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4820" windowHeight="8205" firstSheet="7" activeTab="12"/>
  </bookViews>
  <sheets>
    <sheet name="Wiegeliste" sheetId="20" r:id="rId1"/>
    <sheet name="Export Wiegeliste" sheetId="21" r:id="rId2"/>
    <sheet name="Druck_Erfassungsblatt" sheetId="26" r:id="rId3"/>
    <sheet name="Import_Gewichtheben" sheetId="22" r:id="rId4"/>
    <sheet name="Akt. Runde" sheetId="14" r:id="rId5"/>
    <sheet name="Aktuelle Runde Druck" sheetId="23" r:id="rId6"/>
    <sheet name="Urkunden" sheetId="24" r:id="rId7"/>
    <sheet name="Urkunden_Export" sheetId="29" r:id="rId8"/>
    <sheet name="R1_Breitenfurt" sheetId="25" r:id="rId9"/>
    <sheet name="R2_Mödling" sheetId="27" r:id="rId10"/>
    <sheet name="R3_Mannsworth" sheetId="28" r:id="rId11"/>
    <sheet name="R4_Loosdorf" sheetId="30" r:id="rId12"/>
    <sheet name="R5_Voesendorf" sheetId="31" r:id="rId13"/>
    <sheet name="Druck_Basistabellen" sheetId="19" r:id="rId14"/>
    <sheet name="Druck Tabellen" sheetId="16" r:id="rId15"/>
    <sheet name="Druck_Tabelle_Kugel" sheetId="17" r:id="rId16"/>
    <sheet name="Druck_Tabelle_Kugel_VGL" sheetId="18" r:id="rId17"/>
    <sheet name="Punkte" sheetId="15" r:id="rId18"/>
    <sheet name="Schuelereinst. Sinclair" sheetId="13" r:id="rId19"/>
    <sheet name="Sinclair" sheetId="4" r:id="rId20"/>
    <sheet name="Kuerzel" sheetId="7" r:id="rId21"/>
    <sheet name="Pass" sheetId="8" r:id="rId22"/>
    <sheet name="ID" sheetId="9" r:id="rId23"/>
    <sheet name="Hilfskuerzel" sheetId="10" r:id="rId24"/>
    <sheet name="A" sheetId="6" state="hidden" r:id="rId25"/>
    <sheet name="Athl." sheetId="5" r:id="rId26"/>
  </sheets>
  <definedNames>
    <definedName name="Athl01" localSheetId="23">Athl.!$A$13:$AE$1012</definedName>
    <definedName name="Athl01" localSheetId="22">Athl.!$A$13:$AE$1012</definedName>
    <definedName name="Athl01" localSheetId="20">Athl.!$A$13:$AE$1012</definedName>
    <definedName name="Athl01" localSheetId="21">Athl.!$A$13:$AE$1012</definedName>
    <definedName name="Athl01">Athl.!$A$13:$AE$1012</definedName>
    <definedName name="Athl02">Kuerzel!$A$2:$C$767</definedName>
    <definedName name="Athl03">Kuerzel!$A$2:$A$767</definedName>
    <definedName name="Athl04">Pass!$A$2:$C$594</definedName>
    <definedName name="Athl05">Pass!$A$2:$A$594</definedName>
    <definedName name="Athl06">ID!$A$2:$C$491</definedName>
    <definedName name="Athl07">ID!$A$2:$A$491</definedName>
    <definedName name="Athl08" localSheetId="23">Hilfskuerzel!$A$2:$C$302</definedName>
    <definedName name="Athl08">Hilfskuerzel!$A$2:$C$302</definedName>
    <definedName name="Damenwertungstyp">'Schuelereinst. Sinclair'!$W$1:$W$3</definedName>
    <definedName name="_xlnm.Print_Area" localSheetId="4">'Akt. Runde'!$B$1:$AL$190</definedName>
    <definedName name="_xlnm.Print_Area" localSheetId="5">'Aktuelle Runde Druck'!$A$1:$AL$189</definedName>
    <definedName name="_xlnm.Print_Area" localSheetId="25">Athl.!$A$1:$AE$1012</definedName>
    <definedName name="_xlnm.Print_Area" localSheetId="14">'Druck Tabellen'!$A$1:$W$72</definedName>
    <definedName name="_xlnm.Print_Area" localSheetId="13">Druck_Basistabellen!$A$2:$AJ$38</definedName>
    <definedName name="_xlnm.Print_Area" localSheetId="2">Druck_Erfassungsblatt!$A$1:$L$39</definedName>
    <definedName name="_xlnm.Print_Area" localSheetId="15">Druck_Tabelle_Kugel!$A$1:$AL$105</definedName>
    <definedName name="_xlnm.Print_Area" localSheetId="16">Druck_Tabelle_Kugel_VGL!$A$1:$AU$153</definedName>
    <definedName name="_xlnm.Print_Area" localSheetId="8">'R1_Breitenfurt'!$A$1:$AL$53</definedName>
    <definedName name="_xlnm.Print_Area" localSheetId="9">'R2_Mödling'!$A$1:$AL$62</definedName>
    <definedName name="_xlnm.Print_Area" localSheetId="10">'R3_Mannsworth'!$B$1:$AL$52</definedName>
    <definedName name="_xlnm.Print_Area" localSheetId="11">'R4_Loosdorf'!$B$1:$AL$47</definedName>
    <definedName name="_xlnm.Print_Area" localSheetId="12">'R5_Voesendorf'!$B$1:$AL$54</definedName>
    <definedName name="_xlnm.Print_Area" localSheetId="19">Sinclair!$A$17:$K$119</definedName>
    <definedName name="_xlnm.Print_Area" localSheetId="6">Urkunden!$E$1:$K$10</definedName>
    <definedName name="Jahre">Athl.!$A$4:$D$10</definedName>
    <definedName name="Kugel_Schueler">'Schuelereinst. Sinclair'!$M$16:$O$2016</definedName>
    <definedName name="Punkte_Platz">Punkte!$A$2:$B$31</definedName>
    <definedName name="SFGUELTIGAB">Sinclair!$A$5:$L$9</definedName>
    <definedName name="Sinclair_schueler">'Schuelereinst. Sinclair'!$A$16:$C$2007</definedName>
    <definedName name="SINCLAIRTABELLE">Sinclair!$O$3:$AD$1993</definedName>
    <definedName name="Sprint_Schueler">'Schuelereinst. Sinclair'!$E$16:$F$2007</definedName>
    <definedName name="Sprung_Schueler">'Schuelereinst. Sinclair'!$I$16:$J$2016</definedName>
    <definedName name="U11M_PLATZ">'Akt. Runde'!$EQ$78:$ER$97</definedName>
    <definedName name="U11W_PLATZ">'Akt. Runde'!$EQ$57:$ER$76</definedName>
    <definedName name="U13M_PLATZ">'Akt. Runde'!$EQ$124:$ER$143</definedName>
    <definedName name="U13W_PLATZ">'Akt. Runde'!$EQ$103:$ER$122</definedName>
    <definedName name="U15M_PLATZ">'Akt. Runde'!$EQ$170:$ER$189</definedName>
    <definedName name="U15W_PLATZ">'Akt. Runde'!$EQ$149:$ER$168</definedName>
    <definedName name="U9M_PLATZ">'Akt. Runde'!$EQ$32:$ER$51</definedName>
    <definedName name="U9W_PLATZ">'Akt. Runde'!$EQ$11:$ER$30</definedName>
  </definedNames>
  <calcPr calcId="145621"/>
  <fileRecoveryPr repairLoad="1"/>
</workbook>
</file>

<file path=xl/calcChain.xml><?xml version="1.0" encoding="utf-8"?>
<calcChain xmlns="http://schemas.openxmlformats.org/spreadsheetml/2006/main">
  <c r="X989" i="5" l="1"/>
  <c r="Y989" i="5"/>
  <c r="X990" i="5"/>
  <c r="Y990" i="5"/>
  <c r="X991" i="5"/>
  <c r="Y991" i="5"/>
  <c r="X992" i="5"/>
  <c r="Y992" i="5"/>
  <c r="X993" i="5"/>
  <c r="Y993" i="5"/>
  <c r="X994" i="5"/>
  <c r="Y994" i="5"/>
  <c r="X995" i="5"/>
  <c r="Y995" i="5"/>
  <c r="X996" i="5"/>
  <c r="Y996" i="5"/>
  <c r="X997" i="5"/>
  <c r="Y997" i="5"/>
  <c r="X998" i="5"/>
  <c r="Y998" i="5"/>
  <c r="X999" i="5"/>
  <c r="Y999" i="5"/>
  <c r="X1000" i="5"/>
  <c r="Y1000" i="5"/>
  <c r="X1001" i="5"/>
  <c r="Y1001" i="5"/>
  <c r="X1002" i="5"/>
  <c r="Y1002" i="5"/>
  <c r="X1003" i="5"/>
  <c r="Y1003" i="5"/>
  <c r="X1004" i="5"/>
  <c r="Y1004" i="5"/>
  <c r="X1005" i="5"/>
  <c r="Y1005" i="5"/>
  <c r="X1006" i="5"/>
  <c r="Y1006" i="5"/>
  <c r="X1007" i="5"/>
  <c r="Y1007" i="5"/>
  <c r="X1008" i="5"/>
  <c r="Y1008" i="5"/>
  <c r="X1009" i="5"/>
  <c r="Y1009" i="5"/>
  <c r="X1010" i="5"/>
  <c r="Y1010" i="5"/>
  <c r="X1011" i="5"/>
  <c r="Y1011" i="5"/>
  <c r="X1012" i="5"/>
  <c r="Y1012" i="5"/>
  <c r="Y988" i="5"/>
  <c r="X988" i="5"/>
  <c r="M1013" i="5" l="1"/>
  <c r="AE1012" i="5"/>
  <c r="AD1012" i="5"/>
  <c r="AC1012" i="5"/>
  <c r="AB1012" i="5"/>
  <c r="AA1012" i="5"/>
  <c r="Z1012" i="5"/>
  <c r="W1012" i="5"/>
  <c r="V1012" i="5"/>
  <c r="U1012" i="5"/>
  <c r="T1012" i="5"/>
  <c r="S1012" i="5"/>
  <c r="R1012" i="5"/>
  <c r="Q1012" i="5"/>
  <c r="P1012" i="5"/>
  <c r="O1012" i="5"/>
  <c r="N1012" i="5"/>
  <c r="M1012" i="5"/>
  <c r="K1012" i="5"/>
  <c r="H1012" i="5"/>
  <c r="G1012" i="5"/>
  <c r="F1012" i="5"/>
  <c r="E1012" i="5"/>
  <c r="AS1012" i="5" s="1"/>
  <c r="D1012" i="5"/>
  <c r="C1012" i="5"/>
  <c r="B1012" i="5"/>
  <c r="AE1011" i="5"/>
  <c r="AD1011" i="5"/>
  <c r="AC1011" i="5"/>
  <c r="AB1011" i="5"/>
  <c r="AA1011" i="5"/>
  <c r="Z1011" i="5"/>
  <c r="W1011" i="5"/>
  <c r="V1011" i="5"/>
  <c r="U1011" i="5"/>
  <c r="T1011" i="5"/>
  <c r="S1011" i="5"/>
  <c r="R1011" i="5"/>
  <c r="Q1011" i="5"/>
  <c r="P1011" i="5"/>
  <c r="O1011" i="5"/>
  <c r="N1011" i="5"/>
  <c r="M1011" i="5"/>
  <c r="K1011" i="5"/>
  <c r="H1011" i="5"/>
  <c r="G1011" i="5"/>
  <c r="F1011" i="5"/>
  <c r="E1011" i="5"/>
  <c r="D1011" i="5"/>
  <c r="C1011" i="5"/>
  <c r="B1011" i="5"/>
  <c r="AE1010" i="5"/>
  <c r="AD1010" i="5"/>
  <c r="AC1010" i="5"/>
  <c r="AB1010" i="5"/>
  <c r="AA1010" i="5"/>
  <c r="Z1010" i="5"/>
  <c r="W1010" i="5"/>
  <c r="V1010" i="5"/>
  <c r="U1010" i="5"/>
  <c r="T1010" i="5"/>
  <c r="S1010" i="5"/>
  <c r="R1010" i="5"/>
  <c r="Q1010" i="5"/>
  <c r="P1010" i="5"/>
  <c r="O1010" i="5"/>
  <c r="N1010" i="5"/>
  <c r="M1010" i="5"/>
  <c r="K1010" i="5"/>
  <c r="H1010" i="5"/>
  <c r="G1010" i="5"/>
  <c r="F1010" i="5"/>
  <c r="E1010" i="5"/>
  <c r="D1010" i="5"/>
  <c r="C1010" i="5"/>
  <c r="B1010" i="5"/>
  <c r="AE1009" i="5"/>
  <c r="AD1009" i="5"/>
  <c r="AC1009" i="5"/>
  <c r="AB1009" i="5"/>
  <c r="AA1009" i="5"/>
  <c r="Z1009" i="5"/>
  <c r="W1009" i="5"/>
  <c r="V1009" i="5"/>
  <c r="U1009" i="5"/>
  <c r="T1009" i="5"/>
  <c r="S1009" i="5"/>
  <c r="R1009" i="5"/>
  <c r="Q1009" i="5"/>
  <c r="P1009" i="5"/>
  <c r="O1009" i="5"/>
  <c r="N1009" i="5"/>
  <c r="M1009" i="5"/>
  <c r="K1009" i="5"/>
  <c r="H1009" i="5"/>
  <c r="G1009" i="5"/>
  <c r="F1009" i="5"/>
  <c r="E1009" i="5"/>
  <c r="D1009" i="5"/>
  <c r="C1009" i="5"/>
  <c r="B1009" i="5"/>
  <c r="AE1008" i="5"/>
  <c r="AD1008" i="5"/>
  <c r="AC1008" i="5"/>
  <c r="AB1008" i="5"/>
  <c r="AA1008" i="5"/>
  <c r="Z1008" i="5"/>
  <c r="W1008" i="5"/>
  <c r="V1008" i="5"/>
  <c r="U1008" i="5"/>
  <c r="T1008" i="5"/>
  <c r="S1008" i="5"/>
  <c r="R1008" i="5"/>
  <c r="Q1008" i="5"/>
  <c r="P1008" i="5"/>
  <c r="O1008" i="5"/>
  <c r="N1008" i="5"/>
  <c r="M1008" i="5"/>
  <c r="K1008" i="5"/>
  <c r="H1008" i="5"/>
  <c r="G1008" i="5"/>
  <c r="F1008" i="5"/>
  <c r="E1008" i="5"/>
  <c r="D1008" i="5"/>
  <c r="C1008" i="5"/>
  <c r="B1008" i="5"/>
  <c r="AE1007" i="5"/>
  <c r="AD1007" i="5"/>
  <c r="AC1007" i="5"/>
  <c r="AB1007" i="5"/>
  <c r="AA1007" i="5"/>
  <c r="Z1007" i="5"/>
  <c r="W1007" i="5"/>
  <c r="V1007" i="5"/>
  <c r="U1007" i="5"/>
  <c r="T1007" i="5"/>
  <c r="S1007" i="5"/>
  <c r="R1007" i="5"/>
  <c r="Q1007" i="5"/>
  <c r="P1007" i="5"/>
  <c r="O1007" i="5"/>
  <c r="N1007" i="5"/>
  <c r="M1007" i="5"/>
  <c r="K1007" i="5"/>
  <c r="H1007" i="5"/>
  <c r="G1007" i="5"/>
  <c r="F1007" i="5"/>
  <c r="E1007" i="5"/>
  <c r="D1007" i="5"/>
  <c r="C1007" i="5"/>
  <c r="B1007" i="5"/>
  <c r="AE1006" i="5"/>
  <c r="AD1006" i="5"/>
  <c r="AC1006" i="5"/>
  <c r="AB1006" i="5"/>
  <c r="AA1006" i="5"/>
  <c r="Z1006" i="5"/>
  <c r="W1006" i="5"/>
  <c r="V1006" i="5"/>
  <c r="U1006" i="5"/>
  <c r="T1006" i="5"/>
  <c r="S1006" i="5"/>
  <c r="R1006" i="5"/>
  <c r="Q1006" i="5"/>
  <c r="P1006" i="5"/>
  <c r="O1006" i="5"/>
  <c r="N1006" i="5"/>
  <c r="M1006" i="5"/>
  <c r="K1006" i="5"/>
  <c r="H1006" i="5"/>
  <c r="G1006" i="5"/>
  <c r="F1006" i="5"/>
  <c r="E1006" i="5"/>
  <c r="D1006" i="5"/>
  <c r="C1006" i="5"/>
  <c r="B1006" i="5"/>
  <c r="AE1005" i="5"/>
  <c r="AD1005" i="5"/>
  <c r="AC1005" i="5"/>
  <c r="AB1005" i="5"/>
  <c r="AA1005" i="5"/>
  <c r="Z1005" i="5"/>
  <c r="W1005" i="5"/>
  <c r="V1005" i="5"/>
  <c r="U1005" i="5"/>
  <c r="T1005" i="5"/>
  <c r="S1005" i="5"/>
  <c r="R1005" i="5"/>
  <c r="Q1005" i="5"/>
  <c r="P1005" i="5"/>
  <c r="O1005" i="5"/>
  <c r="N1005" i="5"/>
  <c r="M1005" i="5"/>
  <c r="K1005" i="5"/>
  <c r="H1005" i="5"/>
  <c r="G1005" i="5"/>
  <c r="F1005" i="5"/>
  <c r="E1005" i="5"/>
  <c r="D1005" i="5"/>
  <c r="C1005" i="5"/>
  <c r="B1005" i="5"/>
  <c r="AE1004" i="5"/>
  <c r="AD1004" i="5"/>
  <c r="AC1004" i="5"/>
  <c r="AB1004" i="5"/>
  <c r="AA1004" i="5"/>
  <c r="Z1004" i="5"/>
  <c r="W1004" i="5"/>
  <c r="V1004" i="5"/>
  <c r="U1004" i="5"/>
  <c r="T1004" i="5"/>
  <c r="S1004" i="5"/>
  <c r="R1004" i="5"/>
  <c r="Q1004" i="5"/>
  <c r="P1004" i="5"/>
  <c r="O1004" i="5"/>
  <c r="N1004" i="5"/>
  <c r="M1004" i="5"/>
  <c r="K1004" i="5"/>
  <c r="H1004" i="5"/>
  <c r="G1004" i="5"/>
  <c r="F1004" i="5"/>
  <c r="E1004" i="5"/>
  <c r="D1004" i="5"/>
  <c r="C1004" i="5"/>
  <c r="B1004" i="5"/>
  <c r="AE1003" i="5"/>
  <c r="AD1003" i="5"/>
  <c r="AC1003" i="5"/>
  <c r="AB1003" i="5"/>
  <c r="AA1003" i="5"/>
  <c r="Z1003" i="5"/>
  <c r="W1003" i="5"/>
  <c r="V1003" i="5"/>
  <c r="U1003" i="5"/>
  <c r="T1003" i="5"/>
  <c r="S1003" i="5"/>
  <c r="R1003" i="5"/>
  <c r="Q1003" i="5"/>
  <c r="P1003" i="5"/>
  <c r="O1003" i="5"/>
  <c r="N1003" i="5"/>
  <c r="M1003" i="5"/>
  <c r="K1003" i="5"/>
  <c r="H1003" i="5"/>
  <c r="G1003" i="5"/>
  <c r="F1003" i="5"/>
  <c r="E1003" i="5"/>
  <c r="D1003" i="5"/>
  <c r="C1003" i="5"/>
  <c r="B1003" i="5"/>
  <c r="AE1002" i="5"/>
  <c r="AD1002" i="5"/>
  <c r="AC1002" i="5"/>
  <c r="AB1002" i="5"/>
  <c r="AA1002" i="5"/>
  <c r="Z1002" i="5"/>
  <c r="W1002" i="5"/>
  <c r="V1002" i="5"/>
  <c r="U1002" i="5"/>
  <c r="T1002" i="5"/>
  <c r="S1002" i="5"/>
  <c r="R1002" i="5"/>
  <c r="Q1002" i="5"/>
  <c r="P1002" i="5"/>
  <c r="O1002" i="5"/>
  <c r="N1002" i="5"/>
  <c r="M1002" i="5"/>
  <c r="K1002" i="5"/>
  <c r="H1002" i="5"/>
  <c r="G1002" i="5"/>
  <c r="F1002" i="5"/>
  <c r="E1002" i="5"/>
  <c r="D1002" i="5"/>
  <c r="C1002" i="5"/>
  <c r="B1002" i="5"/>
  <c r="AE1001" i="5"/>
  <c r="AD1001" i="5"/>
  <c r="AC1001" i="5"/>
  <c r="AB1001" i="5"/>
  <c r="AA1001" i="5"/>
  <c r="Z1001" i="5"/>
  <c r="W1001" i="5"/>
  <c r="V1001" i="5"/>
  <c r="U1001" i="5"/>
  <c r="T1001" i="5"/>
  <c r="S1001" i="5"/>
  <c r="R1001" i="5"/>
  <c r="Q1001" i="5"/>
  <c r="P1001" i="5"/>
  <c r="O1001" i="5"/>
  <c r="N1001" i="5"/>
  <c r="M1001" i="5"/>
  <c r="K1001" i="5"/>
  <c r="H1001" i="5"/>
  <c r="G1001" i="5"/>
  <c r="F1001" i="5"/>
  <c r="E1001" i="5"/>
  <c r="D1001" i="5"/>
  <c r="C1001" i="5"/>
  <c r="B1001" i="5"/>
  <c r="AE1000" i="5"/>
  <c r="AD1000" i="5"/>
  <c r="AC1000" i="5"/>
  <c r="AB1000" i="5"/>
  <c r="AA1000" i="5"/>
  <c r="Z1000" i="5"/>
  <c r="W1000" i="5"/>
  <c r="V1000" i="5"/>
  <c r="U1000" i="5"/>
  <c r="T1000" i="5"/>
  <c r="S1000" i="5"/>
  <c r="R1000" i="5"/>
  <c r="Q1000" i="5"/>
  <c r="P1000" i="5"/>
  <c r="O1000" i="5"/>
  <c r="N1000" i="5"/>
  <c r="M1000" i="5"/>
  <c r="K1000" i="5"/>
  <c r="H1000" i="5"/>
  <c r="G1000" i="5"/>
  <c r="F1000" i="5"/>
  <c r="E1000" i="5"/>
  <c r="D1000" i="5"/>
  <c r="C1000" i="5"/>
  <c r="B1000" i="5"/>
  <c r="AE999" i="5"/>
  <c r="AD999" i="5"/>
  <c r="AC999" i="5"/>
  <c r="AB999" i="5"/>
  <c r="AA999" i="5"/>
  <c r="Z999" i="5"/>
  <c r="W999" i="5"/>
  <c r="V999" i="5"/>
  <c r="U999" i="5"/>
  <c r="T999" i="5"/>
  <c r="S999" i="5"/>
  <c r="R999" i="5"/>
  <c r="Q999" i="5"/>
  <c r="P999" i="5"/>
  <c r="O999" i="5"/>
  <c r="N999" i="5"/>
  <c r="M999" i="5"/>
  <c r="K999" i="5"/>
  <c r="H999" i="5"/>
  <c r="G999" i="5"/>
  <c r="F999" i="5"/>
  <c r="E999" i="5"/>
  <c r="D999" i="5"/>
  <c r="C999" i="5"/>
  <c r="B999" i="5"/>
  <c r="AE998" i="5"/>
  <c r="AD998" i="5"/>
  <c r="AC998" i="5"/>
  <c r="AB998" i="5"/>
  <c r="AA998" i="5"/>
  <c r="Z998" i="5"/>
  <c r="W998" i="5"/>
  <c r="V998" i="5"/>
  <c r="U998" i="5"/>
  <c r="T998" i="5"/>
  <c r="S998" i="5"/>
  <c r="R998" i="5"/>
  <c r="Q998" i="5"/>
  <c r="P998" i="5"/>
  <c r="O998" i="5"/>
  <c r="N998" i="5"/>
  <c r="M998" i="5"/>
  <c r="K998" i="5"/>
  <c r="H998" i="5"/>
  <c r="G998" i="5"/>
  <c r="F998" i="5"/>
  <c r="E998" i="5"/>
  <c r="D998" i="5"/>
  <c r="C998" i="5"/>
  <c r="B998" i="5"/>
  <c r="AE997" i="5"/>
  <c r="AD997" i="5"/>
  <c r="AC997" i="5"/>
  <c r="AB997" i="5"/>
  <c r="AA997" i="5"/>
  <c r="Z997" i="5"/>
  <c r="W997" i="5"/>
  <c r="V997" i="5"/>
  <c r="U997" i="5"/>
  <c r="T997" i="5"/>
  <c r="S997" i="5"/>
  <c r="R997" i="5"/>
  <c r="Q997" i="5"/>
  <c r="P997" i="5"/>
  <c r="O997" i="5"/>
  <c r="N997" i="5"/>
  <c r="M997" i="5"/>
  <c r="K997" i="5"/>
  <c r="H997" i="5"/>
  <c r="G997" i="5"/>
  <c r="F997" i="5"/>
  <c r="E997" i="5"/>
  <c r="D997" i="5"/>
  <c r="C997" i="5"/>
  <c r="B997" i="5"/>
  <c r="AE996" i="5"/>
  <c r="AD996" i="5"/>
  <c r="AC996" i="5"/>
  <c r="AB996" i="5"/>
  <c r="AA996" i="5"/>
  <c r="Z996" i="5"/>
  <c r="W996" i="5"/>
  <c r="V996" i="5"/>
  <c r="U996" i="5"/>
  <c r="T996" i="5"/>
  <c r="S996" i="5"/>
  <c r="R996" i="5"/>
  <c r="Q996" i="5"/>
  <c r="P996" i="5"/>
  <c r="O996" i="5"/>
  <c r="N996" i="5"/>
  <c r="M996" i="5"/>
  <c r="K996" i="5"/>
  <c r="H996" i="5"/>
  <c r="G996" i="5"/>
  <c r="F996" i="5"/>
  <c r="E996" i="5"/>
  <c r="D996" i="5"/>
  <c r="C996" i="5"/>
  <c r="B996" i="5"/>
  <c r="AE995" i="5"/>
  <c r="AD995" i="5"/>
  <c r="AC995" i="5"/>
  <c r="AB995" i="5"/>
  <c r="AA995" i="5"/>
  <c r="Z995" i="5"/>
  <c r="W995" i="5"/>
  <c r="V995" i="5"/>
  <c r="U995" i="5"/>
  <c r="T995" i="5"/>
  <c r="S995" i="5"/>
  <c r="R995" i="5"/>
  <c r="Q995" i="5"/>
  <c r="P995" i="5"/>
  <c r="O995" i="5"/>
  <c r="N995" i="5"/>
  <c r="M995" i="5"/>
  <c r="K995" i="5"/>
  <c r="H995" i="5"/>
  <c r="G995" i="5"/>
  <c r="D995" i="5"/>
  <c r="E995" i="5" s="1"/>
  <c r="C995" i="5"/>
  <c r="B995" i="5"/>
  <c r="AE994" i="5"/>
  <c r="AD994" i="5"/>
  <c r="AC994" i="5"/>
  <c r="AB994" i="5"/>
  <c r="AA994" i="5"/>
  <c r="Z994" i="5"/>
  <c r="W994" i="5"/>
  <c r="V994" i="5"/>
  <c r="U994" i="5"/>
  <c r="T994" i="5"/>
  <c r="S994" i="5"/>
  <c r="R994" i="5"/>
  <c r="Q994" i="5"/>
  <c r="P994" i="5"/>
  <c r="O994" i="5"/>
  <c r="N994" i="5"/>
  <c r="M994" i="5"/>
  <c r="K994" i="5"/>
  <c r="H994" i="5"/>
  <c r="G994" i="5"/>
  <c r="D994" i="5"/>
  <c r="E994" i="5" s="1"/>
  <c r="C994" i="5"/>
  <c r="B994" i="5"/>
  <c r="AE993" i="5"/>
  <c r="AD993" i="5"/>
  <c r="AC993" i="5"/>
  <c r="AB993" i="5"/>
  <c r="AA993" i="5"/>
  <c r="Z993" i="5"/>
  <c r="W993" i="5"/>
  <c r="V993" i="5"/>
  <c r="U993" i="5"/>
  <c r="T993" i="5"/>
  <c r="S993" i="5"/>
  <c r="R993" i="5"/>
  <c r="Q993" i="5"/>
  <c r="P993" i="5"/>
  <c r="O993" i="5"/>
  <c r="N993" i="5"/>
  <c r="M993" i="5"/>
  <c r="K993" i="5"/>
  <c r="H993" i="5"/>
  <c r="G993" i="5"/>
  <c r="D993" i="5"/>
  <c r="C993" i="5"/>
  <c r="B993" i="5"/>
  <c r="AE992" i="5"/>
  <c r="AD992" i="5"/>
  <c r="AC992" i="5"/>
  <c r="AB992" i="5"/>
  <c r="AA992" i="5"/>
  <c r="Z992" i="5"/>
  <c r="W992" i="5"/>
  <c r="V992" i="5"/>
  <c r="U992" i="5"/>
  <c r="T992" i="5"/>
  <c r="S992" i="5"/>
  <c r="R992" i="5"/>
  <c r="Q992" i="5"/>
  <c r="P992" i="5"/>
  <c r="O992" i="5"/>
  <c r="N992" i="5"/>
  <c r="M992" i="5"/>
  <c r="K992" i="5"/>
  <c r="H992" i="5"/>
  <c r="G992" i="5"/>
  <c r="D992" i="5"/>
  <c r="C992" i="5"/>
  <c r="B992" i="5"/>
  <c r="AE991" i="5"/>
  <c r="AD991" i="5"/>
  <c r="AC991" i="5"/>
  <c r="AB991" i="5"/>
  <c r="AA991" i="5"/>
  <c r="Z991" i="5"/>
  <c r="W991" i="5"/>
  <c r="V991" i="5"/>
  <c r="U991" i="5"/>
  <c r="T991" i="5"/>
  <c r="S991" i="5"/>
  <c r="R991" i="5"/>
  <c r="Q991" i="5"/>
  <c r="P991" i="5"/>
  <c r="O991" i="5"/>
  <c r="N991" i="5"/>
  <c r="M991" i="5"/>
  <c r="K991" i="5"/>
  <c r="H991" i="5"/>
  <c r="G991" i="5"/>
  <c r="D991" i="5"/>
  <c r="E991" i="5" s="1"/>
  <c r="C991" i="5"/>
  <c r="B991" i="5"/>
  <c r="AE990" i="5"/>
  <c r="AD990" i="5"/>
  <c r="AC990" i="5"/>
  <c r="AB990" i="5"/>
  <c r="AA990" i="5"/>
  <c r="Z990" i="5"/>
  <c r="W990" i="5"/>
  <c r="V990" i="5"/>
  <c r="U990" i="5"/>
  <c r="T990" i="5"/>
  <c r="S990" i="5"/>
  <c r="R990" i="5"/>
  <c r="Q990" i="5"/>
  <c r="P990" i="5"/>
  <c r="O990" i="5"/>
  <c r="N990" i="5"/>
  <c r="M990" i="5"/>
  <c r="K990" i="5"/>
  <c r="H990" i="5"/>
  <c r="G990" i="5"/>
  <c r="D990" i="5"/>
  <c r="C990" i="5"/>
  <c r="B990" i="5"/>
  <c r="E990" i="5" s="1"/>
  <c r="AE989" i="5"/>
  <c r="AD989" i="5"/>
  <c r="AC989" i="5"/>
  <c r="AB989" i="5"/>
  <c r="AA989" i="5"/>
  <c r="Z989" i="5"/>
  <c r="W989" i="5"/>
  <c r="V989" i="5"/>
  <c r="U989" i="5"/>
  <c r="T989" i="5"/>
  <c r="S989" i="5"/>
  <c r="R989" i="5"/>
  <c r="Q989" i="5"/>
  <c r="P989" i="5"/>
  <c r="O989" i="5"/>
  <c r="N989" i="5"/>
  <c r="M989" i="5"/>
  <c r="K989" i="5"/>
  <c r="H989" i="5"/>
  <c r="G989" i="5"/>
  <c r="D989" i="5"/>
  <c r="C989" i="5"/>
  <c r="B989" i="5"/>
  <c r="AE988" i="5"/>
  <c r="AD988" i="5"/>
  <c r="AC988" i="5"/>
  <c r="AB988" i="5"/>
  <c r="AA988" i="5"/>
  <c r="Z988" i="5"/>
  <c r="W988" i="5"/>
  <c r="V988" i="5"/>
  <c r="U988" i="5"/>
  <c r="T988" i="5"/>
  <c r="S988" i="5"/>
  <c r="R988" i="5"/>
  <c r="Q988" i="5"/>
  <c r="P988" i="5"/>
  <c r="O988" i="5"/>
  <c r="N988" i="5"/>
  <c r="M988" i="5"/>
  <c r="K988" i="5"/>
  <c r="H988" i="5"/>
  <c r="G988" i="5"/>
  <c r="D988" i="5"/>
  <c r="C988" i="5"/>
  <c r="B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E779" i="5"/>
  <c r="F779" i="5" s="1"/>
  <c r="E778" i="5"/>
  <c r="F778" i="5" s="1"/>
  <c r="E777" i="5"/>
  <c r="F777" i="5" s="1"/>
  <c r="E776" i="5"/>
  <c r="F776" i="5" s="1"/>
  <c r="E775" i="5"/>
  <c r="F775" i="5" s="1"/>
  <c r="E774" i="5"/>
  <c r="F774" i="5" s="1"/>
  <c r="E773" i="5"/>
  <c r="F773" i="5" s="1"/>
  <c r="E772" i="5"/>
  <c r="F772" i="5" s="1"/>
  <c r="E771" i="5"/>
  <c r="F771" i="5" s="1"/>
  <c r="E770" i="5"/>
  <c r="F770" i="5" s="1"/>
  <c r="E769" i="5"/>
  <c r="F769" i="5" s="1"/>
  <c r="E768" i="5"/>
  <c r="F768" i="5" s="1"/>
  <c r="E767" i="5"/>
  <c r="F767" i="5" s="1"/>
  <c r="E766" i="5"/>
  <c r="F766" i="5" s="1"/>
  <c r="E765" i="5"/>
  <c r="F765" i="5" s="1"/>
  <c r="E764" i="5"/>
  <c r="F764" i="5" s="1"/>
  <c r="E763" i="5"/>
  <c r="F763" i="5" s="1"/>
  <c r="E762" i="5"/>
  <c r="F762" i="5" s="1"/>
  <c r="E761" i="5"/>
  <c r="F761" i="5" s="1"/>
  <c r="E760" i="5"/>
  <c r="F760" i="5" s="1"/>
  <c r="E759" i="5"/>
  <c r="F759" i="5" s="1"/>
  <c r="E758" i="5"/>
  <c r="F758" i="5" s="1"/>
  <c r="E757" i="5"/>
  <c r="F757" i="5" s="1"/>
  <c r="E756" i="5"/>
  <c r="F756" i="5" s="1"/>
  <c r="E755" i="5"/>
  <c r="F755" i="5" s="1"/>
  <c r="E754" i="5"/>
  <c r="F754" i="5" s="1"/>
  <c r="E753" i="5"/>
  <c r="F753" i="5" s="1"/>
  <c r="E752" i="5"/>
  <c r="F752" i="5" s="1"/>
  <c r="E751" i="5"/>
  <c r="F751" i="5" s="1"/>
  <c r="E750" i="5"/>
  <c r="F750" i="5" s="1"/>
  <c r="E749" i="5"/>
  <c r="F749" i="5" s="1"/>
  <c r="E748" i="5"/>
  <c r="F748" i="5" s="1"/>
  <c r="E747" i="5"/>
  <c r="F747" i="5" s="1"/>
  <c r="E746" i="5"/>
  <c r="F746" i="5" s="1"/>
  <c r="E745" i="5"/>
  <c r="F745" i="5" s="1"/>
  <c r="E744" i="5"/>
  <c r="F744" i="5" s="1"/>
  <c r="E743" i="5"/>
  <c r="F743" i="5" s="1"/>
  <c r="E742" i="5"/>
  <c r="F742" i="5" s="1"/>
  <c r="E741" i="5"/>
  <c r="F741" i="5" s="1"/>
  <c r="E740" i="5"/>
  <c r="F740" i="5" s="1"/>
  <c r="E739" i="5"/>
  <c r="F739" i="5" s="1"/>
  <c r="E738" i="5"/>
  <c r="F738" i="5" s="1"/>
  <c r="E737" i="5"/>
  <c r="F737" i="5" s="1"/>
  <c r="E736" i="5"/>
  <c r="F736" i="5" s="1"/>
  <c r="E735" i="5"/>
  <c r="F735" i="5" s="1"/>
  <c r="E734" i="5"/>
  <c r="F734" i="5" s="1"/>
  <c r="E733" i="5"/>
  <c r="F733" i="5" s="1"/>
  <c r="E732" i="5"/>
  <c r="F732" i="5" s="1"/>
  <c r="E731" i="5"/>
  <c r="F731" i="5" s="1"/>
  <c r="E730" i="5"/>
  <c r="F730" i="5" s="1"/>
  <c r="E729" i="5"/>
  <c r="F729" i="5" s="1"/>
  <c r="E728" i="5"/>
  <c r="F728" i="5" s="1"/>
  <c r="E727" i="5"/>
  <c r="F727" i="5" s="1"/>
  <c r="E726" i="5"/>
  <c r="F726" i="5" s="1"/>
  <c r="E725" i="5"/>
  <c r="F725" i="5" s="1"/>
  <c r="E724" i="5"/>
  <c r="F724" i="5" s="1"/>
  <c r="E723" i="5"/>
  <c r="F723" i="5" s="1"/>
  <c r="E722" i="5"/>
  <c r="F722" i="5" s="1"/>
  <c r="E721" i="5"/>
  <c r="F721" i="5" s="1"/>
  <c r="E720" i="5"/>
  <c r="F720" i="5" s="1"/>
  <c r="E719" i="5"/>
  <c r="F719" i="5" s="1"/>
  <c r="E718" i="5"/>
  <c r="F718" i="5" s="1"/>
  <c r="E717" i="5"/>
  <c r="F717" i="5" s="1"/>
  <c r="E716" i="5"/>
  <c r="F716" i="5" s="1"/>
  <c r="E715" i="5"/>
  <c r="F715" i="5" s="1"/>
  <c r="E714" i="5"/>
  <c r="F714" i="5" s="1"/>
  <c r="E713" i="5"/>
  <c r="F713" i="5" s="1"/>
  <c r="E712" i="5"/>
  <c r="F712" i="5" s="1"/>
  <c r="E711" i="5"/>
  <c r="F711" i="5" s="1"/>
  <c r="E710" i="5"/>
  <c r="F710" i="5" s="1"/>
  <c r="E709" i="5"/>
  <c r="F709" i="5" s="1"/>
  <c r="E708" i="5"/>
  <c r="F708" i="5" s="1"/>
  <c r="E707" i="5"/>
  <c r="F707" i="5" s="1"/>
  <c r="E706" i="5"/>
  <c r="F706" i="5" s="1"/>
  <c r="E705" i="5"/>
  <c r="F705" i="5" s="1"/>
  <c r="E704" i="5"/>
  <c r="F704" i="5" s="1"/>
  <c r="E703" i="5"/>
  <c r="F703" i="5" s="1"/>
  <c r="E702" i="5"/>
  <c r="F702" i="5" s="1"/>
  <c r="E701" i="5"/>
  <c r="F701" i="5" s="1"/>
  <c r="E700" i="5"/>
  <c r="F700" i="5" s="1"/>
  <c r="E699" i="5"/>
  <c r="F699" i="5" s="1"/>
  <c r="E698" i="5"/>
  <c r="F698" i="5" s="1"/>
  <c r="E697" i="5"/>
  <c r="F697" i="5" s="1"/>
  <c r="E696" i="5"/>
  <c r="F696" i="5" s="1"/>
  <c r="E695" i="5"/>
  <c r="F695" i="5" s="1"/>
  <c r="E694" i="5"/>
  <c r="F694" i="5" s="1"/>
  <c r="E693" i="5"/>
  <c r="F693" i="5" s="1"/>
  <c r="E692" i="5"/>
  <c r="F692" i="5" s="1"/>
  <c r="E691" i="5"/>
  <c r="F691" i="5" s="1"/>
  <c r="E690" i="5"/>
  <c r="F690" i="5" s="1"/>
  <c r="E689" i="5"/>
  <c r="F689" i="5" s="1"/>
  <c r="E688" i="5"/>
  <c r="F688" i="5" s="1"/>
  <c r="E687" i="5"/>
  <c r="F687" i="5" s="1"/>
  <c r="E686" i="5"/>
  <c r="F686" i="5" s="1"/>
  <c r="E685" i="5"/>
  <c r="F685" i="5" s="1"/>
  <c r="E684" i="5"/>
  <c r="F684" i="5" s="1"/>
  <c r="E683" i="5"/>
  <c r="F683" i="5" s="1"/>
  <c r="E682" i="5"/>
  <c r="F682" i="5" s="1"/>
  <c r="E681" i="5"/>
  <c r="F681" i="5" s="1"/>
  <c r="E680" i="5"/>
  <c r="F680" i="5" s="1"/>
  <c r="E679" i="5"/>
  <c r="F679" i="5" s="1"/>
  <c r="E678" i="5"/>
  <c r="F678" i="5" s="1"/>
  <c r="E677" i="5"/>
  <c r="F677" i="5" s="1"/>
  <c r="E676" i="5"/>
  <c r="F676" i="5" s="1"/>
  <c r="E675" i="5"/>
  <c r="F675" i="5" s="1"/>
  <c r="E674" i="5"/>
  <c r="F674" i="5" s="1"/>
  <c r="E673" i="5"/>
  <c r="F673" i="5" s="1"/>
  <c r="E672" i="5"/>
  <c r="F672" i="5" s="1"/>
  <c r="E671" i="5"/>
  <c r="F671" i="5" s="1"/>
  <c r="E670" i="5"/>
  <c r="F670" i="5" s="1"/>
  <c r="E669" i="5"/>
  <c r="F669" i="5" s="1"/>
  <c r="E668" i="5"/>
  <c r="F668" i="5" s="1"/>
  <c r="E667" i="5"/>
  <c r="F667" i="5" s="1"/>
  <c r="E666" i="5"/>
  <c r="F666" i="5" s="1"/>
  <c r="E665" i="5"/>
  <c r="F665" i="5" s="1"/>
  <c r="E664" i="5"/>
  <c r="F664" i="5" s="1"/>
  <c r="E663" i="5"/>
  <c r="F663" i="5" s="1"/>
  <c r="E662" i="5"/>
  <c r="F662" i="5" s="1"/>
  <c r="E661" i="5"/>
  <c r="F661" i="5" s="1"/>
  <c r="E660" i="5"/>
  <c r="F660" i="5" s="1"/>
  <c r="E659" i="5"/>
  <c r="F659" i="5" s="1"/>
  <c r="E658" i="5"/>
  <c r="F658" i="5" s="1"/>
  <c r="E657" i="5"/>
  <c r="F657" i="5" s="1"/>
  <c r="E656" i="5"/>
  <c r="F656" i="5" s="1"/>
  <c r="E655" i="5"/>
  <c r="F655" i="5" s="1"/>
  <c r="E654" i="5"/>
  <c r="F654" i="5" s="1"/>
  <c r="E653" i="5"/>
  <c r="F653" i="5" s="1"/>
  <c r="E652" i="5"/>
  <c r="F652" i="5" s="1"/>
  <c r="E651" i="5"/>
  <c r="F651" i="5" s="1"/>
  <c r="E650" i="5"/>
  <c r="F650" i="5" s="1"/>
  <c r="E649" i="5"/>
  <c r="F649" i="5" s="1"/>
  <c r="E648" i="5"/>
  <c r="F648" i="5" s="1"/>
  <c r="E647" i="5"/>
  <c r="F647" i="5" s="1"/>
  <c r="E646" i="5"/>
  <c r="F646" i="5" s="1"/>
  <c r="E645" i="5"/>
  <c r="F645" i="5" s="1"/>
  <c r="E644" i="5"/>
  <c r="F644" i="5" s="1"/>
  <c r="E643" i="5"/>
  <c r="F643" i="5" s="1"/>
  <c r="E642" i="5"/>
  <c r="F642" i="5" s="1"/>
  <c r="E641" i="5"/>
  <c r="F641" i="5" s="1"/>
  <c r="E640" i="5"/>
  <c r="F640" i="5" s="1"/>
  <c r="E639" i="5"/>
  <c r="F639" i="5" s="1"/>
  <c r="E638" i="5"/>
  <c r="F638" i="5" s="1"/>
  <c r="E637" i="5"/>
  <c r="F637" i="5" s="1"/>
  <c r="E636" i="5"/>
  <c r="F636" i="5" s="1"/>
  <c r="E635" i="5"/>
  <c r="F635" i="5" s="1"/>
  <c r="E634" i="5"/>
  <c r="F634" i="5" s="1"/>
  <c r="E633" i="5"/>
  <c r="F633" i="5" s="1"/>
  <c r="E632" i="5"/>
  <c r="F632" i="5" s="1"/>
  <c r="E631" i="5"/>
  <c r="F631" i="5" s="1"/>
  <c r="E630" i="5"/>
  <c r="F630" i="5" s="1"/>
  <c r="E629" i="5"/>
  <c r="F629" i="5" s="1"/>
  <c r="E628" i="5"/>
  <c r="F628" i="5" s="1"/>
  <c r="E627" i="5"/>
  <c r="F627" i="5" s="1"/>
  <c r="E626" i="5"/>
  <c r="F626" i="5" s="1"/>
  <c r="E625" i="5"/>
  <c r="F625" i="5" s="1"/>
  <c r="E624" i="5"/>
  <c r="F624" i="5" s="1"/>
  <c r="E623" i="5"/>
  <c r="F623" i="5" s="1"/>
  <c r="E622" i="5"/>
  <c r="F622" i="5" s="1"/>
  <c r="E621" i="5"/>
  <c r="F621" i="5" s="1"/>
  <c r="E620" i="5"/>
  <c r="F620" i="5" s="1"/>
  <c r="E619" i="5"/>
  <c r="F619" i="5" s="1"/>
  <c r="E618" i="5"/>
  <c r="F618" i="5" s="1"/>
  <c r="E617" i="5"/>
  <c r="F617" i="5" s="1"/>
  <c r="E616" i="5"/>
  <c r="F616" i="5" s="1"/>
  <c r="E615" i="5"/>
  <c r="F615" i="5" s="1"/>
  <c r="E614" i="5"/>
  <c r="F614" i="5" s="1"/>
  <c r="E613" i="5"/>
  <c r="F613" i="5" s="1"/>
  <c r="E612" i="5"/>
  <c r="F612" i="5" s="1"/>
  <c r="E611" i="5"/>
  <c r="AS611" i="5" s="1"/>
  <c r="E610" i="5"/>
  <c r="E609" i="5"/>
  <c r="E608" i="5"/>
  <c r="E607" i="5"/>
  <c r="E606" i="5"/>
  <c r="E605" i="5"/>
  <c r="E604" i="5"/>
  <c r="E603" i="5"/>
  <c r="F603" i="5" s="1"/>
  <c r="E602" i="5"/>
  <c r="E601" i="5"/>
  <c r="E600" i="5"/>
  <c r="AS600" i="5" s="1"/>
  <c r="E599" i="5"/>
  <c r="E598" i="5"/>
  <c r="E597" i="5"/>
  <c r="AS597" i="5" s="1"/>
  <c r="E596" i="5"/>
  <c r="F596" i="5" s="1"/>
  <c r="E595" i="5"/>
  <c r="E594" i="5"/>
  <c r="E593" i="5"/>
  <c r="E592" i="5"/>
  <c r="E591" i="5"/>
  <c r="F591" i="5" s="1"/>
  <c r="E590" i="5"/>
  <c r="E589" i="5"/>
  <c r="E588" i="5"/>
  <c r="F588" i="5" s="1"/>
  <c r="E587" i="5"/>
  <c r="E586" i="5"/>
  <c r="E585" i="5"/>
  <c r="E584" i="5"/>
  <c r="F584" i="5" s="1"/>
  <c r="E583" i="5"/>
  <c r="E582" i="5"/>
  <c r="E581" i="5"/>
  <c r="AS581" i="5" s="1"/>
  <c r="E580" i="5"/>
  <c r="E579" i="5"/>
  <c r="E578" i="5"/>
  <c r="E577" i="5"/>
  <c r="E576" i="5"/>
  <c r="E575" i="5"/>
  <c r="AS575" i="5" s="1"/>
  <c r="E574" i="5"/>
  <c r="E573" i="5"/>
  <c r="E572" i="5"/>
  <c r="AS572" i="5" s="1"/>
  <c r="E571" i="5"/>
  <c r="E570" i="5"/>
  <c r="E569" i="5"/>
  <c r="E568" i="5"/>
  <c r="E567" i="5"/>
  <c r="F567" i="5" s="1"/>
  <c r="E566" i="5"/>
  <c r="E565" i="5"/>
  <c r="E564" i="5"/>
  <c r="F564" i="5" s="1"/>
  <c r="E563" i="5"/>
  <c r="AS563" i="5" s="1"/>
  <c r="E562" i="5"/>
  <c r="E561" i="5"/>
  <c r="E560" i="5"/>
  <c r="E559" i="5"/>
  <c r="E558" i="5"/>
  <c r="E557" i="5"/>
  <c r="E556" i="5"/>
  <c r="E555" i="5"/>
  <c r="F555" i="5" s="1"/>
  <c r="E554" i="5"/>
  <c r="E553" i="5"/>
  <c r="E552" i="5"/>
  <c r="E551" i="5"/>
  <c r="E550" i="5"/>
  <c r="E549" i="5"/>
  <c r="E548" i="5"/>
  <c r="E547" i="5"/>
  <c r="AS547" i="5" s="1"/>
  <c r="E546" i="5"/>
  <c r="E545" i="5"/>
  <c r="E544" i="5"/>
  <c r="E543" i="5"/>
  <c r="E542" i="5"/>
  <c r="E541" i="5"/>
  <c r="E540" i="5"/>
  <c r="E539" i="5"/>
  <c r="F539" i="5" s="1"/>
  <c r="E538" i="5"/>
  <c r="E537" i="5"/>
  <c r="E536" i="5"/>
  <c r="AS536" i="5" s="1"/>
  <c r="E535" i="5"/>
  <c r="E534" i="5"/>
  <c r="E533" i="5"/>
  <c r="AS533" i="5" s="1"/>
  <c r="E532" i="5"/>
  <c r="F532" i="5" s="1"/>
  <c r="E531" i="5"/>
  <c r="E530" i="5"/>
  <c r="E529" i="5"/>
  <c r="E528" i="5"/>
  <c r="E527" i="5"/>
  <c r="F527" i="5" s="1"/>
  <c r="E526" i="5"/>
  <c r="E525" i="5"/>
  <c r="E524" i="5"/>
  <c r="AS524" i="5" s="1"/>
  <c r="E523" i="5"/>
  <c r="E522" i="5"/>
  <c r="E521" i="5"/>
  <c r="E520" i="5"/>
  <c r="AS520" i="5" s="1"/>
  <c r="E519" i="5"/>
  <c r="E518" i="5"/>
  <c r="E517" i="5"/>
  <c r="E516" i="5"/>
  <c r="E515" i="5"/>
  <c r="E514" i="5"/>
  <c r="E513" i="5"/>
  <c r="E512" i="5"/>
  <c r="E511" i="5"/>
  <c r="AS511" i="5" s="1"/>
  <c r="E510" i="5"/>
  <c r="E509" i="5"/>
  <c r="E508" i="5"/>
  <c r="AS508" i="5" s="1"/>
  <c r="E507" i="5"/>
  <c r="E506" i="5"/>
  <c r="E505" i="5"/>
  <c r="E504" i="5"/>
  <c r="E503" i="5"/>
  <c r="E502" i="5"/>
  <c r="E501" i="5"/>
  <c r="E500" i="5"/>
  <c r="AS500" i="5" s="1"/>
  <c r="E499" i="5"/>
  <c r="E498" i="5"/>
  <c r="E497" i="5"/>
  <c r="E496" i="5"/>
  <c r="F496" i="5" s="1"/>
  <c r="E495" i="5"/>
  <c r="F495" i="5" s="1"/>
  <c r="E494" i="5"/>
  <c r="E493" i="5"/>
  <c r="E492" i="5"/>
  <c r="E491" i="5"/>
  <c r="F491" i="5" s="1"/>
  <c r="E490" i="5"/>
  <c r="E489" i="5"/>
  <c r="E488" i="5"/>
  <c r="E487" i="5"/>
  <c r="E486" i="5"/>
  <c r="E485" i="5"/>
  <c r="E484" i="5"/>
  <c r="E483" i="5"/>
  <c r="AS483" i="5" s="1"/>
  <c r="E482" i="5"/>
  <c r="E481" i="5"/>
  <c r="E480" i="5"/>
  <c r="E479" i="5"/>
  <c r="E478" i="5"/>
  <c r="E477" i="5"/>
  <c r="E476" i="5"/>
  <c r="AS476" i="5" s="1"/>
  <c r="E475" i="5"/>
  <c r="F475" i="5" s="1"/>
  <c r="E474" i="5"/>
  <c r="E473" i="5"/>
  <c r="E472" i="5"/>
  <c r="E471" i="5"/>
  <c r="F471" i="5" s="1"/>
  <c r="E470" i="5"/>
  <c r="E469" i="5"/>
  <c r="E468" i="5"/>
  <c r="E467" i="5"/>
  <c r="E466" i="5"/>
  <c r="E465" i="5"/>
  <c r="E464" i="5"/>
  <c r="AS464" i="5" s="1"/>
  <c r="E463" i="5"/>
  <c r="E462" i="5"/>
  <c r="E461" i="5"/>
  <c r="E460" i="5"/>
  <c r="E459" i="5"/>
  <c r="F459" i="5" s="1"/>
  <c r="E458" i="5"/>
  <c r="E457" i="5"/>
  <c r="E456" i="5"/>
  <c r="AS456" i="5" s="1"/>
  <c r="E455" i="5"/>
  <c r="AS455" i="5" s="1"/>
  <c r="E454" i="5"/>
  <c r="E453" i="5"/>
  <c r="E452" i="5"/>
  <c r="E451" i="5"/>
  <c r="E450" i="5"/>
  <c r="E449" i="5"/>
  <c r="E448" i="5"/>
  <c r="F448" i="5" s="1"/>
  <c r="E447" i="5"/>
  <c r="E446" i="5"/>
  <c r="E445" i="5"/>
  <c r="E444" i="5"/>
  <c r="E443" i="5"/>
  <c r="E442" i="5"/>
  <c r="E441" i="5"/>
  <c r="E440" i="5"/>
  <c r="AS440" i="5" s="1"/>
  <c r="E439" i="5"/>
  <c r="E438" i="5"/>
  <c r="E437" i="5"/>
  <c r="E436" i="5"/>
  <c r="AS436" i="5" s="1"/>
  <c r="E435" i="5"/>
  <c r="F435" i="5" s="1"/>
  <c r="E434" i="5"/>
  <c r="E433" i="5"/>
  <c r="E432" i="5"/>
  <c r="F432" i="5" s="1"/>
  <c r="E431" i="5"/>
  <c r="E430" i="5"/>
  <c r="E429" i="5"/>
  <c r="E428" i="5"/>
  <c r="E427" i="5"/>
  <c r="F427" i="5" s="1"/>
  <c r="E426" i="5"/>
  <c r="E425" i="5"/>
  <c r="E424" i="5"/>
  <c r="E423" i="5"/>
  <c r="F423" i="5" s="1"/>
  <c r="E422" i="5"/>
  <c r="E421" i="5"/>
  <c r="E420" i="5"/>
  <c r="E419" i="5"/>
  <c r="AS419" i="5" s="1"/>
  <c r="E418" i="5"/>
  <c r="E417" i="5"/>
  <c r="E416" i="5"/>
  <c r="E415" i="5"/>
  <c r="E414" i="5"/>
  <c r="E413" i="5"/>
  <c r="E412" i="5"/>
  <c r="AS412" i="5" s="1"/>
  <c r="E411" i="5"/>
  <c r="E410" i="5"/>
  <c r="E409" i="5"/>
  <c r="E408" i="5"/>
  <c r="E407" i="5"/>
  <c r="F407" i="5" s="1"/>
  <c r="E406" i="5"/>
  <c r="E405" i="5"/>
  <c r="E404" i="5"/>
  <c r="E403" i="5"/>
  <c r="E402" i="5"/>
  <c r="E401" i="5"/>
  <c r="E400" i="5"/>
  <c r="E399" i="5"/>
  <c r="E398" i="5"/>
  <c r="E397" i="5"/>
  <c r="E396" i="5"/>
  <c r="E395" i="5"/>
  <c r="AS395" i="5" s="1"/>
  <c r="E394" i="5"/>
  <c r="E393" i="5"/>
  <c r="E392" i="5"/>
  <c r="AS392" i="5" s="1"/>
  <c r="E391" i="5"/>
  <c r="E390" i="5"/>
  <c r="E389" i="5"/>
  <c r="E388" i="5"/>
  <c r="E387" i="5"/>
  <c r="E386" i="5"/>
  <c r="E385" i="5"/>
  <c r="E384" i="5"/>
  <c r="E383" i="5"/>
  <c r="AS383" i="5" s="1"/>
  <c r="E382" i="5"/>
  <c r="E381" i="5"/>
  <c r="E380" i="5"/>
  <c r="AS380" i="5" s="1"/>
  <c r="E379" i="5"/>
  <c r="E378" i="5"/>
  <c r="E377" i="5"/>
  <c r="E376" i="5"/>
  <c r="E375" i="5"/>
  <c r="E374" i="5"/>
  <c r="E373" i="5"/>
  <c r="E372" i="5"/>
  <c r="AS372" i="5" s="1"/>
  <c r="E371" i="5"/>
  <c r="E370" i="5"/>
  <c r="E369" i="5"/>
  <c r="E368" i="5"/>
  <c r="E367" i="5"/>
  <c r="F367" i="5" s="1"/>
  <c r="E366" i="5"/>
  <c r="E365" i="5"/>
  <c r="E364" i="5"/>
  <c r="E363" i="5"/>
  <c r="F363" i="5" s="1"/>
  <c r="E362" i="5"/>
  <c r="E361" i="5"/>
  <c r="E360" i="5"/>
  <c r="E359" i="5"/>
  <c r="F359" i="5" s="1"/>
  <c r="E358" i="5"/>
  <c r="E357" i="5"/>
  <c r="E356" i="5"/>
  <c r="E355" i="5"/>
  <c r="E354" i="5"/>
  <c r="E353" i="5"/>
  <c r="E352" i="5"/>
  <c r="E351" i="5"/>
  <c r="E350" i="5"/>
  <c r="E349" i="5"/>
  <c r="E348" i="5"/>
  <c r="E347" i="5"/>
  <c r="F347" i="5" s="1"/>
  <c r="E346" i="5"/>
  <c r="E345" i="5"/>
  <c r="E344" i="5"/>
  <c r="AS344" i="5" s="1"/>
  <c r="E343" i="5"/>
  <c r="E342" i="5"/>
  <c r="E341" i="5"/>
  <c r="E340" i="5"/>
  <c r="E339" i="5"/>
  <c r="AS339" i="5" s="1"/>
  <c r="E338" i="5"/>
  <c r="E337" i="5"/>
  <c r="E336" i="5"/>
  <c r="E335" i="5"/>
  <c r="F335" i="5" s="1"/>
  <c r="E334" i="5"/>
  <c r="E333" i="5"/>
  <c r="E332" i="5"/>
  <c r="AS332" i="5" s="1"/>
  <c r="E331" i="5"/>
  <c r="F331" i="5" s="1"/>
  <c r="E330" i="5"/>
  <c r="E329" i="5"/>
  <c r="E328" i="5"/>
  <c r="AS328" i="5" s="1"/>
  <c r="E327" i="5"/>
  <c r="AS327" i="5" s="1"/>
  <c r="E326" i="5"/>
  <c r="E325" i="5"/>
  <c r="E324" i="5"/>
  <c r="E323" i="5"/>
  <c r="E322" i="5"/>
  <c r="E321" i="5"/>
  <c r="E320" i="5"/>
  <c r="F320" i="5" s="1"/>
  <c r="E319" i="5"/>
  <c r="AS319" i="5" s="1"/>
  <c r="E318" i="5"/>
  <c r="E317" i="5"/>
  <c r="E316" i="5"/>
  <c r="AS316" i="5" s="1"/>
  <c r="E315" i="5"/>
  <c r="E314" i="5"/>
  <c r="E313" i="5"/>
  <c r="E312" i="5"/>
  <c r="E311" i="5"/>
  <c r="E310" i="5"/>
  <c r="E309" i="5"/>
  <c r="E308" i="5"/>
  <c r="AS308" i="5" s="1"/>
  <c r="E307" i="5"/>
  <c r="AS307" i="5" s="1"/>
  <c r="E306" i="5"/>
  <c r="E305" i="5"/>
  <c r="E304" i="5"/>
  <c r="F304" i="5" s="1"/>
  <c r="E303" i="5"/>
  <c r="F303" i="5" s="1"/>
  <c r="E302" i="5"/>
  <c r="E301" i="5"/>
  <c r="E300" i="5"/>
  <c r="AS300" i="5" s="1"/>
  <c r="E299" i="5"/>
  <c r="F299" i="5" s="1"/>
  <c r="E298" i="5"/>
  <c r="E297" i="5"/>
  <c r="E296" i="5"/>
  <c r="E295" i="5"/>
  <c r="F295" i="5" s="1"/>
  <c r="E294" i="5"/>
  <c r="E293" i="5"/>
  <c r="E292" i="5"/>
  <c r="E291" i="5"/>
  <c r="AS291" i="5" s="1"/>
  <c r="E290" i="5"/>
  <c r="E289" i="5"/>
  <c r="E288" i="5"/>
  <c r="F288" i="5" s="1"/>
  <c r="E287" i="5"/>
  <c r="AS287" i="5" s="1"/>
  <c r="E286" i="5"/>
  <c r="E285" i="5"/>
  <c r="E284" i="5"/>
  <c r="AS284" i="5" s="1"/>
  <c r="E283" i="5"/>
  <c r="E282" i="5"/>
  <c r="E281" i="5"/>
  <c r="E280" i="5"/>
  <c r="F280" i="5" s="1"/>
  <c r="E279" i="5"/>
  <c r="F279" i="5" s="1"/>
  <c r="E278" i="5"/>
  <c r="E277" i="5"/>
  <c r="E276" i="5"/>
  <c r="E275" i="5"/>
  <c r="AS275" i="5" s="1"/>
  <c r="E274" i="5"/>
  <c r="E273" i="5"/>
  <c r="E272" i="5"/>
  <c r="F272" i="5" s="1"/>
  <c r="E271" i="5"/>
  <c r="E270" i="5"/>
  <c r="E269" i="5"/>
  <c r="E268" i="5"/>
  <c r="AS268" i="5" s="1"/>
  <c r="E267" i="5"/>
  <c r="F267" i="5" s="1"/>
  <c r="E266" i="5"/>
  <c r="AS266" i="5" s="1"/>
  <c r="E265" i="5"/>
  <c r="E264" i="5"/>
  <c r="F264" i="5" s="1"/>
  <c r="E263" i="5"/>
  <c r="E262" i="5"/>
  <c r="E261" i="5"/>
  <c r="E260" i="5"/>
  <c r="E259" i="5"/>
  <c r="F259" i="5" s="1"/>
  <c r="E258" i="5"/>
  <c r="AS258" i="5" s="1"/>
  <c r="E257" i="5"/>
  <c r="F257" i="5" s="1"/>
  <c r="E256" i="5"/>
  <c r="E255" i="5"/>
  <c r="E254" i="5"/>
  <c r="E253" i="5"/>
  <c r="E252" i="5"/>
  <c r="E251" i="5"/>
  <c r="F251" i="5" s="1"/>
  <c r="E250" i="5"/>
  <c r="E249" i="5"/>
  <c r="F249" i="5" s="1"/>
  <c r="E248" i="5"/>
  <c r="F248" i="5" s="1"/>
  <c r="E247" i="5"/>
  <c r="E246" i="5"/>
  <c r="E245" i="5"/>
  <c r="E244" i="5"/>
  <c r="E243" i="5"/>
  <c r="F243" i="5" s="1"/>
  <c r="E242" i="5"/>
  <c r="E241" i="5"/>
  <c r="F241" i="5" s="1"/>
  <c r="E240" i="5"/>
  <c r="E239" i="5"/>
  <c r="E238" i="5"/>
  <c r="AS238" i="5" s="1"/>
  <c r="E237" i="5"/>
  <c r="E236" i="5"/>
  <c r="AS236" i="5" s="1"/>
  <c r="E235" i="5"/>
  <c r="E234" i="5"/>
  <c r="AS234" i="5" s="1"/>
  <c r="E233" i="5"/>
  <c r="E232" i="5"/>
  <c r="F232" i="5" s="1"/>
  <c r="E231" i="5"/>
  <c r="E230" i="5"/>
  <c r="E229" i="5"/>
  <c r="E228" i="5"/>
  <c r="E227" i="5"/>
  <c r="F227" i="5" s="1"/>
  <c r="E226" i="5"/>
  <c r="E225" i="5"/>
  <c r="F225" i="5" s="1"/>
  <c r="E224" i="5"/>
  <c r="E223" i="5"/>
  <c r="E222" i="5"/>
  <c r="AS222" i="5" s="1"/>
  <c r="E221" i="5"/>
  <c r="E220" i="5"/>
  <c r="F220" i="5" s="1"/>
  <c r="E219" i="5"/>
  <c r="E218" i="5"/>
  <c r="AS218" i="5" s="1"/>
  <c r="E217" i="5"/>
  <c r="E216" i="5"/>
  <c r="AS216" i="5" s="1"/>
  <c r="E215" i="5"/>
  <c r="F215" i="5" s="1"/>
  <c r="E214" i="5"/>
  <c r="AS214" i="5" s="1"/>
  <c r="E213" i="5"/>
  <c r="E212" i="5"/>
  <c r="AS212" i="5" s="1"/>
  <c r="E211" i="5"/>
  <c r="E210" i="5"/>
  <c r="AS210" i="5" s="1"/>
  <c r="E209" i="5"/>
  <c r="F209" i="5" s="1"/>
  <c r="E208" i="5"/>
  <c r="F208" i="5" s="1"/>
  <c r="E207" i="5"/>
  <c r="E206" i="5"/>
  <c r="AS206" i="5" s="1"/>
  <c r="E205" i="5"/>
  <c r="E204" i="5"/>
  <c r="AS204" i="5" s="1"/>
  <c r="E203" i="5"/>
  <c r="E202" i="5"/>
  <c r="AS202" i="5" s="1"/>
  <c r="E201" i="5"/>
  <c r="E200" i="5"/>
  <c r="AS200" i="5" s="1"/>
  <c r="E199" i="5"/>
  <c r="E198" i="5"/>
  <c r="AS198" i="5" s="1"/>
  <c r="E197" i="5"/>
  <c r="E196" i="5"/>
  <c r="AS196" i="5" s="1"/>
  <c r="E195" i="5"/>
  <c r="E194" i="5"/>
  <c r="AS194" i="5" s="1"/>
  <c r="E193" i="5"/>
  <c r="F193" i="5" s="1"/>
  <c r="E192" i="5"/>
  <c r="E191" i="5"/>
  <c r="F191" i="5" s="1"/>
  <c r="E190" i="5"/>
  <c r="E189" i="5"/>
  <c r="E188" i="5"/>
  <c r="AS188" i="5" s="1"/>
  <c r="E187" i="5"/>
  <c r="F187" i="5" s="1"/>
  <c r="E186" i="5"/>
  <c r="AS186" i="5" s="1"/>
  <c r="E185" i="5"/>
  <c r="F185" i="5" s="1"/>
  <c r="E184" i="5"/>
  <c r="AS184" i="5" s="1"/>
  <c r="E183" i="5"/>
  <c r="F183" i="5" s="1"/>
  <c r="E182" i="5"/>
  <c r="AS182" i="5" s="1"/>
  <c r="E181" i="5"/>
  <c r="E180" i="5"/>
  <c r="F180" i="5" s="1"/>
  <c r="E179" i="5"/>
  <c r="E178" i="5"/>
  <c r="E177" i="5"/>
  <c r="F177" i="5" s="1"/>
  <c r="E176" i="5"/>
  <c r="F176" i="5" s="1"/>
  <c r="E175" i="5"/>
  <c r="E174" i="5"/>
  <c r="AS174" i="5" s="1"/>
  <c r="E173" i="5"/>
  <c r="E172" i="5"/>
  <c r="AS172" i="5" s="1"/>
  <c r="E171" i="5"/>
  <c r="E170" i="5"/>
  <c r="AS170" i="5" s="1"/>
  <c r="E169" i="5"/>
  <c r="E168" i="5"/>
  <c r="AS168" i="5" s="1"/>
  <c r="E167" i="5"/>
  <c r="F167" i="5" s="1"/>
  <c r="E166" i="5"/>
  <c r="AS166" i="5" s="1"/>
  <c r="E165" i="5"/>
  <c r="E164" i="5"/>
  <c r="E163" i="5"/>
  <c r="F163" i="5" s="1"/>
  <c r="E162" i="5"/>
  <c r="AS162" i="5" s="1"/>
  <c r="E161" i="5"/>
  <c r="E160" i="5"/>
  <c r="E159" i="5"/>
  <c r="F159" i="5" s="1"/>
  <c r="E158" i="5"/>
  <c r="AS158" i="5" s="1"/>
  <c r="E157" i="5"/>
  <c r="E156" i="5"/>
  <c r="E155" i="5"/>
  <c r="F155" i="5" s="1"/>
  <c r="E154" i="5"/>
  <c r="E153" i="5"/>
  <c r="AS153" i="5" s="1"/>
  <c r="E152" i="5"/>
  <c r="AS152" i="5" s="1"/>
  <c r="E151" i="5"/>
  <c r="F151" i="5" s="1"/>
  <c r="E150" i="5"/>
  <c r="AS150" i="5" s="1"/>
  <c r="E149" i="5"/>
  <c r="E148" i="5"/>
  <c r="AS148" i="5" s="1"/>
  <c r="E147" i="5"/>
  <c r="E146" i="5"/>
  <c r="AS146" i="5" s="1"/>
  <c r="E145" i="5"/>
  <c r="AS145" i="5" s="1"/>
  <c r="E144" i="5"/>
  <c r="AS144" i="5" s="1"/>
  <c r="E143" i="5"/>
  <c r="F143" i="5" s="1"/>
  <c r="E142" i="5"/>
  <c r="AS142" i="5" s="1"/>
  <c r="E141" i="5"/>
  <c r="E140" i="5"/>
  <c r="AS140" i="5" s="1"/>
  <c r="E139" i="5"/>
  <c r="F139" i="5" s="1"/>
  <c r="E138" i="5"/>
  <c r="AS138" i="5" s="1"/>
  <c r="E137" i="5"/>
  <c r="AS137" i="5" s="1"/>
  <c r="E136" i="5"/>
  <c r="F136" i="5" s="1"/>
  <c r="E135" i="5"/>
  <c r="F135" i="5" s="1"/>
  <c r="E134" i="5"/>
  <c r="AS134" i="5" s="1"/>
  <c r="E133" i="5"/>
  <c r="E132" i="5"/>
  <c r="E131" i="5"/>
  <c r="E130" i="5"/>
  <c r="E129" i="5"/>
  <c r="AS129" i="5" s="1"/>
  <c r="E128" i="5"/>
  <c r="F128" i="5" s="1"/>
  <c r="E127" i="5"/>
  <c r="F127" i="5" s="1"/>
  <c r="E126" i="5"/>
  <c r="AS126" i="5" s="1"/>
  <c r="E125" i="5"/>
  <c r="E124" i="5"/>
  <c r="E123" i="5"/>
  <c r="E122" i="5"/>
  <c r="E121" i="5"/>
  <c r="AS121" i="5" s="1"/>
  <c r="E120" i="5"/>
  <c r="F120" i="5" s="1"/>
  <c r="E119" i="5"/>
  <c r="F119" i="5" s="1"/>
  <c r="E118" i="5"/>
  <c r="AS118" i="5" s="1"/>
  <c r="E117" i="5"/>
  <c r="E116" i="5"/>
  <c r="E115" i="5"/>
  <c r="E114" i="5"/>
  <c r="E113" i="5"/>
  <c r="AS113" i="5" s="1"/>
  <c r="E112" i="5"/>
  <c r="E111" i="5"/>
  <c r="F111" i="5" s="1"/>
  <c r="E110" i="5"/>
  <c r="AS110" i="5" s="1"/>
  <c r="E109" i="5"/>
  <c r="E108" i="5"/>
  <c r="E107" i="5"/>
  <c r="E106" i="5"/>
  <c r="E105" i="5"/>
  <c r="AS105" i="5" s="1"/>
  <c r="E104" i="5"/>
  <c r="E103" i="5"/>
  <c r="F103" i="5" s="1"/>
  <c r="E102" i="5"/>
  <c r="E101" i="5"/>
  <c r="E100" i="5"/>
  <c r="AS100" i="5" s="1"/>
  <c r="E99" i="5"/>
  <c r="E98" i="5"/>
  <c r="E97" i="5"/>
  <c r="E96" i="5"/>
  <c r="AS96" i="5" s="1"/>
  <c r="E95" i="5"/>
  <c r="E94" i="5"/>
  <c r="E93" i="5"/>
  <c r="E92" i="5"/>
  <c r="E91" i="5"/>
  <c r="F91" i="5" s="1"/>
  <c r="E90" i="5"/>
  <c r="AS90" i="5" s="1"/>
  <c r="E89" i="5"/>
  <c r="E88" i="5"/>
  <c r="E87" i="5"/>
  <c r="E86" i="5"/>
  <c r="E85" i="5"/>
  <c r="E84" i="5"/>
  <c r="E83" i="5"/>
  <c r="E82" i="5"/>
  <c r="E81" i="5"/>
  <c r="F81" i="5" s="1"/>
  <c r="E80" i="5"/>
  <c r="E79" i="5"/>
  <c r="E78" i="5"/>
  <c r="E77" i="5"/>
  <c r="E76" i="5"/>
  <c r="E75" i="5"/>
  <c r="E74" i="5"/>
  <c r="E73" i="5"/>
  <c r="F73" i="5" s="1"/>
  <c r="E72" i="5"/>
  <c r="F72" i="5" s="1"/>
  <c r="E71" i="5"/>
  <c r="E70" i="5"/>
  <c r="E69" i="5"/>
  <c r="E68" i="5"/>
  <c r="AS68" i="5" s="1"/>
  <c r="E67" i="5"/>
  <c r="E66" i="5"/>
  <c r="E65" i="5"/>
  <c r="F65" i="5" s="1"/>
  <c r="E64" i="5"/>
  <c r="AS64" i="5" s="1"/>
  <c r="E63" i="5"/>
  <c r="E62" i="5"/>
  <c r="E61" i="5"/>
  <c r="E60" i="5"/>
  <c r="AS60" i="5" s="1"/>
  <c r="E59" i="5"/>
  <c r="E58" i="5"/>
  <c r="AS58" i="5" s="1"/>
  <c r="E57" i="5"/>
  <c r="F57" i="5" s="1"/>
  <c r="E56" i="5"/>
  <c r="E55" i="5"/>
  <c r="AS55" i="5" s="1"/>
  <c r="E54" i="5"/>
  <c r="E53" i="5"/>
  <c r="AS53" i="5" s="1"/>
  <c r="E52" i="5"/>
  <c r="E51" i="5"/>
  <c r="AS51" i="5" s="1"/>
  <c r="E50" i="5"/>
  <c r="E49" i="5"/>
  <c r="F49" i="5" s="1"/>
  <c r="E48" i="5"/>
  <c r="E47" i="5"/>
  <c r="E46" i="5"/>
  <c r="E45" i="5"/>
  <c r="F45" i="5" s="1"/>
  <c r="E44" i="5"/>
  <c r="E43" i="5"/>
  <c r="E42" i="5"/>
  <c r="E41" i="5"/>
  <c r="AS41" i="5" s="1"/>
  <c r="E40" i="5"/>
  <c r="E39" i="5"/>
  <c r="AS39" i="5" s="1"/>
  <c r="E38" i="5"/>
  <c r="E37" i="5"/>
  <c r="E36" i="5"/>
  <c r="F36" i="5" s="1"/>
  <c r="E35" i="5"/>
  <c r="E34" i="5"/>
  <c r="F34" i="5" s="1"/>
  <c r="E33" i="5"/>
  <c r="F33" i="5" s="1"/>
  <c r="E32" i="5"/>
  <c r="E31" i="5"/>
  <c r="E30" i="5"/>
  <c r="E29" i="5"/>
  <c r="E28" i="5"/>
  <c r="E27" i="5"/>
  <c r="E26" i="5"/>
  <c r="E25" i="5"/>
  <c r="AS25" i="5" s="1"/>
  <c r="E24" i="5"/>
  <c r="AS24" i="5" s="1"/>
  <c r="E23" i="5"/>
  <c r="AS23" i="5" s="1"/>
  <c r="E22" i="5"/>
  <c r="F22" i="5" s="1"/>
  <c r="E21" i="5"/>
  <c r="E20" i="5"/>
  <c r="E19" i="5"/>
  <c r="E18" i="5"/>
  <c r="AS18" i="5" s="1"/>
  <c r="E17" i="5"/>
  <c r="E16" i="5"/>
  <c r="E15" i="5"/>
  <c r="E14" i="5"/>
  <c r="AS13" i="5"/>
  <c r="AW12" i="5"/>
  <c r="AW44" i="5" s="1"/>
  <c r="AX44" i="5" s="1"/>
  <c r="B2000" i="6"/>
  <c r="A2000" i="6"/>
  <c r="B1999" i="6"/>
  <c r="A1999" i="6"/>
  <c r="B1998" i="6"/>
  <c r="A1998" i="6"/>
  <c r="B1997" i="6"/>
  <c r="A1997" i="6"/>
  <c r="B1996" i="6"/>
  <c r="A1996" i="6"/>
  <c r="B1995" i="6"/>
  <c r="A1995" i="6"/>
  <c r="B1994" i="6"/>
  <c r="A1994" i="6"/>
  <c r="B1993" i="6"/>
  <c r="A1993" i="6"/>
  <c r="B1992" i="6"/>
  <c r="A1992" i="6"/>
  <c r="B1991" i="6"/>
  <c r="A1991" i="6"/>
  <c r="B1990" i="6"/>
  <c r="A1990" i="6"/>
  <c r="B1989" i="6"/>
  <c r="A1989" i="6"/>
  <c r="B1988" i="6"/>
  <c r="A1988" i="6"/>
  <c r="B1987" i="6"/>
  <c r="A1987" i="6"/>
  <c r="B1986" i="6"/>
  <c r="A1986" i="6"/>
  <c r="B1985" i="6"/>
  <c r="A1985" i="6"/>
  <c r="B1984" i="6"/>
  <c r="A1984" i="6"/>
  <c r="B1983" i="6"/>
  <c r="A1983" i="6"/>
  <c r="B1982" i="6"/>
  <c r="A1982" i="6"/>
  <c r="B1981" i="6"/>
  <c r="A1981" i="6"/>
  <c r="B1980" i="6"/>
  <c r="A1980" i="6"/>
  <c r="B1979" i="6"/>
  <c r="A1979" i="6"/>
  <c r="B1978" i="6"/>
  <c r="A1978" i="6"/>
  <c r="B1977" i="6"/>
  <c r="A1977" i="6"/>
  <c r="B1976" i="6"/>
  <c r="A1976" i="6"/>
  <c r="B1975" i="6"/>
  <c r="A1975" i="6"/>
  <c r="B1974" i="6"/>
  <c r="A1974" i="6"/>
  <c r="B1973" i="6"/>
  <c r="A1973" i="6"/>
  <c r="B1972" i="6"/>
  <c r="A1972" i="6"/>
  <c r="B1971" i="6"/>
  <c r="A1971" i="6"/>
  <c r="B1970" i="6"/>
  <c r="A1970" i="6"/>
  <c r="B1969" i="6"/>
  <c r="A1969" i="6"/>
  <c r="B1968" i="6"/>
  <c r="A1968" i="6"/>
  <c r="B1967" i="6"/>
  <c r="A1967" i="6"/>
  <c r="B1966" i="6"/>
  <c r="A1966" i="6"/>
  <c r="B1965" i="6"/>
  <c r="A1965" i="6"/>
  <c r="B1964" i="6"/>
  <c r="A1964" i="6"/>
  <c r="B1963" i="6"/>
  <c r="A1963" i="6"/>
  <c r="B1962" i="6"/>
  <c r="A1962" i="6"/>
  <c r="B1961" i="6"/>
  <c r="A1961" i="6"/>
  <c r="B1960" i="6"/>
  <c r="A1960" i="6"/>
  <c r="B1959" i="6"/>
  <c r="A1959" i="6"/>
  <c r="B1958" i="6"/>
  <c r="A1958" i="6"/>
  <c r="B1957" i="6"/>
  <c r="A1957" i="6"/>
  <c r="B1956" i="6"/>
  <c r="A1956" i="6"/>
  <c r="B1955" i="6"/>
  <c r="A1955" i="6"/>
  <c r="B1954" i="6"/>
  <c r="A1954" i="6"/>
  <c r="B1953" i="6"/>
  <c r="A1953" i="6"/>
  <c r="B1952" i="6"/>
  <c r="A1952" i="6"/>
  <c r="B1951" i="6"/>
  <c r="A1951" i="6"/>
  <c r="B1950" i="6"/>
  <c r="A1950" i="6"/>
  <c r="B1949" i="6"/>
  <c r="A1949" i="6"/>
  <c r="B1948" i="6"/>
  <c r="A1948" i="6"/>
  <c r="B1947" i="6"/>
  <c r="A1947" i="6"/>
  <c r="B1946" i="6"/>
  <c r="A1946" i="6"/>
  <c r="B1945" i="6"/>
  <c r="A1945" i="6"/>
  <c r="B1944" i="6"/>
  <c r="A1944" i="6"/>
  <c r="B1943" i="6"/>
  <c r="A1943" i="6"/>
  <c r="B1942" i="6"/>
  <c r="A1942" i="6"/>
  <c r="B1941" i="6"/>
  <c r="A1941" i="6"/>
  <c r="B1940" i="6"/>
  <c r="A1940" i="6"/>
  <c r="B1939" i="6"/>
  <c r="A1939" i="6"/>
  <c r="B1938" i="6"/>
  <c r="A1938" i="6"/>
  <c r="B1937" i="6"/>
  <c r="A1937" i="6"/>
  <c r="B1936" i="6"/>
  <c r="A1936" i="6"/>
  <c r="B1935" i="6"/>
  <c r="A1935" i="6"/>
  <c r="B1934" i="6"/>
  <c r="A1934" i="6"/>
  <c r="B1933" i="6"/>
  <c r="A1933" i="6"/>
  <c r="B1932" i="6"/>
  <c r="A1932" i="6"/>
  <c r="B1931" i="6"/>
  <c r="A1931" i="6"/>
  <c r="B1930" i="6"/>
  <c r="A1930" i="6"/>
  <c r="B1929" i="6"/>
  <c r="A1929" i="6"/>
  <c r="B1928" i="6"/>
  <c r="A1928" i="6"/>
  <c r="B1927" i="6"/>
  <c r="A1927" i="6"/>
  <c r="B1926" i="6"/>
  <c r="A1926" i="6"/>
  <c r="B1925" i="6"/>
  <c r="A1925" i="6"/>
  <c r="B1924" i="6"/>
  <c r="A1924" i="6"/>
  <c r="B1923" i="6"/>
  <c r="A1923" i="6"/>
  <c r="B1922" i="6"/>
  <c r="A1922" i="6"/>
  <c r="B1921" i="6"/>
  <c r="A1921" i="6"/>
  <c r="B1920" i="6"/>
  <c r="A1920" i="6"/>
  <c r="B1919" i="6"/>
  <c r="A1919" i="6"/>
  <c r="B1918" i="6"/>
  <c r="A1918" i="6"/>
  <c r="B1917" i="6"/>
  <c r="A1917" i="6"/>
  <c r="B1916" i="6"/>
  <c r="A1916" i="6"/>
  <c r="B1915" i="6"/>
  <c r="A1915" i="6"/>
  <c r="B1914" i="6"/>
  <c r="A1914" i="6"/>
  <c r="B1913" i="6"/>
  <c r="A1913" i="6"/>
  <c r="B1912" i="6"/>
  <c r="A1912" i="6"/>
  <c r="B1911" i="6"/>
  <c r="A1911" i="6"/>
  <c r="B1910" i="6"/>
  <c r="A1910" i="6"/>
  <c r="B1909" i="6"/>
  <c r="A1909" i="6"/>
  <c r="B1908" i="6"/>
  <c r="A1908" i="6"/>
  <c r="B1907" i="6"/>
  <c r="A1907" i="6"/>
  <c r="B1906" i="6"/>
  <c r="A1906" i="6"/>
  <c r="B1905" i="6"/>
  <c r="A1905" i="6"/>
  <c r="B1904" i="6"/>
  <c r="A1904" i="6"/>
  <c r="B1903" i="6"/>
  <c r="A1903" i="6"/>
  <c r="B1902" i="6"/>
  <c r="A1902" i="6"/>
  <c r="B1901" i="6"/>
  <c r="A1901" i="6"/>
  <c r="B1900" i="6"/>
  <c r="A1900" i="6"/>
  <c r="B1899" i="6"/>
  <c r="A1899" i="6"/>
  <c r="B1898" i="6"/>
  <c r="A1898" i="6"/>
  <c r="B1897" i="6"/>
  <c r="A1897" i="6"/>
  <c r="B1896" i="6"/>
  <c r="A1896" i="6"/>
  <c r="B1895" i="6"/>
  <c r="A1895" i="6"/>
  <c r="B1894" i="6"/>
  <c r="A1894" i="6"/>
  <c r="B1893" i="6"/>
  <c r="A1893" i="6"/>
  <c r="B1892" i="6"/>
  <c r="A1892" i="6"/>
  <c r="B1891" i="6"/>
  <c r="A1891" i="6"/>
  <c r="B1890" i="6"/>
  <c r="A1890" i="6"/>
  <c r="B1889" i="6"/>
  <c r="A1889" i="6"/>
  <c r="B1888" i="6"/>
  <c r="A1888" i="6"/>
  <c r="B1887" i="6"/>
  <c r="A1887" i="6"/>
  <c r="B1886" i="6"/>
  <c r="A1886" i="6"/>
  <c r="B1885" i="6"/>
  <c r="A1885" i="6"/>
  <c r="B1884" i="6"/>
  <c r="A1884" i="6"/>
  <c r="B1883" i="6"/>
  <c r="A1883" i="6"/>
  <c r="B1882" i="6"/>
  <c r="A1882" i="6"/>
  <c r="B1881" i="6"/>
  <c r="A1881" i="6"/>
  <c r="B1880" i="6"/>
  <c r="A1880" i="6"/>
  <c r="B1879" i="6"/>
  <c r="A1879" i="6"/>
  <c r="B1878" i="6"/>
  <c r="A1878" i="6"/>
  <c r="B1877" i="6"/>
  <c r="A1877" i="6"/>
  <c r="B1876" i="6"/>
  <c r="A1876" i="6"/>
  <c r="B1875" i="6"/>
  <c r="A1875" i="6"/>
  <c r="B1874" i="6"/>
  <c r="A1874" i="6"/>
  <c r="B1873" i="6"/>
  <c r="A1873" i="6"/>
  <c r="B1872" i="6"/>
  <c r="A1872" i="6"/>
  <c r="B1871" i="6"/>
  <c r="A1871" i="6"/>
  <c r="B1870" i="6"/>
  <c r="A1870" i="6"/>
  <c r="B1869" i="6"/>
  <c r="A1869" i="6"/>
  <c r="B1868" i="6"/>
  <c r="A1868" i="6"/>
  <c r="B1867" i="6"/>
  <c r="A1867" i="6"/>
  <c r="B1866" i="6"/>
  <c r="A1866" i="6"/>
  <c r="B1865" i="6"/>
  <c r="A1865" i="6"/>
  <c r="B1864" i="6"/>
  <c r="A1864" i="6"/>
  <c r="B1863" i="6"/>
  <c r="A1863" i="6"/>
  <c r="B1862" i="6"/>
  <c r="A1862" i="6"/>
  <c r="B1861" i="6"/>
  <c r="A1861" i="6"/>
  <c r="B1860" i="6"/>
  <c r="A1860" i="6"/>
  <c r="B1859" i="6"/>
  <c r="A1859" i="6"/>
  <c r="B1858" i="6"/>
  <c r="A1858" i="6"/>
  <c r="B1857" i="6"/>
  <c r="A1857" i="6"/>
  <c r="B1856" i="6"/>
  <c r="A1856" i="6"/>
  <c r="B1855" i="6"/>
  <c r="A1855" i="6"/>
  <c r="B1854" i="6"/>
  <c r="A1854" i="6"/>
  <c r="B1853" i="6"/>
  <c r="A1853" i="6"/>
  <c r="B1852" i="6"/>
  <c r="A1852" i="6"/>
  <c r="B1851" i="6"/>
  <c r="A1851" i="6"/>
  <c r="B1850" i="6"/>
  <c r="A1850" i="6"/>
  <c r="B1849" i="6"/>
  <c r="A1849" i="6"/>
  <c r="B1848" i="6"/>
  <c r="A1848" i="6"/>
  <c r="B1847" i="6"/>
  <c r="A1847" i="6"/>
  <c r="B1846" i="6"/>
  <c r="A1846" i="6"/>
  <c r="B1845" i="6"/>
  <c r="A1845" i="6"/>
  <c r="B1844" i="6"/>
  <c r="A1844" i="6"/>
  <c r="B1843" i="6"/>
  <c r="A1843" i="6"/>
  <c r="B1842" i="6"/>
  <c r="A1842" i="6"/>
  <c r="B1841" i="6"/>
  <c r="A1841" i="6"/>
  <c r="B1840" i="6"/>
  <c r="A1840" i="6"/>
  <c r="B1839" i="6"/>
  <c r="A1839" i="6"/>
  <c r="B1838" i="6"/>
  <c r="A1838" i="6"/>
  <c r="B1837" i="6"/>
  <c r="A1837" i="6"/>
  <c r="B1836" i="6"/>
  <c r="A1836" i="6"/>
  <c r="B1835" i="6"/>
  <c r="A1835" i="6"/>
  <c r="B1834" i="6"/>
  <c r="A1834" i="6"/>
  <c r="B1833" i="6"/>
  <c r="A1833" i="6"/>
  <c r="B1832" i="6"/>
  <c r="A1832" i="6"/>
  <c r="B1831" i="6"/>
  <c r="A1831" i="6"/>
  <c r="B1830" i="6"/>
  <c r="A1830" i="6"/>
  <c r="B1829" i="6"/>
  <c r="A1829" i="6"/>
  <c r="B1828" i="6"/>
  <c r="A1828" i="6"/>
  <c r="B1827" i="6"/>
  <c r="A1827" i="6"/>
  <c r="B1826" i="6"/>
  <c r="A1826" i="6"/>
  <c r="B1825" i="6"/>
  <c r="A1825" i="6"/>
  <c r="B1824" i="6"/>
  <c r="A1824" i="6"/>
  <c r="B1823" i="6"/>
  <c r="A1823" i="6"/>
  <c r="B1822" i="6"/>
  <c r="A1822" i="6"/>
  <c r="B1821" i="6"/>
  <c r="A1821" i="6"/>
  <c r="B1820" i="6"/>
  <c r="A1820" i="6"/>
  <c r="B1819" i="6"/>
  <c r="A1819" i="6"/>
  <c r="B1818" i="6"/>
  <c r="A1818" i="6"/>
  <c r="B1817" i="6"/>
  <c r="A1817" i="6"/>
  <c r="B1816" i="6"/>
  <c r="A1816" i="6"/>
  <c r="B1815" i="6"/>
  <c r="A1815" i="6"/>
  <c r="B1814" i="6"/>
  <c r="A1814" i="6"/>
  <c r="B1813" i="6"/>
  <c r="A1813" i="6"/>
  <c r="B1812" i="6"/>
  <c r="A1812" i="6"/>
  <c r="B1811" i="6"/>
  <c r="A1811" i="6"/>
  <c r="B1810" i="6"/>
  <c r="A1810" i="6"/>
  <c r="B1809" i="6"/>
  <c r="A1809" i="6"/>
  <c r="B1808" i="6"/>
  <c r="A1808" i="6"/>
  <c r="B1807" i="6"/>
  <c r="A1807" i="6"/>
  <c r="B1806" i="6"/>
  <c r="A1806" i="6"/>
  <c r="B1805" i="6"/>
  <c r="A1805" i="6"/>
  <c r="B1804" i="6"/>
  <c r="A1804" i="6"/>
  <c r="B1803" i="6"/>
  <c r="A1803" i="6"/>
  <c r="B1802" i="6"/>
  <c r="A1802" i="6"/>
  <c r="B1801" i="6"/>
  <c r="A1801" i="6"/>
  <c r="B1800" i="6"/>
  <c r="A1800" i="6"/>
  <c r="B1799" i="6"/>
  <c r="A1799" i="6"/>
  <c r="B1798" i="6"/>
  <c r="A1798" i="6"/>
  <c r="B1797" i="6"/>
  <c r="A1797" i="6"/>
  <c r="B1796" i="6"/>
  <c r="A1796" i="6"/>
  <c r="B1795" i="6"/>
  <c r="A1795" i="6"/>
  <c r="B1794" i="6"/>
  <c r="A1794" i="6"/>
  <c r="B1793" i="6"/>
  <c r="A1793" i="6"/>
  <c r="B1792" i="6"/>
  <c r="A1792" i="6"/>
  <c r="B1791" i="6"/>
  <c r="A1791" i="6"/>
  <c r="B1790" i="6"/>
  <c r="A1790" i="6"/>
  <c r="B1789" i="6"/>
  <c r="A1789" i="6"/>
  <c r="B1788" i="6"/>
  <c r="A1788" i="6"/>
  <c r="B1787" i="6"/>
  <c r="A1787" i="6"/>
  <c r="B1786" i="6"/>
  <c r="A1786" i="6"/>
  <c r="B1785" i="6"/>
  <c r="A1785" i="6"/>
  <c r="B1784" i="6"/>
  <c r="A1784" i="6"/>
  <c r="B1783" i="6"/>
  <c r="A1783" i="6"/>
  <c r="B1782" i="6"/>
  <c r="A1782" i="6"/>
  <c r="B1781" i="6"/>
  <c r="A1781" i="6"/>
  <c r="B1780" i="6"/>
  <c r="A1780" i="6"/>
  <c r="B1779" i="6"/>
  <c r="A1779" i="6"/>
  <c r="B1778" i="6"/>
  <c r="A1778" i="6"/>
  <c r="B1777" i="6"/>
  <c r="A1777" i="6"/>
  <c r="B1776" i="6"/>
  <c r="A1776" i="6"/>
  <c r="B1775" i="6"/>
  <c r="A1775" i="6"/>
  <c r="B1774" i="6"/>
  <c r="A1774" i="6"/>
  <c r="B1773" i="6"/>
  <c r="A1773" i="6"/>
  <c r="B1772" i="6"/>
  <c r="A1772" i="6"/>
  <c r="B1771" i="6"/>
  <c r="A1771" i="6"/>
  <c r="B1770" i="6"/>
  <c r="A1770" i="6"/>
  <c r="B1769" i="6"/>
  <c r="A1769" i="6"/>
  <c r="B1768" i="6"/>
  <c r="A1768" i="6"/>
  <c r="B1767" i="6"/>
  <c r="A1767" i="6"/>
  <c r="B1766" i="6"/>
  <c r="A1766" i="6"/>
  <c r="B1765" i="6"/>
  <c r="A1765" i="6"/>
  <c r="B1764" i="6"/>
  <c r="A1764" i="6"/>
  <c r="B1763" i="6"/>
  <c r="A1763" i="6"/>
  <c r="B1762" i="6"/>
  <c r="A1762" i="6"/>
  <c r="B1761" i="6"/>
  <c r="A1761" i="6"/>
  <c r="B1760" i="6"/>
  <c r="A1760" i="6"/>
  <c r="B1759" i="6"/>
  <c r="A1759" i="6"/>
  <c r="B1758" i="6"/>
  <c r="A1758" i="6"/>
  <c r="B1757" i="6"/>
  <c r="A1757" i="6"/>
  <c r="B1756" i="6"/>
  <c r="A1756" i="6"/>
  <c r="B1755" i="6"/>
  <c r="A1755" i="6"/>
  <c r="B1754" i="6"/>
  <c r="A1754" i="6"/>
  <c r="B1753" i="6"/>
  <c r="A1753" i="6"/>
  <c r="B1752" i="6"/>
  <c r="A1752" i="6"/>
  <c r="B1751" i="6"/>
  <c r="A1751" i="6"/>
  <c r="B1750" i="6"/>
  <c r="A1750" i="6"/>
  <c r="B1749" i="6"/>
  <c r="A1749" i="6"/>
  <c r="B1748" i="6"/>
  <c r="A1748" i="6"/>
  <c r="B1747" i="6"/>
  <c r="A1747" i="6"/>
  <c r="B1746" i="6"/>
  <c r="A1746" i="6"/>
  <c r="B1745" i="6"/>
  <c r="A1745" i="6"/>
  <c r="B1744" i="6"/>
  <c r="A1744" i="6"/>
  <c r="B1743" i="6"/>
  <c r="A1743" i="6"/>
  <c r="B1742" i="6"/>
  <c r="A1742" i="6"/>
  <c r="B1741" i="6"/>
  <c r="A1741" i="6"/>
  <c r="B1740" i="6"/>
  <c r="A1740" i="6"/>
  <c r="B1739" i="6"/>
  <c r="A1739" i="6"/>
  <c r="B1738" i="6"/>
  <c r="A1738" i="6"/>
  <c r="B1737" i="6"/>
  <c r="A1737" i="6"/>
  <c r="B1736" i="6"/>
  <c r="A1736" i="6"/>
  <c r="B1735" i="6"/>
  <c r="A1735" i="6"/>
  <c r="B1734" i="6"/>
  <c r="A1734" i="6"/>
  <c r="B1733" i="6"/>
  <c r="A1733" i="6"/>
  <c r="B1732" i="6"/>
  <c r="A1732" i="6"/>
  <c r="B1731" i="6"/>
  <c r="A1731" i="6"/>
  <c r="B1730" i="6"/>
  <c r="A1730" i="6"/>
  <c r="B1729" i="6"/>
  <c r="A1729" i="6"/>
  <c r="B1728" i="6"/>
  <c r="A1728" i="6"/>
  <c r="B1727" i="6"/>
  <c r="A1727" i="6"/>
  <c r="B1726" i="6"/>
  <c r="A1726" i="6"/>
  <c r="B1725" i="6"/>
  <c r="A1725" i="6"/>
  <c r="B1724" i="6"/>
  <c r="A1724" i="6"/>
  <c r="B1723" i="6"/>
  <c r="A1723" i="6"/>
  <c r="B1722" i="6"/>
  <c r="A1722" i="6"/>
  <c r="B1721" i="6"/>
  <c r="A1721" i="6"/>
  <c r="B1720" i="6"/>
  <c r="A1720" i="6"/>
  <c r="B1719" i="6"/>
  <c r="A1719" i="6"/>
  <c r="B1718" i="6"/>
  <c r="A1718" i="6"/>
  <c r="B1717" i="6"/>
  <c r="A1717" i="6"/>
  <c r="B1716" i="6"/>
  <c r="A1716" i="6"/>
  <c r="B1715" i="6"/>
  <c r="A1715" i="6"/>
  <c r="B1714" i="6"/>
  <c r="A1714" i="6"/>
  <c r="B1713" i="6"/>
  <c r="A1713" i="6"/>
  <c r="B1712" i="6"/>
  <c r="A1712" i="6"/>
  <c r="B1711" i="6"/>
  <c r="A1711" i="6"/>
  <c r="B1710" i="6"/>
  <c r="A1710" i="6"/>
  <c r="B1709" i="6"/>
  <c r="A1709" i="6"/>
  <c r="B1708" i="6"/>
  <c r="A1708" i="6"/>
  <c r="B1707" i="6"/>
  <c r="A1707" i="6"/>
  <c r="B1706" i="6"/>
  <c r="A1706" i="6"/>
  <c r="B1705" i="6"/>
  <c r="A1705" i="6"/>
  <c r="B1704" i="6"/>
  <c r="A1704" i="6"/>
  <c r="B1703" i="6"/>
  <c r="A1703" i="6"/>
  <c r="B1702" i="6"/>
  <c r="A1702" i="6"/>
  <c r="B1701" i="6"/>
  <c r="A1701" i="6"/>
  <c r="B1700" i="6"/>
  <c r="A1700" i="6"/>
  <c r="B1699" i="6"/>
  <c r="A1699" i="6"/>
  <c r="B1698" i="6"/>
  <c r="A1698" i="6"/>
  <c r="B1697" i="6"/>
  <c r="A1697" i="6"/>
  <c r="B1696" i="6"/>
  <c r="A1696" i="6"/>
  <c r="B1695" i="6"/>
  <c r="A1695" i="6"/>
  <c r="B1694" i="6"/>
  <c r="A1694" i="6"/>
  <c r="B1693" i="6"/>
  <c r="A1693" i="6"/>
  <c r="B1692" i="6"/>
  <c r="A1692" i="6"/>
  <c r="B1691" i="6"/>
  <c r="A1691" i="6"/>
  <c r="B1690" i="6"/>
  <c r="A1690" i="6"/>
  <c r="B1689" i="6"/>
  <c r="A1689" i="6"/>
  <c r="B1688" i="6"/>
  <c r="A1688" i="6"/>
  <c r="B1687" i="6"/>
  <c r="A1687" i="6"/>
  <c r="B1686" i="6"/>
  <c r="A1686" i="6"/>
  <c r="B1685" i="6"/>
  <c r="A1685" i="6"/>
  <c r="B1684" i="6"/>
  <c r="A1684" i="6"/>
  <c r="B1683" i="6"/>
  <c r="A1683" i="6"/>
  <c r="B1682" i="6"/>
  <c r="A1682" i="6"/>
  <c r="B1681" i="6"/>
  <c r="A1681" i="6"/>
  <c r="B1680" i="6"/>
  <c r="A1680" i="6"/>
  <c r="B1679" i="6"/>
  <c r="A1679" i="6"/>
  <c r="B1678" i="6"/>
  <c r="A1678" i="6"/>
  <c r="B1677" i="6"/>
  <c r="A1677" i="6"/>
  <c r="B1676" i="6"/>
  <c r="A1676" i="6"/>
  <c r="B1675" i="6"/>
  <c r="A1675" i="6"/>
  <c r="B1674" i="6"/>
  <c r="A1674" i="6"/>
  <c r="B1673" i="6"/>
  <c r="A1673" i="6"/>
  <c r="B1672" i="6"/>
  <c r="A1672" i="6"/>
  <c r="B1671" i="6"/>
  <c r="A1671" i="6"/>
  <c r="B1670" i="6"/>
  <c r="A1670" i="6"/>
  <c r="B1669" i="6"/>
  <c r="A1669" i="6"/>
  <c r="B1668" i="6"/>
  <c r="A1668" i="6"/>
  <c r="B1667" i="6"/>
  <c r="A1667" i="6"/>
  <c r="B1666" i="6"/>
  <c r="A1666" i="6"/>
  <c r="B1665" i="6"/>
  <c r="A1665" i="6"/>
  <c r="B1664" i="6"/>
  <c r="A1664" i="6"/>
  <c r="B1663" i="6"/>
  <c r="A1663" i="6"/>
  <c r="B1662" i="6"/>
  <c r="A1662" i="6"/>
  <c r="B1661" i="6"/>
  <c r="A1661" i="6"/>
  <c r="B1660" i="6"/>
  <c r="A1660" i="6"/>
  <c r="B1659" i="6"/>
  <c r="A1659" i="6"/>
  <c r="B1658" i="6"/>
  <c r="A1658" i="6"/>
  <c r="B1657" i="6"/>
  <c r="A1657" i="6"/>
  <c r="B1656" i="6"/>
  <c r="A1656" i="6"/>
  <c r="B1655" i="6"/>
  <c r="A1655" i="6"/>
  <c r="B1654" i="6"/>
  <c r="A1654" i="6"/>
  <c r="B1653" i="6"/>
  <c r="A1653" i="6"/>
  <c r="B1652" i="6"/>
  <c r="A1652" i="6"/>
  <c r="B1651" i="6"/>
  <c r="A1651" i="6"/>
  <c r="B1650" i="6"/>
  <c r="A1650" i="6"/>
  <c r="B1649" i="6"/>
  <c r="A1649" i="6"/>
  <c r="B1648" i="6"/>
  <c r="A1648" i="6"/>
  <c r="B1647" i="6"/>
  <c r="A1647" i="6"/>
  <c r="B1646" i="6"/>
  <c r="A1646" i="6"/>
  <c r="B1645" i="6"/>
  <c r="A1645" i="6"/>
  <c r="B1644" i="6"/>
  <c r="A1644" i="6"/>
  <c r="B1643" i="6"/>
  <c r="A1643" i="6"/>
  <c r="B1642" i="6"/>
  <c r="A1642" i="6"/>
  <c r="B1641" i="6"/>
  <c r="A1641" i="6"/>
  <c r="B1640" i="6"/>
  <c r="A1640" i="6"/>
  <c r="B1639" i="6"/>
  <c r="A1639" i="6"/>
  <c r="B1638" i="6"/>
  <c r="A1638" i="6"/>
  <c r="B1637" i="6"/>
  <c r="A1637" i="6"/>
  <c r="B1636" i="6"/>
  <c r="A1636" i="6"/>
  <c r="B1635" i="6"/>
  <c r="A1635" i="6"/>
  <c r="B1634" i="6"/>
  <c r="A1634" i="6"/>
  <c r="B1633" i="6"/>
  <c r="A1633" i="6"/>
  <c r="B1632" i="6"/>
  <c r="A1632" i="6"/>
  <c r="B1631" i="6"/>
  <c r="A1631" i="6"/>
  <c r="B1630" i="6"/>
  <c r="A1630" i="6"/>
  <c r="B1629" i="6"/>
  <c r="A1629" i="6"/>
  <c r="B1628" i="6"/>
  <c r="A1628" i="6"/>
  <c r="B1627" i="6"/>
  <c r="A1627" i="6"/>
  <c r="B1626" i="6"/>
  <c r="A1626" i="6"/>
  <c r="B1625" i="6"/>
  <c r="A1625" i="6"/>
  <c r="B1624" i="6"/>
  <c r="A1624" i="6"/>
  <c r="B1623" i="6"/>
  <c r="A1623" i="6"/>
  <c r="B1622" i="6"/>
  <c r="A1622" i="6"/>
  <c r="B1621" i="6"/>
  <c r="A1621" i="6"/>
  <c r="B1620" i="6"/>
  <c r="A1620" i="6"/>
  <c r="B1619" i="6"/>
  <c r="A1619" i="6"/>
  <c r="B1618" i="6"/>
  <c r="A1618" i="6"/>
  <c r="B1617" i="6"/>
  <c r="A1617" i="6"/>
  <c r="B1616" i="6"/>
  <c r="A1616" i="6"/>
  <c r="B1615" i="6"/>
  <c r="A1615" i="6"/>
  <c r="B1614" i="6"/>
  <c r="A1614" i="6"/>
  <c r="B1613" i="6"/>
  <c r="A1613" i="6"/>
  <c r="B1612" i="6"/>
  <c r="A1612" i="6"/>
  <c r="B1611" i="6"/>
  <c r="A1611" i="6"/>
  <c r="B1610" i="6"/>
  <c r="A1610" i="6"/>
  <c r="B1609" i="6"/>
  <c r="A1609" i="6"/>
  <c r="B1608" i="6"/>
  <c r="A1608" i="6"/>
  <c r="B1607" i="6"/>
  <c r="A1607" i="6"/>
  <c r="B1606" i="6"/>
  <c r="A1606" i="6"/>
  <c r="B1605" i="6"/>
  <c r="A1605" i="6"/>
  <c r="B1604" i="6"/>
  <c r="A1604" i="6"/>
  <c r="B1603" i="6"/>
  <c r="A1603" i="6"/>
  <c r="B1602" i="6"/>
  <c r="A1602" i="6"/>
  <c r="B1601" i="6"/>
  <c r="A1601" i="6"/>
  <c r="B1600" i="6"/>
  <c r="A1600" i="6"/>
  <c r="B1599" i="6"/>
  <c r="A1599" i="6"/>
  <c r="B1598" i="6"/>
  <c r="A1598" i="6"/>
  <c r="B1597" i="6"/>
  <c r="A1597" i="6"/>
  <c r="B1596" i="6"/>
  <c r="A1596" i="6"/>
  <c r="B1595" i="6"/>
  <c r="A1595" i="6"/>
  <c r="B1594" i="6"/>
  <c r="A1594" i="6"/>
  <c r="B1593" i="6"/>
  <c r="A1593" i="6"/>
  <c r="B1592" i="6"/>
  <c r="A1592" i="6"/>
  <c r="B1591" i="6"/>
  <c r="A1591" i="6"/>
  <c r="B1590" i="6"/>
  <c r="A1590" i="6"/>
  <c r="B1589" i="6"/>
  <c r="A1589" i="6"/>
  <c r="B1588" i="6"/>
  <c r="A1588" i="6"/>
  <c r="B1587" i="6"/>
  <c r="A1587" i="6"/>
  <c r="B1586" i="6"/>
  <c r="A1586" i="6"/>
  <c r="B1585" i="6"/>
  <c r="A1585" i="6"/>
  <c r="B1584" i="6"/>
  <c r="A1584" i="6"/>
  <c r="B1583" i="6"/>
  <c r="A1583" i="6"/>
  <c r="B1582" i="6"/>
  <c r="A1582" i="6"/>
  <c r="B1581" i="6"/>
  <c r="A1581" i="6"/>
  <c r="B1580" i="6"/>
  <c r="A1580" i="6"/>
  <c r="B1579" i="6"/>
  <c r="A1579" i="6"/>
  <c r="B1578" i="6"/>
  <c r="A1578" i="6"/>
  <c r="B1577" i="6"/>
  <c r="A1577" i="6"/>
  <c r="B1576" i="6"/>
  <c r="A1576" i="6"/>
  <c r="B1575" i="6"/>
  <c r="A1575" i="6"/>
  <c r="B1574" i="6"/>
  <c r="A1574" i="6"/>
  <c r="B1573" i="6"/>
  <c r="A1573" i="6"/>
  <c r="B1572" i="6"/>
  <c r="A1572" i="6"/>
  <c r="B1571" i="6"/>
  <c r="A1571" i="6"/>
  <c r="B1570" i="6"/>
  <c r="A1570" i="6"/>
  <c r="B1569" i="6"/>
  <c r="A1569" i="6"/>
  <c r="B1568" i="6"/>
  <c r="A1568" i="6"/>
  <c r="B1567" i="6"/>
  <c r="A1567" i="6"/>
  <c r="B1566" i="6"/>
  <c r="A1566" i="6"/>
  <c r="B1565" i="6"/>
  <c r="A1565" i="6"/>
  <c r="B1564" i="6"/>
  <c r="A1564" i="6"/>
  <c r="B1563" i="6"/>
  <c r="A1563" i="6"/>
  <c r="B1562" i="6"/>
  <c r="A1562" i="6"/>
  <c r="B1561" i="6"/>
  <c r="A1561" i="6"/>
  <c r="B1560" i="6"/>
  <c r="A1560" i="6"/>
  <c r="B1559" i="6"/>
  <c r="A1559" i="6"/>
  <c r="B1558" i="6"/>
  <c r="A1558" i="6"/>
  <c r="B1557" i="6"/>
  <c r="A1557" i="6"/>
  <c r="B1556" i="6"/>
  <c r="A1556" i="6"/>
  <c r="B1555" i="6"/>
  <c r="A1555" i="6"/>
  <c r="B1554" i="6"/>
  <c r="A1554" i="6"/>
  <c r="B1553" i="6"/>
  <c r="A1553" i="6"/>
  <c r="B1552" i="6"/>
  <c r="A1552" i="6"/>
  <c r="B1551" i="6"/>
  <c r="A1551" i="6"/>
  <c r="B1550" i="6"/>
  <c r="A1550" i="6"/>
  <c r="B1549" i="6"/>
  <c r="A1549" i="6"/>
  <c r="B1548" i="6"/>
  <c r="A1548" i="6"/>
  <c r="B1547" i="6"/>
  <c r="A1547" i="6"/>
  <c r="B1546" i="6"/>
  <c r="A1546" i="6"/>
  <c r="B1545" i="6"/>
  <c r="A1545" i="6"/>
  <c r="B1544" i="6"/>
  <c r="A1544" i="6"/>
  <c r="B1543" i="6"/>
  <c r="A1543" i="6"/>
  <c r="B1542" i="6"/>
  <c r="A1542" i="6"/>
  <c r="B1541" i="6"/>
  <c r="A1541" i="6"/>
  <c r="B1540" i="6"/>
  <c r="A1540" i="6"/>
  <c r="B1539" i="6"/>
  <c r="A1539" i="6"/>
  <c r="B1538" i="6"/>
  <c r="A1538" i="6"/>
  <c r="B1537" i="6"/>
  <c r="A1537" i="6"/>
  <c r="B1536" i="6"/>
  <c r="A1536" i="6"/>
  <c r="B1535" i="6"/>
  <c r="A1535" i="6"/>
  <c r="B1534" i="6"/>
  <c r="A1534" i="6"/>
  <c r="B1533" i="6"/>
  <c r="A1533" i="6"/>
  <c r="B1532" i="6"/>
  <c r="A1532" i="6"/>
  <c r="B1531" i="6"/>
  <c r="A1531" i="6"/>
  <c r="B1530" i="6"/>
  <c r="A1530" i="6"/>
  <c r="B1529" i="6"/>
  <c r="A1529" i="6"/>
  <c r="B1528" i="6"/>
  <c r="A1528" i="6"/>
  <c r="B1527" i="6"/>
  <c r="A1527" i="6"/>
  <c r="B1526" i="6"/>
  <c r="A1526" i="6"/>
  <c r="B1525" i="6"/>
  <c r="A1525" i="6"/>
  <c r="B1524" i="6"/>
  <c r="A1524" i="6"/>
  <c r="B1523" i="6"/>
  <c r="A1523" i="6"/>
  <c r="B1522" i="6"/>
  <c r="A1522" i="6"/>
  <c r="B1521" i="6"/>
  <c r="A1521" i="6"/>
  <c r="B1520" i="6"/>
  <c r="A1520" i="6"/>
  <c r="B1519" i="6"/>
  <c r="A1519" i="6"/>
  <c r="B1518" i="6"/>
  <c r="A1518" i="6"/>
  <c r="B1517" i="6"/>
  <c r="A1517" i="6"/>
  <c r="B1516" i="6"/>
  <c r="A1516" i="6"/>
  <c r="B1515" i="6"/>
  <c r="A1515" i="6"/>
  <c r="B1514" i="6"/>
  <c r="A1514" i="6"/>
  <c r="B1513" i="6"/>
  <c r="A1513" i="6"/>
  <c r="B1512" i="6"/>
  <c r="A1512" i="6"/>
  <c r="B1511" i="6"/>
  <c r="A1511" i="6"/>
  <c r="B1510" i="6"/>
  <c r="A1510" i="6"/>
  <c r="B1509" i="6"/>
  <c r="A1509" i="6"/>
  <c r="B1508" i="6"/>
  <c r="A1508" i="6"/>
  <c r="B1507" i="6"/>
  <c r="A1507" i="6"/>
  <c r="B1506" i="6"/>
  <c r="A1506" i="6"/>
  <c r="B1505" i="6"/>
  <c r="A1505" i="6"/>
  <c r="B1504" i="6"/>
  <c r="A1504" i="6"/>
  <c r="B1503" i="6"/>
  <c r="A1503" i="6"/>
  <c r="B1502" i="6"/>
  <c r="A1502" i="6"/>
  <c r="B1501" i="6"/>
  <c r="A1501" i="6"/>
  <c r="B1500" i="6"/>
  <c r="A1500" i="6"/>
  <c r="B1499" i="6"/>
  <c r="A1499" i="6"/>
  <c r="B1498" i="6"/>
  <c r="A1498" i="6"/>
  <c r="B1497" i="6"/>
  <c r="A1497" i="6"/>
  <c r="B1496" i="6"/>
  <c r="A1496" i="6"/>
  <c r="B1495" i="6"/>
  <c r="A1495" i="6"/>
  <c r="B1494" i="6"/>
  <c r="A1494" i="6"/>
  <c r="B1493" i="6"/>
  <c r="A1493" i="6"/>
  <c r="B1492" i="6"/>
  <c r="A1492" i="6"/>
  <c r="B1491" i="6"/>
  <c r="A1491" i="6"/>
  <c r="B1490" i="6"/>
  <c r="A1490" i="6"/>
  <c r="B1489" i="6"/>
  <c r="A1489" i="6"/>
  <c r="B1488" i="6"/>
  <c r="A1488" i="6"/>
  <c r="B1487" i="6"/>
  <c r="A1487" i="6"/>
  <c r="B1486" i="6"/>
  <c r="A1486" i="6"/>
  <c r="B1485" i="6"/>
  <c r="A1485" i="6"/>
  <c r="B1484" i="6"/>
  <c r="A1484" i="6"/>
  <c r="B1483" i="6"/>
  <c r="A1483" i="6"/>
  <c r="B1482" i="6"/>
  <c r="A1482" i="6"/>
  <c r="B1481" i="6"/>
  <c r="A1481" i="6"/>
  <c r="B1480" i="6"/>
  <c r="A1480" i="6"/>
  <c r="B1479" i="6"/>
  <c r="A1479" i="6"/>
  <c r="B1478" i="6"/>
  <c r="A1478" i="6"/>
  <c r="B1477" i="6"/>
  <c r="A1477" i="6"/>
  <c r="B1476" i="6"/>
  <c r="A1476" i="6"/>
  <c r="B1475" i="6"/>
  <c r="A1475" i="6"/>
  <c r="B1474" i="6"/>
  <c r="A1474" i="6"/>
  <c r="B1473" i="6"/>
  <c r="A1473" i="6"/>
  <c r="B1472" i="6"/>
  <c r="A1472" i="6"/>
  <c r="B1471" i="6"/>
  <c r="A1471" i="6"/>
  <c r="B1470" i="6"/>
  <c r="A1470" i="6"/>
  <c r="B1469" i="6"/>
  <c r="A1469" i="6"/>
  <c r="B1468" i="6"/>
  <c r="A1468" i="6"/>
  <c r="B1467" i="6"/>
  <c r="A1467" i="6"/>
  <c r="B1466" i="6"/>
  <c r="A1466" i="6"/>
  <c r="B1465" i="6"/>
  <c r="A1465" i="6"/>
  <c r="B1464" i="6"/>
  <c r="A1464" i="6"/>
  <c r="B1463" i="6"/>
  <c r="A1463" i="6"/>
  <c r="B1462" i="6"/>
  <c r="A1462" i="6"/>
  <c r="B1461" i="6"/>
  <c r="A1461" i="6"/>
  <c r="B1460" i="6"/>
  <c r="A1460" i="6"/>
  <c r="B1459" i="6"/>
  <c r="A1459" i="6"/>
  <c r="B1458" i="6"/>
  <c r="A1458" i="6"/>
  <c r="B1457" i="6"/>
  <c r="A1457" i="6"/>
  <c r="B1456" i="6"/>
  <c r="A1456" i="6"/>
  <c r="B1455" i="6"/>
  <c r="A1455" i="6"/>
  <c r="B1454" i="6"/>
  <c r="A1454" i="6"/>
  <c r="B1453" i="6"/>
  <c r="A1453" i="6"/>
  <c r="B1452" i="6"/>
  <c r="A1452" i="6"/>
  <c r="B1451" i="6"/>
  <c r="A1451" i="6"/>
  <c r="B1450" i="6"/>
  <c r="A1450" i="6"/>
  <c r="B1449" i="6"/>
  <c r="A1449" i="6"/>
  <c r="B1448" i="6"/>
  <c r="A1448" i="6"/>
  <c r="B1447" i="6"/>
  <c r="A1447" i="6"/>
  <c r="B1446" i="6"/>
  <c r="A1446" i="6"/>
  <c r="B1445" i="6"/>
  <c r="A1445" i="6"/>
  <c r="B1444" i="6"/>
  <c r="A1444" i="6"/>
  <c r="B1443" i="6"/>
  <c r="A1443" i="6"/>
  <c r="B1442" i="6"/>
  <c r="A1442" i="6"/>
  <c r="B1441" i="6"/>
  <c r="A1441" i="6"/>
  <c r="B1440" i="6"/>
  <c r="A1440" i="6"/>
  <c r="B1439" i="6"/>
  <c r="A1439" i="6"/>
  <c r="B1438" i="6"/>
  <c r="A1438" i="6"/>
  <c r="B1437" i="6"/>
  <c r="A1437" i="6"/>
  <c r="B1436" i="6"/>
  <c r="A1436" i="6"/>
  <c r="B1435" i="6"/>
  <c r="A1435" i="6"/>
  <c r="B1434" i="6"/>
  <c r="A1434" i="6"/>
  <c r="B1433" i="6"/>
  <c r="A1433" i="6"/>
  <c r="B1432" i="6"/>
  <c r="A1432" i="6"/>
  <c r="B1431" i="6"/>
  <c r="A1431" i="6"/>
  <c r="B1430" i="6"/>
  <c r="A1430" i="6"/>
  <c r="B1429" i="6"/>
  <c r="A1429" i="6"/>
  <c r="B1428" i="6"/>
  <c r="A1428" i="6"/>
  <c r="B1427" i="6"/>
  <c r="A1427" i="6"/>
  <c r="B1426" i="6"/>
  <c r="A1426" i="6"/>
  <c r="B1425" i="6"/>
  <c r="A1425" i="6"/>
  <c r="B1424" i="6"/>
  <c r="A1424" i="6"/>
  <c r="B1423" i="6"/>
  <c r="A1423" i="6"/>
  <c r="B1422" i="6"/>
  <c r="A1422" i="6"/>
  <c r="B1421" i="6"/>
  <c r="A1421" i="6"/>
  <c r="B1420" i="6"/>
  <c r="A1420" i="6"/>
  <c r="B1419" i="6"/>
  <c r="A1419" i="6"/>
  <c r="B1418" i="6"/>
  <c r="A1418" i="6"/>
  <c r="B1417" i="6"/>
  <c r="A1417" i="6"/>
  <c r="B1416" i="6"/>
  <c r="A1416" i="6"/>
  <c r="B1415" i="6"/>
  <c r="A1415" i="6"/>
  <c r="B1414" i="6"/>
  <c r="A1414" i="6"/>
  <c r="B1413" i="6"/>
  <c r="A1413" i="6"/>
  <c r="B1412" i="6"/>
  <c r="A1412" i="6"/>
  <c r="B1411" i="6"/>
  <c r="A1411" i="6"/>
  <c r="B1410" i="6"/>
  <c r="A1410" i="6"/>
  <c r="B1409" i="6"/>
  <c r="A1409" i="6"/>
  <c r="B1408" i="6"/>
  <c r="A1408" i="6"/>
  <c r="B1407" i="6"/>
  <c r="A1407" i="6"/>
  <c r="B1406" i="6"/>
  <c r="A1406" i="6"/>
  <c r="B1405" i="6"/>
  <c r="A1405" i="6"/>
  <c r="B1404" i="6"/>
  <c r="A1404" i="6"/>
  <c r="B1403" i="6"/>
  <c r="A1403" i="6"/>
  <c r="B1402" i="6"/>
  <c r="A1402" i="6"/>
  <c r="B1401" i="6"/>
  <c r="A1401" i="6"/>
  <c r="B1400" i="6"/>
  <c r="A1400" i="6"/>
  <c r="B1399" i="6"/>
  <c r="A1399" i="6"/>
  <c r="B1398" i="6"/>
  <c r="A1398" i="6"/>
  <c r="B1397" i="6"/>
  <c r="A1397" i="6"/>
  <c r="B1396" i="6"/>
  <c r="A1396" i="6"/>
  <c r="B1395" i="6"/>
  <c r="A1395" i="6"/>
  <c r="B1394" i="6"/>
  <c r="A1394" i="6"/>
  <c r="B1393" i="6"/>
  <c r="A1393" i="6"/>
  <c r="B1392" i="6"/>
  <c r="A1392" i="6"/>
  <c r="B1391" i="6"/>
  <c r="A1391" i="6"/>
  <c r="B1390" i="6"/>
  <c r="A1390" i="6"/>
  <c r="B1389" i="6"/>
  <c r="A1389" i="6"/>
  <c r="B1388" i="6"/>
  <c r="A1388" i="6"/>
  <c r="B1387" i="6"/>
  <c r="A1387" i="6"/>
  <c r="B1386" i="6"/>
  <c r="A1386" i="6"/>
  <c r="B1385" i="6"/>
  <c r="A1385" i="6"/>
  <c r="B1384" i="6"/>
  <c r="A1384" i="6"/>
  <c r="B1383" i="6"/>
  <c r="A1383" i="6"/>
  <c r="B1382" i="6"/>
  <c r="A1382" i="6"/>
  <c r="B1381" i="6"/>
  <c r="A1381" i="6"/>
  <c r="B1380" i="6"/>
  <c r="A1380" i="6"/>
  <c r="B1379" i="6"/>
  <c r="A1379" i="6"/>
  <c r="B1378" i="6"/>
  <c r="A1378" i="6"/>
  <c r="B1377" i="6"/>
  <c r="A1377" i="6"/>
  <c r="B1376" i="6"/>
  <c r="A1376" i="6"/>
  <c r="B1375" i="6"/>
  <c r="A1375" i="6"/>
  <c r="B1374" i="6"/>
  <c r="A1374" i="6"/>
  <c r="B1373" i="6"/>
  <c r="A1373" i="6"/>
  <c r="B1372" i="6"/>
  <c r="A1372" i="6"/>
  <c r="B1371" i="6"/>
  <c r="A1371" i="6"/>
  <c r="B1370" i="6"/>
  <c r="A1370" i="6"/>
  <c r="B1369" i="6"/>
  <c r="A1369" i="6"/>
  <c r="B1368" i="6"/>
  <c r="A1368" i="6"/>
  <c r="B1367" i="6"/>
  <c r="A1367" i="6"/>
  <c r="B1366" i="6"/>
  <c r="A1366" i="6"/>
  <c r="B1365" i="6"/>
  <c r="A1365" i="6"/>
  <c r="B1364" i="6"/>
  <c r="A1364" i="6"/>
  <c r="B1363" i="6"/>
  <c r="A1363" i="6"/>
  <c r="B1362" i="6"/>
  <c r="A1362" i="6"/>
  <c r="B1361" i="6"/>
  <c r="A1361" i="6"/>
  <c r="B1360" i="6"/>
  <c r="A1360" i="6"/>
  <c r="B1359" i="6"/>
  <c r="A1359" i="6"/>
  <c r="B1358" i="6"/>
  <c r="A1358" i="6"/>
  <c r="B1357" i="6"/>
  <c r="A1357" i="6"/>
  <c r="B1356" i="6"/>
  <c r="A1356" i="6"/>
  <c r="B1355" i="6"/>
  <c r="A1355" i="6"/>
  <c r="B1354" i="6"/>
  <c r="A1354" i="6"/>
  <c r="B1353" i="6"/>
  <c r="A1353" i="6"/>
  <c r="B1352" i="6"/>
  <c r="A1352" i="6"/>
  <c r="B1351" i="6"/>
  <c r="A1351" i="6"/>
  <c r="B1350" i="6"/>
  <c r="A1350" i="6"/>
  <c r="B1349" i="6"/>
  <c r="A1349" i="6"/>
  <c r="B1348" i="6"/>
  <c r="A1348" i="6"/>
  <c r="B1347" i="6"/>
  <c r="A1347" i="6"/>
  <c r="B1346" i="6"/>
  <c r="A1346" i="6"/>
  <c r="B1345" i="6"/>
  <c r="A1345" i="6"/>
  <c r="B1344" i="6"/>
  <c r="A1344" i="6"/>
  <c r="B1343" i="6"/>
  <c r="A1343" i="6"/>
  <c r="B1342" i="6"/>
  <c r="A1342" i="6"/>
  <c r="B1341" i="6"/>
  <c r="A1341" i="6"/>
  <c r="B1340" i="6"/>
  <c r="A1340" i="6"/>
  <c r="B1339" i="6"/>
  <c r="A1339" i="6"/>
  <c r="B1338" i="6"/>
  <c r="A1338" i="6"/>
  <c r="B1337" i="6"/>
  <c r="A1337" i="6"/>
  <c r="B1336" i="6"/>
  <c r="A1336" i="6"/>
  <c r="B1335" i="6"/>
  <c r="A1335" i="6"/>
  <c r="B1334" i="6"/>
  <c r="A1334" i="6"/>
  <c r="B1333" i="6"/>
  <c r="A1333" i="6"/>
  <c r="B1332" i="6"/>
  <c r="A1332" i="6"/>
  <c r="B1331" i="6"/>
  <c r="A1331" i="6"/>
  <c r="B1330" i="6"/>
  <c r="A1330" i="6"/>
  <c r="B1329" i="6"/>
  <c r="A1329" i="6"/>
  <c r="B1328" i="6"/>
  <c r="A1328" i="6"/>
  <c r="B1327" i="6"/>
  <c r="A1327" i="6"/>
  <c r="B1326" i="6"/>
  <c r="A1326" i="6"/>
  <c r="B1325" i="6"/>
  <c r="A1325" i="6"/>
  <c r="B1324" i="6"/>
  <c r="A1324" i="6"/>
  <c r="B1323" i="6"/>
  <c r="A1323" i="6"/>
  <c r="B1322" i="6"/>
  <c r="A1322" i="6"/>
  <c r="B1321" i="6"/>
  <c r="A1321" i="6"/>
  <c r="B1320" i="6"/>
  <c r="A1320" i="6"/>
  <c r="B1319" i="6"/>
  <c r="A1319" i="6"/>
  <c r="B1318" i="6"/>
  <c r="A1318" i="6"/>
  <c r="B1317" i="6"/>
  <c r="A1317" i="6"/>
  <c r="B1316" i="6"/>
  <c r="A1316" i="6"/>
  <c r="B1315" i="6"/>
  <c r="A1315" i="6"/>
  <c r="B1314" i="6"/>
  <c r="A1314" i="6"/>
  <c r="B1313" i="6"/>
  <c r="A1313" i="6"/>
  <c r="B1312" i="6"/>
  <c r="A1312" i="6"/>
  <c r="B1311" i="6"/>
  <c r="A1311" i="6"/>
  <c r="B1310" i="6"/>
  <c r="A1310" i="6"/>
  <c r="B1309" i="6"/>
  <c r="A1309" i="6"/>
  <c r="B1308" i="6"/>
  <c r="A1308" i="6"/>
  <c r="B1307" i="6"/>
  <c r="A1307" i="6"/>
  <c r="B1306" i="6"/>
  <c r="A1306" i="6"/>
  <c r="B1305" i="6"/>
  <c r="A1305" i="6"/>
  <c r="B1304" i="6"/>
  <c r="A1304" i="6"/>
  <c r="B1303" i="6"/>
  <c r="A1303" i="6"/>
  <c r="B1302" i="6"/>
  <c r="A1302" i="6"/>
  <c r="B1301" i="6"/>
  <c r="A1301" i="6"/>
  <c r="B1300" i="6"/>
  <c r="A1300" i="6"/>
  <c r="B1299" i="6"/>
  <c r="A1299" i="6"/>
  <c r="B1298" i="6"/>
  <c r="A1298" i="6"/>
  <c r="B1297" i="6"/>
  <c r="A1297" i="6"/>
  <c r="B1296" i="6"/>
  <c r="A1296" i="6"/>
  <c r="B1295" i="6"/>
  <c r="A1295" i="6"/>
  <c r="B1294" i="6"/>
  <c r="A1294" i="6"/>
  <c r="B1293" i="6"/>
  <c r="A1293" i="6"/>
  <c r="B1292" i="6"/>
  <c r="A1292" i="6"/>
  <c r="B1291" i="6"/>
  <c r="A1291" i="6"/>
  <c r="B1290" i="6"/>
  <c r="A1290" i="6"/>
  <c r="B1289" i="6"/>
  <c r="A1289" i="6"/>
  <c r="B1288" i="6"/>
  <c r="A1288" i="6"/>
  <c r="B1287" i="6"/>
  <c r="A1287" i="6"/>
  <c r="B1286" i="6"/>
  <c r="A1286" i="6"/>
  <c r="B1285" i="6"/>
  <c r="A1285" i="6"/>
  <c r="B1284" i="6"/>
  <c r="A1284" i="6"/>
  <c r="B1283" i="6"/>
  <c r="A1283" i="6"/>
  <c r="B1282" i="6"/>
  <c r="A1282" i="6"/>
  <c r="B1281" i="6"/>
  <c r="A1281" i="6"/>
  <c r="B1280" i="6"/>
  <c r="A1280" i="6"/>
  <c r="B1279" i="6"/>
  <c r="A1279" i="6"/>
  <c r="B1278" i="6"/>
  <c r="A1278" i="6"/>
  <c r="B1277" i="6"/>
  <c r="A1277" i="6"/>
  <c r="B1276" i="6"/>
  <c r="A1276" i="6"/>
  <c r="B1275" i="6"/>
  <c r="A1275" i="6"/>
  <c r="B1274" i="6"/>
  <c r="A1274" i="6"/>
  <c r="B1273" i="6"/>
  <c r="A1273" i="6"/>
  <c r="B1272" i="6"/>
  <c r="A1272" i="6"/>
  <c r="B1271" i="6"/>
  <c r="A1271" i="6"/>
  <c r="B1270" i="6"/>
  <c r="A1270" i="6"/>
  <c r="B1269" i="6"/>
  <c r="A1269" i="6"/>
  <c r="B1268" i="6"/>
  <c r="A1268" i="6"/>
  <c r="B1267" i="6"/>
  <c r="A1267" i="6"/>
  <c r="B1266" i="6"/>
  <c r="A1266" i="6"/>
  <c r="B1265" i="6"/>
  <c r="A1265" i="6"/>
  <c r="B1264" i="6"/>
  <c r="A1264" i="6"/>
  <c r="B1263" i="6"/>
  <c r="A1263" i="6"/>
  <c r="B1262" i="6"/>
  <c r="A1262" i="6"/>
  <c r="B1261" i="6"/>
  <c r="A1261" i="6"/>
  <c r="B1260" i="6"/>
  <c r="A1260" i="6"/>
  <c r="B1259" i="6"/>
  <c r="A1259" i="6"/>
  <c r="B1258" i="6"/>
  <c r="A1258" i="6"/>
  <c r="B1257" i="6"/>
  <c r="A1257" i="6"/>
  <c r="B1256" i="6"/>
  <c r="A1256" i="6"/>
  <c r="B1255" i="6"/>
  <c r="A1255" i="6"/>
  <c r="B1254" i="6"/>
  <c r="A1254" i="6"/>
  <c r="B1253" i="6"/>
  <c r="A1253" i="6"/>
  <c r="B1252" i="6"/>
  <c r="A1252" i="6"/>
  <c r="B1251" i="6"/>
  <c r="A1251" i="6"/>
  <c r="B1250" i="6"/>
  <c r="A1250" i="6"/>
  <c r="B1249" i="6"/>
  <c r="A1249" i="6"/>
  <c r="B1248" i="6"/>
  <c r="A1248" i="6"/>
  <c r="B1247" i="6"/>
  <c r="A1247" i="6"/>
  <c r="B1246" i="6"/>
  <c r="A1246" i="6"/>
  <c r="B1245" i="6"/>
  <c r="A1245" i="6"/>
  <c r="B1244" i="6"/>
  <c r="A1244" i="6"/>
  <c r="B1243" i="6"/>
  <c r="A1243" i="6"/>
  <c r="B1242" i="6"/>
  <c r="A1242" i="6"/>
  <c r="B1241" i="6"/>
  <c r="A1241" i="6"/>
  <c r="B1240" i="6"/>
  <c r="A1240" i="6"/>
  <c r="B1239" i="6"/>
  <c r="A1239" i="6"/>
  <c r="B1238" i="6"/>
  <c r="A1238" i="6"/>
  <c r="B1237" i="6"/>
  <c r="A1237" i="6"/>
  <c r="B1236" i="6"/>
  <c r="A1236" i="6"/>
  <c r="B1235" i="6"/>
  <c r="A1235" i="6"/>
  <c r="B1234" i="6"/>
  <c r="A1234" i="6"/>
  <c r="B1233" i="6"/>
  <c r="A1233" i="6"/>
  <c r="B1232" i="6"/>
  <c r="A1232" i="6"/>
  <c r="B1231" i="6"/>
  <c r="A1231" i="6"/>
  <c r="B1230" i="6"/>
  <c r="A1230" i="6"/>
  <c r="B1229" i="6"/>
  <c r="A1229" i="6"/>
  <c r="B1228" i="6"/>
  <c r="A1228" i="6"/>
  <c r="B1227" i="6"/>
  <c r="A1227" i="6"/>
  <c r="B1226" i="6"/>
  <c r="A1226" i="6"/>
  <c r="B1225" i="6"/>
  <c r="A1225" i="6"/>
  <c r="B1224" i="6"/>
  <c r="A1224" i="6"/>
  <c r="B1223" i="6"/>
  <c r="A1223" i="6"/>
  <c r="B1222" i="6"/>
  <c r="A1222" i="6"/>
  <c r="B1221" i="6"/>
  <c r="A1221" i="6"/>
  <c r="B1220" i="6"/>
  <c r="A1220" i="6"/>
  <c r="B1219" i="6"/>
  <c r="A1219" i="6"/>
  <c r="B1218" i="6"/>
  <c r="A1218" i="6"/>
  <c r="B1217" i="6"/>
  <c r="A1217" i="6"/>
  <c r="B1216" i="6"/>
  <c r="A1216" i="6"/>
  <c r="B1215" i="6"/>
  <c r="A1215" i="6"/>
  <c r="B1214" i="6"/>
  <c r="A1214" i="6"/>
  <c r="B1213" i="6"/>
  <c r="A1213" i="6"/>
  <c r="B1212" i="6"/>
  <c r="A1212" i="6"/>
  <c r="B1211" i="6"/>
  <c r="A1211" i="6"/>
  <c r="B1210" i="6"/>
  <c r="A1210" i="6"/>
  <c r="B1209" i="6"/>
  <c r="A1209" i="6"/>
  <c r="B1208" i="6"/>
  <c r="A1208" i="6"/>
  <c r="B1207" i="6"/>
  <c r="A1207" i="6"/>
  <c r="B1206" i="6"/>
  <c r="A1206" i="6"/>
  <c r="B1205" i="6"/>
  <c r="A1205" i="6"/>
  <c r="B1204" i="6"/>
  <c r="A1204" i="6"/>
  <c r="B1203" i="6"/>
  <c r="A1203" i="6"/>
  <c r="B1202" i="6"/>
  <c r="A1202" i="6"/>
  <c r="B1201" i="6"/>
  <c r="A1201" i="6"/>
  <c r="B1200" i="6"/>
  <c r="A1200" i="6"/>
  <c r="B1199" i="6"/>
  <c r="A1199" i="6"/>
  <c r="B1198" i="6"/>
  <c r="A1198" i="6"/>
  <c r="B1197" i="6"/>
  <c r="A1197" i="6"/>
  <c r="B1196" i="6"/>
  <c r="A1196" i="6"/>
  <c r="B1195" i="6"/>
  <c r="A1195" i="6"/>
  <c r="B1194" i="6"/>
  <c r="A1194" i="6"/>
  <c r="B1193" i="6"/>
  <c r="A1193" i="6"/>
  <c r="B1192" i="6"/>
  <c r="A1192" i="6"/>
  <c r="B1191" i="6"/>
  <c r="A1191" i="6"/>
  <c r="B1190" i="6"/>
  <c r="A1190" i="6"/>
  <c r="B1189" i="6"/>
  <c r="A1189" i="6"/>
  <c r="B1188" i="6"/>
  <c r="A1188" i="6"/>
  <c r="B1187" i="6"/>
  <c r="A1187" i="6"/>
  <c r="B1186" i="6"/>
  <c r="A1186" i="6"/>
  <c r="B1185" i="6"/>
  <c r="A1185" i="6"/>
  <c r="B1184" i="6"/>
  <c r="A1184" i="6"/>
  <c r="B1183" i="6"/>
  <c r="A1183" i="6"/>
  <c r="B1182" i="6"/>
  <c r="A1182" i="6"/>
  <c r="B1181" i="6"/>
  <c r="A1181" i="6"/>
  <c r="B1180" i="6"/>
  <c r="A1180" i="6"/>
  <c r="B1179" i="6"/>
  <c r="A1179" i="6"/>
  <c r="B1178" i="6"/>
  <c r="A1178" i="6"/>
  <c r="B1177" i="6"/>
  <c r="A1177" i="6"/>
  <c r="B1176" i="6"/>
  <c r="A1176" i="6"/>
  <c r="B1175" i="6"/>
  <c r="A1175" i="6"/>
  <c r="B1174" i="6"/>
  <c r="A1174" i="6"/>
  <c r="B1173" i="6"/>
  <c r="A1173" i="6"/>
  <c r="B1172" i="6"/>
  <c r="A1172" i="6"/>
  <c r="B1171" i="6"/>
  <c r="A1171" i="6"/>
  <c r="B1170" i="6"/>
  <c r="A1170" i="6"/>
  <c r="B1169" i="6"/>
  <c r="A1169" i="6"/>
  <c r="B1168" i="6"/>
  <c r="A1168" i="6"/>
  <c r="B1167" i="6"/>
  <c r="A1167" i="6"/>
  <c r="B1166" i="6"/>
  <c r="A1166" i="6"/>
  <c r="B1165" i="6"/>
  <c r="A1165" i="6"/>
  <c r="B1164" i="6"/>
  <c r="A1164" i="6"/>
  <c r="B1163" i="6"/>
  <c r="A1163" i="6"/>
  <c r="B1162" i="6"/>
  <c r="A1162" i="6"/>
  <c r="B1161" i="6"/>
  <c r="A1161" i="6"/>
  <c r="B1160" i="6"/>
  <c r="A1160" i="6"/>
  <c r="B1159" i="6"/>
  <c r="A1159" i="6"/>
  <c r="B1158" i="6"/>
  <c r="A1158" i="6"/>
  <c r="B1157" i="6"/>
  <c r="A1157" i="6"/>
  <c r="B1156" i="6"/>
  <c r="A1156" i="6"/>
  <c r="B1155" i="6"/>
  <c r="A1155" i="6"/>
  <c r="B1154" i="6"/>
  <c r="A1154" i="6"/>
  <c r="B1153" i="6"/>
  <c r="A1153" i="6"/>
  <c r="B1152" i="6"/>
  <c r="A1152" i="6"/>
  <c r="B1151" i="6"/>
  <c r="A1151" i="6"/>
  <c r="B1150" i="6"/>
  <c r="A1150" i="6"/>
  <c r="B1149" i="6"/>
  <c r="A1149" i="6"/>
  <c r="B1148" i="6"/>
  <c r="A1148" i="6"/>
  <c r="B1147" i="6"/>
  <c r="A1147" i="6"/>
  <c r="B1146" i="6"/>
  <c r="A1146" i="6"/>
  <c r="B1145" i="6"/>
  <c r="A1145" i="6"/>
  <c r="B1144" i="6"/>
  <c r="A1144" i="6"/>
  <c r="B1143" i="6"/>
  <c r="A1143" i="6"/>
  <c r="B1142" i="6"/>
  <c r="A1142" i="6"/>
  <c r="B1141" i="6"/>
  <c r="A1141" i="6"/>
  <c r="B1140" i="6"/>
  <c r="A1140" i="6"/>
  <c r="B1139" i="6"/>
  <c r="A1139" i="6"/>
  <c r="B1138" i="6"/>
  <c r="A1138" i="6"/>
  <c r="B1137" i="6"/>
  <c r="A1137" i="6"/>
  <c r="B1136" i="6"/>
  <c r="A1136" i="6"/>
  <c r="B1135" i="6"/>
  <c r="A1135" i="6"/>
  <c r="B1134" i="6"/>
  <c r="A1134" i="6"/>
  <c r="B1133" i="6"/>
  <c r="A1133" i="6"/>
  <c r="B1132" i="6"/>
  <c r="A1132" i="6"/>
  <c r="B1131" i="6"/>
  <c r="A1131" i="6"/>
  <c r="B1130" i="6"/>
  <c r="A1130" i="6"/>
  <c r="B1129" i="6"/>
  <c r="A1129" i="6"/>
  <c r="B1128" i="6"/>
  <c r="A1128" i="6"/>
  <c r="B1127" i="6"/>
  <c r="A1127" i="6"/>
  <c r="B1126" i="6"/>
  <c r="A1126" i="6"/>
  <c r="B1125" i="6"/>
  <c r="A1125" i="6"/>
  <c r="B1124" i="6"/>
  <c r="A1124" i="6"/>
  <c r="B1123" i="6"/>
  <c r="A1123" i="6"/>
  <c r="B1122" i="6"/>
  <c r="A1122" i="6"/>
  <c r="B1121" i="6"/>
  <c r="A1121" i="6"/>
  <c r="B1120" i="6"/>
  <c r="A1120" i="6"/>
  <c r="B1119" i="6"/>
  <c r="A1119" i="6"/>
  <c r="B1118" i="6"/>
  <c r="A1118" i="6"/>
  <c r="B1117" i="6"/>
  <c r="A1117" i="6"/>
  <c r="B1116" i="6"/>
  <c r="A1116" i="6"/>
  <c r="B1115" i="6"/>
  <c r="A1115" i="6"/>
  <c r="B1114" i="6"/>
  <c r="A1114" i="6"/>
  <c r="B1113" i="6"/>
  <c r="A1113" i="6"/>
  <c r="B1112" i="6"/>
  <c r="A1112" i="6"/>
  <c r="B1111" i="6"/>
  <c r="A1111" i="6"/>
  <c r="B1110" i="6"/>
  <c r="A1110" i="6"/>
  <c r="B1109" i="6"/>
  <c r="A1109" i="6"/>
  <c r="B1108" i="6"/>
  <c r="A1108" i="6"/>
  <c r="B1107" i="6"/>
  <c r="A1107" i="6"/>
  <c r="B1106" i="6"/>
  <c r="A1106" i="6"/>
  <c r="B1105" i="6"/>
  <c r="A1105" i="6"/>
  <c r="B1104" i="6"/>
  <c r="A1104" i="6"/>
  <c r="B1103" i="6"/>
  <c r="A1103" i="6"/>
  <c r="B1102" i="6"/>
  <c r="A1102" i="6"/>
  <c r="B1101" i="6"/>
  <c r="A1101" i="6"/>
  <c r="B1100" i="6"/>
  <c r="A1100" i="6"/>
  <c r="B1099" i="6"/>
  <c r="A1099" i="6"/>
  <c r="B1098" i="6"/>
  <c r="A1098" i="6"/>
  <c r="B1097" i="6"/>
  <c r="A1097" i="6"/>
  <c r="B1096" i="6"/>
  <c r="A1096" i="6"/>
  <c r="B1095" i="6"/>
  <c r="A1095" i="6"/>
  <c r="B1094" i="6"/>
  <c r="A1094" i="6"/>
  <c r="B1093" i="6"/>
  <c r="A1093" i="6"/>
  <c r="B1092" i="6"/>
  <c r="A1092" i="6"/>
  <c r="B1091" i="6"/>
  <c r="A1091" i="6"/>
  <c r="B1090" i="6"/>
  <c r="A1090" i="6"/>
  <c r="B1089" i="6"/>
  <c r="A1089" i="6"/>
  <c r="B1088" i="6"/>
  <c r="A1088" i="6"/>
  <c r="B1087" i="6"/>
  <c r="A1087" i="6"/>
  <c r="B1086" i="6"/>
  <c r="A1086" i="6"/>
  <c r="B1085" i="6"/>
  <c r="A1085" i="6"/>
  <c r="B1084" i="6"/>
  <c r="A1084" i="6"/>
  <c r="B1083" i="6"/>
  <c r="A1083" i="6"/>
  <c r="B1082" i="6"/>
  <c r="A1082" i="6"/>
  <c r="B1081" i="6"/>
  <c r="A1081" i="6"/>
  <c r="B1080" i="6"/>
  <c r="A1080" i="6"/>
  <c r="B1079" i="6"/>
  <c r="A1079" i="6"/>
  <c r="B1078" i="6"/>
  <c r="A1078" i="6"/>
  <c r="B1077" i="6"/>
  <c r="A1077" i="6"/>
  <c r="B1076" i="6"/>
  <c r="A1076" i="6"/>
  <c r="B1075" i="6"/>
  <c r="A1075" i="6"/>
  <c r="B1074" i="6"/>
  <c r="A1074" i="6"/>
  <c r="B1073" i="6"/>
  <c r="A1073" i="6"/>
  <c r="B1072" i="6"/>
  <c r="A1072" i="6"/>
  <c r="B1071" i="6"/>
  <c r="A1071" i="6"/>
  <c r="B1070" i="6"/>
  <c r="A1070" i="6"/>
  <c r="B1069" i="6"/>
  <c r="A1069" i="6"/>
  <c r="B1068" i="6"/>
  <c r="A1068" i="6"/>
  <c r="B1067" i="6"/>
  <c r="A1067" i="6"/>
  <c r="B1066" i="6"/>
  <c r="A1066" i="6"/>
  <c r="B1065" i="6"/>
  <c r="A1065" i="6"/>
  <c r="B1064" i="6"/>
  <c r="A1064" i="6"/>
  <c r="B1063" i="6"/>
  <c r="A1063" i="6"/>
  <c r="B1062" i="6"/>
  <c r="A1062" i="6"/>
  <c r="B1061" i="6"/>
  <c r="A1061" i="6"/>
  <c r="B1060" i="6"/>
  <c r="A1060" i="6"/>
  <c r="B1059" i="6"/>
  <c r="A1059" i="6"/>
  <c r="B1058" i="6"/>
  <c r="A1058" i="6"/>
  <c r="B1057" i="6"/>
  <c r="A1057" i="6"/>
  <c r="B1056" i="6"/>
  <c r="A1056" i="6"/>
  <c r="B1055" i="6"/>
  <c r="A1055" i="6"/>
  <c r="B1054" i="6"/>
  <c r="A1054" i="6"/>
  <c r="B1053" i="6"/>
  <c r="A1053" i="6"/>
  <c r="B1052" i="6"/>
  <c r="A1052" i="6"/>
  <c r="B1051" i="6"/>
  <c r="A1051" i="6"/>
  <c r="B1050" i="6"/>
  <c r="A1050" i="6"/>
  <c r="B1049" i="6"/>
  <c r="A1049" i="6"/>
  <c r="B1048" i="6"/>
  <c r="A1048" i="6"/>
  <c r="B1047" i="6"/>
  <c r="A1047" i="6"/>
  <c r="B1046" i="6"/>
  <c r="A1046" i="6"/>
  <c r="B1045" i="6"/>
  <c r="A1045" i="6"/>
  <c r="B1044" i="6"/>
  <c r="A1044" i="6"/>
  <c r="B1043" i="6"/>
  <c r="A1043" i="6"/>
  <c r="B1042" i="6"/>
  <c r="A1042" i="6"/>
  <c r="B1041" i="6"/>
  <c r="A1041" i="6"/>
  <c r="B1040" i="6"/>
  <c r="A1040" i="6"/>
  <c r="B1039" i="6"/>
  <c r="A1039" i="6"/>
  <c r="B1038" i="6"/>
  <c r="A1038" i="6"/>
  <c r="B1037" i="6"/>
  <c r="A1037" i="6"/>
  <c r="B1036" i="6"/>
  <c r="A1036" i="6"/>
  <c r="B1035" i="6"/>
  <c r="A1035" i="6"/>
  <c r="B1034" i="6"/>
  <c r="A1034" i="6"/>
  <c r="B1033" i="6"/>
  <c r="A1033" i="6"/>
  <c r="B1032" i="6"/>
  <c r="A1032" i="6"/>
  <c r="B1031" i="6"/>
  <c r="A1031" i="6"/>
  <c r="B1030" i="6"/>
  <c r="A1030" i="6"/>
  <c r="B1029" i="6"/>
  <c r="A1029" i="6"/>
  <c r="B1028" i="6"/>
  <c r="A1028" i="6"/>
  <c r="B1027" i="6"/>
  <c r="A1027" i="6"/>
  <c r="B1026" i="6"/>
  <c r="A1026" i="6"/>
  <c r="B1025" i="6"/>
  <c r="A1025" i="6"/>
  <c r="B1024" i="6"/>
  <c r="A1024" i="6"/>
  <c r="B1023" i="6"/>
  <c r="A1023" i="6"/>
  <c r="B1022" i="6"/>
  <c r="A1022" i="6"/>
  <c r="B1021" i="6"/>
  <c r="A1021" i="6"/>
  <c r="B1020" i="6"/>
  <c r="A1020" i="6"/>
  <c r="B1019" i="6"/>
  <c r="A1019" i="6"/>
  <c r="B1018" i="6"/>
  <c r="A1018" i="6"/>
  <c r="B1017" i="6"/>
  <c r="A1017" i="6"/>
  <c r="B1016" i="6"/>
  <c r="A1016" i="6"/>
  <c r="B1015" i="6"/>
  <c r="A1015" i="6"/>
  <c r="B1014" i="6"/>
  <c r="A1014" i="6"/>
  <c r="B1013" i="6"/>
  <c r="A1013" i="6"/>
  <c r="B1012" i="6"/>
  <c r="A1012" i="6"/>
  <c r="B1011" i="6"/>
  <c r="A1011" i="6"/>
  <c r="B1010" i="6"/>
  <c r="A1010" i="6"/>
  <c r="B1009" i="6"/>
  <c r="A1009" i="6"/>
  <c r="B1008" i="6"/>
  <c r="A1008" i="6"/>
  <c r="B1007" i="6"/>
  <c r="A1007" i="6"/>
  <c r="B1006" i="6"/>
  <c r="A1006" i="6"/>
  <c r="B1005" i="6"/>
  <c r="A1005" i="6"/>
  <c r="B1004" i="6"/>
  <c r="A1004" i="6"/>
  <c r="B1003" i="6"/>
  <c r="A1003" i="6"/>
  <c r="B1002" i="6"/>
  <c r="A1002" i="6"/>
  <c r="B1001" i="6"/>
  <c r="A1001" i="6"/>
  <c r="B1000" i="6"/>
  <c r="A1000" i="6"/>
  <c r="B999" i="6"/>
  <c r="A999" i="6"/>
  <c r="B998" i="6"/>
  <c r="A998" i="6"/>
  <c r="B997" i="6"/>
  <c r="A997" i="6"/>
  <c r="B996" i="6"/>
  <c r="A996" i="6"/>
  <c r="B995" i="6"/>
  <c r="A995" i="6"/>
  <c r="B994" i="6"/>
  <c r="A994" i="6"/>
  <c r="B993" i="6"/>
  <c r="A993" i="6"/>
  <c r="B992" i="6"/>
  <c r="A992" i="6"/>
  <c r="B991" i="6"/>
  <c r="A991" i="6"/>
  <c r="B990" i="6"/>
  <c r="A990" i="6"/>
  <c r="B989" i="6"/>
  <c r="A989" i="6"/>
  <c r="B988" i="6"/>
  <c r="A988" i="6"/>
  <c r="B987" i="6"/>
  <c r="A987" i="6"/>
  <c r="B986" i="6"/>
  <c r="A986" i="6"/>
  <c r="B985" i="6"/>
  <c r="A985" i="6"/>
  <c r="B984" i="6"/>
  <c r="A984" i="6"/>
  <c r="B983" i="6"/>
  <c r="A983" i="6"/>
  <c r="B982" i="6"/>
  <c r="A982" i="6"/>
  <c r="B981" i="6"/>
  <c r="A981" i="6"/>
  <c r="B980" i="6"/>
  <c r="A980" i="6"/>
  <c r="B979" i="6"/>
  <c r="A979" i="6"/>
  <c r="B978" i="6"/>
  <c r="A978" i="6"/>
  <c r="B977" i="6"/>
  <c r="A977" i="6"/>
  <c r="B976" i="6"/>
  <c r="A976" i="6"/>
  <c r="B975" i="6"/>
  <c r="A975" i="6"/>
  <c r="B974" i="6"/>
  <c r="A974" i="6"/>
  <c r="B973" i="6"/>
  <c r="A973" i="6"/>
  <c r="B972" i="6"/>
  <c r="A972" i="6"/>
  <c r="B971" i="6"/>
  <c r="A971" i="6"/>
  <c r="B970" i="6"/>
  <c r="A970" i="6"/>
  <c r="B969" i="6"/>
  <c r="A969" i="6"/>
  <c r="B968" i="6"/>
  <c r="A968" i="6"/>
  <c r="B967" i="6"/>
  <c r="A967" i="6"/>
  <c r="B966" i="6"/>
  <c r="A966" i="6"/>
  <c r="B965" i="6"/>
  <c r="A965" i="6"/>
  <c r="B964" i="6"/>
  <c r="A964" i="6"/>
  <c r="B963" i="6"/>
  <c r="A963" i="6"/>
  <c r="B962" i="6"/>
  <c r="A962" i="6"/>
  <c r="B961" i="6"/>
  <c r="A961" i="6"/>
  <c r="B960" i="6"/>
  <c r="A960" i="6"/>
  <c r="B959" i="6"/>
  <c r="A959" i="6"/>
  <c r="B958" i="6"/>
  <c r="A958" i="6"/>
  <c r="B957" i="6"/>
  <c r="A957" i="6"/>
  <c r="B956" i="6"/>
  <c r="A956" i="6"/>
  <c r="B955" i="6"/>
  <c r="A955" i="6"/>
  <c r="B954" i="6"/>
  <c r="A954" i="6"/>
  <c r="B953" i="6"/>
  <c r="A953" i="6"/>
  <c r="B952" i="6"/>
  <c r="A952" i="6"/>
  <c r="B951" i="6"/>
  <c r="A951" i="6"/>
  <c r="B950" i="6"/>
  <c r="A950" i="6"/>
  <c r="B949" i="6"/>
  <c r="A949" i="6"/>
  <c r="B948" i="6"/>
  <c r="A948" i="6"/>
  <c r="B947" i="6"/>
  <c r="A947" i="6"/>
  <c r="B946" i="6"/>
  <c r="A946" i="6"/>
  <c r="B945" i="6"/>
  <c r="A945" i="6"/>
  <c r="B944" i="6"/>
  <c r="A944" i="6"/>
  <c r="B943" i="6"/>
  <c r="A943" i="6"/>
  <c r="B942" i="6"/>
  <c r="A942" i="6"/>
  <c r="B941" i="6"/>
  <c r="A941" i="6"/>
  <c r="B940" i="6"/>
  <c r="A940" i="6"/>
  <c r="B939" i="6"/>
  <c r="A939" i="6"/>
  <c r="B938" i="6"/>
  <c r="A938" i="6"/>
  <c r="B937" i="6"/>
  <c r="A937" i="6"/>
  <c r="B936" i="6"/>
  <c r="A936" i="6"/>
  <c r="B935" i="6"/>
  <c r="A935" i="6"/>
  <c r="B934" i="6"/>
  <c r="A934" i="6"/>
  <c r="B933" i="6"/>
  <c r="A933" i="6"/>
  <c r="B932" i="6"/>
  <c r="A932" i="6"/>
  <c r="B931" i="6"/>
  <c r="A931" i="6"/>
  <c r="B930" i="6"/>
  <c r="A930" i="6"/>
  <c r="B929" i="6"/>
  <c r="A929" i="6"/>
  <c r="B928" i="6"/>
  <c r="A928" i="6"/>
  <c r="B927" i="6"/>
  <c r="A927" i="6"/>
  <c r="B926" i="6"/>
  <c r="A926" i="6"/>
  <c r="B925" i="6"/>
  <c r="A925" i="6"/>
  <c r="B924" i="6"/>
  <c r="A924" i="6"/>
  <c r="B923" i="6"/>
  <c r="A923" i="6"/>
  <c r="B922" i="6"/>
  <c r="A922" i="6"/>
  <c r="B921" i="6"/>
  <c r="A921" i="6"/>
  <c r="B920" i="6"/>
  <c r="A920" i="6"/>
  <c r="B919" i="6"/>
  <c r="A919" i="6"/>
  <c r="B918" i="6"/>
  <c r="A918" i="6"/>
  <c r="B917" i="6"/>
  <c r="A917" i="6"/>
  <c r="B916" i="6"/>
  <c r="A916" i="6"/>
  <c r="B915" i="6"/>
  <c r="A915" i="6"/>
  <c r="B914" i="6"/>
  <c r="A914" i="6"/>
  <c r="B913" i="6"/>
  <c r="A913" i="6"/>
  <c r="B912" i="6"/>
  <c r="A912" i="6"/>
  <c r="B911" i="6"/>
  <c r="A911" i="6"/>
  <c r="B910" i="6"/>
  <c r="A910" i="6"/>
  <c r="B909" i="6"/>
  <c r="A909" i="6"/>
  <c r="B908" i="6"/>
  <c r="A908" i="6"/>
  <c r="B907" i="6"/>
  <c r="A907" i="6"/>
  <c r="B906" i="6"/>
  <c r="A906" i="6"/>
  <c r="B905" i="6"/>
  <c r="A905" i="6"/>
  <c r="B904" i="6"/>
  <c r="A904" i="6"/>
  <c r="B903" i="6"/>
  <c r="A903" i="6"/>
  <c r="B902" i="6"/>
  <c r="A902" i="6"/>
  <c r="B901" i="6"/>
  <c r="A901" i="6"/>
  <c r="B900" i="6"/>
  <c r="A900" i="6"/>
  <c r="B899" i="6"/>
  <c r="A899" i="6"/>
  <c r="B898" i="6"/>
  <c r="A898" i="6"/>
  <c r="B897" i="6"/>
  <c r="A897" i="6"/>
  <c r="B896" i="6"/>
  <c r="A896" i="6"/>
  <c r="B895" i="6"/>
  <c r="A895" i="6"/>
  <c r="B894" i="6"/>
  <c r="A894" i="6"/>
  <c r="B893" i="6"/>
  <c r="A893" i="6"/>
  <c r="B892" i="6"/>
  <c r="A892" i="6"/>
  <c r="B891" i="6"/>
  <c r="A891" i="6"/>
  <c r="B890" i="6"/>
  <c r="A890" i="6"/>
  <c r="B889" i="6"/>
  <c r="A889" i="6"/>
  <c r="B888" i="6"/>
  <c r="A888" i="6"/>
  <c r="B887" i="6"/>
  <c r="A887" i="6"/>
  <c r="B886" i="6"/>
  <c r="A886" i="6"/>
  <c r="B885" i="6"/>
  <c r="A885" i="6"/>
  <c r="B884" i="6"/>
  <c r="A884" i="6"/>
  <c r="B883" i="6"/>
  <c r="A883" i="6"/>
  <c r="B882" i="6"/>
  <c r="A882" i="6"/>
  <c r="B881" i="6"/>
  <c r="A881" i="6"/>
  <c r="B880" i="6"/>
  <c r="A880" i="6"/>
  <c r="B879" i="6"/>
  <c r="A879" i="6"/>
  <c r="B878" i="6"/>
  <c r="A878" i="6"/>
  <c r="B877" i="6"/>
  <c r="A877" i="6"/>
  <c r="B876" i="6"/>
  <c r="A876" i="6"/>
  <c r="B875" i="6"/>
  <c r="A875" i="6"/>
  <c r="B874" i="6"/>
  <c r="A874" i="6"/>
  <c r="B873" i="6"/>
  <c r="A873" i="6"/>
  <c r="B872" i="6"/>
  <c r="A872" i="6"/>
  <c r="B871" i="6"/>
  <c r="A871" i="6"/>
  <c r="B870" i="6"/>
  <c r="A870" i="6"/>
  <c r="B869" i="6"/>
  <c r="A869" i="6"/>
  <c r="B868" i="6"/>
  <c r="A868" i="6"/>
  <c r="B867" i="6"/>
  <c r="A867" i="6"/>
  <c r="B866" i="6"/>
  <c r="A866" i="6"/>
  <c r="B865" i="6"/>
  <c r="A865" i="6"/>
  <c r="B864" i="6"/>
  <c r="A864" i="6"/>
  <c r="B863" i="6"/>
  <c r="A863" i="6"/>
  <c r="B862" i="6"/>
  <c r="A862" i="6"/>
  <c r="B861" i="6"/>
  <c r="A861" i="6"/>
  <c r="B860" i="6"/>
  <c r="A860" i="6"/>
  <c r="B859" i="6"/>
  <c r="A859" i="6"/>
  <c r="B858" i="6"/>
  <c r="A858" i="6"/>
  <c r="B857" i="6"/>
  <c r="A857" i="6"/>
  <c r="B856" i="6"/>
  <c r="A856" i="6"/>
  <c r="B855" i="6"/>
  <c r="A855" i="6"/>
  <c r="B854" i="6"/>
  <c r="A854" i="6"/>
  <c r="B853" i="6"/>
  <c r="A853" i="6"/>
  <c r="B852" i="6"/>
  <c r="A852" i="6"/>
  <c r="B851" i="6"/>
  <c r="A851" i="6"/>
  <c r="B850" i="6"/>
  <c r="A850" i="6"/>
  <c r="B849" i="6"/>
  <c r="A849" i="6"/>
  <c r="B848" i="6"/>
  <c r="A848" i="6"/>
  <c r="B847" i="6"/>
  <c r="A847" i="6"/>
  <c r="B846" i="6"/>
  <c r="A846" i="6"/>
  <c r="B845" i="6"/>
  <c r="A845" i="6"/>
  <c r="B844" i="6"/>
  <c r="A844" i="6"/>
  <c r="B843" i="6"/>
  <c r="A843" i="6"/>
  <c r="B842" i="6"/>
  <c r="A842" i="6"/>
  <c r="B841" i="6"/>
  <c r="A841" i="6"/>
  <c r="B840" i="6"/>
  <c r="A840" i="6"/>
  <c r="B839" i="6"/>
  <c r="A839" i="6"/>
  <c r="B838" i="6"/>
  <c r="A838" i="6"/>
  <c r="B837" i="6"/>
  <c r="A837" i="6"/>
  <c r="B836" i="6"/>
  <c r="A836" i="6"/>
  <c r="B835" i="6"/>
  <c r="A835" i="6"/>
  <c r="B834" i="6"/>
  <c r="A834" i="6"/>
  <c r="B833" i="6"/>
  <c r="A833" i="6"/>
  <c r="B832" i="6"/>
  <c r="A832" i="6"/>
  <c r="B831" i="6"/>
  <c r="A831" i="6"/>
  <c r="B830" i="6"/>
  <c r="A830" i="6"/>
  <c r="B829" i="6"/>
  <c r="A829" i="6"/>
  <c r="B828" i="6"/>
  <c r="A828" i="6"/>
  <c r="B827" i="6"/>
  <c r="A827" i="6"/>
  <c r="B826" i="6"/>
  <c r="A826" i="6"/>
  <c r="B825" i="6"/>
  <c r="A825" i="6"/>
  <c r="B824" i="6"/>
  <c r="A824" i="6"/>
  <c r="B823" i="6"/>
  <c r="A823" i="6"/>
  <c r="B822" i="6"/>
  <c r="A822" i="6"/>
  <c r="B821" i="6"/>
  <c r="A821" i="6"/>
  <c r="B820" i="6"/>
  <c r="A820" i="6"/>
  <c r="B819" i="6"/>
  <c r="A819" i="6"/>
  <c r="B818" i="6"/>
  <c r="A818" i="6"/>
  <c r="B817" i="6"/>
  <c r="A817" i="6"/>
  <c r="B816" i="6"/>
  <c r="A816" i="6"/>
  <c r="B815" i="6"/>
  <c r="A815" i="6"/>
  <c r="B814" i="6"/>
  <c r="A814" i="6"/>
  <c r="B813" i="6"/>
  <c r="A813" i="6"/>
  <c r="B812" i="6"/>
  <c r="A812" i="6"/>
  <c r="B811" i="6"/>
  <c r="A811" i="6"/>
  <c r="B810" i="6"/>
  <c r="A810" i="6"/>
  <c r="B809" i="6"/>
  <c r="A809" i="6"/>
  <c r="B808" i="6"/>
  <c r="A808" i="6"/>
  <c r="B807" i="6"/>
  <c r="A807" i="6"/>
  <c r="B806" i="6"/>
  <c r="A806" i="6"/>
  <c r="B805" i="6"/>
  <c r="A805" i="6"/>
  <c r="B804" i="6"/>
  <c r="A804" i="6"/>
  <c r="B803" i="6"/>
  <c r="A803" i="6"/>
  <c r="B802" i="6"/>
  <c r="A802" i="6"/>
  <c r="B801" i="6"/>
  <c r="A801" i="6"/>
  <c r="B800" i="6"/>
  <c r="A800" i="6"/>
  <c r="B799" i="6"/>
  <c r="A799" i="6"/>
  <c r="B798" i="6"/>
  <c r="A798" i="6"/>
  <c r="B797" i="6"/>
  <c r="A797" i="6"/>
  <c r="B796" i="6"/>
  <c r="A796" i="6"/>
  <c r="B795" i="6"/>
  <c r="A795" i="6"/>
  <c r="B794" i="6"/>
  <c r="A794" i="6"/>
  <c r="B793" i="6"/>
  <c r="A793" i="6"/>
  <c r="B792" i="6"/>
  <c r="A792" i="6"/>
  <c r="B791" i="6"/>
  <c r="A791" i="6"/>
  <c r="B790" i="6"/>
  <c r="A790" i="6"/>
  <c r="B789" i="6"/>
  <c r="A789" i="6"/>
  <c r="B788" i="6"/>
  <c r="A788" i="6"/>
  <c r="B787" i="6"/>
  <c r="A787" i="6"/>
  <c r="B786" i="6"/>
  <c r="A786" i="6"/>
  <c r="B785" i="6"/>
  <c r="A785" i="6"/>
  <c r="B784" i="6"/>
  <c r="A784" i="6"/>
  <c r="B783" i="6"/>
  <c r="A783" i="6"/>
  <c r="B782" i="6"/>
  <c r="A782" i="6"/>
  <c r="B781" i="6"/>
  <c r="A781" i="6"/>
  <c r="B780" i="6"/>
  <c r="A780" i="6"/>
  <c r="B779" i="6"/>
  <c r="A779" i="6"/>
  <c r="B778" i="6"/>
  <c r="A778" i="6"/>
  <c r="B777" i="6"/>
  <c r="A777" i="6"/>
  <c r="B776" i="6"/>
  <c r="A776" i="6"/>
  <c r="B775" i="6"/>
  <c r="A775" i="6"/>
  <c r="B774" i="6"/>
  <c r="A774" i="6"/>
  <c r="B773" i="6"/>
  <c r="A773" i="6"/>
  <c r="B772" i="6"/>
  <c r="A772" i="6"/>
  <c r="B771" i="6"/>
  <c r="A771" i="6"/>
  <c r="B770" i="6"/>
  <c r="A770" i="6"/>
  <c r="B769" i="6"/>
  <c r="A769" i="6"/>
  <c r="B768" i="6"/>
  <c r="A768" i="6"/>
  <c r="B767" i="6"/>
  <c r="A767" i="6"/>
  <c r="B766" i="6"/>
  <c r="A766" i="6"/>
  <c r="B765" i="6"/>
  <c r="A765" i="6"/>
  <c r="B764" i="6"/>
  <c r="A764" i="6"/>
  <c r="B763" i="6"/>
  <c r="A763" i="6"/>
  <c r="B762" i="6"/>
  <c r="A762" i="6"/>
  <c r="B761" i="6"/>
  <c r="A761" i="6"/>
  <c r="B760" i="6"/>
  <c r="A760" i="6"/>
  <c r="B759" i="6"/>
  <c r="A759" i="6"/>
  <c r="B758" i="6"/>
  <c r="A758" i="6"/>
  <c r="B757" i="6"/>
  <c r="A757" i="6"/>
  <c r="B756" i="6"/>
  <c r="A756" i="6"/>
  <c r="B755" i="6"/>
  <c r="A755" i="6"/>
  <c r="B754" i="6"/>
  <c r="A754" i="6"/>
  <c r="B753" i="6"/>
  <c r="A753" i="6"/>
  <c r="B752" i="6"/>
  <c r="A752" i="6"/>
  <c r="B751" i="6"/>
  <c r="A751" i="6"/>
  <c r="B750" i="6"/>
  <c r="A750" i="6"/>
  <c r="B749" i="6"/>
  <c r="A749" i="6"/>
  <c r="B748" i="6"/>
  <c r="A748" i="6"/>
  <c r="B747" i="6"/>
  <c r="A747" i="6"/>
  <c r="B746" i="6"/>
  <c r="A746" i="6"/>
  <c r="B745" i="6"/>
  <c r="A745" i="6"/>
  <c r="B744" i="6"/>
  <c r="A744" i="6"/>
  <c r="B743" i="6"/>
  <c r="A743" i="6"/>
  <c r="B742" i="6"/>
  <c r="A742" i="6"/>
  <c r="B741" i="6"/>
  <c r="A741" i="6"/>
  <c r="B740" i="6"/>
  <c r="A740" i="6"/>
  <c r="B739" i="6"/>
  <c r="A739" i="6"/>
  <c r="B738" i="6"/>
  <c r="A738" i="6"/>
  <c r="B737" i="6"/>
  <c r="A737" i="6"/>
  <c r="B736" i="6"/>
  <c r="A736" i="6"/>
  <c r="B735" i="6"/>
  <c r="A735" i="6"/>
  <c r="B734" i="6"/>
  <c r="A734" i="6"/>
  <c r="B733" i="6"/>
  <c r="A733" i="6"/>
  <c r="B732" i="6"/>
  <c r="A732" i="6"/>
  <c r="B731" i="6"/>
  <c r="A731" i="6"/>
  <c r="B730" i="6"/>
  <c r="A730" i="6"/>
  <c r="B729" i="6"/>
  <c r="A729" i="6"/>
  <c r="B728" i="6"/>
  <c r="A728" i="6"/>
  <c r="B727" i="6"/>
  <c r="A727" i="6"/>
  <c r="B726" i="6"/>
  <c r="A726" i="6"/>
  <c r="B725" i="6"/>
  <c r="A725" i="6"/>
  <c r="B724" i="6"/>
  <c r="A724" i="6"/>
  <c r="B723" i="6"/>
  <c r="A723" i="6"/>
  <c r="B722" i="6"/>
  <c r="A722" i="6"/>
  <c r="B721" i="6"/>
  <c r="A721" i="6"/>
  <c r="B720" i="6"/>
  <c r="A720" i="6"/>
  <c r="B719" i="6"/>
  <c r="A719" i="6"/>
  <c r="B718" i="6"/>
  <c r="A718" i="6"/>
  <c r="B717" i="6"/>
  <c r="A717" i="6"/>
  <c r="B716" i="6"/>
  <c r="A716" i="6"/>
  <c r="B715" i="6"/>
  <c r="A715" i="6"/>
  <c r="B714" i="6"/>
  <c r="A714" i="6"/>
  <c r="B713" i="6"/>
  <c r="A713" i="6"/>
  <c r="B712" i="6"/>
  <c r="A712" i="6"/>
  <c r="B711" i="6"/>
  <c r="A711" i="6"/>
  <c r="B710" i="6"/>
  <c r="A710" i="6"/>
  <c r="B709" i="6"/>
  <c r="A709" i="6"/>
  <c r="B708" i="6"/>
  <c r="A708" i="6"/>
  <c r="B707" i="6"/>
  <c r="A707" i="6"/>
  <c r="B706" i="6"/>
  <c r="A706" i="6"/>
  <c r="B705" i="6"/>
  <c r="A705" i="6"/>
  <c r="B704" i="6"/>
  <c r="A704" i="6"/>
  <c r="B703" i="6"/>
  <c r="A703" i="6"/>
  <c r="B702" i="6"/>
  <c r="A702" i="6"/>
  <c r="B701" i="6"/>
  <c r="A701" i="6"/>
  <c r="B700" i="6"/>
  <c r="A700" i="6"/>
  <c r="B699" i="6"/>
  <c r="A699" i="6"/>
  <c r="B698" i="6"/>
  <c r="A698" i="6"/>
  <c r="B697" i="6"/>
  <c r="A697" i="6"/>
  <c r="B696" i="6"/>
  <c r="A696" i="6"/>
  <c r="B695" i="6"/>
  <c r="A695" i="6"/>
  <c r="B694" i="6"/>
  <c r="A694" i="6"/>
  <c r="B693" i="6"/>
  <c r="A693" i="6"/>
  <c r="B692" i="6"/>
  <c r="A692" i="6"/>
  <c r="B691" i="6"/>
  <c r="A691" i="6"/>
  <c r="B690" i="6"/>
  <c r="A690" i="6"/>
  <c r="B689" i="6"/>
  <c r="A689" i="6"/>
  <c r="B688" i="6"/>
  <c r="A688" i="6"/>
  <c r="B687" i="6"/>
  <c r="A687" i="6"/>
  <c r="B686" i="6"/>
  <c r="A686" i="6"/>
  <c r="B685" i="6"/>
  <c r="A685" i="6"/>
  <c r="B684" i="6"/>
  <c r="A684" i="6"/>
  <c r="B683" i="6"/>
  <c r="A683" i="6"/>
  <c r="B682" i="6"/>
  <c r="A682" i="6"/>
  <c r="B681" i="6"/>
  <c r="A681" i="6"/>
  <c r="B680" i="6"/>
  <c r="A680" i="6"/>
  <c r="B679" i="6"/>
  <c r="A679" i="6"/>
  <c r="B678" i="6"/>
  <c r="A678" i="6"/>
  <c r="B677" i="6"/>
  <c r="A677" i="6"/>
  <c r="B676" i="6"/>
  <c r="A676" i="6"/>
  <c r="B675" i="6"/>
  <c r="A675" i="6"/>
  <c r="B674" i="6"/>
  <c r="A674" i="6"/>
  <c r="B673" i="6"/>
  <c r="A673" i="6"/>
  <c r="B672" i="6"/>
  <c r="A672" i="6"/>
  <c r="B671" i="6"/>
  <c r="A671" i="6"/>
  <c r="B670" i="6"/>
  <c r="A670" i="6"/>
  <c r="B669" i="6"/>
  <c r="A669" i="6"/>
  <c r="B668" i="6"/>
  <c r="A668" i="6"/>
  <c r="B667" i="6"/>
  <c r="A667" i="6"/>
  <c r="B666" i="6"/>
  <c r="A666" i="6"/>
  <c r="B665" i="6"/>
  <c r="A665" i="6"/>
  <c r="B664" i="6"/>
  <c r="A664" i="6"/>
  <c r="B663" i="6"/>
  <c r="A663" i="6"/>
  <c r="B662" i="6"/>
  <c r="A662" i="6"/>
  <c r="B661" i="6"/>
  <c r="A661" i="6"/>
  <c r="B660" i="6"/>
  <c r="A660" i="6"/>
  <c r="B659" i="6"/>
  <c r="A659" i="6"/>
  <c r="B658" i="6"/>
  <c r="A658" i="6"/>
  <c r="B657" i="6"/>
  <c r="A657" i="6"/>
  <c r="B656" i="6"/>
  <c r="A656" i="6"/>
  <c r="B655" i="6"/>
  <c r="A655" i="6"/>
  <c r="B654" i="6"/>
  <c r="A654" i="6"/>
  <c r="B653" i="6"/>
  <c r="A653" i="6"/>
  <c r="B652" i="6"/>
  <c r="A652" i="6"/>
  <c r="B651" i="6"/>
  <c r="A651" i="6"/>
  <c r="B650" i="6"/>
  <c r="A650" i="6"/>
  <c r="B649" i="6"/>
  <c r="A649" i="6"/>
  <c r="B648" i="6"/>
  <c r="A648" i="6"/>
  <c r="B647" i="6"/>
  <c r="A647" i="6"/>
  <c r="B646" i="6"/>
  <c r="A646" i="6"/>
  <c r="B645" i="6"/>
  <c r="A645" i="6"/>
  <c r="B644" i="6"/>
  <c r="A644" i="6"/>
  <c r="B643" i="6"/>
  <c r="A643" i="6"/>
  <c r="B642" i="6"/>
  <c r="A642" i="6"/>
  <c r="B641" i="6"/>
  <c r="A641" i="6"/>
  <c r="B640" i="6"/>
  <c r="A640" i="6"/>
  <c r="B639" i="6"/>
  <c r="A639" i="6"/>
  <c r="B638" i="6"/>
  <c r="A638" i="6"/>
  <c r="B637" i="6"/>
  <c r="A637" i="6"/>
  <c r="B636" i="6"/>
  <c r="A636" i="6"/>
  <c r="B635" i="6"/>
  <c r="A635" i="6"/>
  <c r="B634" i="6"/>
  <c r="A634" i="6"/>
  <c r="B633" i="6"/>
  <c r="A633" i="6"/>
  <c r="B632" i="6"/>
  <c r="A632" i="6"/>
  <c r="B631" i="6"/>
  <c r="A631" i="6"/>
  <c r="B630" i="6"/>
  <c r="A630" i="6"/>
  <c r="B629" i="6"/>
  <c r="A629" i="6"/>
  <c r="B628" i="6"/>
  <c r="A628" i="6"/>
  <c r="B627" i="6"/>
  <c r="A627" i="6"/>
  <c r="B626" i="6"/>
  <c r="A626" i="6"/>
  <c r="B625" i="6"/>
  <c r="A625" i="6"/>
  <c r="B624" i="6"/>
  <c r="A624" i="6"/>
  <c r="B623" i="6"/>
  <c r="A623" i="6"/>
  <c r="B622" i="6"/>
  <c r="A622" i="6"/>
  <c r="B621" i="6"/>
  <c r="A621" i="6"/>
  <c r="B620" i="6"/>
  <c r="A620" i="6"/>
  <c r="B619" i="6"/>
  <c r="A619" i="6"/>
  <c r="B618" i="6"/>
  <c r="A618" i="6"/>
  <c r="B617" i="6"/>
  <c r="A617" i="6"/>
  <c r="B616" i="6"/>
  <c r="A616" i="6"/>
  <c r="B615" i="6"/>
  <c r="A615" i="6"/>
  <c r="B614" i="6"/>
  <c r="A614" i="6"/>
  <c r="B613" i="6"/>
  <c r="A613" i="6"/>
  <c r="B612" i="6"/>
  <c r="A612" i="6"/>
  <c r="B611" i="6"/>
  <c r="A611" i="6"/>
  <c r="B610" i="6"/>
  <c r="A610" i="6"/>
  <c r="B609" i="6"/>
  <c r="A609" i="6"/>
  <c r="B608" i="6"/>
  <c r="A608" i="6"/>
  <c r="B607" i="6"/>
  <c r="A607" i="6"/>
  <c r="B606" i="6"/>
  <c r="A606" i="6"/>
  <c r="B605" i="6"/>
  <c r="A605" i="6"/>
  <c r="B604" i="6"/>
  <c r="A604" i="6"/>
  <c r="B603" i="6"/>
  <c r="A603" i="6"/>
  <c r="B602" i="6"/>
  <c r="A602" i="6"/>
  <c r="B601" i="6"/>
  <c r="A601" i="6"/>
  <c r="B600" i="6"/>
  <c r="A600" i="6"/>
  <c r="B599" i="6"/>
  <c r="A599" i="6"/>
  <c r="B598" i="6"/>
  <c r="A598" i="6"/>
  <c r="B597" i="6"/>
  <c r="A597" i="6"/>
  <c r="B596" i="6"/>
  <c r="A596" i="6"/>
  <c r="B595" i="6"/>
  <c r="A595" i="6"/>
  <c r="B594" i="6"/>
  <c r="A594" i="6"/>
  <c r="B593" i="6"/>
  <c r="A593" i="6"/>
  <c r="B592" i="6"/>
  <c r="A592" i="6"/>
  <c r="B591" i="6"/>
  <c r="A591" i="6"/>
  <c r="B590" i="6"/>
  <c r="A590" i="6"/>
  <c r="B589" i="6"/>
  <c r="A589" i="6"/>
  <c r="B588" i="6"/>
  <c r="A588" i="6"/>
  <c r="B587" i="6"/>
  <c r="A587" i="6"/>
  <c r="B586" i="6"/>
  <c r="A586" i="6"/>
  <c r="B585" i="6"/>
  <c r="A585" i="6"/>
  <c r="B584" i="6"/>
  <c r="A584" i="6"/>
  <c r="B583" i="6"/>
  <c r="A583" i="6"/>
  <c r="B582" i="6"/>
  <c r="A582" i="6"/>
  <c r="B581" i="6"/>
  <c r="A581" i="6"/>
  <c r="B580" i="6"/>
  <c r="A580" i="6"/>
  <c r="B579" i="6"/>
  <c r="A579" i="6"/>
  <c r="B578" i="6"/>
  <c r="A578" i="6"/>
  <c r="B577" i="6"/>
  <c r="A577" i="6"/>
  <c r="B576" i="6"/>
  <c r="A576" i="6"/>
  <c r="B575" i="6"/>
  <c r="A575" i="6"/>
  <c r="B574" i="6"/>
  <c r="A574" i="6"/>
  <c r="B573" i="6"/>
  <c r="A573" i="6"/>
  <c r="B572" i="6"/>
  <c r="A572" i="6"/>
  <c r="B571" i="6"/>
  <c r="A571" i="6"/>
  <c r="B570" i="6"/>
  <c r="A570" i="6"/>
  <c r="B569" i="6"/>
  <c r="A569" i="6"/>
  <c r="B568" i="6"/>
  <c r="A568" i="6"/>
  <c r="B567" i="6"/>
  <c r="A567" i="6"/>
  <c r="B566" i="6"/>
  <c r="A566" i="6"/>
  <c r="B565" i="6"/>
  <c r="A565" i="6"/>
  <c r="B564" i="6"/>
  <c r="A564" i="6"/>
  <c r="B563" i="6"/>
  <c r="A563" i="6"/>
  <c r="B562" i="6"/>
  <c r="A562" i="6"/>
  <c r="B561" i="6"/>
  <c r="A561" i="6"/>
  <c r="B560" i="6"/>
  <c r="A560" i="6"/>
  <c r="B559" i="6"/>
  <c r="A559" i="6"/>
  <c r="B558" i="6"/>
  <c r="A558" i="6"/>
  <c r="B557" i="6"/>
  <c r="A557" i="6"/>
  <c r="B556" i="6"/>
  <c r="A556" i="6"/>
  <c r="B555" i="6"/>
  <c r="A555" i="6"/>
  <c r="B554" i="6"/>
  <c r="A554" i="6"/>
  <c r="B553" i="6"/>
  <c r="A553" i="6"/>
  <c r="B552" i="6"/>
  <c r="A552" i="6"/>
  <c r="B551" i="6"/>
  <c r="A551" i="6"/>
  <c r="B550" i="6"/>
  <c r="A550" i="6"/>
  <c r="B549" i="6"/>
  <c r="A549" i="6"/>
  <c r="B548" i="6"/>
  <c r="A548" i="6"/>
  <c r="B547" i="6"/>
  <c r="A547" i="6"/>
  <c r="B546" i="6"/>
  <c r="A546" i="6"/>
  <c r="B545" i="6"/>
  <c r="A545" i="6"/>
  <c r="B544" i="6"/>
  <c r="A544" i="6"/>
  <c r="B543" i="6"/>
  <c r="A543" i="6"/>
  <c r="B542" i="6"/>
  <c r="A542" i="6"/>
  <c r="B541" i="6"/>
  <c r="A541" i="6"/>
  <c r="B540" i="6"/>
  <c r="A540" i="6"/>
  <c r="B539" i="6"/>
  <c r="A539" i="6"/>
  <c r="B538" i="6"/>
  <c r="A538" i="6"/>
  <c r="B537" i="6"/>
  <c r="A537" i="6"/>
  <c r="B536" i="6"/>
  <c r="A536" i="6"/>
  <c r="B535" i="6"/>
  <c r="A535" i="6"/>
  <c r="B534" i="6"/>
  <c r="A534" i="6"/>
  <c r="B533" i="6"/>
  <c r="A533" i="6"/>
  <c r="B532" i="6"/>
  <c r="A532" i="6"/>
  <c r="B531" i="6"/>
  <c r="A531" i="6"/>
  <c r="B530" i="6"/>
  <c r="A530" i="6"/>
  <c r="B529" i="6"/>
  <c r="A529" i="6"/>
  <c r="B528" i="6"/>
  <c r="A528" i="6"/>
  <c r="B527" i="6"/>
  <c r="A527" i="6"/>
  <c r="B526" i="6"/>
  <c r="A526" i="6"/>
  <c r="B525" i="6"/>
  <c r="A525" i="6"/>
  <c r="B524" i="6"/>
  <c r="A524" i="6"/>
  <c r="B523" i="6"/>
  <c r="A523" i="6"/>
  <c r="B522" i="6"/>
  <c r="A522" i="6"/>
  <c r="B521" i="6"/>
  <c r="A521" i="6"/>
  <c r="B520" i="6"/>
  <c r="A520" i="6"/>
  <c r="B519" i="6"/>
  <c r="A519" i="6"/>
  <c r="B518" i="6"/>
  <c r="A518" i="6"/>
  <c r="B517" i="6"/>
  <c r="A517" i="6"/>
  <c r="B516" i="6"/>
  <c r="A516" i="6"/>
  <c r="B515" i="6"/>
  <c r="A515" i="6"/>
  <c r="B514" i="6"/>
  <c r="A514" i="6"/>
  <c r="B513" i="6"/>
  <c r="A513" i="6"/>
  <c r="B512" i="6"/>
  <c r="A512" i="6"/>
  <c r="B511" i="6"/>
  <c r="A511" i="6"/>
  <c r="B510" i="6"/>
  <c r="A510" i="6"/>
  <c r="B509" i="6"/>
  <c r="A509" i="6"/>
  <c r="B508" i="6"/>
  <c r="A508" i="6"/>
  <c r="B507" i="6"/>
  <c r="A507" i="6"/>
  <c r="B506" i="6"/>
  <c r="A506" i="6"/>
  <c r="B505" i="6"/>
  <c r="A505" i="6"/>
  <c r="B504" i="6"/>
  <c r="A504" i="6"/>
  <c r="B503" i="6"/>
  <c r="A503" i="6"/>
  <c r="B502" i="6"/>
  <c r="A502" i="6"/>
  <c r="B501" i="6"/>
  <c r="A501" i="6"/>
  <c r="B500" i="6"/>
  <c r="A500" i="6"/>
  <c r="B499" i="6"/>
  <c r="A499" i="6"/>
  <c r="B498" i="6"/>
  <c r="A498" i="6"/>
  <c r="B497" i="6"/>
  <c r="A497" i="6"/>
  <c r="B496" i="6"/>
  <c r="A496" i="6"/>
  <c r="B495" i="6"/>
  <c r="A495" i="6"/>
  <c r="B494" i="6"/>
  <c r="A494" i="6"/>
  <c r="B493" i="6"/>
  <c r="A493" i="6"/>
  <c r="B492" i="6"/>
  <c r="A492" i="6"/>
  <c r="B491" i="6"/>
  <c r="A491" i="6"/>
  <c r="B490" i="6"/>
  <c r="A490" i="6"/>
  <c r="B489" i="6"/>
  <c r="A489" i="6"/>
  <c r="B488" i="6"/>
  <c r="A488" i="6"/>
  <c r="B487" i="6"/>
  <c r="A487" i="6"/>
  <c r="B486" i="6"/>
  <c r="A486" i="6"/>
  <c r="B485" i="6"/>
  <c r="A485" i="6"/>
  <c r="B484" i="6"/>
  <c r="A484" i="6"/>
  <c r="B483" i="6"/>
  <c r="A483" i="6"/>
  <c r="B482" i="6"/>
  <c r="A482" i="6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B8" i="6"/>
  <c r="A8" i="6"/>
  <c r="B7" i="6"/>
  <c r="A7" i="6"/>
  <c r="B6" i="6"/>
  <c r="A6" i="6"/>
  <c r="B5" i="6"/>
  <c r="A5" i="6"/>
  <c r="B4" i="6"/>
  <c r="A4" i="6"/>
  <c r="B3" i="6"/>
  <c r="A3" i="6"/>
  <c r="B2" i="6"/>
  <c r="A2" i="6"/>
  <c r="A1" i="6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0" i="9"/>
  <c r="C469" i="9"/>
  <c r="C468" i="9"/>
  <c r="B466" i="9"/>
  <c r="C466" i="9" s="1"/>
  <c r="B465" i="9"/>
  <c r="C465" i="9" s="1"/>
  <c r="B464" i="9"/>
  <c r="C464" i="9" s="1"/>
  <c r="B463" i="9"/>
  <c r="C463" i="9" s="1"/>
  <c r="B462" i="9"/>
  <c r="C462" i="9" s="1"/>
  <c r="B461" i="9"/>
  <c r="C461" i="9" s="1"/>
  <c r="B460" i="9"/>
  <c r="C460" i="9" s="1"/>
  <c r="B459" i="9"/>
  <c r="C459" i="9" s="1"/>
  <c r="B458" i="9"/>
  <c r="C458" i="9" s="1"/>
  <c r="B457" i="9"/>
  <c r="C457" i="9" s="1"/>
  <c r="B456" i="9"/>
  <c r="C456" i="9" s="1"/>
  <c r="B455" i="9"/>
  <c r="C455" i="9" s="1"/>
  <c r="B454" i="9"/>
  <c r="C454" i="9" s="1"/>
  <c r="B453" i="9"/>
  <c r="C453" i="9" s="1"/>
  <c r="B452" i="9"/>
  <c r="C452" i="9" s="1"/>
  <c r="B451" i="9"/>
  <c r="C451" i="9" s="1"/>
  <c r="B450" i="9"/>
  <c r="C450" i="9" s="1"/>
  <c r="B449" i="9"/>
  <c r="C449" i="9" s="1"/>
  <c r="B448" i="9"/>
  <c r="C448" i="9" s="1"/>
  <c r="B447" i="9"/>
  <c r="C447" i="9" s="1"/>
  <c r="B446" i="9"/>
  <c r="C446" i="9" s="1"/>
  <c r="B445" i="9"/>
  <c r="C445" i="9" s="1"/>
  <c r="B444" i="9"/>
  <c r="C444" i="9" s="1"/>
  <c r="B443" i="9"/>
  <c r="C443" i="9" s="1"/>
  <c r="B442" i="9"/>
  <c r="C442" i="9" s="1"/>
  <c r="B441" i="9"/>
  <c r="C441" i="9" s="1"/>
  <c r="B440" i="9"/>
  <c r="C440" i="9" s="1"/>
  <c r="B439" i="9"/>
  <c r="C439" i="9" s="1"/>
  <c r="B438" i="9"/>
  <c r="C438" i="9" s="1"/>
  <c r="B437" i="9"/>
  <c r="C437" i="9" s="1"/>
  <c r="B436" i="9"/>
  <c r="C436" i="9" s="1"/>
  <c r="B435" i="9"/>
  <c r="C435" i="9" s="1"/>
  <c r="B434" i="9"/>
  <c r="C434" i="9" s="1"/>
  <c r="B433" i="9"/>
  <c r="C433" i="9" s="1"/>
  <c r="B432" i="9"/>
  <c r="C432" i="9" s="1"/>
  <c r="B431" i="9"/>
  <c r="C431" i="9" s="1"/>
  <c r="B430" i="9"/>
  <c r="C430" i="9" s="1"/>
  <c r="B429" i="9"/>
  <c r="C429" i="9" s="1"/>
  <c r="B428" i="9"/>
  <c r="C428" i="9" s="1"/>
  <c r="B427" i="9"/>
  <c r="C427" i="9" s="1"/>
  <c r="B426" i="9"/>
  <c r="C426" i="9" s="1"/>
  <c r="B425" i="9"/>
  <c r="C425" i="9" s="1"/>
  <c r="B424" i="9"/>
  <c r="C424" i="9" s="1"/>
  <c r="B423" i="9"/>
  <c r="C423" i="9" s="1"/>
  <c r="B422" i="9"/>
  <c r="C422" i="9" s="1"/>
  <c r="B421" i="9"/>
  <c r="C421" i="9" s="1"/>
  <c r="B420" i="9"/>
  <c r="C420" i="9" s="1"/>
  <c r="B419" i="9"/>
  <c r="C419" i="9" s="1"/>
  <c r="B418" i="9"/>
  <c r="C418" i="9" s="1"/>
  <c r="B417" i="9"/>
  <c r="C417" i="9" s="1"/>
  <c r="B416" i="9"/>
  <c r="C416" i="9" s="1"/>
  <c r="B415" i="9"/>
  <c r="C415" i="9" s="1"/>
  <c r="B414" i="9"/>
  <c r="C414" i="9" s="1"/>
  <c r="B413" i="9"/>
  <c r="C413" i="9" s="1"/>
  <c r="B412" i="9"/>
  <c r="C412" i="9" s="1"/>
  <c r="B411" i="9"/>
  <c r="C411" i="9" s="1"/>
  <c r="B410" i="9"/>
  <c r="C410" i="9" s="1"/>
  <c r="B409" i="9"/>
  <c r="C409" i="9" s="1"/>
  <c r="B408" i="9"/>
  <c r="C408" i="9" s="1"/>
  <c r="B407" i="9"/>
  <c r="C407" i="9" s="1"/>
  <c r="B406" i="9"/>
  <c r="C406" i="9" s="1"/>
  <c r="B405" i="9"/>
  <c r="C405" i="9" s="1"/>
  <c r="B404" i="9"/>
  <c r="C404" i="9" s="1"/>
  <c r="B403" i="9"/>
  <c r="C403" i="9" s="1"/>
  <c r="B402" i="9"/>
  <c r="C402" i="9" s="1"/>
  <c r="B401" i="9"/>
  <c r="C401" i="9" s="1"/>
  <c r="B400" i="9"/>
  <c r="C400" i="9" s="1"/>
  <c r="B399" i="9"/>
  <c r="C399" i="9" s="1"/>
  <c r="B398" i="9"/>
  <c r="C398" i="9" s="1"/>
  <c r="B397" i="9"/>
  <c r="C397" i="9" s="1"/>
  <c r="B396" i="9"/>
  <c r="C396" i="9" s="1"/>
  <c r="B395" i="9"/>
  <c r="C395" i="9" s="1"/>
  <c r="B394" i="9"/>
  <c r="C394" i="9" s="1"/>
  <c r="B393" i="9"/>
  <c r="C393" i="9" s="1"/>
  <c r="B392" i="9"/>
  <c r="C392" i="9" s="1"/>
  <c r="B391" i="9"/>
  <c r="C391" i="9" s="1"/>
  <c r="B390" i="9"/>
  <c r="C390" i="9" s="1"/>
  <c r="B389" i="9"/>
  <c r="C389" i="9" s="1"/>
  <c r="B388" i="9"/>
  <c r="C388" i="9" s="1"/>
  <c r="B387" i="9"/>
  <c r="C387" i="9" s="1"/>
  <c r="B386" i="9"/>
  <c r="C386" i="9" s="1"/>
  <c r="B385" i="9"/>
  <c r="C385" i="9" s="1"/>
  <c r="B384" i="9"/>
  <c r="C384" i="9" s="1"/>
  <c r="B383" i="9"/>
  <c r="C383" i="9" s="1"/>
  <c r="B382" i="9"/>
  <c r="C382" i="9" s="1"/>
  <c r="B381" i="9"/>
  <c r="C381" i="9" s="1"/>
  <c r="B380" i="9"/>
  <c r="C380" i="9" s="1"/>
  <c r="B379" i="9"/>
  <c r="C379" i="9" s="1"/>
  <c r="B378" i="9"/>
  <c r="C378" i="9" s="1"/>
  <c r="B377" i="9"/>
  <c r="C377" i="9" s="1"/>
  <c r="B376" i="9"/>
  <c r="C376" i="9" s="1"/>
  <c r="B375" i="9"/>
  <c r="C375" i="9" s="1"/>
  <c r="B374" i="9"/>
  <c r="C374" i="9" s="1"/>
  <c r="B373" i="9"/>
  <c r="C373" i="9" s="1"/>
  <c r="B372" i="9"/>
  <c r="C372" i="9" s="1"/>
  <c r="B371" i="9"/>
  <c r="C371" i="9" s="1"/>
  <c r="B370" i="9"/>
  <c r="C370" i="9" s="1"/>
  <c r="B369" i="9"/>
  <c r="C369" i="9" s="1"/>
  <c r="B368" i="9"/>
  <c r="C368" i="9" s="1"/>
  <c r="B367" i="9"/>
  <c r="C367" i="9" s="1"/>
  <c r="B366" i="9"/>
  <c r="C366" i="9" s="1"/>
  <c r="B365" i="9"/>
  <c r="C365" i="9" s="1"/>
  <c r="B364" i="9"/>
  <c r="C364" i="9" s="1"/>
  <c r="B363" i="9"/>
  <c r="C363" i="9" s="1"/>
  <c r="B362" i="9"/>
  <c r="C362" i="9" s="1"/>
  <c r="B361" i="9"/>
  <c r="C361" i="9" s="1"/>
  <c r="B360" i="9"/>
  <c r="C360" i="9" s="1"/>
  <c r="B359" i="9"/>
  <c r="C359" i="9" s="1"/>
  <c r="B358" i="9"/>
  <c r="C358" i="9" s="1"/>
  <c r="B357" i="9"/>
  <c r="C357" i="9" s="1"/>
  <c r="B356" i="9"/>
  <c r="C356" i="9" s="1"/>
  <c r="B355" i="9"/>
  <c r="C355" i="9" s="1"/>
  <c r="B354" i="9"/>
  <c r="C354" i="9" s="1"/>
  <c r="B353" i="9"/>
  <c r="C353" i="9" s="1"/>
  <c r="B352" i="9"/>
  <c r="C352" i="9" s="1"/>
  <c r="B351" i="9"/>
  <c r="C351" i="9" s="1"/>
  <c r="B350" i="9"/>
  <c r="C350" i="9" s="1"/>
  <c r="B349" i="9"/>
  <c r="C349" i="9" s="1"/>
  <c r="B348" i="9"/>
  <c r="C348" i="9" s="1"/>
  <c r="B347" i="9"/>
  <c r="C347" i="9" s="1"/>
  <c r="B346" i="9"/>
  <c r="C346" i="9" s="1"/>
  <c r="B345" i="9"/>
  <c r="C345" i="9" s="1"/>
  <c r="B344" i="9"/>
  <c r="C344" i="9" s="1"/>
  <c r="B343" i="9"/>
  <c r="C343" i="9" s="1"/>
  <c r="B342" i="9"/>
  <c r="C342" i="9" s="1"/>
  <c r="B341" i="9"/>
  <c r="C341" i="9" s="1"/>
  <c r="B340" i="9"/>
  <c r="C340" i="9" s="1"/>
  <c r="B339" i="9"/>
  <c r="C339" i="9" s="1"/>
  <c r="B338" i="9"/>
  <c r="C338" i="9" s="1"/>
  <c r="B337" i="9"/>
  <c r="C337" i="9" s="1"/>
  <c r="B336" i="9"/>
  <c r="C336" i="9" s="1"/>
  <c r="B335" i="9"/>
  <c r="C335" i="9" s="1"/>
  <c r="B334" i="9"/>
  <c r="C334" i="9" s="1"/>
  <c r="B333" i="9"/>
  <c r="C333" i="9" s="1"/>
  <c r="B332" i="9"/>
  <c r="C332" i="9" s="1"/>
  <c r="B331" i="9"/>
  <c r="C331" i="9" s="1"/>
  <c r="B330" i="9"/>
  <c r="C330" i="9" s="1"/>
  <c r="B329" i="9"/>
  <c r="C329" i="9" s="1"/>
  <c r="B328" i="9"/>
  <c r="C328" i="9" s="1"/>
  <c r="B327" i="9"/>
  <c r="C327" i="9" s="1"/>
  <c r="B326" i="9"/>
  <c r="C326" i="9" s="1"/>
  <c r="B325" i="9"/>
  <c r="C325" i="9" s="1"/>
  <c r="B324" i="9"/>
  <c r="C324" i="9" s="1"/>
  <c r="B323" i="9"/>
  <c r="C323" i="9" s="1"/>
  <c r="B322" i="9"/>
  <c r="C322" i="9" s="1"/>
  <c r="B321" i="9"/>
  <c r="C321" i="9" s="1"/>
  <c r="B320" i="9"/>
  <c r="C320" i="9" s="1"/>
  <c r="B319" i="9"/>
  <c r="C319" i="9" s="1"/>
  <c r="B318" i="9"/>
  <c r="C318" i="9" s="1"/>
  <c r="B317" i="9"/>
  <c r="C317" i="9" s="1"/>
  <c r="B316" i="9"/>
  <c r="C316" i="9" s="1"/>
  <c r="B315" i="9"/>
  <c r="C315" i="9" s="1"/>
  <c r="B314" i="9"/>
  <c r="C314" i="9" s="1"/>
  <c r="B313" i="9"/>
  <c r="C313" i="9" s="1"/>
  <c r="B312" i="9"/>
  <c r="C312" i="9" s="1"/>
  <c r="B311" i="9"/>
  <c r="C311" i="9" s="1"/>
  <c r="B310" i="9"/>
  <c r="C310" i="9" s="1"/>
  <c r="B309" i="9"/>
  <c r="C309" i="9" s="1"/>
  <c r="B308" i="9"/>
  <c r="C308" i="9" s="1"/>
  <c r="B307" i="9"/>
  <c r="C307" i="9" s="1"/>
  <c r="B306" i="9"/>
  <c r="C306" i="9" s="1"/>
  <c r="B305" i="9"/>
  <c r="C305" i="9" s="1"/>
  <c r="B304" i="9"/>
  <c r="C304" i="9" s="1"/>
  <c r="B303" i="9"/>
  <c r="C303" i="9" s="1"/>
  <c r="B302" i="9"/>
  <c r="C302" i="9" s="1"/>
  <c r="B301" i="9"/>
  <c r="C301" i="9" s="1"/>
  <c r="B300" i="9"/>
  <c r="C300" i="9" s="1"/>
  <c r="B299" i="9"/>
  <c r="C299" i="9" s="1"/>
  <c r="B298" i="9"/>
  <c r="C298" i="9" s="1"/>
  <c r="B297" i="9"/>
  <c r="C297" i="9" s="1"/>
  <c r="B296" i="9"/>
  <c r="C296" i="9" s="1"/>
  <c r="B295" i="9"/>
  <c r="C295" i="9" s="1"/>
  <c r="B294" i="9"/>
  <c r="C294" i="9" s="1"/>
  <c r="B293" i="9"/>
  <c r="C293" i="9" s="1"/>
  <c r="B292" i="9"/>
  <c r="C292" i="9" s="1"/>
  <c r="B291" i="9"/>
  <c r="C291" i="9" s="1"/>
  <c r="B290" i="9"/>
  <c r="C290" i="9" s="1"/>
  <c r="B289" i="9"/>
  <c r="C289" i="9" s="1"/>
  <c r="B288" i="9"/>
  <c r="C288" i="9" s="1"/>
  <c r="B287" i="9"/>
  <c r="C287" i="9" s="1"/>
  <c r="B286" i="9"/>
  <c r="C286" i="9" s="1"/>
  <c r="B285" i="9"/>
  <c r="C285" i="9" s="1"/>
  <c r="B284" i="9"/>
  <c r="C284" i="9" s="1"/>
  <c r="B283" i="9"/>
  <c r="C283" i="9" s="1"/>
  <c r="B282" i="9"/>
  <c r="C282" i="9" s="1"/>
  <c r="B281" i="9"/>
  <c r="C281" i="9" s="1"/>
  <c r="B280" i="9"/>
  <c r="C280" i="9" s="1"/>
  <c r="B279" i="9"/>
  <c r="C279" i="9" s="1"/>
  <c r="B278" i="9"/>
  <c r="C278" i="9" s="1"/>
  <c r="B277" i="9"/>
  <c r="C277" i="9" s="1"/>
  <c r="B276" i="9"/>
  <c r="C276" i="9" s="1"/>
  <c r="B275" i="9"/>
  <c r="C275" i="9" s="1"/>
  <c r="B274" i="9"/>
  <c r="C274" i="9" s="1"/>
  <c r="B273" i="9"/>
  <c r="C273" i="9" s="1"/>
  <c r="B272" i="9"/>
  <c r="C272" i="9" s="1"/>
  <c r="B271" i="9"/>
  <c r="C271" i="9" s="1"/>
  <c r="B270" i="9"/>
  <c r="C270" i="9" s="1"/>
  <c r="B269" i="9"/>
  <c r="C269" i="9" s="1"/>
  <c r="B268" i="9"/>
  <c r="C268" i="9" s="1"/>
  <c r="B267" i="9"/>
  <c r="C267" i="9" s="1"/>
  <c r="B266" i="9"/>
  <c r="C266" i="9" s="1"/>
  <c r="B265" i="9"/>
  <c r="C265" i="9" s="1"/>
  <c r="B264" i="9"/>
  <c r="C264" i="9" s="1"/>
  <c r="B263" i="9"/>
  <c r="C263" i="9" s="1"/>
  <c r="B262" i="9"/>
  <c r="C262" i="9" s="1"/>
  <c r="B261" i="9"/>
  <c r="C261" i="9" s="1"/>
  <c r="B260" i="9"/>
  <c r="C260" i="9" s="1"/>
  <c r="B259" i="9"/>
  <c r="C259" i="9" s="1"/>
  <c r="B258" i="9"/>
  <c r="C258" i="9" s="1"/>
  <c r="B257" i="9"/>
  <c r="C257" i="9" s="1"/>
  <c r="B256" i="9"/>
  <c r="C256" i="9" s="1"/>
  <c r="B255" i="9"/>
  <c r="C255" i="9" s="1"/>
  <c r="B254" i="9"/>
  <c r="C254" i="9" s="1"/>
  <c r="B253" i="9"/>
  <c r="C253" i="9" s="1"/>
  <c r="B252" i="9"/>
  <c r="C252" i="9" s="1"/>
  <c r="B251" i="9"/>
  <c r="C251" i="9" s="1"/>
  <c r="B250" i="9"/>
  <c r="C250" i="9" s="1"/>
  <c r="B249" i="9"/>
  <c r="C249" i="9" s="1"/>
  <c r="B248" i="9"/>
  <c r="C248" i="9" s="1"/>
  <c r="B247" i="9"/>
  <c r="C247" i="9" s="1"/>
  <c r="B246" i="9"/>
  <c r="C246" i="9" s="1"/>
  <c r="B245" i="9"/>
  <c r="C245" i="9" s="1"/>
  <c r="B244" i="9"/>
  <c r="C244" i="9" s="1"/>
  <c r="B243" i="9"/>
  <c r="C243" i="9" s="1"/>
  <c r="B242" i="9"/>
  <c r="C242" i="9" s="1"/>
  <c r="B241" i="9"/>
  <c r="C241" i="9" s="1"/>
  <c r="B240" i="9"/>
  <c r="C240" i="9" s="1"/>
  <c r="B239" i="9"/>
  <c r="C239" i="9" s="1"/>
  <c r="B238" i="9"/>
  <c r="C238" i="9" s="1"/>
  <c r="B237" i="9"/>
  <c r="C237" i="9" s="1"/>
  <c r="B236" i="9"/>
  <c r="C236" i="9" s="1"/>
  <c r="B235" i="9"/>
  <c r="C235" i="9" s="1"/>
  <c r="B234" i="9"/>
  <c r="C234" i="9" s="1"/>
  <c r="B233" i="9"/>
  <c r="C233" i="9" s="1"/>
  <c r="B232" i="9"/>
  <c r="C232" i="9" s="1"/>
  <c r="B231" i="9"/>
  <c r="C231" i="9" s="1"/>
  <c r="B230" i="9"/>
  <c r="C230" i="9" s="1"/>
  <c r="B229" i="9"/>
  <c r="C229" i="9" s="1"/>
  <c r="B228" i="9"/>
  <c r="C228" i="9" s="1"/>
  <c r="B227" i="9"/>
  <c r="C227" i="9" s="1"/>
  <c r="B226" i="9"/>
  <c r="C226" i="9" s="1"/>
  <c r="B225" i="9"/>
  <c r="C225" i="9" s="1"/>
  <c r="B224" i="9"/>
  <c r="C224" i="9" s="1"/>
  <c r="B223" i="9"/>
  <c r="C223" i="9" s="1"/>
  <c r="B222" i="9"/>
  <c r="C222" i="9" s="1"/>
  <c r="B221" i="9"/>
  <c r="C221" i="9" s="1"/>
  <c r="B220" i="9"/>
  <c r="C220" i="9" s="1"/>
  <c r="B219" i="9"/>
  <c r="C219" i="9" s="1"/>
  <c r="B218" i="9"/>
  <c r="C218" i="9" s="1"/>
  <c r="B217" i="9"/>
  <c r="C217" i="9" s="1"/>
  <c r="B216" i="9"/>
  <c r="C216" i="9" s="1"/>
  <c r="B215" i="9"/>
  <c r="C215" i="9" s="1"/>
  <c r="B214" i="9"/>
  <c r="C214" i="9" s="1"/>
  <c r="B213" i="9"/>
  <c r="C213" i="9" s="1"/>
  <c r="B212" i="9"/>
  <c r="C212" i="9" s="1"/>
  <c r="B211" i="9"/>
  <c r="C211" i="9" s="1"/>
  <c r="B210" i="9"/>
  <c r="C210" i="9" s="1"/>
  <c r="B209" i="9"/>
  <c r="C209" i="9" s="1"/>
  <c r="B208" i="9"/>
  <c r="C208" i="9" s="1"/>
  <c r="B207" i="9"/>
  <c r="C207" i="9" s="1"/>
  <c r="B206" i="9"/>
  <c r="C206" i="9" s="1"/>
  <c r="B205" i="9"/>
  <c r="C205" i="9" s="1"/>
  <c r="B204" i="9"/>
  <c r="C204" i="9" s="1"/>
  <c r="B203" i="9"/>
  <c r="C203" i="9" s="1"/>
  <c r="B202" i="9"/>
  <c r="C202" i="9" s="1"/>
  <c r="B201" i="9"/>
  <c r="C201" i="9" s="1"/>
  <c r="B200" i="9"/>
  <c r="C200" i="9" s="1"/>
  <c r="B199" i="9"/>
  <c r="C199" i="9" s="1"/>
  <c r="B198" i="9"/>
  <c r="C198" i="9" s="1"/>
  <c r="B197" i="9"/>
  <c r="C197" i="9" s="1"/>
  <c r="B196" i="9"/>
  <c r="C196" i="9" s="1"/>
  <c r="B195" i="9"/>
  <c r="C195" i="9" s="1"/>
  <c r="B194" i="9"/>
  <c r="C194" i="9" s="1"/>
  <c r="B193" i="9"/>
  <c r="C193" i="9" s="1"/>
  <c r="B192" i="9"/>
  <c r="C192" i="9" s="1"/>
  <c r="B191" i="9"/>
  <c r="C191" i="9" s="1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AD1993" i="4"/>
  <c r="AC1993" i="4"/>
  <c r="AB1993" i="4"/>
  <c r="AA1993" i="4"/>
  <c r="Z1993" i="4"/>
  <c r="Y1993" i="4"/>
  <c r="X1993" i="4"/>
  <c r="W1993" i="4"/>
  <c r="V1993" i="4"/>
  <c r="U1993" i="4"/>
  <c r="T1993" i="4"/>
  <c r="S1993" i="4"/>
  <c r="R1993" i="4"/>
  <c r="Q1993" i="4"/>
  <c r="P1993" i="4"/>
  <c r="O1993" i="4"/>
  <c r="AD1992" i="4"/>
  <c r="AC1992" i="4"/>
  <c r="AB1992" i="4"/>
  <c r="AA1992" i="4"/>
  <c r="Z1992" i="4"/>
  <c r="Y1992" i="4"/>
  <c r="X1992" i="4"/>
  <c r="W1992" i="4"/>
  <c r="V1992" i="4"/>
  <c r="U1992" i="4"/>
  <c r="T1992" i="4"/>
  <c r="S1992" i="4"/>
  <c r="R1992" i="4"/>
  <c r="Q1992" i="4"/>
  <c r="P1992" i="4"/>
  <c r="O1992" i="4"/>
  <c r="AD1991" i="4"/>
  <c r="AC1991" i="4"/>
  <c r="AB1991" i="4"/>
  <c r="AA1991" i="4"/>
  <c r="Z1991" i="4"/>
  <c r="Y1991" i="4"/>
  <c r="X1991" i="4"/>
  <c r="W1991" i="4"/>
  <c r="V1991" i="4"/>
  <c r="U1991" i="4"/>
  <c r="T1991" i="4"/>
  <c r="S1991" i="4"/>
  <c r="R1991" i="4"/>
  <c r="Q1991" i="4"/>
  <c r="P1991" i="4"/>
  <c r="O1991" i="4"/>
  <c r="AD1990" i="4"/>
  <c r="AC1990" i="4"/>
  <c r="AB1990" i="4"/>
  <c r="AA1990" i="4"/>
  <c r="Z1990" i="4"/>
  <c r="Y1990" i="4"/>
  <c r="X1990" i="4"/>
  <c r="W1990" i="4"/>
  <c r="V1990" i="4"/>
  <c r="U1990" i="4"/>
  <c r="T1990" i="4"/>
  <c r="S1990" i="4"/>
  <c r="R1990" i="4"/>
  <c r="Q1990" i="4"/>
  <c r="P1990" i="4"/>
  <c r="O1990" i="4"/>
  <c r="AD1989" i="4"/>
  <c r="AC1989" i="4"/>
  <c r="AB1989" i="4"/>
  <c r="AA1989" i="4"/>
  <c r="Z1989" i="4"/>
  <c r="Y1989" i="4"/>
  <c r="X1989" i="4"/>
  <c r="W1989" i="4"/>
  <c r="V1989" i="4"/>
  <c r="U1989" i="4"/>
  <c r="T1989" i="4"/>
  <c r="S1989" i="4"/>
  <c r="R1989" i="4"/>
  <c r="Q1989" i="4"/>
  <c r="P1989" i="4"/>
  <c r="O1989" i="4"/>
  <c r="AD1988" i="4"/>
  <c r="AC1988" i="4"/>
  <c r="AB1988" i="4"/>
  <c r="AA1988" i="4"/>
  <c r="Z1988" i="4"/>
  <c r="Y1988" i="4"/>
  <c r="X1988" i="4"/>
  <c r="W1988" i="4"/>
  <c r="V1988" i="4"/>
  <c r="U1988" i="4"/>
  <c r="T1988" i="4"/>
  <c r="S1988" i="4"/>
  <c r="R1988" i="4"/>
  <c r="Q1988" i="4"/>
  <c r="P1988" i="4"/>
  <c r="O1988" i="4"/>
  <c r="AD1987" i="4"/>
  <c r="AC1987" i="4"/>
  <c r="AB1987" i="4"/>
  <c r="AA1987" i="4"/>
  <c r="Z1987" i="4"/>
  <c r="Y1987" i="4"/>
  <c r="X1987" i="4"/>
  <c r="W1987" i="4"/>
  <c r="V1987" i="4"/>
  <c r="U1987" i="4"/>
  <c r="T1987" i="4"/>
  <c r="S1987" i="4"/>
  <c r="R1987" i="4"/>
  <c r="Q1987" i="4"/>
  <c r="P1987" i="4"/>
  <c r="O1987" i="4"/>
  <c r="AD1986" i="4"/>
  <c r="AC1986" i="4"/>
  <c r="AB1986" i="4"/>
  <c r="AA1986" i="4"/>
  <c r="Z1986" i="4"/>
  <c r="Y1986" i="4"/>
  <c r="X1986" i="4"/>
  <c r="W1986" i="4"/>
  <c r="V1986" i="4"/>
  <c r="U1986" i="4"/>
  <c r="T1986" i="4"/>
  <c r="S1986" i="4"/>
  <c r="R1986" i="4"/>
  <c r="Q1986" i="4"/>
  <c r="P1986" i="4"/>
  <c r="O1986" i="4"/>
  <c r="AD1985" i="4"/>
  <c r="AC1985" i="4"/>
  <c r="AB1985" i="4"/>
  <c r="AA1985" i="4"/>
  <c r="Z1985" i="4"/>
  <c r="Y1985" i="4"/>
  <c r="X1985" i="4"/>
  <c r="W1985" i="4"/>
  <c r="V1985" i="4"/>
  <c r="U1985" i="4"/>
  <c r="T1985" i="4"/>
  <c r="S1985" i="4"/>
  <c r="R1985" i="4"/>
  <c r="Q1985" i="4"/>
  <c r="P1985" i="4"/>
  <c r="O1985" i="4"/>
  <c r="AD1984" i="4"/>
  <c r="AC1984" i="4"/>
  <c r="AB1984" i="4"/>
  <c r="AA1984" i="4"/>
  <c r="Z1984" i="4"/>
  <c r="Y1984" i="4"/>
  <c r="X1984" i="4"/>
  <c r="W1984" i="4"/>
  <c r="V1984" i="4"/>
  <c r="U1984" i="4"/>
  <c r="T1984" i="4"/>
  <c r="S1984" i="4"/>
  <c r="R1984" i="4"/>
  <c r="Q1984" i="4"/>
  <c r="P1984" i="4"/>
  <c r="O1984" i="4"/>
  <c r="AD1983" i="4"/>
  <c r="AC1983" i="4"/>
  <c r="AB1983" i="4"/>
  <c r="AA1983" i="4"/>
  <c r="Z1983" i="4"/>
  <c r="Y1983" i="4"/>
  <c r="X1983" i="4"/>
  <c r="W1983" i="4"/>
  <c r="V1983" i="4"/>
  <c r="U1983" i="4"/>
  <c r="T1983" i="4"/>
  <c r="S1983" i="4"/>
  <c r="R1983" i="4"/>
  <c r="Q1983" i="4"/>
  <c r="P1983" i="4"/>
  <c r="O1983" i="4"/>
  <c r="AD1982" i="4"/>
  <c r="AC1982" i="4"/>
  <c r="AB1982" i="4"/>
  <c r="AA1982" i="4"/>
  <c r="Z1982" i="4"/>
  <c r="Y1982" i="4"/>
  <c r="X1982" i="4"/>
  <c r="W1982" i="4"/>
  <c r="V1982" i="4"/>
  <c r="U1982" i="4"/>
  <c r="T1982" i="4"/>
  <c r="S1982" i="4"/>
  <c r="R1982" i="4"/>
  <c r="Q1982" i="4"/>
  <c r="P1982" i="4"/>
  <c r="O1982" i="4"/>
  <c r="AD1981" i="4"/>
  <c r="AC1981" i="4"/>
  <c r="AB1981" i="4"/>
  <c r="AA1981" i="4"/>
  <c r="Z1981" i="4"/>
  <c r="Y1981" i="4"/>
  <c r="X1981" i="4"/>
  <c r="W1981" i="4"/>
  <c r="V1981" i="4"/>
  <c r="U1981" i="4"/>
  <c r="T1981" i="4"/>
  <c r="S1981" i="4"/>
  <c r="R1981" i="4"/>
  <c r="Q1981" i="4"/>
  <c r="P1981" i="4"/>
  <c r="O1981" i="4"/>
  <c r="AD1980" i="4"/>
  <c r="AC1980" i="4"/>
  <c r="AB1980" i="4"/>
  <c r="AA1980" i="4"/>
  <c r="Z1980" i="4"/>
  <c r="Y1980" i="4"/>
  <c r="X1980" i="4"/>
  <c r="W1980" i="4"/>
  <c r="V1980" i="4"/>
  <c r="U1980" i="4"/>
  <c r="T1980" i="4"/>
  <c r="S1980" i="4"/>
  <c r="R1980" i="4"/>
  <c r="Q1980" i="4"/>
  <c r="P1980" i="4"/>
  <c r="O1980" i="4"/>
  <c r="AD1979" i="4"/>
  <c r="AC1979" i="4"/>
  <c r="AB1979" i="4"/>
  <c r="AA1979" i="4"/>
  <c r="Z1979" i="4"/>
  <c r="Y1979" i="4"/>
  <c r="X1979" i="4"/>
  <c r="W1979" i="4"/>
  <c r="V1979" i="4"/>
  <c r="U1979" i="4"/>
  <c r="T1979" i="4"/>
  <c r="S1979" i="4"/>
  <c r="R1979" i="4"/>
  <c r="Q1979" i="4"/>
  <c r="P1979" i="4"/>
  <c r="O1979" i="4"/>
  <c r="AD1978" i="4"/>
  <c r="AC1978" i="4"/>
  <c r="AB1978" i="4"/>
  <c r="AA1978" i="4"/>
  <c r="Z1978" i="4"/>
  <c r="Y1978" i="4"/>
  <c r="X1978" i="4"/>
  <c r="W1978" i="4"/>
  <c r="V1978" i="4"/>
  <c r="U1978" i="4"/>
  <c r="T1978" i="4"/>
  <c r="S1978" i="4"/>
  <c r="R1978" i="4"/>
  <c r="Q1978" i="4"/>
  <c r="P1978" i="4"/>
  <c r="O1978" i="4"/>
  <c r="AD1977" i="4"/>
  <c r="AC1977" i="4"/>
  <c r="AB1977" i="4"/>
  <c r="AA1977" i="4"/>
  <c r="Z1977" i="4"/>
  <c r="Y1977" i="4"/>
  <c r="X1977" i="4"/>
  <c r="W1977" i="4"/>
  <c r="V1977" i="4"/>
  <c r="U1977" i="4"/>
  <c r="T1977" i="4"/>
  <c r="S1977" i="4"/>
  <c r="R1977" i="4"/>
  <c r="Q1977" i="4"/>
  <c r="P1977" i="4"/>
  <c r="O1977" i="4"/>
  <c r="AD1976" i="4"/>
  <c r="AC1976" i="4"/>
  <c r="AB1976" i="4"/>
  <c r="AA1976" i="4"/>
  <c r="Z1976" i="4"/>
  <c r="Y1976" i="4"/>
  <c r="X1976" i="4"/>
  <c r="W1976" i="4"/>
  <c r="V1976" i="4"/>
  <c r="U1976" i="4"/>
  <c r="T1976" i="4"/>
  <c r="S1976" i="4"/>
  <c r="R1976" i="4"/>
  <c r="Q1976" i="4"/>
  <c r="P1976" i="4"/>
  <c r="O1976" i="4"/>
  <c r="AD1975" i="4"/>
  <c r="AC1975" i="4"/>
  <c r="AB1975" i="4"/>
  <c r="AA1975" i="4"/>
  <c r="Z1975" i="4"/>
  <c r="Y1975" i="4"/>
  <c r="X1975" i="4"/>
  <c r="W1975" i="4"/>
  <c r="V1975" i="4"/>
  <c r="U1975" i="4"/>
  <c r="T1975" i="4"/>
  <c r="S1975" i="4"/>
  <c r="R1975" i="4"/>
  <c r="Q1975" i="4"/>
  <c r="P1975" i="4"/>
  <c r="O1975" i="4"/>
  <c r="AD1974" i="4"/>
  <c r="AC1974" i="4"/>
  <c r="AB1974" i="4"/>
  <c r="AA1974" i="4"/>
  <c r="Z1974" i="4"/>
  <c r="Y1974" i="4"/>
  <c r="X1974" i="4"/>
  <c r="W1974" i="4"/>
  <c r="V1974" i="4"/>
  <c r="U1974" i="4"/>
  <c r="T1974" i="4"/>
  <c r="S1974" i="4"/>
  <c r="R1974" i="4"/>
  <c r="Q1974" i="4"/>
  <c r="P1974" i="4"/>
  <c r="O1974" i="4"/>
  <c r="AD1973" i="4"/>
  <c r="AC1973" i="4"/>
  <c r="AB1973" i="4"/>
  <c r="AA1973" i="4"/>
  <c r="Z1973" i="4"/>
  <c r="Y1973" i="4"/>
  <c r="X1973" i="4"/>
  <c r="W1973" i="4"/>
  <c r="V1973" i="4"/>
  <c r="U1973" i="4"/>
  <c r="T1973" i="4"/>
  <c r="S1973" i="4"/>
  <c r="R1973" i="4"/>
  <c r="Q1973" i="4"/>
  <c r="P1973" i="4"/>
  <c r="O1973" i="4"/>
  <c r="AD1972" i="4"/>
  <c r="AC1972" i="4"/>
  <c r="AB1972" i="4"/>
  <c r="AA1972" i="4"/>
  <c r="Z1972" i="4"/>
  <c r="Y1972" i="4"/>
  <c r="X1972" i="4"/>
  <c r="W1972" i="4"/>
  <c r="V1972" i="4"/>
  <c r="U1972" i="4"/>
  <c r="T1972" i="4"/>
  <c r="S1972" i="4"/>
  <c r="R1972" i="4"/>
  <c r="Q1972" i="4"/>
  <c r="P1972" i="4"/>
  <c r="O1972" i="4"/>
  <c r="AD1971" i="4"/>
  <c r="AC1971" i="4"/>
  <c r="AB1971" i="4"/>
  <c r="AA1971" i="4"/>
  <c r="Z1971" i="4"/>
  <c r="Y1971" i="4"/>
  <c r="X1971" i="4"/>
  <c r="W1971" i="4"/>
  <c r="V1971" i="4"/>
  <c r="U1971" i="4"/>
  <c r="T1971" i="4"/>
  <c r="S1971" i="4"/>
  <c r="R1971" i="4"/>
  <c r="Q1971" i="4"/>
  <c r="P1971" i="4"/>
  <c r="O1971" i="4"/>
  <c r="AD1970" i="4"/>
  <c r="AC1970" i="4"/>
  <c r="AB1970" i="4"/>
  <c r="AA1970" i="4"/>
  <c r="Z1970" i="4"/>
  <c r="Y1970" i="4"/>
  <c r="X1970" i="4"/>
  <c r="W1970" i="4"/>
  <c r="V1970" i="4"/>
  <c r="U1970" i="4"/>
  <c r="T1970" i="4"/>
  <c r="S1970" i="4"/>
  <c r="R1970" i="4"/>
  <c r="Q1970" i="4"/>
  <c r="P1970" i="4"/>
  <c r="O1970" i="4"/>
  <c r="AD1969" i="4"/>
  <c r="AC1969" i="4"/>
  <c r="AB1969" i="4"/>
  <c r="AA1969" i="4"/>
  <c r="Z1969" i="4"/>
  <c r="Y1969" i="4"/>
  <c r="X1969" i="4"/>
  <c r="W1969" i="4"/>
  <c r="V1969" i="4"/>
  <c r="U1969" i="4"/>
  <c r="T1969" i="4"/>
  <c r="S1969" i="4"/>
  <c r="R1969" i="4"/>
  <c r="Q1969" i="4"/>
  <c r="P1969" i="4"/>
  <c r="O1969" i="4"/>
  <c r="AD1968" i="4"/>
  <c r="AC1968" i="4"/>
  <c r="AB1968" i="4"/>
  <c r="AA1968" i="4"/>
  <c r="Z1968" i="4"/>
  <c r="Y1968" i="4"/>
  <c r="X1968" i="4"/>
  <c r="W1968" i="4"/>
  <c r="V1968" i="4"/>
  <c r="U1968" i="4"/>
  <c r="T1968" i="4"/>
  <c r="S1968" i="4"/>
  <c r="R1968" i="4"/>
  <c r="Q1968" i="4"/>
  <c r="P1968" i="4"/>
  <c r="O1968" i="4"/>
  <c r="AD1967" i="4"/>
  <c r="AC1967" i="4"/>
  <c r="AB1967" i="4"/>
  <c r="AA1967" i="4"/>
  <c r="Z1967" i="4"/>
  <c r="Y1967" i="4"/>
  <c r="X1967" i="4"/>
  <c r="W1967" i="4"/>
  <c r="V1967" i="4"/>
  <c r="U1967" i="4"/>
  <c r="T1967" i="4"/>
  <c r="S1967" i="4"/>
  <c r="R1967" i="4"/>
  <c r="Q1967" i="4"/>
  <c r="P1967" i="4"/>
  <c r="O1967" i="4"/>
  <c r="AD1966" i="4"/>
  <c r="AC1966" i="4"/>
  <c r="AB1966" i="4"/>
  <c r="AA1966" i="4"/>
  <c r="Z1966" i="4"/>
  <c r="Y1966" i="4"/>
  <c r="X1966" i="4"/>
  <c r="W1966" i="4"/>
  <c r="V1966" i="4"/>
  <c r="U1966" i="4"/>
  <c r="T1966" i="4"/>
  <c r="S1966" i="4"/>
  <c r="R1966" i="4"/>
  <c r="Q1966" i="4"/>
  <c r="P1966" i="4"/>
  <c r="O1966" i="4"/>
  <c r="AD1965" i="4"/>
  <c r="AC1965" i="4"/>
  <c r="AB1965" i="4"/>
  <c r="AA1965" i="4"/>
  <c r="Z1965" i="4"/>
  <c r="Y1965" i="4"/>
  <c r="X1965" i="4"/>
  <c r="W1965" i="4"/>
  <c r="V1965" i="4"/>
  <c r="U1965" i="4"/>
  <c r="T1965" i="4"/>
  <c r="S1965" i="4"/>
  <c r="R1965" i="4"/>
  <c r="Q1965" i="4"/>
  <c r="P1965" i="4"/>
  <c r="O1965" i="4"/>
  <c r="AD1964" i="4"/>
  <c r="AC1964" i="4"/>
  <c r="AB1964" i="4"/>
  <c r="AA1964" i="4"/>
  <c r="Z1964" i="4"/>
  <c r="Y1964" i="4"/>
  <c r="X1964" i="4"/>
  <c r="W1964" i="4"/>
  <c r="V1964" i="4"/>
  <c r="U1964" i="4"/>
  <c r="T1964" i="4"/>
  <c r="S1964" i="4"/>
  <c r="R1964" i="4"/>
  <c r="Q1964" i="4"/>
  <c r="P1964" i="4"/>
  <c r="O1964" i="4"/>
  <c r="AD1963" i="4"/>
  <c r="AC1963" i="4"/>
  <c r="AB1963" i="4"/>
  <c r="AA1963" i="4"/>
  <c r="Z1963" i="4"/>
  <c r="Y1963" i="4"/>
  <c r="X1963" i="4"/>
  <c r="W1963" i="4"/>
  <c r="V1963" i="4"/>
  <c r="U1963" i="4"/>
  <c r="T1963" i="4"/>
  <c r="S1963" i="4"/>
  <c r="R1963" i="4"/>
  <c r="Q1963" i="4"/>
  <c r="P1963" i="4"/>
  <c r="O1963" i="4"/>
  <c r="AD1962" i="4"/>
  <c r="AC1962" i="4"/>
  <c r="AB1962" i="4"/>
  <c r="AA1962" i="4"/>
  <c r="Z1962" i="4"/>
  <c r="Y1962" i="4"/>
  <c r="X1962" i="4"/>
  <c r="W1962" i="4"/>
  <c r="V1962" i="4"/>
  <c r="U1962" i="4"/>
  <c r="T1962" i="4"/>
  <c r="S1962" i="4"/>
  <c r="R1962" i="4"/>
  <c r="Q1962" i="4"/>
  <c r="P1962" i="4"/>
  <c r="O1962" i="4"/>
  <c r="AD1961" i="4"/>
  <c r="AC1961" i="4"/>
  <c r="AB1961" i="4"/>
  <c r="AA1961" i="4"/>
  <c r="Z1961" i="4"/>
  <c r="Y1961" i="4"/>
  <c r="X1961" i="4"/>
  <c r="W1961" i="4"/>
  <c r="V1961" i="4"/>
  <c r="U1961" i="4"/>
  <c r="T1961" i="4"/>
  <c r="S1961" i="4"/>
  <c r="R1961" i="4"/>
  <c r="Q1961" i="4"/>
  <c r="P1961" i="4"/>
  <c r="O1961" i="4"/>
  <c r="AD1960" i="4"/>
  <c r="AC1960" i="4"/>
  <c r="AB1960" i="4"/>
  <c r="AA1960" i="4"/>
  <c r="Z1960" i="4"/>
  <c r="Y1960" i="4"/>
  <c r="X1960" i="4"/>
  <c r="W1960" i="4"/>
  <c r="V1960" i="4"/>
  <c r="U1960" i="4"/>
  <c r="T1960" i="4"/>
  <c r="S1960" i="4"/>
  <c r="R1960" i="4"/>
  <c r="Q1960" i="4"/>
  <c r="P1960" i="4"/>
  <c r="O1960" i="4"/>
  <c r="AD1959" i="4"/>
  <c r="AC1959" i="4"/>
  <c r="AB1959" i="4"/>
  <c r="AA1959" i="4"/>
  <c r="Z1959" i="4"/>
  <c r="Y1959" i="4"/>
  <c r="X1959" i="4"/>
  <c r="W1959" i="4"/>
  <c r="V1959" i="4"/>
  <c r="U1959" i="4"/>
  <c r="T1959" i="4"/>
  <c r="S1959" i="4"/>
  <c r="R1959" i="4"/>
  <c r="Q1959" i="4"/>
  <c r="P1959" i="4"/>
  <c r="O1959" i="4"/>
  <c r="AD1958" i="4"/>
  <c r="AC1958" i="4"/>
  <c r="AB1958" i="4"/>
  <c r="AA1958" i="4"/>
  <c r="Z1958" i="4"/>
  <c r="Y1958" i="4"/>
  <c r="X1958" i="4"/>
  <c r="W1958" i="4"/>
  <c r="V1958" i="4"/>
  <c r="U1958" i="4"/>
  <c r="T1958" i="4"/>
  <c r="S1958" i="4"/>
  <c r="R1958" i="4"/>
  <c r="Q1958" i="4"/>
  <c r="P1958" i="4"/>
  <c r="O1958" i="4"/>
  <c r="AD1957" i="4"/>
  <c r="AC1957" i="4"/>
  <c r="AB1957" i="4"/>
  <c r="AA1957" i="4"/>
  <c r="Z1957" i="4"/>
  <c r="Y1957" i="4"/>
  <c r="X1957" i="4"/>
  <c r="W1957" i="4"/>
  <c r="V1957" i="4"/>
  <c r="U1957" i="4"/>
  <c r="T1957" i="4"/>
  <c r="S1957" i="4"/>
  <c r="R1957" i="4"/>
  <c r="Q1957" i="4"/>
  <c r="P1957" i="4"/>
  <c r="O1957" i="4"/>
  <c r="AD1956" i="4"/>
  <c r="AC1956" i="4"/>
  <c r="AB1956" i="4"/>
  <c r="AA1956" i="4"/>
  <c r="Z1956" i="4"/>
  <c r="Y1956" i="4"/>
  <c r="X1956" i="4"/>
  <c r="W1956" i="4"/>
  <c r="V1956" i="4"/>
  <c r="U1956" i="4"/>
  <c r="T1956" i="4"/>
  <c r="S1956" i="4"/>
  <c r="R1956" i="4"/>
  <c r="Q1956" i="4"/>
  <c r="P1956" i="4"/>
  <c r="O1956" i="4"/>
  <c r="AD1955" i="4"/>
  <c r="AC1955" i="4"/>
  <c r="AB1955" i="4"/>
  <c r="AA1955" i="4"/>
  <c r="Z1955" i="4"/>
  <c r="Y1955" i="4"/>
  <c r="X1955" i="4"/>
  <c r="W1955" i="4"/>
  <c r="V1955" i="4"/>
  <c r="U1955" i="4"/>
  <c r="T1955" i="4"/>
  <c r="S1955" i="4"/>
  <c r="R1955" i="4"/>
  <c r="Q1955" i="4"/>
  <c r="P1955" i="4"/>
  <c r="O1955" i="4"/>
  <c r="AD1954" i="4"/>
  <c r="AC1954" i="4"/>
  <c r="AB1954" i="4"/>
  <c r="AA1954" i="4"/>
  <c r="Z1954" i="4"/>
  <c r="Y1954" i="4"/>
  <c r="X1954" i="4"/>
  <c r="W1954" i="4"/>
  <c r="V1954" i="4"/>
  <c r="U1954" i="4"/>
  <c r="T1954" i="4"/>
  <c r="S1954" i="4"/>
  <c r="R1954" i="4"/>
  <c r="Q1954" i="4"/>
  <c r="P1954" i="4"/>
  <c r="O1954" i="4"/>
  <c r="AD1953" i="4"/>
  <c r="AC1953" i="4"/>
  <c r="AB1953" i="4"/>
  <c r="AA1953" i="4"/>
  <c r="Z1953" i="4"/>
  <c r="Y1953" i="4"/>
  <c r="X1953" i="4"/>
  <c r="W1953" i="4"/>
  <c r="V1953" i="4"/>
  <c r="U1953" i="4"/>
  <c r="T1953" i="4"/>
  <c r="S1953" i="4"/>
  <c r="R1953" i="4"/>
  <c r="Q1953" i="4"/>
  <c r="P1953" i="4"/>
  <c r="O1953" i="4"/>
  <c r="AD1952" i="4"/>
  <c r="AC1952" i="4"/>
  <c r="AB1952" i="4"/>
  <c r="AA1952" i="4"/>
  <c r="Z1952" i="4"/>
  <c r="Y1952" i="4"/>
  <c r="X1952" i="4"/>
  <c r="W1952" i="4"/>
  <c r="V1952" i="4"/>
  <c r="U1952" i="4"/>
  <c r="T1952" i="4"/>
  <c r="S1952" i="4"/>
  <c r="R1952" i="4"/>
  <c r="Q1952" i="4"/>
  <c r="P1952" i="4"/>
  <c r="O1952" i="4"/>
  <c r="AD1951" i="4"/>
  <c r="AC1951" i="4"/>
  <c r="AB1951" i="4"/>
  <c r="AA1951" i="4"/>
  <c r="Z1951" i="4"/>
  <c r="Y1951" i="4"/>
  <c r="X1951" i="4"/>
  <c r="W1951" i="4"/>
  <c r="V1951" i="4"/>
  <c r="U1951" i="4"/>
  <c r="T1951" i="4"/>
  <c r="S1951" i="4"/>
  <c r="R1951" i="4"/>
  <c r="Q1951" i="4"/>
  <c r="P1951" i="4"/>
  <c r="O1951" i="4"/>
  <c r="AD1950" i="4"/>
  <c r="AC1950" i="4"/>
  <c r="AB1950" i="4"/>
  <c r="AA1950" i="4"/>
  <c r="Z1950" i="4"/>
  <c r="Y1950" i="4"/>
  <c r="X1950" i="4"/>
  <c r="W1950" i="4"/>
  <c r="V1950" i="4"/>
  <c r="U1950" i="4"/>
  <c r="T1950" i="4"/>
  <c r="S1950" i="4"/>
  <c r="R1950" i="4"/>
  <c r="Q1950" i="4"/>
  <c r="P1950" i="4"/>
  <c r="O1950" i="4"/>
  <c r="AD1949" i="4"/>
  <c r="AC1949" i="4"/>
  <c r="AB1949" i="4"/>
  <c r="AA1949" i="4"/>
  <c r="Z1949" i="4"/>
  <c r="Y1949" i="4"/>
  <c r="X1949" i="4"/>
  <c r="W1949" i="4"/>
  <c r="V1949" i="4"/>
  <c r="U1949" i="4"/>
  <c r="T1949" i="4"/>
  <c r="S1949" i="4"/>
  <c r="R1949" i="4"/>
  <c r="Q1949" i="4"/>
  <c r="P1949" i="4"/>
  <c r="O1949" i="4"/>
  <c r="AD1948" i="4"/>
  <c r="AC1948" i="4"/>
  <c r="AB1948" i="4"/>
  <c r="AA1948" i="4"/>
  <c r="Z1948" i="4"/>
  <c r="Y1948" i="4"/>
  <c r="X1948" i="4"/>
  <c r="W1948" i="4"/>
  <c r="V1948" i="4"/>
  <c r="U1948" i="4"/>
  <c r="T1948" i="4"/>
  <c r="S1948" i="4"/>
  <c r="R1948" i="4"/>
  <c r="Q1948" i="4"/>
  <c r="P1948" i="4"/>
  <c r="O1948" i="4"/>
  <c r="AD1947" i="4"/>
  <c r="AC1947" i="4"/>
  <c r="AB1947" i="4"/>
  <c r="AA1947" i="4"/>
  <c r="Z1947" i="4"/>
  <c r="Y1947" i="4"/>
  <c r="X1947" i="4"/>
  <c r="W1947" i="4"/>
  <c r="V1947" i="4"/>
  <c r="U1947" i="4"/>
  <c r="T1947" i="4"/>
  <c r="S1947" i="4"/>
  <c r="R1947" i="4"/>
  <c r="Q1947" i="4"/>
  <c r="P1947" i="4"/>
  <c r="O1947" i="4"/>
  <c r="AD1946" i="4"/>
  <c r="AC1946" i="4"/>
  <c r="AB1946" i="4"/>
  <c r="AA1946" i="4"/>
  <c r="Z1946" i="4"/>
  <c r="Y1946" i="4"/>
  <c r="X1946" i="4"/>
  <c r="W1946" i="4"/>
  <c r="V1946" i="4"/>
  <c r="U1946" i="4"/>
  <c r="T1946" i="4"/>
  <c r="S1946" i="4"/>
  <c r="R1946" i="4"/>
  <c r="Q1946" i="4"/>
  <c r="P1946" i="4"/>
  <c r="O1946" i="4"/>
  <c r="AD1945" i="4"/>
  <c r="AC1945" i="4"/>
  <c r="AB1945" i="4"/>
  <c r="AA1945" i="4"/>
  <c r="Z1945" i="4"/>
  <c r="Y1945" i="4"/>
  <c r="X1945" i="4"/>
  <c r="W1945" i="4"/>
  <c r="V1945" i="4"/>
  <c r="U1945" i="4"/>
  <c r="T1945" i="4"/>
  <c r="S1945" i="4"/>
  <c r="R1945" i="4"/>
  <c r="Q1945" i="4"/>
  <c r="P1945" i="4"/>
  <c r="O1945" i="4"/>
  <c r="AD1944" i="4"/>
  <c r="AC1944" i="4"/>
  <c r="AB1944" i="4"/>
  <c r="AA1944" i="4"/>
  <c r="Z1944" i="4"/>
  <c r="Y1944" i="4"/>
  <c r="X1944" i="4"/>
  <c r="W1944" i="4"/>
  <c r="V1944" i="4"/>
  <c r="U1944" i="4"/>
  <c r="T1944" i="4"/>
  <c r="S1944" i="4"/>
  <c r="R1944" i="4"/>
  <c r="Q1944" i="4"/>
  <c r="P1944" i="4"/>
  <c r="O1944" i="4"/>
  <c r="AD1943" i="4"/>
  <c r="AC1943" i="4"/>
  <c r="AB1943" i="4"/>
  <c r="AA1943" i="4"/>
  <c r="Z1943" i="4"/>
  <c r="Y1943" i="4"/>
  <c r="X1943" i="4"/>
  <c r="W1943" i="4"/>
  <c r="V1943" i="4"/>
  <c r="U1943" i="4"/>
  <c r="T1943" i="4"/>
  <c r="S1943" i="4"/>
  <c r="R1943" i="4"/>
  <c r="Q1943" i="4"/>
  <c r="P1943" i="4"/>
  <c r="O1943" i="4"/>
  <c r="AD1942" i="4"/>
  <c r="AC1942" i="4"/>
  <c r="AB1942" i="4"/>
  <c r="AA1942" i="4"/>
  <c r="Z1942" i="4"/>
  <c r="Y1942" i="4"/>
  <c r="X1942" i="4"/>
  <c r="W1942" i="4"/>
  <c r="V1942" i="4"/>
  <c r="U1942" i="4"/>
  <c r="T1942" i="4"/>
  <c r="S1942" i="4"/>
  <c r="R1942" i="4"/>
  <c r="Q1942" i="4"/>
  <c r="P1942" i="4"/>
  <c r="O1942" i="4"/>
  <c r="AD1941" i="4"/>
  <c r="AC1941" i="4"/>
  <c r="AB1941" i="4"/>
  <c r="AA1941" i="4"/>
  <c r="Z1941" i="4"/>
  <c r="Y1941" i="4"/>
  <c r="X1941" i="4"/>
  <c r="W1941" i="4"/>
  <c r="V1941" i="4"/>
  <c r="U1941" i="4"/>
  <c r="T1941" i="4"/>
  <c r="S1941" i="4"/>
  <c r="R1941" i="4"/>
  <c r="Q1941" i="4"/>
  <c r="P1941" i="4"/>
  <c r="O1941" i="4"/>
  <c r="AD1940" i="4"/>
  <c r="AC1940" i="4"/>
  <c r="AB1940" i="4"/>
  <c r="AA1940" i="4"/>
  <c r="Z1940" i="4"/>
  <c r="Y1940" i="4"/>
  <c r="X1940" i="4"/>
  <c r="W1940" i="4"/>
  <c r="V1940" i="4"/>
  <c r="U1940" i="4"/>
  <c r="T1940" i="4"/>
  <c r="S1940" i="4"/>
  <c r="R1940" i="4"/>
  <c r="Q1940" i="4"/>
  <c r="P1940" i="4"/>
  <c r="O1940" i="4"/>
  <c r="AD1939" i="4"/>
  <c r="AC1939" i="4"/>
  <c r="AB1939" i="4"/>
  <c r="AA1939" i="4"/>
  <c r="Z1939" i="4"/>
  <c r="Y1939" i="4"/>
  <c r="X1939" i="4"/>
  <c r="W1939" i="4"/>
  <c r="V1939" i="4"/>
  <c r="U1939" i="4"/>
  <c r="T1939" i="4"/>
  <c r="S1939" i="4"/>
  <c r="R1939" i="4"/>
  <c r="Q1939" i="4"/>
  <c r="P1939" i="4"/>
  <c r="O1939" i="4"/>
  <c r="AD1938" i="4"/>
  <c r="AC1938" i="4"/>
  <c r="AB1938" i="4"/>
  <c r="AA1938" i="4"/>
  <c r="Z1938" i="4"/>
  <c r="Y1938" i="4"/>
  <c r="X1938" i="4"/>
  <c r="W1938" i="4"/>
  <c r="V1938" i="4"/>
  <c r="U1938" i="4"/>
  <c r="T1938" i="4"/>
  <c r="S1938" i="4"/>
  <c r="R1938" i="4"/>
  <c r="Q1938" i="4"/>
  <c r="P1938" i="4"/>
  <c r="O1938" i="4"/>
  <c r="AD1937" i="4"/>
  <c r="AC1937" i="4"/>
  <c r="AB1937" i="4"/>
  <c r="AA1937" i="4"/>
  <c r="Z1937" i="4"/>
  <c r="Y1937" i="4"/>
  <c r="X1937" i="4"/>
  <c r="W1937" i="4"/>
  <c r="V1937" i="4"/>
  <c r="U1937" i="4"/>
  <c r="T1937" i="4"/>
  <c r="S1937" i="4"/>
  <c r="R1937" i="4"/>
  <c r="Q1937" i="4"/>
  <c r="P1937" i="4"/>
  <c r="O1937" i="4"/>
  <c r="AD1936" i="4"/>
  <c r="AC1936" i="4"/>
  <c r="AB1936" i="4"/>
  <c r="AA1936" i="4"/>
  <c r="Z1936" i="4"/>
  <c r="Y1936" i="4"/>
  <c r="X1936" i="4"/>
  <c r="W1936" i="4"/>
  <c r="V1936" i="4"/>
  <c r="U1936" i="4"/>
  <c r="T1936" i="4"/>
  <c r="S1936" i="4"/>
  <c r="R1936" i="4"/>
  <c r="Q1936" i="4"/>
  <c r="P1936" i="4"/>
  <c r="O1936" i="4"/>
  <c r="AD1935" i="4"/>
  <c r="AC1935" i="4"/>
  <c r="AB1935" i="4"/>
  <c r="AA1935" i="4"/>
  <c r="Z1935" i="4"/>
  <c r="Y1935" i="4"/>
  <c r="X1935" i="4"/>
  <c r="W1935" i="4"/>
  <c r="V1935" i="4"/>
  <c r="U1935" i="4"/>
  <c r="T1935" i="4"/>
  <c r="S1935" i="4"/>
  <c r="R1935" i="4"/>
  <c r="Q1935" i="4"/>
  <c r="P1935" i="4"/>
  <c r="O1935" i="4"/>
  <c r="AD1934" i="4"/>
  <c r="AC1934" i="4"/>
  <c r="AB1934" i="4"/>
  <c r="AA1934" i="4"/>
  <c r="Z1934" i="4"/>
  <c r="Y1934" i="4"/>
  <c r="X1934" i="4"/>
  <c r="W1934" i="4"/>
  <c r="V1934" i="4"/>
  <c r="U1934" i="4"/>
  <c r="T1934" i="4"/>
  <c r="S1934" i="4"/>
  <c r="R1934" i="4"/>
  <c r="Q1934" i="4"/>
  <c r="P1934" i="4"/>
  <c r="O1934" i="4"/>
  <c r="AD1933" i="4"/>
  <c r="AC1933" i="4"/>
  <c r="AB1933" i="4"/>
  <c r="AA1933" i="4"/>
  <c r="Z1933" i="4"/>
  <c r="Y1933" i="4"/>
  <c r="X1933" i="4"/>
  <c r="W1933" i="4"/>
  <c r="V1933" i="4"/>
  <c r="U1933" i="4"/>
  <c r="T1933" i="4"/>
  <c r="S1933" i="4"/>
  <c r="R1933" i="4"/>
  <c r="Q1933" i="4"/>
  <c r="P1933" i="4"/>
  <c r="O1933" i="4"/>
  <c r="AD1932" i="4"/>
  <c r="AC1932" i="4"/>
  <c r="AB1932" i="4"/>
  <c r="AA1932" i="4"/>
  <c r="Z1932" i="4"/>
  <c r="Y1932" i="4"/>
  <c r="X1932" i="4"/>
  <c r="W1932" i="4"/>
  <c r="V1932" i="4"/>
  <c r="U1932" i="4"/>
  <c r="T1932" i="4"/>
  <c r="S1932" i="4"/>
  <c r="R1932" i="4"/>
  <c r="Q1932" i="4"/>
  <c r="P1932" i="4"/>
  <c r="O1932" i="4"/>
  <c r="AD1931" i="4"/>
  <c r="AC1931" i="4"/>
  <c r="AB1931" i="4"/>
  <c r="AA1931" i="4"/>
  <c r="Z1931" i="4"/>
  <c r="Y1931" i="4"/>
  <c r="X1931" i="4"/>
  <c r="W1931" i="4"/>
  <c r="V1931" i="4"/>
  <c r="U1931" i="4"/>
  <c r="T1931" i="4"/>
  <c r="S1931" i="4"/>
  <c r="R1931" i="4"/>
  <c r="Q1931" i="4"/>
  <c r="P1931" i="4"/>
  <c r="O1931" i="4"/>
  <c r="AD1930" i="4"/>
  <c r="AC1930" i="4"/>
  <c r="AB1930" i="4"/>
  <c r="AA1930" i="4"/>
  <c r="Z1930" i="4"/>
  <c r="Y1930" i="4"/>
  <c r="X1930" i="4"/>
  <c r="W1930" i="4"/>
  <c r="V1930" i="4"/>
  <c r="U1930" i="4"/>
  <c r="T1930" i="4"/>
  <c r="S1930" i="4"/>
  <c r="R1930" i="4"/>
  <c r="Q1930" i="4"/>
  <c r="P1930" i="4"/>
  <c r="O1930" i="4"/>
  <c r="AD1929" i="4"/>
  <c r="AC1929" i="4"/>
  <c r="AB1929" i="4"/>
  <c r="AA1929" i="4"/>
  <c r="Z1929" i="4"/>
  <c r="Y1929" i="4"/>
  <c r="X1929" i="4"/>
  <c r="W1929" i="4"/>
  <c r="V1929" i="4"/>
  <c r="U1929" i="4"/>
  <c r="T1929" i="4"/>
  <c r="S1929" i="4"/>
  <c r="R1929" i="4"/>
  <c r="Q1929" i="4"/>
  <c r="P1929" i="4"/>
  <c r="O1929" i="4"/>
  <c r="AD1928" i="4"/>
  <c r="AC1928" i="4"/>
  <c r="AB1928" i="4"/>
  <c r="AA1928" i="4"/>
  <c r="Z1928" i="4"/>
  <c r="Y1928" i="4"/>
  <c r="X1928" i="4"/>
  <c r="W1928" i="4"/>
  <c r="V1928" i="4"/>
  <c r="U1928" i="4"/>
  <c r="T1928" i="4"/>
  <c r="S1928" i="4"/>
  <c r="R1928" i="4"/>
  <c r="Q1928" i="4"/>
  <c r="P1928" i="4"/>
  <c r="O1928" i="4"/>
  <c r="AD1927" i="4"/>
  <c r="AC1927" i="4"/>
  <c r="AB1927" i="4"/>
  <c r="AA1927" i="4"/>
  <c r="Z1927" i="4"/>
  <c r="Y1927" i="4"/>
  <c r="X1927" i="4"/>
  <c r="W1927" i="4"/>
  <c r="V1927" i="4"/>
  <c r="U1927" i="4"/>
  <c r="T1927" i="4"/>
  <c r="S1927" i="4"/>
  <c r="R1927" i="4"/>
  <c r="Q1927" i="4"/>
  <c r="P1927" i="4"/>
  <c r="O1927" i="4"/>
  <c r="AD1926" i="4"/>
  <c r="AC1926" i="4"/>
  <c r="AB1926" i="4"/>
  <c r="AA1926" i="4"/>
  <c r="Z1926" i="4"/>
  <c r="Y1926" i="4"/>
  <c r="X1926" i="4"/>
  <c r="W1926" i="4"/>
  <c r="V1926" i="4"/>
  <c r="U1926" i="4"/>
  <c r="T1926" i="4"/>
  <c r="S1926" i="4"/>
  <c r="R1926" i="4"/>
  <c r="Q1926" i="4"/>
  <c r="P1926" i="4"/>
  <c r="O1926" i="4"/>
  <c r="AD1925" i="4"/>
  <c r="AC1925" i="4"/>
  <c r="AB1925" i="4"/>
  <c r="AA1925" i="4"/>
  <c r="Z1925" i="4"/>
  <c r="Y1925" i="4"/>
  <c r="X1925" i="4"/>
  <c r="W1925" i="4"/>
  <c r="V1925" i="4"/>
  <c r="U1925" i="4"/>
  <c r="T1925" i="4"/>
  <c r="S1925" i="4"/>
  <c r="R1925" i="4"/>
  <c r="Q1925" i="4"/>
  <c r="P1925" i="4"/>
  <c r="O1925" i="4"/>
  <c r="AD1924" i="4"/>
  <c r="AC1924" i="4"/>
  <c r="AB1924" i="4"/>
  <c r="AA1924" i="4"/>
  <c r="Z1924" i="4"/>
  <c r="Y1924" i="4"/>
  <c r="X1924" i="4"/>
  <c r="W1924" i="4"/>
  <c r="V1924" i="4"/>
  <c r="U1924" i="4"/>
  <c r="T1924" i="4"/>
  <c r="S1924" i="4"/>
  <c r="R1924" i="4"/>
  <c r="Q1924" i="4"/>
  <c r="P1924" i="4"/>
  <c r="O1924" i="4"/>
  <c r="AD1923" i="4"/>
  <c r="AC1923" i="4"/>
  <c r="AB1923" i="4"/>
  <c r="AA1923" i="4"/>
  <c r="Z1923" i="4"/>
  <c r="Y1923" i="4"/>
  <c r="X1923" i="4"/>
  <c r="W1923" i="4"/>
  <c r="V1923" i="4"/>
  <c r="U1923" i="4"/>
  <c r="T1923" i="4"/>
  <c r="S1923" i="4"/>
  <c r="R1923" i="4"/>
  <c r="Q1923" i="4"/>
  <c r="P1923" i="4"/>
  <c r="O1923" i="4"/>
  <c r="AD1922" i="4"/>
  <c r="AC1922" i="4"/>
  <c r="AB1922" i="4"/>
  <c r="AA1922" i="4"/>
  <c r="Z1922" i="4"/>
  <c r="Y1922" i="4"/>
  <c r="X1922" i="4"/>
  <c r="W1922" i="4"/>
  <c r="V1922" i="4"/>
  <c r="U1922" i="4"/>
  <c r="T1922" i="4"/>
  <c r="S1922" i="4"/>
  <c r="R1922" i="4"/>
  <c r="Q1922" i="4"/>
  <c r="P1922" i="4"/>
  <c r="O1922" i="4"/>
  <c r="AD1921" i="4"/>
  <c r="AC1921" i="4"/>
  <c r="AB1921" i="4"/>
  <c r="AA1921" i="4"/>
  <c r="Z1921" i="4"/>
  <c r="Y1921" i="4"/>
  <c r="X1921" i="4"/>
  <c r="W1921" i="4"/>
  <c r="V1921" i="4"/>
  <c r="U1921" i="4"/>
  <c r="T1921" i="4"/>
  <c r="S1921" i="4"/>
  <c r="R1921" i="4"/>
  <c r="Q1921" i="4"/>
  <c r="P1921" i="4"/>
  <c r="O1921" i="4"/>
  <c r="AD1920" i="4"/>
  <c r="AC1920" i="4"/>
  <c r="AB1920" i="4"/>
  <c r="AA1920" i="4"/>
  <c r="Z1920" i="4"/>
  <c r="Y1920" i="4"/>
  <c r="X1920" i="4"/>
  <c r="W1920" i="4"/>
  <c r="V1920" i="4"/>
  <c r="U1920" i="4"/>
  <c r="T1920" i="4"/>
  <c r="S1920" i="4"/>
  <c r="R1920" i="4"/>
  <c r="Q1920" i="4"/>
  <c r="P1920" i="4"/>
  <c r="O1920" i="4"/>
  <c r="AD1919" i="4"/>
  <c r="AC1919" i="4"/>
  <c r="AB1919" i="4"/>
  <c r="AA1919" i="4"/>
  <c r="Z1919" i="4"/>
  <c r="Y1919" i="4"/>
  <c r="X1919" i="4"/>
  <c r="W1919" i="4"/>
  <c r="V1919" i="4"/>
  <c r="U1919" i="4"/>
  <c r="T1919" i="4"/>
  <c r="S1919" i="4"/>
  <c r="R1919" i="4"/>
  <c r="Q1919" i="4"/>
  <c r="P1919" i="4"/>
  <c r="O1919" i="4"/>
  <c r="AD1918" i="4"/>
  <c r="AC1918" i="4"/>
  <c r="AB1918" i="4"/>
  <c r="AA1918" i="4"/>
  <c r="Z1918" i="4"/>
  <c r="Y1918" i="4"/>
  <c r="X1918" i="4"/>
  <c r="W1918" i="4"/>
  <c r="V1918" i="4"/>
  <c r="U1918" i="4"/>
  <c r="T1918" i="4"/>
  <c r="S1918" i="4"/>
  <c r="R1918" i="4"/>
  <c r="Q1918" i="4"/>
  <c r="P1918" i="4"/>
  <c r="O1918" i="4"/>
  <c r="AD1917" i="4"/>
  <c r="AC1917" i="4"/>
  <c r="AB1917" i="4"/>
  <c r="AA1917" i="4"/>
  <c r="Z1917" i="4"/>
  <c r="Y1917" i="4"/>
  <c r="X1917" i="4"/>
  <c r="W1917" i="4"/>
  <c r="V1917" i="4"/>
  <c r="U1917" i="4"/>
  <c r="T1917" i="4"/>
  <c r="S1917" i="4"/>
  <c r="R1917" i="4"/>
  <c r="Q1917" i="4"/>
  <c r="P1917" i="4"/>
  <c r="O1917" i="4"/>
  <c r="AD1916" i="4"/>
  <c r="AC1916" i="4"/>
  <c r="AB1916" i="4"/>
  <c r="AA1916" i="4"/>
  <c r="Z1916" i="4"/>
  <c r="Y1916" i="4"/>
  <c r="X1916" i="4"/>
  <c r="W1916" i="4"/>
  <c r="V1916" i="4"/>
  <c r="U1916" i="4"/>
  <c r="T1916" i="4"/>
  <c r="S1916" i="4"/>
  <c r="R1916" i="4"/>
  <c r="Q1916" i="4"/>
  <c r="P1916" i="4"/>
  <c r="O1916" i="4"/>
  <c r="AD1915" i="4"/>
  <c r="AC1915" i="4"/>
  <c r="AB1915" i="4"/>
  <c r="AA1915" i="4"/>
  <c r="Z1915" i="4"/>
  <c r="Y1915" i="4"/>
  <c r="X1915" i="4"/>
  <c r="W1915" i="4"/>
  <c r="V1915" i="4"/>
  <c r="U1915" i="4"/>
  <c r="T1915" i="4"/>
  <c r="S1915" i="4"/>
  <c r="R1915" i="4"/>
  <c r="Q1915" i="4"/>
  <c r="P1915" i="4"/>
  <c r="O1915" i="4"/>
  <c r="AD1914" i="4"/>
  <c r="AC1914" i="4"/>
  <c r="AB1914" i="4"/>
  <c r="AA1914" i="4"/>
  <c r="Z1914" i="4"/>
  <c r="Y1914" i="4"/>
  <c r="X1914" i="4"/>
  <c r="W1914" i="4"/>
  <c r="V1914" i="4"/>
  <c r="U1914" i="4"/>
  <c r="T1914" i="4"/>
  <c r="S1914" i="4"/>
  <c r="R1914" i="4"/>
  <c r="Q1914" i="4"/>
  <c r="P1914" i="4"/>
  <c r="O1914" i="4"/>
  <c r="AD1913" i="4"/>
  <c r="AC1913" i="4"/>
  <c r="AB1913" i="4"/>
  <c r="AA1913" i="4"/>
  <c r="Z1913" i="4"/>
  <c r="Y1913" i="4"/>
  <c r="X1913" i="4"/>
  <c r="W1913" i="4"/>
  <c r="V1913" i="4"/>
  <c r="U1913" i="4"/>
  <c r="T1913" i="4"/>
  <c r="S1913" i="4"/>
  <c r="R1913" i="4"/>
  <c r="Q1913" i="4"/>
  <c r="P1913" i="4"/>
  <c r="O1913" i="4"/>
  <c r="AD1912" i="4"/>
  <c r="AC1912" i="4"/>
  <c r="AB1912" i="4"/>
  <c r="AA1912" i="4"/>
  <c r="Z1912" i="4"/>
  <c r="Y1912" i="4"/>
  <c r="X1912" i="4"/>
  <c r="W1912" i="4"/>
  <c r="V1912" i="4"/>
  <c r="U1912" i="4"/>
  <c r="T1912" i="4"/>
  <c r="S1912" i="4"/>
  <c r="R1912" i="4"/>
  <c r="Q1912" i="4"/>
  <c r="P1912" i="4"/>
  <c r="O1912" i="4"/>
  <c r="AD1911" i="4"/>
  <c r="AC1911" i="4"/>
  <c r="AB1911" i="4"/>
  <c r="AA1911" i="4"/>
  <c r="Z1911" i="4"/>
  <c r="Y1911" i="4"/>
  <c r="X1911" i="4"/>
  <c r="W1911" i="4"/>
  <c r="V1911" i="4"/>
  <c r="U1911" i="4"/>
  <c r="T1911" i="4"/>
  <c r="S1911" i="4"/>
  <c r="R1911" i="4"/>
  <c r="Q1911" i="4"/>
  <c r="P1911" i="4"/>
  <c r="O1911" i="4"/>
  <c r="AD1910" i="4"/>
  <c r="AC1910" i="4"/>
  <c r="AB1910" i="4"/>
  <c r="AA1910" i="4"/>
  <c r="Z1910" i="4"/>
  <c r="Y1910" i="4"/>
  <c r="X1910" i="4"/>
  <c r="W1910" i="4"/>
  <c r="V1910" i="4"/>
  <c r="U1910" i="4"/>
  <c r="T1910" i="4"/>
  <c r="S1910" i="4"/>
  <c r="R1910" i="4"/>
  <c r="Q1910" i="4"/>
  <c r="P1910" i="4"/>
  <c r="O1910" i="4"/>
  <c r="AD1909" i="4"/>
  <c r="AC1909" i="4"/>
  <c r="AB1909" i="4"/>
  <c r="AA1909" i="4"/>
  <c r="Z1909" i="4"/>
  <c r="Y1909" i="4"/>
  <c r="X1909" i="4"/>
  <c r="W1909" i="4"/>
  <c r="V1909" i="4"/>
  <c r="U1909" i="4"/>
  <c r="T1909" i="4"/>
  <c r="S1909" i="4"/>
  <c r="R1909" i="4"/>
  <c r="Q1909" i="4"/>
  <c r="P1909" i="4"/>
  <c r="O1909" i="4"/>
  <c r="AD1908" i="4"/>
  <c r="AC1908" i="4"/>
  <c r="AB1908" i="4"/>
  <c r="AA1908" i="4"/>
  <c r="Z1908" i="4"/>
  <c r="Y1908" i="4"/>
  <c r="X1908" i="4"/>
  <c r="W1908" i="4"/>
  <c r="V1908" i="4"/>
  <c r="U1908" i="4"/>
  <c r="T1908" i="4"/>
  <c r="S1908" i="4"/>
  <c r="R1908" i="4"/>
  <c r="Q1908" i="4"/>
  <c r="P1908" i="4"/>
  <c r="O1908" i="4"/>
  <c r="AD1907" i="4"/>
  <c r="AC1907" i="4"/>
  <c r="AB1907" i="4"/>
  <c r="AA1907" i="4"/>
  <c r="Z1907" i="4"/>
  <c r="Y1907" i="4"/>
  <c r="X1907" i="4"/>
  <c r="W1907" i="4"/>
  <c r="V1907" i="4"/>
  <c r="U1907" i="4"/>
  <c r="T1907" i="4"/>
  <c r="S1907" i="4"/>
  <c r="R1907" i="4"/>
  <c r="Q1907" i="4"/>
  <c r="P1907" i="4"/>
  <c r="O1907" i="4"/>
  <c r="AD1906" i="4"/>
  <c r="AC1906" i="4"/>
  <c r="AB1906" i="4"/>
  <c r="AA1906" i="4"/>
  <c r="Z1906" i="4"/>
  <c r="Y1906" i="4"/>
  <c r="X1906" i="4"/>
  <c r="W1906" i="4"/>
  <c r="V1906" i="4"/>
  <c r="U1906" i="4"/>
  <c r="T1906" i="4"/>
  <c r="S1906" i="4"/>
  <c r="R1906" i="4"/>
  <c r="Q1906" i="4"/>
  <c r="P1906" i="4"/>
  <c r="O1906" i="4"/>
  <c r="AD1905" i="4"/>
  <c r="AC1905" i="4"/>
  <c r="AB1905" i="4"/>
  <c r="AA1905" i="4"/>
  <c r="Z1905" i="4"/>
  <c r="Y1905" i="4"/>
  <c r="X1905" i="4"/>
  <c r="W1905" i="4"/>
  <c r="V1905" i="4"/>
  <c r="U1905" i="4"/>
  <c r="T1905" i="4"/>
  <c r="S1905" i="4"/>
  <c r="R1905" i="4"/>
  <c r="Q1905" i="4"/>
  <c r="P1905" i="4"/>
  <c r="O1905" i="4"/>
  <c r="AD1904" i="4"/>
  <c r="AC1904" i="4"/>
  <c r="AB1904" i="4"/>
  <c r="AA1904" i="4"/>
  <c r="Z1904" i="4"/>
  <c r="Y1904" i="4"/>
  <c r="X1904" i="4"/>
  <c r="W1904" i="4"/>
  <c r="V1904" i="4"/>
  <c r="U1904" i="4"/>
  <c r="T1904" i="4"/>
  <c r="S1904" i="4"/>
  <c r="R1904" i="4"/>
  <c r="Q1904" i="4"/>
  <c r="P1904" i="4"/>
  <c r="O1904" i="4"/>
  <c r="AD1903" i="4"/>
  <c r="AC1903" i="4"/>
  <c r="AB1903" i="4"/>
  <c r="AA1903" i="4"/>
  <c r="Z1903" i="4"/>
  <c r="Y1903" i="4"/>
  <c r="X1903" i="4"/>
  <c r="W1903" i="4"/>
  <c r="V1903" i="4"/>
  <c r="U1903" i="4"/>
  <c r="T1903" i="4"/>
  <c r="S1903" i="4"/>
  <c r="R1903" i="4"/>
  <c r="Q1903" i="4"/>
  <c r="P1903" i="4"/>
  <c r="O1903" i="4"/>
  <c r="AD1902" i="4"/>
  <c r="AC1902" i="4"/>
  <c r="AB1902" i="4"/>
  <c r="AA1902" i="4"/>
  <c r="Z1902" i="4"/>
  <c r="Y1902" i="4"/>
  <c r="X1902" i="4"/>
  <c r="W1902" i="4"/>
  <c r="V1902" i="4"/>
  <c r="U1902" i="4"/>
  <c r="T1902" i="4"/>
  <c r="S1902" i="4"/>
  <c r="R1902" i="4"/>
  <c r="Q1902" i="4"/>
  <c r="P1902" i="4"/>
  <c r="O1902" i="4"/>
  <c r="AD1901" i="4"/>
  <c r="AC1901" i="4"/>
  <c r="AB1901" i="4"/>
  <c r="AA1901" i="4"/>
  <c r="Z1901" i="4"/>
  <c r="Y1901" i="4"/>
  <c r="X1901" i="4"/>
  <c r="W1901" i="4"/>
  <c r="V1901" i="4"/>
  <c r="U1901" i="4"/>
  <c r="T1901" i="4"/>
  <c r="S1901" i="4"/>
  <c r="R1901" i="4"/>
  <c r="Q1901" i="4"/>
  <c r="P1901" i="4"/>
  <c r="O1901" i="4"/>
  <c r="AD1900" i="4"/>
  <c r="AC1900" i="4"/>
  <c r="AB1900" i="4"/>
  <c r="AA1900" i="4"/>
  <c r="Z1900" i="4"/>
  <c r="Y1900" i="4"/>
  <c r="X1900" i="4"/>
  <c r="W1900" i="4"/>
  <c r="V1900" i="4"/>
  <c r="U1900" i="4"/>
  <c r="T1900" i="4"/>
  <c r="S1900" i="4"/>
  <c r="R1900" i="4"/>
  <c r="Q1900" i="4"/>
  <c r="P1900" i="4"/>
  <c r="O1900" i="4"/>
  <c r="AD1899" i="4"/>
  <c r="AC1899" i="4"/>
  <c r="AB1899" i="4"/>
  <c r="AA1899" i="4"/>
  <c r="Z1899" i="4"/>
  <c r="Y1899" i="4"/>
  <c r="X1899" i="4"/>
  <c r="W1899" i="4"/>
  <c r="V1899" i="4"/>
  <c r="U1899" i="4"/>
  <c r="T1899" i="4"/>
  <c r="S1899" i="4"/>
  <c r="R1899" i="4"/>
  <c r="Q1899" i="4"/>
  <c r="P1899" i="4"/>
  <c r="O1899" i="4"/>
  <c r="AD1898" i="4"/>
  <c r="AC1898" i="4"/>
  <c r="AB1898" i="4"/>
  <c r="AA1898" i="4"/>
  <c r="Z1898" i="4"/>
  <c r="Y1898" i="4"/>
  <c r="X1898" i="4"/>
  <c r="W1898" i="4"/>
  <c r="V1898" i="4"/>
  <c r="U1898" i="4"/>
  <c r="T1898" i="4"/>
  <c r="S1898" i="4"/>
  <c r="R1898" i="4"/>
  <c r="Q1898" i="4"/>
  <c r="P1898" i="4"/>
  <c r="O1898" i="4"/>
  <c r="AD1897" i="4"/>
  <c r="AC1897" i="4"/>
  <c r="AB1897" i="4"/>
  <c r="AA1897" i="4"/>
  <c r="Z1897" i="4"/>
  <c r="Y1897" i="4"/>
  <c r="X1897" i="4"/>
  <c r="W1897" i="4"/>
  <c r="V1897" i="4"/>
  <c r="U1897" i="4"/>
  <c r="T1897" i="4"/>
  <c r="S1897" i="4"/>
  <c r="R1897" i="4"/>
  <c r="Q1897" i="4"/>
  <c r="P1897" i="4"/>
  <c r="O1897" i="4"/>
  <c r="AD1896" i="4"/>
  <c r="AC1896" i="4"/>
  <c r="AB1896" i="4"/>
  <c r="AA1896" i="4"/>
  <c r="Z1896" i="4"/>
  <c r="Y1896" i="4"/>
  <c r="X1896" i="4"/>
  <c r="W1896" i="4"/>
  <c r="V1896" i="4"/>
  <c r="U1896" i="4"/>
  <c r="T1896" i="4"/>
  <c r="S1896" i="4"/>
  <c r="R1896" i="4"/>
  <c r="Q1896" i="4"/>
  <c r="P1896" i="4"/>
  <c r="O1896" i="4"/>
  <c r="AD1895" i="4"/>
  <c r="AC1895" i="4"/>
  <c r="AB1895" i="4"/>
  <c r="AA1895" i="4"/>
  <c r="Z1895" i="4"/>
  <c r="Y1895" i="4"/>
  <c r="X1895" i="4"/>
  <c r="W1895" i="4"/>
  <c r="V1895" i="4"/>
  <c r="U1895" i="4"/>
  <c r="T1895" i="4"/>
  <c r="S1895" i="4"/>
  <c r="R1895" i="4"/>
  <c r="Q1895" i="4"/>
  <c r="P1895" i="4"/>
  <c r="O1895" i="4"/>
  <c r="AD1894" i="4"/>
  <c r="AC1894" i="4"/>
  <c r="AB1894" i="4"/>
  <c r="AA1894" i="4"/>
  <c r="Z1894" i="4"/>
  <c r="Y1894" i="4"/>
  <c r="X1894" i="4"/>
  <c r="W1894" i="4"/>
  <c r="V1894" i="4"/>
  <c r="U1894" i="4"/>
  <c r="T1894" i="4"/>
  <c r="S1894" i="4"/>
  <c r="R1894" i="4"/>
  <c r="Q1894" i="4"/>
  <c r="P1894" i="4"/>
  <c r="O1894" i="4"/>
  <c r="AD1893" i="4"/>
  <c r="AC1893" i="4"/>
  <c r="AB1893" i="4"/>
  <c r="AA1893" i="4"/>
  <c r="Z1893" i="4"/>
  <c r="Y1893" i="4"/>
  <c r="X1893" i="4"/>
  <c r="W1893" i="4"/>
  <c r="V1893" i="4"/>
  <c r="U1893" i="4"/>
  <c r="T1893" i="4"/>
  <c r="S1893" i="4"/>
  <c r="R1893" i="4"/>
  <c r="Q1893" i="4"/>
  <c r="P1893" i="4"/>
  <c r="O1893" i="4"/>
  <c r="AD1892" i="4"/>
  <c r="AC1892" i="4"/>
  <c r="AB1892" i="4"/>
  <c r="AA1892" i="4"/>
  <c r="Z1892" i="4"/>
  <c r="Y1892" i="4"/>
  <c r="X1892" i="4"/>
  <c r="W1892" i="4"/>
  <c r="V1892" i="4"/>
  <c r="U1892" i="4"/>
  <c r="T1892" i="4"/>
  <c r="S1892" i="4"/>
  <c r="R1892" i="4"/>
  <c r="Q1892" i="4"/>
  <c r="P1892" i="4"/>
  <c r="O1892" i="4"/>
  <c r="AD1891" i="4"/>
  <c r="AC1891" i="4"/>
  <c r="AB1891" i="4"/>
  <c r="AA1891" i="4"/>
  <c r="Z1891" i="4"/>
  <c r="Y1891" i="4"/>
  <c r="X1891" i="4"/>
  <c r="W1891" i="4"/>
  <c r="V1891" i="4"/>
  <c r="U1891" i="4"/>
  <c r="T1891" i="4"/>
  <c r="S1891" i="4"/>
  <c r="R1891" i="4"/>
  <c r="Q1891" i="4"/>
  <c r="P1891" i="4"/>
  <c r="O1891" i="4"/>
  <c r="AD1890" i="4"/>
  <c r="AC1890" i="4"/>
  <c r="AB1890" i="4"/>
  <c r="AA1890" i="4"/>
  <c r="Z1890" i="4"/>
  <c r="Y1890" i="4"/>
  <c r="X1890" i="4"/>
  <c r="W1890" i="4"/>
  <c r="V1890" i="4"/>
  <c r="U1890" i="4"/>
  <c r="T1890" i="4"/>
  <c r="S1890" i="4"/>
  <c r="R1890" i="4"/>
  <c r="Q1890" i="4"/>
  <c r="P1890" i="4"/>
  <c r="O1890" i="4"/>
  <c r="AD1889" i="4"/>
  <c r="AC1889" i="4"/>
  <c r="AB1889" i="4"/>
  <c r="AA1889" i="4"/>
  <c r="Z1889" i="4"/>
  <c r="Y1889" i="4"/>
  <c r="X1889" i="4"/>
  <c r="W1889" i="4"/>
  <c r="V1889" i="4"/>
  <c r="U1889" i="4"/>
  <c r="T1889" i="4"/>
  <c r="S1889" i="4"/>
  <c r="R1889" i="4"/>
  <c r="Q1889" i="4"/>
  <c r="P1889" i="4"/>
  <c r="O1889" i="4"/>
  <c r="AD1888" i="4"/>
  <c r="AC1888" i="4"/>
  <c r="AB1888" i="4"/>
  <c r="AA1888" i="4"/>
  <c r="Z1888" i="4"/>
  <c r="Y1888" i="4"/>
  <c r="X1888" i="4"/>
  <c r="W1888" i="4"/>
  <c r="V1888" i="4"/>
  <c r="U1888" i="4"/>
  <c r="T1888" i="4"/>
  <c r="S1888" i="4"/>
  <c r="R1888" i="4"/>
  <c r="Q1888" i="4"/>
  <c r="P1888" i="4"/>
  <c r="O1888" i="4"/>
  <c r="AD1887" i="4"/>
  <c r="AC1887" i="4"/>
  <c r="AB1887" i="4"/>
  <c r="AA1887" i="4"/>
  <c r="Z1887" i="4"/>
  <c r="Y1887" i="4"/>
  <c r="X1887" i="4"/>
  <c r="W1887" i="4"/>
  <c r="V1887" i="4"/>
  <c r="U1887" i="4"/>
  <c r="T1887" i="4"/>
  <c r="S1887" i="4"/>
  <c r="R1887" i="4"/>
  <c r="Q1887" i="4"/>
  <c r="P1887" i="4"/>
  <c r="O1887" i="4"/>
  <c r="AD1886" i="4"/>
  <c r="AC1886" i="4"/>
  <c r="AB1886" i="4"/>
  <c r="AA1886" i="4"/>
  <c r="Z1886" i="4"/>
  <c r="Y1886" i="4"/>
  <c r="X1886" i="4"/>
  <c r="W1886" i="4"/>
  <c r="V1886" i="4"/>
  <c r="U1886" i="4"/>
  <c r="T1886" i="4"/>
  <c r="S1886" i="4"/>
  <c r="R1886" i="4"/>
  <c r="Q1886" i="4"/>
  <c r="P1886" i="4"/>
  <c r="O1886" i="4"/>
  <c r="AD1885" i="4"/>
  <c r="AC1885" i="4"/>
  <c r="AB1885" i="4"/>
  <c r="AA1885" i="4"/>
  <c r="Z1885" i="4"/>
  <c r="Y1885" i="4"/>
  <c r="X1885" i="4"/>
  <c r="W1885" i="4"/>
  <c r="V1885" i="4"/>
  <c r="U1885" i="4"/>
  <c r="T1885" i="4"/>
  <c r="S1885" i="4"/>
  <c r="R1885" i="4"/>
  <c r="Q1885" i="4"/>
  <c r="P1885" i="4"/>
  <c r="O1885" i="4"/>
  <c r="AD1884" i="4"/>
  <c r="AC1884" i="4"/>
  <c r="AB1884" i="4"/>
  <c r="AA1884" i="4"/>
  <c r="Z1884" i="4"/>
  <c r="Y1884" i="4"/>
  <c r="X1884" i="4"/>
  <c r="W1884" i="4"/>
  <c r="V1884" i="4"/>
  <c r="U1884" i="4"/>
  <c r="T1884" i="4"/>
  <c r="S1884" i="4"/>
  <c r="R1884" i="4"/>
  <c r="Q1884" i="4"/>
  <c r="P1884" i="4"/>
  <c r="O1884" i="4"/>
  <c r="AD1883" i="4"/>
  <c r="AC1883" i="4"/>
  <c r="AB1883" i="4"/>
  <c r="AA1883" i="4"/>
  <c r="Z1883" i="4"/>
  <c r="Y1883" i="4"/>
  <c r="X1883" i="4"/>
  <c r="W1883" i="4"/>
  <c r="V1883" i="4"/>
  <c r="U1883" i="4"/>
  <c r="T1883" i="4"/>
  <c r="S1883" i="4"/>
  <c r="R1883" i="4"/>
  <c r="Q1883" i="4"/>
  <c r="P1883" i="4"/>
  <c r="O1883" i="4"/>
  <c r="AD1882" i="4"/>
  <c r="AC1882" i="4"/>
  <c r="AB1882" i="4"/>
  <c r="AA1882" i="4"/>
  <c r="Z1882" i="4"/>
  <c r="Y1882" i="4"/>
  <c r="X1882" i="4"/>
  <c r="W1882" i="4"/>
  <c r="V1882" i="4"/>
  <c r="U1882" i="4"/>
  <c r="T1882" i="4"/>
  <c r="S1882" i="4"/>
  <c r="R1882" i="4"/>
  <c r="Q1882" i="4"/>
  <c r="P1882" i="4"/>
  <c r="O1882" i="4"/>
  <c r="AD1881" i="4"/>
  <c r="AC1881" i="4"/>
  <c r="AB1881" i="4"/>
  <c r="AA1881" i="4"/>
  <c r="Z1881" i="4"/>
  <c r="Y1881" i="4"/>
  <c r="X1881" i="4"/>
  <c r="W1881" i="4"/>
  <c r="V1881" i="4"/>
  <c r="U1881" i="4"/>
  <c r="T1881" i="4"/>
  <c r="S1881" i="4"/>
  <c r="R1881" i="4"/>
  <c r="Q1881" i="4"/>
  <c r="P1881" i="4"/>
  <c r="O1881" i="4"/>
  <c r="AD1880" i="4"/>
  <c r="AC1880" i="4"/>
  <c r="AB1880" i="4"/>
  <c r="AA1880" i="4"/>
  <c r="Z1880" i="4"/>
  <c r="Y1880" i="4"/>
  <c r="X1880" i="4"/>
  <c r="W1880" i="4"/>
  <c r="V1880" i="4"/>
  <c r="U1880" i="4"/>
  <c r="T1880" i="4"/>
  <c r="S1880" i="4"/>
  <c r="R1880" i="4"/>
  <c r="Q1880" i="4"/>
  <c r="P1880" i="4"/>
  <c r="O1880" i="4"/>
  <c r="AD1879" i="4"/>
  <c r="AC1879" i="4"/>
  <c r="AB1879" i="4"/>
  <c r="AA1879" i="4"/>
  <c r="Z1879" i="4"/>
  <c r="Y1879" i="4"/>
  <c r="X1879" i="4"/>
  <c r="W1879" i="4"/>
  <c r="V1879" i="4"/>
  <c r="U1879" i="4"/>
  <c r="T1879" i="4"/>
  <c r="S1879" i="4"/>
  <c r="R1879" i="4"/>
  <c r="Q1879" i="4"/>
  <c r="P1879" i="4"/>
  <c r="O1879" i="4"/>
  <c r="AD1878" i="4"/>
  <c r="AC1878" i="4"/>
  <c r="AB1878" i="4"/>
  <c r="AA1878" i="4"/>
  <c r="Z1878" i="4"/>
  <c r="Y1878" i="4"/>
  <c r="X1878" i="4"/>
  <c r="W1878" i="4"/>
  <c r="V1878" i="4"/>
  <c r="U1878" i="4"/>
  <c r="T1878" i="4"/>
  <c r="S1878" i="4"/>
  <c r="R1878" i="4"/>
  <c r="Q1878" i="4"/>
  <c r="P1878" i="4"/>
  <c r="O1878" i="4"/>
  <c r="AD1877" i="4"/>
  <c r="AC1877" i="4"/>
  <c r="AB1877" i="4"/>
  <c r="AA1877" i="4"/>
  <c r="Z1877" i="4"/>
  <c r="Y1877" i="4"/>
  <c r="X1877" i="4"/>
  <c r="W1877" i="4"/>
  <c r="V1877" i="4"/>
  <c r="U1877" i="4"/>
  <c r="T1877" i="4"/>
  <c r="S1877" i="4"/>
  <c r="R1877" i="4"/>
  <c r="Q1877" i="4"/>
  <c r="P1877" i="4"/>
  <c r="O1877" i="4"/>
  <c r="AD1876" i="4"/>
  <c r="AC1876" i="4"/>
  <c r="AB1876" i="4"/>
  <c r="AA1876" i="4"/>
  <c r="Z1876" i="4"/>
  <c r="Y1876" i="4"/>
  <c r="X1876" i="4"/>
  <c r="W1876" i="4"/>
  <c r="V1876" i="4"/>
  <c r="U1876" i="4"/>
  <c r="T1876" i="4"/>
  <c r="S1876" i="4"/>
  <c r="R1876" i="4"/>
  <c r="Q1876" i="4"/>
  <c r="P1876" i="4"/>
  <c r="O1876" i="4"/>
  <c r="AD1875" i="4"/>
  <c r="AC1875" i="4"/>
  <c r="AB1875" i="4"/>
  <c r="AA1875" i="4"/>
  <c r="Z1875" i="4"/>
  <c r="Y1875" i="4"/>
  <c r="X1875" i="4"/>
  <c r="W1875" i="4"/>
  <c r="V1875" i="4"/>
  <c r="U1875" i="4"/>
  <c r="T1875" i="4"/>
  <c r="S1875" i="4"/>
  <c r="R1875" i="4"/>
  <c r="Q1875" i="4"/>
  <c r="P1875" i="4"/>
  <c r="O1875" i="4"/>
  <c r="AD1874" i="4"/>
  <c r="AC1874" i="4"/>
  <c r="AB1874" i="4"/>
  <c r="AA1874" i="4"/>
  <c r="Z1874" i="4"/>
  <c r="Y1874" i="4"/>
  <c r="X1874" i="4"/>
  <c r="W1874" i="4"/>
  <c r="V1874" i="4"/>
  <c r="U1874" i="4"/>
  <c r="T1874" i="4"/>
  <c r="S1874" i="4"/>
  <c r="R1874" i="4"/>
  <c r="Q1874" i="4"/>
  <c r="P1874" i="4"/>
  <c r="O1874" i="4"/>
  <c r="AD1873" i="4"/>
  <c r="AC1873" i="4"/>
  <c r="AB1873" i="4"/>
  <c r="AA1873" i="4"/>
  <c r="Z1873" i="4"/>
  <c r="Y1873" i="4"/>
  <c r="X1873" i="4"/>
  <c r="W1873" i="4"/>
  <c r="V1873" i="4"/>
  <c r="U1873" i="4"/>
  <c r="T1873" i="4"/>
  <c r="S1873" i="4"/>
  <c r="R1873" i="4"/>
  <c r="Q1873" i="4"/>
  <c r="P1873" i="4"/>
  <c r="O1873" i="4"/>
  <c r="AD1872" i="4"/>
  <c r="AC1872" i="4"/>
  <c r="AB1872" i="4"/>
  <c r="AA1872" i="4"/>
  <c r="Z1872" i="4"/>
  <c r="Y1872" i="4"/>
  <c r="X1872" i="4"/>
  <c r="W1872" i="4"/>
  <c r="V1872" i="4"/>
  <c r="U1872" i="4"/>
  <c r="T1872" i="4"/>
  <c r="S1872" i="4"/>
  <c r="R1872" i="4"/>
  <c r="Q1872" i="4"/>
  <c r="P1872" i="4"/>
  <c r="O1872" i="4"/>
  <c r="AD1871" i="4"/>
  <c r="AC1871" i="4"/>
  <c r="AB1871" i="4"/>
  <c r="AA1871" i="4"/>
  <c r="Z1871" i="4"/>
  <c r="Y1871" i="4"/>
  <c r="X1871" i="4"/>
  <c r="W1871" i="4"/>
  <c r="V1871" i="4"/>
  <c r="U1871" i="4"/>
  <c r="T1871" i="4"/>
  <c r="S1871" i="4"/>
  <c r="R1871" i="4"/>
  <c r="Q1871" i="4"/>
  <c r="P1871" i="4"/>
  <c r="O1871" i="4"/>
  <c r="AD1870" i="4"/>
  <c r="AC1870" i="4"/>
  <c r="AB1870" i="4"/>
  <c r="AA1870" i="4"/>
  <c r="Z1870" i="4"/>
  <c r="Y1870" i="4"/>
  <c r="X1870" i="4"/>
  <c r="W1870" i="4"/>
  <c r="V1870" i="4"/>
  <c r="U1870" i="4"/>
  <c r="T1870" i="4"/>
  <c r="S1870" i="4"/>
  <c r="R1870" i="4"/>
  <c r="Q1870" i="4"/>
  <c r="P1870" i="4"/>
  <c r="O1870" i="4"/>
  <c r="AD1869" i="4"/>
  <c r="AC1869" i="4"/>
  <c r="AB1869" i="4"/>
  <c r="AA1869" i="4"/>
  <c r="Z1869" i="4"/>
  <c r="Y1869" i="4"/>
  <c r="X1869" i="4"/>
  <c r="W1869" i="4"/>
  <c r="V1869" i="4"/>
  <c r="U1869" i="4"/>
  <c r="T1869" i="4"/>
  <c r="S1869" i="4"/>
  <c r="R1869" i="4"/>
  <c r="Q1869" i="4"/>
  <c r="P1869" i="4"/>
  <c r="O1869" i="4"/>
  <c r="AD1868" i="4"/>
  <c r="AC1868" i="4"/>
  <c r="AB1868" i="4"/>
  <c r="AA1868" i="4"/>
  <c r="Z1868" i="4"/>
  <c r="Y1868" i="4"/>
  <c r="X1868" i="4"/>
  <c r="W1868" i="4"/>
  <c r="V1868" i="4"/>
  <c r="U1868" i="4"/>
  <c r="T1868" i="4"/>
  <c r="S1868" i="4"/>
  <c r="R1868" i="4"/>
  <c r="Q1868" i="4"/>
  <c r="P1868" i="4"/>
  <c r="O1868" i="4"/>
  <c r="AD1867" i="4"/>
  <c r="AC1867" i="4"/>
  <c r="AB1867" i="4"/>
  <c r="AA1867" i="4"/>
  <c r="Z1867" i="4"/>
  <c r="Y1867" i="4"/>
  <c r="X1867" i="4"/>
  <c r="W1867" i="4"/>
  <c r="V1867" i="4"/>
  <c r="U1867" i="4"/>
  <c r="T1867" i="4"/>
  <c r="S1867" i="4"/>
  <c r="R1867" i="4"/>
  <c r="Q1867" i="4"/>
  <c r="P1867" i="4"/>
  <c r="O1867" i="4"/>
  <c r="AD1866" i="4"/>
  <c r="AC1866" i="4"/>
  <c r="AB1866" i="4"/>
  <c r="AA1866" i="4"/>
  <c r="Z1866" i="4"/>
  <c r="Y1866" i="4"/>
  <c r="X1866" i="4"/>
  <c r="W1866" i="4"/>
  <c r="V1866" i="4"/>
  <c r="U1866" i="4"/>
  <c r="T1866" i="4"/>
  <c r="S1866" i="4"/>
  <c r="R1866" i="4"/>
  <c r="Q1866" i="4"/>
  <c r="P1866" i="4"/>
  <c r="O1866" i="4"/>
  <c r="AD1865" i="4"/>
  <c r="AC1865" i="4"/>
  <c r="AB1865" i="4"/>
  <c r="AA1865" i="4"/>
  <c r="Z1865" i="4"/>
  <c r="Y1865" i="4"/>
  <c r="X1865" i="4"/>
  <c r="W1865" i="4"/>
  <c r="V1865" i="4"/>
  <c r="U1865" i="4"/>
  <c r="T1865" i="4"/>
  <c r="S1865" i="4"/>
  <c r="R1865" i="4"/>
  <c r="Q1865" i="4"/>
  <c r="P1865" i="4"/>
  <c r="O1865" i="4"/>
  <c r="AD1864" i="4"/>
  <c r="AC1864" i="4"/>
  <c r="AB1864" i="4"/>
  <c r="AA1864" i="4"/>
  <c r="Z1864" i="4"/>
  <c r="Y1864" i="4"/>
  <c r="X1864" i="4"/>
  <c r="W1864" i="4"/>
  <c r="V1864" i="4"/>
  <c r="U1864" i="4"/>
  <c r="T1864" i="4"/>
  <c r="S1864" i="4"/>
  <c r="R1864" i="4"/>
  <c r="Q1864" i="4"/>
  <c r="P1864" i="4"/>
  <c r="O1864" i="4"/>
  <c r="AD1863" i="4"/>
  <c r="AC1863" i="4"/>
  <c r="AB1863" i="4"/>
  <c r="AA1863" i="4"/>
  <c r="Z1863" i="4"/>
  <c r="Y1863" i="4"/>
  <c r="X1863" i="4"/>
  <c r="W1863" i="4"/>
  <c r="V1863" i="4"/>
  <c r="U1863" i="4"/>
  <c r="T1863" i="4"/>
  <c r="S1863" i="4"/>
  <c r="R1863" i="4"/>
  <c r="Q1863" i="4"/>
  <c r="P1863" i="4"/>
  <c r="O1863" i="4"/>
  <c r="AD1862" i="4"/>
  <c r="AC1862" i="4"/>
  <c r="AB1862" i="4"/>
  <c r="AA1862" i="4"/>
  <c r="Z1862" i="4"/>
  <c r="Y1862" i="4"/>
  <c r="X1862" i="4"/>
  <c r="W1862" i="4"/>
  <c r="V1862" i="4"/>
  <c r="U1862" i="4"/>
  <c r="T1862" i="4"/>
  <c r="S1862" i="4"/>
  <c r="R1862" i="4"/>
  <c r="Q1862" i="4"/>
  <c r="P1862" i="4"/>
  <c r="O1862" i="4"/>
  <c r="AD1861" i="4"/>
  <c r="AC1861" i="4"/>
  <c r="AB1861" i="4"/>
  <c r="AA1861" i="4"/>
  <c r="Z1861" i="4"/>
  <c r="Y1861" i="4"/>
  <c r="X1861" i="4"/>
  <c r="W1861" i="4"/>
  <c r="V1861" i="4"/>
  <c r="U1861" i="4"/>
  <c r="T1861" i="4"/>
  <c r="S1861" i="4"/>
  <c r="R1861" i="4"/>
  <c r="Q1861" i="4"/>
  <c r="P1861" i="4"/>
  <c r="O1861" i="4"/>
  <c r="AD1860" i="4"/>
  <c r="AC1860" i="4"/>
  <c r="AB1860" i="4"/>
  <c r="AA1860" i="4"/>
  <c r="Z1860" i="4"/>
  <c r="Y1860" i="4"/>
  <c r="X1860" i="4"/>
  <c r="W1860" i="4"/>
  <c r="V1860" i="4"/>
  <c r="U1860" i="4"/>
  <c r="T1860" i="4"/>
  <c r="S1860" i="4"/>
  <c r="R1860" i="4"/>
  <c r="Q1860" i="4"/>
  <c r="P1860" i="4"/>
  <c r="O1860" i="4"/>
  <c r="AD1859" i="4"/>
  <c r="AC1859" i="4"/>
  <c r="AB1859" i="4"/>
  <c r="AA1859" i="4"/>
  <c r="Z1859" i="4"/>
  <c r="Y1859" i="4"/>
  <c r="X1859" i="4"/>
  <c r="W1859" i="4"/>
  <c r="V1859" i="4"/>
  <c r="U1859" i="4"/>
  <c r="T1859" i="4"/>
  <c r="S1859" i="4"/>
  <c r="R1859" i="4"/>
  <c r="Q1859" i="4"/>
  <c r="P1859" i="4"/>
  <c r="O1859" i="4"/>
  <c r="AD1858" i="4"/>
  <c r="AC1858" i="4"/>
  <c r="AB1858" i="4"/>
  <c r="AA1858" i="4"/>
  <c r="Z1858" i="4"/>
  <c r="Y1858" i="4"/>
  <c r="X1858" i="4"/>
  <c r="W1858" i="4"/>
  <c r="V1858" i="4"/>
  <c r="U1858" i="4"/>
  <c r="T1858" i="4"/>
  <c r="S1858" i="4"/>
  <c r="R1858" i="4"/>
  <c r="Q1858" i="4"/>
  <c r="P1858" i="4"/>
  <c r="O1858" i="4"/>
  <c r="AD1857" i="4"/>
  <c r="AC1857" i="4"/>
  <c r="AB1857" i="4"/>
  <c r="AA1857" i="4"/>
  <c r="Z1857" i="4"/>
  <c r="Y1857" i="4"/>
  <c r="X1857" i="4"/>
  <c r="W1857" i="4"/>
  <c r="V1857" i="4"/>
  <c r="U1857" i="4"/>
  <c r="T1857" i="4"/>
  <c r="S1857" i="4"/>
  <c r="R1857" i="4"/>
  <c r="Q1857" i="4"/>
  <c r="P1857" i="4"/>
  <c r="O1857" i="4"/>
  <c r="AD1856" i="4"/>
  <c r="AC1856" i="4"/>
  <c r="AB1856" i="4"/>
  <c r="AA1856" i="4"/>
  <c r="Z1856" i="4"/>
  <c r="Y1856" i="4"/>
  <c r="X1856" i="4"/>
  <c r="W1856" i="4"/>
  <c r="V1856" i="4"/>
  <c r="U1856" i="4"/>
  <c r="T1856" i="4"/>
  <c r="S1856" i="4"/>
  <c r="R1856" i="4"/>
  <c r="Q1856" i="4"/>
  <c r="P1856" i="4"/>
  <c r="O1856" i="4"/>
  <c r="AD1855" i="4"/>
  <c r="AC1855" i="4"/>
  <c r="AB1855" i="4"/>
  <c r="AA1855" i="4"/>
  <c r="Z1855" i="4"/>
  <c r="Y1855" i="4"/>
  <c r="X1855" i="4"/>
  <c r="W1855" i="4"/>
  <c r="V1855" i="4"/>
  <c r="U1855" i="4"/>
  <c r="T1855" i="4"/>
  <c r="S1855" i="4"/>
  <c r="R1855" i="4"/>
  <c r="Q1855" i="4"/>
  <c r="P1855" i="4"/>
  <c r="O1855" i="4"/>
  <c r="AD1854" i="4"/>
  <c r="AC1854" i="4"/>
  <c r="AB1854" i="4"/>
  <c r="AA1854" i="4"/>
  <c r="Z1854" i="4"/>
  <c r="Y1854" i="4"/>
  <c r="X1854" i="4"/>
  <c r="W1854" i="4"/>
  <c r="V1854" i="4"/>
  <c r="U1854" i="4"/>
  <c r="T1854" i="4"/>
  <c r="S1854" i="4"/>
  <c r="R1854" i="4"/>
  <c r="Q1854" i="4"/>
  <c r="P1854" i="4"/>
  <c r="O1854" i="4"/>
  <c r="AD1853" i="4"/>
  <c r="AC1853" i="4"/>
  <c r="AB1853" i="4"/>
  <c r="AA1853" i="4"/>
  <c r="Z1853" i="4"/>
  <c r="Y1853" i="4"/>
  <c r="X1853" i="4"/>
  <c r="W1853" i="4"/>
  <c r="V1853" i="4"/>
  <c r="U1853" i="4"/>
  <c r="T1853" i="4"/>
  <c r="S1853" i="4"/>
  <c r="R1853" i="4"/>
  <c r="Q1853" i="4"/>
  <c r="P1853" i="4"/>
  <c r="O1853" i="4"/>
  <c r="AD1852" i="4"/>
  <c r="AC1852" i="4"/>
  <c r="AB1852" i="4"/>
  <c r="AA1852" i="4"/>
  <c r="Z1852" i="4"/>
  <c r="Y1852" i="4"/>
  <c r="X1852" i="4"/>
  <c r="W1852" i="4"/>
  <c r="V1852" i="4"/>
  <c r="U1852" i="4"/>
  <c r="T1852" i="4"/>
  <c r="S1852" i="4"/>
  <c r="R1852" i="4"/>
  <c r="Q1852" i="4"/>
  <c r="P1852" i="4"/>
  <c r="O1852" i="4"/>
  <c r="AD1851" i="4"/>
  <c r="AC1851" i="4"/>
  <c r="AB1851" i="4"/>
  <c r="AA1851" i="4"/>
  <c r="Z1851" i="4"/>
  <c r="Y1851" i="4"/>
  <c r="X1851" i="4"/>
  <c r="W1851" i="4"/>
  <c r="V1851" i="4"/>
  <c r="U1851" i="4"/>
  <c r="T1851" i="4"/>
  <c r="S1851" i="4"/>
  <c r="R1851" i="4"/>
  <c r="Q1851" i="4"/>
  <c r="P1851" i="4"/>
  <c r="O1851" i="4"/>
  <c r="AD1850" i="4"/>
  <c r="AC1850" i="4"/>
  <c r="AB1850" i="4"/>
  <c r="AA1850" i="4"/>
  <c r="Z1850" i="4"/>
  <c r="Y1850" i="4"/>
  <c r="X1850" i="4"/>
  <c r="W1850" i="4"/>
  <c r="V1850" i="4"/>
  <c r="U1850" i="4"/>
  <c r="T1850" i="4"/>
  <c r="S1850" i="4"/>
  <c r="R1850" i="4"/>
  <c r="Q1850" i="4"/>
  <c r="P1850" i="4"/>
  <c r="O1850" i="4"/>
  <c r="AD1849" i="4"/>
  <c r="AC1849" i="4"/>
  <c r="AB1849" i="4"/>
  <c r="AA1849" i="4"/>
  <c r="Z1849" i="4"/>
  <c r="Y1849" i="4"/>
  <c r="X1849" i="4"/>
  <c r="W1849" i="4"/>
  <c r="V1849" i="4"/>
  <c r="U1849" i="4"/>
  <c r="T1849" i="4"/>
  <c r="S1849" i="4"/>
  <c r="R1849" i="4"/>
  <c r="Q1849" i="4"/>
  <c r="P1849" i="4"/>
  <c r="O1849" i="4"/>
  <c r="AD1848" i="4"/>
  <c r="AC1848" i="4"/>
  <c r="AB1848" i="4"/>
  <c r="AA1848" i="4"/>
  <c r="Z1848" i="4"/>
  <c r="Y1848" i="4"/>
  <c r="X1848" i="4"/>
  <c r="W1848" i="4"/>
  <c r="V1848" i="4"/>
  <c r="U1848" i="4"/>
  <c r="T1848" i="4"/>
  <c r="S1848" i="4"/>
  <c r="R1848" i="4"/>
  <c r="Q1848" i="4"/>
  <c r="P1848" i="4"/>
  <c r="O1848" i="4"/>
  <c r="AD1847" i="4"/>
  <c r="AC1847" i="4"/>
  <c r="AB1847" i="4"/>
  <c r="AA1847" i="4"/>
  <c r="Z1847" i="4"/>
  <c r="Y1847" i="4"/>
  <c r="X1847" i="4"/>
  <c r="W1847" i="4"/>
  <c r="V1847" i="4"/>
  <c r="U1847" i="4"/>
  <c r="T1847" i="4"/>
  <c r="S1847" i="4"/>
  <c r="R1847" i="4"/>
  <c r="Q1847" i="4"/>
  <c r="P1847" i="4"/>
  <c r="O1847" i="4"/>
  <c r="AD1846" i="4"/>
  <c r="AC1846" i="4"/>
  <c r="AB1846" i="4"/>
  <c r="AA1846" i="4"/>
  <c r="Z1846" i="4"/>
  <c r="Y1846" i="4"/>
  <c r="X1846" i="4"/>
  <c r="W1846" i="4"/>
  <c r="V1846" i="4"/>
  <c r="U1846" i="4"/>
  <c r="T1846" i="4"/>
  <c r="S1846" i="4"/>
  <c r="R1846" i="4"/>
  <c r="Q1846" i="4"/>
  <c r="P1846" i="4"/>
  <c r="O1846" i="4"/>
  <c r="AD1845" i="4"/>
  <c r="AC1845" i="4"/>
  <c r="AB1845" i="4"/>
  <c r="AA1845" i="4"/>
  <c r="Z1845" i="4"/>
  <c r="Y1845" i="4"/>
  <c r="X1845" i="4"/>
  <c r="W1845" i="4"/>
  <c r="V1845" i="4"/>
  <c r="U1845" i="4"/>
  <c r="T1845" i="4"/>
  <c r="S1845" i="4"/>
  <c r="R1845" i="4"/>
  <c r="Q1845" i="4"/>
  <c r="P1845" i="4"/>
  <c r="O1845" i="4"/>
  <c r="AD1844" i="4"/>
  <c r="AC1844" i="4"/>
  <c r="AB1844" i="4"/>
  <c r="AA1844" i="4"/>
  <c r="Z1844" i="4"/>
  <c r="Y1844" i="4"/>
  <c r="X1844" i="4"/>
  <c r="W1844" i="4"/>
  <c r="V1844" i="4"/>
  <c r="U1844" i="4"/>
  <c r="T1844" i="4"/>
  <c r="S1844" i="4"/>
  <c r="R1844" i="4"/>
  <c r="Q1844" i="4"/>
  <c r="P1844" i="4"/>
  <c r="O1844" i="4"/>
  <c r="AD1843" i="4"/>
  <c r="AC1843" i="4"/>
  <c r="AB1843" i="4"/>
  <c r="AA1843" i="4"/>
  <c r="Z1843" i="4"/>
  <c r="Y1843" i="4"/>
  <c r="X1843" i="4"/>
  <c r="W1843" i="4"/>
  <c r="V1843" i="4"/>
  <c r="U1843" i="4"/>
  <c r="T1843" i="4"/>
  <c r="S1843" i="4"/>
  <c r="R1843" i="4"/>
  <c r="Q1843" i="4"/>
  <c r="P1843" i="4"/>
  <c r="O1843" i="4"/>
  <c r="AD1842" i="4"/>
  <c r="AC1842" i="4"/>
  <c r="AB1842" i="4"/>
  <c r="AA1842" i="4"/>
  <c r="Z1842" i="4"/>
  <c r="Y1842" i="4"/>
  <c r="X1842" i="4"/>
  <c r="W1842" i="4"/>
  <c r="V1842" i="4"/>
  <c r="U1842" i="4"/>
  <c r="T1842" i="4"/>
  <c r="S1842" i="4"/>
  <c r="R1842" i="4"/>
  <c r="Q1842" i="4"/>
  <c r="P1842" i="4"/>
  <c r="O1842" i="4"/>
  <c r="AD1841" i="4"/>
  <c r="AC1841" i="4"/>
  <c r="AB1841" i="4"/>
  <c r="AA1841" i="4"/>
  <c r="Z1841" i="4"/>
  <c r="Y1841" i="4"/>
  <c r="X1841" i="4"/>
  <c r="W1841" i="4"/>
  <c r="V1841" i="4"/>
  <c r="U1841" i="4"/>
  <c r="T1841" i="4"/>
  <c r="S1841" i="4"/>
  <c r="R1841" i="4"/>
  <c r="Q1841" i="4"/>
  <c r="P1841" i="4"/>
  <c r="O1841" i="4"/>
  <c r="AD1840" i="4"/>
  <c r="AC1840" i="4"/>
  <c r="AB1840" i="4"/>
  <c r="AA1840" i="4"/>
  <c r="Z1840" i="4"/>
  <c r="Y1840" i="4"/>
  <c r="X1840" i="4"/>
  <c r="W1840" i="4"/>
  <c r="V1840" i="4"/>
  <c r="U1840" i="4"/>
  <c r="T1840" i="4"/>
  <c r="S1840" i="4"/>
  <c r="R1840" i="4"/>
  <c r="Q1840" i="4"/>
  <c r="P1840" i="4"/>
  <c r="O1840" i="4"/>
  <c r="AD1839" i="4"/>
  <c r="AC1839" i="4"/>
  <c r="AB1839" i="4"/>
  <c r="AA1839" i="4"/>
  <c r="Z1839" i="4"/>
  <c r="Y1839" i="4"/>
  <c r="X1839" i="4"/>
  <c r="W1839" i="4"/>
  <c r="V1839" i="4"/>
  <c r="U1839" i="4"/>
  <c r="T1839" i="4"/>
  <c r="S1839" i="4"/>
  <c r="R1839" i="4"/>
  <c r="Q1839" i="4"/>
  <c r="P1839" i="4"/>
  <c r="O1839" i="4"/>
  <c r="AD1838" i="4"/>
  <c r="AC1838" i="4"/>
  <c r="AB1838" i="4"/>
  <c r="AA1838" i="4"/>
  <c r="Z1838" i="4"/>
  <c r="Y1838" i="4"/>
  <c r="X1838" i="4"/>
  <c r="W1838" i="4"/>
  <c r="V1838" i="4"/>
  <c r="U1838" i="4"/>
  <c r="T1838" i="4"/>
  <c r="S1838" i="4"/>
  <c r="R1838" i="4"/>
  <c r="Q1838" i="4"/>
  <c r="P1838" i="4"/>
  <c r="O1838" i="4"/>
  <c r="AD1837" i="4"/>
  <c r="AC1837" i="4"/>
  <c r="AB1837" i="4"/>
  <c r="AA1837" i="4"/>
  <c r="Z1837" i="4"/>
  <c r="Y1837" i="4"/>
  <c r="X1837" i="4"/>
  <c r="W1837" i="4"/>
  <c r="V1837" i="4"/>
  <c r="U1837" i="4"/>
  <c r="T1837" i="4"/>
  <c r="S1837" i="4"/>
  <c r="R1837" i="4"/>
  <c r="Q1837" i="4"/>
  <c r="P1837" i="4"/>
  <c r="O1837" i="4"/>
  <c r="AD1836" i="4"/>
  <c r="AC1836" i="4"/>
  <c r="AB1836" i="4"/>
  <c r="AA1836" i="4"/>
  <c r="Z1836" i="4"/>
  <c r="Y1836" i="4"/>
  <c r="X1836" i="4"/>
  <c r="W1836" i="4"/>
  <c r="V1836" i="4"/>
  <c r="U1836" i="4"/>
  <c r="T1836" i="4"/>
  <c r="S1836" i="4"/>
  <c r="R1836" i="4"/>
  <c r="Q1836" i="4"/>
  <c r="P1836" i="4"/>
  <c r="O1836" i="4"/>
  <c r="AD1835" i="4"/>
  <c r="AC1835" i="4"/>
  <c r="AB1835" i="4"/>
  <c r="AA1835" i="4"/>
  <c r="Z1835" i="4"/>
  <c r="Y1835" i="4"/>
  <c r="X1835" i="4"/>
  <c r="W1835" i="4"/>
  <c r="V1835" i="4"/>
  <c r="U1835" i="4"/>
  <c r="T1835" i="4"/>
  <c r="S1835" i="4"/>
  <c r="R1835" i="4"/>
  <c r="Q1835" i="4"/>
  <c r="P1835" i="4"/>
  <c r="O1835" i="4"/>
  <c r="AD1834" i="4"/>
  <c r="AC1834" i="4"/>
  <c r="AB1834" i="4"/>
  <c r="AA1834" i="4"/>
  <c r="Z1834" i="4"/>
  <c r="Y1834" i="4"/>
  <c r="X1834" i="4"/>
  <c r="W1834" i="4"/>
  <c r="V1834" i="4"/>
  <c r="U1834" i="4"/>
  <c r="T1834" i="4"/>
  <c r="S1834" i="4"/>
  <c r="R1834" i="4"/>
  <c r="Q1834" i="4"/>
  <c r="P1834" i="4"/>
  <c r="O1834" i="4"/>
  <c r="AD1833" i="4"/>
  <c r="AC1833" i="4"/>
  <c r="AB1833" i="4"/>
  <c r="AA1833" i="4"/>
  <c r="Z1833" i="4"/>
  <c r="Y1833" i="4"/>
  <c r="X1833" i="4"/>
  <c r="W1833" i="4"/>
  <c r="V1833" i="4"/>
  <c r="U1833" i="4"/>
  <c r="T1833" i="4"/>
  <c r="S1833" i="4"/>
  <c r="R1833" i="4"/>
  <c r="Q1833" i="4"/>
  <c r="P1833" i="4"/>
  <c r="O1833" i="4"/>
  <c r="AD1832" i="4"/>
  <c r="AC1832" i="4"/>
  <c r="AB1832" i="4"/>
  <c r="AA1832" i="4"/>
  <c r="Z1832" i="4"/>
  <c r="Y1832" i="4"/>
  <c r="X1832" i="4"/>
  <c r="W1832" i="4"/>
  <c r="V1832" i="4"/>
  <c r="U1832" i="4"/>
  <c r="T1832" i="4"/>
  <c r="S1832" i="4"/>
  <c r="R1832" i="4"/>
  <c r="Q1832" i="4"/>
  <c r="P1832" i="4"/>
  <c r="O1832" i="4"/>
  <c r="AD1831" i="4"/>
  <c r="AC1831" i="4"/>
  <c r="AB1831" i="4"/>
  <c r="AA1831" i="4"/>
  <c r="Z1831" i="4"/>
  <c r="Y1831" i="4"/>
  <c r="X1831" i="4"/>
  <c r="W1831" i="4"/>
  <c r="V1831" i="4"/>
  <c r="U1831" i="4"/>
  <c r="T1831" i="4"/>
  <c r="S1831" i="4"/>
  <c r="R1831" i="4"/>
  <c r="Q1831" i="4"/>
  <c r="P1831" i="4"/>
  <c r="O1831" i="4"/>
  <c r="AD1830" i="4"/>
  <c r="AC1830" i="4"/>
  <c r="AB1830" i="4"/>
  <c r="AA1830" i="4"/>
  <c r="Z1830" i="4"/>
  <c r="Y1830" i="4"/>
  <c r="X1830" i="4"/>
  <c r="W1830" i="4"/>
  <c r="V1830" i="4"/>
  <c r="U1830" i="4"/>
  <c r="T1830" i="4"/>
  <c r="S1830" i="4"/>
  <c r="R1830" i="4"/>
  <c r="Q1830" i="4"/>
  <c r="P1830" i="4"/>
  <c r="O1830" i="4"/>
  <c r="AD1829" i="4"/>
  <c r="AC1829" i="4"/>
  <c r="AB1829" i="4"/>
  <c r="AA1829" i="4"/>
  <c r="Z1829" i="4"/>
  <c r="Y1829" i="4"/>
  <c r="X1829" i="4"/>
  <c r="W1829" i="4"/>
  <c r="V1829" i="4"/>
  <c r="U1829" i="4"/>
  <c r="T1829" i="4"/>
  <c r="S1829" i="4"/>
  <c r="R1829" i="4"/>
  <c r="Q1829" i="4"/>
  <c r="P1829" i="4"/>
  <c r="O1829" i="4"/>
  <c r="AD1828" i="4"/>
  <c r="AC1828" i="4"/>
  <c r="AB1828" i="4"/>
  <c r="AA1828" i="4"/>
  <c r="Z1828" i="4"/>
  <c r="Y1828" i="4"/>
  <c r="X1828" i="4"/>
  <c r="W1828" i="4"/>
  <c r="V1828" i="4"/>
  <c r="U1828" i="4"/>
  <c r="T1828" i="4"/>
  <c r="S1828" i="4"/>
  <c r="R1828" i="4"/>
  <c r="Q1828" i="4"/>
  <c r="P1828" i="4"/>
  <c r="O1828" i="4"/>
  <c r="AD1827" i="4"/>
  <c r="AC1827" i="4"/>
  <c r="AB1827" i="4"/>
  <c r="AA1827" i="4"/>
  <c r="Z1827" i="4"/>
  <c r="Y1827" i="4"/>
  <c r="X1827" i="4"/>
  <c r="W1827" i="4"/>
  <c r="V1827" i="4"/>
  <c r="U1827" i="4"/>
  <c r="T1827" i="4"/>
  <c r="S1827" i="4"/>
  <c r="R1827" i="4"/>
  <c r="Q1827" i="4"/>
  <c r="P1827" i="4"/>
  <c r="O1827" i="4"/>
  <c r="AD1826" i="4"/>
  <c r="AC1826" i="4"/>
  <c r="AB1826" i="4"/>
  <c r="AA1826" i="4"/>
  <c r="Z1826" i="4"/>
  <c r="Y1826" i="4"/>
  <c r="X1826" i="4"/>
  <c r="W1826" i="4"/>
  <c r="V1826" i="4"/>
  <c r="U1826" i="4"/>
  <c r="T1826" i="4"/>
  <c r="S1826" i="4"/>
  <c r="R1826" i="4"/>
  <c r="Q1826" i="4"/>
  <c r="P1826" i="4"/>
  <c r="O1826" i="4"/>
  <c r="AD1825" i="4"/>
  <c r="AC1825" i="4"/>
  <c r="AB1825" i="4"/>
  <c r="AA1825" i="4"/>
  <c r="Z1825" i="4"/>
  <c r="Y1825" i="4"/>
  <c r="X1825" i="4"/>
  <c r="W1825" i="4"/>
  <c r="V1825" i="4"/>
  <c r="U1825" i="4"/>
  <c r="T1825" i="4"/>
  <c r="S1825" i="4"/>
  <c r="R1825" i="4"/>
  <c r="Q1825" i="4"/>
  <c r="P1825" i="4"/>
  <c r="O1825" i="4"/>
  <c r="AD1824" i="4"/>
  <c r="AC1824" i="4"/>
  <c r="AB1824" i="4"/>
  <c r="AA1824" i="4"/>
  <c r="Z1824" i="4"/>
  <c r="Y1824" i="4"/>
  <c r="X1824" i="4"/>
  <c r="W1824" i="4"/>
  <c r="V1824" i="4"/>
  <c r="U1824" i="4"/>
  <c r="T1824" i="4"/>
  <c r="S1824" i="4"/>
  <c r="R1824" i="4"/>
  <c r="Q1824" i="4"/>
  <c r="P1824" i="4"/>
  <c r="O1824" i="4"/>
  <c r="AD1823" i="4"/>
  <c r="AC1823" i="4"/>
  <c r="AB1823" i="4"/>
  <c r="AA1823" i="4"/>
  <c r="Z1823" i="4"/>
  <c r="Y1823" i="4"/>
  <c r="X1823" i="4"/>
  <c r="W1823" i="4"/>
  <c r="V1823" i="4"/>
  <c r="U1823" i="4"/>
  <c r="T1823" i="4"/>
  <c r="S1823" i="4"/>
  <c r="R1823" i="4"/>
  <c r="Q1823" i="4"/>
  <c r="P1823" i="4"/>
  <c r="O1823" i="4"/>
  <c r="AD1822" i="4"/>
  <c r="AC1822" i="4"/>
  <c r="AB1822" i="4"/>
  <c r="AA1822" i="4"/>
  <c r="Z1822" i="4"/>
  <c r="Y1822" i="4"/>
  <c r="X1822" i="4"/>
  <c r="W1822" i="4"/>
  <c r="V1822" i="4"/>
  <c r="U1822" i="4"/>
  <c r="T1822" i="4"/>
  <c r="S1822" i="4"/>
  <c r="R1822" i="4"/>
  <c r="Q1822" i="4"/>
  <c r="P1822" i="4"/>
  <c r="O1822" i="4"/>
  <c r="AD1821" i="4"/>
  <c r="AC1821" i="4"/>
  <c r="AB1821" i="4"/>
  <c r="AA1821" i="4"/>
  <c r="Z1821" i="4"/>
  <c r="Y1821" i="4"/>
  <c r="X1821" i="4"/>
  <c r="W1821" i="4"/>
  <c r="V1821" i="4"/>
  <c r="U1821" i="4"/>
  <c r="T1821" i="4"/>
  <c r="S1821" i="4"/>
  <c r="R1821" i="4"/>
  <c r="Q1821" i="4"/>
  <c r="P1821" i="4"/>
  <c r="O1821" i="4"/>
  <c r="AD1820" i="4"/>
  <c r="AC1820" i="4"/>
  <c r="AB1820" i="4"/>
  <c r="AA1820" i="4"/>
  <c r="Z1820" i="4"/>
  <c r="Y1820" i="4"/>
  <c r="X1820" i="4"/>
  <c r="W1820" i="4"/>
  <c r="V1820" i="4"/>
  <c r="U1820" i="4"/>
  <c r="T1820" i="4"/>
  <c r="S1820" i="4"/>
  <c r="R1820" i="4"/>
  <c r="Q1820" i="4"/>
  <c r="P1820" i="4"/>
  <c r="O1820" i="4"/>
  <c r="AD1819" i="4"/>
  <c r="AC1819" i="4"/>
  <c r="AB1819" i="4"/>
  <c r="AA1819" i="4"/>
  <c r="Z1819" i="4"/>
  <c r="Y1819" i="4"/>
  <c r="X1819" i="4"/>
  <c r="W1819" i="4"/>
  <c r="V1819" i="4"/>
  <c r="U1819" i="4"/>
  <c r="T1819" i="4"/>
  <c r="S1819" i="4"/>
  <c r="R1819" i="4"/>
  <c r="Q1819" i="4"/>
  <c r="P1819" i="4"/>
  <c r="O1819" i="4"/>
  <c r="AD1818" i="4"/>
  <c r="AC1818" i="4"/>
  <c r="AB1818" i="4"/>
  <c r="AA1818" i="4"/>
  <c r="Z1818" i="4"/>
  <c r="Y1818" i="4"/>
  <c r="X1818" i="4"/>
  <c r="W1818" i="4"/>
  <c r="V1818" i="4"/>
  <c r="U1818" i="4"/>
  <c r="T1818" i="4"/>
  <c r="S1818" i="4"/>
  <c r="R1818" i="4"/>
  <c r="Q1818" i="4"/>
  <c r="P1818" i="4"/>
  <c r="O1818" i="4"/>
  <c r="AD1817" i="4"/>
  <c r="AC1817" i="4"/>
  <c r="AB1817" i="4"/>
  <c r="AA1817" i="4"/>
  <c r="Z1817" i="4"/>
  <c r="Y1817" i="4"/>
  <c r="X1817" i="4"/>
  <c r="W1817" i="4"/>
  <c r="V1817" i="4"/>
  <c r="U1817" i="4"/>
  <c r="T1817" i="4"/>
  <c r="S1817" i="4"/>
  <c r="R1817" i="4"/>
  <c r="Q1817" i="4"/>
  <c r="P1817" i="4"/>
  <c r="O1817" i="4"/>
  <c r="AD1816" i="4"/>
  <c r="AC1816" i="4"/>
  <c r="AB1816" i="4"/>
  <c r="AA1816" i="4"/>
  <c r="Z1816" i="4"/>
  <c r="Y1816" i="4"/>
  <c r="X1816" i="4"/>
  <c r="W1816" i="4"/>
  <c r="V1816" i="4"/>
  <c r="U1816" i="4"/>
  <c r="T1816" i="4"/>
  <c r="S1816" i="4"/>
  <c r="R1816" i="4"/>
  <c r="Q1816" i="4"/>
  <c r="P1816" i="4"/>
  <c r="O1816" i="4"/>
  <c r="AD1815" i="4"/>
  <c r="AC1815" i="4"/>
  <c r="AB1815" i="4"/>
  <c r="AA1815" i="4"/>
  <c r="Z1815" i="4"/>
  <c r="Y1815" i="4"/>
  <c r="X1815" i="4"/>
  <c r="W1815" i="4"/>
  <c r="V1815" i="4"/>
  <c r="U1815" i="4"/>
  <c r="T1815" i="4"/>
  <c r="S1815" i="4"/>
  <c r="R1815" i="4"/>
  <c r="Q1815" i="4"/>
  <c r="P1815" i="4"/>
  <c r="O1815" i="4"/>
  <c r="AD1814" i="4"/>
  <c r="AC1814" i="4"/>
  <c r="AB1814" i="4"/>
  <c r="AA1814" i="4"/>
  <c r="Z1814" i="4"/>
  <c r="Y1814" i="4"/>
  <c r="X1814" i="4"/>
  <c r="W1814" i="4"/>
  <c r="V1814" i="4"/>
  <c r="U1814" i="4"/>
  <c r="T1814" i="4"/>
  <c r="S1814" i="4"/>
  <c r="R1814" i="4"/>
  <c r="Q1814" i="4"/>
  <c r="P1814" i="4"/>
  <c r="O1814" i="4"/>
  <c r="AD1813" i="4"/>
  <c r="AC1813" i="4"/>
  <c r="AB1813" i="4"/>
  <c r="AA1813" i="4"/>
  <c r="Z1813" i="4"/>
  <c r="Y1813" i="4"/>
  <c r="X1813" i="4"/>
  <c r="W1813" i="4"/>
  <c r="V1813" i="4"/>
  <c r="U1813" i="4"/>
  <c r="T1813" i="4"/>
  <c r="S1813" i="4"/>
  <c r="R1813" i="4"/>
  <c r="Q1813" i="4"/>
  <c r="P1813" i="4"/>
  <c r="O1813" i="4"/>
  <c r="AD1812" i="4"/>
  <c r="AC1812" i="4"/>
  <c r="AB1812" i="4"/>
  <c r="AA1812" i="4"/>
  <c r="Z1812" i="4"/>
  <c r="Y1812" i="4"/>
  <c r="X1812" i="4"/>
  <c r="W1812" i="4"/>
  <c r="V1812" i="4"/>
  <c r="U1812" i="4"/>
  <c r="T1812" i="4"/>
  <c r="S1812" i="4"/>
  <c r="R1812" i="4"/>
  <c r="Q1812" i="4"/>
  <c r="P1812" i="4"/>
  <c r="O1812" i="4"/>
  <c r="AD1811" i="4"/>
  <c r="AC1811" i="4"/>
  <c r="AB1811" i="4"/>
  <c r="AA1811" i="4"/>
  <c r="Z1811" i="4"/>
  <c r="Y1811" i="4"/>
  <c r="X1811" i="4"/>
  <c r="W1811" i="4"/>
  <c r="V1811" i="4"/>
  <c r="U1811" i="4"/>
  <c r="T1811" i="4"/>
  <c r="S1811" i="4"/>
  <c r="R1811" i="4"/>
  <c r="Q1811" i="4"/>
  <c r="P1811" i="4"/>
  <c r="O1811" i="4"/>
  <c r="AD1810" i="4"/>
  <c r="AC1810" i="4"/>
  <c r="AB1810" i="4"/>
  <c r="AA1810" i="4"/>
  <c r="Z1810" i="4"/>
  <c r="Y1810" i="4"/>
  <c r="X1810" i="4"/>
  <c r="W1810" i="4"/>
  <c r="V1810" i="4"/>
  <c r="U1810" i="4"/>
  <c r="T1810" i="4"/>
  <c r="S1810" i="4"/>
  <c r="R1810" i="4"/>
  <c r="Q1810" i="4"/>
  <c r="P1810" i="4"/>
  <c r="O1810" i="4"/>
  <c r="AD1809" i="4"/>
  <c r="AC1809" i="4"/>
  <c r="AB1809" i="4"/>
  <c r="AA1809" i="4"/>
  <c r="Z1809" i="4"/>
  <c r="Y1809" i="4"/>
  <c r="X1809" i="4"/>
  <c r="W1809" i="4"/>
  <c r="V1809" i="4"/>
  <c r="U1809" i="4"/>
  <c r="T1809" i="4"/>
  <c r="S1809" i="4"/>
  <c r="R1809" i="4"/>
  <c r="Q1809" i="4"/>
  <c r="P1809" i="4"/>
  <c r="O1809" i="4"/>
  <c r="AD1808" i="4"/>
  <c r="AC1808" i="4"/>
  <c r="AB1808" i="4"/>
  <c r="AA1808" i="4"/>
  <c r="Z1808" i="4"/>
  <c r="Y1808" i="4"/>
  <c r="X1808" i="4"/>
  <c r="W1808" i="4"/>
  <c r="V1808" i="4"/>
  <c r="U1808" i="4"/>
  <c r="T1808" i="4"/>
  <c r="S1808" i="4"/>
  <c r="R1808" i="4"/>
  <c r="Q1808" i="4"/>
  <c r="P1808" i="4"/>
  <c r="O1808" i="4"/>
  <c r="AD1807" i="4"/>
  <c r="AC1807" i="4"/>
  <c r="AB1807" i="4"/>
  <c r="AA1807" i="4"/>
  <c r="Z1807" i="4"/>
  <c r="Y1807" i="4"/>
  <c r="X1807" i="4"/>
  <c r="W1807" i="4"/>
  <c r="V1807" i="4"/>
  <c r="U1807" i="4"/>
  <c r="T1807" i="4"/>
  <c r="S1807" i="4"/>
  <c r="R1807" i="4"/>
  <c r="Q1807" i="4"/>
  <c r="P1807" i="4"/>
  <c r="O1807" i="4"/>
  <c r="AD1806" i="4"/>
  <c r="AC1806" i="4"/>
  <c r="AB1806" i="4"/>
  <c r="AA1806" i="4"/>
  <c r="Z1806" i="4"/>
  <c r="Y1806" i="4"/>
  <c r="X1806" i="4"/>
  <c r="W1806" i="4"/>
  <c r="V1806" i="4"/>
  <c r="U1806" i="4"/>
  <c r="T1806" i="4"/>
  <c r="S1806" i="4"/>
  <c r="R1806" i="4"/>
  <c r="Q1806" i="4"/>
  <c r="P1806" i="4"/>
  <c r="O1806" i="4"/>
  <c r="AD1805" i="4"/>
  <c r="AC1805" i="4"/>
  <c r="AB1805" i="4"/>
  <c r="AA1805" i="4"/>
  <c r="Z1805" i="4"/>
  <c r="Y1805" i="4"/>
  <c r="X1805" i="4"/>
  <c r="W1805" i="4"/>
  <c r="V1805" i="4"/>
  <c r="U1805" i="4"/>
  <c r="T1805" i="4"/>
  <c r="S1805" i="4"/>
  <c r="R1805" i="4"/>
  <c r="Q1805" i="4"/>
  <c r="P1805" i="4"/>
  <c r="O1805" i="4"/>
  <c r="AD1804" i="4"/>
  <c r="AC1804" i="4"/>
  <c r="AB1804" i="4"/>
  <c r="AA1804" i="4"/>
  <c r="Z1804" i="4"/>
  <c r="Y1804" i="4"/>
  <c r="X1804" i="4"/>
  <c r="W1804" i="4"/>
  <c r="V1804" i="4"/>
  <c r="U1804" i="4"/>
  <c r="T1804" i="4"/>
  <c r="S1804" i="4"/>
  <c r="R1804" i="4"/>
  <c r="Q1804" i="4"/>
  <c r="P1804" i="4"/>
  <c r="O1804" i="4"/>
  <c r="AD1803" i="4"/>
  <c r="AC1803" i="4"/>
  <c r="AB1803" i="4"/>
  <c r="AA1803" i="4"/>
  <c r="Z1803" i="4"/>
  <c r="Y1803" i="4"/>
  <c r="X1803" i="4"/>
  <c r="W1803" i="4"/>
  <c r="V1803" i="4"/>
  <c r="U1803" i="4"/>
  <c r="T1803" i="4"/>
  <c r="S1803" i="4"/>
  <c r="R1803" i="4"/>
  <c r="Q1803" i="4"/>
  <c r="P1803" i="4"/>
  <c r="O1803" i="4"/>
  <c r="AD1802" i="4"/>
  <c r="AC1802" i="4"/>
  <c r="AB1802" i="4"/>
  <c r="AA1802" i="4"/>
  <c r="Z1802" i="4"/>
  <c r="Y1802" i="4"/>
  <c r="X1802" i="4"/>
  <c r="W1802" i="4"/>
  <c r="V1802" i="4"/>
  <c r="U1802" i="4"/>
  <c r="T1802" i="4"/>
  <c r="S1802" i="4"/>
  <c r="R1802" i="4"/>
  <c r="Q1802" i="4"/>
  <c r="P1802" i="4"/>
  <c r="O1802" i="4"/>
  <c r="AD1801" i="4"/>
  <c r="AC1801" i="4"/>
  <c r="AB1801" i="4"/>
  <c r="AA1801" i="4"/>
  <c r="Z1801" i="4"/>
  <c r="Y1801" i="4"/>
  <c r="X1801" i="4"/>
  <c r="W1801" i="4"/>
  <c r="V1801" i="4"/>
  <c r="U1801" i="4"/>
  <c r="T1801" i="4"/>
  <c r="S1801" i="4"/>
  <c r="R1801" i="4"/>
  <c r="Q1801" i="4"/>
  <c r="P1801" i="4"/>
  <c r="O1801" i="4"/>
  <c r="AD1800" i="4"/>
  <c r="AC1800" i="4"/>
  <c r="AB1800" i="4"/>
  <c r="AA1800" i="4"/>
  <c r="Z1800" i="4"/>
  <c r="Y1800" i="4"/>
  <c r="X1800" i="4"/>
  <c r="W1800" i="4"/>
  <c r="V1800" i="4"/>
  <c r="U1800" i="4"/>
  <c r="T1800" i="4"/>
  <c r="S1800" i="4"/>
  <c r="R1800" i="4"/>
  <c r="Q1800" i="4"/>
  <c r="P1800" i="4"/>
  <c r="O1800" i="4"/>
  <c r="AD1799" i="4"/>
  <c r="AC1799" i="4"/>
  <c r="AB1799" i="4"/>
  <c r="AA1799" i="4"/>
  <c r="Z1799" i="4"/>
  <c r="Y1799" i="4"/>
  <c r="X1799" i="4"/>
  <c r="W1799" i="4"/>
  <c r="V1799" i="4"/>
  <c r="U1799" i="4"/>
  <c r="T1799" i="4"/>
  <c r="S1799" i="4"/>
  <c r="R1799" i="4"/>
  <c r="Q1799" i="4"/>
  <c r="P1799" i="4"/>
  <c r="O1799" i="4"/>
  <c r="AD1798" i="4"/>
  <c r="AC1798" i="4"/>
  <c r="AB1798" i="4"/>
  <c r="AA1798" i="4"/>
  <c r="Z1798" i="4"/>
  <c r="Y1798" i="4"/>
  <c r="X1798" i="4"/>
  <c r="W1798" i="4"/>
  <c r="V1798" i="4"/>
  <c r="U1798" i="4"/>
  <c r="T1798" i="4"/>
  <c r="S1798" i="4"/>
  <c r="R1798" i="4"/>
  <c r="Q1798" i="4"/>
  <c r="P1798" i="4"/>
  <c r="O1798" i="4"/>
  <c r="AD1797" i="4"/>
  <c r="AC1797" i="4"/>
  <c r="AB1797" i="4"/>
  <c r="AA1797" i="4"/>
  <c r="Z1797" i="4"/>
  <c r="Y1797" i="4"/>
  <c r="X1797" i="4"/>
  <c r="W1797" i="4"/>
  <c r="V1797" i="4"/>
  <c r="U1797" i="4"/>
  <c r="T1797" i="4"/>
  <c r="S1797" i="4"/>
  <c r="R1797" i="4"/>
  <c r="Q1797" i="4"/>
  <c r="P1797" i="4"/>
  <c r="O1797" i="4"/>
  <c r="AD1796" i="4"/>
  <c r="AC1796" i="4"/>
  <c r="AB1796" i="4"/>
  <c r="AA1796" i="4"/>
  <c r="Z1796" i="4"/>
  <c r="Y1796" i="4"/>
  <c r="X1796" i="4"/>
  <c r="W1796" i="4"/>
  <c r="V1796" i="4"/>
  <c r="U1796" i="4"/>
  <c r="T1796" i="4"/>
  <c r="S1796" i="4"/>
  <c r="R1796" i="4"/>
  <c r="Q1796" i="4"/>
  <c r="P1796" i="4"/>
  <c r="O1796" i="4"/>
  <c r="AD1795" i="4"/>
  <c r="AC1795" i="4"/>
  <c r="AB1795" i="4"/>
  <c r="AA1795" i="4"/>
  <c r="Z1795" i="4"/>
  <c r="Y1795" i="4"/>
  <c r="X1795" i="4"/>
  <c r="W1795" i="4"/>
  <c r="V1795" i="4"/>
  <c r="U1795" i="4"/>
  <c r="T1795" i="4"/>
  <c r="S1795" i="4"/>
  <c r="R1795" i="4"/>
  <c r="Q1795" i="4"/>
  <c r="P1795" i="4"/>
  <c r="O1795" i="4"/>
  <c r="AD1794" i="4"/>
  <c r="AC1794" i="4"/>
  <c r="AB1794" i="4"/>
  <c r="AA1794" i="4"/>
  <c r="Z1794" i="4"/>
  <c r="Y1794" i="4"/>
  <c r="X1794" i="4"/>
  <c r="W1794" i="4"/>
  <c r="V1794" i="4"/>
  <c r="U1794" i="4"/>
  <c r="T1794" i="4"/>
  <c r="S1794" i="4"/>
  <c r="R1794" i="4"/>
  <c r="Q1794" i="4"/>
  <c r="P1794" i="4"/>
  <c r="O1794" i="4"/>
  <c r="AD1793" i="4"/>
  <c r="AC1793" i="4"/>
  <c r="AB1793" i="4"/>
  <c r="AA1793" i="4"/>
  <c r="Z1793" i="4"/>
  <c r="Y1793" i="4"/>
  <c r="X1793" i="4"/>
  <c r="W1793" i="4"/>
  <c r="V1793" i="4"/>
  <c r="U1793" i="4"/>
  <c r="T1793" i="4"/>
  <c r="S1793" i="4"/>
  <c r="R1793" i="4"/>
  <c r="Q1793" i="4"/>
  <c r="P1793" i="4"/>
  <c r="O1793" i="4"/>
  <c r="AD1792" i="4"/>
  <c r="AC1792" i="4"/>
  <c r="AB1792" i="4"/>
  <c r="AA1792" i="4"/>
  <c r="Z1792" i="4"/>
  <c r="Y1792" i="4"/>
  <c r="X1792" i="4"/>
  <c r="W1792" i="4"/>
  <c r="V1792" i="4"/>
  <c r="U1792" i="4"/>
  <c r="T1792" i="4"/>
  <c r="S1792" i="4"/>
  <c r="R1792" i="4"/>
  <c r="Q1792" i="4"/>
  <c r="P1792" i="4"/>
  <c r="O1792" i="4"/>
  <c r="AD1791" i="4"/>
  <c r="AC1791" i="4"/>
  <c r="AB1791" i="4"/>
  <c r="AA1791" i="4"/>
  <c r="Z1791" i="4"/>
  <c r="Y1791" i="4"/>
  <c r="X1791" i="4"/>
  <c r="W1791" i="4"/>
  <c r="V1791" i="4"/>
  <c r="U1791" i="4"/>
  <c r="T1791" i="4"/>
  <c r="S1791" i="4"/>
  <c r="R1791" i="4"/>
  <c r="Q1791" i="4"/>
  <c r="P1791" i="4"/>
  <c r="O1791" i="4"/>
  <c r="AD1790" i="4"/>
  <c r="AC1790" i="4"/>
  <c r="AB1790" i="4"/>
  <c r="AA1790" i="4"/>
  <c r="Z1790" i="4"/>
  <c r="Y1790" i="4"/>
  <c r="X1790" i="4"/>
  <c r="W1790" i="4"/>
  <c r="V1790" i="4"/>
  <c r="U1790" i="4"/>
  <c r="T1790" i="4"/>
  <c r="S1790" i="4"/>
  <c r="R1790" i="4"/>
  <c r="Q1790" i="4"/>
  <c r="P1790" i="4"/>
  <c r="O1790" i="4"/>
  <c r="AD1789" i="4"/>
  <c r="AC1789" i="4"/>
  <c r="AB1789" i="4"/>
  <c r="AA1789" i="4"/>
  <c r="Z1789" i="4"/>
  <c r="Y1789" i="4"/>
  <c r="X1789" i="4"/>
  <c r="W1789" i="4"/>
  <c r="V1789" i="4"/>
  <c r="U1789" i="4"/>
  <c r="T1789" i="4"/>
  <c r="S1789" i="4"/>
  <c r="R1789" i="4"/>
  <c r="Q1789" i="4"/>
  <c r="P1789" i="4"/>
  <c r="O1789" i="4"/>
  <c r="AD1788" i="4"/>
  <c r="AC1788" i="4"/>
  <c r="AB1788" i="4"/>
  <c r="AA1788" i="4"/>
  <c r="Z1788" i="4"/>
  <c r="Y1788" i="4"/>
  <c r="X1788" i="4"/>
  <c r="W1788" i="4"/>
  <c r="V1788" i="4"/>
  <c r="U1788" i="4"/>
  <c r="T1788" i="4"/>
  <c r="S1788" i="4"/>
  <c r="R1788" i="4"/>
  <c r="Q1788" i="4"/>
  <c r="P1788" i="4"/>
  <c r="O1788" i="4"/>
  <c r="AD1787" i="4"/>
  <c r="AC1787" i="4"/>
  <c r="AB1787" i="4"/>
  <c r="AA1787" i="4"/>
  <c r="Z1787" i="4"/>
  <c r="Y1787" i="4"/>
  <c r="X1787" i="4"/>
  <c r="W1787" i="4"/>
  <c r="V1787" i="4"/>
  <c r="U1787" i="4"/>
  <c r="T1787" i="4"/>
  <c r="S1787" i="4"/>
  <c r="R1787" i="4"/>
  <c r="Q1787" i="4"/>
  <c r="P1787" i="4"/>
  <c r="O1787" i="4"/>
  <c r="AD1786" i="4"/>
  <c r="AC1786" i="4"/>
  <c r="AB1786" i="4"/>
  <c r="AA1786" i="4"/>
  <c r="Z1786" i="4"/>
  <c r="Y1786" i="4"/>
  <c r="X1786" i="4"/>
  <c r="W1786" i="4"/>
  <c r="V1786" i="4"/>
  <c r="U1786" i="4"/>
  <c r="T1786" i="4"/>
  <c r="S1786" i="4"/>
  <c r="R1786" i="4"/>
  <c r="Q1786" i="4"/>
  <c r="P1786" i="4"/>
  <c r="O1786" i="4"/>
  <c r="AD1785" i="4"/>
  <c r="AC1785" i="4"/>
  <c r="AB1785" i="4"/>
  <c r="AA1785" i="4"/>
  <c r="Z1785" i="4"/>
  <c r="Y1785" i="4"/>
  <c r="X1785" i="4"/>
  <c r="W1785" i="4"/>
  <c r="V1785" i="4"/>
  <c r="U1785" i="4"/>
  <c r="T1785" i="4"/>
  <c r="S1785" i="4"/>
  <c r="R1785" i="4"/>
  <c r="Q1785" i="4"/>
  <c r="P1785" i="4"/>
  <c r="O1785" i="4"/>
  <c r="AD1784" i="4"/>
  <c r="AC1784" i="4"/>
  <c r="AB1784" i="4"/>
  <c r="AA1784" i="4"/>
  <c r="Z1784" i="4"/>
  <c r="Y1784" i="4"/>
  <c r="X1784" i="4"/>
  <c r="W1784" i="4"/>
  <c r="V1784" i="4"/>
  <c r="U1784" i="4"/>
  <c r="T1784" i="4"/>
  <c r="S1784" i="4"/>
  <c r="R1784" i="4"/>
  <c r="Q1784" i="4"/>
  <c r="P1784" i="4"/>
  <c r="O1784" i="4"/>
  <c r="AD1783" i="4"/>
  <c r="AC1783" i="4"/>
  <c r="AB1783" i="4"/>
  <c r="AA1783" i="4"/>
  <c r="Z1783" i="4"/>
  <c r="Y1783" i="4"/>
  <c r="X1783" i="4"/>
  <c r="W1783" i="4"/>
  <c r="V1783" i="4"/>
  <c r="U1783" i="4"/>
  <c r="T1783" i="4"/>
  <c r="S1783" i="4"/>
  <c r="R1783" i="4"/>
  <c r="Q1783" i="4"/>
  <c r="P1783" i="4"/>
  <c r="O1783" i="4"/>
  <c r="AD1782" i="4"/>
  <c r="AC1782" i="4"/>
  <c r="AB1782" i="4"/>
  <c r="AA1782" i="4"/>
  <c r="Z1782" i="4"/>
  <c r="Y1782" i="4"/>
  <c r="X1782" i="4"/>
  <c r="W1782" i="4"/>
  <c r="V1782" i="4"/>
  <c r="U1782" i="4"/>
  <c r="T1782" i="4"/>
  <c r="S1782" i="4"/>
  <c r="R1782" i="4"/>
  <c r="Q1782" i="4"/>
  <c r="P1782" i="4"/>
  <c r="O1782" i="4"/>
  <c r="AD1781" i="4"/>
  <c r="AC1781" i="4"/>
  <c r="AB1781" i="4"/>
  <c r="AA1781" i="4"/>
  <c r="Z1781" i="4"/>
  <c r="Y1781" i="4"/>
  <c r="X1781" i="4"/>
  <c r="W1781" i="4"/>
  <c r="V1781" i="4"/>
  <c r="U1781" i="4"/>
  <c r="T1781" i="4"/>
  <c r="S1781" i="4"/>
  <c r="R1781" i="4"/>
  <c r="Q1781" i="4"/>
  <c r="P1781" i="4"/>
  <c r="O1781" i="4"/>
  <c r="AD1780" i="4"/>
  <c r="AC1780" i="4"/>
  <c r="AB1780" i="4"/>
  <c r="AA1780" i="4"/>
  <c r="Z1780" i="4"/>
  <c r="Y1780" i="4"/>
  <c r="X1780" i="4"/>
  <c r="W1780" i="4"/>
  <c r="V1780" i="4"/>
  <c r="U1780" i="4"/>
  <c r="T1780" i="4"/>
  <c r="S1780" i="4"/>
  <c r="R1780" i="4"/>
  <c r="Q1780" i="4"/>
  <c r="P1780" i="4"/>
  <c r="O1780" i="4"/>
  <c r="AD1779" i="4"/>
  <c r="AC1779" i="4"/>
  <c r="AB1779" i="4"/>
  <c r="AA1779" i="4"/>
  <c r="Z1779" i="4"/>
  <c r="Y1779" i="4"/>
  <c r="X1779" i="4"/>
  <c r="W1779" i="4"/>
  <c r="V1779" i="4"/>
  <c r="U1779" i="4"/>
  <c r="T1779" i="4"/>
  <c r="S1779" i="4"/>
  <c r="R1779" i="4"/>
  <c r="Q1779" i="4"/>
  <c r="P1779" i="4"/>
  <c r="O1779" i="4"/>
  <c r="AD1778" i="4"/>
  <c r="AC1778" i="4"/>
  <c r="AB1778" i="4"/>
  <c r="AA1778" i="4"/>
  <c r="Z1778" i="4"/>
  <c r="Y1778" i="4"/>
  <c r="X1778" i="4"/>
  <c r="W1778" i="4"/>
  <c r="V1778" i="4"/>
  <c r="U1778" i="4"/>
  <c r="T1778" i="4"/>
  <c r="S1778" i="4"/>
  <c r="R1778" i="4"/>
  <c r="Q1778" i="4"/>
  <c r="P1778" i="4"/>
  <c r="O1778" i="4"/>
  <c r="AD1777" i="4"/>
  <c r="AC1777" i="4"/>
  <c r="AB1777" i="4"/>
  <c r="AA1777" i="4"/>
  <c r="Z1777" i="4"/>
  <c r="Y1777" i="4"/>
  <c r="X1777" i="4"/>
  <c r="W1777" i="4"/>
  <c r="V1777" i="4"/>
  <c r="U1777" i="4"/>
  <c r="T1777" i="4"/>
  <c r="S1777" i="4"/>
  <c r="R1777" i="4"/>
  <c r="Q1777" i="4"/>
  <c r="P1777" i="4"/>
  <c r="O1777" i="4"/>
  <c r="AD1776" i="4"/>
  <c r="AC1776" i="4"/>
  <c r="AB1776" i="4"/>
  <c r="AA1776" i="4"/>
  <c r="Z1776" i="4"/>
  <c r="Y1776" i="4"/>
  <c r="X1776" i="4"/>
  <c r="W1776" i="4"/>
  <c r="V1776" i="4"/>
  <c r="U1776" i="4"/>
  <c r="T1776" i="4"/>
  <c r="S1776" i="4"/>
  <c r="R1776" i="4"/>
  <c r="Q1776" i="4"/>
  <c r="P1776" i="4"/>
  <c r="O1776" i="4"/>
  <c r="AD1775" i="4"/>
  <c r="AC1775" i="4"/>
  <c r="AB1775" i="4"/>
  <c r="AA1775" i="4"/>
  <c r="Z1775" i="4"/>
  <c r="Y1775" i="4"/>
  <c r="X1775" i="4"/>
  <c r="W1775" i="4"/>
  <c r="V1775" i="4"/>
  <c r="U1775" i="4"/>
  <c r="T1775" i="4"/>
  <c r="S1775" i="4"/>
  <c r="R1775" i="4"/>
  <c r="Q1775" i="4"/>
  <c r="P1775" i="4"/>
  <c r="O1775" i="4"/>
  <c r="AD1774" i="4"/>
  <c r="AC1774" i="4"/>
  <c r="AB1774" i="4"/>
  <c r="AA1774" i="4"/>
  <c r="Z1774" i="4"/>
  <c r="Y1774" i="4"/>
  <c r="X1774" i="4"/>
  <c r="W1774" i="4"/>
  <c r="V1774" i="4"/>
  <c r="U1774" i="4"/>
  <c r="T1774" i="4"/>
  <c r="S1774" i="4"/>
  <c r="R1774" i="4"/>
  <c r="Q1774" i="4"/>
  <c r="P1774" i="4"/>
  <c r="O1774" i="4"/>
  <c r="AD1773" i="4"/>
  <c r="AC1773" i="4"/>
  <c r="AB1773" i="4"/>
  <c r="AA1773" i="4"/>
  <c r="Z1773" i="4"/>
  <c r="Y1773" i="4"/>
  <c r="X1773" i="4"/>
  <c r="W1773" i="4"/>
  <c r="V1773" i="4"/>
  <c r="U1773" i="4"/>
  <c r="T1773" i="4"/>
  <c r="S1773" i="4"/>
  <c r="R1773" i="4"/>
  <c r="Q1773" i="4"/>
  <c r="P1773" i="4"/>
  <c r="O1773" i="4"/>
  <c r="AD1772" i="4"/>
  <c r="AC1772" i="4"/>
  <c r="AB1772" i="4"/>
  <c r="AA1772" i="4"/>
  <c r="Z1772" i="4"/>
  <c r="Y1772" i="4"/>
  <c r="X1772" i="4"/>
  <c r="W1772" i="4"/>
  <c r="V1772" i="4"/>
  <c r="U1772" i="4"/>
  <c r="T1772" i="4"/>
  <c r="S1772" i="4"/>
  <c r="R1772" i="4"/>
  <c r="Q1772" i="4"/>
  <c r="P1772" i="4"/>
  <c r="O1772" i="4"/>
  <c r="AD1771" i="4"/>
  <c r="AC1771" i="4"/>
  <c r="AB1771" i="4"/>
  <c r="AA1771" i="4"/>
  <c r="Z1771" i="4"/>
  <c r="Y1771" i="4"/>
  <c r="X1771" i="4"/>
  <c r="W1771" i="4"/>
  <c r="V1771" i="4"/>
  <c r="U1771" i="4"/>
  <c r="T1771" i="4"/>
  <c r="S1771" i="4"/>
  <c r="R1771" i="4"/>
  <c r="Q1771" i="4"/>
  <c r="P1771" i="4"/>
  <c r="O1771" i="4"/>
  <c r="AD1770" i="4"/>
  <c r="AC1770" i="4"/>
  <c r="AB1770" i="4"/>
  <c r="AA1770" i="4"/>
  <c r="Z1770" i="4"/>
  <c r="Y1770" i="4"/>
  <c r="X1770" i="4"/>
  <c r="W1770" i="4"/>
  <c r="V1770" i="4"/>
  <c r="U1770" i="4"/>
  <c r="T1770" i="4"/>
  <c r="S1770" i="4"/>
  <c r="R1770" i="4"/>
  <c r="Q1770" i="4"/>
  <c r="P1770" i="4"/>
  <c r="O1770" i="4"/>
  <c r="AD1769" i="4"/>
  <c r="AC1769" i="4"/>
  <c r="AB1769" i="4"/>
  <c r="AA1769" i="4"/>
  <c r="Z1769" i="4"/>
  <c r="Y1769" i="4"/>
  <c r="X1769" i="4"/>
  <c r="W1769" i="4"/>
  <c r="V1769" i="4"/>
  <c r="U1769" i="4"/>
  <c r="T1769" i="4"/>
  <c r="S1769" i="4"/>
  <c r="R1769" i="4"/>
  <c r="Q1769" i="4"/>
  <c r="P1769" i="4"/>
  <c r="O1769" i="4"/>
  <c r="AD1768" i="4"/>
  <c r="AC1768" i="4"/>
  <c r="AB1768" i="4"/>
  <c r="AA1768" i="4"/>
  <c r="Z1768" i="4"/>
  <c r="Y1768" i="4"/>
  <c r="X1768" i="4"/>
  <c r="W1768" i="4"/>
  <c r="V1768" i="4"/>
  <c r="U1768" i="4"/>
  <c r="T1768" i="4"/>
  <c r="S1768" i="4"/>
  <c r="R1768" i="4"/>
  <c r="Q1768" i="4"/>
  <c r="P1768" i="4"/>
  <c r="O1768" i="4"/>
  <c r="AD1767" i="4"/>
  <c r="AC1767" i="4"/>
  <c r="AB1767" i="4"/>
  <c r="AA1767" i="4"/>
  <c r="Z1767" i="4"/>
  <c r="Y1767" i="4"/>
  <c r="X1767" i="4"/>
  <c r="W1767" i="4"/>
  <c r="V1767" i="4"/>
  <c r="U1767" i="4"/>
  <c r="T1767" i="4"/>
  <c r="S1767" i="4"/>
  <c r="R1767" i="4"/>
  <c r="Q1767" i="4"/>
  <c r="P1767" i="4"/>
  <c r="O1767" i="4"/>
  <c r="AD1766" i="4"/>
  <c r="AC1766" i="4"/>
  <c r="AB1766" i="4"/>
  <c r="AA1766" i="4"/>
  <c r="Z1766" i="4"/>
  <c r="Y1766" i="4"/>
  <c r="X1766" i="4"/>
  <c r="W1766" i="4"/>
  <c r="V1766" i="4"/>
  <c r="U1766" i="4"/>
  <c r="T1766" i="4"/>
  <c r="S1766" i="4"/>
  <c r="R1766" i="4"/>
  <c r="Q1766" i="4"/>
  <c r="P1766" i="4"/>
  <c r="O1766" i="4"/>
  <c r="AD1765" i="4"/>
  <c r="AC1765" i="4"/>
  <c r="AB1765" i="4"/>
  <c r="AA1765" i="4"/>
  <c r="Z1765" i="4"/>
  <c r="Y1765" i="4"/>
  <c r="X1765" i="4"/>
  <c r="W1765" i="4"/>
  <c r="V1765" i="4"/>
  <c r="U1765" i="4"/>
  <c r="T1765" i="4"/>
  <c r="S1765" i="4"/>
  <c r="R1765" i="4"/>
  <c r="Q1765" i="4"/>
  <c r="P1765" i="4"/>
  <c r="O1765" i="4"/>
  <c r="AD1764" i="4"/>
  <c r="AC1764" i="4"/>
  <c r="AB1764" i="4"/>
  <c r="AA1764" i="4"/>
  <c r="Z1764" i="4"/>
  <c r="Y1764" i="4"/>
  <c r="X1764" i="4"/>
  <c r="W1764" i="4"/>
  <c r="V1764" i="4"/>
  <c r="U1764" i="4"/>
  <c r="T1764" i="4"/>
  <c r="S1764" i="4"/>
  <c r="R1764" i="4"/>
  <c r="Q1764" i="4"/>
  <c r="P1764" i="4"/>
  <c r="O1764" i="4"/>
  <c r="AD1763" i="4"/>
  <c r="AC1763" i="4"/>
  <c r="AB1763" i="4"/>
  <c r="AA1763" i="4"/>
  <c r="Z1763" i="4"/>
  <c r="Y1763" i="4"/>
  <c r="X1763" i="4"/>
  <c r="W1763" i="4"/>
  <c r="V1763" i="4"/>
  <c r="U1763" i="4"/>
  <c r="T1763" i="4"/>
  <c r="S1763" i="4"/>
  <c r="R1763" i="4"/>
  <c r="Q1763" i="4"/>
  <c r="P1763" i="4"/>
  <c r="O1763" i="4"/>
  <c r="AD1762" i="4"/>
  <c r="AC1762" i="4"/>
  <c r="AB1762" i="4"/>
  <c r="AA1762" i="4"/>
  <c r="Z1762" i="4"/>
  <c r="Y1762" i="4"/>
  <c r="X1762" i="4"/>
  <c r="W1762" i="4"/>
  <c r="V1762" i="4"/>
  <c r="U1762" i="4"/>
  <c r="T1762" i="4"/>
  <c r="S1762" i="4"/>
  <c r="R1762" i="4"/>
  <c r="Q1762" i="4"/>
  <c r="P1762" i="4"/>
  <c r="O1762" i="4"/>
  <c r="AD1761" i="4"/>
  <c r="AC1761" i="4"/>
  <c r="AB1761" i="4"/>
  <c r="AA1761" i="4"/>
  <c r="Z1761" i="4"/>
  <c r="Y1761" i="4"/>
  <c r="X1761" i="4"/>
  <c r="W1761" i="4"/>
  <c r="V1761" i="4"/>
  <c r="U1761" i="4"/>
  <c r="T1761" i="4"/>
  <c r="S1761" i="4"/>
  <c r="R1761" i="4"/>
  <c r="Q1761" i="4"/>
  <c r="P1761" i="4"/>
  <c r="O1761" i="4"/>
  <c r="AD1760" i="4"/>
  <c r="AC1760" i="4"/>
  <c r="AB1760" i="4"/>
  <c r="AA1760" i="4"/>
  <c r="Z1760" i="4"/>
  <c r="Y1760" i="4"/>
  <c r="X1760" i="4"/>
  <c r="W1760" i="4"/>
  <c r="V1760" i="4"/>
  <c r="U1760" i="4"/>
  <c r="T1760" i="4"/>
  <c r="S1760" i="4"/>
  <c r="R1760" i="4"/>
  <c r="Q1760" i="4"/>
  <c r="P1760" i="4"/>
  <c r="O1760" i="4"/>
  <c r="AD1759" i="4"/>
  <c r="AC1759" i="4"/>
  <c r="AB1759" i="4"/>
  <c r="AA1759" i="4"/>
  <c r="Z1759" i="4"/>
  <c r="Y1759" i="4"/>
  <c r="X1759" i="4"/>
  <c r="W1759" i="4"/>
  <c r="V1759" i="4"/>
  <c r="U1759" i="4"/>
  <c r="T1759" i="4"/>
  <c r="S1759" i="4"/>
  <c r="R1759" i="4"/>
  <c r="Q1759" i="4"/>
  <c r="P1759" i="4"/>
  <c r="O1759" i="4"/>
  <c r="AD1758" i="4"/>
  <c r="AC1758" i="4"/>
  <c r="AB1758" i="4"/>
  <c r="AA1758" i="4"/>
  <c r="Z1758" i="4"/>
  <c r="Y1758" i="4"/>
  <c r="X1758" i="4"/>
  <c r="W1758" i="4"/>
  <c r="V1758" i="4"/>
  <c r="U1758" i="4"/>
  <c r="T1758" i="4"/>
  <c r="S1758" i="4"/>
  <c r="R1758" i="4"/>
  <c r="Q1758" i="4"/>
  <c r="P1758" i="4"/>
  <c r="O1758" i="4"/>
  <c r="AD1757" i="4"/>
  <c r="AC1757" i="4"/>
  <c r="AB1757" i="4"/>
  <c r="AA1757" i="4"/>
  <c r="Z1757" i="4"/>
  <c r="Y1757" i="4"/>
  <c r="X1757" i="4"/>
  <c r="W1757" i="4"/>
  <c r="V1757" i="4"/>
  <c r="U1757" i="4"/>
  <c r="T1757" i="4"/>
  <c r="S1757" i="4"/>
  <c r="R1757" i="4"/>
  <c r="Q1757" i="4"/>
  <c r="P1757" i="4"/>
  <c r="O1757" i="4"/>
  <c r="AD1756" i="4"/>
  <c r="AC1756" i="4"/>
  <c r="AB1756" i="4"/>
  <c r="AA1756" i="4"/>
  <c r="Z1756" i="4"/>
  <c r="Y1756" i="4"/>
  <c r="X1756" i="4"/>
  <c r="W1756" i="4"/>
  <c r="V1756" i="4"/>
  <c r="U1756" i="4"/>
  <c r="T1756" i="4"/>
  <c r="S1756" i="4"/>
  <c r="R1756" i="4"/>
  <c r="Q1756" i="4"/>
  <c r="P1756" i="4"/>
  <c r="O1756" i="4"/>
  <c r="AD1755" i="4"/>
  <c r="AC1755" i="4"/>
  <c r="AB1755" i="4"/>
  <c r="AA1755" i="4"/>
  <c r="Z1755" i="4"/>
  <c r="Y1755" i="4"/>
  <c r="X1755" i="4"/>
  <c r="W1755" i="4"/>
  <c r="V1755" i="4"/>
  <c r="U1755" i="4"/>
  <c r="T1755" i="4"/>
  <c r="S1755" i="4"/>
  <c r="R1755" i="4"/>
  <c r="Q1755" i="4"/>
  <c r="P1755" i="4"/>
  <c r="O1755" i="4"/>
  <c r="AD1754" i="4"/>
  <c r="AC1754" i="4"/>
  <c r="AB1754" i="4"/>
  <c r="AA1754" i="4"/>
  <c r="Z1754" i="4"/>
  <c r="Y1754" i="4"/>
  <c r="X1754" i="4"/>
  <c r="W1754" i="4"/>
  <c r="V1754" i="4"/>
  <c r="U1754" i="4"/>
  <c r="T1754" i="4"/>
  <c r="S1754" i="4"/>
  <c r="R1754" i="4"/>
  <c r="Q1754" i="4"/>
  <c r="P1754" i="4"/>
  <c r="O1754" i="4"/>
  <c r="AD1753" i="4"/>
  <c r="AC1753" i="4"/>
  <c r="AB1753" i="4"/>
  <c r="AA1753" i="4"/>
  <c r="Z1753" i="4"/>
  <c r="Y1753" i="4"/>
  <c r="X1753" i="4"/>
  <c r="W1753" i="4"/>
  <c r="V1753" i="4"/>
  <c r="U1753" i="4"/>
  <c r="T1753" i="4"/>
  <c r="S1753" i="4"/>
  <c r="R1753" i="4"/>
  <c r="Q1753" i="4"/>
  <c r="P1753" i="4"/>
  <c r="O1753" i="4"/>
  <c r="AD1752" i="4"/>
  <c r="AC1752" i="4"/>
  <c r="AB1752" i="4"/>
  <c r="AA1752" i="4"/>
  <c r="Z1752" i="4"/>
  <c r="Y1752" i="4"/>
  <c r="X1752" i="4"/>
  <c r="W1752" i="4"/>
  <c r="V1752" i="4"/>
  <c r="U1752" i="4"/>
  <c r="T1752" i="4"/>
  <c r="S1752" i="4"/>
  <c r="R1752" i="4"/>
  <c r="Q1752" i="4"/>
  <c r="P1752" i="4"/>
  <c r="O1752" i="4"/>
  <c r="AD1751" i="4"/>
  <c r="AC1751" i="4"/>
  <c r="AB1751" i="4"/>
  <c r="AA1751" i="4"/>
  <c r="Z1751" i="4"/>
  <c r="Y1751" i="4"/>
  <c r="X1751" i="4"/>
  <c r="W1751" i="4"/>
  <c r="V1751" i="4"/>
  <c r="U1751" i="4"/>
  <c r="T1751" i="4"/>
  <c r="S1751" i="4"/>
  <c r="R1751" i="4"/>
  <c r="Q1751" i="4"/>
  <c r="P1751" i="4"/>
  <c r="O1751" i="4"/>
  <c r="AD1750" i="4"/>
  <c r="AC1750" i="4"/>
  <c r="AB1750" i="4"/>
  <c r="AA1750" i="4"/>
  <c r="Z1750" i="4"/>
  <c r="Y1750" i="4"/>
  <c r="X1750" i="4"/>
  <c r="W1750" i="4"/>
  <c r="V1750" i="4"/>
  <c r="U1750" i="4"/>
  <c r="T1750" i="4"/>
  <c r="S1750" i="4"/>
  <c r="R1750" i="4"/>
  <c r="Q1750" i="4"/>
  <c r="P1750" i="4"/>
  <c r="O1750" i="4"/>
  <c r="AD1749" i="4"/>
  <c r="AC1749" i="4"/>
  <c r="AB1749" i="4"/>
  <c r="AA1749" i="4"/>
  <c r="Z1749" i="4"/>
  <c r="Y1749" i="4"/>
  <c r="X1749" i="4"/>
  <c r="W1749" i="4"/>
  <c r="V1749" i="4"/>
  <c r="U1749" i="4"/>
  <c r="T1749" i="4"/>
  <c r="S1749" i="4"/>
  <c r="R1749" i="4"/>
  <c r="Q1749" i="4"/>
  <c r="P1749" i="4"/>
  <c r="O1749" i="4"/>
  <c r="AD1748" i="4"/>
  <c r="AC1748" i="4"/>
  <c r="AB1748" i="4"/>
  <c r="AA1748" i="4"/>
  <c r="Z1748" i="4"/>
  <c r="Y1748" i="4"/>
  <c r="X1748" i="4"/>
  <c r="W1748" i="4"/>
  <c r="V1748" i="4"/>
  <c r="U1748" i="4"/>
  <c r="T1748" i="4"/>
  <c r="S1748" i="4"/>
  <c r="R1748" i="4"/>
  <c r="Q1748" i="4"/>
  <c r="P1748" i="4"/>
  <c r="O1748" i="4"/>
  <c r="AD1747" i="4"/>
  <c r="AC1747" i="4"/>
  <c r="AB1747" i="4"/>
  <c r="AA1747" i="4"/>
  <c r="Z1747" i="4"/>
  <c r="Y1747" i="4"/>
  <c r="X1747" i="4"/>
  <c r="W1747" i="4"/>
  <c r="V1747" i="4"/>
  <c r="U1747" i="4"/>
  <c r="T1747" i="4"/>
  <c r="S1747" i="4"/>
  <c r="R1747" i="4"/>
  <c r="Q1747" i="4"/>
  <c r="P1747" i="4"/>
  <c r="O1747" i="4"/>
  <c r="AD1746" i="4"/>
  <c r="AC1746" i="4"/>
  <c r="AB1746" i="4"/>
  <c r="AA1746" i="4"/>
  <c r="Z1746" i="4"/>
  <c r="Y1746" i="4"/>
  <c r="X1746" i="4"/>
  <c r="W1746" i="4"/>
  <c r="V1746" i="4"/>
  <c r="U1746" i="4"/>
  <c r="T1746" i="4"/>
  <c r="S1746" i="4"/>
  <c r="R1746" i="4"/>
  <c r="Q1746" i="4"/>
  <c r="P1746" i="4"/>
  <c r="O1746" i="4"/>
  <c r="AD1745" i="4"/>
  <c r="AC1745" i="4"/>
  <c r="AB1745" i="4"/>
  <c r="AA1745" i="4"/>
  <c r="Z1745" i="4"/>
  <c r="Y1745" i="4"/>
  <c r="X1745" i="4"/>
  <c r="W1745" i="4"/>
  <c r="V1745" i="4"/>
  <c r="U1745" i="4"/>
  <c r="T1745" i="4"/>
  <c r="S1745" i="4"/>
  <c r="R1745" i="4"/>
  <c r="Q1745" i="4"/>
  <c r="P1745" i="4"/>
  <c r="O1745" i="4"/>
  <c r="AD1744" i="4"/>
  <c r="AC1744" i="4"/>
  <c r="AB1744" i="4"/>
  <c r="AA1744" i="4"/>
  <c r="Z1744" i="4"/>
  <c r="Y1744" i="4"/>
  <c r="X1744" i="4"/>
  <c r="W1744" i="4"/>
  <c r="V1744" i="4"/>
  <c r="U1744" i="4"/>
  <c r="T1744" i="4"/>
  <c r="S1744" i="4"/>
  <c r="R1744" i="4"/>
  <c r="Q1744" i="4"/>
  <c r="P1744" i="4"/>
  <c r="O1744" i="4"/>
  <c r="AD1743" i="4"/>
  <c r="AC1743" i="4"/>
  <c r="AB1743" i="4"/>
  <c r="AA1743" i="4"/>
  <c r="Z1743" i="4"/>
  <c r="Y1743" i="4"/>
  <c r="X1743" i="4"/>
  <c r="W1743" i="4"/>
  <c r="V1743" i="4"/>
  <c r="U1743" i="4"/>
  <c r="T1743" i="4"/>
  <c r="S1743" i="4"/>
  <c r="R1743" i="4"/>
  <c r="Q1743" i="4"/>
  <c r="P1743" i="4"/>
  <c r="O1743" i="4"/>
  <c r="AD1742" i="4"/>
  <c r="AC1742" i="4"/>
  <c r="AB1742" i="4"/>
  <c r="AA1742" i="4"/>
  <c r="Z1742" i="4"/>
  <c r="Y1742" i="4"/>
  <c r="X1742" i="4"/>
  <c r="W1742" i="4"/>
  <c r="V1742" i="4"/>
  <c r="U1742" i="4"/>
  <c r="T1742" i="4"/>
  <c r="S1742" i="4"/>
  <c r="R1742" i="4"/>
  <c r="Q1742" i="4"/>
  <c r="P1742" i="4"/>
  <c r="O1742" i="4"/>
  <c r="AD1741" i="4"/>
  <c r="AC1741" i="4"/>
  <c r="AB1741" i="4"/>
  <c r="AA1741" i="4"/>
  <c r="Z1741" i="4"/>
  <c r="Y1741" i="4"/>
  <c r="X1741" i="4"/>
  <c r="W1741" i="4"/>
  <c r="V1741" i="4"/>
  <c r="U1741" i="4"/>
  <c r="T1741" i="4"/>
  <c r="S1741" i="4"/>
  <c r="R1741" i="4"/>
  <c r="Q1741" i="4"/>
  <c r="P1741" i="4"/>
  <c r="O1741" i="4"/>
  <c r="AD1740" i="4"/>
  <c r="AC1740" i="4"/>
  <c r="AB1740" i="4"/>
  <c r="AA1740" i="4"/>
  <c r="Z1740" i="4"/>
  <c r="Y1740" i="4"/>
  <c r="X1740" i="4"/>
  <c r="W1740" i="4"/>
  <c r="V1740" i="4"/>
  <c r="U1740" i="4"/>
  <c r="T1740" i="4"/>
  <c r="S1740" i="4"/>
  <c r="R1740" i="4"/>
  <c r="Q1740" i="4"/>
  <c r="P1740" i="4"/>
  <c r="O1740" i="4"/>
  <c r="AD1739" i="4"/>
  <c r="AC1739" i="4"/>
  <c r="AB1739" i="4"/>
  <c r="AA1739" i="4"/>
  <c r="Z1739" i="4"/>
  <c r="Y1739" i="4"/>
  <c r="X1739" i="4"/>
  <c r="W1739" i="4"/>
  <c r="V1739" i="4"/>
  <c r="U1739" i="4"/>
  <c r="T1739" i="4"/>
  <c r="S1739" i="4"/>
  <c r="R1739" i="4"/>
  <c r="Q1739" i="4"/>
  <c r="P1739" i="4"/>
  <c r="O1739" i="4"/>
  <c r="AD1738" i="4"/>
  <c r="AC1738" i="4"/>
  <c r="AB1738" i="4"/>
  <c r="AA1738" i="4"/>
  <c r="Z1738" i="4"/>
  <c r="Y1738" i="4"/>
  <c r="X1738" i="4"/>
  <c r="W1738" i="4"/>
  <c r="V1738" i="4"/>
  <c r="U1738" i="4"/>
  <c r="T1738" i="4"/>
  <c r="S1738" i="4"/>
  <c r="R1738" i="4"/>
  <c r="Q1738" i="4"/>
  <c r="P1738" i="4"/>
  <c r="O1738" i="4"/>
  <c r="AD1737" i="4"/>
  <c r="AC1737" i="4"/>
  <c r="AB1737" i="4"/>
  <c r="AA1737" i="4"/>
  <c r="Z1737" i="4"/>
  <c r="Y1737" i="4"/>
  <c r="X1737" i="4"/>
  <c r="W1737" i="4"/>
  <c r="V1737" i="4"/>
  <c r="U1737" i="4"/>
  <c r="T1737" i="4"/>
  <c r="S1737" i="4"/>
  <c r="R1737" i="4"/>
  <c r="Q1737" i="4"/>
  <c r="P1737" i="4"/>
  <c r="O1737" i="4"/>
  <c r="AD1736" i="4"/>
  <c r="AC1736" i="4"/>
  <c r="AB1736" i="4"/>
  <c r="AA1736" i="4"/>
  <c r="Z1736" i="4"/>
  <c r="Y1736" i="4"/>
  <c r="X1736" i="4"/>
  <c r="W1736" i="4"/>
  <c r="V1736" i="4"/>
  <c r="U1736" i="4"/>
  <c r="T1736" i="4"/>
  <c r="S1736" i="4"/>
  <c r="R1736" i="4"/>
  <c r="Q1736" i="4"/>
  <c r="P1736" i="4"/>
  <c r="O1736" i="4"/>
  <c r="AD1735" i="4"/>
  <c r="AC1735" i="4"/>
  <c r="AB1735" i="4"/>
  <c r="AA1735" i="4"/>
  <c r="Z1735" i="4"/>
  <c r="Y1735" i="4"/>
  <c r="X1735" i="4"/>
  <c r="W1735" i="4"/>
  <c r="V1735" i="4"/>
  <c r="U1735" i="4"/>
  <c r="T1735" i="4"/>
  <c r="S1735" i="4"/>
  <c r="R1735" i="4"/>
  <c r="Q1735" i="4"/>
  <c r="P1735" i="4"/>
  <c r="O1735" i="4"/>
  <c r="AD1734" i="4"/>
  <c r="AC1734" i="4"/>
  <c r="AB1734" i="4"/>
  <c r="AA1734" i="4"/>
  <c r="Z1734" i="4"/>
  <c r="Y1734" i="4"/>
  <c r="X1734" i="4"/>
  <c r="W1734" i="4"/>
  <c r="V1734" i="4"/>
  <c r="U1734" i="4"/>
  <c r="T1734" i="4"/>
  <c r="S1734" i="4"/>
  <c r="R1734" i="4"/>
  <c r="Q1734" i="4"/>
  <c r="P1734" i="4"/>
  <c r="O1734" i="4"/>
  <c r="AD1733" i="4"/>
  <c r="AC1733" i="4"/>
  <c r="AB1733" i="4"/>
  <c r="AA1733" i="4"/>
  <c r="Z1733" i="4"/>
  <c r="Y1733" i="4"/>
  <c r="X1733" i="4"/>
  <c r="W1733" i="4"/>
  <c r="V1733" i="4"/>
  <c r="U1733" i="4"/>
  <c r="T1733" i="4"/>
  <c r="S1733" i="4"/>
  <c r="R1733" i="4"/>
  <c r="Q1733" i="4"/>
  <c r="P1733" i="4"/>
  <c r="O1733" i="4"/>
  <c r="AD1732" i="4"/>
  <c r="AC1732" i="4"/>
  <c r="AB1732" i="4"/>
  <c r="AA1732" i="4"/>
  <c r="Z1732" i="4"/>
  <c r="Y1732" i="4"/>
  <c r="X1732" i="4"/>
  <c r="W1732" i="4"/>
  <c r="V1732" i="4"/>
  <c r="U1732" i="4"/>
  <c r="T1732" i="4"/>
  <c r="S1732" i="4"/>
  <c r="R1732" i="4"/>
  <c r="Q1732" i="4"/>
  <c r="P1732" i="4"/>
  <c r="O1732" i="4"/>
  <c r="AD1731" i="4"/>
  <c r="AC1731" i="4"/>
  <c r="AB1731" i="4"/>
  <c r="AA1731" i="4"/>
  <c r="Z1731" i="4"/>
  <c r="Y1731" i="4"/>
  <c r="X1731" i="4"/>
  <c r="W1731" i="4"/>
  <c r="V1731" i="4"/>
  <c r="U1731" i="4"/>
  <c r="T1731" i="4"/>
  <c r="S1731" i="4"/>
  <c r="R1731" i="4"/>
  <c r="Q1731" i="4"/>
  <c r="P1731" i="4"/>
  <c r="O1731" i="4"/>
  <c r="AD1730" i="4"/>
  <c r="AC1730" i="4"/>
  <c r="AB1730" i="4"/>
  <c r="AA1730" i="4"/>
  <c r="Z1730" i="4"/>
  <c r="Y1730" i="4"/>
  <c r="X1730" i="4"/>
  <c r="W1730" i="4"/>
  <c r="V1730" i="4"/>
  <c r="U1730" i="4"/>
  <c r="T1730" i="4"/>
  <c r="S1730" i="4"/>
  <c r="R1730" i="4"/>
  <c r="Q1730" i="4"/>
  <c r="P1730" i="4"/>
  <c r="O1730" i="4"/>
  <c r="AD1729" i="4"/>
  <c r="AC1729" i="4"/>
  <c r="AB1729" i="4"/>
  <c r="AA1729" i="4"/>
  <c r="Z1729" i="4"/>
  <c r="Y1729" i="4"/>
  <c r="X1729" i="4"/>
  <c r="W1729" i="4"/>
  <c r="V1729" i="4"/>
  <c r="U1729" i="4"/>
  <c r="T1729" i="4"/>
  <c r="S1729" i="4"/>
  <c r="R1729" i="4"/>
  <c r="Q1729" i="4"/>
  <c r="P1729" i="4"/>
  <c r="O1729" i="4"/>
  <c r="AD1728" i="4"/>
  <c r="AC1728" i="4"/>
  <c r="AB1728" i="4"/>
  <c r="AA1728" i="4"/>
  <c r="Z1728" i="4"/>
  <c r="Y1728" i="4"/>
  <c r="X1728" i="4"/>
  <c r="W1728" i="4"/>
  <c r="V1728" i="4"/>
  <c r="U1728" i="4"/>
  <c r="T1728" i="4"/>
  <c r="S1728" i="4"/>
  <c r="R1728" i="4"/>
  <c r="Q1728" i="4"/>
  <c r="P1728" i="4"/>
  <c r="O1728" i="4"/>
  <c r="AD1727" i="4"/>
  <c r="AC1727" i="4"/>
  <c r="AB1727" i="4"/>
  <c r="AA1727" i="4"/>
  <c r="Z1727" i="4"/>
  <c r="Y1727" i="4"/>
  <c r="X1727" i="4"/>
  <c r="W1727" i="4"/>
  <c r="V1727" i="4"/>
  <c r="U1727" i="4"/>
  <c r="T1727" i="4"/>
  <c r="S1727" i="4"/>
  <c r="R1727" i="4"/>
  <c r="Q1727" i="4"/>
  <c r="P1727" i="4"/>
  <c r="O1727" i="4"/>
  <c r="AD1726" i="4"/>
  <c r="AC1726" i="4"/>
  <c r="AB1726" i="4"/>
  <c r="AA1726" i="4"/>
  <c r="Z1726" i="4"/>
  <c r="Y1726" i="4"/>
  <c r="X1726" i="4"/>
  <c r="W1726" i="4"/>
  <c r="V1726" i="4"/>
  <c r="U1726" i="4"/>
  <c r="T1726" i="4"/>
  <c r="S1726" i="4"/>
  <c r="R1726" i="4"/>
  <c r="Q1726" i="4"/>
  <c r="P1726" i="4"/>
  <c r="O1726" i="4"/>
  <c r="AD1725" i="4"/>
  <c r="AC1725" i="4"/>
  <c r="AB1725" i="4"/>
  <c r="AA1725" i="4"/>
  <c r="Z1725" i="4"/>
  <c r="Y1725" i="4"/>
  <c r="X1725" i="4"/>
  <c r="W1725" i="4"/>
  <c r="V1725" i="4"/>
  <c r="U1725" i="4"/>
  <c r="T1725" i="4"/>
  <c r="S1725" i="4"/>
  <c r="R1725" i="4"/>
  <c r="Q1725" i="4"/>
  <c r="P1725" i="4"/>
  <c r="O1725" i="4"/>
  <c r="AD1724" i="4"/>
  <c r="AC1724" i="4"/>
  <c r="AB1724" i="4"/>
  <c r="AA1724" i="4"/>
  <c r="Z1724" i="4"/>
  <c r="Y1724" i="4"/>
  <c r="X1724" i="4"/>
  <c r="W1724" i="4"/>
  <c r="V1724" i="4"/>
  <c r="U1724" i="4"/>
  <c r="T1724" i="4"/>
  <c r="S1724" i="4"/>
  <c r="R1724" i="4"/>
  <c r="Q1724" i="4"/>
  <c r="P1724" i="4"/>
  <c r="O1724" i="4"/>
  <c r="AD1723" i="4"/>
  <c r="AC1723" i="4"/>
  <c r="AB1723" i="4"/>
  <c r="AA1723" i="4"/>
  <c r="Z1723" i="4"/>
  <c r="Y1723" i="4"/>
  <c r="X1723" i="4"/>
  <c r="W1723" i="4"/>
  <c r="V1723" i="4"/>
  <c r="U1723" i="4"/>
  <c r="T1723" i="4"/>
  <c r="S1723" i="4"/>
  <c r="R1723" i="4"/>
  <c r="Q1723" i="4"/>
  <c r="P1723" i="4"/>
  <c r="O1723" i="4"/>
  <c r="AD1722" i="4"/>
  <c r="AC1722" i="4"/>
  <c r="AB1722" i="4"/>
  <c r="AA1722" i="4"/>
  <c r="Z1722" i="4"/>
  <c r="Y1722" i="4"/>
  <c r="X1722" i="4"/>
  <c r="W1722" i="4"/>
  <c r="V1722" i="4"/>
  <c r="U1722" i="4"/>
  <c r="T1722" i="4"/>
  <c r="S1722" i="4"/>
  <c r="R1722" i="4"/>
  <c r="Q1722" i="4"/>
  <c r="P1722" i="4"/>
  <c r="O1722" i="4"/>
  <c r="AD1721" i="4"/>
  <c r="AC1721" i="4"/>
  <c r="AB1721" i="4"/>
  <c r="AA1721" i="4"/>
  <c r="Z1721" i="4"/>
  <c r="Y1721" i="4"/>
  <c r="X1721" i="4"/>
  <c r="W1721" i="4"/>
  <c r="V1721" i="4"/>
  <c r="U1721" i="4"/>
  <c r="T1721" i="4"/>
  <c r="S1721" i="4"/>
  <c r="R1721" i="4"/>
  <c r="Q1721" i="4"/>
  <c r="P1721" i="4"/>
  <c r="O1721" i="4"/>
  <c r="AD1720" i="4"/>
  <c r="AC1720" i="4"/>
  <c r="AB1720" i="4"/>
  <c r="AA1720" i="4"/>
  <c r="Z1720" i="4"/>
  <c r="Y1720" i="4"/>
  <c r="X1720" i="4"/>
  <c r="W1720" i="4"/>
  <c r="V1720" i="4"/>
  <c r="U1720" i="4"/>
  <c r="T1720" i="4"/>
  <c r="S1720" i="4"/>
  <c r="R1720" i="4"/>
  <c r="Q1720" i="4"/>
  <c r="P1720" i="4"/>
  <c r="O1720" i="4"/>
  <c r="AD1719" i="4"/>
  <c r="AC1719" i="4"/>
  <c r="AB1719" i="4"/>
  <c r="AA1719" i="4"/>
  <c r="Z1719" i="4"/>
  <c r="Y1719" i="4"/>
  <c r="X1719" i="4"/>
  <c r="W1719" i="4"/>
  <c r="V1719" i="4"/>
  <c r="U1719" i="4"/>
  <c r="T1719" i="4"/>
  <c r="S1719" i="4"/>
  <c r="R1719" i="4"/>
  <c r="Q1719" i="4"/>
  <c r="P1719" i="4"/>
  <c r="O1719" i="4"/>
  <c r="AD1718" i="4"/>
  <c r="AC1718" i="4"/>
  <c r="AB1718" i="4"/>
  <c r="AA1718" i="4"/>
  <c r="Z1718" i="4"/>
  <c r="Y1718" i="4"/>
  <c r="X1718" i="4"/>
  <c r="W1718" i="4"/>
  <c r="V1718" i="4"/>
  <c r="U1718" i="4"/>
  <c r="T1718" i="4"/>
  <c r="S1718" i="4"/>
  <c r="R1718" i="4"/>
  <c r="Q1718" i="4"/>
  <c r="P1718" i="4"/>
  <c r="O1718" i="4"/>
  <c r="AD1717" i="4"/>
  <c r="AC1717" i="4"/>
  <c r="AB1717" i="4"/>
  <c r="AA1717" i="4"/>
  <c r="Z1717" i="4"/>
  <c r="Y1717" i="4"/>
  <c r="X1717" i="4"/>
  <c r="W1717" i="4"/>
  <c r="V1717" i="4"/>
  <c r="U1717" i="4"/>
  <c r="T1717" i="4"/>
  <c r="S1717" i="4"/>
  <c r="R1717" i="4"/>
  <c r="Q1717" i="4"/>
  <c r="P1717" i="4"/>
  <c r="O1717" i="4"/>
  <c r="AD1716" i="4"/>
  <c r="AC1716" i="4"/>
  <c r="AB1716" i="4"/>
  <c r="AA1716" i="4"/>
  <c r="Z1716" i="4"/>
  <c r="Y1716" i="4"/>
  <c r="X1716" i="4"/>
  <c r="W1716" i="4"/>
  <c r="V1716" i="4"/>
  <c r="U1716" i="4"/>
  <c r="T1716" i="4"/>
  <c r="S1716" i="4"/>
  <c r="R1716" i="4"/>
  <c r="Q1716" i="4"/>
  <c r="P1716" i="4"/>
  <c r="O1716" i="4"/>
  <c r="AD1715" i="4"/>
  <c r="AC1715" i="4"/>
  <c r="AB1715" i="4"/>
  <c r="AA1715" i="4"/>
  <c r="Z1715" i="4"/>
  <c r="Y1715" i="4"/>
  <c r="X1715" i="4"/>
  <c r="W1715" i="4"/>
  <c r="V1715" i="4"/>
  <c r="U1715" i="4"/>
  <c r="T1715" i="4"/>
  <c r="S1715" i="4"/>
  <c r="R1715" i="4"/>
  <c r="Q1715" i="4"/>
  <c r="P1715" i="4"/>
  <c r="O1715" i="4"/>
  <c r="AD1714" i="4"/>
  <c r="AC1714" i="4"/>
  <c r="AB1714" i="4"/>
  <c r="AA1714" i="4"/>
  <c r="Z1714" i="4"/>
  <c r="Y1714" i="4"/>
  <c r="X1714" i="4"/>
  <c r="W1714" i="4"/>
  <c r="V1714" i="4"/>
  <c r="U1714" i="4"/>
  <c r="T1714" i="4"/>
  <c r="S1714" i="4"/>
  <c r="R1714" i="4"/>
  <c r="Q1714" i="4"/>
  <c r="P1714" i="4"/>
  <c r="O1714" i="4"/>
  <c r="AD1713" i="4"/>
  <c r="AC1713" i="4"/>
  <c r="AB1713" i="4"/>
  <c r="AA1713" i="4"/>
  <c r="Z1713" i="4"/>
  <c r="Y1713" i="4"/>
  <c r="X1713" i="4"/>
  <c r="W1713" i="4"/>
  <c r="V1713" i="4"/>
  <c r="U1713" i="4"/>
  <c r="T1713" i="4"/>
  <c r="S1713" i="4"/>
  <c r="R1713" i="4"/>
  <c r="Q1713" i="4"/>
  <c r="P1713" i="4"/>
  <c r="O1713" i="4"/>
  <c r="AD1712" i="4"/>
  <c r="AC1712" i="4"/>
  <c r="AB1712" i="4"/>
  <c r="AA1712" i="4"/>
  <c r="Z1712" i="4"/>
  <c r="Y1712" i="4"/>
  <c r="X1712" i="4"/>
  <c r="W1712" i="4"/>
  <c r="V1712" i="4"/>
  <c r="U1712" i="4"/>
  <c r="T1712" i="4"/>
  <c r="S1712" i="4"/>
  <c r="R1712" i="4"/>
  <c r="Q1712" i="4"/>
  <c r="P1712" i="4"/>
  <c r="O1712" i="4"/>
  <c r="AD1711" i="4"/>
  <c r="AC1711" i="4"/>
  <c r="AB1711" i="4"/>
  <c r="AA1711" i="4"/>
  <c r="Z1711" i="4"/>
  <c r="Y1711" i="4"/>
  <c r="X1711" i="4"/>
  <c r="W1711" i="4"/>
  <c r="V1711" i="4"/>
  <c r="U1711" i="4"/>
  <c r="T1711" i="4"/>
  <c r="S1711" i="4"/>
  <c r="R1711" i="4"/>
  <c r="Q1711" i="4"/>
  <c r="P1711" i="4"/>
  <c r="O1711" i="4"/>
  <c r="AD1710" i="4"/>
  <c r="AC1710" i="4"/>
  <c r="AB1710" i="4"/>
  <c r="AA1710" i="4"/>
  <c r="Z1710" i="4"/>
  <c r="Y1710" i="4"/>
  <c r="X1710" i="4"/>
  <c r="W1710" i="4"/>
  <c r="V1710" i="4"/>
  <c r="U1710" i="4"/>
  <c r="T1710" i="4"/>
  <c r="S1710" i="4"/>
  <c r="R1710" i="4"/>
  <c r="Q1710" i="4"/>
  <c r="P1710" i="4"/>
  <c r="O1710" i="4"/>
  <c r="AD1709" i="4"/>
  <c r="AC1709" i="4"/>
  <c r="AB1709" i="4"/>
  <c r="AA1709" i="4"/>
  <c r="Z1709" i="4"/>
  <c r="Y1709" i="4"/>
  <c r="X1709" i="4"/>
  <c r="W1709" i="4"/>
  <c r="V1709" i="4"/>
  <c r="U1709" i="4"/>
  <c r="T1709" i="4"/>
  <c r="S1709" i="4"/>
  <c r="R1709" i="4"/>
  <c r="Q1709" i="4"/>
  <c r="P1709" i="4"/>
  <c r="O1709" i="4"/>
  <c r="AD1708" i="4"/>
  <c r="AC1708" i="4"/>
  <c r="AB1708" i="4"/>
  <c r="AA1708" i="4"/>
  <c r="Z1708" i="4"/>
  <c r="Y1708" i="4"/>
  <c r="X1708" i="4"/>
  <c r="W1708" i="4"/>
  <c r="V1708" i="4"/>
  <c r="U1708" i="4"/>
  <c r="T1708" i="4"/>
  <c r="S1708" i="4"/>
  <c r="R1708" i="4"/>
  <c r="Q1708" i="4"/>
  <c r="P1708" i="4"/>
  <c r="O1708" i="4"/>
  <c r="AD1707" i="4"/>
  <c r="AC1707" i="4"/>
  <c r="AB1707" i="4"/>
  <c r="AA1707" i="4"/>
  <c r="Z1707" i="4"/>
  <c r="Y1707" i="4"/>
  <c r="X1707" i="4"/>
  <c r="W1707" i="4"/>
  <c r="V1707" i="4"/>
  <c r="U1707" i="4"/>
  <c r="T1707" i="4"/>
  <c r="S1707" i="4"/>
  <c r="R1707" i="4"/>
  <c r="Q1707" i="4"/>
  <c r="P1707" i="4"/>
  <c r="O1707" i="4"/>
  <c r="AD1706" i="4"/>
  <c r="AC1706" i="4"/>
  <c r="AB1706" i="4"/>
  <c r="AA1706" i="4"/>
  <c r="Z1706" i="4"/>
  <c r="Y1706" i="4"/>
  <c r="X1706" i="4"/>
  <c r="W1706" i="4"/>
  <c r="V1706" i="4"/>
  <c r="U1706" i="4"/>
  <c r="T1706" i="4"/>
  <c r="S1706" i="4"/>
  <c r="R1706" i="4"/>
  <c r="Q1706" i="4"/>
  <c r="P1706" i="4"/>
  <c r="O1706" i="4"/>
  <c r="AD1705" i="4"/>
  <c r="AC1705" i="4"/>
  <c r="AB1705" i="4"/>
  <c r="AA1705" i="4"/>
  <c r="Z1705" i="4"/>
  <c r="Y1705" i="4"/>
  <c r="X1705" i="4"/>
  <c r="W1705" i="4"/>
  <c r="V1705" i="4"/>
  <c r="U1705" i="4"/>
  <c r="T1705" i="4"/>
  <c r="S1705" i="4"/>
  <c r="R1705" i="4"/>
  <c r="Q1705" i="4"/>
  <c r="P1705" i="4"/>
  <c r="O1705" i="4"/>
  <c r="AD1704" i="4"/>
  <c r="AC1704" i="4"/>
  <c r="AB1704" i="4"/>
  <c r="AA1704" i="4"/>
  <c r="Z1704" i="4"/>
  <c r="Y1704" i="4"/>
  <c r="X1704" i="4"/>
  <c r="W1704" i="4"/>
  <c r="V1704" i="4"/>
  <c r="U1704" i="4"/>
  <c r="T1704" i="4"/>
  <c r="S1704" i="4"/>
  <c r="R1704" i="4"/>
  <c r="Q1704" i="4"/>
  <c r="P1704" i="4"/>
  <c r="O1704" i="4"/>
  <c r="AD1703" i="4"/>
  <c r="AC1703" i="4"/>
  <c r="AB1703" i="4"/>
  <c r="AA1703" i="4"/>
  <c r="Z1703" i="4"/>
  <c r="Y1703" i="4"/>
  <c r="X1703" i="4"/>
  <c r="W1703" i="4"/>
  <c r="V1703" i="4"/>
  <c r="U1703" i="4"/>
  <c r="T1703" i="4"/>
  <c r="S1703" i="4"/>
  <c r="R1703" i="4"/>
  <c r="Q1703" i="4"/>
  <c r="P1703" i="4"/>
  <c r="O1703" i="4"/>
  <c r="AD1702" i="4"/>
  <c r="AC1702" i="4"/>
  <c r="AB1702" i="4"/>
  <c r="AA1702" i="4"/>
  <c r="Z1702" i="4"/>
  <c r="Y1702" i="4"/>
  <c r="X1702" i="4"/>
  <c r="W1702" i="4"/>
  <c r="V1702" i="4"/>
  <c r="U1702" i="4"/>
  <c r="T1702" i="4"/>
  <c r="S1702" i="4"/>
  <c r="R1702" i="4"/>
  <c r="Q1702" i="4"/>
  <c r="P1702" i="4"/>
  <c r="O1702" i="4"/>
  <c r="AD1701" i="4"/>
  <c r="AC1701" i="4"/>
  <c r="AB1701" i="4"/>
  <c r="AA1701" i="4"/>
  <c r="Z1701" i="4"/>
  <c r="Y1701" i="4"/>
  <c r="X1701" i="4"/>
  <c r="W1701" i="4"/>
  <c r="V1701" i="4"/>
  <c r="U1701" i="4"/>
  <c r="T1701" i="4"/>
  <c r="S1701" i="4"/>
  <c r="R1701" i="4"/>
  <c r="Q1701" i="4"/>
  <c r="P1701" i="4"/>
  <c r="O1701" i="4"/>
  <c r="AD1700" i="4"/>
  <c r="AC1700" i="4"/>
  <c r="AB1700" i="4"/>
  <c r="AA1700" i="4"/>
  <c r="Z1700" i="4"/>
  <c r="Y1700" i="4"/>
  <c r="X1700" i="4"/>
  <c r="W1700" i="4"/>
  <c r="V1700" i="4"/>
  <c r="U1700" i="4"/>
  <c r="T1700" i="4"/>
  <c r="S1700" i="4"/>
  <c r="R1700" i="4"/>
  <c r="Q1700" i="4"/>
  <c r="P1700" i="4"/>
  <c r="O1700" i="4"/>
  <c r="AD1699" i="4"/>
  <c r="AC1699" i="4"/>
  <c r="AB1699" i="4"/>
  <c r="AA1699" i="4"/>
  <c r="Z1699" i="4"/>
  <c r="Y1699" i="4"/>
  <c r="X1699" i="4"/>
  <c r="W1699" i="4"/>
  <c r="V1699" i="4"/>
  <c r="U1699" i="4"/>
  <c r="T1699" i="4"/>
  <c r="S1699" i="4"/>
  <c r="R1699" i="4"/>
  <c r="Q1699" i="4"/>
  <c r="P1699" i="4"/>
  <c r="O1699" i="4"/>
  <c r="AD1698" i="4"/>
  <c r="AC1698" i="4"/>
  <c r="AB1698" i="4"/>
  <c r="AA1698" i="4"/>
  <c r="Z1698" i="4"/>
  <c r="Y1698" i="4"/>
  <c r="X1698" i="4"/>
  <c r="W1698" i="4"/>
  <c r="V1698" i="4"/>
  <c r="U1698" i="4"/>
  <c r="T1698" i="4"/>
  <c r="S1698" i="4"/>
  <c r="R1698" i="4"/>
  <c r="Q1698" i="4"/>
  <c r="P1698" i="4"/>
  <c r="O1698" i="4"/>
  <c r="AD1697" i="4"/>
  <c r="AC1697" i="4"/>
  <c r="AB1697" i="4"/>
  <c r="AA1697" i="4"/>
  <c r="Z1697" i="4"/>
  <c r="Y1697" i="4"/>
  <c r="X1697" i="4"/>
  <c r="W1697" i="4"/>
  <c r="V1697" i="4"/>
  <c r="U1697" i="4"/>
  <c r="T1697" i="4"/>
  <c r="S1697" i="4"/>
  <c r="R1697" i="4"/>
  <c r="Q1697" i="4"/>
  <c r="P1697" i="4"/>
  <c r="O1697" i="4"/>
  <c r="AD1696" i="4"/>
  <c r="AC1696" i="4"/>
  <c r="AB1696" i="4"/>
  <c r="AA1696" i="4"/>
  <c r="Z1696" i="4"/>
  <c r="Y1696" i="4"/>
  <c r="X1696" i="4"/>
  <c r="W1696" i="4"/>
  <c r="V1696" i="4"/>
  <c r="U1696" i="4"/>
  <c r="T1696" i="4"/>
  <c r="S1696" i="4"/>
  <c r="R1696" i="4"/>
  <c r="Q1696" i="4"/>
  <c r="P1696" i="4"/>
  <c r="O1696" i="4"/>
  <c r="AD1695" i="4"/>
  <c r="AC1695" i="4"/>
  <c r="AB1695" i="4"/>
  <c r="AA1695" i="4"/>
  <c r="Z1695" i="4"/>
  <c r="Y1695" i="4"/>
  <c r="X1695" i="4"/>
  <c r="W1695" i="4"/>
  <c r="V1695" i="4"/>
  <c r="U1695" i="4"/>
  <c r="T1695" i="4"/>
  <c r="S1695" i="4"/>
  <c r="R1695" i="4"/>
  <c r="Q1695" i="4"/>
  <c r="P1695" i="4"/>
  <c r="O1695" i="4"/>
  <c r="AD1694" i="4"/>
  <c r="AC1694" i="4"/>
  <c r="AB1694" i="4"/>
  <c r="AA1694" i="4"/>
  <c r="Z1694" i="4"/>
  <c r="Y1694" i="4"/>
  <c r="X1694" i="4"/>
  <c r="W1694" i="4"/>
  <c r="V1694" i="4"/>
  <c r="U1694" i="4"/>
  <c r="T1694" i="4"/>
  <c r="S1694" i="4"/>
  <c r="R1694" i="4"/>
  <c r="Q1694" i="4"/>
  <c r="P1694" i="4"/>
  <c r="O1694" i="4"/>
  <c r="AD1693" i="4"/>
  <c r="AC1693" i="4"/>
  <c r="AB1693" i="4"/>
  <c r="AA1693" i="4"/>
  <c r="Z1693" i="4"/>
  <c r="Y1693" i="4"/>
  <c r="X1693" i="4"/>
  <c r="W1693" i="4"/>
  <c r="V1693" i="4"/>
  <c r="U1693" i="4"/>
  <c r="T1693" i="4"/>
  <c r="S1693" i="4"/>
  <c r="R1693" i="4"/>
  <c r="Q1693" i="4"/>
  <c r="P1693" i="4"/>
  <c r="O1693" i="4"/>
  <c r="AD1692" i="4"/>
  <c r="AC1692" i="4"/>
  <c r="AB1692" i="4"/>
  <c r="AA1692" i="4"/>
  <c r="Z1692" i="4"/>
  <c r="Y1692" i="4"/>
  <c r="X1692" i="4"/>
  <c r="W1692" i="4"/>
  <c r="V1692" i="4"/>
  <c r="U1692" i="4"/>
  <c r="T1692" i="4"/>
  <c r="S1692" i="4"/>
  <c r="R1692" i="4"/>
  <c r="Q1692" i="4"/>
  <c r="P1692" i="4"/>
  <c r="O1692" i="4"/>
  <c r="AD1691" i="4"/>
  <c r="AC1691" i="4"/>
  <c r="AB1691" i="4"/>
  <c r="AA1691" i="4"/>
  <c r="Z1691" i="4"/>
  <c r="Y1691" i="4"/>
  <c r="X1691" i="4"/>
  <c r="W1691" i="4"/>
  <c r="V1691" i="4"/>
  <c r="U1691" i="4"/>
  <c r="T1691" i="4"/>
  <c r="S1691" i="4"/>
  <c r="R1691" i="4"/>
  <c r="Q1691" i="4"/>
  <c r="P1691" i="4"/>
  <c r="O1691" i="4"/>
  <c r="AD1690" i="4"/>
  <c r="AC1690" i="4"/>
  <c r="AB1690" i="4"/>
  <c r="AA1690" i="4"/>
  <c r="Z1690" i="4"/>
  <c r="Y1690" i="4"/>
  <c r="X1690" i="4"/>
  <c r="W1690" i="4"/>
  <c r="V1690" i="4"/>
  <c r="U1690" i="4"/>
  <c r="T1690" i="4"/>
  <c r="S1690" i="4"/>
  <c r="R1690" i="4"/>
  <c r="Q1690" i="4"/>
  <c r="P1690" i="4"/>
  <c r="O1690" i="4"/>
  <c r="AD1689" i="4"/>
  <c r="AC1689" i="4"/>
  <c r="AB1689" i="4"/>
  <c r="AA1689" i="4"/>
  <c r="Z1689" i="4"/>
  <c r="Y1689" i="4"/>
  <c r="X1689" i="4"/>
  <c r="W1689" i="4"/>
  <c r="V1689" i="4"/>
  <c r="U1689" i="4"/>
  <c r="T1689" i="4"/>
  <c r="S1689" i="4"/>
  <c r="R1689" i="4"/>
  <c r="Q1689" i="4"/>
  <c r="P1689" i="4"/>
  <c r="O1689" i="4"/>
  <c r="AD1688" i="4"/>
  <c r="AC1688" i="4"/>
  <c r="AB1688" i="4"/>
  <c r="AA1688" i="4"/>
  <c r="Z1688" i="4"/>
  <c r="Y1688" i="4"/>
  <c r="X1688" i="4"/>
  <c r="W1688" i="4"/>
  <c r="V1688" i="4"/>
  <c r="U1688" i="4"/>
  <c r="T1688" i="4"/>
  <c r="S1688" i="4"/>
  <c r="R1688" i="4"/>
  <c r="Q1688" i="4"/>
  <c r="P1688" i="4"/>
  <c r="O1688" i="4"/>
  <c r="AD1687" i="4"/>
  <c r="AC1687" i="4"/>
  <c r="AB1687" i="4"/>
  <c r="AA1687" i="4"/>
  <c r="Z1687" i="4"/>
  <c r="Y1687" i="4"/>
  <c r="X1687" i="4"/>
  <c r="W1687" i="4"/>
  <c r="V1687" i="4"/>
  <c r="U1687" i="4"/>
  <c r="T1687" i="4"/>
  <c r="S1687" i="4"/>
  <c r="R1687" i="4"/>
  <c r="Q1687" i="4"/>
  <c r="P1687" i="4"/>
  <c r="O1687" i="4"/>
  <c r="AD1686" i="4"/>
  <c r="AC1686" i="4"/>
  <c r="AB1686" i="4"/>
  <c r="AA1686" i="4"/>
  <c r="Z1686" i="4"/>
  <c r="Y1686" i="4"/>
  <c r="X1686" i="4"/>
  <c r="W1686" i="4"/>
  <c r="V1686" i="4"/>
  <c r="U1686" i="4"/>
  <c r="T1686" i="4"/>
  <c r="S1686" i="4"/>
  <c r="R1686" i="4"/>
  <c r="Q1686" i="4"/>
  <c r="P1686" i="4"/>
  <c r="O1686" i="4"/>
  <c r="AD1685" i="4"/>
  <c r="AC1685" i="4"/>
  <c r="AB1685" i="4"/>
  <c r="AA1685" i="4"/>
  <c r="Z1685" i="4"/>
  <c r="Y1685" i="4"/>
  <c r="X1685" i="4"/>
  <c r="W1685" i="4"/>
  <c r="V1685" i="4"/>
  <c r="U1685" i="4"/>
  <c r="T1685" i="4"/>
  <c r="S1685" i="4"/>
  <c r="R1685" i="4"/>
  <c r="Q1685" i="4"/>
  <c r="P1685" i="4"/>
  <c r="O1685" i="4"/>
  <c r="AD1684" i="4"/>
  <c r="AC1684" i="4"/>
  <c r="AB1684" i="4"/>
  <c r="AA1684" i="4"/>
  <c r="Z1684" i="4"/>
  <c r="Y1684" i="4"/>
  <c r="X1684" i="4"/>
  <c r="W1684" i="4"/>
  <c r="V1684" i="4"/>
  <c r="U1684" i="4"/>
  <c r="T1684" i="4"/>
  <c r="S1684" i="4"/>
  <c r="R1684" i="4"/>
  <c r="Q1684" i="4"/>
  <c r="P1684" i="4"/>
  <c r="O1684" i="4"/>
  <c r="AD1683" i="4"/>
  <c r="AC1683" i="4"/>
  <c r="AB1683" i="4"/>
  <c r="AA1683" i="4"/>
  <c r="Z1683" i="4"/>
  <c r="Y1683" i="4"/>
  <c r="X1683" i="4"/>
  <c r="W1683" i="4"/>
  <c r="V1683" i="4"/>
  <c r="U1683" i="4"/>
  <c r="T1683" i="4"/>
  <c r="S1683" i="4"/>
  <c r="R1683" i="4"/>
  <c r="Q1683" i="4"/>
  <c r="P1683" i="4"/>
  <c r="O1683" i="4"/>
  <c r="AD1682" i="4"/>
  <c r="AC1682" i="4"/>
  <c r="AB1682" i="4"/>
  <c r="AA1682" i="4"/>
  <c r="Z1682" i="4"/>
  <c r="Y1682" i="4"/>
  <c r="X1682" i="4"/>
  <c r="W1682" i="4"/>
  <c r="V1682" i="4"/>
  <c r="U1682" i="4"/>
  <c r="T1682" i="4"/>
  <c r="S1682" i="4"/>
  <c r="R1682" i="4"/>
  <c r="Q1682" i="4"/>
  <c r="P1682" i="4"/>
  <c r="O1682" i="4"/>
  <c r="AD1681" i="4"/>
  <c r="AC1681" i="4"/>
  <c r="AB1681" i="4"/>
  <c r="AA1681" i="4"/>
  <c r="Z1681" i="4"/>
  <c r="Y1681" i="4"/>
  <c r="X1681" i="4"/>
  <c r="W1681" i="4"/>
  <c r="V1681" i="4"/>
  <c r="U1681" i="4"/>
  <c r="T1681" i="4"/>
  <c r="S1681" i="4"/>
  <c r="R1681" i="4"/>
  <c r="Q1681" i="4"/>
  <c r="P1681" i="4"/>
  <c r="O1681" i="4"/>
  <c r="AD1680" i="4"/>
  <c r="AC1680" i="4"/>
  <c r="AB1680" i="4"/>
  <c r="AA1680" i="4"/>
  <c r="Z1680" i="4"/>
  <c r="Y1680" i="4"/>
  <c r="X1680" i="4"/>
  <c r="W1680" i="4"/>
  <c r="V1680" i="4"/>
  <c r="U1680" i="4"/>
  <c r="T1680" i="4"/>
  <c r="S1680" i="4"/>
  <c r="R1680" i="4"/>
  <c r="Q1680" i="4"/>
  <c r="P1680" i="4"/>
  <c r="O1680" i="4"/>
  <c r="AD1679" i="4"/>
  <c r="AC1679" i="4"/>
  <c r="AB1679" i="4"/>
  <c r="AA1679" i="4"/>
  <c r="Z1679" i="4"/>
  <c r="Y1679" i="4"/>
  <c r="X1679" i="4"/>
  <c r="W1679" i="4"/>
  <c r="V1679" i="4"/>
  <c r="U1679" i="4"/>
  <c r="T1679" i="4"/>
  <c r="S1679" i="4"/>
  <c r="R1679" i="4"/>
  <c r="Q1679" i="4"/>
  <c r="P1679" i="4"/>
  <c r="O1679" i="4"/>
  <c r="AD1678" i="4"/>
  <c r="AC1678" i="4"/>
  <c r="AB1678" i="4"/>
  <c r="AA1678" i="4"/>
  <c r="Z1678" i="4"/>
  <c r="Y1678" i="4"/>
  <c r="X1678" i="4"/>
  <c r="W1678" i="4"/>
  <c r="V1678" i="4"/>
  <c r="U1678" i="4"/>
  <c r="T1678" i="4"/>
  <c r="S1678" i="4"/>
  <c r="R1678" i="4"/>
  <c r="Q1678" i="4"/>
  <c r="P1678" i="4"/>
  <c r="O1678" i="4"/>
  <c r="AD1677" i="4"/>
  <c r="AC1677" i="4"/>
  <c r="AB1677" i="4"/>
  <c r="AA1677" i="4"/>
  <c r="Z1677" i="4"/>
  <c r="Y1677" i="4"/>
  <c r="X1677" i="4"/>
  <c r="W1677" i="4"/>
  <c r="V1677" i="4"/>
  <c r="U1677" i="4"/>
  <c r="T1677" i="4"/>
  <c r="S1677" i="4"/>
  <c r="R1677" i="4"/>
  <c r="Q1677" i="4"/>
  <c r="P1677" i="4"/>
  <c r="O1677" i="4"/>
  <c r="AD1676" i="4"/>
  <c r="AC1676" i="4"/>
  <c r="AB1676" i="4"/>
  <c r="AA1676" i="4"/>
  <c r="Z1676" i="4"/>
  <c r="Y1676" i="4"/>
  <c r="X1676" i="4"/>
  <c r="W1676" i="4"/>
  <c r="V1676" i="4"/>
  <c r="U1676" i="4"/>
  <c r="T1676" i="4"/>
  <c r="S1676" i="4"/>
  <c r="R1676" i="4"/>
  <c r="Q1676" i="4"/>
  <c r="P1676" i="4"/>
  <c r="O1676" i="4"/>
  <c r="AD1675" i="4"/>
  <c r="AC1675" i="4"/>
  <c r="AB1675" i="4"/>
  <c r="AA1675" i="4"/>
  <c r="Z1675" i="4"/>
  <c r="Y1675" i="4"/>
  <c r="X1675" i="4"/>
  <c r="W1675" i="4"/>
  <c r="V1675" i="4"/>
  <c r="U1675" i="4"/>
  <c r="T1675" i="4"/>
  <c r="S1675" i="4"/>
  <c r="R1675" i="4"/>
  <c r="Q1675" i="4"/>
  <c r="P1675" i="4"/>
  <c r="O1675" i="4"/>
  <c r="AD1674" i="4"/>
  <c r="AC1674" i="4"/>
  <c r="AB1674" i="4"/>
  <c r="AA1674" i="4"/>
  <c r="Z1674" i="4"/>
  <c r="Y1674" i="4"/>
  <c r="X1674" i="4"/>
  <c r="W1674" i="4"/>
  <c r="V1674" i="4"/>
  <c r="U1674" i="4"/>
  <c r="T1674" i="4"/>
  <c r="S1674" i="4"/>
  <c r="R1674" i="4"/>
  <c r="Q1674" i="4"/>
  <c r="P1674" i="4"/>
  <c r="O1674" i="4"/>
  <c r="AD1673" i="4"/>
  <c r="AC1673" i="4"/>
  <c r="AB1673" i="4"/>
  <c r="AA1673" i="4"/>
  <c r="Z1673" i="4"/>
  <c r="Y1673" i="4"/>
  <c r="X1673" i="4"/>
  <c r="W1673" i="4"/>
  <c r="V1673" i="4"/>
  <c r="U1673" i="4"/>
  <c r="T1673" i="4"/>
  <c r="S1673" i="4"/>
  <c r="R1673" i="4"/>
  <c r="Q1673" i="4"/>
  <c r="P1673" i="4"/>
  <c r="O1673" i="4"/>
  <c r="AD1672" i="4"/>
  <c r="AC1672" i="4"/>
  <c r="AB1672" i="4"/>
  <c r="AA1672" i="4"/>
  <c r="Z1672" i="4"/>
  <c r="Y1672" i="4"/>
  <c r="X1672" i="4"/>
  <c r="W1672" i="4"/>
  <c r="V1672" i="4"/>
  <c r="U1672" i="4"/>
  <c r="T1672" i="4"/>
  <c r="S1672" i="4"/>
  <c r="R1672" i="4"/>
  <c r="Q1672" i="4"/>
  <c r="P1672" i="4"/>
  <c r="O1672" i="4"/>
  <c r="AD1671" i="4"/>
  <c r="AC1671" i="4"/>
  <c r="AB1671" i="4"/>
  <c r="AA1671" i="4"/>
  <c r="Z1671" i="4"/>
  <c r="Y1671" i="4"/>
  <c r="X1671" i="4"/>
  <c r="W1671" i="4"/>
  <c r="V1671" i="4"/>
  <c r="U1671" i="4"/>
  <c r="T1671" i="4"/>
  <c r="S1671" i="4"/>
  <c r="R1671" i="4"/>
  <c r="Q1671" i="4"/>
  <c r="P1671" i="4"/>
  <c r="O1671" i="4"/>
  <c r="AD1670" i="4"/>
  <c r="AC1670" i="4"/>
  <c r="AB1670" i="4"/>
  <c r="AA1670" i="4"/>
  <c r="Z1670" i="4"/>
  <c r="Y1670" i="4"/>
  <c r="X1670" i="4"/>
  <c r="W1670" i="4"/>
  <c r="V1670" i="4"/>
  <c r="U1670" i="4"/>
  <c r="T1670" i="4"/>
  <c r="S1670" i="4"/>
  <c r="R1670" i="4"/>
  <c r="Q1670" i="4"/>
  <c r="P1670" i="4"/>
  <c r="O1670" i="4"/>
  <c r="AD1669" i="4"/>
  <c r="AC1669" i="4"/>
  <c r="AB1669" i="4"/>
  <c r="AA1669" i="4"/>
  <c r="Z1669" i="4"/>
  <c r="Y1669" i="4"/>
  <c r="X1669" i="4"/>
  <c r="W1669" i="4"/>
  <c r="V1669" i="4"/>
  <c r="U1669" i="4"/>
  <c r="T1669" i="4"/>
  <c r="S1669" i="4"/>
  <c r="R1669" i="4"/>
  <c r="Q1669" i="4"/>
  <c r="P1669" i="4"/>
  <c r="O1669" i="4"/>
  <c r="AD1668" i="4"/>
  <c r="AC1668" i="4"/>
  <c r="AB1668" i="4"/>
  <c r="AA1668" i="4"/>
  <c r="Z1668" i="4"/>
  <c r="Y1668" i="4"/>
  <c r="X1668" i="4"/>
  <c r="W1668" i="4"/>
  <c r="V1668" i="4"/>
  <c r="U1668" i="4"/>
  <c r="T1668" i="4"/>
  <c r="S1668" i="4"/>
  <c r="R1668" i="4"/>
  <c r="Q1668" i="4"/>
  <c r="P1668" i="4"/>
  <c r="O1668" i="4"/>
  <c r="AD1667" i="4"/>
  <c r="AC1667" i="4"/>
  <c r="AB1667" i="4"/>
  <c r="AA1667" i="4"/>
  <c r="Z1667" i="4"/>
  <c r="Y1667" i="4"/>
  <c r="X1667" i="4"/>
  <c r="W1667" i="4"/>
  <c r="V1667" i="4"/>
  <c r="U1667" i="4"/>
  <c r="T1667" i="4"/>
  <c r="S1667" i="4"/>
  <c r="R1667" i="4"/>
  <c r="Q1667" i="4"/>
  <c r="P1667" i="4"/>
  <c r="O1667" i="4"/>
  <c r="AD1666" i="4"/>
  <c r="AC1666" i="4"/>
  <c r="AB1666" i="4"/>
  <c r="AA1666" i="4"/>
  <c r="Z1666" i="4"/>
  <c r="Y1666" i="4"/>
  <c r="X1666" i="4"/>
  <c r="W1666" i="4"/>
  <c r="V1666" i="4"/>
  <c r="U1666" i="4"/>
  <c r="T1666" i="4"/>
  <c r="S1666" i="4"/>
  <c r="R1666" i="4"/>
  <c r="Q1666" i="4"/>
  <c r="P1666" i="4"/>
  <c r="O1666" i="4"/>
  <c r="AD1665" i="4"/>
  <c r="AC1665" i="4"/>
  <c r="AB1665" i="4"/>
  <c r="AA1665" i="4"/>
  <c r="Z1665" i="4"/>
  <c r="Y1665" i="4"/>
  <c r="X1665" i="4"/>
  <c r="W1665" i="4"/>
  <c r="V1665" i="4"/>
  <c r="U1665" i="4"/>
  <c r="T1665" i="4"/>
  <c r="S1665" i="4"/>
  <c r="R1665" i="4"/>
  <c r="Q1665" i="4"/>
  <c r="P1665" i="4"/>
  <c r="O1665" i="4"/>
  <c r="AD1664" i="4"/>
  <c r="AC1664" i="4"/>
  <c r="AB1664" i="4"/>
  <c r="AA1664" i="4"/>
  <c r="Z1664" i="4"/>
  <c r="Y1664" i="4"/>
  <c r="X1664" i="4"/>
  <c r="W1664" i="4"/>
  <c r="V1664" i="4"/>
  <c r="U1664" i="4"/>
  <c r="T1664" i="4"/>
  <c r="S1664" i="4"/>
  <c r="R1664" i="4"/>
  <c r="Q1664" i="4"/>
  <c r="P1664" i="4"/>
  <c r="O1664" i="4"/>
  <c r="AD1663" i="4"/>
  <c r="AC1663" i="4"/>
  <c r="AB1663" i="4"/>
  <c r="AA1663" i="4"/>
  <c r="Z1663" i="4"/>
  <c r="Y1663" i="4"/>
  <c r="X1663" i="4"/>
  <c r="W1663" i="4"/>
  <c r="V1663" i="4"/>
  <c r="U1663" i="4"/>
  <c r="T1663" i="4"/>
  <c r="S1663" i="4"/>
  <c r="R1663" i="4"/>
  <c r="Q1663" i="4"/>
  <c r="P1663" i="4"/>
  <c r="O1663" i="4"/>
  <c r="AD1662" i="4"/>
  <c r="AC1662" i="4"/>
  <c r="AB1662" i="4"/>
  <c r="AA1662" i="4"/>
  <c r="Z1662" i="4"/>
  <c r="Y1662" i="4"/>
  <c r="X1662" i="4"/>
  <c r="W1662" i="4"/>
  <c r="V1662" i="4"/>
  <c r="U1662" i="4"/>
  <c r="T1662" i="4"/>
  <c r="S1662" i="4"/>
  <c r="R1662" i="4"/>
  <c r="Q1662" i="4"/>
  <c r="P1662" i="4"/>
  <c r="O1662" i="4"/>
  <c r="AD1661" i="4"/>
  <c r="AC1661" i="4"/>
  <c r="AB1661" i="4"/>
  <c r="AA1661" i="4"/>
  <c r="Z1661" i="4"/>
  <c r="Y1661" i="4"/>
  <c r="X1661" i="4"/>
  <c r="W1661" i="4"/>
  <c r="V1661" i="4"/>
  <c r="U1661" i="4"/>
  <c r="T1661" i="4"/>
  <c r="S1661" i="4"/>
  <c r="R1661" i="4"/>
  <c r="Q1661" i="4"/>
  <c r="P1661" i="4"/>
  <c r="O1661" i="4"/>
  <c r="AD1660" i="4"/>
  <c r="AC1660" i="4"/>
  <c r="AB1660" i="4"/>
  <c r="AA1660" i="4"/>
  <c r="Z1660" i="4"/>
  <c r="Y1660" i="4"/>
  <c r="X1660" i="4"/>
  <c r="W1660" i="4"/>
  <c r="V1660" i="4"/>
  <c r="U1660" i="4"/>
  <c r="T1660" i="4"/>
  <c r="S1660" i="4"/>
  <c r="R1660" i="4"/>
  <c r="Q1660" i="4"/>
  <c r="P1660" i="4"/>
  <c r="O1660" i="4"/>
  <c r="AD1659" i="4"/>
  <c r="AC1659" i="4"/>
  <c r="AB1659" i="4"/>
  <c r="AA1659" i="4"/>
  <c r="Z1659" i="4"/>
  <c r="Y1659" i="4"/>
  <c r="X1659" i="4"/>
  <c r="W1659" i="4"/>
  <c r="V1659" i="4"/>
  <c r="U1659" i="4"/>
  <c r="T1659" i="4"/>
  <c r="S1659" i="4"/>
  <c r="R1659" i="4"/>
  <c r="Q1659" i="4"/>
  <c r="P1659" i="4"/>
  <c r="O1659" i="4"/>
  <c r="AD1658" i="4"/>
  <c r="AC1658" i="4"/>
  <c r="AB1658" i="4"/>
  <c r="AA1658" i="4"/>
  <c r="Z1658" i="4"/>
  <c r="Y1658" i="4"/>
  <c r="X1658" i="4"/>
  <c r="W1658" i="4"/>
  <c r="V1658" i="4"/>
  <c r="U1658" i="4"/>
  <c r="T1658" i="4"/>
  <c r="S1658" i="4"/>
  <c r="R1658" i="4"/>
  <c r="Q1658" i="4"/>
  <c r="P1658" i="4"/>
  <c r="O1658" i="4"/>
  <c r="AD1657" i="4"/>
  <c r="AC1657" i="4"/>
  <c r="AB1657" i="4"/>
  <c r="AA1657" i="4"/>
  <c r="Z1657" i="4"/>
  <c r="Y1657" i="4"/>
  <c r="X1657" i="4"/>
  <c r="W1657" i="4"/>
  <c r="V1657" i="4"/>
  <c r="U1657" i="4"/>
  <c r="T1657" i="4"/>
  <c r="S1657" i="4"/>
  <c r="R1657" i="4"/>
  <c r="Q1657" i="4"/>
  <c r="P1657" i="4"/>
  <c r="O1657" i="4"/>
  <c r="AD1656" i="4"/>
  <c r="AC1656" i="4"/>
  <c r="AB1656" i="4"/>
  <c r="AA1656" i="4"/>
  <c r="Z1656" i="4"/>
  <c r="Y1656" i="4"/>
  <c r="X1656" i="4"/>
  <c r="W1656" i="4"/>
  <c r="V1656" i="4"/>
  <c r="U1656" i="4"/>
  <c r="T1656" i="4"/>
  <c r="S1656" i="4"/>
  <c r="R1656" i="4"/>
  <c r="Q1656" i="4"/>
  <c r="P1656" i="4"/>
  <c r="O1656" i="4"/>
  <c r="AD1655" i="4"/>
  <c r="AC1655" i="4"/>
  <c r="AB1655" i="4"/>
  <c r="AA1655" i="4"/>
  <c r="Z1655" i="4"/>
  <c r="Y1655" i="4"/>
  <c r="X1655" i="4"/>
  <c r="W1655" i="4"/>
  <c r="V1655" i="4"/>
  <c r="U1655" i="4"/>
  <c r="T1655" i="4"/>
  <c r="S1655" i="4"/>
  <c r="R1655" i="4"/>
  <c r="Q1655" i="4"/>
  <c r="P1655" i="4"/>
  <c r="O1655" i="4"/>
  <c r="AD1654" i="4"/>
  <c r="AC1654" i="4"/>
  <c r="AB1654" i="4"/>
  <c r="AA1654" i="4"/>
  <c r="Z1654" i="4"/>
  <c r="Y1654" i="4"/>
  <c r="X1654" i="4"/>
  <c r="W1654" i="4"/>
  <c r="V1654" i="4"/>
  <c r="U1654" i="4"/>
  <c r="T1654" i="4"/>
  <c r="S1654" i="4"/>
  <c r="R1654" i="4"/>
  <c r="Q1654" i="4"/>
  <c r="P1654" i="4"/>
  <c r="O1654" i="4"/>
  <c r="AD1653" i="4"/>
  <c r="AC1653" i="4"/>
  <c r="AB1653" i="4"/>
  <c r="AA1653" i="4"/>
  <c r="Z1653" i="4"/>
  <c r="Y1653" i="4"/>
  <c r="X1653" i="4"/>
  <c r="W1653" i="4"/>
  <c r="V1653" i="4"/>
  <c r="U1653" i="4"/>
  <c r="T1653" i="4"/>
  <c r="S1653" i="4"/>
  <c r="R1653" i="4"/>
  <c r="Q1653" i="4"/>
  <c r="P1653" i="4"/>
  <c r="O1653" i="4"/>
  <c r="AD1652" i="4"/>
  <c r="AC1652" i="4"/>
  <c r="AB1652" i="4"/>
  <c r="AA1652" i="4"/>
  <c r="Z1652" i="4"/>
  <c r="Y1652" i="4"/>
  <c r="X1652" i="4"/>
  <c r="W1652" i="4"/>
  <c r="V1652" i="4"/>
  <c r="U1652" i="4"/>
  <c r="T1652" i="4"/>
  <c r="S1652" i="4"/>
  <c r="R1652" i="4"/>
  <c r="Q1652" i="4"/>
  <c r="P1652" i="4"/>
  <c r="O1652" i="4"/>
  <c r="AD1651" i="4"/>
  <c r="AC1651" i="4"/>
  <c r="AB1651" i="4"/>
  <c r="AA1651" i="4"/>
  <c r="Z1651" i="4"/>
  <c r="Y1651" i="4"/>
  <c r="X1651" i="4"/>
  <c r="W1651" i="4"/>
  <c r="V1651" i="4"/>
  <c r="U1651" i="4"/>
  <c r="T1651" i="4"/>
  <c r="S1651" i="4"/>
  <c r="R1651" i="4"/>
  <c r="Q1651" i="4"/>
  <c r="P1651" i="4"/>
  <c r="O1651" i="4"/>
  <c r="AD1650" i="4"/>
  <c r="AC1650" i="4"/>
  <c r="AB1650" i="4"/>
  <c r="AA1650" i="4"/>
  <c r="Z1650" i="4"/>
  <c r="Y1650" i="4"/>
  <c r="X1650" i="4"/>
  <c r="W1650" i="4"/>
  <c r="V1650" i="4"/>
  <c r="U1650" i="4"/>
  <c r="T1650" i="4"/>
  <c r="S1650" i="4"/>
  <c r="R1650" i="4"/>
  <c r="Q1650" i="4"/>
  <c r="P1650" i="4"/>
  <c r="O1650" i="4"/>
  <c r="AD1649" i="4"/>
  <c r="AC1649" i="4"/>
  <c r="AB1649" i="4"/>
  <c r="AA1649" i="4"/>
  <c r="Z1649" i="4"/>
  <c r="Y1649" i="4"/>
  <c r="X1649" i="4"/>
  <c r="W1649" i="4"/>
  <c r="V1649" i="4"/>
  <c r="U1649" i="4"/>
  <c r="T1649" i="4"/>
  <c r="S1649" i="4"/>
  <c r="R1649" i="4"/>
  <c r="Q1649" i="4"/>
  <c r="P1649" i="4"/>
  <c r="O1649" i="4"/>
  <c r="AD1648" i="4"/>
  <c r="AC1648" i="4"/>
  <c r="AB1648" i="4"/>
  <c r="AA1648" i="4"/>
  <c r="Z1648" i="4"/>
  <c r="Y1648" i="4"/>
  <c r="X1648" i="4"/>
  <c r="W1648" i="4"/>
  <c r="V1648" i="4"/>
  <c r="U1648" i="4"/>
  <c r="T1648" i="4"/>
  <c r="S1648" i="4"/>
  <c r="R1648" i="4"/>
  <c r="Q1648" i="4"/>
  <c r="P1648" i="4"/>
  <c r="O1648" i="4"/>
  <c r="AD1647" i="4"/>
  <c r="AC1647" i="4"/>
  <c r="AB1647" i="4"/>
  <c r="AA1647" i="4"/>
  <c r="Z1647" i="4"/>
  <c r="Y1647" i="4"/>
  <c r="X1647" i="4"/>
  <c r="W1647" i="4"/>
  <c r="V1647" i="4"/>
  <c r="U1647" i="4"/>
  <c r="T1647" i="4"/>
  <c r="S1647" i="4"/>
  <c r="R1647" i="4"/>
  <c r="Q1647" i="4"/>
  <c r="P1647" i="4"/>
  <c r="O1647" i="4"/>
  <c r="AD1646" i="4"/>
  <c r="AC1646" i="4"/>
  <c r="AB1646" i="4"/>
  <c r="AA1646" i="4"/>
  <c r="Z1646" i="4"/>
  <c r="Y1646" i="4"/>
  <c r="X1646" i="4"/>
  <c r="W1646" i="4"/>
  <c r="V1646" i="4"/>
  <c r="U1646" i="4"/>
  <c r="T1646" i="4"/>
  <c r="S1646" i="4"/>
  <c r="R1646" i="4"/>
  <c r="Q1646" i="4"/>
  <c r="P1646" i="4"/>
  <c r="O1646" i="4"/>
  <c r="AD1645" i="4"/>
  <c r="AC1645" i="4"/>
  <c r="AB1645" i="4"/>
  <c r="AA1645" i="4"/>
  <c r="Z1645" i="4"/>
  <c r="Y1645" i="4"/>
  <c r="X1645" i="4"/>
  <c r="W1645" i="4"/>
  <c r="V1645" i="4"/>
  <c r="U1645" i="4"/>
  <c r="T1645" i="4"/>
  <c r="S1645" i="4"/>
  <c r="R1645" i="4"/>
  <c r="Q1645" i="4"/>
  <c r="P1645" i="4"/>
  <c r="O1645" i="4"/>
  <c r="AD1644" i="4"/>
  <c r="AC1644" i="4"/>
  <c r="AB1644" i="4"/>
  <c r="AA1644" i="4"/>
  <c r="Z1644" i="4"/>
  <c r="Y1644" i="4"/>
  <c r="X1644" i="4"/>
  <c r="W1644" i="4"/>
  <c r="V1644" i="4"/>
  <c r="U1644" i="4"/>
  <c r="T1644" i="4"/>
  <c r="S1644" i="4"/>
  <c r="R1644" i="4"/>
  <c r="Q1644" i="4"/>
  <c r="P1644" i="4"/>
  <c r="O1644" i="4"/>
  <c r="AD1643" i="4"/>
  <c r="AC1643" i="4"/>
  <c r="AB1643" i="4"/>
  <c r="AA1643" i="4"/>
  <c r="Z1643" i="4"/>
  <c r="Y1643" i="4"/>
  <c r="X1643" i="4"/>
  <c r="W1643" i="4"/>
  <c r="V1643" i="4"/>
  <c r="U1643" i="4"/>
  <c r="T1643" i="4"/>
  <c r="S1643" i="4"/>
  <c r="R1643" i="4"/>
  <c r="Q1643" i="4"/>
  <c r="P1643" i="4"/>
  <c r="O1643" i="4"/>
  <c r="AD1642" i="4"/>
  <c r="AC1642" i="4"/>
  <c r="AB1642" i="4"/>
  <c r="AA1642" i="4"/>
  <c r="Z1642" i="4"/>
  <c r="Y1642" i="4"/>
  <c r="X1642" i="4"/>
  <c r="W1642" i="4"/>
  <c r="V1642" i="4"/>
  <c r="U1642" i="4"/>
  <c r="T1642" i="4"/>
  <c r="S1642" i="4"/>
  <c r="R1642" i="4"/>
  <c r="Q1642" i="4"/>
  <c r="P1642" i="4"/>
  <c r="O1642" i="4"/>
  <c r="AD1641" i="4"/>
  <c r="AC1641" i="4"/>
  <c r="AB1641" i="4"/>
  <c r="AA1641" i="4"/>
  <c r="Z1641" i="4"/>
  <c r="Y1641" i="4"/>
  <c r="X1641" i="4"/>
  <c r="W1641" i="4"/>
  <c r="V1641" i="4"/>
  <c r="U1641" i="4"/>
  <c r="T1641" i="4"/>
  <c r="S1641" i="4"/>
  <c r="R1641" i="4"/>
  <c r="Q1641" i="4"/>
  <c r="P1641" i="4"/>
  <c r="O1641" i="4"/>
  <c r="AD1640" i="4"/>
  <c r="AC1640" i="4"/>
  <c r="AB1640" i="4"/>
  <c r="AA1640" i="4"/>
  <c r="Z1640" i="4"/>
  <c r="Y1640" i="4"/>
  <c r="X1640" i="4"/>
  <c r="W1640" i="4"/>
  <c r="V1640" i="4"/>
  <c r="U1640" i="4"/>
  <c r="T1640" i="4"/>
  <c r="S1640" i="4"/>
  <c r="R1640" i="4"/>
  <c r="Q1640" i="4"/>
  <c r="P1640" i="4"/>
  <c r="O1640" i="4"/>
  <c r="AD1639" i="4"/>
  <c r="AC1639" i="4"/>
  <c r="AB1639" i="4"/>
  <c r="AA1639" i="4"/>
  <c r="Z1639" i="4"/>
  <c r="Y1639" i="4"/>
  <c r="X1639" i="4"/>
  <c r="W1639" i="4"/>
  <c r="V1639" i="4"/>
  <c r="U1639" i="4"/>
  <c r="T1639" i="4"/>
  <c r="S1639" i="4"/>
  <c r="R1639" i="4"/>
  <c r="Q1639" i="4"/>
  <c r="P1639" i="4"/>
  <c r="O1639" i="4"/>
  <c r="AD1638" i="4"/>
  <c r="AC1638" i="4"/>
  <c r="AB1638" i="4"/>
  <c r="AA1638" i="4"/>
  <c r="Z1638" i="4"/>
  <c r="Y1638" i="4"/>
  <c r="X1638" i="4"/>
  <c r="W1638" i="4"/>
  <c r="V1638" i="4"/>
  <c r="U1638" i="4"/>
  <c r="T1638" i="4"/>
  <c r="S1638" i="4"/>
  <c r="R1638" i="4"/>
  <c r="Q1638" i="4"/>
  <c r="P1638" i="4"/>
  <c r="O1638" i="4"/>
  <c r="AD1637" i="4"/>
  <c r="AC1637" i="4"/>
  <c r="AB1637" i="4"/>
  <c r="AA1637" i="4"/>
  <c r="Z1637" i="4"/>
  <c r="Y1637" i="4"/>
  <c r="X1637" i="4"/>
  <c r="W1637" i="4"/>
  <c r="V1637" i="4"/>
  <c r="U1637" i="4"/>
  <c r="T1637" i="4"/>
  <c r="S1637" i="4"/>
  <c r="R1637" i="4"/>
  <c r="Q1637" i="4"/>
  <c r="P1637" i="4"/>
  <c r="O1637" i="4"/>
  <c r="AD1636" i="4"/>
  <c r="AC1636" i="4"/>
  <c r="AB1636" i="4"/>
  <c r="AA1636" i="4"/>
  <c r="Z1636" i="4"/>
  <c r="Y1636" i="4"/>
  <c r="X1636" i="4"/>
  <c r="W1636" i="4"/>
  <c r="V1636" i="4"/>
  <c r="U1636" i="4"/>
  <c r="T1636" i="4"/>
  <c r="S1636" i="4"/>
  <c r="R1636" i="4"/>
  <c r="Q1636" i="4"/>
  <c r="P1636" i="4"/>
  <c r="O1636" i="4"/>
  <c r="AD1635" i="4"/>
  <c r="AC1635" i="4"/>
  <c r="AB1635" i="4"/>
  <c r="AA1635" i="4"/>
  <c r="Z1635" i="4"/>
  <c r="Y1635" i="4"/>
  <c r="X1635" i="4"/>
  <c r="W1635" i="4"/>
  <c r="V1635" i="4"/>
  <c r="U1635" i="4"/>
  <c r="T1635" i="4"/>
  <c r="S1635" i="4"/>
  <c r="R1635" i="4"/>
  <c r="Q1635" i="4"/>
  <c r="P1635" i="4"/>
  <c r="O1635" i="4"/>
  <c r="AD1634" i="4"/>
  <c r="AC1634" i="4"/>
  <c r="AB1634" i="4"/>
  <c r="AA1634" i="4"/>
  <c r="Z1634" i="4"/>
  <c r="Y1634" i="4"/>
  <c r="X1634" i="4"/>
  <c r="W1634" i="4"/>
  <c r="V1634" i="4"/>
  <c r="U1634" i="4"/>
  <c r="T1634" i="4"/>
  <c r="S1634" i="4"/>
  <c r="R1634" i="4"/>
  <c r="Q1634" i="4"/>
  <c r="P1634" i="4"/>
  <c r="O1634" i="4"/>
  <c r="AD1633" i="4"/>
  <c r="AC1633" i="4"/>
  <c r="AB1633" i="4"/>
  <c r="AA1633" i="4"/>
  <c r="Z1633" i="4"/>
  <c r="Y1633" i="4"/>
  <c r="X1633" i="4"/>
  <c r="W1633" i="4"/>
  <c r="V1633" i="4"/>
  <c r="U1633" i="4"/>
  <c r="T1633" i="4"/>
  <c r="S1633" i="4"/>
  <c r="R1633" i="4"/>
  <c r="Q1633" i="4"/>
  <c r="P1633" i="4"/>
  <c r="O1633" i="4"/>
  <c r="AD1632" i="4"/>
  <c r="AC1632" i="4"/>
  <c r="AB1632" i="4"/>
  <c r="AA1632" i="4"/>
  <c r="Z1632" i="4"/>
  <c r="Y1632" i="4"/>
  <c r="X1632" i="4"/>
  <c r="W1632" i="4"/>
  <c r="V1632" i="4"/>
  <c r="U1632" i="4"/>
  <c r="T1632" i="4"/>
  <c r="S1632" i="4"/>
  <c r="R1632" i="4"/>
  <c r="Q1632" i="4"/>
  <c r="P1632" i="4"/>
  <c r="O1632" i="4"/>
  <c r="AD1631" i="4"/>
  <c r="AC1631" i="4"/>
  <c r="AB1631" i="4"/>
  <c r="AA1631" i="4"/>
  <c r="Z1631" i="4"/>
  <c r="Y1631" i="4"/>
  <c r="X1631" i="4"/>
  <c r="W1631" i="4"/>
  <c r="V1631" i="4"/>
  <c r="U1631" i="4"/>
  <c r="T1631" i="4"/>
  <c r="S1631" i="4"/>
  <c r="R1631" i="4"/>
  <c r="Q1631" i="4"/>
  <c r="P1631" i="4"/>
  <c r="O1631" i="4"/>
  <c r="AD1630" i="4"/>
  <c r="AC1630" i="4"/>
  <c r="AB1630" i="4"/>
  <c r="AA1630" i="4"/>
  <c r="Z1630" i="4"/>
  <c r="Y1630" i="4"/>
  <c r="X1630" i="4"/>
  <c r="W1630" i="4"/>
  <c r="V1630" i="4"/>
  <c r="U1630" i="4"/>
  <c r="T1630" i="4"/>
  <c r="S1630" i="4"/>
  <c r="R1630" i="4"/>
  <c r="Q1630" i="4"/>
  <c r="P1630" i="4"/>
  <c r="O1630" i="4"/>
  <c r="AD1629" i="4"/>
  <c r="AC1629" i="4"/>
  <c r="AB1629" i="4"/>
  <c r="AA1629" i="4"/>
  <c r="Z1629" i="4"/>
  <c r="Y1629" i="4"/>
  <c r="X1629" i="4"/>
  <c r="W1629" i="4"/>
  <c r="V1629" i="4"/>
  <c r="U1629" i="4"/>
  <c r="T1629" i="4"/>
  <c r="S1629" i="4"/>
  <c r="R1629" i="4"/>
  <c r="Q1629" i="4"/>
  <c r="P1629" i="4"/>
  <c r="O1629" i="4"/>
  <c r="AD1628" i="4"/>
  <c r="AC1628" i="4"/>
  <c r="AB1628" i="4"/>
  <c r="AA1628" i="4"/>
  <c r="Z1628" i="4"/>
  <c r="Y1628" i="4"/>
  <c r="X1628" i="4"/>
  <c r="W1628" i="4"/>
  <c r="V1628" i="4"/>
  <c r="U1628" i="4"/>
  <c r="T1628" i="4"/>
  <c r="S1628" i="4"/>
  <c r="R1628" i="4"/>
  <c r="Q1628" i="4"/>
  <c r="P1628" i="4"/>
  <c r="O1628" i="4"/>
  <c r="AD1627" i="4"/>
  <c r="AC1627" i="4"/>
  <c r="AB1627" i="4"/>
  <c r="AA1627" i="4"/>
  <c r="Z1627" i="4"/>
  <c r="Y1627" i="4"/>
  <c r="X1627" i="4"/>
  <c r="W1627" i="4"/>
  <c r="V1627" i="4"/>
  <c r="U1627" i="4"/>
  <c r="T1627" i="4"/>
  <c r="S1627" i="4"/>
  <c r="R1627" i="4"/>
  <c r="Q1627" i="4"/>
  <c r="P1627" i="4"/>
  <c r="O1627" i="4"/>
  <c r="AD1626" i="4"/>
  <c r="AC1626" i="4"/>
  <c r="AB1626" i="4"/>
  <c r="AA1626" i="4"/>
  <c r="Z1626" i="4"/>
  <c r="Y1626" i="4"/>
  <c r="X1626" i="4"/>
  <c r="W1626" i="4"/>
  <c r="V1626" i="4"/>
  <c r="U1626" i="4"/>
  <c r="T1626" i="4"/>
  <c r="S1626" i="4"/>
  <c r="R1626" i="4"/>
  <c r="Q1626" i="4"/>
  <c r="P1626" i="4"/>
  <c r="O1626" i="4"/>
  <c r="AD1625" i="4"/>
  <c r="AC1625" i="4"/>
  <c r="AB1625" i="4"/>
  <c r="AA1625" i="4"/>
  <c r="Z1625" i="4"/>
  <c r="Y1625" i="4"/>
  <c r="X1625" i="4"/>
  <c r="W1625" i="4"/>
  <c r="V1625" i="4"/>
  <c r="U1625" i="4"/>
  <c r="T1625" i="4"/>
  <c r="S1625" i="4"/>
  <c r="R1625" i="4"/>
  <c r="Q1625" i="4"/>
  <c r="P1625" i="4"/>
  <c r="O1625" i="4"/>
  <c r="AD1624" i="4"/>
  <c r="AC1624" i="4"/>
  <c r="AB1624" i="4"/>
  <c r="AA1624" i="4"/>
  <c r="Z1624" i="4"/>
  <c r="Y1624" i="4"/>
  <c r="X1624" i="4"/>
  <c r="W1624" i="4"/>
  <c r="V1624" i="4"/>
  <c r="U1624" i="4"/>
  <c r="T1624" i="4"/>
  <c r="S1624" i="4"/>
  <c r="R1624" i="4"/>
  <c r="Q1624" i="4"/>
  <c r="P1624" i="4"/>
  <c r="O1624" i="4"/>
  <c r="AD1623" i="4"/>
  <c r="AC1623" i="4"/>
  <c r="AB1623" i="4"/>
  <c r="AA1623" i="4"/>
  <c r="Z1623" i="4"/>
  <c r="Y1623" i="4"/>
  <c r="X1623" i="4"/>
  <c r="W1623" i="4"/>
  <c r="V1623" i="4"/>
  <c r="U1623" i="4"/>
  <c r="T1623" i="4"/>
  <c r="S1623" i="4"/>
  <c r="R1623" i="4"/>
  <c r="Q1623" i="4"/>
  <c r="P1623" i="4"/>
  <c r="O1623" i="4"/>
  <c r="AD1622" i="4"/>
  <c r="AC1622" i="4"/>
  <c r="AB1622" i="4"/>
  <c r="AA1622" i="4"/>
  <c r="Z1622" i="4"/>
  <c r="Y1622" i="4"/>
  <c r="X1622" i="4"/>
  <c r="W1622" i="4"/>
  <c r="V1622" i="4"/>
  <c r="U1622" i="4"/>
  <c r="T1622" i="4"/>
  <c r="S1622" i="4"/>
  <c r="R1622" i="4"/>
  <c r="Q1622" i="4"/>
  <c r="P1622" i="4"/>
  <c r="O1622" i="4"/>
  <c r="AD1621" i="4"/>
  <c r="AC1621" i="4"/>
  <c r="AB1621" i="4"/>
  <c r="AA1621" i="4"/>
  <c r="Z1621" i="4"/>
  <c r="Y1621" i="4"/>
  <c r="X1621" i="4"/>
  <c r="W1621" i="4"/>
  <c r="V1621" i="4"/>
  <c r="U1621" i="4"/>
  <c r="T1621" i="4"/>
  <c r="S1621" i="4"/>
  <c r="R1621" i="4"/>
  <c r="Q1621" i="4"/>
  <c r="P1621" i="4"/>
  <c r="O1621" i="4"/>
  <c r="AD1620" i="4"/>
  <c r="AC1620" i="4"/>
  <c r="AB1620" i="4"/>
  <c r="AA1620" i="4"/>
  <c r="Z1620" i="4"/>
  <c r="Y1620" i="4"/>
  <c r="X1620" i="4"/>
  <c r="W1620" i="4"/>
  <c r="V1620" i="4"/>
  <c r="U1620" i="4"/>
  <c r="T1620" i="4"/>
  <c r="S1620" i="4"/>
  <c r="R1620" i="4"/>
  <c r="Q1620" i="4"/>
  <c r="P1620" i="4"/>
  <c r="O1620" i="4"/>
  <c r="AD1619" i="4"/>
  <c r="AC1619" i="4"/>
  <c r="AB1619" i="4"/>
  <c r="AA1619" i="4"/>
  <c r="Z1619" i="4"/>
  <c r="Y1619" i="4"/>
  <c r="X1619" i="4"/>
  <c r="W1619" i="4"/>
  <c r="V1619" i="4"/>
  <c r="U1619" i="4"/>
  <c r="T1619" i="4"/>
  <c r="S1619" i="4"/>
  <c r="R1619" i="4"/>
  <c r="Q1619" i="4"/>
  <c r="P1619" i="4"/>
  <c r="O1619" i="4"/>
  <c r="AD1618" i="4"/>
  <c r="AC1618" i="4"/>
  <c r="AB1618" i="4"/>
  <c r="AA1618" i="4"/>
  <c r="Z1618" i="4"/>
  <c r="Y1618" i="4"/>
  <c r="X1618" i="4"/>
  <c r="W1618" i="4"/>
  <c r="V1618" i="4"/>
  <c r="U1618" i="4"/>
  <c r="T1618" i="4"/>
  <c r="S1618" i="4"/>
  <c r="R1618" i="4"/>
  <c r="Q1618" i="4"/>
  <c r="P1618" i="4"/>
  <c r="O1618" i="4"/>
  <c r="AD1617" i="4"/>
  <c r="AC1617" i="4"/>
  <c r="AB1617" i="4"/>
  <c r="AA1617" i="4"/>
  <c r="Z1617" i="4"/>
  <c r="Y1617" i="4"/>
  <c r="X1617" i="4"/>
  <c r="W1617" i="4"/>
  <c r="V1617" i="4"/>
  <c r="U1617" i="4"/>
  <c r="T1617" i="4"/>
  <c r="S1617" i="4"/>
  <c r="R1617" i="4"/>
  <c r="Q1617" i="4"/>
  <c r="P1617" i="4"/>
  <c r="O1617" i="4"/>
  <c r="AD1616" i="4"/>
  <c r="AC1616" i="4"/>
  <c r="AB1616" i="4"/>
  <c r="AA1616" i="4"/>
  <c r="Z1616" i="4"/>
  <c r="Y1616" i="4"/>
  <c r="X1616" i="4"/>
  <c r="W1616" i="4"/>
  <c r="V1616" i="4"/>
  <c r="U1616" i="4"/>
  <c r="T1616" i="4"/>
  <c r="S1616" i="4"/>
  <c r="R1616" i="4"/>
  <c r="Q1616" i="4"/>
  <c r="P1616" i="4"/>
  <c r="O1616" i="4"/>
  <c r="AD1615" i="4"/>
  <c r="AC1615" i="4"/>
  <c r="AB1615" i="4"/>
  <c r="AA1615" i="4"/>
  <c r="Z1615" i="4"/>
  <c r="Y1615" i="4"/>
  <c r="X1615" i="4"/>
  <c r="W1615" i="4"/>
  <c r="V1615" i="4"/>
  <c r="U1615" i="4"/>
  <c r="T1615" i="4"/>
  <c r="S1615" i="4"/>
  <c r="R1615" i="4"/>
  <c r="Q1615" i="4"/>
  <c r="P1615" i="4"/>
  <c r="O1615" i="4"/>
  <c r="AD1614" i="4"/>
  <c r="AC1614" i="4"/>
  <c r="AB1614" i="4"/>
  <c r="AA1614" i="4"/>
  <c r="Z1614" i="4"/>
  <c r="Y1614" i="4"/>
  <c r="X1614" i="4"/>
  <c r="W1614" i="4"/>
  <c r="V1614" i="4"/>
  <c r="U1614" i="4"/>
  <c r="T1614" i="4"/>
  <c r="S1614" i="4"/>
  <c r="R1614" i="4"/>
  <c r="Q1614" i="4"/>
  <c r="P1614" i="4"/>
  <c r="O1614" i="4"/>
  <c r="AD1613" i="4"/>
  <c r="AC1613" i="4"/>
  <c r="AB1613" i="4"/>
  <c r="AA1613" i="4"/>
  <c r="Z1613" i="4"/>
  <c r="Y1613" i="4"/>
  <c r="X1613" i="4"/>
  <c r="W1613" i="4"/>
  <c r="V1613" i="4"/>
  <c r="U1613" i="4"/>
  <c r="T1613" i="4"/>
  <c r="S1613" i="4"/>
  <c r="R1613" i="4"/>
  <c r="Q1613" i="4"/>
  <c r="P1613" i="4"/>
  <c r="O1613" i="4"/>
  <c r="AD1612" i="4"/>
  <c r="AC1612" i="4"/>
  <c r="AB1612" i="4"/>
  <c r="AA1612" i="4"/>
  <c r="Z1612" i="4"/>
  <c r="Y1612" i="4"/>
  <c r="X1612" i="4"/>
  <c r="W1612" i="4"/>
  <c r="V1612" i="4"/>
  <c r="U1612" i="4"/>
  <c r="T1612" i="4"/>
  <c r="S1612" i="4"/>
  <c r="R1612" i="4"/>
  <c r="Q1612" i="4"/>
  <c r="P1612" i="4"/>
  <c r="O1612" i="4"/>
  <c r="AD1611" i="4"/>
  <c r="AC1611" i="4"/>
  <c r="AB1611" i="4"/>
  <c r="AA1611" i="4"/>
  <c r="Z1611" i="4"/>
  <c r="Y1611" i="4"/>
  <c r="X1611" i="4"/>
  <c r="W1611" i="4"/>
  <c r="V1611" i="4"/>
  <c r="U1611" i="4"/>
  <c r="T1611" i="4"/>
  <c r="S1611" i="4"/>
  <c r="R1611" i="4"/>
  <c r="Q1611" i="4"/>
  <c r="P1611" i="4"/>
  <c r="O1611" i="4"/>
  <c r="AD1610" i="4"/>
  <c r="AC1610" i="4"/>
  <c r="AB1610" i="4"/>
  <c r="AA1610" i="4"/>
  <c r="Z1610" i="4"/>
  <c r="Y1610" i="4"/>
  <c r="X1610" i="4"/>
  <c r="W1610" i="4"/>
  <c r="V1610" i="4"/>
  <c r="U1610" i="4"/>
  <c r="T1610" i="4"/>
  <c r="S1610" i="4"/>
  <c r="R1610" i="4"/>
  <c r="Q1610" i="4"/>
  <c r="P1610" i="4"/>
  <c r="O1610" i="4"/>
  <c r="AD1609" i="4"/>
  <c r="AC1609" i="4"/>
  <c r="AB1609" i="4"/>
  <c r="AA1609" i="4"/>
  <c r="Z1609" i="4"/>
  <c r="Y1609" i="4"/>
  <c r="X1609" i="4"/>
  <c r="W1609" i="4"/>
  <c r="V1609" i="4"/>
  <c r="U1609" i="4"/>
  <c r="T1609" i="4"/>
  <c r="S1609" i="4"/>
  <c r="R1609" i="4"/>
  <c r="Q1609" i="4"/>
  <c r="P1609" i="4"/>
  <c r="O1609" i="4"/>
  <c r="AD1608" i="4"/>
  <c r="AC1608" i="4"/>
  <c r="AB1608" i="4"/>
  <c r="AA1608" i="4"/>
  <c r="Z1608" i="4"/>
  <c r="Y1608" i="4"/>
  <c r="X1608" i="4"/>
  <c r="W1608" i="4"/>
  <c r="V1608" i="4"/>
  <c r="U1608" i="4"/>
  <c r="T1608" i="4"/>
  <c r="S1608" i="4"/>
  <c r="R1608" i="4"/>
  <c r="Q1608" i="4"/>
  <c r="P1608" i="4"/>
  <c r="O1608" i="4"/>
  <c r="AD1607" i="4"/>
  <c r="AC1607" i="4"/>
  <c r="AB1607" i="4"/>
  <c r="AA1607" i="4"/>
  <c r="Z1607" i="4"/>
  <c r="Y1607" i="4"/>
  <c r="X1607" i="4"/>
  <c r="W1607" i="4"/>
  <c r="V1607" i="4"/>
  <c r="U1607" i="4"/>
  <c r="T1607" i="4"/>
  <c r="S1607" i="4"/>
  <c r="R1607" i="4"/>
  <c r="Q1607" i="4"/>
  <c r="P1607" i="4"/>
  <c r="O1607" i="4"/>
  <c r="AD1606" i="4"/>
  <c r="AC1606" i="4"/>
  <c r="AB1606" i="4"/>
  <c r="AA1606" i="4"/>
  <c r="Z1606" i="4"/>
  <c r="Y1606" i="4"/>
  <c r="X1606" i="4"/>
  <c r="W1606" i="4"/>
  <c r="V1606" i="4"/>
  <c r="U1606" i="4"/>
  <c r="T1606" i="4"/>
  <c r="S1606" i="4"/>
  <c r="R1606" i="4"/>
  <c r="Q1606" i="4"/>
  <c r="P1606" i="4"/>
  <c r="O1606" i="4"/>
  <c r="AD1605" i="4"/>
  <c r="AC1605" i="4"/>
  <c r="AB1605" i="4"/>
  <c r="AA1605" i="4"/>
  <c r="Z1605" i="4"/>
  <c r="Y1605" i="4"/>
  <c r="X1605" i="4"/>
  <c r="W1605" i="4"/>
  <c r="V1605" i="4"/>
  <c r="U1605" i="4"/>
  <c r="T1605" i="4"/>
  <c r="S1605" i="4"/>
  <c r="R1605" i="4"/>
  <c r="Q1605" i="4"/>
  <c r="P1605" i="4"/>
  <c r="O1605" i="4"/>
  <c r="AD1604" i="4"/>
  <c r="AC1604" i="4"/>
  <c r="AB1604" i="4"/>
  <c r="AA1604" i="4"/>
  <c r="Z1604" i="4"/>
  <c r="Y1604" i="4"/>
  <c r="X1604" i="4"/>
  <c r="W1604" i="4"/>
  <c r="V1604" i="4"/>
  <c r="U1604" i="4"/>
  <c r="T1604" i="4"/>
  <c r="S1604" i="4"/>
  <c r="R1604" i="4"/>
  <c r="Q1604" i="4"/>
  <c r="P1604" i="4"/>
  <c r="O1604" i="4"/>
  <c r="AD1603" i="4"/>
  <c r="AC1603" i="4"/>
  <c r="AB1603" i="4"/>
  <c r="AA1603" i="4"/>
  <c r="Z1603" i="4"/>
  <c r="Y1603" i="4"/>
  <c r="X1603" i="4"/>
  <c r="W1603" i="4"/>
  <c r="V1603" i="4"/>
  <c r="U1603" i="4"/>
  <c r="T1603" i="4"/>
  <c r="S1603" i="4"/>
  <c r="R1603" i="4"/>
  <c r="Q1603" i="4"/>
  <c r="P1603" i="4"/>
  <c r="O1603" i="4"/>
  <c r="AD1602" i="4"/>
  <c r="AC1602" i="4"/>
  <c r="AB1602" i="4"/>
  <c r="AA1602" i="4"/>
  <c r="Z1602" i="4"/>
  <c r="Y1602" i="4"/>
  <c r="X1602" i="4"/>
  <c r="W1602" i="4"/>
  <c r="V1602" i="4"/>
  <c r="U1602" i="4"/>
  <c r="T1602" i="4"/>
  <c r="S1602" i="4"/>
  <c r="R1602" i="4"/>
  <c r="Q1602" i="4"/>
  <c r="P1602" i="4"/>
  <c r="O1602" i="4"/>
  <c r="AD1601" i="4"/>
  <c r="AC1601" i="4"/>
  <c r="AB1601" i="4"/>
  <c r="AA1601" i="4"/>
  <c r="Z1601" i="4"/>
  <c r="Y1601" i="4"/>
  <c r="X1601" i="4"/>
  <c r="W1601" i="4"/>
  <c r="V1601" i="4"/>
  <c r="U1601" i="4"/>
  <c r="T1601" i="4"/>
  <c r="S1601" i="4"/>
  <c r="R1601" i="4"/>
  <c r="Q1601" i="4"/>
  <c r="P1601" i="4"/>
  <c r="O1601" i="4"/>
  <c r="AD1600" i="4"/>
  <c r="AC1600" i="4"/>
  <c r="AB1600" i="4"/>
  <c r="AA1600" i="4"/>
  <c r="Z1600" i="4"/>
  <c r="Y1600" i="4"/>
  <c r="X1600" i="4"/>
  <c r="W1600" i="4"/>
  <c r="V1600" i="4"/>
  <c r="U1600" i="4"/>
  <c r="T1600" i="4"/>
  <c r="S1600" i="4"/>
  <c r="R1600" i="4"/>
  <c r="Q1600" i="4"/>
  <c r="P1600" i="4"/>
  <c r="O1600" i="4"/>
  <c r="AD1599" i="4"/>
  <c r="AC1599" i="4"/>
  <c r="AB1599" i="4"/>
  <c r="AA1599" i="4"/>
  <c r="Z1599" i="4"/>
  <c r="Y1599" i="4"/>
  <c r="X1599" i="4"/>
  <c r="W1599" i="4"/>
  <c r="V1599" i="4"/>
  <c r="U1599" i="4"/>
  <c r="T1599" i="4"/>
  <c r="S1599" i="4"/>
  <c r="R1599" i="4"/>
  <c r="Q1599" i="4"/>
  <c r="P1599" i="4"/>
  <c r="O1599" i="4"/>
  <c r="AD1598" i="4"/>
  <c r="AC1598" i="4"/>
  <c r="AB1598" i="4"/>
  <c r="AA1598" i="4"/>
  <c r="Z1598" i="4"/>
  <c r="Y1598" i="4"/>
  <c r="X1598" i="4"/>
  <c r="W1598" i="4"/>
  <c r="V1598" i="4"/>
  <c r="U1598" i="4"/>
  <c r="T1598" i="4"/>
  <c r="S1598" i="4"/>
  <c r="R1598" i="4"/>
  <c r="Q1598" i="4"/>
  <c r="P1598" i="4"/>
  <c r="O1598" i="4"/>
  <c r="AD1597" i="4"/>
  <c r="AC1597" i="4"/>
  <c r="AB1597" i="4"/>
  <c r="AA1597" i="4"/>
  <c r="Z1597" i="4"/>
  <c r="Y1597" i="4"/>
  <c r="X1597" i="4"/>
  <c r="W1597" i="4"/>
  <c r="V1597" i="4"/>
  <c r="U1597" i="4"/>
  <c r="T1597" i="4"/>
  <c r="S1597" i="4"/>
  <c r="R1597" i="4"/>
  <c r="Q1597" i="4"/>
  <c r="P1597" i="4"/>
  <c r="O1597" i="4"/>
  <c r="AD1596" i="4"/>
  <c r="AC1596" i="4"/>
  <c r="AB1596" i="4"/>
  <c r="AA1596" i="4"/>
  <c r="Z1596" i="4"/>
  <c r="Y1596" i="4"/>
  <c r="X1596" i="4"/>
  <c r="W1596" i="4"/>
  <c r="V1596" i="4"/>
  <c r="U1596" i="4"/>
  <c r="T1596" i="4"/>
  <c r="S1596" i="4"/>
  <c r="R1596" i="4"/>
  <c r="Q1596" i="4"/>
  <c r="P1596" i="4"/>
  <c r="O1596" i="4"/>
  <c r="AD1595" i="4"/>
  <c r="AC1595" i="4"/>
  <c r="AB1595" i="4"/>
  <c r="AA1595" i="4"/>
  <c r="Z1595" i="4"/>
  <c r="Y1595" i="4"/>
  <c r="X1595" i="4"/>
  <c r="W1595" i="4"/>
  <c r="V1595" i="4"/>
  <c r="U1595" i="4"/>
  <c r="T1595" i="4"/>
  <c r="S1595" i="4"/>
  <c r="R1595" i="4"/>
  <c r="Q1595" i="4"/>
  <c r="P1595" i="4"/>
  <c r="O1595" i="4"/>
  <c r="AD1594" i="4"/>
  <c r="AC1594" i="4"/>
  <c r="AB1594" i="4"/>
  <c r="AA1594" i="4"/>
  <c r="Z1594" i="4"/>
  <c r="Y1594" i="4"/>
  <c r="X1594" i="4"/>
  <c r="W1594" i="4"/>
  <c r="V1594" i="4"/>
  <c r="U1594" i="4"/>
  <c r="T1594" i="4"/>
  <c r="S1594" i="4"/>
  <c r="R1594" i="4"/>
  <c r="Q1594" i="4"/>
  <c r="P1594" i="4"/>
  <c r="O1594" i="4"/>
  <c r="AD1593" i="4"/>
  <c r="AC1593" i="4"/>
  <c r="AB1593" i="4"/>
  <c r="AA1593" i="4"/>
  <c r="Z1593" i="4"/>
  <c r="Y1593" i="4"/>
  <c r="X1593" i="4"/>
  <c r="W1593" i="4"/>
  <c r="V1593" i="4"/>
  <c r="U1593" i="4"/>
  <c r="T1593" i="4"/>
  <c r="S1593" i="4"/>
  <c r="R1593" i="4"/>
  <c r="Q1593" i="4"/>
  <c r="P1593" i="4"/>
  <c r="O1593" i="4"/>
  <c r="AD1592" i="4"/>
  <c r="AC1592" i="4"/>
  <c r="AB1592" i="4"/>
  <c r="AA1592" i="4"/>
  <c r="Z1592" i="4"/>
  <c r="Y1592" i="4"/>
  <c r="X1592" i="4"/>
  <c r="W1592" i="4"/>
  <c r="V1592" i="4"/>
  <c r="U1592" i="4"/>
  <c r="T1592" i="4"/>
  <c r="S1592" i="4"/>
  <c r="R1592" i="4"/>
  <c r="Q1592" i="4"/>
  <c r="P1592" i="4"/>
  <c r="O1592" i="4"/>
  <c r="AD1591" i="4"/>
  <c r="AC1591" i="4"/>
  <c r="AB1591" i="4"/>
  <c r="AA1591" i="4"/>
  <c r="Z1591" i="4"/>
  <c r="Y1591" i="4"/>
  <c r="X1591" i="4"/>
  <c r="W1591" i="4"/>
  <c r="V1591" i="4"/>
  <c r="U1591" i="4"/>
  <c r="T1591" i="4"/>
  <c r="S1591" i="4"/>
  <c r="R1591" i="4"/>
  <c r="Q1591" i="4"/>
  <c r="P1591" i="4"/>
  <c r="O1591" i="4"/>
  <c r="AD1590" i="4"/>
  <c r="AC1590" i="4"/>
  <c r="AB1590" i="4"/>
  <c r="AA1590" i="4"/>
  <c r="Z1590" i="4"/>
  <c r="Y1590" i="4"/>
  <c r="X1590" i="4"/>
  <c r="W1590" i="4"/>
  <c r="V1590" i="4"/>
  <c r="U1590" i="4"/>
  <c r="T1590" i="4"/>
  <c r="S1590" i="4"/>
  <c r="R1590" i="4"/>
  <c r="Q1590" i="4"/>
  <c r="P1590" i="4"/>
  <c r="O1590" i="4"/>
  <c r="AD1589" i="4"/>
  <c r="AC1589" i="4"/>
  <c r="AB1589" i="4"/>
  <c r="AA1589" i="4"/>
  <c r="Z1589" i="4"/>
  <c r="Y1589" i="4"/>
  <c r="X1589" i="4"/>
  <c r="W1589" i="4"/>
  <c r="V1589" i="4"/>
  <c r="U1589" i="4"/>
  <c r="T1589" i="4"/>
  <c r="S1589" i="4"/>
  <c r="R1589" i="4"/>
  <c r="Q1589" i="4"/>
  <c r="P1589" i="4"/>
  <c r="O1589" i="4"/>
  <c r="AD1588" i="4"/>
  <c r="AC1588" i="4"/>
  <c r="AB1588" i="4"/>
  <c r="AA1588" i="4"/>
  <c r="Z1588" i="4"/>
  <c r="Y1588" i="4"/>
  <c r="X1588" i="4"/>
  <c r="W1588" i="4"/>
  <c r="V1588" i="4"/>
  <c r="U1588" i="4"/>
  <c r="T1588" i="4"/>
  <c r="S1588" i="4"/>
  <c r="R1588" i="4"/>
  <c r="Q1588" i="4"/>
  <c r="P1588" i="4"/>
  <c r="O1588" i="4"/>
  <c r="AD1587" i="4"/>
  <c r="AC1587" i="4"/>
  <c r="AB1587" i="4"/>
  <c r="AA1587" i="4"/>
  <c r="Z1587" i="4"/>
  <c r="Y1587" i="4"/>
  <c r="X1587" i="4"/>
  <c r="W1587" i="4"/>
  <c r="V1587" i="4"/>
  <c r="U1587" i="4"/>
  <c r="T1587" i="4"/>
  <c r="S1587" i="4"/>
  <c r="R1587" i="4"/>
  <c r="Q1587" i="4"/>
  <c r="P1587" i="4"/>
  <c r="O1587" i="4"/>
  <c r="AD1586" i="4"/>
  <c r="AC1586" i="4"/>
  <c r="AB1586" i="4"/>
  <c r="AA1586" i="4"/>
  <c r="Z1586" i="4"/>
  <c r="Y1586" i="4"/>
  <c r="X1586" i="4"/>
  <c r="W1586" i="4"/>
  <c r="V1586" i="4"/>
  <c r="U1586" i="4"/>
  <c r="T1586" i="4"/>
  <c r="S1586" i="4"/>
  <c r="R1586" i="4"/>
  <c r="Q1586" i="4"/>
  <c r="P1586" i="4"/>
  <c r="O1586" i="4"/>
  <c r="AD1585" i="4"/>
  <c r="AC1585" i="4"/>
  <c r="AB1585" i="4"/>
  <c r="AA1585" i="4"/>
  <c r="Z1585" i="4"/>
  <c r="Y1585" i="4"/>
  <c r="X1585" i="4"/>
  <c r="W1585" i="4"/>
  <c r="V1585" i="4"/>
  <c r="U1585" i="4"/>
  <c r="T1585" i="4"/>
  <c r="S1585" i="4"/>
  <c r="R1585" i="4"/>
  <c r="Q1585" i="4"/>
  <c r="P1585" i="4"/>
  <c r="O1585" i="4"/>
  <c r="AD1584" i="4"/>
  <c r="AC1584" i="4"/>
  <c r="AB1584" i="4"/>
  <c r="AA1584" i="4"/>
  <c r="Z1584" i="4"/>
  <c r="Y1584" i="4"/>
  <c r="X1584" i="4"/>
  <c r="W1584" i="4"/>
  <c r="V1584" i="4"/>
  <c r="U1584" i="4"/>
  <c r="T1584" i="4"/>
  <c r="S1584" i="4"/>
  <c r="R1584" i="4"/>
  <c r="Q1584" i="4"/>
  <c r="P1584" i="4"/>
  <c r="O1584" i="4"/>
  <c r="AD1583" i="4"/>
  <c r="AC1583" i="4"/>
  <c r="AB1583" i="4"/>
  <c r="AA1583" i="4"/>
  <c r="Z1583" i="4"/>
  <c r="Y1583" i="4"/>
  <c r="X1583" i="4"/>
  <c r="W1583" i="4"/>
  <c r="V1583" i="4"/>
  <c r="U1583" i="4"/>
  <c r="T1583" i="4"/>
  <c r="S1583" i="4"/>
  <c r="R1583" i="4"/>
  <c r="Q1583" i="4"/>
  <c r="P1583" i="4"/>
  <c r="O1583" i="4"/>
  <c r="AD1582" i="4"/>
  <c r="AC1582" i="4"/>
  <c r="AB1582" i="4"/>
  <c r="AA1582" i="4"/>
  <c r="Z1582" i="4"/>
  <c r="Y1582" i="4"/>
  <c r="X1582" i="4"/>
  <c r="W1582" i="4"/>
  <c r="V1582" i="4"/>
  <c r="U1582" i="4"/>
  <c r="T1582" i="4"/>
  <c r="S1582" i="4"/>
  <c r="R1582" i="4"/>
  <c r="Q1582" i="4"/>
  <c r="P1582" i="4"/>
  <c r="O1582" i="4"/>
  <c r="AD1581" i="4"/>
  <c r="AC1581" i="4"/>
  <c r="AB1581" i="4"/>
  <c r="AA1581" i="4"/>
  <c r="Z1581" i="4"/>
  <c r="Y1581" i="4"/>
  <c r="X1581" i="4"/>
  <c r="W1581" i="4"/>
  <c r="V1581" i="4"/>
  <c r="U1581" i="4"/>
  <c r="T1581" i="4"/>
  <c r="S1581" i="4"/>
  <c r="R1581" i="4"/>
  <c r="Q1581" i="4"/>
  <c r="P1581" i="4"/>
  <c r="O1581" i="4"/>
  <c r="AD1580" i="4"/>
  <c r="AC1580" i="4"/>
  <c r="AB1580" i="4"/>
  <c r="AA1580" i="4"/>
  <c r="Z1580" i="4"/>
  <c r="Y1580" i="4"/>
  <c r="X1580" i="4"/>
  <c r="W1580" i="4"/>
  <c r="V1580" i="4"/>
  <c r="U1580" i="4"/>
  <c r="T1580" i="4"/>
  <c r="S1580" i="4"/>
  <c r="R1580" i="4"/>
  <c r="Q1580" i="4"/>
  <c r="P1580" i="4"/>
  <c r="O1580" i="4"/>
  <c r="AD1579" i="4"/>
  <c r="AC1579" i="4"/>
  <c r="AB1579" i="4"/>
  <c r="AA1579" i="4"/>
  <c r="Z1579" i="4"/>
  <c r="Y1579" i="4"/>
  <c r="X1579" i="4"/>
  <c r="W1579" i="4"/>
  <c r="V1579" i="4"/>
  <c r="U1579" i="4"/>
  <c r="T1579" i="4"/>
  <c r="S1579" i="4"/>
  <c r="R1579" i="4"/>
  <c r="Q1579" i="4"/>
  <c r="P1579" i="4"/>
  <c r="O1579" i="4"/>
  <c r="AD1578" i="4"/>
  <c r="AC1578" i="4"/>
  <c r="AB1578" i="4"/>
  <c r="AA1578" i="4"/>
  <c r="Z1578" i="4"/>
  <c r="Y1578" i="4"/>
  <c r="X1578" i="4"/>
  <c r="W1578" i="4"/>
  <c r="V1578" i="4"/>
  <c r="U1578" i="4"/>
  <c r="T1578" i="4"/>
  <c r="S1578" i="4"/>
  <c r="R1578" i="4"/>
  <c r="Q1578" i="4"/>
  <c r="P1578" i="4"/>
  <c r="O1578" i="4"/>
  <c r="AD1577" i="4"/>
  <c r="AC1577" i="4"/>
  <c r="AB1577" i="4"/>
  <c r="AA1577" i="4"/>
  <c r="Z1577" i="4"/>
  <c r="Y1577" i="4"/>
  <c r="X1577" i="4"/>
  <c r="W1577" i="4"/>
  <c r="V1577" i="4"/>
  <c r="U1577" i="4"/>
  <c r="T1577" i="4"/>
  <c r="S1577" i="4"/>
  <c r="R1577" i="4"/>
  <c r="Q1577" i="4"/>
  <c r="P1577" i="4"/>
  <c r="O1577" i="4"/>
  <c r="AD1576" i="4"/>
  <c r="AC1576" i="4"/>
  <c r="AB1576" i="4"/>
  <c r="AA1576" i="4"/>
  <c r="Z1576" i="4"/>
  <c r="Y1576" i="4"/>
  <c r="X1576" i="4"/>
  <c r="W1576" i="4"/>
  <c r="V1576" i="4"/>
  <c r="U1576" i="4"/>
  <c r="T1576" i="4"/>
  <c r="S1576" i="4"/>
  <c r="R1576" i="4"/>
  <c r="Q1576" i="4"/>
  <c r="P1576" i="4"/>
  <c r="O1576" i="4"/>
  <c r="AD1575" i="4"/>
  <c r="AC1575" i="4"/>
  <c r="AB1575" i="4"/>
  <c r="AA1575" i="4"/>
  <c r="Z1575" i="4"/>
  <c r="Y1575" i="4"/>
  <c r="X1575" i="4"/>
  <c r="W1575" i="4"/>
  <c r="V1575" i="4"/>
  <c r="U1575" i="4"/>
  <c r="T1575" i="4"/>
  <c r="S1575" i="4"/>
  <c r="R1575" i="4"/>
  <c r="Q1575" i="4"/>
  <c r="P1575" i="4"/>
  <c r="O1575" i="4"/>
  <c r="AD1574" i="4"/>
  <c r="AC1574" i="4"/>
  <c r="AB1574" i="4"/>
  <c r="AA1574" i="4"/>
  <c r="Z1574" i="4"/>
  <c r="Y1574" i="4"/>
  <c r="X1574" i="4"/>
  <c r="W1574" i="4"/>
  <c r="V1574" i="4"/>
  <c r="U1574" i="4"/>
  <c r="T1574" i="4"/>
  <c r="S1574" i="4"/>
  <c r="R1574" i="4"/>
  <c r="Q1574" i="4"/>
  <c r="P1574" i="4"/>
  <c r="O1574" i="4"/>
  <c r="AD1573" i="4"/>
  <c r="AC1573" i="4"/>
  <c r="AB1573" i="4"/>
  <c r="AA1573" i="4"/>
  <c r="Z1573" i="4"/>
  <c r="Y1573" i="4"/>
  <c r="X1573" i="4"/>
  <c r="W1573" i="4"/>
  <c r="V1573" i="4"/>
  <c r="U1573" i="4"/>
  <c r="T1573" i="4"/>
  <c r="S1573" i="4"/>
  <c r="R1573" i="4"/>
  <c r="Q1573" i="4"/>
  <c r="P1573" i="4"/>
  <c r="O1573" i="4"/>
  <c r="AD1572" i="4"/>
  <c r="AC1572" i="4"/>
  <c r="AB1572" i="4"/>
  <c r="AA1572" i="4"/>
  <c r="Z1572" i="4"/>
  <c r="Y1572" i="4"/>
  <c r="X1572" i="4"/>
  <c r="W1572" i="4"/>
  <c r="V1572" i="4"/>
  <c r="U1572" i="4"/>
  <c r="T1572" i="4"/>
  <c r="S1572" i="4"/>
  <c r="R1572" i="4"/>
  <c r="Q1572" i="4"/>
  <c r="P1572" i="4"/>
  <c r="O1572" i="4"/>
  <c r="AD1571" i="4"/>
  <c r="AC1571" i="4"/>
  <c r="AB1571" i="4"/>
  <c r="AA1571" i="4"/>
  <c r="Z1571" i="4"/>
  <c r="Y1571" i="4"/>
  <c r="X1571" i="4"/>
  <c r="W1571" i="4"/>
  <c r="V1571" i="4"/>
  <c r="U1571" i="4"/>
  <c r="T1571" i="4"/>
  <c r="S1571" i="4"/>
  <c r="R1571" i="4"/>
  <c r="Q1571" i="4"/>
  <c r="P1571" i="4"/>
  <c r="O1571" i="4"/>
  <c r="AD1570" i="4"/>
  <c r="AC1570" i="4"/>
  <c r="AB1570" i="4"/>
  <c r="AA1570" i="4"/>
  <c r="Z1570" i="4"/>
  <c r="Y1570" i="4"/>
  <c r="X1570" i="4"/>
  <c r="W1570" i="4"/>
  <c r="V1570" i="4"/>
  <c r="U1570" i="4"/>
  <c r="T1570" i="4"/>
  <c r="S1570" i="4"/>
  <c r="R1570" i="4"/>
  <c r="Q1570" i="4"/>
  <c r="P1570" i="4"/>
  <c r="O1570" i="4"/>
  <c r="AD1569" i="4"/>
  <c r="AC1569" i="4"/>
  <c r="AB1569" i="4"/>
  <c r="AA1569" i="4"/>
  <c r="Z1569" i="4"/>
  <c r="Y1569" i="4"/>
  <c r="X1569" i="4"/>
  <c r="W1569" i="4"/>
  <c r="V1569" i="4"/>
  <c r="U1569" i="4"/>
  <c r="T1569" i="4"/>
  <c r="S1569" i="4"/>
  <c r="R1569" i="4"/>
  <c r="Q1569" i="4"/>
  <c r="P1569" i="4"/>
  <c r="O1569" i="4"/>
  <c r="AD1568" i="4"/>
  <c r="AC1568" i="4"/>
  <c r="AB1568" i="4"/>
  <c r="AA1568" i="4"/>
  <c r="Z1568" i="4"/>
  <c r="Y1568" i="4"/>
  <c r="X1568" i="4"/>
  <c r="W1568" i="4"/>
  <c r="V1568" i="4"/>
  <c r="U1568" i="4"/>
  <c r="T1568" i="4"/>
  <c r="S1568" i="4"/>
  <c r="R1568" i="4"/>
  <c r="Q1568" i="4"/>
  <c r="P1568" i="4"/>
  <c r="O1568" i="4"/>
  <c r="AD1567" i="4"/>
  <c r="AC1567" i="4"/>
  <c r="AB1567" i="4"/>
  <c r="AA1567" i="4"/>
  <c r="Z1567" i="4"/>
  <c r="Y1567" i="4"/>
  <c r="X1567" i="4"/>
  <c r="W1567" i="4"/>
  <c r="V1567" i="4"/>
  <c r="U1567" i="4"/>
  <c r="T1567" i="4"/>
  <c r="S1567" i="4"/>
  <c r="R1567" i="4"/>
  <c r="Q1567" i="4"/>
  <c r="P1567" i="4"/>
  <c r="O1567" i="4"/>
  <c r="AD1566" i="4"/>
  <c r="AC1566" i="4"/>
  <c r="AB1566" i="4"/>
  <c r="AA1566" i="4"/>
  <c r="Z1566" i="4"/>
  <c r="Y1566" i="4"/>
  <c r="X1566" i="4"/>
  <c r="W1566" i="4"/>
  <c r="V1566" i="4"/>
  <c r="U1566" i="4"/>
  <c r="T1566" i="4"/>
  <c r="S1566" i="4"/>
  <c r="R1566" i="4"/>
  <c r="Q1566" i="4"/>
  <c r="P1566" i="4"/>
  <c r="O1566" i="4"/>
  <c r="AD1565" i="4"/>
  <c r="AC1565" i="4"/>
  <c r="AB1565" i="4"/>
  <c r="AA1565" i="4"/>
  <c r="Z1565" i="4"/>
  <c r="Y1565" i="4"/>
  <c r="X1565" i="4"/>
  <c r="W1565" i="4"/>
  <c r="V1565" i="4"/>
  <c r="U1565" i="4"/>
  <c r="T1565" i="4"/>
  <c r="S1565" i="4"/>
  <c r="R1565" i="4"/>
  <c r="Q1565" i="4"/>
  <c r="P1565" i="4"/>
  <c r="O1565" i="4"/>
  <c r="AD1564" i="4"/>
  <c r="AC1564" i="4"/>
  <c r="AB1564" i="4"/>
  <c r="AA1564" i="4"/>
  <c r="Z1564" i="4"/>
  <c r="Y1564" i="4"/>
  <c r="X1564" i="4"/>
  <c r="W1564" i="4"/>
  <c r="V1564" i="4"/>
  <c r="U1564" i="4"/>
  <c r="T1564" i="4"/>
  <c r="S1564" i="4"/>
  <c r="R1564" i="4"/>
  <c r="Q1564" i="4"/>
  <c r="P1564" i="4"/>
  <c r="O1564" i="4"/>
  <c r="AD1563" i="4"/>
  <c r="AC1563" i="4"/>
  <c r="AB1563" i="4"/>
  <c r="AA1563" i="4"/>
  <c r="Z1563" i="4"/>
  <c r="Y1563" i="4"/>
  <c r="X1563" i="4"/>
  <c r="W1563" i="4"/>
  <c r="V1563" i="4"/>
  <c r="U1563" i="4"/>
  <c r="T1563" i="4"/>
  <c r="S1563" i="4"/>
  <c r="R1563" i="4"/>
  <c r="Q1563" i="4"/>
  <c r="P1563" i="4"/>
  <c r="O1563" i="4"/>
  <c r="AD1562" i="4"/>
  <c r="AC1562" i="4"/>
  <c r="AB1562" i="4"/>
  <c r="AA1562" i="4"/>
  <c r="Z1562" i="4"/>
  <c r="Y1562" i="4"/>
  <c r="X1562" i="4"/>
  <c r="W1562" i="4"/>
  <c r="V1562" i="4"/>
  <c r="U1562" i="4"/>
  <c r="T1562" i="4"/>
  <c r="S1562" i="4"/>
  <c r="R1562" i="4"/>
  <c r="Q1562" i="4"/>
  <c r="P1562" i="4"/>
  <c r="O1562" i="4"/>
  <c r="AD1561" i="4"/>
  <c r="AC1561" i="4"/>
  <c r="AB1561" i="4"/>
  <c r="AA1561" i="4"/>
  <c r="Z1561" i="4"/>
  <c r="Y1561" i="4"/>
  <c r="X1561" i="4"/>
  <c r="W1561" i="4"/>
  <c r="V1561" i="4"/>
  <c r="U1561" i="4"/>
  <c r="T1561" i="4"/>
  <c r="S1561" i="4"/>
  <c r="R1561" i="4"/>
  <c r="Q1561" i="4"/>
  <c r="P1561" i="4"/>
  <c r="O1561" i="4"/>
  <c r="AD1560" i="4"/>
  <c r="AC1560" i="4"/>
  <c r="AB1560" i="4"/>
  <c r="AA1560" i="4"/>
  <c r="Z1560" i="4"/>
  <c r="Y1560" i="4"/>
  <c r="X1560" i="4"/>
  <c r="W1560" i="4"/>
  <c r="V1560" i="4"/>
  <c r="U1560" i="4"/>
  <c r="T1560" i="4"/>
  <c r="S1560" i="4"/>
  <c r="R1560" i="4"/>
  <c r="Q1560" i="4"/>
  <c r="P1560" i="4"/>
  <c r="O1560" i="4"/>
  <c r="AD1559" i="4"/>
  <c r="AC1559" i="4"/>
  <c r="AB1559" i="4"/>
  <c r="AA1559" i="4"/>
  <c r="Z1559" i="4"/>
  <c r="Y1559" i="4"/>
  <c r="X1559" i="4"/>
  <c r="W1559" i="4"/>
  <c r="V1559" i="4"/>
  <c r="U1559" i="4"/>
  <c r="T1559" i="4"/>
  <c r="S1559" i="4"/>
  <c r="R1559" i="4"/>
  <c r="Q1559" i="4"/>
  <c r="P1559" i="4"/>
  <c r="O1559" i="4"/>
  <c r="AD1558" i="4"/>
  <c r="AC1558" i="4"/>
  <c r="AB1558" i="4"/>
  <c r="AA1558" i="4"/>
  <c r="Z1558" i="4"/>
  <c r="Y1558" i="4"/>
  <c r="X1558" i="4"/>
  <c r="W1558" i="4"/>
  <c r="V1558" i="4"/>
  <c r="U1558" i="4"/>
  <c r="T1558" i="4"/>
  <c r="S1558" i="4"/>
  <c r="R1558" i="4"/>
  <c r="Q1558" i="4"/>
  <c r="P1558" i="4"/>
  <c r="O1558" i="4"/>
  <c r="AD1557" i="4"/>
  <c r="AC1557" i="4"/>
  <c r="AB1557" i="4"/>
  <c r="AA1557" i="4"/>
  <c r="Z1557" i="4"/>
  <c r="Y1557" i="4"/>
  <c r="X1557" i="4"/>
  <c r="W1557" i="4"/>
  <c r="V1557" i="4"/>
  <c r="U1557" i="4"/>
  <c r="T1557" i="4"/>
  <c r="S1557" i="4"/>
  <c r="R1557" i="4"/>
  <c r="Q1557" i="4"/>
  <c r="P1557" i="4"/>
  <c r="O1557" i="4"/>
  <c r="AD1556" i="4"/>
  <c r="AC1556" i="4"/>
  <c r="AB1556" i="4"/>
  <c r="AA1556" i="4"/>
  <c r="Z1556" i="4"/>
  <c r="Y1556" i="4"/>
  <c r="X1556" i="4"/>
  <c r="W1556" i="4"/>
  <c r="V1556" i="4"/>
  <c r="U1556" i="4"/>
  <c r="T1556" i="4"/>
  <c r="S1556" i="4"/>
  <c r="R1556" i="4"/>
  <c r="Q1556" i="4"/>
  <c r="P1556" i="4"/>
  <c r="O1556" i="4"/>
  <c r="AD1555" i="4"/>
  <c r="AC1555" i="4"/>
  <c r="AB1555" i="4"/>
  <c r="AA1555" i="4"/>
  <c r="Z1555" i="4"/>
  <c r="Y1555" i="4"/>
  <c r="X1555" i="4"/>
  <c r="W1555" i="4"/>
  <c r="V1555" i="4"/>
  <c r="U1555" i="4"/>
  <c r="T1555" i="4"/>
  <c r="S1555" i="4"/>
  <c r="R1555" i="4"/>
  <c r="Q1555" i="4"/>
  <c r="P1555" i="4"/>
  <c r="O1555" i="4"/>
  <c r="AD1554" i="4"/>
  <c r="AC1554" i="4"/>
  <c r="AB1554" i="4"/>
  <c r="AA1554" i="4"/>
  <c r="Z1554" i="4"/>
  <c r="Y1554" i="4"/>
  <c r="X1554" i="4"/>
  <c r="W1554" i="4"/>
  <c r="V1554" i="4"/>
  <c r="U1554" i="4"/>
  <c r="T1554" i="4"/>
  <c r="S1554" i="4"/>
  <c r="R1554" i="4"/>
  <c r="Q1554" i="4"/>
  <c r="P1554" i="4"/>
  <c r="O1554" i="4"/>
  <c r="AD1553" i="4"/>
  <c r="AC1553" i="4"/>
  <c r="AB1553" i="4"/>
  <c r="AA1553" i="4"/>
  <c r="Z1553" i="4"/>
  <c r="Y1553" i="4"/>
  <c r="X1553" i="4"/>
  <c r="W1553" i="4"/>
  <c r="V1553" i="4"/>
  <c r="U1553" i="4"/>
  <c r="T1553" i="4"/>
  <c r="S1553" i="4"/>
  <c r="R1553" i="4"/>
  <c r="Q1553" i="4"/>
  <c r="P1553" i="4"/>
  <c r="O1553" i="4"/>
  <c r="AD1552" i="4"/>
  <c r="AC1552" i="4"/>
  <c r="AB1552" i="4"/>
  <c r="AA1552" i="4"/>
  <c r="Z1552" i="4"/>
  <c r="Y1552" i="4"/>
  <c r="X1552" i="4"/>
  <c r="W1552" i="4"/>
  <c r="V1552" i="4"/>
  <c r="U1552" i="4"/>
  <c r="T1552" i="4"/>
  <c r="S1552" i="4"/>
  <c r="R1552" i="4"/>
  <c r="Q1552" i="4"/>
  <c r="P1552" i="4"/>
  <c r="O1552" i="4"/>
  <c r="AD1551" i="4"/>
  <c r="AC1551" i="4"/>
  <c r="AB1551" i="4"/>
  <c r="AA1551" i="4"/>
  <c r="Z1551" i="4"/>
  <c r="Y1551" i="4"/>
  <c r="X1551" i="4"/>
  <c r="W1551" i="4"/>
  <c r="V1551" i="4"/>
  <c r="U1551" i="4"/>
  <c r="T1551" i="4"/>
  <c r="S1551" i="4"/>
  <c r="R1551" i="4"/>
  <c r="Q1551" i="4"/>
  <c r="P1551" i="4"/>
  <c r="O1551" i="4"/>
  <c r="AD1550" i="4"/>
  <c r="AC1550" i="4"/>
  <c r="AB1550" i="4"/>
  <c r="AA1550" i="4"/>
  <c r="Z1550" i="4"/>
  <c r="Y1550" i="4"/>
  <c r="X1550" i="4"/>
  <c r="W1550" i="4"/>
  <c r="V1550" i="4"/>
  <c r="U1550" i="4"/>
  <c r="T1550" i="4"/>
  <c r="S1550" i="4"/>
  <c r="R1550" i="4"/>
  <c r="Q1550" i="4"/>
  <c r="P1550" i="4"/>
  <c r="O1550" i="4"/>
  <c r="AD1549" i="4"/>
  <c r="AC1549" i="4"/>
  <c r="AB1549" i="4"/>
  <c r="AA1549" i="4"/>
  <c r="Z1549" i="4"/>
  <c r="Y1549" i="4"/>
  <c r="X1549" i="4"/>
  <c r="W1549" i="4"/>
  <c r="V1549" i="4"/>
  <c r="U1549" i="4"/>
  <c r="T1549" i="4"/>
  <c r="S1549" i="4"/>
  <c r="R1549" i="4"/>
  <c r="Q1549" i="4"/>
  <c r="P1549" i="4"/>
  <c r="O1549" i="4"/>
  <c r="AD1548" i="4"/>
  <c r="AC1548" i="4"/>
  <c r="AB1548" i="4"/>
  <c r="AA1548" i="4"/>
  <c r="Z1548" i="4"/>
  <c r="Y1548" i="4"/>
  <c r="X1548" i="4"/>
  <c r="W1548" i="4"/>
  <c r="V1548" i="4"/>
  <c r="U1548" i="4"/>
  <c r="T1548" i="4"/>
  <c r="S1548" i="4"/>
  <c r="R1548" i="4"/>
  <c r="Q1548" i="4"/>
  <c r="P1548" i="4"/>
  <c r="O1548" i="4"/>
  <c r="AD1547" i="4"/>
  <c r="AC1547" i="4"/>
  <c r="AB1547" i="4"/>
  <c r="AA1547" i="4"/>
  <c r="Z1547" i="4"/>
  <c r="Y1547" i="4"/>
  <c r="X1547" i="4"/>
  <c r="W1547" i="4"/>
  <c r="V1547" i="4"/>
  <c r="U1547" i="4"/>
  <c r="T1547" i="4"/>
  <c r="S1547" i="4"/>
  <c r="R1547" i="4"/>
  <c r="Q1547" i="4"/>
  <c r="P1547" i="4"/>
  <c r="O1547" i="4"/>
  <c r="AD1546" i="4"/>
  <c r="AC1546" i="4"/>
  <c r="AB1546" i="4"/>
  <c r="AA1546" i="4"/>
  <c r="Z1546" i="4"/>
  <c r="Y1546" i="4"/>
  <c r="X1546" i="4"/>
  <c r="W1546" i="4"/>
  <c r="V1546" i="4"/>
  <c r="U1546" i="4"/>
  <c r="T1546" i="4"/>
  <c r="S1546" i="4"/>
  <c r="R1546" i="4"/>
  <c r="Q1546" i="4"/>
  <c r="P1546" i="4"/>
  <c r="O1546" i="4"/>
  <c r="AD1545" i="4"/>
  <c r="AC1545" i="4"/>
  <c r="AB1545" i="4"/>
  <c r="AA1545" i="4"/>
  <c r="Z1545" i="4"/>
  <c r="Y1545" i="4"/>
  <c r="X1545" i="4"/>
  <c r="W1545" i="4"/>
  <c r="V1545" i="4"/>
  <c r="U1545" i="4"/>
  <c r="T1545" i="4"/>
  <c r="S1545" i="4"/>
  <c r="R1545" i="4"/>
  <c r="Q1545" i="4"/>
  <c r="P1545" i="4"/>
  <c r="O1545" i="4"/>
  <c r="AD1544" i="4"/>
  <c r="AC1544" i="4"/>
  <c r="AB1544" i="4"/>
  <c r="AA1544" i="4"/>
  <c r="Z1544" i="4"/>
  <c r="Y1544" i="4"/>
  <c r="X1544" i="4"/>
  <c r="W1544" i="4"/>
  <c r="V1544" i="4"/>
  <c r="U1544" i="4"/>
  <c r="T1544" i="4"/>
  <c r="S1544" i="4"/>
  <c r="R1544" i="4"/>
  <c r="Q1544" i="4"/>
  <c r="P1544" i="4"/>
  <c r="O1544" i="4"/>
  <c r="AD1543" i="4"/>
  <c r="AC1543" i="4"/>
  <c r="AB1543" i="4"/>
  <c r="AA1543" i="4"/>
  <c r="Z1543" i="4"/>
  <c r="Y1543" i="4"/>
  <c r="X1543" i="4"/>
  <c r="W1543" i="4"/>
  <c r="V1543" i="4"/>
  <c r="U1543" i="4"/>
  <c r="T1543" i="4"/>
  <c r="S1543" i="4"/>
  <c r="R1543" i="4"/>
  <c r="Q1543" i="4"/>
  <c r="P1543" i="4"/>
  <c r="O1543" i="4"/>
  <c r="AD1542" i="4"/>
  <c r="AC1542" i="4"/>
  <c r="AB1542" i="4"/>
  <c r="AA1542" i="4"/>
  <c r="Z1542" i="4"/>
  <c r="Y1542" i="4"/>
  <c r="X1542" i="4"/>
  <c r="W1542" i="4"/>
  <c r="V1542" i="4"/>
  <c r="U1542" i="4"/>
  <c r="T1542" i="4"/>
  <c r="S1542" i="4"/>
  <c r="R1542" i="4"/>
  <c r="Q1542" i="4"/>
  <c r="P1542" i="4"/>
  <c r="O1542" i="4"/>
  <c r="AD1541" i="4"/>
  <c r="AC1541" i="4"/>
  <c r="AB1541" i="4"/>
  <c r="AA1541" i="4"/>
  <c r="Z1541" i="4"/>
  <c r="Y1541" i="4"/>
  <c r="X1541" i="4"/>
  <c r="W1541" i="4"/>
  <c r="V1541" i="4"/>
  <c r="U1541" i="4"/>
  <c r="T1541" i="4"/>
  <c r="S1541" i="4"/>
  <c r="R1541" i="4"/>
  <c r="Q1541" i="4"/>
  <c r="P1541" i="4"/>
  <c r="O1541" i="4"/>
  <c r="AD1540" i="4"/>
  <c r="AC1540" i="4"/>
  <c r="AB1540" i="4"/>
  <c r="AA1540" i="4"/>
  <c r="Z1540" i="4"/>
  <c r="Y1540" i="4"/>
  <c r="X1540" i="4"/>
  <c r="W1540" i="4"/>
  <c r="V1540" i="4"/>
  <c r="U1540" i="4"/>
  <c r="T1540" i="4"/>
  <c r="S1540" i="4"/>
  <c r="R1540" i="4"/>
  <c r="Q1540" i="4"/>
  <c r="P1540" i="4"/>
  <c r="O1540" i="4"/>
  <c r="AD1539" i="4"/>
  <c r="AC1539" i="4"/>
  <c r="AB1539" i="4"/>
  <c r="AA1539" i="4"/>
  <c r="Z1539" i="4"/>
  <c r="Y1539" i="4"/>
  <c r="X1539" i="4"/>
  <c r="W1539" i="4"/>
  <c r="V1539" i="4"/>
  <c r="U1539" i="4"/>
  <c r="T1539" i="4"/>
  <c r="S1539" i="4"/>
  <c r="R1539" i="4"/>
  <c r="Q1539" i="4"/>
  <c r="P1539" i="4"/>
  <c r="O1539" i="4"/>
  <c r="AD1538" i="4"/>
  <c r="AC1538" i="4"/>
  <c r="AB1538" i="4"/>
  <c r="AA1538" i="4"/>
  <c r="Z1538" i="4"/>
  <c r="Y1538" i="4"/>
  <c r="X1538" i="4"/>
  <c r="W1538" i="4"/>
  <c r="V1538" i="4"/>
  <c r="U1538" i="4"/>
  <c r="T1538" i="4"/>
  <c r="S1538" i="4"/>
  <c r="R1538" i="4"/>
  <c r="Q1538" i="4"/>
  <c r="P1538" i="4"/>
  <c r="O1538" i="4"/>
  <c r="AD1537" i="4"/>
  <c r="AC1537" i="4"/>
  <c r="AB1537" i="4"/>
  <c r="AA1537" i="4"/>
  <c r="Z1537" i="4"/>
  <c r="Y1537" i="4"/>
  <c r="X1537" i="4"/>
  <c r="W1537" i="4"/>
  <c r="V1537" i="4"/>
  <c r="U1537" i="4"/>
  <c r="T1537" i="4"/>
  <c r="S1537" i="4"/>
  <c r="R1537" i="4"/>
  <c r="Q1537" i="4"/>
  <c r="P1537" i="4"/>
  <c r="O1537" i="4"/>
  <c r="AD1536" i="4"/>
  <c r="AC1536" i="4"/>
  <c r="AB1536" i="4"/>
  <c r="AA1536" i="4"/>
  <c r="Z1536" i="4"/>
  <c r="Y1536" i="4"/>
  <c r="X1536" i="4"/>
  <c r="W1536" i="4"/>
  <c r="V1536" i="4"/>
  <c r="U1536" i="4"/>
  <c r="T1536" i="4"/>
  <c r="S1536" i="4"/>
  <c r="R1536" i="4"/>
  <c r="Q1536" i="4"/>
  <c r="P1536" i="4"/>
  <c r="O1536" i="4"/>
  <c r="AD1535" i="4"/>
  <c r="AC1535" i="4"/>
  <c r="AB1535" i="4"/>
  <c r="AA1535" i="4"/>
  <c r="Z1535" i="4"/>
  <c r="Y1535" i="4"/>
  <c r="X1535" i="4"/>
  <c r="W1535" i="4"/>
  <c r="V1535" i="4"/>
  <c r="U1535" i="4"/>
  <c r="T1535" i="4"/>
  <c r="S1535" i="4"/>
  <c r="R1535" i="4"/>
  <c r="Q1535" i="4"/>
  <c r="P1535" i="4"/>
  <c r="O1535" i="4"/>
  <c r="AD1534" i="4"/>
  <c r="AC1534" i="4"/>
  <c r="AB1534" i="4"/>
  <c r="AA1534" i="4"/>
  <c r="Z1534" i="4"/>
  <c r="Y1534" i="4"/>
  <c r="X1534" i="4"/>
  <c r="W1534" i="4"/>
  <c r="V1534" i="4"/>
  <c r="U1534" i="4"/>
  <c r="T1534" i="4"/>
  <c r="S1534" i="4"/>
  <c r="R1534" i="4"/>
  <c r="Q1534" i="4"/>
  <c r="P1534" i="4"/>
  <c r="O1534" i="4"/>
  <c r="AD1533" i="4"/>
  <c r="AC1533" i="4"/>
  <c r="AB1533" i="4"/>
  <c r="AA1533" i="4"/>
  <c r="Z1533" i="4"/>
  <c r="Y1533" i="4"/>
  <c r="X1533" i="4"/>
  <c r="W1533" i="4"/>
  <c r="V1533" i="4"/>
  <c r="U1533" i="4"/>
  <c r="T1533" i="4"/>
  <c r="S1533" i="4"/>
  <c r="R1533" i="4"/>
  <c r="Q1533" i="4"/>
  <c r="P1533" i="4"/>
  <c r="O1533" i="4"/>
  <c r="AD1532" i="4"/>
  <c r="AC1532" i="4"/>
  <c r="AB1532" i="4"/>
  <c r="AA1532" i="4"/>
  <c r="Z1532" i="4"/>
  <c r="Y1532" i="4"/>
  <c r="X1532" i="4"/>
  <c r="W1532" i="4"/>
  <c r="V1532" i="4"/>
  <c r="U1532" i="4"/>
  <c r="T1532" i="4"/>
  <c r="S1532" i="4"/>
  <c r="R1532" i="4"/>
  <c r="Q1532" i="4"/>
  <c r="P1532" i="4"/>
  <c r="O1532" i="4"/>
  <c r="AD1531" i="4"/>
  <c r="AC1531" i="4"/>
  <c r="AB1531" i="4"/>
  <c r="AA1531" i="4"/>
  <c r="Z1531" i="4"/>
  <c r="Y1531" i="4"/>
  <c r="X1531" i="4"/>
  <c r="W1531" i="4"/>
  <c r="V1531" i="4"/>
  <c r="U1531" i="4"/>
  <c r="T1531" i="4"/>
  <c r="S1531" i="4"/>
  <c r="R1531" i="4"/>
  <c r="Q1531" i="4"/>
  <c r="P1531" i="4"/>
  <c r="O1531" i="4"/>
  <c r="AD1530" i="4"/>
  <c r="AC1530" i="4"/>
  <c r="AB1530" i="4"/>
  <c r="AA1530" i="4"/>
  <c r="Z1530" i="4"/>
  <c r="Y1530" i="4"/>
  <c r="X1530" i="4"/>
  <c r="W1530" i="4"/>
  <c r="V1530" i="4"/>
  <c r="U1530" i="4"/>
  <c r="T1530" i="4"/>
  <c r="S1530" i="4"/>
  <c r="R1530" i="4"/>
  <c r="Q1530" i="4"/>
  <c r="P1530" i="4"/>
  <c r="O1530" i="4"/>
  <c r="AD1529" i="4"/>
  <c r="AC1529" i="4"/>
  <c r="AB1529" i="4"/>
  <c r="AA1529" i="4"/>
  <c r="Z1529" i="4"/>
  <c r="Y1529" i="4"/>
  <c r="X1529" i="4"/>
  <c r="W1529" i="4"/>
  <c r="V1529" i="4"/>
  <c r="U1529" i="4"/>
  <c r="T1529" i="4"/>
  <c r="S1529" i="4"/>
  <c r="R1529" i="4"/>
  <c r="Q1529" i="4"/>
  <c r="P1529" i="4"/>
  <c r="O1529" i="4"/>
  <c r="AD1528" i="4"/>
  <c r="AC1528" i="4"/>
  <c r="AB1528" i="4"/>
  <c r="AA1528" i="4"/>
  <c r="Z1528" i="4"/>
  <c r="Y1528" i="4"/>
  <c r="X1528" i="4"/>
  <c r="W1528" i="4"/>
  <c r="V1528" i="4"/>
  <c r="U1528" i="4"/>
  <c r="T1528" i="4"/>
  <c r="S1528" i="4"/>
  <c r="R1528" i="4"/>
  <c r="Q1528" i="4"/>
  <c r="P1528" i="4"/>
  <c r="O1528" i="4"/>
  <c r="AD1527" i="4"/>
  <c r="AC1527" i="4"/>
  <c r="AB1527" i="4"/>
  <c r="AA1527" i="4"/>
  <c r="Z1527" i="4"/>
  <c r="Y1527" i="4"/>
  <c r="X1527" i="4"/>
  <c r="W1527" i="4"/>
  <c r="V1527" i="4"/>
  <c r="U1527" i="4"/>
  <c r="T1527" i="4"/>
  <c r="S1527" i="4"/>
  <c r="R1527" i="4"/>
  <c r="Q1527" i="4"/>
  <c r="P1527" i="4"/>
  <c r="O1527" i="4"/>
  <c r="AD1526" i="4"/>
  <c r="AC1526" i="4"/>
  <c r="AB1526" i="4"/>
  <c r="AA1526" i="4"/>
  <c r="Z1526" i="4"/>
  <c r="Y1526" i="4"/>
  <c r="X1526" i="4"/>
  <c r="W1526" i="4"/>
  <c r="V1526" i="4"/>
  <c r="U1526" i="4"/>
  <c r="T1526" i="4"/>
  <c r="S1526" i="4"/>
  <c r="R1526" i="4"/>
  <c r="Q1526" i="4"/>
  <c r="P1526" i="4"/>
  <c r="O1526" i="4"/>
  <c r="AD1525" i="4"/>
  <c r="AC1525" i="4"/>
  <c r="AB1525" i="4"/>
  <c r="AA1525" i="4"/>
  <c r="Z1525" i="4"/>
  <c r="Y1525" i="4"/>
  <c r="X1525" i="4"/>
  <c r="W1525" i="4"/>
  <c r="V1525" i="4"/>
  <c r="U1525" i="4"/>
  <c r="T1525" i="4"/>
  <c r="S1525" i="4"/>
  <c r="R1525" i="4"/>
  <c r="Q1525" i="4"/>
  <c r="P1525" i="4"/>
  <c r="O1525" i="4"/>
  <c r="AD1524" i="4"/>
  <c r="AC1524" i="4"/>
  <c r="AB1524" i="4"/>
  <c r="AA1524" i="4"/>
  <c r="Z1524" i="4"/>
  <c r="Y1524" i="4"/>
  <c r="X1524" i="4"/>
  <c r="W1524" i="4"/>
  <c r="V1524" i="4"/>
  <c r="U1524" i="4"/>
  <c r="T1524" i="4"/>
  <c r="S1524" i="4"/>
  <c r="R1524" i="4"/>
  <c r="Q1524" i="4"/>
  <c r="P1524" i="4"/>
  <c r="O1524" i="4"/>
  <c r="AD1523" i="4"/>
  <c r="AC1523" i="4"/>
  <c r="AB1523" i="4"/>
  <c r="AA1523" i="4"/>
  <c r="Z1523" i="4"/>
  <c r="Y1523" i="4"/>
  <c r="X1523" i="4"/>
  <c r="W1523" i="4"/>
  <c r="V1523" i="4"/>
  <c r="U1523" i="4"/>
  <c r="T1523" i="4"/>
  <c r="S1523" i="4"/>
  <c r="R1523" i="4"/>
  <c r="Q1523" i="4"/>
  <c r="P1523" i="4"/>
  <c r="O1523" i="4"/>
  <c r="AD1522" i="4"/>
  <c r="AC1522" i="4"/>
  <c r="AB1522" i="4"/>
  <c r="AA1522" i="4"/>
  <c r="Z1522" i="4"/>
  <c r="Y1522" i="4"/>
  <c r="X1522" i="4"/>
  <c r="W1522" i="4"/>
  <c r="V1522" i="4"/>
  <c r="U1522" i="4"/>
  <c r="T1522" i="4"/>
  <c r="S1522" i="4"/>
  <c r="R1522" i="4"/>
  <c r="Q1522" i="4"/>
  <c r="P1522" i="4"/>
  <c r="O1522" i="4"/>
  <c r="AD1521" i="4"/>
  <c r="AC1521" i="4"/>
  <c r="AB1521" i="4"/>
  <c r="AA1521" i="4"/>
  <c r="Z1521" i="4"/>
  <c r="Y1521" i="4"/>
  <c r="X1521" i="4"/>
  <c r="W1521" i="4"/>
  <c r="V1521" i="4"/>
  <c r="U1521" i="4"/>
  <c r="T1521" i="4"/>
  <c r="S1521" i="4"/>
  <c r="R1521" i="4"/>
  <c r="Q1521" i="4"/>
  <c r="P1521" i="4"/>
  <c r="O1521" i="4"/>
  <c r="AD1520" i="4"/>
  <c r="AC1520" i="4"/>
  <c r="AB1520" i="4"/>
  <c r="AA1520" i="4"/>
  <c r="Z1520" i="4"/>
  <c r="Y1520" i="4"/>
  <c r="X1520" i="4"/>
  <c r="W1520" i="4"/>
  <c r="V1520" i="4"/>
  <c r="U1520" i="4"/>
  <c r="T1520" i="4"/>
  <c r="S1520" i="4"/>
  <c r="R1520" i="4"/>
  <c r="Q1520" i="4"/>
  <c r="P1520" i="4"/>
  <c r="O1520" i="4"/>
  <c r="AD1519" i="4"/>
  <c r="AC1519" i="4"/>
  <c r="AB1519" i="4"/>
  <c r="AA1519" i="4"/>
  <c r="Z1519" i="4"/>
  <c r="Y1519" i="4"/>
  <c r="X1519" i="4"/>
  <c r="W1519" i="4"/>
  <c r="V1519" i="4"/>
  <c r="U1519" i="4"/>
  <c r="T1519" i="4"/>
  <c r="S1519" i="4"/>
  <c r="R1519" i="4"/>
  <c r="Q1519" i="4"/>
  <c r="P1519" i="4"/>
  <c r="O1519" i="4"/>
  <c r="AD1518" i="4"/>
  <c r="AC1518" i="4"/>
  <c r="AB1518" i="4"/>
  <c r="AA1518" i="4"/>
  <c r="Z1518" i="4"/>
  <c r="Y1518" i="4"/>
  <c r="X1518" i="4"/>
  <c r="W1518" i="4"/>
  <c r="V1518" i="4"/>
  <c r="U1518" i="4"/>
  <c r="T1518" i="4"/>
  <c r="S1518" i="4"/>
  <c r="R1518" i="4"/>
  <c r="Q1518" i="4"/>
  <c r="P1518" i="4"/>
  <c r="O1518" i="4"/>
  <c r="AD1517" i="4"/>
  <c r="AC1517" i="4"/>
  <c r="AB1517" i="4"/>
  <c r="AA1517" i="4"/>
  <c r="Z1517" i="4"/>
  <c r="Y1517" i="4"/>
  <c r="X1517" i="4"/>
  <c r="W1517" i="4"/>
  <c r="V1517" i="4"/>
  <c r="U1517" i="4"/>
  <c r="T1517" i="4"/>
  <c r="S1517" i="4"/>
  <c r="R1517" i="4"/>
  <c r="Q1517" i="4"/>
  <c r="P1517" i="4"/>
  <c r="O1517" i="4"/>
  <c r="AD1516" i="4"/>
  <c r="AC1516" i="4"/>
  <c r="AB1516" i="4"/>
  <c r="AA1516" i="4"/>
  <c r="Z1516" i="4"/>
  <c r="Y1516" i="4"/>
  <c r="X1516" i="4"/>
  <c r="W1516" i="4"/>
  <c r="V1516" i="4"/>
  <c r="U1516" i="4"/>
  <c r="T1516" i="4"/>
  <c r="S1516" i="4"/>
  <c r="R1516" i="4"/>
  <c r="Q1516" i="4"/>
  <c r="P1516" i="4"/>
  <c r="O1516" i="4"/>
  <c r="AD1515" i="4"/>
  <c r="AC1515" i="4"/>
  <c r="AB1515" i="4"/>
  <c r="AA1515" i="4"/>
  <c r="Z1515" i="4"/>
  <c r="Y1515" i="4"/>
  <c r="X1515" i="4"/>
  <c r="W1515" i="4"/>
  <c r="V1515" i="4"/>
  <c r="U1515" i="4"/>
  <c r="T1515" i="4"/>
  <c r="S1515" i="4"/>
  <c r="R1515" i="4"/>
  <c r="Q1515" i="4"/>
  <c r="P1515" i="4"/>
  <c r="O1515" i="4"/>
  <c r="AD1514" i="4"/>
  <c r="AC1514" i="4"/>
  <c r="AB1514" i="4"/>
  <c r="AA1514" i="4"/>
  <c r="Z1514" i="4"/>
  <c r="Y1514" i="4"/>
  <c r="X1514" i="4"/>
  <c r="W1514" i="4"/>
  <c r="V1514" i="4"/>
  <c r="U1514" i="4"/>
  <c r="T1514" i="4"/>
  <c r="S1514" i="4"/>
  <c r="R1514" i="4"/>
  <c r="Q1514" i="4"/>
  <c r="P1514" i="4"/>
  <c r="O1514" i="4"/>
  <c r="AD1513" i="4"/>
  <c r="AC1513" i="4"/>
  <c r="AB1513" i="4"/>
  <c r="AA1513" i="4"/>
  <c r="Z1513" i="4"/>
  <c r="Y1513" i="4"/>
  <c r="X1513" i="4"/>
  <c r="W1513" i="4"/>
  <c r="V1513" i="4"/>
  <c r="U1513" i="4"/>
  <c r="T1513" i="4"/>
  <c r="S1513" i="4"/>
  <c r="R1513" i="4"/>
  <c r="Q1513" i="4"/>
  <c r="P1513" i="4"/>
  <c r="O1513" i="4"/>
  <c r="AD1512" i="4"/>
  <c r="AC1512" i="4"/>
  <c r="AB1512" i="4"/>
  <c r="AA1512" i="4"/>
  <c r="Z1512" i="4"/>
  <c r="Y1512" i="4"/>
  <c r="X1512" i="4"/>
  <c r="W1512" i="4"/>
  <c r="V1512" i="4"/>
  <c r="U1512" i="4"/>
  <c r="T1512" i="4"/>
  <c r="S1512" i="4"/>
  <c r="R1512" i="4"/>
  <c r="Q1512" i="4"/>
  <c r="P1512" i="4"/>
  <c r="O1512" i="4"/>
  <c r="AD1511" i="4"/>
  <c r="AC1511" i="4"/>
  <c r="AB1511" i="4"/>
  <c r="AA1511" i="4"/>
  <c r="Z1511" i="4"/>
  <c r="Y1511" i="4"/>
  <c r="X1511" i="4"/>
  <c r="W1511" i="4"/>
  <c r="V1511" i="4"/>
  <c r="U1511" i="4"/>
  <c r="T1511" i="4"/>
  <c r="S1511" i="4"/>
  <c r="R1511" i="4"/>
  <c r="Q1511" i="4"/>
  <c r="P1511" i="4"/>
  <c r="O1511" i="4"/>
  <c r="AD1510" i="4"/>
  <c r="AC1510" i="4"/>
  <c r="AB1510" i="4"/>
  <c r="AA1510" i="4"/>
  <c r="Z1510" i="4"/>
  <c r="Y1510" i="4"/>
  <c r="X1510" i="4"/>
  <c r="W1510" i="4"/>
  <c r="V1510" i="4"/>
  <c r="U1510" i="4"/>
  <c r="T1510" i="4"/>
  <c r="S1510" i="4"/>
  <c r="R1510" i="4"/>
  <c r="Q1510" i="4"/>
  <c r="P1510" i="4"/>
  <c r="O1510" i="4"/>
  <c r="AD1509" i="4"/>
  <c r="AC1509" i="4"/>
  <c r="AB1509" i="4"/>
  <c r="AA1509" i="4"/>
  <c r="Z1509" i="4"/>
  <c r="Y1509" i="4"/>
  <c r="X1509" i="4"/>
  <c r="W1509" i="4"/>
  <c r="V1509" i="4"/>
  <c r="U1509" i="4"/>
  <c r="T1509" i="4"/>
  <c r="S1509" i="4"/>
  <c r="R1509" i="4"/>
  <c r="Q1509" i="4"/>
  <c r="P1509" i="4"/>
  <c r="O1509" i="4"/>
  <c r="AD1508" i="4"/>
  <c r="AC1508" i="4"/>
  <c r="AB1508" i="4"/>
  <c r="AA1508" i="4"/>
  <c r="Z1508" i="4"/>
  <c r="Y1508" i="4"/>
  <c r="X1508" i="4"/>
  <c r="W1508" i="4"/>
  <c r="V1508" i="4"/>
  <c r="U1508" i="4"/>
  <c r="T1508" i="4"/>
  <c r="S1508" i="4"/>
  <c r="R1508" i="4"/>
  <c r="Q1508" i="4"/>
  <c r="P1508" i="4"/>
  <c r="O1508" i="4"/>
  <c r="AD1507" i="4"/>
  <c r="AC1507" i="4"/>
  <c r="AB1507" i="4"/>
  <c r="AA1507" i="4"/>
  <c r="Z1507" i="4"/>
  <c r="Y1507" i="4"/>
  <c r="X1507" i="4"/>
  <c r="W1507" i="4"/>
  <c r="V1507" i="4"/>
  <c r="U1507" i="4"/>
  <c r="T1507" i="4"/>
  <c r="S1507" i="4"/>
  <c r="R1507" i="4"/>
  <c r="Q1507" i="4"/>
  <c r="P1507" i="4"/>
  <c r="O1507" i="4"/>
  <c r="AD1506" i="4"/>
  <c r="AC1506" i="4"/>
  <c r="AB1506" i="4"/>
  <c r="AA1506" i="4"/>
  <c r="Z1506" i="4"/>
  <c r="Y1506" i="4"/>
  <c r="X1506" i="4"/>
  <c r="W1506" i="4"/>
  <c r="V1506" i="4"/>
  <c r="U1506" i="4"/>
  <c r="T1506" i="4"/>
  <c r="S1506" i="4"/>
  <c r="R1506" i="4"/>
  <c r="Q1506" i="4"/>
  <c r="P1506" i="4"/>
  <c r="O1506" i="4"/>
  <c r="AD1505" i="4"/>
  <c r="AC1505" i="4"/>
  <c r="AB1505" i="4"/>
  <c r="AA1505" i="4"/>
  <c r="Z1505" i="4"/>
  <c r="Y1505" i="4"/>
  <c r="X1505" i="4"/>
  <c r="W1505" i="4"/>
  <c r="V1505" i="4"/>
  <c r="U1505" i="4"/>
  <c r="T1505" i="4"/>
  <c r="S1505" i="4"/>
  <c r="R1505" i="4"/>
  <c r="Q1505" i="4"/>
  <c r="P1505" i="4"/>
  <c r="O1505" i="4"/>
  <c r="AD1504" i="4"/>
  <c r="AC1504" i="4"/>
  <c r="AB1504" i="4"/>
  <c r="AA1504" i="4"/>
  <c r="Z1504" i="4"/>
  <c r="Y1504" i="4"/>
  <c r="X1504" i="4"/>
  <c r="W1504" i="4"/>
  <c r="V1504" i="4"/>
  <c r="U1504" i="4"/>
  <c r="T1504" i="4"/>
  <c r="S1504" i="4"/>
  <c r="R1504" i="4"/>
  <c r="Q1504" i="4"/>
  <c r="P1504" i="4"/>
  <c r="O1504" i="4"/>
  <c r="AD1503" i="4"/>
  <c r="AC1503" i="4"/>
  <c r="AB1503" i="4"/>
  <c r="AA1503" i="4"/>
  <c r="Z1503" i="4"/>
  <c r="Y1503" i="4"/>
  <c r="X1503" i="4"/>
  <c r="W1503" i="4"/>
  <c r="V1503" i="4"/>
  <c r="U1503" i="4"/>
  <c r="T1503" i="4"/>
  <c r="S1503" i="4"/>
  <c r="R1503" i="4"/>
  <c r="Q1503" i="4"/>
  <c r="P1503" i="4"/>
  <c r="O1503" i="4"/>
  <c r="AD1502" i="4"/>
  <c r="AC1502" i="4"/>
  <c r="AB1502" i="4"/>
  <c r="AA1502" i="4"/>
  <c r="Z1502" i="4"/>
  <c r="Y1502" i="4"/>
  <c r="X1502" i="4"/>
  <c r="W1502" i="4"/>
  <c r="V1502" i="4"/>
  <c r="U1502" i="4"/>
  <c r="T1502" i="4"/>
  <c r="S1502" i="4"/>
  <c r="R1502" i="4"/>
  <c r="Q1502" i="4"/>
  <c r="P1502" i="4"/>
  <c r="O1502" i="4"/>
  <c r="AD1501" i="4"/>
  <c r="AC1501" i="4"/>
  <c r="AB1501" i="4"/>
  <c r="AA1501" i="4"/>
  <c r="Z1501" i="4"/>
  <c r="Y1501" i="4"/>
  <c r="X1501" i="4"/>
  <c r="W1501" i="4"/>
  <c r="V1501" i="4"/>
  <c r="U1501" i="4"/>
  <c r="T1501" i="4"/>
  <c r="S1501" i="4"/>
  <c r="R1501" i="4"/>
  <c r="Q1501" i="4"/>
  <c r="P1501" i="4"/>
  <c r="O1501" i="4"/>
  <c r="AD1500" i="4"/>
  <c r="AC1500" i="4"/>
  <c r="AB1500" i="4"/>
  <c r="AA1500" i="4"/>
  <c r="Z1500" i="4"/>
  <c r="Y1500" i="4"/>
  <c r="X1500" i="4"/>
  <c r="W1500" i="4"/>
  <c r="V1500" i="4"/>
  <c r="U1500" i="4"/>
  <c r="T1500" i="4"/>
  <c r="S1500" i="4"/>
  <c r="R1500" i="4"/>
  <c r="Q1500" i="4"/>
  <c r="P1500" i="4"/>
  <c r="O1500" i="4"/>
  <c r="AD1499" i="4"/>
  <c r="AC1499" i="4"/>
  <c r="AB1499" i="4"/>
  <c r="AA1499" i="4"/>
  <c r="Z1499" i="4"/>
  <c r="Y1499" i="4"/>
  <c r="X1499" i="4"/>
  <c r="W1499" i="4"/>
  <c r="V1499" i="4"/>
  <c r="U1499" i="4"/>
  <c r="T1499" i="4"/>
  <c r="S1499" i="4"/>
  <c r="R1499" i="4"/>
  <c r="Q1499" i="4"/>
  <c r="P1499" i="4"/>
  <c r="O1499" i="4"/>
  <c r="AD1498" i="4"/>
  <c r="AC1498" i="4"/>
  <c r="AB1498" i="4"/>
  <c r="AA1498" i="4"/>
  <c r="Z1498" i="4"/>
  <c r="Y1498" i="4"/>
  <c r="X1498" i="4"/>
  <c r="W1498" i="4"/>
  <c r="V1498" i="4"/>
  <c r="U1498" i="4"/>
  <c r="T1498" i="4"/>
  <c r="S1498" i="4"/>
  <c r="R1498" i="4"/>
  <c r="Q1498" i="4"/>
  <c r="P1498" i="4"/>
  <c r="O1498" i="4"/>
  <c r="AD1497" i="4"/>
  <c r="AC1497" i="4"/>
  <c r="AB1497" i="4"/>
  <c r="AA1497" i="4"/>
  <c r="Z1497" i="4"/>
  <c r="Y1497" i="4"/>
  <c r="X1497" i="4"/>
  <c r="W1497" i="4"/>
  <c r="V1497" i="4"/>
  <c r="U1497" i="4"/>
  <c r="T1497" i="4"/>
  <c r="S1497" i="4"/>
  <c r="R1497" i="4"/>
  <c r="Q1497" i="4"/>
  <c r="P1497" i="4"/>
  <c r="O1497" i="4"/>
  <c r="AD1496" i="4"/>
  <c r="AC1496" i="4"/>
  <c r="AB1496" i="4"/>
  <c r="AA1496" i="4"/>
  <c r="Z1496" i="4"/>
  <c r="Y1496" i="4"/>
  <c r="X1496" i="4"/>
  <c r="W1496" i="4"/>
  <c r="V1496" i="4"/>
  <c r="U1496" i="4"/>
  <c r="T1496" i="4"/>
  <c r="S1496" i="4"/>
  <c r="R1496" i="4"/>
  <c r="Q1496" i="4"/>
  <c r="P1496" i="4"/>
  <c r="O1496" i="4"/>
  <c r="AD1495" i="4"/>
  <c r="AC1495" i="4"/>
  <c r="AB1495" i="4"/>
  <c r="AA1495" i="4"/>
  <c r="Z1495" i="4"/>
  <c r="Y1495" i="4"/>
  <c r="X1495" i="4"/>
  <c r="W1495" i="4"/>
  <c r="V1495" i="4"/>
  <c r="U1495" i="4"/>
  <c r="T1495" i="4"/>
  <c r="S1495" i="4"/>
  <c r="R1495" i="4"/>
  <c r="Q1495" i="4"/>
  <c r="P1495" i="4"/>
  <c r="O1495" i="4"/>
  <c r="AD1494" i="4"/>
  <c r="AC1494" i="4"/>
  <c r="AB1494" i="4"/>
  <c r="AA1494" i="4"/>
  <c r="Z1494" i="4"/>
  <c r="Y1494" i="4"/>
  <c r="X1494" i="4"/>
  <c r="W1494" i="4"/>
  <c r="V1494" i="4"/>
  <c r="U1494" i="4"/>
  <c r="T1494" i="4"/>
  <c r="S1494" i="4"/>
  <c r="R1494" i="4"/>
  <c r="Q1494" i="4"/>
  <c r="P1494" i="4"/>
  <c r="O1494" i="4"/>
  <c r="AD1493" i="4"/>
  <c r="AC1493" i="4"/>
  <c r="AB1493" i="4"/>
  <c r="AA1493" i="4"/>
  <c r="Z1493" i="4"/>
  <c r="Y1493" i="4"/>
  <c r="X1493" i="4"/>
  <c r="W1493" i="4"/>
  <c r="V1493" i="4"/>
  <c r="U1493" i="4"/>
  <c r="T1493" i="4"/>
  <c r="S1493" i="4"/>
  <c r="R1493" i="4"/>
  <c r="Q1493" i="4"/>
  <c r="P1493" i="4"/>
  <c r="O1493" i="4"/>
  <c r="AD1492" i="4"/>
  <c r="AC1492" i="4"/>
  <c r="AB1492" i="4"/>
  <c r="AA1492" i="4"/>
  <c r="Z1492" i="4"/>
  <c r="Y1492" i="4"/>
  <c r="X1492" i="4"/>
  <c r="W1492" i="4"/>
  <c r="V1492" i="4"/>
  <c r="U1492" i="4"/>
  <c r="T1492" i="4"/>
  <c r="S1492" i="4"/>
  <c r="R1492" i="4"/>
  <c r="Q1492" i="4"/>
  <c r="P1492" i="4"/>
  <c r="O1492" i="4"/>
  <c r="AD1491" i="4"/>
  <c r="AC1491" i="4"/>
  <c r="AB1491" i="4"/>
  <c r="AA1491" i="4"/>
  <c r="Z1491" i="4"/>
  <c r="Y1491" i="4"/>
  <c r="X1491" i="4"/>
  <c r="W1491" i="4"/>
  <c r="V1491" i="4"/>
  <c r="U1491" i="4"/>
  <c r="T1491" i="4"/>
  <c r="S1491" i="4"/>
  <c r="R1491" i="4"/>
  <c r="Q1491" i="4"/>
  <c r="P1491" i="4"/>
  <c r="O1491" i="4"/>
  <c r="AD1490" i="4"/>
  <c r="AC1490" i="4"/>
  <c r="AB1490" i="4"/>
  <c r="AA1490" i="4"/>
  <c r="Z1490" i="4"/>
  <c r="Y1490" i="4"/>
  <c r="X1490" i="4"/>
  <c r="W1490" i="4"/>
  <c r="V1490" i="4"/>
  <c r="U1490" i="4"/>
  <c r="T1490" i="4"/>
  <c r="S1490" i="4"/>
  <c r="R1490" i="4"/>
  <c r="Q1490" i="4"/>
  <c r="P1490" i="4"/>
  <c r="O1490" i="4"/>
  <c r="AD1489" i="4"/>
  <c r="AC1489" i="4"/>
  <c r="AB1489" i="4"/>
  <c r="AA1489" i="4"/>
  <c r="Z1489" i="4"/>
  <c r="Y1489" i="4"/>
  <c r="X1489" i="4"/>
  <c r="W1489" i="4"/>
  <c r="V1489" i="4"/>
  <c r="U1489" i="4"/>
  <c r="T1489" i="4"/>
  <c r="S1489" i="4"/>
  <c r="R1489" i="4"/>
  <c r="Q1489" i="4"/>
  <c r="P1489" i="4"/>
  <c r="O1489" i="4"/>
  <c r="AD1488" i="4"/>
  <c r="AC1488" i="4"/>
  <c r="AB1488" i="4"/>
  <c r="AA1488" i="4"/>
  <c r="Z1488" i="4"/>
  <c r="Y1488" i="4"/>
  <c r="X1488" i="4"/>
  <c r="W1488" i="4"/>
  <c r="V1488" i="4"/>
  <c r="U1488" i="4"/>
  <c r="T1488" i="4"/>
  <c r="S1488" i="4"/>
  <c r="R1488" i="4"/>
  <c r="Q1488" i="4"/>
  <c r="P1488" i="4"/>
  <c r="O1488" i="4"/>
  <c r="AD1487" i="4"/>
  <c r="AC1487" i="4"/>
  <c r="AB1487" i="4"/>
  <c r="AA1487" i="4"/>
  <c r="Z1487" i="4"/>
  <c r="Y1487" i="4"/>
  <c r="X1487" i="4"/>
  <c r="W1487" i="4"/>
  <c r="V1487" i="4"/>
  <c r="U1487" i="4"/>
  <c r="T1487" i="4"/>
  <c r="S1487" i="4"/>
  <c r="R1487" i="4"/>
  <c r="Q1487" i="4"/>
  <c r="P1487" i="4"/>
  <c r="O1487" i="4"/>
  <c r="AD1486" i="4"/>
  <c r="AC1486" i="4"/>
  <c r="AB1486" i="4"/>
  <c r="AA1486" i="4"/>
  <c r="Z1486" i="4"/>
  <c r="Y1486" i="4"/>
  <c r="X1486" i="4"/>
  <c r="W1486" i="4"/>
  <c r="V1486" i="4"/>
  <c r="U1486" i="4"/>
  <c r="T1486" i="4"/>
  <c r="S1486" i="4"/>
  <c r="R1486" i="4"/>
  <c r="Q1486" i="4"/>
  <c r="P1486" i="4"/>
  <c r="O1486" i="4"/>
  <c r="AD1485" i="4"/>
  <c r="AC1485" i="4"/>
  <c r="AB1485" i="4"/>
  <c r="AA1485" i="4"/>
  <c r="Z1485" i="4"/>
  <c r="Y1485" i="4"/>
  <c r="X1485" i="4"/>
  <c r="W1485" i="4"/>
  <c r="V1485" i="4"/>
  <c r="U1485" i="4"/>
  <c r="T1485" i="4"/>
  <c r="S1485" i="4"/>
  <c r="R1485" i="4"/>
  <c r="Q1485" i="4"/>
  <c r="P1485" i="4"/>
  <c r="O1485" i="4"/>
  <c r="AD1484" i="4"/>
  <c r="AC1484" i="4"/>
  <c r="AB1484" i="4"/>
  <c r="AA1484" i="4"/>
  <c r="Z1484" i="4"/>
  <c r="Y1484" i="4"/>
  <c r="X1484" i="4"/>
  <c r="W1484" i="4"/>
  <c r="V1484" i="4"/>
  <c r="U1484" i="4"/>
  <c r="T1484" i="4"/>
  <c r="S1484" i="4"/>
  <c r="R1484" i="4"/>
  <c r="Q1484" i="4"/>
  <c r="P1484" i="4"/>
  <c r="O1484" i="4"/>
  <c r="AD1483" i="4"/>
  <c r="AC1483" i="4"/>
  <c r="AB1483" i="4"/>
  <c r="AA1483" i="4"/>
  <c r="Z1483" i="4"/>
  <c r="Y1483" i="4"/>
  <c r="X1483" i="4"/>
  <c r="W1483" i="4"/>
  <c r="V1483" i="4"/>
  <c r="U1483" i="4"/>
  <c r="T1483" i="4"/>
  <c r="S1483" i="4"/>
  <c r="R1483" i="4"/>
  <c r="Q1483" i="4"/>
  <c r="P1483" i="4"/>
  <c r="O1483" i="4"/>
  <c r="AD1482" i="4"/>
  <c r="AC1482" i="4"/>
  <c r="AB1482" i="4"/>
  <c r="AA1482" i="4"/>
  <c r="Z1482" i="4"/>
  <c r="Y1482" i="4"/>
  <c r="X1482" i="4"/>
  <c r="W1482" i="4"/>
  <c r="V1482" i="4"/>
  <c r="U1482" i="4"/>
  <c r="T1482" i="4"/>
  <c r="S1482" i="4"/>
  <c r="R1482" i="4"/>
  <c r="Q1482" i="4"/>
  <c r="P1482" i="4"/>
  <c r="O1482" i="4"/>
  <c r="AD1481" i="4"/>
  <c r="AC1481" i="4"/>
  <c r="AB1481" i="4"/>
  <c r="AA1481" i="4"/>
  <c r="Z1481" i="4"/>
  <c r="Y1481" i="4"/>
  <c r="X1481" i="4"/>
  <c r="W1481" i="4"/>
  <c r="V1481" i="4"/>
  <c r="U1481" i="4"/>
  <c r="T1481" i="4"/>
  <c r="S1481" i="4"/>
  <c r="R1481" i="4"/>
  <c r="Q1481" i="4"/>
  <c r="P1481" i="4"/>
  <c r="O1481" i="4"/>
  <c r="AD1480" i="4"/>
  <c r="AC1480" i="4"/>
  <c r="AB1480" i="4"/>
  <c r="AA1480" i="4"/>
  <c r="Z1480" i="4"/>
  <c r="Y1480" i="4"/>
  <c r="X1480" i="4"/>
  <c r="W1480" i="4"/>
  <c r="V1480" i="4"/>
  <c r="U1480" i="4"/>
  <c r="T1480" i="4"/>
  <c r="S1480" i="4"/>
  <c r="R1480" i="4"/>
  <c r="Q1480" i="4"/>
  <c r="P1480" i="4"/>
  <c r="O1480" i="4"/>
  <c r="AD1479" i="4"/>
  <c r="AC1479" i="4"/>
  <c r="AB1479" i="4"/>
  <c r="AA1479" i="4"/>
  <c r="Z1479" i="4"/>
  <c r="Y1479" i="4"/>
  <c r="X1479" i="4"/>
  <c r="W1479" i="4"/>
  <c r="V1479" i="4"/>
  <c r="U1479" i="4"/>
  <c r="T1479" i="4"/>
  <c r="S1479" i="4"/>
  <c r="R1479" i="4"/>
  <c r="Q1479" i="4"/>
  <c r="P1479" i="4"/>
  <c r="O1479" i="4"/>
  <c r="AD1478" i="4"/>
  <c r="AC1478" i="4"/>
  <c r="AB1478" i="4"/>
  <c r="AA1478" i="4"/>
  <c r="Z1478" i="4"/>
  <c r="Y1478" i="4"/>
  <c r="X1478" i="4"/>
  <c r="W1478" i="4"/>
  <c r="V1478" i="4"/>
  <c r="U1478" i="4"/>
  <c r="T1478" i="4"/>
  <c r="S1478" i="4"/>
  <c r="R1478" i="4"/>
  <c r="Q1478" i="4"/>
  <c r="P1478" i="4"/>
  <c r="O1478" i="4"/>
  <c r="AD1477" i="4"/>
  <c r="AC1477" i="4"/>
  <c r="AB1477" i="4"/>
  <c r="AA1477" i="4"/>
  <c r="Z1477" i="4"/>
  <c r="Y1477" i="4"/>
  <c r="X1477" i="4"/>
  <c r="W1477" i="4"/>
  <c r="V1477" i="4"/>
  <c r="U1477" i="4"/>
  <c r="T1477" i="4"/>
  <c r="S1477" i="4"/>
  <c r="R1477" i="4"/>
  <c r="Q1477" i="4"/>
  <c r="P1477" i="4"/>
  <c r="O1477" i="4"/>
  <c r="AD1476" i="4"/>
  <c r="AC1476" i="4"/>
  <c r="AB1476" i="4"/>
  <c r="AA1476" i="4"/>
  <c r="Z1476" i="4"/>
  <c r="Y1476" i="4"/>
  <c r="X1476" i="4"/>
  <c r="W1476" i="4"/>
  <c r="V1476" i="4"/>
  <c r="U1476" i="4"/>
  <c r="T1476" i="4"/>
  <c r="S1476" i="4"/>
  <c r="R1476" i="4"/>
  <c r="Q1476" i="4"/>
  <c r="P1476" i="4"/>
  <c r="O1476" i="4"/>
  <c r="AD1475" i="4"/>
  <c r="AC1475" i="4"/>
  <c r="AB1475" i="4"/>
  <c r="AA1475" i="4"/>
  <c r="Z1475" i="4"/>
  <c r="Y1475" i="4"/>
  <c r="X1475" i="4"/>
  <c r="W1475" i="4"/>
  <c r="V1475" i="4"/>
  <c r="U1475" i="4"/>
  <c r="T1475" i="4"/>
  <c r="S1475" i="4"/>
  <c r="R1475" i="4"/>
  <c r="Q1475" i="4"/>
  <c r="P1475" i="4"/>
  <c r="O1475" i="4"/>
  <c r="AD1474" i="4"/>
  <c r="AC1474" i="4"/>
  <c r="AB1474" i="4"/>
  <c r="AA1474" i="4"/>
  <c r="Z1474" i="4"/>
  <c r="Y1474" i="4"/>
  <c r="X1474" i="4"/>
  <c r="W1474" i="4"/>
  <c r="V1474" i="4"/>
  <c r="U1474" i="4"/>
  <c r="T1474" i="4"/>
  <c r="S1474" i="4"/>
  <c r="R1474" i="4"/>
  <c r="Q1474" i="4"/>
  <c r="P1474" i="4"/>
  <c r="O1474" i="4"/>
  <c r="AD1473" i="4"/>
  <c r="AC1473" i="4"/>
  <c r="AB1473" i="4"/>
  <c r="AA1473" i="4"/>
  <c r="Z1473" i="4"/>
  <c r="Y1473" i="4"/>
  <c r="X1473" i="4"/>
  <c r="W1473" i="4"/>
  <c r="V1473" i="4"/>
  <c r="U1473" i="4"/>
  <c r="T1473" i="4"/>
  <c r="S1473" i="4"/>
  <c r="R1473" i="4"/>
  <c r="Q1473" i="4"/>
  <c r="P1473" i="4"/>
  <c r="O1473" i="4"/>
  <c r="AD1472" i="4"/>
  <c r="AC1472" i="4"/>
  <c r="AB1472" i="4"/>
  <c r="AA1472" i="4"/>
  <c r="Z1472" i="4"/>
  <c r="Y1472" i="4"/>
  <c r="X1472" i="4"/>
  <c r="W1472" i="4"/>
  <c r="V1472" i="4"/>
  <c r="U1472" i="4"/>
  <c r="T1472" i="4"/>
  <c r="S1472" i="4"/>
  <c r="R1472" i="4"/>
  <c r="Q1472" i="4"/>
  <c r="P1472" i="4"/>
  <c r="O1472" i="4"/>
  <c r="AD1471" i="4"/>
  <c r="AC1471" i="4"/>
  <c r="AB1471" i="4"/>
  <c r="AA1471" i="4"/>
  <c r="Z1471" i="4"/>
  <c r="Y1471" i="4"/>
  <c r="X1471" i="4"/>
  <c r="W1471" i="4"/>
  <c r="V1471" i="4"/>
  <c r="U1471" i="4"/>
  <c r="T1471" i="4"/>
  <c r="S1471" i="4"/>
  <c r="R1471" i="4"/>
  <c r="Q1471" i="4"/>
  <c r="P1471" i="4"/>
  <c r="O1471" i="4"/>
  <c r="AD1470" i="4"/>
  <c r="AC1470" i="4"/>
  <c r="AB1470" i="4"/>
  <c r="AA1470" i="4"/>
  <c r="Z1470" i="4"/>
  <c r="Y1470" i="4"/>
  <c r="X1470" i="4"/>
  <c r="W1470" i="4"/>
  <c r="V1470" i="4"/>
  <c r="U1470" i="4"/>
  <c r="T1470" i="4"/>
  <c r="S1470" i="4"/>
  <c r="R1470" i="4"/>
  <c r="Q1470" i="4"/>
  <c r="P1470" i="4"/>
  <c r="O1470" i="4"/>
  <c r="AD1469" i="4"/>
  <c r="AC1469" i="4"/>
  <c r="AB1469" i="4"/>
  <c r="AA1469" i="4"/>
  <c r="Z1469" i="4"/>
  <c r="Y1469" i="4"/>
  <c r="X1469" i="4"/>
  <c r="W1469" i="4"/>
  <c r="V1469" i="4"/>
  <c r="U1469" i="4"/>
  <c r="T1469" i="4"/>
  <c r="S1469" i="4"/>
  <c r="R1469" i="4"/>
  <c r="Q1469" i="4"/>
  <c r="P1469" i="4"/>
  <c r="O1469" i="4"/>
  <c r="AD1468" i="4"/>
  <c r="AC1468" i="4"/>
  <c r="AB1468" i="4"/>
  <c r="AA1468" i="4"/>
  <c r="Z1468" i="4"/>
  <c r="Y1468" i="4"/>
  <c r="X1468" i="4"/>
  <c r="W1468" i="4"/>
  <c r="V1468" i="4"/>
  <c r="U1468" i="4"/>
  <c r="T1468" i="4"/>
  <c r="S1468" i="4"/>
  <c r="R1468" i="4"/>
  <c r="Q1468" i="4"/>
  <c r="P1468" i="4"/>
  <c r="O1468" i="4"/>
  <c r="AD1467" i="4"/>
  <c r="AC1467" i="4"/>
  <c r="AB1467" i="4"/>
  <c r="AA1467" i="4"/>
  <c r="Z1467" i="4"/>
  <c r="Y1467" i="4"/>
  <c r="X1467" i="4"/>
  <c r="W1467" i="4"/>
  <c r="V1467" i="4"/>
  <c r="U1467" i="4"/>
  <c r="T1467" i="4"/>
  <c r="S1467" i="4"/>
  <c r="R1467" i="4"/>
  <c r="Q1467" i="4"/>
  <c r="P1467" i="4"/>
  <c r="O1467" i="4"/>
  <c r="AD1466" i="4"/>
  <c r="AC1466" i="4"/>
  <c r="AB1466" i="4"/>
  <c r="AA1466" i="4"/>
  <c r="Z1466" i="4"/>
  <c r="Y1466" i="4"/>
  <c r="X1466" i="4"/>
  <c r="W1466" i="4"/>
  <c r="V1466" i="4"/>
  <c r="U1466" i="4"/>
  <c r="T1466" i="4"/>
  <c r="S1466" i="4"/>
  <c r="R1466" i="4"/>
  <c r="Q1466" i="4"/>
  <c r="P1466" i="4"/>
  <c r="O1466" i="4"/>
  <c r="AD1465" i="4"/>
  <c r="AC1465" i="4"/>
  <c r="AB1465" i="4"/>
  <c r="AA1465" i="4"/>
  <c r="Z1465" i="4"/>
  <c r="Y1465" i="4"/>
  <c r="X1465" i="4"/>
  <c r="W1465" i="4"/>
  <c r="V1465" i="4"/>
  <c r="U1465" i="4"/>
  <c r="T1465" i="4"/>
  <c r="S1465" i="4"/>
  <c r="R1465" i="4"/>
  <c r="Q1465" i="4"/>
  <c r="P1465" i="4"/>
  <c r="O1465" i="4"/>
  <c r="AD1464" i="4"/>
  <c r="AC1464" i="4"/>
  <c r="AB1464" i="4"/>
  <c r="AA1464" i="4"/>
  <c r="Z1464" i="4"/>
  <c r="Y1464" i="4"/>
  <c r="X1464" i="4"/>
  <c r="W1464" i="4"/>
  <c r="V1464" i="4"/>
  <c r="U1464" i="4"/>
  <c r="T1464" i="4"/>
  <c r="S1464" i="4"/>
  <c r="R1464" i="4"/>
  <c r="Q1464" i="4"/>
  <c r="P1464" i="4"/>
  <c r="O1464" i="4"/>
  <c r="AD1463" i="4"/>
  <c r="AC1463" i="4"/>
  <c r="AB1463" i="4"/>
  <c r="AA1463" i="4"/>
  <c r="Z1463" i="4"/>
  <c r="Y1463" i="4"/>
  <c r="X1463" i="4"/>
  <c r="W1463" i="4"/>
  <c r="V1463" i="4"/>
  <c r="U1463" i="4"/>
  <c r="T1463" i="4"/>
  <c r="S1463" i="4"/>
  <c r="R1463" i="4"/>
  <c r="Q1463" i="4"/>
  <c r="P1463" i="4"/>
  <c r="O1463" i="4"/>
  <c r="AD1462" i="4"/>
  <c r="AC1462" i="4"/>
  <c r="AB1462" i="4"/>
  <c r="AA1462" i="4"/>
  <c r="Z1462" i="4"/>
  <c r="Y1462" i="4"/>
  <c r="X1462" i="4"/>
  <c r="W1462" i="4"/>
  <c r="V1462" i="4"/>
  <c r="U1462" i="4"/>
  <c r="T1462" i="4"/>
  <c r="S1462" i="4"/>
  <c r="R1462" i="4"/>
  <c r="Q1462" i="4"/>
  <c r="P1462" i="4"/>
  <c r="O1462" i="4"/>
  <c r="AD1461" i="4"/>
  <c r="AC1461" i="4"/>
  <c r="AB1461" i="4"/>
  <c r="AA1461" i="4"/>
  <c r="Z1461" i="4"/>
  <c r="Y1461" i="4"/>
  <c r="X1461" i="4"/>
  <c r="W1461" i="4"/>
  <c r="V1461" i="4"/>
  <c r="U1461" i="4"/>
  <c r="T1461" i="4"/>
  <c r="S1461" i="4"/>
  <c r="R1461" i="4"/>
  <c r="Q1461" i="4"/>
  <c r="P1461" i="4"/>
  <c r="O1461" i="4"/>
  <c r="AD1460" i="4"/>
  <c r="AC1460" i="4"/>
  <c r="AB1460" i="4"/>
  <c r="AA1460" i="4"/>
  <c r="Z1460" i="4"/>
  <c r="Y1460" i="4"/>
  <c r="X1460" i="4"/>
  <c r="W1460" i="4"/>
  <c r="V1460" i="4"/>
  <c r="U1460" i="4"/>
  <c r="T1460" i="4"/>
  <c r="S1460" i="4"/>
  <c r="R1460" i="4"/>
  <c r="Q1460" i="4"/>
  <c r="P1460" i="4"/>
  <c r="O1460" i="4"/>
  <c r="AD1459" i="4"/>
  <c r="AC1459" i="4"/>
  <c r="AB1459" i="4"/>
  <c r="AA1459" i="4"/>
  <c r="Z1459" i="4"/>
  <c r="Y1459" i="4"/>
  <c r="X1459" i="4"/>
  <c r="W1459" i="4"/>
  <c r="V1459" i="4"/>
  <c r="U1459" i="4"/>
  <c r="T1459" i="4"/>
  <c r="S1459" i="4"/>
  <c r="R1459" i="4"/>
  <c r="Q1459" i="4"/>
  <c r="P1459" i="4"/>
  <c r="O1459" i="4"/>
  <c r="AD1458" i="4"/>
  <c r="AC1458" i="4"/>
  <c r="AB1458" i="4"/>
  <c r="AA1458" i="4"/>
  <c r="Z1458" i="4"/>
  <c r="Y1458" i="4"/>
  <c r="X1458" i="4"/>
  <c r="W1458" i="4"/>
  <c r="V1458" i="4"/>
  <c r="U1458" i="4"/>
  <c r="T1458" i="4"/>
  <c r="S1458" i="4"/>
  <c r="R1458" i="4"/>
  <c r="Q1458" i="4"/>
  <c r="P1458" i="4"/>
  <c r="O1458" i="4"/>
  <c r="AD1457" i="4"/>
  <c r="AC1457" i="4"/>
  <c r="AB1457" i="4"/>
  <c r="AA1457" i="4"/>
  <c r="Z1457" i="4"/>
  <c r="Y1457" i="4"/>
  <c r="X1457" i="4"/>
  <c r="W1457" i="4"/>
  <c r="V1457" i="4"/>
  <c r="U1457" i="4"/>
  <c r="T1457" i="4"/>
  <c r="S1457" i="4"/>
  <c r="R1457" i="4"/>
  <c r="Q1457" i="4"/>
  <c r="P1457" i="4"/>
  <c r="O1457" i="4"/>
  <c r="AD1456" i="4"/>
  <c r="AC1456" i="4"/>
  <c r="AB1456" i="4"/>
  <c r="AA1456" i="4"/>
  <c r="Z1456" i="4"/>
  <c r="Y1456" i="4"/>
  <c r="X1456" i="4"/>
  <c r="W1456" i="4"/>
  <c r="V1456" i="4"/>
  <c r="U1456" i="4"/>
  <c r="T1456" i="4"/>
  <c r="S1456" i="4"/>
  <c r="R1456" i="4"/>
  <c r="Q1456" i="4"/>
  <c r="P1456" i="4"/>
  <c r="O1456" i="4"/>
  <c r="AD1455" i="4"/>
  <c r="AC1455" i="4"/>
  <c r="AB1455" i="4"/>
  <c r="AA1455" i="4"/>
  <c r="Z1455" i="4"/>
  <c r="Y1455" i="4"/>
  <c r="X1455" i="4"/>
  <c r="W1455" i="4"/>
  <c r="V1455" i="4"/>
  <c r="U1455" i="4"/>
  <c r="T1455" i="4"/>
  <c r="S1455" i="4"/>
  <c r="R1455" i="4"/>
  <c r="Q1455" i="4"/>
  <c r="P1455" i="4"/>
  <c r="O1455" i="4"/>
  <c r="AD1454" i="4"/>
  <c r="AC1454" i="4"/>
  <c r="AB1454" i="4"/>
  <c r="AA1454" i="4"/>
  <c r="Z1454" i="4"/>
  <c r="Y1454" i="4"/>
  <c r="X1454" i="4"/>
  <c r="W1454" i="4"/>
  <c r="V1454" i="4"/>
  <c r="U1454" i="4"/>
  <c r="T1454" i="4"/>
  <c r="S1454" i="4"/>
  <c r="R1454" i="4"/>
  <c r="Q1454" i="4"/>
  <c r="P1454" i="4"/>
  <c r="O1454" i="4"/>
  <c r="AD1453" i="4"/>
  <c r="AC1453" i="4"/>
  <c r="AB1453" i="4"/>
  <c r="AA1453" i="4"/>
  <c r="Z1453" i="4"/>
  <c r="Y1453" i="4"/>
  <c r="X1453" i="4"/>
  <c r="W1453" i="4"/>
  <c r="V1453" i="4"/>
  <c r="U1453" i="4"/>
  <c r="T1453" i="4"/>
  <c r="S1453" i="4"/>
  <c r="R1453" i="4"/>
  <c r="Q1453" i="4"/>
  <c r="P1453" i="4"/>
  <c r="O1453" i="4"/>
  <c r="AD1452" i="4"/>
  <c r="AC1452" i="4"/>
  <c r="AB1452" i="4"/>
  <c r="AA1452" i="4"/>
  <c r="Z1452" i="4"/>
  <c r="Y1452" i="4"/>
  <c r="X1452" i="4"/>
  <c r="W1452" i="4"/>
  <c r="V1452" i="4"/>
  <c r="U1452" i="4"/>
  <c r="T1452" i="4"/>
  <c r="S1452" i="4"/>
  <c r="R1452" i="4"/>
  <c r="Q1452" i="4"/>
  <c r="P1452" i="4"/>
  <c r="O1452" i="4"/>
  <c r="AD1451" i="4"/>
  <c r="AC1451" i="4"/>
  <c r="AB1451" i="4"/>
  <c r="AA1451" i="4"/>
  <c r="Z1451" i="4"/>
  <c r="Y1451" i="4"/>
  <c r="X1451" i="4"/>
  <c r="W1451" i="4"/>
  <c r="V1451" i="4"/>
  <c r="U1451" i="4"/>
  <c r="T1451" i="4"/>
  <c r="S1451" i="4"/>
  <c r="R1451" i="4"/>
  <c r="Q1451" i="4"/>
  <c r="P1451" i="4"/>
  <c r="O1451" i="4"/>
  <c r="AD1450" i="4"/>
  <c r="AC1450" i="4"/>
  <c r="AB1450" i="4"/>
  <c r="AA1450" i="4"/>
  <c r="Z1450" i="4"/>
  <c r="Y1450" i="4"/>
  <c r="X1450" i="4"/>
  <c r="W1450" i="4"/>
  <c r="V1450" i="4"/>
  <c r="U1450" i="4"/>
  <c r="T1450" i="4"/>
  <c r="S1450" i="4"/>
  <c r="R1450" i="4"/>
  <c r="Q1450" i="4"/>
  <c r="P1450" i="4"/>
  <c r="O1450" i="4"/>
  <c r="AD1449" i="4"/>
  <c r="AC1449" i="4"/>
  <c r="AB1449" i="4"/>
  <c r="AA1449" i="4"/>
  <c r="Z1449" i="4"/>
  <c r="Y1449" i="4"/>
  <c r="X1449" i="4"/>
  <c r="W1449" i="4"/>
  <c r="V1449" i="4"/>
  <c r="U1449" i="4"/>
  <c r="T1449" i="4"/>
  <c r="S1449" i="4"/>
  <c r="R1449" i="4"/>
  <c r="Q1449" i="4"/>
  <c r="P1449" i="4"/>
  <c r="O1449" i="4"/>
  <c r="AD1448" i="4"/>
  <c r="AC1448" i="4"/>
  <c r="AB1448" i="4"/>
  <c r="AA1448" i="4"/>
  <c r="Z1448" i="4"/>
  <c r="Y1448" i="4"/>
  <c r="X1448" i="4"/>
  <c r="W1448" i="4"/>
  <c r="V1448" i="4"/>
  <c r="U1448" i="4"/>
  <c r="T1448" i="4"/>
  <c r="S1448" i="4"/>
  <c r="R1448" i="4"/>
  <c r="Q1448" i="4"/>
  <c r="P1448" i="4"/>
  <c r="O1448" i="4"/>
  <c r="AD1447" i="4"/>
  <c r="AC1447" i="4"/>
  <c r="AB1447" i="4"/>
  <c r="AA1447" i="4"/>
  <c r="Z1447" i="4"/>
  <c r="Y1447" i="4"/>
  <c r="X1447" i="4"/>
  <c r="W1447" i="4"/>
  <c r="V1447" i="4"/>
  <c r="U1447" i="4"/>
  <c r="T1447" i="4"/>
  <c r="S1447" i="4"/>
  <c r="R1447" i="4"/>
  <c r="Q1447" i="4"/>
  <c r="P1447" i="4"/>
  <c r="O1447" i="4"/>
  <c r="AD1446" i="4"/>
  <c r="AC1446" i="4"/>
  <c r="AB1446" i="4"/>
  <c r="AA1446" i="4"/>
  <c r="Z1446" i="4"/>
  <c r="Y1446" i="4"/>
  <c r="X1446" i="4"/>
  <c r="W1446" i="4"/>
  <c r="V1446" i="4"/>
  <c r="U1446" i="4"/>
  <c r="T1446" i="4"/>
  <c r="S1446" i="4"/>
  <c r="R1446" i="4"/>
  <c r="Q1446" i="4"/>
  <c r="P1446" i="4"/>
  <c r="O1446" i="4"/>
  <c r="AD1445" i="4"/>
  <c r="AC1445" i="4"/>
  <c r="AB1445" i="4"/>
  <c r="AA1445" i="4"/>
  <c r="Z1445" i="4"/>
  <c r="Y1445" i="4"/>
  <c r="X1445" i="4"/>
  <c r="W1445" i="4"/>
  <c r="V1445" i="4"/>
  <c r="U1445" i="4"/>
  <c r="T1445" i="4"/>
  <c r="S1445" i="4"/>
  <c r="R1445" i="4"/>
  <c r="Q1445" i="4"/>
  <c r="P1445" i="4"/>
  <c r="O1445" i="4"/>
  <c r="AD1444" i="4"/>
  <c r="AC1444" i="4"/>
  <c r="AB1444" i="4"/>
  <c r="AA1444" i="4"/>
  <c r="Z1444" i="4"/>
  <c r="Y1444" i="4"/>
  <c r="X1444" i="4"/>
  <c r="W1444" i="4"/>
  <c r="V1444" i="4"/>
  <c r="U1444" i="4"/>
  <c r="T1444" i="4"/>
  <c r="S1444" i="4"/>
  <c r="R1444" i="4"/>
  <c r="Q1444" i="4"/>
  <c r="P1444" i="4"/>
  <c r="O1444" i="4"/>
  <c r="AD1443" i="4"/>
  <c r="AC1443" i="4"/>
  <c r="AB1443" i="4"/>
  <c r="AA1443" i="4"/>
  <c r="Z1443" i="4"/>
  <c r="Y1443" i="4"/>
  <c r="X1443" i="4"/>
  <c r="W1443" i="4"/>
  <c r="V1443" i="4"/>
  <c r="U1443" i="4"/>
  <c r="T1443" i="4"/>
  <c r="S1443" i="4"/>
  <c r="R1443" i="4"/>
  <c r="Q1443" i="4"/>
  <c r="P1443" i="4"/>
  <c r="O1443" i="4"/>
  <c r="AD1442" i="4"/>
  <c r="AC1442" i="4"/>
  <c r="AB1442" i="4"/>
  <c r="AA1442" i="4"/>
  <c r="Z1442" i="4"/>
  <c r="Y1442" i="4"/>
  <c r="X1442" i="4"/>
  <c r="W1442" i="4"/>
  <c r="V1442" i="4"/>
  <c r="U1442" i="4"/>
  <c r="T1442" i="4"/>
  <c r="S1442" i="4"/>
  <c r="R1442" i="4"/>
  <c r="Q1442" i="4"/>
  <c r="P1442" i="4"/>
  <c r="O1442" i="4"/>
  <c r="AD1441" i="4"/>
  <c r="AC1441" i="4"/>
  <c r="AB1441" i="4"/>
  <c r="AA1441" i="4"/>
  <c r="Z1441" i="4"/>
  <c r="Y1441" i="4"/>
  <c r="X1441" i="4"/>
  <c r="W1441" i="4"/>
  <c r="V1441" i="4"/>
  <c r="U1441" i="4"/>
  <c r="T1441" i="4"/>
  <c r="S1441" i="4"/>
  <c r="R1441" i="4"/>
  <c r="Q1441" i="4"/>
  <c r="P1441" i="4"/>
  <c r="O1441" i="4"/>
  <c r="AD1440" i="4"/>
  <c r="AC1440" i="4"/>
  <c r="AB1440" i="4"/>
  <c r="AA1440" i="4"/>
  <c r="Z1440" i="4"/>
  <c r="Y1440" i="4"/>
  <c r="X1440" i="4"/>
  <c r="W1440" i="4"/>
  <c r="V1440" i="4"/>
  <c r="U1440" i="4"/>
  <c r="T1440" i="4"/>
  <c r="S1440" i="4"/>
  <c r="R1440" i="4"/>
  <c r="Q1440" i="4"/>
  <c r="P1440" i="4"/>
  <c r="O1440" i="4"/>
  <c r="AD1439" i="4"/>
  <c r="AC1439" i="4"/>
  <c r="AB1439" i="4"/>
  <c r="AA1439" i="4"/>
  <c r="Z1439" i="4"/>
  <c r="Y1439" i="4"/>
  <c r="X1439" i="4"/>
  <c r="W1439" i="4"/>
  <c r="V1439" i="4"/>
  <c r="U1439" i="4"/>
  <c r="T1439" i="4"/>
  <c r="S1439" i="4"/>
  <c r="R1439" i="4"/>
  <c r="Q1439" i="4"/>
  <c r="P1439" i="4"/>
  <c r="O1439" i="4"/>
  <c r="AD1438" i="4"/>
  <c r="AC1438" i="4"/>
  <c r="AB1438" i="4"/>
  <c r="AA1438" i="4"/>
  <c r="Z1438" i="4"/>
  <c r="Y1438" i="4"/>
  <c r="X1438" i="4"/>
  <c r="W1438" i="4"/>
  <c r="V1438" i="4"/>
  <c r="U1438" i="4"/>
  <c r="T1438" i="4"/>
  <c r="S1438" i="4"/>
  <c r="R1438" i="4"/>
  <c r="Q1438" i="4"/>
  <c r="P1438" i="4"/>
  <c r="O1438" i="4"/>
  <c r="AD1437" i="4"/>
  <c r="AC1437" i="4"/>
  <c r="AB1437" i="4"/>
  <c r="AA1437" i="4"/>
  <c r="Z1437" i="4"/>
  <c r="Y1437" i="4"/>
  <c r="X1437" i="4"/>
  <c r="W1437" i="4"/>
  <c r="V1437" i="4"/>
  <c r="U1437" i="4"/>
  <c r="T1437" i="4"/>
  <c r="S1437" i="4"/>
  <c r="R1437" i="4"/>
  <c r="Q1437" i="4"/>
  <c r="P1437" i="4"/>
  <c r="O1437" i="4"/>
  <c r="AD1436" i="4"/>
  <c r="AC1436" i="4"/>
  <c r="AB1436" i="4"/>
  <c r="AA1436" i="4"/>
  <c r="Z1436" i="4"/>
  <c r="Y1436" i="4"/>
  <c r="X1436" i="4"/>
  <c r="W1436" i="4"/>
  <c r="V1436" i="4"/>
  <c r="U1436" i="4"/>
  <c r="T1436" i="4"/>
  <c r="S1436" i="4"/>
  <c r="R1436" i="4"/>
  <c r="Q1436" i="4"/>
  <c r="P1436" i="4"/>
  <c r="O1436" i="4"/>
  <c r="AD1435" i="4"/>
  <c r="AC1435" i="4"/>
  <c r="AB1435" i="4"/>
  <c r="AA1435" i="4"/>
  <c r="Z1435" i="4"/>
  <c r="Y1435" i="4"/>
  <c r="X1435" i="4"/>
  <c r="W1435" i="4"/>
  <c r="V1435" i="4"/>
  <c r="U1435" i="4"/>
  <c r="T1435" i="4"/>
  <c r="S1435" i="4"/>
  <c r="R1435" i="4"/>
  <c r="Q1435" i="4"/>
  <c r="P1435" i="4"/>
  <c r="O1435" i="4"/>
  <c r="AD1434" i="4"/>
  <c r="AC1434" i="4"/>
  <c r="AB1434" i="4"/>
  <c r="AA1434" i="4"/>
  <c r="Z1434" i="4"/>
  <c r="Y1434" i="4"/>
  <c r="X1434" i="4"/>
  <c r="W1434" i="4"/>
  <c r="V1434" i="4"/>
  <c r="U1434" i="4"/>
  <c r="T1434" i="4"/>
  <c r="S1434" i="4"/>
  <c r="R1434" i="4"/>
  <c r="Q1434" i="4"/>
  <c r="P1434" i="4"/>
  <c r="O1434" i="4"/>
  <c r="AD1433" i="4"/>
  <c r="AC1433" i="4"/>
  <c r="AB1433" i="4"/>
  <c r="AA1433" i="4"/>
  <c r="Z1433" i="4"/>
  <c r="Y1433" i="4"/>
  <c r="X1433" i="4"/>
  <c r="W1433" i="4"/>
  <c r="V1433" i="4"/>
  <c r="U1433" i="4"/>
  <c r="T1433" i="4"/>
  <c r="S1433" i="4"/>
  <c r="R1433" i="4"/>
  <c r="Q1433" i="4"/>
  <c r="P1433" i="4"/>
  <c r="O1433" i="4"/>
  <c r="AD1432" i="4"/>
  <c r="AC1432" i="4"/>
  <c r="AB1432" i="4"/>
  <c r="AA1432" i="4"/>
  <c r="Z1432" i="4"/>
  <c r="Y1432" i="4"/>
  <c r="X1432" i="4"/>
  <c r="W1432" i="4"/>
  <c r="V1432" i="4"/>
  <c r="U1432" i="4"/>
  <c r="T1432" i="4"/>
  <c r="S1432" i="4"/>
  <c r="R1432" i="4"/>
  <c r="Q1432" i="4"/>
  <c r="P1432" i="4"/>
  <c r="O1432" i="4"/>
  <c r="AD1431" i="4"/>
  <c r="AC1431" i="4"/>
  <c r="AB1431" i="4"/>
  <c r="AA1431" i="4"/>
  <c r="Z1431" i="4"/>
  <c r="Y1431" i="4"/>
  <c r="X1431" i="4"/>
  <c r="W1431" i="4"/>
  <c r="V1431" i="4"/>
  <c r="U1431" i="4"/>
  <c r="T1431" i="4"/>
  <c r="S1431" i="4"/>
  <c r="R1431" i="4"/>
  <c r="Q1431" i="4"/>
  <c r="P1431" i="4"/>
  <c r="O1431" i="4"/>
  <c r="AD1430" i="4"/>
  <c r="AC1430" i="4"/>
  <c r="AB1430" i="4"/>
  <c r="AA1430" i="4"/>
  <c r="Z1430" i="4"/>
  <c r="Y1430" i="4"/>
  <c r="X1430" i="4"/>
  <c r="W1430" i="4"/>
  <c r="V1430" i="4"/>
  <c r="U1430" i="4"/>
  <c r="T1430" i="4"/>
  <c r="S1430" i="4"/>
  <c r="R1430" i="4"/>
  <c r="Q1430" i="4"/>
  <c r="P1430" i="4"/>
  <c r="O1430" i="4"/>
  <c r="AD1429" i="4"/>
  <c r="AC1429" i="4"/>
  <c r="AB1429" i="4"/>
  <c r="AA1429" i="4"/>
  <c r="Z1429" i="4"/>
  <c r="Y1429" i="4"/>
  <c r="X1429" i="4"/>
  <c r="W1429" i="4"/>
  <c r="V1429" i="4"/>
  <c r="U1429" i="4"/>
  <c r="T1429" i="4"/>
  <c r="S1429" i="4"/>
  <c r="R1429" i="4"/>
  <c r="Q1429" i="4"/>
  <c r="P1429" i="4"/>
  <c r="O1429" i="4"/>
  <c r="AD1428" i="4"/>
  <c r="AC1428" i="4"/>
  <c r="AB1428" i="4"/>
  <c r="AA1428" i="4"/>
  <c r="Z1428" i="4"/>
  <c r="Y1428" i="4"/>
  <c r="X1428" i="4"/>
  <c r="W1428" i="4"/>
  <c r="V1428" i="4"/>
  <c r="U1428" i="4"/>
  <c r="T1428" i="4"/>
  <c r="S1428" i="4"/>
  <c r="R1428" i="4"/>
  <c r="Q1428" i="4"/>
  <c r="P1428" i="4"/>
  <c r="O1428" i="4"/>
  <c r="AD1427" i="4"/>
  <c r="AC1427" i="4"/>
  <c r="AB1427" i="4"/>
  <c r="AA1427" i="4"/>
  <c r="Z1427" i="4"/>
  <c r="Y1427" i="4"/>
  <c r="X1427" i="4"/>
  <c r="W1427" i="4"/>
  <c r="V1427" i="4"/>
  <c r="U1427" i="4"/>
  <c r="T1427" i="4"/>
  <c r="S1427" i="4"/>
  <c r="R1427" i="4"/>
  <c r="Q1427" i="4"/>
  <c r="P1427" i="4"/>
  <c r="O1427" i="4"/>
  <c r="AD1426" i="4"/>
  <c r="AC1426" i="4"/>
  <c r="AB1426" i="4"/>
  <c r="AA1426" i="4"/>
  <c r="Z1426" i="4"/>
  <c r="Y1426" i="4"/>
  <c r="X1426" i="4"/>
  <c r="W1426" i="4"/>
  <c r="V1426" i="4"/>
  <c r="U1426" i="4"/>
  <c r="T1426" i="4"/>
  <c r="S1426" i="4"/>
  <c r="R1426" i="4"/>
  <c r="Q1426" i="4"/>
  <c r="P1426" i="4"/>
  <c r="O1426" i="4"/>
  <c r="AD1425" i="4"/>
  <c r="AC1425" i="4"/>
  <c r="AB1425" i="4"/>
  <c r="AA1425" i="4"/>
  <c r="Z1425" i="4"/>
  <c r="Y1425" i="4"/>
  <c r="X1425" i="4"/>
  <c r="W1425" i="4"/>
  <c r="V1425" i="4"/>
  <c r="U1425" i="4"/>
  <c r="T1425" i="4"/>
  <c r="S1425" i="4"/>
  <c r="R1425" i="4"/>
  <c r="Q1425" i="4"/>
  <c r="P1425" i="4"/>
  <c r="O1425" i="4"/>
  <c r="AD1424" i="4"/>
  <c r="AC1424" i="4"/>
  <c r="AB1424" i="4"/>
  <c r="AA1424" i="4"/>
  <c r="Z1424" i="4"/>
  <c r="Y1424" i="4"/>
  <c r="X1424" i="4"/>
  <c r="W1424" i="4"/>
  <c r="V1424" i="4"/>
  <c r="U1424" i="4"/>
  <c r="T1424" i="4"/>
  <c r="S1424" i="4"/>
  <c r="R1424" i="4"/>
  <c r="Q1424" i="4"/>
  <c r="P1424" i="4"/>
  <c r="O1424" i="4"/>
  <c r="AD1423" i="4"/>
  <c r="AC1423" i="4"/>
  <c r="AB1423" i="4"/>
  <c r="AA1423" i="4"/>
  <c r="Z1423" i="4"/>
  <c r="Y1423" i="4"/>
  <c r="X1423" i="4"/>
  <c r="W1423" i="4"/>
  <c r="V1423" i="4"/>
  <c r="U1423" i="4"/>
  <c r="T1423" i="4"/>
  <c r="S1423" i="4"/>
  <c r="R1423" i="4"/>
  <c r="Q1423" i="4"/>
  <c r="P1423" i="4"/>
  <c r="O1423" i="4"/>
  <c r="AD1422" i="4"/>
  <c r="AC1422" i="4"/>
  <c r="AB1422" i="4"/>
  <c r="AA1422" i="4"/>
  <c r="Z1422" i="4"/>
  <c r="Y1422" i="4"/>
  <c r="X1422" i="4"/>
  <c r="W1422" i="4"/>
  <c r="V1422" i="4"/>
  <c r="U1422" i="4"/>
  <c r="T1422" i="4"/>
  <c r="S1422" i="4"/>
  <c r="R1422" i="4"/>
  <c r="Q1422" i="4"/>
  <c r="P1422" i="4"/>
  <c r="O1422" i="4"/>
  <c r="AD1421" i="4"/>
  <c r="AC1421" i="4"/>
  <c r="AB1421" i="4"/>
  <c r="AA1421" i="4"/>
  <c r="Z1421" i="4"/>
  <c r="Y1421" i="4"/>
  <c r="X1421" i="4"/>
  <c r="W1421" i="4"/>
  <c r="V1421" i="4"/>
  <c r="U1421" i="4"/>
  <c r="T1421" i="4"/>
  <c r="S1421" i="4"/>
  <c r="R1421" i="4"/>
  <c r="Q1421" i="4"/>
  <c r="P1421" i="4"/>
  <c r="O1421" i="4"/>
  <c r="AD1420" i="4"/>
  <c r="AC1420" i="4"/>
  <c r="AB1420" i="4"/>
  <c r="AA1420" i="4"/>
  <c r="Z1420" i="4"/>
  <c r="Y1420" i="4"/>
  <c r="X1420" i="4"/>
  <c r="W1420" i="4"/>
  <c r="V1420" i="4"/>
  <c r="U1420" i="4"/>
  <c r="T1420" i="4"/>
  <c r="S1420" i="4"/>
  <c r="R1420" i="4"/>
  <c r="Q1420" i="4"/>
  <c r="P1420" i="4"/>
  <c r="O1420" i="4"/>
  <c r="AD1419" i="4"/>
  <c r="AC1419" i="4"/>
  <c r="AB1419" i="4"/>
  <c r="AA1419" i="4"/>
  <c r="Z1419" i="4"/>
  <c r="Y1419" i="4"/>
  <c r="X1419" i="4"/>
  <c r="W1419" i="4"/>
  <c r="V1419" i="4"/>
  <c r="U1419" i="4"/>
  <c r="T1419" i="4"/>
  <c r="S1419" i="4"/>
  <c r="R1419" i="4"/>
  <c r="Q1419" i="4"/>
  <c r="P1419" i="4"/>
  <c r="O1419" i="4"/>
  <c r="AD1418" i="4"/>
  <c r="AC1418" i="4"/>
  <c r="AB1418" i="4"/>
  <c r="AA1418" i="4"/>
  <c r="Z1418" i="4"/>
  <c r="Y1418" i="4"/>
  <c r="X1418" i="4"/>
  <c r="W1418" i="4"/>
  <c r="V1418" i="4"/>
  <c r="U1418" i="4"/>
  <c r="T1418" i="4"/>
  <c r="S1418" i="4"/>
  <c r="R1418" i="4"/>
  <c r="Q1418" i="4"/>
  <c r="P1418" i="4"/>
  <c r="O1418" i="4"/>
  <c r="AD1417" i="4"/>
  <c r="AC1417" i="4"/>
  <c r="AB1417" i="4"/>
  <c r="AA1417" i="4"/>
  <c r="Z1417" i="4"/>
  <c r="Y1417" i="4"/>
  <c r="X1417" i="4"/>
  <c r="W1417" i="4"/>
  <c r="V1417" i="4"/>
  <c r="U1417" i="4"/>
  <c r="T1417" i="4"/>
  <c r="S1417" i="4"/>
  <c r="R1417" i="4"/>
  <c r="Q1417" i="4"/>
  <c r="P1417" i="4"/>
  <c r="O1417" i="4"/>
  <c r="AD1416" i="4"/>
  <c r="AC1416" i="4"/>
  <c r="AB1416" i="4"/>
  <c r="AA1416" i="4"/>
  <c r="Z1416" i="4"/>
  <c r="Y1416" i="4"/>
  <c r="X1416" i="4"/>
  <c r="W1416" i="4"/>
  <c r="V1416" i="4"/>
  <c r="U1416" i="4"/>
  <c r="T1416" i="4"/>
  <c r="S1416" i="4"/>
  <c r="R1416" i="4"/>
  <c r="Q1416" i="4"/>
  <c r="P1416" i="4"/>
  <c r="O1416" i="4"/>
  <c r="AD1415" i="4"/>
  <c r="AC1415" i="4"/>
  <c r="AB1415" i="4"/>
  <c r="AA1415" i="4"/>
  <c r="Z1415" i="4"/>
  <c r="Y1415" i="4"/>
  <c r="X1415" i="4"/>
  <c r="W1415" i="4"/>
  <c r="V1415" i="4"/>
  <c r="U1415" i="4"/>
  <c r="T1415" i="4"/>
  <c r="S1415" i="4"/>
  <c r="R1415" i="4"/>
  <c r="Q1415" i="4"/>
  <c r="P1415" i="4"/>
  <c r="O1415" i="4"/>
  <c r="AD1414" i="4"/>
  <c r="AC1414" i="4"/>
  <c r="AB1414" i="4"/>
  <c r="AA1414" i="4"/>
  <c r="Z1414" i="4"/>
  <c r="Y1414" i="4"/>
  <c r="X1414" i="4"/>
  <c r="W1414" i="4"/>
  <c r="V1414" i="4"/>
  <c r="U1414" i="4"/>
  <c r="T1414" i="4"/>
  <c r="S1414" i="4"/>
  <c r="R1414" i="4"/>
  <c r="Q1414" i="4"/>
  <c r="P1414" i="4"/>
  <c r="O1414" i="4"/>
  <c r="AD1413" i="4"/>
  <c r="AC1413" i="4"/>
  <c r="AB1413" i="4"/>
  <c r="AA1413" i="4"/>
  <c r="Z1413" i="4"/>
  <c r="Y1413" i="4"/>
  <c r="X1413" i="4"/>
  <c r="W1413" i="4"/>
  <c r="V1413" i="4"/>
  <c r="U1413" i="4"/>
  <c r="T1413" i="4"/>
  <c r="S1413" i="4"/>
  <c r="R1413" i="4"/>
  <c r="Q1413" i="4"/>
  <c r="P1413" i="4"/>
  <c r="O1413" i="4"/>
  <c r="AD1412" i="4"/>
  <c r="AC1412" i="4"/>
  <c r="AB1412" i="4"/>
  <c r="AA1412" i="4"/>
  <c r="Z1412" i="4"/>
  <c r="Y1412" i="4"/>
  <c r="X1412" i="4"/>
  <c r="W1412" i="4"/>
  <c r="V1412" i="4"/>
  <c r="U1412" i="4"/>
  <c r="T1412" i="4"/>
  <c r="S1412" i="4"/>
  <c r="R1412" i="4"/>
  <c r="Q1412" i="4"/>
  <c r="P1412" i="4"/>
  <c r="O1412" i="4"/>
  <c r="AD1411" i="4"/>
  <c r="AC1411" i="4"/>
  <c r="AB1411" i="4"/>
  <c r="AA1411" i="4"/>
  <c r="Z1411" i="4"/>
  <c r="Y1411" i="4"/>
  <c r="X1411" i="4"/>
  <c r="W1411" i="4"/>
  <c r="V1411" i="4"/>
  <c r="U1411" i="4"/>
  <c r="T1411" i="4"/>
  <c r="S1411" i="4"/>
  <c r="R1411" i="4"/>
  <c r="Q1411" i="4"/>
  <c r="P1411" i="4"/>
  <c r="O1411" i="4"/>
  <c r="AD1410" i="4"/>
  <c r="AC1410" i="4"/>
  <c r="AB1410" i="4"/>
  <c r="AA1410" i="4"/>
  <c r="Z1410" i="4"/>
  <c r="Y1410" i="4"/>
  <c r="X1410" i="4"/>
  <c r="W1410" i="4"/>
  <c r="V1410" i="4"/>
  <c r="U1410" i="4"/>
  <c r="T1410" i="4"/>
  <c r="S1410" i="4"/>
  <c r="R1410" i="4"/>
  <c r="Q1410" i="4"/>
  <c r="P1410" i="4"/>
  <c r="O1410" i="4"/>
  <c r="AD1409" i="4"/>
  <c r="AC1409" i="4"/>
  <c r="AB1409" i="4"/>
  <c r="AA1409" i="4"/>
  <c r="Z1409" i="4"/>
  <c r="Y1409" i="4"/>
  <c r="X1409" i="4"/>
  <c r="W1409" i="4"/>
  <c r="V1409" i="4"/>
  <c r="U1409" i="4"/>
  <c r="T1409" i="4"/>
  <c r="S1409" i="4"/>
  <c r="R1409" i="4"/>
  <c r="Q1409" i="4"/>
  <c r="P1409" i="4"/>
  <c r="O1409" i="4"/>
  <c r="AD1408" i="4"/>
  <c r="AC1408" i="4"/>
  <c r="AB1408" i="4"/>
  <c r="AA1408" i="4"/>
  <c r="Z1408" i="4"/>
  <c r="Y1408" i="4"/>
  <c r="X1408" i="4"/>
  <c r="W1408" i="4"/>
  <c r="V1408" i="4"/>
  <c r="U1408" i="4"/>
  <c r="T1408" i="4"/>
  <c r="S1408" i="4"/>
  <c r="R1408" i="4"/>
  <c r="Q1408" i="4"/>
  <c r="P1408" i="4"/>
  <c r="O1408" i="4"/>
  <c r="AD1407" i="4"/>
  <c r="AC1407" i="4"/>
  <c r="AB1407" i="4"/>
  <c r="AA1407" i="4"/>
  <c r="Z1407" i="4"/>
  <c r="Y1407" i="4"/>
  <c r="X1407" i="4"/>
  <c r="W1407" i="4"/>
  <c r="V1407" i="4"/>
  <c r="U1407" i="4"/>
  <c r="T1407" i="4"/>
  <c r="S1407" i="4"/>
  <c r="R1407" i="4"/>
  <c r="Q1407" i="4"/>
  <c r="P1407" i="4"/>
  <c r="O1407" i="4"/>
  <c r="AD1406" i="4"/>
  <c r="AC1406" i="4"/>
  <c r="AB1406" i="4"/>
  <c r="AA1406" i="4"/>
  <c r="Z1406" i="4"/>
  <c r="Y1406" i="4"/>
  <c r="X1406" i="4"/>
  <c r="W1406" i="4"/>
  <c r="V1406" i="4"/>
  <c r="U1406" i="4"/>
  <c r="T1406" i="4"/>
  <c r="S1406" i="4"/>
  <c r="R1406" i="4"/>
  <c r="Q1406" i="4"/>
  <c r="P1406" i="4"/>
  <c r="O1406" i="4"/>
  <c r="AD1405" i="4"/>
  <c r="AC1405" i="4"/>
  <c r="AB1405" i="4"/>
  <c r="AA1405" i="4"/>
  <c r="Z1405" i="4"/>
  <c r="Y1405" i="4"/>
  <c r="X1405" i="4"/>
  <c r="W1405" i="4"/>
  <c r="V1405" i="4"/>
  <c r="U1405" i="4"/>
  <c r="T1405" i="4"/>
  <c r="S1405" i="4"/>
  <c r="R1405" i="4"/>
  <c r="Q1405" i="4"/>
  <c r="P1405" i="4"/>
  <c r="O1405" i="4"/>
  <c r="AD1404" i="4"/>
  <c r="AC1404" i="4"/>
  <c r="AB1404" i="4"/>
  <c r="AA1404" i="4"/>
  <c r="Z1404" i="4"/>
  <c r="Y1404" i="4"/>
  <c r="X1404" i="4"/>
  <c r="W1404" i="4"/>
  <c r="V1404" i="4"/>
  <c r="U1404" i="4"/>
  <c r="T1404" i="4"/>
  <c r="S1404" i="4"/>
  <c r="R1404" i="4"/>
  <c r="Q1404" i="4"/>
  <c r="P1404" i="4"/>
  <c r="O1404" i="4"/>
  <c r="AD1403" i="4"/>
  <c r="AC1403" i="4"/>
  <c r="AB1403" i="4"/>
  <c r="AA1403" i="4"/>
  <c r="Z1403" i="4"/>
  <c r="Y1403" i="4"/>
  <c r="X1403" i="4"/>
  <c r="W1403" i="4"/>
  <c r="V1403" i="4"/>
  <c r="U1403" i="4"/>
  <c r="T1403" i="4"/>
  <c r="S1403" i="4"/>
  <c r="R1403" i="4"/>
  <c r="Q1403" i="4"/>
  <c r="P1403" i="4"/>
  <c r="O1403" i="4"/>
  <c r="AD1402" i="4"/>
  <c r="AC1402" i="4"/>
  <c r="AB1402" i="4"/>
  <c r="AA1402" i="4"/>
  <c r="Z1402" i="4"/>
  <c r="Y1402" i="4"/>
  <c r="X1402" i="4"/>
  <c r="W1402" i="4"/>
  <c r="V1402" i="4"/>
  <c r="U1402" i="4"/>
  <c r="T1402" i="4"/>
  <c r="S1402" i="4"/>
  <c r="R1402" i="4"/>
  <c r="Q1402" i="4"/>
  <c r="P1402" i="4"/>
  <c r="O1402" i="4"/>
  <c r="AD1401" i="4"/>
  <c r="AC1401" i="4"/>
  <c r="AB1401" i="4"/>
  <c r="AA1401" i="4"/>
  <c r="Z1401" i="4"/>
  <c r="Y1401" i="4"/>
  <c r="X1401" i="4"/>
  <c r="W1401" i="4"/>
  <c r="V1401" i="4"/>
  <c r="U1401" i="4"/>
  <c r="T1401" i="4"/>
  <c r="S1401" i="4"/>
  <c r="R1401" i="4"/>
  <c r="Q1401" i="4"/>
  <c r="P1401" i="4"/>
  <c r="O1401" i="4"/>
  <c r="AD1400" i="4"/>
  <c r="AC1400" i="4"/>
  <c r="AB1400" i="4"/>
  <c r="AA1400" i="4"/>
  <c r="Z1400" i="4"/>
  <c r="Y1400" i="4"/>
  <c r="X1400" i="4"/>
  <c r="W1400" i="4"/>
  <c r="V1400" i="4"/>
  <c r="U1400" i="4"/>
  <c r="T1400" i="4"/>
  <c r="S1400" i="4"/>
  <c r="R1400" i="4"/>
  <c r="Q1400" i="4"/>
  <c r="P1400" i="4"/>
  <c r="O1400" i="4"/>
  <c r="AD1399" i="4"/>
  <c r="AC1399" i="4"/>
  <c r="AB1399" i="4"/>
  <c r="AA1399" i="4"/>
  <c r="Z1399" i="4"/>
  <c r="Y1399" i="4"/>
  <c r="X1399" i="4"/>
  <c r="W1399" i="4"/>
  <c r="V1399" i="4"/>
  <c r="U1399" i="4"/>
  <c r="T1399" i="4"/>
  <c r="S1399" i="4"/>
  <c r="R1399" i="4"/>
  <c r="Q1399" i="4"/>
  <c r="P1399" i="4"/>
  <c r="O1399" i="4"/>
  <c r="AD1398" i="4"/>
  <c r="AC1398" i="4"/>
  <c r="AB1398" i="4"/>
  <c r="AA1398" i="4"/>
  <c r="Z1398" i="4"/>
  <c r="Y1398" i="4"/>
  <c r="X1398" i="4"/>
  <c r="W1398" i="4"/>
  <c r="V1398" i="4"/>
  <c r="U1398" i="4"/>
  <c r="T1398" i="4"/>
  <c r="S1398" i="4"/>
  <c r="R1398" i="4"/>
  <c r="Q1398" i="4"/>
  <c r="P1398" i="4"/>
  <c r="O1398" i="4"/>
  <c r="AD1397" i="4"/>
  <c r="AC1397" i="4"/>
  <c r="AB1397" i="4"/>
  <c r="AA1397" i="4"/>
  <c r="Z1397" i="4"/>
  <c r="Y1397" i="4"/>
  <c r="X1397" i="4"/>
  <c r="W1397" i="4"/>
  <c r="V1397" i="4"/>
  <c r="U1397" i="4"/>
  <c r="T1397" i="4"/>
  <c r="S1397" i="4"/>
  <c r="R1397" i="4"/>
  <c r="Q1397" i="4"/>
  <c r="P1397" i="4"/>
  <c r="O1397" i="4"/>
  <c r="AD1396" i="4"/>
  <c r="AC1396" i="4"/>
  <c r="AB1396" i="4"/>
  <c r="AA1396" i="4"/>
  <c r="Z1396" i="4"/>
  <c r="Y1396" i="4"/>
  <c r="X1396" i="4"/>
  <c r="W1396" i="4"/>
  <c r="V1396" i="4"/>
  <c r="U1396" i="4"/>
  <c r="T1396" i="4"/>
  <c r="S1396" i="4"/>
  <c r="R1396" i="4"/>
  <c r="Q1396" i="4"/>
  <c r="P1396" i="4"/>
  <c r="O1396" i="4"/>
  <c r="AD1395" i="4"/>
  <c r="AC1395" i="4"/>
  <c r="AB1395" i="4"/>
  <c r="AA1395" i="4"/>
  <c r="Z1395" i="4"/>
  <c r="Y1395" i="4"/>
  <c r="X1395" i="4"/>
  <c r="W1395" i="4"/>
  <c r="V1395" i="4"/>
  <c r="U1395" i="4"/>
  <c r="T1395" i="4"/>
  <c r="S1395" i="4"/>
  <c r="R1395" i="4"/>
  <c r="Q1395" i="4"/>
  <c r="P1395" i="4"/>
  <c r="O1395" i="4"/>
  <c r="AD1394" i="4"/>
  <c r="AC1394" i="4"/>
  <c r="AB1394" i="4"/>
  <c r="AA1394" i="4"/>
  <c r="Z1394" i="4"/>
  <c r="Y1394" i="4"/>
  <c r="X1394" i="4"/>
  <c r="W1394" i="4"/>
  <c r="V1394" i="4"/>
  <c r="U1394" i="4"/>
  <c r="T1394" i="4"/>
  <c r="S1394" i="4"/>
  <c r="R1394" i="4"/>
  <c r="Q1394" i="4"/>
  <c r="P1394" i="4"/>
  <c r="O1394" i="4"/>
  <c r="AD1393" i="4"/>
  <c r="AC1393" i="4"/>
  <c r="AB1393" i="4"/>
  <c r="AA1393" i="4"/>
  <c r="Z1393" i="4"/>
  <c r="Y1393" i="4"/>
  <c r="X1393" i="4"/>
  <c r="W1393" i="4"/>
  <c r="V1393" i="4"/>
  <c r="U1393" i="4"/>
  <c r="T1393" i="4"/>
  <c r="S1393" i="4"/>
  <c r="R1393" i="4"/>
  <c r="Q1393" i="4"/>
  <c r="P1393" i="4"/>
  <c r="O1393" i="4"/>
  <c r="AD1392" i="4"/>
  <c r="AC1392" i="4"/>
  <c r="AB1392" i="4"/>
  <c r="AA1392" i="4"/>
  <c r="Z1392" i="4"/>
  <c r="Y1392" i="4"/>
  <c r="X1392" i="4"/>
  <c r="W1392" i="4"/>
  <c r="V1392" i="4"/>
  <c r="U1392" i="4"/>
  <c r="T1392" i="4"/>
  <c r="S1392" i="4"/>
  <c r="R1392" i="4"/>
  <c r="Q1392" i="4"/>
  <c r="P1392" i="4"/>
  <c r="O1392" i="4"/>
  <c r="AD1391" i="4"/>
  <c r="AC1391" i="4"/>
  <c r="AB1391" i="4"/>
  <c r="AA1391" i="4"/>
  <c r="Z1391" i="4"/>
  <c r="Y1391" i="4"/>
  <c r="X1391" i="4"/>
  <c r="W1391" i="4"/>
  <c r="V1391" i="4"/>
  <c r="U1391" i="4"/>
  <c r="T1391" i="4"/>
  <c r="S1391" i="4"/>
  <c r="R1391" i="4"/>
  <c r="Q1391" i="4"/>
  <c r="P1391" i="4"/>
  <c r="O1391" i="4"/>
  <c r="AD1390" i="4"/>
  <c r="AC1390" i="4"/>
  <c r="AB1390" i="4"/>
  <c r="AA1390" i="4"/>
  <c r="Z1390" i="4"/>
  <c r="Y1390" i="4"/>
  <c r="X1390" i="4"/>
  <c r="W1390" i="4"/>
  <c r="V1390" i="4"/>
  <c r="U1390" i="4"/>
  <c r="T1390" i="4"/>
  <c r="S1390" i="4"/>
  <c r="R1390" i="4"/>
  <c r="Q1390" i="4"/>
  <c r="P1390" i="4"/>
  <c r="O1390" i="4"/>
  <c r="AD1389" i="4"/>
  <c r="AC1389" i="4"/>
  <c r="AB1389" i="4"/>
  <c r="AA1389" i="4"/>
  <c r="Z1389" i="4"/>
  <c r="Y1389" i="4"/>
  <c r="X1389" i="4"/>
  <c r="W1389" i="4"/>
  <c r="V1389" i="4"/>
  <c r="U1389" i="4"/>
  <c r="T1389" i="4"/>
  <c r="S1389" i="4"/>
  <c r="R1389" i="4"/>
  <c r="Q1389" i="4"/>
  <c r="P1389" i="4"/>
  <c r="O1389" i="4"/>
  <c r="AD1388" i="4"/>
  <c r="AC1388" i="4"/>
  <c r="AB1388" i="4"/>
  <c r="AA1388" i="4"/>
  <c r="Z1388" i="4"/>
  <c r="Y1388" i="4"/>
  <c r="X1388" i="4"/>
  <c r="W1388" i="4"/>
  <c r="V1388" i="4"/>
  <c r="U1388" i="4"/>
  <c r="T1388" i="4"/>
  <c r="S1388" i="4"/>
  <c r="R1388" i="4"/>
  <c r="Q1388" i="4"/>
  <c r="P1388" i="4"/>
  <c r="O1388" i="4"/>
  <c r="AD1387" i="4"/>
  <c r="AC1387" i="4"/>
  <c r="AB1387" i="4"/>
  <c r="AA1387" i="4"/>
  <c r="Z1387" i="4"/>
  <c r="Y1387" i="4"/>
  <c r="X1387" i="4"/>
  <c r="W1387" i="4"/>
  <c r="V1387" i="4"/>
  <c r="U1387" i="4"/>
  <c r="T1387" i="4"/>
  <c r="S1387" i="4"/>
  <c r="R1387" i="4"/>
  <c r="Q1387" i="4"/>
  <c r="P1387" i="4"/>
  <c r="O1387" i="4"/>
  <c r="AD1386" i="4"/>
  <c r="AC1386" i="4"/>
  <c r="AB1386" i="4"/>
  <c r="AA1386" i="4"/>
  <c r="Z1386" i="4"/>
  <c r="Y1386" i="4"/>
  <c r="X1386" i="4"/>
  <c r="W1386" i="4"/>
  <c r="V1386" i="4"/>
  <c r="U1386" i="4"/>
  <c r="T1386" i="4"/>
  <c r="S1386" i="4"/>
  <c r="R1386" i="4"/>
  <c r="Q1386" i="4"/>
  <c r="P1386" i="4"/>
  <c r="O1386" i="4"/>
  <c r="AD1385" i="4"/>
  <c r="AC1385" i="4"/>
  <c r="AB1385" i="4"/>
  <c r="AA1385" i="4"/>
  <c r="Z1385" i="4"/>
  <c r="Y1385" i="4"/>
  <c r="X1385" i="4"/>
  <c r="W1385" i="4"/>
  <c r="V1385" i="4"/>
  <c r="U1385" i="4"/>
  <c r="T1385" i="4"/>
  <c r="S1385" i="4"/>
  <c r="R1385" i="4"/>
  <c r="Q1385" i="4"/>
  <c r="P1385" i="4"/>
  <c r="O1385" i="4"/>
  <c r="AD1384" i="4"/>
  <c r="AC1384" i="4"/>
  <c r="AB1384" i="4"/>
  <c r="AA1384" i="4"/>
  <c r="Z1384" i="4"/>
  <c r="Y1384" i="4"/>
  <c r="X1384" i="4"/>
  <c r="W1384" i="4"/>
  <c r="V1384" i="4"/>
  <c r="U1384" i="4"/>
  <c r="T1384" i="4"/>
  <c r="S1384" i="4"/>
  <c r="R1384" i="4"/>
  <c r="Q1384" i="4"/>
  <c r="P1384" i="4"/>
  <c r="O1384" i="4"/>
  <c r="AD1383" i="4"/>
  <c r="AC1383" i="4"/>
  <c r="AB1383" i="4"/>
  <c r="AA1383" i="4"/>
  <c r="Z1383" i="4"/>
  <c r="Y1383" i="4"/>
  <c r="X1383" i="4"/>
  <c r="W1383" i="4"/>
  <c r="V1383" i="4"/>
  <c r="U1383" i="4"/>
  <c r="T1383" i="4"/>
  <c r="S1383" i="4"/>
  <c r="R1383" i="4"/>
  <c r="Q1383" i="4"/>
  <c r="P1383" i="4"/>
  <c r="O1383" i="4"/>
  <c r="AD1382" i="4"/>
  <c r="AC1382" i="4"/>
  <c r="AB1382" i="4"/>
  <c r="AA1382" i="4"/>
  <c r="Z1382" i="4"/>
  <c r="Y1382" i="4"/>
  <c r="X1382" i="4"/>
  <c r="W1382" i="4"/>
  <c r="V1382" i="4"/>
  <c r="U1382" i="4"/>
  <c r="T1382" i="4"/>
  <c r="S1382" i="4"/>
  <c r="R1382" i="4"/>
  <c r="Q1382" i="4"/>
  <c r="P1382" i="4"/>
  <c r="O1382" i="4"/>
  <c r="AD1381" i="4"/>
  <c r="AC1381" i="4"/>
  <c r="AB1381" i="4"/>
  <c r="AA1381" i="4"/>
  <c r="Z1381" i="4"/>
  <c r="Y1381" i="4"/>
  <c r="X1381" i="4"/>
  <c r="W1381" i="4"/>
  <c r="V1381" i="4"/>
  <c r="U1381" i="4"/>
  <c r="T1381" i="4"/>
  <c r="S1381" i="4"/>
  <c r="R1381" i="4"/>
  <c r="Q1381" i="4"/>
  <c r="P1381" i="4"/>
  <c r="O1381" i="4"/>
  <c r="AD1380" i="4"/>
  <c r="AC1380" i="4"/>
  <c r="AB1380" i="4"/>
  <c r="AA1380" i="4"/>
  <c r="Z1380" i="4"/>
  <c r="Y1380" i="4"/>
  <c r="X1380" i="4"/>
  <c r="W1380" i="4"/>
  <c r="V1380" i="4"/>
  <c r="U1380" i="4"/>
  <c r="T1380" i="4"/>
  <c r="S1380" i="4"/>
  <c r="R1380" i="4"/>
  <c r="Q1380" i="4"/>
  <c r="P1380" i="4"/>
  <c r="O1380" i="4"/>
  <c r="AD1379" i="4"/>
  <c r="AC1379" i="4"/>
  <c r="AB1379" i="4"/>
  <c r="AA1379" i="4"/>
  <c r="Z1379" i="4"/>
  <c r="Y1379" i="4"/>
  <c r="X1379" i="4"/>
  <c r="W1379" i="4"/>
  <c r="V1379" i="4"/>
  <c r="U1379" i="4"/>
  <c r="T1379" i="4"/>
  <c r="S1379" i="4"/>
  <c r="R1379" i="4"/>
  <c r="Q1379" i="4"/>
  <c r="P1379" i="4"/>
  <c r="O1379" i="4"/>
  <c r="AD1378" i="4"/>
  <c r="AC1378" i="4"/>
  <c r="AB1378" i="4"/>
  <c r="AA1378" i="4"/>
  <c r="Z1378" i="4"/>
  <c r="Y1378" i="4"/>
  <c r="X1378" i="4"/>
  <c r="W1378" i="4"/>
  <c r="V1378" i="4"/>
  <c r="U1378" i="4"/>
  <c r="T1378" i="4"/>
  <c r="S1378" i="4"/>
  <c r="R1378" i="4"/>
  <c r="Q1378" i="4"/>
  <c r="P1378" i="4"/>
  <c r="O1378" i="4"/>
  <c r="AD1377" i="4"/>
  <c r="AC1377" i="4"/>
  <c r="AB1377" i="4"/>
  <c r="AA1377" i="4"/>
  <c r="Z1377" i="4"/>
  <c r="Y1377" i="4"/>
  <c r="X1377" i="4"/>
  <c r="W1377" i="4"/>
  <c r="V1377" i="4"/>
  <c r="U1377" i="4"/>
  <c r="T1377" i="4"/>
  <c r="S1377" i="4"/>
  <c r="R1377" i="4"/>
  <c r="Q1377" i="4"/>
  <c r="P1377" i="4"/>
  <c r="O1377" i="4"/>
  <c r="AD1376" i="4"/>
  <c r="AC1376" i="4"/>
  <c r="AB1376" i="4"/>
  <c r="AA1376" i="4"/>
  <c r="Z1376" i="4"/>
  <c r="Y1376" i="4"/>
  <c r="X1376" i="4"/>
  <c r="W1376" i="4"/>
  <c r="V1376" i="4"/>
  <c r="U1376" i="4"/>
  <c r="T1376" i="4"/>
  <c r="S1376" i="4"/>
  <c r="R1376" i="4"/>
  <c r="Q1376" i="4"/>
  <c r="P1376" i="4"/>
  <c r="O1376" i="4"/>
  <c r="AD1375" i="4"/>
  <c r="AC1375" i="4"/>
  <c r="AB1375" i="4"/>
  <c r="AA1375" i="4"/>
  <c r="Z1375" i="4"/>
  <c r="Y1375" i="4"/>
  <c r="X1375" i="4"/>
  <c r="W1375" i="4"/>
  <c r="V1375" i="4"/>
  <c r="U1375" i="4"/>
  <c r="T1375" i="4"/>
  <c r="S1375" i="4"/>
  <c r="R1375" i="4"/>
  <c r="Q1375" i="4"/>
  <c r="P1375" i="4"/>
  <c r="O1375" i="4"/>
  <c r="AD1374" i="4"/>
  <c r="AC1374" i="4"/>
  <c r="AB1374" i="4"/>
  <c r="AA1374" i="4"/>
  <c r="Z1374" i="4"/>
  <c r="Y1374" i="4"/>
  <c r="X1374" i="4"/>
  <c r="W1374" i="4"/>
  <c r="V1374" i="4"/>
  <c r="U1374" i="4"/>
  <c r="T1374" i="4"/>
  <c r="S1374" i="4"/>
  <c r="R1374" i="4"/>
  <c r="Q1374" i="4"/>
  <c r="P1374" i="4"/>
  <c r="O1374" i="4"/>
  <c r="AD1373" i="4"/>
  <c r="AC1373" i="4"/>
  <c r="AB1373" i="4"/>
  <c r="AA1373" i="4"/>
  <c r="Z1373" i="4"/>
  <c r="Y1373" i="4"/>
  <c r="X1373" i="4"/>
  <c r="W1373" i="4"/>
  <c r="V1373" i="4"/>
  <c r="U1373" i="4"/>
  <c r="T1373" i="4"/>
  <c r="S1373" i="4"/>
  <c r="R1373" i="4"/>
  <c r="Q1373" i="4"/>
  <c r="P1373" i="4"/>
  <c r="O1373" i="4"/>
  <c r="AD1372" i="4"/>
  <c r="AC1372" i="4"/>
  <c r="AB1372" i="4"/>
  <c r="AA1372" i="4"/>
  <c r="Z1372" i="4"/>
  <c r="Y1372" i="4"/>
  <c r="X1372" i="4"/>
  <c r="W1372" i="4"/>
  <c r="V1372" i="4"/>
  <c r="U1372" i="4"/>
  <c r="T1372" i="4"/>
  <c r="S1372" i="4"/>
  <c r="R1372" i="4"/>
  <c r="Q1372" i="4"/>
  <c r="P1372" i="4"/>
  <c r="O1372" i="4"/>
  <c r="AD1371" i="4"/>
  <c r="AC1371" i="4"/>
  <c r="AB1371" i="4"/>
  <c r="AA1371" i="4"/>
  <c r="Z1371" i="4"/>
  <c r="Y1371" i="4"/>
  <c r="X1371" i="4"/>
  <c r="W1371" i="4"/>
  <c r="V1371" i="4"/>
  <c r="U1371" i="4"/>
  <c r="T1371" i="4"/>
  <c r="S1371" i="4"/>
  <c r="R1371" i="4"/>
  <c r="Q1371" i="4"/>
  <c r="P1371" i="4"/>
  <c r="O1371" i="4"/>
  <c r="AD1370" i="4"/>
  <c r="AC1370" i="4"/>
  <c r="AB1370" i="4"/>
  <c r="AA1370" i="4"/>
  <c r="Z1370" i="4"/>
  <c r="Y1370" i="4"/>
  <c r="X1370" i="4"/>
  <c r="W1370" i="4"/>
  <c r="V1370" i="4"/>
  <c r="U1370" i="4"/>
  <c r="T1370" i="4"/>
  <c r="S1370" i="4"/>
  <c r="R1370" i="4"/>
  <c r="Q1370" i="4"/>
  <c r="P1370" i="4"/>
  <c r="O1370" i="4"/>
  <c r="AD1369" i="4"/>
  <c r="AC1369" i="4"/>
  <c r="AB1369" i="4"/>
  <c r="AA1369" i="4"/>
  <c r="Z1369" i="4"/>
  <c r="Y1369" i="4"/>
  <c r="X1369" i="4"/>
  <c r="W1369" i="4"/>
  <c r="V1369" i="4"/>
  <c r="U1369" i="4"/>
  <c r="T1369" i="4"/>
  <c r="S1369" i="4"/>
  <c r="R1369" i="4"/>
  <c r="Q1369" i="4"/>
  <c r="P1369" i="4"/>
  <c r="O1369" i="4"/>
  <c r="AD1368" i="4"/>
  <c r="AC1368" i="4"/>
  <c r="AB1368" i="4"/>
  <c r="AA1368" i="4"/>
  <c r="Z1368" i="4"/>
  <c r="Y1368" i="4"/>
  <c r="X1368" i="4"/>
  <c r="W1368" i="4"/>
  <c r="V1368" i="4"/>
  <c r="U1368" i="4"/>
  <c r="T1368" i="4"/>
  <c r="S1368" i="4"/>
  <c r="R1368" i="4"/>
  <c r="Q1368" i="4"/>
  <c r="P1368" i="4"/>
  <c r="O1368" i="4"/>
  <c r="AD1367" i="4"/>
  <c r="AC1367" i="4"/>
  <c r="AB1367" i="4"/>
  <c r="AA1367" i="4"/>
  <c r="Z1367" i="4"/>
  <c r="Y1367" i="4"/>
  <c r="X1367" i="4"/>
  <c r="W1367" i="4"/>
  <c r="V1367" i="4"/>
  <c r="U1367" i="4"/>
  <c r="T1367" i="4"/>
  <c r="S1367" i="4"/>
  <c r="R1367" i="4"/>
  <c r="Q1367" i="4"/>
  <c r="P1367" i="4"/>
  <c r="O1367" i="4"/>
  <c r="AD1366" i="4"/>
  <c r="AC1366" i="4"/>
  <c r="AB1366" i="4"/>
  <c r="AA1366" i="4"/>
  <c r="Z1366" i="4"/>
  <c r="Y1366" i="4"/>
  <c r="X1366" i="4"/>
  <c r="W1366" i="4"/>
  <c r="V1366" i="4"/>
  <c r="U1366" i="4"/>
  <c r="T1366" i="4"/>
  <c r="S1366" i="4"/>
  <c r="R1366" i="4"/>
  <c r="Q1366" i="4"/>
  <c r="P1366" i="4"/>
  <c r="O1366" i="4"/>
  <c r="AD1365" i="4"/>
  <c r="AC1365" i="4"/>
  <c r="AB1365" i="4"/>
  <c r="AA1365" i="4"/>
  <c r="Z1365" i="4"/>
  <c r="Y1365" i="4"/>
  <c r="X1365" i="4"/>
  <c r="W1365" i="4"/>
  <c r="V1365" i="4"/>
  <c r="U1365" i="4"/>
  <c r="T1365" i="4"/>
  <c r="S1365" i="4"/>
  <c r="R1365" i="4"/>
  <c r="Q1365" i="4"/>
  <c r="P1365" i="4"/>
  <c r="O1365" i="4"/>
  <c r="AD1364" i="4"/>
  <c r="AC1364" i="4"/>
  <c r="AB1364" i="4"/>
  <c r="AA1364" i="4"/>
  <c r="Z1364" i="4"/>
  <c r="Y1364" i="4"/>
  <c r="X1364" i="4"/>
  <c r="W1364" i="4"/>
  <c r="V1364" i="4"/>
  <c r="U1364" i="4"/>
  <c r="T1364" i="4"/>
  <c r="S1364" i="4"/>
  <c r="R1364" i="4"/>
  <c r="Q1364" i="4"/>
  <c r="P1364" i="4"/>
  <c r="O1364" i="4"/>
  <c r="AD1363" i="4"/>
  <c r="AC1363" i="4"/>
  <c r="AB1363" i="4"/>
  <c r="AA1363" i="4"/>
  <c r="Z1363" i="4"/>
  <c r="Y1363" i="4"/>
  <c r="X1363" i="4"/>
  <c r="W1363" i="4"/>
  <c r="V1363" i="4"/>
  <c r="U1363" i="4"/>
  <c r="T1363" i="4"/>
  <c r="S1363" i="4"/>
  <c r="R1363" i="4"/>
  <c r="Q1363" i="4"/>
  <c r="P1363" i="4"/>
  <c r="O1363" i="4"/>
  <c r="AD1362" i="4"/>
  <c r="AC1362" i="4"/>
  <c r="AB1362" i="4"/>
  <c r="AA1362" i="4"/>
  <c r="Z1362" i="4"/>
  <c r="Y1362" i="4"/>
  <c r="X1362" i="4"/>
  <c r="W1362" i="4"/>
  <c r="V1362" i="4"/>
  <c r="U1362" i="4"/>
  <c r="T1362" i="4"/>
  <c r="S1362" i="4"/>
  <c r="R1362" i="4"/>
  <c r="Q1362" i="4"/>
  <c r="P1362" i="4"/>
  <c r="O1362" i="4"/>
  <c r="AD1361" i="4"/>
  <c r="AC1361" i="4"/>
  <c r="AB1361" i="4"/>
  <c r="AA1361" i="4"/>
  <c r="Z1361" i="4"/>
  <c r="Y1361" i="4"/>
  <c r="X1361" i="4"/>
  <c r="W1361" i="4"/>
  <c r="V1361" i="4"/>
  <c r="U1361" i="4"/>
  <c r="T1361" i="4"/>
  <c r="S1361" i="4"/>
  <c r="R1361" i="4"/>
  <c r="Q1361" i="4"/>
  <c r="P1361" i="4"/>
  <c r="O1361" i="4"/>
  <c r="AD1360" i="4"/>
  <c r="AC1360" i="4"/>
  <c r="AB1360" i="4"/>
  <c r="AA1360" i="4"/>
  <c r="Z1360" i="4"/>
  <c r="Y1360" i="4"/>
  <c r="X1360" i="4"/>
  <c r="W1360" i="4"/>
  <c r="V1360" i="4"/>
  <c r="U1360" i="4"/>
  <c r="T1360" i="4"/>
  <c r="S1360" i="4"/>
  <c r="R1360" i="4"/>
  <c r="Q1360" i="4"/>
  <c r="P1360" i="4"/>
  <c r="O1360" i="4"/>
  <c r="AD1359" i="4"/>
  <c r="AC1359" i="4"/>
  <c r="AB1359" i="4"/>
  <c r="AA1359" i="4"/>
  <c r="Z1359" i="4"/>
  <c r="Y1359" i="4"/>
  <c r="X1359" i="4"/>
  <c r="W1359" i="4"/>
  <c r="V1359" i="4"/>
  <c r="U1359" i="4"/>
  <c r="T1359" i="4"/>
  <c r="S1359" i="4"/>
  <c r="R1359" i="4"/>
  <c r="Q1359" i="4"/>
  <c r="P1359" i="4"/>
  <c r="O1359" i="4"/>
  <c r="AD1358" i="4"/>
  <c r="AC1358" i="4"/>
  <c r="AB1358" i="4"/>
  <c r="AA1358" i="4"/>
  <c r="Z1358" i="4"/>
  <c r="Y1358" i="4"/>
  <c r="X1358" i="4"/>
  <c r="W1358" i="4"/>
  <c r="V1358" i="4"/>
  <c r="U1358" i="4"/>
  <c r="T1358" i="4"/>
  <c r="S1358" i="4"/>
  <c r="R1358" i="4"/>
  <c r="Q1358" i="4"/>
  <c r="P1358" i="4"/>
  <c r="O1358" i="4"/>
  <c r="AD1357" i="4"/>
  <c r="AC1357" i="4"/>
  <c r="AB1357" i="4"/>
  <c r="AA1357" i="4"/>
  <c r="Z1357" i="4"/>
  <c r="Y1357" i="4"/>
  <c r="X1357" i="4"/>
  <c r="W1357" i="4"/>
  <c r="V1357" i="4"/>
  <c r="U1357" i="4"/>
  <c r="T1357" i="4"/>
  <c r="S1357" i="4"/>
  <c r="R1357" i="4"/>
  <c r="Q1357" i="4"/>
  <c r="P1357" i="4"/>
  <c r="O1357" i="4"/>
  <c r="AD1356" i="4"/>
  <c r="AC1356" i="4"/>
  <c r="AB1356" i="4"/>
  <c r="AA1356" i="4"/>
  <c r="Z1356" i="4"/>
  <c r="Y1356" i="4"/>
  <c r="X1356" i="4"/>
  <c r="W1356" i="4"/>
  <c r="V1356" i="4"/>
  <c r="U1356" i="4"/>
  <c r="T1356" i="4"/>
  <c r="S1356" i="4"/>
  <c r="R1356" i="4"/>
  <c r="Q1356" i="4"/>
  <c r="P1356" i="4"/>
  <c r="O1356" i="4"/>
  <c r="AD1355" i="4"/>
  <c r="AC1355" i="4"/>
  <c r="AB1355" i="4"/>
  <c r="AA1355" i="4"/>
  <c r="Z1355" i="4"/>
  <c r="Y1355" i="4"/>
  <c r="X1355" i="4"/>
  <c r="W1355" i="4"/>
  <c r="V1355" i="4"/>
  <c r="U1355" i="4"/>
  <c r="T1355" i="4"/>
  <c r="S1355" i="4"/>
  <c r="R1355" i="4"/>
  <c r="Q1355" i="4"/>
  <c r="P1355" i="4"/>
  <c r="O1355" i="4"/>
  <c r="AD1354" i="4"/>
  <c r="AC1354" i="4"/>
  <c r="AB1354" i="4"/>
  <c r="AA1354" i="4"/>
  <c r="Z1354" i="4"/>
  <c r="Y1354" i="4"/>
  <c r="X1354" i="4"/>
  <c r="W1354" i="4"/>
  <c r="V1354" i="4"/>
  <c r="U1354" i="4"/>
  <c r="T1354" i="4"/>
  <c r="S1354" i="4"/>
  <c r="R1354" i="4"/>
  <c r="Q1354" i="4"/>
  <c r="P1354" i="4"/>
  <c r="O1354" i="4"/>
  <c r="AD1353" i="4"/>
  <c r="AC1353" i="4"/>
  <c r="AB1353" i="4"/>
  <c r="AA1353" i="4"/>
  <c r="Z1353" i="4"/>
  <c r="Y1353" i="4"/>
  <c r="X1353" i="4"/>
  <c r="W1353" i="4"/>
  <c r="V1353" i="4"/>
  <c r="U1353" i="4"/>
  <c r="T1353" i="4"/>
  <c r="S1353" i="4"/>
  <c r="R1353" i="4"/>
  <c r="Q1353" i="4"/>
  <c r="P1353" i="4"/>
  <c r="O1353" i="4"/>
  <c r="AD1352" i="4"/>
  <c r="AC1352" i="4"/>
  <c r="AB1352" i="4"/>
  <c r="AA1352" i="4"/>
  <c r="Z1352" i="4"/>
  <c r="Y1352" i="4"/>
  <c r="X1352" i="4"/>
  <c r="W1352" i="4"/>
  <c r="V1352" i="4"/>
  <c r="U1352" i="4"/>
  <c r="T1352" i="4"/>
  <c r="S1352" i="4"/>
  <c r="R1352" i="4"/>
  <c r="Q1352" i="4"/>
  <c r="P1352" i="4"/>
  <c r="O1352" i="4"/>
  <c r="AD1351" i="4"/>
  <c r="AC1351" i="4"/>
  <c r="AB1351" i="4"/>
  <c r="AA1351" i="4"/>
  <c r="Z1351" i="4"/>
  <c r="Y1351" i="4"/>
  <c r="X1351" i="4"/>
  <c r="W1351" i="4"/>
  <c r="V1351" i="4"/>
  <c r="U1351" i="4"/>
  <c r="T1351" i="4"/>
  <c r="S1351" i="4"/>
  <c r="R1351" i="4"/>
  <c r="Q1351" i="4"/>
  <c r="P1351" i="4"/>
  <c r="O1351" i="4"/>
  <c r="AD1350" i="4"/>
  <c r="AC1350" i="4"/>
  <c r="AB1350" i="4"/>
  <c r="AA1350" i="4"/>
  <c r="Z1350" i="4"/>
  <c r="Y1350" i="4"/>
  <c r="X1350" i="4"/>
  <c r="W1350" i="4"/>
  <c r="V1350" i="4"/>
  <c r="U1350" i="4"/>
  <c r="T1350" i="4"/>
  <c r="S1350" i="4"/>
  <c r="R1350" i="4"/>
  <c r="Q1350" i="4"/>
  <c r="P1350" i="4"/>
  <c r="O1350" i="4"/>
  <c r="AD1349" i="4"/>
  <c r="AC1349" i="4"/>
  <c r="AB1349" i="4"/>
  <c r="AA1349" i="4"/>
  <c r="Z1349" i="4"/>
  <c r="Y1349" i="4"/>
  <c r="X1349" i="4"/>
  <c r="W1349" i="4"/>
  <c r="V1349" i="4"/>
  <c r="U1349" i="4"/>
  <c r="T1349" i="4"/>
  <c r="S1349" i="4"/>
  <c r="R1349" i="4"/>
  <c r="Q1349" i="4"/>
  <c r="P1349" i="4"/>
  <c r="O1349" i="4"/>
  <c r="AD1348" i="4"/>
  <c r="AC1348" i="4"/>
  <c r="AB1348" i="4"/>
  <c r="AA1348" i="4"/>
  <c r="Z1348" i="4"/>
  <c r="Y1348" i="4"/>
  <c r="X1348" i="4"/>
  <c r="W1348" i="4"/>
  <c r="V1348" i="4"/>
  <c r="U1348" i="4"/>
  <c r="T1348" i="4"/>
  <c r="S1348" i="4"/>
  <c r="R1348" i="4"/>
  <c r="Q1348" i="4"/>
  <c r="P1348" i="4"/>
  <c r="O1348" i="4"/>
  <c r="AD1347" i="4"/>
  <c r="AC1347" i="4"/>
  <c r="AB1347" i="4"/>
  <c r="AA1347" i="4"/>
  <c r="Z1347" i="4"/>
  <c r="Y1347" i="4"/>
  <c r="X1347" i="4"/>
  <c r="W1347" i="4"/>
  <c r="V1347" i="4"/>
  <c r="U1347" i="4"/>
  <c r="T1347" i="4"/>
  <c r="S1347" i="4"/>
  <c r="R1347" i="4"/>
  <c r="Q1347" i="4"/>
  <c r="P1347" i="4"/>
  <c r="O1347" i="4"/>
  <c r="AD1346" i="4"/>
  <c r="AC1346" i="4"/>
  <c r="AB1346" i="4"/>
  <c r="AA1346" i="4"/>
  <c r="Z1346" i="4"/>
  <c r="Y1346" i="4"/>
  <c r="X1346" i="4"/>
  <c r="W1346" i="4"/>
  <c r="V1346" i="4"/>
  <c r="U1346" i="4"/>
  <c r="T1346" i="4"/>
  <c r="S1346" i="4"/>
  <c r="R1346" i="4"/>
  <c r="Q1346" i="4"/>
  <c r="P1346" i="4"/>
  <c r="O1346" i="4"/>
  <c r="AD1345" i="4"/>
  <c r="AC1345" i="4"/>
  <c r="AB1345" i="4"/>
  <c r="AA1345" i="4"/>
  <c r="Z1345" i="4"/>
  <c r="Y1345" i="4"/>
  <c r="X1345" i="4"/>
  <c r="W1345" i="4"/>
  <c r="V1345" i="4"/>
  <c r="U1345" i="4"/>
  <c r="T1345" i="4"/>
  <c r="S1345" i="4"/>
  <c r="R1345" i="4"/>
  <c r="Q1345" i="4"/>
  <c r="P1345" i="4"/>
  <c r="O1345" i="4"/>
  <c r="AD1344" i="4"/>
  <c r="AC1344" i="4"/>
  <c r="AB1344" i="4"/>
  <c r="AA1344" i="4"/>
  <c r="Z1344" i="4"/>
  <c r="Y1344" i="4"/>
  <c r="X1344" i="4"/>
  <c r="W1344" i="4"/>
  <c r="V1344" i="4"/>
  <c r="U1344" i="4"/>
  <c r="T1344" i="4"/>
  <c r="S1344" i="4"/>
  <c r="R1344" i="4"/>
  <c r="Q1344" i="4"/>
  <c r="P1344" i="4"/>
  <c r="O1344" i="4"/>
  <c r="AD1343" i="4"/>
  <c r="AC1343" i="4"/>
  <c r="AB1343" i="4"/>
  <c r="AA1343" i="4"/>
  <c r="Z1343" i="4"/>
  <c r="Y1343" i="4"/>
  <c r="X1343" i="4"/>
  <c r="W1343" i="4"/>
  <c r="V1343" i="4"/>
  <c r="U1343" i="4"/>
  <c r="T1343" i="4"/>
  <c r="S1343" i="4"/>
  <c r="R1343" i="4"/>
  <c r="Q1343" i="4"/>
  <c r="P1343" i="4"/>
  <c r="O1343" i="4"/>
  <c r="AD1342" i="4"/>
  <c r="AC1342" i="4"/>
  <c r="AB1342" i="4"/>
  <c r="AA1342" i="4"/>
  <c r="Z1342" i="4"/>
  <c r="Y1342" i="4"/>
  <c r="X1342" i="4"/>
  <c r="W1342" i="4"/>
  <c r="V1342" i="4"/>
  <c r="U1342" i="4"/>
  <c r="T1342" i="4"/>
  <c r="S1342" i="4"/>
  <c r="R1342" i="4"/>
  <c r="Q1342" i="4"/>
  <c r="P1342" i="4"/>
  <c r="O1342" i="4"/>
  <c r="AD1341" i="4"/>
  <c r="AC1341" i="4"/>
  <c r="AB1341" i="4"/>
  <c r="AA1341" i="4"/>
  <c r="Z1341" i="4"/>
  <c r="Y1341" i="4"/>
  <c r="X1341" i="4"/>
  <c r="W1341" i="4"/>
  <c r="V1341" i="4"/>
  <c r="U1341" i="4"/>
  <c r="T1341" i="4"/>
  <c r="S1341" i="4"/>
  <c r="R1341" i="4"/>
  <c r="Q1341" i="4"/>
  <c r="P1341" i="4"/>
  <c r="O1341" i="4"/>
  <c r="AD1340" i="4"/>
  <c r="AC1340" i="4"/>
  <c r="AB1340" i="4"/>
  <c r="AA1340" i="4"/>
  <c r="Z1340" i="4"/>
  <c r="Y1340" i="4"/>
  <c r="X1340" i="4"/>
  <c r="W1340" i="4"/>
  <c r="V1340" i="4"/>
  <c r="U1340" i="4"/>
  <c r="T1340" i="4"/>
  <c r="S1340" i="4"/>
  <c r="R1340" i="4"/>
  <c r="Q1340" i="4"/>
  <c r="P1340" i="4"/>
  <c r="O1340" i="4"/>
  <c r="AD1339" i="4"/>
  <c r="AC1339" i="4"/>
  <c r="AB1339" i="4"/>
  <c r="AA1339" i="4"/>
  <c r="Z1339" i="4"/>
  <c r="Y1339" i="4"/>
  <c r="X1339" i="4"/>
  <c r="W1339" i="4"/>
  <c r="V1339" i="4"/>
  <c r="U1339" i="4"/>
  <c r="T1339" i="4"/>
  <c r="S1339" i="4"/>
  <c r="R1339" i="4"/>
  <c r="Q1339" i="4"/>
  <c r="P1339" i="4"/>
  <c r="O1339" i="4"/>
  <c r="AD1338" i="4"/>
  <c r="AC1338" i="4"/>
  <c r="AB1338" i="4"/>
  <c r="AA1338" i="4"/>
  <c r="Z1338" i="4"/>
  <c r="Y1338" i="4"/>
  <c r="X1338" i="4"/>
  <c r="W1338" i="4"/>
  <c r="V1338" i="4"/>
  <c r="U1338" i="4"/>
  <c r="T1338" i="4"/>
  <c r="S1338" i="4"/>
  <c r="R1338" i="4"/>
  <c r="Q1338" i="4"/>
  <c r="P1338" i="4"/>
  <c r="O1338" i="4"/>
  <c r="AD1337" i="4"/>
  <c r="AC1337" i="4"/>
  <c r="AB1337" i="4"/>
  <c r="AA1337" i="4"/>
  <c r="Z1337" i="4"/>
  <c r="Y1337" i="4"/>
  <c r="X1337" i="4"/>
  <c r="W1337" i="4"/>
  <c r="V1337" i="4"/>
  <c r="U1337" i="4"/>
  <c r="T1337" i="4"/>
  <c r="S1337" i="4"/>
  <c r="R1337" i="4"/>
  <c r="Q1337" i="4"/>
  <c r="P1337" i="4"/>
  <c r="O1337" i="4"/>
  <c r="AD1336" i="4"/>
  <c r="AC1336" i="4"/>
  <c r="AB1336" i="4"/>
  <c r="AA1336" i="4"/>
  <c r="Z1336" i="4"/>
  <c r="Y1336" i="4"/>
  <c r="X1336" i="4"/>
  <c r="W1336" i="4"/>
  <c r="V1336" i="4"/>
  <c r="U1336" i="4"/>
  <c r="T1336" i="4"/>
  <c r="S1336" i="4"/>
  <c r="R1336" i="4"/>
  <c r="Q1336" i="4"/>
  <c r="P1336" i="4"/>
  <c r="O1336" i="4"/>
  <c r="AD1335" i="4"/>
  <c r="AC1335" i="4"/>
  <c r="AB1335" i="4"/>
  <c r="AA1335" i="4"/>
  <c r="Z1335" i="4"/>
  <c r="Y1335" i="4"/>
  <c r="X1335" i="4"/>
  <c r="W1335" i="4"/>
  <c r="V1335" i="4"/>
  <c r="U1335" i="4"/>
  <c r="T1335" i="4"/>
  <c r="S1335" i="4"/>
  <c r="R1335" i="4"/>
  <c r="Q1335" i="4"/>
  <c r="P1335" i="4"/>
  <c r="O1335" i="4"/>
  <c r="AD1334" i="4"/>
  <c r="AC1334" i="4"/>
  <c r="AB1334" i="4"/>
  <c r="AA1334" i="4"/>
  <c r="Z1334" i="4"/>
  <c r="Y1334" i="4"/>
  <c r="X1334" i="4"/>
  <c r="W1334" i="4"/>
  <c r="V1334" i="4"/>
  <c r="U1334" i="4"/>
  <c r="T1334" i="4"/>
  <c r="S1334" i="4"/>
  <c r="R1334" i="4"/>
  <c r="Q1334" i="4"/>
  <c r="P1334" i="4"/>
  <c r="O1334" i="4"/>
  <c r="AD1333" i="4"/>
  <c r="AC1333" i="4"/>
  <c r="AB1333" i="4"/>
  <c r="AA1333" i="4"/>
  <c r="Z1333" i="4"/>
  <c r="Y1333" i="4"/>
  <c r="X1333" i="4"/>
  <c r="W1333" i="4"/>
  <c r="V1333" i="4"/>
  <c r="U1333" i="4"/>
  <c r="T1333" i="4"/>
  <c r="S1333" i="4"/>
  <c r="R1333" i="4"/>
  <c r="Q1333" i="4"/>
  <c r="P1333" i="4"/>
  <c r="O1333" i="4"/>
  <c r="AD1332" i="4"/>
  <c r="AC1332" i="4"/>
  <c r="AB1332" i="4"/>
  <c r="AA1332" i="4"/>
  <c r="Z1332" i="4"/>
  <c r="Y1332" i="4"/>
  <c r="X1332" i="4"/>
  <c r="W1332" i="4"/>
  <c r="V1332" i="4"/>
  <c r="U1332" i="4"/>
  <c r="T1332" i="4"/>
  <c r="S1332" i="4"/>
  <c r="R1332" i="4"/>
  <c r="Q1332" i="4"/>
  <c r="P1332" i="4"/>
  <c r="O1332" i="4"/>
  <c r="AD1331" i="4"/>
  <c r="AC1331" i="4"/>
  <c r="AB1331" i="4"/>
  <c r="AA1331" i="4"/>
  <c r="Z1331" i="4"/>
  <c r="Y1331" i="4"/>
  <c r="X1331" i="4"/>
  <c r="W1331" i="4"/>
  <c r="V1331" i="4"/>
  <c r="U1331" i="4"/>
  <c r="T1331" i="4"/>
  <c r="S1331" i="4"/>
  <c r="R1331" i="4"/>
  <c r="Q1331" i="4"/>
  <c r="P1331" i="4"/>
  <c r="O1331" i="4"/>
  <c r="AD1330" i="4"/>
  <c r="AC1330" i="4"/>
  <c r="AB1330" i="4"/>
  <c r="AA1330" i="4"/>
  <c r="Z1330" i="4"/>
  <c r="Y1330" i="4"/>
  <c r="X1330" i="4"/>
  <c r="W1330" i="4"/>
  <c r="V1330" i="4"/>
  <c r="U1330" i="4"/>
  <c r="T1330" i="4"/>
  <c r="S1330" i="4"/>
  <c r="R1330" i="4"/>
  <c r="Q1330" i="4"/>
  <c r="P1330" i="4"/>
  <c r="O1330" i="4"/>
  <c r="AD1329" i="4"/>
  <c r="AC1329" i="4"/>
  <c r="AB1329" i="4"/>
  <c r="AA1329" i="4"/>
  <c r="Z1329" i="4"/>
  <c r="Y1329" i="4"/>
  <c r="X1329" i="4"/>
  <c r="W1329" i="4"/>
  <c r="V1329" i="4"/>
  <c r="U1329" i="4"/>
  <c r="T1329" i="4"/>
  <c r="S1329" i="4"/>
  <c r="R1329" i="4"/>
  <c r="Q1329" i="4"/>
  <c r="P1329" i="4"/>
  <c r="O1329" i="4"/>
  <c r="AD1328" i="4"/>
  <c r="AC1328" i="4"/>
  <c r="AB1328" i="4"/>
  <c r="AA1328" i="4"/>
  <c r="Z1328" i="4"/>
  <c r="Y1328" i="4"/>
  <c r="X1328" i="4"/>
  <c r="W1328" i="4"/>
  <c r="V1328" i="4"/>
  <c r="U1328" i="4"/>
  <c r="T1328" i="4"/>
  <c r="S1328" i="4"/>
  <c r="R1328" i="4"/>
  <c r="Q1328" i="4"/>
  <c r="P1328" i="4"/>
  <c r="O1328" i="4"/>
  <c r="AD1327" i="4"/>
  <c r="AC1327" i="4"/>
  <c r="AB1327" i="4"/>
  <c r="AA1327" i="4"/>
  <c r="Z1327" i="4"/>
  <c r="Y1327" i="4"/>
  <c r="X1327" i="4"/>
  <c r="W1327" i="4"/>
  <c r="V1327" i="4"/>
  <c r="U1327" i="4"/>
  <c r="T1327" i="4"/>
  <c r="S1327" i="4"/>
  <c r="R1327" i="4"/>
  <c r="Q1327" i="4"/>
  <c r="P1327" i="4"/>
  <c r="O1327" i="4"/>
  <c r="AD1326" i="4"/>
  <c r="AC1326" i="4"/>
  <c r="AB1326" i="4"/>
  <c r="AA1326" i="4"/>
  <c r="Z1326" i="4"/>
  <c r="Y1326" i="4"/>
  <c r="X1326" i="4"/>
  <c r="W1326" i="4"/>
  <c r="V1326" i="4"/>
  <c r="U1326" i="4"/>
  <c r="T1326" i="4"/>
  <c r="S1326" i="4"/>
  <c r="R1326" i="4"/>
  <c r="Q1326" i="4"/>
  <c r="P1326" i="4"/>
  <c r="O1326" i="4"/>
  <c r="AD1325" i="4"/>
  <c r="AC1325" i="4"/>
  <c r="AB1325" i="4"/>
  <c r="AA1325" i="4"/>
  <c r="Z1325" i="4"/>
  <c r="Y1325" i="4"/>
  <c r="X1325" i="4"/>
  <c r="W1325" i="4"/>
  <c r="V1325" i="4"/>
  <c r="U1325" i="4"/>
  <c r="T1325" i="4"/>
  <c r="S1325" i="4"/>
  <c r="R1325" i="4"/>
  <c r="Q1325" i="4"/>
  <c r="P1325" i="4"/>
  <c r="O1325" i="4"/>
  <c r="AD1324" i="4"/>
  <c r="AC1324" i="4"/>
  <c r="AB1324" i="4"/>
  <c r="AA1324" i="4"/>
  <c r="Z1324" i="4"/>
  <c r="Y1324" i="4"/>
  <c r="X1324" i="4"/>
  <c r="W1324" i="4"/>
  <c r="V1324" i="4"/>
  <c r="U1324" i="4"/>
  <c r="T1324" i="4"/>
  <c r="S1324" i="4"/>
  <c r="R1324" i="4"/>
  <c r="Q1324" i="4"/>
  <c r="P1324" i="4"/>
  <c r="O1324" i="4"/>
  <c r="AD1323" i="4"/>
  <c r="AC1323" i="4"/>
  <c r="AB1323" i="4"/>
  <c r="AA1323" i="4"/>
  <c r="Z1323" i="4"/>
  <c r="Y1323" i="4"/>
  <c r="X1323" i="4"/>
  <c r="W1323" i="4"/>
  <c r="V1323" i="4"/>
  <c r="U1323" i="4"/>
  <c r="T1323" i="4"/>
  <c r="S1323" i="4"/>
  <c r="R1323" i="4"/>
  <c r="Q1323" i="4"/>
  <c r="P1323" i="4"/>
  <c r="O1323" i="4"/>
  <c r="AD1322" i="4"/>
  <c r="AC1322" i="4"/>
  <c r="AB1322" i="4"/>
  <c r="AA1322" i="4"/>
  <c r="Z1322" i="4"/>
  <c r="Y1322" i="4"/>
  <c r="X1322" i="4"/>
  <c r="W1322" i="4"/>
  <c r="V1322" i="4"/>
  <c r="U1322" i="4"/>
  <c r="T1322" i="4"/>
  <c r="S1322" i="4"/>
  <c r="R1322" i="4"/>
  <c r="Q1322" i="4"/>
  <c r="P1322" i="4"/>
  <c r="O1322" i="4"/>
  <c r="AD1321" i="4"/>
  <c r="AC1321" i="4"/>
  <c r="AB1321" i="4"/>
  <c r="AA1321" i="4"/>
  <c r="Z1321" i="4"/>
  <c r="Y1321" i="4"/>
  <c r="X1321" i="4"/>
  <c r="W1321" i="4"/>
  <c r="V1321" i="4"/>
  <c r="U1321" i="4"/>
  <c r="T1321" i="4"/>
  <c r="S1321" i="4"/>
  <c r="R1321" i="4"/>
  <c r="Q1321" i="4"/>
  <c r="P1321" i="4"/>
  <c r="O1321" i="4"/>
  <c r="AD1320" i="4"/>
  <c r="AC1320" i="4"/>
  <c r="AB1320" i="4"/>
  <c r="AA1320" i="4"/>
  <c r="Z1320" i="4"/>
  <c r="Y1320" i="4"/>
  <c r="X1320" i="4"/>
  <c r="W1320" i="4"/>
  <c r="V1320" i="4"/>
  <c r="U1320" i="4"/>
  <c r="T1320" i="4"/>
  <c r="S1320" i="4"/>
  <c r="R1320" i="4"/>
  <c r="Q1320" i="4"/>
  <c r="P1320" i="4"/>
  <c r="O1320" i="4"/>
  <c r="AD1319" i="4"/>
  <c r="AC1319" i="4"/>
  <c r="AB1319" i="4"/>
  <c r="AA1319" i="4"/>
  <c r="Z1319" i="4"/>
  <c r="Y1319" i="4"/>
  <c r="X1319" i="4"/>
  <c r="W1319" i="4"/>
  <c r="V1319" i="4"/>
  <c r="U1319" i="4"/>
  <c r="T1319" i="4"/>
  <c r="S1319" i="4"/>
  <c r="R1319" i="4"/>
  <c r="Q1319" i="4"/>
  <c r="P1319" i="4"/>
  <c r="O1319" i="4"/>
  <c r="AD1318" i="4"/>
  <c r="AC1318" i="4"/>
  <c r="AB1318" i="4"/>
  <c r="AA1318" i="4"/>
  <c r="Z1318" i="4"/>
  <c r="Y1318" i="4"/>
  <c r="X1318" i="4"/>
  <c r="W1318" i="4"/>
  <c r="V1318" i="4"/>
  <c r="U1318" i="4"/>
  <c r="T1318" i="4"/>
  <c r="S1318" i="4"/>
  <c r="R1318" i="4"/>
  <c r="Q1318" i="4"/>
  <c r="P1318" i="4"/>
  <c r="O1318" i="4"/>
  <c r="AD1317" i="4"/>
  <c r="AC1317" i="4"/>
  <c r="AB1317" i="4"/>
  <c r="AA1317" i="4"/>
  <c r="Z1317" i="4"/>
  <c r="Y1317" i="4"/>
  <c r="X1317" i="4"/>
  <c r="W1317" i="4"/>
  <c r="V1317" i="4"/>
  <c r="U1317" i="4"/>
  <c r="T1317" i="4"/>
  <c r="S1317" i="4"/>
  <c r="R1317" i="4"/>
  <c r="Q1317" i="4"/>
  <c r="P1317" i="4"/>
  <c r="O1317" i="4"/>
  <c r="AD1316" i="4"/>
  <c r="AC1316" i="4"/>
  <c r="AB1316" i="4"/>
  <c r="AA1316" i="4"/>
  <c r="Z1316" i="4"/>
  <c r="Y1316" i="4"/>
  <c r="X1316" i="4"/>
  <c r="W1316" i="4"/>
  <c r="V1316" i="4"/>
  <c r="U1316" i="4"/>
  <c r="T1316" i="4"/>
  <c r="S1316" i="4"/>
  <c r="R1316" i="4"/>
  <c r="Q1316" i="4"/>
  <c r="P1316" i="4"/>
  <c r="O1316" i="4"/>
  <c r="AD1315" i="4"/>
  <c r="AC1315" i="4"/>
  <c r="AB1315" i="4"/>
  <c r="AA1315" i="4"/>
  <c r="Z1315" i="4"/>
  <c r="Y1315" i="4"/>
  <c r="X1315" i="4"/>
  <c r="W1315" i="4"/>
  <c r="V1315" i="4"/>
  <c r="U1315" i="4"/>
  <c r="T1315" i="4"/>
  <c r="S1315" i="4"/>
  <c r="R1315" i="4"/>
  <c r="Q1315" i="4"/>
  <c r="P1315" i="4"/>
  <c r="O1315" i="4"/>
  <c r="AD1314" i="4"/>
  <c r="AC1314" i="4"/>
  <c r="AB1314" i="4"/>
  <c r="AA1314" i="4"/>
  <c r="Z1314" i="4"/>
  <c r="Y1314" i="4"/>
  <c r="X1314" i="4"/>
  <c r="W1314" i="4"/>
  <c r="V1314" i="4"/>
  <c r="U1314" i="4"/>
  <c r="T1314" i="4"/>
  <c r="S1314" i="4"/>
  <c r="R1314" i="4"/>
  <c r="Q1314" i="4"/>
  <c r="P1314" i="4"/>
  <c r="O1314" i="4"/>
  <c r="AD1313" i="4"/>
  <c r="AC1313" i="4"/>
  <c r="AB1313" i="4"/>
  <c r="AA1313" i="4"/>
  <c r="Z1313" i="4"/>
  <c r="Y1313" i="4"/>
  <c r="X1313" i="4"/>
  <c r="W1313" i="4"/>
  <c r="V1313" i="4"/>
  <c r="U1313" i="4"/>
  <c r="T1313" i="4"/>
  <c r="S1313" i="4"/>
  <c r="R1313" i="4"/>
  <c r="Q1313" i="4"/>
  <c r="P1313" i="4"/>
  <c r="O1313" i="4"/>
  <c r="AD1312" i="4"/>
  <c r="AC1312" i="4"/>
  <c r="AB1312" i="4"/>
  <c r="AA1312" i="4"/>
  <c r="Z1312" i="4"/>
  <c r="Y1312" i="4"/>
  <c r="X1312" i="4"/>
  <c r="W1312" i="4"/>
  <c r="V1312" i="4"/>
  <c r="U1312" i="4"/>
  <c r="T1312" i="4"/>
  <c r="S1312" i="4"/>
  <c r="R1312" i="4"/>
  <c r="Q1312" i="4"/>
  <c r="P1312" i="4"/>
  <c r="O1312" i="4"/>
  <c r="AD1311" i="4"/>
  <c r="AC1311" i="4"/>
  <c r="AB1311" i="4"/>
  <c r="AA1311" i="4"/>
  <c r="Z1311" i="4"/>
  <c r="Y1311" i="4"/>
  <c r="X1311" i="4"/>
  <c r="W1311" i="4"/>
  <c r="V1311" i="4"/>
  <c r="U1311" i="4"/>
  <c r="T1311" i="4"/>
  <c r="S1311" i="4"/>
  <c r="R1311" i="4"/>
  <c r="Q1311" i="4"/>
  <c r="P1311" i="4"/>
  <c r="O1311" i="4"/>
  <c r="AD1310" i="4"/>
  <c r="AC1310" i="4"/>
  <c r="AB1310" i="4"/>
  <c r="AA1310" i="4"/>
  <c r="Z1310" i="4"/>
  <c r="Y1310" i="4"/>
  <c r="X1310" i="4"/>
  <c r="W1310" i="4"/>
  <c r="V1310" i="4"/>
  <c r="U1310" i="4"/>
  <c r="T1310" i="4"/>
  <c r="S1310" i="4"/>
  <c r="R1310" i="4"/>
  <c r="Q1310" i="4"/>
  <c r="P1310" i="4"/>
  <c r="O1310" i="4"/>
  <c r="AD1309" i="4"/>
  <c r="AC1309" i="4"/>
  <c r="AB1309" i="4"/>
  <c r="AA1309" i="4"/>
  <c r="Z1309" i="4"/>
  <c r="Y1309" i="4"/>
  <c r="X1309" i="4"/>
  <c r="W1309" i="4"/>
  <c r="V1309" i="4"/>
  <c r="U1309" i="4"/>
  <c r="T1309" i="4"/>
  <c r="S1309" i="4"/>
  <c r="R1309" i="4"/>
  <c r="Q1309" i="4"/>
  <c r="P1309" i="4"/>
  <c r="O1309" i="4"/>
  <c r="AD1308" i="4"/>
  <c r="AC1308" i="4"/>
  <c r="AB1308" i="4"/>
  <c r="AA1308" i="4"/>
  <c r="Z1308" i="4"/>
  <c r="Y1308" i="4"/>
  <c r="X1308" i="4"/>
  <c r="W1308" i="4"/>
  <c r="V1308" i="4"/>
  <c r="U1308" i="4"/>
  <c r="T1308" i="4"/>
  <c r="S1308" i="4"/>
  <c r="R1308" i="4"/>
  <c r="Q1308" i="4"/>
  <c r="P1308" i="4"/>
  <c r="O1308" i="4"/>
  <c r="AD1307" i="4"/>
  <c r="AC1307" i="4"/>
  <c r="AB1307" i="4"/>
  <c r="AA1307" i="4"/>
  <c r="Z1307" i="4"/>
  <c r="Y1307" i="4"/>
  <c r="X1307" i="4"/>
  <c r="W1307" i="4"/>
  <c r="V1307" i="4"/>
  <c r="U1307" i="4"/>
  <c r="T1307" i="4"/>
  <c r="S1307" i="4"/>
  <c r="R1307" i="4"/>
  <c r="Q1307" i="4"/>
  <c r="P1307" i="4"/>
  <c r="O1307" i="4"/>
  <c r="AD1306" i="4"/>
  <c r="AC1306" i="4"/>
  <c r="AB1306" i="4"/>
  <c r="AA1306" i="4"/>
  <c r="Z1306" i="4"/>
  <c r="Y1306" i="4"/>
  <c r="X1306" i="4"/>
  <c r="W1306" i="4"/>
  <c r="V1306" i="4"/>
  <c r="U1306" i="4"/>
  <c r="T1306" i="4"/>
  <c r="S1306" i="4"/>
  <c r="R1306" i="4"/>
  <c r="Q1306" i="4"/>
  <c r="P1306" i="4"/>
  <c r="O1306" i="4"/>
  <c r="AD1305" i="4"/>
  <c r="AC1305" i="4"/>
  <c r="AB1305" i="4"/>
  <c r="AA1305" i="4"/>
  <c r="Z1305" i="4"/>
  <c r="Y1305" i="4"/>
  <c r="X1305" i="4"/>
  <c r="W1305" i="4"/>
  <c r="V1305" i="4"/>
  <c r="U1305" i="4"/>
  <c r="T1305" i="4"/>
  <c r="S1305" i="4"/>
  <c r="R1305" i="4"/>
  <c r="Q1305" i="4"/>
  <c r="P1305" i="4"/>
  <c r="O1305" i="4"/>
  <c r="AD1304" i="4"/>
  <c r="AC1304" i="4"/>
  <c r="AB1304" i="4"/>
  <c r="AA1304" i="4"/>
  <c r="Z1304" i="4"/>
  <c r="Y1304" i="4"/>
  <c r="X1304" i="4"/>
  <c r="W1304" i="4"/>
  <c r="V1304" i="4"/>
  <c r="U1304" i="4"/>
  <c r="T1304" i="4"/>
  <c r="S1304" i="4"/>
  <c r="R1304" i="4"/>
  <c r="Q1304" i="4"/>
  <c r="P1304" i="4"/>
  <c r="O1304" i="4"/>
  <c r="AD1303" i="4"/>
  <c r="AC1303" i="4"/>
  <c r="AB1303" i="4"/>
  <c r="AA1303" i="4"/>
  <c r="Z1303" i="4"/>
  <c r="Y1303" i="4"/>
  <c r="X1303" i="4"/>
  <c r="W1303" i="4"/>
  <c r="V1303" i="4"/>
  <c r="U1303" i="4"/>
  <c r="T1303" i="4"/>
  <c r="S1303" i="4"/>
  <c r="R1303" i="4"/>
  <c r="Q1303" i="4"/>
  <c r="P1303" i="4"/>
  <c r="O1303" i="4"/>
  <c r="AD1302" i="4"/>
  <c r="AC1302" i="4"/>
  <c r="AB1302" i="4"/>
  <c r="AA1302" i="4"/>
  <c r="Z1302" i="4"/>
  <c r="Y1302" i="4"/>
  <c r="X1302" i="4"/>
  <c r="W1302" i="4"/>
  <c r="V1302" i="4"/>
  <c r="U1302" i="4"/>
  <c r="T1302" i="4"/>
  <c r="S1302" i="4"/>
  <c r="R1302" i="4"/>
  <c r="Q1302" i="4"/>
  <c r="P1302" i="4"/>
  <c r="O1302" i="4"/>
  <c r="AD1301" i="4"/>
  <c r="AC1301" i="4"/>
  <c r="AB1301" i="4"/>
  <c r="AA1301" i="4"/>
  <c r="Z1301" i="4"/>
  <c r="Y1301" i="4"/>
  <c r="X1301" i="4"/>
  <c r="W1301" i="4"/>
  <c r="V1301" i="4"/>
  <c r="U1301" i="4"/>
  <c r="T1301" i="4"/>
  <c r="S1301" i="4"/>
  <c r="R1301" i="4"/>
  <c r="Q1301" i="4"/>
  <c r="P1301" i="4"/>
  <c r="O1301" i="4"/>
  <c r="AD1300" i="4"/>
  <c r="AC1300" i="4"/>
  <c r="AB1300" i="4"/>
  <c r="AA1300" i="4"/>
  <c r="Z1300" i="4"/>
  <c r="Y1300" i="4"/>
  <c r="X1300" i="4"/>
  <c r="W1300" i="4"/>
  <c r="V1300" i="4"/>
  <c r="U1300" i="4"/>
  <c r="T1300" i="4"/>
  <c r="S1300" i="4"/>
  <c r="R1300" i="4"/>
  <c r="Q1300" i="4"/>
  <c r="P1300" i="4"/>
  <c r="O1300" i="4"/>
  <c r="AD1299" i="4"/>
  <c r="AC1299" i="4"/>
  <c r="AB1299" i="4"/>
  <c r="AA1299" i="4"/>
  <c r="Z1299" i="4"/>
  <c r="Y1299" i="4"/>
  <c r="X1299" i="4"/>
  <c r="W1299" i="4"/>
  <c r="V1299" i="4"/>
  <c r="U1299" i="4"/>
  <c r="T1299" i="4"/>
  <c r="S1299" i="4"/>
  <c r="R1299" i="4"/>
  <c r="Q1299" i="4"/>
  <c r="P1299" i="4"/>
  <c r="O1299" i="4"/>
  <c r="AD1298" i="4"/>
  <c r="AC1298" i="4"/>
  <c r="AB1298" i="4"/>
  <c r="AA1298" i="4"/>
  <c r="Z1298" i="4"/>
  <c r="Y1298" i="4"/>
  <c r="X1298" i="4"/>
  <c r="W1298" i="4"/>
  <c r="V1298" i="4"/>
  <c r="U1298" i="4"/>
  <c r="T1298" i="4"/>
  <c r="S1298" i="4"/>
  <c r="R1298" i="4"/>
  <c r="Q1298" i="4"/>
  <c r="P1298" i="4"/>
  <c r="O1298" i="4"/>
  <c r="AD1297" i="4"/>
  <c r="AC1297" i="4"/>
  <c r="AB1297" i="4"/>
  <c r="AA1297" i="4"/>
  <c r="Z1297" i="4"/>
  <c r="Y1297" i="4"/>
  <c r="X1297" i="4"/>
  <c r="W1297" i="4"/>
  <c r="V1297" i="4"/>
  <c r="U1297" i="4"/>
  <c r="T1297" i="4"/>
  <c r="S1297" i="4"/>
  <c r="R1297" i="4"/>
  <c r="Q1297" i="4"/>
  <c r="P1297" i="4"/>
  <c r="O1297" i="4"/>
  <c r="AD1296" i="4"/>
  <c r="AC1296" i="4"/>
  <c r="AB1296" i="4"/>
  <c r="AA1296" i="4"/>
  <c r="Z1296" i="4"/>
  <c r="Y1296" i="4"/>
  <c r="X1296" i="4"/>
  <c r="W1296" i="4"/>
  <c r="V1296" i="4"/>
  <c r="U1296" i="4"/>
  <c r="T1296" i="4"/>
  <c r="S1296" i="4"/>
  <c r="R1296" i="4"/>
  <c r="Q1296" i="4"/>
  <c r="P1296" i="4"/>
  <c r="O1296" i="4"/>
  <c r="AD1295" i="4"/>
  <c r="AC1295" i="4"/>
  <c r="AB1295" i="4"/>
  <c r="AA1295" i="4"/>
  <c r="Z1295" i="4"/>
  <c r="Y1295" i="4"/>
  <c r="X1295" i="4"/>
  <c r="W1295" i="4"/>
  <c r="V1295" i="4"/>
  <c r="U1295" i="4"/>
  <c r="T1295" i="4"/>
  <c r="S1295" i="4"/>
  <c r="R1295" i="4"/>
  <c r="Q1295" i="4"/>
  <c r="P1295" i="4"/>
  <c r="O1295" i="4"/>
  <c r="AD1294" i="4"/>
  <c r="AC1294" i="4"/>
  <c r="AB1294" i="4"/>
  <c r="AA1294" i="4"/>
  <c r="Z1294" i="4"/>
  <c r="Y1294" i="4"/>
  <c r="X1294" i="4"/>
  <c r="W1294" i="4"/>
  <c r="V1294" i="4"/>
  <c r="U1294" i="4"/>
  <c r="T1294" i="4"/>
  <c r="S1294" i="4"/>
  <c r="R1294" i="4"/>
  <c r="Q1294" i="4"/>
  <c r="P1294" i="4"/>
  <c r="O1294" i="4"/>
  <c r="AD1293" i="4"/>
  <c r="AC1293" i="4"/>
  <c r="AB1293" i="4"/>
  <c r="AA1293" i="4"/>
  <c r="Z1293" i="4"/>
  <c r="Y1293" i="4"/>
  <c r="X1293" i="4"/>
  <c r="W1293" i="4"/>
  <c r="V1293" i="4"/>
  <c r="U1293" i="4"/>
  <c r="T1293" i="4"/>
  <c r="S1293" i="4"/>
  <c r="R1293" i="4"/>
  <c r="Q1293" i="4"/>
  <c r="P1293" i="4"/>
  <c r="O1293" i="4"/>
  <c r="AD1292" i="4"/>
  <c r="AC1292" i="4"/>
  <c r="AB1292" i="4"/>
  <c r="AA1292" i="4"/>
  <c r="Z1292" i="4"/>
  <c r="Y1292" i="4"/>
  <c r="X1292" i="4"/>
  <c r="W1292" i="4"/>
  <c r="V1292" i="4"/>
  <c r="U1292" i="4"/>
  <c r="T1292" i="4"/>
  <c r="S1292" i="4"/>
  <c r="R1292" i="4"/>
  <c r="Q1292" i="4"/>
  <c r="P1292" i="4"/>
  <c r="O1292" i="4"/>
  <c r="AD1291" i="4"/>
  <c r="AC1291" i="4"/>
  <c r="AB1291" i="4"/>
  <c r="AA1291" i="4"/>
  <c r="Z1291" i="4"/>
  <c r="Y1291" i="4"/>
  <c r="X1291" i="4"/>
  <c r="W1291" i="4"/>
  <c r="V1291" i="4"/>
  <c r="U1291" i="4"/>
  <c r="T1291" i="4"/>
  <c r="S1291" i="4"/>
  <c r="R1291" i="4"/>
  <c r="Q1291" i="4"/>
  <c r="P1291" i="4"/>
  <c r="O1291" i="4"/>
  <c r="AD1290" i="4"/>
  <c r="AC1290" i="4"/>
  <c r="AB1290" i="4"/>
  <c r="AA1290" i="4"/>
  <c r="Z1290" i="4"/>
  <c r="Y1290" i="4"/>
  <c r="X1290" i="4"/>
  <c r="W1290" i="4"/>
  <c r="V1290" i="4"/>
  <c r="U1290" i="4"/>
  <c r="T1290" i="4"/>
  <c r="S1290" i="4"/>
  <c r="R1290" i="4"/>
  <c r="Q1290" i="4"/>
  <c r="P1290" i="4"/>
  <c r="O1290" i="4"/>
  <c r="AD1289" i="4"/>
  <c r="AC1289" i="4"/>
  <c r="AB1289" i="4"/>
  <c r="AA1289" i="4"/>
  <c r="Z1289" i="4"/>
  <c r="Y1289" i="4"/>
  <c r="X1289" i="4"/>
  <c r="W1289" i="4"/>
  <c r="V1289" i="4"/>
  <c r="U1289" i="4"/>
  <c r="T1289" i="4"/>
  <c r="S1289" i="4"/>
  <c r="R1289" i="4"/>
  <c r="Q1289" i="4"/>
  <c r="P1289" i="4"/>
  <c r="O1289" i="4"/>
  <c r="AD1288" i="4"/>
  <c r="AC1288" i="4"/>
  <c r="AB1288" i="4"/>
  <c r="AA1288" i="4"/>
  <c r="Z1288" i="4"/>
  <c r="Y1288" i="4"/>
  <c r="X1288" i="4"/>
  <c r="W1288" i="4"/>
  <c r="V1288" i="4"/>
  <c r="U1288" i="4"/>
  <c r="T1288" i="4"/>
  <c r="S1288" i="4"/>
  <c r="R1288" i="4"/>
  <c r="Q1288" i="4"/>
  <c r="P1288" i="4"/>
  <c r="O1288" i="4"/>
  <c r="AD1287" i="4"/>
  <c r="AC1287" i="4"/>
  <c r="AB1287" i="4"/>
  <c r="AA1287" i="4"/>
  <c r="Z1287" i="4"/>
  <c r="Y1287" i="4"/>
  <c r="X1287" i="4"/>
  <c r="W1287" i="4"/>
  <c r="V1287" i="4"/>
  <c r="U1287" i="4"/>
  <c r="T1287" i="4"/>
  <c r="S1287" i="4"/>
  <c r="R1287" i="4"/>
  <c r="Q1287" i="4"/>
  <c r="P1287" i="4"/>
  <c r="O1287" i="4"/>
  <c r="AD1286" i="4"/>
  <c r="AC1286" i="4"/>
  <c r="AB1286" i="4"/>
  <c r="AA1286" i="4"/>
  <c r="Z1286" i="4"/>
  <c r="Y1286" i="4"/>
  <c r="X1286" i="4"/>
  <c r="W1286" i="4"/>
  <c r="V1286" i="4"/>
  <c r="U1286" i="4"/>
  <c r="T1286" i="4"/>
  <c r="S1286" i="4"/>
  <c r="R1286" i="4"/>
  <c r="Q1286" i="4"/>
  <c r="P1286" i="4"/>
  <c r="O1286" i="4"/>
  <c r="AD1285" i="4"/>
  <c r="AC1285" i="4"/>
  <c r="AB1285" i="4"/>
  <c r="AA1285" i="4"/>
  <c r="Z1285" i="4"/>
  <c r="Y1285" i="4"/>
  <c r="X1285" i="4"/>
  <c r="W1285" i="4"/>
  <c r="V1285" i="4"/>
  <c r="U1285" i="4"/>
  <c r="T1285" i="4"/>
  <c r="S1285" i="4"/>
  <c r="R1285" i="4"/>
  <c r="Q1285" i="4"/>
  <c r="P1285" i="4"/>
  <c r="O1285" i="4"/>
  <c r="AD1284" i="4"/>
  <c r="AC1284" i="4"/>
  <c r="AB1284" i="4"/>
  <c r="AA1284" i="4"/>
  <c r="Z1284" i="4"/>
  <c r="Y1284" i="4"/>
  <c r="X1284" i="4"/>
  <c r="W1284" i="4"/>
  <c r="V1284" i="4"/>
  <c r="U1284" i="4"/>
  <c r="T1284" i="4"/>
  <c r="S1284" i="4"/>
  <c r="R1284" i="4"/>
  <c r="Q1284" i="4"/>
  <c r="P1284" i="4"/>
  <c r="O1284" i="4"/>
  <c r="AD1283" i="4"/>
  <c r="AC1283" i="4"/>
  <c r="AB1283" i="4"/>
  <c r="AA1283" i="4"/>
  <c r="Z1283" i="4"/>
  <c r="Y1283" i="4"/>
  <c r="X1283" i="4"/>
  <c r="W1283" i="4"/>
  <c r="V1283" i="4"/>
  <c r="U1283" i="4"/>
  <c r="T1283" i="4"/>
  <c r="S1283" i="4"/>
  <c r="R1283" i="4"/>
  <c r="Q1283" i="4"/>
  <c r="P1283" i="4"/>
  <c r="O1283" i="4"/>
  <c r="AD1282" i="4"/>
  <c r="AC1282" i="4"/>
  <c r="AB1282" i="4"/>
  <c r="AA1282" i="4"/>
  <c r="Z1282" i="4"/>
  <c r="Y1282" i="4"/>
  <c r="X1282" i="4"/>
  <c r="W1282" i="4"/>
  <c r="V1282" i="4"/>
  <c r="U1282" i="4"/>
  <c r="T1282" i="4"/>
  <c r="S1282" i="4"/>
  <c r="R1282" i="4"/>
  <c r="Q1282" i="4"/>
  <c r="P1282" i="4"/>
  <c r="O1282" i="4"/>
  <c r="AD1281" i="4"/>
  <c r="AC1281" i="4"/>
  <c r="AB1281" i="4"/>
  <c r="AA1281" i="4"/>
  <c r="Z1281" i="4"/>
  <c r="Y1281" i="4"/>
  <c r="X1281" i="4"/>
  <c r="W1281" i="4"/>
  <c r="V1281" i="4"/>
  <c r="U1281" i="4"/>
  <c r="T1281" i="4"/>
  <c r="S1281" i="4"/>
  <c r="R1281" i="4"/>
  <c r="Q1281" i="4"/>
  <c r="P1281" i="4"/>
  <c r="O1281" i="4"/>
  <c r="AD1280" i="4"/>
  <c r="AC1280" i="4"/>
  <c r="AB1280" i="4"/>
  <c r="AA1280" i="4"/>
  <c r="Z1280" i="4"/>
  <c r="Y1280" i="4"/>
  <c r="X1280" i="4"/>
  <c r="W1280" i="4"/>
  <c r="V1280" i="4"/>
  <c r="U1280" i="4"/>
  <c r="T1280" i="4"/>
  <c r="S1280" i="4"/>
  <c r="R1280" i="4"/>
  <c r="Q1280" i="4"/>
  <c r="P1280" i="4"/>
  <c r="O1280" i="4"/>
  <c r="AD1279" i="4"/>
  <c r="AC1279" i="4"/>
  <c r="AB1279" i="4"/>
  <c r="AA1279" i="4"/>
  <c r="Z1279" i="4"/>
  <c r="Y1279" i="4"/>
  <c r="X1279" i="4"/>
  <c r="W1279" i="4"/>
  <c r="V1279" i="4"/>
  <c r="U1279" i="4"/>
  <c r="T1279" i="4"/>
  <c r="S1279" i="4"/>
  <c r="R1279" i="4"/>
  <c r="Q1279" i="4"/>
  <c r="P1279" i="4"/>
  <c r="O1279" i="4"/>
  <c r="AD1278" i="4"/>
  <c r="AC1278" i="4"/>
  <c r="AB1278" i="4"/>
  <c r="AA1278" i="4"/>
  <c r="Z1278" i="4"/>
  <c r="Y1278" i="4"/>
  <c r="X1278" i="4"/>
  <c r="W1278" i="4"/>
  <c r="V1278" i="4"/>
  <c r="U1278" i="4"/>
  <c r="T1278" i="4"/>
  <c r="S1278" i="4"/>
  <c r="R1278" i="4"/>
  <c r="Q1278" i="4"/>
  <c r="P1278" i="4"/>
  <c r="O1278" i="4"/>
  <c r="AD1277" i="4"/>
  <c r="AC1277" i="4"/>
  <c r="AB1277" i="4"/>
  <c r="AA1277" i="4"/>
  <c r="Z1277" i="4"/>
  <c r="Y1277" i="4"/>
  <c r="X1277" i="4"/>
  <c r="W1277" i="4"/>
  <c r="V1277" i="4"/>
  <c r="U1277" i="4"/>
  <c r="T1277" i="4"/>
  <c r="S1277" i="4"/>
  <c r="R1277" i="4"/>
  <c r="Q1277" i="4"/>
  <c r="P1277" i="4"/>
  <c r="O1277" i="4"/>
  <c r="AD1276" i="4"/>
  <c r="AC1276" i="4"/>
  <c r="AB1276" i="4"/>
  <c r="AA1276" i="4"/>
  <c r="Z1276" i="4"/>
  <c r="Y1276" i="4"/>
  <c r="X1276" i="4"/>
  <c r="W1276" i="4"/>
  <c r="V1276" i="4"/>
  <c r="U1276" i="4"/>
  <c r="T1276" i="4"/>
  <c r="S1276" i="4"/>
  <c r="R1276" i="4"/>
  <c r="Q1276" i="4"/>
  <c r="P1276" i="4"/>
  <c r="O1276" i="4"/>
  <c r="AD1275" i="4"/>
  <c r="AC1275" i="4"/>
  <c r="AB1275" i="4"/>
  <c r="AA1275" i="4"/>
  <c r="Z1275" i="4"/>
  <c r="Y1275" i="4"/>
  <c r="X1275" i="4"/>
  <c r="W1275" i="4"/>
  <c r="V1275" i="4"/>
  <c r="U1275" i="4"/>
  <c r="T1275" i="4"/>
  <c r="S1275" i="4"/>
  <c r="R1275" i="4"/>
  <c r="Q1275" i="4"/>
  <c r="P1275" i="4"/>
  <c r="O1275" i="4"/>
  <c r="AD1274" i="4"/>
  <c r="AC1274" i="4"/>
  <c r="AB1274" i="4"/>
  <c r="AA1274" i="4"/>
  <c r="Z1274" i="4"/>
  <c r="Y1274" i="4"/>
  <c r="X1274" i="4"/>
  <c r="W1274" i="4"/>
  <c r="V1274" i="4"/>
  <c r="U1274" i="4"/>
  <c r="T1274" i="4"/>
  <c r="S1274" i="4"/>
  <c r="R1274" i="4"/>
  <c r="Q1274" i="4"/>
  <c r="P1274" i="4"/>
  <c r="O1274" i="4"/>
  <c r="AD1273" i="4"/>
  <c r="AC1273" i="4"/>
  <c r="AB1273" i="4"/>
  <c r="AA1273" i="4"/>
  <c r="Z1273" i="4"/>
  <c r="Y1273" i="4"/>
  <c r="X1273" i="4"/>
  <c r="W1273" i="4"/>
  <c r="V1273" i="4"/>
  <c r="U1273" i="4"/>
  <c r="T1273" i="4"/>
  <c r="S1273" i="4"/>
  <c r="R1273" i="4"/>
  <c r="Q1273" i="4"/>
  <c r="P1273" i="4"/>
  <c r="O1273" i="4"/>
  <c r="AD1272" i="4"/>
  <c r="AC1272" i="4"/>
  <c r="AB1272" i="4"/>
  <c r="AA1272" i="4"/>
  <c r="Z1272" i="4"/>
  <c r="Y1272" i="4"/>
  <c r="X1272" i="4"/>
  <c r="W1272" i="4"/>
  <c r="V1272" i="4"/>
  <c r="U1272" i="4"/>
  <c r="T1272" i="4"/>
  <c r="S1272" i="4"/>
  <c r="R1272" i="4"/>
  <c r="Q1272" i="4"/>
  <c r="P1272" i="4"/>
  <c r="O1272" i="4"/>
  <c r="AD1271" i="4"/>
  <c r="AC1271" i="4"/>
  <c r="AB1271" i="4"/>
  <c r="AA1271" i="4"/>
  <c r="Z1271" i="4"/>
  <c r="Y1271" i="4"/>
  <c r="X1271" i="4"/>
  <c r="W1271" i="4"/>
  <c r="V1271" i="4"/>
  <c r="U1271" i="4"/>
  <c r="T1271" i="4"/>
  <c r="S1271" i="4"/>
  <c r="R1271" i="4"/>
  <c r="Q1271" i="4"/>
  <c r="P1271" i="4"/>
  <c r="O1271" i="4"/>
  <c r="AD1270" i="4"/>
  <c r="AC1270" i="4"/>
  <c r="AB1270" i="4"/>
  <c r="AA1270" i="4"/>
  <c r="Z1270" i="4"/>
  <c r="Y1270" i="4"/>
  <c r="X1270" i="4"/>
  <c r="W1270" i="4"/>
  <c r="V1270" i="4"/>
  <c r="U1270" i="4"/>
  <c r="T1270" i="4"/>
  <c r="S1270" i="4"/>
  <c r="R1270" i="4"/>
  <c r="Q1270" i="4"/>
  <c r="P1270" i="4"/>
  <c r="O1270" i="4"/>
  <c r="AD1269" i="4"/>
  <c r="AC1269" i="4"/>
  <c r="AB1269" i="4"/>
  <c r="AA1269" i="4"/>
  <c r="Z1269" i="4"/>
  <c r="Y1269" i="4"/>
  <c r="X1269" i="4"/>
  <c r="W1269" i="4"/>
  <c r="V1269" i="4"/>
  <c r="U1269" i="4"/>
  <c r="T1269" i="4"/>
  <c r="S1269" i="4"/>
  <c r="R1269" i="4"/>
  <c r="Q1269" i="4"/>
  <c r="P1269" i="4"/>
  <c r="O1269" i="4"/>
  <c r="AD1268" i="4"/>
  <c r="AC1268" i="4"/>
  <c r="AB1268" i="4"/>
  <c r="AA1268" i="4"/>
  <c r="Z1268" i="4"/>
  <c r="Y1268" i="4"/>
  <c r="X1268" i="4"/>
  <c r="W1268" i="4"/>
  <c r="V1268" i="4"/>
  <c r="U1268" i="4"/>
  <c r="T1268" i="4"/>
  <c r="S1268" i="4"/>
  <c r="R1268" i="4"/>
  <c r="Q1268" i="4"/>
  <c r="P1268" i="4"/>
  <c r="O1268" i="4"/>
  <c r="AD1267" i="4"/>
  <c r="AC1267" i="4"/>
  <c r="AB1267" i="4"/>
  <c r="AA1267" i="4"/>
  <c r="Z1267" i="4"/>
  <c r="Y1267" i="4"/>
  <c r="X1267" i="4"/>
  <c r="W1267" i="4"/>
  <c r="V1267" i="4"/>
  <c r="U1267" i="4"/>
  <c r="T1267" i="4"/>
  <c r="S1267" i="4"/>
  <c r="R1267" i="4"/>
  <c r="Q1267" i="4"/>
  <c r="P1267" i="4"/>
  <c r="O1267" i="4"/>
  <c r="AD1266" i="4"/>
  <c r="AC1266" i="4"/>
  <c r="AB1266" i="4"/>
  <c r="AA1266" i="4"/>
  <c r="Z1266" i="4"/>
  <c r="Y1266" i="4"/>
  <c r="X1266" i="4"/>
  <c r="W1266" i="4"/>
  <c r="V1266" i="4"/>
  <c r="U1266" i="4"/>
  <c r="T1266" i="4"/>
  <c r="S1266" i="4"/>
  <c r="R1266" i="4"/>
  <c r="Q1266" i="4"/>
  <c r="P1266" i="4"/>
  <c r="O1266" i="4"/>
  <c r="AD1265" i="4"/>
  <c r="AC1265" i="4"/>
  <c r="AB1265" i="4"/>
  <c r="AA1265" i="4"/>
  <c r="Z1265" i="4"/>
  <c r="Y1265" i="4"/>
  <c r="X1265" i="4"/>
  <c r="W1265" i="4"/>
  <c r="V1265" i="4"/>
  <c r="U1265" i="4"/>
  <c r="T1265" i="4"/>
  <c r="S1265" i="4"/>
  <c r="R1265" i="4"/>
  <c r="Q1265" i="4"/>
  <c r="P1265" i="4"/>
  <c r="O1265" i="4"/>
  <c r="AD1264" i="4"/>
  <c r="AC1264" i="4"/>
  <c r="AB1264" i="4"/>
  <c r="AA1264" i="4"/>
  <c r="Z1264" i="4"/>
  <c r="Y1264" i="4"/>
  <c r="X1264" i="4"/>
  <c r="W1264" i="4"/>
  <c r="V1264" i="4"/>
  <c r="U1264" i="4"/>
  <c r="T1264" i="4"/>
  <c r="S1264" i="4"/>
  <c r="R1264" i="4"/>
  <c r="Q1264" i="4"/>
  <c r="P1264" i="4"/>
  <c r="O1264" i="4"/>
  <c r="AD1263" i="4"/>
  <c r="AC1263" i="4"/>
  <c r="AB1263" i="4"/>
  <c r="AA1263" i="4"/>
  <c r="Z1263" i="4"/>
  <c r="Y1263" i="4"/>
  <c r="X1263" i="4"/>
  <c r="W1263" i="4"/>
  <c r="V1263" i="4"/>
  <c r="U1263" i="4"/>
  <c r="T1263" i="4"/>
  <c r="S1263" i="4"/>
  <c r="R1263" i="4"/>
  <c r="Q1263" i="4"/>
  <c r="P1263" i="4"/>
  <c r="O1263" i="4"/>
  <c r="AD1262" i="4"/>
  <c r="AC1262" i="4"/>
  <c r="AB1262" i="4"/>
  <c r="AA1262" i="4"/>
  <c r="Z1262" i="4"/>
  <c r="Y1262" i="4"/>
  <c r="X1262" i="4"/>
  <c r="W1262" i="4"/>
  <c r="V1262" i="4"/>
  <c r="U1262" i="4"/>
  <c r="T1262" i="4"/>
  <c r="S1262" i="4"/>
  <c r="R1262" i="4"/>
  <c r="Q1262" i="4"/>
  <c r="P1262" i="4"/>
  <c r="O1262" i="4"/>
  <c r="AD1261" i="4"/>
  <c r="AC1261" i="4"/>
  <c r="AB1261" i="4"/>
  <c r="AA1261" i="4"/>
  <c r="Z1261" i="4"/>
  <c r="Y1261" i="4"/>
  <c r="X1261" i="4"/>
  <c r="W1261" i="4"/>
  <c r="V1261" i="4"/>
  <c r="U1261" i="4"/>
  <c r="T1261" i="4"/>
  <c r="S1261" i="4"/>
  <c r="R1261" i="4"/>
  <c r="Q1261" i="4"/>
  <c r="P1261" i="4"/>
  <c r="O1261" i="4"/>
  <c r="AD1260" i="4"/>
  <c r="AC1260" i="4"/>
  <c r="AB1260" i="4"/>
  <c r="AA1260" i="4"/>
  <c r="Z1260" i="4"/>
  <c r="Y1260" i="4"/>
  <c r="X1260" i="4"/>
  <c r="W1260" i="4"/>
  <c r="V1260" i="4"/>
  <c r="U1260" i="4"/>
  <c r="T1260" i="4"/>
  <c r="S1260" i="4"/>
  <c r="R1260" i="4"/>
  <c r="Q1260" i="4"/>
  <c r="P1260" i="4"/>
  <c r="O1260" i="4"/>
  <c r="AD1259" i="4"/>
  <c r="AC1259" i="4"/>
  <c r="AB1259" i="4"/>
  <c r="AA1259" i="4"/>
  <c r="Z1259" i="4"/>
  <c r="Y1259" i="4"/>
  <c r="X1259" i="4"/>
  <c r="W1259" i="4"/>
  <c r="V1259" i="4"/>
  <c r="U1259" i="4"/>
  <c r="T1259" i="4"/>
  <c r="S1259" i="4"/>
  <c r="R1259" i="4"/>
  <c r="Q1259" i="4"/>
  <c r="P1259" i="4"/>
  <c r="O1259" i="4"/>
  <c r="AD1258" i="4"/>
  <c r="AC1258" i="4"/>
  <c r="AB1258" i="4"/>
  <c r="AA1258" i="4"/>
  <c r="Z1258" i="4"/>
  <c r="Y1258" i="4"/>
  <c r="X1258" i="4"/>
  <c r="W1258" i="4"/>
  <c r="V1258" i="4"/>
  <c r="U1258" i="4"/>
  <c r="T1258" i="4"/>
  <c r="S1258" i="4"/>
  <c r="R1258" i="4"/>
  <c r="Q1258" i="4"/>
  <c r="P1258" i="4"/>
  <c r="O1258" i="4"/>
  <c r="AD1257" i="4"/>
  <c r="AC1257" i="4"/>
  <c r="AB1257" i="4"/>
  <c r="AA1257" i="4"/>
  <c r="Z1257" i="4"/>
  <c r="Y1257" i="4"/>
  <c r="X1257" i="4"/>
  <c r="W1257" i="4"/>
  <c r="V1257" i="4"/>
  <c r="U1257" i="4"/>
  <c r="T1257" i="4"/>
  <c r="S1257" i="4"/>
  <c r="R1257" i="4"/>
  <c r="Q1257" i="4"/>
  <c r="P1257" i="4"/>
  <c r="O1257" i="4"/>
  <c r="AD1256" i="4"/>
  <c r="AC1256" i="4"/>
  <c r="AB1256" i="4"/>
  <c r="AA1256" i="4"/>
  <c r="Z1256" i="4"/>
  <c r="Y1256" i="4"/>
  <c r="X1256" i="4"/>
  <c r="W1256" i="4"/>
  <c r="V1256" i="4"/>
  <c r="U1256" i="4"/>
  <c r="T1256" i="4"/>
  <c r="S1256" i="4"/>
  <c r="R1256" i="4"/>
  <c r="Q1256" i="4"/>
  <c r="P1256" i="4"/>
  <c r="O1256" i="4"/>
  <c r="AD1255" i="4"/>
  <c r="AC1255" i="4"/>
  <c r="AB1255" i="4"/>
  <c r="AA1255" i="4"/>
  <c r="Z1255" i="4"/>
  <c r="Y1255" i="4"/>
  <c r="X1255" i="4"/>
  <c r="W1255" i="4"/>
  <c r="V1255" i="4"/>
  <c r="U1255" i="4"/>
  <c r="T1255" i="4"/>
  <c r="S1255" i="4"/>
  <c r="R1255" i="4"/>
  <c r="Q1255" i="4"/>
  <c r="P1255" i="4"/>
  <c r="O1255" i="4"/>
  <c r="AD1254" i="4"/>
  <c r="AC1254" i="4"/>
  <c r="AB1254" i="4"/>
  <c r="AA1254" i="4"/>
  <c r="Z1254" i="4"/>
  <c r="Y1254" i="4"/>
  <c r="X1254" i="4"/>
  <c r="W1254" i="4"/>
  <c r="V1254" i="4"/>
  <c r="U1254" i="4"/>
  <c r="T1254" i="4"/>
  <c r="S1254" i="4"/>
  <c r="R1254" i="4"/>
  <c r="Q1254" i="4"/>
  <c r="P1254" i="4"/>
  <c r="O1254" i="4"/>
  <c r="AD1253" i="4"/>
  <c r="AC1253" i="4"/>
  <c r="AB1253" i="4"/>
  <c r="AA1253" i="4"/>
  <c r="Z1253" i="4"/>
  <c r="Y1253" i="4"/>
  <c r="X1253" i="4"/>
  <c r="W1253" i="4"/>
  <c r="V1253" i="4"/>
  <c r="U1253" i="4"/>
  <c r="T1253" i="4"/>
  <c r="S1253" i="4"/>
  <c r="R1253" i="4"/>
  <c r="Q1253" i="4"/>
  <c r="P1253" i="4"/>
  <c r="O1253" i="4"/>
  <c r="AD1252" i="4"/>
  <c r="AC1252" i="4"/>
  <c r="AB1252" i="4"/>
  <c r="AA1252" i="4"/>
  <c r="Z1252" i="4"/>
  <c r="Y1252" i="4"/>
  <c r="X1252" i="4"/>
  <c r="W1252" i="4"/>
  <c r="V1252" i="4"/>
  <c r="U1252" i="4"/>
  <c r="T1252" i="4"/>
  <c r="S1252" i="4"/>
  <c r="R1252" i="4"/>
  <c r="Q1252" i="4"/>
  <c r="P1252" i="4"/>
  <c r="O1252" i="4"/>
  <c r="AD1251" i="4"/>
  <c r="AC1251" i="4"/>
  <c r="AB1251" i="4"/>
  <c r="AA1251" i="4"/>
  <c r="Z1251" i="4"/>
  <c r="Y1251" i="4"/>
  <c r="X1251" i="4"/>
  <c r="W1251" i="4"/>
  <c r="V1251" i="4"/>
  <c r="U1251" i="4"/>
  <c r="T1251" i="4"/>
  <c r="S1251" i="4"/>
  <c r="R1251" i="4"/>
  <c r="Q1251" i="4"/>
  <c r="P1251" i="4"/>
  <c r="O1251" i="4"/>
  <c r="AD1250" i="4"/>
  <c r="AC1250" i="4"/>
  <c r="AB1250" i="4"/>
  <c r="AA1250" i="4"/>
  <c r="Z1250" i="4"/>
  <c r="Y1250" i="4"/>
  <c r="X1250" i="4"/>
  <c r="W1250" i="4"/>
  <c r="V1250" i="4"/>
  <c r="U1250" i="4"/>
  <c r="T1250" i="4"/>
  <c r="S1250" i="4"/>
  <c r="R1250" i="4"/>
  <c r="Q1250" i="4"/>
  <c r="P1250" i="4"/>
  <c r="O1250" i="4"/>
  <c r="AD1249" i="4"/>
  <c r="AC1249" i="4"/>
  <c r="AB1249" i="4"/>
  <c r="AA1249" i="4"/>
  <c r="Z1249" i="4"/>
  <c r="Y1249" i="4"/>
  <c r="X1249" i="4"/>
  <c r="W1249" i="4"/>
  <c r="V1249" i="4"/>
  <c r="U1249" i="4"/>
  <c r="T1249" i="4"/>
  <c r="S1249" i="4"/>
  <c r="R1249" i="4"/>
  <c r="Q1249" i="4"/>
  <c r="P1249" i="4"/>
  <c r="O1249" i="4"/>
  <c r="AD1248" i="4"/>
  <c r="AC1248" i="4"/>
  <c r="AB1248" i="4"/>
  <c r="AA1248" i="4"/>
  <c r="Z1248" i="4"/>
  <c r="Y1248" i="4"/>
  <c r="X1248" i="4"/>
  <c r="W1248" i="4"/>
  <c r="V1248" i="4"/>
  <c r="U1248" i="4"/>
  <c r="T1248" i="4"/>
  <c r="S1248" i="4"/>
  <c r="R1248" i="4"/>
  <c r="Q1248" i="4"/>
  <c r="P1248" i="4"/>
  <c r="O1248" i="4"/>
  <c r="AD1247" i="4"/>
  <c r="AC1247" i="4"/>
  <c r="AB1247" i="4"/>
  <c r="AA1247" i="4"/>
  <c r="Z1247" i="4"/>
  <c r="Y1247" i="4"/>
  <c r="X1247" i="4"/>
  <c r="W1247" i="4"/>
  <c r="V1247" i="4"/>
  <c r="U1247" i="4"/>
  <c r="T1247" i="4"/>
  <c r="S1247" i="4"/>
  <c r="R1247" i="4"/>
  <c r="Q1247" i="4"/>
  <c r="P1247" i="4"/>
  <c r="O1247" i="4"/>
  <c r="AD1246" i="4"/>
  <c r="AC1246" i="4"/>
  <c r="AB1246" i="4"/>
  <c r="AA1246" i="4"/>
  <c r="Z1246" i="4"/>
  <c r="Y1246" i="4"/>
  <c r="X1246" i="4"/>
  <c r="W1246" i="4"/>
  <c r="V1246" i="4"/>
  <c r="U1246" i="4"/>
  <c r="T1246" i="4"/>
  <c r="S1246" i="4"/>
  <c r="R1246" i="4"/>
  <c r="Q1246" i="4"/>
  <c r="P1246" i="4"/>
  <c r="O1246" i="4"/>
  <c r="AD1245" i="4"/>
  <c r="AC1245" i="4"/>
  <c r="AB1245" i="4"/>
  <c r="AA1245" i="4"/>
  <c r="Z1245" i="4"/>
  <c r="Y1245" i="4"/>
  <c r="X1245" i="4"/>
  <c r="W1245" i="4"/>
  <c r="V1245" i="4"/>
  <c r="U1245" i="4"/>
  <c r="T1245" i="4"/>
  <c r="S1245" i="4"/>
  <c r="R1245" i="4"/>
  <c r="Q1245" i="4"/>
  <c r="P1245" i="4"/>
  <c r="O1245" i="4"/>
  <c r="AD1244" i="4"/>
  <c r="AC1244" i="4"/>
  <c r="AB1244" i="4"/>
  <c r="AA1244" i="4"/>
  <c r="Z1244" i="4"/>
  <c r="Y1244" i="4"/>
  <c r="X1244" i="4"/>
  <c r="W1244" i="4"/>
  <c r="V1244" i="4"/>
  <c r="U1244" i="4"/>
  <c r="T1244" i="4"/>
  <c r="S1244" i="4"/>
  <c r="R1244" i="4"/>
  <c r="Q1244" i="4"/>
  <c r="P1244" i="4"/>
  <c r="O1244" i="4"/>
  <c r="AD1243" i="4"/>
  <c r="AC1243" i="4"/>
  <c r="AB1243" i="4"/>
  <c r="AA1243" i="4"/>
  <c r="Z1243" i="4"/>
  <c r="Y1243" i="4"/>
  <c r="X1243" i="4"/>
  <c r="W1243" i="4"/>
  <c r="V1243" i="4"/>
  <c r="U1243" i="4"/>
  <c r="T1243" i="4"/>
  <c r="S1243" i="4"/>
  <c r="R1243" i="4"/>
  <c r="Q1243" i="4"/>
  <c r="P1243" i="4"/>
  <c r="O1243" i="4"/>
  <c r="AD1242" i="4"/>
  <c r="AC1242" i="4"/>
  <c r="AB1242" i="4"/>
  <c r="AA1242" i="4"/>
  <c r="Z1242" i="4"/>
  <c r="Y1242" i="4"/>
  <c r="X1242" i="4"/>
  <c r="W1242" i="4"/>
  <c r="V1242" i="4"/>
  <c r="U1242" i="4"/>
  <c r="T1242" i="4"/>
  <c r="S1242" i="4"/>
  <c r="R1242" i="4"/>
  <c r="Q1242" i="4"/>
  <c r="P1242" i="4"/>
  <c r="O1242" i="4"/>
  <c r="AD1241" i="4"/>
  <c r="AC1241" i="4"/>
  <c r="AB1241" i="4"/>
  <c r="AA1241" i="4"/>
  <c r="Z1241" i="4"/>
  <c r="Y1241" i="4"/>
  <c r="X1241" i="4"/>
  <c r="W1241" i="4"/>
  <c r="V1241" i="4"/>
  <c r="U1241" i="4"/>
  <c r="T1241" i="4"/>
  <c r="S1241" i="4"/>
  <c r="R1241" i="4"/>
  <c r="Q1241" i="4"/>
  <c r="P1241" i="4"/>
  <c r="O1241" i="4"/>
  <c r="AD1240" i="4"/>
  <c r="AC1240" i="4"/>
  <c r="AB1240" i="4"/>
  <c r="AA1240" i="4"/>
  <c r="Z1240" i="4"/>
  <c r="Y1240" i="4"/>
  <c r="X1240" i="4"/>
  <c r="W1240" i="4"/>
  <c r="V1240" i="4"/>
  <c r="U1240" i="4"/>
  <c r="T1240" i="4"/>
  <c r="S1240" i="4"/>
  <c r="R1240" i="4"/>
  <c r="Q1240" i="4"/>
  <c r="P1240" i="4"/>
  <c r="O1240" i="4"/>
  <c r="AD1239" i="4"/>
  <c r="AC1239" i="4"/>
  <c r="AB1239" i="4"/>
  <c r="AA1239" i="4"/>
  <c r="Z1239" i="4"/>
  <c r="Y1239" i="4"/>
  <c r="X1239" i="4"/>
  <c r="W1239" i="4"/>
  <c r="V1239" i="4"/>
  <c r="U1239" i="4"/>
  <c r="T1239" i="4"/>
  <c r="S1239" i="4"/>
  <c r="R1239" i="4"/>
  <c r="Q1239" i="4"/>
  <c r="P1239" i="4"/>
  <c r="O1239" i="4"/>
  <c r="AD1238" i="4"/>
  <c r="AC1238" i="4"/>
  <c r="AB1238" i="4"/>
  <c r="AA1238" i="4"/>
  <c r="Z1238" i="4"/>
  <c r="Y1238" i="4"/>
  <c r="X1238" i="4"/>
  <c r="W1238" i="4"/>
  <c r="V1238" i="4"/>
  <c r="U1238" i="4"/>
  <c r="T1238" i="4"/>
  <c r="S1238" i="4"/>
  <c r="R1238" i="4"/>
  <c r="Q1238" i="4"/>
  <c r="P1238" i="4"/>
  <c r="O1238" i="4"/>
  <c r="AD1237" i="4"/>
  <c r="AC1237" i="4"/>
  <c r="AB1237" i="4"/>
  <c r="AA1237" i="4"/>
  <c r="Z1237" i="4"/>
  <c r="Y1237" i="4"/>
  <c r="X1237" i="4"/>
  <c r="W1237" i="4"/>
  <c r="V1237" i="4"/>
  <c r="U1237" i="4"/>
  <c r="T1237" i="4"/>
  <c r="S1237" i="4"/>
  <c r="R1237" i="4"/>
  <c r="Q1237" i="4"/>
  <c r="P1237" i="4"/>
  <c r="O1237" i="4"/>
  <c r="AD1236" i="4"/>
  <c r="AC1236" i="4"/>
  <c r="AB1236" i="4"/>
  <c r="AA1236" i="4"/>
  <c r="Z1236" i="4"/>
  <c r="Y1236" i="4"/>
  <c r="X1236" i="4"/>
  <c r="W1236" i="4"/>
  <c r="V1236" i="4"/>
  <c r="U1236" i="4"/>
  <c r="T1236" i="4"/>
  <c r="S1236" i="4"/>
  <c r="R1236" i="4"/>
  <c r="Q1236" i="4"/>
  <c r="P1236" i="4"/>
  <c r="O1236" i="4"/>
  <c r="AD1235" i="4"/>
  <c r="AC1235" i="4"/>
  <c r="AB1235" i="4"/>
  <c r="AA1235" i="4"/>
  <c r="Z1235" i="4"/>
  <c r="Y1235" i="4"/>
  <c r="X1235" i="4"/>
  <c r="W1235" i="4"/>
  <c r="V1235" i="4"/>
  <c r="U1235" i="4"/>
  <c r="T1235" i="4"/>
  <c r="S1235" i="4"/>
  <c r="R1235" i="4"/>
  <c r="Q1235" i="4"/>
  <c r="P1235" i="4"/>
  <c r="O1235" i="4"/>
  <c r="AD1234" i="4"/>
  <c r="AC1234" i="4"/>
  <c r="AB1234" i="4"/>
  <c r="AA1234" i="4"/>
  <c r="Z1234" i="4"/>
  <c r="Y1234" i="4"/>
  <c r="X1234" i="4"/>
  <c r="W1234" i="4"/>
  <c r="V1234" i="4"/>
  <c r="U1234" i="4"/>
  <c r="T1234" i="4"/>
  <c r="S1234" i="4"/>
  <c r="R1234" i="4"/>
  <c r="Q1234" i="4"/>
  <c r="P1234" i="4"/>
  <c r="O1234" i="4"/>
  <c r="AD1233" i="4"/>
  <c r="AC1233" i="4"/>
  <c r="AB1233" i="4"/>
  <c r="AA1233" i="4"/>
  <c r="Z1233" i="4"/>
  <c r="Y1233" i="4"/>
  <c r="X1233" i="4"/>
  <c r="W1233" i="4"/>
  <c r="V1233" i="4"/>
  <c r="U1233" i="4"/>
  <c r="T1233" i="4"/>
  <c r="S1233" i="4"/>
  <c r="R1233" i="4"/>
  <c r="Q1233" i="4"/>
  <c r="P1233" i="4"/>
  <c r="O1233" i="4"/>
  <c r="AD1232" i="4"/>
  <c r="AC1232" i="4"/>
  <c r="AB1232" i="4"/>
  <c r="AA1232" i="4"/>
  <c r="Z1232" i="4"/>
  <c r="Y1232" i="4"/>
  <c r="X1232" i="4"/>
  <c r="W1232" i="4"/>
  <c r="V1232" i="4"/>
  <c r="U1232" i="4"/>
  <c r="T1232" i="4"/>
  <c r="S1232" i="4"/>
  <c r="R1232" i="4"/>
  <c r="Q1232" i="4"/>
  <c r="P1232" i="4"/>
  <c r="O1232" i="4"/>
  <c r="AD1231" i="4"/>
  <c r="AC1231" i="4"/>
  <c r="AB1231" i="4"/>
  <c r="AA1231" i="4"/>
  <c r="Z1231" i="4"/>
  <c r="Y1231" i="4"/>
  <c r="X1231" i="4"/>
  <c r="W1231" i="4"/>
  <c r="V1231" i="4"/>
  <c r="U1231" i="4"/>
  <c r="T1231" i="4"/>
  <c r="S1231" i="4"/>
  <c r="R1231" i="4"/>
  <c r="Q1231" i="4"/>
  <c r="P1231" i="4"/>
  <c r="O1231" i="4"/>
  <c r="AD1230" i="4"/>
  <c r="AC1230" i="4"/>
  <c r="AB1230" i="4"/>
  <c r="AA1230" i="4"/>
  <c r="Z1230" i="4"/>
  <c r="Y1230" i="4"/>
  <c r="X1230" i="4"/>
  <c r="W1230" i="4"/>
  <c r="V1230" i="4"/>
  <c r="U1230" i="4"/>
  <c r="T1230" i="4"/>
  <c r="S1230" i="4"/>
  <c r="R1230" i="4"/>
  <c r="Q1230" i="4"/>
  <c r="P1230" i="4"/>
  <c r="O1230" i="4"/>
  <c r="AD1229" i="4"/>
  <c r="AC1229" i="4"/>
  <c r="AB1229" i="4"/>
  <c r="AA1229" i="4"/>
  <c r="Z1229" i="4"/>
  <c r="Y1229" i="4"/>
  <c r="X1229" i="4"/>
  <c r="W1229" i="4"/>
  <c r="V1229" i="4"/>
  <c r="U1229" i="4"/>
  <c r="T1229" i="4"/>
  <c r="S1229" i="4"/>
  <c r="R1229" i="4"/>
  <c r="Q1229" i="4"/>
  <c r="P1229" i="4"/>
  <c r="O1229" i="4"/>
  <c r="AD1228" i="4"/>
  <c r="AC1228" i="4"/>
  <c r="AB1228" i="4"/>
  <c r="AA1228" i="4"/>
  <c r="Z1228" i="4"/>
  <c r="Y1228" i="4"/>
  <c r="X1228" i="4"/>
  <c r="W1228" i="4"/>
  <c r="V1228" i="4"/>
  <c r="U1228" i="4"/>
  <c r="T1228" i="4"/>
  <c r="S1228" i="4"/>
  <c r="R1228" i="4"/>
  <c r="Q1228" i="4"/>
  <c r="P1228" i="4"/>
  <c r="O1228" i="4"/>
  <c r="AD1227" i="4"/>
  <c r="AC1227" i="4"/>
  <c r="AB1227" i="4"/>
  <c r="AA1227" i="4"/>
  <c r="Z1227" i="4"/>
  <c r="Y1227" i="4"/>
  <c r="X1227" i="4"/>
  <c r="W1227" i="4"/>
  <c r="V1227" i="4"/>
  <c r="U1227" i="4"/>
  <c r="T1227" i="4"/>
  <c r="S1227" i="4"/>
  <c r="R1227" i="4"/>
  <c r="Q1227" i="4"/>
  <c r="P1227" i="4"/>
  <c r="O1227" i="4"/>
  <c r="AD1226" i="4"/>
  <c r="AC1226" i="4"/>
  <c r="AB1226" i="4"/>
  <c r="AA1226" i="4"/>
  <c r="Z1226" i="4"/>
  <c r="Y1226" i="4"/>
  <c r="X1226" i="4"/>
  <c r="W1226" i="4"/>
  <c r="V1226" i="4"/>
  <c r="U1226" i="4"/>
  <c r="T1226" i="4"/>
  <c r="S1226" i="4"/>
  <c r="R1226" i="4"/>
  <c r="Q1226" i="4"/>
  <c r="P1226" i="4"/>
  <c r="O1226" i="4"/>
  <c r="AD1225" i="4"/>
  <c r="AC1225" i="4"/>
  <c r="AB1225" i="4"/>
  <c r="AA1225" i="4"/>
  <c r="Z1225" i="4"/>
  <c r="Y1225" i="4"/>
  <c r="X1225" i="4"/>
  <c r="W1225" i="4"/>
  <c r="V1225" i="4"/>
  <c r="U1225" i="4"/>
  <c r="T1225" i="4"/>
  <c r="S1225" i="4"/>
  <c r="R1225" i="4"/>
  <c r="Q1225" i="4"/>
  <c r="P1225" i="4"/>
  <c r="O1225" i="4"/>
  <c r="AD1224" i="4"/>
  <c r="AC1224" i="4"/>
  <c r="AB1224" i="4"/>
  <c r="AA1224" i="4"/>
  <c r="Z1224" i="4"/>
  <c r="Y1224" i="4"/>
  <c r="X1224" i="4"/>
  <c r="W1224" i="4"/>
  <c r="V1224" i="4"/>
  <c r="U1224" i="4"/>
  <c r="T1224" i="4"/>
  <c r="S1224" i="4"/>
  <c r="R1224" i="4"/>
  <c r="Q1224" i="4"/>
  <c r="P1224" i="4"/>
  <c r="O1224" i="4"/>
  <c r="AD1223" i="4"/>
  <c r="AC1223" i="4"/>
  <c r="AB1223" i="4"/>
  <c r="AA1223" i="4"/>
  <c r="Z1223" i="4"/>
  <c r="Y1223" i="4"/>
  <c r="X1223" i="4"/>
  <c r="W1223" i="4"/>
  <c r="V1223" i="4"/>
  <c r="U1223" i="4"/>
  <c r="T1223" i="4"/>
  <c r="S1223" i="4"/>
  <c r="R1223" i="4"/>
  <c r="Q1223" i="4"/>
  <c r="P1223" i="4"/>
  <c r="O1223" i="4"/>
  <c r="AD1222" i="4"/>
  <c r="AC1222" i="4"/>
  <c r="AB1222" i="4"/>
  <c r="AA1222" i="4"/>
  <c r="Z1222" i="4"/>
  <c r="Y1222" i="4"/>
  <c r="X1222" i="4"/>
  <c r="W1222" i="4"/>
  <c r="V1222" i="4"/>
  <c r="U1222" i="4"/>
  <c r="T1222" i="4"/>
  <c r="S1222" i="4"/>
  <c r="R1222" i="4"/>
  <c r="Q1222" i="4"/>
  <c r="P1222" i="4"/>
  <c r="O1222" i="4"/>
  <c r="AD1221" i="4"/>
  <c r="AC1221" i="4"/>
  <c r="AB1221" i="4"/>
  <c r="AA1221" i="4"/>
  <c r="Z1221" i="4"/>
  <c r="Y1221" i="4"/>
  <c r="X1221" i="4"/>
  <c r="W1221" i="4"/>
  <c r="V1221" i="4"/>
  <c r="U1221" i="4"/>
  <c r="T1221" i="4"/>
  <c r="S1221" i="4"/>
  <c r="R1221" i="4"/>
  <c r="Q1221" i="4"/>
  <c r="P1221" i="4"/>
  <c r="O1221" i="4"/>
  <c r="AD1220" i="4"/>
  <c r="AC1220" i="4"/>
  <c r="AB1220" i="4"/>
  <c r="AA1220" i="4"/>
  <c r="Z1220" i="4"/>
  <c r="Y1220" i="4"/>
  <c r="X1220" i="4"/>
  <c r="W1220" i="4"/>
  <c r="V1220" i="4"/>
  <c r="U1220" i="4"/>
  <c r="T1220" i="4"/>
  <c r="S1220" i="4"/>
  <c r="R1220" i="4"/>
  <c r="Q1220" i="4"/>
  <c r="P1220" i="4"/>
  <c r="O1220" i="4"/>
  <c r="AD1219" i="4"/>
  <c r="AC1219" i="4"/>
  <c r="AB1219" i="4"/>
  <c r="AA1219" i="4"/>
  <c r="Z1219" i="4"/>
  <c r="Y1219" i="4"/>
  <c r="X1219" i="4"/>
  <c r="W1219" i="4"/>
  <c r="V1219" i="4"/>
  <c r="U1219" i="4"/>
  <c r="T1219" i="4"/>
  <c r="S1219" i="4"/>
  <c r="R1219" i="4"/>
  <c r="Q1219" i="4"/>
  <c r="P1219" i="4"/>
  <c r="O1219" i="4"/>
  <c r="AD1218" i="4"/>
  <c r="AC1218" i="4"/>
  <c r="AB1218" i="4"/>
  <c r="AA1218" i="4"/>
  <c r="Z1218" i="4"/>
  <c r="Y1218" i="4"/>
  <c r="X1218" i="4"/>
  <c r="W1218" i="4"/>
  <c r="V1218" i="4"/>
  <c r="U1218" i="4"/>
  <c r="T1218" i="4"/>
  <c r="S1218" i="4"/>
  <c r="R1218" i="4"/>
  <c r="Q1218" i="4"/>
  <c r="P1218" i="4"/>
  <c r="O1218" i="4"/>
  <c r="AD1217" i="4"/>
  <c r="AC1217" i="4"/>
  <c r="AB1217" i="4"/>
  <c r="AA1217" i="4"/>
  <c r="Z1217" i="4"/>
  <c r="Y1217" i="4"/>
  <c r="X1217" i="4"/>
  <c r="W1217" i="4"/>
  <c r="V1217" i="4"/>
  <c r="U1217" i="4"/>
  <c r="T1217" i="4"/>
  <c r="S1217" i="4"/>
  <c r="R1217" i="4"/>
  <c r="Q1217" i="4"/>
  <c r="P1217" i="4"/>
  <c r="O1217" i="4"/>
  <c r="AD1216" i="4"/>
  <c r="AC1216" i="4"/>
  <c r="AB1216" i="4"/>
  <c r="AA1216" i="4"/>
  <c r="Z1216" i="4"/>
  <c r="Y1216" i="4"/>
  <c r="X1216" i="4"/>
  <c r="W1216" i="4"/>
  <c r="V1216" i="4"/>
  <c r="U1216" i="4"/>
  <c r="T1216" i="4"/>
  <c r="S1216" i="4"/>
  <c r="R1216" i="4"/>
  <c r="Q1216" i="4"/>
  <c r="P1216" i="4"/>
  <c r="O1216" i="4"/>
  <c r="AD1215" i="4"/>
  <c r="AC1215" i="4"/>
  <c r="AB1215" i="4"/>
  <c r="AA1215" i="4"/>
  <c r="Z1215" i="4"/>
  <c r="Y1215" i="4"/>
  <c r="X1215" i="4"/>
  <c r="W1215" i="4"/>
  <c r="V1215" i="4"/>
  <c r="U1215" i="4"/>
  <c r="T1215" i="4"/>
  <c r="S1215" i="4"/>
  <c r="R1215" i="4"/>
  <c r="Q1215" i="4"/>
  <c r="P1215" i="4"/>
  <c r="O1215" i="4"/>
  <c r="AD1214" i="4"/>
  <c r="AC1214" i="4"/>
  <c r="AB1214" i="4"/>
  <c r="AA1214" i="4"/>
  <c r="Z1214" i="4"/>
  <c r="Y1214" i="4"/>
  <c r="X1214" i="4"/>
  <c r="W1214" i="4"/>
  <c r="V1214" i="4"/>
  <c r="U1214" i="4"/>
  <c r="T1214" i="4"/>
  <c r="S1214" i="4"/>
  <c r="R1214" i="4"/>
  <c r="Q1214" i="4"/>
  <c r="P1214" i="4"/>
  <c r="O1214" i="4"/>
  <c r="AD1213" i="4"/>
  <c r="AC1213" i="4"/>
  <c r="AB1213" i="4"/>
  <c r="AA1213" i="4"/>
  <c r="Z1213" i="4"/>
  <c r="Y1213" i="4"/>
  <c r="X1213" i="4"/>
  <c r="W1213" i="4"/>
  <c r="V1213" i="4"/>
  <c r="U1213" i="4"/>
  <c r="T1213" i="4"/>
  <c r="S1213" i="4"/>
  <c r="R1213" i="4"/>
  <c r="Q1213" i="4"/>
  <c r="P1213" i="4"/>
  <c r="O1213" i="4"/>
  <c r="AD1212" i="4"/>
  <c r="AC1212" i="4"/>
  <c r="AB1212" i="4"/>
  <c r="AA1212" i="4"/>
  <c r="Z1212" i="4"/>
  <c r="Y1212" i="4"/>
  <c r="X1212" i="4"/>
  <c r="W1212" i="4"/>
  <c r="V1212" i="4"/>
  <c r="U1212" i="4"/>
  <c r="T1212" i="4"/>
  <c r="S1212" i="4"/>
  <c r="R1212" i="4"/>
  <c r="Q1212" i="4"/>
  <c r="P1212" i="4"/>
  <c r="O1212" i="4"/>
  <c r="AD1211" i="4"/>
  <c r="AC1211" i="4"/>
  <c r="AB1211" i="4"/>
  <c r="AA1211" i="4"/>
  <c r="Z1211" i="4"/>
  <c r="Y1211" i="4"/>
  <c r="X1211" i="4"/>
  <c r="W1211" i="4"/>
  <c r="V1211" i="4"/>
  <c r="U1211" i="4"/>
  <c r="T1211" i="4"/>
  <c r="S1211" i="4"/>
  <c r="R1211" i="4"/>
  <c r="Q1211" i="4"/>
  <c r="P1211" i="4"/>
  <c r="O1211" i="4"/>
  <c r="AD1210" i="4"/>
  <c r="AC1210" i="4"/>
  <c r="AB1210" i="4"/>
  <c r="AA1210" i="4"/>
  <c r="Z1210" i="4"/>
  <c r="Y1210" i="4"/>
  <c r="X1210" i="4"/>
  <c r="W1210" i="4"/>
  <c r="V1210" i="4"/>
  <c r="U1210" i="4"/>
  <c r="T1210" i="4"/>
  <c r="S1210" i="4"/>
  <c r="R1210" i="4"/>
  <c r="Q1210" i="4"/>
  <c r="P1210" i="4"/>
  <c r="O1210" i="4"/>
  <c r="AD1209" i="4"/>
  <c r="AC1209" i="4"/>
  <c r="AB1209" i="4"/>
  <c r="AA1209" i="4"/>
  <c r="Z1209" i="4"/>
  <c r="Y1209" i="4"/>
  <c r="X1209" i="4"/>
  <c r="W1209" i="4"/>
  <c r="V1209" i="4"/>
  <c r="U1209" i="4"/>
  <c r="T1209" i="4"/>
  <c r="S1209" i="4"/>
  <c r="R1209" i="4"/>
  <c r="Q1209" i="4"/>
  <c r="P1209" i="4"/>
  <c r="O1209" i="4"/>
  <c r="AD1208" i="4"/>
  <c r="AC1208" i="4"/>
  <c r="AB1208" i="4"/>
  <c r="AA1208" i="4"/>
  <c r="Z1208" i="4"/>
  <c r="Y1208" i="4"/>
  <c r="X1208" i="4"/>
  <c r="W1208" i="4"/>
  <c r="V1208" i="4"/>
  <c r="U1208" i="4"/>
  <c r="T1208" i="4"/>
  <c r="S1208" i="4"/>
  <c r="R1208" i="4"/>
  <c r="Q1208" i="4"/>
  <c r="P1208" i="4"/>
  <c r="O1208" i="4"/>
  <c r="AD1207" i="4"/>
  <c r="AC1207" i="4"/>
  <c r="AB1207" i="4"/>
  <c r="AA1207" i="4"/>
  <c r="Z1207" i="4"/>
  <c r="Y1207" i="4"/>
  <c r="X1207" i="4"/>
  <c r="W1207" i="4"/>
  <c r="V1207" i="4"/>
  <c r="U1207" i="4"/>
  <c r="T1207" i="4"/>
  <c r="S1207" i="4"/>
  <c r="R1207" i="4"/>
  <c r="Q1207" i="4"/>
  <c r="P1207" i="4"/>
  <c r="O1207" i="4"/>
  <c r="AD1206" i="4"/>
  <c r="AC1206" i="4"/>
  <c r="AB1206" i="4"/>
  <c r="AA1206" i="4"/>
  <c r="Z1206" i="4"/>
  <c r="Y1206" i="4"/>
  <c r="X1206" i="4"/>
  <c r="W1206" i="4"/>
  <c r="V1206" i="4"/>
  <c r="U1206" i="4"/>
  <c r="T1206" i="4"/>
  <c r="S1206" i="4"/>
  <c r="R1206" i="4"/>
  <c r="Q1206" i="4"/>
  <c r="P1206" i="4"/>
  <c r="O1206" i="4"/>
  <c r="AD1205" i="4"/>
  <c r="AC1205" i="4"/>
  <c r="AB1205" i="4"/>
  <c r="AA1205" i="4"/>
  <c r="Z1205" i="4"/>
  <c r="Y1205" i="4"/>
  <c r="X1205" i="4"/>
  <c r="W1205" i="4"/>
  <c r="V1205" i="4"/>
  <c r="U1205" i="4"/>
  <c r="T1205" i="4"/>
  <c r="S1205" i="4"/>
  <c r="R1205" i="4"/>
  <c r="Q1205" i="4"/>
  <c r="P1205" i="4"/>
  <c r="O1205" i="4"/>
  <c r="AD1204" i="4"/>
  <c r="AC1204" i="4"/>
  <c r="AB1204" i="4"/>
  <c r="AA1204" i="4"/>
  <c r="Z1204" i="4"/>
  <c r="Y1204" i="4"/>
  <c r="X1204" i="4"/>
  <c r="W1204" i="4"/>
  <c r="V1204" i="4"/>
  <c r="U1204" i="4"/>
  <c r="T1204" i="4"/>
  <c r="S1204" i="4"/>
  <c r="R1204" i="4"/>
  <c r="Q1204" i="4"/>
  <c r="P1204" i="4"/>
  <c r="O1204" i="4"/>
  <c r="AD1203" i="4"/>
  <c r="AC1203" i="4"/>
  <c r="AB1203" i="4"/>
  <c r="AA1203" i="4"/>
  <c r="Z1203" i="4"/>
  <c r="Y1203" i="4"/>
  <c r="X1203" i="4"/>
  <c r="W1203" i="4"/>
  <c r="V1203" i="4"/>
  <c r="U1203" i="4"/>
  <c r="T1203" i="4"/>
  <c r="S1203" i="4"/>
  <c r="R1203" i="4"/>
  <c r="Q1203" i="4"/>
  <c r="P1203" i="4"/>
  <c r="O1203" i="4"/>
  <c r="AD1202" i="4"/>
  <c r="AC1202" i="4"/>
  <c r="AB1202" i="4"/>
  <c r="AA1202" i="4"/>
  <c r="Z1202" i="4"/>
  <c r="Y1202" i="4"/>
  <c r="X1202" i="4"/>
  <c r="W1202" i="4"/>
  <c r="V1202" i="4"/>
  <c r="U1202" i="4"/>
  <c r="T1202" i="4"/>
  <c r="S1202" i="4"/>
  <c r="R1202" i="4"/>
  <c r="Q1202" i="4"/>
  <c r="P1202" i="4"/>
  <c r="O1202" i="4"/>
  <c r="AD1201" i="4"/>
  <c r="AC1201" i="4"/>
  <c r="AB1201" i="4"/>
  <c r="AA1201" i="4"/>
  <c r="Z1201" i="4"/>
  <c r="Y1201" i="4"/>
  <c r="X1201" i="4"/>
  <c r="W1201" i="4"/>
  <c r="V1201" i="4"/>
  <c r="U1201" i="4"/>
  <c r="T1201" i="4"/>
  <c r="S1201" i="4"/>
  <c r="R1201" i="4"/>
  <c r="Q1201" i="4"/>
  <c r="P1201" i="4"/>
  <c r="O1201" i="4"/>
  <c r="AD1200" i="4"/>
  <c r="AC1200" i="4"/>
  <c r="AB1200" i="4"/>
  <c r="AA1200" i="4"/>
  <c r="Z1200" i="4"/>
  <c r="Y1200" i="4"/>
  <c r="X1200" i="4"/>
  <c r="W1200" i="4"/>
  <c r="V1200" i="4"/>
  <c r="U1200" i="4"/>
  <c r="T1200" i="4"/>
  <c r="S1200" i="4"/>
  <c r="R1200" i="4"/>
  <c r="Q1200" i="4"/>
  <c r="P1200" i="4"/>
  <c r="O1200" i="4"/>
  <c r="AD1199" i="4"/>
  <c r="AC1199" i="4"/>
  <c r="AB1199" i="4"/>
  <c r="AA1199" i="4"/>
  <c r="Z1199" i="4"/>
  <c r="Y1199" i="4"/>
  <c r="X1199" i="4"/>
  <c r="W1199" i="4"/>
  <c r="V1199" i="4"/>
  <c r="U1199" i="4"/>
  <c r="T1199" i="4"/>
  <c r="S1199" i="4"/>
  <c r="R1199" i="4"/>
  <c r="Q1199" i="4"/>
  <c r="P1199" i="4"/>
  <c r="O1199" i="4"/>
  <c r="AD1198" i="4"/>
  <c r="AC1198" i="4"/>
  <c r="AB1198" i="4"/>
  <c r="AA1198" i="4"/>
  <c r="Z1198" i="4"/>
  <c r="Y1198" i="4"/>
  <c r="X1198" i="4"/>
  <c r="W1198" i="4"/>
  <c r="V1198" i="4"/>
  <c r="U1198" i="4"/>
  <c r="T1198" i="4"/>
  <c r="S1198" i="4"/>
  <c r="R1198" i="4"/>
  <c r="Q1198" i="4"/>
  <c r="P1198" i="4"/>
  <c r="O1198" i="4"/>
  <c r="AD1197" i="4"/>
  <c r="AC1197" i="4"/>
  <c r="AB1197" i="4"/>
  <c r="AA1197" i="4"/>
  <c r="Z1197" i="4"/>
  <c r="Y1197" i="4"/>
  <c r="X1197" i="4"/>
  <c r="W1197" i="4"/>
  <c r="V1197" i="4"/>
  <c r="U1197" i="4"/>
  <c r="T1197" i="4"/>
  <c r="S1197" i="4"/>
  <c r="R1197" i="4"/>
  <c r="Q1197" i="4"/>
  <c r="P1197" i="4"/>
  <c r="O1197" i="4"/>
  <c r="AD1196" i="4"/>
  <c r="AC1196" i="4"/>
  <c r="AB1196" i="4"/>
  <c r="AA1196" i="4"/>
  <c r="Z1196" i="4"/>
  <c r="Y1196" i="4"/>
  <c r="X1196" i="4"/>
  <c r="W1196" i="4"/>
  <c r="V1196" i="4"/>
  <c r="U1196" i="4"/>
  <c r="T1196" i="4"/>
  <c r="S1196" i="4"/>
  <c r="R1196" i="4"/>
  <c r="Q1196" i="4"/>
  <c r="P1196" i="4"/>
  <c r="O1196" i="4"/>
  <c r="AD1195" i="4"/>
  <c r="AC1195" i="4"/>
  <c r="AB1195" i="4"/>
  <c r="AA1195" i="4"/>
  <c r="Z1195" i="4"/>
  <c r="Y1195" i="4"/>
  <c r="X1195" i="4"/>
  <c r="W1195" i="4"/>
  <c r="V1195" i="4"/>
  <c r="U1195" i="4"/>
  <c r="T1195" i="4"/>
  <c r="S1195" i="4"/>
  <c r="R1195" i="4"/>
  <c r="Q1195" i="4"/>
  <c r="P1195" i="4"/>
  <c r="O1195" i="4"/>
  <c r="AD1194" i="4"/>
  <c r="AC1194" i="4"/>
  <c r="AB1194" i="4"/>
  <c r="AA1194" i="4"/>
  <c r="Z1194" i="4"/>
  <c r="Y1194" i="4"/>
  <c r="X1194" i="4"/>
  <c r="W1194" i="4"/>
  <c r="V1194" i="4"/>
  <c r="U1194" i="4"/>
  <c r="T1194" i="4"/>
  <c r="S1194" i="4"/>
  <c r="R1194" i="4"/>
  <c r="Q1194" i="4"/>
  <c r="P1194" i="4"/>
  <c r="O1194" i="4"/>
  <c r="AD1193" i="4"/>
  <c r="AC1193" i="4"/>
  <c r="AB1193" i="4"/>
  <c r="AA1193" i="4"/>
  <c r="Z1193" i="4"/>
  <c r="Y1193" i="4"/>
  <c r="X1193" i="4"/>
  <c r="W1193" i="4"/>
  <c r="V1193" i="4"/>
  <c r="U1193" i="4"/>
  <c r="T1193" i="4"/>
  <c r="S1193" i="4"/>
  <c r="R1193" i="4"/>
  <c r="Q1193" i="4"/>
  <c r="P1193" i="4"/>
  <c r="O1193" i="4"/>
  <c r="AD1192" i="4"/>
  <c r="AC1192" i="4"/>
  <c r="AB1192" i="4"/>
  <c r="AA1192" i="4"/>
  <c r="Z1192" i="4"/>
  <c r="Y1192" i="4"/>
  <c r="X1192" i="4"/>
  <c r="W1192" i="4"/>
  <c r="V1192" i="4"/>
  <c r="U1192" i="4"/>
  <c r="T1192" i="4"/>
  <c r="S1192" i="4"/>
  <c r="R1192" i="4"/>
  <c r="Q1192" i="4"/>
  <c r="P1192" i="4"/>
  <c r="O1192" i="4"/>
  <c r="AD1191" i="4"/>
  <c r="AC1191" i="4"/>
  <c r="AB1191" i="4"/>
  <c r="AA1191" i="4"/>
  <c r="Z1191" i="4"/>
  <c r="Y1191" i="4"/>
  <c r="X1191" i="4"/>
  <c r="W1191" i="4"/>
  <c r="V1191" i="4"/>
  <c r="U1191" i="4"/>
  <c r="T1191" i="4"/>
  <c r="S1191" i="4"/>
  <c r="R1191" i="4"/>
  <c r="Q1191" i="4"/>
  <c r="P1191" i="4"/>
  <c r="O1191" i="4"/>
  <c r="AD1190" i="4"/>
  <c r="AC1190" i="4"/>
  <c r="AB1190" i="4"/>
  <c r="AA1190" i="4"/>
  <c r="Z1190" i="4"/>
  <c r="Y1190" i="4"/>
  <c r="X1190" i="4"/>
  <c r="W1190" i="4"/>
  <c r="V1190" i="4"/>
  <c r="U1190" i="4"/>
  <c r="T1190" i="4"/>
  <c r="S1190" i="4"/>
  <c r="R1190" i="4"/>
  <c r="Q1190" i="4"/>
  <c r="P1190" i="4"/>
  <c r="O1190" i="4"/>
  <c r="AD1189" i="4"/>
  <c r="AC1189" i="4"/>
  <c r="AB1189" i="4"/>
  <c r="AA1189" i="4"/>
  <c r="Z1189" i="4"/>
  <c r="Y1189" i="4"/>
  <c r="X1189" i="4"/>
  <c r="W1189" i="4"/>
  <c r="V1189" i="4"/>
  <c r="U1189" i="4"/>
  <c r="T1189" i="4"/>
  <c r="S1189" i="4"/>
  <c r="R1189" i="4"/>
  <c r="Q1189" i="4"/>
  <c r="P1189" i="4"/>
  <c r="O1189" i="4"/>
  <c r="AD1188" i="4"/>
  <c r="AC1188" i="4"/>
  <c r="AB1188" i="4"/>
  <c r="AA1188" i="4"/>
  <c r="Z1188" i="4"/>
  <c r="Y1188" i="4"/>
  <c r="X1188" i="4"/>
  <c r="W1188" i="4"/>
  <c r="V1188" i="4"/>
  <c r="U1188" i="4"/>
  <c r="T1188" i="4"/>
  <c r="S1188" i="4"/>
  <c r="R1188" i="4"/>
  <c r="Q1188" i="4"/>
  <c r="P1188" i="4"/>
  <c r="O1188" i="4"/>
  <c r="AD1187" i="4"/>
  <c r="AC1187" i="4"/>
  <c r="AB1187" i="4"/>
  <c r="AA1187" i="4"/>
  <c r="Z1187" i="4"/>
  <c r="Y1187" i="4"/>
  <c r="X1187" i="4"/>
  <c r="W1187" i="4"/>
  <c r="V1187" i="4"/>
  <c r="U1187" i="4"/>
  <c r="T1187" i="4"/>
  <c r="S1187" i="4"/>
  <c r="R1187" i="4"/>
  <c r="Q1187" i="4"/>
  <c r="P1187" i="4"/>
  <c r="O1187" i="4"/>
  <c r="AD1186" i="4"/>
  <c r="AC1186" i="4"/>
  <c r="AB1186" i="4"/>
  <c r="AA1186" i="4"/>
  <c r="Z1186" i="4"/>
  <c r="Y1186" i="4"/>
  <c r="X1186" i="4"/>
  <c r="W1186" i="4"/>
  <c r="V1186" i="4"/>
  <c r="U1186" i="4"/>
  <c r="T1186" i="4"/>
  <c r="S1186" i="4"/>
  <c r="R1186" i="4"/>
  <c r="Q1186" i="4"/>
  <c r="P1186" i="4"/>
  <c r="O1186" i="4"/>
  <c r="AD1185" i="4"/>
  <c r="AC1185" i="4"/>
  <c r="AB1185" i="4"/>
  <c r="AA1185" i="4"/>
  <c r="Z1185" i="4"/>
  <c r="Y1185" i="4"/>
  <c r="X1185" i="4"/>
  <c r="W1185" i="4"/>
  <c r="V1185" i="4"/>
  <c r="U1185" i="4"/>
  <c r="T1185" i="4"/>
  <c r="S1185" i="4"/>
  <c r="R1185" i="4"/>
  <c r="Q1185" i="4"/>
  <c r="P1185" i="4"/>
  <c r="O1185" i="4"/>
  <c r="AD1184" i="4"/>
  <c r="AC1184" i="4"/>
  <c r="AB1184" i="4"/>
  <c r="AA1184" i="4"/>
  <c r="Z1184" i="4"/>
  <c r="Y1184" i="4"/>
  <c r="X1184" i="4"/>
  <c r="W1184" i="4"/>
  <c r="V1184" i="4"/>
  <c r="U1184" i="4"/>
  <c r="T1184" i="4"/>
  <c r="S1184" i="4"/>
  <c r="R1184" i="4"/>
  <c r="Q1184" i="4"/>
  <c r="P1184" i="4"/>
  <c r="O1184" i="4"/>
  <c r="AD1183" i="4"/>
  <c r="AC1183" i="4"/>
  <c r="AB1183" i="4"/>
  <c r="AA1183" i="4"/>
  <c r="Z1183" i="4"/>
  <c r="Y1183" i="4"/>
  <c r="X1183" i="4"/>
  <c r="W1183" i="4"/>
  <c r="V1183" i="4"/>
  <c r="U1183" i="4"/>
  <c r="T1183" i="4"/>
  <c r="S1183" i="4"/>
  <c r="R1183" i="4"/>
  <c r="Q1183" i="4"/>
  <c r="P1183" i="4"/>
  <c r="O1183" i="4"/>
  <c r="AD1182" i="4"/>
  <c r="AC1182" i="4"/>
  <c r="AB1182" i="4"/>
  <c r="AA1182" i="4"/>
  <c r="Z1182" i="4"/>
  <c r="Y1182" i="4"/>
  <c r="X1182" i="4"/>
  <c r="W1182" i="4"/>
  <c r="V1182" i="4"/>
  <c r="U1182" i="4"/>
  <c r="T1182" i="4"/>
  <c r="S1182" i="4"/>
  <c r="R1182" i="4"/>
  <c r="Q1182" i="4"/>
  <c r="P1182" i="4"/>
  <c r="O1182" i="4"/>
  <c r="AD1181" i="4"/>
  <c r="AC1181" i="4"/>
  <c r="AB1181" i="4"/>
  <c r="AA1181" i="4"/>
  <c r="Z1181" i="4"/>
  <c r="Y1181" i="4"/>
  <c r="X1181" i="4"/>
  <c r="W1181" i="4"/>
  <c r="V1181" i="4"/>
  <c r="U1181" i="4"/>
  <c r="T1181" i="4"/>
  <c r="S1181" i="4"/>
  <c r="R1181" i="4"/>
  <c r="Q1181" i="4"/>
  <c r="P1181" i="4"/>
  <c r="O1181" i="4"/>
  <c r="AD1180" i="4"/>
  <c r="AC1180" i="4"/>
  <c r="AB1180" i="4"/>
  <c r="AA1180" i="4"/>
  <c r="Z1180" i="4"/>
  <c r="Y1180" i="4"/>
  <c r="X1180" i="4"/>
  <c r="W1180" i="4"/>
  <c r="V1180" i="4"/>
  <c r="U1180" i="4"/>
  <c r="T1180" i="4"/>
  <c r="S1180" i="4"/>
  <c r="R1180" i="4"/>
  <c r="Q1180" i="4"/>
  <c r="P1180" i="4"/>
  <c r="O1180" i="4"/>
  <c r="AD1179" i="4"/>
  <c r="AC1179" i="4"/>
  <c r="AB1179" i="4"/>
  <c r="AA1179" i="4"/>
  <c r="Z1179" i="4"/>
  <c r="Y1179" i="4"/>
  <c r="X1179" i="4"/>
  <c r="W1179" i="4"/>
  <c r="V1179" i="4"/>
  <c r="U1179" i="4"/>
  <c r="T1179" i="4"/>
  <c r="S1179" i="4"/>
  <c r="R1179" i="4"/>
  <c r="Q1179" i="4"/>
  <c r="P1179" i="4"/>
  <c r="O1179" i="4"/>
  <c r="AD1178" i="4"/>
  <c r="AC1178" i="4"/>
  <c r="AB1178" i="4"/>
  <c r="AA1178" i="4"/>
  <c r="Z1178" i="4"/>
  <c r="Y1178" i="4"/>
  <c r="X1178" i="4"/>
  <c r="W1178" i="4"/>
  <c r="V1178" i="4"/>
  <c r="U1178" i="4"/>
  <c r="T1178" i="4"/>
  <c r="S1178" i="4"/>
  <c r="R1178" i="4"/>
  <c r="Q1178" i="4"/>
  <c r="P1178" i="4"/>
  <c r="O1178" i="4"/>
  <c r="AD1177" i="4"/>
  <c r="AC1177" i="4"/>
  <c r="AB1177" i="4"/>
  <c r="AA1177" i="4"/>
  <c r="Z1177" i="4"/>
  <c r="Y1177" i="4"/>
  <c r="X1177" i="4"/>
  <c r="W1177" i="4"/>
  <c r="V1177" i="4"/>
  <c r="U1177" i="4"/>
  <c r="T1177" i="4"/>
  <c r="S1177" i="4"/>
  <c r="R1177" i="4"/>
  <c r="Q1177" i="4"/>
  <c r="P1177" i="4"/>
  <c r="O1177" i="4"/>
  <c r="AD1176" i="4"/>
  <c r="AC1176" i="4"/>
  <c r="AB1176" i="4"/>
  <c r="AA1176" i="4"/>
  <c r="Z1176" i="4"/>
  <c r="Y1176" i="4"/>
  <c r="X1176" i="4"/>
  <c r="W1176" i="4"/>
  <c r="V1176" i="4"/>
  <c r="U1176" i="4"/>
  <c r="T1176" i="4"/>
  <c r="S1176" i="4"/>
  <c r="R1176" i="4"/>
  <c r="Q1176" i="4"/>
  <c r="P1176" i="4"/>
  <c r="O1176" i="4"/>
  <c r="AD1175" i="4"/>
  <c r="AC1175" i="4"/>
  <c r="AB1175" i="4"/>
  <c r="AA1175" i="4"/>
  <c r="Z1175" i="4"/>
  <c r="Y1175" i="4"/>
  <c r="X1175" i="4"/>
  <c r="W1175" i="4"/>
  <c r="V1175" i="4"/>
  <c r="U1175" i="4"/>
  <c r="T1175" i="4"/>
  <c r="S1175" i="4"/>
  <c r="R1175" i="4"/>
  <c r="Q1175" i="4"/>
  <c r="P1175" i="4"/>
  <c r="O1175" i="4"/>
  <c r="AD1174" i="4"/>
  <c r="AC1174" i="4"/>
  <c r="AB1174" i="4"/>
  <c r="AA1174" i="4"/>
  <c r="Z1174" i="4"/>
  <c r="Y1174" i="4"/>
  <c r="X1174" i="4"/>
  <c r="W1174" i="4"/>
  <c r="V1174" i="4"/>
  <c r="U1174" i="4"/>
  <c r="T1174" i="4"/>
  <c r="S1174" i="4"/>
  <c r="R1174" i="4"/>
  <c r="Q1174" i="4"/>
  <c r="P1174" i="4"/>
  <c r="O1174" i="4"/>
  <c r="AD1173" i="4"/>
  <c r="AC1173" i="4"/>
  <c r="AB1173" i="4"/>
  <c r="AA1173" i="4"/>
  <c r="Z1173" i="4"/>
  <c r="Y1173" i="4"/>
  <c r="X1173" i="4"/>
  <c r="W1173" i="4"/>
  <c r="V1173" i="4"/>
  <c r="U1173" i="4"/>
  <c r="T1173" i="4"/>
  <c r="S1173" i="4"/>
  <c r="R1173" i="4"/>
  <c r="Q1173" i="4"/>
  <c r="P1173" i="4"/>
  <c r="O1173" i="4"/>
  <c r="AD1172" i="4"/>
  <c r="AC1172" i="4"/>
  <c r="AB1172" i="4"/>
  <c r="AA1172" i="4"/>
  <c r="Z1172" i="4"/>
  <c r="Y1172" i="4"/>
  <c r="X1172" i="4"/>
  <c r="W1172" i="4"/>
  <c r="V1172" i="4"/>
  <c r="U1172" i="4"/>
  <c r="T1172" i="4"/>
  <c r="S1172" i="4"/>
  <c r="R1172" i="4"/>
  <c r="Q1172" i="4"/>
  <c r="P1172" i="4"/>
  <c r="O1172" i="4"/>
  <c r="AD1171" i="4"/>
  <c r="AC1171" i="4"/>
  <c r="AB1171" i="4"/>
  <c r="AA1171" i="4"/>
  <c r="Z1171" i="4"/>
  <c r="Y1171" i="4"/>
  <c r="X1171" i="4"/>
  <c r="W1171" i="4"/>
  <c r="V1171" i="4"/>
  <c r="U1171" i="4"/>
  <c r="T1171" i="4"/>
  <c r="S1171" i="4"/>
  <c r="R1171" i="4"/>
  <c r="Q1171" i="4"/>
  <c r="P1171" i="4"/>
  <c r="O1171" i="4"/>
  <c r="AD1170" i="4"/>
  <c r="AC1170" i="4"/>
  <c r="AB1170" i="4"/>
  <c r="AA1170" i="4"/>
  <c r="Z1170" i="4"/>
  <c r="Y1170" i="4"/>
  <c r="X1170" i="4"/>
  <c r="W1170" i="4"/>
  <c r="V1170" i="4"/>
  <c r="U1170" i="4"/>
  <c r="T1170" i="4"/>
  <c r="S1170" i="4"/>
  <c r="R1170" i="4"/>
  <c r="Q1170" i="4"/>
  <c r="P1170" i="4"/>
  <c r="O1170" i="4"/>
  <c r="AD1169" i="4"/>
  <c r="AC1169" i="4"/>
  <c r="AB1169" i="4"/>
  <c r="AA1169" i="4"/>
  <c r="Z1169" i="4"/>
  <c r="Y1169" i="4"/>
  <c r="X1169" i="4"/>
  <c r="W1169" i="4"/>
  <c r="V1169" i="4"/>
  <c r="U1169" i="4"/>
  <c r="T1169" i="4"/>
  <c r="S1169" i="4"/>
  <c r="R1169" i="4"/>
  <c r="Q1169" i="4"/>
  <c r="P1169" i="4"/>
  <c r="O1169" i="4"/>
  <c r="AD1168" i="4"/>
  <c r="AC1168" i="4"/>
  <c r="AB1168" i="4"/>
  <c r="AA1168" i="4"/>
  <c r="Z1168" i="4"/>
  <c r="Y1168" i="4"/>
  <c r="X1168" i="4"/>
  <c r="W1168" i="4"/>
  <c r="V1168" i="4"/>
  <c r="U1168" i="4"/>
  <c r="T1168" i="4"/>
  <c r="S1168" i="4"/>
  <c r="R1168" i="4"/>
  <c r="Q1168" i="4"/>
  <c r="P1168" i="4"/>
  <c r="O1168" i="4"/>
  <c r="AD1167" i="4"/>
  <c r="AC1167" i="4"/>
  <c r="AB1167" i="4"/>
  <c r="AA1167" i="4"/>
  <c r="Z1167" i="4"/>
  <c r="Y1167" i="4"/>
  <c r="X1167" i="4"/>
  <c r="W1167" i="4"/>
  <c r="V1167" i="4"/>
  <c r="U1167" i="4"/>
  <c r="T1167" i="4"/>
  <c r="S1167" i="4"/>
  <c r="R1167" i="4"/>
  <c r="Q1167" i="4"/>
  <c r="P1167" i="4"/>
  <c r="O1167" i="4"/>
  <c r="AD1166" i="4"/>
  <c r="AC1166" i="4"/>
  <c r="AB1166" i="4"/>
  <c r="AA1166" i="4"/>
  <c r="Z1166" i="4"/>
  <c r="Y1166" i="4"/>
  <c r="X1166" i="4"/>
  <c r="W1166" i="4"/>
  <c r="V1166" i="4"/>
  <c r="U1166" i="4"/>
  <c r="T1166" i="4"/>
  <c r="S1166" i="4"/>
  <c r="R1166" i="4"/>
  <c r="Q1166" i="4"/>
  <c r="P1166" i="4"/>
  <c r="O1166" i="4"/>
  <c r="AD1165" i="4"/>
  <c r="AC1165" i="4"/>
  <c r="AB1165" i="4"/>
  <c r="AA1165" i="4"/>
  <c r="Z1165" i="4"/>
  <c r="Y1165" i="4"/>
  <c r="X1165" i="4"/>
  <c r="W1165" i="4"/>
  <c r="V1165" i="4"/>
  <c r="U1165" i="4"/>
  <c r="T1165" i="4"/>
  <c r="S1165" i="4"/>
  <c r="R1165" i="4"/>
  <c r="Q1165" i="4"/>
  <c r="P1165" i="4"/>
  <c r="O1165" i="4"/>
  <c r="AD1164" i="4"/>
  <c r="AC1164" i="4"/>
  <c r="AB1164" i="4"/>
  <c r="AA1164" i="4"/>
  <c r="Z1164" i="4"/>
  <c r="Y1164" i="4"/>
  <c r="X1164" i="4"/>
  <c r="W1164" i="4"/>
  <c r="V1164" i="4"/>
  <c r="U1164" i="4"/>
  <c r="T1164" i="4"/>
  <c r="S1164" i="4"/>
  <c r="R1164" i="4"/>
  <c r="Q1164" i="4"/>
  <c r="P1164" i="4"/>
  <c r="O1164" i="4"/>
  <c r="AD1163" i="4"/>
  <c r="AC1163" i="4"/>
  <c r="AB1163" i="4"/>
  <c r="AA1163" i="4"/>
  <c r="Z1163" i="4"/>
  <c r="Y1163" i="4"/>
  <c r="X1163" i="4"/>
  <c r="W1163" i="4"/>
  <c r="V1163" i="4"/>
  <c r="U1163" i="4"/>
  <c r="T1163" i="4"/>
  <c r="S1163" i="4"/>
  <c r="R1163" i="4"/>
  <c r="Q1163" i="4"/>
  <c r="P1163" i="4"/>
  <c r="O1163" i="4"/>
  <c r="AD1162" i="4"/>
  <c r="AC1162" i="4"/>
  <c r="AB1162" i="4"/>
  <c r="AA1162" i="4"/>
  <c r="Z1162" i="4"/>
  <c r="Y1162" i="4"/>
  <c r="X1162" i="4"/>
  <c r="W1162" i="4"/>
  <c r="V1162" i="4"/>
  <c r="U1162" i="4"/>
  <c r="T1162" i="4"/>
  <c r="S1162" i="4"/>
  <c r="R1162" i="4"/>
  <c r="Q1162" i="4"/>
  <c r="P1162" i="4"/>
  <c r="O1162" i="4"/>
  <c r="AD1161" i="4"/>
  <c r="AC1161" i="4"/>
  <c r="AB1161" i="4"/>
  <c r="AA1161" i="4"/>
  <c r="Z1161" i="4"/>
  <c r="Y1161" i="4"/>
  <c r="X1161" i="4"/>
  <c r="W1161" i="4"/>
  <c r="V1161" i="4"/>
  <c r="U1161" i="4"/>
  <c r="T1161" i="4"/>
  <c r="S1161" i="4"/>
  <c r="R1161" i="4"/>
  <c r="Q1161" i="4"/>
  <c r="P1161" i="4"/>
  <c r="O1161" i="4"/>
  <c r="AD1160" i="4"/>
  <c r="AC1160" i="4"/>
  <c r="AB1160" i="4"/>
  <c r="AA1160" i="4"/>
  <c r="Z1160" i="4"/>
  <c r="Y1160" i="4"/>
  <c r="X1160" i="4"/>
  <c r="W1160" i="4"/>
  <c r="V1160" i="4"/>
  <c r="U1160" i="4"/>
  <c r="T1160" i="4"/>
  <c r="S1160" i="4"/>
  <c r="R1160" i="4"/>
  <c r="Q1160" i="4"/>
  <c r="P1160" i="4"/>
  <c r="O1160" i="4"/>
  <c r="AD1159" i="4"/>
  <c r="AC1159" i="4"/>
  <c r="AB1159" i="4"/>
  <c r="AA1159" i="4"/>
  <c r="Z1159" i="4"/>
  <c r="Y1159" i="4"/>
  <c r="X1159" i="4"/>
  <c r="W1159" i="4"/>
  <c r="V1159" i="4"/>
  <c r="U1159" i="4"/>
  <c r="T1159" i="4"/>
  <c r="S1159" i="4"/>
  <c r="R1159" i="4"/>
  <c r="Q1159" i="4"/>
  <c r="P1159" i="4"/>
  <c r="O1159" i="4"/>
  <c r="AD1158" i="4"/>
  <c r="AC1158" i="4"/>
  <c r="AB1158" i="4"/>
  <c r="AA1158" i="4"/>
  <c r="Z1158" i="4"/>
  <c r="Y1158" i="4"/>
  <c r="X1158" i="4"/>
  <c r="W1158" i="4"/>
  <c r="V1158" i="4"/>
  <c r="U1158" i="4"/>
  <c r="T1158" i="4"/>
  <c r="S1158" i="4"/>
  <c r="R1158" i="4"/>
  <c r="Q1158" i="4"/>
  <c r="P1158" i="4"/>
  <c r="O1158" i="4"/>
  <c r="AD1157" i="4"/>
  <c r="AC1157" i="4"/>
  <c r="AB1157" i="4"/>
  <c r="AA1157" i="4"/>
  <c r="Z1157" i="4"/>
  <c r="Y1157" i="4"/>
  <c r="X1157" i="4"/>
  <c r="W1157" i="4"/>
  <c r="V1157" i="4"/>
  <c r="U1157" i="4"/>
  <c r="T1157" i="4"/>
  <c r="S1157" i="4"/>
  <c r="R1157" i="4"/>
  <c r="Q1157" i="4"/>
  <c r="P1157" i="4"/>
  <c r="O1157" i="4"/>
  <c r="AD1156" i="4"/>
  <c r="AC1156" i="4"/>
  <c r="AB1156" i="4"/>
  <c r="AA1156" i="4"/>
  <c r="Z1156" i="4"/>
  <c r="Y1156" i="4"/>
  <c r="X1156" i="4"/>
  <c r="W1156" i="4"/>
  <c r="V1156" i="4"/>
  <c r="U1156" i="4"/>
  <c r="T1156" i="4"/>
  <c r="S1156" i="4"/>
  <c r="R1156" i="4"/>
  <c r="Q1156" i="4"/>
  <c r="P1156" i="4"/>
  <c r="O1156" i="4"/>
  <c r="AD1155" i="4"/>
  <c r="AC1155" i="4"/>
  <c r="AB1155" i="4"/>
  <c r="AA1155" i="4"/>
  <c r="Z1155" i="4"/>
  <c r="Y1155" i="4"/>
  <c r="X1155" i="4"/>
  <c r="W1155" i="4"/>
  <c r="V1155" i="4"/>
  <c r="U1155" i="4"/>
  <c r="T1155" i="4"/>
  <c r="S1155" i="4"/>
  <c r="R1155" i="4"/>
  <c r="Q1155" i="4"/>
  <c r="P1155" i="4"/>
  <c r="O1155" i="4"/>
  <c r="AD1154" i="4"/>
  <c r="AC1154" i="4"/>
  <c r="AB1154" i="4"/>
  <c r="AA1154" i="4"/>
  <c r="Z1154" i="4"/>
  <c r="Y1154" i="4"/>
  <c r="X1154" i="4"/>
  <c r="W1154" i="4"/>
  <c r="V1154" i="4"/>
  <c r="U1154" i="4"/>
  <c r="T1154" i="4"/>
  <c r="S1154" i="4"/>
  <c r="R1154" i="4"/>
  <c r="Q1154" i="4"/>
  <c r="P1154" i="4"/>
  <c r="O1154" i="4"/>
  <c r="AD1153" i="4"/>
  <c r="AC1153" i="4"/>
  <c r="AB1153" i="4"/>
  <c r="AA1153" i="4"/>
  <c r="Z1153" i="4"/>
  <c r="Y1153" i="4"/>
  <c r="X1153" i="4"/>
  <c r="W1153" i="4"/>
  <c r="V1153" i="4"/>
  <c r="U1153" i="4"/>
  <c r="T1153" i="4"/>
  <c r="S1153" i="4"/>
  <c r="R1153" i="4"/>
  <c r="Q1153" i="4"/>
  <c r="P1153" i="4"/>
  <c r="O1153" i="4"/>
  <c r="AD1152" i="4"/>
  <c r="AC1152" i="4"/>
  <c r="AB1152" i="4"/>
  <c r="AA1152" i="4"/>
  <c r="Z1152" i="4"/>
  <c r="Y1152" i="4"/>
  <c r="X1152" i="4"/>
  <c r="W1152" i="4"/>
  <c r="V1152" i="4"/>
  <c r="U1152" i="4"/>
  <c r="T1152" i="4"/>
  <c r="S1152" i="4"/>
  <c r="R1152" i="4"/>
  <c r="Q1152" i="4"/>
  <c r="P1152" i="4"/>
  <c r="O1152" i="4"/>
  <c r="AD1151" i="4"/>
  <c r="AC1151" i="4"/>
  <c r="AB1151" i="4"/>
  <c r="AA1151" i="4"/>
  <c r="Z1151" i="4"/>
  <c r="Y1151" i="4"/>
  <c r="X1151" i="4"/>
  <c r="W1151" i="4"/>
  <c r="V1151" i="4"/>
  <c r="U1151" i="4"/>
  <c r="T1151" i="4"/>
  <c r="S1151" i="4"/>
  <c r="R1151" i="4"/>
  <c r="Q1151" i="4"/>
  <c r="P1151" i="4"/>
  <c r="O1151" i="4"/>
  <c r="AD1150" i="4"/>
  <c r="AC1150" i="4"/>
  <c r="AB1150" i="4"/>
  <c r="AA1150" i="4"/>
  <c r="Z1150" i="4"/>
  <c r="Y1150" i="4"/>
  <c r="X1150" i="4"/>
  <c r="W1150" i="4"/>
  <c r="V1150" i="4"/>
  <c r="U1150" i="4"/>
  <c r="T1150" i="4"/>
  <c r="S1150" i="4"/>
  <c r="R1150" i="4"/>
  <c r="Q1150" i="4"/>
  <c r="P1150" i="4"/>
  <c r="O1150" i="4"/>
  <c r="AD1149" i="4"/>
  <c r="AC1149" i="4"/>
  <c r="AB1149" i="4"/>
  <c r="AA1149" i="4"/>
  <c r="Z1149" i="4"/>
  <c r="Y1149" i="4"/>
  <c r="X1149" i="4"/>
  <c r="W1149" i="4"/>
  <c r="V1149" i="4"/>
  <c r="U1149" i="4"/>
  <c r="T1149" i="4"/>
  <c r="S1149" i="4"/>
  <c r="R1149" i="4"/>
  <c r="Q1149" i="4"/>
  <c r="P1149" i="4"/>
  <c r="O1149" i="4"/>
  <c r="AD1148" i="4"/>
  <c r="AC1148" i="4"/>
  <c r="AB1148" i="4"/>
  <c r="AA1148" i="4"/>
  <c r="Z1148" i="4"/>
  <c r="Y1148" i="4"/>
  <c r="X1148" i="4"/>
  <c r="W1148" i="4"/>
  <c r="V1148" i="4"/>
  <c r="U1148" i="4"/>
  <c r="T1148" i="4"/>
  <c r="S1148" i="4"/>
  <c r="R1148" i="4"/>
  <c r="Q1148" i="4"/>
  <c r="P1148" i="4"/>
  <c r="O1148" i="4"/>
  <c r="AD1147" i="4"/>
  <c r="AC1147" i="4"/>
  <c r="AB1147" i="4"/>
  <c r="AA1147" i="4"/>
  <c r="Z1147" i="4"/>
  <c r="Y1147" i="4"/>
  <c r="X1147" i="4"/>
  <c r="W1147" i="4"/>
  <c r="V1147" i="4"/>
  <c r="U1147" i="4"/>
  <c r="T1147" i="4"/>
  <c r="S1147" i="4"/>
  <c r="R1147" i="4"/>
  <c r="Q1147" i="4"/>
  <c r="P1147" i="4"/>
  <c r="O1147" i="4"/>
  <c r="AD1146" i="4"/>
  <c r="AC1146" i="4"/>
  <c r="AB1146" i="4"/>
  <c r="AA1146" i="4"/>
  <c r="Z1146" i="4"/>
  <c r="Y1146" i="4"/>
  <c r="X1146" i="4"/>
  <c r="W1146" i="4"/>
  <c r="V1146" i="4"/>
  <c r="U1146" i="4"/>
  <c r="T1146" i="4"/>
  <c r="S1146" i="4"/>
  <c r="R1146" i="4"/>
  <c r="Q1146" i="4"/>
  <c r="P1146" i="4"/>
  <c r="O1146" i="4"/>
  <c r="AD1145" i="4"/>
  <c r="AC1145" i="4"/>
  <c r="AB1145" i="4"/>
  <c r="AA1145" i="4"/>
  <c r="Z1145" i="4"/>
  <c r="Y1145" i="4"/>
  <c r="X1145" i="4"/>
  <c r="W1145" i="4"/>
  <c r="V1145" i="4"/>
  <c r="U1145" i="4"/>
  <c r="T1145" i="4"/>
  <c r="S1145" i="4"/>
  <c r="R1145" i="4"/>
  <c r="Q1145" i="4"/>
  <c r="P1145" i="4"/>
  <c r="O1145" i="4"/>
  <c r="AD1144" i="4"/>
  <c r="AC1144" i="4"/>
  <c r="AB1144" i="4"/>
  <c r="AA1144" i="4"/>
  <c r="Z1144" i="4"/>
  <c r="Y1144" i="4"/>
  <c r="X1144" i="4"/>
  <c r="W1144" i="4"/>
  <c r="V1144" i="4"/>
  <c r="U1144" i="4"/>
  <c r="T1144" i="4"/>
  <c r="S1144" i="4"/>
  <c r="R1144" i="4"/>
  <c r="Q1144" i="4"/>
  <c r="P1144" i="4"/>
  <c r="O1144" i="4"/>
  <c r="AD1143" i="4"/>
  <c r="AC1143" i="4"/>
  <c r="AB1143" i="4"/>
  <c r="AA1143" i="4"/>
  <c r="Z1143" i="4"/>
  <c r="Y1143" i="4"/>
  <c r="X1143" i="4"/>
  <c r="W1143" i="4"/>
  <c r="V1143" i="4"/>
  <c r="U1143" i="4"/>
  <c r="T1143" i="4"/>
  <c r="S1143" i="4"/>
  <c r="R1143" i="4"/>
  <c r="Q1143" i="4"/>
  <c r="P1143" i="4"/>
  <c r="O1143" i="4"/>
  <c r="AD1142" i="4"/>
  <c r="AC1142" i="4"/>
  <c r="AB1142" i="4"/>
  <c r="AA1142" i="4"/>
  <c r="Z1142" i="4"/>
  <c r="Y1142" i="4"/>
  <c r="X1142" i="4"/>
  <c r="W1142" i="4"/>
  <c r="V1142" i="4"/>
  <c r="U1142" i="4"/>
  <c r="T1142" i="4"/>
  <c r="S1142" i="4"/>
  <c r="R1142" i="4"/>
  <c r="Q1142" i="4"/>
  <c r="P1142" i="4"/>
  <c r="O1142" i="4"/>
  <c r="AD1141" i="4"/>
  <c r="AC1141" i="4"/>
  <c r="AB1141" i="4"/>
  <c r="AA1141" i="4"/>
  <c r="Z1141" i="4"/>
  <c r="Y1141" i="4"/>
  <c r="X1141" i="4"/>
  <c r="W1141" i="4"/>
  <c r="V1141" i="4"/>
  <c r="U1141" i="4"/>
  <c r="T1141" i="4"/>
  <c r="S1141" i="4"/>
  <c r="R1141" i="4"/>
  <c r="Q1141" i="4"/>
  <c r="P1141" i="4"/>
  <c r="O1141" i="4"/>
  <c r="AD1140" i="4"/>
  <c r="AC1140" i="4"/>
  <c r="AB1140" i="4"/>
  <c r="AA1140" i="4"/>
  <c r="Z1140" i="4"/>
  <c r="Y1140" i="4"/>
  <c r="X1140" i="4"/>
  <c r="W1140" i="4"/>
  <c r="V1140" i="4"/>
  <c r="U1140" i="4"/>
  <c r="T1140" i="4"/>
  <c r="S1140" i="4"/>
  <c r="R1140" i="4"/>
  <c r="Q1140" i="4"/>
  <c r="P1140" i="4"/>
  <c r="O1140" i="4"/>
  <c r="AD1139" i="4"/>
  <c r="AC1139" i="4"/>
  <c r="AB1139" i="4"/>
  <c r="AA1139" i="4"/>
  <c r="Z1139" i="4"/>
  <c r="Y1139" i="4"/>
  <c r="X1139" i="4"/>
  <c r="W1139" i="4"/>
  <c r="V1139" i="4"/>
  <c r="U1139" i="4"/>
  <c r="T1139" i="4"/>
  <c r="S1139" i="4"/>
  <c r="R1139" i="4"/>
  <c r="Q1139" i="4"/>
  <c r="P1139" i="4"/>
  <c r="O1139" i="4"/>
  <c r="AD1138" i="4"/>
  <c r="AC1138" i="4"/>
  <c r="AB1138" i="4"/>
  <c r="AA1138" i="4"/>
  <c r="Z1138" i="4"/>
  <c r="Y1138" i="4"/>
  <c r="X1138" i="4"/>
  <c r="W1138" i="4"/>
  <c r="V1138" i="4"/>
  <c r="U1138" i="4"/>
  <c r="T1138" i="4"/>
  <c r="S1138" i="4"/>
  <c r="R1138" i="4"/>
  <c r="Q1138" i="4"/>
  <c r="P1138" i="4"/>
  <c r="O1138" i="4"/>
  <c r="AD1137" i="4"/>
  <c r="AC1137" i="4"/>
  <c r="AB1137" i="4"/>
  <c r="AA1137" i="4"/>
  <c r="Z1137" i="4"/>
  <c r="Y1137" i="4"/>
  <c r="X1137" i="4"/>
  <c r="W1137" i="4"/>
  <c r="V1137" i="4"/>
  <c r="U1137" i="4"/>
  <c r="T1137" i="4"/>
  <c r="S1137" i="4"/>
  <c r="R1137" i="4"/>
  <c r="Q1137" i="4"/>
  <c r="P1137" i="4"/>
  <c r="O1137" i="4"/>
  <c r="AD1136" i="4"/>
  <c r="AC1136" i="4"/>
  <c r="AB1136" i="4"/>
  <c r="AA1136" i="4"/>
  <c r="Z1136" i="4"/>
  <c r="Y1136" i="4"/>
  <c r="X1136" i="4"/>
  <c r="W1136" i="4"/>
  <c r="V1136" i="4"/>
  <c r="U1136" i="4"/>
  <c r="T1136" i="4"/>
  <c r="S1136" i="4"/>
  <c r="R1136" i="4"/>
  <c r="Q1136" i="4"/>
  <c r="P1136" i="4"/>
  <c r="O1136" i="4"/>
  <c r="AD1135" i="4"/>
  <c r="AC1135" i="4"/>
  <c r="AB1135" i="4"/>
  <c r="AA1135" i="4"/>
  <c r="Z1135" i="4"/>
  <c r="Y1135" i="4"/>
  <c r="X1135" i="4"/>
  <c r="W1135" i="4"/>
  <c r="V1135" i="4"/>
  <c r="U1135" i="4"/>
  <c r="T1135" i="4"/>
  <c r="S1135" i="4"/>
  <c r="R1135" i="4"/>
  <c r="Q1135" i="4"/>
  <c r="P1135" i="4"/>
  <c r="O1135" i="4"/>
  <c r="AD1134" i="4"/>
  <c r="AC1134" i="4"/>
  <c r="AB1134" i="4"/>
  <c r="AA1134" i="4"/>
  <c r="Z1134" i="4"/>
  <c r="Y1134" i="4"/>
  <c r="X1134" i="4"/>
  <c r="W1134" i="4"/>
  <c r="V1134" i="4"/>
  <c r="U1134" i="4"/>
  <c r="T1134" i="4"/>
  <c r="S1134" i="4"/>
  <c r="R1134" i="4"/>
  <c r="Q1134" i="4"/>
  <c r="P1134" i="4"/>
  <c r="O1134" i="4"/>
  <c r="AD1133" i="4"/>
  <c r="AC1133" i="4"/>
  <c r="AB1133" i="4"/>
  <c r="AA1133" i="4"/>
  <c r="Z1133" i="4"/>
  <c r="Y1133" i="4"/>
  <c r="X1133" i="4"/>
  <c r="W1133" i="4"/>
  <c r="V1133" i="4"/>
  <c r="U1133" i="4"/>
  <c r="T1133" i="4"/>
  <c r="S1133" i="4"/>
  <c r="R1133" i="4"/>
  <c r="Q1133" i="4"/>
  <c r="P1133" i="4"/>
  <c r="O1133" i="4"/>
  <c r="AD1132" i="4"/>
  <c r="AC1132" i="4"/>
  <c r="AB1132" i="4"/>
  <c r="AA1132" i="4"/>
  <c r="Z1132" i="4"/>
  <c r="Y1132" i="4"/>
  <c r="X1132" i="4"/>
  <c r="W1132" i="4"/>
  <c r="V1132" i="4"/>
  <c r="U1132" i="4"/>
  <c r="T1132" i="4"/>
  <c r="S1132" i="4"/>
  <c r="R1132" i="4"/>
  <c r="Q1132" i="4"/>
  <c r="P1132" i="4"/>
  <c r="O1132" i="4"/>
  <c r="AD1131" i="4"/>
  <c r="AC1131" i="4"/>
  <c r="AB1131" i="4"/>
  <c r="AA1131" i="4"/>
  <c r="Z1131" i="4"/>
  <c r="Y1131" i="4"/>
  <c r="X1131" i="4"/>
  <c r="W1131" i="4"/>
  <c r="V1131" i="4"/>
  <c r="U1131" i="4"/>
  <c r="T1131" i="4"/>
  <c r="S1131" i="4"/>
  <c r="R1131" i="4"/>
  <c r="Q1131" i="4"/>
  <c r="P1131" i="4"/>
  <c r="O1131" i="4"/>
  <c r="AD1130" i="4"/>
  <c r="AC1130" i="4"/>
  <c r="AB1130" i="4"/>
  <c r="AA1130" i="4"/>
  <c r="Z1130" i="4"/>
  <c r="Y1130" i="4"/>
  <c r="X1130" i="4"/>
  <c r="W1130" i="4"/>
  <c r="V1130" i="4"/>
  <c r="U1130" i="4"/>
  <c r="T1130" i="4"/>
  <c r="S1130" i="4"/>
  <c r="R1130" i="4"/>
  <c r="Q1130" i="4"/>
  <c r="P1130" i="4"/>
  <c r="O1130" i="4"/>
  <c r="AD1129" i="4"/>
  <c r="AC1129" i="4"/>
  <c r="AB1129" i="4"/>
  <c r="AA1129" i="4"/>
  <c r="Z1129" i="4"/>
  <c r="Y1129" i="4"/>
  <c r="X1129" i="4"/>
  <c r="W1129" i="4"/>
  <c r="V1129" i="4"/>
  <c r="U1129" i="4"/>
  <c r="T1129" i="4"/>
  <c r="S1129" i="4"/>
  <c r="R1129" i="4"/>
  <c r="Q1129" i="4"/>
  <c r="P1129" i="4"/>
  <c r="O1129" i="4"/>
  <c r="AD1128" i="4"/>
  <c r="AC1128" i="4"/>
  <c r="AB1128" i="4"/>
  <c r="AA1128" i="4"/>
  <c r="Z1128" i="4"/>
  <c r="Y1128" i="4"/>
  <c r="X1128" i="4"/>
  <c r="W1128" i="4"/>
  <c r="V1128" i="4"/>
  <c r="U1128" i="4"/>
  <c r="T1128" i="4"/>
  <c r="S1128" i="4"/>
  <c r="R1128" i="4"/>
  <c r="Q1128" i="4"/>
  <c r="P1128" i="4"/>
  <c r="O1128" i="4"/>
  <c r="AD1127" i="4"/>
  <c r="AC1127" i="4"/>
  <c r="AB1127" i="4"/>
  <c r="AA1127" i="4"/>
  <c r="Z1127" i="4"/>
  <c r="Y1127" i="4"/>
  <c r="X1127" i="4"/>
  <c r="W1127" i="4"/>
  <c r="V1127" i="4"/>
  <c r="U1127" i="4"/>
  <c r="T1127" i="4"/>
  <c r="S1127" i="4"/>
  <c r="R1127" i="4"/>
  <c r="Q1127" i="4"/>
  <c r="P1127" i="4"/>
  <c r="O1127" i="4"/>
  <c r="AD1126" i="4"/>
  <c r="AC1126" i="4"/>
  <c r="AB1126" i="4"/>
  <c r="AA1126" i="4"/>
  <c r="Z1126" i="4"/>
  <c r="Y1126" i="4"/>
  <c r="X1126" i="4"/>
  <c r="W1126" i="4"/>
  <c r="V1126" i="4"/>
  <c r="U1126" i="4"/>
  <c r="T1126" i="4"/>
  <c r="S1126" i="4"/>
  <c r="R1126" i="4"/>
  <c r="Q1126" i="4"/>
  <c r="P1126" i="4"/>
  <c r="O1126" i="4"/>
  <c r="AD1125" i="4"/>
  <c r="AC1125" i="4"/>
  <c r="AB1125" i="4"/>
  <c r="AA1125" i="4"/>
  <c r="Z1125" i="4"/>
  <c r="Y1125" i="4"/>
  <c r="X1125" i="4"/>
  <c r="W1125" i="4"/>
  <c r="V1125" i="4"/>
  <c r="U1125" i="4"/>
  <c r="T1125" i="4"/>
  <c r="S1125" i="4"/>
  <c r="R1125" i="4"/>
  <c r="Q1125" i="4"/>
  <c r="P1125" i="4"/>
  <c r="O1125" i="4"/>
  <c r="AD1124" i="4"/>
  <c r="AC1124" i="4"/>
  <c r="AB1124" i="4"/>
  <c r="AA1124" i="4"/>
  <c r="Z1124" i="4"/>
  <c r="Y1124" i="4"/>
  <c r="X1124" i="4"/>
  <c r="W1124" i="4"/>
  <c r="V1124" i="4"/>
  <c r="U1124" i="4"/>
  <c r="T1124" i="4"/>
  <c r="S1124" i="4"/>
  <c r="R1124" i="4"/>
  <c r="Q1124" i="4"/>
  <c r="P1124" i="4"/>
  <c r="O1124" i="4"/>
  <c r="AD1123" i="4"/>
  <c r="AC1123" i="4"/>
  <c r="AB1123" i="4"/>
  <c r="AA1123" i="4"/>
  <c r="Z1123" i="4"/>
  <c r="Y1123" i="4"/>
  <c r="X1123" i="4"/>
  <c r="W1123" i="4"/>
  <c r="V1123" i="4"/>
  <c r="U1123" i="4"/>
  <c r="T1123" i="4"/>
  <c r="S1123" i="4"/>
  <c r="R1123" i="4"/>
  <c r="Q1123" i="4"/>
  <c r="P1123" i="4"/>
  <c r="O1123" i="4"/>
  <c r="AD1122" i="4"/>
  <c r="AC1122" i="4"/>
  <c r="AB1122" i="4"/>
  <c r="AA1122" i="4"/>
  <c r="Z1122" i="4"/>
  <c r="Y1122" i="4"/>
  <c r="X1122" i="4"/>
  <c r="W1122" i="4"/>
  <c r="V1122" i="4"/>
  <c r="U1122" i="4"/>
  <c r="T1122" i="4"/>
  <c r="S1122" i="4"/>
  <c r="R1122" i="4"/>
  <c r="Q1122" i="4"/>
  <c r="P1122" i="4"/>
  <c r="O1122" i="4"/>
  <c r="AD1121" i="4"/>
  <c r="AC1121" i="4"/>
  <c r="AB1121" i="4"/>
  <c r="AA1121" i="4"/>
  <c r="Z1121" i="4"/>
  <c r="Y1121" i="4"/>
  <c r="X1121" i="4"/>
  <c r="W1121" i="4"/>
  <c r="V1121" i="4"/>
  <c r="U1121" i="4"/>
  <c r="T1121" i="4"/>
  <c r="S1121" i="4"/>
  <c r="R1121" i="4"/>
  <c r="Q1121" i="4"/>
  <c r="P1121" i="4"/>
  <c r="O1121" i="4"/>
  <c r="AD1120" i="4"/>
  <c r="AC1120" i="4"/>
  <c r="AB1120" i="4"/>
  <c r="AA1120" i="4"/>
  <c r="Z1120" i="4"/>
  <c r="Y1120" i="4"/>
  <c r="X1120" i="4"/>
  <c r="W1120" i="4"/>
  <c r="V1120" i="4"/>
  <c r="U1120" i="4"/>
  <c r="T1120" i="4"/>
  <c r="S1120" i="4"/>
  <c r="R1120" i="4"/>
  <c r="Q1120" i="4"/>
  <c r="P1120" i="4"/>
  <c r="O1120" i="4"/>
  <c r="AD1119" i="4"/>
  <c r="AC1119" i="4"/>
  <c r="AB1119" i="4"/>
  <c r="AA1119" i="4"/>
  <c r="Z1119" i="4"/>
  <c r="Y1119" i="4"/>
  <c r="X1119" i="4"/>
  <c r="W1119" i="4"/>
  <c r="V1119" i="4"/>
  <c r="U1119" i="4"/>
  <c r="T1119" i="4"/>
  <c r="S1119" i="4"/>
  <c r="R1119" i="4"/>
  <c r="Q1119" i="4"/>
  <c r="P1119" i="4"/>
  <c r="O1119" i="4"/>
  <c r="AD1118" i="4"/>
  <c r="AC1118" i="4"/>
  <c r="AB1118" i="4"/>
  <c r="AA1118" i="4"/>
  <c r="Z1118" i="4"/>
  <c r="Y1118" i="4"/>
  <c r="X1118" i="4"/>
  <c r="W1118" i="4"/>
  <c r="V1118" i="4"/>
  <c r="U1118" i="4"/>
  <c r="T1118" i="4"/>
  <c r="S1118" i="4"/>
  <c r="R1118" i="4"/>
  <c r="Q1118" i="4"/>
  <c r="P1118" i="4"/>
  <c r="O1118" i="4"/>
  <c r="AD1117" i="4"/>
  <c r="AC1117" i="4"/>
  <c r="AB1117" i="4"/>
  <c r="AA1117" i="4"/>
  <c r="Z1117" i="4"/>
  <c r="Y1117" i="4"/>
  <c r="X1117" i="4"/>
  <c r="W1117" i="4"/>
  <c r="V1117" i="4"/>
  <c r="U1117" i="4"/>
  <c r="T1117" i="4"/>
  <c r="S1117" i="4"/>
  <c r="R1117" i="4"/>
  <c r="Q1117" i="4"/>
  <c r="P1117" i="4"/>
  <c r="O1117" i="4"/>
  <c r="AD1116" i="4"/>
  <c r="AC1116" i="4"/>
  <c r="AB1116" i="4"/>
  <c r="AA1116" i="4"/>
  <c r="Z1116" i="4"/>
  <c r="Y1116" i="4"/>
  <c r="X1116" i="4"/>
  <c r="W1116" i="4"/>
  <c r="V1116" i="4"/>
  <c r="U1116" i="4"/>
  <c r="T1116" i="4"/>
  <c r="S1116" i="4"/>
  <c r="R1116" i="4"/>
  <c r="Q1116" i="4"/>
  <c r="P1116" i="4"/>
  <c r="O1116" i="4"/>
  <c r="AD1115" i="4"/>
  <c r="AC1115" i="4"/>
  <c r="AB1115" i="4"/>
  <c r="AA1115" i="4"/>
  <c r="Z1115" i="4"/>
  <c r="Y1115" i="4"/>
  <c r="X1115" i="4"/>
  <c r="W1115" i="4"/>
  <c r="V1115" i="4"/>
  <c r="U1115" i="4"/>
  <c r="T1115" i="4"/>
  <c r="S1115" i="4"/>
  <c r="R1115" i="4"/>
  <c r="Q1115" i="4"/>
  <c r="P1115" i="4"/>
  <c r="O1115" i="4"/>
  <c r="AD1114" i="4"/>
  <c r="AC1114" i="4"/>
  <c r="AB1114" i="4"/>
  <c r="AA1114" i="4"/>
  <c r="Z1114" i="4"/>
  <c r="Y1114" i="4"/>
  <c r="X1114" i="4"/>
  <c r="W1114" i="4"/>
  <c r="V1114" i="4"/>
  <c r="U1114" i="4"/>
  <c r="T1114" i="4"/>
  <c r="S1114" i="4"/>
  <c r="R1114" i="4"/>
  <c r="Q1114" i="4"/>
  <c r="P1114" i="4"/>
  <c r="O1114" i="4"/>
  <c r="AD1113" i="4"/>
  <c r="AC1113" i="4"/>
  <c r="AB1113" i="4"/>
  <c r="AA1113" i="4"/>
  <c r="Z1113" i="4"/>
  <c r="Y1113" i="4"/>
  <c r="X1113" i="4"/>
  <c r="W1113" i="4"/>
  <c r="V1113" i="4"/>
  <c r="U1113" i="4"/>
  <c r="T1113" i="4"/>
  <c r="S1113" i="4"/>
  <c r="R1113" i="4"/>
  <c r="Q1113" i="4"/>
  <c r="P1113" i="4"/>
  <c r="O1113" i="4"/>
  <c r="AD1112" i="4"/>
  <c r="AC1112" i="4"/>
  <c r="AB1112" i="4"/>
  <c r="AA1112" i="4"/>
  <c r="Z1112" i="4"/>
  <c r="Y1112" i="4"/>
  <c r="X1112" i="4"/>
  <c r="W1112" i="4"/>
  <c r="V1112" i="4"/>
  <c r="U1112" i="4"/>
  <c r="T1112" i="4"/>
  <c r="S1112" i="4"/>
  <c r="R1112" i="4"/>
  <c r="Q1112" i="4"/>
  <c r="P1112" i="4"/>
  <c r="O1112" i="4"/>
  <c r="AD1111" i="4"/>
  <c r="AC1111" i="4"/>
  <c r="AB1111" i="4"/>
  <c r="AA1111" i="4"/>
  <c r="Z1111" i="4"/>
  <c r="Y1111" i="4"/>
  <c r="X1111" i="4"/>
  <c r="W1111" i="4"/>
  <c r="V1111" i="4"/>
  <c r="U1111" i="4"/>
  <c r="T1111" i="4"/>
  <c r="S1111" i="4"/>
  <c r="R1111" i="4"/>
  <c r="Q1111" i="4"/>
  <c r="P1111" i="4"/>
  <c r="O1111" i="4"/>
  <c r="AD1110" i="4"/>
  <c r="AC1110" i="4"/>
  <c r="AB1110" i="4"/>
  <c r="AA1110" i="4"/>
  <c r="Z1110" i="4"/>
  <c r="Y1110" i="4"/>
  <c r="X1110" i="4"/>
  <c r="W1110" i="4"/>
  <c r="V1110" i="4"/>
  <c r="U1110" i="4"/>
  <c r="T1110" i="4"/>
  <c r="S1110" i="4"/>
  <c r="R1110" i="4"/>
  <c r="Q1110" i="4"/>
  <c r="P1110" i="4"/>
  <c r="O1110" i="4"/>
  <c r="AD1109" i="4"/>
  <c r="AC1109" i="4"/>
  <c r="AB1109" i="4"/>
  <c r="AA1109" i="4"/>
  <c r="Z1109" i="4"/>
  <c r="Y1109" i="4"/>
  <c r="X1109" i="4"/>
  <c r="W1109" i="4"/>
  <c r="V1109" i="4"/>
  <c r="U1109" i="4"/>
  <c r="T1109" i="4"/>
  <c r="S1109" i="4"/>
  <c r="R1109" i="4"/>
  <c r="Q1109" i="4"/>
  <c r="P1109" i="4"/>
  <c r="O1109" i="4"/>
  <c r="AD1108" i="4"/>
  <c r="AC1108" i="4"/>
  <c r="AB1108" i="4"/>
  <c r="AA1108" i="4"/>
  <c r="Z1108" i="4"/>
  <c r="Y1108" i="4"/>
  <c r="X1108" i="4"/>
  <c r="W1108" i="4"/>
  <c r="V1108" i="4"/>
  <c r="U1108" i="4"/>
  <c r="T1108" i="4"/>
  <c r="S1108" i="4"/>
  <c r="R1108" i="4"/>
  <c r="Q1108" i="4"/>
  <c r="P1108" i="4"/>
  <c r="O1108" i="4"/>
  <c r="AD1107" i="4"/>
  <c r="AC1107" i="4"/>
  <c r="AB1107" i="4"/>
  <c r="AA1107" i="4"/>
  <c r="Z1107" i="4"/>
  <c r="Y1107" i="4"/>
  <c r="X1107" i="4"/>
  <c r="W1107" i="4"/>
  <c r="V1107" i="4"/>
  <c r="U1107" i="4"/>
  <c r="T1107" i="4"/>
  <c r="S1107" i="4"/>
  <c r="R1107" i="4"/>
  <c r="Q1107" i="4"/>
  <c r="P1107" i="4"/>
  <c r="O1107" i="4"/>
  <c r="AD1106" i="4"/>
  <c r="AC1106" i="4"/>
  <c r="AB1106" i="4"/>
  <c r="AA1106" i="4"/>
  <c r="Z1106" i="4"/>
  <c r="Y1106" i="4"/>
  <c r="X1106" i="4"/>
  <c r="W1106" i="4"/>
  <c r="V1106" i="4"/>
  <c r="U1106" i="4"/>
  <c r="T1106" i="4"/>
  <c r="S1106" i="4"/>
  <c r="R1106" i="4"/>
  <c r="Q1106" i="4"/>
  <c r="P1106" i="4"/>
  <c r="O1106" i="4"/>
  <c r="AD1105" i="4"/>
  <c r="AC1105" i="4"/>
  <c r="AB1105" i="4"/>
  <c r="AA1105" i="4"/>
  <c r="Z1105" i="4"/>
  <c r="Y1105" i="4"/>
  <c r="X1105" i="4"/>
  <c r="W1105" i="4"/>
  <c r="V1105" i="4"/>
  <c r="U1105" i="4"/>
  <c r="T1105" i="4"/>
  <c r="S1105" i="4"/>
  <c r="R1105" i="4"/>
  <c r="Q1105" i="4"/>
  <c r="P1105" i="4"/>
  <c r="O1105" i="4"/>
  <c r="AD1104" i="4"/>
  <c r="AC1104" i="4"/>
  <c r="AB1104" i="4"/>
  <c r="AA1104" i="4"/>
  <c r="Z1104" i="4"/>
  <c r="Y1104" i="4"/>
  <c r="X1104" i="4"/>
  <c r="W1104" i="4"/>
  <c r="V1104" i="4"/>
  <c r="U1104" i="4"/>
  <c r="T1104" i="4"/>
  <c r="S1104" i="4"/>
  <c r="R1104" i="4"/>
  <c r="Q1104" i="4"/>
  <c r="P1104" i="4"/>
  <c r="O1104" i="4"/>
  <c r="AD1103" i="4"/>
  <c r="AC1103" i="4"/>
  <c r="AB1103" i="4"/>
  <c r="AA1103" i="4"/>
  <c r="Z1103" i="4"/>
  <c r="Y1103" i="4"/>
  <c r="X1103" i="4"/>
  <c r="W1103" i="4"/>
  <c r="V1103" i="4"/>
  <c r="U1103" i="4"/>
  <c r="T1103" i="4"/>
  <c r="S1103" i="4"/>
  <c r="R1103" i="4"/>
  <c r="Q1103" i="4"/>
  <c r="P1103" i="4"/>
  <c r="O1103" i="4"/>
  <c r="AD1102" i="4"/>
  <c r="AC1102" i="4"/>
  <c r="AB1102" i="4"/>
  <c r="AA1102" i="4"/>
  <c r="Z1102" i="4"/>
  <c r="Y1102" i="4"/>
  <c r="X1102" i="4"/>
  <c r="W1102" i="4"/>
  <c r="V1102" i="4"/>
  <c r="U1102" i="4"/>
  <c r="T1102" i="4"/>
  <c r="S1102" i="4"/>
  <c r="R1102" i="4"/>
  <c r="Q1102" i="4"/>
  <c r="P1102" i="4"/>
  <c r="O1102" i="4"/>
  <c r="AD1101" i="4"/>
  <c r="AC1101" i="4"/>
  <c r="AB1101" i="4"/>
  <c r="AA1101" i="4"/>
  <c r="Z1101" i="4"/>
  <c r="Y1101" i="4"/>
  <c r="X1101" i="4"/>
  <c r="W1101" i="4"/>
  <c r="V1101" i="4"/>
  <c r="U1101" i="4"/>
  <c r="T1101" i="4"/>
  <c r="S1101" i="4"/>
  <c r="R1101" i="4"/>
  <c r="Q1101" i="4"/>
  <c r="P1101" i="4"/>
  <c r="O1101" i="4"/>
  <c r="AD1100" i="4"/>
  <c r="AC1100" i="4"/>
  <c r="AB1100" i="4"/>
  <c r="AA1100" i="4"/>
  <c r="Z1100" i="4"/>
  <c r="Y1100" i="4"/>
  <c r="X1100" i="4"/>
  <c r="W1100" i="4"/>
  <c r="V1100" i="4"/>
  <c r="U1100" i="4"/>
  <c r="T1100" i="4"/>
  <c r="S1100" i="4"/>
  <c r="R1100" i="4"/>
  <c r="Q1100" i="4"/>
  <c r="P1100" i="4"/>
  <c r="O1100" i="4"/>
  <c r="AD1099" i="4"/>
  <c r="AC1099" i="4"/>
  <c r="AB1099" i="4"/>
  <c r="AA1099" i="4"/>
  <c r="Z1099" i="4"/>
  <c r="Y1099" i="4"/>
  <c r="X1099" i="4"/>
  <c r="W1099" i="4"/>
  <c r="V1099" i="4"/>
  <c r="U1099" i="4"/>
  <c r="T1099" i="4"/>
  <c r="S1099" i="4"/>
  <c r="R1099" i="4"/>
  <c r="Q1099" i="4"/>
  <c r="P1099" i="4"/>
  <c r="O1099" i="4"/>
  <c r="AD1098" i="4"/>
  <c r="AC1098" i="4"/>
  <c r="AB1098" i="4"/>
  <c r="AA1098" i="4"/>
  <c r="Z1098" i="4"/>
  <c r="Y1098" i="4"/>
  <c r="X1098" i="4"/>
  <c r="W1098" i="4"/>
  <c r="V1098" i="4"/>
  <c r="U1098" i="4"/>
  <c r="T1098" i="4"/>
  <c r="S1098" i="4"/>
  <c r="R1098" i="4"/>
  <c r="Q1098" i="4"/>
  <c r="P1098" i="4"/>
  <c r="O1098" i="4"/>
  <c r="AD1097" i="4"/>
  <c r="AC1097" i="4"/>
  <c r="AB1097" i="4"/>
  <c r="AA1097" i="4"/>
  <c r="Z1097" i="4"/>
  <c r="Y1097" i="4"/>
  <c r="X1097" i="4"/>
  <c r="W1097" i="4"/>
  <c r="V1097" i="4"/>
  <c r="U1097" i="4"/>
  <c r="T1097" i="4"/>
  <c r="S1097" i="4"/>
  <c r="R1097" i="4"/>
  <c r="Q1097" i="4"/>
  <c r="P1097" i="4"/>
  <c r="O1097" i="4"/>
  <c r="AD1096" i="4"/>
  <c r="AC1096" i="4"/>
  <c r="AB1096" i="4"/>
  <c r="AA1096" i="4"/>
  <c r="Z1096" i="4"/>
  <c r="Y1096" i="4"/>
  <c r="X1096" i="4"/>
  <c r="W1096" i="4"/>
  <c r="V1096" i="4"/>
  <c r="U1096" i="4"/>
  <c r="T1096" i="4"/>
  <c r="S1096" i="4"/>
  <c r="R1096" i="4"/>
  <c r="Q1096" i="4"/>
  <c r="P1096" i="4"/>
  <c r="O1096" i="4"/>
  <c r="AD1095" i="4"/>
  <c r="AC1095" i="4"/>
  <c r="AB1095" i="4"/>
  <c r="AA1095" i="4"/>
  <c r="Z1095" i="4"/>
  <c r="Y1095" i="4"/>
  <c r="X1095" i="4"/>
  <c r="W1095" i="4"/>
  <c r="V1095" i="4"/>
  <c r="U1095" i="4"/>
  <c r="T1095" i="4"/>
  <c r="S1095" i="4"/>
  <c r="R1095" i="4"/>
  <c r="Q1095" i="4"/>
  <c r="P1095" i="4"/>
  <c r="O1095" i="4"/>
  <c r="AD1094" i="4"/>
  <c r="AC1094" i="4"/>
  <c r="AB1094" i="4"/>
  <c r="AA1094" i="4"/>
  <c r="Z1094" i="4"/>
  <c r="Y1094" i="4"/>
  <c r="X1094" i="4"/>
  <c r="W1094" i="4"/>
  <c r="V1094" i="4"/>
  <c r="U1094" i="4"/>
  <c r="T1094" i="4"/>
  <c r="S1094" i="4"/>
  <c r="R1094" i="4"/>
  <c r="Q1094" i="4"/>
  <c r="P1094" i="4"/>
  <c r="O1094" i="4"/>
  <c r="AD1093" i="4"/>
  <c r="AC1093" i="4"/>
  <c r="AB1093" i="4"/>
  <c r="AA1093" i="4"/>
  <c r="Z1093" i="4"/>
  <c r="Y1093" i="4"/>
  <c r="X1093" i="4"/>
  <c r="W1093" i="4"/>
  <c r="V1093" i="4"/>
  <c r="U1093" i="4"/>
  <c r="T1093" i="4"/>
  <c r="S1093" i="4"/>
  <c r="R1093" i="4"/>
  <c r="Q1093" i="4"/>
  <c r="P1093" i="4"/>
  <c r="O1093" i="4"/>
  <c r="AD1092" i="4"/>
  <c r="AC1092" i="4"/>
  <c r="AB1092" i="4"/>
  <c r="AA1092" i="4"/>
  <c r="Z1092" i="4"/>
  <c r="Y1092" i="4"/>
  <c r="X1092" i="4"/>
  <c r="W1092" i="4"/>
  <c r="V1092" i="4"/>
  <c r="U1092" i="4"/>
  <c r="T1092" i="4"/>
  <c r="S1092" i="4"/>
  <c r="R1092" i="4"/>
  <c r="Q1092" i="4"/>
  <c r="P1092" i="4"/>
  <c r="O1092" i="4"/>
  <c r="AD1091" i="4"/>
  <c r="AC1091" i="4"/>
  <c r="AB1091" i="4"/>
  <c r="AA1091" i="4"/>
  <c r="Z1091" i="4"/>
  <c r="Y1091" i="4"/>
  <c r="X1091" i="4"/>
  <c r="W1091" i="4"/>
  <c r="V1091" i="4"/>
  <c r="U1091" i="4"/>
  <c r="T1091" i="4"/>
  <c r="S1091" i="4"/>
  <c r="R1091" i="4"/>
  <c r="Q1091" i="4"/>
  <c r="P1091" i="4"/>
  <c r="O1091" i="4"/>
  <c r="AD1090" i="4"/>
  <c r="AC1090" i="4"/>
  <c r="AB1090" i="4"/>
  <c r="AA1090" i="4"/>
  <c r="Z1090" i="4"/>
  <c r="Y1090" i="4"/>
  <c r="X1090" i="4"/>
  <c r="W1090" i="4"/>
  <c r="V1090" i="4"/>
  <c r="U1090" i="4"/>
  <c r="T1090" i="4"/>
  <c r="S1090" i="4"/>
  <c r="R1090" i="4"/>
  <c r="Q1090" i="4"/>
  <c r="P1090" i="4"/>
  <c r="O1090" i="4"/>
  <c r="AD1089" i="4"/>
  <c r="AC1089" i="4"/>
  <c r="AB1089" i="4"/>
  <c r="AA1089" i="4"/>
  <c r="Z1089" i="4"/>
  <c r="Y1089" i="4"/>
  <c r="X1089" i="4"/>
  <c r="W1089" i="4"/>
  <c r="V1089" i="4"/>
  <c r="U1089" i="4"/>
  <c r="T1089" i="4"/>
  <c r="S1089" i="4"/>
  <c r="R1089" i="4"/>
  <c r="Q1089" i="4"/>
  <c r="P1089" i="4"/>
  <c r="O1089" i="4"/>
  <c r="AD1088" i="4"/>
  <c r="AC1088" i="4"/>
  <c r="AB1088" i="4"/>
  <c r="AA1088" i="4"/>
  <c r="Z1088" i="4"/>
  <c r="Y1088" i="4"/>
  <c r="X1088" i="4"/>
  <c r="W1088" i="4"/>
  <c r="V1088" i="4"/>
  <c r="U1088" i="4"/>
  <c r="T1088" i="4"/>
  <c r="S1088" i="4"/>
  <c r="R1088" i="4"/>
  <c r="Q1088" i="4"/>
  <c r="P1088" i="4"/>
  <c r="O1088" i="4"/>
  <c r="AD1087" i="4"/>
  <c r="AC1087" i="4"/>
  <c r="AB1087" i="4"/>
  <c r="AA1087" i="4"/>
  <c r="Z1087" i="4"/>
  <c r="Y1087" i="4"/>
  <c r="X1087" i="4"/>
  <c r="W1087" i="4"/>
  <c r="V1087" i="4"/>
  <c r="U1087" i="4"/>
  <c r="T1087" i="4"/>
  <c r="S1087" i="4"/>
  <c r="R1087" i="4"/>
  <c r="Q1087" i="4"/>
  <c r="P1087" i="4"/>
  <c r="O1087" i="4"/>
  <c r="AD1086" i="4"/>
  <c r="AC1086" i="4"/>
  <c r="AB1086" i="4"/>
  <c r="AA1086" i="4"/>
  <c r="Z1086" i="4"/>
  <c r="Y1086" i="4"/>
  <c r="X1086" i="4"/>
  <c r="W1086" i="4"/>
  <c r="V1086" i="4"/>
  <c r="U1086" i="4"/>
  <c r="T1086" i="4"/>
  <c r="S1086" i="4"/>
  <c r="R1086" i="4"/>
  <c r="Q1086" i="4"/>
  <c r="P1086" i="4"/>
  <c r="O1086" i="4"/>
  <c r="AD1085" i="4"/>
  <c r="AC1085" i="4"/>
  <c r="AB1085" i="4"/>
  <c r="AA1085" i="4"/>
  <c r="Z1085" i="4"/>
  <c r="Y1085" i="4"/>
  <c r="X1085" i="4"/>
  <c r="W1085" i="4"/>
  <c r="V1085" i="4"/>
  <c r="U1085" i="4"/>
  <c r="T1085" i="4"/>
  <c r="S1085" i="4"/>
  <c r="R1085" i="4"/>
  <c r="Q1085" i="4"/>
  <c r="P1085" i="4"/>
  <c r="O1085" i="4"/>
  <c r="AD1084" i="4"/>
  <c r="AC1084" i="4"/>
  <c r="AB1084" i="4"/>
  <c r="AA1084" i="4"/>
  <c r="Z1084" i="4"/>
  <c r="Y1084" i="4"/>
  <c r="X1084" i="4"/>
  <c r="W1084" i="4"/>
  <c r="V1084" i="4"/>
  <c r="U1084" i="4"/>
  <c r="T1084" i="4"/>
  <c r="S1084" i="4"/>
  <c r="R1084" i="4"/>
  <c r="Q1084" i="4"/>
  <c r="P1084" i="4"/>
  <c r="O1084" i="4"/>
  <c r="AD1083" i="4"/>
  <c r="AC1083" i="4"/>
  <c r="AB1083" i="4"/>
  <c r="AA1083" i="4"/>
  <c r="Z1083" i="4"/>
  <c r="Y1083" i="4"/>
  <c r="X1083" i="4"/>
  <c r="W1083" i="4"/>
  <c r="V1083" i="4"/>
  <c r="U1083" i="4"/>
  <c r="T1083" i="4"/>
  <c r="S1083" i="4"/>
  <c r="R1083" i="4"/>
  <c r="Q1083" i="4"/>
  <c r="P1083" i="4"/>
  <c r="O1083" i="4"/>
  <c r="AD1082" i="4"/>
  <c r="AC1082" i="4"/>
  <c r="AB1082" i="4"/>
  <c r="AA1082" i="4"/>
  <c r="Z1082" i="4"/>
  <c r="Y1082" i="4"/>
  <c r="X1082" i="4"/>
  <c r="W1082" i="4"/>
  <c r="V1082" i="4"/>
  <c r="U1082" i="4"/>
  <c r="T1082" i="4"/>
  <c r="S1082" i="4"/>
  <c r="R1082" i="4"/>
  <c r="Q1082" i="4"/>
  <c r="P1082" i="4"/>
  <c r="O1082" i="4"/>
  <c r="AD1081" i="4"/>
  <c r="AC1081" i="4"/>
  <c r="AB1081" i="4"/>
  <c r="AA1081" i="4"/>
  <c r="Z1081" i="4"/>
  <c r="Y1081" i="4"/>
  <c r="X1081" i="4"/>
  <c r="W1081" i="4"/>
  <c r="V1081" i="4"/>
  <c r="U1081" i="4"/>
  <c r="T1081" i="4"/>
  <c r="S1081" i="4"/>
  <c r="R1081" i="4"/>
  <c r="Q1081" i="4"/>
  <c r="P1081" i="4"/>
  <c r="O1081" i="4"/>
  <c r="AD1080" i="4"/>
  <c r="AC1080" i="4"/>
  <c r="AB1080" i="4"/>
  <c r="AA1080" i="4"/>
  <c r="Z1080" i="4"/>
  <c r="Y1080" i="4"/>
  <c r="X1080" i="4"/>
  <c r="W1080" i="4"/>
  <c r="V1080" i="4"/>
  <c r="U1080" i="4"/>
  <c r="T1080" i="4"/>
  <c r="S1080" i="4"/>
  <c r="R1080" i="4"/>
  <c r="Q1080" i="4"/>
  <c r="P1080" i="4"/>
  <c r="O1080" i="4"/>
  <c r="AD1079" i="4"/>
  <c r="AC1079" i="4"/>
  <c r="AB1079" i="4"/>
  <c r="AA1079" i="4"/>
  <c r="Z1079" i="4"/>
  <c r="Y1079" i="4"/>
  <c r="X1079" i="4"/>
  <c r="W1079" i="4"/>
  <c r="V1079" i="4"/>
  <c r="U1079" i="4"/>
  <c r="T1079" i="4"/>
  <c r="S1079" i="4"/>
  <c r="R1079" i="4"/>
  <c r="Q1079" i="4"/>
  <c r="P1079" i="4"/>
  <c r="O1079" i="4"/>
  <c r="AD1078" i="4"/>
  <c r="AC1078" i="4"/>
  <c r="AB1078" i="4"/>
  <c r="AA1078" i="4"/>
  <c r="Z1078" i="4"/>
  <c r="Y1078" i="4"/>
  <c r="X1078" i="4"/>
  <c r="W1078" i="4"/>
  <c r="V1078" i="4"/>
  <c r="U1078" i="4"/>
  <c r="T1078" i="4"/>
  <c r="S1078" i="4"/>
  <c r="R1078" i="4"/>
  <c r="Q1078" i="4"/>
  <c r="P1078" i="4"/>
  <c r="O1078" i="4"/>
  <c r="AD1077" i="4"/>
  <c r="AC1077" i="4"/>
  <c r="AB1077" i="4"/>
  <c r="AA1077" i="4"/>
  <c r="Z1077" i="4"/>
  <c r="Y1077" i="4"/>
  <c r="X1077" i="4"/>
  <c r="W1077" i="4"/>
  <c r="V1077" i="4"/>
  <c r="U1077" i="4"/>
  <c r="T1077" i="4"/>
  <c r="S1077" i="4"/>
  <c r="R1077" i="4"/>
  <c r="Q1077" i="4"/>
  <c r="P1077" i="4"/>
  <c r="O1077" i="4"/>
  <c r="AD1076" i="4"/>
  <c r="AC1076" i="4"/>
  <c r="AB1076" i="4"/>
  <c r="AA1076" i="4"/>
  <c r="Z1076" i="4"/>
  <c r="Y1076" i="4"/>
  <c r="X1076" i="4"/>
  <c r="W1076" i="4"/>
  <c r="V1076" i="4"/>
  <c r="U1076" i="4"/>
  <c r="T1076" i="4"/>
  <c r="S1076" i="4"/>
  <c r="R1076" i="4"/>
  <c r="Q1076" i="4"/>
  <c r="P1076" i="4"/>
  <c r="O1076" i="4"/>
  <c r="AD1075" i="4"/>
  <c r="AC1075" i="4"/>
  <c r="AB1075" i="4"/>
  <c r="AA1075" i="4"/>
  <c r="Z1075" i="4"/>
  <c r="Y1075" i="4"/>
  <c r="X1075" i="4"/>
  <c r="W1075" i="4"/>
  <c r="V1075" i="4"/>
  <c r="U1075" i="4"/>
  <c r="T1075" i="4"/>
  <c r="S1075" i="4"/>
  <c r="R1075" i="4"/>
  <c r="Q1075" i="4"/>
  <c r="P1075" i="4"/>
  <c r="O1075" i="4"/>
  <c r="AD1074" i="4"/>
  <c r="AC1074" i="4"/>
  <c r="AB1074" i="4"/>
  <c r="AA1074" i="4"/>
  <c r="Z1074" i="4"/>
  <c r="Y1074" i="4"/>
  <c r="X1074" i="4"/>
  <c r="W1074" i="4"/>
  <c r="V1074" i="4"/>
  <c r="U1074" i="4"/>
  <c r="T1074" i="4"/>
  <c r="S1074" i="4"/>
  <c r="R1074" i="4"/>
  <c r="Q1074" i="4"/>
  <c r="P1074" i="4"/>
  <c r="O1074" i="4"/>
  <c r="AD1073" i="4"/>
  <c r="AC1073" i="4"/>
  <c r="AB1073" i="4"/>
  <c r="AA1073" i="4"/>
  <c r="Z1073" i="4"/>
  <c r="Y1073" i="4"/>
  <c r="X1073" i="4"/>
  <c r="W1073" i="4"/>
  <c r="V1073" i="4"/>
  <c r="U1073" i="4"/>
  <c r="T1073" i="4"/>
  <c r="S1073" i="4"/>
  <c r="R1073" i="4"/>
  <c r="Q1073" i="4"/>
  <c r="P1073" i="4"/>
  <c r="O1073" i="4"/>
  <c r="AD1072" i="4"/>
  <c r="AC1072" i="4"/>
  <c r="AB1072" i="4"/>
  <c r="AA1072" i="4"/>
  <c r="Z1072" i="4"/>
  <c r="Y1072" i="4"/>
  <c r="X1072" i="4"/>
  <c r="W1072" i="4"/>
  <c r="V1072" i="4"/>
  <c r="U1072" i="4"/>
  <c r="T1072" i="4"/>
  <c r="S1072" i="4"/>
  <c r="R1072" i="4"/>
  <c r="Q1072" i="4"/>
  <c r="P1072" i="4"/>
  <c r="O1072" i="4"/>
  <c r="AD1071" i="4"/>
  <c r="AC1071" i="4"/>
  <c r="AB1071" i="4"/>
  <c r="AA1071" i="4"/>
  <c r="Z1071" i="4"/>
  <c r="Y1071" i="4"/>
  <c r="X1071" i="4"/>
  <c r="W1071" i="4"/>
  <c r="V1071" i="4"/>
  <c r="U1071" i="4"/>
  <c r="T1071" i="4"/>
  <c r="S1071" i="4"/>
  <c r="R1071" i="4"/>
  <c r="Q1071" i="4"/>
  <c r="P1071" i="4"/>
  <c r="O1071" i="4"/>
  <c r="AD1070" i="4"/>
  <c r="AC1070" i="4"/>
  <c r="AB1070" i="4"/>
  <c r="AA1070" i="4"/>
  <c r="Z1070" i="4"/>
  <c r="Y1070" i="4"/>
  <c r="X1070" i="4"/>
  <c r="W1070" i="4"/>
  <c r="V1070" i="4"/>
  <c r="U1070" i="4"/>
  <c r="T1070" i="4"/>
  <c r="S1070" i="4"/>
  <c r="R1070" i="4"/>
  <c r="Q1070" i="4"/>
  <c r="P1070" i="4"/>
  <c r="O1070" i="4"/>
  <c r="AD1069" i="4"/>
  <c r="AC1069" i="4"/>
  <c r="AB1069" i="4"/>
  <c r="AA1069" i="4"/>
  <c r="Z1069" i="4"/>
  <c r="Y1069" i="4"/>
  <c r="X1069" i="4"/>
  <c r="W1069" i="4"/>
  <c r="V1069" i="4"/>
  <c r="U1069" i="4"/>
  <c r="T1069" i="4"/>
  <c r="S1069" i="4"/>
  <c r="R1069" i="4"/>
  <c r="Q1069" i="4"/>
  <c r="P1069" i="4"/>
  <c r="O1069" i="4"/>
  <c r="AD1068" i="4"/>
  <c r="AC1068" i="4"/>
  <c r="AB1068" i="4"/>
  <c r="AA1068" i="4"/>
  <c r="Z1068" i="4"/>
  <c r="Y1068" i="4"/>
  <c r="X1068" i="4"/>
  <c r="W1068" i="4"/>
  <c r="V1068" i="4"/>
  <c r="U1068" i="4"/>
  <c r="T1068" i="4"/>
  <c r="S1068" i="4"/>
  <c r="R1068" i="4"/>
  <c r="Q1068" i="4"/>
  <c r="P1068" i="4"/>
  <c r="O1068" i="4"/>
  <c r="AD1067" i="4"/>
  <c r="AC1067" i="4"/>
  <c r="AB1067" i="4"/>
  <c r="AA1067" i="4"/>
  <c r="Z1067" i="4"/>
  <c r="Y1067" i="4"/>
  <c r="X1067" i="4"/>
  <c r="W1067" i="4"/>
  <c r="V1067" i="4"/>
  <c r="U1067" i="4"/>
  <c r="T1067" i="4"/>
  <c r="S1067" i="4"/>
  <c r="R1067" i="4"/>
  <c r="Q1067" i="4"/>
  <c r="P1067" i="4"/>
  <c r="O1067" i="4"/>
  <c r="AD1066" i="4"/>
  <c r="AC1066" i="4"/>
  <c r="AB1066" i="4"/>
  <c r="AA1066" i="4"/>
  <c r="Z1066" i="4"/>
  <c r="Y1066" i="4"/>
  <c r="X1066" i="4"/>
  <c r="W1066" i="4"/>
  <c r="V1066" i="4"/>
  <c r="U1066" i="4"/>
  <c r="T1066" i="4"/>
  <c r="S1066" i="4"/>
  <c r="R1066" i="4"/>
  <c r="Q1066" i="4"/>
  <c r="P1066" i="4"/>
  <c r="O1066" i="4"/>
  <c r="AD1065" i="4"/>
  <c r="AC1065" i="4"/>
  <c r="AB1065" i="4"/>
  <c r="AA1065" i="4"/>
  <c r="Z1065" i="4"/>
  <c r="Y1065" i="4"/>
  <c r="X1065" i="4"/>
  <c r="W1065" i="4"/>
  <c r="V1065" i="4"/>
  <c r="U1065" i="4"/>
  <c r="T1065" i="4"/>
  <c r="S1065" i="4"/>
  <c r="R1065" i="4"/>
  <c r="Q1065" i="4"/>
  <c r="P1065" i="4"/>
  <c r="O1065" i="4"/>
  <c r="AD1064" i="4"/>
  <c r="AC1064" i="4"/>
  <c r="AB1064" i="4"/>
  <c r="AA1064" i="4"/>
  <c r="Z1064" i="4"/>
  <c r="Y1064" i="4"/>
  <c r="X1064" i="4"/>
  <c r="W1064" i="4"/>
  <c r="V1064" i="4"/>
  <c r="U1064" i="4"/>
  <c r="T1064" i="4"/>
  <c r="S1064" i="4"/>
  <c r="R1064" i="4"/>
  <c r="Q1064" i="4"/>
  <c r="P1064" i="4"/>
  <c r="O1064" i="4"/>
  <c r="AD1063" i="4"/>
  <c r="AC1063" i="4"/>
  <c r="AB1063" i="4"/>
  <c r="AA1063" i="4"/>
  <c r="Z1063" i="4"/>
  <c r="Y1063" i="4"/>
  <c r="X1063" i="4"/>
  <c r="W1063" i="4"/>
  <c r="V1063" i="4"/>
  <c r="U1063" i="4"/>
  <c r="T1063" i="4"/>
  <c r="S1063" i="4"/>
  <c r="R1063" i="4"/>
  <c r="Q1063" i="4"/>
  <c r="P1063" i="4"/>
  <c r="O1063" i="4"/>
  <c r="AD1062" i="4"/>
  <c r="AC1062" i="4"/>
  <c r="AB1062" i="4"/>
  <c r="AA1062" i="4"/>
  <c r="Z1062" i="4"/>
  <c r="Y1062" i="4"/>
  <c r="X1062" i="4"/>
  <c r="W1062" i="4"/>
  <c r="V1062" i="4"/>
  <c r="U1062" i="4"/>
  <c r="T1062" i="4"/>
  <c r="S1062" i="4"/>
  <c r="R1062" i="4"/>
  <c r="Q1062" i="4"/>
  <c r="P1062" i="4"/>
  <c r="O1062" i="4"/>
  <c r="AD1061" i="4"/>
  <c r="AC1061" i="4"/>
  <c r="AB1061" i="4"/>
  <c r="AA1061" i="4"/>
  <c r="Z1061" i="4"/>
  <c r="Y1061" i="4"/>
  <c r="X1061" i="4"/>
  <c r="W1061" i="4"/>
  <c r="V1061" i="4"/>
  <c r="U1061" i="4"/>
  <c r="T1061" i="4"/>
  <c r="S1061" i="4"/>
  <c r="R1061" i="4"/>
  <c r="Q1061" i="4"/>
  <c r="P1061" i="4"/>
  <c r="O1061" i="4"/>
  <c r="AD1060" i="4"/>
  <c r="AC1060" i="4"/>
  <c r="AB1060" i="4"/>
  <c r="AA1060" i="4"/>
  <c r="Z1060" i="4"/>
  <c r="Y1060" i="4"/>
  <c r="X1060" i="4"/>
  <c r="W1060" i="4"/>
  <c r="V1060" i="4"/>
  <c r="U1060" i="4"/>
  <c r="T1060" i="4"/>
  <c r="S1060" i="4"/>
  <c r="R1060" i="4"/>
  <c r="Q1060" i="4"/>
  <c r="P1060" i="4"/>
  <c r="O1060" i="4"/>
  <c r="AD1059" i="4"/>
  <c r="AC1059" i="4"/>
  <c r="AB1059" i="4"/>
  <c r="AA1059" i="4"/>
  <c r="Z1059" i="4"/>
  <c r="Y1059" i="4"/>
  <c r="X1059" i="4"/>
  <c r="W1059" i="4"/>
  <c r="V1059" i="4"/>
  <c r="U1059" i="4"/>
  <c r="T1059" i="4"/>
  <c r="S1059" i="4"/>
  <c r="R1059" i="4"/>
  <c r="Q1059" i="4"/>
  <c r="P1059" i="4"/>
  <c r="O1059" i="4"/>
  <c r="AD1058" i="4"/>
  <c r="AC1058" i="4"/>
  <c r="AB1058" i="4"/>
  <c r="AA1058" i="4"/>
  <c r="Z1058" i="4"/>
  <c r="Y1058" i="4"/>
  <c r="X1058" i="4"/>
  <c r="W1058" i="4"/>
  <c r="V1058" i="4"/>
  <c r="U1058" i="4"/>
  <c r="T1058" i="4"/>
  <c r="S1058" i="4"/>
  <c r="R1058" i="4"/>
  <c r="Q1058" i="4"/>
  <c r="P1058" i="4"/>
  <c r="O1058" i="4"/>
  <c r="AD1057" i="4"/>
  <c r="AC1057" i="4"/>
  <c r="AB1057" i="4"/>
  <c r="AA1057" i="4"/>
  <c r="Z1057" i="4"/>
  <c r="Y1057" i="4"/>
  <c r="X1057" i="4"/>
  <c r="W1057" i="4"/>
  <c r="V1057" i="4"/>
  <c r="U1057" i="4"/>
  <c r="T1057" i="4"/>
  <c r="S1057" i="4"/>
  <c r="R1057" i="4"/>
  <c r="Q1057" i="4"/>
  <c r="P1057" i="4"/>
  <c r="O1057" i="4"/>
  <c r="AD1056" i="4"/>
  <c r="AC1056" i="4"/>
  <c r="AB1056" i="4"/>
  <c r="AA1056" i="4"/>
  <c r="Z1056" i="4"/>
  <c r="Y1056" i="4"/>
  <c r="X1056" i="4"/>
  <c r="W1056" i="4"/>
  <c r="V1056" i="4"/>
  <c r="U1056" i="4"/>
  <c r="T1056" i="4"/>
  <c r="S1056" i="4"/>
  <c r="R1056" i="4"/>
  <c r="Q1056" i="4"/>
  <c r="P1056" i="4"/>
  <c r="O1056" i="4"/>
  <c r="AD1055" i="4"/>
  <c r="AC1055" i="4"/>
  <c r="AB1055" i="4"/>
  <c r="AA1055" i="4"/>
  <c r="Z1055" i="4"/>
  <c r="Y1055" i="4"/>
  <c r="X1055" i="4"/>
  <c r="W1055" i="4"/>
  <c r="V1055" i="4"/>
  <c r="U1055" i="4"/>
  <c r="T1055" i="4"/>
  <c r="S1055" i="4"/>
  <c r="R1055" i="4"/>
  <c r="Q1055" i="4"/>
  <c r="P1055" i="4"/>
  <c r="O1055" i="4"/>
  <c r="AD1054" i="4"/>
  <c r="AC1054" i="4"/>
  <c r="AB1054" i="4"/>
  <c r="AA1054" i="4"/>
  <c r="Z1054" i="4"/>
  <c r="Y1054" i="4"/>
  <c r="X1054" i="4"/>
  <c r="W1054" i="4"/>
  <c r="V1054" i="4"/>
  <c r="U1054" i="4"/>
  <c r="T1054" i="4"/>
  <c r="S1054" i="4"/>
  <c r="R1054" i="4"/>
  <c r="Q1054" i="4"/>
  <c r="P1054" i="4"/>
  <c r="O1054" i="4"/>
  <c r="AD1053" i="4"/>
  <c r="AC1053" i="4"/>
  <c r="AB1053" i="4"/>
  <c r="AA1053" i="4"/>
  <c r="Z1053" i="4"/>
  <c r="Y1053" i="4"/>
  <c r="X1053" i="4"/>
  <c r="W1053" i="4"/>
  <c r="V1053" i="4"/>
  <c r="U1053" i="4"/>
  <c r="T1053" i="4"/>
  <c r="S1053" i="4"/>
  <c r="R1053" i="4"/>
  <c r="Q1053" i="4"/>
  <c r="P1053" i="4"/>
  <c r="O1053" i="4"/>
  <c r="AD1052" i="4"/>
  <c r="AC1052" i="4"/>
  <c r="AB1052" i="4"/>
  <c r="AA1052" i="4"/>
  <c r="Z1052" i="4"/>
  <c r="Y1052" i="4"/>
  <c r="X1052" i="4"/>
  <c r="W1052" i="4"/>
  <c r="V1052" i="4"/>
  <c r="U1052" i="4"/>
  <c r="T1052" i="4"/>
  <c r="S1052" i="4"/>
  <c r="R1052" i="4"/>
  <c r="Q1052" i="4"/>
  <c r="P1052" i="4"/>
  <c r="O1052" i="4"/>
  <c r="AD1051" i="4"/>
  <c r="AC1051" i="4"/>
  <c r="AB1051" i="4"/>
  <c r="AA1051" i="4"/>
  <c r="Z1051" i="4"/>
  <c r="Y1051" i="4"/>
  <c r="X1051" i="4"/>
  <c r="W1051" i="4"/>
  <c r="V1051" i="4"/>
  <c r="U1051" i="4"/>
  <c r="T1051" i="4"/>
  <c r="S1051" i="4"/>
  <c r="R1051" i="4"/>
  <c r="Q1051" i="4"/>
  <c r="P1051" i="4"/>
  <c r="O1051" i="4"/>
  <c r="AD1050" i="4"/>
  <c r="AC1050" i="4"/>
  <c r="AB1050" i="4"/>
  <c r="AA1050" i="4"/>
  <c r="Z1050" i="4"/>
  <c r="Y1050" i="4"/>
  <c r="X1050" i="4"/>
  <c r="W1050" i="4"/>
  <c r="V1050" i="4"/>
  <c r="U1050" i="4"/>
  <c r="T1050" i="4"/>
  <c r="S1050" i="4"/>
  <c r="R1050" i="4"/>
  <c r="Q1050" i="4"/>
  <c r="P1050" i="4"/>
  <c r="O1050" i="4"/>
  <c r="AD1049" i="4"/>
  <c r="AC1049" i="4"/>
  <c r="AB1049" i="4"/>
  <c r="AA1049" i="4"/>
  <c r="Z1049" i="4"/>
  <c r="Y1049" i="4"/>
  <c r="X1049" i="4"/>
  <c r="W1049" i="4"/>
  <c r="V1049" i="4"/>
  <c r="U1049" i="4"/>
  <c r="T1049" i="4"/>
  <c r="S1049" i="4"/>
  <c r="R1049" i="4"/>
  <c r="Q1049" i="4"/>
  <c r="P1049" i="4"/>
  <c r="O1049" i="4"/>
  <c r="AD1048" i="4"/>
  <c r="AC1048" i="4"/>
  <c r="AB1048" i="4"/>
  <c r="AA1048" i="4"/>
  <c r="Z1048" i="4"/>
  <c r="Y1048" i="4"/>
  <c r="X1048" i="4"/>
  <c r="W1048" i="4"/>
  <c r="V1048" i="4"/>
  <c r="U1048" i="4"/>
  <c r="T1048" i="4"/>
  <c r="S1048" i="4"/>
  <c r="R1048" i="4"/>
  <c r="Q1048" i="4"/>
  <c r="P1048" i="4"/>
  <c r="O1048" i="4"/>
  <c r="AD1047" i="4"/>
  <c r="AC1047" i="4"/>
  <c r="AB1047" i="4"/>
  <c r="AA1047" i="4"/>
  <c r="Z1047" i="4"/>
  <c r="Y1047" i="4"/>
  <c r="X1047" i="4"/>
  <c r="W1047" i="4"/>
  <c r="V1047" i="4"/>
  <c r="U1047" i="4"/>
  <c r="T1047" i="4"/>
  <c r="S1047" i="4"/>
  <c r="R1047" i="4"/>
  <c r="Q1047" i="4"/>
  <c r="P1047" i="4"/>
  <c r="O1047" i="4"/>
  <c r="AD1046" i="4"/>
  <c r="AC1046" i="4"/>
  <c r="AB1046" i="4"/>
  <c r="AA1046" i="4"/>
  <c r="Z1046" i="4"/>
  <c r="Y1046" i="4"/>
  <c r="X1046" i="4"/>
  <c r="W1046" i="4"/>
  <c r="V1046" i="4"/>
  <c r="U1046" i="4"/>
  <c r="T1046" i="4"/>
  <c r="S1046" i="4"/>
  <c r="R1046" i="4"/>
  <c r="Q1046" i="4"/>
  <c r="P1046" i="4"/>
  <c r="O1046" i="4"/>
  <c r="AD1045" i="4"/>
  <c r="AC1045" i="4"/>
  <c r="AB1045" i="4"/>
  <c r="AA1045" i="4"/>
  <c r="Z1045" i="4"/>
  <c r="Y1045" i="4"/>
  <c r="X1045" i="4"/>
  <c r="W1045" i="4"/>
  <c r="V1045" i="4"/>
  <c r="U1045" i="4"/>
  <c r="T1045" i="4"/>
  <c r="S1045" i="4"/>
  <c r="R1045" i="4"/>
  <c r="Q1045" i="4"/>
  <c r="P1045" i="4"/>
  <c r="O1045" i="4"/>
  <c r="AD1044" i="4"/>
  <c r="AC1044" i="4"/>
  <c r="AB1044" i="4"/>
  <c r="AA1044" i="4"/>
  <c r="Z1044" i="4"/>
  <c r="Y1044" i="4"/>
  <c r="X1044" i="4"/>
  <c r="W1044" i="4"/>
  <c r="V1044" i="4"/>
  <c r="U1044" i="4"/>
  <c r="T1044" i="4"/>
  <c r="S1044" i="4"/>
  <c r="R1044" i="4"/>
  <c r="Q1044" i="4"/>
  <c r="P1044" i="4"/>
  <c r="O1044" i="4"/>
  <c r="AD1043" i="4"/>
  <c r="AC1043" i="4"/>
  <c r="AB1043" i="4"/>
  <c r="AA1043" i="4"/>
  <c r="Z1043" i="4"/>
  <c r="Y1043" i="4"/>
  <c r="X1043" i="4"/>
  <c r="W1043" i="4"/>
  <c r="V1043" i="4"/>
  <c r="U1043" i="4"/>
  <c r="T1043" i="4"/>
  <c r="S1043" i="4"/>
  <c r="R1043" i="4"/>
  <c r="Q1043" i="4"/>
  <c r="P1043" i="4"/>
  <c r="O1043" i="4"/>
  <c r="AD1042" i="4"/>
  <c r="AC1042" i="4"/>
  <c r="AB1042" i="4"/>
  <c r="AA1042" i="4"/>
  <c r="Z1042" i="4"/>
  <c r="Y1042" i="4"/>
  <c r="X1042" i="4"/>
  <c r="W1042" i="4"/>
  <c r="V1042" i="4"/>
  <c r="U1042" i="4"/>
  <c r="T1042" i="4"/>
  <c r="S1042" i="4"/>
  <c r="R1042" i="4"/>
  <c r="Q1042" i="4"/>
  <c r="P1042" i="4"/>
  <c r="O1042" i="4"/>
  <c r="AD1041" i="4"/>
  <c r="AC1041" i="4"/>
  <c r="AB1041" i="4"/>
  <c r="AA1041" i="4"/>
  <c r="Z1041" i="4"/>
  <c r="Y1041" i="4"/>
  <c r="X1041" i="4"/>
  <c r="W1041" i="4"/>
  <c r="V1041" i="4"/>
  <c r="U1041" i="4"/>
  <c r="T1041" i="4"/>
  <c r="S1041" i="4"/>
  <c r="R1041" i="4"/>
  <c r="Q1041" i="4"/>
  <c r="P1041" i="4"/>
  <c r="O1041" i="4"/>
  <c r="AD1040" i="4"/>
  <c r="AC1040" i="4"/>
  <c r="AB1040" i="4"/>
  <c r="AA1040" i="4"/>
  <c r="Z1040" i="4"/>
  <c r="Y1040" i="4"/>
  <c r="X1040" i="4"/>
  <c r="W1040" i="4"/>
  <c r="V1040" i="4"/>
  <c r="U1040" i="4"/>
  <c r="T1040" i="4"/>
  <c r="S1040" i="4"/>
  <c r="R1040" i="4"/>
  <c r="Q1040" i="4"/>
  <c r="P1040" i="4"/>
  <c r="O1040" i="4"/>
  <c r="AD1039" i="4"/>
  <c r="AC1039" i="4"/>
  <c r="AB1039" i="4"/>
  <c r="AA1039" i="4"/>
  <c r="Z1039" i="4"/>
  <c r="Y1039" i="4"/>
  <c r="X1039" i="4"/>
  <c r="W1039" i="4"/>
  <c r="V1039" i="4"/>
  <c r="U1039" i="4"/>
  <c r="T1039" i="4"/>
  <c r="S1039" i="4"/>
  <c r="R1039" i="4"/>
  <c r="Q1039" i="4"/>
  <c r="P1039" i="4"/>
  <c r="O1039" i="4"/>
  <c r="AD1038" i="4"/>
  <c r="AC1038" i="4"/>
  <c r="AB1038" i="4"/>
  <c r="AA1038" i="4"/>
  <c r="Z1038" i="4"/>
  <c r="Y1038" i="4"/>
  <c r="X1038" i="4"/>
  <c r="W1038" i="4"/>
  <c r="V1038" i="4"/>
  <c r="U1038" i="4"/>
  <c r="T1038" i="4"/>
  <c r="S1038" i="4"/>
  <c r="R1038" i="4"/>
  <c r="Q1038" i="4"/>
  <c r="P1038" i="4"/>
  <c r="O1038" i="4"/>
  <c r="AD1037" i="4"/>
  <c r="AC1037" i="4"/>
  <c r="AB1037" i="4"/>
  <c r="AA1037" i="4"/>
  <c r="Z1037" i="4"/>
  <c r="Y1037" i="4"/>
  <c r="X1037" i="4"/>
  <c r="W1037" i="4"/>
  <c r="V1037" i="4"/>
  <c r="U1037" i="4"/>
  <c r="T1037" i="4"/>
  <c r="S1037" i="4"/>
  <c r="R1037" i="4"/>
  <c r="Q1037" i="4"/>
  <c r="P1037" i="4"/>
  <c r="O1037" i="4"/>
  <c r="AD1036" i="4"/>
  <c r="AC1036" i="4"/>
  <c r="AB1036" i="4"/>
  <c r="AA1036" i="4"/>
  <c r="Z1036" i="4"/>
  <c r="Y1036" i="4"/>
  <c r="X1036" i="4"/>
  <c r="W1036" i="4"/>
  <c r="V1036" i="4"/>
  <c r="U1036" i="4"/>
  <c r="T1036" i="4"/>
  <c r="S1036" i="4"/>
  <c r="R1036" i="4"/>
  <c r="Q1036" i="4"/>
  <c r="P1036" i="4"/>
  <c r="O1036" i="4"/>
  <c r="AD1035" i="4"/>
  <c r="AC1035" i="4"/>
  <c r="AB1035" i="4"/>
  <c r="AA1035" i="4"/>
  <c r="Z1035" i="4"/>
  <c r="Y1035" i="4"/>
  <c r="X1035" i="4"/>
  <c r="W1035" i="4"/>
  <c r="V1035" i="4"/>
  <c r="U1035" i="4"/>
  <c r="T1035" i="4"/>
  <c r="S1035" i="4"/>
  <c r="R1035" i="4"/>
  <c r="Q1035" i="4"/>
  <c r="P1035" i="4"/>
  <c r="O1035" i="4"/>
  <c r="AD1034" i="4"/>
  <c r="AC1034" i="4"/>
  <c r="AB1034" i="4"/>
  <c r="AA1034" i="4"/>
  <c r="Z1034" i="4"/>
  <c r="Y1034" i="4"/>
  <c r="X1034" i="4"/>
  <c r="W1034" i="4"/>
  <c r="V1034" i="4"/>
  <c r="U1034" i="4"/>
  <c r="T1034" i="4"/>
  <c r="S1034" i="4"/>
  <c r="R1034" i="4"/>
  <c r="Q1034" i="4"/>
  <c r="P1034" i="4"/>
  <c r="O1034" i="4"/>
  <c r="AD1033" i="4"/>
  <c r="AC1033" i="4"/>
  <c r="AB1033" i="4"/>
  <c r="AA1033" i="4"/>
  <c r="Z1033" i="4"/>
  <c r="Y1033" i="4"/>
  <c r="X1033" i="4"/>
  <c r="W1033" i="4"/>
  <c r="V1033" i="4"/>
  <c r="U1033" i="4"/>
  <c r="T1033" i="4"/>
  <c r="S1033" i="4"/>
  <c r="R1033" i="4"/>
  <c r="Q1033" i="4"/>
  <c r="P1033" i="4"/>
  <c r="O1033" i="4"/>
  <c r="AD1032" i="4"/>
  <c r="AC1032" i="4"/>
  <c r="AB1032" i="4"/>
  <c r="AA1032" i="4"/>
  <c r="Z1032" i="4"/>
  <c r="Y1032" i="4"/>
  <c r="X1032" i="4"/>
  <c r="W1032" i="4"/>
  <c r="V1032" i="4"/>
  <c r="U1032" i="4"/>
  <c r="T1032" i="4"/>
  <c r="S1032" i="4"/>
  <c r="R1032" i="4"/>
  <c r="Q1032" i="4"/>
  <c r="P1032" i="4"/>
  <c r="O1032" i="4"/>
  <c r="AD1031" i="4"/>
  <c r="AC1031" i="4"/>
  <c r="AB1031" i="4"/>
  <c r="AA1031" i="4"/>
  <c r="Z1031" i="4"/>
  <c r="Y1031" i="4"/>
  <c r="X1031" i="4"/>
  <c r="W1031" i="4"/>
  <c r="V1031" i="4"/>
  <c r="U1031" i="4"/>
  <c r="T1031" i="4"/>
  <c r="S1031" i="4"/>
  <c r="R1031" i="4"/>
  <c r="Q1031" i="4"/>
  <c r="P1031" i="4"/>
  <c r="O1031" i="4"/>
  <c r="AD1030" i="4"/>
  <c r="AC1030" i="4"/>
  <c r="AB1030" i="4"/>
  <c r="AA1030" i="4"/>
  <c r="Z1030" i="4"/>
  <c r="Y1030" i="4"/>
  <c r="X1030" i="4"/>
  <c r="W1030" i="4"/>
  <c r="V1030" i="4"/>
  <c r="U1030" i="4"/>
  <c r="T1030" i="4"/>
  <c r="S1030" i="4"/>
  <c r="R1030" i="4"/>
  <c r="Q1030" i="4"/>
  <c r="P1030" i="4"/>
  <c r="O1030" i="4"/>
  <c r="AD1029" i="4"/>
  <c r="AC1029" i="4"/>
  <c r="AB1029" i="4"/>
  <c r="AA1029" i="4"/>
  <c r="Z1029" i="4"/>
  <c r="Y1029" i="4"/>
  <c r="X1029" i="4"/>
  <c r="W1029" i="4"/>
  <c r="V1029" i="4"/>
  <c r="U1029" i="4"/>
  <c r="T1029" i="4"/>
  <c r="S1029" i="4"/>
  <c r="R1029" i="4"/>
  <c r="Q1029" i="4"/>
  <c r="P1029" i="4"/>
  <c r="O1029" i="4"/>
  <c r="AD1028" i="4"/>
  <c r="AC1028" i="4"/>
  <c r="AB1028" i="4"/>
  <c r="AA1028" i="4"/>
  <c r="Z1028" i="4"/>
  <c r="Y1028" i="4"/>
  <c r="X1028" i="4"/>
  <c r="W1028" i="4"/>
  <c r="V1028" i="4"/>
  <c r="U1028" i="4"/>
  <c r="T1028" i="4"/>
  <c r="S1028" i="4"/>
  <c r="R1028" i="4"/>
  <c r="Q1028" i="4"/>
  <c r="P1028" i="4"/>
  <c r="O1028" i="4"/>
  <c r="AD1027" i="4"/>
  <c r="AC1027" i="4"/>
  <c r="AB1027" i="4"/>
  <c r="AA1027" i="4"/>
  <c r="Z1027" i="4"/>
  <c r="Y1027" i="4"/>
  <c r="X1027" i="4"/>
  <c r="W1027" i="4"/>
  <c r="V1027" i="4"/>
  <c r="U1027" i="4"/>
  <c r="T1027" i="4"/>
  <c r="S1027" i="4"/>
  <c r="R1027" i="4"/>
  <c r="Q1027" i="4"/>
  <c r="P1027" i="4"/>
  <c r="O1027" i="4"/>
  <c r="AD1026" i="4"/>
  <c r="AC1026" i="4"/>
  <c r="AB1026" i="4"/>
  <c r="AA1026" i="4"/>
  <c r="Z1026" i="4"/>
  <c r="Y1026" i="4"/>
  <c r="X1026" i="4"/>
  <c r="W1026" i="4"/>
  <c r="V1026" i="4"/>
  <c r="U1026" i="4"/>
  <c r="T1026" i="4"/>
  <c r="S1026" i="4"/>
  <c r="R1026" i="4"/>
  <c r="Q1026" i="4"/>
  <c r="P1026" i="4"/>
  <c r="O1026" i="4"/>
  <c r="AD1025" i="4"/>
  <c r="AC1025" i="4"/>
  <c r="AB1025" i="4"/>
  <c r="AA1025" i="4"/>
  <c r="Z1025" i="4"/>
  <c r="Y1025" i="4"/>
  <c r="X1025" i="4"/>
  <c r="W1025" i="4"/>
  <c r="V1025" i="4"/>
  <c r="U1025" i="4"/>
  <c r="T1025" i="4"/>
  <c r="S1025" i="4"/>
  <c r="R1025" i="4"/>
  <c r="Q1025" i="4"/>
  <c r="P1025" i="4"/>
  <c r="O1025" i="4"/>
  <c r="AD1024" i="4"/>
  <c r="AC1024" i="4"/>
  <c r="AB1024" i="4"/>
  <c r="AA1024" i="4"/>
  <c r="Z1024" i="4"/>
  <c r="Y1024" i="4"/>
  <c r="X1024" i="4"/>
  <c r="W1024" i="4"/>
  <c r="V1024" i="4"/>
  <c r="U1024" i="4"/>
  <c r="T1024" i="4"/>
  <c r="S1024" i="4"/>
  <c r="R1024" i="4"/>
  <c r="Q1024" i="4"/>
  <c r="P1024" i="4"/>
  <c r="O1024" i="4"/>
  <c r="AD1023" i="4"/>
  <c r="AC1023" i="4"/>
  <c r="AB1023" i="4"/>
  <c r="AA1023" i="4"/>
  <c r="Z1023" i="4"/>
  <c r="Y1023" i="4"/>
  <c r="X1023" i="4"/>
  <c r="W1023" i="4"/>
  <c r="V1023" i="4"/>
  <c r="U1023" i="4"/>
  <c r="T1023" i="4"/>
  <c r="S1023" i="4"/>
  <c r="R1023" i="4"/>
  <c r="Q1023" i="4"/>
  <c r="P1023" i="4"/>
  <c r="O1023" i="4"/>
  <c r="AD1022" i="4"/>
  <c r="AC1022" i="4"/>
  <c r="AB1022" i="4"/>
  <c r="AA1022" i="4"/>
  <c r="Z1022" i="4"/>
  <c r="Y1022" i="4"/>
  <c r="X1022" i="4"/>
  <c r="W1022" i="4"/>
  <c r="V1022" i="4"/>
  <c r="U1022" i="4"/>
  <c r="T1022" i="4"/>
  <c r="S1022" i="4"/>
  <c r="R1022" i="4"/>
  <c r="Q1022" i="4"/>
  <c r="P1022" i="4"/>
  <c r="O1022" i="4"/>
  <c r="AD1021" i="4"/>
  <c r="AC1021" i="4"/>
  <c r="AB1021" i="4"/>
  <c r="AA1021" i="4"/>
  <c r="Z1021" i="4"/>
  <c r="Y1021" i="4"/>
  <c r="X1021" i="4"/>
  <c r="W1021" i="4"/>
  <c r="V1021" i="4"/>
  <c r="U1021" i="4"/>
  <c r="T1021" i="4"/>
  <c r="S1021" i="4"/>
  <c r="R1021" i="4"/>
  <c r="Q1021" i="4"/>
  <c r="P1021" i="4"/>
  <c r="O1021" i="4"/>
  <c r="AD1020" i="4"/>
  <c r="AC1020" i="4"/>
  <c r="AB1020" i="4"/>
  <c r="AA1020" i="4"/>
  <c r="Z1020" i="4"/>
  <c r="Y1020" i="4"/>
  <c r="X1020" i="4"/>
  <c r="W1020" i="4"/>
  <c r="V1020" i="4"/>
  <c r="U1020" i="4"/>
  <c r="T1020" i="4"/>
  <c r="S1020" i="4"/>
  <c r="R1020" i="4"/>
  <c r="Q1020" i="4"/>
  <c r="P1020" i="4"/>
  <c r="O1020" i="4"/>
  <c r="AD1019" i="4"/>
  <c r="AC1019" i="4"/>
  <c r="AB1019" i="4"/>
  <c r="AA1019" i="4"/>
  <c r="Z1019" i="4"/>
  <c r="Y1019" i="4"/>
  <c r="X1019" i="4"/>
  <c r="W1019" i="4"/>
  <c r="V1019" i="4"/>
  <c r="U1019" i="4"/>
  <c r="T1019" i="4"/>
  <c r="S1019" i="4"/>
  <c r="R1019" i="4"/>
  <c r="Q1019" i="4"/>
  <c r="P1019" i="4"/>
  <c r="O1019" i="4"/>
  <c r="AD1018" i="4"/>
  <c r="AC1018" i="4"/>
  <c r="AB1018" i="4"/>
  <c r="AA1018" i="4"/>
  <c r="Z1018" i="4"/>
  <c r="Y1018" i="4"/>
  <c r="X1018" i="4"/>
  <c r="W1018" i="4"/>
  <c r="V1018" i="4"/>
  <c r="U1018" i="4"/>
  <c r="T1018" i="4"/>
  <c r="S1018" i="4"/>
  <c r="R1018" i="4"/>
  <c r="Q1018" i="4"/>
  <c r="P1018" i="4"/>
  <c r="O1018" i="4"/>
  <c r="AD1017" i="4"/>
  <c r="AC1017" i="4"/>
  <c r="AB1017" i="4"/>
  <c r="AA1017" i="4"/>
  <c r="Z1017" i="4"/>
  <c r="Y1017" i="4"/>
  <c r="X1017" i="4"/>
  <c r="W1017" i="4"/>
  <c r="V1017" i="4"/>
  <c r="U1017" i="4"/>
  <c r="T1017" i="4"/>
  <c r="S1017" i="4"/>
  <c r="R1017" i="4"/>
  <c r="Q1017" i="4"/>
  <c r="P1017" i="4"/>
  <c r="O1017" i="4"/>
  <c r="AD1016" i="4"/>
  <c r="AC1016" i="4"/>
  <c r="AB1016" i="4"/>
  <c r="AA1016" i="4"/>
  <c r="Z1016" i="4"/>
  <c r="Y1016" i="4"/>
  <c r="X1016" i="4"/>
  <c r="W1016" i="4"/>
  <c r="V1016" i="4"/>
  <c r="U1016" i="4"/>
  <c r="T1016" i="4"/>
  <c r="S1016" i="4"/>
  <c r="R1016" i="4"/>
  <c r="Q1016" i="4"/>
  <c r="P1016" i="4"/>
  <c r="O1016" i="4"/>
  <c r="AD1015" i="4"/>
  <c r="AC1015" i="4"/>
  <c r="AB1015" i="4"/>
  <c r="AA1015" i="4"/>
  <c r="Z1015" i="4"/>
  <c r="Y1015" i="4"/>
  <c r="X1015" i="4"/>
  <c r="W1015" i="4"/>
  <c r="V1015" i="4"/>
  <c r="U1015" i="4"/>
  <c r="T1015" i="4"/>
  <c r="S1015" i="4"/>
  <c r="R1015" i="4"/>
  <c r="Q1015" i="4"/>
  <c r="P1015" i="4"/>
  <c r="O1015" i="4"/>
  <c r="AD1014" i="4"/>
  <c r="AC1014" i="4"/>
  <c r="AB1014" i="4"/>
  <c r="AA1014" i="4"/>
  <c r="Z1014" i="4"/>
  <c r="Y1014" i="4"/>
  <c r="X1014" i="4"/>
  <c r="W1014" i="4"/>
  <c r="V1014" i="4"/>
  <c r="U1014" i="4"/>
  <c r="T1014" i="4"/>
  <c r="S1014" i="4"/>
  <c r="R1014" i="4"/>
  <c r="Q1014" i="4"/>
  <c r="P1014" i="4"/>
  <c r="O1014" i="4"/>
  <c r="AD1013" i="4"/>
  <c r="AC1013" i="4"/>
  <c r="AB1013" i="4"/>
  <c r="AA1013" i="4"/>
  <c r="Z1013" i="4"/>
  <c r="Y1013" i="4"/>
  <c r="X1013" i="4"/>
  <c r="W1013" i="4"/>
  <c r="V1013" i="4"/>
  <c r="U1013" i="4"/>
  <c r="T1013" i="4"/>
  <c r="S1013" i="4"/>
  <c r="R1013" i="4"/>
  <c r="Q1013" i="4"/>
  <c r="P1013" i="4"/>
  <c r="O1013" i="4"/>
  <c r="AD1012" i="4"/>
  <c r="AC1012" i="4"/>
  <c r="AB1012" i="4"/>
  <c r="AA1012" i="4"/>
  <c r="Z1012" i="4"/>
  <c r="Y1012" i="4"/>
  <c r="X1012" i="4"/>
  <c r="W1012" i="4"/>
  <c r="V1012" i="4"/>
  <c r="U1012" i="4"/>
  <c r="T1012" i="4"/>
  <c r="S1012" i="4"/>
  <c r="R1012" i="4"/>
  <c r="Q1012" i="4"/>
  <c r="P1012" i="4"/>
  <c r="O1012" i="4"/>
  <c r="AD1011" i="4"/>
  <c r="AC1011" i="4"/>
  <c r="AB1011" i="4"/>
  <c r="AA1011" i="4"/>
  <c r="Z1011" i="4"/>
  <c r="Y1011" i="4"/>
  <c r="X1011" i="4"/>
  <c r="W1011" i="4"/>
  <c r="V1011" i="4"/>
  <c r="U1011" i="4"/>
  <c r="T1011" i="4"/>
  <c r="S1011" i="4"/>
  <c r="R1011" i="4"/>
  <c r="Q1011" i="4"/>
  <c r="P1011" i="4"/>
  <c r="O1011" i="4"/>
  <c r="AD1010" i="4"/>
  <c r="AC1010" i="4"/>
  <c r="AB1010" i="4"/>
  <c r="AA1010" i="4"/>
  <c r="Z1010" i="4"/>
  <c r="Y1010" i="4"/>
  <c r="X1010" i="4"/>
  <c r="W1010" i="4"/>
  <c r="V1010" i="4"/>
  <c r="U1010" i="4"/>
  <c r="T1010" i="4"/>
  <c r="S1010" i="4"/>
  <c r="R1010" i="4"/>
  <c r="Q1010" i="4"/>
  <c r="P1010" i="4"/>
  <c r="O1010" i="4"/>
  <c r="AD1009" i="4"/>
  <c r="AC1009" i="4"/>
  <c r="AB1009" i="4"/>
  <c r="AA1009" i="4"/>
  <c r="Z1009" i="4"/>
  <c r="Y1009" i="4"/>
  <c r="X1009" i="4"/>
  <c r="W1009" i="4"/>
  <c r="V1009" i="4"/>
  <c r="U1009" i="4"/>
  <c r="T1009" i="4"/>
  <c r="S1009" i="4"/>
  <c r="R1009" i="4"/>
  <c r="Q1009" i="4"/>
  <c r="P1009" i="4"/>
  <c r="O1009" i="4"/>
  <c r="AD1008" i="4"/>
  <c r="AC1008" i="4"/>
  <c r="AB1008" i="4"/>
  <c r="AA1008" i="4"/>
  <c r="Z1008" i="4"/>
  <c r="Y1008" i="4"/>
  <c r="X1008" i="4"/>
  <c r="W1008" i="4"/>
  <c r="V1008" i="4"/>
  <c r="U1008" i="4"/>
  <c r="T1008" i="4"/>
  <c r="S1008" i="4"/>
  <c r="R1008" i="4"/>
  <c r="Q1008" i="4"/>
  <c r="P1008" i="4"/>
  <c r="O1008" i="4"/>
  <c r="AD1007" i="4"/>
  <c r="AC1007" i="4"/>
  <c r="AB1007" i="4"/>
  <c r="AA1007" i="4"/>
  <c r="Z1007" i="4"/>
  <c r="Y1007" i="4"/>
  <c r="X1007" i="4"/>
  <c r="W1007" i="4"/>
  <c r="V1007" i="4"/>
  <c r="U1007" i="4"/>
  <c r="T1007" i="4"/>
  <c r="S1007" i="4"/>
  <c r="R1007" i="4"/>
  <c r="Q1007" i="4"/>
  <c r="P1007" i="4"/>
  <c r="O1007" i="4"/>
  <c r="AD1006" i="4"/>
  <c r="AC1006" i="4"/>
  <c r="AB1006" i="4"/>
  <c r="AA1006" i="4"/>
  <c r="Z1006" i="4"/>
  <c r="Y1006" i="4"/>
  <c r="X1006" i="4"/>
  <c r="W1006" i="4"/>
  <c r="V1006" i="4"/>
  <c r="U1006" i="4"/>
  <c r="T1006" i="4"/>
  <c r="S1006" i="4"/>
  <c r="R1006" i="4"/>
  <c r="Q1006" i="4"/>
  <c r="P1006" i="4"/>
  <c r="O1006" i="4"/>
  <c r="AD1005" i="4"/>
  <c r="AC1005" i="4"/>
  <c r="AB1005" i="4"/>
  <c r="AA1005" i="4"/>
  <c r="Z1005" i="4"/>
  <c r="Y1005" i="4"/>
  <c r="X1005" i="4"/>
  <c r="W1005" i="4"/>
  <c r="V1005" i="4"/>
  <c r="U1005" i="4"/>
  <c r="T1005" i="4"/>
  <c r="S1005" i="4"/>
  <c r="R1005" i="4"/>
  <c r="Q1005" i="4"/>
  <c r="P1005" i="4"/>
  <c r="O1005" i="4"/>
  <c r="AD1004" i="4"/>
  <c r="AC1004" i="4"/>
  <c r="AB1004" i="4"/>
  <c r="AA1004" i="4"/>
  <c r="Z1004" i="4"/>
  <c r="Y1004" i="4"/>
  <c r="X1004" i="4"/>
  <c r="W1004" i="4"/>
  <c r="V1004" i="4"/>
  <c r="U1004" i="4"/>
  <c r="T1004" i="4"/>
  <c r="S1004" i="4"/>
  <c r="R1004" i="4"/>
  <c r="Q1004" i="4"/>
  <c r="P1004" i="4"/>
  <c r="O1004" i="4"/>
  <c r="AD1003" i="4"/>
  <c r="AC1003" i="4"/>
  <c r="AB1003" i="4"/>
  <c r="AA1003" i="4"/>
  <c r="Z1003" i="4"/>
  <c r="Y1003" i="4"/>
  <c r="X1003" i="4"/>
  <c r="W1003" i="4"/>
  <c r="V1003" i="4"/>
  <c r="U1003" i="4"/>
  <c r="T1003" i="4"/>
  <c r="S1003" i="4"/>
  <c r="R1003" i="4"/>
  <c r="Q1003" i="4"/>
  <c r="P1003" i="4"/>
  <c r="O1003" i="4"/>
  <c r="AD1002" i="4"/>
  <c r="AC1002" i="4"/>
  <c r="AB1002" i="4"/>
  <c r="AA1002" i="4"/>
  <c r="Z1002" i="4"/>
  <c r="Y1002" i="4"/>
  <c r="X1002" i="4"/>
  <c r="W1002" i="4"/>
  <c r="V1002" i="4"/>
  <c r="U1002" i="4"/>
  <c r="T1002" i="4"/>
  <c r="S1002" i="4"/>
  <c r="R1002" i="4"/>
  <c r="Q1002" i="4"/>
  <c r="P1002" i="4"/>
  <c r="O1002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AD1000" i="4"/>
  <c r="AC1000" i="4"/>
  <c r="AB1000" i="4"/>
  <c r="AA1000" i="4"/>
  <c r="Z1000" i="4"/>
  <c r="Y1000" i="4"/>
  <c r="X1000" i="4"/>
  <c r="W1000" i="4"/>
  <c r="V1000" i="4"/>
  <c r="U1000" i="4"/>
  <c r="T1000" i="4"/>
  <c r="S1000" i="4"/>
  <c r="R1000" i="4"/>
  <c r="Q1000" i="4"/>
  <c r="P1000" i="4"/>
  <c r="O1000" i="4"/>
  <c r="AD999" i="4"/>
  <c r="AC999" i="4"/>
  <c r="AB999" i="4"/>
  <c r="AA999" i="4"/>
  <c r="Z999" i="4"/>
  <c r="Y999" i="4"/>
  <c r="X999" i="4"/>
  <c r="W999" i="4"/>
  <c r="V999" i="4"/>
  <c r="U999" i="4"/>
  <c r="T999" i="4"/>
  <c r="S999" i="4"/>
  <c r="R999" i="4"/>
  <c r="Q999" i="4"/>
  <c r="P999" i="4"/>
  <c r="O999" i="4"/>
  <c r="AD998" i="4"/>
  <c r="AC998" i="4"/>
  <c r="AB998" i="4"/>
  <c r="AA998" i="4"/>
  <c r="Z998" i="4"/>
  <c r="Y998" i="4"/>
  <c r="X998" i="4"/>
  <c r="W998" i="4"/>
  <c r="V998" i="4"/>
  <c r="U998" i="4"/>
  <c r="T998" i="4"/>
  <c r="S998" i="4"/>
  <c r="R998" i="4"/>
  <c r="Q998" i="4"/>
  <c r="P998" i="4"/>
  <c r="O998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AD996" i="4"/>
  <c r="AC996" i="4"/>
  <c r="AB996" i="4"/>
  <c r="AA996" i="4"/>
  <c r="Z996" i="4"/>
  <c r="Y996" i="4"/>
  <c r="X996" i="4"/>
  <c r="W996" i="4"/>
  <c r="V996" i="4"/>
  <c r="U996" i="4"/>
  <c r="T996" i="4"/>
  <c r="S996" i="4"/>
  <c r="R996" i="4"/>
  <c r="Q996" i="4"/>
  <c r="P996" i="4"/>
  <c r="O996" i="4"/>
  <c r="AD995" i="4"/>
  <c r="AC995" i="4"/>
  <c r="AB995" i="4"/>
  <c r="AA995" i="4"/>
  <c r="Z995" i="4"/>
  <c r="Y995" i="4"/>
  <c r="X995" i="4"/>
  <c r="W995" i="4"/>
  <c r="V995" i="4"/>
  <c r="U995" i="4"/>
  <c r="T995" i="4"/>
  <c r="S995" i="4"/>
  <c r="R995" i="4"/>
  <c r="Q995" i="4"/>
  <c r="P995" i="4"/>
  <c r="O995" i="4"/>
  <c r="AD994" i="4"/>
  <c r="AC994" i="4"/>
  <c r="AB994" i="4"/>
  <c r="AA994" i="4"/>
  <c r="Z994" i="4"/>
  <c r="Y994" i="4"/>
  <c r="X994" i="4"/>
  <c r="W994" i="4"/>
  <c r="V994" i="4"/>
  <c r="U994" i="4"/>
  <c r="T994" i="4"/>
  <c r="S994" i="4"/>
  <c r="R994" i="4"/>
  <c r="Q994" i="4"/>
  <c r="P994" i="4"/>
  <c r="O994" i="4"/>
  <c r="AD993" i="4"/>
  <c r="AC993" i="4"/>
  <c r="AB993" i="4"/>
  <c r="AA993" i="4"/>
  <c r="Z993" i="4"/>
  <c r="Y993" i="4"/>
  <c r="X993" i="4"/>
  <c r="W993" i="4"/>
  <c r="V993" i="4"/>
  <c r="U993" i="4"/>
  <c r="T993" i="4"/>
  <c r="S993" i="4"/>
  <c r="R993" i="4"/>
  <c r="Q993" i="4"/>
  <c r="P993" i="4"/>
  <c r="O993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AD991" i="4"/>
  <c r="AC991" i="4"/>
  <c r="AB991" i="4"/>
  <c r="AA991" i="4"/>
  <c r="Z991" i="4"/>
  <c r="Y991" i="4"/>
  <c r="X991" i="4"/>
  <c r="W991" i="4"/>
  <c r="V991" i="4"/>
  <c r="U991" i="4"/>
  <c r="T991" i="4"/>
  <c r="S991" i="4"/>
  <c r="R991" i="4"/>
  <c r="Q991" i="4"/>
  <c r="P991" i="4"/>
  <c r="O991" i="4"/>
  <c r="AD990" i="4"/>
  <c r="AC990" i="4"/>
  <c r="AB990" i="4"/>
  <c r="AA990" i="4"/>
  <c r="Z990" i="4"/>
  <c r="Y990" i="4"/>
  <c r="X990" i="4"/>
  <c r="W990" i="4"/>
  <c r="V990" i="4"/>
  <c r="U990" i="4"/>
  <c r="T990" i="4"/>
  <c r="S990" i="4"/>
  <c r="R990" i="4"/>
  <c r="Q990" i="4"/>
  <c r="P990" i="4"/>
  <c r="O990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AD988" i="4"/>
  <c r="AC988" i="4"/>
  <c r="AB988" i="4"/>
  <c r="AA988" i="4"/>
  <c r="Z988" i="4"/>
  <c r="Y988" i="4"/>
  <c r="X988" i="4"/>
  <c r="W988" i="4"/>
  <c r="V988" i="4"/>
  <c r="U988" i="4"/>
  <c r="T988" i="4"/>
  <c r="S988" i="4"/>
  <c r="R988" i="4"/>
  <c r="Q988" i="4"/>
  <c r="P988" i="4"/>
  <c r="O988" i="4"/>
  <c r="AD987" i="4"/>
  <c r="AC987" i="4"/>
  <c r="AB987" i="4"/>
  <c r="AA987" i="4"/>
  <c r="Z987" i="4"/>
  <c r="Y987" i="4"/>
  <c r="X987" i="4"/>
  <c r="W987" i="4"/>
  <c r="V987" i="4"/>
  <c r="U987" i="4"/>
  <c r="T987" i="4"/>
  <c r="S987" i="4"/>
  <c r="R987" i="4"/>
  <c r="Q987" i="4"/>
  <c r="P987" i="4"/>
  <c r="O987" i="4"/>
  <c r="AD986" i="4"/>
  <c r="AC986" i="4"/>
  <c r="AB986" i="4"/>
  <c r="AA986" i="4"/>
  <c r="Z986" i="4"/>
  <c r="Y986" i="4"/>
  <c r="X986" i="4"/>
  <c r="W986" i="4"/>
  <c r="V986" i="4"/>
  <c r="U986" i="4"/>
  <c r="T986" i="4"/>
  <c r="S986" i="4"/>
  <c r="R986" i="4"/>
  <c r="Q986" i="4"/>
  <c r="P986" i="4"/>
  <c r="O986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AD984" i="4"/>
  <c r="AC984" i="4"/>
  <c r="AB984" i="4"/>
  <c r="AA984" i="4"/>
  <c r="Z984" i="4"/>
  <c r="Y984" i="4"/>
  <c r="X984" i="4"/>
  <c r="W984" i="4"/>
  <c r="V984" i="4"/>
  <c r="U984" i="4"/>
  <c r="T984" i="4"/>
  <c r="S984" i="4"/>
  <c r="R984" i="4"/>
  <c r="Q984" i="4"/>
  <c r="P984" i="4"/>
  <c r="O984" i="4"/>
  <c r="AD983" i="4"/>
  <c r="AC983" i="4"/>
  <c r="AB983" i="4"/>
  <c r="AA983" i="4"/>
  <c r="Z983" i="4"/>
  <c r="Y983" i="4"/>
  <c r="X983" i="4"/>
  <c r="W983" i="4"/>
  <c r="V983" i="4"/>
  <c r="U983" i="4"/>
  <c r="T983" i="4"/>
  <c r="S983" i="4"/>
  <c r="R983" i="4"/>
  <c r="Q983" i="4"/>
  <c r="P983" i="4"/>
  <c r="O983" i="4"/>
  <c r="AD982" i="4"/>
  <c r="AC982" i="4"/>
  <c r="AB982" i="4"/>
  <c r="AA982" i="4"/>
  <c r="Z982" i="4"/>
  <c r="Y982" i="4"/>
  <c r="X982" i="4"/>
  <c r="W982" i="4"/>
  <c r="V982" i="4"/>
  <c r="U982" i="4"/>
  <c r="T982" i="4"/>
  <c r="S982" i="4"/>
  <c r="R982" i="4"/>
  <c r="Q982" i="4"/>
  <c r="P982" i="4"/>
  <c r="O982" i="4"/>
  <c r="AD981" i="4"/>
  <c r="AC981" i="4"/>
  <c r="AB981" i="4"/>
  <c r="AA981" i="4"/>
  <c r="Z981" i="4"/>
  <c r="Y981" i="4"/>
  <c r="X981" i="4"/>
  <c r="W981" i="4"/>
  <c r="V981" i="4"/>
  <c r="U981" i="4"/>
  <c r="T981" i="4"/>
  <c r="S981" i="4"/>
  <c r="R981" i="4"/>
  <c r="Q981" i="4"/>
  <c r="P981" i="4"/>
  <c r="O981" i="4"/>
  <c r="AD980" i="4"/>
  <c r="AC980" i="4"/>
  <c r="AB980" i="4"/>
  <c r="AA980" i="4"/>
  <c r="Z980" i="4"/>
  <c r="Y980" i="4"/>
  <c r="X980" i="4"/>
  <c r="W980" i="4"/>
  <c r="V980" i="4"/>
  <c r="U980" i="4"/>
  <c r="T980" i="4"/>
  <c r="S980" i="4"/>
  <c r="R980" i="4"/>
  <c r="Q980" i="4"/>
  <c r="P980" i="4"/>
  <c r="O980" i="4"/>
  <c r="AD979" i="4"/>
  <c r="AC979" i="4"/>
  <c r="AB979" i="4"/>
  <c r="AA979" i="4"/>
  <c r="Z979" i="4"/>
  <c r="Y979" i="4"/>
  <c r="X979" i="4"/>
  <c r="W979" i="4"/>
  <c r="V979" i="4"/>
  <c r="U979" i="4"/>
  <c r="T979" i="4"/>
  <c r="S979" i="4"/>
  <c r="R979" i="4"/>
  <c r="Q979" i="4"/>
  <c r="P979" i="4"/>
  <c r="O979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AD977" i="4"/>
  <c r="AC977" i="4"/>
  <c r="AB977" i="4"/>
  <c r="AA977" i="4"/>
  <c r="Z977" i="4"/>
  <c r="Y977" i="4"/>
  <c r="X977" i="4"/>
  <c r="W977" i="4"/>
  <c r="V977" i="4"/>
  <c r="U977" i="4"/>
  <c r="T977" i="4"/>
  <c r="S977" i="4"/>
  <c r="R977" i="4"/>
  <c r="Q977" i="4"/>
  <c r="P977" i="4"/>
  <c r="O977" i="4"/>
  <c r="AD976" i="4"/>
  <c r="AC976" i="4"/>
  <c r="AB976" i="4"/>
  <c r="AA976" i="4"/>
  <c r="Z976" i="4"/>
  <c r="Y976" i="4"/>
  <c r="X976" i="4"/>
  <c r="W976" i="4"/>
  <c r="V976" i="4"/>
  <c r="U976" i="4"/>
  <c r="T976" i="4"/>
  <c r="S976" i="4"/>
  <c r="R976" i="4"/>
  <c r="Q976" i="4"/>
  <c r="P976" i="4"/>
  <c r="O976" i="4"/>
  <c r="AD975" i="4"/>
  <c r="AC975" i="4"/>
  <c r="AB975" i="4"/>
  <c r="AA975" i="4"/>
  <c r="Z975" i="4"/>
  <c r="Y975" i="4"/>
  <c r="X975" i="4"/>
  <c r="W975" i="4"/>
  <c r="V975" i="4"/>
  <c r="U975" i="4"/>
  <c r="T975" i="4"/>
  <c r="S975" i="4"/>
  <c r="R975" i="4"/>
  <c r="Q975" i="4"/>
  <c r="P975" i="4"/>
  <c r="O975" i="4"/>
  <c r="AD974" i="4"/>
  <c r="AC974" i="4"/>
  <c r="AB974" i="4"/>
  <c r="AA974" i="4"/>
  <c r="Z974" i="4"/>
  <c r="Y974" i="4"/>
  <c r="X974" i="4"/>
  <c r="W974" i="4"/>
  <c r="V974" i="4"/>
  <c r="U974" i="4"/>
  <c r="T974" i="4"/>
  <c r="S974" i="4"/>
  <c r="R974" i="4"/>
  <c r="Q974" i="4"/>
  <c r="P974" i="4"/>
  <c r="O974" i="4"/>
  <c r="AD973" i="4"/>
  <c r="AC973" i="4"/>
  <c r="AB973" i="4"/>
  <c r="AA973" i="4"/>
  <c r="Z973" i="4"/>
  <c r="Y973" i="4"/>
  <c r="X973" i="4"/>
  <c r="W973" i="4"/>
  <c r="V973" i="4"/>
  <c r="U973" i="4"/>
  <c r="T973" i="4"/>
  <c r="S973" i="4"/>
  <c r="R973" i="4"/>
  <c r="Q973" i="4"/>
  <c r="P973" i="4"/>
  <c r="O973" i="4"/>
  <c r="AD972" i="4"/>
  <c r="AC972" i="4"/>
  <c r="AB972" i="4"/>
  <c r="AA972" i="4"/>
  <c r="Z972" i="4"/>
  <c r="Y972" i="4"/>
  <c r="X972" i="4"/>
  <c r="W972" i="4"/>
  <c r="V972" i="4"/>
  <c r="U972" i="4"/>
  <c r="T972" i="4"/>
  <c r="S972" i="4"/>
  <c r="R972" i="4"/>
  <c r="Q972" i="4"/>
  <c r="P972" i="4"/>
  <c r="O972" i="4"/>
  <c r="AD971" i="4"/>
  <c r="AC971" i="4"/>
  <c r="AB971" i="4"/>
  <c r="AA971" i="4"/>
  <c r="Z971" i="4"/>
  <c r="Y971" i="4"/>
  <c r="X971" i="4"/>
  <c r="W971" i="4"/>
  <c r="V971" i="4"/>
  <c r="U971" i="4"/>
  <c r="T971" i="4"/>
  <c r="S971" i="4"/>
  <c r="R971" i="4"/>
  <c r="Q971" i="4"/>
  <c r="P971" i="4"/>
  <c r="O971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AD969" i="4"/>
  <c r="AC969" i="4"/>
  <c r="AB969" i="4"/>
  <c r="AA969" i="4"/>
  <c r="Z969" i="4"/>
  <c r="Y969" i="4"/>
  <c r="X969" i="4"/>
  <c r="W969" i="4"/>
  <c r="V969" i="4"/>
  <c r="U969" i="4"/>
  <c r="T969" i="4"/>
  <c r="S969" i="4"/>
  <c r="R969" i="4"/>
  <c r="Q969" i="4"/>
  <c r="P969" i="4"/>
  <c r="O969" i="4"/>
  <c r="AD968" i="4"/>
  <c r="AC968" i="4"/>
  <c r="AB968" i="4"/>
  <c r="AA968" i="4"/>
  <c r="Z968" i="4"/>
  <c r="Y968" i="4"/>
  <c r="X968" i="4"/>
  <c r="W968" i="4"/>
  <c r="V968" i="4"/>
  <c r="U968" i="4"/>
  <c r="T968" i="4"/>
  <c r="S968" i="4"/>
  <c r="R968" i="4"/>
  <c r="Q968" i="4"/>
  <c r="P968" i="4"/>
  <c r="O968" i="4"/>
  <c r="AD967" i="4"/>
  <c r="AC967" i="4"/>
  <c r="AB967" i="4"/>
  <c r="AA967" i="4"/>
  <c r="Z967" i="4"/>
  <c r="Y967" i="4"/>
  <c r="X967" i="4"/>
  <c r="W967" i="4"/>
  <c r="V967" i="4"/>
  <c r="U967" i="4"/>
  <c r="T967" i="4"/>
  <c r="S967" i="4"/>
  <c r="R967" i="4"/>
  <c r="Q967" i="4"/>
  <c r="P967" i="4"/>
  <c r="O967" i="4"/>
  <c r="AD966" i="4"/>
  <c r="AC966" i="4"/>
  <c r="AB966" i="4"/>
  <c r="AA966" i="4"/>
  <c r="Z966" i="4"/>
  <c r="Y966" i="4"/>
  <c r="X966" i="4"/>
  <c r="W966" i="4"/>
  <c r="V966" i="4"/>
  <c r="U966" i="4"/>
  <c r="T966" i="4"/>
  <c r="S966" i="4"/>
  <c r="R966" i="4"/>
  <c r="Q966" i="4"/>
  <c r="P966" i="4"/>
  <c r="O966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AD964" i="4"/>
  <c r="AC964" i="4"/>
  <c r="AB964" i="4"/>
  <c r="AA964" i="4"/>
  <c r="Z964" i="4"/>
  <c r="Y964" i="4"/>
  <c r="X964" i="4"/>
  <c r="W964" i="4"/>
  <c r="V964" i="4"/>
  <c r="U964" i="4"/>
  <c r="T964" i="4"/>
  <c r="S964" i="4"/>
  <c r="R964" i="4"/>
  <c r="Q964" i="4"/>
  <c r="P964" i="4"/>
  <c r="O964" i="4"/>
  <c r="AD963" i="4"/>
  <c r="AC963" i="4"/>
  <c r="AB963" i="4"/>
  <c r="AA963" i="4"/>
  <c r="Z963" i="4"/>
  <c r="Y963" i="4"/>
  <c r="X963" i="4"/>
  <c r="W963" i="4"/>
  <c r="V963" i="4"/>
  <c r="U963" i="4"/>
  <c r="T963" i="4"/>
  <c r="S963" i="4"/>
  <c r="R963" i="4"/>
  <c r="Q963" i="4"/>
  <c r="P963" i="4"/>
  <c r="O963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AD961" i="4"/>
  <c r="AC961" i="4"/>
  <c r="AB961" i="4"/>
  <c r="AA961" i="4"/>
  <c r="Z961" i="4"/>
  <c r="Y961" i="4"/>
  <c r="X961" i="4"/>
  <c r="W961" i="4"/>
  <c r="V961" i="4"/>
  <c r="U961" i="4"/>
  <c r="T961" i="4"/>
  <c r="S961" i="4"/>
  <c r="R961" i="4"/>
  <c r="Q961" i="4"/>
  <c r="P961" i="4"/>
  <c r="O961" i="4"/>
  <c r="AD960" i="4"/>
  <c r="AC960" i="4"/>
  <c r="AB960" i="4"/>
  <c r="AA960" i="4"/>
  <c r="Z960" i="4"/>
  <c r="Y960" i="4"/>
  <c r="X960" i="4"/>
  <c r="W960" i="4"/>
  <c r="V960" i="4"/>
  <c r="U960" i="4"/>
  <c r="T960" i="4"/>
  <c r="S960" i="4"/>
  <c r="R960" i="4"/>
  <c r="Q960" i="4"/>
  <c r="P960" i="4"/>
  <c r="O960" i="4"/>
  <c r="AD959" i="4"/>
  <c r="AC959" i="4"/>
  <c r="AB959" i="4"/>
  <c r="AA959" i="4"/>
  <c r="Z959" i="4"/>
  <c r="Y959" i="4"/>
  <c r="X959" i="4"/>
  <c r="W959" i="4"/>
  <c r="V959" i="4"/>
  <c r="U959" i="4"/>
  <c r="T959" i="4"/>
  <c r="S959" i="4"/>
  <c r="R959" i="4"/>
  <c r="Q959" i="4"/>
  <c r="P959" i="4"/>
  <c r="O959" i="4"/>
  <c r="AD958" i="4"/>
  <c r="AC958" i="4"/>
  <c r="AB958" i="4"/>
  <c r="AA958" i="4"/>
  <c r="Z958" i="4"/>
  <c r="Y958" i="4"/>
  <c r="X958" i="4"/>
  <c r="W958" i="4"/>
  <c r="V958" i="4"/>
  <c r="U958" i="4"/>
  <c r="T958" i="4"/>
  <c r="S958" i="4"/>
  <c r="R958" i="4"/>
  <c r="Q958" i="4"/>
  <c r="P958" i="4"/>
  <c r="O958" i="4"/>
  <c r="AD957" i="4"/>
  <c r="AC957" i="4"/>
  <c r="AB957" i="4"/>
  <c r="AA957" i="4"/>
  <c r="Z957" i="4"/>
  <c r="Y957" i="4"/>
  <c r="X957" i="4"/>
  <c r="W957" i="4"/>
  <c r="V957" i="4"/>
  <c r="U957" i="4"/>
  <c r="T957" i="4"/>
  <c r="S957" i="4"/>
  <c r="R957" i="4"/>
  <c r="Q957" i="4"/>
  <c r="P957" i="4"/>
  <c r="O957" i="4"/>
  <c r="AD956" i="4"/>
  <c r="AC956" i="4"/>
  <c r="AB956" i="4"/>
  <c r="AA956" i="4"/>
  <c r="Z956" i="4"/>
  <c r="Y956" i="4"/>
  <c r="X956" i="4"/>
  <c r="W956" i="4"/>
  <c r="V956" i="4"/>
  <c r="U956" i="4"/>
  <c r="T956" i="4"/>
  <c r="S956" i="4"/>
  <c r="R956" i="4"/>
  <c r="Q956" i="4"/>
  <c r="P956" i="4"/>
  <c r="O956" i="4"/>
  <c r="AD955" i="4"/>
  <c r="AC955" i="4"/>
  <c r="AB955" i="4"/>
  <c r="AA955" i="4"/>
  <c r="Z955" i="4"/>
  <c r="Y955" i="4"/>
  <c r="X955" i="4"/>
  <c r="W955" i="4"/>
  <c r="V955" i="4"/>
  <c r="U955" i="4"/>
  <c r="T955" i="4"/>
  <c r="S955" i="4"/>
  <c r="R955" i="4"/>
  <c r="Q955" i="4"/>
  <c r="P955" i="4"/>
  <c r="O955" i="4"/>
  <c r="AD954" i="4"/>
  <c r="AC954" i="4"/>
  <c r="AB954" i="4"/>
  <c r="AA954" i="4"/>
  <c r="Z954" i="4"/>
  <c r="Y954" i="4"/>
  <c r="X954" i="4"/>
  <c r="W954" i="4"/>
  <c r="V954" i="4"/>
  <c r="U954" i="4"/>
  <c r="T954" i="4"/>
  <c r="S954" i="4"/>
  <c r="R954" i="4"/>
  <c r="Q954" i="4"/>
  <c r="P954" i="4"/>
  <c r="O954" i="4"/>
  <c r="AD953" i="4"/>
  <c r="AC953" i="4"/>
  <c r="AB953" i="4"/>
  <c r="AA953" i="4"/>
  <c r="Z953" i="4"/>
  <c r="Y953" i="4"/>
  <c r="X953" i="4"/>
  <c r="W953" i="4"/>
  <c r="V953" i="4"/>
  <c r="U953" i="4"/>
  <c r="T953" i="4"/>
  <c r="S953" i="4"/>
  <c r="R953" i="4"/>
  <c r="Q953" i="4"/>
  <c r="P953" i="4"/>
  <c r="O953" i="4"/>
  <c r="AD952" i="4"/>
  <c r="AC952" i="4"/>
  <c r="AB952" i="4"/>
  <c r="AA952" i="4"/>
  <c r="Z952" i="4"/>
  <c r="Y952" i="4"/>
  <c r="X952" i="4"/>
  <c r="W952" i="4"/>
  <c r="V952" i="4"/>
  <c r="U952" i="4"/>
  <c r="T952" i="4"/>
  <c r="S952" i="4"/>
  <c r="R952" i="4"/>
  <c r="Q952" i="4"/>
  <c r="P952" i="4"/>
  <c r="O952" i="4"/>
  <c r="AD951" i="4"/>
  <c r="AC951" i="4"/>
  <c r="AB951" i="4"/>
  <c r="AA951" i="4"/>
  <c r="Z951" i="4"/>
  <c r="Y951" i="4"/>
  <c r="X951" i="4"/>
  <c r="W951" i="4"/>
  <c r="V951" i="4"/>
  <c r="U951" i="4"/>
  <c r="T951" i="4"/>
  <c r="S951" i="4"/>
  <c r="R951" i="4"/>
  <c r="Q951" i="4"/>
  <c r="P951" i="4"/>
  <c r="O951" i="4"/>
  <c r="AD950" i="4"/>
  <c r="AC950" i="4"/>
  <c r="AB950" i="4"/>
  <c r="AA950" i="4"/>
  <c r="Z950" i="4"/>
  <c r="Y950" i="4"/>
  <c r="X950" i="4"/>
  <c r="W950" i="4"/>
  <c r="V950" i="4"/>
  <c r="U950" i="4"/>
  <c r="T950" i="4"/>
  <c r="S950" i="4"/>
  <c r="R950" i="4"/>
  <c r="Q950" i="4"/>
  <c r="P950" i="4"/>
  <c r="O950" i="4"/>
  <c r="AD949" i="4"/>
  <c r="AC949" i="4"/>
  <c r="AB949" i="4"/>
  <c r="AA949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AD947" i="4"/>
  <c r="AC947" i="4"/>
  <c r="AB947" i="4"/>
  <c r="AA947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AD946" i="4"/>
  <c r="AC946" i="4"/>
  <c r="AB946" i="4"/>
  <c r="AA946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AD945" i="4"/>
  <c r="AC945" i="4"/>
  <c r="AB945" i="4"/>
  <c r="AA945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AD944" i="4"/>
  <c r="AC944" i="4"/>
  <c r="AB944" i="4"/>
  <c r="AA944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AD943" i="4"/>
  <c r="AC943" i="4"/>
  <c r="AB943" i="4"/>
  <c r="AA943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AD942" i="4"/>
  <c r="AC942" i="4"/>
  <c r="AB942" i="4"/>
  <c r="AA942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AD941" i="4"/>
  <c r="AC941" i="4"/>
  <c r="AB941" i="4"/>
  <c r="AA941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AD940" i="4"/>
  <c r="AC940" i="4"/>
  <c r="AB940" i="4"/>
  <c r="AA940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AD939" i="4"/>
  <c r="AC939" i="4"/>
  <c r="AB939" i="4"/>
  <c r="AA939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AD938" i="4"/>
  <c r="AC938" i="4"/>
  <c r="AB938" i="4"/>
  <c r="AA938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AD937" i="4"/>
  <c r="AC937" i="4"/>
  <c r="AB937" i="4"/>
  <c r="AA937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AD936" i="4"/>
  <c r="AC936" i="4"/>
  <c r="AB936" i="4"/>
  <c r="AA936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AD934" i="4"/>
  <c r="AC934" i="4"/>
  <c r="AB934" i="4"/>
  <c r="AA934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AD933" i="4"/>
  <c r="AC933" i="4"/>
  <c r="AB933" i="4"/>
  <c r="AA933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AD931" i="4"/>
  <c r="AC931" i="4"/>
  <c r="AB931" i="4"/>
  <c r="AA931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AD930" i="4"/>
  <c r="AC930" i="4"/>
  <c r="AB930" i="4"/>
  <c r="AA930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AD929" i="4"/>
  <c r="AC929" i="4"/>
  <c r="AB929" i="4"/>
  <c r="AA929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AD928" i="4"/>
  <c r="AC928" i="4"/>
  <c r="AB928" i="4"/>
  <c r="AA928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AD927" i="4"/>
  <c r="AC927" i="4"/>
  <c r="AB927" i="4"/>
  <c r="AA927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AD926" i="4"/>
  <c r="AC926" i="4"/>
  <c r="AB926" i="4"/>
  <c r="AA926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AD925" i="4"/>
  <c r="AC925" i="4"/>
  <c r="AB925" i="4"/>
  <c r="AA925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AD924" i="4"/>
  <c r="AC924" i="4"/>
  <c r="AB924" i="4"/>
  <c r="AA924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AD923" i="4"/>
  <c r="AC923" i="4"/>
  <c r="AB923" i="4"/>
  <c r="AA923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AD921" i="4"/>
  <c r="AC921" i="4"/>
  <c r="AB921" i="4"/>
  <c r="AA921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AD920" i="4"/>
  <c r="AC920" i="4"/>
  <c r="AB920" i="4"/>
  <c r="AA920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AD918" i="4"/>
  <c r="AC918" i="4"/>
  <c r="AB918" i="4"/>
  <c r="AA918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AD917" i="4"/>
  <c r="AC917" i="4"/>
  <c r="AB917" i="4"/>
  <c r="AA917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AD916" i="4"/>
  <c r="AC916" i="4"/>
  <c r="AB916" i="4"/>
  <c r="AA916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AD914" i="4"/>
  <c r="AC914" i="4"/>
  <c r="AB914" i="4"/>
  <c r="AA914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AD913" i="4"/>
  <c r="AC913" i="4"/>
  <c r="AB913" i="4"/>
  <c r="AA913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AD911" i="4"/>
  <c r="AC911" i="4"/>
  <c r="AB911" i="4"/>
  <c r="AA911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AD910" i="4"/>
  <c r="AC910" i="4"/>
  <c r="AB910" i="4"/>
  <c r="AA910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AD908" i="4"/>
  <c r="AC908" i="4"/>
  <c r="AB908" i="4"/>
  <c r="AA908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AD907" i="4"/>
  <c r="AC907" i="4"/>
  <c r="AB907" i="4"/>
  <c r="AA907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AD905" i="4"/>
  <c r="AC905" i="4"/>
  <c r="AB905" i="4"/>
  <c r="AA905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AD904" i="4"/>
  <c r="AC904" i="4"/>
  <c r="AB904" i="4"/>
  <c r="AA904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AD903" i="4"/>
  <c r="AC903" i="4"/>
  <c r="AB903" i="4"/>
  <c r="AA903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AD902" i="4"/>
  <c r="AC902" i="4"/>
  <c r="AB902" i="4"/>
  <c r="AA902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AD900" i="4"/>
  <c r="AC900" i="4"/>
  <c r="AB900" i="4"/>
  <c r="AA900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AD899" i="4"/>
  <c r="AC899" i="4"/>
  <c r="AB899" i="4"/>
  <c r="AA899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AD897" i="4"/>
  <c r="AC897" i="4"/>
  <c r="AB897" i="4"/>
  <c r="AA897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AD896" i="4"/>
  <c r="AC896" i="4"/>
  <c r="AB896" i="4"/>
  <c r="AA896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AD894" i="4"/>
  <c r="AC894" i="4"/>
  <c r="AB894" i="4"/>
  <c r="AA894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AD893" i="4"/>
  <c r="AC893" i="4"/>
  <c r="AB893" i="4"/>
  <c r="AA893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AD892" i="4"/>
  <c r="AC892" i="4"/>
  <c r="AB892" i="4"/>
  <c r="AA892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AD891" i="4"/>
  <c r="AC891" i="4"/>
  <c r="AB891" i="4"/>
  <c r="AA891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AD890" i="4"/>
  <c r="AC890" i="4"/>
  <c r="AB890" i="4"/>
  <c r="AA890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AD889" i="4"/>
  <c r="AC889" i="4"/>
  <c r="AB889" i="4"/>
  <c r="AA889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AD888" i="4"/>
  <c r="AC888" i="4"/>
  <c r="AB888" i="4"/>
  <c r="AA888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AD887" i="4"/>
  <c r="AC887" i="4"/>
  <c r="AB887" i="4"/>
  <c r="AA887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AD886" i="4"/>
  <c r="AC886" i="4"/>
  <c r="AB886" i="4"/>
  <c r="AA886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AD884" i="4"/>
  <c r="AC884" i="4"/>
  <c r="AB884" i="4"/>
  <c r="AA884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AD883" i="4"/>
  <c r="AC883" i="4"/>
  <c r="AB883" i="4"/>
  <c r="AA883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AD881" i="4"/>
  <c r="AC881" i="4"/>
  <c r="AB881" i="4"/>
  <c r="AA881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AD880" i="4"/>
  <c r="AC880" i="4"/>
  <c r="AB880" i="4"/>
  <c r="AA880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AD879" i="4"/>
  <c r="AC879" i="4"/>
  <c r="AB879" i="4"/>
  <c r="AA879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AD878" i="4"/>
  <c r="AC878" i="4"/>
  <c r="AB878" i="4"/>
  <c r="AA878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AD877" i="4"/>
  <c r="AC877" i="4"/>
  <c r="AB877" i="4"/>
  <c r="AA877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AD876" i="4"/>
  <c r="AC876" i="4"/>
  <c r="AB876" i="4"/>
  <c r="AA876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AD875" i="4"/>
  <c r="AC875" i="4"/>
  <c r="AB875" i="4"/>
  <c r="AA875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AD873" i="4"/>
  <c r="AC873" i="4"/>
  <c r="AB873" i="4"/>
  <c r="AA873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AD872" i="4"/>
  <c r="AC872" i="4"/>
  <c r="AB872" i="4"/>
  <c r="AA872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AD871" i="4"/>
  <c r="AC871" i="4"/>
  <c r="AB871" i="4"/>
  <c r="AA871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AD870" i="4"/>
  <c r="AC870" i="4"/>
  <c r="AB870" i="4"/>
  <c r="AA870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AD869" i="4"/>
  <c r="AC869" i="4"/>
  <c r="AB869" i="4"/>
  <c r="AA869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AD868" i="4"/>
  <c r="AC868" i="4"/>
  <c r="AB868" i="4"/>
  <c r="AA868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AD867" i="4"/>
  <c r="AC867" i="4"/>
  <c r="AB867" i="4"/>
  <c r="AA867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AD865" i="4"/>
  <c r="AC865" i="4"/>
  <c r="AB865" i="4"/>
  <c r="AA865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AD864" i="4"/>
  <c r="AC864" i="4"/>
  <c r="AB864" i="4"/>
  <c r="AA864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AD862" i="4"/>
  <c r="AC862" i="4"/>
  <c r="AB862" i="4"/>
  <c r="AA862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AD861" i="4"/>
  <c r="AC861" i="4"/>
  <c r="AB861" i="4"/>
  <c r="AA861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AD860" i="4"/>
  <c r="AC860" i="4"/>
  <c r="AB860" i="4"/>
  <c r="AA860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AD859" i="4"/>
  <c r="AC859" i="4"/>
  <c r="AB859" i="4"/>
  <c r="AA859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AD858" i="4"/>
  <c r="AC858" i="4"/>
  <c r="AB858" i="4"/>
  <c r="AA858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AD857" i="4"/>
  <c r="AC857" i="4"/>
  <c r="AB857" i="4"/>
  <c r="AA857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AD855" i="4"/>
  <c r="AC855" i="4"/>
  <c r="AB855" i="4"/>
  <c r="AA855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AD854" i="4"/>
  <c r="AC854" i="4"/>
  <c r="AB854" i="4"/>
  <c r="AA854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AD853" i="4"/>
  <c r="AC853" i="4"/>
  <c r="AB853" i="4"/>
  <c r="AA853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AD852" i="4"/>
  <c r="AC852" i="4"/>
  <c r="AB852" i="4"/>
  <c r="AA852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AD850" i="4"/>
  <c r="AC850" i="4"/>
  <c r="AB850" i="4"/>
  <c r="AA850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AD849" i="4"/>
  <c r="AC849" i="4"/>
  <c r="AB849" i="4"/>
  <c r="AA849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AD847" i="4"/>
  <c r="AC847" i="4"/>
  <c r="AB847" i="4"/>
  <c r="AA847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AD846" i="4"/>
  <c r="AC846" i="4"/>
  <c r="AB846" i="4"/>
  <c r="AA846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AD844" i="4"/>
  <c r="AC844" i="4"/>
  <c r="AB844" i="4"/>
  <c r="AA844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AD843" i="4"/>
  <c r="AC843" i="4"/>
  <c r="AB843" i="4"/>
  <c r="AA843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AD841" i="4"/>
  <c r="AC841" i="4"/>
  <c r="AB841" i="4"/>
  <c r="AA841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AD840" i="4"/>
  <c r="AC840" i="4"/>
  <c r="AB840" i="4"/>
  <c r="AA840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AD837" i="4"/>
  <c r="AC837" i="4"/>
  <c r="AB837" i="4"/>
  <c r="AA837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AD836" i="4"/>
  <c r="AC836" i="4"/>
  <c r="AB836" i="4"/>
  <c r="AA836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AD835" i="4"/>
  <c r="AC835" i="4"/>
  <c r="AB835" i="4"/>
  <c r="AA835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AD834" i="4"/>
  <c r="AC834" i="4"/>
  <c r="AB834" i="4"/>
  <c r="AA834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AD833" i="4"/>
  <c r="AC833" i="4"/>
  <c r="AB833" i="4"/>
  <c r="AA833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AD832" i="4"/>
  <c r="AC832" i="4"/>
  <c r="AB832" i="4"/>
  <c r="AA832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AD830" i="4"/>
  <c r="AC830" i="4"/>
  <c r="AB830" i="4"/>
  <c r="AA830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AD829" i="4"/>
  <c r="AC829" i="4"/>
  <c r="AB829" i="4"/>
  <c r="AA829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AD828" i="4"/>
  <c r="AC828" i="4"/>
  <c r="AB828" i="4"/>
  <c r="AA828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AD826" i="4"/>
  <c r="AC826" i="4"/>
  <c r="AB826" i="4"/>
  <c r="AA826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AD825" i="4"/>
  <c r="AC825" i="4"/>
  <c r="AB825" i="4"/>
  <c r="AA825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AD824" i="4"/>
  <c r="AC824" i="4"/>
  <c r="AB824" i="4"/>
  <c r="AA824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AD823" i="4"/>
  <c r="AC823" i="4"/>
  <c r="AB823" i="4"/>
  <c r="AA823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AD822" i="4"/>
  <c r="AC822" i="4"/>
  <c r="AB822" i="4"/>
  <c r="AA822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AD821" i="4"/>
  <c r="AC821" i="4"/>
  <c r="AB821" i="4"/>
  <c r="AA821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AD820" i="4"/>
  <c r="AC820" i="4"/>
  <c r="AB820" i="4"/>
  <c r="AA820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AD819" i="4"/>
  <c r="AC819" i="4"/>
  <c r="AB819" i="4"/>
  <c r="AA819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AD818" i="4"/>
  <c r="AC818" i="4"/>
  <c r="AB818" i="4"/>
  <c r="AA818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AD817" i="4"/>
  <c r="AC817" i="4"/>
  <c r="AB817" i="4"/>
  <c r="AA817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AD816" i="4"/>
  <c r="AC816" i="4"/>
  <c r="AB816" i="4"/>
  <c r="AA816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AD815" i="4"/>
  <c r="AC815" i="4"/>
  <c r="AB815" i="4"/>
  <c r="AA815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AD814" i="4"/>
  <c r="AC814" i="4"/>
  <c r="AB814" i="4"/>
  <c r="AA814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AD812" i="4"/>
  <c r="AC812" i="4"/>
  <c r="AB812" i="4"/>
  <c r="AA812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AD811" i="4"/>
  <c r="AC811" i="4"/>
  <c r="AB811" i="4"/>
  <c r="AA811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AD810" i="4"/>
  <c r="AC810" i="4"/>
  <c r="AB810" i="4"/>
  <c r="AA810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AD809" i="4"/>
  <c r="AC809" i="4"/>
  <c r="AB809" i="4"/>
  <c r="AA809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AD807" i="4"/>
  <c r="AC807" i="4"/>
  <c r="AB807" i="4"/>
  <c r="AA807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AD806" i="4"/>
  <c r="AC806" i="4"/>
  <c r="AB806" i="4"/>
  <c r="AA806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AD805" i="4"/>
  <c r="AC805" i="4"/>
  <c r="AB805" i="4"/>
  <c r="AA805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AD804" i="4"/>
  <c r="AC804" i="4"/>
  <c r="AB804" i="4"/>
  <c r="AA804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AD803" i="4"/>
  <c r="AC803" i="4"/>
  <c r="AB803" i="4"/>
  <c r="AA803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AD802" i="4"/>
  <c r="AC802" i="4"/>
  <c r="AB802" i="4"/>
  <c r="AA802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AD801" i="4"/>
  <c r="AC801" i="4"/>
  <c r="AB801" i="4"/>
  <c r="AA801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AD800" i="4"/>
  <c r="AC800" i="4"/>
  <c r="AB800" i="4"/>
  <c r="AA800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AD799" i="4"/>
  <c r="AC799" i="4"/>
  <c r="AB799" i="4"/>
  <c r="AA799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AD798" i="4"/>
  <c r="AC798" i="4"/>
  <c r="AB798" i="4"/>
  <c r="AA798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AD797" i="4"/>
  <c r="AC797" i="4"/>
  <c r="AB797" i="4"/>
  <c r="AA797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AD796" i="4"/>
  <c r="AC796" i="4"/>
  <c r="AB796" i="4"/>
  <c r="AA796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AD795" i="4"/>
  <c r="AC795" i="4"/>
  <c r="AB795" i="4"/>
  <c r="AA795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AD794" i="4"/>
  <c r="AC794" i="4"/>
  <c r="AB794" i="4"/>
  <c r="AA794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AD792" i="4"/>
  <c r="AC792" i="4"/>
  <c r="AB792" i="4"/>
  <c r="AA792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AD791" i="4"/>
  <c r="AC791" i="4"/>
  <c r="AB791" i="4"/>
  <c r="AA791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AD790" i="4"/>
  <c r="AC790" i="4"/>
  <c r="AB790" i="4"/>
  <c r="AA790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AD789" i="4"/>
  <c r="AC789" i="4"/>
  <c r="AB789" i="4"/>
  <c r="AA789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AD788" i="4"/>
  <c r="AC788" i="4"/>
  <c r="AB788" i="4"/>
  <c r="AA788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AD787" i="4"/>
  <c r="AC787" i="4"/>
  <c r="AB787" i="4"/>
  <c r="AA787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AD786" i="4"/>
  <c r="AC786" i="4"/>
  <c r="AB786" i="4"/>
  <c r="AA786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AD785" i="4"/>
  <c r="AC785" i="4"/>
  <c r="AB785" i="4"/>
  <c r="AA785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AD784" i="4"/>
  <c r="AC784" i="4"/>
  <c r="AB784" i="4"/>
  <c r="AA784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AD783" i="4"/>
  <c r="AC783" i="4"/>
  <c r="AB783" i="4"/>
  <c r="AA783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AD782" i="4"/>
  <c r="AC782" i="4"/>
  <c r="AB782" i="4"/>
  <c r="AA782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AD781" i="4"/>
  <c r="AC781" i="4"/>
  <c r="AB781" i="4"/>
  <c r="AA781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AD780" i="4"/>
  <c r="AC780" i="4"/>
  <c r="AB780" i="4"/>
  <c r="AA780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AD778" i="4"/>
  <c r="AC778" i="4"/>
  <c r="AB778" i="4"/>
  <c r="AA778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AD777" i="4"/>
  <c r="AC777" i="4"/>
  <c r="AB777" i="4"/>
  <c r="AA777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AD775" i="4"/>
  <c r="AC775" i="4"/>
  <c r="AB775" i="4"/>
  <c r="AA775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AD774" i="4"/>
  <c r="AC774" i="4"/>
  <c r="AB774" i="4"/>
  <c r="AA774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AD772" i="4"/>
  <c r="AC772" i="4"/>
  <c r="AB772" i="4"/>
  <c r="AA772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AD771" i="4"/>
  <c r="AC771" i="4"/>
  <c r="AB771" i="4"/>
  <c r="AA771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AD770" i="4"/>
  <c r="AC770" i="4"/>
  <c r="AB770" i="4"/>
  <c r="AA770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AD769" i="4"/>
  <c r="AC769" i="4"/>
  <c r="AB769" i="4"/>
  <c r="AA769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AD768" i="4"/>
  <c r="AC768" i="4"/>
  <c r="AB768" i="4"/>
  <c r="AA768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AD767" i="4"/>
  <c r="AC767" i="4"/>
  <c r="AB767" i="4"/>
  <c r="AA767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AD765" i="4"/>
  <c r="AC765" i="4"/>
  <c r="AB765" i="4"/>
  <c r="AA765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AD764" i="4"/>
  <c r="AC764" i="4"/>
  <c r="AB764" i="4"/>
  <c r="AA764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AD763" i="4"/>
  <c r="AC763" i="4"/>
  <c r="AB763" i="4"/>
  <c r="AA763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AD762" i="4"/>
  <c r="AC762" i="4"/>
  <c r="AB762" i="4"/>
  <c r="AA762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AD760" i="4"/>
  <c r="AC760" i="4"/>
  <c r="AB760" i="4"/>
  <c r="AA760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AD759" i="4"/>
  <c r="AC759" i="4"/>
  <c r="AB759" i="4"/>
  <c r="AA759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AD757" i="4"/>
  <c r="AC757" i="4"/>
  <c r="AB757" i="4"/>
  <c r="AA757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AD756" i="4"/>
  <c r="AC756" i="4"/>
  <c r="AB756" i="4"/>
  <c r="AA756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AD755" i="4"/>
  <c r="AC755" i="4"/>
  <c r="AB755" i="4"/>
  <c r="AA755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AD754" i="4"/>
  <c r="AC754" i="4"/>
  <c r="AB754" i="4"/>
  <c r="AA754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AD753" i="4"/>
  <c r="AC753" i="4"/>
  <c r="AB753" i="4"/>
  <c r="AA753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AD752" i="4"/>
  <c r="AC752" i="4"/>
  <c r="AB752" i="4"/>
  <c r="AA752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AD750" i="4"/>
  <c r="AC750" i="4"/>
  <c r="AB750" i="4"/>
  <c r="AA750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AD749" i="4"/>
  <c r="AC749" i="4"/>
  <c r="AB749" i="4"/>
  <c r="AA749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AD748" i="4"/>
  <c r="AC748" i="4"/>
  <c r="AB748" i="4"/>
  <c r="AA748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AD746" i="4"/>
  <c r="AC746" i="4"/>
  <c r="AB746" i="4"/>
  <c r="AA746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AD745" i="4"/>
  <c r="AC745" i="4"/>
  <c r="AB745" i="4"/>
  <c r="AA745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AD744" i="4"/>
  <c r="AC744" i="4"/>
  <c r="AB744" i="4"/>
  <c r="AA744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AD743" i="4"/>
  <c r="AC743" i="4"/>
  <c r="AB743" i="4"/>
  <c r="AA743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AD742" i="4"/>
  <c r="AC742" i="4"/>
  <c r="AB742" i="4"/>
  <c r="AA742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AD741" i="4"/>
  <c r="AC741" i="4"/>
  <c r="AB741" i="4"/>
  <c r="AA741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AD740" i="4"/>
  <c r="AC740" i="4"/>
  <c r="AB740" i="4"/>
  <c r="AA740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AD738" i="4"/>
  <c r="AC738" i="4"/>
  <c r="AB738" i="4"/>
  <c r="AA738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AD737" i="4"/>
  <c r="AC737" i="4"/>
  <c r="AB737" i="4"/>
  <c r="AA737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AD735" i="4"/>
  <c r="AC735" i="4"/>
  <c r="AB735" i="4"/>
  <c r="AA735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AD734" i="4"/>
  <c r="AC734" i="4"/>
  <c r="AB734" i="4"/>
  <c r="AA734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AD733" i="4"/>
  <c r="AC733" i="4"/>
  <c r="AB733" i="4"/>
  <c r="AA733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AD732" i="4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AD731" i="4"/>
  <c r="AC731" i="4"/>
  <c r="AB731" i="4"/>
  <c r="AA731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AD730" i="4"/>
  <c r="AC730" i="4"/>
  <c r="AB730" i="4"/>
  <c r="AA730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AD729" i="4"/>
  <c r="AC729" i="4"/>
  <c r="AB729" i="4"/>
  <c r="AA729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AD728" i="4"/>
  <c r="AC728" i="4"/>
  <c r="AB728" i="4"/>
  <c r="AA728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AD727" i="4"/>
  <c r="AC727" i="4"/>
  <c r="AB727" i="4"/>
  <c r="AA727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AD726" i="4"/>
  <c r="AC726" i="4"/>
  <c r="AB726" i="4"/>
  <c r="AA726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AD725" i="4"/>
  <c r="AC725" i="4"/>
  <c r="AB725" i="4"/>
  <c r="AA725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AD724" i="4"/>
  <c r="AC724" i="4"/>
  <c r="AB724" i="4"/>
  <c r="AA724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AD722" i="4"/>
  <c r="AC722" i="4"/>
  <c r="AB722" i="4"/>
  <c r="AA722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AD721" i="4"/>
  <c r="AC721" i="4"/>
  <c r="AB721" i="4"/>
  <c r="AA721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AD720" i="4"/>
  <c r="AC720" i="4"/>
  <c r="AB720" i="4"/>
  <c r="AA720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AD718" i="4"/>
  <c r="AC718" i="4"/>
  <c r="AB718" i="4"/>
  <c r="AA718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AD717" i="4"/>
  <c r="AC717" i="4"/>
  <c r="AB717" i="4"/>
  <c r="AA717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AD716" i="4"/>
  <c r="AC716" i="4"/>
  <c r="AB716" i="4"/>
  <c r="AA716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AD715" i="4"/>
  <c r="AC715" i="4"/>
  <c r="AB715" i="4"/>
  <c r="AA715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AD714" i="4"/>
  <c r="AC714" i="4"/>
  <c r="AB714" i="4"/>
  <c r="AA714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AD713" i="4"/>
  <c r="AC713" i="4"/>
  <c r="AB713" i="4"/>
  <c r="AA713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AD711" i="4"/>
  <c r="AC711" i="4"/>
  <c r="AB711" i="4"/>
  <c r="AA711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AD710" i="4"/>
  <c r="AC710" i="4"/>
  <c r="AB710" i="4"/>
  <c r="AA710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AD708" i="4"/>
  <c r="AC708" i="4"/>
  <c r="AB708" i="4"/>
  <c r="AA708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AD707" i="4"/>
  <c r="AC707" i="4"/>
  <c r="AB707" i="4"/>
  <c r="AA707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AD704" i="4"/>
  <c r="AC704" i="4"/>
  <c r="AB704" i="4"/>
  <c r="AA704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AD702" i="4"/>
  <c r="AC702" i="4"/>
  <c r="AB702" i="4"/>
  <c r="AA702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AD701" i="4"/>
  <c r="AC701" i="4"/>
  <c r="AB701" i="4"/>
  <c r="AA701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AD699" i="4"/>
  <c r="AC699" i="4"/>
  <c r="AB699" i="4"/>
  <c r="AA699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AD698" i="4"/>
  <c r="AC698" i="4"/>
  <c r="AB698" i="4"/>
  <c r="AA698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AD697" i="4"/>
  <c r="AC697" i="4"/>
  <c r="AB697" i="4"/>
  <c r="AA697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AD696" i="4"/>
  <c r="AC696" i="4"/>
  <c r="AB696" i="4"/>
  <c r="AA696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AD695" i="4"/>
  <c r="AC695" i="4"/>
  <c r="AB695" i="4"/>
  <c r="AA695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AD694" i="4"/>
  <c r="AC694" i="4"/>
  <c r="AB694" i="4"/>
  <c r="AA694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AD693" i="4"/>
  <c r="AC693" i="4"/>
  <c r="AB693" i="4"/>
  <c r="AA693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AD691" i="4"/>
  <c r="AC691" i="4"/>
  <c r="AB691" i="4"/>
  <c r="AA691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AD690" i="4"/>
  <c r="AC690" i="4"/>
  <c r="AB690" i="4"/>
  <c r="AA690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AD688" i="4"/>
  <c r="AC688" i="4"/>
  <c r="AB688" i="4"/>
  <c r="AA688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AD687" i="4"/>
  <c r="AC687" i="4"/>
  <c r="AB687" i="4"/>
  <c r="AA687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AD686" i="4"/>
  <c r="AC686" i="4"/>
  <c r="AB686" i="4"/>
  <c r="AA686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AD684" i="4"/>
  <c r="AC684" i="4"/>
  <c r="AB684" i="4"/>
  <c r="AA684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AD683" i="4"/>
  <c r="AC683" i="4"/>
  <c r="AB683" i="4"/>
  <c r="AA683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AD681" i="4"/>
  <c r="AC681" i="4"/>
  <c r="AB681" i="4"/>
  <c r="AA681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AD680" i="4"/>
  <c r="AC680" i="4"/>
  <c r="AB680" i="4"/>
  <c r="AA680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AD679" i="4"/>
  <c r="AC679" i="4"/>
  <c r="AB679" i="4"/>
  <c r="AA679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AD678" i="4"/>
  <c r="AC678" i="4"/>
  <c r="AB678" i="4"/>
  <c r="AA678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AD677" i="4"/>
  <c r="AC677" i="4"/>
  <c r="AB677" i="4"/>
  <c r="AA677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AD676" i="4"/>
  <c r="AC676" i="4"/>
  <c r="AB676" i="4"/>
  <c r="AA676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AD675" i="4"/>
  <c r="AC675" i="4"/>
  <c r="AB675" i="4"/>
  <c r="AA675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AD674" i="4"/>
  <c r="AC674" i="4"/>
  <c r="AB674" i="4"/>
  <c r="AA674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AD672" i="4"/>
  <c r="AC672" i="4"/>
  <c r="AB672" i="4"/>
  <c r="AA672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AD671" i="4"/>
  <c r="AC671" i="4"/>
  <c r="AB671" i="4"/>
  <c r="AA671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AD669" i="4"/>
  <c r="AC669" i="4"/>
  <c r="AB669" i="4"/>
  <c r="AA669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AD668" i="4"/>
  <c r="AC668" i="4"/>
  <c r="AB668" i="4"/>
  <c r="AA668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AD667" i="4"/>
  <c r="AC667" i="4"/>
  <c r="AB667" i="4"/>
  <c r="AA667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AD666" i="4"/>
  <c r="AC666" i="4"/>
  <c r="AB666" i="4"/>
  <c r="AA666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AD665" i="4"/>
  <c r="AC665" i="4"/>
  <c r="AB665" i="4"/>
  <c r="AA665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AD664" i="4"/>
  <c r="AC664" i="4"/>
  <c r="AB664" i="4"/>
  <c r="AA664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AD662" i="4"/>
  <c r="AC662" i="4"/>
  <c r="AB662" i="4"/>
  <c r="AA662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AD661" i="4"/>
  <c r="AC661" i="4"/>
  <c r="AB661" i="4"/>
  <c r="AA661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AD659" i="4"/>
  <c r="AC659" i="4"/>
  <c r="AB659" i="4"/>
  <c r="AA659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AD658" i="4"/>
  <c r="AC658" i="4"/>
  <c r="AB658" i="4"/>
  <c r="AA658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AD657" i="4"/>
  <c r="AC657" i="4"/>
  <c r="AB657" i="4"/>
  <c r="AA657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AD656" i="4"/>
  <c r="AC656" i="4"/>
  <c r="AB656" i="4"/>
  <c r="AA656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AD655" i="4"/>
  <c r="AC655" i="4"/>
  <c r="AB655" i="4"/>
  <c r="AA655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AD653" i="4"/>
  <c r="AC653" i="4"/>
  <c r="AB653" i="4"/>
  <c r="AA653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AD652" i="4"/>
  <c r="AC652" i="4"/>
  <c r="AB652" i="4"/>
  <c r="AA652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AD651" i="4"/>
  <c r="AC651" i="4"/>
  <c r="AB651" i="4"/>
  <c r="AA651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AD650" i="4"/>
  <c r="AC650" i="4"/>
  <c r="AB650" i="4"/>
  <c r="AA650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AD649" i="4"/>
  <c r="AC649" i="4"/>
  <c r="AB649" i="4"/>
  <c r="AA649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AD647" i="4"/>
  <c r="AC647" i="4"/>
  <c r="AB647" i="4"/>
  <c r="AA647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AD646" i="4"/>
  <c r="AC646" i="4"/>
  <c r="AB646" i="4"/>
  <c r="AA646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AD645" i="4"/>
  <c r="AC645" i="4"/>
  <c r="AB645" i="4"/>
  <c r="AA645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AD644" i="4"/>
  <c r="AC644" i="4"/>
  <c r="AB644" i="4"/>
  <c r="AA644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AD642" i="4"/>
  <c r="AC642" i="4"/>
  <c r="AB642" i="4"/>
  <c r="AA642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AD641" i="4"/>
  <c r="AC641" i="4"/>
  <c r="AB641" i="4"/>
  <c r="AA641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AD640" i="4"/>
  <c r="AC640" i="4"/>
  <c r="AB640" i="4"/>
  <c r="AA640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AD639" i="4"/>
  <c r="AC639" i="4"/>
  <c r="AB639" i="4"/>
  <c r="AA639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AD638" i="4"/>
  <c r="AC638" i="4"/>
  <c r="AB638" i="4"/>
  <c r="AA638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AD637" i="4"/>
  <c r="AC637" i="4"/>
  <c r="AB637" i="4"/>
  <c r="AA637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AD635" i="4"/>
  <c r="AC635" i="4"/>
  <c r="AB635" i="4"/>
  <c r="AA635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AD634" i="4"/>
  <c r="AC634" i="4"/>
  <c r="AB634" i="4"/>
  <c r="AA634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AD633" i="4"/>
  <c r="AC633" i="4"/>
  <c r="AB633" i="4"/>
  <c r="AA633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AD632" i="4"/>
  <c r="AC632" i="4"/>
  <c r="AB632" i="4"/>
  <c r="AA632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AD631" i="4"/>
  <c r="AC631" i="4"/>
  <c r="AB631" i="4"/>
  <c r="AA631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AD630" i="4"/>
  <c r="AC630" i="4"/>
  <c r="AB630" i="4"/>
  <c r="AA630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AD629" i="4"/>
  <c r="AC629" i="4"/>
  <c r="AB629" i="4"/>
  <c r="AA629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AD628" i="4"/>
  <c r="AC628" i="4"/>
  <c r="AB628" i="4"/>
  <c r="AA628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AD627" i="4"/>
  <c r="AC627" i="4"/>
  <c r="AB627" i="4"/>
  <c r="AA627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AD626" i="4"/>
  <c r="AC626" i="4"/>
  <c r="AB626" i="4"/>
  <c r="AA626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AD625" i="4"/>
  <c r="AC625" i="4"/>
  <c r="AB625" i="4"/>
  <c r="AA625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AD624" i="4"/>
  <c r="AC624" i="4"/>
  <c r="AB624" i="4"/>
  <c r="AA624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AD623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AD622" i="4"/>
  <c r="AC622" i="4"/>
  <c r="AB622" i="4"/>
  <c r="AA622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AD621" i="4"/>
  <c r="AC621" i="4"/>
  <c r="AB621" i="4"/>
  <c r="AA621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AD620" i="4"/>
  <c r="AC620" i="4"/>
  <c r="AB620" i="4"/>
  <c r="AA620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AD619" i="4"/>
  <c r="AC619" i="4"/>
  <c r="AB619" i="4"/>
  <c r="AA619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AD618" i="4"/>
  <c r="AC618" i="4"/>
  <c r="AB618" i="4"/>
  <c r="AA618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AD617" i="4"/>
  <c r="AC617" i="4"/>
  <c r="AB617" i="4"/>
  <c r="AA617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AD616" i="4"/>
  <c r="AC616" i="4"/>
  <c r="AB616" i="4"/>
  <c r="AA616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AD615" i="4"/>
  <c r="AC615" i="4"/>
  <c r="AB615" i="4"/>
  <c r="AA615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AD614" i="4"/>
  <c r="AC614" i="4"/>
  <c r="AB614" i="4"/>
  <c r="AA614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AD613" i="4"/>
  <c r="AC613" i="4"/>
  <c r="AB613" i="4"/>
  <c r="AA613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AD612" i="4"/>
  <c r="AC612" i="4"/>
  <c r="AB612" i="4"/>
  <c r="AA612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AD611" i="4"/>
  <c r="AC611" i="4"/>
  <c r="AB611" i="4"/>
  <c r="AA611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AD610" i="4"/>
  <c r="AC610" i="4"/>
  <c r="AB610" i="4"/>
  <c r="AA610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AD608" i="4"/>
  <c r="AC608" i="4"/>
  <c r="AB608" i="4"/>
  <c r="AA608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AD607" i="4"/>
  <c r="AC607" i="4"/>
  <c r="AB607" i="4"/>
  <c r="AA607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AD606" i="4"/>
  <c r="AC606" i="4"/>
  <c r="AB606" i="4"/>
  <c r="AA606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AD604" i="4"/>
  <c r="AC604" i="4"/>
  <c r="AB604" i="4"/>
  <c r="AA604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AD603" i="4"/>
  <c r="AC603" i="4"/>
  <c r="AB603" i="4"/>
  <c r="AA603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AD602" i="4"/>
  <c r="AC602" i="4"/>
  <c r="AB602" i="4"/>
  <c r="AA602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AD601" i="4"/>
  <c r="AC601" i="4"/>
  <c r="AB601" i="4"/>
  <c r="AA601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AD600" i="4"/>
  <c r="AC600" i="4"/>
  <c r="AB600" i="4"/>
  <c r="AA600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AD599" i="4"/>
  <c r="AC599" i="4"/>
  <c r="AB599" i="4"/>
  <c r="AA599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AD598" i="4"/>
  <c r="AC598" i="4"/>
  <c r="AB598" i="4"/>
  <c r="AA598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AD596" i="4"/>
  <c r="AC596" i="4"/>
  <c r="AB596" i="4"/>
  <c r="AA596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AD595" i="4"/>
  <c r="AC595" i="4"/>
  <c r="AB595" i="4"/>
  <c r="AA595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AD594" i="4"/>
  <c r="AC594" i="4"/>
  <c r="AB594" i="4"/>
  <c r="AA594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AD593" i="4"/>
  <c r="AC593" i="4"/>
  <c r="AB593" i="4"/>
  <c r="AA593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AD592" i="4"/>
  <c r="AC592" i="4"/>
  <c r="AB592" i="4"/>
  <c r="AA592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AD591" i="4"/>
  <c r="AC591" i="4"/>
  <c r="AB591" i="4"/>
  <c r="AA591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AD590" i="4"/>
  <c r="AC590" i="4"/>
  <c r="AB590" i="4"/>
  <c r="AA590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AD589" i="4"/>
  <c r="AC589" i="4"/>
  <c r="AB589" i="4"/>
  <c r="AA589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AD588" i="4"/>
  <c r="AC588" i="4"/>
  <c r="AB588" i="4"/>
  <c r="AA588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AD586" i="4"/>
  <c r="AC586" i="4"/>
  <c r="AB586" i="4"/>
  <c r="AA586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AD585" i="4"/>
  <c r="AC585" i="4"/>
  <c r="AB585" i="4"/>
  <c r="AA585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AD583" i="4"/>
  <c r="AC583" i="4"/>
  <c r="AB583" i="4"/>
  <c r="AA583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AD582" i="4"/>
  <c r="AC582" i="4"/>
  <c r="AB582" i="4"/>
  <c r="AA582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AD580" i="4"/>
  <c r="AC580" i="4"/>
  <c r="AB580" i="4"/>
  <c r="AA580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AD579" i="4"/>
  <c r="AC579" i="4"/>
  <c r="AB579" i="4"/>
  <c r="AA579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AD577" i="4"/>
  <c r="AC577" i="4"/>
  <c r="AB577" i="4"/>
  <c r="AA577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AD576" i="4"/>
  <c r="AC576" i="4"/>
  <c r="AB576" i="4"/>
  <c r="AA576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AD575" i="4"/>
  <c r="AC575" i="4"/>
  <c r="AB575" i="4"/>
  <c r="AA575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AD574" i="4"/>
  <c r="AC574" i="4"/>
  <c r="AB574" i="4"/>
  <c r="AA574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AD573" i="4"/>
  <c r="AC573" i="4"/>
  <c r="AB573" i="4"/>
  <c r="AA573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AD572" i="4"/>
  <c r="AC572" i="4"/>
  <c r="AB572" i="4"/>
  <c r="AA572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AD571" i="4"/>
  <c r="AC571" i="4"/>
  <c r="AB571" i="4"/>
  <c r="AA571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AD570" i="4"/>
  <c r="AC570" i="4"/>
  <c r="AB570" i="4"/>
  <c r="AA570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AD568" i="4"/>
  <c r="AC568" i="4"/>
  <c r="AB568" i="4"/>
  <c r="AA568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AD567" i="4"/>
  <c r="AC567" i="4"/>
  <c r="AB567" i="4"/>
  <c r="AA567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AD565" i="4"/>
  <c r="AC565" i="4"/>
  <c r="AB565" i="4"/>
  <c r="AA565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AD564" i="4"/>
  <c r="AC564" i="4"/>
  <c r="AB564" i="4"/>
  <c r="AA564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AD562" i="4"/>
  <c r="AC562" i="4"/>
  <c r="AB562" i="4"/>
  <c r="AA562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AD561" i="4"/>
  <c r="AC561" i="4"/>
  <c r="AB561" i="4"/>
  <c r="AA561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AD559" i="4"/>
  <c r="AC559" i="4"/>
  <c r="AB559" i="4"/>
  <c r="AA559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AD534" i="4"/>
  <c r="AC534" i="4"/>
  <c r="AB534" i="4"/>
  <c r="AA534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AD533" i="4"/>
  <c r="AC533" i="4"/>
  <c r="AB533" i="4"/>
  <c r="AA533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AD507" i="4"/>
  <c r="AC507" i="4"/>
  <c r="AB507" i="4"/>
  <c r="AA507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AD506" i="4"/>
  <c r="AC506" i="4"/>
  <c r="AB506" i="4"/>
  <c r="AA506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AD504" i="4"/>
  <c r="AC504" i="4"/>
  <c r="AB504" i="4"/>
  <c r="AA504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AD503" i="4"/>
  <c r="AC503" i="4"/>
  <c r="AB503" i="4"/>
  <c r="AA503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AD478" i="4"/>
  <c r="AC478" i="4"/>
  <c r="AB478" i="4"/>
  <c r="AA478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AD476" i="4"/>
  <c r="AC476" i="4"/>
  <c r="AB476" i="4"/>
  <c r="AA476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AD475" i="4"/>
  <c r="AC475" i="4"/>
  <c r="AB475" i="4"/>
  <c r="AA475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AD450" i="4"/>
  <c r="AC450" i="4"/>
  <c r="AB450" i="4"/>
  <c r="AA450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AD448" i="4"/>
  <c r="AC448" i="4"/>
  <c r="AB448" i="4"/>
  <c r="AA448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AD447" i="4"/>
  <c r="AC447" i="4"/>
  <c r="AB447" i="4"/>
  <c r="AA447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AD423" i="4"/>
  <c r="AC423" i="4"/>
  <c r="AB423" i="4"/>
  <c r="AA423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AD422" i="4"/>
  <c r="AC422" i="4"/>
  <c r="AB422" i="4"/>
  <c r="AA422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AD421" i="4"/>
  <c r="AC421" i="4"/>
  <c r="AB421" i="4"/>
  <c r="AA421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AD419" i="4"/>
  <c r="AC419" i="4"/>
  <c r="AB419" i="4"/>
  <c r="AA419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K119" i="4"/>
  <c r="J119" i="4"/>
  <c r="I119" i="4"/>
  <c r="H119" i="4"/>
  <c r="G119" i="4"/>
  <c r="F119" i="4"/>
  <c r="E119" i="4"/>
  <c r="D119" i="4"/>
  <c r="C119" i="4"/>
  <c r="B119" i="4"/>
  <c r="A119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K118" i="4"/>
  <c r="J118" i="4"/>
  <c r="I118" i="4"/>
  <c r="H118" i="4"/>
  <c r="G118" i="4"/>
  <c r="F118" i="4"/>
  <c r="E118" i="4"/>
  <c r="D118" i="4"/>
  <c r="C118" i="4"/>
  <c r="B118" i="4"/>
  <c r="A118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K117" i="4"/>
  <c r="J117" i="4"/>
  <c r="I117" i="4"/>
  <c r="H117" i="4"/>
  <c r="G117" i="4"/>
  <c r="F117" i="4"/>
  <c r="E117" i="4"/>
  <c r="D117" i="4"/>
  <c r="C117" i="4"/>
  <c r="B117" i="4"/>
  <c r="A117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K116" i="4"/>
  <c r="J116" i="4"/>
  <c r="I116" i="4"/>
  <c r="H116" i="4"/>
  <c r="G116" i="4"/>
  <c r="F116" i="4"/>
  <c r="E116" i="4"/>
  <c r="D116" i="4"/>
  <c r="C116" i="4"/>
  <c r="B116" i="4"/>
  <c r="A116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K115" i="4"/>
  <c r="J115" i="4"/>
  <c r="I115" i="4"/>
  <c r="H115" i="4"/>
  <c r="G115" i="4"/>
  <c r="F115" i="4"/>
  <c r="E115" i="4"/>
  <c r="D115" i="4"/>
  <c r="C115" i="4"/>
  <c r="B115" i="4"/>
  <c r="A115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K114" i="4"/>
  <c r="J114" i="4"/>
  <c r="I114" i="4"/>
  <c r="H114" i="4"/>
  <c r="G114" i="4"/>
  <c r="F114" i="4"/>
  <c r="E114" i="4"/>
  <c r="D114" i="4"/>
  <c r="C114" i="4"/>
  <c r="B114" i="4"/>
  <c r="A114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K113" i="4"/>
  <c r="J113" i="4"/>
  <c r="I113" i="4"/>
  <c r="H113" i="4"/>
  <c r="G113" i="4"/>
  <c r="F113" i="4"/>
  <c r="E113" i="4"/>
  <c r="D113" i="4"/>
  <c r="C113" i="4"/>
  <c r="B113" i="4"/>
  <c r="A113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K112" i="4"/>
  <c r="J112" i="4"/>
  <c r="I112" i="4"/>
  <c r="H112" i="4"/>
  <c r="G112" i="4"/>
  <c r="F112" i="4"/>
  <c r="E112" i="4"/>
  <c r="D112" i="4"/>
  <c r="C112" i="4"/>
  <c r="B112" i="4"/>
  <c r="A112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K111" i="4"/>
  <c r="J111" i="4"/>
  <c r="I111" i="4"/>
  <c r="H111" i="4"/>
  <c r="G111" i="4"/>
  <c r="F111" i="4"/>
  <c r="E111" i="4"/>
  <c r="D111" i="4"/>
  <c r="C111" i="4"/>
  <c r="B111" i="4"/>
  <c r="A111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K110" i="4"/>
  <c r="J110" i="4"/>
  <c r="I110" i="4"/>
  <c r="H110" i="4"/>
  <c r="G110" i="4"/>
  <c r="F110" i="4"/>
  <c r="E110" i="4"/>
  <c r="D110" i="4"/>
  <c r="C110" i="4"/>
  <c r="B110" i="4"/>
  <c r="A110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K109" i="4"/>
  <c r="J109" i="4"/>
  <c r="I109" i="4"/>
  <c r="H109" i="4"/>
  <c r="G109" i="4"/>
  <c r="F109" i="4"/>
  <c r="E109" i="4"/>
  <c r="D109" i="4"/>
  <c r="C109" i="4"/>
  <c r="B109" i="4"/>
  <c r="A109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K108" i="4"/>
  <c r="J108" i="4"/>
  <c r="I108" i="4"/>
  <c r="H108" i="4"/>
  <c r="G108" i="4"/>
  <c r="F108" i="4"/>
  <c r="E108" i="4"/>
  <c r="D108" i="4"/>
  <c r="C108" i="4"/>
  <c r="B108" i="4"/>
  <c r="A108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K107" i="4"/>
  <c r="J107" i="4"/>
  <c r="I107" i="4"/>
  <c r="H107" i="4"/>
  <c r="G107" i="4"/>
  <c r="F107" i="4"/>
  <c r="E107" i="4"/>
  <c r="D107" i="4"/>
  <c r="C107" i="4"/>
  <c r="B107" i="4"/>
  <c r="A107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K106" i="4"/>
  <c r="J106" i="4"/>
  <c r="I106" i="4"/>
  <c r="H106" i="4"/>
  <c r="G106" i="4"/>
  <c r="F106" i="4"/>
  <c r="E106" i="4"/>
  <c r="D106" i="4"/>
  <c r="C106" i="4"/>
  <c r="B106" i="4"/>
  <c r="A106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K105" i="4"/>
  <c r="J105" i="4"/>
  <c r="I105" i="4"/>
  <c r="H105" i="4"/>
  <c r="G105" i="4"/>
  <c r="F105" i="4"/>
  <c r="E105" i="4"/>
  <c r="D105" i="4"/>
  <c r="C105" i="4"/>
  <c r="B105" i="4"/>
  <c r="A105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K104" i="4"/>
  <c r="J104" i="4"/>
  <c r="I104" i="4"/>
  <c r="H104" i="4"/>
  <c r="G104" i="4"/>
  <c r="F104" i="4"/>
  <c r="E104" i="4"/>
  <c r="D104" i="4"/>
  <c r="C104" i="4"/>
  <c r="B104" i="4"/>
  <c r="A104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K103" i="4"/>
  <c r="J103" i="4"/>
  <c r="I103" i="4"/>
  <c r="H103" i="4"/>
  <c r="G103" i="4"/>
  <c r="F103" i="4"/>
  <c r="E103" i="4"/>
  <c r="D103" i="4"/>
  <c r="C103" i="4"/>
  <c r="B103" i="4"/>
  <c r="A103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K102" i="4"/>
  <c r="J102" i="4"/>
  <c r="I102" i="4"/>
  <c r="H102" i="4"/>
  <c r="G102" i="4"/>
  <c r="F102" i="4"/>
  <c r="E102" i="4"/>
  <c r="D102" i="4"/>
  <c r="C102" i="4"/>
  <c r="B102" i="4"/>
  <c r="A102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K101" i="4"/>
  <c r="J101" i="4"/>
  <c r="I101" i="4"/>
  <c r="H101" i="4"/>
  <c r="G101" i="4"/>
  <c r="F101" i="4"/>
  <c r="E101" i="4"/>
  <c r="D101" i="4"/>
  <c r="C101" i="4"/>
  <c r="B101" i="4"/>
  <c r="A101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K100" i="4"/>
  <c r="J100" i="4"/>
  <c r="I100" i="4"/>
  <c r="H100" i="4"/>
  <c r="G100" i="4"/>
  <c r="F100" i="4"/>
  <c r="E100" i="4"/>
  <c r="D100" i="4"/>
  <c r="C100" i="4"/>
  <c r="B100" i="4"/>
  <c r="A100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K99" i="4"/>
  <c r="J99" i="4"/>
  <c r="I99" i="4"/>
  <c r="H99" i="4"/>
  <c r="G99" i="4"/>
  <c r="F99" i="4"/>
  <c r="E99" i="4"/>
  <c r="D99" i="4"/>
  <c r="C99" i="4"/>
  <c r="B99" i="4"/>
  <c r="A99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K98" i="4"/>
  <c r="J98" i="4"/>
  <c r="I98" i="4"/>
  <c r="H98" i="4"/>
  <c r="G98" i="4"/>
  <c r="F98" i="4"/>
  <c r="E98" i="4"/>
  <c r="D98" i="4"/>
  <c r="C98" i="4"/>
  <c r="B98" i="4"/>
  <c r="A98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K97" i="4"/>
  <c r="J97" i="4"/>
  <c r="I97" i="4"/>
  <c r="H97" i="4"/>
  <c r="G97" i="4"/>
  <c r="F97" i="4"/>
  <c r="E97" i="4"/>
  <c r="D97" i="4"/>
  <c r="C97" i="4"/>
  <c r="B97" i="4"/>
  <c r="A97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K96" i="4"/>
  <c r="J96" i="4"/>
  <c r="I96" i="4"/>
  <c r="H96" i="4"/>
  <c r="G96" i="4"/>
  <c r="F96" i="4"/>
  <c r="E96" i="4"/>
  <c r="D96" i="4"/>
  <c r="C96" i="4"/>
  <c r="B96" i="4"/>
  <c r="A96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K95" i="4"/>
  <c r="J95" i="4"/>
  <c r="I95" i="4"/>
  <c r="H95" i="4"/>
  <c r="G95" i="4"/>
  <c r="F95" i="4"/>
  <c r="E95" i="4"/>
  <c r="D95" i="4"/>
  <c r="C95" i="4"/>
  <c r="B95" i="4"/>
  <c r="A95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K94" i="4"/>
  <c r="J94" i="4"/>
  <c r="I94" i="4"/>
  <c r="H94" i="4"/>
  <c r="G94" i="4"/>
  <c r="F94" i="4"/>
  <c r="E94" i="4"/>
  <c r="D94" i="4"/>
  <c r="C94" i="4"/>
  <c r="B94" i="4"/>
  <c r="A94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K93" i="4"/>
  <c r="J93" i="4"/>
  <c r="I93" i="4"/>
  <c r="H93" i="4"/>
  <c r="G93" i="4"/>
  <c r="F93" i="4"/>
  <c r="E93" i="4"/>
  <c r="D93" i="4"/>
  <c r="C93" i="4"/>
  <c r="B93" i="4"/>
  <c r="A93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K92" i="4"/>
  <c r="J92" i="4"/>
  <c r="I92" i="4"/>
  <c r="H92" i="4"/>
  <c r="G92" i="4"/>
  <c r="F92" i="4"/>
  <c r="E92" i="4"/>
  <c r="D92" i="4"/>
  <c r="C92" i="4"/>
  <c r="B92" i="4"/>
  <c r="A92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K91" i="4"/>
  <c r="J91" i="4"/>
  <c r="I91" i="4"/>
  <c r="H91" i="4"/>
  <c r="G91" i="4"/>
  <c r="F91" i="4"/>
  <c r="E91" i="4"/>
  <c r="D91" i="4"/>
  <c r="C91" i="4"/>
  <c r="B91" i="4"/>
  <c r="A91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K90" i="4"/>
  <c r="J90" i="4"/>
  <c r="I90" i="4"/>
  <c r="H90" i="4"/>
  <c r="G90" i="4"/>
  <c r="F90" i="4"/>
  <c r="E90" i="4"/>
  <c r="D90" i="4"/>
  <c r="C90" i="4"/>
  <c r="B90" i="4"/>
  <c r="A90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K89" i="4"/>
  <c r="J89" i="4"/>
  <c r="I89" i="4"/>
  <c r="H89" i="4"/>
  <c r="G89" i="4"/>
  <c r="F89" i="4"/>
  <c r="E89" i="4"/>
  <c r="D89" i="4"/>
  <c r="C89" i="4"/>
  <c r="B89" i="4"/>
  <c r="A89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K88" i="4"/>
  <c r="J88" i="4"/>
  <c r="I88" i="4"/>
  <c r="H88" i="4"/>
  <c r="G88" i="4"/>
  <c r="F88" i="4"/>
  <c r="E88" i="4"/>
  <c r="D88" i="4"/>
  <c r="C88" i="4"/>
  <c r="B88" i="4"/>
  <c r="A88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K87" i="4"/>
  <c r="J87" i="4"/>
  <c r="I87" i="4"/>
  <c r="H87" i="4"/>
  <c r="G87" i="4"/>
  <c r="F87" i="4"/>
  <c r="E87" i="4"/>
  <c r="D87" i="4"/>
  <c r="C87" i="4"/>
  <c r="B87" i="4"/>
  <c r="A87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K86" i="4"/>
  <c r="J86" i="4"/>
  <c r="I86" i="4"/>
  <c r="H86" i="4"/>
  <c r="G86" i="4"/>
  <c r="F86" i="4"/>
  <c r="E86" i="4"/>
  <c r="D86" i="4"/>
  <c r="C86" i="4"/>
  <c r="B86" i="4"/>
  <c r="A86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K85" i="4"/>
  <c r="J85" i="4"/>
  <c r="I85" i="4"/>
  <c r="H85" i="4"/>
  <c r="G85" i="4"/>
  <c r="F85" i="4"/>
  <c r="E85" i="4"/>
  <c r="D85" i="4"/>
  <c r="C85" i="4"/>
  <c r="B85" i="4"/>
  <c r="A85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K84" i="4"/>
  <c r="J84" i="4"/>
  <c r="I84" i="4"/>
  <c r="H84" i="4"/>
  <c r="G84" i="4"/>
  <c r="F84" i="4"/>
  <c r="E84" i="4"/>
  <c r="D84" i="4"/>
  <c r="C84" i="4"/>
  <c r="B84" i="4"/>
  <c r="A84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K83" i="4"/>
  <c r="J83" i="4"/>
  <c r="I83" i="4"/>
  <c r="H83" i="4"/>
  <c r="G83" i="4"/>
  <c r="F83" i="4"/>
  <c r="E83" i="4"/>
  <c r="D83" i="4"/>
  <c r="C83" i="4"/>
  <c r="B83" i="4"/>
  <c r="A83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K82" i="4"/>
  <c r="J82" i="4"/>
  <c r="I82" i="4"/>
  <c r="H82" i="4"/>
  <c r="G82" i="4"/>
  <c r="F82" i="4"/>
  <c r="E82" i="4"/>
  <c r="D82" i="4"/>
  <c r="C82" i="4"/>
  <c r="B82" i="4"/>
  <c r="A82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K81" i="4"/>
  <c r="J81" i="4"/>
  <c r="I81" i="4"/>
  <c r="H81" i="4"/>
  <c r="G81" i="4"/>
  <c r="F81" i="4"/>
  <c r="E81" i="4"/>
  <c r="D81" i="4"/>
  <c r="C81" i="4"/>
  <c r="B81" i="4"/>
  <c r="A81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K80" i="4"/>
  <c r="J80" i="4"/>
  <c r="I80" i="4"/>
  <c r="H80" i="4"/>
  <c r="G80" i="4"/>
  <c r="F80" i="4"/>
  <c r="E80" i="4"/>
  <c r="D80" i="4"/>
  <c r="C80" i="4"/>
  <c r="B80" i="4"/>
  <c r="A80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K79" i="4"/>
  <c r="J79" i="4"/>
  <c r="I79" i="4"/>
  <c r="H79" i="4"/>
  <c r="G79" i="4"/>
  <c r="F79" i="4"/>
  <c r="E79" i="4"/>
  <c r="D79" i="4"/>
  <c r="C79" i="4"/>
  <c r="B79" i="4"/>
  <c r="A79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K78" i="4"/>
  <c r="J78" i="4"/>
  <c r="I78" i="4"/>
  <c r="H78" i="4"/>
  <c r="G78" i="4"/>
  <c r="F78" i="4"/>
  <c r="E78" i="4"/>
  <c r="D78" i="4"/>
  <c r="C78" i="4"/>
  <c r="B78" i="4"/>
  <c r="A78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K77" i="4"/>
  <c r="J77" i="4"/>
  <c r="I77" i="4"/>
  <c r="H77" i="4"/>
  <c r="G77" i="4"/>
  <c r="F77" i="4"/>
  <c r="E77" i="4"/>
  <c r="D77" i="4"/>
  <c r="C77" i="4"/>
  <c r="B77" i="4"/>
  <c r="A77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K76" i="4"/>
  <c r="J76" i="4"/>
  <c r="I76" i="4"/>
  <c r="H76" i="4"/>
  <c r="G76" i="4"/>
  <c r="F76" i="4"/>
  <c r="E76" i="4"/>
  <c r="D76" i="4"/>
  <c r="C76" i="4"/>
  <c r="B76" i="4"/>
  <c r="A76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K75" i="4"/>
  <c r="J75" i="4"/>
  <c r="I75" i="4"/>
  <c r="H75" i="4"/>
  <c r="G75" i="4"/>
  <c r="F75" i="4"/>
  <c r="E75" i="4"/>
  <c r="D75" i="4"/>
  <c r="C75" i="4"/>
  <c r="B75" i="4"/>
  <c r="A75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K74" i="4"/>
  <c r="J74" i="4"/>
  <c r="I74" i="4"/>
  <c r="H74" i="4"/>
  <c r="G74" i="4"/>
  <c r="F74" i="4"/>
  <c r="E74" i="4"/>
  <c r="D74" i="4"/>
  <c r="C74" i="4"/>
  <c r="B74" i="4"/>
  <c r="A74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K73" i="4"/>
  <c r="J73" i="4"/>
  <c r="I73" i="4"/>
  <c r="H73" i="4"/>
  <c r="G73" i="4"/>
  <c r="F73" i="4"/>
  <c r="E73" i="4"/>
  <c r="D73" i="4"/>
  <c r="C73" i="4"/>
  <c r="B73" i="4"/>
  <c r="A73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K72" i="4"/>
  <c r="J72" i="4"/>
  <c r="I72" i="4"/>
  <c r="H72" i="4"/>
  <c r="G72" i="4"/>
  <c r="F72" i="4"/>
  <c r="E72" i="4"/>
  <c r="D72" i="4"/>
  <c r="C72" i="4"/>
  <c r="B72" i="4"/>
  <c r="A72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K71" i="4"/>
  <c r="J71" i="4"/>
  <c r="I71" i="4"/>
  <c r="H71" i="4"/>
  <c r="G71" i="4"/>
  <c r="F71" i="4"/>
  <c r="E71" i="4"/>
  <c r="D71" i="4"/>
  <c r="C71" i="4"/>
  <c r="B71" i="4"/>
  <c r="A71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K70" i="4"/>
  <c r="J70" i="4"/>
  <c r="I70" i="4"/>
  <c r="H70" i="4"/>
  <c r="G70" i="4"/>
  <c r="F70" i="4"/>
  <c r="E70" i="4"/>
  <c r="D70" i="4"/>
  <c r="C70" i="4"/>
  <c r="B70" i="4"/>
  <c r="A70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K69" i="4"/>
  <c r="J69" i="4"/>
  <c r="I69" i="4"/>
  <c r="H69" i="4"/>
  <c r="G69" i="4"/>
  <c r="F69" i="4"/>
  <c r="E69" i="4"/>
  <c r="D69" i="4"/>
  <c r="C69" i="4"/>
  <c r="B69" i="4"/>
  <c r="A69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K68" i="4"/>
  <c r="J68" i="4"/>
  <c r="I68" i="4"/>
  <c r="H68" i="4"/>
  <c r="G68" i="4"/>
  <c r="F68" i="4"/>
  <c r="E68" i="4"/>
  <c r="D68" i="4"/>
  <c r="C68" i="4"/>
  <c r="B68" i="4"/>
  <c r="A68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K67" i="4"/>
  <c r="J67" i="4"/>
  <c r="I67" i="4"/>
  <c r="H67" i="4"/>
  <c r="G67" i="4"/>
  <c r="F67" i="4"/>
  <c r="E67" i="4"/>
  <c r="D67" i="4"/>
  <c r="C67" i="4"/>
  <c r="B67" i="4"/>
  <c r="A67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K66" i="4"/>
  <c r="J66" i="4"/>
  <c r="I66" i="4"/>
  <c r="H66" i="4"/>
  <c r="G66" i="4"/>
  <c r="F66" i="4"/>
  <c r="E66" i="4"/>
  <c r="D66" i="4"/>
  <c r="C66" i="4"/>
  <c r="B66" i="4"/>
  <c r="A66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K65" i="4"/>
  <c r="J65" i="4"/>
  <c r="I65" i="4"/>
  <c r="H65" i="4"/>
  <c r="G65" i="4"/>
  <c r="F65" i="4"/>
  <c r="E65" i="4"/>
  <c r="D65" i="4"/>
  <c r="C65" i="4"/>
  <c r="B65" i="4"/>
  <c r="A65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K64" i="4"/>
  <c r="J64" i="4"/>
  <c r="I64" i="4"/>
  <c r="H64" i="4"/>
  <c r="G64" i="4"/>
  <c r="F64" i="4"/>
  <c r="E64" i="4"/>
  <c r="D64" i="4"/>
  <c r="C64" i="4"/>
  <c r="B64" i="4"/>
  <c r="A64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K63" i="4"/>
  <c r="J63" i="4"/>
  <c r="I63" i="4"/>
  <c r="H63" i="4"/>
  <c r="G63" i="4"/>
  <c r="F63" i="4"/>
  <c r="E63" i="4"/>
  <c r="D63" i="4"/>
  <c r="C63" i="4"/>
  <c r="B63" i="4"/>
  <c r="A63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K62" i="4"/>
  <c r="J62" i="4"/>
  <c r="I62" i="4"/>
  <c r="H62" i="4"/>
  <c r="G62" i="4"/>
  <c r="F62" i="4"/>
  <c r="E62" i="4"/>
  <c r="D62" i="4"/>
  <c r="C62" i="4"/>
  <c r="B62" i="4"/>
  <c r="A62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K61" i="4"/>
  <c r="J61" i="4"/>
  <c r="I61" i="4"/>
  <c r="H61" i="4"/>
  <c r="G61" i="4"/>
  <c r="F61" i="4"/>
  <c r="E61" i="4"/>
  <c r="D61" i="4"/>
  <c r="C61" i="4"/>
  <c r="B61" i="4"/>
  <c r="A61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K60" i="4"/>
  <c r="J60" i="4"/>
  <c r="I60" i="4"/>
  <c r="H60" i="4"/>
  <c r="G60" i="4"/>
  <c r="F60" i="4"/>
  <c r="E60" i="4"/>
  <c r="D60" i="4"/>
  <c r="C60" i="4"/>
  <c r="B60" i="4"/>
  <c r="A60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K59" i="4"/>
  <c r="J59" i="4"/>
  <c r="I59" i="4"/>
  <c r="H59" i="4"/>
  <c r="G59" i="4"/>
  <c r="F59" i="4"/>
  <c r="E59" i="4"/>
  <c r="D59" i="4"/>
  <c r="C59" i="4"/>
  <c r="B59" i="4"/>
  <c r="A59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K58" i="4"/>
  <c r="J58" i="4"/>
  <c r="I58" i="4"/>
  <c r="H58" i="4"/>
  <c r="G58" i="4"/>
  <c r="F58" i="4"/>
  <c r="E58" i="4"/>
  <c r="D58" i="4"/>
  <c r="C58" i="4"/>
  <c r="B58" i="4"/>
  <c r="A58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K57" i="4"/>
  <c r="J57" i="4"/>
  <c r="I57" i="4"/>
  <c r="H57" i="4"/>
  <c r="G57" i="4"/>
  <c r="F57" i="4"/>
  <c r="E57" i="4"/>
  <c r="D57" i="4"/>
  <c r="C57" i="4"/>
  <c r="B57" i="4"/>
  <c r="A57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K56" i="4"/>
  <c r="J56" i="4"/>
  <c r="I56" i="4"/>
  <c r="H56" i="4"/>
  <c r="G56" i="4"/>
  <c r="F56" i="4"/>
  <c r="E56" i="4"/>
  <c r="D56" i="4"/>
  <c r="C56" i="4"/>
  <c r="B56" i="4"/>
  <c r="A56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K55" i="4"/>
  <c r="J55" i="4"/>
  <c r="I55" i="4"/>
  <c r="H55" i="4"/>
  <c r="G55" i="4"/>
  <c r="F55" i="4"/>
  <c r="E55" i="4"/>
  <c r="D55" i="4"/>
  <c r="C55" i="4"/>
  <c r="B55" i="4"/>
  <c r="A55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K54" i="4"/>
  <c r="J54" i="4"/>
  <c r="I54" i="4"/>
  <c r="H54" i="4"/>
  <c r="G54" i="4"/>
  <c r="F54" i="4"/>
  <c r="E54" i="4"/>
  <c r="D54" i="4"/>
  <c r="C54" i="4"/>
  <c r="B54" i="4"/>
  <c r="A54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K53" i="4"/>
  <c r="J53" i="4"/>
  <c r="I53" i="4"/>
  <c r="H53" i="4"/>
  <c r="G53" i="4"/>
  <c r="F53" i="4"/>
  <c r="E53" i="4"/>
  <c r="D53" i="4"/>
  <c r="C53" i="4"/>
  <c r="B53" i="4"/>
  <c r="A53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K52" i="4"/>
  <c r="J52" i="4"/>
  <c r="I52" i="4"/>
  <c r="H52" i="4"/>
  <c r="G52" i="4"/>
  <c r="F52" i="4"/>
  <c r="E52" i="4"/>
  <c r="D52" i="4"/>
  <c r="C52" i="4"/>
  <c r="B52" i="4"/>
  <c r="A52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K51" i="4"/>
  <c r="J51" i="4"/>
  <c r="I51" i="4"/>
  <c r="H51" i="4"/>
  <c r="G51" i="4"/>
  <c r="F51" i="4"/>
  <c r="E51" i="4"/>
  <c r="D51" i="4"/>
  <c r="C51" i="4"/>
  <c r="B51" i="4"/>
  <c r="A51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K50" i="4"/>
  <c r="J50" i="4"/>
  <c r="I50" i="4"/>
  <c r="H50" i="4"/>
  <c r="G50" i="4"/>
  <c r="F50" i="4"/>
  <c r="E50" i="4"/>
  <c r="D50" i="4"/>
  <c r="C50" i="4"/>
  <c r="B50" i="4"/>
  <c r="A50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K49" i="4"/>
  <c r="J49" i="4"/>
  <c r="I49" i="4"/>
  <c r="H49" i="4"/>
  <c r="G49" i="4"/>
  <c r="F49" i="4"/>
  <c r="E49" i="4"/>
  <c r="D49" i="4"/>
  <c r="C49" i="4"/>
  <c r="B49" i="4"/>
  <c r="A49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K48" i="4"/>
  <c r="J48" i="4"/>
  <c r="I48" i="4"/>
  <c r="H48" i="4"/>
  <c r="G48" i="4"/>
  <c r="F48" i="4"/>
  <c r="E48" i="4"/>
  <c r="D48" i="4"/>
  <c r="C48" i="4"/>
  <c r="B48" i="4"/>
  <c r="A48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K47" i="4"/>
  <c r="J47" i="4"/>
  <c r="I47" i="4"/>
  <c r="H47" i="4"/>
  <c r="G47" i="4"/>
  <c r="F47" i="4"/>
  <c r="E47" i="4"/>
  <c r="D47" i="4"/>
  <c r="C47" i="4"/>
  <c r="B47" i="4"/>
  <c r="A47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K46" i="4"/>
  <c r="J46" i="4"/>
  <c r="I46" i="4"/>
  <c r="H46" i="4"/>
  <c r="G46" i="4"/>
  <c r="F46" i="4"/>
  <c r="E46" i="4"/>
  <c r="D46" i="4"/>
  <c r="C46" i="4"/>
  <c r="B46" i="4"/>
  <c r="A46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K45" i="4"/>
  <c r="J45" i="4"/>
  <c r="I45" i="4"/>
  <c r="H45" i="4"/>
  <c r="G45" i="4"/>
  <c r="F45" i="4"/>
  <c r="E45" i="4"/>
  <c r="D45" i="4"/>
  <c r="C45" i="4"/>
  <c r="B45" i="4"/>
  <c r="A45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K44" i="4"/>
  <c r="J44" i="4"/>
  <c r="I44" i="4"/>
  <c r="H44" i="4"/>
  <c r="G44" i="4"/>
  <c r="F44" i="4"/>
  <c r="E44" i="4"/>
  <c r="D44" i="4"/>
  <c r="C44" i="4"/>
  <c r="B44" i="4"/>
  <c r="A44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K43" i="4"/>
  <c r="J43" i="4"/>
  <c r="I43" i="4"/>
  <c r="H43" i="4"/>
  <c r="G43" i="4"/>
  <c r="F43" i="4"/>
  <c r="E43" i="4"/>
  <c r="D43" i="4"/>
  <c r="C43" i="4"/>
  <c r="B43" i="4"/>
  <c r="A43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K42" i="4"/>
  <c r="J42" i="4"/>
  <c r="I42" i="4"/>
  <c r="H42" i="4"/>
  <c r="G42" i="4"/>
  <c r="F42" i="4"/>
  <c r="E42" i="4"/>
  <c r="D42" i="4"/>
  <c r="C42" i="4"/>
  <c r="B42" i="4"/>
  <c r="A42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K41" i="4"/>
  <c r="J41" i="4"/>
  <c r="I41" i="4"/>
  <c r="H41" i="4"/>
  <c r="G41" i="4"/>
  <c r="F41" i="4"/>
  <c r="E41" i="4"/>
  <c r="D41" i="4"/>
  <c r="C41" i="4"/>
  <c r="B41" i="4"/>
  <c r="A41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K40" i="4"/>
  <c r="J40" i="4"/>
  <c r="I40" i="4"/>
  <c r="H40" i="4"/>
  <c r="G40" i="4"/>
  <c r="F40" i="4"/>
  <c r="E40" i="4"/>
  <c r="D40" i="4"/>
  <c r="C40" i="4"/>
  <c r="B40" i="4"/>
  <c r="A40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K39" i="4"/>
  <c r="J39" i="4"/>
  <c r="I39" i="4"/>
  <c r="H39" i="4"/>
  <c r="G39" i="4"/>
  <c r="F39" i="4"/>
  <c r="E39" i="4"/>
  <c r="D39" i="4"/>
  <c r="C39" i="4"/>
  <c r="B39" i="4"/>
  <c r="A39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K38" i="4"/>
  <c r="J38" i="4"/>
  <c r="I38" i="4"/>
  <c r="H38" i="4"/>
  <c r="G38" i="4"/>
  <c r="F38" i="4"/>
  <c r="E38" i="4"/>
  <c r="D38" i="4"/>
  <c r="C38" i="4"/>
  <c r="B38" i="4"/>
  <c r="A38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K37" i="4"/>
  <c r="J37" i="4"/>
  <c r="I37" i="4"/>
  <c r="H37" i="4"/>
  <c r="G37" i="4"/>
  <c r="F37" i="4"/>
  <c r="E37" i="4"/>
  <c r="D37" i="4"/>
  <c r="C37" i="4"/>
  <c r="B37" i="4"/>
  <c r="A37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K36" i="4"/>
  <c r="J36" i="4"/>
  <c r="I36" i="4"/>
  <c r="H36" i="4"/>
  <c r="G36" i="4"/>
  <c r="F36" i="4"/>
  <c r="E36" i="4"/>
  <c r="D36" i="4"/>
  <c r="C36" i="4"/>
  <c r="B36" i="4"/>
  <c r="A36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K35" i="4"/>
  <c r="J35" i="4"/>
  <c r="I35" i="4"/>
  <c r="H35" i="4"/>
  <c r="G35" i="4"/>
  <c r="F35" i="4"/>
  <c r="E35" i="4"/>
  <c r="D35" i="4"/>
  <c r="C35" i="4"/>
  <c r="B35" i="4"/>
  <c r="A35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K34" i="4"/>
  <c r="J34" i="4"/>
  <c r="I34" i="4"/>
  <c r="H34" i="4"/>
  <c r="G34" i="4"/>
  <c r="F34" i="4"/>
  <c r="E34" i="4"/>
  <c r="D34" i="4"/>
  <c r="C34" i="4"/>
  <c r="B34" i="4"/>
  <c r="A34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K33" i="4"/>
  <c r="J33" i="4"/>
  <c r="I33" i="4"/>
  <c r="H33" i="4"/>
  <c r="G33" i="4"/>
  <c r="F33" i="4"/>
  <c r="E33" i="4"/>
  <c r="D33" i="4"/>
  <c r="C33" i="4"/>
  <c r="B33" i="4"/>
  <c r="A33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K32" i="4"/>
  <c r="J32" i="4"/>
  <c r="I32" i="4"/>
  <c r="H32" i="4"/>
  <c r="G32" i="4"/>
  <c r="F32" i="4"/>
  <c r="E32" i="4"/>
  <c r="D32" i="4"/>
  <c r="C32" i="4"/>
  <c r="B32" i="4"/>
  <c r="A32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K31" i="4"/>
  <c r="J31" i="4"/>
  <c r="I31" i="4"/>
  <c r="H31" i="4"/>
  <c r="G31" i="4"/>
  <c r="F31" i="4"/>
  <c r="E31" i="4"/>
  <c r="D31" i="4"/>
  <c r="C31" i="4"/>
  <c r="B31" i="4"/>
  <c r="A31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K30" i="4"/>
  <c r="J30" i="4"/>
  <c r="I30" i="4"/>
  <c r="H30" i="4"/>
  <c r="G30" i="4"/>
  <c r="F30" i="4"/>
  <c r="E30" i="4"/>
  <c r="D30" i="4"/>
  <c r="C30" i="4"/>
  <c r="B30" i="4"/>
  <c r="A30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K29" i="4"/>
  <c r="J29" i="4"/>
  <c r="I29" i="4"/>
  <c r="H29" i="4"/>
  <c r="G29" i="4"/>
  <c r="F29" i="4"/>
  <c r="E29" i="4"/>
  <c r="D29" i="4"/>
  <c r="C29" i="4"/>
  <c r="B29" i="4"/>
  <c r="A29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K28" i="4"/>
  <c r="J28" i="4"/>
  <c r="I28" i="4"/>
  <c r="H28" i="4"/>
  <c r="G28" i="4"/>
  <c r="F28" i="4"/>
  <c r="E28" i="4"/>
  <c r="D28" i="4"/>
  <c r="C28" i="4"/>
  <c r="B28" i="4"/>
  <c r="A28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K27" i="4"/>
  <c r="J27" i="4"/>
  <c r="I27" i="4"/>
  <c r="H27" i="4"/>
  <c r="G27" i="4"/>
  <c r="F27" i="4"/>
  <c r="E27" i="4"/>
  <c r="D27" i="4"/>
  <c r="C27" i="4"/>
  <c r="B27" i="4"/>
  <c r="A27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K26" i="4"/>
  <c r="J26" i="4"/>
  <c r="I26" i="4"/>
  <c r="H26" i="4"/>
  <c r="G26" i="4"/>
  <c r="F26" i="4"/>
  <c r="E26" i="4"/>
  <c r="D26" i="4"/>
  <c r="C26" i="4"/>
  <c r="B26" i="4"/>
  <c r="A26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K25" i="4"/>
  <c r="J25" i="4"/>
  <c r="I25" i="4"/>
  <c r="H25" i="4"/>
  <c r="G25" i="4"/>
  <c r="F25" i="4"/>
  <c r="E25" i="4"/>
  <c r="D25" i="4"/>
  <c r="C25" i="4"/>
  <c r="B25" i="4"/>
  <c r="A25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K24" i="4"/>
  <c r="J24" i="4"/>
  <c r="I24" i="4"/>
  <c r="H24" i="4"/>
  <c r="G24" i="4"/>
  <c r="F24" i="4"/>
  <c r="E24" i="4"/>
  <c r="D24" i="4"/>
  <c r="C24" i="4"/>
  <c r="B24" i="4"/>
  <c r="A24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K23" i="4"/>
  <c r="J23" i="4"/>
  <c r="I23" i="4"/>
  <c r="H23" i="4"/>
  <c r="G23" i="4"/>
  <c r="F23" i="4"/>
  <c r="E23" i="4"/>
  <c r="D23" i="4"/>
  <c r="C23" i="4"/>
  <c r="B23" i="4"/>
  <c r="A23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K22" i="4"/>
  <c r="J22" i="4"/>
  <c r="I22" i="4"/>
  <c r="H22" i="4"/>
  <c r="G22" i="4"/>
  <c r="F22" i="4"/>
  <c r="E22" i="4"/>
  <c r="D22" i="4"/>
  <c r="C22" i="4"/>
  <c r="B22" i="4"/>
  <c r="A22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K21" i="4"/>
  <c r="J21" i="4"/>
  <c r="I21" i="4"/>
  <c r="H21" i="4"/>
  <c r="G21" i="4"/>
  <c r="F21" i="4"/>
  <c r="E21" i="4"/>
  <c r="D21" i="4"/>
  <c r="C21" i="4"/>
  <c r="B21" i="4"/>
  <c r="A21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H18" i="4"/>
  <c r="B18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A16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K14" i="4"/>
  <c r="G14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O3" i="4"/>
  <c r="O2016" i="13"/>
  <c r="N2016" i="13"/>
  <c r="M2016" i="13"/>
  <c r="J2016" i="13"/>
  <c r="I2016" i="13"/>
  <c r="O2015" i="13"/>
  <c r="N2015" i="13"/>
  <c r="M2015" i="13"/>
  <c r="J2015" i="13"/>
  <c r="I2015" i="13"/>
  <c r="O2014" i="13"/>
  <c r="N2014" i="13"/>
  <c r="M2014" i="13"/>
  <c r="J2014" i="13"/>
  <c r="I2014" i="13"/>
  <c r="O2013" i="13"/>
  <c r="N2013" i="13"/>
  <c r="M2013" i="13"/>
  <c r="J2013" i="13"/>
  <c r="I2013" i="13"/>
  <c r="O2012" i="13"/>
  <c r="N2012" i="13"/>
  <c r="M2012" i="13"/>
  <c r="J2012" i="13"/>
  <c r="I2012" i="13"/>
  <c r="O2011" i="13"/>
  <c r="N2011" i="13"/>
  <c r="M2011" i="13"/>
  <c r="J2011" i="13"/>
  <c r="I2011" i="13"/>
  <c r="O2010" i="13"/>
  <c r="N2010" i="13"/>
  <c r="M2010" i="13"/>
  <c r="J2010" i="13"/>
  <c r="I2010" i="13"/>
  <c r="O2009" i="13"/>
  <c r="N2009" i="13"/>
  <c r="M2009" i="13"/>
  <c r="J2009" i="13"/>
  <c r="I2009" i="13"/>
  <c r="O2008" i="13"/>
  <c r="N2008" i="13"/>
  <c r="M2008" i="13"/>
  <c r="J2008" i="13"/>
  <c r="I2008" i="13"/>
  <c r="O2007" i="13"/>
  <c r="N2007" i="13"/>
  <c r="M2007" i="13"/>
  <c r="J2007" i="13"/>
  <c r="I2007" i="13"/>
  <c r="F2007" i="13"/>
  <c r="E2007" i="13"/>
  <c r="C2007" i="13"/>
  <c r="B2007" i="13"/>
  <c r="A2007" i="13"/>
  <c r="O2006" i="13"/>
  <c r="N2006" i="13"/>
  <c r="M2006" i="13"/>
  <c r="J2006" i="13"/>
  <c r="I2006" i="13"/>
  <c r="F2006" i="13"/>
  <c r="E2006" i="13"/>
  <c r="C2006" i="13"/>
  <c r="B2006" i="13"/>
  <c r="A2006" i="13"/>
  <c r="O2005" i="13"/>
  <c r="N2005" i="13"/>
  <c r="M2005" i="13"/>
  <c r="J2005" i="13"/>
  <c r="I2005" i="13"/>
  <c r="F2005" i="13"/>
  <c r="E2005" i="13"/>
  <c r="C2005" i="13"/>
  <c r="B2005" i="13"/>
  <c r="A2005" i="13"/>
  <c r="O2004" i="13"/>
  <c r="N2004" i="13"/>
  <c r="M2004" i="13"/>
  <c r="J2004" i="13"/>
  <c r="I2004" i="13"/>
  <c r="F2004" i="13"/>
  <c r="E2004" i="13"/>
  <c r="C2004" i="13"/>
  <c r="B2004" i="13"/>
  <c r="A2004" i="13"/>
  <c r="O2003" i="13"/>
  <c r="N2003" i="13"/>
  <c r="M2003" i="13"/>
  <c r="J2003" i="13"/>
  <c r="I2003" i="13"/>
  <c r="F2003" i="13"/>
  <c r="E2003" i="13"/>
  <c r="C2003" i="13"/>
  <c r="B2003" i="13"/>
  <c r="A2003" i="13"/>
  <c r="O2002" i="13"/>
  <c r="N2002" i="13"/>
  <c r="M2002" i="13"/>
  <c r="J2002" i="13"/>
  <c r="I2002" i="13"/>
  <c r="F2002" i="13"/>
  <c r="E2002" i="13"/>
  <c r="C2002" i="13"/>
  <c r="B2002" i="13"/>
  <c r="A2002" i="13"/>
  <c r="O2001" i="13"/>
  <c r="N2001" i="13"/>
  <c r="M2001" i="13"/>
  <c r="J2001" i="13"/>
  <c r="I2001" i="13"/>
  <c r="F2001" i="13"/>
  <c r="E2001" i="13"/>
  <c r="C2001" i="13"/>
  <c r="B2001" i="13"/>
  <c r="A2001" i="13"/>
  <c r="O2000" i="13"/>
  <c r="N2000" i="13"/>
  <c r="M2000" i="13"/>
  <c r="J2000" i="13"/>
  <c r="I2000" i="13"/>
  <c r="F2000" i="13"/>
  <c r="E2000" i="13"/>
  <c r="C2000" i="13"/>
  <c r="B2000" i="13"/>
  <c r="A2000" i="13"/>
  <c r="O1999" i="13"/>
  <c r="N1999" i="13"/>
  <c r="M1999" i="13"/>
  <c r="J1999" i="13"/>
  <c r="I1999" i="13"/>
  <c r="F1999" i="13"/>
  <c r="E1999" i="13"/>
  <c r="C1999" i="13"/>
  <c r="B1999" i="13"/>
  <c r="A1999" i="13"/>
  <c r="O1998" i="13"/>
  <c r="N1998" i="13"/>
  <c r="M1998" i="13"/>
  <c r="J1998" i="13"/>
  <c r="I1998" i="13"/>
  <c r="F1998" i="13"/>
  <c r="E1998" i="13"/>
  <c r="C1998" i="13"/>
  <c r="B1998" i="13"/>
  <c r="A1998" i="13"/>
  <c r="O1997" i="13"/>
  <c r="N1997" i="13"/>
  <c r="M1997" i="13"/>
  <c r="J1997" i="13"/>
  <c r="I1997" i="13"/>
  <c r="F1997" i="13"/>
  <c r="E1997" i="13"/>
  <c r="C1997" i="13"/>
  <c r="B1997" i="13"/>
  <c r="A1997" i="13"/>
  <c r="O1996" i="13"/>
  <c r="N1996" i="13"/>
  <c r="M1996" i="13"/>
  <c r="J1996" i="13"/>
  <c r="I1996" i="13"/>
  <c r="F1996" i="13"/>
  <c r="E1996" i="13"/>
  <c r="C1996" i="13"/>
  <c r="B1996" i="13"/>
  <c r="A1996" i="13"/>
  <c r="O1995" i="13"/>
  <c r="N1995" i="13"/>
  <c r="M1995" i="13"/>
  <c r="J1995" i="13"/>
  <c r="I1995" i="13"/>
  <c r="F1995" i="13"/>
  <c r="E1995" i="13"/>
  <c r="C1995" i="13"/>
  <c r="B1995" i="13"/>
  <c r="A1995" i="13"/>
  <c r="O1994" i="13"/>
  <c r="N1994" i="13"/>
  <c r="M1994" i="13"/>
  <c r="J1994" i="13"/>
  <c r="I1994" i="13"/>
  <c r="F1994" i="13"/>
  <c r="E1994" i="13"/>
  <c r="C1994" i="13"/>
  <c r="B1994" i="13"/>
  <c r="A1994" i="13"/>
  <c r="O1993" i="13"/>
  <c r="N1993" i="13"/>
  <c r="M1993" i="13"/>
  <c r="J1993" i="13"/>
  <c r="I1993" i="13"/>
  <c r="F1993" i="13"/>
  <c r="E1993" i="13"/>
  <c r="C1993" i="13"/>
  <c r="B1993" i="13"/>
  <c r="A1993" i="13"/>
  <c r="O1992" i="13"/>
  <c r="N1992" i="13"/>
  <c r="M1992" i="13"/>
  <c r="J1992" i="13"/>
  <c r="I1992" i="13"/>
  <c r="F1992" i="13"/>
  <c r="E1992" i="13"/>
  <c r="C1992" i="13"/>
  <c r="B1992" i="13"/>
  <c r="A1992" i="13"/>
  <c r="O1991" i="13"/>
  <c r="N1991" i="13"/>
  <c r="M1991" i="13"/>
  <c r="J1991" i="13"/>
  <c r="I1991" i="13"/>
  <c r="F1991" i="13"/>
  <c r="E1991" i="13"/>
  <c r="C1991" i="13"/>
  <c r="B1991" i="13"/>
  <c r="A1991" i="13"/>
  <c r="O1990" i="13"/>
  <c r="N1990" i="13"/>
  <c r="M1990" i="13"/>
  <c r="J1990" i="13"/>
  <c r="I1990" i="13"/>
  <c r="F1990" i="13"/>
  <c r="E1990" i="13"/>
  <c r="C1990" i="13"/>
  <c r="B1990" i="13"/>
  <c r="A1990" i="13"/>
  <c r="O1989" i="13"/>
  <c r="N1989" i="13"/>
  <c r="M1989" i="13"/>
  <c r="J1989" i="13"/>
  <c r="I1989" i="13"/>
  <c r="F1989" i="13"/>
  <c r="E1989" i="13"/>
  <c r="C1989" i="13"/>
  <c r="B1989" i="13"/>
  <c r="A1989" i="13"/>
  <c r="O1988" i="13"/>
  <c r="N1988" i="13"/>
  <c r="M1988" i="13"/>
  <c r="J1988" i="13"/>
  <c r="I1988" i="13"/>
  <c r="F1988" i="13"/>
  <c r="E1988" i="13"/>
  <c r="C1988" i="13"/>
  <c r="B1988" i="13"/>
  <c r="A1988" i="13"/>
  <c r="O1987" i="13"/>
  <c r="N1987" i="13"/>
  <c r="M1987" i="13"/>
  <c r="J1987" i="13"/>
  <c r="I1987" i="13"/>
  <c r="F1987" i="13"/>
  <c r="E1987" i="13"/>
  <c r="C1987" i="13"/>
  <c r="B1987" i="13"/>
  <c r="A1987" i="13"/>
  <c r="O1986" i="13"/>
  <c r="N1986" i="13"/>
  <c r="M1986" i="13"/>
  <c r="J1986" i="13"/>
  <c r="I1986" i="13"/>
  <c r="F1986" i="13"/>
  <c r="E1986" i="13"/>
  <c r="C1986" i="13"/>
  <c r="B1986" i="13"/>
  <c r="A1986" i="13"/>
  <c r="O1985" i="13"/>
  <c r="N1985" i="13"/>
  <c r="M1985" i="13"/>
  <c r="J1985" i="13"/>
  <c r="I1985" i="13"/>
  <c r="F1985" i="13"/>
  <c r="E1985" i="13"/>
  <c r="C1985" i="13"/>
  <c r="B1985" i="13"/>
  <c r="A1985" i="13"/>
  <c r="O1984" i="13"/>
  <c r="N1984" i="13"/>
  <c r="M1984" i="13"/>
  <c r="J1984" i="13"/>
  <c r="I1984" i="13"/>
  <c r="F1984" i="13"/>
  <c r="E1984" i="13"/>
  <c r="C1984" i="13"/>
  <c r="B1984" i="13"/>
  <c r="A1984" i="13"/>
  <c r="O1983" i="13"/>
  <c r="N1983" i="13"/>
  <c r="M1983" i="13"/>
  <c r="J1983" i="13"/>
  <c r="I1983" i="13"/>
  <c r="F1983" i="13"/>
  <c r="E1983" i="13"/>
  <c r="C1983" i="13"/>
  <c r="B1983" i="13"/>
  <c r="A1983" i="13"/>
  <c r="O1982" i="13"/>
  <c r="N1982" i="13"/>
  <c r="M1982" i="13"/>
  <c r="J1982" i="13"/>
  <c r="I1982" i="13"/>
  <c r="F1982" i="13"/>
  <c r="E1982" i="13"/>
  <c r="C1982" i="13"/>
  <c r="B1982" i="13"/>
  <c r="A1982" i="13"/>
  <c r="O1981" i="13"/>
  <c r="N1981" i="13"/>
  <c r="M1981" i="13"/>
  <c r="J1981" i="13"/>
  <c r="I1981" i="13"/>
  <c r="F1981" i="13"/>
  <c r="E1981" i="13"/>
  <c r="C1981" i="13"/>
  <c r="B1981" i="13"/>
  <c r="A1981" i="13"/>
  <c r="O1980" i="13"/>
  <c r="N1980" i="13"/>
  <c r="M1980" i="13"/>
  <c r="J1980" i="13"/>
  <c r="I1980" i="13"/>
  <c r="F1980" i="13"/>
  <c r="E1980" i="13"/>
  <c r="C1980" i="13"/>
  <c r="B1980" i="13"/>
  <c r="A1980" i="13"/>
  <c r="O1979" i="13"/>
  <c r="N1979" i="13"/>
  <c r="M1979" i="13"/>
  <c r="J1979" i="13"/>
  <c r="I1979" i="13"/>
  <c r="F1979" i="13"/>
  <c r="E1979" i="13"/>
  <c r="C1979" i="13"/>
  <c r="B1979" i="13"/>
  <c r="A1979" i="13"/>
  <c r="O1978" i="13"/>
  <c r="N1978" i="13"/>
  <c r="M1978" i="13"/>
  <c r="J1978" i="13"/>
  <c r="I1978" i="13"/>
  <c r="F1978" i="13"/>
  <c r="E1978" i="13"/>
  <c r="C1978" i="13"/>
  <c r="B1978" i="13"/>
  <c r="A1978" i="13"/>
  <c r="O1977" i="13"/>
  <c r="N1977" i="13"/>
  <c r="M1977" i="13"/>
  <c r="J1977" i="13"/>
  <c r="I1977" i="13"/>
  <c r="F1977" i="13"/>
  <c r="E1977" i="13"/>
  <c r="C1977" i="13"/>
  <c r="B1977" i="13"/>
  <c r="A1977" i="13"/>
  <c r="O1976" i="13"/>
  <c r="N1976" i="13"/>
  <c r="M1976" i="13"/>
  <c r="J1976" i="13"/>
  <c r="I1976" i="13"/>
  <c r="F1976" i="13"/>
  <c r="E1976" i="13"/>
  <c r="C1976" i="13"/>
  <c r="B1976" i="13"/>
  <c r="A1976" i="13"/>
  <c r="O1975" i="13"/>
  <c r="N1975" i="13"/>
  <c r="M1975" i="13"/>
  <c r="J1975" i="13"/>
  <c r="I1975" i="13"/>
  <c r="F1975" i="13"/>
  <c r="E1975" i="13"/>
  <c r="C1975" i="13"/>
  <c r="B1975" i="13"/>
  <c r="A1975" i="13"/>
  <c r="O1974" i="13"/>
  <c r="N1974" i="13"/>
  <c r="M1974" i="13"/>
  <c r="J1974" i="13"/>
  <c r="I1974" i="13"/>
  <c r="F1974" i="13"/>
  <c r="E1974" i="13"/>
  <c r="C1974" i="13"/>
  <c r="B1974" i="13"/>
  <c r="A1974" i="13"/>
  <c r="O1973" i="13"/>
  <c r="N1973" i="13"/>
  <c r="M1973" i="13"/>
  <c r="J1973" i="13"/>
  <c r="I1973" i="13"/>
  <c r="F1973" i="13"/>
  <c r="E1973" i="13"/>
  <c r="C1973" i="13"/>
  <c r="B1973" i="13"/>
  <c r="A1973" i="13"/>
  <c r="O1972" i="13"/>
  <c r="N1972" i="13"/>
  <c r="M1972" i="13"/>
  <c r="J1972" i="13"/>
  <c r="I1972" i="13"/>
  <c r="F1972" i="13"/>
  <c r="E1972" i="13"/>
  <c r="C1972" i="13"/>
  <c r="B1972" i="13"/>
  <c r="A1972" i="13"/>
  <c r="O1971" i="13"/>
  <c r="N1971" i="13"/>
  <c r="M1971" i="13"/>
  <c r="J1971" i="13"/>
  <c r="I1971" i="13"/>
  <c r="F1971" i="13"/>
  <c r="E1971" i="13"/>
  <c r="C1971" i="13"/>
  <c r="B1971" i="13"/>
  <c r="A1971" i="13"/>
  <c r="O1970" i="13"/>
  <c r="N1970" i="13"/>
  <c r="M1970" i="13"/>
  <c r="J1970" i="13"/>
  <c r="I1970" i="13"/>
  <c r="F1970" i="13"/>
  <c r="E1970" i="13"/>
  <c r="C1970" i="13"/>
  <c r="B1970" i="13"/>
  <c r="A1970" i="13"/>
  <c r="O1969" i="13"/>
  <c r="N1969" i="13"/>
  <c r="M1969" i="13"/>
  <c r="J1969" i="13"/>
  <c r="I1969" i="13"/>
  <c r="F1969" i="13"/>
  <c r="E1969" i="13"/>
  <c r="C1969" i="13"/>
  <c r="B1969" i="13"/>
  <c r="A1969" i="13"/>
  <c r="O1968" i="13"/>
  <c r="N1968" i="13"/>
  <c r="M1968" i="13"/>
  <c r="J1968" i="13"/>
  <c r="I1968" i="13"/>
  <c r="F1968" i="13"/>
  <c r="E1968" i="13"/>
  <c r="C1968" i="13"/>
  <c r="B1968" i="13"/>
  <c r="A1968" i="13"/>
  <c r="O1967" i="13"/>
  <c r="N1967" i="13"/>
  <c r="M1967" i="13"/>
  <c r="J1967" i="13"/>
  <c r="I1967" i="13"/>
  <c r="F1967" i="13"/>
  <c r="E1967" i="13"/>
  <c r="C1967" i="13"/>
  <c r="B1967" i="13"/>
  <c r="A1967" i="13"/>
  <c r="O1966" i="13"/>
  <c r="N1966" i="13"/>
  <c r="M1966" i="13"/>
  <c r="J1966" i="13"/>
  <c r="I1966" i="13"/>
  <c r="F1966" i="13"/>
  <c r="E1966" i="13"/>
  <c r="C1966" i="13"/>
  <c r="B1966" i="13"/>
  <c r="A1966" i="13"/>
  <c r="O1965" i="13"/>
  <c r="N1965" i="13"/>
  <c r="M1965" i="13"/>
  <c r="J1965" i="13"/>
  <c r="I1965" i="13"/>
  <c r="F1965" i="13"/>
  <c r="E1965" i="13"/>
  <c r="C1965" i="13"/>
  <c r="B1965" i="13"/>
  <c r="A1965" i="13"/>
  <c r="O1964" i="13"/>
  <c r="N1964" i="13"/>
  <c r="M1964" i="13"/>
  <c r="J1964" i="13"/>
  <c r="I1964" i="13"/>
  <c r="F1964" i="13"/>
  <c r="E1964" i="13"/>
  <c r="C1964" i="13"/>
  <c r="B1964" i="13"/>
  <c r="A1964" i="13"/>
  <c r="O1963" i="13"/>
  <c r="N1963" i="13"/>
  <c r="M1963" i="13"/>
  <c r="J1963" i="13"/>
  <c r="I1963" i="13"/>
  <c r="F1963" i="13"/>
  <c r="E1963" i="13"/>
  <c r="C1963" i="13"/>
  <c r="B1963" i="13"/>
  <c r="A1963" i="13"/>
  <c r="O1962" i="13"/>
  <c r="N1962" i="13"/>
  <c r="M1962" i="13"/>
  <c r="J1962" i="13"/>
  <c r="I1962" i="13"/>
  <c r="F1962" i="13"/>
  <c r="E1962" i="13"/>
  <c r="C1962" i="13"/>
  <c r="B1962" i="13"/>
  <c r="A1962" i="13"/>
  <c r="O1961" i="13"/>
  <c r="N1961" i="13"/>
  <c r="M1961" i="13"/>
  <c r="J1961" i="13"/>
  <c r="I1961" i="13"/>
  <c r="F1961" i="13"/>
  <c r="E1961" i="13"/>
  <c r="C1961" i="13"/>
  <c r="B1961" i="13"/>
  <c r="A1961" i="13"/>
  <c r="O1960" i="13"/>
  <c r="N1960" i="13"/>
  <c r="M1960" i="13"/>
  <c r="J1960" i="13"/>
  <c r="I1960" i="13"/>
  <c r="F1960" i="13"/>
  <c r="E1960" i="13"/>
  <c r="C1960" i="13"/>
  <c r="B1960" i="13"/>
  <c r="A1960" i="13"/>
  <c r="O1959" i="13"/>
  <c r="N1959" i="13"/>
  <c r="M1959" i="13"/>
  <c r="J1959" i="13"/>
  <c r="I1959" i="13"/>
  <c r="F1959" i="13"/>
  <c r="E1959" i="13"/>
  <c r="C1959" i="13"/>
  <c r="B1959" i="13"/>
  <c r="A1959" i="13"/>
  <c r="O1958" i="13"/>
  <c r="N1958" i="13"/>
  <c r="M1958" i="13"/>
  <c r="J1958" i="13"/>
  <c r="I1958" i="13"/>
  <c r="F1958" i="13"/>
  <c r="E1958" i="13"/>
  <c r="C1958" i="13"/>
  <c r="B1958" i="13"/>
  <c r="A1958" i="13"/>
  <c r="O1957" i="13"/>
  <c r="N1957" i="13"/>
  <c r="M1957" i="13"/>
  <c r="J1957" i="13"/>
  <c r="I1957" i="13"/>
  <c r="F1957" i="13"/>
  <c r="E1957" i="13"/>
  <c r="C1957" i="13"/>
  <c r="B1957" i="13"/>
  <c r="A1957" i="13"/>
  <c r="O1956" i="13"/>
  <c r="N1956" i="13"/>
  <c r="M1956" i="13"/>
  <c r="J1956" i="13"/>
  <c r="I1956" i="13"/>
  <c r="F1956" i="13"/>
  <c r="E1956" i="13"/>
  <c r="C1956" i="13"/>
  <c r="B1956" i="13"/>
  <c r="A1956" i="13"/>
  <c r="O1955" i="13"/>
  <c r="N1955" i="13"/>
  <c r="M1955" i="13"/>
  <c r="J1955" i="13"/>
  <c r="I1955" i="13"/>
  <c r="F1955" i="13"/>
  <c r="E1955" i="13"/>
  <c r="C1955" i="13"/>
  <c r="B1955" i="13"/>
  <c r="A1955" i="13"/>
  <c r="O1954" i="13"/>
  <c r="N1954" i="13"/>
  <c r="M1954" i="13"/>
  <c r="J1954" i="13"/>
  <c r="I1954" i="13"/>
  <c r="F1954" i="13"/>
  <c r="E1954" i="13"/>
  <c r="C1954" i="13"/>
  <c r="B1954" i="13"/>
  <c r="A1954" i="13"/>
  <c r="O1953" i="13"/>
  <c r="N1953" i="13"/>
  <c r="M1953" i="13"/>
  <c r="J1953" i="13"/>
  <c r="I1953" i="13"/>
  <c r="F1953" i="13"/>
  <c r="E1953" i="13"/>
  <c r="C1953" i="13"/>
  <c r="B1953" i="13"/>
  <c r="A1953" i="13"/>
  <c r="O1952" i="13"/>
  <c r="N1952" i="13"/>
  <c r="M1952" i="13"/>
  <c r="J1952" i="13"/>
  <c r="I1952" i="13"/>
  <c r="F1952" i="13"/>
  <c r="E1952" i="13"/>
  <c r="C1952" i="13"/>
  <c r="B1952" i="13"/>
  <c r="A1952" i="13"/>
  <c r="O1951" i="13"/>
  <c r="N1951" i="13"/>
  <c r="M1951" i="13"/>
  <c r="J1951" i="13"/>
  <c r="I1951" i="13"/>
  <c r="F1951" i="13"/>
  <c r="E1951" i="13"/>
  <c r="C1951" i="13"/>
  <c r="B1951" i="13"/>
  <c r="A1951" i="13"/>
  <c r="O1950" i="13"/>
  <c r="N1950" i="13"/>
  <c r="M1950" i="13"/>
  <c r="J1950" i="13"/>
  <c r="I1950" i="13"/>
  <c r="F1950" i="13"/>
  <c r="E1950" i="13"/>
  <c r="C1950" i="13"/>
  <c r="B1950" i="13"/>
  <c r="A1950" i="13"/>
  <c r="O1949" i="13"/>
  <c r="N1949" i="13"/>
  <c r="M1949" i="13"/>
  <c r="J1949" i="13"/>
  <c r="I1949" i="13"/>
  <c r="F1949" i="13"/>
  <c r="E1949" i="13"/>
  <c r="C1949" i="13"/>
  <c r="B1949" i="13"/>
  <c r="A1949" i="13"/>
  <c r="O1948" i="13"/>
  <c r="N1948" i="13"/>
  <c r="M1948" i="13"/>
  <c r="J1948" i="13"/>
  <c r="I1948" i="13"/>
  <c r="F1948" i="13"/>
  <c r="E1948" i="13"/>
  <c r="C1948" i="13"/>
  <c r="B1948" i="13"/>
  <c r="A1948" i="13"/>
  <c r="O1947" i="13"/>
  <c r="N1947" i="13"/>
  <c r="M1947" i="13"/>
  <c r="J1947" i="13"/>
  <c r="I1947" i="13"/>
  <c r="F1947" i="13"/>
  <c r="E1947" i="13"/>
  <c r="C1947" i="13"/>
  <c r="B1947" i="13"/>
  <c r="A1947" i="13"/>
  <c r="O1946" i="13"/>
  <c r="N1946" i="13"/>
  <c r="M1946" i="13"/>
  <c r="J1946" i="13"/>
  <c r="I1946" i="13"/>
  <c r="F1946" i="13"/>
  <c r="E1946" i="13"/>
  <c r="C1946" i="13"/>
  <c r="B1946" i="13"/>
  <c r="A1946" i="13"/>
  <c r="O1945" i="13"/>
  <c r="N1945" i="13"/>
  <c r="M1945" i="13"/>
  <c r="J1945" i="13"/>
  <c r="I1945" i="13"/>
  <c r="F1945" i="13"/>
  <c r="E1945" i="13"/>
  <c r="C1945" i="13"/>
  <c r="B1945" i="13"/>
  <c r="A1945" i="13"/>
  <c r="O1944" i="13"/>
  <c r="N1944" i="13"/>
  <c r="M1944" i="13"/>
  <c r="J1944" i="13"/>
  <c r="I1944" i="13"/>
  <c r="F1944" i="13"/>
  <c r="E1944" i="13"/>
  <c r="C1944" i="13"/>
  <c r="B1944" i="13"/>
  <c r="A1944" i="13"/>
  <c r="O1943" i="13"/>
  <c r="N1943" i="13"/>
  <c r="M1943" i="13"/>
  <c r="J1943" i="13"/>
  <c r="I1943" i="13"/>
  <c r="F1943" i="13"/>
  <c r="E1943" i="13"/>
  <c r="C1943" i="13"/>
  <c r="B1943" i="13"/>
  <c r="A1943" i="13"/>
  <c r="O1942" i="13"/>
  <c r="N1942" i="13"/>
  <c r="M1942" i="13"/>
  <c r="J1942" i="13"/>
  <c r="I1942" i="13"/>
  <c r="F1942" i="13"/>
  <c r="E1942" i="13"/>
  <c r="C1942" i="13"/>
  <c r="B1942" i="13"/>
  <c r="A1942" i="13"/>
  <c r="O1941" i="13"/>
  <c r="N1941" i="13"/>
  <c r="M1941" i="13"/>
  <c r="J1941" i="13"/>
  <c r="I1941" i="13"/>
  <c r="F1941" i="13"/>
  <c r="E1941" i="13"/>
  <c r="C1941" i="13"/>
  <c r="B1941" i="13"/>
  <c r="A1941" i="13"/>
  <c r="O1940" i="13"/>
  <c r="N1940" i="13"/>
  <c r="M1940" i="13"/>
  <c r="J1940" i="13"/>
  <c r="I1940" i="13"/>
  <c r="F1940" i="13"/>
  <c r="E1940" i="13"/>
  <c r="C1940" i="13"/>
  <c r="B1940" i="13"/>
  <c r="A1940" i="13"/>
  <c r="O1939" i="13"/>
  <c r="N1939" i="13"/>
  <c r="M1939" i="13"/>
  <c r="J1939" i="13"/>
  <c r="I1939" i="13"/>
  <c r="F1939" i="13"/>
  <c r="E1939" i="13"/>
  <c r="C1939" i="13"/>
  <c r="B1939" i="13"/>
  <c r="A1939" i="13"/>
  <c r="O1938" i="13"/>
  <c r="N1938" i="13"/>
  <c r="M1938" i="13"/>
  <c r="J1938" i="13"/>
  <c r="I1938" i="13"/>
  <c r="F1938" i="13"/>
  <c r="E1938" i="13"/>
  <c r="C1938" i="13"/>
  <c r="B1938" i="13"/>
  <c r="A1938" i="13"/>
  <c r="O1937" i="13"/>
  <c r="N1937" i="13"/>
  <c r="M1937" i="13"/>
  <c r="J1937" i="13"/>
  <c r="I1937" i="13"/>
  <c r="F1937" i="13"/>
  <c r="E1937" i="13"/>
  <c r="C1937" i="13"/>
  <c r="B1937" i="13"/>
  <c r="A1937" i="13"/>
  <c r="O1936" i="13"/>
  <c r="N1936" i="13"/>
  <c r="M1936" i="13"/>
  <c r="J1936" i="13"/>
  <c r="I1936" i="13"/>
  <c r="F1936" i="13"/>
  <c r="E1936" i="13"/>
  <c r="C1936" i="13"/>
  <c r="B1936" i="13"/>
  <c r="A1936" i="13"/>
  <c r="O1935" i="13"/>
  <c r="N1935" i="13"/>
  <c r="M1935" i="13"/>
  <c r="J1935" i="13"/>
  <c r="I1935" i="13"/>
  <c r="F1935" i="13"/>
  <c r="E1935" i="13"/>
  <c r="C1935" i="13"/>
  <c r="B1935" i="13"/>
  <c r="A1935" i="13"/>
  <c r="O1934" i="13"/>
  <c r="N1934" i="13"/>
  <c r="M1934" i="13"/>
  <c r="J1934" i="13"/>
  <c r="I1934" i="13"/>
  <c r="F1934" i="13"/>
  <c r="E1934" i="13"/>
  <c r="C1934" i="13"/>
  <c r="B1934" i="13"/>
  <c r="A1934" i="13"/>
  <c r="O1933" i="13"/>
  <c r="N1933" i="13"/>
  <c r="M1933" i="13"/>
  <c r="J1933" i="13"/>
  <c r="I1933" i="13"/>
  <c r="F1933" i="13"/>
  <c r="E1933" i="13"/>
  <c r="C1933" i="13"/>
  <c r="B1933" i="13"/>
  <c r="A1933" i="13"/>
  <c r="O1932" i="13"/>
  <c r="N1932" i="13"/>
  <c r="M1932" i="13"/>
  <c r="J1932" i="13"/>
  <c r="I1932" i="13"/>
  <c r="F1932" i="13"/>
  <c r="E1932" i="13"/>
  <c r="C1932" i="13"/>
  <c r="B1932" i="13"/>
  <c r="A1932" i="13"/>
  <c r="O1931" i="13"/>
  <c r="N1931" i="13"/>
  <c r="M1931" i="13"/>
  <c r="J1931" i="13"/>
  <c r="I1931" i="13"/>
  <c r="F1931" i="13"/>
  <c r="E1931" i="13"/>
  <c r="C1931" i="13"/>
  <c r="B1931" i="13"/>
  <c r="A1931" i="13"/>
  <c r="O1930" i="13"/>
  <c r="N1930" i="13"/>
  <c r="M1930" i="13"/>
  <c r="J1930" i="13"/>
  <c r="I1930" i="13"/>
  <c r="F1930" i="13"/>
  <c r="E1930" i="13"/>
  <c r="C1930" i="13"/>
  <c r="B1930" i="13"/>
  <c r="A1930" i="13"/>
  <c r="O1929" i="13"/>
  <c r="N1929" i="13"/>
  <c r="M1929" i="13"/>
  <c r="J1929" i="13"/>
  <c r="I1929" i="13"/>
  <c r="F1929" i="13"/>
  <c r="E1929" i="13"/>
  <c r="C1929" i="13"/>
  <c r="B1929" i="13"/>
  <c r="A1929" i="13"/>
  <c r="O1928" i="13"/>
  <c r="N1928" i="13"/>
  <c r="M1928" i="13"/>
  <c r="J1928" i="13"/>
  <c r="I1928" i="13"/>
  <c r="F1928" i="13"/>
  <c r="E1928" i="13"/>
  <c r="C1928" i="13"/>
  <c r="B1928" i="13"/>
  <c r="A1928" i="13"/>
  <c r="O1927" i="13"/>
  <c r="N1927" i="13"/>
  <c r="M1927" i="13"/>
  <c r="J1927" i="13"/>
  <c r="I1927" i="13"/>
  <c r="F1927" i="13"/>
  <c r="E1927" i="13"/>
  <c r="C1927" i="13"/>
  <c r="B1927" i="13"/>
  <c r="A1927" i="13"/>
  <c r="O1926" i="13"/>
  <c r="N1926" i="13"/>
  <c r="M1926" i="13"/>
  <c r="J1926" i="13"/>
  <c r="I1926" i="13"/>
  <c r="F1926" i="13"/>
  <c r="E1926" i="13"/>
  <c r="C1926" i="13"/>
  <c r="B1926" i="13"/>
  <c r="A1926" i="13"/>
  <c r="O1925" i="13"/>
  <c r="N1925" i="13"/>
  <c r="M1925" i="13"/>
  <c r="J1925" i="13"/>
  <c r="I1925" i="13"/>
  <c r="F1925" i="13"/>
  <c r="E1925" i="13"/>
  <c r="C1925" i="13"/>
  <c r="B1925" i="13"/>
  <c r="A1925" i="13"/>
  <c r="O1924" i="13"/>
  <c r="N1924" i="13"/>
  <c r="M1924" i="13"/>
  <c r="J1924" i="13"/>
  <c r="I1924" i="13"/>
  <c r="F1924" i="13"/>
  <c r="E1924" i="13"/>
  <c r="C1924" i="13"/>
  <c r="B1924" i="13"/>
  <c r="A1924" i="13"/>
  <c r="O1923" i="13"/>
  <c r="N1923" i="13"/>
  <c r="M1923" i="13"/>
  <c r="J1923" i="13"/>
  <c r="I1923" i="13"/>
  <c r="F1923" i="13"/>
  <c r="E1923" i="13"/>
  <c r="C1923" i="13"/>
  <c r="B1923" i="13"/>
  <c r="A1923" i="13"/>
  <c r="O1922" i="13"/>
  <c r="N1922" i="13"/>
  <c r="M1922" i="13"/>
  <c r="J1922" i="13"/>
  <c r="I1922" i="13"/>
  <c r="F1922" i="13"/>
  <c r="E1922" i="13"/>
  <c r="C1922" i="13"/>
  <c r="B1922" i="13"/>
  <c r="A1922" i="13"/>
  <c r="O1921" i="13"/>
  <c r="N1921" i="13"/>
  <c r="M1921" i="13"/>
  <c r="J1921" i="13"/>
  <c r="I1921" i="13"/>
  <c r="F1921" i="13"/>
  <c r="E1921" i="13"/>
  <c r="C1921" i="13"/>
  <c r="B1921" i="13"/>
  <c r="A1921" i="13"/>
  <c r="O1920" i="13"/>
  <c r="N1920" i="13"/>
  <c r="M1920" i="13"/>
  <c r="J1920" i="13"/>
  <c r="I1920" i="13"/>
  <c r="F1920" i="13"/>
  <c r="E1920" i="13"/>
  <c r="C1920" i="13"/>
  <c r="B1920" i="13"/>
  <c r="A1920" i="13"/>
  <c r="O1919" i="13"/>
  <c r="N1919" i="13"/>
  <c r="M1919" i="13"/>
  <c r="J1919" i="13"/>
  <c r="I1919" i="13"/>
  <c r="F1919" i="13"/>
  <c r="E1919" i="13"/>
  <c r="C1919" i="13"/>
  <c r="B1919" i="13"/>
  <c r="A1919" i="13"/>
  <c r="O1918" i="13"/>
  <c r="N1918" i="13"/>
  <c r="M1918" i="13"/>
  <c r="J1918" i="13"/>
  <c r="I1918" i="13"/>
  <c r="F1918" i="13"/>
  <c r="E1918" i="13"/>
  <c r="C1918" i="13"/>
  <c r="B1918" i="13"/>
  <c r="A1918" i="13"/>
  <c r="O1917" i="13"/>
  <c r="N1917" i="13"/>
  <c r="M1917" i="13"/>
  <c r="J1917" i="13"/>
  <c r="I1917" i="13"/>
  <c r="F1917" i="13"/>
  <c r="E1917" i="13"/>
  <c r="C1917" i="13"/>
  <c r="B1917" i="13"/>
  <c r="A1917" i="13"/>
  <c r="O1916" i="13"/>
  <c r="N1916" i="13"/>
  <c r="M1916" i="13"/>
  <c r="J1916" i="13"/>
  <c r="I1916" i="13"/>
  <c r="F1916" i="13"/>
  <c r="E1916" i="13"/>
  <c r="C1916" i="13"/>
  <c r="B1916" i="13"/>
  <c r="A1916" i="13"/>
  <c r="O1915" i="13"/>
  <c r="N1915" i="13"/>
  <c r="M1915" i="13"/>
  <c r="J1915" i="13"/>
  <c r="I1915" i="13"/>
  <c r="F1915" i="13"/>
  <c r="E1915" i="13"/>
  <c r="C1915" i="13"/>
  <c r="B1915" i="13"/>
  <c r="A1915" i="13"/>
  <c r="O1914" i="13"/>
  <c r="N1914" i="13"/>
  <c r="M1914" i="13"/>
  <c r="J1914" i="13"/>
  <c r="I1914" i="13"/>
  <c r="F1914" i="13"/>
  <c r="E1914" i="13"/>
  <c r="C1914" i="13"/>
  <c r="B1914" i="13"/>
  <c r="A1914" i="13"/>
  <c r="O1913" i="13"/>
  <c r="N1913" i="13"/>
  <c r="M1913" i="13"/>
  <c r="J1913" i="13"/>
  <c r="I1913" i="13"/>
  <c r="F1913" i="13"/>
  <c r="E1913" i="13"/>
  <c r="C1913" i="13"/>
  <c r="B1913" i="13"/>
  <c r="A1913" i="13"/>
  <c r="O1912" i="13"/>
  <c r="N1912" i="13"/>
  <c r="M1912" i="13"/>
  <c r="J1912" i="13"/>
  <c r="I1912" i="13"/>
  <c r="F1912" i="13"/>
  <c r="E1912" i="13"/>
  <c r="C1912" i="13"/>
  <c r="B1912" i="13"/>
  <c r="A1912" i="13"/>
  <c r="O1911" i="13"/>
  <c r="N1911" i="13"/>
  <c r="M1911" i="13"/>
  <c r="J1911" i="13"/>
  <c r="I1911" i="13"/>
  <c r="F1911" i="13"/>
  <c r="E1911" i="13"/>
  <c r="C1911" i="13"/>
  <c r="B1911" i="13"/>
  <c r="A1911" i="13"/>
  <c r="O1910" i="13"/>
  <c r="N1910" i="13"/>
  <c r="M1910" i="13"/>
  <c r="J1910" i="13"/>
  <c r="I1910" i="13"/>
  <c r="F1910" i="13"/>
  <c r="E1910" i="13"/>
  <c r="C1910" i="13"/>
  <c r="B1910" i="13"/>
  <c r="A1910" i="13"/>
  <c r="O1909" i="13"/>
  <c r="N1909" i="13"/>
  <c r="M1909" i="13"/>
  <c r="J1909" i="13"/>
  <c r="I1909" i="13"/>
  <c r="F1909" i="13"/>
  <c r="E1909" i="13"/>
  <c r="C1909" i="13"/>
  <c r="B1909" i="13"/>
  <c r="A1909" i="13"/>
  <c r="O1908" i="13"/>
  <c r="N1908" i="13"/>
  <c r="M1908" i="13"/>
  <c r="J1908" i="13"/>
  <c r="I1908" i="13"/>
  <c r="F1908" i="13"/>
  <c r="E1908" i="13"/>
  <c r="C1908" i="13"/>
  <c r="B1908" i="13"/>
  <c r="A1908" i="13"/>
  <c r="O1907" i="13"/>
  <c r="N1907" i="13"/>
  <c r="M1907" i="13"/>
  <c r="J1907" i="13"/>
  <c r="I1907" i="13"/>
  <c r="F1907" i="13"/>
  <c r="E1907" i="13"/>
  <c r="C1907" i="13"/>
  <c r="B1907" i="13"/>
  <c r="A1907" i="13"/>
  <c r="O1906" i="13"/>
  <c r="N1906" i="13"/>
  <c r="M1906" i="13"/>
  <c r="J1906" i="13"/>
  <c r="I1906" i="13"/>
  <c r="F1906" i="13"/>
  <c r="E1906" i="13"/>
  <c r="C1906" i="13"/>
  <c r="B1906" i="13"/>
  <c r="A1906" i="13"/>
  <c r="O1905" i="13"/>
  <c r="N1905" i="13"/>
  <c r="M1905" i="13"/>
  <c r="J1905" i="13"/>
  <c r="I1905" i="13"/>
  <c r="F1905" i="13"/>
  <c r="E1905" i="13"/>
  <c r="C1905" i="13"/>
  <c r="B1905" i="13"/>
  <c r="A1905" i="13"/>
  <c r="O1904" i="13"/>
  <c r="N1904" i="13"/>
  <c r="M1904" i="13"/>
  <c r="J1904" i="13"/>
  <c r="I1904" i="13"/>
  <c r="F1904" i="13"/>
  <c r="E1904" i="13"/>
  <c r="C1904" i="13"/>
  <c r="B1904" i="13"/>
  <c r="A1904" i="13"/>
  <c r="O1903" i="13"/>
  <c r="N1903" i="13"/>
  <c r="M1903" i="13"/>
  <c r="J1903" i="13"/>
  <c r="I1903" i="13"/>
  <c r="F1903" i="13"/>
  <c r="E1903" i="13"/>
  <c r="C1903" i="13"/>
  <c r="B1903" i="13"/>
  <c r="A1903" i="13"/>
  <c r="O1902" i="13"/>
  <c r="N1902" i="13"/>
  <c r="M1902" i="13"/>
  <c r="J1902" i="13"/>
  <c r="I1902" i="13"/>
  <c r="F1902" i="13"/>
  <c r="E1902" i="13"/>
  <c r="C1902" i="13"/>
  <c r="B1902" i="13"/>
  <c r="A1902" i="13"/>
  <c r="O1901" i="13"/>
  <c r="N1901" i="13"/>
  <c r="M1901" i="13"/>
  <c r="J1901" i="13"/>
  <c r="I1901" i="13"/>
  <c r="F1901" i="13"/>
  <c r="E1901" i="13"/>
  <c r="C1901" i="13"/>
  <c r="B1901" i="13"/>
  <c r="A1901" i="13"/>
  <c r="O1900" i="13"/>
  <c r="N1900" i="13"/>
  <c r="M1900" i="13"/>
  <c r="J1900" i="13"/>
  <c r="I1900" i="13"/>
  <c r="F1900" i="13"/>
  <c r="E1900" i="13"/>
  <c r="C1900" i="13"/>
  <c r="B1900" i="13"/>
  <c r="A1900" i="13"/>
  <c r="O1899" i="13"/>
  <c r="N1899" i="13"/>
  <c r="M1899" i="13"/>
  <c r="J1899" i="13"/>
  <c r="I1899" i="13"/>
  <c r="F1899" i="13"/>
  <c r="E1899" i="13"/>
  <c r="C1899" i="13"/>
  <c r="B1899" i="13"/>
  <c r="A1899" i="13"/>
  <c r="O1898" i="13"/>
  <c r="N1898" i="13"/>
  <c r="M1898" i="13"/>
  <c r="J1898" i="13"/>
  <c r="I1898" i="13"/>
  <c r="F1898" i="13"/>
  <c r="E1898" i="13"/>
  <c r="C1898" i="13"/>
  <c r="B1898" i="13"/>
  <c r="A1898" i="13"/>
  <c r="O1897" i="13"/>
  <c r="N1897" i="13"/>
  <c r="M1897" i="13"/>
  <c r="J1897" i="13"/>
  <c r="I1897" i="13"/>
  <c r="F1897" i="13"/>
  <c r="E1897" i="13"/>
  <c r="C1897" i="13"/>
  <c r="B1897" i="13"/>
  <c r="A1897" i="13"/>
  <c r="O1896" i="13"/>
  <c r="N1896" i="13"/>
  <c r="M1896" i="13"/>
  <c r="J1896" i="13"/>
  <c r="I1896" i="13"/>
  <c r="F1896" i="13"/>
  <c r="E1896" i="13"/>
  <c r="C1896" i="13"/>
  <c r="B1896" i="13"/>
  <c r="A1896" i="13"/>
  <c r="O1895" i="13"/>
  <c r="N1895" i="13"/>
  <c r="M1895" i="13"/>
  <c r="J1895" i="13"/>
  <c r="I1895" i="13"/>
  <c r="F1895" i="13"/>
  <c r="E1895" i="13"/>
  <c r="C1895" i="13"/>
  <c r="B1895" i="13"/>
  <c r="A1895" i="13"/>
  <c r="O1894" i="13"/>
  <c r="N1894" i="13"/>
  <c r="M1894" i="13"/>
  <c r="J1894" i="13"/>
  <c r="I1894" i="13"/>
  <c r="F1894" i="13"/>
  <c r="E1894" i="13"/>
  <c r="C1894" i="13"/>
  <c r="B1894" i="13"/>
  <c r="A1894" i="13"/>
  <c r="O1893" i="13"/>
  <c r="N1893" i="13"/>
  <c r="M1893" i="13"/>
  <c r="J1893" i="13"/>
  <c r="I1893" i="13"/>
  <c r="F1893" i="13"/>
  <c r="E1893" i="13"/>
  <c r="C1893" i="13"/>
  <c r="B1893" i="13"/>
  <c r="A1893" i="13"/>
  <c r="O1892" i="13"/>
  <c r="N1892" i="13"/>
  <c r="M1892" i="13"/>
  <c r="J1892" i="13"/>
  <c r="I1892" i="13"/>
  <c r="F1892" i="13"/>
  <c r="E1892" i="13"/>
  <c r="C1892" i="13"/>
  <c r="B1892" i="13"/>
  <c r="A1892" i="13"/>
  <c r="O1891" i="13"/>
  <c r="N1891" i="13"/>
  <c r="M1891" i="13"/>
  <c r="J1891" i="13"/>
  <c r="I1891" i="13"/>
  <c r="F1891" i="13"/>
  <c r="E1891" i="13"/>
  <c r="C1891" i="13"/>
  <c r="B1891" i="13"/>
  <c r="A1891" i="13"/>
  <c r="O1890" i="13"/>
  <c r="N1890" i="13"/>
  <c r="M1890" i="13"/>
  <c r="J1890" i="13"/>
  <c r="I1890" i="13"/>
  <c r="F1890" i="13"/>
  <c r="E1890" i="13"/>
  <c r="C1890" i="13"/>
  <c r="B1890" i="13"/>
  <c r="A1890" i="13"/>
  <c r="O1889" i="13"/>
  <c r="N1889" i="13"/>
  <c r="M1889" i="13"/>
  <c r="J1889" i="13"/>
  <c r="I1889" i="13"/>
  <c r="F1889" i="13"/>
  <c r="E1889" i="13"/>
  <c r="C1889" i="13"/>
  <c r="B1889" i="13"/>
  <c r="A1889" i="13"/>
  <c r="O1888" i="13"/>
  <c r="N1888" i="13"/>
  <c r="M1888" i="13"/>
  <c r="J1888" i="13"/>
  <c r="I1888" i="13"/>
  <c r="F1888" i="13"/>
  <c r="E1888" i="13"/>
  <c r="C1888" i="13"/>
  <c r="B1888" i="13"/>
  <c r="A1888" i="13"/>
  <c r="O1887" i="13"/>
  <c r="N1887" i="13"/>
  <c r="M1887" i="13"/>
  <c r="J1887" i="13"/>
  <c r="I1887" i="13"/>
  <c r="F1887" i="13"/>
  <c r="E1887" i="13"/>
  <c r="C1887" i="13"/>
  <c r="B1887" i="13"/>
  <c r="A1887" i="13"/>
  <c r="O1886" i="13"/>
  <c r="N1886" i="13"/>
  <c r="M1886" i="13"/>
  <c r="J1886" i="13"/>
  <c r="I1886" i="13"/>
  <c r="F1886" i="13"/>
  <c r="E1886" i="13"/>
  <c r="C1886" i="13"/>
  <c r="B1886" i="13"/>
  <c r="A1886" i="13"/>
  <c r="O1885" i="13"/>
  <c r="N1885" i="13"/>
  <c r="M1885" i="13"/>
  <c r="J1885" i="13"/>
  <c r="I1885" i="13"/>
  <c r="F1885" i="13"/>
  <c r="E1885" i="13"/>
  <c r="C1885" i="13"/>
  <c r="B1885" i="13"/>
  <c r="A1885" i="13"/>
  <c r="O1884" i="13"/>
  <c r="N1884" i="13"/>
  <c r="M1884" i="13"/>
  <c r="J1884" i="13"/>
  <c r="I1884" i="13"/>
  <c r="F1884" i="13"/>
  <c r="E1884" i="13"/>
  <c r="C1884" i="13"/>
  <c r="B1884" i="13"/>
  <c r="A1884" i="13"/>
  <c r="O1883" i="13"/>
  <c r="N1883" i="13"/>
  <c r="M1883" i="13"/>
  <c r="J1883" i="13"/>
  <c r="I1883" i="13"/>
  <c r="F1883" i="13"/>
  <c r="E1883" i="13"/>
  <c r="C1883" i="13"/>
  <c r="B1883" i="13"/>
  <c r="A1883" i="13"/>
  <c r="O1882" i="13"/>
  <c r="N1882" i="13"/>
  <c r="M1882" i="13"/>
  <c r="J1882" i="13"/>
  <c r="I1882" i="13"/>
  <c r="F1882" i="13"/>
  <c r="E1882" i="13"/>
  <c r="C1882" i="13"/>
  <c r="B1882" i="13"/>
  <c r="A1882" i="13"/>
  <c r="O1881" i="13"/>
  <c r="N1881" i="13"/>
  <c r="M1881" i="13"/>
  <c r="J1881" i="13"/>
  <c r="I1881" i="13"/>
  <c r="F1881" i="13"/>
  <c r="E1881" i="13"/>
  <c r="C1881" i="13"/>
  <c r="B1881" i="13"/>
  <c r="A1881" i="13"/>
  <c r="O1880" i="13"/>
  <c r="N1880" i="13"/>
  <c r="M1880" i="13"/>
  <c r="J1880" i="13"/>
  <c r="I1880" i="13"/>
  <c r="F1880" i="13"/>
  <c r="E1880" i="13"/>
  <c r="C1880" i="13"/>
  <c r="B1880" i="13"/>
  <c r="A1880" i="13"/>
  <c r="O1879" i="13"/>
  <c r="N1879" i="13"/>
  <c r="M1879" i="13"/>
  <c r="J1879" i="13"/>
  <c r="I1879" i="13"/>
  <c r="F1879" i="13"/>
  <c r="E1879" i="13"/>
  <c r="C1879" i="13"/>
  <c r="B1879" i="13"/>
  <c r="A1879" i="13"/>
  <c r="O1878" i="13"/>
  <c r="N1878" i="13"/>
  <c r="M1878" i="13"/>
  <c r="J1878" i="13"/>
  <c r="I1878" i="13"/>
  <c r="F1878" i="13"/>
  <c r="E1878" i="13"/>
  <c r="C1878" i="13"/>
  <c r="B1878" i="13"/>
  <c r="A1878" i="13"/>
  <c r="O1877" i="13"/>
  <c r="N1877" i="13"/>
  <c r="M1877" i="13"/>
  <c r="J1877" i="13"/>
  <c r="I1877" i="13"/>
  <c r="F1877" i="13"/>
  <c r="E1877" i="13"/>
  <c r="C1877" i="13"/>
  <c r="B1877" i="13"/>
  <c r="A1877" i="13"/>
  <c r="O1876" i="13"/>
  <c r="N1876" i="13"/>
  <c r="M1876" i="13"/>
  <c r="J1876" i="13"/>
  <c r="I1876" i="13"/>
  <c r="F1876" i="13"/>
  <c r="E1876" i="13"/>
  <c r="C1876" i="13"/>
  <c r="B1876" i="13"/>
  <c r="A1876" i="13"/>
  <c r="O1875" i="13"/>
  <c r="N1875" i="13"/>
  <c r="M1875" i="13"/>
  <c r="J1875" i="13"/>
  <c r="I1875" i="13"/>
  <c r="F1875" i="13"/>
  <c r="E1875" i="13"/>
  <c r="C1875" i="13"/>
  <c r="B1875" i="13"/>
  <c r="A1875" i="13"/>
  <c r="O1874" i="13"/>
  <c r="N1874" i="13"/>
  <c r="M1874" i="13"/>
  <c r="J1874" i="13"/>
  <c r="I1874" i="13"/>
  <c r="F1874" i="13"/>
  <c r="E1874" i="13"/>
  <c r="C1874" i="13"/>
  <c r="B1874" i="13"/>
  <c r="A1874" i="13"/>
  <c r="O1873" i="13"/>
  <c r="N1873" i="13"/>
  <c r="M1873" i="13"/>
  <c r="J1873" i="13"/>
  <c r="I1873" i="13"/>
  <c r="F1873" i="13"/>
  <c r="E1873" i="13"/>
  <c r="C1873" i="13"/>
  <c r="B1873" i="13"/>
  <c r="A1873" i="13"/>
  <c r="O1872" i="13"/>
  <c r="N1872" i="13"/>
  <c r="M1872" i="13"/>
  <c r="J1872" i="13"/>
  <c r="I1872" i="13"/>
  <c r="F1872" i="13"/>
  <c r="E1872" i="13"/>
  <c r="C1872" i="13"/>
  <c r="B1872" i="13"/>
  <c r="A1872" i="13"/>
  <c r="O1871" i="13"/>
  <c r="N1871" i="13"/>
  <c r="M1871" i="13"/>
  <c r="J1871" i="13"/>
  <c r="I1871" i="13"/>
  <c r="F1871" i="13"/>
  <c r="E1871" i="13"/>
  <c r="C1871" i="13"/>
  <c r="B1871" i="13"/>
  <c r="A1871" i="13"/>
  <c r="O1870" i="13"/>
  <c r="N1870" i="13"/>
  <c r="M1870" i="13"/>
  <c r="J1870" i="13"/>
  <c r="I1870" i="13"/>
  <c r="F1870" i="13"/>
  <c r="E1870" i="13"/>
  <c r="C1870" i="13"/>
  <c r="B1870" i="13"/>
  <c r="A1870" i="13"/>
  <c r="O1869" i="13"/>
  <c r="N1869" i="13"/>
  <c r="M1869" i="13"/>
  <c r="J1869" i="13"/>
  <c r="I1869" i="13"/>
  <c r="F1869" i="13"/>
  <c r="E1869" i="13"/>
  <c r="C1869" i="13"/>
  <c r="B1869" i="13"/>
  <c r="A1869" i="13"/>
  <c r="O1868" i="13"/>
  <c r="N1868" i="13"/>
  <c r="M1868" i="13"/>
  <c r="J1868" i="13"/>
  <c r="I1868" i="13"/>
  <c r="F1868" i="13"/>
  <c r="E1868" i="13"/>
  <c r="C1868" i="13"/>
  <c r="B1868" i="13"/>
  <c r="A1868" i="13"/>
  <c r="O1867" i="13"/>
  <c r="N1867" i="13"/>
  <c r="M1867" i="13"/>
  <c r="J1867" i="13"/>
  <c r="I1867" i="13"/>
  <c r="F1867" i="13"/>
  <c r="E1867" i="13"/>
  <c r="C1867" i="13"/>
  <c r="B1867" i="13"/>
  <c r="A1867" i="13"/>
  <c r="O1866" i="13"/>
  <c r="N1866" i="13"/>
  <c r="M1866" i="13"/>
  <c r="J1866" i="13"/>
  <c r="I1866" i="13"/>
  <c r="F1866" i="13"/>
  <c r="E1866" i="13"/>
  <c r="C1866" i="13"/>
  <c r="B1866" i="13"/>
  <c r="A1866" i="13"/>
  <c r="O1865" i="13"/>
  <c r="N1865" i="13"/>
  <c r="M1865" i="13"/>
  <c r="J1865" i="13"/>
  <c r="I1865" i="13"/>
  <c r="F1865" i="13"/>
  <c r="E1865" i="13"/>
  <c r="C1865" i="13"/>
  <c r="B1865" i="13"/>
  <c r="A1865" i="13"/>
  <c r="O1864" i="13"/>
  <c r="N1864" i="13"/>
  <c r="M1864" i="13"/>
  <c r="J1864" i="13"/>
  <c r="I1864" i="13"/>
  <c r="F1864" i="13"/>
  <c r="E1864" i="13"/>
  <c r="C1864" i="13"/>
  <c r="B1864" i="13"/>
  <c r="A1864" i="13"/>
  <c r="O1863" i="13"/>
  <c r="N1863" i="13"/>
  <c r="M1863" i="13"/>
  <c r="J1863" i="13"/>
  <c r="I1863" i="13"/>
  <c r="F1863" i="13"/>
  <c r="E1863" i="13"/>
  <c r="C1863" i="13"/>
  <c r="B1863" i="13"/>
  <c r="A1863" i="13"/>
  <c r="O1862" i="13"/>
  <c r="N1862" i="13"/>
  <c r="M1862" i="13"/>
  <c r="J1862" i="13"/>
  <c r="I1862" i="13"/>
  <c r="F1862" i="13"/>
  <c r="E1862" i="13"/>
  <c r="C1862" i="13"/>
  <c r="B1862" i="13"/>
  <c r="A1862" i="13"/>
  <c r="O1861" i="13"/>
  <c r="N1861" i="13"/>
  <c r="M1861" i="13"/>
  <c r="J1861" i="13"/>
  <c r="I1861" i="13"/>
  <c r="F1861" i="13"/>
  <c r="E1861" i="13"/>
  <c r="C1861" i="13"/>
  <c r="B1861" i="13"/>
  <c r="A1861" i="13"/>
  <c r="O1860" i="13"/>
  <c r="N1860" i="13"/>
  <c r="M1860" i="13"/>
  <c r="J1860" i="13"/>
  <c r="I1860" i="13"/>
  <c r="F1860" i="13"/>
  <c r="E1860" i="13"/>
  <c r="C1860" i="13"/>
  <c r="B1860" i="13"/>
  <c r="A1860" i="13"/>
  <c r="O1859" i="13"/>
  <c r="N1859" i="13"/>
  <c r="M1859" i="13"/>
  <c r="J1859" i="13"/>
  <c r="I1859" i="13"/>
  <c r="F1859" i="13"/>
  <c r="E1859" i="13"/>
  <c r="C1859" i="13"/>
  <c r="B1859" i="13"/>
  <c r="A1859" i="13"/>
  <c r="O1858" i="13"/>
  <c r="N1858" i="13"/>
  <c r="M1858" i="13"/>
  <c r="J1858" i="13"/>
  <c r="I1858" i="13"/>
  <c r="F1858" i="13"/>
  <c r="E1858" i="13"/>
  <c r="C1858" i="13"/>
  <c r="B1858" i="13"/>
  <c r="A1858" i="13"/>
  <c r="O1857" i="13"/>
  <c r="N1857" i="13"/>
  <c r="M1857" i="13"/>
  <c r="J1857" i="13"/>
  <c r="I1857" i="13"/>
  <c r="F1857" i="13"/>
  <c r="E1857" i="13"/>
  <c r="C1857" i="13"/>
  <c r="B1857" i="13"/>
  <c r="A1857" i="13"/>
  <c r="O1856" i="13"/>
  <c r="N1856" i="13"/>
  <c r="M1856" i="13"/>
  <c r="J1856" i="13"/>
  <c r="I1856" i="13"/>
  <c r="F1856" i="13"/>
  <c r="E1856" i="13"/>
  <c r="C1856" i="13"/>
  <c r="B1856" i="13"/>
  <c r="A1856" i="13"/>
  <c r="O1855" i="13"/>
  <c r="N1855" i="13"/>
  <c r="M1855" i="13"/>
  <c r="J1855" i="13"/>
  <c r="I1855" i="13"/>
  <c r="F1855" i="13"/>
  <c r="E1855" i="13"/>
  <c r="C1855" i="13"/>
  <c r="B1855" i="13"/>
  <c r="A1855" i="13"/>
  <c r="O1854" i="13"/>
  <c r="N1854" i="13"/>
  <c r="M1854" i="13"/>
  <c r="J1854" i="13"/>
  <c r="I1854" i="13"/>
  <c r="F1854" i="13"/>
  <c r="E1854" i="13"/>
  <c r="C1854" i="13"/>
  <c r="B1854" i="13"/>
  <c r="A1854" i="13"/>
  <c r="O1853" i="13"/>
  <c r="N1853" i="13"/>
  <c r="M1853" i="13"/>
  <c r="J1853" i="13"/>
  <c r="I1853" i="13"/>
  <c r="F1853" i="13"/>
  <c r="E1853" i="13"/>
  <c r="C1853" i="13"/>
  <c r="B1853" i="13"/>
  <c r="A1853" i="13"/>
  <c r="O1852" i="13"/>
  <c r="N1852" i="13"/>
  <c r="M1852" i="13"/>
  <c r="J1852" i="13"/>
  <c r="I1852" i="13"/>
  <c r="F1852" i="13"/>
  <c r="E1852" i="13"/>
  <c r="C1852" i="13"/>
  <c r="B1852" i="13"/>
  <c r="A1852" i="13"/>
  <c r="O1851" i="13"/>
  <c r="N1851" i="13"/>
  <c r="M1851" i="13"/>
  <c r="J1851" i="13"/>
  <c r="I1851" i="13"/>
  <c r="F1851" i="13"/>
  <c r="E1851" i="13"/>
  <c r="C1851" i="13"/>
  <c r="B1851" i="13"/>
  <c r="A1851" i="13"/>
  <c r="O1850" i="13"/>
  <c r="N1850" i="13"/>
  <c r="M1850" i="13"/>
  <c r="J1850" i="13"/>
  <c r="I1850" i="13"/>
  <c r="F1850" i="13"/>
  <c r="E1850" i="13"/>
  <c r="C1850" i="13"/>
  <c r="B1850" i="13"/>
  <c r="A1850" i="13"/>
  <c r="O1849" i="13"/>
  <c r="N1849" i="13"/>
  <c r="M1849" i="13"/>
  <c r="J1849" i="13"/>
  <c r="I1849" i="13"/>
  <c r="F1849" i="13"/>
  <c r="E1849" i="13"/>
  <c r="C1849" i="13"/>
  <c r="B1849" i="13"/>
  <c r="A1849" i="13"/>
  <c r="O1848" i="13"/>
  <c r="N1848" i="13"/>
  <c r="M1848" i="13"/>
  <c r="J1848" i="13"/>
  <c r="I1848" i="13"/>
  <c r="F1848" i="13"/>
  <c r="E1848" i="13"/>
  <c r="C1848" i="13"/>
  <c r="B1848" i="13"/>
  <c r="A1848" i="13"/>
  <c r="O1847" i="13"/>
  <c r="N1847" i="13"/>
  <c r="M1847" i="13"/>
  <c r="J1847" i="13"/>
  <c r="I1847" i="13"/>
  <c r="F1847" i="13"/>
  <c r="E1847" i="13"/>
  <c r="C1847" i="13"/>
  <c r="B1847" i="13"/>
  <c r="A1847" i="13"/>
  <c r="O1846" i="13"/>
  <c r="N1846" i="13"/>
  <c r="M1846" i="13"/>
  <c r="J1846" i="13"/>
  <c r="I1846" i="13"/>
  <c r="F1846" i="13"/>
  <c r="E1846" i="13"/>
  <c r="C1846" i="13"/>
  <c r="B1846" i="13"/>
  <c r="A1846" i="13"/>
  <c r="O1845" i="13"/>
  <c r="N1845" i="13"/>
  <c r="M1845" i="13"/>
  <c r="J1845" i="13"/>
  <c r="I1845" i="13"/>
  <c r="F1845" i="13"/>
  <c r="E1845" i="13"/>
  <c r="C1845" i="13"/>
  <c r="B1845" i="13"/>
  <c r="A1845" i="13"/>
  <c r="O1844" i="13"/>
  <c r="N1844" i="13"/>
  <c r="M1844" i="13"/>
  <c r="J1844" i="13"/>
  <c r="I1844" i="13"/>
  <c r="F1844" i="13"/>
  <c r="E1844" i="13"/>
  <c r="C1844" i="13"/>
  <c r="B1844" i="13"/>
  <c r="A1844" i="13"/>
  <c r="O1843" i="13"/>
  <c r="N1843" i="13"/>
  <c r="M1843" i="13"/>
  <c r="J1843" i="13"/>
  <c r="I1843" i="13"/>
  <c r="F1843" i="13"/>
  <c r="E1843" i="13"/>
  <c r="C1843" i="13"/>
  <c r="B1843" i="13"/>
  <c r="A1843" i="13"/>
  <c r="O1842" i="13"/>
  <c r="N1842" i="13"/>
  <c r="M1842" i="13"/>
  <c r="J1842" i="13"/>
  <c r="I1842" i="13"/>
  <c r="F1842" i="13"/>
  <c r="E1842" i="13"/>
  <c r="C1842" i="13"/>
  <c r="B1842" i="13"/>
  <c r="A1842" i="13"/>
  <c r="O1841" i="13"/>
  <c r="N1841" i="13"/>
  <c r="M1841" i="13"/>
  <c r="J1841" i="13"/>
  <c r="I1841" i="13"/>
  <c r="F1841" i="13"/>
  <c r="E1841" i="13"/>
  <c r="C1841" i="13"/>
  <c r="B1841" i="13"/>
  <c r="A1841" i="13"/>
  <c r="O1840" i="13"/>
  <c r="N1840" i="13"/>
  <c r="M1840" i="13"/>
  <c r="J1840" i="13"/>
  <c r="I1840" i="13"/>
  <c r="F1840" i="13"/>
  <c r="E1840" i="13"/>
  <c r="C1840" i="13"/>
  <c r="B1840" i="13"/>
  <c r="A1840" i="13"/>
  <c r="O1839" i="13"/>
  <c r="N1839" i="13"/>
  <c r="M1839" i="13"/>
  <c r="J1839" i="13"/>
  <c r="I1839" i="13"/>
  <c r="F1839" i="13"/>
  <c r="E1839" i="13"/>
  <c r="C1839" i="13"/>
  <c r="B1839" i="13"/>
  <c r="A1839" i="13"/>
  <c r="O1838" i="13"/>
  <c r="N1838" i="13"/>
  <c r="M1838" i="13"/>
  <c r="J1838" i="13"/>
  <c r="I1838" i="13"/>
  <c r="F1838" i="13"/>
  <c r="E1838" i="13"/>
  <c r="C1838" i="13"/>
  <c r="B1838" i="13"/>
  <c r="A1838" i="13"/>
  <c r="O1837" i="13"/>
  <c r="N1837" i="13"/>
  <c r="M1837" i="13"/>
  <c r="J1837" i="13"/>
  <c r="I1837" i="13"/>
  <c r="F1837" i="13"/>
  <c r="E1837" i="13"/>
  <c r="C1837" i="13"/>
  <c r="B1837" i="13"/>
  <c r="A1837" i="13"/>
  <c r="O1836" i="13"/>
  <c r="N1836" i="13"/>
  <c r="M1836" i="13"/>
  <c r="J1836" i="13"/>
  <c r="I1836" i="13"/>
  <c r="F1836" i="13"/>
  <c r="E1836" i="13"/>
  <c r="C1836" i="13"/>
  <c r="B1836" i="13"/>
  <c r="A1836" i="13"/>
  <c r="O1835" i="13"/>
  <c r="N1835" i="13"/>
  <c r="M1835" i="13"/>
  <c r="J1835" i="13"/>
  <c r="I1835" i="13"/>
  <c r="F1835" i="13"/>
  <c r="E1835" i="13"/>
  <c r="C1835" i="13"/>
  <c r="B1835" i="13"/>
  <c r="A1835" i="13"/>
  <c r="O1834" i="13"/>
  <c r="N1834" i="13"/>
  <c r="M1834" i="13"/>
  <c r="J1834" i="13"/>
  <c r="I1834" i="13"/>
  <c r="F1834" i="13"/>
  <c r="E1834" i="13"/>
  <c r="C1834" i="13"/>
  <c r="B1834" i="13"/>
  <c r="A1834" i="13"/>
  <c r="O1833" i="13"/>
  <c r="N1833" i="13"/>
  <c r="M1833" i="13"/>
  <c r="J1833" i="13"/>
  <c r="I1833" i="13"/>
  <c r="F1833" i="13"/>
  <c r="E1833" i="13"/>
  <c r="C1833" i="13"/>
  <c r="B1833" i="13"/>
  <c r="A1833" i="13"/>
  <c r="O1832" i="13"/>
  <c r="N1832" i="13"/>
  <c r="M1832" i="13"/>
  <c r="J1832" i="13"/>
  <c r="I1832" i="13"/>
  <c r="F1832" i="13"/>
  <c r="E1832" i="13"/>
  <c r="C1832" i="13"/>
  <c r="B1832" i="13"/>
  <c r="A1832" i="13"/>
  <c r="O1831" i="13"/>
  <c r="N1831" i="13"/>
  <c r="M1831" i="13"/>
  <c r="J1831" i="13"/>
  <c r="I1831" i="13"/>
  <c r="F1831" i="13"/>
  <c r="E1831" i="13"/>
  <c r="C1831" i="13"/>
  <c r="B1831" i="13"/>
  <c r="A1831" i="13"/>
  <c r="O1830" i="13"/>
  <c r="N1830" i="13"/>
  <c r="M1830" i="13"/>
  <c r="J1830" i="13"/>
  <c r="I1830" i="13"/>
  <c r="F1830" i="13"/>
  <c r="E1830" i="13"/>
  <c r="C1830" i="13"/>
  <c r="B1830" i="13"/>
  <c r="A1830" i="13"/>
  <c r="O1829" i="13"/>
  <c r="N1829" i="13"/>
  <c r="M1829" i="13"/>
  <c r="J1829" i="13"/>
  <c r="I1829" i="13"/>
  <c r="F1829" i="13"/>
  <c r="E1829" i="13"/>
  <c r="C1829" i="13"/>
  <c r="B1829" i="13"/>
  <c r="A1829" i="13"/>
  <c r="O1828" i="13"/>
  <c r="N1828" i="13"/>
  <c r="M1828" i="13"/>
  <c r="J1828" i="13"/>
  <c r="I1828" i="13"/>
  <c r="F1828" i="13"/>
  <c r="E1828" i="13"/>
  <c r="C1828" i="13"/>
  <c r="B1828" i="13"/>
  <c r="A1828" i="13"/>
  <c r="O1827" i="13"/>
  <c r="N1827" i="13"/>
  <c r="M1827" i="13"/>
  <c r="J1827" i="13"/>
  <c r="I1827" i="13"/>
  <c r="F1827" i="13"/>
  <c r="E1827" i="13"/>
  <c r="C1827" i="13"/>
  <c r="B1827" i="13"/>
  <c r="A1827" i="13"/>
  <c r="O1826" i="13"/>
  <c r="N1826" i="13"/>
  <c r="M1826" i="13"/>
  <c r="J1826" i="13"/>
  <c r="I1826" i="13"/>
  <c r="F1826" i="13"/>
  <c r="E1826" i="13"/>
  <c r="C1826" i="13"/>
  <c r="B1826" i="13"/>
  <c r="A1826" i="13"/>
  <c r="O1825" i="13"/>
  <c r="N1825" i="13"/>
  <c r="M1825" i="13"/>
  <c r="J1825" i="13"/>
  <c r="I1825" i="13"/>
  <c r="F1825" i="13"/>
  <c r="E1825" i="13"/>
  <c r="C1825" i="13"/>
  <c r="B1825" i="13"/>
  <c r="A1825" i="13"/>
  <c r="O1824" i="13"/>
  <c r="N1824" i="13"/>
  <c r="M1824" i="13"/>
  <c r="J1824" i="13"/>
  <c r="I1824" i="13"/>
  <c r="F1824" i="13"/>
  <c r="E1824" i="13"/>
  <c r="C1824" i="13"/>
  <c r="B1824" i="13"/>
  <c r="A1824" i="13"/>
  <c r="O1823" i="13"/>
  <c r="N1823" i="13"/>
  <c r="M1823" i="13"/>
  <c r="J1823" i="13"/>
  <c r="I1823" i="13"/>
  <c r="F1823" i="13"/>
  <c r="E1823" i="13"/>
  <c r="C1823" i="13"/>
  <c r="B1823" i="13"/>
  <c r="A1823" i="13"/>
  <c r="O1822" i="13"/>
  <c r="N1822" i="13"/>
  <c r="M1822" i="13"/>
  <c r="J1822" i="13"/>
  <c r="I1822" i="13"/>
  <c r="F1822" i="13"/>
  <c r="E1822" i="13"/>
  <c r="C1822" i="13"/>
  <c r="B1822" i="13"/>
  <c r="A1822" i="13"/>
  <c r="O1821" i="13"/>
  <c r="N1821" i="13"/>
  <c r="M1821" i="13"/>
  <c r="J1821" i="13"/>
  <c r="I1821" i="13"/>
  <c r="F1821" i="13"/>
  <c r="E1821" i="13"/>
  <c r="C1821" i="13"/>
  <c r="B1821" i="13"/>
  <c r="A1821" i="13"/>
  <c r="O1820" i="13"/>
  <c r="N1820" i="13"/>
  <c r="M1820" i="13"/>
  <c r="J1820" i="13"/>
  <c r="I1820" i="13"/>
  <c r="F1820" i="13"/>
  <c r="E1820" i="13"/>
  <c r="C1820" i="13"/>
  <c r="B1820" i="13"/>
  <c r="A1820" i="13"/>
  <c r="O1819" i="13"/>
  <c r="N1819" i="13"/>
  <c r="M1819" i="13"/>
  <c r="J1819" i="13"/>
  <c r="I1819" i="13"/>
  <c r="F1819" i="13"/>
  <c r="E1819" i="13"/>
  <c r="C1819" i="13"/>
  <c r="B1819" i="13"/>
  <c r="A1819" i="13"/>
  <c r="O1818" i="13"/>
  <c r="N1818" i="13"/>
  <c r="M1818" i="13"/>
  <c r="J1818" i="13"/>
  <c r="I1818" i="13"/>
  <c r="F1818" i="13"/>
  <c r="E1818" i="13"/>
  <c r="C1818" i="13"/>
  <c r="B1818" i="13"/>
  <c r="A1818" i="13"/>
  <c r="O1817" i="13"/>
  <c r="N1817" i="13"/>
  <c r="M1817" i="13"/>
  <c r="J1817" i="13"/>
  <c r="I1817" i="13"/>
  <c r="F1817" i="13"/>
  <c r="E1817" i="13"/>
  <c r="C1817" i="13"/>
  <c r="B1817" i="13"/>
  <c r="A1817" i="13"/>
  <c r="O1816" i="13"/>
  <c r="N1816" i="13"/>
  <c r="M1816" i="13"/>
  <c r="J1816" i="13"/>
  <c r="I1816" i="13"/>
  <c r="F1816" i="13"/>
  <c r="E1816" i="13"/>
  <c r="C1816" i="13"/>
  <c r="B1816" i="13"/>
  <c r="A1816" i="13"/>
  <c r="O1815" i="13"/>
  <c r="N1815" i="13"/>
  <c r="M1815" i="13"/>
  <c r="J1815" i="13"/>
  <c r="I1815" i="13"/>
  <c r="F1815" i="13"/>
  <c r="E1815" i="13"/>
  <c r="C1815" i="13"/>
  <c r="B1815" i="13"/>
  <c r="A1815" i="13"/>
  <c r="O1814" i="13"/>
  <c r="N1814" i="13"/>
  <c r="M1814" i="13"/>
  <c r="J1814" i="13"/>
  <c r="I1814" i="13"/>
  <c r="F1814" i="13"/>
  <c r="E1814" i="13"/>
  <c r="C1814" i="13"/>
  <c r="B1814" i="13"/>
  <c r="A1814" i="13"/>
  <c r="O1813" i="13"/>
  <c r="N1813" i="13"/>
  <c r="M1813" i="13"/>
  <c r="J1813" i="13"/>
  <c r="I1813" i="13"/>
  <c r="F1813" i="13"/>
  <c r="E1813" i="13"/>
  <c r="C1813" i="13"/>
  <c r="B1813" i="13"/>
  <c r="A1813" i="13"/>
  <c r="O1812" i="13"/>
  <c r="N1812" i="13"/>
  <c r="M1812" i="13"/>
  <c r="J1812" i="13"/>
  <c r="I1812" i="13"/>
  <c r="F1812" i="13"/>
  <c r="E1812" i="13"/>
  <c r="C1812" i="13"/>
  <c r="B1812" i="13"/>
  <c r="A1812" i="13"/>
  <c r="O1811" i="13"/>
  <c r="N1811" i="13"/>
  <c r="M1811" i="13"/>
  <c r="J1811" i="13"/>
  <c r="I1811" i="13"/>
  <c r="F1811" i="13"/>
  <c r="E1811" i="13"/>
  <c r="C1811" i="13"/>
  <c r="B1811" i="13"/>
  <c r="A1811" i="13"/>
  <c r="O1810" i="13"/>
  <c r="N1810" i="13"/>
  <c r="M1810" i="13"/>
  <c r="J1810" i="13"/>
  <c r="I1810" i="13"/>
  <c r="F1810" i="13"/>
  <c r="E1810" i="13"/>
  <c r="C1810" i="13"/>
  <c r="B1810" i="13"/>
  <c r="A1810" i="13"/>
  <c r="O1809" i="13"/>
  <c r="N1809" i="13"/>
  <c r="M1809" i="13"/>
  <c r="J1809" i="13"/>
  <c r="I1809" i="13"/>
  <c r="F1809" i="13"/>
  <c r="E1809" i="13"/>
  <c r="C1809" i="13"/>
  <c r="B1809" i="13"/>
  <c r="A1809" i="13"/>
  <c r="O1808" i="13"/>
  <c r="N1808" i="13"/>
  <c r="M1808" i="13"/>
  <c r="J1808" i="13"/>
  <c r="I1808" i="13"/>
  <c r="F1808" i="13"/>
  <c r="E1808" i="13"/>
  <c r="C1808" i="13"/>
  <c r="B1808" i="13"/>
  <c r="A1808" i="13"/>
  <c r="O1807" i="13"/>
  <c r="N1807" i="13"/>
  <c r="M1807" i="13"/>
  <c r="J1807" i="13"/>
  <c r="I1807" i="13"/>
  <c r="F1807" i="13"/>
  <c r="E1807" i="13"/>
  <c r="C1807" i="13"/>
  <c r="B1807" i="13"/>
  <c r="A1807" i="13"/>
  <c r="O1806" i="13"/>
  <c r="N1806" i="13"/>
  <c r="M1806" i="13"/>
  <c r="J1806" i="13"/>
  <c r="I1806" i="13"/>
  <c r="F1806" i="13"/>
  <c r="E1806" i="13"/>
  <c r="C1806" i="13"/>
  <c r="B1806" i="13"/>
  <c r="A1806" i="13"/>
  <c r="O1805" i="13"/>
  <c r="N1805" i="13"/>
  <c r="M1805" i="13"/>
  <c r="J1805" i="13"/>
  <c r="I1805" i="13"/>
  <c r="F1805" i="13"/>
  <c r="E1805" i="13"/>
  <c r="C1805" i="13"/>
  <c r="B1805" i="13"/>
  <c r="A1805" i="13"/>
  <c r="O1804" i="13"/>
  <c r="N1804" i="13"/>
  <c r="M1804" i="13"/>
  <c r="J1804" i="13"/>
  <c r="I1804" i="13"/>
  <c r="F1804" i="13"/>
  <c r="E1804" i="13"/>
  <c r="C1804" i="13"/>
  <c r="B1804" i="13"/>
  <c r="A1804" i="13"/>
  <c r="O1803" i="13"/>
  <c r="N1803" i="13"/>
  <c r="M1803" i="13"/>
  <c r="J1803" i="13"/>
  <c r="I1803" i="13"/>
  <c r="F1803" i="13"/>
  <c r="E1803" i="13"/>
  <c r="C1803" i="13"/>
  <c r="B1803" i="13"/>
  <c r="A1803" i="13"/>
  <c r="O1802" i="13"/>
  <c r="N1802" i="13"/>
  <c r="M1802" i="13"/>
  <c r="J1802" i="13"/>
  <c r="I1802" i="13"/>
  <c r="F1802" i="13"/>
  <c r="E1802" i="13"/>
  <c r="C1802" i="13"/>
  <c r="B1802" i="13"/>
  <c r="A1802" i="13"/>
  <c r="O1801" i="13"/>
  <c r="N1801" i="13"/>
  <c r="M1801" i="13"/>
  <c r="J1801" i="13"/>
  <c r="I1801" i="13"/>
  <c r="F1801" i="13"/>
  <c r="E1801" i="13"/>
  <c r="C1801" i="13"/>
  <c r="B1801" i="13"/>
  <c r="A1801" i="13"/>
  <c r="O1800" i="13"/>
  <c r="N1800" i="13"/>
  <c r="M1800" i="13"/>
  <c r="J1800" i="13"/>
  <c r="I1800" i="13"/>
  <c r="F1800" i="13"/>
  <c r="E1800" i="13"/>
  <c r="C1800" i="13"/>
  <c r="B1800" i="13"/>
  <c r="A1800" i="13"/>
  <c r="O1799" i="13"/>
  <c r="N1799" i="13"/>
  <c r="M1799" i="13"/>
  <c r="J1799" i="13"/>
  <c r="I1799" i="13"/>
  <c r="F1799" i="13"/>
  <c r="E1799" i="13"/>
  <c r="C1799" i="13"/>
  <c r="B1799" i="13"/>
  <c r="A1799" i="13"/>
  <c r="O1798" i="13"/>
  <c r="N1798" i="13"/>
  <c r="M1798" i="13"/>
  <c r="J1798" i="13"/>
  <c r="I1798" i="13"/>
  <c r="F1798" i="13"/>
  <c r="E1798" i="13"/>
  <c r="C1798" i="13"/>
  <c r="B1798" i="13"/>
  <c r="A1798" i="13"/>
  <c r="O1797" i="13"/>
  <c r="N1797" i="13"/>
  <c r="M1797" i="13"/>
  <c r="J1797" i="13"/>
  <c r="I1797" i="13"/>
  <c r="F1797" i="13"/>
  <c r="E1797" i="13"/>
  <c r="C1797" i="13"/>
  <c r="B1797" i="13"/>
  <c r="A1797" i="13"/>
  <c r="O1796" i="13"/>
  <c r="N1796" i="13"/>
  <c r="M1796" i="13"/>
  <c r="J1796" i="13"/>
  <c r="I1796" i="13"/>
  <c r="F1796" i="13"/>
  <c r="E1796" i="13"/>
  <c r="C1796" i="13"/>
  <c r="B1796" i="13"/>
  <c r="A1796" i="13"/>
  <c r="O1795" i="13"/>
  <c r="N1795" i="13"/>
  <c r="M1795" i="13"/>
  <c r="J1795" i="13"/>
  <c r="I1795" i="13"/>
  <c r="F1795" i="13"/>
  <c r="E1795" i="13"/>
  <c r="C1795" i="13"/>
  <c r="B1795" i="13"/>
  <c r="A1795" i="13"/>
  <c r="O1794" i="13"/>
  <c r="N1794" i="13"/>
  <c r="M1794" i="13"/>
  <c r="J1794" i="13"/>
  <c r="I1794" i="13"/>
  <c r="F1794" i="13"/>
  <c r="E1794" i="13"/>
  <c r="C1794" i="13"/>
  <c r="B1794" i="13"/>
  <c r="A1794" i="13"/>
  <c r="O1793" i="13"/>
  <c r="N1793" i="13"/>
  <c r="M1793" i="13"/>
  <c r="J1793" i="13"/>
  <c r="I1793" i="13"/>
  <c r="F1793" i="13"/>
  <c r="E1793" i="13"/>
  <c r="C1793" i="13"/>
  <c r="B1793" i="13"/>
  <c r="A1793" i="13"/>
  <c r="O1792" i="13"/>
  <c r="N1792" i="13"/>
  <c r="M1792" i="13"/>
  <c r="J1792" i="13"/>
  <c r="I1792" i="13"/>
  <c r="F1792" i="13"/>
  <c r="E1792" i="13"/>
  <c r="C1792" i="13"/>
  <c r="B1792" i="13"/>
  <c r="A1792" i="13"/>
  <c r="O1791" i="13"/>
  <c r="N1791" i="13"/>
  <c r="M1791" i="13"/>
  <c r="J1791" i="13"/>
  <c r="I1791" i="13"/>
  <c r="F1791" i="13"/>
  <c r="E1791" i="13"/>
  <c r="C1791" i="13"/>
  <c r="B1791" i="13"/>
  <c r="A1791" i="13"/>
  <c r="O1790" i="13"/>
  <c r="N1790" i="13"/>
  <c r="M1790" i="13"/>
  <c r="J1790" i="13"/>
  <c r="I1790" i="13"/>
  <c r="F1790" i="13"/>
  <c r="E1790" i="13"/>
  <c r="C1790" i="13"/>
  <c r="B1790" i="13"/>
  <c r="A1790" i="13"/>
  <c r="O1789" i="13"/>
  <c r="N1789" i="13"/>
  <c r="M1789" i="13"/>
  <c r="J1789" i="13"/>
  <c r="I1789" i="13"/>
  <c r="F1789" i="13"/>
  <c r="E1789" i="13"/>
  <c r="C1789" i="13"/>
  <c r="B1789" i="13"/>
  <c r="A1789" i="13"/>
  <c r="O1788" i="13"/>
  <c r="N1788" i="13"/>
  <c r="M1788" i="13"/>
  <c r="J1788" i="13"/>
  <c r="I1788" i="13"/>
  <c r="F1788" i="13"/>
  <c r="E1788" i="13"/>
  <c r="C1788" i="13"/>
  <c r="B1788" i="13"/>
  <c r="A1788" i="13"/>
  <c r="O1787" i="13"/>
  <c r="N1787" i="13"/>
  <c r="M1787" i="13"/>
  <c r="J1787" i="13"/>
  <c r="I1787" i="13"/>
  <c r="F1787" i="13"/>
  <c r="E1787" i="13"/>
  <c r="C1787" i="13"/>
  <c r="B1787" i="13"/>
  <c r="A1787" i="13"/>
  <c r="O1786" i="13"/>
  <c r="N1786" i="13"/>
  <c r="M1786" i="13"/>
  <c r="J1786" i="13"/>
  <c r="I1786" i="13"/>
  <c r="F1786" i="13"/>
  <c r="E1786" i="13"/>
  <c r="C1786" i="13"/>
  <c r="B1786" i="13"/>
  <c r="A1786" i="13"/>
  <c r="O1785" i="13"/>
  <c r="N1785" i="13"/>
  <c r="M1785" i="13"/>
  <c r="J1785" i="13"/>
  <c r="I1785" i="13"/>
  <c r="F1785" i="13"/>
  <c r="E1785" i="13"/>
  <c r="C1785" i="13"/>
  <c r="B1785" i="13"/>
  <c r="A1785" i="13"/>
  <c r="O1784" i="13"/>
  <c r="N1784" i="13"/>
  <c r="M1784" i="13"/>
  <c r="J1784" i="13"/>
  <c r="I1784" i="13"/>
  <c r="F1784" i="13"/>
  <c r="E1784" i="13"/>
  <c r="C1784" i="13"/>
  <c r="B1784" i="13"/>
  <c r="A1784" i="13"/>
  <c r="O1783" i="13"/>
  <c r="N1783" i="13"/>
  <c r="M1783" i="13"/>
  <c r="J1783" i="13"/>
  <c r="I1783" i="13"/>
  <c r="F1783" i="13"/>
  <c r="E1783" i="13"/>
  <c r="C1783" i="13"/>
  <c r="B1783" i="13"/>
  <c r="A1783" i="13"/>
  <c r="O1782" i="13"/>
  <c r="N1782" i="13"/>
  <c r="M1782" i="13"/>
  <c r="J1782" i="13"/>
  <c r="I1782" i="13"/>
  <c r="F1782" i="13"/>
  <c r="E1782" i="13"/>
  <c r="C1782" i="13"/>
  <c r="B1782" i="13"/>
  <c r="A1782" i="13"/>
  <c r="O1781" i="13"/>
  <c r="N1781" i="13"/>
  <c r="M1781" i="13"/>
  <c r="J1781" i="13"/>
  <c r="I1781" i="13"/>
  <c r="F1781" i="13"/>
  <c r="E1781" i="13"/>
  <c r="C1781" i="13"/>
  <c r="B1781" i="13"/>
  <c r="A1781" i="13"/>
  <c r="O1780" i="13"/>
  <c r="N1780" i="13"/>
  <c r="M1780" i="13"/>
  <c r="J1780" i="13"/>
  <c r="I1780" i="13"/>
  <c r="F1780" i="13"/>
  <c r="E1780" i="13"/>
  <c r="C1780" i="13"/>
  <c r="B1780" i="13"/>
  <c r="A1780" i="13"/>
  <c r="O1779" i="13"/>
  <c r="N1779" i="13"/>
  <c r="M1779" i="13"/>
  <c r="J1779" i="13"/>
  <c r="I1779" i="13"/>
  <c r="F1779" i="13"/>
  <c r="E1779" i="13"/>
  <c r="C1779" i="13"/>
  <c r="B1779" i="13"/>
  <c r="A1779" i="13"/>
  <c r="O1778" i="13"/>
  <c r="N1778" i="13"/>
  <c r="M1778" i="13"/>
  <c r="J1778" i="13"/>
  <c r="I1778" i="13"/>
  <c r="F1778" i="13"/>
  <c r="E1778" i="13"/>
  <c r="C1778" i="13"/>
  <c r="B1778" i="13"/>
  <c r="A1778" i="13"/>
  <c r="O1777" i="13"/>
  <c r="N1777" i="13"/>
  <c r="M1777" i="13"/>
  <c r="J1777" i="13"/>
  <c r="I1777" i="13"/>
  <c r="F1777" i="13"/>
  <c r="E1777" i="13"/>
  <c r="C1777" i="13"/>
  <c r="B1777" i="13"/>
  <c r="A1777" i="13"/>
  <c r="O1776" i="13"/>
  <c r="N1776" i="13"/>
  <c r="M1776" i="13"/>
  <c r="J1776" i="13"/>
  <c r="I1776" i="13"/>
  <c r="F1776" i="13"/>
  <c r="E1776" i="13"/>
  <c r="C1776" i="13"/>
  <c r="B1776" i="13"/>
  <c r="A1776" i="13"/>
  <c r="O1775" i="13"/>
  <c r="N1775" i="13"/>
  <c r="M1775" i="13"/>
  <c r="J1775" i="13"/>
  <c r="I1775" i="13"/>
  <c r="F1775" i="13"/>
  <c r="E1775" i="13"/>
  <c r="C1775" i="13"/>
  <c r="B1775" i="13"/>
  <c r="A1775" i="13"/>
  <c r="O1774" i="13"/>
  <c r="N1774" i="13"/>
  <c r="M1774" i="13"/>
  <c r="J1774" i="13"/>
  <c r="I1774" i="13"/>
  <c r="F1774" i="13"/>
  <c r="E1774" i="13"/>
  <c r="C1774" i="13"/>
  <c r="B1774" i="13"/>
  <c r="A1774" i="13"/>
  <c r="O1773" i="13"/>
  <c r="N1773" i="13"/>
  <c r="M1773" i="13"/>
  <c r="J1773" i="13"/>
  <c r="I1773" i="13"/>
  <c r="F1773" i="13"/>
  <c r="E1773" i="13"/>
  <c r="C1773" i="13"/>
  <c r="B1773" i="13"/>
  <c r="A1773" i="13"/>
  <c r="O1772" i="13"/>
  <c r="N1772" i="13"/>
  <c r="M1772" i="13"/>
  <c r="J1772" i="13"/>
  <c r="I1772" i="13"/>
  <c r="F1772" i="13"/>
  <c r="E1772" i="13"/>
  <c r="C1772" i="13"/>
  <c r="B1772" i="13"/>
  <c r="A1772" i="13"/>
  <c r="O1771" i="13"/>
  <c r="N1771" i="13"/>
  <c r="M1771" i="13"/>
  <c r="J1771" i="13"/>
  <c r="I1771" i="13"/>
  <c r="F1771" i="13"/>
  <c r="E1771" i="13"/>
  <c r="C1771" i="13"/>
  <c r="B1771" i="13"/>
  <c r="A1771" i="13"/>
  <c r="O1770" i="13"/>
  <c r="N1770" i="13"/>
  <c r="M1770" i="13"/>
  <c r="J1770" i="13"/>
  <c r="I1770" i="13"/>
  <c r="F1770" i="13"/>
  <c r="E1770" i="13"/>
  <c r="C1770" i="13"/>
  <c r="B1770" i="13"/>
  <c r="A1770" i="13"/>
  <c r="O1769" i="13"/>
  <c r="N1769" i="13"/>
  <c r="M1769" i="13"/>
  <c r="J1769" i="13"/>
  <c r="I1769" i="13"/>
  <c r="F1769" i="13"/>
  <c r="E1769" i="13"/>
  <c r="C1769" i="13"/>
  <c r="B1769" i="13"/>
  <c r="A1769" i="13"/>
  <c r="O1768" i="13"/>
  <c r="N1768" i="13"/>
  <c r="M1768" i="13"/>
  <c r="J1768" i="13"/>
  <c r="I1768" i="13"/>
  <c r="F1768" i="13"/>
  <c r="E1768" i="13"/>
  <c r="C1768" i="13"/>
  <c r="B1768" i="13"/>
  <c r="A1768" i="13"/>
  <c r="O1767" i="13"/>
  <c r="N1767" i="13"/>
  <c r="M1767" i="13"/>
  <c r="J1767" i="13"/>
  <c r="I1767" i="13"/>
  <c r="F1767" i="13"/>
  <c r="E1767" i="13"/>
  <c r="C1767" i="13"/>
  <c r="B1767" i="13"/>
  <c r="A1767" i="13"/>
  <c r="O1766" i="13"/>
  <c r="N1766" i="13"/>
  <c r="M1766" i="13"/>
  <c r="J1766" i="13"/>
  <c r="I1766" i="13"/>
  <c r="F1766" i="13"/>
  <c r="E1766" i="13"/>
  <c r="C1766" i="13"/>
  <c r="B1766" i="13"/>
  <c r="A1766" i="13"/>
  <c r="O1765" i="13"/>
  <c r="N1765" i="13"/>
  <c r="M1765" i="13"/>
  <c r="J1765" i="13"/>
  <c r="I1765" i="13"/>
  <c r="F1765" i="13"/>
  <c r="E1765" i="13"/>
  <c r="C1765" i="13"/>
  <c r="B1765" i="13"/>
  <c r="A1765" i="13"/>
  <c r="O1764" i="13"/>
  <c r="N1764" i="13"/>
  <c r="M1764" i="13"/>
  <c r="J1764" i="13"/>
  <c r="I1764" i="13"/>
  <c r="F1764" i="13"/>
  <c r="E1764" i="13"/>
  <c r="C1764" i="13"/>
  <c r="B1764" i="13"/>
  <c r="A1764" i="13"/>
  <c r="O1763" i="13"/>
  <c r="N1763" i="13"/>
  <c r="M1763" i="13"/>
  <c r="J1763" i="13"/>
  <c r="I1763" i="13"/>
  <c r="F1763" i="13"/>
  <c r="E1763" i="13"/>
  <c r="C1763" i="13"/>
  <c r="B1763" i="13"/>
  <c r="A1763" i="13"/>
  <c r="O1762" i="13"/>
  <c r="N1762" i="13"/>
  <c r="M1762" i="13"/>
  <c r="J1762" i="13"/>
  <c r="I1762" i="13"/>
  <c r="F1762" i="13"/>
  <c r="E1762" i="13"/>
  <c r="C1762" i="13"/>
  <c r="B1762" i="13"/>
  <c r="A1762" i="13"/>
  <c r="O1761" i="13"/>
  <c r="N1761" i="13"/>
  <c r="M1761" i="13"/>
  <c r="J1761" i="13"/>
  <c r="I1761" i="13"/>
  <c r="F1761" i="13"/>
  <c r="E1761" i="13"/>
  <c r="C1761" i="13"/>
  <c r="B1761" i="13"/>
  <c r="A1761" i="13"/>
  <c r="O1760" i="13"/>
  <c r="N1760" i="13"/>
  <c r="M1760" i="13"/>
  <c r="J1760" i="13"/>
  <c r="I1760" i="13"/>
  <c r="F1760" i="13"/>
  <c r="E1760" i="13"/>
  <c r="C1760" i="13"/>
  <c r="B1760" i="13"/>
  <c r="A1760" i="13"/>
  <c r="O1759" i="13"/>
  <c r="N1759" i="13"/>
  <c r="M1759" i="13"/>
  <c r="J1759" i="13"/>
  <c r="I1759" i="13"/>
  <c r="F1759" i="13"/>
  <c r="E1759" i="13"/>
  <c r="C1759" i="13"/>
  <c r="B1759" i="13"/>
  <c r="A1759" i="13"/>
  <c r="O1758" i="13"/>
  <c r="N1758" i="13"/>
  <c r="M1758" i="13"/>
  <c r="J1758" i="13"/>
  <c r="I1758" i="13"/>
  <c r="F1758" i="13"/>
  <c r="E1758" i="13"/>
  <c r="C1758" i="13"/>
  <c r="B1758" i="13"/>
  <c r="A1758" i="13"/>
  <c r="O1757" i="13"/>
  <c r="N1757" i="13"/>
  <c r="M1757" i="13"/>
  <c r="J1757" i="13"/>
  <c r="I1757" i="13"/>
  <c r="F1757" i="13"/>
  <c r="E1757" i="13"/>
  <c r="C1757" i="13"/>
  <c r="B1757" i="13"/>
  <c r="A1757" i="13"/>
  <c r="O1756" i="13"/>
  <c r="N1756" i="13"/>
  <c r="M1756" i="13"/>
  <c r="J1756" i="13"/>
  <c r="I1756" i="13"/>
  <c r="F1756" i="13"/>
  <c r="E1756" i="13"/>
  <c r="C1756" i="13"/>
  <c r="B1756" i="13"/>
  <c r="A1756" i="13"/>
  <c r="O1755" i="13"/>
  <c r="N1755" i="13"/>
  <c r="M1755" i="13"/>
  <c r="J1755" i="13"/>
  <c r="I1755" i="13"/>
  <c r="F1755" i="13"/>
  <c r="E1755" i="13"/>
  <c r="C1755" i="13"/>
  <c r="B1755" i="13"/>
  <c r="A1755" i="13"/>
  <c r="O1754" i="13"/>
  <c r="N1754" i="13"/>
  <c r="M1754" i="13"/>
  <c r="J1754" i="13"/>
  <c r="I1754" i="13"/>
  <c r="F1754" i="13"/>
  <c r="E1754" i="13"/>
  <c r="C1754" i="13"/>
  <c r="B1754" i="13"/>
  <c r="A1754" i="13"/>
  <c r="O1753" i="13"/>
  <c r="N1753" i="13"/>
  <c r="M1753" i="13"/>
  <c r="J1753" i="13"/>
  <c r="I1753" i="13"/>
  <c r="F1753" i="13"/>
  <c r="E1753" i="13"/>
  <c r="C1753" i="13"/>
  <c r="B1753" i="13"/>
  <c r="A1753" i="13"/>
  <c r="O1752" i="13"/>
  <c r="N1752" i="13"/>
  <c r="M1752" i="13"/>
  <c r="J1752" i="13"/>
  <c r="I1752" i="13"/>
  <c r="F1752" i="13"/>
  <c r="E1752" i="13"/>
  <c r="C1752" i="13"/>
  <c r="B1752" i="13"/>
  <c r="A1752" i="13"/>
  <c r="O1751" i="13"/>
  <c r="N1751" i="13"/>
  <c r="M1751" i="13"/>
  <c r="J1751" i="13"/>
  <c r="I1751" i="13"/>
  <c r="F1751" i="13"/>
  <c r="E1751" i="13"/>
  <c r="C1751" i="13"/>
  <c r="B1751" i="13"/>
  <c r="A1751" i="13"/>
  <c r="O1750" i="13"/>
  <c r="N1750" i="13"/>
  <c r="M1750" i="13"/>
  <c r="J1750" i="13"/>
  <c r="I1750" i="13"/>
  <c r="F1750" i="13"/>
  <c r="E1750" i="13"/>
  <c r="C1750" i="13"/>
  <c r="B1750" i="13"/>
  <c r="A1750" i="13"/>
  <c r="O1749" i="13"/>
  <c r="N1749" i="13"/>
  <c r="M1749" i="13"/>
  <c r="J1749" i="13"/>
  <c r="I1749" i="13"/>
  <c r="F1749" i="13"/>
  <c r="E1749" i="13"/>
  <c r="C1749" i="13"/>
  <c r="B1749" i="13"/>
  <c r="A1749" i="13"/>
  <c r="O1748" i="13"/>
  <c r="N1748" i="13"/>
  <c r="M1748" i="13"/>
  <c r="J1748" i="13"/>
  <c r="I1748" i="13"/>
  <c r="F1748" i="13"/>
  <c r="E1748" i="13"/>
  <c r="C1748" i="13"/>
  <c r="B1748" i="13"/>
  <c r="A1748" i="13"/>
  <c r="O1747" i="13"/>
  <c r="N1747" i="13"/>
  <c r="M1747" i="13"/>
  <c r="J1747" i="13"/>
  <c r="I1747" i="13"/>
  <c r="F1747" i="13"/>
  <c r="E1747" i="13"/>
  <c r="C1747" i="13"/>
  <c r="B1747" i="13"/>
  <c r="A1747" i="13"/>
  <c r="O1746" i="13"/>
  <c r="N1746" i="13"/>
  <c r="M1746" i="13"/>
  <c r="J1746" i="13"/>
  <c r="I1746" i="13"/>
  <c r="F1746" i="13"/>
  <c r="E1746" i="13"/>
  <c r="C1746" i="13"/>
  <c r="B1746" i="13"/>
  <c r="A1746" i="13"/>
  <c r="O1745" i="13"/>
  <c r="N1745" i="13"/>
  <c r="M1745" i="13"/>
  <c r="J1745" i="13"/>
  <c r="I1745" i="13"/>
  <c r="F1745" i="13"/>
  <c r="E1745" i="13"/>
  <c r="C1745" i="13"/>
  <c r="B1745" i="13"/>
  <c r="A1745" i="13"/>
  <c r="O1744" i="13"/>
  <c r="N1744" i="13"/>
  <c r="M1744" i="13"/>
  <c r="J1744" i="13"/>
  <c r="I1744" i="13"/>
  <c r="F1744" i="13"/>
  <c r="E1744" i="13"/>
  <c r="C1744" i="13"/>
  <c r="B1744" i="13"/>
  <c r="A1744" i="13"/>
  <c r="O1743" i="13"/>
  <c r="N1743" i="13"/>
  <c r="M1743" i="13"/>
  <c r="J1743" i="13"/>
  <c r="I1743" i="13"/>
  <c r="F1743" i="13"/>
  <c r="E1743" i="13"/>
  <c r="C1743" i="13"/>
  <c r="B1743" i="13"/>
  <c r="A1743" i="13"/>
  <c r="O1742" i="13"/>
  <c r="N1742" i="13"/>
  <c r="M1742" i="13"/>
  <c r="J1742" i="13"/>
  <c r="I1742" i="13"/>
  <c r="F1742" i="13"/>
  <c r="E1742" i="13"/>
  <c r="C1742" i="13"/>
  <c r="B1742" i="13"/>
  <c r="A1742" i="13"/>
  <c r="O1741" i="13"/>
  <c r="N1741" i="13"/>
  <c r="M1741" i="13"/>
  <c r="J1741" i="13"/>
  <c r="I1741" i="13"/>
  <c r="F1741" i="13"/>
  <c r="E1741" i="13"/>
  <c r="C1741" i="13"/>
  <c r="B1741" i="13"/>
  <c r="A1741" i="13"/>
  <c r="O1740" i="13"/>
  <c r="N1740" i="13"/>
  <c r="M1740" i="13"/>
  <c r="J1740" i="13"/>
  <c r="I1740" i="13"/>
  <c r="F1740" i="13"/>
  <c r="E1740" i="13"/>
  <c r="C1740" i="13"/>
  <c r="B1740" i="13"/>
  <c r="A1740" i="13"/>
  <c r="O1739" i="13"/>
  <c r="N1739" i="13"/>
  <c r="M1739" i="13"/>
  <c r="J1739" i="13"/>
  <c r="I1739" i="13"/>
  <c r="F1739" i="13"/>
  <c r="E1739" i="13"/>
  <c r="C1739" i="13"/>
  <c r="B1739" i="13"/>
  <c r="A1739" i="13"/>
  <c r="O1738" i="13"/>
  <c r="N1738" i="13"/>
  <c r="M1738" i="13"/>
  <c r="J1738" i="13"/>
  <c r="I1738" i="13"/>
  <c r="F1738" i="13"/>
  <c r="E1738" i="13"/>
  <c r="C1738" i="13"/>
  <c r="B1738" i="13"/>
  <c r="A1738" i="13"/>
  <c r="O1737" i="13"/>
  <c r="N1737" i="13"/>
  <c r="M1737" i="13"/>
  <c r="J1737" i="13"/>
  <c r="I1737" i="13"/>
  <c r="F1737" i="13"/>
  <c r="E1737" i="13"/>
  <c r="C1737" i="13"/>
  <c r="B1737" i="13"/>
  <c r="A1737" i="13"/>
  <c r="O1736" i="13"/>
  <c r="N1736" i="13"/>
  <c r="M1736" i="13"/>
  <c r="J1736" i="13"/>
  <c r="I1736" i="13"/>
  <c r="F1736" i="13"/>
  <c r="E1736" i="13"/>
  <c r="C1736" i="13"/>
  <c r="B1736" i="13"/>
  <c r="A1736" i="13"/>
  <c r="O1735" i="13"/>
  <c r="N1735" i="13"/>
  <c r="M1735" i="13"/>
  <c r="J1735" i="13"/>
  <c r="I1735" i="13"/>
  <c r="F1735" i="13"/>
  <c r="E1735" i="13"/>
  <c r="C1735" i="13"/>
  <c r="B1735" i="13"/>
  <c r="A1735" i="13"/>
  <c r="O1734" i="13"/>
  <c r="N1734" i="13"/>
  <c r="M1734" i="13"/>
  <c r="J1734" i="13"/>
  <c r="I1734" i="13"/>
  <c r="F1734" i="13"/>
  <c r="E1734" i="13"/>
  <c r="C1734" i="13"/>
  <c r="B1734" i="13"/>
  <c r="A1734" i="13"/>
  <c r="O1733" i="13"/>
  <c r="N1733" i="13"/>
  <c r="M1733" i="13"/>
  <c r="J1733" i="13"/>
  <c r="I1733" i="13"/>
  <c r="F1733" i="13"/>
  <c r="E1733" i="13"/>
  <c r="C1733" i="13"/>
  <c r="B1733" i="13"/>
  <c r="A1733" i="13"/>
  <c r="O1732" i="13"/>
  <c r="N1732" i="13"/>
  <c r="M1732" i="13"/>
  <c r="J1732" i="13"/>
  <c r="I1732" i="13"/>
  <c r="F1732" i="13"/>
  <c r="E1732" i="13"/>
  <c r="C1732" i="13"/>
  <c r="B1732" i="13"/>
  <c r="A1732" i="13"/>
  <c r="O1731" i="13"/>
  <c r="N1731" i="13"/>
  <c r="M1731" i="13"/>
  <c r="J1731" i="13"/>
  <c r="I1731" i="13"/>
  <c r="F1731" i="13"/>
  <c r="E1731" i="13"/>
  <c r="C1731" i="13"/>
  <c r="B1731" i="13"/>
  <c r="A1731" i="13"/>
  <c r="O1730" i="13"/>
  <c r="N1730" i="13"/>
  <c r="M1730" i="13"/>
  <c r="J1730" i="13"/>
  <c r="I1730" i="13"/>
  <c r="F1730" i="13"/>
  <c r="E1730" i="13"/>
  <c r="C1730" i="13"/>
  <c r="B1730" i="13"/>
  <c r="A1730" i="13"/>
  <c r="O1729" i="13"/>
  <c r="N1729" i="13"/>
  <c r="M1729" i="13"/>
  <c r="J1729" i="13"/>
  <c r="I1729" i="13"/>
  <c r="F1729" i="13"/>
  <c r="E1729" i="13"/>
  <c r="C1729" i="13"/>
  <c r="B1729" i="13"/>
  <c r="A1729" i="13"/>
  <c r="O1728" i="13"/>
  <c r="N1728" i="13"/>
  <c r="M1728" i="13"/>
  <c r="J1728" i="13"/>
  <c r="I1728" i="13"/>
  <c r="F1728" i="13"/>
  <c r="E1728" i="13"/>
  <c r="C1728" i="13"/>
  <c r="B1728" i="13"/>
  <c r="A1728" i="13"/>
  <c r="O1727" i="13"/>
  <c r="N1727" i="13"/>
  <c r="M1727" i="13"/>
  <c r="J1727" i="13"/>
  <c r="I1727" i="13"/>
  <c r="F1727" i="13"/>
  <c r="E1727" i="13"/>
  <c r="C1727" i="13"/>
  <c r="B1727" i="13"/>
  <c r="A1727" i="13"/>
  <c r="O1726" i="13"/>
  <c r="N1726" i="13"/>
  <c r="M1726" i="13"/>
  <c r="J1726" i="13"/>
  <c r="I1726" i="13"/>
  <c r="F1726" i="13"/>
  <c r="E1726" i="13"/>
  <c r="C1726" i="13"/>
  <c r="B1726" i="13"/>
  <c r="A1726" i="13"/>
  <c r="O1725" i="13"/>
  <c r="N1725" i="13"/>
  <c r="M1725" i="13"/>
  <c r="J1725" i="13"/>
  <c r="I1725" i="13"/>
  <c r="F1725" i="13"/>
  <c r="E1725" i="13"/>
  <c r="C1725" i="13"/>
  <c r="B1725" i="13"/>
  <c r="A1725" i="13"/>
  <c r="O1724" i="13"/>
  <c r="N1724" i="13"/>
  <c r="M1724" i="13"/>
  <c r="J1724" i="13"/>
  <c r="I1724" i="13"/>
  <c r="F1724" i="13"/>
  <c r="E1724" i="13"/>
  <c r="C1724" i="13"/>
  <c r="B1724" i="13"/>
  <c r="A1724" i="13"/>
  <c r="O1723" i="13"/>
  <c r="N1723" i="13"/>
  <c r="M1723" i="13"/>
  <c r="J1723" i="13"/>
  <c r="I1723" i="13"/>
  <c r="F1723" i="13"/>
  <c r="E1723" i="13"/>
  <c r="C1723" i="13"/>
  <c r="B1723" i="13"/>
  <c r="A1723" i="13"/>
  <c r="O1722" i="13"/>
  <c r="N1722" i="13"/>
  <c r="M1722" i="13"/>
  <c r="J1722" i="13"/>
  <c r="I1722" i="13"/>
  <c r="F1722" i="13"/>
  <c r="E1722" i="13"/>
  <c r="C1722" i="13"/>
  <c r="B1722" i="13"/>
  <c r="A1722" i="13"/>
  <c r="O1721" i="13"/>
  <c r="N1721" i="13"/>
  <c r="M1721" i="13"/>
  <c r="J1721" i="13"/>
  <c r="I1721" i="13"/>
  <c r="F1721" i="13"/>
  <c r="E1721" i="13"/>
  <c r="C1721" i="13"/>
  <c r="B1721" i="13"/>
  <c r="A1721" i="13"/>
  <c r="O1720" i="13"/>
  <c r="N1720" i="13"/>
  <c r="M1720" i="13"/>
  <c r="J1720" i="13"/>
  <c r="I1720" i="13"/>
  <c r="F1720" i="13"/>
  <c r="E1720" i="13"/>
  <c r="C1720" i="13"/>
  <c r="B1720" i="13"/>
  <c r="A1720" i="13"/>
  <c r="O1719" i="13"/>
  <c r="N1719" i="13"/>
  <c r="M1719" i="13"/>
  <c r="J1719" i="13"/>
  <c r="I1719" i="13"/>
  <c r="F1719" i="13"/>
  <c r="E1719" i="13"/>
  <c r="C1719" i="13"/>
  <c r="B1719" i="13"/>
  <c r="A1719" i="13"/>
  <c r="O1718" i="13"/>
  <c r="N1718" i="13"/>
  <c r="M1718" i="13"/>
  <c r="J1718" i="13"/>
  <c r="I1718" i="13"/>
  <c r="F1718" i="13"/>
  <c r="E1718" i="13"/>
  <c r="C1718" i="13"/>
  <c r="B1718" i="13"/>
  <c r="A1718" i="13"/>
  <c r="O1717" i="13"/>
  <c r="N1717" i="13"/>
  <c r="M1717" i="13"/>
  <c r="J1717" i="13"/>
  <c r="I1717" i="13"/>
  <c r="F1717" i="13"/>
  <c r="E1717" i="13"/>
  <c r="C1717" i="13"/>
  <c r="B1717" i="13"/>
  <c r="A1717" i="13"/>
  <c r="O1716" i="13"/>
  <c r="N1716" i="13"/>
  <c r="M1716" i="13"/>
  <c r="J1716" i="13"/>
  <c r="I1716" i="13"/>
  <c r="F1716" i="13"/>
  <c r="E1716" i="13"/>
  <c r="C1716" i="13"/>
  <c r="B1716" i="13"/>
  <c r="A1716" i="13"/>
  <c r="O1715" i="13"/>
  <c r="N1715" i="13"/>
  <c r="M1715" i="13"/>
  <c r="J1715" i="13"/>
  <c r="I1715" i="13"/>
  <c r="F1715" i="13"/>
  <c r="E1715" i="13"/>
  <c r="C1715" i="13"/>
  <c r="B1715" i="13"/>
  <c r="A1715" i="13"/>
  <c r="O1714" i="13"/>
  <c r="N1714" i="13"/>
  <c r="M1714" i="13"/>
  <c r="J1714" i="13"/>
  <c r="I1714" i="13"/>
  <c r="F1714" i="13"/>
  <c r="E1714" i="13"/>
  <c r="C1714" i="13"/>
  <c r="B1714" i="13"/>
  <c r="A1714" i="13"/>
  <c r="O1713" i="13"/>
  <c r="N1713" i="13"/>
  <c r="M1713" i="13"/>
  <c r="J1713" i="13"/>
  <c r="I1713" i="13"/>
  <c r="F1713" i="13"/>
  <c r="E1713" i="13"/>
  <c r="C1713" i="13"/>
  <c r="B1713" i="13"/>
  <c r="A1713" i="13"/>
  <c r="O1712" i="13"/>
  <c r="N1712" i="13"/>
  <c r="M1712" i="13"/>
  <c r="J1712" i="13"/>
  <c r="I1712" i="13"/>
  <c r="F1712" i="13"/>
  <c r="E1712" i="13"/>
  <c r="C1712" i="13"/>
  <c r="B1712" i="13"/>
  <c r="A1712" i="13"/>
  <c r="O1711" i="13"/>
  <c r="N1711" i="13"/>
  <c r="M1711" i="13"/>
  <c r="J1711" i="13"/>
  <c r="I1711" i="13"/>
  <c r="F1711" i="13"/>
  <c r="E1711" i="13"/>
  <c r="C1711" i="13"/>
  <c r="B1711" i="13"/>
  <c r="A1711" i="13"/>
  <c r="O1710" i="13"/>
  <c r="N1710" i="13"/>
  <c r="M1710" i="13"/>
  <c r="J1710" i="13"/>
  <c r="I1710" i="13"/>
  <c r="F1710" i="13"/>
  <c r="E1710" i="13"/>
  <c r="C1710" i="13"/>
  <c r="B1710" i="13"/>
  <c r="A1710" i="13"/>
  <c r="O1709" i="13"/>
  <c r="N1709" i="13"/>
  <c r="M1709" i="13"/>
  <c r="J1709" i="13"/>
  <c r="I1709" i="13"/>
  <c r="F1709" i="13"/>
  <c r="E1709" i="13"/>
  <c r="C1709" i="13"/>
  <c r="B1709" i="13"/>
  <c r="A1709" i="13"/>
  <c r="O1708" i="13"/>
  <c r="N1708" i="13"/>
  <c r="M1708" i="13"/>
  <c r="J1708" i="13"/>
  <c r="I1708" i="13"/>
  <c r="F1708" i="13"/>
  <c r="E1708" i="13"/>
  <c r="C1708" i="13"/>
  <c r="B1708" i="13"/>
  <c r="A1708" i="13"/>
  <c r="O1707" i="13"/>
  <c r="N1707" i="13"/>
  <c r="M1707" i="13"/>
  <c r="J1707" i="13"/>
  <c r="I1707" i="13"/>
  <c r="F1707" i="13"/>
  <c r="E1707" i="13"/>
  <c r="C1707" i="13"/>
  <c r="B1707" i="13"/>
  <c r="A1707" i="13"/>
  <c r="O1706" i="13"/>
  <c r="N1706" i="13"/>
  <c r="M1706" i="13"/>
  <c r="J1706" i="13"/>
  <c r="I1706" i="13"/>
  <c r="F1706" i="13"/>
  <c r="E1706" i="13"/>
  <c r="C1706" i="13"/>
  <c r="B1706" i="13"/>
  <c r="A1706" i="13"/>
  <c r="O1705" i="13"/>
  <c r="N1705" i="13"/>
  <c r="M1705" i="13"/>
  <c r="J1705" i="13"/>
  <c r="I1705" i="13"/>
  <c r="F1705" i="13"/>
  <c r="E1705" i="13"/>
  <c r="C1705" i="13"/>
  <c r="B1705" i="13"/>
  <c r="A1705" i="13"/>
  <c r="O1704" i="13"/>
  <c r="N1704" i="13"/>
  <c r="M1704" i="13"/>
  <c r="J1704" i="13"/>
  <c r="I1704" i="13"/>
  <c r="F1704" i="13"/>
  <c r="E1704" i="13"/>
  <c r="C1704" i="13"/>
  <c r="B1704" i="13"/>
  <c r="A1704" i="13"/>
  <c r="O1703" i="13"/>
  <c r="N1703" i="13"/>
  <c r="M1703" i="13"/>
  <c r="J1703" i="13"/>
  <c r="I1703" i="13"/>
  <c r="F1703" i="13"/>
  <c r="E1703" i="13"/>
  <c r="C1703" i="13"/>
  <c r="B1703" i="13"/>
  <c r="A1703" i="13"/>
  <c r="O1702" i="13"/>
  <c r="N1702" i="13"/>
  <c r="M1702" i="13"/>
  <c r="J1702" i="13"/>
  <c r="I1702" i="13"/>
  <c r="F1702" i="13"/>
  <c r="E1702" i="13"/>
  <c r="C1702" i="13"/>
  <c r="B1702" i="13"/>
  <c r="A1702" i="13"/>
  <c r="O1701" i="13"/>
  <c r="N1701" i="13"/>
  <c r="M1701" i="13"/>
  <c r="J1701" i="13"/>
  <c r="I1701" i="13"/>
  <c r="F1701" i="13"/>
  <c r="E1701" i="13"/>
  <c r="C1701" i="13"/>
  <c r="B1701" i="13"/>
  <c r="A1701" i="13"/>
  <c r="O1700" i="13"/>
  <c r="N1700" i="13"/>
  <c r="M1700" i="13"/>
  <c r="J1700" i="13"/>
  <c r="I1700" i="13"/>
  <c r="F1700" i="13"/>
  <c r="E1700" i="13"/>
  <c r="C1700" i="13"/>
  <c r="B1700" i="13"/>
  <c r="A1700" i="13"/>
  <c r="O1699" i="13"/>
  <c r="N1699" i="13"/>
  <c r="M1699" i="13"/>
  <c r="J1699" i="13"/>
  <c r="I1699" i="13"/>
  <c r="F1699" i="13"/>
  <c r="E1699" i="13"/>
  <c r="C1699" i="13"/>
  <c r="B1699" i="13"/>
  <c r="A1699" i="13"/>
  <c r="O1698" i="13"/>
  <c r="N1698" i="13"/>
  <c r="M1698" i="13"/>
  <c r="J1698" i="13"/>
  <c r="I1698" i="13"/>
  <c r="F1698" i="13"/>
  <c r="E1698" i="13"/>
  <c r="C1698" i="13"/>
  <c r="B1698" i="13"/>
  <c r="A1698" i="13"/>
  <c r="O1697" i="13"/>
  <c r="N1697" i="13"/>
  <c r="M1697" i="13"/>
  <c r="J1697" i="13"/>
  <c r="I1697" i="13"/>
  <c r="F1697" i="13"/>
  <c r="E1697" i="13"/>
  <c r="C1697" i="13"/>
  <c r="B1697" i="13"/>
  <c r="A1697" i="13"/>
  <c r="O1696" i="13"/>
  <c r="N1696" i="13"/>
  <c r="M1696" i="13"/>
  <c r="J1696" i="13"/>
  <c r="I1696" i="13"/>
  <c r="F1696" i="13"/>
  <c r="E1696" i="13"/>
  <c r="C1696" i="13"/>
  <c r="B1696" i="13"/>
  <c r="A1696" i="13"/>
  <c r="O1695" i="13"/>
  <c r="N1695" i="13"/>
  <c r="M1695" i="13"/>
  <c r="J1695" i="13"/>
  <c r="I1695" i="13"/>
  <c r="F1695" i="13"/>
  <c r="E1695" i="13"/>
  <c r="C1695" i="13"/>
  <c r="B1695" i="13"/>
  <c r="A1695" i="13"/>
  <c r="O1694" i="13"/>
  <c r="N1694" i="13"/>
  <c r="M1694" i="13"/>
  <c r="J1694" i="13"/>
  <c r="I1694" i="13"/>
  <c r="F1694" i="13"/>
  <c r="E1694" i="13"/>
  <c r="C1694" i="13"/>
  <c r="B1694" i="13"/>
  <c r="A1694" i="13"/>
  <c r="O1693" i="13"/>
  <c r="N1693" i="13"/>
  <c r="M1693" i="13"/>
  <c r="J1693" i="13"/>
  <c r="I1693" i="13"/>
  <c r="F1693" i="13"/>
  <c r="E1693" i="13"/>
  <c r="C1693" i="13"/>
  <c r="B1693" i="13"/>
  <c r="A1693" i="13"/>
  <c r="O1692" i="13"/>
  <c r="N1692" i="13"/>
  <c r="M1692" i="13"/>
  <c r="J1692" i="13"/>
  <c r="I1692" i="13"/>
  <c r="F1692" i="13"/>
  <c r="E1692" i="13"/>
  <c r="C1692" i="13"/>
  <c r="B1692" i="13"/>
  <c r="A1692" i="13"/>
  <c r="O1691" i="13"/>
  <c r="N1691" i="13"/>
  <c r="M1691" i="13"/>
  <c r="J1691" i="13"/>
  <c r="I1691" i="13"/>
  <c r="F1691" i="13"/>
  <c r="E1691" i="13"/>
  <c r="C1691" i="13"/>
  <c r="B1691" i="13"/>
  <c r="A1691" i="13"/>
  <c r="O1690" i="13"/>
  <c r="N1690" i="13"/>
  <c r="M1690" i="13"/>
  <c r="J1690" i="13"/>
  <c r="I1690" i="13"/>
  <c r="F1690" i="13"/>
  <c r="E1690" i="13"/>
  <c r="C1690" i="13"/>
  <c r="B1690" i="13"/>
  <c r="A1690" i="13"/>
  <c r="O1689" i="13"/>
  <c r="N1689" i="13"/>
  <c r="M1689" i="13"/>
  <c r="J1689" i="13"/>
  <c r="I1689" i="13"/>
  <c r="F1689" i="13"/>
  <c r="E1689" i="13"/>
  <c r="C1689" i="13"/>
  <c r="B1689" i="13"/>
  <c r="A1689" i="13"/>
  <c r="O1688" i="13"/>
  <c r="N1688" i="13"/>
  <c r="M1688" i="13"/>
  <c r="J1688" i="13"/>
  <c r="I1688" i="13"/>
  <c r="F1688" i="13"/>
  <c r="E1688" i="13"/>
  <c r="C1688" i="13"/>
  <c r="B1688" i="13"/>
  <c r="A1688" i="13"/>
  <c r="O1687" i="13"/>
  <c r="N1687" i="13"/>
  <c r="M1687" i="13"/>
  <c r="J1687" i="13"/>
  <c r="I1687" i="13"/>
  <c r="F1687" i="13"/>
  <c r="E1687" i="13"/>
  <c r="C1687" i="13"/>
  <c r="B1687" i="13"/>
  <c r="A1687" i="13"/>
  <c r="O1686" i="13"/>
  <c r="N1686" i="13"/>
  <c r="M1686" i="13"/>
  <c r="J1686" i="13"/>
  <c r="I1686" i="13"/>
  <c r="F1686" i="13"/>
  <c r="E1686" i="13"/>
  <c r="C1686" i="13"/>
  <c r="B1686" i="13"/>
  <c r="A1686" i="13"/>
  <c r="O1685" i="13"/>
  <c r="N1685" i="13"/>
  <c r="M1685" i="13"/>
  <c r="J1685" i="13"/>
  <c r="I1685" i="13"/>
  <c r="F1685" i="13"/>
  <c r="E1685" i="13"/>
  <c r="C1685" i="13"/>
  <c r="B1685" i="13"/>
  <c r="A1685" i="13"/>
  <c r="O1684" i="13"/>
  <c r="N1684" i="13"/>
  <c r="M1684" i="13"/>
  <c r="J1684" i="13"/>
  <c r="I1684" i="13"/>
  <c r="F1684" i="13"/>
  <c r="E1684" i="13"/>
  <c r="C1684" i="13"/>
  <c r="B1684" i="13"/>
  <c r="A1684" i="13"/>
  <c r="O1683" i="13"/>
  <c r="N1683" i="13"/>
  <c r="M1683" i="13"/>
  <c r="J1683" i="13"/>
  <c r="I1683" i="13"/>
  <c r="F1683" i="13"/>
  <c r="E1683" i="13"/>
  <c r="C1683" i="13"/>
  <c r="B1683" i="13"/>
  <c r="A1683" i="13"/>
  <c r="O1682" i="13"/>
  <c r="N1682" i="13"/>
  <c r="M1682" i="13"/>
  <c r="J1682" i="13"/>
  <c r="I1682" i="13"/>
  <c r="F1682" i="13"/>
  <c r="E1682" i="13"/>
  <c r="C1682" i="13"/>
  <c r="B1682" i="13"/>
  <c r="A1682" i="13"/>
  <c r="O1681" i="13"/>
  <c r="N1681" i="13"/>
  <c r="M1681" i="13"/>
  <c r="J1681" i="13"/>
  <c r="I1681" i="13"/>
  <c r="F1681" i="13"/>
  <c r="E1681" i="13"/>
  <c r="C1681" i="13"/>
  <c r="B1681" i="13"/>
  <c r="A1681" i="13"/>
  <c r="O1680" i="13"/>
  <c r="N1680" i="13"/>
  <c r="M1680" i="13"/>
  <c r="J1680" i="13"/>
  <c r="I1680" i="13"/>
  <c r="F1680" i="13"/>
  <c r="E1680" i="13"/>
  <c r="C1680" i="13"/>
  <c r="B1680" i="13"/>
  <c r="A1680" i="13"/>
  <c r="O1679" i="13"/>
  <c r="N1679" i="13"/>
  <c r="M1679" i="13"/>
  <c r="J1679" i="13"/>
  <c r="I1679" i="13"/>
  <c r="F1679" i="13"/>
  <c r="E1679" i="13"/>
  <c r="C1679" i="13"/>
  <c r="B1679" i="13"/>
  <c r="A1679" i="13"/>
  <c r="O1678" i="13"/>
  <c r="N1678" i="13"/>
  <c r="M1678" i="13"/>
  <c r="J1678" i="13"/>
  <c r="I1678" i="13"/>
  <c r="F1678" i="13"/>
  <c r="E1678" i="13"/>
  <c r="C1678" i="13"/>
  <c r="B1678" i="13"/>
  <c r="A1678" i="13"/>
  <c r="O1677" i="13"/>
  <c r="N1677" i="13"/>
  <c r="M1677" i="13"/>
  <c r="J1677" i="13"/>
  <c r="I1677" i="13"/>
  <c r="F1677" i="13"/>
  <c r="E1677" i="13"/>
  <c r="C1677" i="13"/>
  <c r="B1677" i="13"/>
  <c r="A1677" i="13"/>
  <c r="O1676" i="13"/>
  <c r="N1676" i="13"/>
  <c r="M1676" i="13"/>
  <c r="J1676" i="13"/>
  <c r="I1676" i="13"/>
  <c r="F1676" i="13"/>
  <c r="E1676" i="13"/>
  <c r="C1676" i="13"/>
  <c r="B1676" i="13"/>
  <c r="A1676" i="13"/>
  <c r="O1675" i="13"/>
  <c r="N1675" i="13"/>
  <c r="M1675" i="13"/>
  <c r="J1675" i="13"/>
  <c r="I1675" i="13"/>
  <c r="F1675" i="13"/>
  <c r="E1675" i="13"/>
  <c r="C1675" i="13"/>
  <c r="B1675" i="13"/>
  <c r="A1675" i="13"/>
  <c r="O1674" i="13"/>
  <c r="N1674" i="13"/>
  <c r="M1674" i="13"/>
  <c r="J1674" i="13"/>
  <c r="I1674" i="13"/>
  <c r="F1674" i="13"/>
  <c r="E1674" i="13"/>
  <c r="C1674" i="13"/>
  <c r="B1674" i="13"/>
  <c r="A1674" i="13"/>
  <c r="O1673" i="13"/>
  <c r="N1673" i="13"/>
  <c r="M1673" i="13"/>
  <c r="J1673" i="13"/>
  <c r="I1673" i="13"/>
  <c r="F1673" i="13"/>
  <c r="E1673" i="13"/>
  <c r="C1673" i="13"/>
  <c r="B1673" i="13"/>
  <c r="A1673" i="13"/>
  <c r="O1672" i="13"/>
  <c r="N1672" i="13"/>
  <c r="M1672" i="13"/>
  <c r="J1672" i="13"/>
  <c r="I1672" i="13"/>
  <c r="F1672" i="13"/>
  <c r="E1672" i="13"/>
  <c r="C1672" i="13"/>
  <c r="B1672" i="13"/>
  <c r="A1672" i="13"/>
  <c r="O1671" i="13"/>
  <c r="N1671" i="13"/>
  <c r="M1671" i="13"/>
  <c r="J1671" i="13"/>
  <c r="I1671" i="13"/>
  <c r="F1671" i="13"/>
  <c r="E1671" i="13"/>
  <c r="C1671" i="13"/>
  <c r="B1671" i="13"/>
  <c r="A1671" i="13"/>
  <c r="O1670" i="13"/>
  <c r="N1670" i="13"/>
  <c r="M1670" i="13"/>
  <c r="J1670" i="13"/>
  <c r="I1670" i="13"/>
  <c r="F1670" i="13"/>
  <c r="E1670" i="13"/>
  <c r="C1670" i="13"/>
  <c r="B1670" i="13"/>
  <c r="A1670" i="13"/>
  <c r="O1669" i="13"/>
  <c r="N1669" i="13"/>
  <c r="M1669" i="13"/>
  <c r="J1669" i="13"/>
  <c r="I1669" i="13"/>
  <c r="F1669" i="13"/>
  <c r="E1669" i="13"/>
  <c r="C1669" i="13"/>
  <c r="B1669" i="13"/>
  <c r="A1669" i="13"/>
  <c r="O1668" i="13"/>
  <c r="N1668" i="13"/>
  <c r="M1668" i="13"/>
  <c r="J1668" i="13"/>
  <c r="I1668" i="13"/>
  <c r="F1668" i="13"/>
  <c r="E1668" i="13"/>
  <c r="C1668" i="13"/>
  <c r="B1668" i="13"/>
  <c r="A1668" i="13"/>
  <c r="O1667" i="13"/>
  <c r="N1667" i="13"/>
  <c r="M1667" i="13"/>
  <c r="J1667" i="13"/>
  <c r="I1667" i="13"/>
  <c r="F1667" i="13"/>
  <c r="E1667" i="13"/>
  <c r="C1667" i="13"/>
  <c r="B1667" i="13"/>
  <c r="A1667" i="13"/>
  <c r="O1666" i="13"/>
  <c r="N1666" i="13"/>
  <c r="M1666" i="13"/>
  <c r="J1666" i="13"/>
  <c r="I1666" i="13"/>
  <c r="F1666" i="13"/>
  <c r="E1666" i="13"/>
  <c r="C1666" i="13"/>
  <c r="B1666" i="13"/>
  <c r="A1666" i="13"/>
  <c r="O1665" i="13"/>
  <c r="N1665" i="13"/>
  <c r="M1665" i="13"/>
  <c r="J1665" i="13"/>
  <c r="I1665" i="13"/>
  <c r="F1665" i="13"/>
  <c r="E1665" i="13"/>
  <c r="C1665" i="13"/>
  <c r="B1665" i="13"/>
  <c r="A1665" i="13"/>
  <c r="O1664" i="13"/>
  <c r="N1664" i="13"/>
  <c r="M1664" i="13"/>
  <c r="J1664" i="13"/>
  <c r="I1664" i="13"/>
  <c r="F1664" i="13"/>
  <c r="E1664" i="13"/>
  <c r="C1664" i="13"/>
  <c r="B1664" i="13"/>
  <c r="A1664" i="13"/>
  <c r="O1663" i="13"/>
  <c r="N1663" i="13"/>
  <c r="M1663" i="13"/>
  <c r="J1663" i="13"/>
  <c r="I1663" i="13"/>
  <c r="F1663" i="13"/>
  <c r="E1663" i="13"/>
  <c r="C1663" i="13"/>
  <c r="B1663" i="13"/>
  <c r="A1663" i="13"/>
  <c r="O1662" i="13"/>
  <c r="N1662" i="13"/>
  <c r="M1662" i="13"/>
  <c r="J1662" i="13"/>
  <c r="I1662" i="13"/>
  <c r="F1662" i="13"/>
  <c r="E1662" i="13"/>
  <c r="C1662" i="13"/>
  <c r="B1662" i="13"/>
  <c r="A1662" i="13"/>
  <c r="O1661" i="13"/>
  <c r="N1661" i="13"/>
  <c r="M1661" i="13"/>
  <c r="J1661" i="13"/>
  <c r="I1661" i="13"/>
  <c r="F1661" i="13"/>
  <c r="E1661" i="13"/>
  <c r="C1661" i="13"/>
  <c r="B1661" i="13"/>
  <c r="A1661" i="13"/>
  <c r="O1660" i="13"/>
  <c r="N1660" i="13"/>
  <c r="M1660" i="13"/>
  <c r="J1660" i="13"/>
  <c r="I1660" i="13"/>
  <c r="F1660" i="13"/>
  <c r="E1660" i="13"/>
  <c r="C1660" i="13"/>
  <c r="B1660" i="13"/>
  <c r="A1660" i="13"/>
  <c r="O1659" i="13"/>
  <c r="N1659" i="13"/>
  <c r="M1659" i="13"/>
  <c r="J1659" i="13"/>
  <c r="I1659" i="13"/>
  <c r="F1659" i="13"/>
  <c r="E1659" i="13"/>
  <c r="C1659" i="13"/>
  <c r="B1659" i="13"/>
  <c r="A1659" i="13"/>
  <c r="O1658" i="13"/>
  <c r="N1658" i="13"/>
  <c r="M1658" i="13"/>
  <c r="J1658" i="13"/>
  <c r="I1658" i="13"/>
  <c r="F1658" i="13"/>
  <c r="E1658" i="13"/>
  <c r="C1658" i="13"/>
  <c r="B1658" i="13"/>
  <c r="A1658" i="13"/>
  <c r="O1657" i="13"/>
  <c r="N1657" i="13"/>
  <c r="M1657" i="13"/>
  <c r="J1657" i="13"/>
  <c r="I1657" i="13"/>
  <c r="F1657" i="13"/>
  <c r="E1657" i="13"/>
  <c r="C1657" i="13"/>
  <c r="B1657" i="13"/>
  <c r="A1657" i="13"/>
  <c r="O1656" i="13"/>
  <c r="N1656" i="13"/>
  <c r="M1656" i="13"/>
  <c r="J1656" i="13"/>
  <c r="I1656" i="13"/>
  <c r="F1656" i="13"/>
  <c r="E1656" i="13"/>
  <c r="C1656" i="13"/>
  <c r="B1656" i="13"/>
  <c r="A1656" i="13"/>
  <c r="O1655" i="13"/>
  <c r="N1655" i="13"/>
  <c r="M1655" i="13"/>
  <c r="J1655" i="13"/>
  <c r="I1655" i="13"/>
  <c r="F1655" i="13"/>
  <c r="E1655" i="13"/>
  <c r="C1655" i="13"/>
  <c r="B1655" i="13"/>
  <c r="A1655" i="13"/>
  <c r="O1654" i="13"/>
  <c r="N1654" i="13"/>
  <c r="M1654" i="13"/>
  <c r="J1654" i="13"/>
  <c r="I1654" i="13"/>
  <c r="F1654" i="13"/>
  <c r="E1654" i="13"/>
  <c r="C1654" i="13"/>
  <c r="B1654" i="13"/>
  <c r="A1654" i="13"/>
  <c r="O1653" i="13"/>
  <c r="N1653" i="13"/>
  <c r="M1653" i="13"/>
  <c r="J1653" i="13"/>
  <c r="I1653" i="13"/>
  <c r="F1653" i="13"/>
  <c r="E1653" i="13"/>
  <c r="C1653" i="13"/>
  <c r="B1653" i="13"/>
  <c r="A1653" i="13"/>
  <c r="O1652" i="13"/>
  <c r="N1652" i="13"/>
  <c r="M1652" i="13"/>
  <c r="J1652" i="13"/>
  <c r="I1652" i="13"/>
  <c r="F1652" i="13"/>
  <c r="E1652" i="13"/>
  <c r="C1652" i="13"/>
  <c r="B1652" i="13"/>
  <c r="A1652" i="13"/>
  <c r="O1651" i="13"/>
  <c r="N1651" i="13"/>
  <c r="M1651" i="13"/>
  <c r="J1651" i="13"/>
  <c r="I1651" i="13"/>
  <c r="F1651" i="13"/>
  <c r="E1651" i="13"/>
  <c r="C1651" i="13"/>
  <c r="B1651" i="13"/>
  <c r="A1651" i="13"/>
  <c r="O1650" i="13"/>
  <c r="N1650" i="13"/>
  <c r="M1650" i="13"/>
  <c r="J1650" i="13"/>
  <c r="I1650" i="13"/>
  <c r="F1650" i="13"/>
  <c r="E1650" i="13"/>
  <c r="C1650" i="13"/>
  <c r="B1650" i="13"/>
  <c r="A1650" i="13"/>
  <c r="O1649" i="13"/>
  <c r="N1649" i="13"/>
  <c r="M1649" i="13"/>
  <c r="J1649" i="13"/>
  <c r="I1649" i="13"/>
  <c r="F1649" i="13"/>
  <c r="E1649" i="13"/>
  <c r="C1649" i="13"/>
  <c r="B1649" i="13"/>
  <c r="A1649" i="13"/>
  <c r="O1648" i="13"/>
  <c r="N1648" i="13"/>
  <c r="M1648" i="13"/>
  <c r="J1648" i="13"/>
  <c r="I1648" i="13"/>
  <c r="F1648" i="13"/>
  <c r="E1648" i="13"/>
  <c r="C1648" i="13"/>
  <c r="B1648" i="13"/>
  <c r="A1648" i="13"/>
  <c r="O1647" i="13"/>
  <c r="N1647" i="13"/>
  <c r="M1647" i="13"/>
  <c r="J1647" i="13"/>
  <c r="I1647" i="13"/>
  <c r="F1647" i="13"/>
  <c r="E1647" i="13"/>
  <c r="C1647" i="13"/>
  <c r="B1647" i="13"/>
  <c r="A1647" i="13"/>
  <c r="O1646" i="13"/>
  <c r="N1646" i="13"/>
  <c r="M1646" i="13"/>
  <c r="J1646" i="13"/>
  <c r="I1646" i="13"/>
  <c r="F1646" i="13"/>
  <c r="E1646" i="13"/>
  <c r="C1646" i="13"/>
  <c r="B1646" i="13"/>
  <c r="A1646" i="13"/>
  <c r="O1645" i="13"/>
  <c r="N1645" i="13"/>
  <c r="M1645" i="13"/>
  <c r="J1645" i="13"/>
  <c r="I1645" i="13"/>
  <c r="F1645" i="13"/>
  <c r="E1645" i="13"/>
  <c r="C1645" i="13"/>
  <c r="B1645" i="13"/>
  <c r="A1645" i="13"/>
  <c r="O1644" i="13"/>
  <c r="N1644" i="13"/>
  <c r="M1644" i="13"/>
  <c r="J1644" i="13"/>
  <c r="I1644" i="13"/>
  <c r="F1644" i="13"/>
  <c r="E1644" i="13"/>
  <c r="C1644" i="13"/>
  <c r="B1644" i="13"/>
  <c r="A1644" i="13"/>
  <c r="O1643" i="13"/>
  <c r="N1643" i="13"/>
  <c r="M1643" i="13"/>
  <c r="J1643" i="13"/>
  <c r="I1643" i="13"/>
  <c r="F1643" i="13"/>
  <c r="E1643" i="13"/>
  <c r="C1643" i="13"/>
  <c r="B1643" i="13"/>
  <c r="A1643" i="13"/>
  <c r="O1642" i="13"/>
  <c r="N1642" i="13"/>
  <c r="M1642" i="13"/>
  <c r="J1642" i="13"/>
  <c r="I1642" i="13"/>
  <c r="F1642" i="13"/>
  <c r="E1642" i="13"/>
  <c r="C1642" i="13"/>
  <c r="B1642" i="13"/>
  <c r="A1642" i="13"/>
  <c r="O1641" i="13"/>
  <c r="N1641" i="13"/>
  <c r="M1641" i="13"/>
  <c r="J1641" i="13"/>
  <c r="I1641" i="13"/>
  <c r="F1641" i="13"/>
  <c r="E1641" i="13"/>
  <c r="C1641" i="13"/>
  <c r="B1641" i="13"/>
  <c r="A1641" i="13"/>
  <c r="O1640" i="13"/>
  <c r="N1640" i="13"/>
  <c r="M1640" i="13"/>
  <c r="J1640" i="13"/>
  <c r="I1640" i="13"/>
  <c r="F1640" i="13"/>
  <c r="E1640" i="13"/>
  <c r="C1640" i="13"/>
  <c r="B1640" i="13"/>
  <c r="A1640" i="13"/>
  <c r="O1639" i="13"/>
  <c r="N1639" i="13"/>
  <c r="M1639" i="13"/>
  <c r="J1639" i="13"/>
  <c r="I1639" i="13"/>
  <c r="F1639" i="13"/>
  <c r="E1639" i="13"/>
  <c r="C1639" i="13"/>
  <c r="B1639" i="13"/>
  <c r="A1639" i="13"/>
  <c r="O1638" i="13"/>
  <c r="N1638" i="13"/>
  <c r="M1638" i="13"/>
  <c r="J1638" i="13"/>
  <c r="I1638" i="13"/>
  <c r="F1638" i="13"/>
  <c r="E1638" i="13"/>
  <c r="C1638" i="13"/>
  <c r="B1638" i="13"/>
  <c r="A1638" i="13"/>
  <c r="O1637" i="13"/>
  <c r="N1637" i="13"/>
  <c r="M1637" i="13"/>
  <c r="J1637" i="13"/>
  <c r="I1637" i="13"/>
  <c r="F1637" i="13"/>
  <c r="E1637" i="13"/>
  <c r="C1637" i="13"/>
  <c r="B1637" i="13"/>
  <c r="A1637" i="13"/>
  <c r="O1636" i="13"/>
  <c r="N1636" i="13"/>
  <c r="M1636" i="13"/>
  <c r="J1636" i="13"/>
  <c r="I1636" i="13"/>
  <c r="F1636" i="13"/>
  <c r="E1636" i="13"/>
  <c r="C1636" i="13"/>
  <c r="B1636" i="13"/>
  <c r="A1636" i="13"/>
  <c r="O1635" i="13"/>
  <c r="N1635" i="13"/>
  <c r="M1635" i="13"/>
  <c r="J1635" i="13"/>
  <c r="I1635" i="13"/>
  <c r="F1635" i="13"/>
  <c r="E1635" i="13"/>
  <c r="C1635" i="13"/>
  <c r="B1635" i="13"/>
  <c r="A1635" i="13"/>
  <c r="O1634" i="13"/>
  <c r="N1634" i="13"/>
  <c r="M1634" i="13"/>
  <c r="J1634" i="13"/>
  <c r="I1634" i="13"/>
  <c r="F1634" i="13"/>
  <c r="E1634" i="13"/>
  <c r="C1634" i="13"/>
  <c r="B1634" i="13"/>
  <c r="A1634" i="13"/>
  <c r="O1633" i="13"/>
  <c r="N1633" i="13"/>
  <c r="M1633" i="13"/>
  <c r="J1633" i="13"/>
  <c r="I1633" i="13"/>
  <c r="F1633" i="13"/>
  <c r="E1633" i="13"/>
  <c r="C1633" i="13"/>
  <c r="B1633" i="13"/>
  <c r="A1633" i="13"/>
  <c r="O1632" i="13"/>
  <c r="N1632" i="13"/>
  <c r="M1632" i="13"/>
  <c r="J1632" i="13"/>
  <c r="I1632" i="13"/>
  <c r="F1632" i="13"/>
  <c r="E1632" i="13"/>
  <c r="C1632" i="13"/>
  <c r="B1632" i="13"/>
  <c r="A1632" i="13"/>
  <c r="O1631" i="13"/>
  <c r="N1631" i="13"/>
  <c r="M1631" i="13"/>
  <c r="J1631" i="13"/>
  <c r="I1631" i="13"/>
  <c r="F1631" i="13"/>
  <c r="E1631" i="13"/>
  <c r="C1631" i="13"/>
  <c r="B1631" i="13"/>
  <c r="A1631" i="13"/>
  <c r="O1630" i="13"/>
  <c r="N1630" i="13"/>
  <c r="M1630" i="13"/>
  <c r="J1630" i="13"/>
  <c r="I1630" i="13"/>
  <c r="F1630" i="13"/>
  <c r="E1630" i="13"/>
  <c r="C1630" i="13"/>
  <c r="B1630" i="13"/>
  <c r="A1630" i="13"/>
  <c r="O1629" i="13"/>
  <c r="N1629" i="13"/>
  <c r="M1629" i="13"/>
  <c r="J1629" i="13"/>
  <c r="I1629" i="13"/>
  <c r="F1629" i="13"/>
  <c r="E1629" i="13"/>
  <c r="C1629" i="13"/>
  <c r="B1629" i="13"/>
  <c r="A1629" i="13"/>
  <c r="O1628" i="13"/>
  <c r="N1628" i="13"/>
  <c r="M1628" i="13"/>
  <c r="J1628" i="13"/>
  <c r="I1628" i="13"/>
  <c r="F1628" i="13"/>
  <c r="E1628" i="13"/>
  <c r="C1628" i="13"/>
  <c r="B1628" i="13"/>
  <c r="A1628" i="13"/>
  <c r="O1627" i="13"/>
  <c r="N1627" i="13"/>
  <c r="M1627" i="13"/>
  <c r="J1627" i="13"/>
  <c r="I1627" i="13"/>
  <c r="F1627" i="13"/>
  <c r="E1627" i="13"/>
  <c r="C1627" i="13"/>
  <c r="B1627" i="13"/>
  <c r="A1627" i="13"/>
  <c r="O1626" i="13"/>
  <c r="N1626" i="13"/>
  <c r="M1626" i="13"/>
  <c r="J1626" i="13"/>
  <c r="I1626" i="13"/>
  <c r="F1626" i="13"/>
  <c r="E1626" i="13"/>
  <c r="C1626" i="13"/>
  <c r="B1626" i="13"/>
  <c r="A1626" i="13"/>
  <c r="O1625" i="13"/>
  <c r="N1625" i="13"/>
  <c r="M1625" i="13"/>
  <c r="J1625" i="13"/>
  <c r="I1625" i="13"/>
  <c r="F1625" i="13"/>
  <c r="E1625" i="13"/>
  <c r="C1625" i="13"/>
  <c r="B1625" i="13"/>
  <c r="A1625" i="13"/>
  <c r="O1624" i="13"/>
  <c r="N1624" i="13"/>
  <c r="M1624" i="13"/>
  <c r="J1624" i="13"/>
  <c r="I1624" i="13"/>
  <c r="F1624" i="13"/>
  <c r="E1624" i="13"/>
  <c r="C1624" i="13"/>
  <c r="B1624" i="13"/>
  <c r="A1624" i="13"/>
  <c r="O1623" i="13"/>
  <c r="N1623" i="13"/>
  <c r="M1623" i="13"/>
  <c r="J1623" i="13"/>
  <c r="I1623" i="13"/>
  <c r="F1623" i="13"/>
  <c r="E1623" i="13"/>
  <c r="C1623" i="13"/>
  <c r="B1623" i="13"/>
  <c r="A1623" i="13"/>
  <c r="O1622" i="13"/>
  <c r="N1622" i="13"/>
  <c r="M1622" i="13"/>
  <c r="J1622" i="13"/>
  <c r="I1622" i="13"/>
  <c r="F1622" i="13"/>
  <c r="E1622" i="13"/>
  <c r="C1622" i="13"/>
  <c r="B1622" i="13"/>
  <c r="A1622" i="13"/>
  <c r="O1621" i="13"/>
  <c r="N1621" i="13"/>
  <c r="M1621" i="13"/>
  <c r="J1621" i="13"/>
  <c r="I1621" i="13"/>
  <c r="F1621" i="13"/>
  <c r="E1621" i="13"/>
  <c r="C1621" i="13"/>
  <c r="B1621" i="13"/>
  <c r="A1621" i="13"/>
  <c r="O1620" i="13"/>
  <c r="N1620" i="13"/>
  <c r="M1620" i="13"/>
  <c r="J1620" i="13"/>
  <c r="I1620" i="13"/>
  <c r="F1620" i="13"/>
  <c r="E1620" i="13"/>
  <c r="C1620" i="13"/>
  <c r="B1620" i="13"/>
  <c r="A1620" i="13"/>
  <c r="O1619" i="13"/>
  <c r="N1619" i="13"/>
  <c r="M1619" i="13"/>
  <c r="J1619" i="13"/>
  <c r="I1619" i="13"/>
  <c r="F1619" i="13"/>
  <c r="E1619" i="13"/>
  <c r="C1619" i="13"/>
  <c r="B1619" i="13"/>
  <c r="A1619" i="13"/>
  <c r="O1618" i="13"/>
  <c r="N1618" i="13"/>
  <c r="M1618" i="13"/>
  <c r="J1618" i="13"/>
  <c r="I1618" i="13"/>
  <c r="F1618" i="13"/>
  <c r="E1618" i="13"/>
  <c r="C1618" i="13"/>
  <c r="B1618" i="13"/>
  <c r="A1618" i="13"/>
  <c r="O1617" i="13"/>
  <c r="N1617" i="13"/>
  <c r="M1617" i="13"/>
  <c r="J1617" i="13"/>
  <c r="I1617" i="13"/>
  <c r="F1617" i="13"/>
  <c r="E1617" i="13"/>
  <c r="C1617" i="13"/>
  <c r="B1617" i="13"/>
  <c r="A1617" i="13"/>
  <c r="O1616" i="13"/>
  <c r="N1616" i="13"/>
  <c r="M1616" i="13"/>
  <c r="J1616" i="13"/>
  <c r="I1616" i="13"/>
  <c r="F1616" i="13"/>
  <c r="E1616" i="13"/>
  <c r="C1616" i="13"/>
  <c r="B1616" i="13"/>
  <c r="A1616" i="13"/>
  <c r="O1615" i="13"/>
  <c r="N1615" i="13"/>
  <c r="M1615" i="13"/>
  <c r="J1615" i="13"/>
  <c r="I1615" i="13"/>
  <c r="F1615" i="13"/>
  <c r="E1615" i="13"/>
  <c r="C1615" i="13"/>
  <c r="B1615" i="13"/>
  <c r="A1615" i="13"/>
  <c r="O1614" i="13"/>
  <c r="N1614" i="13"/>
  <c r="M1614" i="13"/>
  <c r="J1614" i="13"/>
  <c r="I1614" i="13"/>
  <c r="F1614" i="13"/>
  <c r="E1614" i="13"/>
  <c r="C1614" i="13"/>
  <c r="B1614" i="13"/>
  <c r="A1614" i="13"/>
  <c r="O1613" i="13"/>
  <c r="N1613" i="13"/>
  <c r="M1613" i="13"/>
  <c r="J1613" i="13"/>
  <c r="I1613" i="13"/>
  <c r="F1613" i="13"/>
  <c r="E1613" i="13"/>
  <c r="C1613" i="13"/>
  <c r="B1613" i="13"/>
  <c r="A1613" i="13"/>
  <c r="O1612" i="13"/>
  <c r="N1612" i="13"/>
  <c r="M1612" i="13"/>
  <c r="J1612" i="13"/>
  <c r="I1612" i="13"/>
  <c r="F1612" i="13"/>
  <c r="E1612" i="13"/>
  <c r="C1612" i="13"/>
  <c r="B1612" i="13"/>
  <c r="A1612" i="13"/>
  <c r="O1611" i="13"/>
  <c r="N1611" i="13"/>
  <c r="M1611" i="13"/>
  <c r="J1611" i="13"/>
  <c r="I1611" i="13"/>
  <c r="F1611" i="13"/>
  <c r="E1611" i="13"/>
  <c r="C1611" i="13"/>
  <c r="B1611" i="13"/>
  <c r="A1611" i="13"/>
  <c r="O1610" i="13"/>
  <c r="N1610" i="13"/>
  <c r="M1610" i="13"/>
  <c r="J1610" i="13"/>
  <c r="I1610" i="13"/>
  <c r="F1610" i="13"/>
  <c r="E1610" i="13"/>
  <c r="C1610" i="13"/>
  <c r="B1610" i="13"/>
  <c r="A1610" i="13"/>
  <c r="O1609" i="13"/>
  <c r="N1609" i="13"/>
  <c r="M1609" i="13"/>
  <c r="J1609" i="13"/>
  <c r="I1609" i="13"/>
  <c r="F1609" i="13"/>
  <c r="E1609" i="13"/>
  <c r="C1609" i="13"/>
  <c r="B1609" i="13"/>
  <c r="A1609" i="13"/>
  <c r="O1608" i="13"/>
  <c r="N1608" i="13"/>
  <c r="M1608" i="13"/>
  <c r="J1608" i="13"/>
  <c r="I1608" i="13"/>
  <c r="F1608" i="13"/>
  <c r="E1608" i="13"/>
  <c r="C1608" i="13"/>
  <c r="B1608" i="13"/>
  <c r="A1608" i="13"/>
  <c r="O1607" i="13"/>
  <c r="N1607" i="13"/>
  <c r="M1607" i="13"/>
  <c r="J1607" i="13"/>
  <c r="I1607" i="13"/>
  <c r="F1607" i="13"/>
  <c r="E1607" i="13"/>
  <c r="C1607" i="13"/>
  <c r="B1607" i="13"/>
  <c r="A1607" i="13"/>
  <c r="O1606" i="13"/>
  <c r="N1606" i="13"/>
  <c r="M1606" i="13"/>
  <c r="J1606" i="13"/>
  <c r="I1606" i="13"/>
  <c r="F1606" i="13"/>
  <c r="E1606" i="13"/>
  <c r="C1606" i="13"/>
  <c r="B1606" i="13"/>
  <c r="A1606" i="13"/>
  <c r="O1605" i="13"/>
  <c r="N1605" i="13"/>
  <c r="M1605" i="13"/>
  <c r="J1605" i="13"/>
  <c r="I1605" i="13"/>
  <c r="F1605" i="13"/>
  <c r="E1605" i="13"/>
  <c r="C1605" i="13"/>
  <c r="B1605" i="13"/>
  <c r="A1605" i="13"/>
  <c r="O1604" i="13"/>
  <c r="N1604" i="13"/>
  <c r="M1604" i="13"/>
  <c r="J1604" i="13"/>
  <c r="I1604" i="13"/>
  <c r="F1604" i="13"/>
  <c r="E1604" i="13"/>
  <c r="C1604" i="13"/>
  <c r="B1604" i="13"/>
  <c r="A1604" i="13"/>
  <c r="O1603" i="13"/>
  <c r="N1603" i="13"/>
  <c r="M1603" i="13"/>
  <c r="J1603" i="13"/>
  <c r="I1603" i="13"/>
  <c r="F1603" i="13"/>
  <c r="E1603" i="13"/>
  <c r="C1603" i="13"/>
  <c r="B1603" i="13"/>
  <c r="A1603" i="13"/>
  <c r="O1602" i="13"/>
  <c r="N1602" i="13"/>
  <c r="M1602" i="13"/>
  <c r="J1602" i="13"/>
  <c r="I1602" i="13"/>
  <c r="F1602" i="13"/>
  <c r="E1602" i="13"/>
  <c r="C1602" i="13"/>
  <c r="B1602" i="13"/>
  <c r="A1602" i="13"/>
  <c r="O1601" i="13"/>
  <c r="N1601" i="13"/>
  <c r="M1601" i="13"/>
  <c r="J1601" i="13"/>
  <c r="I1601" i="13"/>
  <c r="F1601" i="13"/>
  <c r="E1601" i="13"/>
  <c r="C1601" i="13"/>
  <c r="B1601" i="13"/>
  <c r="A1601" i="13"/>
  <c r="O1600" i="13"/>
  <c r="N1600" i="13"/>
  <c r="M1600" i="13"/>
  <c r="J1600" i="13"/>
  <c r="I1600" i="13"/>
  <c r="F1600" i="13"/>
  <c r="E1600" i="13"/>
  <c r="C1600" i="13"/>
  <c r="B1600" i="13"/>
  <c r="A1600" i="13"/>
  <c r="O1599" i="13"/>
  <c r="N1599" i="13"/>
  <c r="M1599" i="13"/>
  <c r="J1599" i="13"/>
  <c r="I1599" i="13"/>
  <c r="F1599" i="13"/>
  <c r="E1599" i="13"/>
  <c r="C1599" i="13"/>
  <c r="B1599" i="13"/>
  <c r="A1599" i="13"/>
  <c r="O1598" i="13"/>
  <c r="N1598" i="13"/>
  <c r="M1598" i="13"/>
  <c r="J1598" i="13"/>
  <c r="I1598" i="13"/>
  <c r="F1598" i="13"/>
  <c r="E1598" i="13"/>
  <c r="C1598" i="13"/>
  <c r="B1598" i="13"/>
  <c r="A1598" i="13"/>
  <c r="O1597" i="13"/>
  <c r="N1597" i="13"/>
  <c r="M1597" i="13"/>
  <c r="J1597" i="13"/>
  <c r="I1597" i="13"/>
  <c r="F1597" i="13"/>
  <c r="E1597" i="13"/>
  <c r="C1597" i="13"/>
  <c r="B1597" i="13"/>
  <c r="A1597" i="13"/>
  <c r="O1596" i="13"/>
  <c r="N1596" i="13"/>
  <c r="M1596" i="13"/>
  <c r="J1596" i="13"/>
  <c r="I1596" i="13"/>
  <c r="F1596" i="13"/>
  <c r="E1596" i="13"/>
  <c r="C1596" i="13"/>
  <c r="B1596" i="13"/>
  <c r="A1596" i="13"/>
  <c r="O1595" i="13"/>
  <c r="N1595" i="13"/>
  <c r="M1595" i="13"/>
  <c r="J1595" i="13"/>
  <c r="I1595" i="13"/>
  <c r="F1595" i="13"/>
  <c r="E1595" i="13"/>
  <c r="C1595" i="13"/>
  <c r="B1595" i="13"/>
  <c r="A1595" i="13"/>
  <c r="O1594" i="13"/>
  <c r="N1594" i="13"/>
  <c r="M1594" i="13"/>
  <c r="J1594" i="13"/>
  <c r="I1594" i="13"/>
  <c r="F1594" i="13"/>
  <c r="E1594" i="13"/>
  <c r="C1594" i="13"/>
  <c r="B1594" i="13"/>
  <c r="A1594" i="13"/>
  <c r="O1593" i="13"/>
  <c r="N1593" i="13"/>
  <c r="M1593" i="13"/>
  <c r="J1593" i="13"/>
  <c r="I1593" i="13"/>
  <c r="F1593" i="13"/>
  <c r="E1593" i="13"/>
  <c r="C1593" i="13"/>
  <c r="B1593" i="13"/>
  <c r="A1593" i="13"/>
  <c r="O1592" i="13"/>
  <c r="N1592" i="13"/>
  <c r="M1592" i="13"/>
  <c r="J1592" i="13"/>
  <c r="I1592" i="13"/>
  <c r="F1592" i="13"/>
  <c r="E1592" i="13"/>
  <c r="C1592" i="13"/>
  <c r="B1592" i="13"/>
  <c r="A1592" i="13"/>
  <c r="O1591" i="13"/>
  <c r="N1591" i="13"/>
  <c r="M1591" i="13"/>
  <c r="J1591" i="13"/>
  <c r="I1591" i="13"/>
  <c r="F1591" i="13"/>
  <c r="E1591" i="13"/>
  <c r="C1591" i="13"/>
  <c r="B1591" i="13"/>
  <c r="A1591" i="13"/>
  <c r="O1590" i="13"/>
  <c r="N1590" i="13"/>
  <c r="M1590" i="13"/>
  <c r="J1590" i="13"/>
  <c r="I1590" i="13"/>
  <c r="F1590" i="13"/>
  <c r="E1590" i="13"/>
  <c r="C1590" i="13"/>
  <c r="B1590" i="13"/>
  <c r="A1590" i="13"/>
  <c r="O1589" i="13"/>
  <c r="N1589" i="13"/>
  <c r="M1589" i="13"/>
  <c r="J1589" i="13"/>
  <c r="I1589" i="13"/>
  <c r="F1589" i="13"/>
  <c r="E1589" i="13"/>
  <c r="C1589" i="13"/>
  <c r="B1589" i="13"/>
  <c r="A1589" i="13"/>
  <c r="O1588" i="13"/>
  <c r="N1588" i="13"/>
  <c r="M1588" i="13"/>
  <c r="J1588" i="13"/>
  <c r="I1588" i="13"/>
  <c r="F1588" i="13"/>
  <c r="E1588" i="13"/>
  <c r="C1588" i="13"/>
  <c r="B1588" i="13"/>
  <c r="A1588" i="13"/>
  <c r="O1587" i="13"/>
  <c r="N1587" i="13"/>
  <c r="M1587" i="13"/>
  <c r="J1587" i="13"/>
  <c r="I1587" i="13"/>
  <c r="F1587" i="13"/>
  <c r="E1587" i="13"/>
  <c r="C1587" i="13"/>
  <c r="B1587" i="13"/>
  <c r="A1587" i="13"/>
  <c r="O1586" i="13"/>
  <c r="N1586" i="13"/>
  <c r="M1586" i="13"/>
  <c r="J1586" i="13"/>
  <c r="I1586" i="13"/>
  <c r="F1586" i="13"/>
  <c r="E1586" i="13"/>
  <c r="C1586" i="13"/>
  <c r="B1586" i="13"/>
  <c r="A1586" i="13"/>
  <c r="O1585" i="13"/>
  <c r="N1585" i="13"/>
  <c r="M1585" i="13"/>
  <c r="J1585" i="13"/>
  <c r="I1585" i="13"/>
  <c r="F1585" i="13"/>
  <c r="E1585" i="13"/>
  <c r="C1585" i="13"/>
  <c r="B1585" i="13"/>
  <c r="A1585" i="13"/>
  <c r="O1584" i="13"/>
  <c r="N1584" i="13"/>
  <c r="M1584" i="13"/>
  <c r="J1584" i="13"/>
  <c r="I1584" i="13"/>
  <c r="F1584" i="13"/>
  <c r="E1584" i="13"/>
  <c r="C1584" i="13"/>
  <c r="B1584" i="13"/>
  <c r="A1584" i="13"/>
  <c r="O1583" i="13"/>
  <c r="N1583" i="13"/>
  <c r="M1583" i="13"/>
  <c r="J1583" i="13"/>
  <c r="I1583" i="13"/>
  <c r="F1583" i="13"/>
  <c r="E1583" i="13"/>
  <c r="C1583" i="13"/>
  <c r="B1583" i="13"/>
  <c r="A1583" i="13"/>
  <c r="O1582" i="13"/>
  <c r="N1582" i="13"/>
  <c r="M1582" i="13"/>
  <c r="J1582" i="13"/>
  <c r="I1582" i="13"/>
  <c r="F1582" i="13"/>
  <c r="E1582" i="13"/>
  <c r="C1582" i="13"/>
  <c r="B1582" i="13"/>
  <c r="A1582" i="13"/>
  <c r="O1581" i="13"/>
  <c r="N1581" i="13"/>
  <c r="M1581" i="13"/>
  <c r="J1581" i="13"/>
  <c r="I1581" i="13"/>
  <c r="F1581" i="13"/>
  <c r="E1581" i="13"/>
  <c r="C1581" i="13"/>
  <c r="B1581" i="13"/>
  <c r="A1581" i="13"/>
  <c r="O1580" i="13"/>
  <c r="N1580" i="13"/>
  <c r="M1580" i="13"/>
  <c r="J1580" i="13"/>
  <c r="I1580" i="13"/>
  <c r="F1580" i="13"/>
  <c r="E1580" i="13"/>
  <c r="C1580" i="13"/>
  <c r="B1580" i="13"/>
  <c r="A1580" i="13"/>
  <c r="O1579" i="13"/>
  <c r="N1579" i="13"/>
  <c r="M1579" i="13"/>
  <c r="J1579" i="13"/>
  <c r="I1579" i="13"/>
  <c r="F1579" i="13"/>
  <c r="E1579" i="13"/>
  <c r="C1579" i="13"/>
  <c r="B1579" i="13"/>
  <c r="A1579" i="13"/>
  <c r="O1578" i="13"/>
  <c r="N1578" i="13"/>
  <c r="M1578" i="13"/>
  <c r="J1578" i="13"/>
  <c r="I1578" i="13"/>
  <c r="F1578" i="13"/>
  <c r="E1578" i="13"/>
  <c r="C1578" i="13"/>
  <c r="B1578" i="13"/>
  <c r="A1578" i="13"/>
  <c r="O1577" i="13"/>
  <c r="N1577" i="13"/>
  <c r="M1577" i="13"/>
  <c r="J1577" i="13"/>
  <c r="I1577" i="13"/>
  <c r="F1577" i="13"/>
  <c r="E1577" i="13"/>
  <c r="C1577" i="13"/>
  <c r="B1577" i="13"/>
  <c r="A1577" i="13"/>
  <c r="O1576" i="13"/>
  <c r="N1576" i="13"/>
  <c r="M1576" i="13"/>
  <c r="J1576" i="13"/>
  <c r="I1576" i="13"/>
  <c r="F1576" i="13"/>
  <c r="E1576" i="13"/>
  <c r="C1576" i="13"/>
  <c r="B1576" i="13"/>
  <c r="A1576" i="13"/>
  <c r="O1575" i="13"/>
  <c r="N1575" i="13"/>
  <c r="M1575" i="13"/>
  <c r="J1575" i="13"/>
  <c r="I1575" i="13"/>
  <c r="F1575" i="13"/>
  <c r="E1575" i="13"/>
  <c r="C1575" i="13"/>
  <c r="B1575" i="13"/>
  <c r="A1575" i="13"/>
  <c r="O1574" i="13"/>
  <c r="N1574" i="13"/>
  <c r="M1574" i="13"/>
  <c r="J1574" i="13"/>
  <c r="I1574" i="13"/>
  <c r="F1574" i="13"/>
  <c r="E1574" i="13"/>
  <c r="C1574" i="13"/>
  <c r="B1574" i="13"/>
  <c r="A1574" i="13"/>
  <c r="O1573" i="13"/>
  <c r="N1573" i="13"/>
  <c r="M1573" i="13"/>
  <c r="J1573" i="13"/>
  <c r="I1573" i="13"/>
  <c r="F1573" i="13"/>
  <c r="E1573" i="13"/>
  <c r="C1573" i="13"/>
  <c r="B1573" i="13"/>
  <c r="A1573" i="13"/>
  <c r="O1572" i="13"/>
  <c r="N1572" i="13"/>
  <c r="M1572" i="13"/>
  <c r="J1572" i="13"/>
  <c r="I1572" i="13"/>
  <c r="F1572" i="13"/>
  <c r="E1572" i="13"/>
  <c r="C1572" i="13"/>
  <c r="B1572" i="13"/>
  <c r="A1572" i="13"/>
  <c r="O1571" i="13"/>
  <c r="N1571" i="13"/>
  <c r="M1571" i="13"/>
  <c r="J1571" i="13"/>
  <c r="I1571" i="13"/>
  <c r="F1571" i="13"/>
  <c r="E1571" i="13"/>
  <c r="C1571" i="13"/>
  <c r="B1571" i="13"/>
  <c r="A1571" i="13"/>
  <c r="O1570" i="13"/>
  <c r="N1570" i="13"/>
  <c r="M1570" i="13"/>
  <c r="J1570" i="13"/>
  <c r="I1570" i="13"/>
  <c r="F1570" i="13"/>
  <c r="E1570" i="13"/>
  <c r="C1570" i="13"/>
  <c r="B1570" i="13"/>
  <c r="A1570" i="13"/>
  <c r="O1569" i="13"/>
  <c r="N1569" i="13"/>
  <c r="M1569" i="13"/>
  <c r="J1569" i="13"/>
  <c r="I1569" i="13"/>
  <c r="F1569" i="13"/>
  <c r="E1569" i="13"/>
  <c r="C1569" i="13"/>
  <c r="B1569" i="13"/>
  <c r="A1569" i="13"/>
  <c r="O1568" i="13"/>
  <c r="N1568" i="13"/>
  <c r="M1568" i="13"/>
  <c r="J1568" i="13"/>
  <c r="I1568" i="13"/>
  <c r="F1568" i="13"/>
  <c r="E1568" i="13"/>
  <c r="C1568" i="13"/>
  <c r="B1568" i="13"/>
  <c r="A1568" i="13"/>
  <c r="O1567" i="13"/>
  <c r="N1567" i="13"/>
  <c r="M1567" i="13"/>
  <c r="J1567" i="13"/>
  <c r="I1567" i="13"/>
  <c r="F1567" i="13"/>
  <c r="E1567" i="13"/>
  <c r="C1567" i="13"/>
  <c r="B1567" i="13"/>
  <c r="A1567" i="13"/>
  <c r="O1566" i="13"/>
  <c r="N1566" i="13"/>
  <c r="M1566" i="13"/>
  <c r="J1566" i="13"/>
  <c r="I1566" i="13"/>
  <c r="F1566" i="13"/>
  <c r="E1566" i="13"/>
  <c r="C1566" i="13"/>
  <c r="B1566" i="13"/>
  <c r="A1566" i="13"/>
  <c r="O1565" i="13"/>
  <c r="N1565" i="13"/>
  <c r="M1565" i="13"/>
  <c r="J1565" i="13"/>
  <c r="I1565" i="13"/>
  <c r="F1565" i="13"/>
  <c r="E1565" i="13"/>
  <c r="C1565" i="13"/>
  <c r="B1565" i="13"/>
  <c r="A1565" i="13"/>
  <c r="O1564" i="13"/>
  <c r="N1564" i="13"/>
  <c r="M1564" i="13"/>
  <c r="J1564" i="13"/>
  <c r="I1564" i="13"/>
  <c r="F1564" i="13"/>
  <c r="E1564" i="13"/>
  <c r="C1564" i="13"/>
  <c r="B1564" i="13"/>
  <c r="A1564" i="13"/>
  <c r="O1563" i="13"/>
  <c r="N1563" i="13"/>
  <c r="M1563" i="13"/>
  <c r="J1563" i="13"/>
  <c r="I1563" i="13"/>
  <c r="F1563" i="13"/>
  <c r="E1563" i="13"/>
  <c r="C1563" i="13"/>
  <c r="B1563" i="13"/>
  <c r="A1563" i="13"/>
  <c r="O1562" i="13"/>
  <c r="N1562" i="13"/>
  <c r="M1562" i="13"/>
  <c r="J1562" i="13"/>
  <c r="I1562" i="13"/>
  <c r="F1562" i="13"/>
  <c r="E1562" i="13"/>
  <c r="C1562" i="13"/>
  <c r="B1562" i="13"/>
  <c r="A1562" i="13"/>
  <c r="O1561" i="13"/>
  <c r="N1561" i="13"/>
  <c r="M1561" i="13"/>
  <c r="J1561" i="13"/>
  <c r="I1561" i="13"/>
  <c r="F1561" i="13"/>
  <c r="E1561" i="13"/>
  <c r="C1561" i="13"/>
  <c r="B1561" i="13"/>
  <c r="A1561" i="13"/>
  <c r="O1560" i="13"/>
  <c r="N1560" i="13"/>
  <c r="M1560" i="13"/>
  <c r="J1560" i="13"/>
  <c r="I1560" i="13"/>
  <c r="F1560" i="13"/>
  <c r="E1560" i="13"/>
  <c r="C1560" i="13"/>
  <c r="B1560" i="13"/>
  <c r="A1560" i="13"/>
  <c r="O1559" i="13"/>
  <c r="N1559" i="13"/>
  <c r="M1559" i="13"/>
  <c r="J1559" i="13"/>
  <c r="I1559" i="13"/>
  <c r="F1559" i="13"/>
  <c r="E1559" i="13"/>
  <c r="C1559" i="13"/>
  <c r="B1559" i="13"/>
  <c r="A1559" i="13"/>
  <c r="O1558" i="13"/>
  <c r="N1558" i="13"/>
  <c r="M1558" i="13"/>
  <c r="J1558" i="13"/>
  <c r="I1558" i="13"/>
  <c r="F1558" i="13"/>
  <c r="E1558" i="13"/>
  <c r="C1558" i="13"/>
  <c r="B1558" i="13"/>
  <c r="A1558" i="13"/>
  <c r="O1557" i="13"/>
  <c r="N1557" i="13"/>
  <c r="M1557" i="13"/>
  <c r="J1557" i="13"/>
  <c r="I1557" i="13"/>
  <c r="F1557" i="13"/>
  <c r="E1557" i="13"/>
  <c r="C1557" i="13"/>
  <c r="B1557" i="13"/>
  <c r="A1557" i="13"/>
  <c r="O1556" i="13"/>
  <c r="N1556" i="13"/>
  <c r="M1556" i="13"/>
  <c r="J1556" i="13"/>
  <c r="I1556" i="13"/>
  <c r="F1556" i="13"/>
  <c r="E1556" i="13"/>
  <c r="C1556" i="13"/>
  <c r="B1556" i="13"/>
  <c r="A1556" i="13"/>
  <c r="O1555" i="13"/>
  <c r="N1555" i="13"/>
  <c r="M1555" i="13"/>
  <c r="J1555" i="13"/>
  <c r="I1555" i="13"/>
  <c r="F1555" i="13"/>
  <c r="E1555" i="13"/>
  <c r="C1555" i="13"/>
  <c r="B1555" i="13"/>
  <c r="A1555" i="13"/>
  <c r="O1554" i="13"/>
  <c r="N1554" i="13"/>
  <c r="M1554" i="13"/>
  <c r="J1554" i="13"/>
  <c r="I1554" i="13"/>
  <c r="F1554" i="13"/>
  <c r="E1554" i="13"/>
  <c r="C1554" i="13"/>
  <c r="B1554" i="13"/>
  <c r="A1554" i="13"/>
  <c r="O1553" i="13"/>
  <c r="N1553" i="13"/>
  <c r="M1553" i="13"/>
  <c r="J1553" i="13"/>
  <c r="I1553" i="13"/>
  <c r="F1553" i="13"/>
  <c r="E1553" i="13"/>
  <c r="C1553" i="13"/>
  <c r="B1553" i="13"/>
  <c r="A1553" i="13"/>
  <c r="O1552" i="13"/>
  <c r="N1552" i="13"/>
  <c r="M1552" i="13"/>
  <c r="J1552" i="13"/>
  <c r="I1552" i="13"/>
  <c r="F1552" i="13"/>
  <c r="E1552" i="13"/>
  <c r="C1552" i="13"/>
  <c r="B1552" i="13"/>
  <c r="A1552" i="13"/>
  <c r="O1551" i="13"/>
  <c r="N1551" i="13"/>
  <c r="M1551" i="13"/>
  <c r="J1551" i="13"/>
  <c r="I1551" i="13"/>
  <c r="F1551" i="13"/>
  <c r="E1551" i="13"/>
  <c r="C1551" i="13"/>
  <c r="B1551" i="13"/>
  <c r="A1551" i="13"/>
  <c r="O1550" i="13"/>
  <c r="N1550" i="13"/>
  <c r="M1550" i="13"/>
  <c r="J1550" i="13"/>
  <c r="I1550" i="13"/>
  <c r="F1550" i="13"/>
  <c r="E1550" i="13"/>
  <c r="C1550" i="13"/>
  <c r="B1550" i="13"/>
  <c r="A1550" i="13"/>
  <c r="O1549" i="13"/>
  <c r="N1549" i="13"/>
  <c r="M1549" i="13"/>
  <c r="J1549" i="13"/>
  <c r="I1549" i="13"/>
  <c r="F1549" i="13"/>
  <c r="E1549" i="13"/>
  <c r="C1549" i="13"/>
  <c r="B1549" i="13"/>
  <c r="A1549" i="13"/>
  <c r="O1548" i="13"/>
  <c r="N1548" i="13"/>
  <c r="M1548" i="13"/>
  <c r="J1548" i="13"/>
  <c r="I1548" i="13"/>
  <c r="F1548" i="13"/>
  <c r="E1548" i="13"/>
  <c r="C1548" i="13"/>
  <c r="B1548" i="13"/>
  <c r="A1548" i="13"/>
  <c r="O1547" i="13"/>
  <c r="N1547" i="13"/>
  <c r="M1547" i="13"/>
  <c r="J1547" i="13"/>
  <c r="I1547" i="13"/>
  <c r="F1547" i="13"/>
  <c r="E1547" i="13"/>
  <c r="C1547" i="13"/>
  <c r="B1547" i="13"/>
  <c r="A1547" i="13"/>
  <c r="O1546" i="13"/>
  <c r="N1546" i="13"/>
  <c r="M1546" i="13"/>
  <c r="J1546" i="13"/>
  <c r="I1546" i="13"/>
  <c r="F1546" i="13"/>
  <c r="E1546" i="13"/>
  <c r="C1546" i="13"/>
  <c r="B1546" i="13"/>
  <c r="A1546" i="13"/>
  <c r="O1545" i="13"/>
  <c r="N1545" i="13"/>
  <c r="M1545" i="13"/>
  <c r="J1545" i="13"/>
  <c r="I1545" i="13"/>
  <c r="F1545" i="13"/>
  <c r="E1545" i="13"/>
  <c r="C1545" i="13"/>
  <c r="B1545" i="13"/>
  <c r="A1545" i="13"/>
  <c r="O1544" i="13"/>
  <c r="N1544" i="13"/>
  <c r="M1544" i="13"/>
  <c r="J1544" i="13"/>
  <c r="I1544" i="13"/>
  <c r="F1544" i="13"/>
  <c r="E1544" i="13"/>
  <c r="C1544" i="13"/>
  <c r="B1544" i="13"/>
  <c r="A1544" i="13"/>
  <c r="O1543" i="13"/>
  <c r="N1543" i="13"/>
  <c r="M1543" i="13"/>
  <c r="J1543" i="13"/>
  <c r="I1543" i="13"/>
  <c r="F1543" i="13"/>
  <c r="E1543" i="13"/>
  <c r="C1543" i="13"/>
  <c r="B1543" i="13"/>
  <c r="A1543" i="13"/>
  <c r="O1542" i="13"/>
  <c r="N1542" i="13"/>
  <c r="M1542" i="13"/>
  <c r="J1542" i="13"/>
  <c r="I1542" i="13"/>
  <c r="F1542" i="13"/>
  <c r="E1542" i="13"/>
  <c r="C1542" i="13"/>
  <c r="B1542" i="13"/>
  <c r="A1542" i="13"/>
  <c r="O1541" i="13"/>
  <c r="N1541" i="13"/>
  <c r="M1541" i="13"/>
  <c r="J1541" i="13"/>
  <c r="I1541" i="13"/>
  <c r="F1541" i="13"/>
  <c r="E1541" i="13"/>
  <c r="C1541" i="13"/>
  <c r="B1541" i="13"/>
  <c r="A1541" i="13"/>
  <c r="O1540" i="13"/>
  <c r="N1540" i="13"/>
  <c r="M1540" i="13"/>
  <c r="J1540" i="13"/>
  <c r="I1540" i="13"/>
  <c r="F1540" i="13"/>
  <c r="E1540" i="13"/>
  <c r="C1540" i="13"/>
  <c r="B1540" i="13"/>
  <c r="A1540" i="13"/>
  <c r="O1539" i="13"/>
  <c r="N1539" i="13"/>
  <c r="M1539" i="13"/>
  <c r="J1539" i="13"/>
  <c r="I1539" i="13"/>
  <c r="F1539" i="13"/>
  <c r="E1539" i="13"/>
  <c r="C1539" i="13"/>
  <c r="B1539" i="13"/>
  <c r="A1539" i="13"/>
  <c r="O1538" i="13"/>
  <c r="N1538" i="13"/>
  <c r="M1538" i="13"/>
  <c r="J1538" i="13"/>
  <c r="I1538" i="13"/>
  <c r="F1538" i="13"/>
  <c r="E1538" i="13"/>
  <c r="C1538" i="13"/>
  <c r="B1538" i="13"/>
  <c r="A1538" i="13"/>
  <c r="O1537" i="13"/>
  <c r="N1537" i="13"/>
  <c r="M1537" i="13"/>
  <c r="J1537" i="13"/>
  <c r="I1537" i="13"/>
  <c r="F1537" i="13"/>
  <c r="E1537" i="13"/>
  <c r="C1537" i="13"/>
  <c r="B1537" i="13"/>
  <c r="A1537" i="13"/>
  <c r="O1536" i="13"/>
  <c r="N1536" i="13"/>
  <c r="M1536" i="13"/>
  <c r="J1536" i="13"/>
  <c r="I1536" i="13"/>
  <c r="F1536" i="13"/>
  <c r="E1536" i="13"/>
  <c r="C1536" i="13"/>
  <c r="B1536" i="13"/>
  <c r="A1536" i="13"/>
  <c r="O1535" i="13"/>
  <c r="N1535" i="13"/>
  <c r="M1535" i="13"/>
  <c r="J1535" i="13"/>
  <c r="I1535" i="13"/>
  <c r="F1535" i="13"/>
  <c r="E1535" i="13"/>
  <c r="C1535" i="13"/>
  <c r="B1535" i="13"/>
  <c r="A1535" i="13"/>
  <c r="O1534" i="13"/>
  <c r="N1534" i="13"/>
  <c r="M1534" i="13"/>
  <c r="J1534" i="13"/>
  <c r="I1534" i="13"/>
  <c r="F1534" i="13"/>
  <c r="E1534" i="13"/>
  <c r="C1534" i="13"/>
  <c r="B1534" i="13"/>
  <c r="A1534" i="13"/>
  <c r="O1533" i="13"/>
  <c r="N1533" i="13"/>
  <c r="M1533" i="13"/>
  <c r="J1533" i="13"/>
  <c r="I1533" i="13"/>
  <c r="F1533" i="13"/>
  <c r="E1533" i="13"/>
  <c r="C1533" i="13"/>
  <c r="B1533" i="13"/>
  <c r="A1533" i="13"/>
  <c r="O1532" i="13"/>
  <c r="N1532" i="13"/>
  <c r="M1532" i="13"/>
  <c r="J1532" i="13"/>
  <c r="I1532" i="13"/>
  <c r="F1532" i="13"/>
  <c r="E1532" i="13"/>
  <c r="C1532" i="13"/>
  <c r="B1532" i="13"/>
  <c r="A1532" i="13"/>
  <c r="O1531" i="13"/>
  <c r="N1531" i="13"/>
  <c r="M1531" i="13"/>
  <c r="J1531" i="13"/>
  <c r="I1531" i="13"/>
  <c r="F1531" i="13"/>
  <c r="E1531" i="13"/>
  <c r="C1531" i="13"/>
  <c r="B1531" i="13"/>
  <c r="A1531" i="13"/>
  <c r="O1530" i="13"/>
  <c r="N1530" i="13"/>
  <c r="M1530" i="13"/>
  <c r="J1530" i="13"/>
  <c r="I1530" i="13"/>
  <c r="F1530" i="13"/>
  <c r="E1530" i="13"/>
  <c r="C1530" i="13"/>
  <c r="B1530" i="13"/>
  <c r="A1530" i="13"/>
  <c r="O1529" i="13"/>
  <c r="N1529" i="13"/>
  <c r="M1529" i="13"/>
  <c r="J1529" i="13"/>
  <c r="I1529" i="13"/>
  <c r="F1529" i="13"/>
  <c r="E1529" i="13"/>
  <c r="C1529" i="13"/>
  <c r="B1529" i="13"/>
  <c r="A1529" i="13"/>
  <c r="O1528" i="13"/>
  <c r="N1528" i="13"/>
  <c r="M1528" i="13"/>
  <c r="J1528" i="13"/>
  <c r="I1528" i="13"/>
  <c r="F1528" i="13"/>
  <c r="E1528" i="13"/>
  <c r="C1528" i="13"/>
  <c r="B1528" i="13"/>
  <c r="A1528" i="13"/>
  <c r="O1527" i="13"/>
  <c r="N1527" i="13"/>
  <c r="M1527" i="13"/>
  <c r="J1527" i="13"/>
  <c r="I1527" i="13"/>
  <c r="F1527" i="13"/>
  <c r="E1527" i="13"/>
  <c r="C1527" i="13"/>
  <c r="B1527" i="13"/>
  <c r="A1527" i="13"/>
  <c r="O1526" i="13"/>
  <c r="N1526" i="13"/>
  <c r="M1526" i="13"/>
  <c r="J1526" i="13"/>
  <c r="I1526" i="13"/>
  <c r="F1526" i="13"/>
  <c r="E1526" i="13"/>
  <c r="C1526" i="13"/>
  <c r="B1526" i="13"/>
  <c r="A1526" i="13"/>
  <c r="O1525" i="13"/>
  <c r="N1525" i="13"/>
  <c r="M1525" i="13"/>
  <c r="J1525" i="13"/>
  <c r="I1525" i="13"/>
  <c r="F1525" i="13"/>
  <c r="E1525" i="13"/>
  <c r="C1525" i="13"/>
  <c r="B1525" i="13"/>
  <c r="A1525" i="13"/>
  <c r="O1524" i="13"/>
  <c r="N1524" i="13"/>
  <c r="M1524" i="13"/>
  <c r="J1524" i="13"/>
  <c r="I1524" i="13"/>
  <c r="F1524" i="13"/>
  <c r="E1524" i="13"/>
  <c r="C1524" i="13"/>
  <c r="B1524" i="13"/>
  <c r="A1524" i="13"/>
  <c r="O1523" i="13"/>
  <c r="N1523" i="13"/>
  <c r="M1523" i="13"/>
  <c r="J1523" i="13"/>
  <c r="I1523" i="13"/>
  <c r="F1523" i="13"/>
  <c r="E1523" i="13"/>
  <c r="C1523" i="13"/>
  <c r="B1523" i="13"/>
  <c r="A1523" i="13"/>
  <c r="O1522" i="13"/>
  <c r="N1522" i="13"/>
  <c r="M1522" i="13"/>
  <c r="J1522" i="13"/>
  <c r="I1522" i="13"/>
  <c r="F1522" i="13"/>
  <c r="E1522" i="13"/>
  <c r="C1522" i="13"/>
  <c r="B1522" i="13"/>
  <c r="A1522" i="13"/>
  <c r="O1521" i="13"/>
  <c r="N1521" i="13"/>
  <c r="M1521" i="13"/>
  <c r="J1521" i="13"/>
  <c r="I1521" i="13"/>
  <c r="F1521" i="13"/>
  <c r="E1521" i="13"/>
  <c r="C1521" i="13"/>
  <c r="B1521" i="13"/>
  <c r="A1521" i="13"/>
  <c r="O1520" i="13"/>
  <c r="N1520" i="13"/>
  <c r="M1520" i="13"/>
  <c r="J1520" i="13"/>
  <c r="I1520" i="13"/>
  <c r="F1520" i="13"/>
  <c r="E1520" i="13"/>
  <c r="C1520" i="13"/>
  <c r="B1520" i="13"/>
  <c r="A1520" i="13"/>
  <c r="O1519" i="13"/>
  <c r="N1519" i="13"/>
  <c r="M1519" i="13"/>
  <c r="J1519" i="13"/>
  <c r="I1519" i="13"/>
  <c r="F1519" i="13"/>
  <c r="E1519" i="13"/>
  <c r="C1519" i="13"/>
  <c r="B1519" i="13"/>
  <c r="A1519" i="13"/>
  <c r="O1518" i="13"/>
  <c r="N1518" i="13"/>
  <c r="M1518" i="13"/>
  <c r="J1518" i="13"/>
  <c r="I1518" i="13"/>
  <c r="F1518" i="13"/>
  <c r="E1518" i="13"/>
  <c r="C1518" i="13"/>
  <c r="B1518" i="13"/>
  <c r="A1518" i="13"/>
  <c r="O1517" i="13"/>
  <c r="N1517" i="13"/>
  <c r="M1517" i="13"/>
  <c r="J1517" i="13"/>
  <c r="I1517" i="13"/>
  <c r="F1517" i="13"/>
  <c r="E1517" i="13"/>
  <c r="C1517" i="13"/>
  <c r="B1517" i="13"/>
  <c r="A1517" i="13"/>
  <c r="O1516" i="13"/>
  <c r="N1516" i="13"/>
  <c r="M1516" i="13"/>
  <c r="J1516" i="13"/>
  <c r="I1516" i="13"/>
  <c r="F1516" i="13"/>
  <c r="E1516" i="13"/>
  <c r="C1516" i="13"/>
  <c r="B1516" i="13"/>
  <c r="A1516" i="13"/>
  <c r="O1515" i="13"/>
  <c r="N1515" i="13"/>
  <c r="M1515" i="13"/>
  <c r="J1515" i="13"/>
  <c r="I1515" i="13"/>
  <c r="F1515" i="13"/>
  <c r="E1515" i="13"/>
  <c r="C1515" i="13"/>
  <c r="B1515" i="13"/>
  <c r="A1515" i="13"/>
  <c r="O1514" i="13"/>
  <c r="N1514" i="13"/>
  <c r="M1514" i="13"/>
  <c r="J1514" i="13"/>
  <c r="I1514" i="13"/>
  <c r="F1514" i="13"/>
  <c r="E1514" i="13"/>
  <c r="C1514" i="13"/>
  <c r="B1514" i="13"/>
  <c r="A1514" i="13"/>
  <c r="O1513" i="13"/>
  <c r="N1513" i="13"/>
  <c r="M1513" i="13"/>
  <c r="J1513" i="13"/>
  <c r="I1513" i="13"/>
  <c r="F1513" i="13"/>
  <c r="E1513" i="13"/>
  <c r="C1513" i="13"/>
  <c r="B1513" i="13"/>
  <c r="A1513" i="13"/>
  <c r="O1512" i="13"/>
  <c r="N1512" i="13"/>
  <c r="M1512" i="13"/>
  <c r="J1512" i="13"/>
  <c r="I1512" i="13"/>
  <c r="F1512" i="13"/>
  <c r="E1512" i="13"/>
  <c r="C1512" i="13"/>
  <c r="B1512" i="13"/>
  <c r="A1512" i="13"/>
  <c r="O1511" i="13"/>
  <c r="N1511" i="13"/>
  <c r="M1511" i="13"/>
  <c r="J1511" i="13"/>
  <c r="I1511" i="13"/>
  <c r="F1511" i="13"/>
  <c r="E1511" i="13"/>
  <c r="C1511" i="13"/>
  <c r="B1511" i="13"/>
  <c r="A1511" i="13"/>
  <c r="O1510" i="13"/>
  <c r="N1510" i="13"/>
  <c r="M1510" i="13"/>
  <c r="J1510" i="13"/>
  <c r="I1510" i="13"/>
  <c r="F1510" i="13"/>
  <c r="E1510" i="13"/>
  <c r="C1510" i="13"/>
  <c r="B1510" i="13"/>
  <c r="A1510" i="13"/>
  <c r="O1509" i="13"/>
  <c r="N1509" i="13"/>
  <c r="M1509" i="13"/>
  <c r="J1509" i="13"/>
  <c r="I1509" i="13"/>
  <c r="F1509" i="13"/>
  <c r="E1509" i="13"/>
  <c r="C1509" i="13"/>
  <c r="B1509" i="13"/>
  <c r="A1509" i="13"/>
  <c r="O1508" i="13"/>
  <c r="N1508" i="13"/>
  <c r="M1508" i="13"/>
  <c r="J1508" i="13"/>
  <c r="I1508" i="13"/>
  <c r="F1508" i="13"/>
  <c r="E1508" i="13"/>
  <c r="C1508" i="13"/>
  <c r="B1508" i="13"/>
  <c r="A1508" i="13"/>
  <c r="O1507" i="13"/>
  <c r="N1507" i="13"/>
  <c r="M1507" i="13"/>
  <c r="J1507" i="13"/>
  <c r="I1507" i="13"/>
  <c r="F1507" i="13"/>
  <c r="E1507" i="13"/>
  <c r="C1507" i="13"/>
  <c r="B1507" i="13"/>
  <c r="A1507" i="13"/>
  <c r="O1506" i="13"/>
  <c r="N1506" i="13"/>
  <c r="M1506" i="13"/>
  <c r="J1506" i="13"/>
  <c r="I1506" i="13"/>
  <c r="F1506" i="13"/>
  <c r="E1506" i="13"/>
  <c r="C1506" i="13"/>
  <c r="B1506" i="13"/>
  <c r="A1506" i="13"/>
  <c r="O1505" i="13"/>
  <c r="N1505" i="13"/>
  <c r="M1505" i="13"/>
  <c r="J1505" i="13"/>
  <c r="I1505" i="13"/>
  <c r="F1505" i="13"/>
  <c r="E1505" i="13"/>
  <c r="C1505" i="13"/>
  <c r="B1505" i="13"/>
  <c r="A1505" i="13"/>
  <c r="O1504" i="13"/>
  <c r="N1504" i="13"/>
  <c r="M1504" i="13"/>
  <c r="J1504" i="13"/>
  <c r="I1504" i="13"/>
  <c r="F1504" i="13"/>
  <c r="E1504" i="13"/>
  <c r="C1504" i="13"/>
  <c r="B1504" i="13"/>
  <c r="A1504" i="13"/>
  <c r="O1503" i="13"/>
  <c r="N1503" i="13"/>
  <c r="M1503" i="13"/>
  <c r="J1503" i="13"/>
  <c r="I1503" i="13"/>
  <c r="F1503" i="13"/>
  <c r="E1503" i="13"/>
  <c r="C1503" i="13"/>
  <c r="B1503" i="13"/>
  <c r="A1503" i="13"/>
  <c r="O1502" i="13"/>
  <c r="N1502" i="13"/>
  <c r="M1502" i="13"/>
  <c r="J1502" i="13"/>
  <c r="I1502" i="13"/>
  <c r="F1502" i="13"/>
  <c r="E1502" i="13"/>
  <c r="C1502" i="13"/>
  <c r="B1502" i="13"/>
  <c r="A1502" i="13"/>
  <c r="O1501" i="13"/>
  <c r="N1501" i="13"/>
  <c r="M1501" i="13"/>
  <c r="J1501" i="13"/>
  <c r="I1501" i="13"/>
  <c r="F1501" i="13"/>
  <c r="E1501" i="13"/>
  <c r="C1501" i="13"/>
  <c r="B1501" i="13"/>
  <c r="A1501" i="13"/>
  <c r="O1500" i="13"/>
  <c r="N1500" i="13"/>
  <c r="M1500" i="13"/>
  <c r="J1500" i="13"/>
  <c r="I1500" i="13"/>
  <c r="F1500" i="13"/>
  <c r="E1500" i="13"/>
  <c r="C1500" i="13"/>
  <c r="B1500" i="13"/>
  <c r="A1500" i="13"/>
  <c r="O1499" i="13"/>
  <c r="N1499" i="13"/>
  <c r="M1499" i="13"/>
  <c r="J1499" i="13"/>
  <c r="I1499" i="13"/>
  <c r="F1499" i="13"/>
  <c r="E1499" i="13"/>
  <c r="C1499" i="13"/>
  <c r="B1499" i="13"/>
  <c r="A1499" i="13"/>
  <c r="O1498" i="13"/>
  <c r="N1498" i="13"/>
  <c r="M1498" i="13"/>
  <c r="J1498" i="13"/>
  <c r="I1498" i="13"/>
  <c r="F1498" i="13"/>
  <c r="E1498" i="13"/>
  <c r="C1498" i="13"/>
  <c r="B1498" i="13"/>
  <c r="A1498" i="13"/>
  <c r="O1497" i="13"/>
  <c r="N1497" i="13"/>
  <c r="M1497" i="13"/>
  <c r="J1497" i="13"/>
  <c r="I1497" i="13"/>
  <c r="F1497" i="13"/>
  <c r="E1497" i="13"/>
  <c r="C1497" i="13"/>
  <c r="B1497" i="13"/>
  <c r="A1497" i="13"/>
  <c r="O1496" i="13"/>
  <c r="N1496" i="13"/>
  <c r="M1496" i="13"/>
  <c r="J1496" i="13"/>
  <c r="I1496" i="13"/>
  <c r="F1496" i="13"/>
  <c r="E1496" i="13"/>
  <c r="C1496" i="13"/>
  <c r="B1496" i="13"/>
  <c r="A1496" i="13"/>
  <c r="O1495" i="13"/>
  <c r="N1495" i="13"/>
  <c r="M1495" i="13"/>
  <c r="J1495" i="13"/>
  <c r="I1495" i="13"/>
  <c r="F1495" i="13"/>
  <c r="E1495" i="13"/>
  <c r="C1495" i="13"/>
  <c r="B1495" i="13"/>
  <c r="A1495" i="13"/>
  <c r="O1494" i="13"/>
  <c r="N1494" i="13"/>
  <c r="M1494" i="13"/>
  <c r="J1494" i="13"/>
  <c r="I1494" i="13"/>
  <c r="F1494" i="13"/>
  <c r="E1494" i="13"/>
  <c r="C1494" i="13"/>
  <c r="B1494" i="13"/>
  <c r="A1494" i="13"/>
  <c r="O1493" i="13"/>
  <c r="N1493" i="13"/>
  <c r="M1493" i="13"/>
  <c r="J1493" i="13"/>
  <c r="I1493" i="13"/>
  <c r="F1493" i="13"/>
  <c r="E1493" i="13"/>
  <c r="C1493" i="13"/>
  <c r="B1493" i="13"/>
  <c r="A1493" i="13"/>
  <c r="O1492" i="13"/>
  <c r="N1492" i="13"/>
  <c r="M1492" i="13"/>
  <c r="J1492" i="13"/>
  <c r="I1492" i="13"/>
  <c r="F1492" i="13"/>
  <c r="E1492" i="13"/>
  <c r="C1492" i="13"/>
  <c r="B1492" i="13"/>
  <c r="A1492" i="13"/>
  <c r="O1491" i="13"/>
  <c r="N1491" i="13"/>
  <c r="M1491" i="13"/>
  <c r="J1491" i="13"/>
  <c r="I1491" i="13"/>
  <c r="F1491" i="13"/>
  <c r="E1491" i="13"/>
  <c r="C1491" i="13"/>
  <c r="B1491" i="13"/>
  <c r="A1491" i="13"/>
  <c r="O1490" i="13"/>
  <c r="N1490" i="13"/>
  <c r="M1490" i="13"/>
  <c r="J1490" i="13"/>
  <c r="I1490" i="13"/>
  <c r="F1490" i="13"/>
  <c r="E1490" i="13"/>
  <c r="C1490" i="13"/>
  <c r="B1490" i="13"/>
  <c r="A1490" i="13"/>
  <c r="O1489" i="13"/>
  <c r="N1489" i="13"/>
  <c r="M1489" i="13"/>
  <c r="J1489" i="13"/>
  <c r="I1489" i="13"/>
  <c r="F1489" i="13"/>
  <c r="E1489" i="13"/>
  <c r="C1489" i="13"/>
  <c r="B1489" i="13"/>
  <c r="A1489" i="13"/>
  <c r="O1488" i="13"/>
  <c r="N1488" i="13"/>
  <c r="M1488" i="13"/>
  <c r="J1488" i="13"/>
  <c r="I1488" i="13"/>
  <c r="F1488" i="13"/>
  <c r="E1488" i="13"/>
  <c r="C1488" i="13"/>
  <c r="B1488" i="13"/>
  <c r="A1488" i="13"/>
  <c r="O1487" i="13"/>
  <c r="N1487" i="13"/>
  <c r="M1487" i="13"/>
  <c r="J1487" i="13"/>
  <c r="I1487" i="13"/>
  <c r="F1487" i="13"/>
  <c r="E1487" i="13"/>
  <c r="C1487" i="13"/>
  <c r="B1487" i="13"/>
  <c r="A1487" i="13"/>
  <c r="O1486" i="13"/>
  <c r="N1486" i="13"/>
  <c r="M1486" i="13"/>
  <c r="J1486" i="13"/>
  <c r="I1486" i="13"/>
  <c r="F1486" i="13"/>
  <c r="E1486" i="13"/>
  <c r="C1486" i="13"/>
  <c r="B1486" i="13"/>
  <c r="A1486" i="13"/>
  <c r="O1485" i="13"/>
  <c r="N1485" i="13"/>
  <c r="M1485" i="13"/>
  <c r="J1485" i="13"/>
  <c r="I1485" i="13"/>
  <c r="F1485" i="13"/>
  <c r="E1485" i="13"/>
  <c r="C1485" i="13"/>
  <c r="B1485" i="13"/>
  <c r="A1485" i="13"/>
  <c r="O1484" i="13"/>
  <c r="N1484" i="13"/>
  <c r="M1484" i="13"/>
  <c r="J1484" i="13"/>
  <c r="I1484" i="13"/>
  <c r="F1484" i="13"/>
  <c r="E1484" i="13"/>
  <c r="C1484" i="13"/>
  <c r="B1484" i="13"/>
  <c r="A1484" i="13"/>
  <c r="O1483" i="13"/>
  <c r="N1483" i="13"/>
  <c r="M1483" i="13"/>
  <c r="J1483" i="13"/>
  <c r="I1483" i="13"/>
  <c r="F1483" i="13"/>
  <c r="E1483" i="13"/>
  <c r="C1483" i="13"/>
  <c r="B1483" i="13"/>
  <c r="A1483" i="13"/>
  <c r="O1482" i="13"/>
  <c r="N1482" i="13"/>
  <c r="M1482" i="13"/>
  <c r="J1482" i="13"/>
  <c r="I1482" i="13"/>
  <c r="F1482" i="13"/>
  <c r="E1482" i="13"/>
  <c r="C1482" i="13"/>
  <c r="B1482" i="13"/>
  <c r="A1482" i="13"/>
  <c r="O1481" i="13"/>
  <c r="N1481" i="13"/>
  <c r="M1481" i="13"/>
  <c r="J1481" i="13"/>
  <c r="I1481" i="13"/>
  <c r="F1481" i="13"/>
  <c r="E1481" i="13"/>
  <c r="C1481" i="13"/>
  <c r="B1481" i="13"/>
  <c r="A1481" i="13"/>
  <c r="O1480" i="13"/>
  <c r="N1480" i="13"/>
  <c r="M1480" i="13"/>
  <c r="J1480" i="13"/>
  <c r="I1480" i="13"/>
  <c r="F1480" i="13"/>
  <c r="E1480" i="13"/>
  <c r="C1480" i="13"/>
  <c r="B1480" i="13"/>
  <c r="A1480" i="13"/>
  <c r="O1479" i="13"/>
  <c r="N1479" i="13"/>
  <c r="M1479" i="13"/>
  <c r="J1479" i="13"/>
  <c r="I1479" i="13"/>
  <c r="F1479" i="13"/>
  <c r="E1479" i="13"/>
  <c r="C1479" i="13"/>
  <c r="B1479" i="13"/>
  <c r="A1479" i="13"/>
  <c r="O1478" i="13"/>
  <c r="N1478" i="13"/>
  <c r="M1478" i="13"/>
  <c r="J1478" i="13"/>
  <c r="I1478" i="13"/>
  <c r="F1478" i="13"/>
  <c r="E1478" i="13"/>
  <c r="C1478" i="13"/>
  <c r="B1478" i="13"/>
  <c r="A1478" i="13"/>
  <c r="O1477" i="13"/>
  <c r="N1477" i="13"/>
  <c r="M1477" i="13"/>
  <c r="J1477" i="13"/>
  <c r="I1477" i="13"/>
  <c r="F1477" i="13"/>
  <c r="E1477" i="13"/>
  <c r="C1477" i="13"/>
  <c r="B1477" i="13"/>
  <c r="A1477" i="13"/>
  <c r="O1476" i="13"/>
  <c r="N1476" i="13"/>
  <c r="M1476" i="13"/>
  <c r="J1476" i="13"/>
  <c r="I1476" i="13"/>
  <c r="F1476" i="13"/>
  <c r="E1476" i="13"/>
  <c r="C1476" i="13"/>
  <c r="B1476" i="13"/>
  <c r="A1476" i="13"/>
  <c r="O1475" i="13"/>
  <c r="N1475" i="13"/>
  <c r="M1475" i="13"/>
  <c r="J1475" i="13"/>
  <c r="I1475" i="13"/>
  <c r="F1475" i="13"/>
  <c r="E1475" i="13"/>
  <c r="C1475" i="13"/>
  <c r="B1475" i="13"/>
  <c r="A1475" i="13"/>
  <c r="O1474" i="13"/>
  <c r="N1474" i="13"/>
  <c r="M1474" i="13"/>
  <c r="J1474" i="13"/>
  <c r="I1474" i="13"/>
  <c r="F1474" i="13"/>
  <c r="E1474" i="13"/>
  <c r="C1474" i="13"/>
  <c r="B1474" i="13"/>
  <c r="A1474" i="13"/>
  <c r="O1473" i="13"/>
  <c r="N1473" i="13"/>
  <c r="M1473" i="13"/>
  <c r="J1473" i="13"/>
  <c r="I1473" i="13"/>
  <c r="F1473" i="13"/>
  <c r="E1473" i="13"/>
  <c r="C1473" i="13"/>
  <c r="B1473" i="13"/>
  <c r="A1473" i="13"/>
  <c r="O1472" i="13"/>
  <c r="N1472" i="13"/>
  <c r="M1472" i="13"/>
  <c r="J1472" i="13"/>
  <c r="I1472" i="13"/>
  <c r="F1472" i="13"/>
  <c r="E1472" i="13"/>
  <c r="C1472" i="13"/>
  <c r="B1472" i="13"/>
  <c r="A1472" i="13"/>
  <c r="O1471" i="13"/>
  <c r="N1471" i="13"/>
  <c r="M1471" i="13"/>
  <c r="J1471" i="13"/>
  <c r="I1471" i="13"/>
  <c r="F1471" i="13"/>
  <c r="E1471" i="13"/>
  <c r="C1471" i="13"/>
  <c r="B1471" i="13"/>
  <c r="A1471" i="13"/>
  <c r="O1470" i="13"/>
  <c r="N1470" i="13"/>
  <c r="M1470" i="13"/>
  <c r="J1470" i="13"/>
  <c r="I1470" i="13"/>
  <c r="F1470" i="13"/>
  <c r="E1470" i="13"/>
  <c r="C1470" i="13"/>
  <c r="B1470" i="13"/>
  <c r="A1470" i="13"/>
  <c r="O1469" i="13"/>
  <c r="N1469" i="13"/>
  <c r="M1469" i="13"/>
  <c r="J1469" i="13"/>
  <c r="I1469" i="13"/>
  <c r="F1469" i="13"/>
  <c r="E1469" i="13"/>
  <c r="C1469" i="13"/>
  <c r="B1469" i="13"/>
  <c r="A1469" i="13"/>
  <c r="O1468" i="13"/>
  <c r="N1468" i="13"/>
  <c r="M1468" i="13"/>
  <c r="J1468" i="13"/>
  <c r="I1468" i="13"/>
  <c r="F1468" i="13"/>
  <c r="E1468" i="13"/>
  <c r="C1468" i="13"/>
  <c r="B1468" i="13"/>
  <c r="A1468" i="13"/>
  <c r="O1467" i="13"/>
  <c r="N1467" i="13"/>
  <c r="M1467" i="13"/>
  <c r="J1467" i="13"/>
  <c r="I1467" i="13"/>
  <c r="F1467" i="13"/>
  <c r="E1467" i="13"/>
  <c r="C1467" i="13"/>
  <c r="B1467" i="13"/>
  <c r="A1467" i="13"/>
  <c r="O1466" i="13"/>
  <c r="N1466" i="13"/>
  <c r="M1466" i="13"/>
  <c r="J1466" i="13"/>
  <c r="I1466" i="13"/>
  <c r="F1466" i="13"/>
  <c r="E1466" i="13"/>
  <c r="C1466" i="13"/>
  <c r="B1466" i="13"/>
  <c r="A1466" i="13"/>
  <c r="O1465" i="13"/>
  <c r="N1465" i="13"/>
  <c r="M1465" i="13"/>
  <c r="J1465" i="13"/>
  <c r="I1465" i="13"/>
  <c r="F1465" i="13"/>
  <c r="E1465" i="13"/>
  <c r="C1465" i="13"/>
  <c r="B1465" i="13"/>
  <c r="A1465" i="13"/>
  <c r="O1464" i="13"/>
  <c r="N1464" i="13"/>
  <c r="M1464" i="13"/>
  <c r="J1464" i="13"/>
  <c r="I1464" i="13"/>
  <c r="F1464" i="13"/>
  <c r="E1464" i="13"/>
  <c r="C1464" i="13"/>
  <c r="B1464" i="13"/>
  <c r="A1464" i="13"/>
  <c r="O1463" i="13"/>
  <c r="N1463" i="13"/>
  <c r="M1463" i="13"/>
  <c r="J1463" i="13"/>
  <c r="I1463" i="13"/>
  <c r="F1463" i="13"/>
  <c r="E1463" i="13"/>
  <c r="C1463" i="13"/>
  <c r="B1463" i="13"/>
  <c r="A1463" i="13"/>
  <c r="O1462" i="13"/>
  <c r="N1462" i="13"/>
  <c r="M1462" i="13"/>
  <c r="J1462" i="13"/>
  <c r="I1462" i="13"/>
  <c r="F1462" i="13"/>
  <c r="E1462" i="13"/>
  <c r="C1462" i="13"/>
  <c r="B1462" i="13"/>
  <c r="A1462" i="13"/>
  <c r="O1461" i="13"/>
  <c r="N1461" i="13"/>
  <c r="M1461" i="13"/>
  <c r="J1461" i="13"/>
  <c r="I1461" i="13"/>
  <c r="F1461" i="13"/>
  <c r="E1461" i="13"/>
  <c r="C1461" i="13"/>
  <c r="B1461" i="13"/>
  <c r="A1461" i="13"/>
  <c r="O1460" i="13"/>
  <c r="N1460" i="13"/>
  <c r="M1460" i="13"/>
  <c r="J1460" i="13"/>
  <c r="I1460" i="13"/>
  <c r="F1460" i="13"/>
  <c r="E1460" i="13"/>
  <c r="C1460" i="13"/>
  <c r="B1460" i="13"/>
  <c r="A1460" i="13"/>
  <c r="O1459" i="13"/>
  <c r="N1459" i="13"/>
  <c r="M1459" i="13"/>
  <c r="J1459" i="13"/>
  <c r="I1459" i="13"/>
  <c r="F1459" i="13"/>
  <c r="E1459" i="13"/>
  <c r="C1459" i="13"/>
  <c r="B1459" i="13"/>
  <c r="A1459" i="13"/>
  <c r="O1458" i="13"/>
  <c r="N1458" i="13"/>
  <c r="M1458" i="13"/>
  <c r="J1458" i="13"/>
  <c r="I1458" i="13"/>
  <c r="F1458" i="13"/>
  <c r="E1458" i="13"/>
  <c r="C1458" i="13"/>
  <c r="B1458" i="13"/>
  <c r="A1458" i="13"/>
  <c r="O1457" i="13"/>
  <c r="N1457" i="13"/>
  <c r="M1457" i="13"/>
  <c r="J1457" i="13"/>
  <c r="I1457" i="13"/>
  <c r="F1457" i="13"/>
  <c r="E1457" i="13"/>
  <c r="C1457" i="13"/>
  <c r="B1457" i="13"/>
  <c r="A1457" i="13"/>
  <c r="O1456" i="13"/>
  <c r="N1456" i="13"/>
  <c r="M1456" i="13"/>
  <c r="J1456" i="13"/>
  <c r="I1456" i="13"/>
  <c r="F1456" i="13"/>
  <c r="E1456" i="13"/>
  <c r="C1456" i="13"/>
  <c r="B1456" i="13"/>
  <c r="A1456" i="13"/>
  <c r="O1455" i="13"/>
  <c r="N1455" i="13"/>
  <c r="M1455" i="13"/>
  <c r="J1455" i="13"/>
  <c r="I1455" i="13"/>
  <c r="F1455" i="13"/>
  <c r="E1455" i="13"/>
  <c r="C1455" i="13"/>
  <c r="B1455" i="13"/>
  <c r="A1455" i="13"/>
  <c r="O1454" i="13"/>
  <c r="N1454" i="13"/>
  <c r="M1454" i="13"/>
  <c r="J1454" i="13"/>
  <c r="I1454" i="13"/>
  <c r="F1454" i="13"/>
  <c r="E1454" i="13"/>
  <c r="C1454" i="13"/>
  <c r="B1454" i="13"/>
  <c r="A1454" i="13"/>
  <c r="O1453" i="13"/>
  <c r="N1453" i="13"/>
  <c r="M1453" i="13"/>
  <c r="J1453" i="13"/>
  <c r="I1453" i="13"/>
  <c r="F1453" i="13"/>
  <c r="E1453" i="13"/>
  <c r="C1453" i="13"/>
  <c r="B1453" i="13"/>
  <c r="A1453" i="13"/>
  <c r="O1452" i="13"/>
  <c r="N1452" i="13"/>
  <c r="M1452" i="13"/>
  <c r="J1452" i="13"/>
  <c r="I1452" i="13"/>
  <c r="F1452" i="13"/>
  <c r="E1452" i="13"/>
  <c r="C1452" i="13"/>
  <c r="B1452" i="13"/>
  <c r="A1452" i="13"/>
  <c r="O1451" i="13"/>
  <c r="N1451" i="13"/>
  <c r="M1451" i="13"/>
  <c r="J1451" i="13"/>
  <c r="I1451" i="13"/>
  <c r="F1451" i="13"/>
  <c r="E1451" i="13"/>
  <c r="C1451" i="13"/>
  <c r="B1451" i="13"/>
  <c r="A1451" i="13"/>
  <c r="O1450" i="13"/>
  <c r="N1450" i="13"/>
  <c r="M1450" i="13"/>
  <c r="J1450" i="13"/>
  <c r="I1450" i="13"/>
  <c r="F1450" i="13"/>
  <c r="E1450" i="13"/>
  <c r="C1450" i="13"/>
  <c r="B1450" i="13"/>
  <c r="A1450" i="13"/>
  <c r="O1449" i="13"/>
  <c r="N1449" i="13"/>
  <c r="M1449" i="13"/>
  <c r="J1449" i="13"/>
  <c r="I1449" i="13"/>
  <c r="F1449" i="13"/>
  <c r="E1449" i="13"/>
  <c r="C1449" i="13"/>
  <c r="B1449" i="13"/>
  <c r="A1449" i="13"/>
  <c r="O1448" i="13"/>
  <c r="N1448" i="13"/>
  <c r="M1448" i="13"/>
  <c r="J1448" i="13"/>
  <c r="I1448" i="13"/>
  <c r="F1448" i="13"/>
  <c r="E1448" i="13"/>
  <c r="C1448" i="13"/>
  <c r="B1448" i="13"/>
  <c r="A1448" i="13"/>
  <c r="O1447" i="13"/>
  <c r="N1447" i="13"/>
  <c r="M1447" i="13"/>
  <c r="J1447" i="13"/>
  <c r="I1447" i="13"/>
  <c r="F1447" i="13"/>
  <c r="E1447" i="13"/>
  <c r="C1447" i="13"/>
  <c r="B1447" i="13"/>
  <c r="A1447" i="13"/>
  <c r="O1446" i="13"/>
  <c r="N1446" i="13"/>
  <c r="M1446" i="13"/>
  <c r="J1446" i="13"/>
  <c r="I1446" i="13"/>
  <c r="F1446" i="13"/>
  <c r="E1446" i="13"/>
  <c r="C1446" i="13"/>
  <c r="B1446" i="13"/>
  <c r="A1446" i="13"/>
  <c r="O1445" i="13"/>
  <c r="N1445" i="13"/>
  <c r="M1445" i="13"/>
  <c r="J1445" i="13"/>
  <c r="I1445" i="13"/>
  <c r="F1445" i="13"/>
  <c r="E1445" i="13"/>
  <c r="C1445" i="13"/>
  <c r="B1445" i="13"/>
  <c r="A1445" i="13"/>
  <c r="O1444" i="13"/>
  <c r="N1444" i="13"/>
  <c r="M1444" i="13"/>
  <c r="J1444" i="13"/>
  <c r="I1444" i="13"/>
  <c r="F1444" i="13"/>
  <c r="E1444" i="13"/>
  <c r="C1444" i="13"/>
  <c r="B1444" i="13"/>
  <c r="A1444" i="13"/>
  <c r="O1443" i="13"/>
  <c r="N1443" i="13"/>
  <c r="M1443" i="13"/>
  <c r="J1443" i="13"/>
  <c r="I1443" i="13"/>
  <c r="F1443" i="13"/>
  <c r="E1443" i="13"/>
  <c r="C1443" i="13"/>
  <c r="B1443" i="13"/>
  <c r="A1443" i="13"/>
  <c r="O1442" i="13"/>
  <c r="N1442" i="13"/>
  <c r="M1442" i="13"/>
  <c r="J1442" i="13"/>
  <c r="I1442" i="13"/>
  <c r="F1442" i="13"/>
  <c r="E1442" i="13"/>
  <c r="C1442" i="13"/>
  <c r="B1442" i="13"/>
  <c r="A1442" i="13"/>
  <c r="O1441" i="13"/>
  <c r="N1441" i="13"/>
  <c r="M1441" i="13"/>
  <c r="J1441" i="13"/>
  <c r="I1441" i="13"/>
  <c r="F1441" i="13"/>
  <c r="E1441" i="13"/>
  <c r="C1441" i="13"/>
  <c r="B1441" i="13"/>
  <c r="A1441" i="13"/>
  <c r="O1440" i="13"/>
  <c r="N1440" i="13"/>
  <c r="M1440" i="13"/>
  <c r="J1440" i="13"/>
  <c r="I1440" i="13"/>
  <c r="F1440" i="13"/>
  <c r="E1440" i="13"/>
  <c r="C1440" i="13"/>
  <c r="B1440" i="13"/>
  <c r="A1440" i="13"/>
  <c r="O1439" i="13"/>
  <c r="N1439" i="13"/>
  <c r="M1439" i="13"/>
  <c r="J1439" i="13"/>
  <c r="I1439" i="13"/>
  <c r="F1439" i="13"/>
  <c r="E1439" i="13"/>
  <c r="C1439" i="13"/>
  <c r="B1439" i="13"/>
  <c r="A1439" i="13"/>
  <c r="O1438" i="13"/>
  <c r="N1438" i="13"/>
  <c r="M1438" i="13"/>
  <c r="J1438" i="13"/>
  <c r="I1438" i="13"/>
  <c r="F1438" i="13"/>
  <c r="E1438" i="13"/>
  <c r="C1438" i="13"/>
  <c r="B1438" i="13"/>
  <c r="A1438" i="13"/>
  <c r="O1437" i="13"/>
  <c r="N1437" i="13"/>
  <c r="M1437" i="13"/>
  <c r="J1437" i="13"/>
  <c r="I1437" i="13"/>
  <c r="F1437" i="13"/>
  <c r="E1437" i="13"/>
  <c r="C1437" i="13"/>
  <c r="B1437" i="13"/>
  <c r="A1437" i="13"/>
  <c r="O1436" i="13"/>
  <c r="N1436" i="13"/>
  <c r="M1436" i="13"/>
  <c r="J1436" i="13"/>
  <c r="I1436" i="13"/>
  <c r="F1436" i="13"/>
  <c r="E1436" i="13"/>
  <c r="C1436" i="13"/>
  <c r="B1436" i="13"/>
  <c r="A1436" i="13"/>
  <c r="O1435" i="13"/>
  <c r="N1435" i="13"/>
  <c r="M1435" i="13"/>
  <c r="J1435" i="13"/>
  <c r="I1435" i="13"/>
  <c r="F1435" i="13"/>
  <c r="E1435" i="13"/>
  <c r="C1435" i="13"/>
  <c r="B1435" i="13"/>
  <c r="A1435" i="13"/>
  <c r="O1434" i="13"/>
  <c r="N1434" i="13"/>
  <c r="M1434" i="13"/>
  <c r="J1434" i="13"/>
  <c r="I1434" i="13"/>
  <c r="F1434" i="13"/>
  <c r="E1434" i="13"/>
  <c r="C1434" i="13"/>
  <c r="B1434" i="13"/>
  <c r="A1434" i="13"/>
  <c r="O1433" i="13"/>
  <c r="N1433" i="13"/>
  <c r="M1433" i="13"/>
  <c r="J1433" i="13"/>
  <c r="I1433" i="13"/>
  <c r="F1433" i="13"/>
  <c r="E1433" i="13"/>
  <c r="C1433" i="13"/>
  <c r="B1433" i="13"/>
  <c r="A1433" i="13"/>
  <c r="O1432" i="13"/>
  <c r="N1432" i="13"/>
  <c r="M1432" i="13"/>
  <c r="J1432" i="13"/>
  <c r="I1432" i="13"/>
  <c r="F1432" i="13"/>
  <c r="E1432" i="13"/>
  <c r="C1432" i="13"/>
  <c r="B1432" i="13"/>
  <c r="A1432" i="13"/>
  <c r="O1431" i="13"/>
  <c r="N1431" i="13"/>
  <c r="M1431" i="13"/>
  <c r="J1431" i="13"/>
  <c r="I1431" i="13"/>
  <c r="F1431" i="13"/>
  <c r="E1431" i="13"/>
  <c r="C1431" i="13"/>
  <c r="B1431" i="13"/>
  <c r="A1431" i="13"/>
  <c r="O1430" i="13"/>
  <c r="N1430" i="13"/>
  <c r="M1430" i="13"/>
  <c r="J1430" i="13"/>
  <c r="I1430" i="13"/>
  <c r="F1430" i="13"/>
  <c r="E1430" i="13"/>
  <c r="C1430" i="13"/>
  <c r="B1430" i="13"/>
  <c r="A1430" i="13"/>
  <c r="O1429" i="13"/>
  <c r="N1429" i="13"/>
  <c r="M1429" i="13"/>
  <c r="J1429" i="13"/>
  <c r="I1429" i="13"/>
  <c r="F1429" i="13"/>
  <c r="E1429" i="13"/>
  <c r="C1429" i="13"/>
  <c r="B1429" i="13"/>
  <c r="A1429" i="13"/>
  <c r="O1428" i="13"/>
  <c r="N1428" i="13"/>
  <c r="M1428" i="13"/>
  <c r="J1428" i="13"/>
  <c r="I1428" i="13"/>
  <c r="F1428" i="13"/>
  <c r="E1428" i="13"/>
  <c r="C1428" i="13"/>
  <c r="B1428" i="13"/>
  <c r="A1428" i="13"/>
  <c r="O1427" i="13"/>
  <c r="N1427" i="13"/>
  <c r="M1427" i="13"/>
  <c r="J1427" i="13"/>
  <c r="I1427" i="13"/>
  <c r="F1427" i="13"/>
  <c r="E1427" i="13"/>
  <c r="C1427" i="13"/>
  <c r="B1427" i="13"/>
  <c r="A1427" i="13"/>
  <c r="O1426" i="13"/>
  <c r="N1426" i="13"/>
  <c r="M1426" i="13"/>
  <c r="J1426" i="13"/>
  <c r="I1426" i="13"/>
  <c r="F1426" i="13"/>
  <c r="E1426" i="13"/>
  <c r="C1426" i="13"/>
  <c r="B1426" i="13"/>
  <c r="A1426" i="13"/>
  <c r="O1425" i="13"/>
  <c r="N1425" i="13"/>
  <c r="M1425" i="13"/>
  <c r="J1425" i="13"/>
  <c r="I1425" i="13"/>
  <c r="F1425" i="13"/>
  <c r="E1425" i="13"/>
  <c r="C1425" i="13"/>
  <c r="B1425" i="13"/>
  <c r="A1425" i="13"/>
  <c r="O1424" i="13"/>
  <c r="N1424" i="13"/>
  <c r="M1424" i="13"/>
  <c r="J1424" i="13"/>
  <c r="I1424" i="13"/>
  <c r="F1424" i="13"/>
  <c r="E1424" i="13"/>
  <c r="C1424" i="13"/>
  <c r="B1424" i="13"/>
  <c r="A1424" i="13"/>
  <c r="O1423" i="13"/>
  <c r="N1423" i="13"/>
  <c r="M1423" i="13"/>
  <c r="J1423" i="13"/>
  <c r="I1423" i="13"/>
  <c r="F1423" i="13"/>
  <c r="E1423" i="13"/>
  <c r="C1423" i="13"/>
  <c r="B1423" i="13"/>
  <c r="A1423" i="13"/>
  <c r="O1422" i="13"/>
  <c r="N1422" i="13"/>
  <c r="M1422" i="13"/>
  <c r="J1422" i="13"/>
  <c r="I1422" i="13"/>
  <c r="F1422" i="13"/>
  <c r="E1422" i="13"/>
  <c r="C1422" i="13"/>
  <c r="B1422" i="13"/>
  <c r="A1422" i="13"/>
  <c r="O1421" i="13"/>
  <c r="N1421" i="13"/>
  <c r="M1421" i="13"/>
  <c r="J1421" i="13"/>
  <c r="I1421" i="13"/>
  <c r="F1421" i="13"/>
  <c r="E1421" i="13"/>
  <c r="C1421" i="13"/>
  <c r="B1421" i="13"/>
  <c r="A1421" i="13"/>
  <c r="O1420" i="13"/>
  <c r="N1420" i="13"/>
  <c r="M1420" i="13"/>
  <c r="J1420" i="13"/>
  <c r="I1420" i="13"/>
  <c r="F1420" i="13"/>
  <c r="E1420" i="13"/>
  <c r="C1420" i="13"/>
  <c r="B1420" i="13"/>
  <c r="A1420" i="13"/>
  <c r="O1419" i="13"/>
  <c r="N1419" i="13"/>
  <c r="M1419" i="13"/>
  <c r="J1419" i="13"/>
  <c r="I1419" i="13"/>
  <c r="F1419" i="13"/>
  <c r="E1419" i="13"/>
  <c r="C1419" i="13"/>
  <c r="B1419" i="13"/>
  <c r="A1419" i="13"/>
  <c r="O1418" i="13"/>
  <c r="N1418" i="13"/>
  <c r="M1418" i="13"/>
  <c r="J1418" i="13"/>
  <c r="I1418" i="13"/>
  <c r="F1418" i="13"/>
  <c r="E1418" i="13"/>
  <c r="C1418" i="13"/>
  <c r="B1418" i="13"/>
  <c r="A1418" i="13"/>
  <c r="O1417" i="13"/>
  <c r="N1417" i="13"/>
  <c r="M1417" i="13"/>
  <c r="J1417" i="13"/>
  <c r="I1417" i="13"/>
  <c r="F1417" i="13"/>
  <c r="E1417" i="13"/>
  <c r="C1417" i="13"/>
  <c r="B1417" i="13"/>
  <c r="A1417" i="13"/>
  <c r="O1416" i="13"/>
  <c r="N1416" i="13"/>
  <c r="M1416" i="13"/>
  <c r="J1416" i="13"/>
  <c r="I1416" i="13"/>
  <c r="F1416" i="13"/>
  <c r="E1416" i="13"/>
  <c r="C1416" i="13"/>
  <c r="B1416" i="13"/>
  <c r="A1416" i="13"/>
  <c r="O1415" i="13"/>
  <c r="N1415" i="13"/>
  <c r="M1415" i="13"/>
  <c r="J1415" i="13"/>
  <c r="I1415" i="13"/>
  <c r="F1415" i="13"/>
  <c r="E1415" i="13"/>
  <c r="C1415" i="13"/>
  <c r="B1415" i="13"/>
  <c r="A1415" i="13"/>
  <c r="O1414" i="13"/>
  <c r="N1414" i="13"/>
  <c r="M1414" i="13"/>
  <c r="J1414" i="13"/>
  <c r="I1414" i="13"/>
  <c r="F1414" i="13"/>
  <c r="E1414" i="13"/>
  <c r="C1414" i="13"/>
  <c r="B1414" i="13"/>
  <c r="A1414" i="13"/>
  <c r="O1413" i="13"/>
  <c r="N1413" i="13"/>
  <c r="M1413" i="13"/>
  <c r="J1413" i="13"/>
  <c r="I1413" i="13"/>
  <c r="F1413" i="13"/>
  <c r="E1413" i="13"/>
  <c r="C1413" i="13"/>
  <c r="B1413" i="13"/>
  <c r="A1413" i="13"/>
  <c r="O1412" i="13"/>
  <c r="N1412" i="13"/>
  <c r="M1412" i="13"/>
  <c r="J1412" i="13"/>
  <c r="I1412" i="13"/>
  <c r="F1412" i="13"/>
  <c r="E1412" i="13"/>
  <c r="C1412" i="13"/>
  <c r="B1412" i="13"/>
  <c r="A1412" i="13"/>
  <c r="O1411" i="13"/>
  <c r="N1411" i="13"/>
  <c r="M1411" i="13"/>
  <c r="J1411" i="13"/>
  <c r="I1411" i="13"/>
  <c r="F1411" i="13"/>
  <c r="E1411" i="13"/>
  <c r="C1411" i="13"/>
  <c r="B1411" i="13"/>
  <c r="A1411" i="13"/>
  <c r="O1410" i="13"/>
  <c r="N1410" i="13"/>
  <c r="M1410" i="13"/>
  <c r="J1410" i="13"/>
  <c r="I1410" i="13"/>
  <c r="F1410" i="13"/>
  <c r="E1410" i="13"/>
  <c r="C1410" i="13"/>
  <c r="B1410" i="13"/>
  <c r="A1410" i="13"/>
  <c r="O1409" i="13"/>
  <c r="N1409" i="13"/>
  <c r="M1409" i="13"/>
  <c r="J1409" i="13"/>
  <c r="I1409" i="13"/>
  <c r="F1409" i="13"/>
  <c r="E1409" i="13"/>
  <c r="C1409" i="13"/>
  <c r="B1409" i="13"/>
  <c r="A1409" i="13"/>
  <c r="O1408" i="13"/>
  <c r="N1408" i="13"/>
  <c r="M1408" i="13"/>
  <c r="J1408" i="13"/>
  <c r="I1408" i="13"/>
  <c r="F1408" i="13"/>
  <c r="E1408" i="13"/>
  <c r="C1408" i="13"/>
  <c r="B1408" i="13"/>
  <c r="A1408" i="13"/>
  <c r="O1407" i="13"/>
  <c r="N1407" i="13"/>
  <c r="M1407" i="13"/>
  <c r="J1407" i="13"/>
  <c r="I1407" i="13"/>
  <c r="F1407" i="13"/>
  <c r="E1407" i="13"/>
  <c r="C1407" i="13"/>
  <c r="B1407" i="13"/>
  <c r="A1407" i="13"/>
  <c r="O1406" i="13"/>
  <c r="N1406" i="13"/>
  <c r="M1406" i="13"/>
  <c r="J1406" i="13"/>
  <c r="I1406" i="13"/>
  <c r="F1406" i="13"/>
  <c r="E1406" i="13"/>
  <c r="C1406" i="13"/>
  <c r="B1406" i="13"/>
  <c r="A1406" i="13"/>
  <c r="O1405" i="13"/>
  <c r="N1405" i="13"/>
  <c r="M1405" i="13"/>
  <c r="J1405" i="13"/>
  <c r="I1405" i="13"/>
  <c r="F1405" i="13"/>
  <c r="E1405" i="13"/>
  <c r="C1405" i="13"/>
  <c r="B1405" i="13"/>
  <c r="A1405" i="13"/>
  <c r="O1404" i="13"/>
  <c r="N1404" i="13"/>
  <c r="M1404" i="13"/>
  <c r="J1404" i="13"/>
  <c r="I1404" i="13"/>
  <c r="F1404" i="13"/>
  <c r="E1404" i="13"/>
  <c r="C1404" i="13"/>
  <c r="B1404" i="13"/>
  <c r="A1404" i="13"/>
  <c r="O1403" i="13"/>
  <c r="N1403" i="13"/>
  <c r="M1403" i="13"/>
  <c r="J1403" i="13"/>
  <c r="I1403" i="13"/>
  <c r="F1403" i="13"/>
  <c r="E1403" i="13"/>
  <c r="C1403" i="13"/>
  <c r="B1403" i="13"/>
  <c r="A1403" i="13"/>
  <c r="O1402" i="13"/>
  <c r="N1402" i="13"/>
  <c r="M1402" i="13"/>
  <c r="J1402" i="13"/>
  <c r="I1402" i="13"/>
  <c r="F1402" i="13"/>
  <c r="E1402" i="13"/>
  <c r="C1402" i="13"/>
  <c r="B1402" i="13"/>
  <c r="A1402" i="13"/>
  <c r="O1401" i="13"/>
  <c r="N1401" i="13"/>
  <c r="M1401" i="13"/>
  <c r="J1401" i="13"/>
  <c r="I1401" i="13"/>
  <c r="F1401" i="13"/>
  <c r="E1401" i="13"/>
  <c r="C1401" i="13"/>
  <c r="B1401" i="13"/>
  <c r="A1401" i="13"/>
  <c r="O1400" i="13"/>
  <c r="N1400" i="13"/>
  <c r="M1400" i="13"/>
  <c r="J1400" i="13"/>
  <c r="I1400" i="13"/>
  <c r="F1400" i="13"/>
  <c r="E1400" i="13"/>
  <c r="C1400" i="13"/>
  <c r="B1400" i="13"/>
  <c r="A1400" i="13"/>
  <c r="O1399" i="13"/>
  <c r="N1399" i="13"/>
  <c r="M1399" i="13"/>
  <c r="J1399" i="13"/>
  <c r="I1399" i="13"/>
  <c r="F1399" i="13"/>
  <c r="E1399" i="13"/>
  <c r="C1399" i="13"/>
  <c r="B1399" i="13"/>
  <c r="A1399" i="13"/>
  <c r="O1398" i="13"/>
  <c r="N1398" i="13"/>
  <c r="M1398" i="13"/>
  <c r="J1398" i="13"/>
  <c r="I1398" i="13"/>
  <c r="F1398" i="13"/>
  <c r="E1398" i="13"/>
  <c r="C1398" i="13"/>
  <c r="B1398" i="13"/>
  <c r="A1398" i="13"/>
  <c r="O1397" i="13"/>
  <c r="N1397" i="13"/>
  <c r="M1397" i="13"/>
  <c r="J1397" i="13"/>
  <c r="I1397" i="13"/>
  <c r="F1397" i="13"/>
  <c r="E1397" i="13"/>
  <c r="C1397" i="13"/>
  <c r="B1397" i="13"/>
  <c r="A1397" i="13"/>
  <c r="O1396" i="13"/>
  <c r="N1396" i="13"/>
  <c r="M1396" i="13"/>
  <c r="J1396" i="13"/>
  <c r="I1396" i="13"/>
  <c r="F1396" i="13"/>
  <c r="E1396" i="13"/>
  <c r="C1396" i="13"/>
  <c r="B1396" i="13"/>
  <c r="A1396" i="13"/>
  <c r="O1395" i="13"/>
  <c r="N1395" i="13"/>
  <c r="M1395" i="13"/>
  <c r="J1395" i="13"/>
  <c r="I1395" i="13"/>
  <c r="F1395" i="13"/>
  <c r="E1395" i="13"/>
  <c r="C1395" i="13"/>
  <c r="B1395" i="13"/>
  <c r="A1395" i="13"/>
  <c r="O1394" i="13"/>
  <c r="N1394" i="13"/>
  <c r="M1394" i="13"/>
  <c r="J1394" i="13"/>
  <c r="I1394" i="13"/>
  <c r="F1394" i="13"/>
  <c r="E1394" i="13"/>
  <c r="C1394" i="13"/>
  <c r="B1394" i="13"/>
  <c r="A1394" i="13"/>
  <c r="O1393" i="13"/>
  <c r="N1393" i="13"/>
  <c r="M1393" i="13"/>
  <c r="J1393" i="13"/>
  <c r="I1393" i="13"/>
  <c r="F1393" i="13"/>
  <c r="E1393" i="13"/>
  <c r="C1393" i="13"/>
  <c r="B1393" i="13"/>
  <c r="A1393" i="13"/>
  <c r="O1392" i="13"/>
  <c r="N1392" i="13"/>
  <c r="M1392" i="13"/>
  <c r="J1392" i="13"/>
  <c r="I1392" i="13"/>
  <c r="F1392" i="13"/>
  <c r="E1392" i="13"/>
  <c r="C1392" i="13"/>
  <c r="B1392" i="13"/>
  <c r="A1392" i="13"/>
  <c r="O1391" i="13"/>
  <c r="N1391" i="13"/>
  <c r="M1391" i="13"/>
  <c r="J1391" i="13"/>
  <c r="I1391" i="13"/>
  <c r="F1391" i="13"/>
  <c r="E1391" i="13"/>
  <c r="C1391" i="13"/>
  <c r="B1391" i="13"/>
  <c r="A1391" i="13"/>
  <c r="O1390" i="13"/>
  <c r="N1390" i="13"/>
  <c r="M1390" i="13"/>
  <c r="J1390" i="13"/>
  <c r="I1390" i="13"/>
  <c r="F1390" i="13"/>
  <c r="E1390" i="13"/>
  <c r="C1390" i="13"/>
  <c r="B1390" i="13"/>
  <c r="A1390" i="13"/>
  <c r="O1389" i="13"/>
  <c r="N1389" i="13"/>
  <c r="M1389" i="13"/>
  <c r="J1389" i="13"/>
  <c r="I1389" i="13"/>
  <c r="F1389" i="13"/>
  <c r="E1389" i="13"/>
  <c r="C1389" i="13"/>
  <c r="B1389" i="13"/>
  <c r="A1389" i="13"/>
  <c r="O1388" i="13"/>
  <c r="N1388" i="13"/>
  <c r="M1388" i="13"/>
  <c r="J1388" i="13"/>
  <c r="I1388" i="13"/>
  <c r="F1388" i="13"/>
  <c r="E1388" i="13"/>
  <c r="C1388" i="13"/>
  <c r="B1388" i="13"/>
  <c r="A1388" i="13"/>
  <c r="O1387" i="13"/>
  <c r="N1387" i="13"/>
  <c r="M1387" i="13"/>
  <c r="J1387" i="13"/>
  <c r="I1387" i="13"/>
  <c r="F1387" i="13"/>
  <c r="E1387" i="13"/>
  <c r="C1387" i="13"/>
  <c r="B1387" i="13"/>
  <c r="A1387" i="13"/>
  <c r="O1386" i="13"/>
  <c r="N1386" i="13"/>
  <c r="M1386" i="13"/>
  <c r="J1386" i="13"/>
  <c r="I1386" i="13"/>
  <c r="F1386" i="13"/>
  <c r="E1386" i="13"/>
  <c r="C1386" i="13"/>
  <c r="B1386" i="13"/>
  <c r="A1386" i="13"/>
  <c r="O1385" i="13"/>
  <c r="N1385" i="13"/>
  <c r="M1385" i="13"/>
  <c r="J1385" i="13"/>
  <c r="I1385" i="13"/>
  <c r="F1385" i="13"/>
  <c r="E1385" i="13"/>
  <c r="C1385" i="13"/>
  <c r="B1385" i="13"/>
  <c r="A1385" i="13"/>
  <c r="O1384" i="13"/>
  <c r="N1384" i="13"/>
  <c r="M1384" i="13"/>
  <c r="J1384" i="13"/>
  <c r="I1384" i="13"/>
  <c r="F1384" i="13"/>
  <c r="E1384" i="13"/>
  <c r="C1384" i="13"/>
  <c r="B1384" i="13"/>
  <c r="A1384" i="13"/>
  <c r="O1383" i="13"/>
  <c r="N1383" i="13"/>
  <c r="M1383" i="13"/>
  <c r="J1383" i="13"/>
  <c r="I1383" i="13"/>
  <c r="F1383" i="13"/>
  <c r="E1383" i="13"/>
  <c r="C1383" i="13"/>
  <c r="B1383" i="13"/>
  <c r="A1383" i="13"/>
  <c r="O1382" i="13"/>
  <c r="N1382" i="13"/>
  <c r="M1382" i="13"/>
  <c r="J1382" i="13"/>
  <c r="I1382" i="13"/>
  <c r="F1382" i="13"/>
  <c r="E1382" i="13"/>
  <c r="C1382" i="13"/>
  <c r="B1382" i="13"/>
  <c r="A1382" i="13"/>
  <c r="O1381" i="13"/>
  <c r="N1381" i="13"/>
  <c r="M1381" i="13"/>
  <c r="J1381" i="13"/>
  <c r="I1381" i="13"/>
  <c r="F1381" i="13"/>
  <c r="E1381" i="13"/>
  <c r="C1381" i="13"/>
  <c r="B1381" i="13"/>
  <c r="A1381" i="13"/>
  <c r="O1380" i="13"/>
  <c r="N1380" i="13"/>
  <c r="M1380" i="13"/>
  <c r="J1380" i="13"/>
  <c r="I1380" i="13"/>
  <c r="F1380" i="13"/>
  <c r="E1380" i="13"/>
  <c r="C1380" i="13"/>
  <c r="B1380" i="13"/>
  <c r="A1380" i="13"/>
  <c r="O1379" i="13"/>
  <c r="N1379" i="13"/>
  <c r="M1379" i="13"/>
  <c r="J1379" i="13"/>
  <c r="I1379" i="13"/>
  <c r="F1379" i="13"/>
  <c r="E1379" i="13"/>
  <c r="C1379" i="13"/>
  <c r="B1379" i="13"/>
  <c r="A1379" i="13"/>
  <c r="O1378" i="13"/>
  <c r="N1378" i="13"/>
  <c r="M1378" i="13"/>
  <c r="J1378" i="13"/>
  <c r="I1378" i="13"/>
  <c r="F1378" i="13"/>
  <c r="E1378" i="13"/>
  <c r="C1378" i="13"/>
  <c r="B1378" i="13"/>
  <c r="A1378" i="13"/>
  <c r="O1377" i="13"/>
  <c r="N1377" i="13"/>
  <c r="M1377" i="13"/>
  <c r="J1377" i="13"/>
  <c r="I1377" i="13"/>
  <c r="F1377" i="13"/>
  <c r="E1377" i="13"/>
  <c r="C1377" i="13"/>
  <c r="B1377" i="13"/>
  <c r="A1377" i="13"/>
  <c r="O1376" i="13"/>
  <c r="N1376" i="13"/>
  <c r="M1376" i="13"/>
  <c r="J1376" i="13"/>
  <c r="I1376" i="13"/>
  <c r="F1376" i="13"/>
  <c r="E1376" i="13"/>
  <c r="C1376" i="13"/>
  <c r="B1376" i="13"/>
  <c r="A1376" i="13"/>
  <c r="O1375" i="13"/>
  <c r="N1375" i="13"/>
  <c r="M1375" i="13"/>
  <c r="J1375" i="13"/>
  <c r="I1375" i="13"/>
  <c r="F1375" i="13"/>
  <c r="E1375" i="13"/>
  <c r="C1375" i="13"/>
  <c r="B1375" i="13"/>
  <c r="A1375" i="13"/>
  <c r="O1374" i="13"/>
  <c r="N1374" i="13"/>
  <c r="M1374" i="13"/>
  <c r="J1374" i="13"/>
  <c r="I1374" i="13"/>
  <c r="F1374" i="13"/>
  <c r="E1374" i="13"/>
  <c r="C1374" i="13"/>
  <c r="B1374" i="13"/>
  <c r="A1374" i="13"/>
  <c r="O1373" i="13"/>
  <c r="N1373" i="13"/>
  <c r="M1373" i="13"/>
  <c r="J1373" i="13"/>
  <c r="I1373" i="13"/>
  <c r="F1373" i="13"/>
  <c r="E1373" i="13"/>
  <c r="C1373" i="13"/>
  <c r="B1373" i="13"/>
  <c r="A1373" i="13"/>
  <c r="O1372" i="13"/>
  <c r="N1372" i="13"/>
  <c r="M1372" i="13"/>
  <c r="J1372" i="13"/>
  <c r="I1372" i="13"/>
  <c r="F1372" i="13"/>
  <c r="E1372" i="13"/>
  <c r="C1372" i="13"/>
  <c r="B1372" i="13"/>
  <c r="A1372" i="13"/>
  <c r="O1371" i="13"/>
  <c r="N1371" i="13"/>
  <c r="M1371" i="13"/>
  <c r="J1371" i="13"/>
  <c r="I1371" i="13"/>
  <c r="F1371" i="13"/>
  <c r="E1371" i="13"/>
  <c r="C1371" i="13"/>
  <c r="B1371" i="13"/>
  <c r="A1371" i="13"/>
  <c r="O1370" i="13"/>
  <c r="N1370" i="13"/>
  <c r="M1370" i="13"/>
  <c r="J1370" i="13"/>
  <c r="I1370" i="13"/>
  <c r="F1370" i="13"/>
  <c r="E1370" i="13"/>
  <c r="C1370" i="13"/>
  <c r="B1370" i="13"/>
  <c r="A1370" i="13"/>
  <c r="O1369" i="13"/>
  <c r="N1369" i="13"/>
  <c r="M1369" i="13"/>
  <c r="J1369" i="13"/>
  <c r="I1369" i="13"/>
  <c r="F1369" i="13"/>
  <c r="E1369" i="13"/>
  <c r="C1369" i="13"/>
  <c r="B1369" i="13"/>
  <c r="A1369" i="13"/>
  <c r="O1368" i="13"/>
  <c r="N1368" i="13"/>
  <c r="M1368" i="13"/>
  <c r="J1368" i="13"/>
  <c r="I1368" i="13"/>
  <c r="F1368" i="13"/>
  <c r="E1368" i="13"/>
  <c r="C1368" i="13"/>
  <c r="B1368" i="13"/>
  <c r="A1368" i="13"/>
  <c r="O1367" i="13"/>
  <c r="N1367" i="13"/>
  <c r="M1367" i="13"/>
  <c r="J1367" i="13"/>
  <c r="I1367" i="13"/>
  <c r="F1367" i="13"/>
  <c r="E1367" i="13"/>
  <c r="C1367" i="13"/>
  <c r="B1367" i="13"/>
  <c r="A1367" i="13"/>
  <c r="O1366" i="13"/>
  <c r="N1366" i="13"/>
  <c r="M1366" i="13"/>
  <c r="J1366" i="13"/>
  <c r="I1366" i="13"/>
  <c r="F1366" i="13"/>
  <c r="E1366" i="13"/>
  <c r="C1366" i="13"/>
  <c r="B1366" i="13"/>
  <c r="A1366" i="13"/>
  <c r="O1365" i="13"/>
  <c r="N1365" i="13"/>
  <c r="M1365" i="13"/>
  <c r="J1365" i="13"/>
  <c r="I1365" i="13"/>
  <c r="F1365" i="13"/>
  <c r="E1365" i="13"/>
  <c r="C1365" i="13"/>
  <c r="B1365" i="13"/>
  <c r="A1365" i="13"/>
  <c r="O1364" i="13"/>
  <c r="N1364" i="13"/>
  <c r="M1364" i="13"/>
  <c r="J1364" i="13"/>
  <c r="I1364" i="13"/>
  <c r="F1364" i="13"/>
  <c r="E1364" i="13"/>
  <c r="C1364" i="13"/>
  <c r="B1364" i="13"/>
  <c r="A1364" i="13"/>
  <c r="O1363" i="13"/>
  <c r="N1363" i="13"/>
  <c r="M1363" i="13"/>
  <c r="J1363" i="13"/>
  <c r="I1363" i="13"/>
  <c r="F1363" i="13"/>
  <c r="E1363" i="13"/>
  <c r="C1363" i="13"/>
  <c r="B1363" i="13"/>
  <c r="A1363" i="13"/>
  <c r="O1362" i="13"/>
  <c r="N1362" i="13"/>
  <c r="M1362" i="13"/>
  <c r="J1362" i="13"/>
  <c r="I1362" i="13"/>
  <c r="F1362" i="13"/>
  <c r="E1362" i="13"/>
  <c r="C1362" i="13"/>
  <c r="B1362" i="13"/>
  <c r="A1362" i="13"/>
  <c r="O1361" i="13"/>
  <c r="N1361" i="13"/>
  <c r="M1361" i="13"/>
  <c r="J1361" i="13"/>
  <c r="I1361" i="13"/>
  <c r="F1361" i="13"/>
  <c r="E1361" i="13"/>
  <c r="C1361" i="13"/>
  <c r="B1361" i="13"/>
  <c r="A1361" i="13"/>
  <c r="O1360" i="13"/>
  <c r="N1360" i="13"/>
  <c r="M1360" i="13"/>
  <c r="J1360" i="13"/>
  <c r="I1360" i="13"/>
  <c r="F1360" i="13"/>
  <c r="E1360" i="13"/>
  <c r="C1360" i="13"/>
  <c r="B1360" i="13"/>
  <c r="A1360" i="13"/>
  <c r="O1359" i="13"/>
  <c r="N1359" i="13"/>
  <c r="M1359" i="13"/>
  <c r="J1359" i="13"/>
  <c r="I1359" i="13"/>
  <c r="F1359" i="13"/>
  <c r="E1359" i="13"/>
  <c r="C1359" i="13"/>
  <c r="B1359" i="13"/>
  <c r="A1359" i="13"/>
  <c r="O1358" i="13"/>
  <c r="N1358" i="13"/>
  <c r="M1358" i="13"/>
  <c r="J1358" i="13"/>
  <c r="I1358" i="13"/>
  <c r="F1358" i="13"/>
  <c r="E1358" i="13"/>
  <c r="C1358" i="13"/>
  <c r="B1358" i="13"/>
  <c r="A1358" i="13"/>
  <c r="O1357" i="13"/>
  <c r="N1357" i="13"/>
  <c r="M1357" i="13"/>
  <c r="J1357" i="13"/>
  <c r="I1357" i="13"/>
  <c r="F1357" i="13"/>
  <c r="E1357" i="13"/>
  <c r="C1357" i="13"/>
  <c r="B1357" i="13"/>
  <c r="A1357" i="13"/>
  <c r="O1356" i="13"/>
  <c r="N1356" i="13"/>
  <c r="M1356" i="13"/>
  <c r="J1356" i="13"/>
  <c r="I1356" i="13"/>
  <c r="F1356" i="13"/>
  <c r="E1356" i="13"/>
  <c r="C1356" i="13"/>
  <c r="B1356" i="13"/>
  <c r="A1356" i="13"/>
  <c r="O1355" i="13"/>
  <c r="N1355" i="13"/>
  <c r="M1355" i="13"/>
  <c r="J1355" i="13"/>
  <c r="I1355" i="13"/>
  <c r="F1355" i="13"/>
  <c r="E1355" i="13"/>
  <c r="C1355" i="13"/>
  <c r="B1355" i="13"/>
  <c r="A1355" i="13"/>
  <c r="O1354" i="13"/>
  <c r="N1354" i="13"/>
  <c r="M1354" i="13"/>
  <c r="J1354" i="13"/>
  <c r="I1354" i="13"/>
  <c r="F1354" i="13"/>
  <c r="E1354" i="13"/>
  <c r="C1354" i="13"/>
  <c r="B1354" i="13"/>
  <c r="A1354" i="13"/>
  <c r="O1353" i="13"/>
  <c r="N1353" i="13"/>
  <c r="M1353" i="13"/>
  <c r="J1353" i="13"/>
  <c r="I1353" i="13"/>
  <c r="F1353" i="13"/>
  <c r="E1353" i="13"/>
  <c r="C1353" i="13"/>
  <c r="B1353" i="13"/>
  <c r="A1353" i="13"/>
  <c r="O1352" i="13"/>
  <c r="N1352" i="13"/>
  <c r="M1352" i="13"/>
  <c r="J1352" i="13"/>
  <c r="I1352" i="13"/>
  <c r="F1352" i="13"/>
  <c r="E1352" i="13"/>
  <c r="C1352" i="13"/>
  <c r="B1352" i="13"/>
  <c r="A1352" i="13"/>
  <c r="O1351" i="13"/>
  <c r="N1351" i="13"/>
  <c r="M1351" i="13"/>
  <c r="J1351" i="13"/>
  <c r="I1351" i="13"/>
  <c r="F1351" i="13"/>
  <c r="E1351" i="13"/>
  <c r="C1351" i="13"/>
  <c r="B1351" i="13"/>
  <c r="A1351" i="13"/>
  <c r="O1350" i="13"/>
  <c r="N1350" i="13"/>
  <c r="M1350" i="13"/>
  <c r="J1350" i="13"/>
  <c r="I1350" i="13"/>
  <c r="F1350" i="13"/>
  <c r="E1350" i="13"/>
  <c r="C1350" i="13"/>
  <c r="B1350" i="13"/>
  <c r="A1350" i="13"/>
  <c r="O1349" i="13"/>
  <c r="N1349" i="13"/>
  <c r="M1349" i="13"/>
  <c r="J1349" i="13"/>
  <c r="I1349" i="13"/>
  <c r="F1349" i="13"/>
  <c r="E1349" i="13"/>
  <c r="C1349" i="13"/>
  <c r="B1349" i="13"/>
  <c r="A1349" i="13"/>
  <c r="O1348" i="13"/>
  <c r="N1348" i="13"/>
  <c r="M1348" i="13"/>
  <c r="J1348" i="13"/>
  <c r="I1348" i="13"/>
  <c r="F1348" i="13"/>
  <c r="E1348" i="13"/>
  <c r="C1348" i="13"/>
  <c r="B1348" i="13"/>
  <c r="A1348" i="13"/>
  <c r="O1347" i="13"/>
  <c r="N1347" i="13"/>
  <c r="M1347" i="13"/>
  <c r="J1347" i="13"/>
  <c r="I1347" i="13"/>
  <c r="F1347" i="13"/>
  <c r="E1347" i="13"/>
  <c r="C1347" i="13"/>
  <c r="B1347" i="13"/>
  <c r="A1347" i="13"/>
  <c r="O1346" i="13"/>
  <c r="N1346" i="13"/>
  <c r="M1346" i="13"/>
  <c r="J1346" i="13"/>
  <c r="I1346" i="13"/>
  <c r="F1346" i="13"/>
  <c r="E1346" i="13"/>
  <c r="C1346" i="13"/>
  <c r="B1346" i="13"/>
  <c r="A1346" i="13"/>
  <c r="O1345" i="13"/>
  <c r="N1345" i="13"/>
  <c r="M1345" i="13"/>
  <c r="J1345" i="13"/>
  <c r="I1345" i="13"/>
  <c r="F1345" i="13"/>
  <c r="E1345" i="13"/>
  <c r="C1345" i="13"/>
  <c r="B1345" i="13"/>
  <c r="A1345" i="13"/>
  <c r="O1344" i="13"/>
  <c r="N1344" i="13"/>
  <c r="M1344" i="13"/>
  <c r="J1344" i="13"/>
  <c r="I1344" i="13"/>
  <c r="F1344" i="13"/>
  <c r="E1344" i="13"/>
  <c r="C1344" i="13"/>
  <c r="B1344" i="13"/>
  <c r="A1344" i="13"/>
  <c r="O1343" i="13"/>
  <c r="N1343" i="13"/>
  <c r="M1343" i="13"/>
  <c r="J1343" i="13"/>
  <c r="I1343" i="13"/>
  <c r="F1343" i="13"/>
  <c r="E1343" i="13"/>
  <c r="C1343" i="13"/>
  <c r="B1343" i="13"/>
  <c r="A1343" i="13"/>
  <c r="O1342" i="13"/>
  <c r="N1342" i="13"/>
  <c r="M1342" i="13"/>
  <c r="J1342" i="13"/>
  <c r="I1342" i="13"/>
  <c r="F1342" i="13"/>
  <c r="E1342" i="13"/>
  <c r="C1342" i="13"/>
  <c r="B1342" i="13"/>
  <c r="A1342" i="13"/>
  <c r="O1341" i="13"/>
  <c r="N1341" i="13"/>
  <c r="M1341" i="13"/>
  <c r="J1341" i="13"/>
  <c r="I1341" i="13"/>
  <c r="F1341" i="13"/>
  <c r="E1341" i="13"/>
  <c r="C1341" i="13"/>
  <c r="B1341" i="13"/>
  <c r="A1341" i="13"/>
  <c r="O1340" i="13"/>
  <c r="N1340" i="13"/>
  <c r="M1340" i="13"/>
  <c r="J1340" i="13"/>
  <c r="I1340" i="13"/>
  <c r="F1340" i="13"/>
  <c r="E1340" i="13"/>
  <c r="C1340" i="13"/>
  <c r="B1340" i="13"/>
  <c r="A1340" i="13"/>
  <c r="O1339" i="13"/>
  <c r="N1339" i="13"/>
  <c r="M1339" i="13"/>
  <c r="J1339" i="13"/>
  <c r="I1339" i="13"/>
  <c r="F1339" i="13"/>
  <c r="E1339" i="13"/>
  <c r="C1339" i="13"/>
  <c r="B1339" i="13"/>
  <c r="A1339" i="13"/>
  <c r="O1338" i="13"/>
  <c r="N1338" i="13"/>
  <c r="M1338" i="13"/>
  <c r="J1338" i="13"/>
  <c r="I1338" i="13"/>
  <c r="F1338" i="13"/>
  <c r="E1338" i="13"/>
  <c r="C1338" i="13"/>
  <c r="B1338" i="13"/>
  <c r="A1338" i="13"/>
  <c r="O1337" i="13"/>
  <c r="N1337" i="13"/>
  <c r="M1337" i="13"/>
  <c r="J1337" i="13"/>
  <c r="I1337" i="13"/>
  <c r="F1337" i="13"/>
  <c r="E1337" i="13"/>
  <c r="C1337" i="13"/>
  <c r="B1337" i="13"/>
  <c r="A1337" i="13"/>
  <c r="O1336" i="13"/>
  <c r="N1336" i="13"/>
  <c r="M1336" i="13"/>
  <c r="J1336" i="13"/>
  <c r="I1336" i="13"/>
  <c r="F1336" i="13"/>
  <c r="E1336" i="13"/>
  <c r="C1336" i="13"/>
  <c r="B1336" i="13"/>
  <c r="A1336" i="13"/>
  <c r="O1335" i="13"/>
  <c r="N1335" i="13"/>
  <c r="M1335" i="13"/>
  <c r="J1335" i="13"/>
  <c r="I1335" i="13"/>
  <c r="F1335" i="13"/>
  <c r="E1335" i="13"/>
  <c r="C1335" i="13"/>
  <c r="B1335" i="13"/>
  <c r="A1335" i="13"/>
  <c r="O1334" i="13"/>
  <c r="N1334" i="13"/>
  <c r="M1334" i="13"/>
  <c r="J1334" i="13"/>
  <c r="I1334" i="13"/>
  <c r="F1334" i="13"/>
  <c r="E1334" i="13"/>
  <c r="C1334" i="13"/>
  <c r="B1334" i="13"/>
  <c r="A1334" i="13"/>
  <c r="O1333" i="13"/>
  <c r="N1333" i="13"/>
  <c r="M1333" i="13"/>
  <c r="J1333" i="13"/>
  <c r="I1333" i="13"/>
  <c r="F1333" i="13"/>
  <c r="E1333" i="13"/>
  <c r="C1333" i="13"/>
  <c r="B1333" i="13"/>
  <c r="A1333" i="13"/>
  <c r="O1332" i="13"/>
  <c r="N1332" i="13"/>
  <c r="M1332" i="13"/>
  <c r="J1332" i="13"/>
  <c r="I1332" i="13"/>
  <c r="F1332" i="13"/>
  <c r="E1332" i="13"/>
  <c r="C1332" i="13"/>
  <c r="B1332" i="13"/>
  <c r="A1332" i="13"/>
  <c r="O1331" i="13"/>
  <c r="N1331" i="13"/>
  <c r="M1331" i="13"/>
  <c r="J1331" i="13"/>
  <c r="I1331" i="13"/>
  <c r="F1331" i="13"/>
  <c r="E1331" i="13"/>
  <c r="C1331" i="13"/>
  <c r="B1331" i="13"/>
  <c r="A1331" i="13"/>
  <c r="O1330" i="13"/>
  <c r="N1330" i="13"/>
  <c r="M1330" i="13"/>
  <c r="J1330" i="13"/>
  <c r="I1330" i="13"/>
  <c r="F1330" i="13"/>
  <c r="E1330" i="13"/>
  <c r="C1330" i="13"/>
  <c r="B1330" i="13"/>
  <c r="A1330" i="13"/>
  <c r="O1329" i="13"/>
  <c r="N1329" i="13"/>
  <c r="M1329" i="13"/>
  <c r="J1329" i="13"/>
  <c r="I1329" i="13"/>
  <c r="F1329" i="13"/>
  <c r="E1329" i="13"/>
  <c r="C1329" i="13"/>
  <c r="B1329" i="13"/>
  <c r="A1329" i="13"/>
  <c r="O1328" i="13"/>
  <c r="N1328" i="13"/>
  <c r="M1328" i="13"/>
  <c r="J1328" i="13"/>
  <c r="I1328" i="13"/>
  <c r="F1328" i="13"/>
  <c r="E1328" i="13"/>
  <c r="C1328" i="13"/>
  <c r="B1328" i="13"/>
  <c r="A1328" i="13"/>
  <c r="O1327" i="13"/>
  <c r="N1327" i="13"/>
  <c r="M1327" i="13"/>
  <c r="J1327" i="13"/>
  <c r="I1327" i="13"/>
  <c r="F1327" i="13"/>
  <c r="E1327" i="13"/>
  <c r="C1327" i="13"/>
  <c r="B1327" i="13"/>
  <c r="A1327" i="13"/>
  <c r="O1326" i="13"/>
  <c r="N1326" i="13"/>
  <c r="M1326" i="13"/>
  <c r="J1326" i="13"/>
  <c r="I1326" i="13"/>
  <c r="F1326" i="13"/>
  <c r="E1326" i="13"/>
  <c r="C1326" i="13"/>
  <c r="B1326" i="13"/>
  <c r="A1326" i="13"/>
  <c r="O1325" i="13"/>
  <c r="N1325" i="13"/>
  <c r="M1325" i="13"/>
  <c r="J1325" i="13"/>
  <c r="I1325" i="13"/>
  <c r="F1325" i="13"/>
  <c r="E1325" i="13"/>
  <c r="C1325" i="13"/>
  <c r="B1325" i="13"/>
  <c r="A1325" i="13"/>
  <c r="O1324" i="13"/>
  <c r="N1324" i="13"/>
  <c r="M1324" i="13"/>
  <c r="J1324" i="13"/>
  <c r="I1324" i="13"/>
  <c r="F1324" i="13"/>
  <c r="E1324" i="13"/>
  <c r="C1324" i="13"/>
  <c r="B1324" i="13"/>
  <c r="A1324" i="13"/>
  <c r="O1323" i="13"/>
  <c r="N1323" i="13"/>
  <c r="M1323" i="13"/>
  <c r="J1323" i="13"/>
  <c r="I1323" i="13"/>
  <c r="F1323" i="13"/>
  <c r="E1323" i="13"/>
  <c r="C1323" i="13"/>
  <c r="B1323" i="13"/>
  <c r="A1323" i="13"/>
  <c r="O1322" i="13"/>
  <c r="N1322" i="13"/>
  <c r="M1322" i="13"/>
  <c r="J1322" i="13"/>
  <c r="I1322" i="13"/>
  <c r="F1322" i="13"/>
  <c r="E1322" i="13"/>
  <c r="C1322" i="13"/>
  <c r="B1322" i="13"/>
  <c r="A1322" i="13"/>
  <c r="O1321" i="13"/>
  <c r="N1321" i="13"/>
  <c r="M1321" i="13"/>
  <c r="J1321" i="13"/>
  <c r="I1321" i="13"/>
  <c r="F1321" i="13"/>
  <c r="E1321" i="13"/>
  <c r="C1321" i="13"/>
  <c r="B1321" i="13"/>
  <c r="A1321" i="13"/>
  <c r="O1320" i="13"/>
  <c r="N1320" i="13"/>
  <c r="M1320" i="13"/>
  <c r="J1320" i="13"/>
  <c r="I1320" i="13"/>
  <c r="F1320" i="13"/>
  <c r="E1320" i="13"/>
  <c r="C1320" i="13"/>
  <c r="B1320" i="13"/>
  <c r="A1320" i="13"/>
  <c r="O1319" i="13"/>
  <c r="N1319" i="13"/>
  <c r="M1319" i="13"/>
  <c r="J1319" i="13"/>
  <c r="I1319" i="13"/>
  <c r="F1319" i="13"/>
  <c r="E1319" i="13"/>
  <c r="C1319" i="13"/>
  <c r="B1319" i="13"/>
  <c r="A1319" i="13"/>
  <c r="O1318" i="13"/>
  <c r="N1318" i="13"/>
  <c r="M1318" i="13"/>
  <c r="J1318" i="13"/>
  <c r="I1318" i="13"/>
  <c r="F1318" i="13"/>
  <c r="E1318" i="13"/>
  <c r="C1318" i="13"/>
  <c r="B1318" i="13"/>
  <c r="A1318" i="13"/>
  <c r="O1317" i="13"/>
  <c r="N1317" i="13"/>
  <c r="M1317" i="13"/>
  <c r="J1317" i="13"/>
  <c r="I1317" i="13"/>
  <c r="F1317" i="13"/>
  <c r="E1317" i="13"/>
  <c r="C1317" i="13"/>
  <c r="B1317" i="13"/>
  <c r="A1317" i="13"/>
  <c r="O1316" i="13"/>
  <c r="N1316" i="13"/>
  <c r="M1316" i="13"/>
  <c r="J1316" i="13"/>
  <c r="I1316" i="13"/>
  <c r="F1316" i="13"/>
  <c r="E1316" i="13"/>
  <c r="C1316" i="13"/>
  <c r="B1316" i="13"/>
  <c r="A1316" i="13"/>
  <c r="O1315" i="13"/>
  <c r="N1315" i="13"/>
  <c r="M1315" i="13"/>
  <c r="J1315" i="13"/>
  <c r="I1315" i="13"/>
  <c r="F1315" i="13"/>
  <c r="E1315" i="13"/>
  <c r="C1315" i="13"/>
  <c r="B1315" i="13"/>
  <c r="A1315" i="13"/>
  <c r="O1314" i="13"/>
  <c r="N1314" i="13"/>
  <c r="M1314" i="13"/>
  <c r="J1314" i="13"/>
  <c r="I1314" i="13"/>
  <c r="F1314" i="13"/>
  <c r="E1314" i="13"/>
  <c r="C1314" i="13"/>
  <c r="B1314" i="13"/>
  <c r="A1314" i="13"/>
  <c r="O1313" i="13"/>
  <c r="N1313" i="13"/>
  <c r="M1313" i="13"/>
  <c r="J1313" i="13"/>
  <c r="I1313" i="13"/>
  <c r="F1313" i="13"/>
  <c r="E1313" i="13"/>
  <c r="C1313" i="13"/>
  <c r="B1313" i="13"/>
  <c r="A1313" i="13"/>
  <c r="O1312" i="13"/>
  <c r="N1312" i="13"/>
  <c r="M1312" i="13"/>
  <c r="J1312" i="13"/>
  <c r="I1312" i="13"/>
  <c r="F1312" i="13"/>
  <c r="E1312" i="13"/>
  <c r="C1312" i="13"/>
  <c r="B1312" i="13"/>
  <c r="A1312" i="13"/>
  <c r="O1311" i="13"/>
  <c r="N1311" i="13"/>
  <c r="M1311" i="13"/>
  <c r="J1311" i="13"/>
  <c r="I1311" i="13"/>
  <c r="F1311" i="13"/>
  <c r="E1311" i="13"/>
  <c r="C1311" i="13"/>
  <c r="B1311" i="13"/>
  <c r="A1311" i="13"/>
  <c r="O1310" i="13"/>
  <c r="N1310" i="13"/>
  <c r="M1310" i="13"/>
  <c r="J1310" i="13"/>
  <c r="I1310" i="13"/>
  <c r="F1310" i="13"/>
  <c r="E1310" i="13"/>
  <c r="C1310" i="13"/>
  <c r="B1310" i="13"/>
  <c r="A1310" i="13"/>
  <c r="O1309" i="13"/>
  <c r="N1309" i="13"/>
  <c r="M1309" i="13"/>
  <c r="J1309" i="13"/>
  <c r="I1309" i="13"/>
  <c r="F1309" i="13"/>
  <c r="E1309" i="13"/>
  <c r="C1309" i="13"/>
  <c r="B1309" i="13"/>
  <c r="A1309" i="13"/>
  <c r="O1308" i="13"/>
  <c r="N1308" i="13"/>
  <c r="M1308" i="13"/>
  <c r="J1308" i="13"/>
  <c r="I1308" i="13"/>
  <c r="F1308" i="13"/>
  <c r="E1308" i="13"/>
  <c r="C1308" i="13"/>
  <c r="B1308" i="13"/>
  <c r="A1308" i="13"/>
  <c r="O1307" i="13"/>
  <c r="N1307" i="13"/>
  <c r="M1307" i="13"/>
  <c r="J1307" i="13"/>
  <c r="I1307" i="13"/>
  <c r="F1307" i="13"/>
  <c r="E1307" i="13"/>
  <c r="C1307" i="13"/>
  <c r="B1307" i="13"/>
  <c r="A1307" i="13"/>
  <c r="O1306" i="13"/>
  <c r="N1306" i="13"/>
  <c r="M1306" i="13"/>
  <c r="J1306" i="13"/>
  <c r="I1306" i="13"/>
  <c r="F1306" i="13"/>
  <c r="E1306" i="13"/>
  <c r="C1306" i="13"/>
  <c r="B1306" i="13"/>
  <c r="A1306" i="13"/>
  <c r="O1305" i="13"/>
  <c r="N1305" i="13"/>
  <c r="M1305" i="13"/>
  <c r="J1305" i="13"/>
  <c r="I1305" i="13"/>
  <c r="F1305" i="13"/>
  <c r="E1305" i="13"/>
  <c r="C1305" i="13"/>
  <c r="B1305" i="13"/>
  <c r="A1305" i="13"/>
  <c r="O1304" i="13"/>
  <c r="N1304" i="13"/>
  <c r="M1304" i="13"/>
  <c r="J1304" i="13"/>
  <c r="I1304" i="13"/>
  <c r="F1304" i="13"/>
  <c r="E1304" i="13"/>
  <c r="C1304" i="13"/>
  <c r="B1304" i="13"/>
  <c r="A1304" i="13"/>
  <c r="O1303" i="13"/>
  <c r="N1303" i="13"/>
  <c r="M1303" i="13"/>
  <c r="J1303" i="13"/>
  <c r="I1303" i="13"/>
  <c r="F1303" i="13"/>
  <c r="E1303" i="13"/>
  <c r="C1303" i="13"/>
  <c r="B1303" i="13"/>
  <c r="A1303" i="13"/>
  <c r="O1302" i="13"/>
  <c r="N1302" i="13"/>
  <c r="M1302" i="13"/>
  <c r="J1302" i="13"/>
  <c r="I1302" i="13"/>
  <c r="F1302" i="13"/>
  <c r="E1302" i="13"/>
  <c r="C1302" i="13"/>
  <c r="B1302" i="13"/>
  <c r="A1302" i="13"/>
  <c r="O1301" i="13"/>
  <c r="N1301" i="13"/>
  <c r="M1301" i="13"/>
  <c r="J1301" i="13"/>
  <c r="I1301" i="13"/>
  <c r="F1301" i="13"/>
  <c r="E1301" i="13"/>
  <c r="C1301" i="13"/>
  <c r="B1301" i="13"/>
  <c r="A1301" i="13"/>
  <c r="O1300" i="13"/>
  <c r="N1300" i="13"/>
  <c r="M1300" i="13"/>
  <c r="J1300" i="13"/>
  <c r="I1300" i="13"/>
  <c r="F1300" i="13"/>
  <c r="E1300" i="13"/>
  <c r="C1300" i="13"/>
  <c r="B1300" i="13"/>
  <c r="A1300" i="13"/>
  <c r="O1299" i="13"/>
  <c r="N1299" i="13"/>
  <c r="M1299" i="13"/>
  <c r="J1299" i="13"/>
  <c r="I1299" i="13"/>
  <c r="F1299" i="13"/>
  <c r="E1299" i="13"/>
  <c r="C1299" i="13"/>
  <c r="B1299" i="13"/>
  <c r="A1299" i="13"/>
  <c r="O1298" i="13"/>
  <c r="N1298" i="13"/>
  <c r="M1298" i="13"/>
  <c r="J1298" i="13"/>
  <c r="I1298" i="13"/>
  <c r="F1298" i="13"/>
  <c r="E1298" i="13"/>
  <c r="C1298" i="13"/>
  <c r="B1298" i="13"/>
  <c r="A1298" i="13"/>
  <c r="O1297" i="13"/>
  <c r="N1297" i="13"/>
  <c r="M1297" i="13"/>
  <c r="J1297" i="13"/>
  <c r="I1297" i="13"/>
  <c r="F1297" i="13"/>
  <c r="E1297" i="13"/>
  <c r="C1297" i="13"/>
  <c r="B1297" i="13"/>
  <c r="A1297" i="13"/>
  <c r="O1296" i="13"/>
  <c r="N1296" i="13"/>
  <c r="M1296" i="13"/>
  <c r="J1296" i="13"/>
  <c r="I1296" i="13"/>
  <c r="F1296" i="13"/>
  <c r="E1296" i="13"/>
  <c r="C1296" i="13"/>
  <c r="B1296" i="13"/>
  <c r="A1296" i="13"/>
  <c r="O1295" i="13"/>
  <c r="N1295" i="13"/>
  <c r="M1295" i="13"/>
  <c r="J1295" i="13"/>
  <c r="I1295" i="13"/>
  <c r="F1295" i="13"/>
  <c r="E1295" i="13"/>
  <c r="C1295" i="13"/>
  <c r="B1295" i="13"/>
  <c r="A1295" i="13"/>
  <c r="O1294" i="13"/>
  <c r="N1294" i="13"/>
  <c r="M1294" i="13"/>
  <c r="J1294" i="13"/>
  <c r="I1294" i="13"/>
  <c r="F1294" i="13"/>
  <c r="E1294" i="13"/>
  <c r="C1294" i="13"/>
  <c r="B1294" i="13"/>
  <c r="A1294" i="13"/>
  <c r="O1293" i="13"/>
  <c r="N1293" i="13"/>
  <c r="M1293" i="13"/>
  <c r="J1293" i="13"/>
  <c r="I1293" i="13"/>
  <c r="F1293" i="13"/>
  <c r="E1293" i="13"/>
  <c r="C1293" i="13"/>
  <c r="B1293" i="13"/>
  <c r="A1293" i="13"/>
  <c r="O1292" i="13"/>
  <c r="N1292" i="13"/>
  <c r="M1292" i="13"/>
  <c r="J1292" i="13"/>
  <c r="I1292" i="13"/>
  <c r="F1292" i="13"/>
  <c r="E1292" i="13"/>
  <c r="C1292" i="13"/>
  <c r="B1292" i="13"/>
  <c r="A1292" i="13"/>
  <c r="O1291" i="13"/>
  <c r="N1291" i="13"/>
  <c r="M1291" i="13"/>
  <c r="J1291" i="13"/>
  <c r="I1291" i="13"/>
  <c r="F1291" i="13"/>
  <c r="E1291" i="13"/>
  <c r="C1291" i="13"/>
  <c r="B1291" i="13"/>
  <c r="A1291" i="13"/>
  <c r="O1290" i="13"/>
  <c r="N1290" i="13"/>
  <c r="M1290" i="13"/>
  <c r="J1290" i="13"/>
  <c r="I1290" i="13"/>
  <c r="F1290" i="13"/>
  <c r="E1290" i="13"/>
  <c r="C1290" i="13"/>
  <c r="B1290" i="13"/>
  <c r="A1290" i="13"/>
  <c r="O1289" i="13"/>
  <c r="N1289" i="13"/>
  <c r="M1289" i="13"/>
  <c r="J1289" i="13"/>
  <c r="I1289" i="13"/>
  <c r="F1289" i="13"/>
  <c r="E1289" i="13"/>
  <c r="C1289" i="13"/>
  <c r="B1289" i="13"/>
  <c r="A1289" i="13"/>
  <c r="O1288" i="13"/>
  <c r="N1288" i="13"/>
  <c r="M1288" i="13"/>
  <c r="J1288" i="13"/>
  <c r="I1288" i="13"/>
  <c r="F1288" i="13"/>
  <c r="E1288" i="13"/>
  <c r="C1288" i="13"/>
  <c r="B1288" i="13"/>
  <c r="A1288" i="13"/>
  <c r="O1287" i="13"/>
  <c r="N1287" i="13"/>
  <c r="M1287" i="13"/>
  <c r="J1287" i="13"/>
  <c r="I1287" i="13"/>
  <c r="F1287" i="13"/>
  <c r="E1287" i="13"/>
  <c r="C1287" i="13"/>
  <c r="B1287" i="13"/>
  <c r="A1287" i="13"/>
  <c r="O1286" i="13"/>
  <c r="N1286" i="13"/>
  <c r="M1286" i="13"/>
  <c r="J1286" i="13"/>
  <c r="I1286" i="13"/>
  <c r="F1286" i="13"/>
  <c r="E1286" i="13"/>
  <c r="C1286" i="13"/>
  <c r="B1286" i="13"/>
  <c r="A1286" i="13"/>
  <c r="O1285" i="13"/>
  <c r="N1285" i="13"/>
  <c r="M1285" i="13"/>
  <c r="J1285" i="13"/>
  <c r="I1285" i="13"/>
  <c r="F1285" i="13"/>
  <c r="E1285" i="13"/>
  <c r="C1285" i="13"/>
  <c r="B1285" i="13"/>
  <c r="A1285" i="13"/>
  <c r="O1284" i="13"/>
  <c r="N1284" i="13"/>
  <c r="M1284" i="13"/>
  <c r="J1284" i="13"/>
  <c r="I1284" i="13"/>
  <c r="F1284" i="13"/>
  <c r="E1284" i="13"/>
  <c r="C1284" i="13"/>
  <c r="B1284" i="13"/>
  <c r="A1284" i="13"/>
  <c r="O1283" i="13"/>
  <c r="N1283" i="13"/>
  <c r="M1283" i="13"/>
  <c r="J1283" i="13"/>
  <c r="I1283" i="13"/>
  <c r="F1283" i="13"/>
  <c r="E1283" i="13"/>
  <c r="C1283" i="13"/>
  <c r="B1283" i="13"/>
  <c r="A1283" i="13"/>
  <c r="O1282" i="13"/>
  <c r="N1282" i="13"/>
  <c r="M1282" i="13"/>
  <c r="J1282" i="13"/>
  <c r="I1282" i="13"/>
  <c r="F1282" i="13"/>
  <c r="E1282" i="13"/>
  <c r="C1282" i="13"/>
  <c r="B1282" i="13"/>
  <c r="A1282" i="13"/>
  <c r="O1281" i="13"/>
  <c r="N1281" i="13"/>
  <c r="M1281" i="13"/>
  <c r="J1281" i="13"/>
  <c r="I1281" i="13"/>
  <c r="F1281" i="13"/>
  <c r="E1281" i="13"/>
  <c r="C1281" i="13"/>
  <c r="B1281" i="13"/>
  <c r="A1281" i="13"/>
  <c r="O1280" i="13"/>
  <c r="N1280" i="13"/>
  <c r="M1280" i="13"/>
  <c r="J1280" i="13"/>
  <c r="I1280" i="13"/>
  <c r="F1280" i="13"/>
  <c r="E1280" i="13"/>
  <c r="C1280" i="13"/>
  <c r="B1280" i="13"/>
  <c r="A1280" i="13"/>
  <c r="O1279" i="13"/>
  <c r="N1279" i="13"/>
  <c r="M1279" i="13"/>
  <c r="J1279" i="13"/>
  <c r="I1279" i="13"/>
  <c r="F1279" i="13"/>
  <c r="E1279" i="13"/>
  <c r="C1279" i="13"/>
  <c r="B1279" i="13"/>
  <c r="A1279" i="13"/>
  <c r="O1278" i="13"/>
  <c r="N1278" i="13"/>
  <c r="M1278" i="13"/>
  <c r="J1278" i="13"/>
  <c r="I1278" i="13"/>
  <c r="F1278" i="13"/>
  <c r="E1278" i="13"/>
  <c r="C1278" i="13"/>
  <c r="B1278" i="13"/>
  <c r="A1278" i="13"/>
  <c r="O1277" i="13"/>
  <c r="N1277" i="13"/>
  <c r="M1277" i="13"/>
  <c r="J1277" i="13"/>
  <c r="I1277" i="13"/>
  <c r="F1277" i="13"/>
  <c r="E1277" i="13"/>
  <c r="C1277" i="13"/>
  <c r="B1277" i="13"/>
  <c r="A1277" i="13"/>
  <c r="O1276" i="13"/>
  <c r="N1276" i="13"/>
  <c r="M1276" i="13"/>
  <c r="J1276" i="13"/>
  <c r="I1276" i="13"/>
  <c r="F1276" i="13"/>
  <c r="E1276" i="13"/>
  <c r="C1276" i="13"/>
  <c r="B1276" i="13"/>
  <c r="A1276" i="13"/>
  <c r="O1275" i="13"/>
  <c r="N1275" i="13"/>
  <c r="M1275" i="13"/>
  <c r="J1275" i="13"/>
  <c r="I1275" i="13"/>
  <c r="F1275" i="13"/>
  <c r="E1275" i="13"/>
  <c r="C1275" i="13"/>
  <c r="B1275" i="13"/>
  <c r="A1275" i="13"/>
  <c r="O1274" i="13"/>
  <c r="N1274" i="13"/>
  <c r="M1274" i="13"/>
  <c r="J1274" i="13"/>
  <c r="I1274" i="13"/>
  <c r="F1274" i="13"/>
  <c r="E1274" i="13"/>
  <c r="C1274" i="13"/>
  <c r="B1274" i="13"/>
  <c r="A1274" i="13"/>
  <c r="O1273" i="13"/>
  <c r="N1273" i="13"/>
  <c r="M1273" i="13"/>
  <c r="J1273" i="13"/>
  <c r="I1273" i="13"/>
  <c r="F1273" i="13"/>
  <c r="E1273" i="13"/>
  <c r="C1273" i="13"/>
  <c r="B1273" i="13"/>
  <c r="A1273" i="13"/>
  <c r="O1272" i="13"/>
  <c r="N1272" i="13"/>
  <c r="M1272" i="13"/>
  <c r="J1272" i="13"/>
  <c r="I1272" i="13"/>
  <c r="F1272" i="13"/>
  <c r="E1272" i="13"/>
  <c r="C1272" i="13"/>
  <c r="B1272" i="13"/>
  <c r="A1272" i="13"/>
  <c r="O1271" i="13"/>
  <c r="N1271" i="13"/>
  <c r="M1271" i="13"/>
  <c r="J1271" i="13"/>
  <c r="I1271" i="13"/>
  <c r="F1271" i="13"/>
  <c r="E1271" i="13"/>
  <c r="C1271" i="13"/>
  <c r="B1271" i="13"/>
  <c r="A1271" i="13"/>
  <c r="O1270" i="13"/>
  <c r="N1270" i="13"/>
  <c r="M1270" i="13"/>
  <c r="J1270" i="13"/>
  <c r="I1270" i="13"/>
  <c r="F1270" i="13"/>
  <c r="E1270" i="13"/>
  <c r="C1270" i="13"/>
  <c r="B1270" i="13"/>
  <c r="A1270" i="13"/>
  <c r="O1269" i="13"/>
  <c r="N1269" i="13"/>
  <c r="M1269" i="13"/>
  <c r="J1269" i="13"/>
  <c r="I1269" i="13"/>
  <c r="F1269" i="13"/>
  <c r="E1269" i="13"/>
  <c r="C1269" i="13"/>
  <c r="B1269" i="13"/>
  <c r="A1269" i="13"/>
  <c r="O1268" i="13"/>
  <c r="N1268" i="13"/>
  <c r="M1268" i="13"/>
  <c r="J1268" i="13"/>
  <c r="I1268" i="13"/>
  <c r="F1268" i="13"/>
  <c r="E1268" i="13"/>
  <c r="C1268" i="13"/>
  <c r="B1268" i="13"/>
  <c r="A1268" i="13"/>
  <c r="O1267" i="13"/>
  <c r="N1267" i="13"/>
  <c r="M1267" i="13"/>
  <c r="J1267" i="13"/>
  <c r="I1267" i="13"/>
  <c r="F1267" i="13"/>
  <c r="E1267" i="13"/>
  <c r="C1267" i="13"/>
  <c r="B1267" i="13"/>
  <c r="A1267" i="13"/>
  <c r="O1266" i="13"/>
  <c r="N1266" i="13"/>
  <c r="M1266" i="13"/>
  <c r="J1266" i="13"/>
  <c r="I1266" i="13"/>
  <c r="F1266" i="13"/>
  <c r="E1266" i="13"/>
  <c r="C1266" i="13"/>
  <c r="B1266" i="13"/>
  <c r="A1266" i="13"/>
  <c r="O1265" i="13"/>
  <c r="N1265" i="13"/>
  <c r="M1265" i="13"/>
  <c r="J1265" i="13"/>
  <c r="I1265" i="13"/>
  <c r="F1265" i="13"/>
  <c r="E1265" i="13"/>
  <c r="C1265" i="13"/>
  <c r="B1265" i="13"/>
  <c r="A1265" i="13"/>
  <c r="O1264" i="13"/>
  <c r="N1264" i="13"/>
  <c r="M1264" i="13"/>
  <c r="J1264" i="13"/>
  <c r="I1264" i="13"/>
  <c r="F1264" i="13"/>
  <c r="E1264" i="13"/>
  <c r="C1264" i="13"/>
  <c r="B1264" i="13"/>
  <c r="A1264" i="13"/>
  <c r="O1263" i="13"/>
  <c r="N1263" i="13"/>
  <c r="M1263" i="13"/>
  <c r="J1263" i="13"/>
  <c r="I1263" i="13"/>
  <c r="F1263" i="13"/>
  <c r="E1263" i="13"/>
  <c r="C1263" i="13"/>
  <c r="B1263" i="13"/>
  <c r="A1263" i="13"/>
  <c r="O1262" i="13"/>
  <c r="N1262" i="13"/>
  <c r="M1262" i="13"/>
  <c r="J1262" i="13"/>
  <c r="I1262" i="13"/>
  <c r="F1262" i="13"/>
  <c r="E1262" i="13"/>
  <c r="C1262" i="13"/>
  <c r="B1262" i="13"/>
  <c r="A1262" i="13"/>
  <c r="O1261" i="13"/>
  <c r="N1261" i="13"/>
  <c r="M1261" i="13"/>
  <c r="J1261" i="13"/>
  <c r="I1261" i="13"/>
  <c r="F1261" i="13"/>
  <c r="E1261" i="13"/>
  <c r="C1261" i="13"/>
  <c r="B1261" i="13"/>
  <c r="A1261" i="13"/>
  <c r="O1260" i="13"/>
  <c r="N1260" i="13"/>
  <c r="M1260" i="13"/>
  <c r="J1260" i="13"/>
  <c r="I1260" i="13"/>
  <c r="F1260" i="13"/>
  <c r="E1260" i="13"/>
  <c r="C1260" i="13"/>
  <c r="B1260" i="13"/>
  <c r="A1260" i="13"/>
  <c r="O1259" i="13"/>
  <c r="N1259" i="13"/>
  <c r="M1259" i="13"/>
  <c r="J1259" i="13"/>
  <c r="I1259" i="13"/>
  <c r="F1259" i="13"/>
  <c r="E1259" i="13"/>
  <c r="C1259" i="13"/>
  <c r="B1259" i="13"/>
  <c r="A1259" i="13"/>
  <c r="O1258" i="13"/>
  <c r="N1258" i="13"/>
  <c r="M1258" i="13"/>
  <c r="J1258" i="13"/>
  <c r="I1258" i="13"/>
  <c r="F1258" i="13"/>
  <c r="E1258" i="13"/>
  <c r="C1258" i="13"/>
  <c r="B1258" i="13"/>
  <c r="A1258" i="13"/>
  <c r="O1257" i="13"/>
  <c r="N1257" i="13"/>
  <c r="M1257" i="13"/>
  <c r="J1257" i="13"/>
  <c r="I1257" i="13"/>
  <c r="F1257" i="13"/>
  <c r="E1257" i="13"/>
  <c r="C1257" i="13"/>
  <c r="B1257" i="13"/>
  <c r="A1257" i="13"/>
  <c r="O1256" i="13"/>
  <c r="N1256" i="13"/>
  <c r="M1256" i="13"/>
  <c r="J1256" i="13"/>
  <c r="I1256" i="13"/>
  <c r="F1256" i="13"/>
  <c r="E1256" i="13"/>
  <c r="C1256" i="13"/>
  <c r="B1256" i="13"/>
  <c r="A1256" i="13"/>
  <c r="O1255" i="13"/>
  <c r="N1255" i="13"/>
  <c r="M1255" i="13"/>
  <c r="J1255" i="13"/>
  <c r="I1255" i="13"/>
  <c r="F1255" i="13"/>
  <c r="E1255" i="13"/>
  <c r="C1255" i="13"/>
  <c r="B1255" i="13"/>
  <c r="A1255" i="13"/>
  <c r="O1254" i="13"/>
  <c r="N1254" i="13"/>
  <c r="M1254" i="13"/>
  <c r="J1254" i="13"/>
  <c r="I1254" i="13"/>
  <c r="F1254" i="13"/>
  <c r="E1254" i="13"/>
  <c r="C1254" i="13"/>
  <c r="B1254" i="13"/>
  <c r="A1254" i="13"/>
  <c r="O1253" i="13"/>
  <c r="N1253" i="13"/>
  <c r="M1253" i="13"/>
  <c r="J1253" i="13"/>
  <c r="I1253" i="13"/>
  <c r="F1253" i="13"/>
  <c r="E1253" i="13"/>
  <c r="C1253" i="13"/>
  <c r="B1253" i="13"/>
  <c r="A1253" i="13"/>
  <c r="O1252" i="13"/>
  <c r="N1252" i="13"/>
  <c r="M1252" i="13"/>
  <c r="J1252" i="13"/>
  <c r="I1252" i="13"/>
  <c r="F1252" i="13"/>
  <c r="E1252" i="13"/>
  <c r="C1252" i="13"/>
  <c r="B1252" i="13"/>
  <c r="A1252" i="13"/>
  <c r="O1251" i="13"/>
  <c r="N1251" i="13"/>
  <c r="M1251" i="13"/>
  <c r="J1251" i="13"/>
  <c r="I1251" i="13"/>
  <c r="F1251" i="13"/>
  <c r="E1251" i="13"/>
  <c r="C1251" i="13"/>
  <c r="B1251" i="13"/>
  <c r="A1251" i="13"/>
  <c r="O1250" i="13"/>
  <c r="N1250" i="13"/>
  <c r="M1250" i="13"/>
  <c r="J1250" i="13"/>
  <c r="I1250" i="13"/>
  <c r="F1250" i="13"/>
  <c r="E1250" i="13"/>
  <c r="C1250" i="13"/>
  <c r="B1250" i="13"/>
  <c r="A1250" i="13"/>
  <c r="O1249" i="13"/>
  <c r="N1249" i="13"/>
  <c r="M1249" i="13"/>
  <c r="J1249" i="13"/>
  <c r="I1249" i="13"/>
  <c r="F1249" i="13"/>
  <c r="E1249" i="13"/>
  <c r="C1249" i="13"/>
  <c r="B1249" i="13"/>
  <c r="A1249" i="13"/>
  <c r="O1248" i="13"/>
  <c r="N1248" i="13"/>
  <c r="M1248" i="13"/>
  <c r="J1248" i="13"/>
  <c r="I1248" i="13"/>
  <c r="F1248" i="13"/>
  <c r="E1248" i="13"/>
  <c r="C1248" i="13"/>
  <c r="B1248" i="13"/>
  <c r="A1248" i="13"/>
  <c r="O1247" i="13"/>
  <c r="N1247" i="13"/>
  <c r="M1247" i="13"/>
  <c r="J1247" i="13"/>
  <c r="I1247" i="13"/>
  <c r="F1247" i="13"/>
  <c r="E1247" i="13"/>
  <c r="C1247" i="13"/>
  <c r="B1247" i="13"/>
  <c r="A1247" i="13"/>
  <c r="O1246" i="13"/>
  <c r="N1246" i="13"/>
  <c r="M1246" i="13"/>
  <c r="J1246" i="13"/>
  <c r="I1246" i="13"/>
  <c r="F1246" i="13"/>
  <c r="E1246" i="13"/>
  <c r="C1246" i="13"/>
  <c r="B1246" i="13"/>
  <c r="A1246" i="13"/>
  <c r="O1245" i="13"/>
  <c r="N1245" i="13"/>
  <c r="M1245" i="13"/>
  <c r="J1245" i="13"/>
  <c r="I1245" i="13"/>
  <c r="F1245" i="13"/>
  <c r="E1245" i="13"/>
  <c r="C1245" i="13"/>
  <c r="B1245" i="13"/>
  <c r="A1245" i="13"/>
  <c r="O1244" i="13"/>
  <c r="N1244" i="13"/>
  <c r="M1244" i="13"/>
  <c r="J1244" i="13"/>
  <c r="I1244" i="13"/>
  <c r="F1244" i="13"/>
  <c r="E1244" i="13"/>
  <c r="C1244" i="13"/>
  <c r="B1244" i="13"/>
  <c r="A1244" i="13"/>
  <c r="O1243" i="13"/>
  <c r="N1243" i="13"/>
  <c r="M1243" i="13"/>
  <c r="J1243" i="13"/>
  <c r="I1243" i="13"/>
  <c r="F1243" i="13"/>
  <c r="E1243" i="13"/>
  <c r="C1243" i="13"/>
  <c r="B1243" i="13"/>
  <c r="A1243" i="13"/>
  <c r="O1242" i="13"/>
  <c r="N1242" i="13"/>
  <c r="M1242" i="13"/>
  <c r="J1242" i="13"/>
  <c r="I1242" i="13"/>
  <c r="F1242" i="13"/>
  <c r="E1242" i="13"/>
  <c r="C1242" i="13"/>
  <c r="B1242" i="13"/>
  <c r="A1242" i="13"/>
  <c r="O1241" i="13"/>
  <c r="N1241" i="13"/>
  <c r="M1241" i="13"/>
  <c r="J1241" i="13"/>
  <c r="I1241" i="13"/>
  <c r="F1241" i="13"/>
  <c r="E1241" i="13"/>
  <c r="C1241" i="13"/>
  <c r="B1241" i="13"/>
  <c r="A1241" i="13"/>
  <c r="O1240" i="13"/>
  <c r="N1240" i="13"/>
  <c r="M1240" i="13"/>
  <c r="J1240" i="13"/>
  <c r="I1240" i="13"/>
  <c r="F1240" i="13"/>
  <c r="E1240" i="13"/>
  <c r="C1240" i="13"/>
  <c r="B1240" i="13"/>
  <c r="A1240" i="13"/>
  <c r="O1239" i="13"/>
  <c r="N1239" i="13"/>
  <c r="M1239" i="13"/>
  <c r="J1239" i="13"/>
  <c r="I1239" i="13"/>
  <c r="F1239" i="13"/>
  <c r="E1239" i="13"/>
  <c r="C1239" i="13"/>
  <c r="B1239" i="13"/>
  <c r="A1239" i="13"/>
  <c r="O1238" i="13"/>
  <c r="N1238" i="13"/>
  <c r="M1238" i="13"/>
  <c r="J1238" i="13"/>
  <c r="I1238" i="13"/>
  <c r="F1238" i="13"/>
  <c r="E1238" i="13"/>
  <c r="C1238" i="13"/>
  <c r="B1238" i="13"/>
  <c r="A1238" i="13"/>
  <c r="O1237" i="13"/>
  <c r="N1237" i="13"/>
  <c r="M1237" i="13"/>
  <c r="J1237" i="13"/>
  <c r="I1237" i="13"/>
  <c r="F1237" i="13"/>
  <c r="E1237" i="13"/>
  <c r="C1237" i="13"/>
  <c r="B1237" i="13"/>
  <c r="A1237" i="13"/>
  <c r="O1236" i="13"/>
  <c r="N1236" i="13"/>
  <c r="M1236" i="13"/>
  <c r="J1236" i="13"/>
  <c r="I1236" i="13"/>
  <c r="F1236" i="13"/>
  <c r="E1236" i="13"/>
  <c r="C1236" i="13"/>
  <c r="B1236" i="13"/>
  <c r="A1236" i="13"/>
  <c r="O1235" i="13"/>
  <c r="N1235" i="13"/>
  <c r="M1235" i="13"/>
  <c r="J1235" i="13"/>
  <c r="I1235" i="13"/>
  <c r="F1235" i="13"/>
  <c r="E1235" i="13"/>
  <c r="C1235" i="13"/>
  <c r="B1235" i="13"/>
  <c r="A1235" i="13"/>
  <c r="O1234" i="13"/>
  <c r="N1234" i="13"/>
  <c r="M1234" i="13"/>
  <c r="J1234" i="13"/>
  <c r="I1234" i="13"/>
  <c r="F1234" i="13"/>
  <c r="E1234" i="13"/>
  <c r="C1234" i="13"/>
  <c r="B1234" i="13"/>
  <c r="A1234" i="13"/>
  <c r="O1233" i="13"/>
  <c r="N1233" i="13"/>
  <c r="M1233" i="13"/>
  <c r="J1233" i="13"/>
  <c r="I1233" i="13"/>
  <c r="F1233" i="13"/>
  <c r="E1233" i="13"/>
  <c r="C1233" i="13"/>
  <c r="B1233" i="13"/>
  <c r="A1233" i="13"/>
  <c r="O1232" i="13"/>
  <c r="N1232" i="13"/>
  <c r="M1232" i="13"/>
  <c r="J1232" i="13"/>
  <c r="I1232" i="13"/>
  <c r="F1232" i="13"/>
  <c r="E1232" i="13"/>
  <c r="C1232" i="13"/>
  <c r="B1232" i="13"/>
  <c r="A1232" i="13"/>
  <c r="O1231" i="13"/>
  <c r="N1231" i="13"/>
  <c r="M1231" i="13"/>
  <c r="J1231" i="13"/>
  <c r="I1231" i="13"/>
  <c r="F1231" i="13"/>
  <c r="E1231" i="13"/>
  <c r="C1231" i="13"/>
  <c r="B1231" i="13"/>
  <c r="A1231" i="13"/>
  <c r="O1230" i="13"/>
  <c r="N1230" i="13"/>
  <c r="M1230" i="13"/>
  <c r="J1230" i="13"/>
  <c r="I1230" i="13"/>
  <c r="F1230" i="13"/>
  <c r="E1230" i="13"/>
  <c r="C1230" i="13"/>
  <c r="B1230" i="13"/>
  <c r="A1230" i="13"/>
  <c r="O1229" i="13"/>
  <c r="N1229" i="13"/>
  <c r="M1229" i="13"/>
  <c r="J1229" i="13"/>
  <c r="I1229" i="13"/>
  <c r="F1229" i="13"/>
  <c r="E1229" i="13"/>
  <c r="C1229" i="13"/>
  <c r="B1229" i="13"/>
  <c r="A1229" i="13"/>
  <c r="O1228" i="13"/>
  <c r="N1228" i="13"/>
  <c r="M1228" i="13"/>
  <c r="J1228" i="13"/>
  <c r="I1228" i="13"/>
  <c r="F1228" i="13"/>
  <c r="E1228" i="13"/>
  <c r="C1228" i="13"/>
  <c r="B1228" i="13"/>
  <c r="A1228" i="13"/>
  <c r="O1227" i="13"/>
  <c r="N1227" i="13"/>
  <c r="M1227" i="13"/>
  <c r="J1227" i="13"/>
  <c r="I1227" i="13"/>
  <c r="F1227" i="13"/>
  <c r="E1227" i="13"/>
  <c r="C1227" i="13"/>
  <c r="B1227" i="13"/>
  <c r="A1227" i="13"/>
  <c r="O1226" i="13"/>
  <c r="N1226" i="13"/>
  <c r="M1226" i="13"/>
  <c r="J1226" i="13"/>
  <c r="I1226" i="13"/>
  <c r="F1226" i="13"/>
  <c r="E1226" i="13"/>
  <c r="C1226" i="13"/>
  <c r="B1226" i="13"/>
  <c r="A1226" i="13"/>
  <c r="O1225" i="13"/>
  <c r="N1225" i="13"/>
  <c r="M1225" i="13"/>
  <c r="J1225" i="13"/>
  <c r="I1225" i="13"/>
  <c r="F1225" i="13"/>
  <c r="E1225" i="13"/>
  <c r="C1225" i="13"/>
  <c r="B1225" i="13"/>
  <c r="A1225" i="13"/>
  <c r="O1224" i="13"/>
  <c r="N1224" i="13"/>
  <c r="M1224" i="13"/>
  <c r="J1224" i="13"/>
  <c r="I1224" i="13"/>
  <c r="F1224" i="13"/>
  <c r="E1224" i="13"/>
  <c r="C1224" i="13"/>
  <c r="B1224" i="13"/>
  <c r="A1224" i="13"/>
  <c r="O1223" i="13"/>
  <c r="N1223" i="13"/>
  <c r="M1223" i="13"/>
  <c r="J1223" i="13"/>
  <c r="I1223" i="13"/>
  <c r="F1223" i="13"/>
  <c r="E1223" i="13"/>
  <c r="C1223" i="13"/>
  <c r="B1223" i="13"/>
  <c r="A1223" i="13"/>
  <c r="O1222" i="13"/>
  <c r="N1222" i="13"/>
  <c r="M1222" i="13"/>
  <c r="J1222" i="13"/>
  <c r="I1222" i="13"/>
  <c r="F1222" i="13"/>
  <c r="E1222" i="13"/>
  <c r="C1222" i="13"/>
  <c r="B1222" i="13"/>
  <c r="A1222" i="13"/>
  <c r="O1221" i="13"/>
  <c r="N1221" i="13"/>
  <c r="M1221" i="13"/>
  <c r="J1221" i="13"/>
  <c r="I1221" i="13"/>
  <c r="F1221" i="13"/>
  <c r="E1221" i="13"/>
  <c r="C1221" i="13"/>
  <c r="B1221" i="13"/>
  <c r="A1221" i="13"/>
  <c r="O1220" i="13"/>
  <c r="N1220" i="13"/>
  <c r="M1220" i="13"/>
  <c r="J1220" i="13"/>
  <c r="I1220" i="13"/>
  <c r="F1220" i="13"/>
  <c r="E1220" i="13"/>
  <c r="C1220" i="13"/>
  <c r="B1220" i="13"/>
  <c r="A1220" i="13"/>
  <c r="O1219" i="13"/>
  <c r="N1219" i="13"/>
  <c r="M1219" i="13"/>
  <c r="J1219" i="13"/>
  <c r="I1219" i="13"/>
  <c r="F1219" i="13"/>
  <c r="E1219" i="13"/>
  <c r="C1219" i="13"/>
  <c r="B1219" i="13"/>
  <c r="A1219" i="13"/>
  <c r="O1218" i="13"/>
  <c r="N1218" i="13"/>
  <c r="M1218" i="13"/>
  <c r="J1218" i="13"/>
  <c r="I1218" i="13"/>
  <c r="F1218" i="13"/>
  <c r="E1218" i="13"/>
  <c r="C1218" i="13"/>
  <c r="B1218" i="13"/>
  <c r="A1218" i="13"/>
  <c r="O1217" i="13"/>
  <c r="N1217" i="13"/>
  <c r="M1217" i="13"/>
  <c r="J1217" i="13"/>
  <c r="I1217" i="13"/>
  <c r="F1217" i="13"/>
  <c r="E1217" i="13"/>
  <c r="C1217" i="13"/>
  <c r="B1217" i="13"/>
  <c r="A1217" i="13"/>
  <c r="O1216" i="13"/>
  <c r="N1216" i="13"/>
  <c r="M1216" i="13"/>
  <c r="J1216" i="13"/>
  <c r="I1216" i="13"/>
  <c r="F1216" i="13"/>
  <c r="E1216" i="13"/>
  <c r="C1216" i="13"/>
  <c r="B1216" i="13"/>
  <c r="A1216" i="13"/>
  <c r="O1215" i="13"/>
  <c r="N1215" i="13"/>
  <c r="M1215" i="13"/>
  <c r="J1215" i="13"/>
  <c r="I1215" i="13"/>
  <c r="F1215" i="13"/>
  <c r="E1215" i="13"/>
  <c r="C1215" i="13"/>
  <c r="B1215" i="13"/>
  <c r="A1215" i="13"/>
  <c r="O1214" i="13"/>
  <c r="N1214" i="13"/>
  <c r="M1214" i="13"/>
  <c r="J1214" i="13"/>
  <c r="I1214" i="13"/>
  <c r="F1214" i="13"/>
  <c r="E1214" i="13"/>
  <c r="C1214" i="13"/>
  <c r="B1214" i="13"/>
  <c r="A1214" i="13"/>
  <c r="O1213" i="13"/>
  <c r="N1213" i="13"/>
  <c r="M1213" i="13"/>
  <c r="J1213" i="13"/>
  <c r="I1213" i="13"/>
  <c r="F1213" i="13"/>
  <c r="E1213" i="13"/>
  <c r="C1213" i="13"/>
  <c r="B1213" i="13"/>
  <c r="A1213" i="13"/>
  <c r="O1212" i="13"/>
  <c r="N1212" i="13"/>
  <c r="M1212" i="13"/>
  <c r="J1212" i="13"/>
  <c r="I1212" i="13"/>
  <c r="F1212" i="13"/>
  <c r="E1212" i="13"/>
  <c r="C1212" i="13"/>
  <c r="B1212" i="13"/>
  <c r="A1212" i="13"/>
  <c r="O1211" i="13"/>
  <c r="N1211" i="13"/>
  <c r="M1211" i="13"/>
  <c r="J1211" i="13"/>
  <c r="I1211" i="13"/>
  <c r="F1211" i="13"/>
  <c r="E1211" i="13"/>
  <c r="C1211" i="13"/>
  <c r="B1211" i="13"/>
  <c r="A1211" i="13"/>
  <c r="O1210" i="13"/>
  <c r="N1210" i="13"/>
  <c r="M1210" i="13"/>
  <c r="J1210" i="13"/>
  <c r="I1210" i="13"/>
  <c r="F1210" i="13"/>
  <c r="E1210" i="13"/>
  <c r="C1210" i="13"/>
  <c r="B1210" i="13"/>
  <c r="A1210" i="13"/>
  <c r="O1209" i="13"/>
  <c r="N1209" i="13"/>
  <c r="M1209" i="13"/>
  <c r="J1209" i="13"/>
  <c r="I1209" i="13"/>
  <c r="F1209" i="13"/>
  <c r="E1209" i="13"/>
  <c r="C1209" i="13"/>
  <c r="B1209" i="13"/>
  <c r="A1209" i="13"/>
  <c r="O1208" i="13"/>
  <c r="N1208" i="13"/>
  <c r="M1208" i="13"/>
  <c r="J1208" i="13"/>
  <c r="I1208" i="13"/>
  <c r="F1208" i="13"/>
  <c r="E1208" i="13"/>
  <c r="C1208" i="13"/>
  <c r="B1208" i="13"/>
  <c r="A1208" i="13"/>
  <c r="O1207" i="13"/>
  <c r="N1207" i="13"/>
  <c r="M1207" i="13"/>
  <c r="J1207" i="13"/>
  <c r="I1207" i="13"/>
  <c r="F1207" i="13"/>
  <c r="E1207" i="13"/>
  <c r="C1207" i="13"/>
  <c r="B1207" i="13"/>
  <c r="A1207" i="13"/>
  <c r="O1206" i="13"/>
  <c r="N1206" i="13"/>
  <c r="M1206" i="13"/>
  <c r="J1206" i="13"/>
  <c r="I1206" i="13"/>
  <c r="F1206" i="13"/>
  <c r="E1206" i="13"/>
  <c r="C1206" i="13"/>
  <c r="B1206" i="13"/>
  <c r="A1206" i="13"/>
  <c r="O1205" i="13"/>
  <c r="N1205" i="13"/>
  <c r="M1205" i="13"/>
  <c r="J1205" i="13"/>
  <c r="I1205" i="13"/>
  <c r="F1205" i="13"/>
  <c r="E1205" i="13"/>
  <c r="C1205" i="13"/>
  <c r="B1205" i="13"/>
  <c r="A1205" i="13"/>
  <c r="O1204" i="13"/>
  <c r="N1204" i="13"/>
  <c r="M1204" i="13"/>
  <c r="J1204" i="13"/>
  <c r="I1204" i="13"/>
  <c r="F1204" i="13"/>
  <c r="E1204" i="13"/>
  <c r="C1204" i="13"/>
  <c r="B1204" i="13"/>
  <c r="A1204" i="13"/>
  <c r="O1203" i="13"/>
  <c r="N1203" i="13"/>
  <c r="M1203" i="13"/>
  <c r="J1203" i="13"/>
  <c r="I1203" i="13"/>
  <c r="F1203" i="13"/>
  <c r="E1203" i="13"/>
  <c r="C1203" i="13"/>
  <c r="B1203" i="13"/>
  <c r="A1203" i="13"/>
  <c r="O1202" i="13"/>
  <c r="N1202" i="13"/>
  <c r="M1202" i="13"/>
  <c r="J1202" i="13"/>
  <c r="I1202" i="13"/>
  <c r="F1202" i="13"/>
  <c r="E1202" i="13"/>
  <c r="C1202" i="13"/>
  <c r="B1202" i="13"/>
  <c r="A1202" i="13"/>
  <c r="O1201" i="13"/>
  <c r="N1201" i="13"/>
  <c r="M1201" i="13"/>
  <c r="J1201" i="13"/>
  <c r="I1201" i="13"/>
  <c r="F1201" i="13"/>
  <c r="E1201" i="13"/>
  <c r="C1201" i="13"/>
  <c r="B1201" i="13"/>
  <c r="A1201" i="13"/>
  <c r="O1200" i="13"/>
  <c r="N1200" i="13"/>
  <c r="M1200" i="13"/>
  <c r="J1200" i="13"/>
  <c r="I1200" i="13"/>
  <c r="F1200" i="13"/>
  <c r="E1200" i="13"/>
  <c r="C1200" i="13"/>
  <c r="B1200" i="13"/>
  <c r="A1200" i="13"/>
  <c r="O1199" i="13"/>
  <c r="N1199" i="13"/>
  <c r="M1199" i="13"/>
  <c r="J1199" i="13"/>
  <c r="I1199" i="13"/>
  <c r="F1199" i="13"/>
  <c r="E1199" i="13"/>
  <c r="C1199" i="13"/>
  <c r="B1199" i="13"/>
  <c r="A1199" i="13"/>
  <c r="O1198" i="13"/>
  <c r="N1198" i="13"/>
  <c r="M1198" i="13"/>
  <c r="J1198" i="13"/>
  <c r="I1198" i="13"/>
  <c r="F1198" i="13"/>
  <c r="E1198" i="13"/>
  <c r="C1198" i="13"/>
  <c r="B1198" i="13"/>
  <c r="A1198" i="13"/>
  <c r="O1197" i="13"/>
  <c r="N1197" i="13"/>
  <c r="M1197" i="13"/>
  <c r="J1197" i="13"/>
  <c r="I1197" i="13"/>
  <c r="F1197" i="13"/>
  <c r="E1197" i="13"/>
  <c r="C1197" i="13"/>
  <c r="B1197" i="13"/>
  <c r="A1197" i="13"/>
  <c r="O1196" i="13"/>
  <c r="N1196" i="13"/>
  <c r="M1196" i="13"/>
  <c r="J1196" i="13"/>
  <c r="I1196" i="13"/>
  <c r="F1196" i="13"/>
  <c r="E1196" i="13"/>
  <c r="C1196" i="13"/>
  <c r="B1196" i="13"/>
  <c r="A1196" i="13"/>
  <c r="O1195" i="13"/>
  <c r="N1195" i="13"/>
  <c r="M1195" i="13"/>
  <c r="J1195" i="13"/>
  <c r="I1195" i="13"/>
  <c r="F1195" i="13"/>
  <c r="E1195" i="13"/>
  <c r="C1195" i="13"/>
  <c r="B1195" i="13"/>
  <c r="A1195" i="13"/>
  <c r="O1194" i="13"/>
  <c r="N1194" i="13"/>
  <c r="M1194" i="13"/>
  <c r="J1194" i="13"/>
  <c r="I1194" i="13"/>
  <c r="F1194" i="13"/>
  <c r="E1194" i="13"/>
  <c r="C1194" i="13"/>
  <c r="B1194" i="13"/>
  <c r="A1194" i="13"/>
  <c r="O1193" i="13"/>
  <c r="N1193" i="13"/>
  <c r="M1193" i="13"/>
  <c r="J1193" i="13"/>
  <c r="I1193" i="13"/>
  <c r="F1193" i="13"/>
  <c r="E1193" i="13"/>
  <c r="C1193" i="13"/>
  <c r="B1193" i="13"/>
  <c r="A1193" i="13"/>
  <c r="O1192" i="13"/>
  <c r="N1192" i="13"/>
  <c r="M1192" i="13"/>
  <c r="J1192" i="13"/>
  <c r="I1192" i="13"/>
  <c r="F1192" i="13"/>
  <c r="E1192" i="13"/>
  <c r="C1192" i="13"/>
  <c r="B1192" i="13"/>
  <c r="A1192" i="13"/>
  <c r="O1191" i="13"/>
  <c r="N1191" i="13"/>
  <c r="M1191" i="13"/>
  <c r="J1191" i="13"/>
  <c r="I1191" i="13"/>
  <c r="F1191" i="13"/>
  <c r="E1191" i="13"/>
  <c r="C1191" i="13"/>
  <c r="B1191" i="13"/>
  <c r="A1191" i="13"/>
  <c r="O1190" i="13"/>
  <c r="N1190" i="13"/>
  <c r="M1190" i="13"/>
  <c r="J1190" i="13"/>
  <c r="I1190" i="13"/>
  <c r="F1190" i="13"/>
  <c r="E1190" i="13"/>
  <c r="C1190" i="13"/>
  <c r="B1190" i="13"/>
  <c r="A1190" i="13"/>
  <c r="O1189" i="13"/>
  <c r="N1189" i="13"/>
  <c r="M1189" i="13"/>
  <c r="J1189" i="13"/>
  <c r="I1189" i="13"/>
  <c r="F1189" i="13"/>
  <c r="E1189" i="13"/>
  <c r="C1189" i="13"/>
  <c r="B1189" i="13"/>
  <c r="A1189" i="13"/>
  <c r="O1188" i="13"/>
  <c r="N1188" i="13"/>
  <c r="M1188" i="13"/>
  <c r="J1188" i="13"/>
  <c r="I1188" i="13"/>
  <c r="F1188" i="13"/>
  <c r="E1188" i="13"/>
  <c r="C1188" i="13"/>
  <c r="B1188" i="13"/>
  <c r="A1188" i="13"/>
  <c r="O1187" i="13"/>
  <c r="N1187" i="13"/>
  <c r="M1187" i="13"/>
  <c r="J1187" i="13"/>
  <c r="I1187" i="13"/>
  <c r="F1187" i="13"/>
  <c r="E1187" i="13"/>
  <c r="C1187" i="13"/>
  <c r="B1187" i="13"/>
  <c r="A1187" i="13"/>
  <c r="O1186" i="13"/>
  <c r="N1186" i="13"/>
  <c r="M1186" i="13"/>
  <c r="J1186" i="13"/>
  <c r="I1186" i="13"/>
  <c r="F1186" i="13"/>
  <c r="E1186" i="13"/>
  <c r="C1186" i="13"/>
  <c r="B1186" i="13"/>
  <c r="A1186" i="13"/>
  <c r="O1185" i="13"/>
  <c r="N1185" i="13"/>
  <c r="M1185" i="13"/>
  <c r="J1185" i="13"/>
  <c r="I1185" i="13"/>
  <c r="F1185" i="13"/>
  <c r="E1185" i="13"/>
  <c r="C1185" i="13"/>
  <c r="B1185" i="13"/>
  <c r="A1185" i="13"/>
  <c r="O1184" i="13"/>
  <c r="N1184" i="13"/>
  <c r="M1184" i="13"/>
  <c r="J1184" i="13"/>
  <c r="I1184" i="13"/>
  <c r="F1184" i="13"/>
  <c r="E1184" i="13"/>
  <c r="C1184" i="13"/>
  <c r="B1184" i="13"/>
  <c r="A1184" i="13"/>
  <c r="O1183" i="13"/>
  <c r="N1183" i="13"/>
  <c r="M1183" i="13"/>
  <c r="J1183" i="13"/>
  <c r="I1183" i="13"/>
  <c r="F1183" i="13"/>
  <c r="E1183" i="13"/>
  <c r="C1183" i="13"/>
  <c r="B1183" i="13"/>
  <c r="A1183" i="13"/>
  <c r="O1182" i="13"/>
  <c r="N1182" i="13"/>
  <c r="M1182" i="13"/>
  <c r="J1182" i="13"/>
  <c r="I1182" i="13"/>
  <c r="F1182" i="13"/>
  <c r="E1182" i="13"/>
  <c r="C1182" i="13"/>
  <c r="B1182" i="13"/>
  <c r="A1182" i="13"/>
  <c r="O1181" i="13"/>
  <c r="N1181" i="13"/>
  <c r="M1181" i="13"/>
  <c r="J1181" i="13"/>
  <c r="I1181" i="13"/>
  <c r="F1181" i="13"/>
  <c r="E1181" i="13"/>
  <c r="C1181" i="13"/>
  <c r="B1181" i="13"/>
  <c r="A1181" i="13"/>
  <c r="O1180" i="13"/>
  <c r="N1180" i="13"/>
  <c r="M1180" i="13"/>
  <c r="J1180" i="13"/>
  <c r="I1180" i="13"/>
  <c r="F1180" i="13"/>
  <c r="E1180" i="13"/>
  <c r="C1180" i="13"/>
  <c r="B1180" i="13"/>
  <c r="A1180" i="13"/>
  <c r="O1179" i="13"/>
  <c r="N1179" i="13"/>
  <c r="M1179" i="13"/>
  <c r="J1179" i="13"/>
  <c r="I1179" i="13"/>
  <c r="F1179" i="13"/>
  <c r="E1179" i="13"/>
  <c r="C1179" i="13"/>
  <c r="B1179" i="13"/>
  <c r="A1179" i="13"/>
  <c r="O1178" i="13"/>
  <c r="N1178" i="13"/>
  <c r="M1178" i="13"/>
  <c r="J1178" i="13"/>
  <c r="I1178" i="13"/>
  <c r="F1178" i="13"/>
  <c r="E1178" i="13"/>
  <c r="C1178" i="13"/>
  <c r="B1178" i="13"/>
  <c r="A1178" i="13"/>
  <c r="O1177" i="13"/>
  <c r="N1177" i="13"/>
  <c r="M1177" i="13"/>
  <c r="J1177" i="13"/>
  <c r="I1177" i="13"/>
  <c r="F1177" i="13"/>
  <c r="E1177" i="13"/>
  <c r="C1177" i="13"/>
  <c r="B1177" i="13"/>
  <c r="A1177" i="13"/>
  <c r="O1176" i="13"/>
  <c r="N1176" i="13"/>
  <c r="M1176" i="13"/>
  <c r="J1176" i="13"/>
  <c r="I1176" i="13"/>
  <c r="F1176" i="13"/>
  <c r="E1176" i="13"/>
  <c r="C1176" i="13"/>
  <c r="B1176" i="13"/>
  <c r="A1176" i="13"/>
  <c r="O1175" i="13"/>
  <c r="N1175" i="13"/>
  <c r="M1175" i="13"/>
  <c r="J1175" i="13"/>
  <c r="I1175" i="13"/>
  <c r="F1175" i="13"/>
  <c r="E1175" i="13"/>
  <c r="C1175" i="13"/>
  <c r="B1175" i="13"/>
  <c r="A1175" i="13"/>
  <c r="O1174" i="13"/>
  <c r="N1174" i="13"/>
  <c r="M1174" i="13"/>
  <c r="J1174" i="13"/>
  <c r="I1174" i="13"/>
  <c r="F1174" i="13"/>
  <c r="E1174" i="13"/>
  <c r="C1174" i="13"/>
  <c r="B1174" i="13"/>
  <c r="A1174" i="13"/>
  <c r="O1173" i="13"/>
  <c r="N1173" i="13"/>
  <c r="M1173" i="13"/>
  <c r="J1173" i="13"/>
  <c r="I1173" i="13"/>
  <c r="F1173" i="13"/>
  <c r="E1173" i="13"/>
  <c r="C1173" i="13"/>
  <c r="B1173" i="13"/>
  <c r="A1173" i="13"/>
  <c r="O1172" i="13"/>
  <c r="N1172" i="13"/>
  <c r="M1172" i="13"/>
  <c r="J1172" i="13"/>
  <c r="I1172" i="13"/>
  <c r="F1172" i="13"/>
  <c r="E1172" i="13"/>
  <c r="C1172" i="13"/>
  <c r="B1172" i="13"/>
  <c r="A1172" i="13"/>
  <c r="O1171" i="13"/>
  <c r="N1171" i="13"/>
  <c r="M1171" i="13"/>
  <c r="J1171" i="13"/>
  <c r="I1171" i="13"/>
  <c r="F1171" i="13"/>
  <c r="E1171" i="13"/>
  <c r="C1171" i="13"/>
  <c r="B1171" i="13"/>
  <c r="A1171" i="13"/>
  <c r="O1170" i="13"/>
  <c r="N1170" i="13"/>
  <c r="M1170" i="13"/>
  <c r="J1170" i="13"/>
  <c r="I1170" i="13"/>
  <c r="F1170" i="13"/>
  <c r="E1170" i="13"/>
  <c r="C1170" i="13"/>
  <c r="B1170" i="13"/>
  <c r="A1170" i="13"/>
  <c r="O1169" i="13"/>
  <c r="N1169" i="13"/>
  <c r="M1169" i="13"/>
  <c r="J1169" i="13"/>
  <c r="I1169" i="13"/>
  <c r="F1169" i="13"/>
  <c r="E1169" i="13"/>
  <c r="C1169" i="13"/>
  <c r="B1169" i="13"/>
  <c r="A1169" i="13"/>
  <c r="O1168" i="13"/>
  <c r="N1168" i="13"/>
  <c r="M1168" i="13"/>
  <c r="J1168" i="13"/>
  <c r="I1168" i="13"/>
  <c r="F1168" i="13"/>
  <c r="E1168" i="13"/>
  <c r="C1168" i="13"/>
  <c r="B1168" i="13"/>
  <c r="A1168" i="13"/>
  <c r="O1167" i="13"/>
  <c r="N1167" i="13"/>
  <c r="M1167" i="13"/>
  <c r="J1167" i="13"/>
  <c r="I1167" i="13"/>
  <c r="F1167" i="13"/>
  <c r="E1167" i="13"/>
  <c r="C1167" i="13"/>
  <c r="B1167" i="13"/>
  <c r="A1167" i="13"/>
  <c r="O1166" i="13"/>
  <c r="N1166" i="13"/>
  <c r="M1166" i="13"/>
  <c r="J1166" i="13"/>
  <c r="I1166" i="13"/>
  <c r="F1166" i="13"/>
  <c r="E1166" i="13"/>
  <c r="C1166" i="13"/>
  <c r="B1166" i="13"/>
  <c r="A1166" i="13"/>
  <c r="O1165" i="13"/>
  <c r="N1165" i="13"/>
  <c r="M1165" i="13"/>
  <c r="J1165" i="13"/>
  <c r="I1165" i="13"/>
  <c r="F1165" i="13"/>
  <c r="E1165" i="13"/>
  <c r="C1165" i="13"/>
  <c r="B1165" i="13"/>
  <c r="A1165" i="13"/>
  <c r="O1164" i="13"/>
  <c r="N1164" i="13"/>
  <c r="M1164" i="13"/>
  <c r="J1164" i="13"/>
  <c r="I1164" i="13"/>
  <c r="F1164" i="13"/>
  <c r="E1164" i="13"/>
  <c r="C1164" i="13"/>
  <c r="B1164" i="13"/>
  <c r="A1164" i="13"/>
  <c r="O1163" i="13"/>
  <c r="N1163" i="13"/>
  <c r="M1163" i="13"/>
  <c r="J1163" i="13"/>
  <c r="I1163" i="13"/>
  <c r="F1163" i="13"/>
  <c r="E1163" i="13"/>
  <c r="C1163" i="13"/>
  <c r="B1163" i="13"/>
  <c r="A1163" i="13"/>
  <c r="O1162" i="13"/>
  <c r="N1162" i="13"/>
  <c r="M1162" i="13"/>
  <c r="J1162" i="13"/>
  <c r="I1162" i="13"/>
  <c r="F1162" i="13"/>
  <c r="E1162" i="13"/>
  <c r="C1162" i="13"/>
  <c r="B1162" i="13"/>
  <c r="A1162" i="13"/>
  <c r="O1161" i="13"/>
  <c r="N1161" i="13"/>
  <c r="M1161" i="13"/>
  <c r="J1161" i="13"/>
  <c r="I1161" i="13"/>
  <c r="F1161" i="13"/>
  <c r="E1161" i="13"/>
  <c r="C1161" i="13"/>
  <c r="B1161" i="13"/>
  <c r="A1161" i="13"/>
  <c r="O1160" i="13"/>
  <c r="N1160" i="13"/>
  <c r="M1160" i="13"/>
  <c r="J1160" i="13"/>
  <c r="I1160" i="13"/>
  <c r="F1160" i="13"/>
  <c r="E1160" i="13"/>
  <c r="C1160" i="13"/>
  <c r="B1160" i="13"/>
  <c r="A1160" i="13"/>
  <c r="O1159" i="13"/>
  <c r="N1159" i="13"/>
  <c r="M1159" i="13"/>
  <c r="J1159" i="13"/>
  <c r="I1159" i="13"/>
  <c r="F1159" i="13"/>
  <c r="E1159" i="13"/>
  <c r="C1159" i="13"/>
  <c r="B1159" i="13"/>
  <c r="A1159" i="13"/>
  <c r="O1158" i="13"/>
  <c r="N1158" i="13"/>
  <c r="M1158" i="13"/>
  <c r="J1158" i="13"/>
  <c r="I1158" i="13"/>
  <c r="F1158" i="13"/>
  <c r="E1158" i="13"/>
  <c r="C1158" i="13"/>
  <c r="B1158" i="13"/>
  <c r="A1158" i="13"/>
  <c r="O1157" i="13"/>
  <c r="N1157" i="13"/>
  <c r="M1157" i="13"/>
  <c r="J1157" i="13"/>
  <c r="I1157" i="13"/>
  <c r="F1157" i="13"/>
  <c r="E1157" i="13"/>
  <c r="C1157" i="13"/>
  <c r="B1157" i="13"/>
  <c r="A1157" i="13"/>
  <c r="O1156" i="13"/>
  <c r="N1156" i="13"/>
  <c r="M1156" i="13"/>
  <c r="J1156" i="13"/>
  <c r="I1156" i="13"/>
  <c r="F1156" i="13"/>
  <c r="E1156" i="13"/>
  <c r="C1156" i="13"/>
  <c r="B1156" i="13"/>
  <c r="A1156" i="13"/>
  <c r="O1155" i="13"/>
  <c r="N1155" i="13"/>
  <c r="M1155" i="13"/>
  <c r="J1155" i="13"/>
  <c r="I1155" i="13"/>
  <c r="F1155" i="13"/>
  <c r="E1155" i="13"/>
  <c r="C1155" i="13"/>
  <c r="B1155" i="13"/>
  <c r="A1155" i="13"/>
  <c r="O1154" i="13"/>
  <c r="N1154" i="13"/>
  <c r="M1154" i="13"/>
  <c r="J1154" i="13"/>
  <c r="I1154" i="13"/>
  <c r="F1154" i="13"/>
  <c r="E1154" i="13"/>
  <c r="C1154" i="13"/>
  <c r="B1154" i="13"/>
  <c r="A1154" i="13"/>
  <c r="O1153" i="13"/>
  <c r="N1153" i="13"/>
  <c r="M1153" i="13"/>
  <c r="J1153" i="13"/>
  <c r="I1153" i="13"/>
  <c r="F1153" i="13"/>
  <c r="E1153" i="13"/>
  <c r="C1153" i="13"/>
  <c r="B1153" i="13"/>
  <c r="A1153" i="13"/>
  <c r="O1152" i="13"/>
  <c r="N1152" i="13"/>
  <c r="M1152" i="13"/>
  <c r="J1152" i="13"/>
  <c r="I1152" i="13"/>
  <c r="F1152" i="13"/>
  <c r="E1152" i="13"/>
  <c r="C1152" i="13"/>
  <c r="B1152" i="13"/>
  <c r="A1152" i="13"/>
  <c r="O1151" i="13"/>
  <c r="N1151" i="13"/>
  <c r="M1151" i="13"/>
  <c r="J1151" i="13"/>
  <c r="I1151" i="13"/>
  <c r="F1151" i="13"/>
  <c r="E1151" i="13"/>
  <c r="C1151" i="13"/>
  <c r="B1151" i="13"/>
  <c r="A1151" i="13"/>
  <c r="O1150" i="13"/>
  <c r="N1150" i="13"/>
  <c r="M1150" i="13"/>
  <c r="J1150" i="13"/>
  <c r="I1150" i="13"/>
  <c r="F1150" i="13"/>
  <c r="E1150" i="13"/>
  <c r="C1150" i="13"/>
  <c r="B1150" i="13"/>
  <c r="A1150" i="13"/>
  <c r="O1149" i="13"/>
  <c r="N1149" i="13"/>
  <c r="M1149" i="13"/>
  <c r="J1149" i="13"/>
  <c r="I1149" i="13"/>
  <c r="F1149" i="13"/>
  <c r="E1149" i="13"/>
  <c r="C1149" i="13"/>
  <c r="B1149" i="13"/>
  <c r="A1149" i="13"/>
  <c r="O1148" i="13"/>
  <c r="N1148" i="13"/>
  <c r="M1148" i="13"/>
  <c r="J1148" i="13"/>
  <c r="I1148" i="13"/>
  <c r="F1148" i="13"/>
  <c r="E1148" i="13"/>
  <c r="C1148" i="13"/>
  <c r="B1148" i="13"/>
  <c r="A1148" i="13"/>
  <c r="O1147" i="13"/>
  <c r="N1147" i="13"/>
  <c r="M1147" i="13"/>
  <c r="J1147" i="13"/>
  <c r="I1147" i="13"/>
  <c r="F1147" i="13"/>
  <c r="E1147" i="13"/>
  <c r="C1147" i="13"/>
  <c r="B1147" i="13"/>
  <c r="A1147" i="13"/>
  <c r="O1146" i="13"/>
  <c r="N1146" i="13"/>
  <c r="M1146" i="13"/>
  <c r="J1146" i="13"/>
  <c r="I1146" i="13"/>
  <c r="F1146" i="13"/>
  <c r="E1146" i="13"/>
  <c r="C1146" i="13"/>
  <c r="B1146" i="13"/>
  <c r="A1146" i="13"/>
  <c r="O1145" i="13"/>
  <c r="N1145" i="13"/>
  <c r="M1145" i="13"/>
  <c r="J1145" i="13"/>
  <c r="I1145" i="13"/>
  <c r="F1145" i="13"/>
  <c r="E1145" i="13"/>
  <c r="C1145" i="13"/>
  <c r="B1145" i="13"/>
  <c r="A1145" i="13"/>
  <c r="O1144" i="13"/>
  <c r="N1144" i="13"/>
  <c r="M1144" i="13"/>
  <c r="J1144" i="13"/>
  <c r="I1144" i="13"/>
  <c r="F1144" i="13"/>
  <c r="E1144" i="13"/>
  <c r="C1144" i="13"/>
  <c r="B1144" i="13"/>
  <c r="A1144" i="13"/>
  <c r="O1143" i="13"/>
  <c r="N1143" i="13"/>
  <c r="M1143" i="13"/>
  <c r="J1143" i="13"/>
  <c r="I1143" i="13"/>
  <c r="F1143" i="13"/>
  <c r="E1143" i="13"/>
  <c r="C1143" i="13"/>
  <c r="B1143" i="13"/>
  <c r="A1143" i="13"/>
  <c r="O1142" i="13"/>
  <c r="N1142" i="13"/>
  <c r="M1142" i="13"/>
  <c r="J1142" i="13"/>
  <c r="I1142" i="13"/>
  <c r="F1142" i="13"/>
  <c r="E1142" i="13"/>
  <c r="C1142" i="13"/>
  <c r="B1142" i="13"/>
  <c r="A1142" i="13"/>
  <c r="O1141" i="13"/>
  <c r="N1141" i="13"/>
  <c r="M1141" i="13"/>
  <c r="J1141" i="13"/>
  <c r="I1141" i="13"/>
  <c r="F1141" i="13"/>
  <c r="E1141" i="13"/>
  <c r="C1141" i="13"/>
  <c r="B1141" i="13"/>
  <c r="A1141" i="13"/>
  <c r="O1140" i="13"/>
  <c r="N1140" i="13"/>
  <c r="M1140" i="13"/>
  <c r="J1140" i="13"/>
  <c r="I1140" i="13"/>
  <c r="F1140" i="13"/>
  <c r="E1140" i="13"/>
  <c r="C1140" i="13"/>
  <c r="B1140" i="13"/>
  <c r="A1140" i="13"/>
  <c r="O1139" i="13"/>
  <c r="N1139" i="13"/>
  <c r="M1139" i="13"/>
  <c r="J1139" i="13"/>
  <c r="I1139" i="13"/>
  <c r="F1139" i="13"/>
  <c r="E1139" i="13"/>
  <c r="C1139" i="13"/>
  <c r="B1139" i="13"/>
  <c r="A1139" i="13"/>
  <c r="O1138" i="13"/>
  <c r="N1138" i="13"/>
  <c r="M1138" i="13"/>
  <c r="J1138" i="13"/>
  <c r="I1138" i="13"/>
  <c r="F1138" i="13"/>
  <c r="E1138" i="13"/>
  <c r="C1138" i="13"/>
  <c r="B1138" i="13"/>
  <c r="A1138" i="13"/>
  <c r="O1137" i="13"/>
  <c r="N1137" i="13"/>
  <c r="M1137" i="13"/>
  <c r="J1137" i="13"/>
  <c r="I1137" i="13"/>
  <c r="F1137" i="13"/>
  <c r="E1137" i="13"/>
  <c r="C1137" i="13"/>
  <c r="B1137" i="13"/>
  <c r="A1137" i="13"/>
  <c r="O1136" i="13"/>
  <c r="N1136" i="13"/>
  <c r="M1136" i="13"/>
  <c r="J1136" i="13"/>
  <c r="I1136" i="13"/>
  <c r="F1136" i="13"/>
  <c r="E1136" i="13"/>
  <c r="C1136" i="13"/>
  <c r="B1136" i="13"/>
  <c r="A1136" i="13"/>
  <c r="O1135" i="13"/>
  <c r="N1135" i="13"/>
  <c r="M1135" i="13"/>
  <c r="J1135" i="13"/>
  <c r="I1135" i="13"/>
  <c r="F1135" i="13"/>
  <c r="E1135" i="13"/>
  <c r="C1135" i="13"/>
  <c r="B1135" i="13"/>
  <c r="A1135" i="13"/>
  <c r="O1134" i="13"/>
  <c r="N1134" i="13"/>
  <c r="M1134" i="13"/>
  <c r="J1134" i="13"/>
  <c r="I1134" i="13"/>
  <c r="F1134" i="13"/>
  <c r="E1134" i="13"/>
  <c r="C1134" i="13"/>
  <c r="B1134" i="13"/>
  <c r="A1134" i="13"/>
  <c r="O1133" i="13"/>
  <c r="N1133" i="13"/>
  <c r="M1133" i="13"/>
  <c r="J1133" i="13"/>
  <c r="I1133" i="13"/>
  <c r="F1133" i="13"/>
  <c r="E1133" i="13"/>
  <c r="C1133" i="13"/>
  <c r="B1133" i="13"/>
  <c r="A1133" i="13"/>
  <c r="O1132" i="13"/>
  <c r="N1132" i="13"/>
  <c r="M1132" i="13"/>
  <c r="J1132" i="13"/>
  <c r="I1132" i="13"/>
  <c r="F1132" i="13"/>
  <c r="E1132" i="13"/>
  <c r="C1132" i="13"/>
  <c r="B1132" i="13"/>
  <c r="A1132" i="13"/>
  <c r="O1131" i="13"/>
  <c r="N1131" i="13"/>
  <c r="M1131" i="13"/>
  <c r="J1131" i="13"/>
  <c r="I1131" i="13"/>
  <c r="F1131" i="13"/>
  <c r="E1131" i="13"/>
  <c r="C1131" i="13"/>
  <c r="B1131" i="13"/>
  <c r="A1131" i="13"/>
  <c r="O1130" i="13"/>
  <c r="N1130" i="13"/>
  <c r="M1130" i="13"/>
  <c r="J1130" i="13"/>
  <c r="I1130" i="13"/>
  <c r="F1130" i="13"/>
  <c r="E1130" i="13"/>
  <c r="C1130" i="13"/>
  <c r="B1130" i="13"/>
  <c r="A1130" i="13"/>
  <c r="O1129" i="13"/>
  <c r="N1129" i="13"/>
  <c r="M1129" i="13"/>
  <c r="J1129" i="13"/>
  <c r="I1129" i="13"/>
  <c r="F1129" i="13"/>
  <c r="E1129" i="13"/>
  <c r="C1129" i="13"/>
  <c r="B1129" i="13"/>
  <c r="A1129" i="13"/>
  <c r="O1128" i="13"/>
  <c r="N1128" i="13"/>
  <c r="M1128" i="13"/>
  <c r="J1128" i="13"/>
  <c r="I1128" i="13"/>
  <c r="F1128" i="13"/>
  <c r="E1128" i="13"/>
  <c r="C1128" i="13"/>
  <c r="B1128" i="13"/>
  <c r="A1128" i="13"/>
  <c r="O1127" i="13"/>
  <c r="N1127" i="13"/>
  <c r="M1127" i="13"/>
  <c r="J1127" i="13"/>
  <c r="I1127" i="13"/>
  <c r="F1127" i="13"/>
  <c r="E1127" i="13"/>
  <c r="C1127" i="13"/>
  <c r="B1127" i="13"/>
  <c r="A1127" i="13"/>
  <c r="O1126" i="13"/>
  <c r="N1126" i="13"/>
  <c r="M1126" i="13"/>
  <c r="J1126" i="13"/>
  <c r="I1126" i="13"/>
  <c r="F1126" i="13"/>
  <c r="E1126" i="13"/>
  <c r="C1126" i="13"/>
  <c r="B1126" i="13"/>
  <c r="A1126" i="13"/>
  <c r="O1125" i="13"/>
  <c r="N1125" i="13"/>
  <c r="M1125" i="13"/>
  <c r="J1125" i="13"/>
  <c r="I1125" i="13"/>
  <c r="F1125" i="13"/>
  <c r="E1125" i="13"/>
  <c r="C1125" i="13"/>
  <c r="B1125" i="13"/>
  <c r="A1125" i="13"/>
  <c r="O1124" i="13"/>
  <c r="N1124" i="13"/>
  <c r="M1124" i="13"/>
  <c r="J1124" i="13"/>
  <c r="I1124" i="13"/>
  <c r="F1124" i="13"/>
  <c r="E1124" i="13"/>
  <c r="C1124" i="13"/>
  <c r="B1124" i="13"/>
  <c r="A1124" i="13"/>
  <c r="O1123" i="13"/>
  <c r="N1123" i="13"/>
  <c r="M1123" i="13"/>
  <c r="J1123" i="13"/>
  <c r="I1123" i="13"/>
  <c r="F1123" i="13"/>
  <c r="E1123" i="13"/>
  <c r="C1123" i="13"/>
  <c r="B1123" i="13"/>
  <c r="A1123" i="13"/>
  <c r="O1122" i="13"/>
  <c r="N1122" i="13"/>
  <c r="M1122" i="13"/>
  <c r="J1122" i="13"/>
  <c r="I1122" i="13"/>
  <c r="F1122" i="13"/>
  <c r="E1122" i="13"/>
  <c r="C1122" i="13"/>
  <c r="B1122" i="13"/>
  <c r="A1122" i="13"/>
  <c r="O1121" i="13"/>
  <c r="N1121" i="13"/>
  <c r="M1121" i="13"/>
  <c r="J1121" i="13"/>
  <c r="I1121" i="13"/>
  <c r="F1121" i="13"/>
  <c r="E1121" i="13"/>
  <c r="C1121" i="13"/>
  <c r="B1121" i="13"/>
  <c r="A1121" i="13"/>
  <c r="O1120" i="13"/>
  <c r="N1120" i="13"/>
  <c r="M1120" i="13"/>
  <c r="J1120" i="13"/>
  <c r="I1120" i="13"/>
  <c r="F1120" i="13"/>
  <c r="E1120" i="13"/>
  <c r="C1120" i="13"/>
  <c r="B1120" i="13"/>
  <c r="A1120" i="13"/>
  <c r="O1119" i="13"/>
  <c r="N1119" i="13"/>
  <c r="M1119" i="13"/>
  <c r="J1119" i="13"/>
  <c r="I1119" i="13"/>
  <c r="F1119" i="13"/>
  <c r="E1119" i="13"/>
  <c r="C1119" i="13"/>
  <c r="B1119" i="13"/>
  <c r="A1119" i="13"/>
  <c r="O1118" i="13"/>
  <c r="N1118" i="13"/>
  <c r="M1118" i="13"/>
  <c r="J1118" i="13"/>
  <c r="I1118" i="13"/>
  <c r="F1118" i="13"/>
  <c r="E1118" i="13"/>
  <c r="C1118" i="13"/>
  <c r="B1118" i="13"/>
  <c r="A1118" i="13"/>
  <c r="O1117" i="13"/>
  <c r="N1117" i="13"/>
  <c r="M1117" i="13"/>
  <c r="J1117" i="13"/>
  <c r="I1117" i="13"/>
  <c r="F1117" i="13"/>
  <c r="E1117" i="13"/>
  <c r="C1117" i="13"/>
  <c r="B1117" i="13"/>
  <c r="A1117" i="13"/>
  <c r="O1116" i="13"/>
  <c r="N1116" i="13"/>
  <c r="M1116" i="13"/>
  <c r="J1116" i="13"/>
  <c r="I1116" i="13"/>
  <c r="F1116" i="13"/>
  <c r="E1116" i="13"/>
  <c r="C1116" i="13"/>
  <c r="B1116" i="13"/>
  <c r="A1116" i="13"/>
  <c r="O1115" i="13"/>
  <c r="N1115" i="13"/>
  <c r="M1115" i="13"/>
  <c r="J1115" i="13"/>
  <c r="I1115" i="13"/>
  <c r="F1115" i="13"/>
  <c r="E1115" i="13"/>
  <c r="C1115" i="13"/>
  <c r="B1115" i="13"/>
  <c r="A1115" i="13"/>
  <c r="O1114" i="13"/>
  <c r="N1114" i="13"/>
  <c r="M1114" i="13"/>
  <c r="J1114" i="13"/>
  <c r="I1114" i="13"/>
  <c r="F1114" i="13"/>
  <c r="E1114" i="13"/>
  <c r="C1114" i="13"/>
  <c r="B1114" i="13"/>
  <c r="A1114" i="13"/>
  <c r="O1113" i="13"/>
  <c r="N1113" i="13"/>
  <c r="M1113" i="13"/>
  <c r="J1113" i="13"/>
  <c r="I1113" i="13"/>
  <c r="F1113" i="13"/>
  <c r="E1113" i="13"/>
  <c r="C1113" i="13"/>
  <c r="B1113" i="13"/>
  <c r="A1113" i="13"/>
  <c r="O1112" i="13"/>
  <c r="N1112" i="13"/>
  <c r="M1112" i="13"/>
  <c r="J1112" i="13"/>
  <c r="I1112" i="13"/>
  <c r="F1112" i="13"/>
  <c r="E1112" i="13"/>
  <c r="C1112" i="13"/>
  <c r="B1112" i="13"/>
  <c r="A1112" i="13"/>
  <c r="O1111" i="13"/>
  <c r="N1111" i="13"/>
  <c r="M1111" i="13"/>
  <c r="J1111" i="13"/>
  <c r="I1111" i="13"/>
  <c r="F1111" i="13"/>
  <c r="E1111" i="13"/>
  <c r="C1111" i="13"/>
  <c r="B1111" i="13"/>
  <c r="A1111" i="13"/>
  <c r="O1110" i="13"/>
  <c r="N1110" i="13"/>
  <c r="M1110" i="13"/>
  <c r="J1110" i="13"/>
  <c r="I1110" i="13"/>
  <c r="F1110" i="13"/>
  <c r="E1110" i="13"/>
  <c r="C1110" i="13"/>
  <c r="B1110" i="13"/>
  <c r="A1110" i="13"/>
  <c r="O1109" i="13"/>
  <c r="N1109" i="13"/>
  <c r="M1109" i="13"/>
  <c r="J1109" i="13"/>
  <c r="I1109" i="13"/>
  <c r="F1109" i="13"/>
  <c r="E1109" i="13"/>
  <c r="C1109" i="13"/>
  <c r="B1109" i="13"/>
  <c r="A1109" i="13"/>
  <c r="O1108" i="13"/>
  <c r="N1108" i="13"/>
  <c r="M1108" i="13"/>
  <c r="J1108" i="13"/>
  <c r="I1108" i="13"/>
  <c r="F1108" i="13"/>
  <c r="E1108" i="13"/>
  <c r="C1108" i="13"/>
  <c r="B1108" i="13"/>
  <c r="A1108" i="13"/>
  <c r="O1107" i="13"/>
  <c r="N1107" i="13"/>
  <c r="M1107" i="13"/>
  <c r="J1107" i="13"/>
  <c r="I1107" i="13"/>
  <c r="F1107" i="13"/>
  <c r="E1107" i="13"/>
  <c r="C1107" i="13"/>
  <c r="B1107" i="13"/>
  <c r="A1107" i="13"/>
  <c r="O1106" i="13"/>
  <c r="N1106" i="13"/>
  <c r="M1106" i="13"/>
  <c r="J1106" i="13"/>
  <c r="I1106" i="13"/>
  <c r="F1106" i="13"/>
  <c r="E1106" i="13"/>
  <c r="C1106" i="13"/>
  <c r="B1106" i="13"/>
  <c r="A1106" i="13"/>
  <c r="O1105" i="13"/>
  <c r="N1105" i="13"/>
  <c r="M1105" i="13"/>
  <c r="J1105" i="13"/>
  <c r="I1105" i="13"/>
  <c r="F1105" i="13"/>
  <c r="E1105" i="13"/>
  <c r="C1105" i="13"/>
  <c r="B1105" i="13"/>
  <c r="A1105" i="13"/>
  <c r="O1104" i="13"/>
  <c r="N1104" i="13"/>
  <c r="M1104" i="13"/>
  <c r="J1104" i="13"/>
  <c r="I1104" i="13"/>
  <c r="F1104" i="13"/>
  <c r="E1104" i="13"/>
  <c r="C1104" i="13"/>
  <c r="B1104" i="13"/>
  <c r="A1104" i="13"/>
  <c r="O1103" i="13"/>
  <c r="N1103" i="13"/>
  <c r="M1103" i="13"/>
  <c r="J1103" i="13"/>
  <c r="I1103" i="13"/>
  <c r="F1103" i="13"/>
  <c r="E1103" i="13"/>
  <c r="C1103" i="13"/>
  <c r="B1103" i="13"/>
  <c r="A1103" i="13"/>
  <c r="O1102" i="13"/>
  <c r="N1102" i="13"/>
  <c r="M1102" i="13"/>
  <c r="J1102" i="13"/>
  <c r="I1102" i="13"/>
  <c r="F1102" i="13"/>
  <c r="E1102" i="13"/>
  <c r="C1102" i="13"/>
  <c r="B1102" i="13"/>
  <c r="A1102" i="13"/>
  <c r="O1101" i="13"/>
  <c r="N1101" i="13"/>
  <c r="M1101" i="13"/>
  <c r="J1101" i="13"/>
  <c r="I1101" i="13"/>
  <c r="F1101" i="13"/>
  <c r="E1101" i="13"/>
  <c r="C1101" i="13"/>
  <c r="B1101" i="13"/>
  <c r="A1101" i="13"/>
  <c r="O1100" i="13"/>
  <c r="N1100" i="13"/>
  <c r="M1100" i="13"/>
  <c r="J1100" i="13"/>
  <c r="I1100" i="13"/>
  <c r="F1100" i="13"/>
  <c r="E1100" i="13"/>
  <c r="C1100" i="13"/>
  <c r="B1100" i="13"/>
  <c r="A1100" i="13"/>
  <c r="O1099" i="13"/>
  <c r="N1099" i="13"/>
  <c r="M1099" i="13"/>
  <c r="J1099" i="13"/>
  <c r="I1099" i="13"/>
  <c r="F1099" i="13"/>
  <c r="E1099" i="13"/>
  <c r="C1099" i="13"/>
  <c r="B1099" i="13"/>
  <c r="A1099" i="13"/>
  <c r="O1098" i="13"/>
  <c r="N1098" i="13"/>
  <c r="M1098" i="13"/>
  <c r="J1098" i="13"/>
  <c r="I1098" i="13"/>
  <c r="F1098" i="13"/>
  <c r="E1098" i="13"/>
  <c r="C1098" i="13"/>
  <c r="B1098" i="13"/>
  <c r="A1098" i="13"/>
  <c r="O1097" i="13"/>
  <c r="N1097" i="13"/>
  <c r="M1097" i="13"/>
  <c r="J1097" i="13"/>
  <c r="I1097" i="13"/>
  <c r="F1097" i="13"/>
  <c r="E1097" i="13"/>
  <c r="C1097" i="13"/>
  <c r="B1097" i="13"/>
  <c r="A1097" i="13"/>
  <c r="O1096" i="13"/>
  <c r="N1096" i="13"/>
  <c r="M1096" i="13"/>
  <c r="J1096" i="13"/>
  <c r="I1096" i="13"/>
  <c r="F1096" i="13"/>
  <c r="E1096" i="13"/>
  <c r="C1096" i="13"/>
  <c r="B1096" i="13"/>
  <c r="A1096" i="13"/>
  <c r="O1095" i="13"/>
  <c r="N1095" i="13"/>
  <c r="M1095" i="13"/>
  <c r="J1095" i="13"/>
  <c r="I1095" i="13"/>
  <c r="F1095" i="13"/>
  <c r="E1095" i="13"/>
  <c r="C1095" i="13"/>
  <c r="B1095" i="13"/>
  <c r="A1095" i="13"/>
  <c r="O1094" i="13"/>
  <c r="N1094" i="13"/>
  <c r="M1094" i="13"/>
  <c r="J1094" i="13"/>
  <c r="I1094" i="13"/>
  <c r="F1094" i="13"/>
  <c r="E1094" i="13"/>
  <c r="C1094" i="13"/>
  <c r="B1094" i="13"/>
  <c r="A1094" i="13"/>
  <c r="O1093" i="13"/>
  <c r="N1093" i="13"/>
  <c r="M1093" i="13"/>
  <c r="J1093" i="13"/>
  <c r="I1093" i="13"/>
  <c r="F1093" i="13"/>
  <c r="E1093" i="13"/>
  <c r="C1093" i="13"/>
  <c r="B1093" i="13"/>
  <c r="A1093" i="13"/>
  <c r="O1092" i="13"/>
  <c r="N1092" i="13"/>
  <c r="M1092" i="13"/>
  <c r="J1092" i="13"/>
  <c r="I1092" i="13"/>
  <c r="F1092" i="13"/>
  <c r="E1092" i="13"/>
  <c r="C1092" i="13"/>
  <c r="B1092" i="13"/>
  <c r="A1092" i="13"/>
  <c r="O1091" i="13"/>
  <c r="N1091" i="13"/>
  <c r="M1091" i="13"/>
  <c r="J1091" i="13"/>
  <c r="I1091" i="13"/>
  <c r="F1091" i="13"/>
  <c r="E1091" i="13"/>
  <c r="C1091" i="13"/>
  <c r="B1091" i="13"/>
  <c r="A1091" i="13"/>
  <c r="O1090" i="13"/>
  <c r="N1090" i="13"/>
  <c r="M1090" i="13"/>
  <c r="J1090" i="13"/>
  <c r="I1090" i="13"/>
  <c r="F1090" i="13"/>
  <c r="E1090" i="13"/>
  <c r="C1090" i="13"/>
  <c r="B1090" i="13"/>
  <c r="A1090" i="13"/>
  <c r="O1089" i="13"/>
  <c r="N1089" i="13"/>
  <c r="M1089" i="13"/>
  <c r="J1089" i="13"/>
  <c r="I1089" i="13"/>
  <c r="F1089" i="13"/>
  <c r="E1089" i="13"/>
  <c r="C1089" i="13"/>
  <c r="B1089" i="13"/>
  <c r="A1089" i="13"/>
  <c r="O1088" i="13"/>
  <c r="N1088" i="13"/>
  <c r="M1088" i="13"/>
  <c r="J1088" i="13"/>
  <c r="I1088" i="13"/>
  <c r="F1088" i="13"/>
  <c r="E1088" i="13"/>
  <c r="C1088" i="13"/>
  <c r="B1088" i="13"/>
  <c r="A1088" i="13"/>
  <c r="O1087" i="13"/>
  <c r="N1087" i="13"/>
  <c r="M1087" i="13"/>
  <c r="J1087" i="13"/>
  <c r="I1087" i="13"/>
  <c r="F1087" i="13"/>
  <c r="E1087" i="13"/>
  <c r="C1087" i="13"/>
  <c r="B1087" i="13"/>
  <c r="A1087" i="13"/>
  <c r="O1086" i="13"/>
  <c r="N1086" i="13"/>
  <c r="M1086" i="13"/>
  <c r="J1086" i="13"/>
  <c r="I1086" i="13"/>
  <c r="F1086" i="13"/>
  <c r="E1086" i="13"/>
  <c r="C1086" i="13"/>
  <c r="B1086" i="13"/>
  <c r="A1086" i="13"/>
  <c r="O1085" i="13"/>
  <c r="N1085" i="13"/>
  <c r="M1085" i="13"/>
  <c r="J1085" i="13"/>
  <c r="I1085" i="13"/>
  <c r="F1085" i="13"/>
  <c r="E1085" i="13"/>
  <c r="C1085" i="13"/>
  <c r="B1085" i="13"/>
  <c r="A1085" i="13"/>
  <c r="O1084" i="13"/>
  <c r="N1084" i="13"/>
  <c r="M1084" i="13"/>
  <c r="J1084" i="13"/>
  <c r="I1084" i="13"/>
  <c r="F1084" i="13"/>
  <c r="E1084" i="13"/>
  <c r="C1084" i="13"/>
  <c r="B1084" i="13"/>
  <c r="A1084" i="13"/>
  <c r="O1083" i="13"/>
  <c r="N1083" i="13"/>
  <c r="M1083" i="13"/>
  <c r="J1083" i="13"/>
  <c r="I1083" i="13"/>
  <c r="F1083" i="13"/>
  <c r="E1083" i="13"/>
  <c r="C1083" i="13"/>
  <c r="B1083" i="13"/>
  <c r="A1083" i="13"/>
  <c r="O1082" i="13"/>
  <c r="N1082" i="13"/>
  <c r="M1082" i="13"/>
  <c r="J1082" i="13"/>
  <c r="I1082" i="13"/>
  <c r="F1082" i="13"/>
  <c r="E1082" i="13"/>
  <c r="C1082" i="13"/>
  <c r="B1082" i="13"/>
  <c r="A1082" i="13"/>
  <c r="O1081" i="13"/>
  <c r="N1081" i="13"/>
  <c r="M1081" i="13"/>
  <c r="J1081" i="13"/>
  <c r="I1081" i="13"/>
  <c r="F1081" i="13"/>
  <c r="E1081" i="13"/>
  <c r="C1081" i="13"/>
  <c r="B1081" i="13"/>
  <c r="A1081" i="13"/>
  <c r="O1080" i="13"/>
  <c r="N1080" i="13"/>
  <c r="M1080" i="13"/>
  <c r="J1080" i="13"/>
  <c r="I1080" i="13"/>
  <c r="F1080" i="13"/>
  <c r="E1080" i="13"/>
  <c r="C1080" i="13"/>
  <c r="B1080" i="13"/>
  <c r="A1080" i="13"/>
  <c r="O1079" i="13"/>
  <c r="N1079" i="13"/>
  <c r="M1079" i="13"/>
  <c r="J1079" i="13"/>
  <c r="I1079" i="13"/>
  <c r="F1079" i="13"/>
  <c r="E1079" i="13"/>
  <c r="C1079" i="13"/>
  <c r="B1079" i="13"/>
  <c r="A1079" i="13"/>
  <c r="O1078" i="13"/>
  <c r="N1078" i="13"/>
  <c r="M1078" i="13"/>
  <c r="J1078" i="13"/>
  <c r="I1078" i="13"/>
  <c r="F1078" i="13"/>
  <c r="E1078" i="13"/>
  <c r="C1078" i="13"/>
  <c r="B1078" i="13"/>
  <c r="A1078" i="13"/>
  <c r="O1077" i="13"/>
  <c r="N1077" i="13"/>
  <c r="M1077" i="13"/>
  <c r="J1077" i="13"/>
  <c r="I1077" i="13"/>
  <c r="F1077" i="13"/>
  <c r="E1077" i="13"/>
  <c r="C1077" i="13"/>
  <c r="B1077" i="13"/>
  <c r="A1077" i="13"/>
  <c r="O1076" i="13"/>
  <c r="N1076" i="13"/>
  <c r="M1076" i="13"/>
  <c r="J1076" i="13"/>
  <c r="I1076" i="13"/>
  <c r="F1076" i="13"/>
  <c r="E1076" i="13"/>
  <c r="C1076" i="13"/>
  <c r="B1076" i="13"/>
  <c r="A1076" i="13"/>
  <c r="O1075" i="13"/>
  <c r="N1075" i="13"/>
  <c r="M1075" i="13"/>
  <c r="J1075" i="13"/>
  <c r="I1075" i="13"/>
  <c r="F1075" i="13"/>
  <c r="E1075" i="13"/>
  <c r="C1075" i="13"/>
  <c r="B1075" i="13"/>
  <c r="A1075" i="13"/>
  <c r="O1074" i="13"/>
  <c r="N1074" i="13"/>
  <c r="M1074" i="13"/>
  <c r="J1074" i="13"/>
  <c r="I1074" i="13"/>
  <c r="F1074" i="13"/>
  <c r="E1074" i="13"/>
  <c r="C1074" i="13"/>
  <c r="B1074" i="13"/>
  <c r="A1074" i="13"/>
  <c r="O1073" i="13"/>
  <c r="N1073" i="13"/>
  <c r="M1073" i="13"/>
  <c r="J1073" i="13"/>
  <c r="I1073" i="13"/>
  <c r="F1073" i="13"/>
  <c r="E1073" i="13"/>
  <c r="C1073" i="13"/>
  <c r="B1073" i="13"/>
  <c r="A1073" i="13"/>
  <c r="O1072" i="13"/>
  <c r="N1072" i="13"/>
  <c r="M1072" i="13"/>
  <c r="J1072" i="13"/>
  <c r="I1072" i="13"/>
  <c r="F1072" i="13"/>
  <c r="E1072" i="13"/>
  <c r="C1072" i="13"/>
  <c r="B1072" i="13"/>
  <c r="A1072" i="13"/>
  <c r="O1071" i="13"/>
  <c r="N1071" i="13"/>
  <c r="M1071" i="13"/>
  <c r="J1071" i="13"/>
  <c r="I1071" i="13"/>
  <c r="F1071" i="13"/>
  <c r="E1071" i="13"/>
  <c r="C1071" i="13"/>
  <c r="B1071" i="13"/>
  <c r="A1071" i="13"/>
  <c r="O1070" i="13"/>
  <c r="N1070" i="13"/>
  <c r="M1070" i="13"/>
  <c r="J1070" i="13"/>
  <c r="I1070" i="13"/>
  <c r="F1070" i="13"/>
  <c r="E1070" i="13"/>
  <c r="C1070" i="13"/>
  <c r="B1070" i="13"/>
  <c r="A1070" i="13"/>
  <c r="O1069" i="13"/>
  <c r="N1069" i="13"/>
  <c r="M1069" i="13"/>
  <c r="J1069" i="13"/>
  <c r="I1069" i="13"/>
  <c r="F1069" i="13"/>
  <c r="E1069" i="13"/>
  <c r="C1069" i="13"/>
  <c r="B1069" i="13"/>
  <c r="A1069" i="13"/>
  <c r="O1068" i="13"/>
  <c r="N1068" i="13"/>
  <c r="M1068" i="13"/>
  <c r="J1068" i="13"/>
  <c r="I1068" i="13"/>
  <c r="F1068" i="13"/>
  <c r="E1068" i="13"/>
  <c r="C1068" i="13"/>
  <c r="B1068" i="13"/>
  <c r="A1068" i="13"/>
  <c r="O1067" i="13"/>
  <c r="N1067" i="13"/>
  <c r="M1067" i="13"/>
  <c r="J1067" i="13"/>
  <c r="I1067" i="13"/>
  <c r="F1067" i="13"/>
  <c r="E1067" i="13"/>
  <c r="C1067" i="13"/>
  <c r="B1067" i="13"/>
  <c r="A1067" i="13"/>
  <c r="O1066" i="13"/>
  <c r="N1066" i="13"/>
  <c r="M1066" i="13"/>
  <c r="J1066" i="13"/>
  <c r="I1066" i="13"/>
  <c r="F1066" i="13"/>
  <c r="E1066" i="13"/>
  <c r="C1066" i="13"/>
  <c r="B1066" i="13"/>
  <c r="A1066" i="13"/>
  <c r="O1065" i="13"/>
  <c r="N1065" i="13"/>
  <c r="M1065" i="13"/>
  <c r="J1065" i="13"/>
  <c r="I1065" i="13"/>
  <c r="F1065" i="13"/>
  <c r="E1065" i="13"/>
  <c r="C1065" i="13"/>
  <c r="B1065" i="13"/>
  <c r="A1065" i="13"/>
  <c r="O1064" i="13"/>
  <c r="N1064" i="13"/>
  <c r="M1064" i="13"/>
  <c r="J1064" i="13"/>
  <c r="I1064" i="13"/>
  <c r="F1064" i="13"/>
  <c r="E1064" i="13"/>
  <c r="C1064" i="13"/>
  <c r="B1064" i="13"/>
  <c r="A1064" i="13"/>
  <c r="O1063" i="13"/>
  <c r="N1063" i="13"/>
  <c r="M1063" i="13"/>
  <c r="J1063" i="13"/>
  <c r="I1063" i="13"/>
  <c r="F1063" i="13"/>
  <c r="E1063" i="13"/>
  <c r="C1063" i="13"/>
  <c r="B1063" i="13"/>
  <c r="A1063" i="13"/>
  <c r="O1062" i="13"/>
  <c r="N1062" i="13"/>
  <c r="M1062" i="13"/>
  <c r="J1062" i="13"/>
  <c r="I1062" i="13"/>
  <c r="F1062" i="13"/>
  <c r="E1062" i="13"/>
  <c r="C1062" i="13"/>
  <c r="B1062" i="13"/>
  <c r="A1062" i="13"/>
  <c r="O1061" i="13"/>
  <c r="N1061" i="13"/>
  <c r="M1061" i="13"/>
  <c r="J1061" i="13"/>
  <c r="I1061" i="13"/>
  <c r="F1061" i="13"/>
  <c r="E1061" i="13"/>
  <c r="C1061" i="13"/>
  <c r="B1061" i="13"/>
  <c r="A1061" i="13"/>
  <c r="O1060" i="13"/>
  <c r="N1060" i="13"/>
  <c r="M1060" i="13"/>
  <c r="J1060" i="13"/>
  <c r="I1060" i="13"/>
  <c r="F1060" i="13"/>
  <c r="E1060" i="13"/>
  <c r="C1060" i="13"/>
  <c r="B1060" i="13"/>
  <c r="A1060" i="13"/>
  <c r="O1059" i="13"/>
  <c r="N1059" i="13"/>
  <c r="M1059" i="13"/>
  <c r="J1059" i="13"/>
  <c r="I1059" i="13"/>
  <c r="F1059" i="13"/>
  <c r="E1059" i="13"/>
  <c r="C1059" i="13"/>
  <c r="B1059" i="13"/>
  <c r="A1059" i="13"/>
  <c r="O1058" i="13"/>
  <c r="N1058" i="13"/>
  <c r="M1058" i="13"/>
  <c r="J1058" i="13"/>
  <c r="I1058" i="13"/>
  <c r="F1058" i="13"/>
  <c r="E1058" i="13"/>
  <c r="C1058" i="13"/>
  <c r="B1058" i="13"/>
  <c r="A1058" i="13"/>
  <c r="O1057" i="13"/>
  <c r="N1057" i="13"/>
  <c r="M1057" i="13"/>
  <c r="J1057" i="13"/>
  <c r="I1057" i="13"/>
  <c r="F1057" i="13"/>
  <c r="E1057" i="13"/>
  <c r="C1057" i="13"/>
  <c r="B1057" i="13"/>
  <c r="A1057" i="13"/>
  <c r="O1056" i="13"/>
  <c r="N1056" i="13"/>
  <c r="M1056" i="13"/>
  <c r="J1056" i="13"/>
  <c r="I1056" i="13"/>
  <c r="F1056" i="13"/>
  <c r="E1056" i="13"/>
  <c r="C1056" i="13"/>
  <c r="B1056" i="13"/>
  <c r="A1056" i="13"/>
  <c r="O1055" i="13"/>
  <c r="N1055" i="13"/>
  <c r="M1055" i="13"/>
  <c r="J1055" i="13"/>
  <c r="I1055" i="13"/>
  <c r="F1055" i="13"/>
  <c r="E1055" i="13"/>
  <c r="C1055" i="13"/>
  <c r="B1055" i="13"/>
  <c r="A1055" i="13"/>
  <c r="O1054" i="13"/>
  <c r="N1054" i="13"/>
  <c r="M1054" i="13"/>
  <c r="J1054" i="13"/>
  <c r="I1054" i="13"/>
  <c r="F1054" i="13"/>
  <c r="E1054" i="13"/>
  <c r="C1054" i="13"/>
  <c r="B1054" i="13"/>
  <c r="A1054" i="13"/>
  <c r="O1053" i="13"/>
  <c r="N1053" i="13"/>
  <c r="M1053" i="13"/>
  <c r="J1053" i="13"/>
  <c r="I1053" i="13"/>
  <c r="F1053" i="13"/>
  <c r="E1053" i="13"/>
  <c r="C1053" i="13"/>
  <c r="B1053" i="13"/>
  <c r="A1053" i="13"/>
  <c r="O1052" i="13"/>
  <c r="N1052" i="13"/>
  <c r="M1052" i="13"/>
  <c r="J1052" i="13"/>
  <c r="I1052" i="13"/>
  <c r="F1052" i="13"/>
  <c r="E1052" i="13"/>
  <c r="C1052" i="13"/>
  <c r="B1052" i="13"/>
  <c r="A1052" i="13"/>
  <c r="O1051" i="13"/>
  <c r="N1051" i="13"/>
  <c r="M1051" i="13"/>
  <c r="J1051" i="13"/>
  <c r="I1051" i="13"/>
  <c r="F1051" i="13"/>
  <c r="E1051" i="13"/>
  <c r="C1051" i="13"/>
  <c r="B1051" i="13"/>
  <c r="A1051" i="13"/>
  <c r="O1050" i="13"/>
  <c r="N1050" i="13"/>
  <c r="M1050" i="13"/>
  <c r="J1050" i="13"/>
  <c r="I1050" i="13"/>
  <c r="F1050" i="13"/>
  <c r="E1050" i="13"/>
  <c r="C1050" i="13"/>
  <c r="B1050" i="13"/>
  <c r="A1050" i="13"/>
  <c r="O1049" i="13"/>
  <c r="N1049" i="13"/>
  <c r="M1049" i="13"/>
  <c r="J1049" i="13"/>
  <c r="I1049" i="13"/>
  <c r="F1049" i="13"/>
  <c r="E1049" i="13"/>
  <c r="C1049" i="13"/>
  <c r="B1049" i="13"/>
  <c r="A1049" i="13"/>
  <c r="O1048" i="13"/>
  <c r="N1048" i="13"/>
  <c r="M1048" i="13"/>
  <c r="J1048" i="13"/>
  <c r="I1048" i="13"/>
  <c r="F1048" i="13"/>
  <c r="E1048" i="13"/>
  <c r="C1048" i="13"/>
  <c r="B1048" i="13"/>
  <c r="A1048" i="13"/>
  <c r="O1047" i="13"/>
  <c r="N1047" i="13"/>
  <c r="M1047" i="13"/>
  <c r="J1047" i="13"/>
  <c r="I1047" i="13"/>
  <c r="F1047" i="13"/>
  <c r="E1047" i="13"/>
  <c r="C1047" i="13"/>
  <c r="B1047" i="13"/>
  <c r="A1047" i="13"/>
  <c r="O1046" i="13"/>
  <c r="N1046" i="13"/>
  <c r="M1046" i="13"/>
  <c r="J1046" i="13"/>
  <c r="I1046" i="13"/>
  <c r="F1046" i="13"/>
  <c r="E1046" i="13"/>
  <c r="C1046" i="13"/>
  <c r="B1046" i="13"/>
  <c r="A1046" i="13"/>
  <c r="O1045" i="13"/>
  <c r="N1045" i="13"/>
  <c r="M1045" i="13"/>
  <c r="J1045" i="13"/>
  <c r="I1045" i="13"/>
  <c r="F1045" i="13"/>
  <c r="E1045" i="13"/>
  <c r="C1045" i="13"/>
  <c r="B1045" i="13"/>
  <c r="A1045" i="13"/>
  <c r="O1044" i="13"/>
  <c r="N1044" i="13"/>
  <c r="M1044" i="13"/>
  <c r="J1044" i="13"/>
  <c r="I1044" i="13"/>
  <c r="F1044" i="13"/>
  <c r="E1044" i="13"/>
  <c r="C1044" i="13"/>
  <c r="B1044" i="13"/>
  <c r="A1044" i="13"/>
  <c r="O1043" i="13"/>
  <c r="N1043" i="13"/>
  <c r="M1043" i="13"/>
  <c r="J1043" i="13"/>
  <c r="I1043" i="13"/>
  <c r="F1043" i="13"/>
  <c r="E1043" i="13"/>
  <c r="C1043" i="13"/>
  <c r="B1043" i="13"/>
  <c r="A1043" i="13"/>
  <c r="O1042" i="13"/>
  <c r="N1042" i="13"/>
  <c r="M1042" i="13"/>
  <c r="J1042" i="13"/>
  <c r="I1042" i="13"/>
  <c r="F1042" i="13"/>
  <c r="E1042" i="13"/>
  <c r="C1042" i="13"/>
  <c r="B1042" i="13"/>
  <c r="A1042" i="13"/>
  <c r="O1041" i="13"/>
  <c r="N1041" i="13"/>
  <c r="M1041" i="13"/>
  <c r="J1041" i="13"/>
  <c r="I1041" i="13"/>
  <c r="F1041" i="13"/>
  <c r="E1041" i="13"/>
  <c r="C1041" i="13"/>
  <c r="B1041" i="13"/>
  <c r="A1041" i="13"/>
  <c r="O1040" i="13"/>
  <c r="N1040" i="13"/>
  <c r="M1040" i="13"/>
  <c r="J1040" i="13"/>
  <c r="I1040" i="13"/>
  <c r="F1040" i="13"/>
  <c r="E1040" i="13"/>
  <c r="C1040" i="13"/>
  <c r="B1040" i="13"/>
  <c r="A1040" i="13"/>
  <c r="O1039" i="13"/>
  <c r="N1039" i="13"/>
  <c r="M1039" i="13"/>
  <c r="J1039" i="13"/>
  <c r="I1039" i="13"/>
  <c r="F1039" i="13"/>
  <c r="E1039" i="13"/>
  <c r="C1039" i="13"/>
  <c r="B1039" i="13"/>
  <c r="A1039" i="13"/>
  <c r="O1038" i="13"/>
  <c r="N1038" i="13"/>
  <c r="M1038" i="13"/>
  <c r="J1038" i="13"/>
  <c r="I1038" i="13"/>
  <c r="F1038" i="13"/>
  <c r="E1038" i="13"/>
  <c r="C1038" i="13"/>
  <c r="B1038" i="13"/>
  <c r="A1038" i="13"/>
  <c r="O1037" i="13"/>
  <c r="N1037" i="13"/>
  <c r="M1037" i="13"/>
  <c r="J1037" i="13"/>
  <c r="I1037" i="13"/>
  <c r="F1037" i="13"/>
  <c r="E1037" i="13"/>
  <c r="C1037" i="13"/>
  <c r="B1037" i="13"/>
  <c r="A1037" i="13"/>
  <c r="O1036" i="13"/>
  <c r="N1036" i="13"/>
  <c r="M1036" i="13"/>
  <c r="J1036" i="13"/>
  <c r="I1036" i="13"/>
  <c r="F1036" i="13"/>
  <c r="E1036" i="13"/>
  <c r="C1036" i="13"/>
  <c r="B1036" i="13"/>
  <c r="A1036" i="13"/>
  <c r="O1035" i="13"/>
  <c r="N1035" i="13"/>
  <c r="M1035" i="13"/>
  <c r="J1035" i="13"/>
  <c r="I1035" i="13"/>
  <c r="F1035" i="13"/>
  <c r="E1035" i="13"/>
  <c r="C1035" i="13"/>
  <c r="B1035" i="13"/>
  <c r="A1035" i="13"/>
  <c r="O1034" i="13"/>
  <c r="N1034" i="13"/>
  <c r="M1034" i="13"/>
  <c r="J1034" i="13"/>
  <c r="I1034" i="13"/>
  <c r="F1034" i="13"/>
  <c r="E1034" i="13"/>
  <c r="C1034" i="13"/>
  <c r="B1034" i="13"/>
  <c r="A1034" i="13"/>
  <c r="O1033" i="13"/>
  <c r="N1033" i="13"/>
  <c r="M1033" i="13"/>
  <c r="J1033" i="13"/>
  <c r="I1033" i="13"/>
  <c r="F1033" i="13"/>
  <c r="E1033" i="13"/>
  <c r="C1033" i="13"/>
  <c r="B1033" i="13"/>
  <c r="A1033" i="13"/>
  <c r="O1032" i="13"/>
  <c r="N1032" i="13"/>
  <c r="M1032" i="13"/>
  <c r="J1032" i="13"/>
  <c r="I1032" i="13"/>
  <c r="F1032" i="13"/>
  <c r="E1032" i="13"/>
  <c r="C1032" i="13"/>
  <c r="B1032" i="13"/>
  <c r="A1032" i="13"/>
  <c r="O1031" i="13"/>
  <c r="N1031" i="13"/>
  <c r="M1031" i="13"/>
  <c r="J1031" i="13"/>
  <c r="I1031" i="13"/>
  <c r="F1031" i="13"/>
  <c r="E1031" i="13"/>
  <c r="C1031" i="13"/>
  <c r="B1031" i="13"/>
  <c r="A1031" i="13"/>
  <c r="O1030" i="13"/>
  <c r="N1030" i="13"/>
  <c r="M1030" i="13"/>
  <c r="J1030" i="13"/>
  <c r="I1030" i="13"/>
  <c r="F1030" i="13"/>
  <c r="E1030" i="13"/>
  <c r="C1030" i="13"/>
  <c r="B1030" i="13"/>
  <c r="A1030" i="13"/>
  <c r="O1029" i="13"/>
  <c r="N1029" i="13"/>
  <c r="M1029" i="13"/>
  <c r="J1029" i="13"/>
  <c r="I1029" i="13"/>
  <c r="F1029" i="13"/>
  <c r="E1029" i="13"/>
  <c r="C1029" i="13"/>
  <c r="B1029" i="13"/>
  <c r="A1029" i="13"/>
  <c r="O1028" i="13"/>
  <c r="N1028" i="13"/>
  <c r="M1028" i="13"/>
  <c r="J1028" i="13"/>
  <c r="I1028" i="13"/>
  <c r="F1028" i="13"/>
  <c r="E1028" i="13"/>
  <c r="C1028" i="13"/>
  <c r="B1028" i="13"/>
  <c r="A1028" i="13"/>
  <c r="O1027" i="13"/>
  <c r="N1027" i="13"/>
  <c r="M1027" i="13"/>
  <c r="J1027" i="13"/>
  <c r="I1027" i="13"/>
  <c r="F1027" i="13"/>
  <c r="E1027" i="13"/>
  <c r="C1027" i="13"/>
  <c r="B1027" i="13"/>
  <c r="A1027" i="13"/>
  <c r="O1026" i="13"/>
  <c r="N1026" i="13"/>
  <c r="M1026" i="13"/>
  <c r="J1026" i="13"/>
  <c r="I1026" i="13"/>
  <c r="F1026" i="13"/>
  <c r="E1026" i="13"/>
  <c r="C1026" i="13"/>
  <c r="B1026" i="13"/>
  <c r="A1026" i="13"/>
  <c r="O1025" i="13"/>
  <c r="N1025" i="13"/>
  <c r="M1025" i="13"/>
  <c r="J1025" i="13"/>
  <c r="I1025" i="13"/>
  <c r="F1025" i="13"/>
  <c r="E1025" i="13"/>
  <c r="C1025" i="13"/>
  <c r="B1025" i="13"/>
  <c r="A1025" i="13"/>
  <c r="O1024" i="13"/>
  <c r="N1024" i="13"/>
  <c r="M1024" i="13"/>
  <c r="J1024" i="13"/>
  <c r="I1024" i="13"/>
  <c r="F1024" i="13"/>
  <c r="E1024" i="13"/>
  <c r="C1024" i="13"/>
  <c r="B1024" i="13"/>
  <c r="A1024" i="13"/>
  <c r="O1023" i="13"/>
  <c r="N1023" i="13"/>
  <c r="M1023" i="13"/>
  <c r="J1023" i="13"/>
  <c r="I1023" i="13"/>
  <c r="F1023" i="13"/>
  <c r="E1023" i="13"/>
  <c r="C1023" i="13"/>
  <c r="B1023" i="13"/>
  <c r="A1023" i="13"/>
  <c r="O1022" i="13"/>
  <c r="N1022" i="13"/>
  <c r="M1022" i="13"/>
  <c r="J1022" i="13"/>
  <c r="I1022" i="13"/>
  <c r="F1022" i="13"/>
  <c r="E1022" i="13"/>
  <c r="C1022" i="13"/>
  <c r="B1022" i="13"/>
  <c r="A1022" i="13"/>
  <c r="O1021" i="13"/>
  <c r="N1021" i="13"/>
  <c r="M1021" i="13"/>
  <c r="J1021" i="13"/>
  <c r="I1021" i="13"/>
  <c r="F1021" i="13"/>
  <c r="E1021" i="13"/>
  <c r="C1021" i="13"/>
  <c r="B1021" i="13"/>
  <c r="A1021" i="13"/>
  <c r="O1020" i="13"/>
  <c r="N1020" i="13"/>
  <c r="M1020" i="13"/>
  <c r="J1020" i="13"/>
  <c r="I1020" i="13"/>
  <c r="F1020" i="13"/>
  <c r="E1020" i="13"/>
  <c r="C1020" i="13"/>
  <c r="B1020" i="13"/>
  <c r="A1020" i="13"/>
  <c r="O1019" i="13"/>
  <c r="N1019" i="13"/>
  <c r="M1019" i="13"/>
  <c r="J1019" i="13"/>
  <c r="I1019" i="13"/>
  <c r="F1019" i="13"/>
  <c r="E1019" i="13"/>
  <c r="C1019" i="13"/>
  <c r="B1019" i="13"/>
  <c r="A1019" i="13"/>
  <c r="O1018" i="13"/>
  <c r="N1018" i="13"/>
  <c r="M1018" i="13"/>
  <c r="J1018" i="13"/>
  <c r="I1018" i="13"/>
  <c r="F1018" i="13"/>
  <c r="E1018" i="13"/>
  <c r="C1018" i="13"/>
  <c r="B1018" i="13"/>
  <c r="A1018" i="13"/>
  <c r="O1017" i="13"/>
  <c r="N1017" i="13"/>
  <c r="M1017" i="13"/>
  <c r="J1017" i="13"/>
  <c r="I1017" i="13"/>
  <c r="F1017" i="13"/>
  <c r="E1017" i="13"/>
  <c r="C1017" i="13"/>
  <c r="B1017" i="13"/>
  <c r="A1017" i="13"/>
  <c r="O1016" i="13"/>
  <c r="N1016" i="13"/>
  <c r="M1016" i="13"/>
  <c r="J1016" i="13"/>
  <c r="I1016" i="13"/>
  <c r="F1016" i="13"/>
  <c r="E1016" i="13"/>
  <c r="C1016" i="13"/>
  <c r="B1016" i="13"/>
  <c r="A1016" i="13"/>
  <c r="O1015" i="13"/>
  <c r="N1015" i="13"/>
  <c r="M1015" i="13"/>
  <c r="J1015" i="13"/>
  <c r="I1015" i="13"/>
  <c r="F1015" i="13"/>
  <c r="E1015" i="13"/>
  <c r="C1015" i="13"/>
  <c r="B1015" i="13"/>
  <c r="A1015" i="13"/>
  <c r="O1014" i="13"/>
  <c r="N1014" i="13"/>
  <c r="M1014" i="13"/>
  <c r="J1014" i="13"/>
  <c r="I1014" i="13"/>
  <c r="F1014" i="13"/>
  <c r="E1014" i="13"/>
  <c r="C1014" i="13"/>
  <c r="B1014" i="13"/>
  <c r="A1014" i="13"/>
  <c r="O1013" i="13"/>
  <c r="N1013" i="13"/>
  <c r="M1013" i="13"/>
  <c r="J1013" i="13"/>
  <c r="I1013" i="13"/>
  <c r="F1013" i="13"/>
  <c r="E1013" i="13"/>
  <c r="C1013" i="13"/>
  <c r="B1013" i="13"/>
  <c r="A1013" i="13"/>
  <c r="O1012" i="13"/>
  <c r="N1012" i="13"/>
  <c r="M1012" i="13"/>
  <c r="J1012" i="13"/>
  <c r="I1012" i="13"/>
  <c r="F1012" i="13"/>
  <c r="E1012" i="13"/>
  <c r="C1012" i="13"/>
  <c r="B1012" i="13"/>
  <c r="A1012" i="13"/>
  <c r="O1011" i="13"/>
  <c r="N1011" i="13"/>
  <c r="M1011" i="13"/>
  <c r="J1011" i="13"/>
  <c r="I1011" i="13"/>
  <c r="F1011" i="13"/>
  <c r="E1011" i="13"/>
  <c r="C1011" i="13"/>
  <c r="B1011" i="13"/>
  <c r="A1011" i="13"/>
  <c r="O1010" i="13"/>
  <c r="N1010" i="13"/>
  <c r="M1010" i="13"/>
  <c r="J1010" i="13"/>
  <c r="I1010" i="13"/>
  <c r="F1010" i="13"/>
  <c r="E1010" i="13"/>
  <c r="C1010" i="13"/>
  <c r="B1010" i="13"/>
  <c r="A1010" i="13"/>
  <c r="O1009" i="13"/>
  <c r="N1009" i="13"/>
  <c r="M1009" i="13"/>
  <c r="J1009" i="13"/>
  <c r="I1009" i="13"/>
  <c r="F1009" i="13"/>
  <c r="E1009" i="13"/>
  <c r="C1009" i="13"/>
  <c r="B1009" i="13"/>
  <c r="A1009" i="13"/>
  <c r="O1008" i="13"/>
  <c r="N1008" i="13"/>
  <c r="M1008" i="13"/>
  <c r="J1008" i="13"/>
  <c r="I1008" i="13"/>
  <c r="F1008" i="13"/>
  <c r="E1008" i="13"/>
  <c r="C1008" i="13"/>
  <c r="B1008" i="13"/>
  <c r="A1008" i="13"/>
  <c r="O1007" i="13"/>
  <c r="N1007" i="13"/>
  <c r="M1007" i="13"/>
  <c r="J1007" i="13"/>
  <c r="I1007" i="13"/>
  <c r="F1007" i="13"/>
  <c r="E1007" i="13"/>
  <c r="C1007" i="13"/>
  <c r="B1007" i="13"/>
  <c r="A1007" i="13"/>
  <c r="O1006" i="13"/>
  <c r="N1006" i="13"/>
  <c r="M1006" i="13"/>
  <c r="J1006" i="13"/>
  <c r="I1006" i="13"/>
  <c r="F1006" i="13"/>
  <c r="E1006" i="13"/>
  <c r="C1006" i="13"/>
  <c r="B1006" i="13"/>
  <c r="A1006" i="13"/>
  <c r="O1005" i="13"/>
  <c r="N1005" i="13"/>
  <c r="M1005" i="13"/>
  <c r="J1005" i="13"/>
  <c r="I1005" i="13"/>
  <c r="F1005" i="13"/>
  <c r="E1005" i="13"/>
  <c r="C1005" i="13"/>
  <c r="B1005" i="13"/>
  <c r="A1005" i="13"/>
  <c r="O1004" i="13"/>
  <c r="N1004" i="13"/>
  <c r="M1004" i="13"/>
  <c r="J1004" i="13"/>
  <c r="I1004" i="13"/>
  <c r="F1004" i="13"/>
  <c r="E1004" i="13"/>
  <c r="C1004" i="13"/>
  <c r="B1004" i="13"/>
  <c r="A1004" i="13"/>
  <c r="O1003" i="13"/>
  <c r="N1003" i="13"/>
  <c r="M1003" i="13"/>
  <c r="J1003" i="13"/>
  <c r="I1003" i="13"/>
  <c r="F1003" i="13"/>
  <c r="E1003" i="13"/>
  <c r="C1003" i="13"/>
  <c r="B1003" i="13"/>
  <c r="A1003" i="13"/>
  <c r="O1002" i="13"/>
  <c r="N1002" i="13"/>
  <c r="M1002" i="13"/>
  <c r="J1002" i="13"/>
  <c r="I1002" i="13"/>
  <c r="F1002" i="13"/>
  <c r="E1002" i="13"/>
  <c r="C1002" i="13"/>
  <c r="B1002" i="13"/>
  <c r="A1002" i="13"/>
  <c r="O1001" i="13"/>
  <c r="N1001" i="13"/>
  <c r="M1001" i="13"/>
  <c r="J1001" i="13"/>
  <c r="I1001" i="13"/>
  <c r="F1001" i="13"/>
  <c r="E1001" i="13"/>
  <c r="C1001" i="13"/>
  <c r="B1001" i="13"/>
  <c r="A1001" i="13"/>
  <c r="O1000" i="13"/>
  <c r="N1000" i="13"/>
  <c r="M1000" i="13"/>
  <c r="J1000" i="13"/>
  <c r="I1000" i="13"/>
  <c r="F1000" i="13"/>
  <c r="E1000" i="13"/>
  <c r="C1000" i="13"/>
  <c r="B1000" i="13"/>
  <c r="A1000" i="13"/>
  <c r="O999" i="13"/>
  <c r="N999" i="13"/>
  <c r="M999" i="13"/>
  <c r="J999" i="13"/>
  <c r="I999" i="13"/>
  <c r="F999" i="13"/>
  <c r="E999" i="13"/>
  <c r="C999" i="13"/>
  <c r="B999" i="13"/>
  <c r="A999" i="13"/>
  <c r="O998" i="13"/>
  <c r="N998" i="13"/>
  <c r="M998" i="13"/>
  <c r="J998" i="13"/>
  <c r="I998" i="13"/>
  <c r="F998" i="13"/>
  <c r="E998" i="13"/>
  <c r="C998" i="13"/>
  <c r="B998" i="13"/>
  <c r="A998" i="13"/>
  <c r="O997" i="13"/>
  <c r="N997" i="13"/>
  <c r="M997" i="13"/>
  <c r="J997" i="13"/>
  <c r="I997" i="13"/>
  <c r="F997" i="13"/>
  <c r="E997" i="13"/>
  <c r="C997" i="13"/>
  <c r="B997" i="13"/>
  <c r="A997" i="13"/>
  <c r="O996" i="13"/>
  <c r="N996" i="13"/>
  <c r="M996" i="13"/>
  <c r="J996" i="13"/>
  <c r="I996" i="13"/>
  <c r="F996" i="13"/>
  <c r="E996" i="13"/>
  <c r="C996" i="13"/>
  <c r="B996" i="13"/>
  <c r="A996" i="13"/>
  <c r="O995" i="13"/>
  <c r="N995" i="13"/>
  <c r="M995" i="13"/>
  <c r="J995" i="13"/>
  <c r="I995" i="13"/>
  <c r="F995" i="13"/>
  <c r="E995" i="13"/>
  <c r="C995" i="13"/>
  <c r="B995" i="13"/>
  <c r="A995" i="13"/>
  <c r="O994" i="13"/>
  <c r="N994" i="13"/>
  <c r="M994" i="13"/>
  <c r="J994" i="13"/>
  <c r="I994" i="13"/>
  <c r="F994" i="13"/>
  <c r="E994" i="13"/>
  <c r="C994" i="13"/>
  <c r="B994" i="13"/>
  <c r="A994" i="13"/>
  <c r="O993" i="13"/>
  <c r="N993" i="13"/>
  <c r="M993" i="13"/>
  <c r="J993" i="13"/>
  <c r="I993" i="13"/>
  <c r="F993" i="13"/>
  <c r="E993" i="13"/>
  <c r="C993" i="13"/>
  <c r="B993" i="13"/>
  <c r="A993" i="13"/>
  <c r="O992" i="13"/>
  <c r="N992" i="13"/>
  <c r="M992" i="13"/>
  <c r="J992" i="13"/>
  <c r="I992" i="13"/>
  <c r="F992" i="13"/>
  <c r="E992" i="13"/>
  <c r="C992" i="13"/>
  <c r="B992" i="13"/>
  <c r="A992" i="13"/>
  <c r="O991" i="13"/>
  <c r="N991" i="13"/>
  <c r="M991" i="13"/>
  <c r="J991" i="13"/>
  <c r="I991" i="13"/>
  <c r="F991" i="13"/>
  <c r="E991" i="13"/>
  <c r="C991" i="13"/>
  <c r="B991" i="13"/>
  <c r="A991" i="13"/>
  <c r="O990" i="13"/>
  <c r="N990" i="13"/>
  <c r="M990" i="13"/>
  <c r="J990" i="13"/>
  <c r="I990" i="13"/>
  <c r="F990" i="13"/>
  <c r="E990" i="13"/>
  <c r="C990" i="13"/>
  <c r="B990" i="13"/>
  <c r="A990" i="13"/>
  <c r="O989" i="13"/>
  <c r="N989" i="13"/>
  <c r="M989" i="13"/>
  <c r="J989" i="13"/>
  <c r="I989" i="13"/>
  <c r="F989" i="13"/>
  <c r="E989" i="13"/>
  <c r="C989" i="13"/>
  <c r="B989" i="13"/>
  <c r="A989" i="13"/>
  <c r="O988" i="13"/>
  <c r="N988" i="13"/>
  <c r="M988" i="13"/>
  <c r="J988" i="13"/>
  <c r="I988" i="13"/>
  <c r="F988" i="13"/>
  <c r="E988" i="13"/>
  <c r="C988" i="13"/>
  <c r="B988" i="13"/>
  <c r="A988" i="13"/>
  <c r="O987" i="13"/>
  <c r="N987" i="13"/>
  <c r="M987" i="13"/>
  <c r="J987" i="13"/>
  <c r="I987" i="13"/>
  <c r="F987" i="13"/>
  <c r="E987" i="13"/>
  <c r="C987" i="13"/>
  <c r="B987" i="13"/>
  <c r="A987" i="13"/>
  <c r="O986" i="13"/>
  <c r="N986" i="13"/>
  <c r="M986" i="13"/>
  <c r="J986" i="13"/>
  <c r="I986" i="13"/>
  <c r="F986" i="13"/>
  <c r="E986" i="13"/>
  <c r="C986" i="13"/>
  <c r="B986" i="13"/>
  <c r="A986" i="13"/>
  <c r="O985" i="13"/>
  <c r="N985" i="13"/>
  <c r="M985" i="13"/>
  <c r="J985" i="13"/>
  <c r="I985" i="13"/>
  <c r="F985" i="13"/>
  <c r="E985" i="13"/>
  <c r="C985" i="13"/>
  <c r="B985" i="13"/>
  <c r="A985" i="13"/>
  <c r="O984" i="13"/>
  <c r="N984" i="13"/>
  <c r="M984" i="13"/>
  <c r="J984" i="13"/>
  <c r="I984" i="13"/>
  <c r="F984" i="13"/>
  <c r="E984" i="13"/>
  <c r="C984" i="13"/>
  <c r="B984" i="13"/>
  <c r="A984" i="13"/>
  <c r="O983" i="13"/>
  <c r="N983" i="13"/>
  <c r="M983" i="13"/>
  <c r="J983" i="13"/>
  <c r="I983" i="13"/>
  <c r="F983" i="13"/>
  <c r="E983" i="13"/>
  <c r="C983" i="13"/>
  <c r="B983" i="13"/>
  <c r="A983" i="13"/>
  <c r="O982" i="13"/>
  <c r="N982" i="13"/>
  <c r="M982" i="13"/>
  <c r="J982" i="13"/>
  <c r="I982" i="13"/>
  <c r="F982" i="13"/>
  <c r="E982" i="13"/>
  <c r="C982" i="13"/>
  <c r="B982" i="13"/>
  <c r="A982" i="13"/>
  <c r="O981" i="13"/>
  <c r="N981" i="13"/>
  <c r="M981" i="13"/>
  <c r="J981" i="13"/>
  <c r="I981" i="13"/>
  <c r="F981" i="13"/>
  <c r="E981" i="13"/>
  <c r="C981" i="13"/>
  <c r="B981" i="13"/>
  <c r="A981" i="13"/>
  <c r="O980" i="13"/>
  <c r="N980" i="13"/>
  <c r="M980" i="13"/>
  <c r="J980" i="13"/>
  <c r="I980" i="13"/>
  <c r="F980" i="13"/>
  <c r="E980" i="13"/>
  <c r="C980" i="13"/>
  <c r="B980" i="13"/>
  <c r="A980" i="13"/>
  <c r="O979" i="13"/>
  <c r="N979" i="13"/>
  <c r="M979" i="13"/>
  <c r="J979" i="13"/>
  <c r="I979" i="13"/>
  <c r="F979" i="13"/>
  <c r="E979" i="13"/>
  <c r="C979" i="13"/>
  <c r="B979" i="13"/>
  <c r="A979" i="13"/>
  <c r="O978" i="13"/>
  <c r="N978" i="13"/>
  <c r="M978" i="13"/>
  <c r="J978" i="13"/>
  <c r="I978" i="13"/>
  <c r="F978" i="13"/>
  <c r="E978" i="13"/>
  <c r="C978" i="13"/>
  <c r="B978" i="13"/>
  <c r="A978" i="13"/>
  <c r="O977" i="13"/>
  <c r="N977" i="13"/>
  <c r="M977" i="13"/>
  <c r="J977" i="13"/>
  <c r="I977" i="13"/>
  <c r="F977" i="13"/>
  <c r="E977" i="13"/>
  <c r="C977" i="13"/>
  <c r="B977" i="13"/>
  <c r="A977" i="13"/>
  <c r="O976" i="13"/>
  <c r="N976" i="13"/>
  <c r="M976" i="13"/>
  <c r="J976" i="13"/>
  <c r="I976" i="13"/>
  <c r="F976" i="13"/>
  <c r="E976" i="13"/>
  <c r="C976" i="13"/>
  <c r="B976" i="13"/>
  <c r="A976" i="13"/>
  <c r="O975" i="13"/>
  <c r="N975" i="13"/>
  <c r="M975" i="13"/>
  <c r="J975" i="13"/>
  <c r="I975" i="13"/>
  <c r="F975" i="13"/>
  <c r="E975" i="13"/>
  <c r="C975" i="13"/>
  <c r="B975" i="13"/>
  <c r="A975" i="13"/>
  <c r="O974" i="13"/>
  <c r="N974" i="13"/>
  <c r="M974" i="13"/>
  <c r="J974" i="13"/>
  <c r="I974" i="13"/>
  <c r="F974" i="13"/>
  <c r="E974" i="13"/>
  <c r="C974" i="13"/>
  <c r="B974" i="13"/>
  <c r="A974" i="13"/>
  <c r="O973" i="13"/>
  <c r="N973" i="13"/>
  <c r="M973" i="13"/>
  <c r="J973" i="13"/>
  <c r="I973" i="13"/>
  <c r="F973" i="13"/>
  <c r="E973" i="13"/>
  <c r="C973" i="13"/>
  <c r="B973" i="13"/>
  <c r="A973" i="13"/>
  <c r="O972" i="13"/>
  <c r="N972" i="13"/>
  <c r="M972" i="13"/>
  <c r="J972" i="13"/>
  <c r="I972" i="13"/>
  <c r="F972" i="13"/>
  <c r="E972" i="13"/>
  <c r="C972" i="13"/>
  <c r="B972" i="13"/>
  <c r="A972" i="13"/>
  <c r="O971" i="13"/>
  <c r="N971" i="13"/>
  <c r="M971" i="13"/>
  <c r="J971" i="13"/>
  <c r="I971" i="13"/>
  <c r="F971" i="13"/>
  <c r="E971" i="13"/>
  <c r="C971" i="13"/>
  <c r="B971" i="13"/>
  <c r="A971" i="13"/>
  <c r="O970" i="13"/>
  <c r="N970" i="13"/>
  <c r="M970" i="13"/>
  <c r="J970" i="13"/>
  <c r="I970" i="13"/>
  <c r="F970" i="13"/>
  <c r="E970" i="13"/>
  <c r="C970" i="13"/>
  <c r="B970" i="13"/>
  <c r="A970" i="13"/>
  <c r="O969" i="13"/>
  <c r="N969" i="13"/>
  <c r="M969" i="13"/>
  <c r="J969" i="13"/>
  <c r="I969" i="13"/>
  <c r="F969" i="13"/>
  <c r="E969" i="13"/>
  <c r="C969" i="13"/>
  <c r="B969" i="13"/>
  <c r="A969" i="13"/>
  <c r="O968" i="13"/>
  <c r="N968" i="13"/>
  <c r="M968" i="13"/>
  <c r="J968" i="13"/>
  <c r="I968" i="13"/>
  <c r="F968" i="13"/>
  <c r="E968" i="13"/>
  <c r="C968" i="13"/>
  <c r="B968" i="13"/>
  <c r="A968" i="13"/>
  <c r="O967" i="13"/>
  <c r="N967" i="13"/>
  <c r="M967" i="13"/>
  <c r="J967" i="13"/>
  <c r="I967" i="13"/>
  <c r="F967" i="13"/>
  <c r="E967" i="13"/>
  <c r="C967" i="13"/>
  <c r="B967" i="13"/>
  <c r="A967" i="13"/>
  <c r="O966" i="13"/>
  <c r="N966" i="13"/>
  <c r="M966" i="13"/>
  <c r="J966" i="13"/>
  <c r="I966" i="13"/>
  <c r="F966" i="13"/>
  <c r="E966" i="13"/>
  <c r="C966" i="13"/>
  <c r="B966" i="13"/>
  <c r="A966" i="13"/>
  <c r="O965" i="13"/>
  <c r="N965" i="13"/>
  <c r="M965" i="13"/>
  <c r="J965" i="13"/>
  <c r="I965" i="13"/>
  <c r="F965" i="13"/>
  <c r="E965" i="13"/>
  <c r="C965" i="13"/>
  <c r="B965" i="13"/>
  <c r="A965" i="13"/>
  <c r="O964" i="13"/>
  <c r="N964" i="13"/>
  <c r="M964" i="13"/>
  <c r="J964" i="13"/>
  <c r="I964" i="13"/>
  <c r="F964" i="13"/>
  <c r="E964" i="13"/>
  <c r="C964" i="13"/>
  <c r="B964" i="13"/>
  <c r="A964" i="13"/>
  <c r="O963" i="13"/>
  <c r="N963" i="13"/>
  <c r="M963" i="13"/>
  <c r="J963" i="13"/>
  <c r="I963" i="13"/>
  <c r="F963" i="13"/>
  <c r="E963" i="13"/>
  <c r="C963" i="13"/>
  <c r="B963" i="13"/>
  <c r="A963" i="13"/>
  <c r="O962" i="13"/>
  <c r="N962" i="13"/>
  <c r="M962" i="13"/>
  <c r="J962" i="13"/>
  <c r="I962" i="13"/>
  <c r="F962" i="13"/>
  <c r="E962" i="13"/>
  <c r="C962" i="13"/>
  <c r="B962" i="13"/>
  <c r="A962" i="13"/>
  <c r="O961" i="13"/>
  <c r="N961" i="13"/>
  <c r="M961" i="13"/>
  <c r="J961" i="13"/>
  <c r="I961" i="13"/>
  <c r="F961" i="13"/>
  <c r="E961" i="13"/>
  <c r="C961" i="13"/>
  <c r="B961" i="13"/>
  <c r="A961" i="13"/>
  <c r="O960" i="13"/>
  <c r="N960" i="13"/>
  <c r="M960" i="13"/>
  <c r="J960" i="13"/>
  <c r="I960" i="13"/>
  <c r="F960" i="13"/>
  <c r="E960" i="13"/>
  <c r="C960" i="13"/>
  <c r="B960" i="13"/>
  <c r="A960" i="13"/>
  <c r="O959" i="13"/>
  <c r="N959" i="13"/>
  <c r="M959" i="13"/>
  <c r="J959" i="13"/>
  <c r="I959" i="13"/>
  <c r="F959" i="13"/>
  <c r="E959" i="13"/>
  <c r="C959" i="13"/>
  <c r="B959" i="13"/>
  <c r="A959" i="13"/>
  <c r="O958" i="13"/>
  <c r="N958" i="13"/>
  <c r="M958" i="13"/>
  <c r="J958" i="13"/>
  <c r="I958" i="13"/>
  <c r="F958" i="13"/>
  <c r="E958" i="13"/>
  <c r="C958" i="13"/>
  <c r="B958" i="13"/>
  <c r="A958" i="13"/>
  <c r="O957" i="13"/>
  <c r="N957" i="13"/>
  <c r="M957" i="13"/>
  <c r="J957" i="13"/>
  <c r="I957" i="13"/>
  <c r="F957" i="13"/>
  <c r="E957" i="13"/>
  <c r="C957" i="13"/>
  <c r="B957" i="13"/>
  <c r="A957" i="13"/>
  <c r="O956" i="13"/>
  <c r="N956" i="13"/>
  <c r="M956" i="13"/>
  <c r="J956" i="13"/>
  <c r="I956" i="13"/>
  <c r="F956" i="13"/>
  <c r="E956" i="13"/>
  <c r="C956" i="13"/>
  <c r="B956" i="13"/>
  <c r="A956" i="13"/>
  <c r="O955" i="13"/>
  <c r="N955" i="13"/>
  <c r="M955" i="13"/>
  <c r="J955" i="13"/>
  <c r="I955" i="13"/>
  <c r="F955" i="13"/>
  <c r="E955" i="13"/>
  <c r="C955" i="13"/>
  <c r="B955" i="13"/>
  <c r="A955" i="13"/>
  <c r="O954" i="13"/>
  <c r="N954" i="13"/>
  <c r="M954" i="13"/>
  <c r="J954" i="13"/>
  <c r="I954" i="13"/>
  <c r="F954" i="13"/>
  <c r="E954" i="13"/>
  <c r="C954" i="13"/>
  <c r="B954" i="13"/>
  <c r="A954" i="13"/>
  <c r="O953" i="13"/>
  <c r="N953" i="13"/>
  <c r="M953" i="13"/>
  <c r="J953" i="13"/>
  <c r="I953" i="13"/>
  <c r="F953" i="13"/>
  <c r="E953" i="13"/>
  <c r="C953" i="13"/>
  <c r="B953" i="13"/>
  <c r="A953" i="13"/>
  <c r="O952" i="13"/>
  <c r="N952" i="13"/>
  <c r="M952" i="13"/>
  <c r="J952" i="13"/>
  <c r="I952" i="13"/>
  <c r="F952" i="13"/>
  <c r="E952" i="13"/>
  <c r="C952" i="13"/>
  <c r="B952" i="13"/>
  <c r="A952" i="13"/>
  <c r="O951" i="13"/>
  <c r="N951" i="13"/>
  <c r="M951" i="13"/>
  <c r="J951" i="13"/>
  <c r="I951" i="13"/>
  <c r="F951" i="13"/>
  <c r="E951" i="13"/>
  <c r="C951" i="13"/>
  <c r="B951" i="13"/>
  <c r="A951" i="13"/>
  <c r="O950" i="13"/>
  <c r="N950" i="13"/>
  <c r="M950" i="13"/>
  <c r="J950" i="13"/>
  <c r="I950" i="13"/>
  <c r="F950" i="13"/>
  <c r="E950" i="13"/>
  <c r="C950" i="13"/>
  <c r="B950" i="13"/>
  <c r="A950" i="13"/>
  <c r="O949" i="13"/>
  <c r="N949" i="13"/>
  <c r="M949" i="13"/>
  <c r="J949" i="13"/>
  <c r="I949" i="13"/>
  <c r="F949" i="13"/>
  <c r="E949" i="13"/>
  <c r="C949" i="13"/>
  <c r="B949" i="13"/>
  <c r="A949" i="13"/>
  <c r="O948" i="13"/>
  <c r="N948" i="13"/>
  <c r="M948" i="13"/>
  <c r="J948" i="13"/>
  <c r="I948" i="13"/>
  <c r="F948" i="13"/>
  <c r="E948" i="13"/>
  <c r="C948" i="13"/>
  <c r="B948" i="13"/>
  <c r="A948" i="13"/>
  <c r="O947" i="13"/>
  <c r="N947" i="13"/>
  <c r="M947" i="13"/>
  <c r="J947" i="13"/>
  <c r="I947" i="13"/>
  <c r="F947" i="13"/>
  <c r="E947" i="13"/>
  <c r="C947" i="13"/>
  <c r="B947" i="13"/>
  <c r="A947" i="13"/>
  <c r="O946" i="13"/>
  <c r="N946" i="13"/>
  <c r="M946" i="13"/>
  <c r="J946" i="13"/>
  <c r="I946" i="13"/>
  <c r="F946" i="13"/>
  <c r="E946" i="13"/>
  <c r="C946" i="13"/>
  <c r="B946" i="13"/>
  <c r="A946" i="13"/>
  <c r="O945" i="13"/>
  <c r="N945" i="13"/>
  <c r="M945" i="13"/>
  <c r="J945" i="13"/>
  <c r="I945" i="13"/>
  <c r="F945" i="13"/>
  <c r="E945" i="13"/>
  <c r="C945" i="13"/>
  <c r="B945" i="13"/>
  <c r="A945" i="13"/>
  <c r="O944" i="13"/>
  <c r="N944" i="13"/>
  <c r="M944" i="13"/>
  <c r="J944" i="13"/>
  <c r="I944" i="13"/>
  <c r="F944" i="13"/>
  <c r="E944" i="13"/>
  <c r="C944" i="13"/>
  <c r="B944" i="13"/>
  <c r="A944" i="13"/>
  <c r="O943" i="13"/>
  <c r="N943" i="13"/>
  <c r="M943" i="13"/>
  <c r="J943" i="13"/>
  <c r="I943" i="13"/>
  <c r="F943" i="13"/>
  <c r="E943" i="13"/>
  <c r="C943" i="13"/>
  <c r="B943" i="13"/>
  <c r="A943" i="13"/>
  <c r="O942" i="13"/>
  <c r="N942" i="13"/>
  <c r="M942" i="13"/>
  <c r="J942" i="13"/>
  <c r="I942" i="13"/>
  <c r="F942" i="13"/>
  <c r="E942" i="13"/>
  <c r="C942" i="13"/>
  <c r="B942" i="13"/>
  <c r="A942" i="13"/>
  <c r="O941" i="13"/>
  <c r="N941" i="13"/>
  <c r="M941" i="13"/>
  <c r="J941" i="13"/>
  <c r="I941" i="13"/>
  <c r="F941" i="13"/>
  <c r="E941" i="13"/>
  <c r="C941" i="13"/>
  <c r="B941" i="13"/>
  <c r="A941" i="13"/>
  <c r="O940" i="13"/>
  <c r="N940" i="13"/>
  <c r="M940" i="13"/>
  <c r="J940" i="13"/>
  <c r="I940" i="13"/>
  <c r="F940" i="13"/>
  <c r="E940" i="13"/>
  <c r="C940" i="13"/>
  <c r="B940" i="13"/>
  <c r="A940" i="13"/>
  <c r="O939" i="13"/>
  <c r="N939" i="13"/>
  <c r="M939" i="13"/>
  <c r="J939" i="13"/>
  <c r="I939" i="13"/>
  <c r="F939" i="13"/>
  <c r="E939" i="13"/>
  <c r="C939" i="13"/>
  <c r="B939" i="13"/>
  <c r="A939" i="13"/>
  <c r="O938" i="13"/>
  <c r="N938" i="13"/>
  <c r="M938" i="13"/>
  <c r="J938" i="13"/>
  <c r="I938" i="13"/>
  <c r="F938" i="13"/>
  <c r="E938" i="13"/>
  <c r="C938" i="13"/>
  <c r="B938" i="13"/>
  <c r="A938" i="13"/>
  <c r="O937" i="13"/>
  <c r="N937" i="13"/>
  <c r="M937" i="13"/>
  <c r="J937" i="13"/>
  <c r="I937" i="13"/>
  <c r="F937" i="13"/>
  <c r="E937" i="13"/>
  <c r="C937" i="13"/>
  <c r="B937" i="13"/>
  <c r="A937" i="13"/>
  <c r="O936" i="13"/>
  <c r="N936" i="13"/>
  <c r="M936" i="13"/>
  <c r="J936" i="13"/>
  <c r="I936" i="13"/>
  <c r="F936" i="13"/>
  <c r="E936" i="13"/>
  <c r="C936" i="13"/>
  <c r="B936" i="13"/>
  <c r="A936" i="13"/>
  <c r="O935" i="13"/>
  <c r="N935" i="13"/>
  <c r="M935" i="13"/>
  <c r="J935" i="13"/>
  <c r="I935" i="13"/>
  <c r="F935" i="13"/>
  <c r="E935" i="13"/>
  <c r="C935" i="13"/>
  <c r="B935" i="13"/>
  <c r="A935" i="13"/>
  <c r="O934" i="13"/>
  <c r="N934" i="13"/>
  <c r="M934" i="13"/>
  <c r="J934" i="13"/>
  <c r="I934" i="13"/>
  <c r="F934" i="13"/>
  <c r="E934" i="13"/>
  <c r="C934" i="13"/>
  <c r="B934" i="13"/>
  <c r="A934" i="13"/>
  <c r="O933" i="13"/>
  <c r="N933" i="13"/>
  <c r="M933" i="13"/>
  <c r="J933" i="13"/>
  <c r="I933" i="13"/>
  <c r="F933" i="13"/>
  <c r="E933" i="13"/>
  <c r="C933" i="13"/>
  <c r="B933" i="13"/>
  <c r="A933" i="13"/>
  <c r="O932" i="13"/>
  <c r="N932" i="13"/>
  <c r="M932" i="13"/>
  <c r="J932" i="13"/>
  <c r="I932" i="13"/>
  <c r="F932" i="13"/>
  <c r="E932" i="13"/>
  <c r="C932" i="13"/>
  <c r="B932" i="13"/>
  <c r="A932" i="13"/>
  <c r="O931" i="13"/>
  <c r="N931" i="13"/>
  <c r="M931" i="13"/>
  <c r="J931" i="13"/>
  <c r="I931" i="13"/>
  <c r="F931" i="13"/>
  <c r="E931" i="13"/>
  <c r="C931" i="13"/>
  <c r="B931" i="13"/>
  <c r="A931" i="13"/>
  <c r="O930" i="13"/>
  <c r="N930" i="13"/>
  <c r="M930" i="13"/>
  <c r="J930" i="13"/>
  <c r="I930" i="13"/>
  <c r="F930" i="13"/>
  <c r="E930" i="13"/>
  <c r="C930" i="13"/>
  <c r="B930" i="13"/>
  <c r="A930" i="13"/>
  <c r="O929" i="13"/>
  <c r="N929" i="13"/>
  <c r="M929" i="13"/>
  <c r="J929" i="13"/>
  <c r="I929" i="13"/>
  <c r="F929" i="13"/>
  <c r="E929" i="13"/>
  <c r="C929" i="13"/>
  <c r="B929" i="13"/>
  <c r="A929" i="13"/>
  <c r="O928" i="13"/>
  <c r="N928" i="13"/>
  <c r="M928" i="13"/>
  <c r="J928" i="13"/>
  <c r="I928" i="13"/>
  <c r="F928" i="13"/>
  <c r="E928" i="13"/>
  <c r="C928" i="13"/>
  <c r="B928" i="13"/>
  <c r="A928" i="13"/>
  <c r="O927" i="13"/>
  <c r="N927" i="13"/>
  <c r="M927" i="13"/>
  <c r="J927" i="13"/>
  <c r="I927" i="13"/>
  <c r="F927" i="13"/>
  <c r="E927" i="13"/>
  <c r="C927" i="13"/>
  <c r="B927" i="13"/>
  <c r="A927" i="13"/>
  <c r="O926" i="13"/>
  <c r="N926" i="13"/>
  <c r="M926" i="13"/>
  <c r="J926" i="13"/>
  <c r="I926" i="13"/>
  <c r="F926" i="13"/>
  <c r="E926" i="13"/>
  <c r="C926" i="13"/>
  <c r="B926" i="13"/>
  <c r="A926" i="13"/>
  <c r="O925" i="13"/>
  <c r="N925" i="13"/>
  <c r="M925" i="13"/>
  <c r="J925" i="13"/>
  <c r="I925" i="13"/>
  <c r="F925" i="13"/>
  <c r="E925" i="13"/>
  <c r="C925" i="13"/>
  <c r="B925" i="13"/>
  <c r="A925" i="13"/>
  <c r="O924" i="13"/>
  <c r="N924" i="13"/>
  <c r="M924" i="13"/>
  <c r="J924" i="13"/>
  <c r="I924" i="13"/>
  <c r="F924" i="13"/>
  <c r="E924" i="13"/>
  <c r="C924" i="13"/>
  <c r="B924" i="13"/>
  <c r="A924" i="13"/>
  <c r="O923" i="13"/>
  <c r="N923" i="13"/>
  <c r="M923" i="13"/>
  <c r="J923" i="13"/>
  <c r="I923" i="13"/>
  <c r="F923" i="13"/>
  <c r="E923" i="13"/>
  <c r="C923" i="13"/>
  <c r="B923" i="13"/>
  <c r="A923" i="13"/>
  <c r="O922" i="13"/>
  <c r="N922" i="13"/>
  <c r="M922" i="13"/>
  <c r="J922" i="13"/>
  <c r="I922" i="13"/>
  <c r="F922" i="13"/>
  <c r="E922" i="13"/>
  <c r="C922" i="13"/>
  <c r="B922" i="13"/>
  <c r="A922" i="13"/>
  <c r="O921" i="13"/>
  <c r="N921" i="13"/>
  <c r="M921" i="13"/>
  <c r="J921" i="13"/>
  <c r="I921" i="13"/>
  <c r="F921" i="13"/>
  <c r="E921" i="13"/>
  <c r="C921" i="13"/>
  <c r="B921" i="13"/>
  <c r="A921" i="13"/>
  <c r="O920" i="13"/>
  <c r="N920" i="13"/>
  <c r="M920" i="13"/>
  <c r="J920" i="13"/>
  <c r="I920" i="13"/>
  <c r="F920" i="13"/>
  <c r="E920" i="13"/>
  <c r="C920" i="13"/>
  <c r="B920" i="13"/>
  <c r="A920" i="13"/>
  <c r="O919" i="13"/>
  <c r="N919" i="13"/>
  <c r="M919" i="13"/>
  <c r="J919" i="13"/>
  <c r="I919" i="13"/>
  <c r="F919" i="13"/>
  <c r="E919" i="13"/>
  <c r="C919" i="13"/>
  <c r="B919" i="13"/>
  <c r="A919" i="13"/>
  <c r="O918" i="13"/>
  <c r="N918" i="13"/>
  <c r="M918" i="13"/>
  <c r="J918" i="13"/>
  <c r="I918" i="13"/>
  <c r="F918" i="13"/>
  <c r="E918" i="13"/>
  <c r="C918" i="13"/>
  <c r="B918" i="13"/>
  <c r="A918" i="13"/>
  <c r="O917" i="13"/>
  <c r="N917" i="13"/>
  <c r="M917" i="13"/>
  <c r="J917" i="13"/>
  <c r="I917" i="13"/>
  <c r="F917" i="13"/>
  <c r="E917" i="13"/>
  <c r="C917" i="13"/>
  <c r="B917" i="13"/>
  <c r="A917" i="13"/>
  <c r="O916" i="13"/>
  <c r="N916" i="13"/>
  <c r="M916" i="13"/>
  <c r="J916" i="13"/>
  <c r="I916" i="13"/>
  <c r="F916" i="13"/>
  <c r="E916" i="13"/>
  <c r="C916" i="13"/>
  <c r="B916" i="13"/>
  <c r="A916" i="13"/>
  <c r="O915" i="13"/>
  <c r="N915" i="13"/>
  <c r="M915" i="13"/>
  <c r="J915" i="13"/>
  <c r="I915" i="13"/>
  <c r="F915" i="13"/>
  <c r="E915" i="13"/>
  <c r="C915" i="13"/>
  <c r="B915" i="13"/>
  <c r="A915" i="13"/>
  <c r="O914" i="13"/>
  <c r="N914" i="13"/>
  <c r="M914" i="13"/>
  <c r="J914" i="13"/>
  <c r="I914" i="13"/>
  <c r="F914" i="13"/>
  <c r="E914" i="13"/>
  <c r="C914" i="13"/>
  <c r="B914" i="13"/>
  <c r="A914" i="13"/>
  <c r="O913" i="13"/>
  <c r="N913" i="13"/>
  <c r="M913" i="13"/>
  <c r="J913" i="13"/>
  <c r="I913" i="13"/>
  <c r="F913" i="13"/>
  <c r="E913" i="13"/>
  <c r="C913" i="13"/>
  <c r="B913" i="13"/>
  <c r="A913" i="13"/>
  <c r="O912" i="13"/>
  <c r="N912" i="13"/>
  <c r="M912" i="13"/>
  <c r="J912" i="13"/>
  <c r="I912" i="13"/>
  <c r="F912" i="13"/>
  <c r="E912" i="13"/>
  <c r="C912" i="13"/>
  <c r="B912" i="13"/>
  <c r="A912" i="13"/>
  <c r="O911" i="13"/>
  <c r="N911" i="13"/>
  <c r="M911" i="13"/>
  <c r="J911" i="13"/>
  <c r="I911" i="13"/>
  <c r="F911" i="13"/>
  <c r="E911" i="13"/>
  <c r="C911" i="13"/>
  <c r="B911" i="13"/>
  <c r="A911" i="13"/>
  <c r="O910" i="13"/>
  <c r="N910" i="13"/>
  <c r="M910" i="13"/>
  <c r="J910" i="13"/>
  <c r="I910" i="13"/>
  <c r="F910" i="13"/>
  <c r="E910" i="13"/>
  <c r="C910" i="13"/>
  <c r="B910" i="13"/>
  <c r="A910" i="13"/>
  <c r="O909" i="13"/>
  <c r="N909" i="13"/>
  <c r="M909" i="13"/>
  <c r="J909" i="13"/>
  <c r="I909" i="13"/>
  <c r="F909" i="13"/>
  <c r="E909" i="13"/>
  <c r="C909" i="13"/>
  <c r="B909" i="13"/>
  <c r="A909" i="13"/>
  <c r="O908" i="13"/>
  <c r="N908" i="13"/>
  <c r="M908" i="13"/>
  <c r="J908" i="13"/>
  <c r="I908" i="13"/>
  <c r="F908" i="13"/>
  <c r="E908" i="13"/>
  <c r="C908" i="13"/>
  <c r="B908" i="13"/>
  <c r="A908" i="13"/>
  <c r="O907" i="13"/>
  <c r="N907" i="13"/>
  <c r="M907" i="13"/>
  <c r="J907" i="13"/>
  <c r="I907" i="13"/>
  <c r="F907" i="13"/>
  <c r="E907" i="13"/>
  <c r="C907" i="13"/>
  <c r="B907" i="13"/>
  <c r="A907" i="13"/>
  <c r="O906" i="13"/>
  <c r="N906" i="13"/>
  <c r="M906" i="13"/>
  <c r="J906" i="13"/>
  <c r="I906" i="13"/>
  <c r="F906" i="13"/>
  <c r="E906" i="13"/>
  <c r="C906" i="13"/>
  <c r="B906" i="13"/>
  <c r="A906" i="13"/>
  <c r="O905" i="13"/>
  <c r="N905" i="13"/>
  <c r="M905" i="13"/>
  <c r="J905" i="13"/>
  <c r="I905" i="13"/>
  <c r="F905" i="13"/>
  <c r="E905" i="13"/>
  <c r="C905" i="13"/>
  <c r="B905" i="13"/>
  <c r="A905" i="13"/>
  <c r="O904" i="13"/>
  <c r="N904" i="13"/>
  <c r="M904" i="13"/>
  <c r="J904" i="13"/>
  <c r="I904" i="13"/>
  <c r="F904" i="13"/>
  <c r="E904" i="13"/>
  <c r="C904" i="13"/>
  <c r="B904" i="13"/>
  <c r="A904" i="13"/>
  <c r="O903" i="13"/>
  <c r="N903" i="13"/>
  <c r="M903" i="13"/>
  <c r="J903" i="13"/>
  <c r="I903" i="13"/>
  <c r="F903" i="13"/>
  <c r="E903" i="13"/>
  <c r="C903" i="13"/>
  <c r="B903" i="13"/>
  <c r="A903" i="13"/>
  <c r="O902" i="13"/>
  <c r="N902" i="13"/>
  <c r="M902" i="13"/>
  <c r="J902" i="13"/>
  <c r="I902" i="13"/>
  <c r="F902" i="13"/>
  <c r="E902" i="13"/>
  <c r="C902" i="13"/>
  <c r="B902" i="13"/>
  <c r="A902" i="13"/>
  <c r="O901" i="13"/>
  <c r="N901" i="13"/>
  <c r="M901" i="13"/>
  <c r="J901" i="13"/>
  <c r="I901" i="13"/>
  <c r="F901" i="13"/>
  <c r="E901" i="13"/>
  <c r="C901" i="13"/>
  <c r="B901" i="13"/>
  <c r="A901" i="13"/>
  <c r="O900" i="13"/>
  <c r="N900" i="13"/>
  <c r="M900" i="13"/>
  <c r="J900" i="13"/>
  <c r="I900" i="13"/>
  <c r="F900" i="13"/>
  <c r="E900" i="13"/>
  <c r="C900" i="13"/>
  <c r="B900" i="13"/>
  <c r="A900" i="13"/>
  <c r="O899" i="13"/>
  <c r="N899" i="13"/>
  <c r="M899" i="13"/>
  <c r="J899" i="13"/>
  <c r="I899" i="13"/>
  <c r="F899" i="13"/>
  <c r="E899" i="13"/>
  <c r="C899" i="13"/>
  <c r="B899" i="13"/>
  <c r="A899" i="13"/>
  <c r="O898" i="13"/>
  <c r="N898" i="13"/>
  <c r="M898" i="13"/>
  <c r="J898" i="13"/>
  <c r="I898" i="13"/>
  <c r="F898" i="13"/>
  <c r="E898" i="13"/>
  <c r="C898" i="13"/>
  <c r="B898" i="13"/>
  <c r="A898" i="13"/>
  <c r="O897" i="13"/>
  <c r="N897" i="13"/>
  <c r="M897" i="13"/>
  <c r="J897" i="13"/>
  <c r="I897" i="13"/>
  <c r="F897" i="13"/>
  <c r="E897" i="13"/>
  <c r="C897" i="13"/>
  <c r="B897" i="13"/>
  <c r="A897" i="13"/>
  <c r="O896" i="13"/>
  <c r="N896" i="13"/>
  <c r="M896" i="13"/>
  <c r="J896" i="13"/>
  <c r="I896" i="13"/>
  <c r="F896" i="13"/>
  <c r="E896" i="13"/>
  <c r="C896" i="13"/>
  <c r="B896" i="13"/>
  <c r="A896" i="13"/>
  <c r="O895" i="13"/>
  <c r="N895" i="13"/>
  <c r="M895" i="13"/>
  <c r="J895" i="13"/>
  <c r="I895" i="13"/>
  <c r="F895" i="13"/>
  <c r="E895" i="13"/>
  <c r="C895" i="13"/>
  <c r="B895" i="13"/>
  <c r="A895" i="13"/>
  <c r="O894" i="13"/>
  <c r="N894" i="13"/>
  <c r="M894" i="13"/>
  <c r="J894" i="13"/>
  <c r="I894" i="13"/>
  <c r="F894" i="13"/>
  <c r="E894" i="13"/>
  <c r="C894" i="13"/>
  <c r="B894" i="13"/>
  <c r="A894" i="13"/>
  <c r="O893" i="13"/>
  <c r="N893" i="13"/>
  <c r="M893" i="13"/>
  <c r="J893" i="13"/>
  <c r="I893" i="13"/>
  <c r="F893" i="13"/>
  <c r="E893" i="13"/>
  <c r="C893" i="13"/>
  <c r="B893" i="13"/>
  <c r="A893" i="13"/>
  <c r="O892" i="13"/>
  <c r="N892" i="13"/>
  <c r="M892" i="13"/>
  <c r="J892" i="13"/>
  <c r="I892" i="13"/>
  <c r="F892" i="13"/>
  <c r="E892" i="13"/>
  <c r="C892" i="13"/>
  <c r="B892" i="13"/>
  <c r="A892" i="13"/>
  <c r="O891" i="13"/>
  <c r="N891" i="13"/>
  <c r="M891" i="13"/>
  <c r="J891" i="13"/>
  <c r="I891" i="13"/>
  <c r="F891" i="13"/>
  <c r="E891" i="13"/>
  <c r="C891" i="13"/>
  <c r="B891" i="13"/>
  <c r="A891" i="13"/>
  <c r="O890" i="13"/>
  <c r="N890" i="13"/>
  <c r="M890" i="13"/>
  <c r="J890" i="13"/>
  <c r="I890" i="13"/>
  <c r="F890" i="13"/>
  <c r="E890" i="13"/>
  <c r="C890" i="13"/>
  <c r="B890" i="13"/>
  <c r="A890" i="13"/>
  <c r="O889" i="13"/>
  <c r="N889" i="13"/>
  <c r="M889" i="13"/>
  <c r="J889" i="13"/>
  <c r="I889" i="13"/>
  <c r="F889" i="13"/>
  <c r="E889" i="13"/>
  <c r="C889" i="13"/>
  <c r="B889" i="13"/>
  <c r="A889" i="13"/>
  <c r="O888" i="13"/>
  <c r="N888" i="13"/>
  <c r="M888" i="13"/>
  <c r="J888" i="13"/>
  <c r="I888" i="13"/>
  <c r="F888" i="13"/>
  <c r="E888" i="13"/>
  <c r="C888" i="13"/>
  <c r="B888" i="13"/>
  <c r="A888" i="13"/>
  <c r="O887" i="13"/>
  <c r="N887" i="13"/>
  <c r="M887" i="13"/>
  <c r="J887" i="13"/>
  <c r="I887" i="13"/>
  <c r="F887" i="13"/>
  <c r="E887" i="13"/>
  <c r="C887" i="13"/>
  <c r="B887" i="13"/>
  <c r="A887" i="13"/>
  <c r="O886" i="13"/>
  <c r="N886" i="13"/>
  <c r="M886" i="13"/>
  <c r="J886" i="13"/>
  <c r="I886" i="13"/>
  <c r="F886" i="13"/>
  <c r="E886" i="13"/>
  <c r="C886" i="13"/>
  <c r="B886" i="13"/>
  <c r="A886" i="13"/>
  <c r="O885" i="13"/>
  <c r="N885" i="13"/>
  <c r="M885" i="13"/>
  <c r="J885" i="13"/>
  <c r="I885" i="13"/>
  <c r="F885" i="13"/>
  <c r="E885" i="13"/>
  <c r="C885" i="13"/>
  <c r="B885" i="13"/>
  <c r="A885" i="13"/>
  <c r="O884" i="13"/>
  <c r="N884" i="13"/>
  <c r="M884" i="13"/>
  <c r="J884" i="13"/>
  <c r="I884" i="13"/>
  <c r="F884" i="13"/>
  <c r="E884" i="13"/>
  <c r="C884" i="13"/>
  <c r="B884" i="13"/>
  <c r="A884" i="13"/>
  <c r="O883" i="13"/>
  <c r="N883" i="13"/>
  <c r="M883" i="13"/>
  <c r="J883" i="13"/>
  <c r="I883" i="13"/>
  <c r="F883" i="13"/>
  <c r="E883" i="13"/>
  <c r="C883" i="13"/>
  <c r="B883" i="13"/>
  <c r="A883" i="13"/>
  <c r="O882" i="13"/>
  <c r="N882" i="13"/>
  <c r="M882" i="13"/>
  <c r="J882" i="13"/>
  <c r="I882" i="13"/>
  <c r="F882" i="13"/>
  <c r="E882" i="13"/>
  <c r="C882" i="13"/>
  <c r="B882" i="13"/>
  <c r="A882" i="13"/>
  <c r="O881" i="13"/>
  <c r="N881" i="13"/>
  <c r="M881" i="13"/>
  <c r="J881" i="13"/>
  <c r="I881" i="13"/>
  <c r="F881" i="13"/>
  <c r="E881" i="13"/>
  <c r="C881" i="13"/>
  <c r="B881" i="13"/>
  <c r="A881" i="13"/>
  <c r="O880" i="13"/>
  <c r="N880" i="13"/>
  <c r="M880" i="13"/>
  <c r="J880" i="13"/>
  <c r="I880" i="13"/>
  <c r="F880" i="13"/>
  <c r="E880" i="13"/>
  <c r="C880" i="13"/>
  <c r="B880" i="13"/>
  <c r="A880" i="13"/>
  <c r="O879" i="13"/>
  <c r="N879" i="13"/>
  <c r="M879" i="13"/>
  <c r="J879" i="13"/>
  <c r="I879" i="13"/>
  <c r="F879" i="13"/>
  <c r="E879" i="13"/>
  <c r="C879" i="13"/>
  <c r="B879" i="13"/>
  <c r="A879" i="13"/>
  <c r="O878" i="13"/>
  <c r="N878" i="13"/>
  <c r="M878" i="13"/>
  <c r="J878" i="13"/>
  <c r="I878" i="13"/>
  <c r="F878" i="13"/>
  <c r="E878" i="13"/>
  <c r="C878" i="13"/>
  <c r="B878" i="13"/>
  <c r="A878" i="13"/>
  <c r="O877" i="13"/>
  <c r="N877" i="13"/>
  <c r="M877" i="13"/>
  <c r="J877" i="13"/>
  <c r="I877" i="13"/>
  <c r="F877" i="13"/>
  <c r="E877" i="13"/>
  <c r="C877" i="13"/>
  <c r="B877" i="13"/>
  <c r="A877" i="13"/>
  <c r="O876" i="13"/>
  <c r="N876" i="13"/>
  <c r="M876" i="13"/>
  <c r="J876" i="13"/>
  <c r="I876" i="13"/>
  <c r="F876" i="13"/>
  <c r="E876" i="13"/>
  <c r="C876" i="13"/>
  <c r="B876" i="13"/>
  <c r="A876" i="13"/>
  <c r="O875" i="13"/>
  <c r="N875" i="13"/>
  <c r="M875" i="13"/>
  <c r="J875" i="13"/>
  <c r="I875" i="13"/>
  <c r="F875" i="13"/>
  <c r="E875" i="13"/>
  <c r="C875" i="13"/>
  <c r="B875" i="13"/>
  <c r="A875" i="13"/>
  <c r="O874" i="13"/>
  <c r="N874" i="13"/>
  <c r="M874" i="13"/>
  <c r="J874" i="13"/>
  <c r="I874" i="13"/>
  <c r="F874" i="13"/>
  <c r="E874" i="13"/>
  <c r="C874" i="13"/>
  <c r="B874" i="13"/>
  <c r="A874" i="13"/>
  <c r="O873" i="13"/>
  <c r="N873" i="13"/>
  <c r="M873" i="13"/>
  <c r="J873" i="13"/>
  <c r="I873" i="13"/>
  <c r="F873" i="13"/>
  <c r="E873" i="13"/>
  <c r="C873" i="13"/>
  <c r="B873" i="13"/>
  <c r="A873" i="13"/>
  <c r="O872" i="13"/>
  <c r="N872" i="13"/>
  <c r="M872" i="13"/>
  <c r="J872" i="13"/>
  <c r="I872" i="13"/>
  <c r="F872" i="13"/>
  <c r="E872" i="13"/>
  <c r="C872" i="13"/>
  <c r="B872" i="13"/>
  <c r="A872" i="13"/>
  <c r="O871" i="13"/>
  <c r="N871" i="13"/>
  <c r="M871" i="13"/>
  <c r="J871" i="13"/>
  <c r="I871" i="13"/>
  <c r="F871" i="13"/>
  <c r="E871" i="13"/>
  <c r="C871" i="13"/>
  <c r="B871" i="13"/>
  <c r="A871" i="13"/>
  <c r="O870" i="13"/>
  <c r="N870" i="13"/>
  <c r="M870" i="13"/>
  <c r="J870" i="13"/>
  <c r="I870" i="13"/>
  <c r="F870" i="13"/>
  <c r="E870" i="13"/>
  <c r="C870" i="13"/>
  <c r="B870" i="13"/>
  <c r="A870" i="13"/>
  <c r="O869" i="13"/>
  <c r="N869" i="13"/>
  <c r="M869" i="13"/>
  <c r="J869" i="13"/>
  <c r="I869" i="13"/>
  <c r="F869" i="13"/>
  <c r="E869" i="13"/>
  <c r="C869" i="13"/>
  <c r="B869" i="13"/>
  <c r="A869" i="13"/>
  <c r="O868" i="13"/>
  <c r="N868" i="13"/>
  <c r="M868" i="13"/>
  <c r="J868" i="13"/>
  <c r="I868" i="13"/>
  <c r="F868" i="13"/>
  <c r="E868" i="13"/>
  <c r="C868" i="13"/>
  <c r="B868" i="13"/>
  <c r="A868" i="13"/>
  <c r="O867" i="13"/>
  <c r="N867" i="13"/>
  <c r="M867" i="13"/>
  <c r="J867" i="13"/>
  <c r="I867" i="13"/>
  <c r="F867" i="13"/>
  <c r="E867" i="13"/>
  <c r="C867" i="13"/>
  <c r="B867" i="13"/>
  <c r="A867" i="13"/>
  <c r="O866" i="13"/>
  <c r="N866" i="13"/>
  <c r="M866" i="13"/>
  <c r="J866" i="13"/>
  <c r="I866" i="13"/>
  <c r="F866" i="13"/>
  <c r="E866" i="13"/>
  <c r="C866" i="13"/>
  <c r="B866" i="13"/>
  <c r="A866" i="13"/>
  <c r="O865" i="13"/>
  <c r="N865" i="13"/>
  <c r="M865" i="13"/>
  <c r="J865" i="13"/>
  <c r="I865" i="13"/>
  <c r="F865" i="13"/>
  <c r="E865" i="13"/>
  <c r="C865" i="13"/>
  <c r="B865" i="13"/>
  <c r="A865" i="13"/>
  <c r="O864" i="13"/>
  <c r="N864" i="13"/>
  <c r="M864" i="13"/>
  <c r="J864" i="13"/>
  <c r="I864" i="13"/>
  <c r="F864" i="13"/>
  <c r="E864" i="13"/>
  <c r="C864" i="13"/>
  <c r="B864" i="13"/>
  <c r="A864" i="13"/>
  <c r="O863" i="13"/>
  <c r="N863" i="13"/>
  <c r="M863" i="13"/>
  <c r="J863" i="13"/>
  <c r="I863" i="13"/>
  <c r="F863" i="13"/>
  <c r="E863" i="13"/>
  <c r="C863" i="13"/>
  <c r="B863" i="13"/>
  <c r="A863" i="13"/>
  <c r="O862" i="13"/>
  <c r="N862" i="13"/>
  <c r="M862" i="13"/>
  <c r="J862" i="13"/>
  <c r="I862" i="13"/>
  <c r="F862" i="13"/>
  <c r="E862" i="13"/>
  <c r="C862" i="13"/>
  <c r="B862" i="13"/>
  <c r="A862" i="13"/>
  <c r="O861" i="13"/>
  <c r="N861" i="13"/>
  <c r="M861" i="13"/>
  <c r="J861" i="13"/>
  <c r="I861" i="13"/>
  <c r="F861" i="13"/>
  <c r="E861" i="13"/>
  <c r="C861" i="13"/>
  <c r="B861" i="13"/>
  <c r="A861" i="13"/>
  <c r="O860" i="13"/>
  <c r="N860" i="13"/>
  <c r="M860" i="13"/>
  <c r="J860" i="13"/>
  <c r="I860" i="13"/>
  <c r="F860" i="13"/>
  <c r="E860" i="13"/>
  <c r="C860" i="13"/>
  <c r="B860" i="13"/>
  <c r="A860" i="13"/>
  <c r="O859" i="13"/>
  <c r="N859" i="13"/>
  <c r="M859" i="13"/>
  <c r="J859" i="13"/>
  <c r="I859" i="13"/>
  <c r="F859" i="13"/>
  <c r="E859" i="13"/>
  <c r="C859" i="13"/>
  <c r="B859" i="13"/>
  <c r="A859" i="13"/>
  <c r="O858" i="13"/>
  <c r="N858" i="13"/>
  <c r="M858" i="13"/>
  <c r="J858" i="13"/>
  <c r="I858" i="13"/>
  <c r="F858" i="13"/>
  <c r="E858" i="13"/>
  <c r="C858" i="13"/>
  <c r="B858" i="13"/>
  <c r="A858" i="13"/>
  <c r="O857" i="13"/>
  <c r="N857" i="13"/>
  <c r="M857" i="13"/>
  <c r="J857" i="13"/>
  <c r="I857" i="13"/>
  <c r="F857" i="13"/>
  <c r="E857" i="13"/>
  <c r="C857" i="13"/>
  <c r="B857" i="13"/>
  <c r="A857" i="13"/>
  <c r="O856" i="13"/>
  <c r="N856" i="13"/>
  <c r="M856" i="13"/>
  <c r="J856" i="13"/>
  <c r="I856" i="13"/>
  <c r="F856" i="13"/>
  <c r="E856" i="13"/>
  <c r="C856" i="13"/>
  <c r="B856" i="13"/>
  <c r="A856" i="13"/>
  <c r="O855" i="13"/>
  <c r="N855" i="13"/>
  <c r="M855" i="13"/>
  <c r="J855" i="13"/>
  <c r="I855" i="13"/>
  <c r="F855" i="13"/>
  <c r="E855" i="13"/>
  <c r="C855" i="13"/>
  <c r="B855" i="13"/>
  <c r="A855" i="13"/>
  <c r="O854" i="13"/>
  <c r="N854" i="13"/>
  <c r="M854" i="13"/>
  <c r="J854" i="13"/>
  <c r="I854" i="13"/>
  <c r="F854" i="13"/>
  <c r="E854" i="13"/>
  <c r="C854" i="13"/>
  <c r="B854" i="13"/>
  <c r="A854" i="13"/>
  <c r="O853" i="13"/>
  <c r="N853" i="13"/>
  <c r="M853" i="13"/>
  <c r="J853" i="13"/>
  <c r="I853" i="13"/>
  <c r="F853" i="13"/>
  <c r="E853" i="13"/>
  <c r="C853" i="13"/>
  <c r="B853" i="13"/>
  <c r="A853" i="13"/>
  <c r="O852" i="13"/>
  <c r="N852" i="13"/>
  <c r="M852" i="13"/>
  <c r="J852" i="13"/>
  <c r="I852" i="13"/>
  <c r="F852" i="13"/>
  <c r="E852" i="13"/>
  <c r="C852" i="13"/>
  <c r="B852" i="13"/>
  <c r="A852" i="13"/>
  <c r="O851" i="13"/>
  <c r="N851" i="13"/>
  <c r="M851" i="13"/>
  <c r="J851" i="13"/>
  <c r="I851" i="13"/>
  <c r="F851" i="13"/>
  <c r="E851" i="13"/>
  <c r="C851" i="13"/>
  <c r="B851" i="13"/>
  <c r="A851" i="13"/>
  <c r="O850" i="13"/>
  <c r="N850" i="13"/>
  <c r="M850" i="13"/>
  <c r="J850" i="13"/>
  <c r="I850" i="13"/>
  <c r="F850" i="13"/>
  <c r="E850" i="13"/>
  <c r="C850" i="13"/>
  <c r="B850" i="13"/>
  <c r="A850" i="13"/>
  <c r="O849" i="13"/>
  <c r="N849" i="13"/>
  <c r="M849" i="13"/>
  <c r="J849" i="13"/>
  <c r="I849" i="13"/>
  <c r="F849" i="13"/>
  <c r="E849" i="13"/>
  <c r="C849" i="13"/>
  <c r="B849" i="13"/>
  <c r="A849" i="13"/>
  <c r="O848" i="13"/>
  <c r="N848" i="13"/>
  <c r="M848" i="13"/>
  <c r="J848" i="13"/>
  <c r="I848" i="13"/>
  <c r="F848" i="13"/>
  <c r="E848" i="13"/>
  <c r="C848" i="13"/>
  <c r="B848" i="13"/>
  <c r="A848" i="13"/>
  <c r="O847" i="13"/>
  <c r="N847" i="13"/>
  <c r="M847" i="13"/>
  <c r="J847" i="13"/>
  <c r="I847" i="13"/>
  <c r="F847" i="13"/>
  <c r="E847" i="13"/>
  <c r="C847" i="13"/>
  <c r="B847" i="13"/>
  <c r="A847" i="13"/>
  <c r="O846" i="13"/>
  <c r="N846" i="13"/>
  <c r="M846" i="13"/>
  <c r="J846" i="13"/>
  <c r="I846" i="13"/>
  <c r="F846" i="13"/>
  <c r="E846" i="13"/>
  <c r="C846" i="13"/>
  <c r="B846" i="13"/>
  <c r="A846" i="13"/>
  <c r="O845" i="13"/>
  <c r="N845" i="13"/>
  <c r="M845" i="13"/>
  <c r="J845" i="13"/>
  <c r="I845" i="13"/>
  <c r="F845" i="13"/>
  <c r="E845" i="13"/>
  <c r="C845" i="13"/>
  <c r="B845" i="13"/>
  <c r="A845" i="13"/>
  <c r="O844" i="13"/>
  <c r="N844" i="13"/>
  <c r="M844" i="13"/>
  <c r="J844" i="13"/>
  <c r="I844" i="13"/>
  <c r="F844" i="13"/>
  <c r="E844" i="13"/>
  <c r="C844" i="13"/>
  <c r="B844" i="13"/>
  <c r="A844" i="13"/>
  <c r="O843" i="13"/>
  <c r="N843" i="13"/>
  <c r="M843" i="13"/>
  <c r="J843" i="13"/>
  <c r="I843" i="13"/>
  <c r="F843" i="13"/>
  <c r="E843" i="13"/>
  <c r="C843" i="13"/>
  <c r="B843" i="13"/>
  <c r="A843" i="13"/>
  <c r="O842" i="13"/>
  <c r="N842" i="13"/>
  <c r="M842" i="13"/>
  <c r="J842" i="13"/>
  <c r="I842" i="13"/>
  <c r="F842" i="13"/>
  <c r="E842" i="13"/>
  <c r="C842" i="13"/>
  <c r="B842" i="13"/>
  <c r="A842" i="13"/>
  <c r="O841" i="13"/>
  <c r="N841" i="13"/>
  <c r="M841" i="13"/>
  <c r="J841" i="13"/>
  <c r="I841" i="13"/>
  <c r="F841" i="13"/>
  <c r="E841" i="13"/>
  <c r="C841" i="13"/>
  <c r="B841" i="13"/>
  <c r="A841" i="13"/>
  <c r="O840" i="13"/>
  <c r="N840" i="13"/>
  <c r="M840" i="13"/>
  <c r="J840" i="13"/>
  <c r="I840" i="13"/>
  <c r="F840" i="13"/>
  <c r="E840" i="13"/>
  <c r="C840" i="13"/>
  <c r="B840" i="13"/>
  <c r="A840" i="13"/>
  <c r="O839" i="13"/>
  <c r="N839" i="13"/>
  <c r="M839" i="13"/>
  <c r="J839" i="13"/>
  <c r="I839" i="13"/>
  <c r="F839" i="13"/>
  <c r="E839" i="13"/>
  <c r="C839" i="13"/>
  <c r="B839" i="13"/>
  <c r="A839" i="13"/>
  <c r="O838" i="13"/>
  <c r="N838" i="13"/>
  <c r="M838" i="13"/>
  <c r="J838" i="13"/>
  <c r="I838" i="13"/>
  <c r="F838" i="13"/>
  <c r="E838" i="13"/>
  <c r="C838" i="13"/>
  <c r="B838" i="13"/>
  <c r="A838" i="13"/>
  <c r="O837" i="13"/>
  <c r="N837" i="13"/>
  <c r="M837" i="13"/>
  <c r="J837" i="13"/>
  <c r="I837" i="13"/>
  <c r="F837" i="13"/>
  <c r="E837" i="13"/>
  <c r="C837" i="13"/>
  <c r="B837" i="13"/>
  <c r="A837" i="13"/>
  <c r="O836" i="13"/>
  <c r="N836" i="13"/>
  <c r="M836" i="13"/>
  <c r="J836" i="13"/>
  <c r="I836" i="13"/>
  <c r="F836" i="13"/>
  <c r="E836" i="13"/>
  <c r="C836" i="13"/>
  <c r="B836" i="13"/>
  <c r="A836" i="13"/>
  <c r="O835" i="13"/>
  <c r="N835" i="13"/>
  <c r="M835" i="13"/>
  <c r="J835" i="13"/>
  <c r="I835" i="13"/>
  <c r="F835" i="13"/>
  <c r="E835" i="13"/>
  <c r="C835" i="13"/>
  <c r="B835" i="13"/>
  <c r="A835" i="13"/>
  <c r="O834" i="13"/>
  <c r="N834" i="13"/>
  <c r="M834" i="13"/>
  <c r="J834" i="13"/>
  <c r="I834" i="13"/>
  <c r="F834" i="13"/>
  <c r="E834" i="13"/>
  <c r="C834" i="13"/>
  <c r="B834" i="13"/>
  <c r="A834" i="13"/>
  <c r="O833" i="13"/>
  <c r="N833" i="13"/>
  <c r="M833" i="13"/>
  <c r="J833" i="13"/>
  <c r="I833" i="13"/>
  <c r="F833" i="13"/>
  <c r="E833" i="13"/>
  <c r="C833" i="13"/>
  <c r="B833" i="13"/>
  <c r="A833" i="13"/>
  <c r="O832" i="13"/>
  <c r="N832" i="13"/>
  <c r="M832" i="13"/>
  <c r="J832" i="13"/>
  <c r="I832" i="13"/>
  <c r="F832" i="13"/>
  <c r="E832" i="13"/>
  <c r="C832" i="13"/>
  <c r="B832" i="13"/>
  <c r="A832" i="13"/>
  <c r="O831" i="13"/>
  <c r="N831" i="13"/>
  <c r="M831" i="13"/>
  <c r="J831" i="13"/>
  <c r="I831" i="13"/>
  <c r="F831" i="13"/>
  <c r="E831" i="13"/>
  <c r="C831" i="13"/>
  <c r="B831" i="13"/>
  <c r="A831" i="13"/>
  <c r="O830" i="13"/>
  <c r="N830" i="13"/>
  <c r="M830" i="13"/>
  <c r="J830" i="13"/>
  <c r="I830" i="13"/>
  <c r="F830" i="13"/>
  <c r="E830" i="13"/>
  <c r="C830" i="13"/>
  <c r="B830" i="13"/>
  <c r="A830" i="13"/>
  <c r="O829" i="13"/>
  <c r="N829" i="13"/>
  <c r="M829" i="13"/>
  <c r="J829" i="13"/>
  <c r="I829" i="13"/>
  <c r="F829" i="13"/>
  <c r="E829" i="13"/>
  <c r="C829" i="13"/>
  <c r="B829" i="13"/>
  <c r="A829" i="13"/>
  <c r="O828" i="13"/>
  <c r="N828" i="13"/>
  <c r="M828" i="13"/>
  <c r="J828" i="13"/>
  <c r="I828" i="13"/>
  <c r="F828" i="13"/>
  <c r="E828" i="13"/>
  <c r="C828" i="13"/>
  <c r="B828" i="13"/>
  <c r="A828" i="13"/>
  <c r="O827" i="13"/>
  <c r="N827" i="13"/>
  <c r="M827" i="13"/>
  <c r="J827" i="13"/>
  <c r="I827" i="13"/>
  <c r="F827" i="13"/>
  <c r="E827" i="13"/>
  <c r="C827" i="13"/>
  <c r="B827" i="13"/>
  <c r="A827" i="13"/>
  <c r="O826" i="13"/>
  <c r="N826" i="13"/>
  <c r="M826" i="13"/>
  <c r="J826" i="13"/>
  <c r="I826" i="13"/>
  <c r="F826" i="13"/>
  <c r="E826" i="13"/>
  <c r="C826" i="13"/>
  <c r="B826" i="13"/>
  <c r="A826" i="13"/>
  <c r="O825" i="13"/>
  <c r="N825" i="13"/>
  <c r="M825" i="13"/>
  <c r="J825" i="13"/>
  <c r="I825" i="13"/>
  <c r="F825" i="13"/>
  <c r="E825" i="13"/>
  <c r="C825" i="13"/>
  <c r="B825" i="13"/>
  <c r="A825" i="13"/>
  <c r="O824" i="13"/>
  <c r="N824" i="13"/>
  <c r="M824" i="13"/>
  <c r="J824" i="13"/>
  <c r="I824" i="13"/>
  <c r="F824" i="13"/>
  <c r="E824" i="13"/>
  <c r="C824" i="13"/>
  <c r="B824" i="13"/>
  <c r="A824" i="13"/>
  <c r="O823" i="13"/>
  <c r="N823" i="13"/>
  <c r="M823" i="13"/>
  <c r="J823" i="13"/>
  <c r="I823" i="13"/>
  <c r="F823" i="13"/>
  <c r="E823" i="13"/>
  <c r="C823" i="13"/>
  <c r="B823" i="13"/>
  <c r="A823" i="13"/>
  <c r="O822" i="13"/>
  <c r="N822" i="13"/>
  <c r="M822" i="13"/>
  <c r="J822" i="13"/>
  <c r="I822" i="13"/>
  <c r="F822" i="13"/>
  <c r="E822" i="13"/>
  <c r="C822" i="13"/>
  <c r="B822" i="13"/>
  <c r="A822" i="13"/>
  <c r="O821" i="13"/>
  <c r="N821" i="13"/>
  <c r="M821" i="13"/>
  <c r="J821" i="13"/>
  <c r="I821" i="13"/>
  <c r="F821" i="13"/>
  <c r="E821" i="13"/>
  <c r="C821" i="13"/>
  <c r="B821" i="13"/>
  <c r="A821" i="13"/>
  <c r="O820" i="13"/>
  <c r="N820" i="13"/>
  <c r="M820" i="13"/>
  <c r="J820" i="13"/>
  <c r="I820" i="13"/>
  <c r="F820" i="13"/>
  <c r="E820" i="13"/>
  <c r="C820" i="13"/>
  <c r="B820" i="13"/>
  <c r="A820" i="13"/>
  <c r="O819" i="13"/>
  <c r="N819" i="13"/>
  <c r="M819" i="13"/>
  <c r="J819" i="13"/>
  <c r="I819" i="13"/>
  <c r="F819" i="13"/>
  <c r="E819" i="13"/>
  <c r="C819" i="13"/>
  <c r="B819" i="13"/>
  <c r="A819" i="13"/>
  <c r="O818" i="13"/>
  <c r="N818" i="13"/>
  <c r="M818" i="13"/>
  <c r="J818" i="13"/>
  <c r="I818" i="13"/>
  <c r="F818" i="13"/>
  <c r="E818" i="13"/>
  <c r="C818" i="13"/>
  <c r="B818" i="13"/>
  <c r="A818" i="13"/>
  <c r="O817" i="13"/>
  <c r="N817" i="13"/>
  <c r="M817" i="13"/>
  <c r="J817" i="13"/>
  <c r="I817" i="13"/>
  <c r="F817" i="13"/>
  <c r="E817" i="13"/>
  <c r="C817" i="13"/>
  <c r="B817" i="13"/>
  <c r="A817" i="13"/>
  <c r="O816" i="13"/>
  <c r="N816" i="13"/>
  <c r="M816" i="13"/>
  <c r="J816" i="13"/>
  <c r="I816" i="13"/>
  <c r="F816" i="13"/>
  <c r="E816" i="13"/>
  <c r="C816" i="13"/>
  <c r="B816" i="13"/>
  <c r="A816" i="13"/>
  <c r="O815" i="13"/>
  <c r="N815" i="13"/>
  <c r="M815" i="13"/>
  <c r="J815" i="13"/>
  <c r="I815" i="13"/>
  <c r="F815" i="13"/>
  <c r="E815" i="13"/>
  <c r="C815" i="13"/>
  <c r="B815" i="13"/>
  <c r="A815" i="13"/>
  <c r="O814" i="13"/>
  <c r="N814" i="13"/>
  <c r="M814" i="13"/>
  <c r="J814" i="13"/>
  <c r="I814" i="13"/>
  <c r="F814" i="13"/>
  <c r="E814" i="13"/>
  <c r="C814" i="13"/>
  <c r="B814" i="13"/>
  <c r="A814" i="13"/>
  <c r="O813" i="13"/>
  <c r="N813" i="13"/>
  <c r="M813" i="13"/>
  <c r="J813" i="13"/>
  <c r="I813" i="13"/>
  <c r="F813" i="13"/>
  <c r="E813" i="13"/>
  <c r="C813" i="13"/>
  <c r="B813" i="13"/>
  <c r="A813" i="13"/>
  <c r="O812" i="13"/>
  <c r="N812" i="13"/>
  <c r="M812" i="13"/>
  <c r="J812" i="13"/>
  <c r="I812" i="13"/>
  <c r="F812" i="13"/>
  <c r="E812" i="13"/>
  <c r="C812" i="13"/>
  <c r="B812" i="13"/>
  <c r="A812" i="13"/>
  <c r="O811" i="13"/>
  <c r="N811" i="13"/>
  <c r="M811" i="13"/>
  <c r="J811" i="13"/>
  <c r="I811" i="13"/>
  <c r="F811" i="13"/>
  <c r="E811" i="13"/>
  <c r="C811" i="13"/>
  <c r="B811" i="13"/>
  <c r="A811" i="13"/>
  <c r="O810" i="13"/>
  <c r="N810" i="13"/>
  <c r="M810" i="13"/>
  <c r="J810" i="13"/>
  <c r="I810" i="13"/>
  <c r="F810" i="13"/>
  <c r="E810" i="13"/>
  <c r="C810" i="13"/>
  <c r="B810" i="13"/>
  <c r="A810" i="13"/>
  <c r="O809" i="13"/>
  <c r="N809" i="13"/>
  <c r="M809" i="13"/>
  <c r="J809" i="13"/>
  <c r="I809" i="13"/>
  <c r="F809" i="13"/>
  <c r="E809" i="13"/>
  <c r="C809" i="13"/>
  <c r="B809" i="13"/>
  <c r="A809" i="13"/>
  <c r="O808" i="13"/>
  <c r="N808" i="13"/>
  <c r="M808" i="13"/>
  <c r="J808" i="13"/>
  <c r="I808" i="13"/>
  <c r="F808" i="13"/>
  <c r="E808" i="13"/>
  <c r="C808" i="13"/>
  <c r="B808" i="13"/>
  <c r="A808" i="13"/>
  <c r="O807" i="13"/>
  <c r="N807" i="13"/>
  <c r="M807" i="13"/>
  <c r="J807" i="13"/>
  <c r="I807" i="13"/>
  <c r="F807" i="13"/>
  <c r="E807" i="13"/>
  <c r="C807" i="13"/>
  <c r="B807" i="13"/>
  <c r="A807" i="13"/>
  <c r="O806" i="13"/>
  <c r="N806" i="13"/>
  <c r="M806" i="13"/>
  <c r="J806" i="13"/>
  <c r="I806" i="13"/>
  <c r="F806" i="13"/>
  <c r="E806" i="13"/>
  <c r="C806" i="13"/>
  <c r="B806" i="13"/>
  <c r="A806" i="13"/>
  <c r="O805" i="13"/>
  <c r="N805" i="13"/>
  <c r="M805" i="13"/>
  <c r="J805" i="13"/>
  <c r="I805" i="13"/>
  <c r="F805" i="13"/>
  <c r="E805" i="13"/>
  <c r="C805" i="13"/>
  <c r="B805" i="13"/>
  <c r="A805" i="13"/>
  <c r="O804" i="13"/>
  <c r="N804" i="13"/>
  <c r="M804" i="13"/>
  <c r="J804" i="13"/>
  <c r="I804" i="13"/>
  <c r="F804" i="13"/>
  <c r="E804" i="13"/>
  <c r="C804" i="13"/>
  <c r="B804" i="13"/>
  <c r="A804" i="13"/>
  <c r="O803" i="13"/>
  <c r="N803" i="13"/>
  <c r="M803" i="13"/>
  <c r="J803" i="13"/>
  <c r="I803" i="13"/>
  <c r="F803" i="13"/>
  <c r="E803" i="13"/>
  <c r="C803" i="13"/>
  <c r="B803" i="13"/>
  <c r="A803" i="13"/>
  <c r="O802" i="13"/>
  <c r="N802" i="13"/>
  <c r="M802" i="13"/>
  <c r="J802" i="13"/>
  <c r="I802" i="13"/>
  <c r="F802" i="13"/>
  <c r="E802" i="13"/>
  <c r="C802" i="13"/>
  <c r="B802" i="13"/>
  <c r="A802" i="13"/>
  <c r="O801" i="13"/>
  <c r="N801" i="13"/>
  <c r="M801" i="13"/>
  <c r="J801" i="13"/>
  <c r="I801" i="13"/>
  <c r="F801" i="13"/>
  <c r="E801" i="13"/>
  <c r="C801" i="13"/>
  <c r="B801" i="13"/>
  <c r="A801" i="13"/>
  <c r="O800" i="13"/>
  <c r="N800" i="13"/>
  <c r="M800" i="13"/>
  <c r="J800" i="13"/>
  <c r="I800" i="13"/>
  <c r="F800" i="13"/>
  <c r="E800" i="13"/>
  <c r="C800" i="13"/>
  <c r="B800" i="13"/>
  <c r="A800" i="13"/>
  <c r="O799" i="13"/>
  <c r="N799" i="13"/>
  <c r="M799" i="13"/>
  <c r="J799" i="13"/>
  <c r="I799" i="13"/>
  <c r="F799" i="13"/>
  <c r="E799" i="13"/>
  <c r="C799" i="13"/>
  <c r="B799" i="13"/>
  <c r="A799" i="13"/>
  <c r="O798" i="13"/>
  <c r="N798" i="13"/>
  <c r="M798" i="13"/>
  <c r="J798" i="13"/>
  <c r="I798" i="13"/>
  <c r="F798" i="13"/>
  <c r="E798" i="13"/>
  <c r="C798" i="13"/>
  <c r="B798" i="13"/>
  <c r="A798" i="13"/>
  <c r="O797" i="13"/>
  <c r="N797" i="13"/>
  <c r="M797" i="13"/>
  <c r="J797" i="13"/>
  <c r="I797" i="13"/>
  <c r="F797" i="13"/>
  <c r="E797" i="13"/>
  <c r="C797" i="13"/>
  <c r="B797" i="13"/>
  <c r="A797" i="13"/>
  <c r="O796" i="13"/>
  <c r="N796" i="13"/>
  <c r="M796" i="13"/>
  <c r="J796" i="13"/>
  <c r="I796" i="13"/>
  <c r="F796" i="13"/>
  <c r="E796" i="13"/>
  <c r="C796" i="13"/>
  <c r="B796" i="13"/>
  <c r="A796" i="13"/>
  <c r="O795" i="13"/>
  <c r="N795" i="13"/>
  <c r="M795" i="13"/>
  <c r="J795" i="13"/>
  <c r="I795" i="13"/>
  <c r="F795" i="13"/>
  <c r="E795" i="13"/>
  <c r="C795" i="13"/>
  <c r="B795" i="13"/>
  <c r="A795" i="13"/>
  <c r="O794" i="13"/>
  <c r="N794" i="13"/>
  <c r="M794" i="13"/>
  <c r="J794" i="13"/>
  <c r="I794" i="13"/>
  <c r="F794" i="13"/>
  <c r="E794" i="13"/>
  <c r="C794" i="13"/>
  <c r="B794" i="13"/>
  <c r="A794" i="13"/>
  <c r="O793" i="13"/>
  <c r="N793" i="13"/>
  <c r="M793" i="13"/>
  <c r="J793" i="13"/>
  <c r="I793" i="13"/>
  <c r="F793" i="13"/>
  <c r="E793" i="13"/>
  <c r="C793" i="13"/>
  <c r="B793" i="13"/>
  <c r="A793" i="13"/>
  <c r="O792" i="13"/>
  <c r="N792" i="13"/>
  <c r="M792" i="13"/>
  <c r="J792" i="13"/>
  <c r="I792" i="13"/>
  <c r="F792" i="13"/>
  <c r="E792" i="13"/>
  <c r="C792" i="13"/>
  <c r="B792" i="13"/>
  <c r="A792" i="13"/>
  <c r="O791" i="13"/>
  <c r="N791" i="13"/>
  <c r="M791" i="13"/>
  <c r="J791" i="13"/>
  <c r="I791" i="13"/>
  <c r="F791" i="13"/>
  <c r="E791" i="13"/>
  <c r="C791" i="13"/>
  <c r="B791" i="13"/>
  <c r="A791" i="13"/>
  <c r="O790" i="13"/>
  <c r="N790" i="13"/>
  <c r="M790" i="13"/>
  <c r="J790" i="13"/>
  <c r="I790" i="13"/>
  <c r="F790" i="13"/>
  <c r="E790" i="13"/>
  <c r="C790" i="13"/>
  <c r="B790" i="13"/>
  <c r="A790" i="13"/>
  <c r="O789" i="13"/>
  <c r="N789" i="13"/>
  <c r="M789" i="13"/>
  <c r="J789" i="13"/>
  <c r="I789" i="13"/>
  <c r="F789" i="13"/>
  <c r="E789" i="13"/>
  <c r="C789" i="13"/>
  <c r="B789" i="13"/>
  <c r="A789" i="13"/>
  <c r="O788" i="13"/>
  <c r="N788" i="13"/>
  <c r="M788" i="13"/>
  <c r="J788" i="13"/>
  <c r="I788" i="13"/>
  <c r="F788" i="13"/>
  <c r="E788" i="13"/>
  <c r="C788" i="13"/>
  <c r="B788" i="13"/>
  <c r="A788" i="13"/>
  <c r="O787" i="13"/>
  <c r="N787" i="13"/>
  <c r="M787" i="13"/>
  <c r="J787" i="13"/>
  <c r="I787" i="13"/>
  <c r="F787" i="13"/>
  <c r="E787" i="13"/>
  <c r="C787" i="13"/>
  <c r="B787" i="13"/>
  <c r="A787" i="13"/>
  <c r="O786" i="13"/>
  <c r="N786" i="13"/>
  <c r="M786" i="13"/>
  <c r="J786" i="13"/>
  <c r="I786" i="13"/>
  <c r="F786" i="13"/>
  <c r="E786" i="13"/>
  <c r="C786" i="13"/>
  <c r="B786" i="13"/>
  <c r="A786" i="13"/>
  <c r="O785" i="13"/>
  <c r="N785" i="13"/>
  <c r="M785" i="13"/>
  <c r="J785" i="13"/>
  <c r="I785" i="13"/>
  <c r="F785" i="13"/>
  <c r="E785" i="13"/>
  <c r="C785" i="13"/>
  <c r="B785" i="13"/>
  <c r="A785" i="13"/>
  <c r="O784" i="13"/>
  <c r="N784" i="13"/>
  <c r="M784" i="13"/>
  <c r="J784" i="13"/>
  <c r="I784" i="13"/>
  <c r="F784" i="13"/>
  <c r="E784" i="13"/>
  <c r="C784" i="13"/>
  <c r="B784" i="13"/>
  <c r="A784" i="13"/>
  <c r="O783" i="13"/>
  <c r="N783" i="13"/>
  <c r="M783" i="13"/>
  <c r="J783" i="13"/>
  <c r="I783" i="13"/>
  <c r="F783" i="13"/>
  <c r="E783" i="13"/>
  <c r="C783" i="13"/>
  <c r="B783" i="13"/>
  <c r="A783" i="13"/>
  <c r="O782" i="13"/>
  <c r="N782" i="13"/>
  <c r="M782" i="13"/>
  <c r="J782" i="13"/>
  <c r="I782" i="13"/>
  <c r="F782" i="13"/>
  <c r="E782" i="13"/>
  <c r="C782" i="13"/>
  <c r="B782" i="13"/>
  <c r="A782" i="13"/>
  <c r="O781" i="13"/>
  <c r="N781" i="13"/>
  <c r="M781" i="13"/>
  <c r="J781" i="13"/>
  <c r="I781" i="13"/>
  <c r="F781" i="13"/>
  <c r="E781" i="13"/>
  <c r="C781" i="13"/>
  <c r="B781" i="13"/>
  <c r="A781" i="13"/>
  <c r="O780" i="13"/>
  <c r="N780" i="13"/>
  <c r="M780" i="13"/>
  <c r="J780" i="13"/>
  <c r="I780" i="13"/>
  <c r="F780" i="13"/>
  <c r="E780" i="13"/>
  <c r="C780" i="13"/>
  <c r="B780" i="13"/>
  <c r="A780" i="13"/>
  <c r="O779" i="13"/>
  <c r="N779" i="13"/>
  <c r="M779" i="13"/>
  <c r="J779" i="13"/>
  <c r="I779" i="13"/>
  <c r="F779" i="13"/>
  <c r="E779" i="13"/>
  <c r="C779" i="13"/>
  <c r="B779" i="13"/>
  <c r="A779" i="13"/>
  <c r="O778" i="13"/>
  <c r="N778" i="13"/>
  <c r="M778" i="13"/>
  <c r="J778" i="13"/>
  <c r="I778" i="13"/>
  <c r="F778" i="13"/>
  <c r="E778" i="13"/>
  <c r="C778" i="13"/>
  <c r="B778" i="13"/>
  <c r="A778" i="13"/>
  <c r="O777" i="13"/>
  <c r="N777" i="13"/>
  <c r="M777" i="13"/>
  <c r="J777" i="13"/>
  <c r="I777" i="13"/>
  <c r="F777" i="13"/>
  <c r="E777" i="13"/>
  <c r="C777" i="13"/>
  <c r="B777" i="13"/>
  <c r="A777" i="13"/>
  <c r="O776" i="13"/>
  <c r="N776" i="13"/>
  <c r="M776" i="13"/>
  <c r="J776" i="13"/>
  <c r="I776" i="13"/>
  <c r="F776" i="13"/>
  <c r="E776" i="13"/>
  <c r="C776" i="13"/>
  <c r="B776" i="13"/>
  <c r="A776" i="13"/>
  <c r="O775" i="13"/>
  <c r="N775" i="13"/>
  <c r="M775" i="13"/>
  <c r="J775" i="13"/>
  <c r="I775" i="13"/>
  <c r="F775" i="13"/>
  <c r="E775" i="13"/>
  <c r="C775" i="13"/>
  <c r="B775" i="13"/>
  <c r="A775" i="13"/>
  <c r="O774" i="13"/>
  <c r="N774" i="13"/>
  <c r="M774" i="13"/>
  <c r="J774" i="13"/>
  <c r="I774" i="13"/>
  <c r="F774" i="13"/>
  <c r="E774" i="13"/>
  <c r="C774" i="13"/>
  <c r="B774" i="13"/>
  <c r="A774" i="13"/>
  <c r="O773" i="13"/>
  <c r="N773" i="13"/>
  <c r="M773" i="13"/>
  <c r="J773" i="13"/>
  <c r="I773" i="13"/>
  <c r="F773" i="13"/>
  <c r="E773" i="13"/>
  <c r="C773" i="13"/>
  <c r="B773" i="13"/>
  <c r="A773" i="13"/>
  <c r="O772" i="13"/>
  <c r="N772" i="13"/>
  <c r="M772" i="13"/>
  <c r="J772" i="13"/>
  <c r="I772" i="13"/>
  <c r="F772" i="13"/>
  <c r="E772" i="13"/>
  <c r="C772" i="13"/>
  <c r="B772" i="13"/>
  <c r="A772" i="13"/>
  <c r="O771" i="13"/>
  <c r="N771" i="13"/>
  <c r="M771" i="13"/>
  <c r="J771" i="13"/>
  <c r="I771" i="13"/>
  <c r="F771" i="13"/>
  <c r="E771" i="13"/>
  <c r="C771" i="13"/>
  <c r="B771" i="13"/>
  <c r="A771" i="13"/>
  <c r="O770" i="13"/>
  <c r="N770" i="13"/>
  <c r="M770" i="13"/>
  <c r="J770" i="13"/>
  <c r="I770" i="13"/>
  <c r="F770" i="13"/>
  <c r="E770" i="13"/>
  <c r="C770" i="13"/>
  <c r="B770" i="13"/>
  <c r="A770" i="13"/>
  <c r="O769" i="13"/>
  <c r="N769" i="13"/>
  <c r="M769" i="13"/>
  <c r="J769" i="13"/>
  <c r="I769" i="13"/>
  <c r="F769" i="13"/>
  <c r="E769" i="13"/>
  <c r="C769" i="13"/>
  <c r="B769" i="13"/>
  <c r="A769" i="13"/>
  <c r="O768" i="13"/>
  <c r="N768" i="13"/>
  <c r="M768" i="13"/>
  <c r="J768" i="13"/>
  <c r="I768" i="13"/>
  <c r="F768" i="13"/>
  <c r="E768" i="13"/>
  <c r="C768" i="13"/>
  <c r="B768" i="13"/>
  <c r="A768" i="13"/>
  <c r="O767" i="13"/>
  <c r="N767" i="13"/>
  <c r="M767" i="13"/>
  <c r="J767" i="13"/>
  <c r="I767" i="13"/>
  <c r="F767" i="13"/>
  <c r="E767" i="13"/>
  <c r="C767" i="13"/>
  <c r="B767" i="13"/>
  <c r="A767" i="13"/>
  <c r="O766" i="13"/>
  <c r="N766" i="13"/>
  <c r="M766" i="13"/>
  <c r="J766" i="13"/>
  <c r="I766" i="13"/>
  <c r="F766" i="13"/>
  <c r="E766" i="13"/>
  <c r="C766" i="13"/>
  <c r="B766" i="13"/>
  <c r="A766" i="13"/>
  <c r="O765" i="13"/>
  <c r="N765" i="13"/>
  <c r="M765" i="13"/>
  <c r="J765" i="13"/>
  <c r="I765" i="13"/>
  <c r="F765" i="13"/>
  <c r="E765" i="13"/>
  <c r="C765" i="13"/>
  <c r="B765" i="13"/>
  <c r="A765" i="13"/>
  <c r="O764" i="13"/>
  <c r="N764" i="13"/>
  <c r="M764" i="13"/>
  <c r="J764" i="13"/>
  <c r="I764" i="13"/>
  <c r="F764" i="13"/>
  <c r="E764" i="13"/>
  <c r="C764" i="13"/>
  <c r="B764" i="13"/>
  <c r="A764" i="13"/>
  <c r="O763" i="13"/>
  <c r="N763" i="13"/>
  <c r="M763" i="13"/>
  <c r="J763" i="13"/>
  <c r="I763" i="13"/>
  <c r="F763" i="13"/>
  <c r="E763" i="13"/>
  <c r="C763" i="13"/>
  <c r="B763" i="13"/>
  <c r="A763" i="13"/>
  <c r="O762" i="13"/>
  <c r="N762" i="13"/>
  <c r="M762" i="13"/>
  <c r="J762" i="13"/>
  <c r="I762" i="13"/>
  <c r="F762" i="13"/>
  <c r="E762" i="13"/>
  <c r="C762" i="13"/>
  <c r="B762" i="13"/>
  <c r="A762" i="13"/>
  <c r="O761" i="13"/>
  <c r="N761" i="13"/>
  <c r="M761" i="13"/>
  <c r="J761" i="13"/>
  <c r="I761" i="13"/>
  <c r="F761" i="13"/>
  <c r="E761" i="13"/>
  <c r="C761" i="13"/>
  <c r="B761" i="13"/>
  <c r="A761" i="13"/>
  <c r="O760" i="13"/>
  <c r="N760" i="13"/>
  <c r="M760" i="13"/>
  <c r="J760" i="13"/>
  <c r="I760" i="13"/>
  <c r="F760" i="13"/>
  <c r="E760" i="13"/>
  <c r="C760" i="13"/>
  <c r="B760" i="13"/>
  <c r="A760" i="13"/>
  <c r="O759" i="13"/>
  <c r="N759" i="13"/>
  <c r="M759" i="13"/>
  <c r="J759" i="13"/>
  <c r="I759" i="13"/>
  <c r="F759" i="13"/>
  <c r="E759" i="13"/>
  <c r="C759" i="13"/>
  <c r="B759" i="13"/>
  <c r="A759" i="13"/>
  <c r="O758" i="13"/>
  <c r="N758" i="13"/>
  <c r="M758" i="13"/>
  <c r="J758" i="13"/>
  <c r="I758" i="13"/>
  <c r="F758" i="13"/>
  <c r="E758" i="13"/>
  <c r="C758" i="13"/>
  <c r="B758" i="13"/>
  <c r="A758" i="13"/>
  <c r="O757" i="13"/>
  <c r="N757" i="13"/>
  <c r="M757" i="13"/>
  <c r="J757" i="13"/>
  <c r="I757" i="13"/>
  <c r="F757" i="13"/>
  <c r="E757" i="13"/>
  <c r="C757" i="13"/>
  <c r="B757" i="13"/>
  <c r="A757" i="13"/>
  <c r="O756" i="13"/>
  <c r="N756" i="13"/>
  <c r="M756" i="13"/>
  <c r="J756" i="13"/>
  <c r="I756" i="13"/>
  <c r="F756" i="13"/>
  <c r="E756" i="13"/>
  <c r="C756" i="13"/>
  <c r="B756" i="13"/>
  <c r="A756" i="13"/>
  <c r="O755" i="13"/>
  <c r="N755" i="13"/>
  <c r="M755" i="13"/>
  <c r="J755" i="13"/>
  <c r="I755" i="13"/>
  <c r="F755" i="13"/>
  <c r="E755" i="13"/>
  <c r="C755" i="13"/>
  <c r="B755" i="13"/>
  <c r="A755" i="13"/>
  <c r="O754" i="13"/>
  <c r="N754" i="13"/>
  <c r="M754" i="13"/>
  <c r="J754" i="13"/>
  <c r="I754" i="13"/>
  <c r="F754" i="13"/>
  <c r="E754" i="13"/>
  <c r="C754" i="13"/>
  <c r="B754" i="13"/>
  <c r="A754" i="13"/>
  <c r="O753" i="13"/>
  <c r="N753" i="13"/>
  <c r="M753" i="13"/>
  <c r="J753" i="13"/>
  <c r="I753" i="13"/>
  <c r="F753" i="13"/>
  <c r="E753" i="13"/>
  <c r="C753" i="13"/>
  <c r="B753" i="13"/>
  <c r="A753" i="13"/>
  <c r="O752" i="13"/>
  <c r="N752" i="13"/>
  <c r="M752" i="13"/>
  <c r="J752" i="13"/>
  <c r="I752" i="13"/>
  <c r="F752" i="13"/>
  <c r="E752" i="13"/>
  <c r="C752" i="13"/>
  <c r="B752" i="13"/>
  <c r="A752" i="13"/>
  <c r="O751" i="13"/>
  <c r="N751" i="13"/>
  <c r="M751" i="13"/>
  <c r="J751" i="13"/>
  <c r="I751" i="13"/>
  <c r="F751" i="13"/>
  <c r="E751" i="13"/>
  <c r="C751" i="13"/>
  <c r="B751" i="13"/>
  <c r="A751" i="13"/>
  <c r="O750" i="13"/>
  <c r="N750" i="13"/>
  <c r="M750" i="13"/>
  <c r="J750" i="13"/>
  <c r="I750" i="13"/>
  <c r="F750" i="13"/>
  <c r="E750" i="13"/>
  <c r="C750" i="13"/>
  <c r="B750" i="13"/>
  <c r="A750" i="13"/>
  <c r="O749" i="13"/>
  <c r="N749" i="13"/>
  <c r="M749" i="13"/>
  <c r="J749" i="13"/>
  <c r="I749" i="13"/>
  <c r="F749" i="13"/>
  <c r="E749" i="13"/>
  <c r="C749" i="13"/>
  <c r="B749" i="13"/>
  <c r="A749" i="13"/>
  <c r="O748" i="13"/>
  <c r="N748" i="13"/>
  <c r="M748" i="13"/>
  <c r="J748" i="13"/>
  <c r="I748" i="13"/>
  <c r="F748" i="13"/>
  <c r="E748" i="13"/>
  <c r="C748" i="13"/>
  <c r="B748" i="13"/>
  <c r="A748" i="13"/>
  <c r="O747" i="13"/>
  <c r="N747" i="13"/>
  <c r="M747" i="13"/>
  <c r="J747" i="13"/>
  <c r="I747" i="13"/>
  <c r="F747" i="13"/>
  <c r="E747" i="13"/>
  <c r="C747" i="13"/>
  <c r="B747" i="13"/>
  <c r="A747" i="13"/>
  <c r="O746" i="13"/>
  <c r="N746" i="13"/>
  <c r="M746" i="13"/>
  <c r="J746" i="13"/>
  <c r="I746" i="13"/>
  <c r="F746" i="13"/>
  <c r="E746" i="13"/>
  <c r="C746" i="13"/>
  <c r="B746" i="13"/>
  <c r="A746" i="13"/>
  <c r="O745" i="13"/>
  <c r="N745" i="13"/>
  <c r="M745" i="13"/>
  <c r="J745" i="13"/>
  <c r="I745" i="13"/>
  <c r="F745" i="13"/>
  <c r="E745" i="13"/>
  <c r="C745" i="13"/>
  <c r="B745" i="13"/>
  <c r="A745" i="13"/>
  <c r="O744" i="13"/>
  <c r="N744" i="13"/>
  <c r="M744" i="13"/>
  <c r="J744" i="13"/>
  <c r="I744" i="13"/>
  <c r="F744" i="13"/>
  <c r="E744" i="13"/>
  <c r="C744" i="13"/>
  <c r="B744" i="13"/>
  <c r="A744" i="13"/>
  <c r="O743" i="13"/>
  <c r="N743" i="13"/>
  <c r="M743" i="13"/>
  <c r="J743" i="13"/>
  <c r="I743" i="13"/>
  <c r="F743" i="13"/>
  <c r="E743" i="13"/>
  <c r="C743" i="13"/>
  <c r="B743" i="13"/>
  <c r="A743" i="13"/>
  <c r="O742" i="13"/>
  <c r="N742" i="13"/>
  <c r="M742" i="13"/>
  <c r="J742" i="13"/>
  <c r="I742" i="13"/>
  <c r="F742" i="13"/>
  <c r="E742" i="13"/>
  <c r="C742" i="13"/>
  <c r="B742" i="13"/>
  <c r="A742" i="13"/>
  <c r="O741" i="13"/>
  <c r="N741" i="13"/>
  <c r="M741" i="13"/>
  <c r="J741" i="13"/>
  <c r="I741" i="13"/>
  <c r="F741" i="13"/>
  <c r="E741" i="13"/>
  <c r="C741" i="13"/>
  <c r="B741" i="13"/>
  <c r="A741" i="13"/>
  <c r="O740" i="13"/>
  <c r="N740" i="13"/>
  <c r="M740" i="13"/>
  <c r="J740" i="13"/>
  <c r="I740" i="13"/>
  <c r="F740" i="13"/>
  <c r="E740" i="13"/>
  <c r="C740" i="13"/>
  <c r="B740" i="13"/>
  <c r="A740" i="13"/>
  <c r="O739" i="13"/>
  <c r="N739" i="13"/>
  <c r="M739" i="13"/>
  <c r="J739" i="13"/>
  <c r="I739" i="13"/>
  <c r="F739" i="13"/>
  <c r="E739" i="13"/>
  <c r="C739" i="13"/>
  <c r="B739" i="13"/>
  <c r="A739" i="13"/>
  <c r="O738" i="13"/>
  <c r="N738" i="13"/>
  <c r="M738" i="13"/>
  <c r="J738" i="13"/>
  <c r="I738" i="13"/>
  <c r="F738" i="13"/>
  <c r="E738" i="13"/>
  <c r="C738" i="13"/>
  <c r="B738" i="13"/>
  <c r="A738" i="13"/>
  <c r="O737" i="13"/>
  <c r="N737" i="13"/>
  <c r="M737" i="13"/>
  <c r="J737" i="13"/>
  <c r="I737" i="13"/>
  <c r="F737" i="13"/>
  <c r="E737" i="13"/>
  <c r="C737" i="13"/>
  <c r="B737" i="13"/>
  <c r="A737" i="13"/>
  <c r="O736" i="13"/>
  <c r="N736" i="13"/>
  <c r="M736" i="13"/>
  <c r="J736" i="13"/>
  <c r="I736" i="13"/>
  <c r="F736" i="13"/>
  <c r="E736" i="13"/>
  <c r="C736" i="13"/>
  <c r="B736" i="13"/>
  <c r="A736" i="13"/>
  <c r="O735" i="13"/>
  <c r="N735" i="13"/>
  <c r="M735" i="13"/>
  <c r="J735" i="13"/>
  <c r="I735" i="13"/>
  <c r="F735" i="13"/>
  <c r="E735" i="13"/>
  <c r="C735" i="13"/>
  <c r="B735" i="13"/>
  <c r="A735" i="13"/>
  <c r="O734" i="13"/>
  <c r="N734" i="13"/>
  <c r="M734" i="13"/>
  <c r="J734" i="13"/>
  <c r="I734" i="13"/>
  <c r="F734" i="13"/>
  <c r="E734" i="13"/>
  <c r="C734" i="13"/>
  <c r="B734" i="13"/>
  <c r="A734" i="13"/>
  <c r="O733" i="13"/>
  <c r="N733" i="13"/>
  <c r="M733" i="13"/>
  <c r="J733" i="13"/>
  <c r="I733" i="13"/>
  <c r="F733" i="13"/>
  <c r="E733" i="13"/>
  <c r="C733" i="13"/>
  <c r="B733" i="13"/>
  <c r="A733" i="13"/>
  <c r="O732" i="13"/>
  <c r="N732" i="13"/>
  <c r="M732" i="13"/>
  <c r="J732" i="13"/>
  <c r="I732" i="13"/>
  <c r="F732" i="13"/>
  <c r="E732" i="13"/>
  <c r="C732" i="13"/>
  <c r="B732" i="13"/>
  <c r="A732" i="13"/>
  <c r="O731" i="13"/>
  <c r="N731" i="13"/>
  <c r="M731" i="13"/>
  <c r="J731" i="13"/>
  <c r="I731" i="13"/>
  <c r="F731" i="13"/>
  <c r="E731" i="13"/>
  <c r="C731" i="13"/>
  <c r="B731" i="13"/>
  <c r="A731" i="13"/>
  <c r="O730" i="13"/>
  <c r="N730" i="13"/>
  <c r="M730" i="13"/>
  <c r="J730" i="13"/>
  <c r="I730" i="13"/>
  <c r="F730" i="13"/>
  <c r="E730" i="13"/>
  <c r="C730" i="13"/>
  <c r="B730" i="13"/>
  <c r="A730" i="13"/>
  <c r="O729" i="13"/>
  <c r="N729" i="13"/>
  <c r="M729" i="13"/>
  <c r="J729" i="13"/>
  <c r="I729" i="13"/>
  <c r="F729" i="13"/>
  <c r="E729" i="13"/>
  <c r="C729" i="13"/>
  <c r="B729" i="13"/>
  <c r="A729" i="13"/>
  <c r="O728" i="13"/>
  <c r="N728" i="13"/>
  <c r="M728" i="13"/>
  <c r="J728" i="13"/>
  <c r="I728" i="13"/>
  <c r="F728" i="13"/>
  <c r="E728" i="13"/>
  <c r="C728" i="13"/>
  <c r="B728" i="13"/>
  <c r="A728" i="13"/>
  <c r="O727" i="13"/>
  <c r="N727" i="13"/>
  <c r="M727" i="13"/>
  <c r="J727" i="13"/>
  <c r="I727" i="13"/>
  <c r="F727" i="13"/>
  <c r="E727" i="13"/>
  <c r="C727" i="13"/>
  <c r="B727" i="13"/>
  <c r="A727" i="13"/>
  <c r="O726" i="13"/>
  <c r="N726" i="13"/>
  <c r="M726" i="13"/>
  <c r="J726" i="13"/>
  <c r="I726" i="13"/>
  <c r="F726" i="13"/>
  <c r="E726" i="13"/>
  <c r="C726" i="13"/>
  <c r="B726" i="13"/>
  <c r="A726" i="13"/>
  <c r="O725" i="13"/>
  <c r="N725" i="13"/>
  <c r="M725" i="13"/>
  <c r="J725" i="13"/>
  <c r="I725" i="13"/>
  <c r="F725" i="13"/>
  <c r="E725" i="13"/>
  <c r="C725" i="13"/>
  <c r="B725" i="13"/>
  <c r="A725" i="13"/>
  <c r="O724" i="13"/>
  <c r="N724" i="13"/>
  <c r="M724" i="13"/>
  <c r="J724" i="13"/>
  <c r="I724" i="13"/>
  <c r="F724" i="13"/>
  <c r="E724" i="13"/>
  <c r="C724" i="13"/>
  <c r="B724" i="13"/>
  <c r="A724" i="13"/>
  <c r="O723" i="13"/>
  <c r="N723" i="13"/>
  <c r="M723" i="13"/>
  <c r="J723" i="13"/>
  <c r="I723" i="13"/>
  <c r="F723" i="13"/>
  <c r="E723" i="13"/>
  <c r="C723" i="13"/>
  <c r="B723" i="13"/>
  <c r="A723" i="13"/>
  <c r="O722" i="13"/>
  <c r="N722" i="13"/>
  <c r="M722" i="13"/>
  <c r="J722" i="13"/>
  <c r="I722" i="13"/>
  <c r="F722" i="13"/>
  <c r="E722" i="13"/>
  <c r="C722" i="13"/>
  <c r="B722" i="13"/>
  <c r="A722" i="13"/>
  <c r="O721" i="13"/>
  <c r="N721" i="13"/>
  <c r="M721" i="13"/>
  <c r="J721" i="13"/>
  <c r="I721" i="13"/>
  <c r="F721" i="13"/>
  <c r="E721" i="13"/>
  <c r="C721" i="13"/>
  <c r="B721" i="13"/>
  <c r="A721" i="13"/>
  <c r="O720" i="13"/>
  <c r="N720" i="13"/>
  <c r="M720" i="13"/>
  <c r="J720" i="13"/>
  <c r="I720" i="13"/>
  <c r="F720" i="13"/>
  <c r="E720" i="13"/>
  <c r="C720" i="13"/>
  <c r="B720" i="13"/>
  <c r="A720" i="13"/>
  <c r="O719" i="13"/>
  <c r="N719" i="13"/>
  <c r="M719" i="13"/>
  <c r="J719" i="13"/>
  <c r="I719" i="13"/>
  <c r="F719" i="13"/>
  <c r="E719" i="13"/>
  <c r="C719" i="13"/>
  <c r="B719" i="13"/>
  <c r="A719" i="13"/>
  <c r="O718" i="13"/>
  <c r="N718" i="13"/>
  <c r="M718" i="13"/>
  <c r="J718" i="13"/>
  <c r="I718" i="13"/>
  <c r="F718" i="13"/>
  <c r="E718" i="13"/>
  <c r="C718" i="13"/>
  <c r="B718" i="13"/>
  <c r="A718" i="13"/>
  <c r="O717" i="13"/>
  <c r="N717" i="13"/>
  <c r="M717" i="13"/>
  <c r="J717" i="13"/>
  <c r="I717" i="13"/>
  <c r="F717" i="13"/>
  <c r="E717" i="13"/>
  <c r="C717" i="13"/>
  <c r="B717" i="13"/>
  <c r="A717" i="13"/>
  <c r="O716" i="13"/>
  <c r="N716" i="13"/>
  <c r="M716" i="13"/>
  <c r="J716" i="13"/>
  <c r="I716" i="13"/>
  <c r="F716" i="13"/>
  <c r="E716" i="13"/>
  <c r="C716" i="13"/>
  <c r="B716" i="13"/>
  <c r="A716" i="13"/>
  <c r="O715" i="13"/>
  <c r="N715" i="13"/>
  <c r="M715" i="13"/>
  <c r="J715" i="13"/>
  <c r="I715" i="13"/>
  <c r="F715" i="13"/>
  <c r="E715" i="13"/>
  <c r="C715" i="13"/>
  <c r="B715" i="13"/>
  <c r="A715" i="13"/>
  <c r="O714" i="13"/>
  <c r="N714" i="13"/>
  <c r="M714" i="13"/>
  <c r="J714" i="13"/>
  <c r="I714" i="13"/>
  <c r="F714" i="13"/>
  <c r="E714" i="13"/>
  <c r="C714" i="13"/>
  <c r="B714" i="13"/>
  <c r="A714" i="13"/>
  <c r="O713" i="13"/>
  <c r="N713" i="13"/>
  <c r="M713" i="13"/>
  <c r="J713" i="13"/>
  <c r="I713" i="13"/>
  <c r="F713" i="13"/>
  <c r="E713" i="13"/>
  <c r="C713" i="13"/>
  <c r="B713" i="13"/>
  <c r="A713" i="13"/>
  <c r="O712" i="13"/>
  <c r="N712" i="13"/>
  <c r="M712" i="13"/>
  <c r="J712" i="13"/>
  <c r="I712" i="13"/>
  <c r="F712" i="13"/>
  <c r="E712" i="13"/>
  <c r="C712" i="13"/>
  <c r="B712" i="13"/>
  <c r="A712" i="13"/>
  <c r="O711" i="13"/>
  <c r="N711" i="13"/>
  <c r="M711" i="13"/>
  <c r="J711" i="13"/>
  <c r="I711" i="13"/>
  <c r="F711" i="13"/>
  <c r="E711" i="13"/>
  <c r="C711" i="13"/>
  <c r="B711" i="13"/>
  <c r="A711" i="13"/>
  <c r="O710" i="13"/>
  <c r="N710" i="13"/>
  <c r="M710" i="13"/>
  <c r="J710" i="13"/>
  <c r="I710" i="13"/>
  <c r="F710" i="13"/>
  <c r="E710" i="13"/>
  <c r="C710" i="13"/>
  <c r="B710" i="13"/>
  <c r="A710" i="13"/>
  <c r="O709" i="13"/>
  <c r="N709" i="13"/>
  <c r="M709" i="13"/>
  <c r="J709" i="13"/>
  <c r="I709" i="13"/>
  <c r="F709" i="13"/>
  <c r="E709" i="13"/>
  <c r="C709" i="13"/>
  <c r="B709" i="13"/>
  <c r="A709" i="13"/>
  <c r="O708" i="13"/>
  <c r="N708" i="13"/>
  <c r="M708" i="13"/>
  <c r="J708" i="13"/>
  <c r="I708" i="13"/>
  <c r="F708" i="13"/>
  <c r="E708" i="13"/>
  <c r="C708" i="13"/>
  <c r="B708" i="13"/>
  <c r="A708" i="13"/>
  <c r="O707" i="13"/>
  <c r="N707" i="13"/>
  <c r="M707" i="13"/>
  <c r="J707" i="13"/>
  <c r="I707" i="13"/>
  <c r="F707" i="13"/>
  <c r="E707" i="13"/>
  <c r="C707" i="13"/>
  <c r="B707" i="13"/>
  <c r="A707" i="13"/>
  <c r="O706" i="13"/>
  <c r="N706" i="13"/>
  <c r="M706" i="13"/>
  <c r="J706" i="13"/>
  <c r="I706" i="13"/>
  <c r="F706" i="13"/>
  <c r="E706" i="13"/>
  <c r="C706" i="13"/>
  <c r="B706" i="13"/>
  <c r="A706" i="13"/>
  <c r="O705" i="13"/>
  <c r="N705" i="13"/>
  <c r="M705" i="13"/>
  <c r="J705" i="13"/>
  <c r="I705" i="13"/>
  <c r="F705" i="13"/>
  <c r="E705" i="13"/>
  <c r="C705" i="13"/>
  <c r="B705" i="13"/>
  <c r="A705" i="13"/>
  <c r="O704" i="13"/>
  <c r="N704" i="13"/>
  <c r="M704" i="13"/>
  <c r="J704" i="13"/>
  <c r="I704" i="13"/>
  <c r="F704" i="13"/>
  <c r="E704" i="13"/>
  <c r="C704" i="13"/>
  <c r="B704" i="13"/>
  <c r="A704" i="13"/>
  <c r="O703" i="13"/>
  <c r="N703" i="13"/>
  <c r="M703" i="13"/>
  <c r="J703" i="13"/>
  <c r="I703" i="13"/>
  <c r="F703" i="13"/>
  <c r="E703" i="13"/>
  <c r="C703" i="13"/>
  <c r="B703" i="13"/>
  <c r="A703" i="13"/>
  <c r="O702" i="13"/>
  <c r="N702" i="13"/>
  <c r="M702" i="13"/>
  <c r="J702" i="13"/>
  <c r="I702" i="13"/>
  <c r="F702" i="13"/>
  <c r="E702" i="13"/>
  <c r="C702" i="13"/>
  <c r="B702" i="13"/>
  <c r="A702" i="13"/>
  <c r="O701" i="13"/>
  <c r="N701" i="13"/>
  <c r="M701" i="13"/>
  <c r="J701" i="13"/>
  <c r="I701" i="13"/>
  <c r="F701" i="13"/>
  <c r="E701" i="13"/>
  <c r="C701" i="13"/>
  <c r="B701" i="13"/>
  <c r="A701" i="13"/>
  <c r="O700" i="13"/>
  <c r="N700" i="13"/>
  <c r="M700" i="13"/>
  <c r="J700" i="13"/>
  <c r="I700" i="13"/>
  <c r="F700" i="13"/>
  <c r="E700" i="13"/>
  <c r="C700" i="13"/>
  <c r="B700" i="13"/>
  <c r="A700" i="13"/>
  <c r="O699" i="13"/>
  <c r="N699" i="13"/>
  <c r="M699" i="13"/>
  <c r="J699" i="13"/>
  <c r="I699" i="13"/>
  <c r="F699" i="13"/>
  <c r="E699" i="13"/>
  <c r="C699" i="13"/>
  <c r="B699" i="13"/>
  <c r="A699" i="13"/>
  <c r="O698" i="13"/>
  <c r="N698" i="13"/>
  <c r="M698" i="13"/>
  <c r="J698" i="13"/>
  <c r="I698" i="13"/>
  <c r="F698" i="13"/>
  <c r="E698" i="13"/>
  <c r="C698" i="13"/>
  <c r="B698" i="13"/>
  <c r="A698" i="13"/>
  <c r="O697" i="13"/>
  <c r="N697" i="13"/>
  <c r="M697" i="13"/>
  <c r="J697" i="13"/>
  <c r="I697" i="13"/>
  <c r="F697" i="13"/>
  <c r="E697" i="13"/>
  <c r="C697" i="13"/>
  <c r="B697" i="13"/>
  <c r="A697" i="13"/>
  <c r="O696" i="13"/>
  <c r="N696" i="13"/>
  <c r="M696" i="13"/>
  <c r="J696" i="13"/>
  <c r="I696" i="13"/>
  <c r="F696" i="13"/>
  <c r="E696" i="13"/>
  <c r="C696" i="13"/>
  <c r="B696" i="13"/>
  <c r="A696" i="13"/>
  <c r="O695" i="13"/>
  <c r="N695" i="13"/>
  <c r="M695" i="13"/>
  <c r="J695" i="13"/>
  <c r="I695" i="13"/>
  <c r="F695" i="13"/>
  <c r="E695" i="13"/>
  <c r="C695" i="13"/>
  <c r="B695" i="13"/>
  <c r="A695" i="13"/>
  <c r="O694" i="13"/>
  <c r="N694" i="13"/>
  <c r="M694" i="13"/>
  <c r="J694" i="13"/>
  <c r="I694" i="13"/>
  <c r="F694" i="13"/>
  <c r="E694" i="13"/>
  <c r="C694" i="13"/>
  <c r="B694" i="13"/>
  <c r="A694" i="13"/>
  <c r="O693" i="13"/>
  <c r="N693" i="13"/>
  <c r="M693" i="13"/>
  <c r="J693" i="13"/>
  <c r="I693" i="13"/>
  <c r="F693" i="13"/>
  <c r="E693" i="13"/>
  <c r="C693" i="13"/>
  <c r="B693" i="13"/>
  <c r="A693" i="13"/>
  <c r="O692" i="13"/>
  <c r="N692" i="13"/>
  <c r="M692" i="13"/>
  <c r="J692" i="13"/>
  <c r="I692" i="13"/>
  <c r="F692" i="13"/>
  <c r="E692" i="13"/>
  <c r="C692" i="13"/>
  <c r="B692" i="13"/>
  <c r="A692" i="13"/>
  <c r="O691" i="13"/>
  <c r="N691" i="13"/>
  <c r="M691" i="13"/>
  <c r="J691" i="13"/>
  <c r="I691" i="13"/>
  <c r="F691" i="13"/>
  <c r="E691" i="13"/>
  <c r="C691" i="13"/>
  <c r="B691" i="13"/>
  <c r="A691" i="13"/>
  <c r="O690" i="13"/>
  <c r="N690" i="13"/>
  <c r="M690" i="13"/>
  <c r="J690" i="13"/>
  <c r="I690" i="13"/>
  <c r="F690" i="13"/>
  <c r="E690" i="13"/>
  <c r="C690" i="13"/>
  <c r="B690" i="13"/>
  <c r="A690" i="13"/>
  <c r="O689" i="13"/>
  <c r="N689" i="13"/>
  <c r="M689" i="13"/>
  <c r="J689" i="13"/>
  <c r="I689" i="13"/>
  <c r="F689" i="13"/>
  <c r="E689" i="13"/>
  <c r="C689" i="13"/>
  <c r="B689" i="13"/>
  <c r="A689" i="13"/>
  <c r="O688" i="13"/>
  <c r="N688" i="13"/>
  <c r="M688" i="13"/>
  <c r="J688" i="13"/>
  <c r="I688" i="13"/>
  <c r="F688" i="13"/>
  <c r="E688" i="13"/>
  <c r="C688" i="13"/>
  <c r="B688" i="13"/>
  <c r="A688" i="13"/>
  <c r="O687" i="13"/>
  <c r="N687" i="13"/>
  <c r="M687" i="13"/>
  <c r="J687" i="13"/>
  <c r="I687" i="13"/>
  <c r="F687" i="13"/>
  <c r="E687" i="13"/>
  <c r="C687" i="13"/>
  <c r="B687" i="13"/>
  <c r="A687" i="13"/>
  <c r="O686" i="13"/>
  <c r="N686" i="13"/>
  <c r="M686" i="13"/>
  <c r="J686" i="13"/>
  <c r="I686" i="13"/>
  <c r="F686" i="13"/>
  <c r="E686" i="13"/>
  <c r="C686" i="13"/>
  <c r="B686" i="13"/>
  <c r="A686" i="13"/>
  <c r="O685" i="13"/>
  <c r="N685" i="13"/>
  <c r="M685" i="13"/>
  <c r="J685" i="13"/>
  <c r="I685" i="13"/>
  <c r="F685" i="13"/>
  <c r="E685" i="13"/>
  <c r="C685" i="13"/>
  <c r="B685" i="13"/>
  <c r="A685" i="13"/>
  <c r="O684" i="13"/>
  <c r="N684" i="13"/>
  <c r="M684" i="13"/>
  <c r="J684" i="13"/>
  <c r="I684" i="13"/>
  <c r="F684" i="13"/>
  <c r="E684" i="13"/>
  <c r="C684" i="13"/>
  <c r="B684" i="13"/>
  <c r="A684" i="13"/>
  <c r="O683" i="13"/>
  <c r="N683" i="13"/>
  <c r="M683" i="13"/>
  <c r="J683" i="13"/>
  <c r="I683" i="13"/>
  <c r="F683" i="13"/>
  <c r="E683" i="13"/>
  <c r="C683" i="13"/>
  <c r="B683" i="13"/>
  <c r="A683" i="13"/>
  <c r="O682" i="13"/>
  <c r="N682" i="13"/>
  <c r="M682" i="13"/>
  <c r="J682" i="13"/>
  <c r="I682" i="13"/>
  <c r="F682" i="13"/>
  <c r="E682" i="13"/>
  <c r="C682" i="13"/>
  <c r="B682" i="13"/>
  <c r="A682" i="13"/>
  <c r="O681" i="13"/>
  <c r="N681" i="13"/>
  <c r="M681" i="13"/>
  <c r="J681" i="13"/>
  <c r="I681" i="13"/>
  <c r="F681" i="13"/>
  <c r="E681" i="13"/>
  <c r="C681" i="13"/>
  <c r="B681" i="13"/>
  <c r="A681" i="13"/>
  <c r="O680" i="13"/>
  <c r="N680" i="13"/>
  <c r="M680" i="13"/>
  <c r="J680" i="13"/>
  <c r="I680" i="13"/>
  <c r="F680" i="13"/>
  <c r="E680" i="13"/>
  <c r="C680" i="13"/>
  <c r="B680" i="13"/>
  <c r="A680" i="13"/>
  <c r="O679" i="13"/>
  <c r="N679" i="13"/>
  <c r="M679" i="13"/>
  <c r="J679" i="13"/>
  <c r="I679" i="13"/>
  <c r="F679" i="13"/>
  <c r="E679" i="13"/>
  <c r="C679" i="13"/>
  <c r="B679" i="13"/>
  <c r="A679" i="13"/>
  <c r="O678" i="13"/>
  <c r="N678" i="13"/>
  <c r="M678" i="13"/>
  <c r="J678" i="13"/>
  <c r="I678" i="13"/>
  <c r="F678" i="13"/>
  <c r="E678" i="13"/>
  <c r="C678" i="13"/>
  <c r="B678" i="13"/>
  <c r="A678" i="13"/>
  <c r="O677" i="13"/>
  <c r="N677" i="13"/>
  <c r="M677" i="13"/>
  <c r="J677" i="13"/>
  <c r="I677" i="13"/>
  <c r="F677" i="13"/>
  <c r="E677" i="13"/>
  <c r="C677" i="13"/>
  <c r="B677" i="13"/>
  <c r="A677" i="13"/>
  <c r="O676" i="13"/>
  <c r="N676" i="13"/>
  <c r="M676" i="13"/>
  <c r="J676" i="13"/>
  <c r="I676" i="13"/>
  <c r="F676" i="13"/>
  <c r="E676" i="13"/>
  <c r="C676" i="13"/>
  <c r="B676" i="13"/>
  <c r="A676" i="13"/>
  <c r="O675" i="13"/>
  <c r="N675" i="13"/>
  <c r="M675" i="13"/>
  <c r="J675" i="13"/>
  <c r="I675" i="13"/>
  <c r="F675" i="13"/>
  <c r="E675" i="13"/>
  <c r="C675" i="13"/>
  <c r="B675" i="13"/>
  <c r="A675" i="13"/>
  <c r="O674" i="13"/>
  <c r="N674" i="13"/>
  <c r="M674" i="13"/>
  <c r="J674" i="13"/>
  <c r="I674" i="13"/>
  <c r="F674" i="13"/>
  <c r="E674" i="13"/>
  <c r="C674" i="13"/>
  <c r="B674" i="13"/>
  <c r="A674" i="13"/>
  <c r="O673" i="13"/>
  <c r="N673" i="13"/>
  <c r="M673" i="13"/>
  <c r="J673" i="13"/>
  <c r="I673" i="13"/>
  <c r="F673" i="13"/>
  <c r="E673" i="13"/>
  <c r="C673" i="13"/>
  <c r="B673" i="13"/>
  <c r="A673" i="13"/>
  <c r="O672" i="13"/>
  <c r="N672" i="13"/>
  <c r="M672" i="13"/>
  <c r="J672" i="13"/>
  <c r="I672" i="13"/>
  <c r="F672" i="13"/>
  <c r="E672" i="13"/>
  <c r="C672" i="13"/>
  <c r="B672" i="13"/>
  <c r="A672" i="13"/>
  <c r="O671" i="13"/>
  <c r="N671" i="13"/>
  <c r="M671" i="13"/>
  <c r="J671" i="13"/>
  <c r="I671" i="13"/>
  <c r="F671" i="13"/>
  <c r="E671" i="13"/>
  <c r="C671" i="13"/>
  <c r="B671" i="13"/>
  <c r="A671" i="13"/>
  <c r="O670" i="13"/>
  <c r="N670" i="13"/>
  <c r="M670" i="13"/>
  <c r="J670" i="13"/>
  <c r="I670" i="13"/>
  <c r="F670" i="13"/>
  <c r="E670" i="13"/>
  <c r="C670" i="13"/>
  <c r="B670" i="13"/>
  <c r="A670" i="13"/>
  <c r="O669" i="13"/>
  <c r="N669" i="13"/>
  <c r="M669" i="13"/>
  <c r="J669" i="13"/>
  <c r="I669" i="13"/>
  <c r="F669" i="13"/>
  <c r="E669" i="13"/>
  <c r="C669" i="13"/>
  <c r="B669" i="13"/>
  <c r="A669" i="13"/>
  <c r="O668" i="13"/>
  <c r="N668" i="13"/>
  <c r="M668" i="13"/>
  <c r="J668" i="13"/>
  <c r="I668" i="13"/>
  <c r="F668" i="13"/>
  <c r="E668" i="13"/>
  <c r="C668" i="13"/>
  <c r="B668" i="13"/>
  <c r="A668" i="13"/>
  <c r="O667" i="13"/>
  <c r="N667" i="13"/>
  <c r="M667" i="13"/>
  <c r="J667" i="13"/>
  <c r="I667" i="13"/>
  <c r="F667" i="13"/>
  <c r="E667" i="13"/>
  <c r="C667" i="13"/>
  <c r="B667" i="13"/>
  <c r="A667" i="13"/>
  <c r="O666" i="13"/>
  <c r="N666" i="13"/>
  <c r="M666" i="13"/>
  <c r="J666" i="13"/>
  <c r="I666" i="13"/>
  <c r="F666" i="13"/>
  <c r="E666" i="13"/>
  <c r="C666" i="13"/>
  <c r="B666" i="13"/>
  <c r="A666" i="13"/>
  <c r="O665" i="13"/>
  <c r="N665" i="13"/>
  <c r="M665" i="13"/>
  <c r="J665" i="13"/>
  <c r="I665" i="13"/>
  <c r="F665" i="13"/>
  <c r="E665" i="13"/>
  <c r="C665" i="13"/>
  <c r="B665" i="13"/>
  <c r="A665" i="13"/>
  <c r="O664" i="13"/>
  <c r="N664" i="13"/>
  <c r="M664" i="13"/>
  <c r="J664" i="13"/>
  <c r="I664" i="13"/>
  <c r="F664" i="13"/>
  <c r="E664" i="13"/>
  <c r="C664" i="13"/>
  <c r="B664" i="13"/>
  <c r="A664" i="13"/>
  <c r="O663" i="13"/>
  <c r="N663" i="13"/>
  <c r="M663" i="13"/>
  <c r="J663" i="13"/>
  <c r="I663" i="13"/>
  <c r="F663" i="13"/>
  <c r="E663" i="13"/>
  <c r="C663" i="13"/>
  <c r="B663" i="13"/>
  <c r="A663" i="13"/>
  <c r="O662" i="13"/>
  <c r="N662" i="13"/>
  <c r="M662" i="13"/>
  <c r="J662" i="13"/>
  <c r="I662" i="13"/>
  <c r="F662" i="13"/>
  <c r="E662" i="13"/>
  <c r="C662" i="13"/>
  <c r="B662" i="13"/>
  <c r="A662" i="13"/>
  <c r="O661" i="13"/>
  <c r="N661" i="13"/>
  <c r="M661" i="13"/>
  <c r="J661" i="13"/>
  <c r="I661" i="13"/>
  <c r="F661" i="13"/>
  <c r="E661" i="13"/>
  <c r="C661" i="13"/>
  <c r="B661" i="13"/>
  <c r="A661" i="13"/>
  <c r="O660" i="13"/>
  <c r="N660" i="13"/>
  <c r="M660" i="13"/>
  <c r="J660" i="13"/>
  <c r="I660" i="13"/>
  <c r="F660" i="13"/>
  <c r="E660" i="13"/>
  <c r="C660" i="13"/>
  <c r="B660" i="13"/>
  <c r="A660" i="13"/>
  <c r="O659" i="13"/>
  <c r="N659" i="13"/>
  <c r="M659" i="13"/>
  <c r="J659" i="13"/>
  <c r="I659" i="13"/>
  <c r="F659" i="13"/>
  <c r="E659" i="13"/>
  <c r="C659" i="13"/>
  <c r="B659" i="13"/>
  <c r="A659" i="13"/>
  <c r="O658" i="13"/>
  <c r="N658" i="13"/>
  <c r="M658" i="13"/>
  <c r="J658" i="13"/>
  <c r="I658" i="13"/>
  <c r="F658" i="13"/>
  <c r="E658" i="13"/>
  <c r="C658" i="13"/>
  <c r="B658" i="13"/>
  <c r="A658" i="13"/>
  <c r="O657" i="13"/>
  <c r="N657" i="13"/>
  <c r="M657" i="13"/>
  <c r="J657" i="13"/>
  <c r="I657" i="13"/>
  <c r="F657" i="13"/>
  <c r="E657" i="13"/>
  <c r="C657" i="13"/>
  <c r="B657" i="13"/>
  <c r="A657" i="13"/>
  <c r="O656" i="13"/>
  <c r="N656" i="13"/>
  <c r="M656" i="13"/>
  <c r="J656" i="13"/>
  <c r="I656" i="13"/>
  <c r="F656" i="13"/>
  <c r="E656" i="13"/>
  <c r="C656" i="13"/>
  <c r="B656" i="13"/>
  <c r="A656" i="13"/>
  <c r="O655" i="13"/>
  <c r="N655" i="13"/>
  <c r="M655" i="13"/>
  <c r="J655" i="13"/>
  <c r="I655" i="13"/>
  <c r="F655" i="13"/>
  <c r="E655" i="13"/>
  <c r="C655" i="13"/>
  <c r="B655" i="13"/>
  <c r="A655" i="13"/>
  <c r="O654" i="13"/>
  <c r="N654" i="13"/>
  <c r="M654" i="13"/>
  <c r="J654" i="13"/>
  <c r="I654" i="13"/>
  <c r="F654" i="13"/>
  <c r="E654" i="13"/>
  <c r="C654" i="13"/>
  <c r="B654" i="13"/>
  <c r="A654" i="13"/>
  <c r="O653" i="13"/>
  <c r="N653" i="13"/>
  <c r="M653" i="13"/>
  <c r="J653" i="13"/>
  <c r="I653" i="13"/>
  <c r="F653" i="13"/>
  <c r="E653" i="13"/>
  <c r="C653" i="13"/>
  <c r="B653" i="13"/>
  <c r="A653" i="13"/>
  <c r="O652" i="13"/>
  <c r="N652" i="13"/>
  <c r="M652" i="13"/>
  <c r="J652" i="13"/>
  <c r="I652" i="13"/>
  <c r="F652" i="13"/>
  <c r="E652" i="13"/>
  <c r="C652" i="13"/>
  <c r="B652" i="13"/>
  <c r="A652" i="13"/>
  <c r="O651" i="13"/>
  <c r="N651" i="13"/>
  <c r="M651" i="13"/>
  <c r="J651" i="13"/>
  <c r="I651" i="13"/>
  <c r="F651" i="13"/>
  <c r="E651" i="13"/>
  <c r="C651" i="13"/>
  <c r="B651" i="13"/>
  <c r="A651" i="13"/>
  <c r="O650" i="13"/>
  <c r="N650" i="13"/>
  <c r="M650" i="13"/>
  <c r="J650" i="13"/>
  <c r="I650" i="13"/>
  <c r="F650" i="13"/>
  <c r="E650" i="13"/>
  <c r="C650" i="13"/>
  <c r="B650" i="13"/>
  <c r="A650" i="13"/>
  <c r="O649" i="13"/>
  <c r="N649" i="13"/>
  <c r="M649" i="13"/>
  <c r="J649" i="13"/>
  <c r="I649" i="13"/>
  <c r="F649" i="13"/>
  <c r="E649" i="13"/>
  <c r="C649" i="13"/>
  <c r="B649" i="13"/>
  <c r="A649" i="13"/>
  <c r="O648" i="13"/>
  <c r="N648" i="13"/>
  <c r="M648" i="13"/>
  <c r="J648" i="13"/>
  <c r="I648" i="13"/>
  <c r="F648" i="13"/>
  <c r="E648" i="13"/>
  <c r="C648" i="13"/>
  <c r="B648" i="13"/>
  <c r="A648" i="13"/>
  <c r="O647" i="13"/>
  <c r="N647" i="13"/>
  <c r="M647" i="13"/>
  <c r="J647" i="13"/>
  <c r="I647" i="13"/>
  <c r="F647" i="13"/>
  <c r="E647" i="13"/>
  <c r="C647" i="13"/>
  <c r="B647" i="13"/>
  <c r="A647" i="13"/>
  <c r="O646" i="13"/>
  <c r="N646" i="13"/>
  <c r="M646" i="13"/>
  <c r="J646" i="13"/>
  <c r="I646" i="13"/>
  <c r="F646" i="13"/>
  <c r="E646" i="13"/>
  <c r="C646" i="13"/>
  <c r="B646" i="13"/>
  <c r="A646" i="13"/>
  <c r="O645" i="13"/>
  <c r="N645" i="13"/>
  <c r="M645" i="13"/>
  <c r="J645" i="13"/>
  <c r="I645" i="13"/>
  <c r="F645" i="13"/>
  <c r="E645" i="13"/>
  <c r="C645" i="13"/>
  <c r="B645" i="13"/>
  <c r="A645" i="13"/>
  <c r="O644" i="13"/>
  <c r="N644" i="13"/>
  <c r="M644" i="13"/>
  <c r="J644" i="13"/>
  <c r="I644" i="13"/>
  <c r="F644" i="13"/>
  <c r="E644" i="13"/>
  <c r="C644" i="13"/>
  <c r="B644" i="13"/>
  <c r="A644" i="13"/>
  <c r="O643" i="13"/>
  <c r="N643" i="13"/>
  <c r="M643" i="13"/>
  <c r="J643" i="13"/>
  <c r="I643" i="13"/>
  <c r="F643" i="13"/>
  <c r="E643" i="13"/>
  <c r="C643" i="13"/>
  <c r="B643" i="13"/>
  <c r="A643" i="13"/>
  <c r="O642" i="13"/>
  <c r="N642" i="13"/>
  <c r="M642" i="13"/>
  <c r="J642" i="13"/>
  <c r="I642" i="13"/>
  <c r="F642" i="13"/>
  <c r="E642" i="13"/>
  <c r="C642" i="13"/>
  <c r="B642" i="13"/>
  <c r="A642" i="13"/>
  <c r="O641" i="13"/>
  <c r="N641" i="13"/>
  <c r="M641" i="13"/>
  <c r="J641" i="13"/>
  <c r="I641" i="13"/>
  <c r="F641" i="13"/>
  <c r="E641" i="13"/>
  <c r="C641" i="13"/>
  <c r="B641" i="13"/>
  <c r="A641" i="13"/>
  <c r="O640" i="13"/>
  <c r="N640" i="13"/>
  <c r="M640" i="13"/>
  <c r="J640" i="13"/>
  <c r="I640" i="13"/>
  <c r="F640" i="13"/>
  <c r="E640" i="13"/>
  <c r="C640" i="13"/>
  <c r="B640" i="13"/>
  <c r="A640" i="13"/>
  <c r="O639" i="13"/>
  <c r="N639" i="13"/>
  <c r="M639" i="13"/>
  <c r="J639" i="13"/>
  <c r="I639" i="13"/>
  <c r="F639" i="13"/>
  <c r="E639" i="13"/>
  <c r="C639" i="13"/>
  <c r="B639" i="13"/>
  <c r="A639" i="13"/>
  <c r="O638" i="13"/>
  <c r="N638" i="13"/>
  <c r="M638" i="13"/>
  <c r="J638" i="13"/>
  <c r="I638" i="13"/>
  <c r="F638" i="13"/>
  <c r="E638" i="13"/>
  <c r="C638" i="13"/>
  <c r="B638" i="13"/>
  <c r="A638" i="13"/>
  <c r="O637" i="13"/>
  <c r="N637" i="13"/>
  <c r="M637" i="13"/>
  <c r="J637" i="13"/>
  <c r="I637" i="13"/>
  <c r="F637" i="13"/>
  <c r="E637" i="13"/>
  <c r="C637" i="13"/>
  <c r="B637" i="13"/>
  <c r="A637" i="13"/>
  <c r="O636" i="13"/>
  <c r="N636" i="13"/>
  <c r="M636" i="13"/>
  <c r="J636" i="13"/>
  <c r="I636" i="13"/>
  <c r="F636" i="13"/>
  <c r="E636" i="13"/>
  <c r="C636" i="13"/>
  <c r="B636" i="13"/>
  <c r="A636" i="13"/>
  <c r="O635" i="13"/>
  <c r="N635" i="13"/>
  <c r="M635" i="13"/>
  <c r="J635" i="13"/>
  <c r="I635" i="13"/>
  <c r="F635" i="13"/>
  <c r="E635" i="13"/>
  <c r="C635" i="13"/>
  <c r="B635" i="13"/>
  <c r="A635" i="13"/>
  <c r="O634" i="13"/>
  <c r="N634" i="13"/>
  <c r="M634" i="13"/>
  <c r="J634" i="13"/>
  <c r="I634" i="13"/>
  <c r="F634" i="13"/>
  <c r="E634" i="13"/>
  <c r="C634" i="13"/>
  <c r="B634" i="13"/>
  <c r="A634" i="13"/>
  <c r="O633" i="13"/>
  <c r="N633" i="13"/>
  <c r="M633" i="13"/>
  <c r="J633" i="13"/>
  <c r="I633" i="13"/>
  <c r="F633" i="13"/>
  <c r="E633" i="13"/>
  <c r="C633" i="13"/>
  <c r="B633" i="13"/>
  <c r="A633" i="13"/>
  <c r="O632" i="13"/>
  <c r="N632" i="13"/>
  <c r="M632" i="13"/>
  <c r="J632" i="13"/>
  <c r="I632" i="13"/>
  <c r="F632" i="13"/>
  <c r="E632" i="13"/>
  <c r="C632" i="13"/>
  <c r="B632" i="13"/>
  <c r="A632" i="13"/>
  <c r="O631" i="13"/>
  <c r="N631" i="13"/>
  <c r="M631" i="13"/>
  <c r="J631" i="13"/>
  <c r="I631" i="13"/>
  <c r="F631" i="13"/>
  <c r="E631" i="13"/>
  <c r="C631" i="13"/>
  <c r="B631" i="13"/>
  <c r="A631" i="13"/>
  <c r="O630" i="13"/>
  <c r="N630" i="13"/>
  <c r="M630" i="13"/>
  <c r="J630" i="13"/>
  <c r="I630" i="13"/>
  <c r="F630" i="13"/>
  <c r="E630" i="13"/>
  <c r="C630" i="13"/>
  <c r="B630" i="13"/>
  <c r="A630" i="13"/>
  <c r="O629" i="13"/>
  <c r="N629" i="13"/>
  <c r="M629" i="13"/>
  <c r="J629" i="13"/>
  <c r="I629" i="13"/>
  <c r="F629" i="13"/>
  <c r="E629" i="13"/>
  <c r="C629" i="13"/>
  <c r="B629" i="13"/>
  <c r="A629" i="13"/>
  <c r="O628" i="13"/>
  <c r="N628" i="13"/>
  <c r="M628" i="13"/>
  <c r="J628" i="13"/>
  <c r="I628" i="13"/>
  <c r="F628" i="13"/>
  <c r="E628" i="13"/>
  <c r="C628" i="13"/>
  <c r="B628" i="13"/>
  <c r="A628" i="13"/>
  <c r="O627" i="13"/>
  <c r="N627" i="13"/>
  <c r="M627" i="13"/>
  <c r="J627" i="13"/>
  <c r="I627" i="13"/>
  <c r="F627" i="13"/>
  <c r="E627" i="13"/>
  <c r="C627" i="13"/>
  <c r="B627" i="13"/>
  <c r="A627" i="13"/>
  <c r="O626" i="13"/>
  <c r="N626" i="13"/>
  <c r="M626" i="13"/>
  <c r="J626" i="13"/>
  <c r="I626" i="13"/>
  <c r="F626" i="13"/>
  <c r="E626" i="13"/>
  <c r="C626" i="13"/>
  <c r="B626" i="13"/>
  <c r="A626" i="13"/>
  <c r="O625" i="13"/>
  <c r="N625" i="13"/>
  <c r="M625" i="13"/>
  <c r="J625" i="13"/>
  <c r="I625" i="13"/>
  <c r="F625" i="13"/>
  <c r="E625" i="13"/>
  <c r="C625" i="13"/>
  <c r="B625" i="13"/>
  <c r="A625" i="13"/>
  <c r="O624" i="13"/>
  <c r="N624" i="13"/>
  <c r="M624" i="13"/>
  <c r="J624" i="13"/>
  <c r="I624" i="13"/>
  <c r="F624" i="13"/>
  <c r="E624" i="13"/>
  <c r="C624" i="13"/>
  <c r="B624" i="13"/>
  <c r="A624" i="13"/>
  <c r="O623" i="13"/>
  <c r="N623" i="13"/>
  <c r="M623" i="13"/>
  <c r="J623" i="13"/>
  <c r="I623" i="13"/>
  <c r="F623" i="13"/>
  <c r="E623" i="13"/>
  <c r="C623" i="13"/>
  <c r="B623" i="13"/>
  <c r="A623" i="13"/>
  <c r="O622" i="13"/>
  <c r="N622" i="13"/>
  <c r="M622" i="13"/>
  <c r="J622" i="13"/>
  <c r="I622" i="13"/>
  <c r="F622" i="13"/>
  <c r="E622" i="13"/>
  <c r="C622" i="13"/>
  <c r="B622" i="13"/>
  <c r="A622" i="13"/>
  <c r="O621" i="13"/>
  <c r="N621" i="13"/>
  <c r="M621" i="13"/>
  <c r="J621" i="13"/>
  <c r="I621" i="13"/>
  <c r="F621" i="13"/>
  <c r="E621" i="13"/>
  <c r="C621" i="13"/>
  <c r="B621" i="13"/>
  <c r="A621" i="13"/>
  <c r="O620" i="13"/>
  <c r="N620" i="13"/>
  <c r="M620" i="13"/>
  <c r="J620" i="13"/>
  <c r="I620" i="13"/>
  <c r="F620" i="13"/>
  <c r="E620" i="13"/>
  <c r="C620" i="13"/>
  <c r="B620" i="13"/>
  <c r="A620" i="13"/>
  <c r="O619" i="13"/>
  <c r="N619" i="13"/>
  <c r="M619" i="13"/>
  <c r="J619" i="13"/>
  <c r="I619" i="13"/>
  <c r="F619" i="13"/>
  <c r="E619" i="13"/>
  <c r="C619" i="13"/>
  <c r="B619" i="13"/>
  <c r="A619" i="13"/>
  <c r="O618" i="13"/>
  <c r="N618" i="13"/>
  <c r="M618" i="13"/>
  <c r="J618" i="13"/>
  <c r="I618" i="13"/>
  <c r="F618" i="13"/>
  <c r="E618" i="13"/>
  <c r="C618" i="13"/>
  <c r="B618" i="13"/>
  <c r="A618" i="13"/>
  <c r="O617" i="13"/>
  <c r="N617" i="13"/>
  <c r="M617" i="13"/>
  <c r="J617" i="13"/>
  <c r="I617" i="13"/>
  <c r="F617" i="13"/>
  <c r="E617" i="13"/>
  <c r="C617" i="13"/>
  <c r="B617" i="13"/>
  <c r="A617" i="13"/>
  <c r="O616" i="13"/>
  <c r="N616" i="13"/>
  <c r="M616" i="13"/>
  <c r="J616" i="13"/>
  <c r="I616" i="13"/>
  <c r="F616" i="13"/>
  <c r="E616" i="13"/>
  <c r="C616" i="13"/>
  <c r="B616" i="13"/>
  <c r="A616" i="13"/>
  <c r="O615" i="13"/>
  <c r="N615" i="13"/>
  <c r="M615" i="13"/>
  <c r="J615" i="13"/>
  <c r="I615" i="13"/>
  <c r="F615" i="13"/>
  <c r="E615" i="13"/>
  <c r="C615" i="13"/>
  <c r="B615" i="13"/>
  <c r="A615" i="13"/>
  <c r="O614" i="13"/>
  <c r="N614" i="13"/>
  <c r="M614" i="13"/>
  <c r="J614" i="13"/>
  <c r="I614" i="13"/>
  <c r="F614" i="13"/>
  <c r="E614" i="13"/>
  <c r="C614" i="13"/>
  <c r="B614" i="13"/>
  <c r="A614" i="13"/>
  <c r="O613" i="13"/>
  <c r="N613" i="13"/>
  <c r="M613" i="13"/>
  <c r="J613" i="13"/>
  <c r="I613" i="13"/>
  <c r="F613" i="13"/>
  <c r="E613" i="13"/>
  <c r="C613" i="13"/>
  <c r="B613" i="13"/>
  <c r="A613" i="13"/>
  <c r="O612" i="13"/>
  <c r="N612" i="13"/>
  <c r="M612" i="13"/>
  <c r="J612" i="13"/>
  <c r="I612" i="13"/>
  <c r="F612" i="13"/>
  <c r="E612" i="13"/>
  <c r="C612" i="13"/>
  <c r="B612" i="13"/>
  <c r="A612" i="13"/>
  <c r="O611" i="13"/>
  <c r="N611" i="13"/>
  <c r="M611" i="13"/>
  <c r="J611" i="13"/>
  <c r="I611" i="13"/>
  <c r="F611" i="13"/>
  <c r="E611" i="13"/>
  <c r="C611" i="13"/>
  <c r="B611" i="13"/>
  <c r="A611" i="13"/>
  <c r="O610" i="13"/>
  <c r="N610" i="13"/>
  <c r="M610" i="13"/>
  <c r="J610" i="13"/>
  <c r="I610" i="13"/>
  <c r="F610" i="13"/>
  <c r="E610" i="13"/>
  <c r="C610" i="13"/>
  <c r="B610" i="13"/>
  <c r="A610" i="13"/>
  <c r="O609" i="13"/>
  <c r="N609" i="13"/>
  <c r="M609" i="13"/>
  <c r="J609" i="13"/>
  <c r="I609" i="13"/>
  <c r="F609" i="13"/>
  <c r="E609" i="13"/>
  <c r="C609" i="13"/>
  <c r="B609" i="13"/>
  <c r="A609" i="13"/>
  <c r="O608" i="13"/>
  <c r="N608" i="13"/>
  <c r="M608" i="13"/>
  <c r="J608" i="13"/>
  <c r="I608" i="13"/>
  <c r="F608" i="13"/>
  <c r="E608" i="13"/>
  <c r="C608" i="13"/>
  <c r="B608" i="13"/>
  <c r="A608" i="13"/>
  <c r="O607" i="13"/>
  <c r="N607" i="13"/>
  <c r="M607" i="13"/>
  <c r="J607" i="13"/>
  <c r="I607" i="13"/>
  <c r="F607" i="13"/>
  <c r="E607" i="13"/>
  <c r="C607" i="13"/>
  <c r="B607" i="13"/>
  <c r="A607" i="13"/>
  <c r="O606" i="13"/>
  <c r="N606" i="13"/>
  <c r="M606" i="13"/>
  <c r="J606" i="13"/>
  <c r="I606" i="13"/>
  <c r="F606" i="13"/>
  <c r="E606" i="13"/>
  <c r="C606" i="13"/>
  <c r="B606" i="13"/>
  <c r="A606" i="13"/>
  <c r="O605" i="13"/>
  <c r="N605" i="13"/>
  <c r="M605" i="13"/>
  <c r="J605" i="13"/>
  <c r="I605" i="13"/>
  <c r="F605" i="13"/>
  <c r="E605" i="13"/>
  <c r="C605" i="13"/>
  <c r="B605" i="13"/>
  <c r="A605" i="13"/>
  <c r="O604" i="13"/>
  <c r="N604" i="13"/>
  <c r="M604" i="13"/>
  <c r="J604" i="13"/>
  <c r="I604" i="13"/>
  <c r="F604" i="13"/>
  <c r="E604" i="13"/>
  <c r="C604" i="13"/>
  <c r="B604" i="13"/>
  <c r="A604" i="13"/>
  <c r="O603" i="13"/>
  <c r="N603" i="13"/>
  <c r="M603" i="13"/>
  <c r="J603" i="13"/>
  <c r="I603" i="13"/>
  <c r="F603" i="13"/>
  <c r="E603" i="13"/>
  <c r="C603" i="13"/>
  <c r="B603" i="13"/>
  <c r="A603" i="13"/>
  <c r="O602" i="13"/>
  <c r="N602" i="13"/>
  <c r="M602" i="13"/>
  <c r="J602" i="13"/>
  <c r="I602" i="13"/>
  <c r="F602" i="13"/>
  <c r="E602" i="13"/>
  <c r="C602" i="13"/>
  <c r="B602" i="13"/>
  <c r="A602" i="13"/>
  <c r="O601" i="13"/>
  <c r="N601" i="13"/>
  <c r="M601" i="13"/>
  <c r="J601" i="13"/>
  <c r="I601" i="13"/>
  <c r="F601" i="13"/>
  <c r="E601" i="13"/>
  <c r="C601" i="13"/>
  <c r="B601" i="13"/>
  <c r="A601" i="13"/>
  <c r="O600" i="13"/>
  <c r="N600" i="13"/>
  <c r="M600" i="13"/>
  <c r="J600" i="13"/>
  <c r="I600" i="13"/>
  <c r="F600" i="13"/>
  <c r="E600" i="13"/>
  <c r="C600" i="13"/>
  <c r="B600" i="13"/>
  <c r="A600" i="13"/>
  <c r="O599" i="13"/>
  <c r="N599" i="13"/>
  <c r="M599" i="13"/>
  <c r="J599" i="13"/>
  <c r="I599" i="13"/>
  <c r="F599" i="13"/>
  <c r="E599" i="13"/>
  <c r="C599" i="13"/>
  <c r="B599" i="13"/>
  <c r="A599" i="13"/>
  <c r="O598" i="13"/>
  <c r="N598" i="13"/>
  <c r="M598" i="13"/>
  <c r="J598" i="13"/>
  <c r="I598" i="13"/>
  <c r="F598" i="13"/>
  <c r="E598" i="13"/>
  <c r="C598" i="13"/>
  <c r="B598" i="13"/>
  <c r="A598" i="13"/>
  <c r="O597" i="13"/>
  <c r="N597" i="13"/>
  <c r="M597" i="13"/>
  <c r="J597" i="13"/>
  <c r="I597" i="13"/>
  <c r="F597" i="13"/>
  <c r="E597" i="13"/>
  <c r="C597" i="13"/>
  <c r="B597" i="13"/>
  <c r="A597" i="13"/>
  <c r="O596" i="13"/>
  <c r="N596" i="13"/>
  <c r="M596" i="13"/>
  <c r="J596" i="13"/>
  <c r="I596" i="13"/>
  <c r="F596" i="13"/>
  <c r="E596" i="13"/>
  <c r="C596" i="13"/>
  <c r="B596" i="13"/>
  <c r="A596" i="13"/>
  <c r="O595" i="13"/>
  <c r="N595" i="13"/>
  <c r="M595" i="13"/>
  <c r="J595" i="13"/>
  <c r="I595" i="13"/>
  <c r="F595" i="13"/>
  <c r="E595" i="13"/>
  <c r="C595" i="13"/>
  <c r="B595" i="13"/>
  <c r="A595" i="13"/>
  <c r="O594" i="13"/>
  <c r="N594" i="13"/>
  <c r="M594" i="13"/>
  <c r="J594" i="13"/>
  <c r="I594" i="13"/>
  <c r="F594" i="13"/>
  <c r="E594" i="13"/>
  <c r="C594" i="13"/>
  <c r="B594" i="13"/>
  <c r="A594" i="13"/>
  <c r="O593" i="13"/>
  <c r="N593" i="13"/>
  <c r="M593" i="13"/>
  <c r="J593" i="13"/>
  <c r="I593" i="13"/>
  <c r="F593" i="13"/>
  <c r="E593" i="13"/>
  <c r="C593" i="13"/>
  <c r="B593" i="13"/>
  <c r="A593" i="13"/>
  <c r="O592" i="13"/>
  <c r="N592" i="13"/>
  <c r="M592" i="13"/>
  <c r="J592" i="13"/>
  <c r="I592" i="13"/>
  <c r="F592" i="13"/>
  <c r="E592" i="13"/>
  <c r="C592" i="13"/>
  <c r="B592" i="13"/>
  <c r="A592" i="13"/>
  <c r="O591" i="13"/>
  <c r="N591" i="13"/>
  <c r="M591" i="13"/>
  <c r="J591" i="13"/>
  <c r="I591" i="13"/>
  <c r="F591" i="13"/>
  <c r="E591" i="13"/>
  <c r="C591" i="13"/>
  <c r="B591" i="13"/>
  <c r="A591" i="13"/>
  <c r="O590" i="13"/>
  <c r="N590" i="13"/>
  <c r="M590" i="13"/>
  <c r="J590" i="13"/>
  <c r="I590" i="13"/>
  <c r="F590" i="13"/>
  <c r="E590" i="13"/>
  <c r="C590" i="13"/>
  <c r="B590" i="13"/>
  <c r="A590" i="13"/>
  <c r="O589" i="13"/>
  <c r="N589" i="13"/>
  <c r="M589" i="13"/>
  <c r="J589" i="13"/>
  <c r="I589" i="13"/>
  <c r="F589" i="13"/>
  <c r="E589" i="13"/>
  <c r="C589" i="13"/>
  <c r="B589" i="13"/>
  <c r="A589" i="13"/>
  <c r="O588" i="13"/>
  <c r="N588" i="13"/>
  <c r="M588" i="13"/>
  <c r="J588" i="13"/>
  <c r="I588" i="13"/>
  <c r="F588" i="13"/>
  <c r="E588" i="13"/>
  <c r="C588" i="13"/>
  <c r="B588" i="13"/>
  <c r="A588" i="13"/>
  <c r="O587" i="13"/>
  <c r="N587" i="13"/>
  <c r="M587" i="13"/>
  <c r="J587" i="13"/>
  <c r="I587" i="13"/>
  <c r="F587" i="13"/>
  <c r="E587" i="13"/>
  <c r="C587" i="13"/>
  <c r="B587" i="13"/>
  <c r="A587" i="13"/>
  <c r="O586" i="13"/>
  <c r="N586" i="13"/>
  <c r="M586" i="13"/>
  <c r="J586" i="13"/>
  <c r="I586" i="13"/>
  <c r="F586" i="13"/>
  <c r="E586" i="13"/>
  <c r="C586" i="13"/>
  <c r="B586" i="13"/>
  <c r="A586" i="13"/>
  <c r="O585" i="13"/>
  <c r="N585" i="13"/>
  <c r="M585" i="13"/>
  <c r="J585" i="13"/>
  <c r="I585" i="13"/>
  <c r="F585" i="13"/>
  <c r="E585" i="13"/>
  <c r="C585" i="13"/>
  <c r="B585" i="13"/>
  <c r="A585" i="13"/>
  <c r="O584" i="13"/>
  <c r="N584" i="13"/>
  <c r="M584" i="13"/>
  <c r="J584" i="13"/>
  <c r="I584" i="13"/>
  <c r="F584" i="13"/>
  <c r="E584" i="13"/>
  <c r="C584" i="13"/>
  <c r="B584" i="13"/>
  <c r="A584" i="13"/>
  <c r="O583" i="13"/>
  <c r="N583" i="13"/>
  <c r="M583" i="13"/>
  <c r="J583" i="13"/>
  <c r="I583" i="13"/>
  <c r="F583" i="13"/>
  <c r="E583" i="13"/>
  <c r="C583" i="13"/>
  <c r="B583" i="13"/>
  <c r="A583" i="13"/>
  <c r="O582" i="13"/>
  <c r="N582" i="13"/>
  <c r="M582" i="13"/>
  <c r="J582" i="13"/>
  <c r="I582" i="13"/>
  <c r="F582" i="13"/>
  <c r="E582" i="13"/>
  <c r="C582" i="13"/>
  <c r="B582" i="13"/>
  <c r="A582" i="13"/>
  <c r="O581" i="13"/>
  <c r="N581" i="13"/>
  <c r="M581" i="13"/>
  <c r="J581" i="13"/>
  <c r="I581" i="13"/>
  <c r="F581" i="13"/>
  <c r="E581" i="13"/>
  <c r="C581" i="13"/>
  <c r="B581" i="13"/>
  <c r="A581" i="13"/>
  <c r="O580" i="13"/>
  <c r="N580" i="13"/>
  <c r="M580" i="13"/>
  <c r="J580" i="13"/>
  <c r="I580" i="13"/>
  <c r="F580" i="13"/>
  <c r="E580" i="13"/>
  <c r="C580" i="13"/>
  <c r="B580" i="13"/>
  <c r="A580" i="13"/>
  <c r="O579" i="13"/>
  <c r="N579" i="13"/>
  <c r="M579" i="13"/>
  <c r="J579" i="13"/>
  <c r="I579" i="13"/>
  <c r="F579" i="13"/>
  <c r="E579" i="13"/>
  <c r="C579" i="13"/>
  <c r="B579" i="13"/>
  <c r="A579" i="13"/>
  <c r="O578" i="13"/>
  <c r="N578" i="13"/>
  <c r="M578" i="13"/>
  <c r="J578" i="13"/>
  <c r="I578" i="13"/>
  <c r="F578" i="13"/>
  <c r="E578" i="13"/>
  <c r="C578" i="13"/>
  <c r="B578" i="13"/>
  <c r="A578" i="13"/>
  <c r="O577" i="13"/>
  <c r="N577" i="13"/>
  <c r="M577" i="13"/>
  <c r="J577" i="13"/>
  <c r="I577" i="13"/>
  <c r="F577" i="13"/>
  <c r="E577" i="13"/>
  <c r="C577" i="13"/>
  <c r="B577" i="13"/>
  <c r="A577" i="13"/>
  <c r="O576" i="13"/>
  <c r="N576" i="13"/>
  <c r="M576" i="13"/>
  <c r="J576" i="13"/>
  <c r="I576" i="13"/>
  <c r="F576" i="13"/>
  <c r="E576" i="13"/>
  <c r="C576" i="13"/>
  <c r="B576" i="13"/>
  <c r="A576" i="13"/>
  <c r="O575" i="13"/>
  <c r="N575" i="13"/>
  <c r="M575" i="13"/>
  <c r="J575" i="13"/>
  <c r="I575" i="13"/>
  <c r="F575" i="13"/>
  <c r="E575" i="13"/>
  <c r="C575" i="13"/>
  <c r="B575" i="13"/>
  <c r="A575" i="13"/>
  <c r="O574" i="13"/>
  <c r="N574" i="13"/>
  <c r="M574" i="13"/>
  <c r="J574" i="13"/>
  <c r="I574" i="13"/>
  <c r="F574" i="13"/>
  <c r="E574" i="13"/>
  <c r="C574" i="13"/>
  <c r="B574" i="13"/>
  <c r="A574" i="13"/>
  <c r="O573" i="13"/>
  <c r="N573" i="13"/>
  <c r="M573" i="13"/>
  <c r="J573" i="13"/>
  <c r="I573" i="13"/>
  <c r="F573" i="13"/>
  <c r="E573" i="13"/>
  <c r="C573" i="13"/>
  <c r="B573" i="13"/>
  <c r="A573" i="13"/>
  <c r="O572" i="13"/>
  <c r="N572" i="13"/>
  <c r="M572" i="13"/>
  <c r="J572" i="13"/>
  <c r="I572" i="13"/>
  <c r="F572" i="13"/>
  <c r="E572" i="13"/>
  <c r="C572" i="13"/>
  <c r="B572" i="13"/>
  <c r="A572" i="13"/>
  <c r="O571" i="13"/>
  <c r="N571" i="13"/>
  <c r="M571" i="13"/>
  <c r="J571" i="13"/>
  <c r="I571" i="13"/>
  <c r="F571" i="13"/>
  <c r="E571" i="13"/>
  <c r="C571" i="13"/>
  <c r="B571" i="13"/>
  <c r="A571" i="13"/>
  <c r="O570" i="13"/>
  <c r="N570" i="13"/>
  <c r="M570" i="13"/>
  <c r="J570" i="13"/>
  <c r="I570" i="13"/>
  <c r="F570" i="13"/>
  <c r="E570" i="13"/>
  <c r="C570" i="13"/>
  <c r="B570" i="13"/>
  <c r="A570" i="13"/>
  <c r="O569" i="13"/>
  <c r="N569" i="13"/>
  <c r="M569" i="13"/>
  <c r="J569" i="13"/>
  <c r="I569" i="13"/>
  <c r="F569" i="13"/>
  <c r="E569" i="13"/>
  <c r="C569" i="13"/>
  <c r="B569" i="13"/>
  <c r="A569" i="13"/>
  <c r="O568" i="13"/>
  <c r="N568" i="13"/>
  <c r="M568" i="13"/>
  <c r="J568" i="13"/>
  <c r="I568" i="13"/>
  <c r="F568" i="13"/>
  <c r="E568" i="13"/>
  <c r="C568" i="13"/>
  <c r="B568" i="13"/>
  <c r="A568" i="13"/>
  <c r="O567" i="13"/>
  <c r="N567" i="13"/>
  <c r="M567" i="13"/>
  <c r="J567" i="13"/>
  <c r="I567" i="13"/>
  <c r="F567" i="13"/>
  <c r="E567" i="13"/>
  <c r="C567" i="13"/>
  <c r="B567" i="13"/>
  <c r="A567" i="13"/>
  <c r="O566" i="13"/>
  <c r="N566" i="13"/>
  <c r="M566" i="13"/>
  <c r="J566" i="13"/>
  <c r="I566" i="13"/>
  <c r="F566" i="13"/>
  <c r="E566" i="13"/>
  <c r="C566" i="13"/>
  <c r="B566" i="13"/>
  <c r="A566" i="13"/>
  <c r="O565" i="13"/>
  <c r="N565" i="13"/>
  <c r="M565" i="13"/>
  <c r="J565" i="13"/>
  <c r="I565" i="13"/>
  <c r="F565" i="13"/>
  <c r="E565" i="13"/>
  <c r="C565" i="13"/>
  <c r="B565" i="13"/>
  <c r="A565" i="13"/>
  <c r="O564" i="13"/>
  <c r="N564" i="13"/>
  <c r="M564" i="13"/>
  <c r="J564" i="13"/>
  <c r="I564" i="13"/>
  <c r="F564" i="13"/>
  <c r="E564" i="13"/>
  <c r="C564" i="13"/>
  <c r="B564" i="13"/>
  <c r="A564" i="13"/>
  <c r="O563" i="13"/>
  <c r="N563" i="13"/>
  <c r="M563" i="13"/>
  <c r="J563" i="13"/>
  <c r="I563" i="13"/>
  <c r="F563" i="13"/>
  <c r="E563" i="13"/>
  <c r="C563" i="13"/>
  <c r="B563" i="13"/>
  <c r="A563" i="13"/>
  <c r="O562" i="13"/>
  <c r="N562" i="13"/>
  <c r="M562" i="13"/>
  <c r="J562" i="13"/>
  <c r="I562" i="13"/>
  <c r="F562" i="13"/>
  <c r="E562" i="13"/>
  <c r="C562" i="13"/>
  <c r="B562" i="13"/>
  <c r="A562" i="13"/>
  <c r="O561" i="13"/>
  <c r="N561" i="13"/>
  <c r="M561" i="13"/>
  <c r="J561" i="13"/>
  <c r="I561" i="13"/>
  <c r="F561" i="13"/>
  <c r="E561" i="13"/>
  <c r="C561" i="13"/>
  <c r="B561" i="13"/>
  <c r="A561" i="13"/>
  <c r="O560" i="13"/>
  <c r="N560" i="13"/>
  <c r="M560" i="13"/>
  <c r="J560" i="13"/>
  <c r="I560" i="13"/>
  <c r="F560" i="13"/>
  <c r="E560" i="13"/>
  <c r="C560" i="13"/>
  <c r="B560" i="13"/>
  <c r="A560" i="13"/>
  <c r="O559" i="13"/>
  <c r="N559" i="13"/>
  <c r="M559" i="13"/>
  <c r="J559" i="13"/>
  <c r="I559" i="13"/>
  <c r="F559" i="13"/>
  <c r="E559" i="13"/>
  <c r="C559" i="13"/>
  <c r="B559" i="13"/>
  <c r="A559" i="13"/>
  <c r="O558" i="13"/>
  <c r="N558" i="13"/>
  <c r="M558" i="13"/>
  <c r="J558" i="13"/>
  <c r="I558" i="13"/>
  <c r="F558" i="13"/>
  <c r="E558" i="13"/>
  <c r="C558" i="13"/>
  <c r="B558" i="13"/>
  <c r="A558" i="13"/>
  <c r="O557" i="13"/>
  <c r="N557" i="13"/>
  <c r="M557" i="13"/>
  <c r="J557" i="13"/>
  <c r="I557" i="13"/>
  <c r="F557" i="13"/>
  <c r="E557" i="13"/>
  <c r="C557" i="13"/>
  <c r="B557" i="13"/>
  <c r="A557" i="13"/>
  <c r="O556" i="13"/>
  <c r="N556" i="13"/>
  <c r="M556" i="13"/>
  <c r="J556" i="13"/>
  <c r="I556" i="13"/>
  <c r="F556" i="13"/>
  <c r="E556" i="13"/>
  <c r="C556" i="13"/>
  <c r="B556" i="13"/>
  <c r="A556" i="13"/>
  <c r="O555" i="13"/>
  <c r="N555" i="13"/>
  <c r="M555" i="13"/>
  <c r="J555" i="13"/>
  <c r="I555" i="13"/>
  <c r="F555" i="13"/>
  <c r="E555" i="13"/>
  <c r="C555" i="13"/>
  <c r="B555" i="13"/>
  <c r="A555" i="13"/>
  <c r="O554" i="13"/>
  <c r="N554" i="13"/>
  <c r="M554" i="13"/>
  <c r="J554" i="13"/>
  <c r="I554" i="13"/>
  <c r="F554" i="13"/>
  <c r="E554" i="13"/>
  <c r="C554" i="13"/>
  <c r="B554" i="13"/>
  <c r="A554" i="13"/>
  <c r="O553" i="13"/>
  <c r="N553" i="13"/>
  <c r="M553" i="13"/>
  <c r="J553" i="13"/>
  <c r="I553" i="13"/>
  <c r="F553" i="13"/>
  <c r="E553" i="13"/>
  <c r="C553" i="13"/>
  <c r="B553" i="13"/>
  <c r="A553" i="13"/>
  <c r="O552" i="13"/>
  <c r="N552" i="13"/>
  <c r="M552" i="13"/>
  <c r="J552" i="13"/>
  <c r="I552" i="13"/>
  <c r="F552" i="13"/>
  <c r="E552" i="13"/>
  <c r="C552" i="13"/>
  <c r="B552" i="13"/>
  <c r="A552" i="13"/>
  <c r="O551" i="13"/>
  <c r="N551" i="13"/>
  <c r="M551" i="13"/>
  <c r="J551" i="13"/>
  <c r="I551" i="13"/>
  <c r="F551" i="13"/>
  <c r="E551" i="13"/>
  <c r="C551" i="13"/>
  <c r="B551" i="13"/>
  <c r="A551" i="13"/>
  <c r="O550" i="13"/>
  <c r="N550" i="13"/>
  <c r="M550" i="13"/>
  <c r="J550" i="13"/>
  <c r="I550" i="13"/>
  <c r="F550" i="13"/>
  <c r="E550" i="13"/>
  <c r="C550" i="13"/>
  <c r="B550" i="13"/>
  <c r="A550" i="13"/>
  <c r="O549" i="13"/>
  <c r="N549" i="13"/>
  <c r="M549" i="13"/>
  <c r="J549" i="13"/>
  <c r="I549" i="13"/>
  <c r="F549" i="13"/>
  <c r="E549" i="13"/>
  <c r="C549" i="13"/>
  <c r="B549" i="13"/>
  <c r="A549" i="13"/>
  <c r="O548" i="13"/>
  <c r="N548" i="13"/>
  <c r="M548" i="13"/>
  <c r="J548" i="13"/>
  <c r="I548" i="13"/>
  <c r="F548" i="13"/>
  <c r="E548" i="13"/>
  <c r="C548" i="13"/>
  <c r="B548" i="13"/>
  <c r="A548" i="13"/>
  <c r="O547" i="13"/>
  <c r="N547" i="13"/>
  <c r="M547" i="13"/>
  <c r="J547" i="13"/>
  <c r="I547" i="13"/>
  <c r="F547" i="13"/>
  <c r="E547" i="13"/>
  <c r="C547" i="13"/>
  <c r="B547" i="13"/>
  <c r="A547" i="13"/>
  <c r="O546" i="13"/>
  <c r="N546" i="13"/>
  <c r="M546" i="13"/>
  <c r="J546" i="13"/>
  <c r="I546" i="13"/>
  <c r="F546" i="13"/>
  <c r="E546" i="13"/>
  <c r="C546" i="13"/>
  <c r="B546" i="13"/>
  <c r="A546" i="13"/>
  <c r="O545" i="13"/>
  <c r="N545" i="13"/>
  <c r="M545" i="13"/>
  <c r="J545" i="13"/>
  <c r="I545" i="13"/>
  <c r="F545" i="13"/>
  <c r="E545" i="13"/>
  <c r="C545" i="13"/>
  <c r="B545" i="13"/>
  <c r="A545" i="13"/>
  <c r="O544" i="13"/>
  <c r="N544" i="13"/>
  <c r="M544" i="13"/>
  <c r="J544" i="13"/>
  <c r="I544" i="13"/>
  <c r="F544" i="13"/>
  <c r="E544" i="13"/>
  <c r="C544" i="13"/>
  <c r="B544" i="13"/>
  <c r="A544" i="13"/>
  <c r="O543" i="13"/>
  <c r="N543" i="13"/>
  <c r="M543" i="13"/>
  <c r="J543" i="13"/>
  <c r="I543" i="13"/>
  <c r="F543" i="13"/>
  <c r="E543" i="13"/>
  <c r="C543" i="13"/>
  <c r="B543" i="13"/>
  <c r="A543" i="13"/>
  <c r="O542" i="13"/>
  <c r="N542" i="13"/>
  <c r="M542" i="13"/>
  <c r="J542" i="13"/>
  <c r="I542" i="13"/>
  <c r="F542" i="13"/>
  <c r="E542" i="13"/>
  <c r="C542" i="13"/>
  <c r="B542" i="13"/>
  <c r="A542" i="13"/>
  <c r="O541" i="13"/>
  <c r="N541" i="13"/>
  <c r="M541" i="13"/>
  <c r="J541" i="13"/>
  <c r="I541" i="13"/>
  <c r="F541" i="13"/>
  <c r="E541" i="13"/>
  <c r="C541" i="13"/>
  <c r="B541" i="13"/>
  <c r="A541" i="13"/>
  <c r="O540" i="13"/>
  <c r="N540" i="13"/>
  <c r="M540" i="13"/>
  <c r="J540" i="13"/>
  <c r="I540" i="13"/>
  <c r="F540" i="13"/>
  <c r="E540" i="13"/>
  <c r="C540" i="13"/>
  <c r="B540" i="13"/>
  <c r="A540" i="13"/>
  <c r="O539" i="13"/>
  <c r="N539" i="13"/>
  <c r="M539" i="13"/>
  <c r="J539" i="13"/>
  <c r="I539" i="13"/>
  <c r="F539" i="13"/>
  <c r="E539" i="13"/>
  <c r="C539" i="13"/>
  <c r="B539" i="13"/>
  <c r="A539" i="13"/>
  <c r="O538" i="13"/>
  <c r="N538" i="13"/>
  <c r="M538" i="13"/>
  <c r="J538" i="13"/>
  <c r="I538" i="13"/>
  <c r="F538" i="13"/>
  <c r="E538" i="13"/>
  <c r="C538" i="13"/>
  <c r="B538" i="13"/>
  <c r="A538" i="13"/>
  <c r="O537" i="13"/>
  <c r="N537" i="13"/>
  <c r="M537" i="13"/>
  <c r="J537" i="13"/>
  <c r="I537" i="13"/>
  <c r="F537" i="13"/>
  <c r="E537" i="13"/>
  <c r="C537" i="13"/>
  <c r="B537" i="13"/>
  <c r="A537" i="13"/>
  <c r="O536" i="13"/>
  <c r="N536" i="13"/>
  <c r="M536" i="13"/>
  <c r="J536" i="13"/>
  <c r="I536" i="13"/>
  <c r="F536" i="13"/>
  <c r="E536" i="13"/>
  <c r="C536" i="13"/>
  <c r="B536" i="13"/>
  <c r="A536" i="13"/>
  <c r="O535" i="13"/>
  <c r="N535" i="13"/>
  <c r="M535" i="13"/>
  <c r="J535" i="13"/>
  <c r="I535" i="13"/>
  <c r="F535" i="13"/>
  <c r="E535" i="13"/>
  <c r="C535" i="13"/>
  <c r="B535" i="13"/>
  <c r="A535" i="13"/>
  <c r="O534" i="13"/>
  <c r="N534" i="13"/>
  <c r="M534" i="13"/>
  <c r="J534" i="13"/>
  <c r="I534" i="13"/>
  <c r="F534" i="13"/>
  <c r="E534" i="13"/>
  <c r="C534" i="13"/>
  <c r="B534" i="13"/>
  <c r="A534" i="13"/>
  <c r="O533" i="13"/>
  <c r="N533" i="13"/>
  <c r="M533" i="13"/>
  <c r="J533" i="13"/>
  <c r="I533" i="13"/>
  <c r="F533" i="13"/>
  <c r="E533" i="13"/>
  <c r="C533" i="13"/>
  <c r="B533" i="13"/>
  <c r="A533" i="13"/>
  <c r="O532" i="13"/>
  <c r="N532" i="13"/>
  <c r="M532" i="13"/>
  <c r="J532" i="13"/>
  <c r="I532" i="13"/>
  <c r="F532" i="13"/>
  <c r="E532" i="13"/>
  <c r="C532" i="13"/>
  <c r="B532" i="13"/>
  <c r="A532" i="13"/>
  <c r="O531" i="13"/>
  <c r="N531" i="13"/>
  <c r="M531" i="13"/>
  <c r="J531" i="13"/>
  <c r="I531" i="13"/>
  <c r="F531" i="13"/>
  <c r="E531" i="13"/>
  <c r="C531" i="13"/>
  <c r="B531" i="13"/>
  <c r="A531" i="13"/>
  <c r="O530" i="13"/>
  <c r="N530" i="13"/>
  <c r="M530" i="13"/>
  <c r="J530" i="13"/>
  <c r="I530" i="13"/>
  <c r="F530" i="13"/>
  <c r="E530" i="13"/>
  <c r="C530" i="13"/>
  <c r="B530" i="13"/>
  <c r="A530" i="13"/>
  <c r="O529" i="13"/>
  <c r="N529" i="13"/>
  <c r="M529" i="13"/>
  <c r="J529" i="13"/>
  <c r="I529" i="13"/>
  <c r="F529" i="13"/>
  <c r="E529" i="13"/>
  <c r="C529" i="13"/>
  <c r="B529" i="13"/>
  <c r="A529" i="13"/>
  <c r="O528" i="13"/>
  <c r="N528" i="13"/>
  <c r="M528" i="13"/>
  <c r="J528" i="13"/>
  <c r="I528" i="13"/>
  <c r="F528" i="13"/>
  <c r="E528" i="13"/>
  <c r="C528" i="13"/>
  <c r="B528" i="13"/>
  <c r="A528" i="13"/>
  <c r="O527" i="13"/>
  <c r="N527" i="13"/>
  <c r="M527" i="13"/>
  <c r="J527" i="13"/>
  <c r="I527" i="13"/>
  <c r="F527" i="13"/>
  <c r="E527" i="13"/>
  <c r="C527" i="13"/>
  <c r="B527" i="13"/>
  <c r="A527" i="13"/>
  <c r="O526" i="13"/>
  <c r="N526" i="13"/>
  <c r="M526" i="13"/>
  <c r="J526" i="13"/>
  <c r="I526" i="13"/>
  <c r="F526" i="13"/>
  <c r="E526" i="13"/>
  <c r="C526" i="13"/>
  <c r="B526" i="13"/>
  <c r="A526" i="13"/>
  <c r="O525" i="13"/>
  <c r="N525" i="13"/>
  <c r="M525" i="13"/>
  <c r="J525" i="13"/>
  <c r="I525" i="13"/>
  <c r="F525" i="13"/>
  <c r="E525" i="13"/>
  <c r="C525" i="13"/>
  <c r="B525" i="13"/>
  <c r="A525" i="13"/>
  <c r="O524" i="13"/>
  <c r="N524" i="13"/>
  <c r="M524" i="13"/>
  <c r="J524" i="13"/>
  <c r="I524" i="13"/>
  <c r="F524" i="13"/>
  <c r="E524" i="13"/>
  <c r="C524" i="13"/>
  <c r="B524" i="13"/>
  <c r="A524" i="13"/>
  <c r="O523" i="13"/>
  <c r="N523" i="13"/>
  <c r="M523" i="13"/>
  <c r="J523" i="13"/>
  <c r="I523" i="13"/>
  <c r="F523" i="13"/>
  <c r="E523" i="13"/>
  <c r="C523" i="13"/>
  <c r="B523" i="13"/>
  <c r="A523" i="13"/>
  <c r="O522" i="13"/>
  <c r="N522" i="13"/>
  <c r="M522" i="13"/>
  <c r="J522" i="13"/>
  <c r="I522" i="13"/>
  <c r="F522" i="13"/>
  <c r="E522" i="13"/>
  <c r="C522" i="13"/>
  <c r="B522" i="13"/>
  <c r="A522" i="13"/>
  <c r="O521" i="13"/>
  <c r="N521" i="13"/>
  <c r="M521" i="13"/>
  <c r="J521" i="13"/>
  <c r="I521" i="13"/>
  <c r="F521" i="13"/>
  <c r="E521" i="13"/>
  <c r="C521" i="13"/>
  <c r="B521" i="13"/>
  <c r="A521" i="13"/>
  <c r="O520" i="13"/>
  <c r="N520" i="13"/>
  <c r="M520" i="13"/>
  <c r="J520" i="13"/>
  <c r="I520" i="13"/>
  <c r="F520" i="13"/>
  <c r="E520" i="13"/>
  <c r="C520" i="13"/>
  <c r="B520" i="13"/>
  <c r="A520" i="13"/>
  <c r="O519" i="13"/>
  <c r="N519" i="13"/>
  <c r="M519" i="13"/>
  <c r="J519" i="13"/>
  <c r="I519" i="13"/>
  <c r="F519" i="13"/>
  <c r="E519" i="13"/>
  <c r="C519" i="13"/>
  <c r="B519" i="13"/>
  <c r="A519" i="13"/>
  <c r="O518" i="13"/>
  <c r="N518" i="13"/>
  <c r="M518" i="13"/>
  <c r="J518" i="13"/>
  <c r="I518" i="13"/>
  <c r="F518" i="13"/>
  <c r="E518" i="13"/>
  <c r="C518" i="13"/>
  <c r="B518" i="13"/>
  <c r="A518" i="13"/>
  <c r="O517" i="13"/>
  <c r="N517" i="13"/>
  <c r="M517" i="13"/>
  <c r="J517" i="13"/>
  <c r="I517" i="13"/>
  <c r="F517" i="13"/>
  <c r="E517" i="13"/>
  <c r="C517" i="13"/>
  <c r="B517" i="13"/>
  <c r="A517" i="13"/>
  <c r="O516" i="13"/>
  <c r="N516" i="13"/>
  <c r="M516" i="13"/>
  <c r="J516" i="13"/>
  <c r="I516" i="13"/>
  <c r="F516" i="13"/>
  <c r="E516" i="13"/>
  <c r="C516" i="13"/>
  <c r="B516" i="13"/>
  <c r="A516" i="13"/>
  <c r="O515" i="13"/>
  <c r="N515" i="13"/>
  <c r="M515" i="13"/>
  <c r="J515" i="13"/>
  <c r="I515" i="13"/>
  <c r="F515" i="13"/>
  <c r="E515" i="13"/>
  <c r="C515" i="13"/>
  <c r="B515" i="13"/>
  <c r="A515" i="13"/>
  <c r="O514" i="13"/>
  <c r="N514" i="13"/>
  <c r="M514" i="13"/>
  <c r="J514" i="13"/>
  <c r="I514" i="13"/>
  <c r="F514" i="13"/>
  <c r="E514" i="13"/>
  <c r="C514" i="13"/>
  <c r="B514" i="13"/>
  <c r="A514" i="13"/>
  <c r="O513" i="13"/>
  <c r="N513" i="13"/>
  <c r="M513" i="13"/>
  <c r="J513" i="13"/>
  <c r="I513" i="13"/>
  <c r="F513" i="13"/>
  <c r="E513" i="13"/>
  <c r="C513" i="13"/>
  <c r="B513" i="13"/>
  <c r="A513" i="13"/>
  <c r="O512" i="13"/>
  <c r="N512" i="13"/>
  <c r="M512" i="13"/>
  <c r="J512" i="13"/>
  <c r="I512" i="13"/>
  <c r="F512" i="13"/>
  <c r="E512" i="13"/>
  <c r="C512" i="13"/>
  <c r="B512" i="13"/>
  <c r="A512" i="13"/>
  <c r="O511" i="13"/>
  <c r="N511" i="13"/>
  <c r="M511" i="13"/>
  <c r="J511" i="13"/>
  <c r="I511" i="13"/>
  <c r="F511" i="13"/>
  <c r="E511" i="13"/>
  <c r="C511" i="13"/>
  <c r="B511" i="13"/>
  <c r="A511" i="13"/>
  <c r="O510" i="13"/>
  <c r="N510" i="13"/>
  <c r="M510" i="13"/>
  <c r="J510" i="13"/>
  <c r="I510" i="13"/>
  <c r="F510" i="13"/>
  <c r="E510" i="13"/>
  <c r="C510" i="13"/>
  <c r="B510" i="13"/>
  <c r="A510" i="13"/>
  <c r="O509" i="13"/>
  <c r="N509" i="13"/>
  <c r="M509" i="13"/>
  <c r="J509" i="13"/>
  <c r="I509" i="13"/>
  <c r="F509" i="13"/>
  <c r="E509" i="13"/>
  <c r="C509" i="13"/>
  <c r="B509" i="13"/>
  <c r="A509" i="13"/>
  <c r="O508" i="13"/>
  <c r="N508" i="13"/>
  <c r="M508" i="13"/>
  <c r="J508" i="13"/>
  <c r="I508" i="13"/>
  <c r="F508" i="13"/>
  <c r="E508" i="13"/>
  <c r="C508" i="13"/>
  <c r="B508" i="13"/>
  <c r="A508" i="13"/>
  <c r="O507" i="13"/>
  <c r="N507" i="13"/>
  <c r="M507" i="13"/>
  <c r="J507" i="13"/>
  <c r="I507" i="13"/>
  <c r="F507" i="13"/>
  <c r="E507" i="13"/>
  <c r="C507" i="13"/>
  <c r="B507" i="13"/>
  <c r="A507" i="13"/>
  <c r="O506" i="13"/>
  <c r="N506" i="13"/>
  <c r="M506" i="13"/>
  <c r="J506" i="13"/>
  <c r="I506" i="13"/>
  <c r="F506" i="13"/>
  <c r="E506" i="13"/>
  <c r="C506" i="13"/>
  <c r="B506" i="13"/>
  <c r="A506" i="13"/>
  <c r="O505" i="13"/>
  <c r="N505" i="13"/>
  <c r="M505" i="13"/>
  <c r="J505" i="13"/>
  <c r="I505" i="13"/>
  <c r="F505" i="13"/>
  <c r="E505" i="13"/>
  <c r="C505" i="13"/>
  <c r="B505" i="13"/>
  <c r="A505" i="13"/>
  <c r="O504" i="13"/>
  <c r="N504" i="13"/>
  <c r="M504" i="13"/>
  <c r="J504" i="13"/>
  <c r="I504" i="13"/>
  <c r="F504" i="13"/>
  <c r="E504" i="13"/>
  <c r="C504" i="13"/>
  <c r="B504" i="13"/>
  <c r="A504" i="13"/>
  <c r="O503" i="13"/>
  <c r="N503" i="13"/>
  <c r="M503" i="13"/>
  <c r="J503" i="13"/>
  <c r="I503" i="13"/>
  <c r="F503" i="13"/>
  <c r="E503" i="13"/>
  <c r="C503" i="13"/>
  <c r="B503" i="13"/>
  <c r="A503" i="13"/>
  <c r="O502" i="13"/>
  <c r="N502" i="13"/>
  <c r="M502" i="13"/>
  <c r="J502" i="13"/>
  <c r="I502" i="13"/>
  <c r="F502" i="13"/>
  <c r="E502" i="13"/>
  <c r="C502" i="13"/>
  <c r="B502" i="13"/>
  <c r="A502" i="13"/>
  <c r="O501" i="13"/>
  <c r="N501" i="13"/>
  <c r="M501" i="13"/>
  <c r="J501" i="13"/>
  <c r="I501" i="13"/>
  <c r="F501" i="13"/>
  <c r="E501" i="13"/>
  <c r="C501" i="13"/>
  <c r="B501" i="13"/>
  <c r="A501" i="13"/>
  <c r="O500" i="13"/>
  <c r="N500" i="13"/>
  <c r="M500" i="13"/>
  <c r="J500" i="13"/>
  <c r="I500" i="13"/>
  <c r="F500" i="13"/>
  <c r="E500" i="13"/>
  <c r="C500" i="13"/>
  <c r="B500" i="13"/>
  <c r="A500" i="13"/>
  <c r="O499" i="13"/>
  <c r="N499" i="13"/>
  <c r="M499" i="13"/>
  <c r="J499" i="13"/>
  <c r="I499" i="13"/>
  <c r="F499" i="13"/>
  <c r="E499" i="13"/>
  <c r="C499" i="13"/>
  <c r="B499" i="13"/>
  <c r="A499" i="13"/>
  <c r="O498" i="13"/>
  <c r="N498" i="13"/>
  <c r="M498" i="13"/>
  <c r="J498" i="13"/>
  <c r="I498" i="13"/>
  <c r="F498" i="13"/>
  <c r="E498" i="13"/>
  <c r="C498" i="13"/>
  <c r="B498" i="13"/>
  <c r="A498" i="13"/>
  <c r="O497" i="13"/>
  <c r="N497" i="13"/>
  <c r="M497" i="13"/>
  <c r="J497" i="13"/>
  <c r="I497" i="13"/>
  <c r="F497" i="13"/>
  <c r="E497" i="13"/>
  <c r="C497" i="13"/>
  <c r="B497" i="13"/>
  <c r="A497" i="13"/>
  <c r="O496" i="13"/>
  <c r="N496" i="13"/>
  <c r="M496" i="13"/>
  <c r="J496" i="13"/>
  <c r="I496" i="13"/>
  <c r="F496" i="13"/>
  <c r="E496" i="13"/>
  <c r="C496" i="13"/>
  <c r="B496" i="13"/>
  <c r="A496" i="13"/>
  <c r="O495" i="13"/>
  <c r="N495" i="13"/>
  <c r="M495" i="13"/>
  <c r="J495" i="13"/>
  <c r="I495" i="13"/>
  <c r="F495" i="13"/>
  <c r="E495" i="13"/>
  <c r="C495" i="13"/>
  <c r="B495" i="13"/>
  <c r="A495" i="13"/>
  <c r="O494" i="13"/>
  <c r="N494" i="13"/>
  <c r="M494" i="13"/>
  <c r="J494" i="13"/>
  <c r="I494" i="13"/>
  <c r="F494" i="13"/>
  <c r="E494" i="13"/>
  <c r="C494" i="13"/>
  <c r="B494" i="13"/>
  <c r="A494" i="13"/>
  <c r="O493" i="13"/>
  <c r="N493" i="13"/>
  <c r="M493" i="13"/>
  <c r="J493" i="13"/>
  <c r="I493" i="13"/>
  <c r="F493" i="13"/>
  <c r="E493" i="13"/>
  <c r="C493" i="13"/>
  <c r="B493" i="13"/>
  <c r="A493" i="13"/>
  <c r="O492" i="13"/>
  <c r="N492" i="13"/>
  <c r="M492" i="13"/>
  <c r="J492" i="13"/>
  <c r="I492" i="13"/>
  <c r="F492" i="13"/>
  <c r="E492" i="13"/>
  <c r="C492" i="13"/>
  <c r="B492" i="13"/>
  <c r="A492" i="13"/>
  <c r="O491" i="13"/>
  <c r="N491" i="13"/>
  <c r="M491" i="13"/>
  <c r="J491" i="13"/>
  <c r="I491" i="13"/>
  <c r="F491" i="13"/>
  <c r="E491" i="13"/>
  <c r="C491" i="13"/>
  <c r="B491" i="13"/>
  <c r="A491" i="13"/>
  <c r="O490" i="13"/>
  <c r="N490" i="13"/>
  <c r="M490" i="13"/>
  <c r="J490" i="13"/>
  <c r="I490" i="13"/>
  <c r="F490" i="13"/>
  <c r="E490" i="13"/>
  <c r="C490" i="13"/>
  <c r="B490" i="13"/>
  <c r="A490" i="13"/>
  <c r="O489" i="13"/>
  <c r="N489" i="13"/>
  <c r="M489" i="13"/>
  <c r="J489" i="13"/>
  <c r="I489" i="13"/>
  <c r="F489" i="13"/>
  <c r="E489" i="13"/>
  <c r="C489" i="13"/>
  <c r="B489" i="13"/>
  <c r="A489" i="13"/>
  <c r="O488" i="13"/>
  <c r="N488" i="13"/>
  <c r="M488" i="13"/>
  <c r="J488" i="13"/>
  <c r="I488" i="13"/>
  <c r="F488" i="13"/>
  <c r="E488" i="13"/>
  <c r="C488" i="13"/>
  <c r="B488" i="13"/>
  <c r="A488" i="13"/>
  <c r="O487" i="13"/>
  <c r="N487" i="13"/>
  <c r="M487" i="13"/>
  <c r="J487" i="13"/>
  <c r="I487" i="13"/>
  <c r="F487" i="13"/>
  <c r="E487" i="13"/>
  <c r="C487" i="13"/>
  <c r="B487" i="13"/>
  <c r="A487" i="13"/>
  <c r="O486" i="13"/>
  <c r="N486" i="13"/>
  <c r="M486" i="13"/>
  <c r="J486" i="13"/>
  <c r="I486" i="13"/>
  <c r="F486" i="13"/>
  <c r="E486" i="13"/>
  <c r="C486" i="13"/>
  <c r="B486" i="13"/>
  <c r="A486" i="13"/>
  <c r="O485" i="13"/>
  <c r="N485" i="13"/>
  <c r="M485" i="13"/>
  <c r="J485" i="13"/>
  <c r="I485" i="13"/>
  <c r="F485" i="13"/>
  <c r="E485" i="13"/>
  <c r="C485" i="13"/>
  <c r="B485" i="13"/>
  <c r="A485" i="13"/>
  <c r="O484" i="13"/>
  <c r="N484" i="13"/>
  <c r="M484" i="13"/>
  <c r="J484" i="13"/>
  <c r="I484" i="13"/>
  <c r="F484" i="13"/>
  <c r="E484" i="13"/>
  <c r="C484" i="13"/>
  <c r="B484" i="13"/>
  <c r="A484" i="13"/>
  <c r="O483" i="13"/>
  <c r="N483" i="13"/>
  <c r="M483" i="13"/>
  <c r="J483" i="13"/>
  <c r="I483" i="13"/>
  <c r="F483" i="13"/>
  <c r="E483" i="13"/>
  <c r="C483" i="13"/>
  <c r="B483" i="13"/>
  <c r="A483" i="13"/>
  <c r="O482" i="13"/>
  <c r="N482" i="13"/>
  <c r="M482" i="13"/>
  <c r="J482" i="13"/>
  <c r="I482" i="13"/>
  <c r="F482" i="13"/>
  <c r="E482" i="13"/>
  <c r="C482" i="13"/>
  <c r="B482" i="13"/>
  <c r="A482" i="13"/>
  <c r="O481" i="13"/>
  <c r="N481" i="13"/>
  <c r="M481" i="13"/>
  <c r="J481" i="13"/>
  <c r="I481" i="13"/>
  <c r="F481" i="13"/>
  <c r="E481" i="13"/>
  <c r="C481" i="13"/>
  <c r="B481" i="13"/>
  <c r="A481" i="13"/>
  <c r="O480" i="13"/>
  <c r="N480" i="13"/>
  <c r="M480" i="13"/>
  <c r="J480" i="13"/>
  <c r="I480" i="13"/>
  <c r="F480" i="13"/>
  <c r="E480" i="13"/>
  <c r="C480" i="13"/>
  <c r="B480" i="13"/>
  <c r="A480" i="13"/>
  <c r="O479" i="13"/>
  <c r="N479" i="13"/>
  <c r="M479" i="13"/>
  <c r="J479" i="13"/>
  <c r="I479" i="13"/>
  <c r="F479" i="13"/>
  <c r="E479" i="13"/>
  <c r="C479" i="13"/>
  <c r="B479" i="13"/>
  <c r="A479" i="13"/>
  <c r="O478" i="13"/>
  <c r="N478" i="13"/>
  <c r="M478" i="13"/>
  <c r="J478" i="13"/>
  <c r="I478" i="13"/>
  <c r="F478" i="13"/>
  <c r="E478" i="13"/>
  <c r="C478" i="13"/>
  <c r="B478" i="13"/>
  <c r="A478" i="13"/>
  <c r="O477" i="13"/>
  <c r="N477" i="13"/>
  <c r="M477" i="13"/>
  <c r="J477" i="13"/>
  <c r="I477" i="13"/>
  <c r="F477" i="13"/>
  <c r="E477" i="13"/>
  <c r="C477" i="13"/>
  <c r="B477" i="13"/>
  <c r="A477" i="13"/>
  <c r="O476" i="13"/>
  <c r="N476" i="13"/>
  <c r="M476" i="13"/>
  <c r="J476" i="13"/>
  <c r="I476" i="13"/>
  <c r="F476" i="13"/>
  <c r="E476" i="13"/>
  <c r="C476" i="13"/>
  <c r="B476" i="13"/>
  <c r="A476" i="13"/>
  <c r="O475" i="13"/>
  <c r="N475" i="13"/>
  <c r="M475" i="13"/>
  <c r="J475" i="13"/>
  <c r="I475" i="13"/>
  <c r="F475" i="13"/>
  <c r="E475" i="13"/>
  <c r="C475" i="13"/>
  <c r="B475" i="13"/>
  <c r="A475" i="13"/>
  <c r="O474" i="13"/>
  <c r="N474" i="13"/>
  <c r="M474" i="13"/>
  <c r="J474" i="13"/>
  <c r="I474" i="13"/>
  <c r="F474" i="13"/>
  <c r="E474" i="13"/>
  <c r="C474" i="13"/>
  <c r="B474" i="13"/>
  <c r="A474" i="13"/>
  <c r="O473" i="13"/>
  <c r="N473" i="13"/>
  <c r="M473" i="13"/>
  <c r="J473" i="13"/>
  <c r="I473" i="13"/>
  <c r="F473" i="13"/>
  <c r="E473" i="13"/>
  <c r="C473" i="13"/>
  <c r="B473" i="13"/>
  <c r="A473" i="13"/>
  <c r="O472" i="13"/>
  <c r="N472" i="13"/>
  <c r="M472" i="13"/>
  <c r="J472" i="13"/>
  <c r="I472" i="13"/>
  <c r="F472" i="13"/>
  <c r="E472" i="13"/>
  <c r="C472" i="13"/>
  <c r="B472" i="13"/>
  <c r="A472" i="13"/>
  <c r="O471" i="13"/>
  <c r="N471" i="13"/>
  <c r="M471" i="13"/>
  <c r="J471" i="13"/>
  <c r="I471" i="13"/>
  <c r="F471" i="13"/>
  <c r="E471" i="13"/>
  <c r="C471" i="13"/>
  <c r="B471" i="13"/>
  <c r="A471" i="13"/>
  <c r="O470" i="13"/>
  <c r="N470" i="13"/>
  <c r="M470" i="13"/>
  <c r="J470" i="13"/>
  <c r="I470" i="13"/>
  <c r="F470" i="13"/>
  <c r="E470" i="13"/>
  <c r="C470" i="13"/>
  <c r="B470" i="13"/>
  <c r="A470" i="13"/>
  <c r="O469" i="13"/>
  <c r="N469" i="13"/>
  <c r="M469" i="13"/>
  <c r="J469" i="13"/>
  <c r="I469" i="13"/>
  <c r="F469" i="13"/>
  <c r="E469" i="13"/>
  <c r="C469" i="13"/>
  <c r="B469" i="13"/>
  <c r="A469" i="13"/>
  <c r="O468" i="13"/>
  <c r="N468" i="13"/>
  <c r="M468" i="13"/>
  <c r="J468" i="13"/>
  <c r="I468" i="13"/>
  <c r="F468" i="13"/>
  <c r="E468" i="13"/>
  <c r="C468" i="13"/>
  <c r="B468" i="13"/>
  <c r="A468" i="13"/>
  <c r="O467" i="13"/>
  <c r="N467" i="13"/>
  <c r="M467" i="13"/>
  <c r="J467" i="13"/>
  <c r="I467" i="13"/>
  <c r="F467" i="13"/>
  <c r="E467" i="13"/>
  <c r="C467" i="13"/>
  <c r="B467" i="13"/>
  <c r="A467" i="13"/>
  <c r="O466" i="13"/>
  <c r="N466" i="13"/>
  <c r="M466" i="13"/>
  <c r="J466" i="13"/>
  <c r="I466" i="13"/>
  <c r="F466" i="13"/>
  <c r="E466" i="13"/>
  <c r="C466" i="13"/>
  <c r="B466" i="13"/>
  <c r="A466" i="13"/>
  <c r="O465" i="13"/>
  <c r="N465" i="13"/>
  <c r="M465" i="13"/>
  <c r="J465" i="13"/>
  <c r="I465" i="13"/>
  <c r="F465" i="13"/>
  <c r="E465" i="13"/>
  <c r="C465" i="13"/>
  <c r="B465" i="13"/>
  <c r="A465" i="13"/>
  <c r="O464" i="13"/>
  <c r="N464" i="13"/>
  <c r="M464" i="13"/>
  <c r="J464" i="13"/>
  <c r="I464" i="13"/>
  <c r="F464" i="13"/>
  <c r="E464" i="13"/>
  <c r="C464" i="13"/>
  <c r="B464" i="13"/>
  <c r="A464" i="13"/>
  <c r="O463" i="13"/>
  <c r="N463" i="13"/>
  <c r="M463" i="13"/>
  <c r="J463" i="13"/>
  <c r="I463" i="13"/>
  <c r="F463" i="13"/>
  <c r="E463" i="13"/>
  <c r="C463" i="13"/>
  <c r="B463" i="13"/>
  <c r="A463" i="13"/>
  <c r="O462" i="13"/>
  <c r="N462" i="13"/>
  <c r="M462" i="13"/>
  <c r="J462" i="13"/>
  <c r="I462" i="13"/>
  <c r="F462" i="13"/>
  <c r="E462" i="13"/>
  <c r="C462" i="13"/>
  <c r="B462" i="13"/>
  <c r="A462" i="13"/>
  <c r="O461" i="13"/>
  <c r="N461" i="13"/>
  <c r="M461" i="13"/>
  <c r="J461" i="13"/>
  <c r="I461" i="13"/>
  <c r="F461" i="13"/>
  <c r="E461" i="13"/>
  <c r="C461" i="13"/>
  <c r="B461" i="13"/>
  <c r="A461" i="13"/>
  <c r="O460" i="13"/>
  <c r="N460" i="13"/>
  <c r="M460" i="13"/>
  <c r="J460" i="13"/>
  <c r="I460" i="13"/>
  <c r="F460" i="13"/>
  <c r="E460" i="13"/>
  <c r="C460" i="13"/>
  <c r="B460" i="13"/>
  <c r="A460" i="13"/>
  <c r="O459" i="13"/>
  <c r="N459" i="13"/>
  <c r="M459" i="13"/>
  <c r="J459" i="13"/>
  <c r="I459" i="13"/>
  <c r="F459" i="13"/>
  <c r="E459" i="13"/>
  <c r="C459" i="13"/>
  <c r="B459" i="13"/>
  <c r="A459" i="13"/>
  <c r="O458" i="13"/>
  <c r="N458" i="13"/>
  <c r="M458" i="13"/>
  <c r="J458" i="13"/>
  <c r="I458" i="13"/>
  <c r="F458" i="13"/>
  <c r="E458" i="13"/>
  <c r="C458" i="13"/>
  <c r="B458" i="13"/>
  <c r="A458" i="13"/>
  <c r="O457" i="13"/>
  <c r="N457" i="13"/>
  <c r="M457" i="13"/>
  <c r="J457" i="13"/>
  <c r="I457" i="13"/>
  <c r="F457" i="13"/>
  <c r="E457" i="13"/>
  <c r="C457" i="13"/>
  <c r="B457" i="13"/>
  <c r="A457" i="13"/>
  <c r="O456" i="13"/>
  <c r="N456" i="13"/>
  <c r="M456" i="13"/>
  <c r="J456" i="13"/>
  <c r="I456" i="13"/>
  <c r="F456" i="13"/>
  <c r="E456" i="13"/>
  <c r="C456" i="13"/>
  <c r="B456" i="13"/>
  <c r="A456" i="13"/>
  <c r="O455" i="13"/>
  <c r="N455" i="13"/>
  <c r="M455" i="13"/>
  <c r="J455" i="13"/>
  <c r="I455" i="13"/>
  <c r="F455" i="13"/>
  <c r="E455" i="13"/>
  <c r="C455" i="13"/>
  <c r="B455" i="13"/>
  <c r="A455" i="13"/>
  <c r="O454" i="13"/>
  <c r="N454" i="13"/>
  <c r="M454" i="13"/>
  <c r="J454" i="13"/>
  <c r="I454" i="13"/>
  <c r="F454" i="13"/>
  <c r="E454" i="13"/>
  <c r="C454" i="13"/>
  <c r="B454" i="13"/>
  <c r="A454" i="13"/>
  <c r="O453" i="13"/>
  <c r="N453" i="13"/>
  <c r="M453" i="13"/>
  <c r="J453" i="13"/>
  <c r="I453" i="13"/>
  <c r="F453" i="13"/>
  <c r="E453" i="13"/>
  <c r="C453" i="13"/>
  <c r="B453" i="13"/>
  <c r="A453" i="13"/>
  <c r="O452" i="13"/>
  <c r="N452" i="13"/>
  <c r="M452" i="13"/>
  <c r="J452" i="13"/>
  <c r="I452" i="13"/>
  <c r="F452" i="13"/>
  <c r="E452" i="13"/>
  <c r="C452" i="13"/>
  <c r="B452" i="13"/>
  <c r="A452" i="13"/>
  <c r="O451" i="13"/>
  <c r="N451" i="13"/>
  <c r="M451" i="13"/>
  <c r="J451" i="13"/>
  <c r="I451" i="13"/>
  <c r="F451" i="13"/>
  <c r="E451" i="13"/>
  <c r="C451" i="13"/>
  <c r="B451" i="13"/>
  <c r="A451" i="13"/>
  <c r="O450" i="13"/>
  <c r="N450" i="13"/>
  <c r="M450" i="13"/>
  <c r="J450" i="13"/>
  <c r="I450" i="13"/>
  <c r="F450" i="13"/>
  <c r="E450" i="13"/>
  <c r="C450" i="13"/>
  <c r="B450" i="13"/>
  <c r="A450" i="13"/>
  <c r="O449" i="13"/>
  <c r="N449" i="13"/>
  <c r="M449" i="13"/>
  <c r="J449" i="13"/>
  <c r="I449" i="13"/>
  <c r="F449" i="13"/>
  <c r="E449" i="13"/>
  <c r="C449" i="13"/>
  <c r="B449" i="13"/>
  <c r="A449" i="13"/>
  <c r="O448" i="13"/>
  <c r="N448" i="13"/>
  <c r="M448" i="13"/>
  <c r="J448" i="13"/>
  <c r="I448" i="13"/>
  <c r="F448" i="13"/>
  <c r="E448" i="13"/>
  <c r="C448" i="13"/>
  <c r="B448" i="13"/>
  <c r="A448" i="13"/>
  <c r="O447" i="13"/>
  <c r="N447" i="13"/>
  <c r="M447" i="13"/>
  <c r="J447" i="13"/>
  <c r="I447" i="13"/>
  <c r="F447" i="13"/>
  <c r="E447" i="13"/>
  <c r="C447" i="13"/>
  <c r="B447" i="13"/>
  <c r="A447" i="13"/>
  <c r="O446" i="13"/>
  <c r="N446" i="13"/>
  <c r="M446" i="13"/>
  <c r="J446" i="13"/>
  <c r="I446" i="13"/>
  <c r="F446" i="13"/>
  <c r="E446" i="13"/>
  <c r="C446" i="13"/>
  <c r="B446" i="13"/>
  <c r="A446" i="13"/>
  <c r="O445" i="13"/>
  <c r="N445" i="13"/>
  <c r="M445" i="13"/>
  <c r="J445" i="13"/>
  <c r="I445" i="13"/>
  <c r="F445" i="13"/>
  <c r="E445" i="13"/>
  <c r="C445" i="13"/>
  <c r="B445" i="13"/>
  <c r="A445" i="13"/>
  <c r="O444" i="13"/>
  <c r="N444" i="13"/>
  <c r="M444" i="13"/>
  <c r="J444" i="13"/>
  <c r="I444" i="13"/>
  <c r="F444" i="13"/>
  <c r="E444" i="13"/>
  <c r="C444" i="13"/>
  <c r="B444" i="13"/>
  <c r="A444" i="13"/>
  <c r="O443" i="13"/>
  <c r="N443" i="13"/>
  <c r="M443" i="13"/>
  <c r="J443" i="13"/>
  <c r="I443" i="13"/>
  <c r="F443" i="13"/>
  <c r="E443" i="13"/>
  <c r="C443" i="13"/>
  <c r="B443" i="13"/>
  <c r="A443" i="13"/>
  <c r="O442" i="13"/>
  <c r="N442" i="13"/>
  <c r="M442" i="13"/>
  <c r="J442" i="13"/>
  <c r="I442" i="13"/>
  <c r="F442" i="13"/>
  <c r="E442" i="13"/>
  <c r="C442" i="13"/>
  <c r="B442" i="13"/>
  <c r="A442" i="13"/>
  <c r="O441" i="13"/>
  <c r="N441" i="13"/>
  <c r="M441" i="13"/>
  <c r="J441" i="13"/>
  <c r="I441" i="13"/>
  <c r="F441" i="13"/>
  <c r="E441" i="13"/>
  <c r="C441" i="13"/>
  <c r="B441" i="13"/>
  <c r="A441" i="13"/>
  <c r="O440" i="13"/>
  <c r="N440" i="13"/>
  <c r="M440" i="13"/>
  <c r="J440" i="13"/>
  <c r="I440" i="13"/>
  <c r="F440" i="13"/>
  <c r="E440" i="13"/>
  <c r="C440" i="13"/>
  <c r="B440" i="13"/>
  <c r="A440" i="13"/>
  <c r="O439" i="13"/>
  <c r="N439" i="13"/>
  <c r="M439" i="13"/>
  <c r="J439" i="13"/>
  <c r="I439" i="13"/>
  <c r="F439" i="13"/>
  <c r="E439" i="13"/>
  <c r="C439" i="13"/>
  <c r="B439" i="13"/>
  <c r="A439" i="13"/>
  <c r="O438" i="13"/>
  <c r="N438" i="13"/>
  <c r="M438" i="13"/>
  <c r="J438" i="13"/>
  <c r="I438" i="13"/>
  <c r="F438" i="13"/>
  <c r="E438" i="13"/>
  <c r="C438" i="13"/>
  <c r="B438" i="13"/>
  <c r="A438" i="13"/>
  <c r="O437" i="13"/>
  <c r="N437" i="13"/>
  <c r="M437" i="13"/>
  <c r="J437" i="13"/>
  <c r="I437" i="13"/>
  <c r="F437" i="13"/>
  <c r="E437" i="13"/>
  <c r="C437" i="13"/>
  <c r="B437" i="13"/>
  <c r="A437" i="13"/>
  <c r="O436" i="13"/>
  <c r="N436" i="13"/>
  <c r="M436" i="13"/>
  <c r="J436" i="13"/>
  <c r="I436" i="13"/>
  <c r="F436" i="13"/>
  <c r="E436" i="13"/>
  <c r="C436" i="13"/>
  <c r="B436" i="13"/>
  <c r="A436" i="13"/>
  <c r="O435" i="13"/>
  <c r="N435" i="13"/>
  <c r="M435" i="13"/>
  <c r="J435" i="13"/>
  <c r="I435" i="13"/>
  <c r="F435" i="13"/>
  <c r="E435" i="13"/>
  <c r="C435" i="13"/>
  <c r="B435" i="13"/>
  <c r="A435" i="13"/>
  <c r="O434" i="13"/>
  <c r="N434" i="13"/>
  <c r="M434" i="13"/>
  <c r="J434" i="13"/>
  <c r="I434" i="13"/>
  <c r="F434" i="13"/>
  <c r="E434" i="13"/>
  <c r="C434" i="13"/>
  <c r="B434" i="13"/>
  <c r="A434" i="13"/>
  <c r="O433" i="13"/>
  <c r="N433" i="13"/>
  <c r="M433" i="13"/>
  <c r="J433" i="13"/>
  <c r="I433" i="13"/>
  <c r="F433" i="13"/>
  <c r="E433" i="13"/>
  <c r="C433" i="13"/>
  <c r="B433" i="13"/>
  <c r="A433" i="13"/>
  <c r="O432" i="13"/>
  <c r="N432" i="13"/>
  <c r="M432" i="13"/>
  <c r="J432" i="13"/>
  <c r="I432" i="13"/>
  <c r="F432" i="13"/>
  <c r="E432" i="13"/>
  <c r="C432" i="13"/>
  <c r="B432" i="13"/>
  <c r="A432" i="13"/>
  <c r="O431" i="13"/>
  <c r="N431" i="13"/>
  <c r="M431" i="13"/>
  <c r="J431" i="13"/>
  <c r="I431" i="13"/>
  <c r="F431" i="13"/>
  <c r="E431" i="13"/>
  <c r="C431" i="13"/>
  <c r="B431" i="13"/>
  <c r="A431" i="13"/>
  <c r="O430" i="13"/>
  <c r="N430" i="13"/>
  <c r="M430" i="13"/>
  <c r="J430" i="13"/>
  <c r="I430" i="13"/>
  <c r="F430" i="13"/>
  <c r="E430" i="13"/>
  <c r="C430" i="13"/>
  <c r="B430" i="13"/>
  <c r="A430" i="13"/>
  <c r="O429" i="13"/>
  <c r="N429" i="13"/>
  <c r="M429" i="13"/>
  <c r="J429" i="13"/>
  <c r="I429" i="13"/>
  <c r="F429" i="13"/>
  <c r="E429" i="13"/>
  <c r="C429" i="13"/>
  <c r="B429" i="13"/>
  <c r="A429" i="13"/>
  <c r="O428" i="13"/>
  <c r="N428" i="13"/>
  <c r="M428" i="13"/>
  <c r="J428" i="13"/>
  <c r="I428" i="13"/>
  <c r="F428" i="13"/>
  <c r="E428" i="13"/>
  <c r="C428" i="13"/>
  <c r="B428" i="13"/>
  <c r="A428" i="13"/>
  <c r="O427" i="13"/>
  <c r="N427" i="13"/>
  <c r="M427" i="13"/>
  <c r="J427" i="13"/>
  <c r="I427" i="13"/>
  <c r="F427" i="13"/>
  <c r="E427" i="13"/>
  <c r="C427" i="13"/>
  <c r="B427" i="13"/>
  <c r="A427" i="13"/>
  <c r="O426" i="13"/>
  <c r="N426" i="13"/>
  <c r="M426" i="13"/>
  <c r="J426" i="13"/>
  <c r="I426" i="13"/>
  <c r="F426" i="13"/>
  <c r="E426" i="13"/>
  <c r="C426" i="13"/>
  <c r="B426" i="13"/>
  <c r="A426" i="13"/>
  <c r="O425" i="13"/>
  <c r="N425" i="13"/>
  <c r="M425" i="13"/>
  <c r="J425" i="13"/>
  <c r="I425" i="13"/>
  <c r="F425" i="13"/>
  <c r="E425" i="13"/>
  <c r="C425" i="13"/>
  <c r="B425" i="13"/>
  <c r="A425" i="13"/>
  <c r="O424" i="13"/>
  <c r="N424" i="13"/>
  <c r="M424" i="13"/>
  <c r="J424" i="13"/>
  <c r="I424" i="13"/>
  <c r="F424" i="13"/>
  <c r="E424" i="13"/>
  <c r="C424" i="13"/>
  <c r="B424" i="13"/>
  <c r="A424" i="13"/>
  <c r="O423" i="13"/>
  <c r="N423" i="13"/>
  <c r="M423" i="13"/>
  <c r="J423" i="13"/>
  <c r="I423" i="13"/>
  <c r="F423" i="13"/>
  <c r="E423" i="13"/>
  <c r="C423" i="13"/>
  <c r="B423" i="13"/>
  <c r="A423" i="13"/>
  <c r="O422" i="13"/>
  <c r="N422" i="13"/>
  <c r="M422" i="13"/>
  <c r="J422" i="13"/>
  <c r="I422" i="13"/>
  <c r="F422" i="13"/>
  <c r="E422" i="13"/>
  <c r="C422" i="13"/>
  <c r="B422" i="13"/>
  <c r="A422" i="13"/>
  <c r="O421" i="13"/>
  <c r="N421" i="13"/>
  <c r="M421" i="13"/>
  <c r="J421" i="13"/>
  <c r="I421" i="13"/>
  <c r="F421" i="13"/>
  <c r="E421" i="13"/>
  <c r="C421" i="13"/>
  <c r="B421" i="13"/>
  <c r="A421" i="13"/>
  <c r="O420" i="13"/>
  <c r="N420" i="13"/>
  <c r="M420" i="13"/>
  <c r="J420" i="13"/>
  <c r="I420" i="13"/>
  <c r="F420" i="13"/>
  <c r="E420" i="13"/>
  <c r="C420" i="13"/>
  <c r="B420" i="13"/>
  <c r="A420" i="13"/>
  <c r="O419" i="13"/>
  <c r="N419" i="13"/>
  <c r="M419" i="13"/>
  <c r="J419" i="13"/>
  <c r="I419" i="13"/>
  <c r="F419" i="13"/>
  <c r="E419" i="13"/>
  <c r="C419" i="13"/>
  <c r="B419" i="13"/>
  <c r="A419" i="13"/>
  <c r="O418" i="13"/>
  <c r="N418" i="13"/>
  <c r="M418" i="13"/>
  <c r="J418" i="13"/>
  <c r="I418" i="13"/>
  <c r="F418" i="13"/>
  <c r="E418" i="13"/>
  <c r="C418" i="13"/>
  <c r="B418" i="13"/>
  <c r="A418" i="13"/>
  <c r="O417" i="13"/>
  <c r="N417" i="13"/>
  <c r="M417" i="13"/>
  <c r="J417" i="13"/>
  <c r="I417" i="13"/>
  <c r="F417" i="13"/>
  <c r="E417" i="13"/>
  <c r="C417" i="13"/>
  <c r="B417" i="13"/>
  <c r="A417" i="13"/>
  <c r="O416" i="13"/>
  <c r="N416" i="13"/>
  <c r="M416" i="13"/>
  <c r="J416" i="13"/>
  <c r="I416" i="13"/>
  <c r="F416" i="13"/>
  <c r="E416" i="13"/>
  <c r="C416" i="13"/>
  <c r="B416" i="13"/>
  <c r="A416" i="13"/>
  <c r="O415" i="13"/>
  <c r="N415" i="13"/>
  <c r="M415" i="13"/>
  <c r="J415" i="13"/>
  <c r="I415" i="13"/>
  <c r="F415" i="13"/>
  <c r="E415" i="13"/>
  <c r="C415" i="13"/>
  <c r="B415" i="13"/>
  <c r="A415" i="13"/>
  <c r="O414" i="13"/>
  <c r="N414" i="13"/>
  <c r="M414" i="13"/>
  <c r="J414" i="13"/>
  <c r="I414" i="13"/>
  <c r="F414" i="13"/>
  <c r="E414" i="13"/>
  <c r="C414" i="13"/>
  <c r="B414" i="13"/>
  <c r="A414" i="13"/>
  <c r="O413" i="13"/>
  <c r="N413" i="13"/>
  <c r="M413" i="13"/>
  <c r="J413" i="13"/>
  <c r="I413" i="13"/>
  <c r="F413" i="13"/>
  <c r="E413" i="13"/>
  <c r="C413" i="13"/>
  <c r="B413" i="13"/>
  <c r="A413" i="13"/>
  <c r="O412" i="13"/>
  <c r="N412" i="13"/>
  <c r="M412" i="13"/>
  <c r="J412" i="13"/>
  <c r="I412" i="13"/>
  <c r="F412" i="13"/>
  <c r="E412" i="13"/>
  <c r="C412" i="13"/>
  <c r="B412" i="13"/>
  <c r="A412" i="13"/>
  <c r="O411" i="13"/>
  <c r="N411" i="13"/>
  <c r="M411" i="13"/>
  <c r="J411" i="13"/>
  <c r="I411" i="13"/>
  <c r="F411" i="13"/>
  <c r="E411" i="13"/>
  <c r="C411" i="13"/>
  <c r="B411" i="13"/>
  <c r="A411" i="13"/>
  <c r="O410" i="13"/>
  <c r="N410" i="13"/>
  <c r="M410" i="13"/>
  <c r="J410" i="13"/>
  <c r="I410" i="13"/>
  <c r="F410" i="13"/>
  <c r="E410" i="13"/>
  <c r="C410" i="13"/>
  <c r="B410" i="13"/>
  <c r="A410" i="13"/>
  <c r="O409" i="13"/>
  <c r="N409" i="13"/>
  <c r="M409" i="13"/>
  <c r="J409" i="13"/>
  <c r="I409" i="13"/>
  <c r="F409" i="13"/>
  <c r="E409" i="13"/>
  <c r="C409" i="13"/>
  <c r="B409" i="13"/>
  <c r="A409" i="13"/>
  <c r="O408" i="13"/>
  <c r="N408" i="13"/>
  <c r="M408" i="13"/>
  <c r="J408" i="13"/>
  <c r="I408" i="13"/>
  <c r="F408" i="13"/>
  <c r="E408" i="13"/>
  <c r="C408" i="13"/>
  <c r="B408" i="13"/>
  <c r="A408" i="13"/>
  <c r="O407" i="13"/>
  <c r="N407" i="13"/>
  <c r="M407" i="13"/>
  <c r="J407" i="13"/>
  <c r="I407" i="13"/>
  <c r="F407" i="13"/>
  <c r="E407" i="13"/>
  <c r="C407" i="13"/>
  <c r="B407" i="13"/>
  <c r="A407" i="13"/>
  <c r="O406" i="13"/>
  <c r="N406" i="13"/>
  <c r="M406" i="13"/>
  <c r="J406" i="13"/>
  <c r="I406" i="13"/>
  <c r="F406" i="13"/>
  <c r="E406" i="13"/>
  <c r="C406" i="13"/>
  <c r="B406" i="13"/>
  <c r="A406" i="13"/>
  <c r="O405" i="13"/>
  <c r="N405" i="13"/>
  <c r="M405" i="13"/>
  <c r="J405" i="13"/>
  <c r="I405" i="13"/>
  <c r="F405" i="13"/>
  <c r="E405" i="13"/>
  <c r="C405" i="13"/>
  <c r="B405" i="13"/>
  <c r="A405" i="13"/>
  <c r="O404" i="13"/>
  <c r="N404" i="13"/>
  <c r="M404" i="13"/>
  <c r="J404" i="13"/>
  <c r="I404" i="13"/>
  <c r="F404" i="13"/>
  <c r="E404" i="13"/>
  <c r="C404" i="13"/>
  <c r="B404" i="13"/>
  <c r="A404" i="13"/>
  <c r="O403" i="13"/>
  <c r="N403" i="13"/>
  <c r="M403" i="13"/>
  <c r="J403" i="13"/>
  <c r="I403" i="13"/>
  <c r="F403" i="13"/>
  <c r="E403" i="13"/>
  <c r="C403" i="13"/>
  <c r="B403" i="13"/>
  <c r="A403" i="13"/>
  <c r="O402" i="13"/>
  <c r="N402" i="13"/>
  <c r="M402" i="13"/>
  <c r="J402" i="13"/>
  <c r="I402" i="13"/>
  <c r="F402" i="13"/>
  <c r="E402" i="13"/>
  <c r="C402" i="13"/>
  <c r="B402" i="13"/>
  <c r="A402" i="13"/>
  <c r="O401" i="13"/>
  <c r="N401" i="13"/>
  <c r="M401" i="13"/>
  <c r="J401" i="13"/>
  <c r="I401" i="13"/>
  <c r="F401" i="13"/>
  <c r="E401" i="13"/>
  <c r="C401" i="13"/>
  <c r="B401" i="13"/>
  <c r="A401" i="13"/>
  <c r="O400" i="13"/>
  <c r="N400" i="13"/>
  <c r="M400" i="13"/>
  <c r="J400" i="13"/>
  <c r="I400" i="13"/>
  <c r="F400" i="13"/>
  <c r="E400" i="13"/>
  <c r="C400" i="13"/>
  <c r="B400" i="13"/>
  <c r="A400" i="13"/>
  <c r="O399" i="13"/>
  <c r="N399" i="13"/>
  <c r="M399" i="13"/>
  <c r="J399" i="13"/>
  <c r="I399" i="13"/>
  <c r="F399" i="13"/>
  <c r="E399" i="13"/>
  <c r="C399" i="13"/>
  <c r="B399" i="13"/>
  <c r="A399" i="13"/>
  <c r="O398" i="13"/>
  <c r="N398" i="13"/>
  <c r="M398" i="13"/>
  <c r="J398" i="13"/>
  <c r="I398" i="13"/>
  <c r="F398" i="13"/>
  <c r="E398" i="13"/>
  <c r="C398" i="13"/>
  <c r="B398" i="13"/>
  <c r="A398" i="13"/>
  <c r="O397" i="13"/>
  <c r="N397" i="13"/>
  <c r="M397" i="13"/>
  <c r="J397" i="13"/>
  <c r="I397" i="13"/>
  <c r="F397" i="13"/>
  <c r="E397" i="13"/>
  <c r="C397" i="13"/>
  <c r="B397" i="13"/>
  <c r="A397" i="13"/>
  <c r="O396" i="13"/>
  <c r="N396" i="13"/>
  <c r="M396" i="13"/>
  <c r="J396" i="13"/>
  <c r="I396" i="13"/>
  <c r="F396" i="13"/>
  <c r="E396" i="13"/>
  <c r="C396" i="13"/>
  <c r="B396" i="13"/>
  <c r="A396" i="13"/>
  <c r="O395" i="13"/>
  <c r="N395" i="13"/>
  <c r="M395" i="13"/>
  <c r="J395" i="13"/>
  <c r="I395" i="13"/>
  <c r="F395" i="13"/>
  <c r="E395" i="13"/>
  <c r="C395" i="13"/>
  <c r="B395" i="13"/>
  <c r="A395" i="13"/>
  <c r="O394" i="13"/>
  <c r="N394" i="13"/>
  <c r="M394" i="13"/>
  <c r="J394" i="13"/>
  <c r="I394" i="13"/>
  <c r="F394" i="13"/>
  <c r="E394" i="13"/>
  <c r="C394" i="13"/>
  <c r="B394" i="13"/>
  <c r="A394" i="13"/>
  <c r="O393" i="13"/>
  <c r="N393" i="13"/>
  <c r="M393" i="13"/>
  <c r="J393" i="13"/>
  <c r="I393" i="13"/>
  <c r="F393" i="13"/>
  <c r="E393" i="13"/>
  <c r="C393" i="13"/>
  <c r="B393" i="13"/>
  <c r="A393" i="13"/>
  <c r="O392" i="13"/>
  <c r="N392" i="13"/>
  <c r="M392" i="13"/>
  <c r="J392" i="13"/>
  <c r="I392" i="13"/>
  <c r="F392" i="13"/>
  <c r="E392" i="13"/>
  <c r="C392" i="13"/>
  <c r="B392" i="13"/>
  <c r="A392" i="13"/>
  <c r="O391" i="13"/>
  <c r="N391" i="13"/>
  <c r="M391" i="13"/>
  <c r="J391" i="13"/>
  <c r="I391" i="13"/>
  <c r="F391" i="13"/>
  <c r="E391" i="13"/>
  <c r="C391" i="13"/>
  <c r="B391" i="13"/>
  <c r="A391" i="13"/>
  <c r="O390" i="13"/>
  <c r="N390" i="13"/>
  <c r="M390" i="13"/>
  <c r="J390" i="13"/>
  <c r="I390" i="13"/>
  <c r="F390" i="13"/>
  <c r="E390" i="13"/>
  <c r="C390" i="13"/>
  <c r="B390" i="13"/>
  <c r="A390" i="13"/>
  <c r="O389" i="13"/>
  <c r="N389" i="13"/>
  <c r="M389" i="13"/>
  <c r="J389" i="13"/>
  <c r="I389" i="13"/>
  <c r="F389" i="13"/>
  <c r="E389" i="13"/>
  <c r="C389" i="13"/>
  <c r="B389" i="13"/>
  <c r="A389" i="13"/>
  <c r="O388" i="13"/>
  <c r="N388" i="13"/>
  <c r="M388" i="13"/>
  <c r="J388" i="13"/>
  <c r="I388" i="13"/>
  <c r="F388" i="13"/>
  <c r="E388" i="13"/>
  <c r="C388" i="13"/>
  <c r="B388" i="13"/>
  <c r="A388" i="13"/>
  <c r="O387" i="13"/>
  <c r="N387" i="13"/>
  <c r="M387" i="13"/>
  <c r="J387" i="13"/>
  <c r="I387" i="13"/>
  <c r="F387" i="13"/>
  <c r="E387" i="13"/>
  <c r="C387" i="13"/>
  <c r="B387" i="13"/>
  <c r="A387" i="13"/>
  <c r="O386" i="13"/>
  <c r="N386" i="13"/>
  <c r="M386" i="13"/>
  <c r="J386" i="13"/>
  <c r="I386" i="13"/>
  <c r="F386" i="13"/>
  <c r="E386" i="13"/>
  <c r="C386" i="13"/>
  <c r="B386" i="13"/>
  <c r="A386" i="13"/>
  <c r="O385" i="13"/>
  <c r="N385" i="13"/>
  <c r="M385" i="13"/>
  <c r="J385" i="13"/>
  <c r="I385" i="13"/>
  <c r="F385" i="13"/>
  <c r="E385" i="13"/>
  <c r="C385" i="13"/>
  <c r="B385" i="13"/>
  <c r="A385" i="13"/>
  <c r="O384" i="13"/>
  <c r="N384" i="13"/>
  <c r="M384" i="13"/>
  <c r="J384" i="13"/>
  <c r="I384" i="13"/>
  <c r="F384" i="13"/>
  <c r="E384" i="13"/>
  <c r="C384" i="13"/>
  <c r="B384" i="13"/>
  <c r="A384" i="13"/>
  <c r="O383" i="13"/>
  <c r="N383" i="13"/>
  <c r="M383" i="13"/>
  <c r="J383" i="13"/>
  <c r="I383" i="13"/>
  <c r="F383" i="13"/>
  <c r="E383" i="13"/>
  <c r="C383" i="13"/>
  <c r="B383" i="13"/>
  <c r="A383" i="13"/>
  <c r="O382" i="13"/>
  <c r="N382" i="13"/>
  <c r="M382" i="13"/>
  <c r="J382" i="13"/>
  <c r="I382" i="13"/>
  <c r="F382" i="13"/>
  <c r="E382" i="13"/>
  <c r="C382" i="13"/>
  <c r="B382" i="13"/>
  <c r="A382" i="13"/>
  <c r="O381" i="13"/>
  <c r="N381" i="13"/>
  <c r="M381" i="13"/>
  <c r="J381" i="13"/>
  <c r="I381" i="13"/>
  <c r="F381" i="13"/>
  <c r="E381" i="13"/>
  <c r="C381" i="13"/>
  <c r="B381" i="13"/>
  <c r="A381" i="13"/>
  <c r="O380" i="13"/>
  <c r="N380" i="13"/>
  <c r="M380" i="13"/>
  <c r="J380" i="13"/>
  <c r="I380" i="13"/>
  <c r="F380" i="13"/>
  <c r="E380" i="13"/>
  <c r="C380" i="13"/>
  <c r="B380" i="13"/>
  <c r="A380" i="13"/>
  <c r="O379" i="13"/>
  <c r="N379" i="13"/>
  <c r="M379" i="13"/>
  <c r="J379" i="13"/>
  <c r="I379" i="13"/>
  <c r="F379" i="13"/>
  <c r="E379" i="13"/>
  <c r="C379" i="13"/>
  <c r="B379" i="13"/>
  <c r="A379" i="13"/>
  <c r="O378" i="13"/>
  <c r="N378" i="13"/>
  <c r="M378" i="13"/>
  <c r="J378" i="13"/>
  <c r="I378" i="13"/>
  <c r="F378" i="13"/>
  <c r="E378" i="13"/>
  <c r="C378" i="13"/>
  <c r="B378" i="13"/>
  <c r="A378" i="13"/>
  <c r="O377" i="13"/>
  <c r="N377" i="13"/>
  <c r="M377" i="13"/>
  <c r="J377" i="13"/>
  <c r="I377" i="13"/>
  <c r="F377" i="13"/>
  <c r="E377" i="13"/>
  <c r="C377" i="13"/>
  <c r="B377" i="13"/>
  <c r="A377" i="13"/>
  <c r="O376" i="13"/>
  <c r="N376" i="13"/>
  <c r="M376" i="13"/>
  <c r="J376" i="13"/>
  <c r="I376" i="13"/>
  <c r="F376" i="13"/>
  <c r="E376" i="13"/>
  <c r="C376" i="13"/>
  <c r="B376" i="13"/>
  <c r="A376" i="13"/>
  <c r="O375" i="13"/>
  <c r="N375" i="13"/>
  <c r="M375" i="13"/>
  <c r="J375" i="13"/>
  <c r="I375" i="13"/>
  <c r="F375" i="13"/>
  <c r="E375" i="13"/>
  <c r="C375" i="13"/>
  <c r="B375" i="13"/>
  <c r="A375" i="13"/>
  <c r="O374" i="13"/>
  <c r="N374" i="13"/>
  <c r="M374" i="13"/>
  <c r="J374" i="13"/>
  <c r="I374" i="13"/>
  <c r="F374" i="13"/>
  <c r="E374" i="13"/>
  <c r="C374" i="13"/>
  <c r="B374" i="13"/>
  <c r="A374" i="13"/>
  <c r="O373" i="13"/>
  <c r="N373" i="13"/>
  <c r="M373" i="13"/>
  <c r="J373" i="13"/>
  <c r="I373" i="13"/>
  <c r="F373" i="13"/>
  <c r="E373" i="13"/>
  <c r="C373" i="13"/>
  <c r="B373" i="13"/>
  <c r="A373" i="13"/>
  <c r="O372" i="13"/>
  <c r="N372" i="13"/>
  <c r="M372" i="13"/>
  <c r="J372" i="13"/>
  <c r="I372" i="13"/>
  <c r="F372" i="13"/>
  <c r="E372" i="13"/>
  <c r="C372" i="13"/>
  <c r="B372" i="13"/>
  <c r="A372" i="13"/>
  <c r="O371" i="13"/>
  <c r="N371" i="13"/>
  <c r="M371" i="13"/>
  <c r="J371" i="13"/>
  <c r="I371" i="13"/>
  <c r="F371" i="13"/>
  <c r="E371" i="13"/>
  <c r="C371" i="13"/>
  <c r="B371" i="13"/>
  <c r="A371" i="13"/>
  <c r="O370" i="13"/>
  <c r="N370" i="13"/>
  <c r="M370" i="13"/>
  <c r="J370" i="13"/>
  <c r="I370" i="13"/>
  <c r="F370" i="13"/>
  <c r="E370" i="13"/>
  <c r="C370" i="13"/>
  <c r="B370" i="13"/>
  <c r="A370" i="13"/>
  <c r="O369" i="13"/>
  <c r="N369" i="13"/>
  <c r="M369" i="13"/>
  <c r="J369" i="13"/>
  <c r="I369" i="13"/>
  <c r="F369" i="13"/>
  <c r="E369" i="13"/>
  <c r="C369" i="13"/>
  <c r="B369" i="13"/>
  <c r="A369" i="13"/>
  <c r="O368" i="13"/>
  <c r="N368" i="13"/>
  <c r="M368" i="13"/>
  <c r="J368" i="13"/>
  <c r="I368" i="13"/>
  <c r="F368" i="13"/>
  <c r="E368" i="13"/>
  <c r="C368" i="13"/>
  <c r="B368" i="13"/>
  <c r="A368" i="13"/>
  <c r="O367" i="13"/>
  <c r="N367" i="13"/>
  <c r="M367" i="13"/>
  <c r="J367" i="13"/>
  <c r="I367" i="13"/>
  <c r="F367" i="13"/>
  <c r="E367" i="13"/>
  <c r="C367" i="13"/>
  <c r="B367" i="13"/>
  <c r="A367" i="13"/>
  <c r="O366" i="13"/>
  <c r="N366" i="13"/>
  <c r="M366" i="13"/>
  <c r="J366" i="13"/>
  <c r="I366" i="13"/>
  <c r="F366" i="13"/>
  <c r="E366" i="13"/>
  <c r="C366" i="13"/>
  <c r="B366" i="13"/>
  <c r="A366" i="13"/>
  <c r="O365" i="13"/>
  <c r="N365" i="13"/>
  <c r="M365" i="13"/>
  <c r="J365" i="13"/>
  <c r="I365" i="13"/>
  <c r="F365" i="13"/>
  <c r="E365" i="13"/>
  <c r="C365" i="13"/>
  <c r="B365" i="13"/>
  <c r="A365" i="13"/>
  <c r="O364" i="13"/>
  <c r="N364" i="13"/>
  <c r="M364" i="13"/>
  <c r="J364" i="13"/>
  <c r="I364" i="13"/>
  <c r="F364" i="13"/>
  <c r="E364" i="13"/>
  <c r="C364" i="13"/>
  <c r="B364" i="13"/>
  <c r="A364" i="13"/>
  <c r="O363" i="13"/>
  <c r="N363" i="13"/>
  <c r="M363" i="13"/>
  <c r="J363" i="13"/>
  <c r="I363" i="13"/>
  <c r="F363" i="13"/>
  <c r="E363" i="13"/>
  <c r="C363" i="13"/>
  <c r="B363" i="13"/>
  <c r="A363" i="13"/>
  <c r="O362" i="13"/>
  <c r="N362" i="13"/>
  <c r="M362" i="13"/>
  <c r="J362" i="13"/>
  <c r="I362" i="13"/>
  <c r="F362" i="13"/>
  <c r="E362" i="13"/>
  <c r="C362" i="13"/>
  <c r="B362" i="13"/>
  <c r="A362" i="13"/>
  <c r="O361" i="13"/>
  <c r="N361" i="13"/>
  <c r="M361" i="13"/>
  <c r="J361" i="13"/>
  <c r="I361" i="13"/>
  <c r="F361" i="13"/>
  <c r="E361" i="13"/>
  <c r="C361" i="13"/>
  <c r="B361" i="13"/>
  <c r="A361" i="13"/>
  <c r="O360" i="13"/>
  <c r="N360" i="13"/>
  <c r="M360" i="13"/>
  <c r="J360" i="13"/>
  <c r="I360" i="13"/>
  <c r="F360" i="13"/>
  <c r="E360" i="13"/>
  <c r="C360" i="13"/>
  <c r="B360" i="13"/>
  <c r="A360" i="13"/>
  <c r="O359" i="13"/>
  <c r="N359" i="13"/>
  <c r="M359" i="13"/>
  <c r="J359" i="13"/>
  <c r="I359" i="13"/>
  <c r="F359" i="13"/>
  <c r="E359" i="13"/>
  <c r="C359" i="13"/>
  <c r="B359" i="13"/>
  <c r="A359" i="13"/>
  <c r="O358" i="13"/>
  <c r="N358" i="13"/>
  <c r="M358" i="13"/>
  <c r="J358" i="13"/>
  <c r="I358" i="13"/>
  <c r="F358" i="13"/>
  <c r="E358" i="13"/>
  <c r="C358" i="13"/>
  <c r="B358" i="13"/>
  <c r="A358" i="13"/>
  <c r="O357" i="13"/>
  <c r="N357" i="13"/>
  <c r="M357" i="13"/>
  <c r="J357" i="13"/>
  <c r="I357" i="13"/>
  <c r="F357" i="13"/>
  <c r="E357" i="13"/>
  <c r="C357" i="13"/>
  <c r="B357" i="13"/>
  <c r="A357" i="13"/>
  <c r="O356" i="13"/>
  <c r="N356" i="13"/>
  <c r="M356" i="13"/>
  <c r="J356" i="13"/>
  <c r="I356" i="13"/>
  <c r="F356" i="13"/>
  <c r="E356" i="13"/>
  <c r="C356" i="13"/>
  <c r="B356" i="13"/>
  <c r="A356" i="13"/>
  <c r="O355" i="13"/>
  <c r="N355" i="13"/>
  <c r="M355" i="13"/>
  <c r="J355" i="13"/>
  <c r="I355" i="13"/>
  <c r="F355" i="13"/>
  <c r="E355" i="13"/>
  <c r="C355" i="13"/>
  <c r="B355" i="13"/>
  <c r="A355" i="13"/>
  <c r="O354" i="13"/>
  <c r="N354" i="13"/>
  <c r="M354" i="13"/>
  <c r="J354" i="13"/>
  <c r="I354" i="13"/>
  <c r="F354" i="13"/>
  <c r="E354" i="13"/>
  <c r="C354" i="13"/>
  <c r="B354" i="13"/>
  <c r="A354" i="13"/>
  <c r="O353" i="13"/>
  <c r="N353" i="13"/>
  <c r="M353" i="13"/>
  <c r="J353" i="13"/>
  <c r="I353" i="13"/>
  <c r="F353" i="13"/>
  <c r="E353" i="13"/>
  <c r="C353" i="13"/>
  <c r="B353" i="13"/>
  <c r="A353" i="13"/>
  <c r="O352" i="13"/>
  <c r="N352" i="13"/>
  <c r="M352" i="13"/>
  <c r="J352" i="13"/>
  <c r="I352" i="13"/>
  <c r="F352" i="13"/>
  <c r="E352" i="13"/>
  <c r="C352" i="13"/>
  <c r="B352" i="13"/>
  <c r="A352" i="13"/>
  <c r="O351" i="13"/>
  <c r="N351" i="13"/>
  <c r="M351" i="13"/>
  <c r="J351" i="13"/>
  <c r="I351" i="13"/>
  <c r="F351" i="13"/>
  <c r="E351" i="13"/>
  <c r="C351" i="13"/>
  <c r="B351" i="13"/>
  <c r="A351" i="13"/>
  <c r="O350" i="13"/>
  <c r="N350" i="13"/>
  <c r="M350" i="13"/>
  <c r="J350" i="13"/>
  <c r="I350" i="13"/>
  <c r="F350" i="13"/>
  <c r="E350" i="13"/>
  <c r="C350" i="13"/>
  <c r="B350" i="13"/>
  <c r="A350" i="13"/>
  <c r="O349" i="13"/>
  <c r="N349" i="13"/>
  <c r="M349" i="13"/>
  <c r="J349" i="13"/>
  <c r="I349" i="13"/>
  <c r="F349" i="13"/>
  <c r="E349" i="13"/>
  <c r="C349" i="13"/>
  <c r="B349" i="13"/>
  <c r="A349" i="13"/>
  <c r="O348" i="13"/>
  <c r="N348" i="13"/>
  <c r="M348" i="13"/>
  <c r="J348" i="13"/>
  <c r="I348" i="13"/>
  <c r="F348" i="13"/>
  <c r="E348" i="13"/>
  <c r="C348" i="13"/>
  <c r="B348" i="13"/>
  <c r="A348" i="13"/>
  <c r="O347" i="13"/>
  <c r="N347" i="13"/>
  <c r="M347" i="13"/>
  <c r="J347" i="13"/>
  <c r="I347" i="13"/>
  <c r="F347" i="13"/>
  <c r="E347" i="13"/>
  <c r="C347" i="13"/>
  <c r="B347" i="13"/>
  <c r="A347" i="13"/>
  <c r="O346" i="13"/>
  <c r="N346" i="13"/>
  <c r="M346" i="13"/>
  <c r="J346" i="13"/>
  <c r="I346" i="13"/>
  <c r="F346" i="13"/>
  <c r="E346" i="13"/>
  <c r="C346" i="13"/>
  <c r="B346" i="13"/>
  <c r="A346" i="13"/>
  <c r="O345" i="13"/>
  <c r="N345" i="13"/>
  <c r="M345" i="13"/>
  <c r="J345" i="13"/>
  <c r="I345" i="13"/>
  <c r="F345" i="13"/>
  <c r="E345" i="13"/>
  <c r="C345" i="13"/>
  <c r="B345" i="13"/>
  <c r="A345" i="13"/>
  <c r="O344" i="13"/>
  <c r="N344" i="13"/>
  <c r="M344" i="13"/>
  <c r="J344" i="13"/>
  <c r="I344" i="13"/>
  <c r="F344" i="13"/>
  <c r="E344" i="13"/>
  <c r="C344" i="13"/>
  <c r="B344" i="13"/>
  <c r="A344" i="13"/>
  <c r="O343" i="13"/>
  <c r="N343" i="13"/>
  <c r="M343" i="13"/>
  <c r="J343" i="13"/>
  <c r="I343" i="13"/>
  <c r="F343" i="13"/>
  <c r="E343" i="13"/>
  <c r="C343" i="13"/>
  <c r="B343" i="13"/>
  <c r="A343" i="13"/>
  <c r="O342" i="13"/>
  <c r="N342" i="13"/>
  <c r="M342" i="13"/>
  <c r="J342" i="13"/>
  <c r="I342" i="13"/>
  <c r="F342" i="13"/>
  <c r="E342" i="13"/>
  <c r="C342" i="13"/>
  <c r="B342" i="13"/>
  <c r="A342" i="13"/>
  <c r="O341" i="13"/>
  <c r="N341" i="13"/>
  <c r="M341" i="13"/>
  <c r="J341" i="13"/>
  <c r="I341" i="13"/>
  <c r="F341" i="13"/>
  <c r="E341" i="13"/>
  <c r="C341" i="13"/>
  <c r="B341" i="13"/>
  <c r="A341" i="13"/>
  <c r="O340" i="13"/>
  <c r="N340" i="13"/>
  <c r="M340" i="13"/>
  <c r="J340" i="13"/>
  <c r="I340" i="13"/>
  <c r="F340" i="13"/>
  <c r="E340" i="13"/>
  <c r="C340" i="13"/>
  <c r="B340" i="13"/>
  <c r="A340" i="13"/>
  <c r="O339" i="13"/>
  <c r="N339" i="13"/>
  <c r="M339" i="13"/>
  <c r="J339" i="13"/>
  <c r="I339" i="13"/>
  <c r="F339" i="13"/>
  <c r="E339" i="13"/>
  <c r="C339" i="13"/>
  <c r="B339" i="13"/>
  <c r="A339" i="13"/>
  <c r="O338" i="13"/>
  <c r="N338" i="13"/>
  <c r="M338" i="13"/>
  <c r="J338" i="13"/>
  <c r="I338" i="13"/>
  <c r="F338" i="13"/>
  <c r="E338" i="13"/>
  <c r="C338" i="13"/>
  <c r="B338" i="13"/>
  <c r="A338" i="13"/>
  <c r="O337" i="13"/>
  <c r="N337" i="13"/>
  <c r="M337" i="13"/>
  <c r="J337" i="13"/>
  <c r="I337" i="13"/>
  <c r="F337" i="13"/>
  <c r="E337" i="13"/>
  <c r="C337" i="13"/>
  <c r="B337" i="13"/>
  <c r="A337" i="13"/>
  <c r="O336" i="13"/>
  <c r="N336" i="13"/>
  <c r="M336" i="13"/>
  <c r="J336" i="13"/>
  <c r="I336" i="13"/>
  <c r="F336" i="13"/>
  <c r="E336" i="13"/>
  <c r="C336" i="13"/>
  <c r="B336" i="13"/>
  <c r="A336" i="13"/>
  <c r="O335" i="13"/>
  <c r="N335" i="13"/>
  <c r="M335" i="13"/>
  <c r="J335" i="13"/>
  <c r="I335" i="13"/>
  <c r="F335" i="13"/>
  <c r="E335" i="13"/>
  <c r="C335" i="13"/>
  <c r="B335" i="13"/>
  <c r="A335" i="13"/>
  <c r="O334" i="13"/>
  <c r="N334" i="13"/>
  <c r="M334" i="13"/>
  <c r="J334" i="13"/>
  <c r="I334" i="13"/>
  <c r="F334" i="13"/>
  <c r="E334" i="13"/>
  <c r="C334" i="13"/>
  <c r="B334" i="13"/>
  <c r="A334" i="13"/>
  <c r="O333" i="13"/>
  <c r="N333" i="13"/>
  <c r="M333" i="13"/>
  <c r="J333" i="13"/>
  <c r="I333" i="13"/>
  <c r="F333" i="13"/>
  <c r="E333" i="13"/>
  <c r="C333" i="13"/>
  <c r="B333" i="13"/>
  <c r="A333" i="13"/>
  <c r="O332" i="13"/>
  <c r="N332" i="13"/>
  <c r="M332" i="13"/>
  <c r="J332" i="13"/>
  <c r="I332" i="13"/>
  <c r="F332" i="13"/>
  <c r="E332" i="13"/>
  <c r="C332" i="13"/>
  <c r="B332" i="13"/>
  <c r="A332" i="13"/>
  <c r="O331" i="13"/>
  <c r="N331" i="13"/>
  <c r="M331" i="13"/>
  <c r="J331" i="13"/>
  <c r="I331" i="13"/>
  <c r="F331" i="13"/>
  <c r="E331" i="13"/>
  <c r="C331" i="13"/>
  <c r="B331" i="13"/>
  <c r="A331" i="13"/>
  <c r="O330" i="13"/>
  <c r="N330" i="13"/>
  <c r="M330" i="13"/>
  <c r="J330" i="13"/>
  <c r="I330" i="13"/>
  <c r="F330" i="13"/>
  <c r="E330" i="13"/>
  <c r="C330" i="13"/>
  <c r="B330" i="13"/>
  <c r="A330" i="13"/>
  <c r="O329" i="13"/>
  <c r="N329" i="13"/>
  <c r="M329" i="13"/>
  <c r="J329" i="13"/>
  <c r="I329" i="13"/>
  <c r="F329" i="13"/>
  <c r="E329" i="13"/>
  <c r="C329" i="13"/>
  <c r="B329" i="13"/>
  <c r="A329" i="13"/>
  <c r="O328" i="13"/>
  <c r="N328" i="13"/>
  <c r="M328" i="13"/>
  <c r="J328" i="13"/>
  <c r="I328" i="13"/>
  <c r="F328" i="13"/>
  <c r="E328" i="13"/>
  <c r="C328" i="13"/>
  <c r="B328" i="13"/>
  <c r="A328" i="13"/>
  <c r="O327" i="13"/>
  <c r="N327" i="13"/>
  <c r="M327" i="13"/>
  <c r="J327" i="13"/>
  <c r="I327" i="13"/>
  <c r="F327" i="13"/>
  <c r="E327" i="13"/>
  <c r="C327" i="13"/>
  <c r="B327" i="13"/>
  <c r="A327" i="13"/>
  <c r="O326" i="13"/>
  <c r="N326" i="13"/>
  <c r="M326" i="13"/>
  <c r="J326" i="13"/>
  <c r="I326" i="13"/>
  <c r="F326" i="13"/>
  <c r="E326" i="13"/>
  <c r="C326" i="13"/>
  <c r="B326" i="13"/>
  <c r="A326" i="13"/>
  <c r="O325" i="13"/>
  <c r="N325" i="13"/>
  <c r="M325" i="13"/>
  <c r="J325" i="13"/>
  <c r="I325" i="13"/>
  <c r="F325" i="13"/>
  <c r="E325" i="13"/>
  <c r="C325" i="13"/>
  <c r="B325" i="13"/>
  <c r="A325" i="13"/>
  <c r="O324" i="13"/>
  <c r="N324" i="13"/>
  <c r="M324" i="13"/>
  <c r="J324" i="13"/>
  <c r="I324" i="13"/>
  <c r="F324" i="13"/>
  <c r="E324" i="13"/>
  <c r="C324" i="13"/>
  <c r="B324" i="13"/>
  <c r="A324" i="13"/>
  <c r="O323" i="13"/>
  <c r="N323" i="13"/>
  <c r="M323" i="13"/>
  <c r="J323" i="13"/>
  <c r="I323" i="13"/>
  <c r="F323" i="13"/>
  <c r="E323" i="13"/>
  <c r="C323" i="13"/>
  <c r="B323" i="13"/>
  <c r="A323" i="13"/>
  <c r="O322" i="13"/>
  <c r="N322" i="13"/>
  <c r="M322" i="13"/>
  <c r="J322" i="13"/>
  <c r="I322" i="13"/>
  <c r="F322" i="13"/>
  <c r="E322" i="13"/>
  <c r="C322" i="13"/>
  <c r="B322" i="13"/>
  <c r="A322" i="13"/>
  <c r="O321" i="13"/>
  <c r="N321" i="13"/>
  <c r="M321" i="13"/>
  <c r="J321" i="13"/>
  <c r="I321" i="13"/>
  <c r="F321" i="13"/>
  <c r="E321" i="13"/>
  <c r="C321" i="13"/>
  <c r="B321" i="13"/>
  <c r="A321" i="13"/>
  <c r="O320" i="13"/>
  <c r="N320" i="13"/>
  <c r="M320" i="13"/>
  <c r="J320" i="13"/>
  <c r="I320" i="13"/>
  <c r="F320" i="13"/>
  <c r="E320" i="13"/>
  <c r="C320" i="13"/>
  <c r="B320" i="13"/>
  <c r="A320" i="13"/>
  <c r="O319" i="13"/>
  <c r="N319" i="13"/>
  <c r="M319" i="13"/>
  <c r="J319" i="13"/>
  <c r="I319" i="13"/>
  <c r="F319" i="13"/>
  <c r="E319" i="13"/>
  <c r="C319" i="13"/>
  <c r="B319" i="13"/>
  <c r="A319" i="13"/>
  <c r="O318" i="13"/>
  <c r="N318" i="13"/>
  <c r="M318" i="13"/>
  <c r="J318" i="13"/>
  <c r="I318" i="13"/>
  <c r="F318" i="13"/>
  <c r="E318" i="13"/>
  <c r="C318" i="13"/>
  <c r="B318" i="13"/>
  <c r="A318" i="13"/>
  <c r="O317" i="13"/>
  <c r="N317" i="13"/>
  <c r="M317" i="13"/>
  <c r="J317" i="13"/>
  <c r="I317" i="13"/>
  <c r="F317" i="13"/>
  <c r="E317" i="13"/>
  <c r="C317" i="13"/>
  <c r="B317" i="13"/>
  <c r="A317" i="13"/>
  <c r="O316" i="13"/>
  <c r="N316" i="13"/>
  <c r="M316" i="13"/>
  <c r="J316" i="13"/>
  <c r="I316" i="13"/>
  <c r="F316" i="13"/>
  <c r="E316" i="13"/>
  <c r="C316" i="13"/>
  <c r="B316" i="13"/>
  <c r="A316" i="13"/>
  <c r="O315" i="13"/>
  <c r="N315" i="13"/>
  <c r="M315" i="13"/>
  <c r="J315" i="13"/>
  <c r="I315" i="13"/>
  <c r="F315" i="13"/>
  <c r="E315" i="13"/>
  <c r="C315" i="13"/>
  <c r="B315" i="13"/>
  <c r="A315" i="13"/>
  <c r="O314" i="13"/>
  <c r="N314" i="13"/>
  <c r="M314" i="13"/>
  <c r="J314" i="13"/>
  <c r="I314" i="13"/>
  <c r="F314" i="13"/>
  <c r="E314" i="13"/>
  <c r="C314" i="13"/>
  <c r="B314" i="13"/>
  <c r="A314" i="13"/>
  <c r="O313" i="13"/>
  <c r="N313" i="13"/>
  <c r="M313" i="13"/>
  <c r="J313" i="13"/>
  <c r="I313" i="13"/>
  <c r="F313" i="13"/>
  <c r="E313" i="13"/>
  <c r="C313" i="13"/>
  <c r="B313" i="13"/>
  <c r="A313" i="13"/>
  <c r="O312" i="13"/>
  <c r="N312" i="13"/>
  <c r="M312" i="13"/>
  <c r="J312" i="13"/>
  <c r="I312" i="13"/>
  <c r="F312" i="13"/>
  <c r="E312" i="13"/>
  <c r="C312" i="13"/>
  <c r="B312" i="13"/>
  <c r="A312" i="13"/>
  <c r="O311" i="13"/>
  <c r="N311" i="13"/>
  <c r="M311" i="13"/>
  <c r="J311" i="13"/>
  <c r="I311" i="13"/>
  <c r="F311" i="13"/>
  <c r="E311" i="13"/>
  <c r="C311" i="13"/>
  <c r="B311" i="13"/>
  <c r="A311" i="13"/>
  <c r="O310" i="13"/>
  <c r="N310" i="13"/>
  <c r="M310" i="13"/>
  <c r="J310" i="13"/>
  <c r="I310" i="13"/>
  <c r="F310" i="13"/>
  <c r="E310" i="13"/>
  <c r="C310" i="13"/>
  <c r="B310" i="13"/>
  <c r="A310" i="13"/>
  <c r="O309" i="13"/>
  <c r="N309" i="13"/>
  <c r="M309" i="13"/>
  <c r="J309" i="13"/>
  <c r="I309" i="13"/>
  <c r="F309" i="13"/>
  <c r="E309" i="13"/>
  <c r="C309" i="13"/>
  <c r="B309" i="13"/>
  <c r="A309" i="13"/>
  <c r="O308" i="13"/>
  <c r="N308" i="13"/>
  <c r="M308" i="13"/>
  <c r="J308" i="13"/>
  <c r="I308" i="13"/>
  <c r="F308" i="13"/>
  <c r="E308" i="13"/>
  <c r="C308" i="13"/>
  <c r="B308" i="13"/>
  <c r="A308" i="13"/>
  <c r="O307" i="13"/>
  <c r="N307" i="13"/>
  <c r="M307" i="13"/>
  <c r="J307" i="13"/>
  <c r="I307" i="13"/>
  <c r="F307" i="13"/>
  <c r="E307" i="13"/>
  <c r="C307" i="13"/>
  <c r="B307" i="13"/>
  <c r="A307" i="13"/>
  <c r="O306" i="13"/>
  <c r="N306" i="13"/>
  <c r="M306" i="13"/>
  <c r="J306" i="13"/>
  <c r="I306" i="13"/>
  <c r="F306" i="13"/>
  <c r="E306" i="13"/>
  <c r="C306" i="13"/>
  <c r="B306" i="13"/>
  <c r="A306" i="13"/>
  <c r="O305" i="13"/>
  <c r="N305" i="13"/>
  <c r="M305" i="13"/>
  <c r="J305" i="13"/>
  <c r="I305" i="13"/>
  <c r="F305" i="13"/>
  <c r="E305" i="13"/>
  <c r="C305" i="13"/>
  <c r="B305" i="13"/>
  <c r="A305" i="13"/>
  <c r="O304" i="13"/>
  <c r="N304" i="13"/>
  <c r="M304" i="13"/>
  <c r="J304" i="13"/>
  <c r="I304" i="13"/>
  <c r="F304" i="13"/>
  <c r="E304" i="13"/>
  <c r="C304" i="13"/>
  <c r="B304" i="13"/>
  <c r="A304" i="13"/>
  <c r="O303" i="13"/>
  <c r="N303" i="13"/>
  <c r="M303" i="13"/>
  <c r="J303" i="13"/>
  <c r="I303" i="13"/>
  <c r="F303" i="13"/>
  <c r="E303" i="13"/>
  <c r="C303" i="13"/>
  <c r="B303" i="13"/>
  <c r="A303" i="13"/>
  <c r="O302" i="13"/>
  <c r="N302" i="13"/>
  <c r="M302" i="13"/>
  <c r="J302" i="13"/>
  <c r="I302" i="13"/>
  <c r="F302" i="13"/>
  <c r="E302" i="13"/>
  <c r="C302" i="13"/>
  <c r="B302" i="13"/>
  <c r="A302" i="13"/>
  <c r="O301" i="13"/>
  <c r="N301" i="13"/>
  <c r="M301" i="13"/>
  <c r="J301" i="13"/>
  <c r="I301" i="13"/>
  <c r="F301" i="13"/>
  <c r="E301" i="13"/>
  <c r="C301" i="13"/>
  <c r="B301" i="13"/>
  <c r="A301" i="13"/>
  <c r="O300" i="13"/>
  <c r="N300" i="13"/>
  <c r="M300" i="13"/>
  <c r="J300" i="13"/>
  <c r="I300" i="13"/>
  <c r="F300" i="13"/>
  <c r="E300" i="13"/>
  <c r="C300" i="13"/>
  <c r="B300" i="13"/>
  <c r="A300" i="13"/>
  <c r="O299" i="13"/>
  <c r="N299" i="13"/>
  <c r="M299" i="13"/>
  <c r="J299" i="13"/>
  <c r="I299" i="13"/>
  <c r="F299" i="13"/>
  <c r="E299" i="13"/>
  <c r="C299" i="13"/>
  <c r="B299" i="13"/>
  <c r="A299" i="13"/>
  <c r="O298" i="13"/>
  <c r="N298" i="13"/>
  <c r="M298" i="13"/>
  <c r="J298" i="13"/>
  <c r="I298" i="13"/>
  <c r="F298" i="13"/>
  <c r="E298" i="13"/>
  <c r="C298" i="13"/>
  <c r="B298" i="13"/>
  <c r="A298" i="13"/>
  <c r="O297" i="13"/>
  <c r="N297" i="13"/>
  <c r="M297" i="13"/>
  <c r="J297" i="13"/>
  <c r="I297" i="13"/>
  <c r="F297" i="13"/>
  <c r="E297" i="13"/>
  <c r="C297" i="13"/>
  <c r="B297" i="13"/>
  <c r="A297" i="13"/>
  <c r="O296" i="13"/>
  <c r="N296" i="13"/>
  <c r="M296" i="13"/>
  <c r="J296" i="13"/>
  <c r="I296" i="13"/>
  <c r="F296" i="13"/>
  <c r="E296" i="13"/>
  <c r="C296" i="13"/>
  <c r="B296" i="13"/>
  <c r="A296" i="13"/>
  <c r="O295" i="13"/>
  <c r="N295" i="13"/>
  <c r="M295" i="13"/>
  <c r="J295" i="13"/>
  <c r="I295" i="13"/>
  <c r="F295" i="13"/>
  <c r="E295" i="13"/>
  <c r="C295" i="13"/>
  <c r="B295" i="13"/>
  <c r="A295" i="13"/>
  <c r="O294" i="13"/>
  <c r="N294" i="13"/>
  <c r="M294" i="13"/>
  <c r="J294" i="13"/>
  <c r="I294" i="13"/>
  <c r="F294" i="13"/>
  <c r="E294" i="13"/>
  <c r="C294" i="13"/>
  <c r="B294" i="13"/>
  <c r="A294" i="13"/>
  <c r="O293" i="13"/>
  <c r="N293" i="13"/>
  <c r="M293" i="13"/>
  <c r="J293" i="13"/>
  <c r="I293" i="13"/>
  <c r="F293" i="13"/>
  <c r="E293" i="13"/>
  <c r="C293" i="13"/>
  <c r="B293" i="13"/>
  <c r="A293" i="13"/>
  <c r="O292" i="13"/>
  <c r="N292" i="13"/>
  <c r="M292" i="13"/>
  <c r="J292" i="13"/>
  <c r="I292" i="13"/>
  <c r="F292" i="13"/>
  <c r="E292" i="13"/>
  <c r="C292" i="13"/>
  <c r="B292" i="13"/>
  <c r="A292" i="13"/>
  <c r="O291" i="13"/>
  <c r="N291" i="13"/>
  <c r="M291" i="13"/>
  <c r="J291" i="13"/>
  <c r="I291" i="13"/>
  <c r="F291" i="13"/>
  <c r="E291" i="13"/>
  <c r="C291" i="13"/>
  <c r="B291" i="13"/>
  <c r="A291" i="13"/>
  <c r="O290" i="13"/>
  <c r="N290" i="13"/>
  <c r="M290" i="13"/>
  <c r="J290" i="13"/>
  <c r="I290" i="13"/>
  <c r="F290" i="13"/>
  <c r="E290" i="13"/>
  <c r="C290" i="13"/>
  <c r="B290" i="13"/>
  <c r="A290" i="13"/>
  <c r="O289" i="13"/>
  <c r="N289" i="13"/>
  <c r="M289" i="13"/>
  <c r="J289" i="13"/>
  <c r="I289" i="13"/>
  <c r="F289" i="13"/>
  <c r="E289" i="13"/>
  <c r="C289" i="13"/>
  <c r="B289" i="13"/>
  <c r="A289" i="13"/>
  <c r="O288" i="13"/>
  <c r="N288" i="13"/>
  <c r="M288" i="13"/>
  <c r="J288" i="13"/>
  <c r="I288" i="13"/>
  <c r="F288" i="13"/>
  <c r="E288" i="13"/>
  <c r="C288" i="13"/>
  <c r="B288" i="13"/>
  <c r="A288" i="13"/>
  <c r="O287" i="13"/>
  <c r="N287" i="13"/>
  <c r="M287" i="13"/>
  <c r="J287" i="13"/>
  <c r="I287" i="13"/>
  <c r="F287" i="13"/>
  <c r="E287" i="13"/>
  <c r="C287" i="13"/>
  <c r="B287" i="13"/>
  <c r="A287" i="13"/>
  <c r="O286" i="13"/>
  <c r="N286" i="13"/>
  <c r="M286" i="13"/>
  <c r="J286" i="13"/>
  <c r="I286" i="13"/>
  <c r="F286" i="13"/>
  <c r="E286" i="13"/>
  <c r="C286" i="13"/>
  <c r="B286" i="13"/>
  <c r="A286" i="13"/>
  <c r="O285" i="13"/>
  <c r="N285" i="13"/>
  <c r="M285" i="13"/>
  <c r="J285" i="13"/>
  <c r="I285" i="13"/>
  <c r="F285" i="13"/>
  <c r="E285" i="13"/>
  <c r="C285" i="13"/>
  <c r="B285" i="13"/>
  <c r="A285" i="13"/>
  <c r="O284" i="13"/>
  <c r="N284" i="13"/>
  <c r="M284" i="13"/>
  <c r="J284" i="13"/>
  <c r="I284" i="13"/>
  <c r="F284" i="13"/>
  <c r="E284" i="13"/>
  <c r="C284" i="13"/>
  <c r="B284" i="13"/>
  <c r="A284" i="13"/>
  <c r="O283" i="13"/>
  <c r="N283" i="13"/>
  <c r="M283" i="13"/>
  <c r="J283" i="13"/>
  <c r="I283" i="13"/>
  <c r="F283" i="13"/>
  <c r="E283" i="13"/>
  <c r="C283" i="13"/>
  <c r="B283" i="13"/>
  <c r="A283" i="13"/>
  <c r="O282" i="13"/>
  <c r="N282" i="13"/>
  <c r="M282" i="13"/>
  <c r="J282" i="13"/>
  <c r="I282" i="13"/>
  <c r="F282" i="13"/>
  <c r="E282" i="13"/>
  <c r="C282" i="13"/>
  <c r="B282" i="13"/>
  <c r="A282" i="13"/>
  <c r="O281" i="13"/>
  <c r="N281" i="13"/>
  <c r="M281" i="13"/>
  <c r="J281" i="13"/>
  <c r="I281" i="13"/>
  <c r="F281" i="13"/>
  <c r="E281" i="13"/>
  <c r="C281" i="13"/>
  <c r="B281" i="13"/>
  <c r="A281" i="13"/>
  <c r="O280" i="13"/>
  <c r="N280" i="13"/>
  <c r="M280" i="13"/>
  <c r="J280" i="13"/>
  <c r="I280" i="13"/>
  <c r="F280" i="13"/>
  <c r="E280" i="13"/>
  <c r="C280" i="13"/>
  <c r="B280" i="13"/>
  <c r="A280" i="13"/>
  <c r="O279" i="13"/>
  <c r="N279" i="13"/>
  <c r="M279" i="13"/>
  <c r="J279" i="13"/>
  <c r="I279" i="13"/>
  <c r="F279" i="13"/>
  <c r="E279" i="13"/>
  <c r="C279" i="13"/>
  <c r="B279" i="13"/>
  <c r="A279" i="13"/>
  <c r="O278" i="13"/>
  <c r="N278" i="13"/>
  <c r="M278" i="13"/>
  <c r="J278" i="13"/>
  <c r="I278" i="13"/>
  <c r="F278" i="13"/>
  <c r="E278" i="13"/>
  <c r="C278" i="13"/>
  <c r="B278" i="13"/>
  <c r="A278" i="13"/>
  <c r="O277" i="13"/>
  <c r="N277" i="13"/>
  <c r="M277" i="13"/>
  <c r="J277" i="13"/>
  <c r="I277" i="13"/>
  <c r="F277" i="13"/>
  <c r="E277" i="13"/>
  <c r="C277" i="13"/>
  <c r="B277" i="13"/>
  <c r="A277" i="13"/>
  <c r="O276" i="13"/>
  <c r="N276" i="13"/>
  <c r="M276" i="13"/>
  <c r="J276" i="13"/>
  <c r="I276" i="13"/>
  <c r="F276" i="13"/>
  <c r="E276" i="13"/>
  <c r="C276" i="13"/>
  <c r="B276" i="13"/>
  <c r="A276" i="13"/>
  <c r="O275" i="13"/>
  <c r="N275" i="13"/>
  <c r="M275" i="13"/>
  <c r="J275" i="13"/>
  <c r="I275" i="13"/>
  <c r="F275" i="13"/>
  <c r="E275" i="13"/>
  <c r="C275" i="13"/>
  <c r="B275" i="13"/>
  <c r="A275" i="13"/>
  <c r="O274" i="13"/>
  <c r="N274" i="13"/>
  <c r="M274" i="13"/>
  <c r="J274" i="13"/>
  <c r="I274" i="13"/>
  <c r="F274" i="13"/>
  <c r="E274" i="13"/>
  <c r="C274" i="13"/>
  <c r="B274" i="13"/>
  <c r="A274" i="13"/>
  <c r="O273" i="13"/>
  <c r="N273" i="13"/>
  <c r="M273" i="13"/>
  <c r="J273" i="13"/>
  <c r="I273" i="13"/>
  <c r="F273" i="13"/>
  <c r="E273" i="13"/>
  <c r="C273" i="13"/>
  <c r="B273" i="13"/>
  <c r="A273" i="13"/>
  <c r="O272" i="13"/>
  <c r="N272" i="13"/>
  <c r="M272" i="13"/>
  <c r="J272" i="13"/>
  <c r="I272" i="13"/>
  <c r="F272" i="13"/>
  <c r="E272" i="13"/>
  <c r="C272" i="13"/>
  <c r="B272" i="13"/>
  <c r="A272" i="13"/>
  <c r="O271" i="13"/>
  <c r="N271" i="13"/>
  <c r="M271" i="13"/>
  <c r="J271" i="13"/>
  <c r="I271" i="13"/>
  <c r="F271" i="13"/>
  <c r="E271" i="13"/>
  <c r="C271" i="13"/>
  <c r="B271" i="13"/>
  <c r="A271" i="13"/>
  <c r="O270" i="13"/>
  <c r="N270" i="13"/>
  <c r="M270" i="13"/>
  <c r="J270" i="13"/>
  <c r="I270" i="13"/>
  <c r="F270" i="13"/>
  <c r="E270" i="13"/>
  <c r="C270" i="13"/>
  <c r="B270" i="13"/>
  <c r="A270" i="13"/>
  <c r="O269" i="13"/>
  <c r="N269" i="13"/>
  <c r="M269" i="13"/>
  <c r="J269" i="13"/>
  <c r="I269" i="13"/>
  <c r="F269" i="13"/>
  <c r="E269" i="13"/>
  <c r="C269" i="13"/>
  <c r="B269" i="13"/>
  <c r="A269" i="13"/>
  <c r="O268" i="13"/>
  <c r="N268" i="13"/>
  <c r="M268" i="13"/>
  <c r="J268" i="13"/>
  <c r="I268" i="13"/>
  <c r="F268" i="13"/>
  <c r="E268" i="13"/>
  <c r="C268" i="13"/>
  <c r="B268" i="13"/>
  <c r="A268" i="13"/>
  <c r="O267" i="13"/>
  <c r="N267" i="13"/>
  <c r="M267" i="13"/>
  <c r="J267" i="13"/>
  <c r="I267" i="13"/>
  <c r="F267" i="13"/>
  <c r="E267" i="13"/>
  <c r="C267" i="13"/>
  <c r="B267" i="13"/>
  <c r="A267" i="13"/>
  <c r="O266" i="13"/>
  <c r="N266" i="13"/>
  <c r="M266" i="13"/>
  <c r="J266" i="13"/>
  <c r="I266" i="13"/>
  <c r="F266" i="13"/>
  <c r="E266" i="13"/>
  <c r="C266" i="13"/>
  <c r="B266" i="13"/>
  <c r="A266" i="13"/>
  <c r="O265" i="13"/>
  <c r="N265" i="13"/>
  <c r="M265" i="13"/>
  <c r="J265" i="13"/>
  <c r="I265" i="13"/>
  <c r="F265" i="13"/>
  <c r="E265" i="13"/>
  <c r="C265" i="13"/>
  <c r="B265" i="13"/>
  <c r="A265" i="13"/>
  <c r="O264" i="13"/>
  <c r="N264" i="13"/>
  <c r="M264" i="13"/>
  <c r="J264" i="13"/>
  <c r="I264" i="13"/>
  <c r="F264" i="13"/>
  <c r="E264" i="13"/>
  <c r="C264" i="13"/>
  <c r="B264" i="13"/>
  <c r="A264" i="13"/>
  <c r="O263" i="13"/>
  <c r="N263" i="13"/>
  <c r="M263" i="13"/>
  <c r="J263" i="13"/>
  <c r="I263" i="13"/>
  <c r="F263" i="13"/>
  <c r="E263" i="13"/>
  <c r="C263" i="13"/>
  <c r="B263" i="13"/>
  <c r="A263" i="13"/>
  <c r="O262" i="13"/>
  <c r="N262" i="13"/>
  <c r="M262" i="13"/>
  <c r="J262" i="13"/>
  <c r="I262" i="13"/>
  <c r="F262" i="13"/>
  <c r="E262" i="13"/>
  <c r="C262" i="13"/>
  <c r="B262" i="13"/>
  <c r="A262" i="13"/>
  <c r="O261" i="13"/>
  <c r="N261" i="13"/>
  <c r="M261" i="13"/>
  <c r="J261" i="13"/>
  <c r="I261" i="13"/>
  <c r="F261" i="13"/>
  <c r="E261" i="13"/>
  <c r="C261" i="13"/>
  <c r="B261" i="13"/>
  <c r="A261" i="13"/>
  <c r="O260" i="13"/>
  <c r="N260" i="13"/>
  <c r="M260" i="13"/>
  <c r="J260" i="13"/>
  <c r="I260" i="13"/>
  <c r="F260" i="13"/>
  <c r="E260" i="13"/>
  <c r="C260" i="13"/>
  <c r="B260" i="13"/>
  <c r="A260" i="13"/>
  <c r="O259" i="13"/>
  <c r="N259" i="13"/>
  <c r="M259" i="13"/>
  <c r="J259" i="13"/>
  <c r="I259" i="13"/>
  <c r="F259" i="13"/>
  <c r="E259" i="13"/>
  <c r="C259" i="13"/>
  <c r="B259" i="13"/>
  <c r="A259" i="13"/>
  <c r="O258" i="13"/>
  <c r="N258" i="13"/>
  <c r="M258" i="13"/>
  <c r="J258" i="13"/>
  <c r="I258" i="13"/>
  <c r="F258" i="13"/>
  <c r="E258" i="13"/>
  <c r="C258" i="13"/>
  <c r="B258" i="13"/>
  <c r="A258" i="13"/>
  <c r="O257" i="13"/>
  <c r="N257" i="13"/>
  <c r="M257" i="13"/>
  <c r="J257" i="13"/>
  <c r="I257" i="13"/>
  <c r="F257" i="13"/>
  <c r="E257" i="13"/>
  <c r="C257" i="13"/>
  <c r="B257" i="13"/>
  <c r="A257" i="13"/>
  <c r="O256" i="13"/>
  <c r="N256" i="13"/>
  <c r="M256" i="13"/>
  <c r="J256" i="13"/>
  <c r="I256" i="13"/>
  <c r="F256" i="13"/>
  <c r="E256" i="13"/>
  <c r="C256" i="13"/>
  <c r="B256" i="13"/>
  <c r="A256" i="13"/>
  <c r="O255" i="13"/>
  <c r="N255" i="13"/>
  <c r="M255" i="13"/>
  <c r="J255" i="13"/>
  <c r="I255" i="13"/>
  <c r="F255" i="13"/>
  <c r="E255" i="13"/>
  <c r="C255" i="13"/>
  <c r="B255" i="13"/>
  <c r="A255" i="13"/>
  <c r="O254" i="13"/>
  <c r="N254" i="13"/>
  <c r="M254" i="13"/>
  <c r="J254" i="13"/>
  <c r="I254" i="13"/>
  <c r="F254" i="13"/>
  <c r="E254" i="13"/>
  <c r="C254" i="13"/>
  <c r="B254" i="13"/>
  <c r="A254" i="13"/>
  <c r="O253" i="13"/>
  <c r="N253" i="13"/>
  <c r="M253" i="13"/>
  <c r="J253" i="13"/>
  <c r="I253" i="13"/>
  <c r="F253" i="13"/>
  <c r="E253" i="13"/>
  <c r="C253" i="13"/>
  <c r="B253" i="13"/>
  <c r="A253" i="13"/>
  <c r="O252" i="13"/>
  <c r="N252" i="13"/>
  <c r="M252" i="13"/>
  <c r="J252" i="13"/>
  <c r="I252" i="13"/>
  <c r="F252" i="13"/>
  <c r="E252" i="13"/>
  <c r="C252" i="13"/>
  <c r="B252" i="13"/>
  <c r="A252" i="13"/>
  <c r="O251" i="13"/>
  <c r="N251" i="13"/>
  <c r="M251" i="13"/>
  <c r="J251" i="13"/>
  <c r="I251" i="13"/>
  <c r="F251" i="13"/>
  <c r="E251" i="13"/>
  <c r="C251" i="13"/>
  <c r="B251" i="13"/>
  <c r="A251" i="13"/>
  <c r="O250" i="13"/>
  <c r="N250" i="13"/>
  <c r="M250" i="13"/>
  <c r="J250" i="13"/>
  <c r="I250" i="13"/>
  <c r="F250" i="13"/>
  <c r="E250" i="13"/>
  <c r="C250" i="13"/>
  <c r="B250" i="13"/>
  <c r="A250" i="13"/>
  <c r="O249" i="13"/>
  <c r="N249" i="13"/>
  <c r="M249" i="13"/>
  <c r="J249" i="13"/>
  <c r="I249" i="13"/>
  <c r="F249" i="13"/>
  <c r="E249" i="13"/>
  <c r="C249" i="13"/>
  <c r="B249" i="13"/>
  <c r="A249" i="13"/>
  <c r="O248" i="13"/>
  <c r="N248" i="13"/>
  <c r="M248" i="13"/>
  <c r="J248" i="13"/>
  <c r="I248" i="13"/>
  <c r="F248" i="13"/>
  <c r="E248" i="13"/>
  <c r="C248" i="13"/>
  <c r="B248" i="13"/>
  <c r="A248" i="13"/>
  <c r="O247" i="13"/>
  <c r="N247" i="13"/>
  <c r="M247" i="13"/>
  <c r="J247" i="13"/>
  <c r="I247" i="13"/>
  <c r="F247" i="13"/>
  <c r="E247" i="13"/>
  <c r="C247" i="13"/>
  <c r="B247" i="13"/>
  <c r="A247" i="13"/>
  <c r="O246" i="13"/>
  <c r="N246" i="13"/>
  <c r="M246" i="13"/>
  <c r="J246" i="13"/>
  <c r="I246" i="13"/>
  <c r="F246" i="13"/>
  <c r="E246" i="13"/>
  <c r="C246" i="13"/>
  <c r="B246" i="13"/>
  <c r="A246" i="13"/>
  <c r="O245" i="13"/>
  <c r="N245" i="13"/>
  <c r="M245" i="13"/>
  <c r="J245" i="13"/>
  <c r="I245" i="13"/>
  <c r="F245" i="13"/>
  <c r="E245" i="13"/>
  <c r="C245" i="13"/>
  <c r="B245" i="13"/>
  <c r="A245" i="13"/>
  <c r="O244" i="13"/>
  <c r="N244" i="13"/>
  <c r="M244" i="13"/>
  <c r="J244" i="13"/>
  <c r="I244" i="13"/>
  <c r="F244" i="13"/>
  <c r="E244" i="13"/>
  <c r="C244" i="13"/>
  <c r="B244" i="13"/>
  <c r="A244" i="13"/>
  <c r="O243" i="13"/>
  <c r="N243" i="13"/>
  <c r="M243" i="13"/>
  <c r="J243" i="13"/>
  <c r="I243" i="13"/>
  <c r="F243" i="13"/>
  <c r="E243" i="13"/>
  <c r="C243" i="13"/>
  <c r="B243" i="13"/>
  <c r="A243" i="13"/>
  <c r="O242" i="13"/>
  <c r="N242" i="13"/>
  <c r="M242" i="13"/>
  <c r="J242" i="13"/>
  <c r="I242" i="13"/>
  <c r="F242" i="13"/>
  <c r="E242" i="13"/>
  <c r="C242" i="13"/>
  <c r="B242" i="13"/>
  <c r="A242" i="13"/>
  <c r="O241" i="13"/>
  <c r="N241" i="13"/>
  <c r="M241" i="13"/>
  <c r="J241" i="13"/>
  <c r="I241" i="13"/>
  <c r="F241" i="13"/>
  <c r="E241" i="13"/>
  <c r="C241" i="13"/>
  <c r="B241" i="13"/>
  <c r="A241" i="13"/>
  <c r="O240" i="13"/>
  <c r="N240" i="13"/>
  <c r="M240" i="13"/>
  <c r="J240" i="13"/>
  <c r="I240" i="13"/>
  <c r="F240" i="13"/>
  <c r="E240" i="13"/>
  <c r="C240" i="13"/>
  <c r="B240" i="13"/>
  <c r="A240" i="13"/>
  <c r="O239" i="13"/>
  <c r="N239" i="13"/>
  <c r="M239" i="13"/>
  <c r="J239" i="13"/>
  <c r="I239" i="13"/>
  <c r="F239" i="13"/>
  <c r="E239" i="13"/>
  <c r="C239" i="13"/>
  <c r="B239" i="13"/>
  <c r="A239" i="13"/>
  <c r="O238" i="13"/>
  <c r="N238" i="13"/>
  <c r="M238" i="13"/>
  <c r="J238" i="13"/>
  <c r="I238" i="13"/>
  <c r="F238" i="13"/>
  <c r="E238" i="13"/>
  <c r="C238" i="13"/>
  <c r="B238" i="13"/>
  <c r="A238" i="13"/>
  <c r="O237" i="13"/>
  <c r="N237" i="13"/>
  <c r="M237" i="13"/>
  <c r="J237" i="13"/>
  <c r="I237" i="13"/>
  <c r="F237" i="13"/>
  <c r="E237" i="13"/>
  <c r="C237" i="13"/>
  <c r="B237" i="13"/>
  <c r="A237" i="13"/>
  <c r="O236" i="13"/>
  <c r="N236" i="13"/>
  <c r="M236" i="13"/>
  <c r="J236" i="13"/>
  <c r="I236" i="13"/>
  <c r="F236" i="13"/>
  <c r="E236" i="13"/>
  <c r="C236" i="13"/>
  <c r="B236" i="13"/>
  <c r="A236" i="13"/>
  <c r="O235" i="13"/>
  <c r="N235" i="13"/>
  <c r="M235" i="13"/>
  <c r="J235" i="13"/>
  <c r="I235" i="13"/>
  <c r="F235" i="13"/>
  <c r="E235" i="13"/>
  <c r="C235" i="13"/>
  <c r="B235" i="13"/>
  <c r="A235" i="13"/>
  <c r="O234" i="13"/>
  <c r="N234" i="13"/>
  <c r="M234" i="13"/>
  <c r="J234" i="13"/>
  <c r="I234" i="13"/>
  <c r="F234" i="13"/>
  <c r="E234" i="13"/>
  <c r="C234" i="13"/>
  <c r="B234" i="13"/>
  <c r="A234" i="13"/>
  <c r="O233" i="13"/>
  <c r="N233" i="13"/>
  <c r="M233" i="13"/>
  <c r="J233" i="13"/>
  <c r="I233" i="13"/>
  <c r="F233" i="13"/>
  <c r="E233" i="13"/>
  <c r="C233" i="13"/>
  <c r="B233" i="13"/>
  <c r="A233" i="13"/>
  <c r="O232" i="13"/>
  <c r="N232" i="13"/>
  <c r="M232" i="13"/>
  <c r="J232" i="13"/>
  <c r="I232" i="13"/>
  <c r="F232" i="13"/>
  <c r="E232" i="13"/>
  <c r="C232" i="13"/>
  <c r="B232" i="13"/>
  <c r="A232" i="13"/>
  <c r="O231" i="13"/>
  <c r="N231" i="13"/>
  <c r="M231" i="13"/>
  <c r="J231" i="13"/>
  <c r="I231" i="13"/>
  <c r="F231" i="13"/>
  <c r="E231" i="13"/>
  <c r="C231" i="13"/>
  <c r="B231" i="13"/>
  <c r="A231" i="13"/>
  <c r="O230" i="13"/>
  <c r="N230" i="13"/>
  <c r="M230" i="13"/>
  <c r="J230" i="13"/>
  <c r="I230" i="13"/>
  <c r="F230" i="13"/>
  <c r="E230" i="13"/>
  <c r="C230" i="13"/>
  <c r="B230" i="13"/>
  <c r="A230" i="13"/>
  <c r="O229" i="13"/>
  <c r="N229" i="13"/>
  <c r="M229" i="13"/>
  <c r="J229" i="13"/>
  <c r="I229" i="13"/>
  <c r="F229" i="13"/>
  <c r="E229" i="13"/>
  <c r="C229" i="13"/>
  <c r="B229" i="13"/>
  <c r="A229" i="13"/>
  <c r="O228" i="13"/>
  <c r="N228" i="13"/>
  <c r="M228" i="13"/>
  <c r="J228" i="13"/>
  <c r="I228" i="13"/>
  <c r="F228" i="13"/>
  <c r="E228" i="13"/>
  <c r="C228" i="13"/>
  <c r="B228" i="13"/>
  <c r="A228" i="13"/>
  <c r="O227" i="13"/>
  <c r="N227" i="13"/>
  <c r="M227" i="13"/>
  <c r="J227" i="13"/>
  <c r="I227" i="13"/>
  <c r="F227" i="13"/>
  <c r="E227" i="13"/>
  <c r="C227" i="13"/>
  <c r="B227" i="13"/>
  <c r="A227" i="13"/>
  <c r="O226" i="13"/>
  <c r="N226" i="13"/>
  <c r="M226" i="13"/>
  <c r="J226" i="13"/>
  <c r="I226" i="13"/>
  <c r="F226" i="13"/>
  <c r="E226" i="13"/>
  <c r="C226" i="13"/>
  <c r="B226" i="13"/>
  <c r="A226" i="13"/>
  <c r="O225" i="13"/>
  <c r="N225" i="13"/>
  <c r="M225" i="13"/>
  <c r="J225" i="13"/>
  <c r="I225" i="13"/>
  <c r="F225" i="13"/>
  <c r="E225" i="13"/>
  <c r="C225" i="13"/>
  <c r="B225" i="13"/>
  <c r="A225" i="13"/>
  <c r="O224" i="13"/>
  <c r="N224" i="13"/>
  <c r="M224" i="13"/>
  <c r="J224" i="13"/>
  <c r="I224" i="13"/>
  <c r="F224" i="13"/>
  <c r="E224" i="13"/>
  <c r="C224" i="13"/>
  <c r="B224" i="13"/>
  <c r="A224" i="13"/>
  <c r="O223" i="13"/>
  <c r="N223" i="13"/>
  <c r="M223" i="13"/>
  <c r="J223" i="13"/>
  <c r="I223" i="13"/>
  <c r="F223" i="13"/>
  <c r="E223" i="13"/>
  <c r="C223" i="13"/>
  <c r="B223" i="13"/>
  <c r="A223" i="13"/>
  <c r="O222" i="13"/>
  <c r="N222" i="13"/>
  <c r="M222" i="13"/>
  <c r="J222" i="13"/>
  <c r="I222" i="13"/>
  <c r="F222" i="13"/>
  <c r="E222" i="13"/>
  <c r="C222" i="13"/>
  <c r="B222" i="13"/>
  <c r="A222" i="13"/>
  <c r="O221" i="13"/>
  <c r="N221" i="13"/>
  <c r="M221" i="13"/>
  <c r="J221" i="13"/>
  <c r="I221" i="13"/>
  <c r="F221" i="13"/>
  <c r="E221" i="13"/>
  <c r="C221" i="13"/>
  <c r="B221" i="13"/>
  <c r="A221" i="13"/>
  <c r="O220" i="13"/>
  <c r="N220" i="13"/>
  <c r="M220" i="13"/>
  <c r="J220" i="13"/>
  <c r="I220" i="13"/>
  <c r="F220" i="13"/>
  <c r="E220" i="13"/>
  <c r="C220" i="13"/>
  <c r="B220" i="13"/>
  <c r="A220" i="13"/>
  <c r="O219" i="13"/>
  <c r="N219" i="13"/>
  <c r="M219" i="13"/>
  <c r="J219" i="13"/>
  <c r="I219" i="13"/>
  <c r="F219" i="13"/>
  <c r="E219" i="13"/>
  <c r="C219" i="13"/>
  <c r="B219" i="13"/>
  <c r="A219" i="13"/>
  <c r="O218" i="13"/>
  <c r="N218" i="13"/>
  <c r="M218" i="13"/>
  <c r="J218" i="13"/>
  <c r="I218" i="13"/>
  <c r="F218" i="13"/>
  <c r="E218" i="13"/>
  <c r="C218" i="13"/>
  <c r="B218" i="13"/>
  <c r="A218" i="13"/>
  <c r="O217" i="13"/>
  <c r="N217" i="13"/>
  <c r="M217" i="13"/>
  <c r="J217" i="13"/>
  <c r="I217" i="13"/>
  <c r="F217" i="13"/>
  <c r="E217" i="13"/>
  <c r="C217" i="13"/>
  <c r="B217" i="13"/>
  <c r="A217" i="13"/>
  <c r="O216" i="13"/>
  <c r="N216" i="13"/>
  <c r="M216" i="13"/>
  <c r="J216" i="13"/>
  <c r="I216" i="13"/>
  <c r="F216" i="13"/>
  <c r="E216" i="13"/>
  <c r="C216" i="13"/>
  <c r="B216" i="13"/>
  <c r="A216" i="13"/>
  <c r="O215" i="13"/>
  <c r="N215" i="13"/>
  <c r="M215" i="13"/>
  <c r="J215" i="13"/>
  <c r="I215" i="13"/>
  <c r="F215" i="13"/>
  <c r="E215" i="13"/>
  <c r="C215" i="13"/>
  <c r="B215" i="13"/>
  <c r="A215" i="13"/>
  <c r="O214" i="13"/>
  <c r="N214" i="13"/>
  <c r="M214" i="13"/>
  <c r="J214" i="13"/>
  <c r="I214" i="13"/>
  <c r="F214" i="13"/>
  <c r="E214" i="13"/>
  <c r="C214" i="13"/>
  <c r="B214" i="13"/>
  <c r="A214" i="13"/>
  <c r="O213" i="13"/>
  <c r="N213" i="13"/>
  <c r="M213" i="13"/>
  <c r="J213" i="13"/>
  <c r="I213" i="13"/>
  <c r="F213" i="13"/>
  <c r="E213" i="13"/>
  <c r="C213" i="13"/>
  <c r="B213" i="13"/>
  <c r="A213" i="13"/>
  <c r="O212" i="13"/>
  <c r="N212" i="13"/>
  <c r="M212" i="13"/>
  <c r="J212" i="13"/>
  <c r="I212" i="13"/>
  <c r="F212" i="13"/>
  <c r="E212" i="13"/>
  <c r="C212" i="13"/>
  <c r="B212" i="13"/>
  <c r="A212" i="13"/>
  <c r="O211" i="13"/>
  <c r="N211" i="13"/>
  <c r="M211" i="13"/>
  <c r="J211" i="13"/>
  <c r="I211" i="13"/>
  <c r="F211" i="13"/>
  <c r="E211" i="13"/>
  <c r="C211" i="13"/>
  <c r="B211" i="13"/>
  <c r="A211" i="13"/>
  <c r="O210" i="13"/>
  <c r="N210" i="13"/>
  <c r="M210" i="13"/>
  <c r="J210" i="13"/>
  <c r="I210" i="13"/>
  <c r="F210" i="13"/>
  <c r="E210" i="13"/>
  <c r="C210" i="13"/>
  <c r="B210" i="13"/>
  <c r="A210" i="13"/>
  <c r="O209" i="13"/>
  <c r="N209" i="13"/>
  <c r="M209" i="13"/>
  <c r="J209" i="13"/>
  <c r="I209" i="13"/>
  <c r="F209" i="13"/>
  <c r="E209" i="13"/>
  <c r="C209" i="13"/>
  <c r="B209" i="13"/>
  <c r="A209" i="13"/>
  <c r="O208" i="13"/>
  <c r="N208" i="13"/>
  <c r="M208" i="13"/>
  <c r="J208" i="13"/>
  <c r="I208" i="13"/>
  <c r="F208" i="13"/>
  <c r="E208" i="13"/>
  <c r="C208" i="13"/>
  <c r="B208" i="13"/>
  <c r="A208" i="13"/>
  <c r="O207" i="13"/>
  <c r="N207" i="13"/>
  <c r="M207" i="13"/>
  <c r="J207" i="13"/>
  <c r="I207" i="13"/>
  <c r="F207" i="13"/>
  <c r="E207" i="13"/>
  <c r="C207" i="13"/>
  <c r="B207" i="13"/>
  <c r="A207" i="13"/>
  <c r="O206" i="13"/>
  <c r="N206" i="13"/>
  <c r="M206" i="13"/>
  <c r="J206" i="13"/>
  <c r="I206" i="13"/>
  <c r="F206" i="13"/>
  <c r="E206" i="13"/>
  <c r="C206" i="13"/>
  <c r="B206" i="13"/>
  <c r="A206" i="13"/>
  <c r="O205" i="13"/>
  <c r="N205" i="13"/>
  <c r="M205" i="13"/>
  <c r="J205" i="13"/>
  <c r="I205" i="13"/>
  <c r="F205" i="13"/>
  <c r="E205" i="13"/>
  <c r="C205" i="13"/>
  <c r="B205" i="13"/>
  <c r="A205" i="13"/>
  <c r="O204" i="13"/>
  <c r="N204" i="13"/>
  <c r="M204" i="13"/>
  <c r="J204" i="13"/>
  <c r="I204" i="13"/>
  <c r="F204" i="13"/>
  <c r="E204" i="13"/>
  <c r="C204" i="13"/>
  <c r="B204" i="13"/>
  <c r="A204" i="13"/>
  <c r="O203" i="13"/>
  <c r="N203" i="13"/>
  <c r="M203" i="13"/>
  <c r="J203" i="13"/>
  <c r="I203" i="13"/>
  <c r="F203" i="13"/>
  <c r="E203" i="13"/>
  <c r="C203" i="13"/>
  <c r="B203" i="13"/>
  <c r="A203" i="13"/>
  <c r="O202" i="13"/>
  <c r="N202" i="13"/>
  <c r="M202" i="13"/>
  <c r="J202" i="13"/>
  <c r="I202" i="13"/>
  <c r="F202" i="13"/>
  <c r="E202" i="13"/>
  <c r="C202" i="13"/>
  <c r="B202" i="13"/>
  <c r="A202" i="13"/>
  <c r="O201" i="13"/>
  <c r="N201" i="13"/>
  <c r="M201" i="13"/>
  <c r="J201" i="13"/>
  <c r="I201" i="13"/>
  <c r="F201" i="13"/>
  <c r="E201" i="13"/>
  <c r="C201" i="13"/>
  <c r="B201" i="13"/>
  <c r="A201" i="13"/>
  <c r="O200" i="13"/>
  <c r="N200" i="13"/>
  <c r="M200" i="13"/>
  <c r="J200" i="13"/>
  <c r="I200" i="13"/>
  <c r="F200" i="13"/>
  <c r="E200" i="13"/>
  <c r="C200" i="13"/>
  <c r="B200" i="13"/>
  <c r="A200" i="13"/>
  <c r="O199" i="13"/>
  <c r="N199" i="13"/>
  <c r="M199" i="13"/>
  <c r="J199" i="13"/>
  <c r="I199" i="13"/>
  <c r="F199" i="13"/>
  <c r="E199" i="13"/>
  <c r="C199" i="13"/>
  <c r="B199" i="13"/>
  <c r="A199" i="13"/>
  <c r="O198" i="13"/>
  <c r="N198" i="13"/>
  <c r="M198" i="13"/>
  <c r="J198" i="13"/>
  <c r="I198" i="13"/>
  <c r="F198" i="13"/>
  <c r="E198" i="13"/>
  <c r="C198" i="13"/>
  <c r="B198" i="13"/>
  <c r="A198" i="13"/>
  <c r="O197" i="13"/>
  <c r="N197" i="13"/>
  <c r="M197" i="13"/>
  <c r="J197" i="13"/>
  <c r="I197" i="13"/>
  <c r="F197" i="13"/>
  <c r="E197" i="13"/>
  <c r="C197" i="13"/>
  <c r="B197" i="13"/>
  <c r="A197" i="13"/>
  <c r="O196" i="13"/>
  <c r="N196" i="13"/>
  <c r="M196" i="13"/>
  <c r="J196" i="13"/>
  <c r="I196" i="13"/>
  <c r="F196" i="13"/>
  <c r="E196" i="13"/>
  <c r="C196" i="13"/>
  <c r="B196" i="13"/>
  <c r="A196" i="13"/>
  <c r="O195" i="13"/>
  <c r="N195" i="13"/>
  <c r="M195" i="13"/>
  <c r="J195" i="13"/>
  <c r="I195" i="13"/>
  <c r="F195" i="13"/>
  <c r="E195" i="13"/>
  <c r="C195" i="13"/>
  <c r="B195" i="13"/>
  <c r="A195" i="13"/>
  <c r="O194" i="13"/>
  <c r="N194" i="13"/>
  <c r="M194" i="13"/>
  <c r="J194" i="13"/>
  <c r="I194" i="13"/>
  <c r="F194" i="13"/>
  <c r="E194" i="13"/>
  <c r="C194" i="13"/>
  <c r="B194" i="13"/>
  <c r="A194" i="13"/>
  <c r="O193" i="13"/>
  <c r="N193" i="13"/>
  <c r="M193" i="13"/>
  <c r="J193" i="13"/>
  <c r="I193" i="13"/>
  <c r="F193" i="13"/>
  <c r="E193" i="13"/>
  <c r="C193" i="13"/>
  <c r="B193" i="13"/>
  <c r="A193" i="13"/>
  <c r="O192" i="13"/>
  <c r="N192" i="13"/>
  <c r="M192" i="13"/>
  <c r="J192" i="13"/>
  <c r="I192" i="13"/>
  <c r="F192" i="13"/>
  <c r="E192" i="13"/>
  <c r="C192" i="13"/>
  <c r="B192" i="13"/>
  <c r="A192" i="13"/>
  <c r="O191" i="13"/>
  <c r="N191" i="13"/>
  <c r="M191" i="13"/>
  <c r="J191" i="13"/>
  <c r="I191" i="13"/>
  <c r="F191" i="13"/>
  <c r="E191" i="13"/>
  <c r="C191" i="13"/>
  <c r="B191" i="13"/>
  <c r="A191" i="13"/>
  <c r="O190" i="13"/>
  <c r="N190" i="13"/>
  <c r="M190" i="13"/>
  <c r="J190" i="13"/>
  <c r="I190" i="13"/>
  <c r="F190" i="13"/>
  <c r="E190" i="13"/>
  <c r="C190" i="13"/>
  <c r="B190" i="13"/>
  <c r="A190" i="13"/>
  <c r="O189" i="13"/>
  <c r="N189" i="13"/>
  <c r="M189" i="13"/>
  <c r="J189" i="13"/>
  <c r="I189" i="13"/>
  <c r="F189" i="13"/>
  <c r="E189" i="13"/>
  <c r="C189" i="13"/>
  <c r="B189" i="13"/>
  <c r="A189" i="13"/>
  <c r="O188" i="13"/>
  <c r="N188" i="13"/>
  <c r="M188" i="13"/>
  <c r="J188" i="13"/>
  <c r="I188" i="13"/>
  <c r="F188" i="13"/>
  <c r="E188" i="13"/>
  <c r="C188" i="13"/>
  <c r="B188" i="13"/>
  <c r="A188" i="13"/>
  <c r="O187" i="13"/>
  <c r="N187" i="13"/>
  <c r="M187" i="13"/>
  <c r="J187" i="13"/>
  <c r="I187" i="13"/>
  <c r="F187" i="13"/>
  <c r="E187" i="13"/>
  <c r="C187" i="13"/>
  <c r="B187" i="13"/>
  <c r="A187" i="13"/>
  <c r="O186" i="13"/>
  <c r="N186" i="13"/>
  <c r="M186" i="13"/>
  <c r="J186" i="13"/>
  <c r="I186" i="13"/>
  <c r="F186" i="13"/>
  <c r="E186" i="13"/>
  <c r="C186" i="13"/>
  <c r="B186" i="13"/>
  <c r="A186" i="13"/>
  <c r="O185" i="13"/>
  <c r="N185" i="13"/>
  <c r="M185" i="13"/>
  <c r="J185" i="13"/>
  <c r="I185" i="13"/>
  <c r="F185" i="13"/>
  <c r="E185" i="13"/>
  <c r="C185" i="13"/>
  <c r="B185" i="13"/>
  <c r="A185" i="13"/>
  <c r="O184" i="13"/>
  <c r="N184" i="13"/>
  <c r="M184" i="13"/>
  <c r="J184" i="13"/>
  <c r="I184" i="13"/>
  <c r="F184" i="13"/>
  <c r="E184" i="13"/>
  <c r="C184" i="13"/>
  <c r="B184" i="13"/>
  <c r="A184" i="13"/>
  <c r="O183" i="13"/>
  <c r="N183" i="13"/>
  <c r="M183" i="13"/>
  <c r="J183" i="13"/>
  <c r="I183" i="13"/>
  <c r="F183" i="13"/>
  <c r="E183" i="13"/>
  <c r="C183" i="13"/>
  <c r="B183" i="13"/>
  <c r="A183" i="13"/>
  <c r="O182" i="13"/>
  <c r="N182" i="13"/>
  <c r="M182" i="13"/>
  <c r="J182" i="13"/>
  <c r="I182" i="13"/>
  <c r="F182" i="13"/>
  <c r="E182" i="13"/>
  <c r="C182" i="13"/>
  <c r="B182" i="13"/>
  <c r="A182" i="13"/>
  <c r="O181" i="13"/>
  <c r="N181" i="13"/>
  <c r="M181" i="13"/>
  <c r="J181" i="13"/>
  <c r="I181" i="13"/>
  <c r="F181" i="13"/>
  <c r="E181" i="13"/>
  <c r="C181" i="13"/>
  <c r="B181" i="13"/>
  <c r="A181" i="13"/>
  <c r="O180" i="13"/>
  <c r="N180" i="13"/>
  <c r="M180" i="13"/>
  <c r="J180" i="13"/>
  <c r="I180" i="13"/>
  <c r="F180" i="13"/>
  <c r="E180" i="13"/>
  <c r="C180" i="13"/>
  <c r="B180" i="13"/>
  <c r="A180" i="13"/>
  <c r="O179" i="13"/>
  <c r="N179" i="13"/>
  <c r="M179" i="13"/>
  <c r="J179" i="13"/>
  <c r="I179" i="13"/>
  <c r="F179" i="13"/>
  <c r="E179" i="13"/>
  <c r="C179" i="13"/>
  <c r="B179" i="13"/>
  <c r="A179" i="13"/>
  <c r="O178" i="13"/>
  <c r="N178" i="13"/>
  <c r="M178" i="13"/>
  <c r="J178" i="13"/>
  <c r="I178" i="13"/>
  <c r="F178" i="13"/>
  <c r="E178" i="13"/>
  <c r="C178" i="13"/>
  <c r="B178" i="13"/>
  <c r="A178" i="13"/>
  <c r="O177" i="13"/>
  <c r="N177" i="13"/>
  <c r="M177" i="13"/>
  <c r="J177" i="13"/>
  <c r="I177" i="13"/>
  <c r="F177" i="13"/>
  <c r="E177" i="13"/>
  <c r="C177" i="13"/>
  <c r="B177" i="13"/>
  <c r="A177" i="13"/>
  <c r="O176" i="13"/>
  <c r="N176" i="13"/>
  <c r="M176" i="13"/>
  <c r="J176" i="13"/>
  <c r="I176" i="13"/>
  <c r="F176" i="13"/>
  <c r="E176" i="13"/>
  <c r="C176" i="13"/>
  <c r="B176" i="13"/>
  <c r="A176" i="13"/>
  <c r="O175" i="13"/>
  <c r="N175" i="13"/>
  <c r="M175" i="13"/>
  <c r="J175" i="13"/>
  <c r="I175" i="13"/>
  <c r="F175" i="13"/>
  <c r="E175" i="13"/>
  <c r="C175" i="13"/>
  <c r="B175" i="13"/>
  <c r="A175" i="13"/>
  <c r="O174" i="13"/>
  <c r="N174" i="13"/>
  <c r="M174" i="13"/>
  <c r="J174" i="13"/>
  <c r="I174" i="13"/>
  <c r="F174" i="13"/>
  <c r="E174" i="13"/>
  <c r="C174" i="13"/>
  <c r="B174" i="13"/>
  <c r="A174" i="13"/>
  <c r="O173" i="13"/>
  <c r="N173" i="13"/>
  <c r="M173" i="13"/>
  <c r="J173" i="13"/>
  <c r="I173" i="13"/>
  <c r="F173" i="13"/>
  <c r="E173" i="13"/>
  <c r="C173" i="13"/>
  <c r="B173" i="13"/>
  <c r="A173" i="13"/>
  <c r="O172" i="13"/>
  <c r="N172" i="13"/>
  <c r="M172" i="13"/>
  <c r="J172" i="13"/>
  <c r="I172" i="13"/>
  <c r="F172" i="13"/>
  <c r="E172" i="13"/>
  <c r="C172" i="13"/>
  <c r="B172" i="13"/>
  <c r="A172" i="13"/>
  <c r="O171" i="13"/>
  <c r="N171" i="13"/>
  <c r="M171" i="13"/>
  <c r="J171" i="13"/>
  <c r="I171" i="13"/>
  <c r="F171" i="13"/>
  <c r="E171" i="13"/>
  <c r="C171" i="13"/>
  <c r="B171" i="13"/>
  <c r="A171" i="13"/>
  <c r="O170" i="13"/>
  <c r="N170" i="13"/>
  <c r="M170" i="13"/>
  <c r="J170" i="13"/>
  <c r="I170" i="13"/>
  <c r="F170" i="13"/>
  <c r="E170" i="13"/>
  <c r="C170" i="13"/>
  <c r="B170" i="13"/>
  <c r="A170" i="13"/>
  <c r="O169" i="13"/>
  <c r="N169" i="13"/>
  <c r="M169" i="13"/>
  <c r="J169" i="13"/>
  <c r="I169" i="13"/>
  <c r="F169" i="13"/>
  <c r="E169" i="13"/>
  <c r="C169" i="13"/>
  <c r="B169" i="13"/>
  <c r="A169" i="13"/>
  <c r="O168" i="13"/>
  <c r="N168" i="13"/>
  <c r="M168" i="13"/>
  <c r="J168" i="13"/>
  <c r="I168" i="13"/>
  <c r="F168" i="13"/>
  <c r="E168" i="13"/>
  <c r="C168" i="13"/>
  <c r="B168" i="13"/>
  <c r="A168" i="13"/>
  <c r="O167" i="13"/>
  <c r="N167" i="13"/>
  <c r="M167" i="13"/>
  <c r="J167" i="13"/>
  <c r="I167" i="13"/>
  <c r="F167" i="13"/>
  <c r="E167" i="13"/>
  <c r="C167" i="13"/>
  <c r="B167" i="13"/>
  <c r="A167" i="13"/>
  <c r="O166" i="13"/>
  <c r="N166" i="13"/>
  <c r="M166" i="13"/>
  <c r="J166" i="13"/>
  <c r="I166" i="13"/>
  <c r="F166" i="13"/>
  <c r="E166" i="13"/>
  <c r="C166" i="13"/>
  <c r="B166" i="13"/>
  <c r="A166" i="13"/>
  <c r="O165" i="13"/>
  <c r="N165" i="13"/>
  <c r="M165" i="13"/>
  <c r="J165" i="13"/>
  <c r="I165" i="13"/>
  <c r="F165" i="13"/>
  <c r="E165" i="13"/>
  <c r="C165" i="13"/>
  <c r="B165" i="13"/>
  <c r="A165" i="13"/>
  <c r="O164" i="13"/>
  <c r="N164" i="13"/>
  <c r="M164" i="13"/>
  <c r="J164" i="13"/>
  <c r="I164" i="13"/>
  <c r="F164" i="13"/>
  <c r="E164" i="13"/>
  <c r="C164" i="13"/>
  <c r="B164" i="13"/>
  <c r="A164" i="13"/>
  <c r="O163" i="13"/>
  <c r="N163" i="13"/>
  <c r="M163" i="13"/>
  <c r="J163" i="13"/>
  <c r="I163" i="13"/>
  <c r="F163" i="13"/>
  <c r="E163" i="13"/>
  <c r="C163" i="13"/>
  <c r="B163" i="13"/>
  <c r="A163" i="13"/>
  <c r="O162" i="13"/>
  <c r="N162" i="13"/>
  <c r="M162" i="13"/>
  <c r="J162" i="13"/>
  <c r="I162" i="13"/>
  <c r="F162" i="13"/>
  <c r="E162" i="13"/>
  <c r="C162" i="13"/>
  <c r="B162" i="13"/>
  <c r="A162" i="13"/>
  <c r="O161" i="13"/>
  <c r="N161" i="13"/>
  <c r="M161" i="13"/>
  <c r="J161" i="13"/>
  <c r="I161" i="13"/>
  <c r="F161" i="13"/>
  <c r="E161" i="13"/>
  <c r="C161" i="13"/>
  <c r="B161" i="13"/>
  <c r="A161" i="13"/>
  <c r="O160" i="13"/>
  <c r="N160" i="13"/>
  <c r="M160" i="13"/>
  <c r="J160" i="13"/>
  <c r="I160" i="13"/>
  <c r="F160" i="13"/>
  <c r="E160" i="13"/>
  <c r="C160" i="13"/>
  <c r="B160" i="13"/>
  <c r="A160" i="13"/>
  <c r="O159" i="13"/>
  <c r="N159" i="13"/>
  <c r="M159" i="13"/>
  <c r="J159" i="13"/>
  <c r="I159" i="13"/>
  <c r="F159" i="13"/>
  <c r="E159" i="13"/>
  <c r="C159" i="13"/>
  <c r="B159" i="13"/>
  <c r="A159" i="13"/>
  <c r="O158" i="13"/>
  <c r="N158" i="13"/>
  <c r="M158" i="13"/>
  <c r="J158" i="13"/>
  <c r="I158" i="13"/>
  <c r="F158" i="13"/>
  <c r="E158" i="13"/>
  <c r="C158" i="13"/>
  <c r="B158" i="13"/>
  <c r="A158" i="13"/>
  <c r="O157" i="13"/>
  <c r="N157" i="13"/>
  <c r="M157" i="13"/>
  <c r="J157" i="13"/>
  <c r="I157" i="13"/>
  <c r="F157" i="13"/>
  <c r="E157" i="13"/>
  <c r="C157" i="13"/>
  <c r="B157" i="13"/>
  <c r="A157" i="13"/>
  <c r="O156" i="13"/>
  <c r="N156" i="13"/>
  <c r="M156" i="13"/>
  <c r="J156" i="13"/>
  <c r="I156" i="13"/>
  <c r="F156" i="13"/>
  <c r="E156" i="13"/>
  <c r="C156" i="13"/>
  <c r="B156" i="13"/>
  <c r="A156" i="13"/>
  <c r="O155" i="13"/>
  <c r="N155" i="13"/>
  <c r="M155" i="13"/>
  <c r="J155" i="13"/>
  <c r="I155" i="13"/>
  <c r="F155" i="13"/>
  <c r="E155" i="13"/>
  <c r="C155" i="13"/>
  <c r="B155" i="13"/>
  <c r="A155" i="13"/>
  <c r="O154" i="13"/>
  <c r="N154" i="13"/>
  <c r="M154" i="13"/>
  <c r="J154" i="13"/>
  <c r="I154" i="13"/>
  <c r="F154" i="13"/>
  <c r="E154" i="13"/>
  <c r="C154" i="13"/>
  <c r="B154" i="13"/>
  <c r="A154" i="13"/>
  <c r="O153" i="13"/>
  <c r="N153" i="13"/>
  <c r="M153" i="13"/>
  <c r="J153" i="13"/>
  <c r="I153" i="13"/>
  <c r="F153" i="13"/>
  <c r="E153" i="13"/>
  <c r="C153" i="13"/>
  <c r="B153" i="13"/>
  <c r="A153" i="13"/>
  <c r="O152" i="13"/>
  <c r="N152" i="13"/>
  <c r="M152" i="13"/>
  <c r="J152" i="13"/>
  <c r="I152" i="13"/>
  <c r="F152" i="13"/>
  <c r="E152" i="13"/>
  <c r="C152" i="13"/>
  <c r="B152" i="13"/>
  <c r="A152" i="13"/>
  <c r="O151" i="13"/>
  <c r="N151" i="13"/>
  <c r="M151" i="13"/>
  <c r="J151" i="13"/>
  <c r="I151" i="13"/>
  <c r="F151" i="13"/>
  <c r="E151" i="13"/>
  <c r="C151" i="13"/>
  <c r="B151" i="13"/>
  <c r="A151" i="13"/>
  <c r="O150" i="13"/>
  <c r="N150" i="13"/>
  <c r="M150" i="13"/>
  <c r="J150" i="13"/>
  <c r="I150" i="13"/>
  <c r="F150" i="13"/>
  <c r="E150" i="13"/>
  <c r="C150" i="13"/>
  <c r="B150" i="13"/>
  <c r="A150" i="13"/>
  <c r="O149" i="13"/>
  <c r="N149" i="13"/>
  <c r="M149" i="13"/>
  <c r="J149" i="13"/>
  <c r="I149" i="13"/>
  <c r="F149" i="13"/>
  <c r="E149" i="13"/>
  <c r="C149" i="13"/>
  <c r="B149" i="13"/>
  <c r="A149" i="13"/>
  <c r="O148" i="13"/>
  <c r="N148" i="13"/>
  <c r="M148" i="13"/>
  <c r="J148" i="13"/>
  <c r="I148" i="13"/>
  <c r="F148" i="13"/>
  <c r="E148" i="13"/>
  <c r="C148" i="13"/>
  <c r="B148" i="13"/>
  <c r="A148" i="13"/>
  <c r="O147" i="13"/>
  <c r="N147" i="13"/>
  <c r="M147" i="13"/>
  <c r="J147" i="13"/>
  <c r="I147" i="13"/>
  <c r="F147" i="13"/>
  <c r="E147" i="13"/>
  <c r="C147" i="13"/>
  <c r="B147" i="13"/>
  <c r="A147" i="13"/>
  <c r="O146" i="13"/>
  <c r="N146" i="13"/>
  <c r="M146" i="13"/>
  <c r="J146" i="13"/>
  <c r="I146" i="13"/>
  <c r="F146" i="13"/>
  <c r="E146" i="13"/>
  <c r="C146" i="13"/>
  <c r="B146" i="13"/>
  <c r="A146" i="13"/>
  <c r="O145" i="13"/>
  <c r="N145" i="13"/>
  <c r="M145" i="13"/>
  <c r="J145" i="13"/>
  <c r="I145" i="13"/>
  <c r="F145" i="13"/>
  <c r="E145" i="13"/>
  <c r="C145" i="13"/>
  <c r="B145" i="13"/>
  <c r="A145" i="13"/>
  <c r="O144" i="13"/>
  <c r="N144" i="13"/>
  <c r="M144" i="13"/>
  <c r="J144" i="13"/>
  <c r="I144" i="13"/>
  <c r="F144" i="13"/>
  <c r="E144" i="13"/>
  <c r="C144" i="13"/>
  <c r="B144" i="13"/>
  <c r="A144" i="13"/>
  <c r="O143" i="13"/>
  <c r="N143" i="13"/>
  <c r="M143" i="13"/>
  <c r="J143" i="13"/>
  <c r="I143" i="13"/>
  <c r="F143" i="13"/>
  <c r="E143" i="13"/>
  <c r="C143" i="13"/>
  <c r="B143" i="13"/>
  <c r="A143" i="13"/>
  <c r="O142" i="13"/>
  <c r="N142" i="13"/>
  <c r="M142" i="13"/>
  <c r="J142" i="13"/>
  <c r="I142" i="13"/>
  <c r="F142" i="13"/>
  <c r="E142" i="13"/>
  <c r="C142" i="13"/>
  <c r="B142" i="13"/>
  <c r="A142" i="13"/>
  <c r="O141" i="13"/>
  <c r="N141" i="13"/>
  <c r="M141" i="13"/>
  <c r="J141" i="13"/>
  <c r="I141" i="13"/>
  <c r="F141" i="13"/>
  <c r="E141" i="13"/>
  <c r="C141" i="13"/>
  <c r="B141" i="13"/>
  <c r="A141" i="13"/>
  <c r="O140" i="13"/>
  <c r="N140" i="13"/>
  <c r="M140" i="13"/>
  <c r="J140" i="13"/>
  <c r="I140" i="13"/>
  <c r="F140" i="13"/>
  <c r="E140" i="13"/>
  <c r="C140" i="13"/>
  <c r="B140" i="13"/>
  <c r="A140" i="13"/>
  <c r="O139" i="13"/>
  <c r="N139" i="13"/>
  <c r="M139" i="13"/>
  <c r="J139" i="13"/>
  <c r="I139" i="13"/>
  <c r="F139" i="13"/>
  <c r="E139" i="13"/>
  <c r="C139" i="13"/>
  <c r="B139" i="13"/>
  <c r="A139" i="13"/>
  <c r="O138" i="13"/>
  <c r="N138" i="13"/>
  <c r="M138" i="13"/>
  <c r="J138" i="13"/>
  <c r="I138" i="13"/>
  <c r="F138" i="13"/>
  <c r="E138" i="13"/>
  <c r="C138" i="13"/>
  <c r="B138" i="13"/>
  <c r="A138" i="13"/>
  <c r="O137" i="13"/>
  <c r="N137" i="13"/>
  <c r="M137" i="13"/>
  <c r="J137" i="13"/>
  <c r="I137" i="13"/>
  <c r="F137" i="13"/>
  <c r="E137" i="13"/>
  <c r="C137" i="13"/>
  <c r="B137" i="13"/>
  <c r="A137" i="13"/>
  <c r="O136" i="13"/>
  <c r="N136" i="13"/>
  <c r="M136" i="13"/>
  <c r="J136" i="13"/>
  <c r="I136" i="13"/>
  <c r="F136" i="13"/>
  <c r="E136" i="13"/>
  <c r="C136" i="13"/>
  <c r="B136" i="13"/>
  <c r="A136" i="13"/>
  <c r="O135" i="13"/>
  <c r="N135" i="13"/>
  <c r="M135" i="13"/>
  <c r="J135" i="13"/>
  <c r="I135" i="13"/>
  <c r="F135" i="13"/>
  <c r="E135" i="13"/>
  <c r="C135" i="13"/>
  <c r="B135" i="13"/>
  <c r="A135" i="13"/>
  <c r="O134" i="13"/>
  <c r="N134" i="13"/>
  <c r="M134" i="13"/>
  <c r="J134" i="13"/>
  <c r="I134" i="13"/>
  <c r="F134" i="13"/>
  <c r="E134" i="13"/>
  <c r="C134" i="13"/>
  <c r="B134" i="13"/>
  <c r="A134" i="13"/>
  <c r="O133" i="13"/>
  <c r="N133" i="13"/>
  <c r="M133" i="13"/>
  <c r="J133" i="13"/>
  <c r="I133" i="13"/>
  <c r="F133" i="13"/>
  <c r="E133" i="13"/>
  <c r="C133" i="13"/>
  <c r="B133" i="13"/>
  <c r="A133" i="13"/>
  <c r="O132" i="13"/>
  <c r="N132" i="13"/>
  <c r="M132" i="13"/>
  <c r="J132" i="13"/>
  <c r="I132" i="13"/>
  <c r="F132" i="13"/>
  <c r="E132" i="13"/>
  <c r="C132" i="13"/>
  <c r="B132" i="13"/>
  <c r="A132" i="13"/>
  <c r="O131" i="13"/>
  <c r="N131" i="13"/>
  <c r="M131" i="13"/>
  <c r="J131" i="13"/>
  <c r="I131" i="13"/>
  <c r="F131" i="13"/>
  <c r="E131" i="13"/>
  <c r="C131" i="13"/>
  <c r="B131" i="13"/>
  <c r="A131" i="13"/>
  <c r="O130" i="13"/>
  <c r="N130" i="13"/>
  <c r="M130" i="13"/>
  <c r="J130" i="13"/>
  <c r="I130" i="13"/>
  <c r="F130" i="13"/>
  <c r="E130" i="13"/>
  <c r="C130" i="13"/>
  <c r="B130" i="13"/>
  <c r="A130" i="13"/>
  <c r="O129" i="13"/>
  <c r="N129" i="13"/>
  <c r="M129" i="13"/>
  <c r="J129" i="13"/>
  <c r="I129" i="13"/>
  <c r="F129" i="13"/>
  <c r="E129" i="13"/>
  <c r="C129" i="13"/>
  <c r="B129" i="13"/>
  <c r="A129" i="13"/>
  <c r="O128" i="13"/>
  <c r="N128" i="13"/>
  <c r="M128" i="13"/>
  <c r="J128" i="13"/>
  <c r="I128" i="13"/>
  <c r="F128" i="13"/>
  <c r="E128" i="13"/>
  <c r="C128" i="13"/>
  <c r="B128" i="13"/>
  <c r="A128" i="13"/>
  <c r="O127" i="13"/>
  <c r="N127" i="13"/>
  <c r="M127" i="13"/>
  <c r="J127" i="13"/>
  <c r="I127" i="13"/>
  <c r="F127" i="13"/>
  <c r="E127" i="13"/>
  <c r="C127" i="13"/>
  <c r="B127" i="13"/>
  <c r="A127" i="13"/>
  <c r="O126" i="13"/>
  <c r="N126" i="13"/>
  <c r="M126" i="13"/>
  <c r="J126" i="13"/>
  <c r="I126" i="13"/>
  <c r="F126" i="13"/>
  <c r="E126" i="13"/>
  <c r="C126" i="13"/>
  <c r="B126" i="13"/>
  <c r="A126" i="13"/>
  <c r="O125" i="13"/>
  <c r="N125" i="13"/>
  <c r="M125" i="13"/>
  <c r="J125" i="13"/>
  <c r="I125" i="13"/>
  <c r="F125" i="13"/>
  <c r="E125" i="13"/>
  <c r="C125" i="13"/>
  <c r="B125" i="13"/>
  <c r="A125" i="13"/>
  <c r="O124" i="13"/>
  <c r="N124" i="13"/>
  <c r="M124" i="13"/>
  <c r="J124" i="13"/>
  <c r="I124" i="13"/>
  <c r="F124" i="13"/>
  <c r="E124" i="13"/>
  <c r="C124" i="13"/>
  <c r="B124" i="13"/>
  <c r="A124" i="13"/>
  <c r="O123" i="13"/>
  <c r="N123" i="13"/>
  <c r="M123" i="13"/>
  <c r="J123" i="13"/>
  <c r="I123" i="13"/>
  <c r="F123" i="13"/>
  <c r="E123" i="13"/>
  <c r="C123" i="13"/>
  <c r="B123" i="13"/>
  <c r="A123" i="13"/>
  <c r="O122" i="13"/>
  <c r="N122" i="13"/>
  <c r="M122" i="13"/>
  <c r="J122" i="13"/>
  <c r="I122" i="13"/>
  <c r="F122" i="13"/>
  <c r="E122" i="13"/>
  <c r="C122" i="13"/>
  <c r="B122" i="13"/>
  <c r="A122" i="13"/>
  <c r="O121" i="13"/>
  <c r="N121" i="13"/>
  <c r="M121" i="13"/>
  <c r="J121" i="13"/>
  <c r="I121" i="13"/>
  <c r="F121" i="13"/>
  <c r="E121" i="13"/>
  <c r="C121" i="13"/>
  <c r="B121" i="13"/>
  <c r="A121" i="13"/>
  <c r="O120" i="13"/>
  <c r="N120" i="13"/>
  <c r="M120" i="13"/>
  <c r="J120" i="13"/>
  <c r="I120" i="13"/>
  <c r="F120" i="13"/>
  <c r="E120" i="13"/>
  <c r="C120" i="13"/>
  <c r="B120" i="13"/>
  <c r="A120" i="13"/>
  <c r="O119" i="13"/>
  <c r="N119" i="13"/>
  <c r="M119" i="13"/>
  <c r="J119" i="13"/>
  <c r="I119" i="13"/>
  <c r="F119" i="13"/>
  <c r="E119" i="13"/>
  <c r="C119" i="13"/>
  <c r="B119" i="13"/>
  <c r="A119" i="13"/>
  <c r="O118" i="13"/>
  <c r="N118" i="13"/>
  <c r="M118" i="13"/>
  <c r="J118" i="13"/>
  <c r="I118" i="13"/>
  <c r="F118" i="13"/>
  <c r="E118" i="13"/>
  <c r="C118" i="13"/>
  <c r="B118" i="13"/>
  <c r="A118" i="13"/>
  <c r="O117" i="13"/>
  <c r="N117" i="13"/>
  <c r="M117" i="13"/>
  <c r="J117" i="13"/>
  <c r="I117" i="13"/>
  <c r="F117" i="13"/>
  <c r="E117" i="13"/>
  <c r="C117" i="13"/>
  <c r="B117" i="13"/>
  <c r="A117" i="13"/>
  <c r="O116" i="13"/>
  <c r="N116" i="13"/>
  <c r="M116" i="13"/>
  <c r="J116" i="13"/>
  <c r="I116" i="13"/>
  <c r="F116" i="13"/>
  <c r="E116" i="13"/>
  <c r="C116" i="13"/>
  <c r="B116" i="13"/>
  <c r="A116" i="13"/>
  <c r="O115" i="13"/>
  <c r="N115" i="13"/>
  <c r="M115" i="13"/>
  <c r="J115" i="13"/>
  <c r="I115" i="13"/>
  <c r="F115" i="13"/>
  <c r="E115" i="13"/>
  <c r="C115" i="13"/>
  <c r="B115" i="13"/>
  <c r="A115" i="13"/>
  <c r="O114" i="13"/>
  <c r="N114" i="13"/>
  <c r="M114" i="13"/>
  <c r="J114" i="13"/>
  <c r="I114" i="13"/>
  <c r="F114" i="13"/>
  <c r="E114" i="13"/>
  <c r="C114" i="13"/>
  <c r="B114" i="13"/>
  <c r="A114" i="13"/>
  <c r="O113" i="13"/>
  <c r="N113" i="13"/>
  <c r="M113" i="13"/>
  <c r="J113" i="13"/>
  <c r="I113" i="13"/>
  <c r="F113" i="13"/>
  <c r="E113" i="13"/>
  <c r="C113" i="13"/>
  <c r="B113" i="13"/>
  <c r="A113" i="13"/>
  <c r="O112" i="13"/>
  <c r="N112" i="13"/>
  <c r="M112" i="13"/>
  <c r="J112" i="13"/>
  <c r="I112" i="13"/>
  <c r="F112" i="13"/>
  <c r="E112" i="13"/>
  <c r="C112" i="13"/>
  <c r="B112" i="13"/>
  <c r="A112" i="13"/>
  <c r="O111" i="13"/>
  <c r="N111" i="13"/>
  <c r="M111" i="13"/>
  <c r="J111" i="13"/>
  <c r="I111" i="13"/>
  <c r="F111" i="13"/>
  <c r="E111" i="13"/>
  <c r="C111" i="13"/>
  <c r="B111" i="13"/>
  <c r="A111" i="13"/>
  <c r="O110" i="13"/>
  <c r="N110" i="13"/>
  <c r="M110" i="13"/>
  <c r="J110" i="13"/>
  <c r="I110" i="13"/>
  <c r="F110" i="13"/>
  <c r="E110" i="13"/>
  <c r="C110" i="13"/>
  <c r="B110" i="13"/>
  <c r="A110" i="13"/>
  <c r="O109" i="13"/>
  <c r="N109" i="13"/>
  <c r="M109" i="13"/>
  <c r="J109" i="13"/>
  <c r="I109" i="13"/>
  <c r="F109" i="13"/>
  <c r="E109" i="13"/>
  <c r="C109" i="13"/>
  <c r="B109" i="13"/>
  <c r="A109" i="13"/>
  <c r="O108" i="13"/>
  <c r="N108" i="13"/>
  <c r="M108" i="13"/>
  <c r="J108" i="13"/>
  <c r="I108" i="13"/>
  <c r="F108" i="13"/>
  <c r="E108" i="13"/>
  <c r="C108" i="13"/>
  <c r="B108" i="13"/>
  <c r="A108" i="13"/>
  <c r="O107" i="13"/>
  <c r="N107" i="13"/>
  <c r="M107" i="13"/>
  <c r="J107" i="13"/>
  <c r="I107" i="13"/>
  <c r="F107" i="13"/>
  <c r="E107" i="13"/>
  <c r="C107" i="13"/>
  <c r="B107" i="13"/>
  <c r="A107" i="13"/>
  <c r="O106" i="13"/>
  <c r="N106" i="13"/>
  <c r="M106" i="13"/>
  <c r="J106" i="13"/>
  <c r="I106" i="13"/>
  <c r="F106" i="13"/>
  <c r="E106" i="13"/>
  <c r="C106" i="13"/>
  <c r="B106" i="13"/>
  <c r="A106" i="13"/>
  <c r="O105" i="13"/>
  <c r="N105" i="13"/>
  <c r="M105" i="13"/>
  <c r="J105" i="13"/>
  <c r="I105" i="13"/>
  <c r="F105" i="13"/>
  <c r="E105" i="13"/>
  <c r="C105" i="13"/>
  <c r="B105" i="13"/>
  <c r="A105" i="13"/>
  <c r="O104" i="13"/>
  <c r="N104" i="13"/>
  <c r="M104" i="13"/>
  <c r="J104" i="13"/>
  <c r="I104" i="13"/>
  <c r="F104" i="13"/>
  <c r="E104" i="13"/>
  <c r="C104" i="13"/>
  <c r="B104" i="13"/>
  <c r="A104" i="13"/>
  <c r="O103" i="13"/>
  <c r="N103" i="13"/>
  <c r="M103" i="13"/>
  <c r="J103" i="13"/>
  <c r="I103" i="13"/>
  <c r="F103" i="13"/>
  <c r="E103" i="13"/>
  <c r="C103" i="13"/>
  <c r="B103" i="13"/>
  <c r="A103" i="13"/>
  <c r="O102" i="13"/>
  <c r="N102" i="13"/>
  <c r="M102" i="13"/>
  <c r="J102" i="13"/>
  <c r="I102" i="13"/>
  <c r="F102" i="13"/>
  <c r="E102" i="13"/>
  <c r="C102" i="13"/>
  <c r="B102" i="13"/>
  <c r="A102" i="13"/>
  <c r="O101" i="13"/>
  <c r="N101" i="13"/>
  <c r="M101" i="13"/>
  <c r="J101" i="13"/>
  <c r="I101" i="13"/>
  <c r="F101" i="13"/>
  <c r="E101" i="13"/>
  <c r="C101" i="13"/>
  <c r="B101" i="13"/>
  <c r="A101" i="13"/>
  <c r="O100" i="13"/>
  <c r="N100" i="13"/>
  <c r="M100" i="13"/>
  <c r="J100" i="13"/>
  <c r="I100" i="13"/>
  <c r="F100" i="13"/>
  <c r="E100" i="13"/>
  <c r="C100" i="13"/>
  <c r="B100" i="13"/>
  <c r="A100" i="13"/>
  <c r="O99" i="13"/>
  <c r="N99" i="13"/>
  <c r="M99" i="13"/>
  <c r="J99" i="13"/>
  <c r="I99" i="13"/>
  <c r="F99" i="13"/>
  <c r="E99" i="13"/>
  <c r="C99" i="13"/>
  <c r="B99" i="13"/>
  <c r="A99" i="13"/>
  <c r="O98" i="13"/>
  <c r="N98" i="13"/>
  <c r="M98" i="13"/>
  <c r="J98" i="13"/>
  <c r="I98" i="13"/>
  <c r="F98" i="13"/>
  <c r="E98" i="13"/>
  <c r="C98" i="13"/>
  <c r="B98" i="13"/>
  <c r="A98" i="13"/>
  <c r="O97" i="13"/>
  <c r="N97" i="13"/>
  <c r="M97" i="13"/>
  <c r="J97" i="13"/>
  <c r="I97" i="13"/>
  <c r="F97" i="13"/>
  <c r="E97" i="13"/>
  <c r="C97" i="13"/>
  <c r="B97" i="13"/>
  <c r="A97" i="13"/>
  <c r="O96" i="13"/>
  <c r="N96" i="13"/>
  <c r="M96" i="13"/>
  <c r="J96" i="13"/>
  <c r="I96" i="13"/>
  <c r="F96" i="13"/>
  <c r="E96" i="13"/>
  <c r="C96" i="13"/>
  <c r="B96" i="13"/>
  <c r="A96" i="13"/>
  <c r="O95" i="13"/>
  <c r="N95" i="13"/>
  <c r="M95" i="13"/>
  <c r="J95" i="13"/>
  <c r="I95" i="13"/>
  <c r="F95" i="13"/>
  <c r="E95" i="13"/>
  <c r="C95" i="13"/>
  <c r="B95" i="13"/>
  <c r="A95" i="13"/>
  <c r="O94" i="13"/>
  <c r="N94" i="13"/>
  <c r="M94" i="13"/>
  <c r="J94" i="13"/>
  <c r="I94" i="13"/>
  <c r="F94" i="13"/>
  <c r="E94" i="13"/>
  <c r="C94" i="13"/>
  <c r="B94" i="13"/>
  <c r="A94" i="13"/>
  <c r="O93" i="13"/>
  <c r="N93" i="13"/>
  <c r="M93" i="13"/>
  <c r="J93" i="13"/>
  <c r="I93" i="13"/>
  <c r="F93" i="13"/>
  <c r="E93" i="13"/>
  <c r="C93" i="13"/>
  <c r="B93" i="13"/>
  <c r="A93" i="13"/>
  <c r="O92" i="13"/>
  <c r="N92" i="13"/>
  <c r="M92" i="13"/>
  <c r="J92" i="13"/>
  <c r="I92" i="13"/>
  <c r="F92" i="13"/>
  <c r="E92" i="13"/>
  <c r="C92" i="13"/>
  <c r="B92" i="13"/>
  <c r="A92" i="13"/>
  <c r="O91" i="13"/>
  <c r="N91" i="13"/>
  <c r="M91" i="13"/>
  <c r="J91" i="13"/>
  <c r="I91" i="13"/>
  <c r="F91" i="13"/>
  <c r="E91" i="13"/>
  <c r="C91" i="13"/>
  <c r="B91" i="13"/>
  <c r="A91" i="13"/>
  <c r="O90" i="13"/>
  <c r="N90" i="13"/>
  <c r="M90" i="13"/>
  <c r="J90" i="13"/>
  <c r="I90" i="13"/>
  <c r="F90" i="13"/>
  <c r="E90" i="13"/>
  <c r="C90" i="13"/>
  <c r="B90" i="13"/>
  <c r="A90" i="13"/>
  <c r="O89" i="13"/>
  <c r="N89" i="13"/>
  <c r="M89" i="13"/>
  <c r="J89" i="13"/>
  <c r="I89" i="13"/>
  <c r="F89" i="13"/>
  <c r="E89" i="13"/>
  <c r="C89" i="13"/>
  <c r="B89" i="13"/>
  <c r="A89" i="13"/>
  <c r="O88" i="13"/>
  <c r="N88" i="13"/>
  <c r="M88" i="13"/>
  <c r="J88" i="13"/>
  <c r="I88" i="13"/>
  <c r="F88" i="13"/>
  <c r="E88" i="13"/>
  <c r="C88" i="13"/>
  <c r="B88" i="13"/>
  <c r="A88" i="13"/>
  <c r="O87" i="13"/>
  <c r="N87" i="13"/>
  <c r="M87" i="13"/>
  <c r="J87" i="13"/>
  <c r="I87" i="13"/>
  <c r="F87" i="13"/>
  <c r="E87" i="13"/>
  <c r="C87" i="13"/>
  <c r="B87" i="13"/>
  <c r="A87" i="13"/>
  <c r="O86" i="13"/>
  <c r="N86" i="13"/>
  <c r="M86" i="13"/>
  <c r="J86" i="13"/>
  <c r="I86" i="13"/>
  <c r="F86" i="13"/>
  <c r="E86" i="13"/>
  <c r="C86" i="13"/>
  <c r="B86" i="13"/>
  <c r="A86" i="13"/>
  <c r="O85" i="13"/>
  <c r="N85" i="13"/>
  <c r="M85" i="13"/>
  <c r="J85" i="13"/>
  <c r="I85" i="13"/>
  <c r="F85" i="13"/>
  <c r="E85" i="13"/>
  <c r="C85" i="13"/>
  <c r="B85" i="13"/>
  <c r="A85" i="13"/>
  <c r="O84" i="13"/>
  <c r="N84" i="13"/>
  <c r="M84" i="13"/>
  <c r="J84" i="13"/>
  <c r="I84" i="13"/>
  <c r="F84" i="13"/>
  <c r="E84" i="13"/>
  <c r="C84" i="13"/>
  <c r="B84" i="13"/>
  <c r="A84" i="13"/>
  <c r="O83" i="13"/>
  <c r="N83" i="13"/>
  <c r="M83" i="13"/>
  <c r="J83" i="13"/>
  <c r="I83" i="13"/>
  <c r="F83" i="13"/>
  <c r="E83" i="13"/>
  <c r="C83" i="13"/>
  <c r="B83" i="13"/>
  <c r="A83" i="13"/>
  <c r="O82" i="13"/>
  <c r="N82" i="13"/>
  <c r="M82" i="13"/>
  <c r="J82" i="13"/>
  <c r="I82" i="13"/>
  <c r="F82" i="13"/>
  <c r="E82" i="13"/>
  <c r="C82" i="13"/>
  <c r="B82" i="13"/>
  <c r="A82" i="13"/>
  <c r="O81" i="13"/>
  <c r="N81" i="13"/>
  <c r="M81" i="13"/>
  <c r="J81" i="13"/>
  <c r="I81" i="13"/>
  <c r="F81" i="13"/>
  <c r="E81" i="13"/>
  <c r="C81" i="13"/>
  <c r="B81" i="13"/>
  <c r="A81" i="13"/>
  <c r="O80" i="13"/>
  <c r="N80" i="13"/>
  <c r="M80" i="13"/>
  <c r="J80" i="13"/>
  <c r="I80" i="13"/>
  <c r="F80" i="13"/>
  <c r="E80" i="13"/>
  <c r="C80" i="13"/>
  <c r="B80" i="13"/>
  <c r="A80" i="13"/>
  <c r="O79" i="13"/>
  <c r="N79" i="13"/>
  <c r="M79" i="13"/>
  <c r="J79" i="13"/>
  <c r="I79" i="13"/>
  <c r="F79" i="13"/>
  <c r="E79" i="13"/>
  <c r="C79" i="13"/>
  <c r="B79" i="13"/>
  <c r="A79" i="13"/>
  <c r="O78" i="13"/>
  <c r="N78" i="13"/>
  <c r="M78" i="13"/>
  <c r="J78" i="13"/>
  <c r="I78" i="13"/>
  <c r="F78" i="13"/>
  <c r="E78" i="13"/>
  <c r="C78" i="13"/>
  <c r="B78" i="13"/>
  <c r="A78" i="13"/>
  <c r="O77" i="13"/>
  <c r="N77" i="13"/>
  <c r="M77" i="13"/>
  <c r="J77" i="13"/>
  <c r="I77" i="13"/>
  <c r="F77" i="13"/>
  <c r="E77" i="13"/>
  <c r="C77" i="13"/>
  <c r="B77" i="13"/>
  <c r="A77" i="13"/>
  <c r="O76" i="13"/>
  <c r="N76" i="13"/>
  <c r="M76" i="13"/>
  <c r="J76" i="13"/>
  <c r="I76" i="13"/>
  <c r="F76" i="13"/>
  <c r="E76" i="13"/>
  <c r="C76" i="13"/>
  <c r="B76" i="13"/>
  <c r="A76" i="13"/>
  <c r="O75" i="13"/>
  <c r="N75" i="13"/>
  <c r="M75" i="13"/>
  <c r="J75" i="13"/>
  <c r="I75" i="13"/>
  <c r="F75" i="13"/>
  <c r="E75" i="13"/>
  <c r="C75" i="13"/>
  <c r="B75" i="13"/>
  <c r="A75" i="13"/>
  <c r="O74" i="13"/>
  <c r="N74" i="13"/>
  <c r="M74" i="13"/>
  <c r="J74" i="13"/>
  <c r="I74" i="13"/>
  <c r="F74" i="13"/>
  <c r="E74" i="13"/>
  <c r="C74" i="13"/>
  <c r="B74" i="13"/>
  <c r="A74" i="13"/>
  <c r="O73" i="13"/>
  <c r="N73" i="13"/>
  <c r="M73" i="13"/>
  <c r="J73" i="13"/>
  <c r="I73" i="13"/>
  <c r="F73" i="13"/>
  <c r="E73" i="13"/>
  <c r="C73" i="13"/>
  <c r="B73" i="13"/>
  <c r="A73" i="13"/>
  <c r="O72" i="13"/>
  <c r="N72" i="13"/>
  <c r="M72" i="13"/>
  <c r="J72" i="13"/>
  <c r="I72" i="13"/>
  <c r="F72" i="13"/>
  <c r="E72" i="13"/>
  <c r="C72" i="13"/>
  <c r="B72" i="13"/>
  <c r="A72" i="13"/>
  <c r="O71" i="13"/>
  <c r="N71" i="13"/>
  <c r="M71" i="13"/>
  <c r="J71" i="13"/>
  <c r="I71" i="13"/>
  <c r="F71" i="13"/>
  <c r="E71" i="13"/>
  <c r="C71" i="13"/>
  <c r="B71" i="13"/>
  <c r="A71" i="13"/>
  <c r="O70" i="13"/>
  <c r="N70" i="13"/>
  <c r="M70" i="13"/>
  <c r="J70" i="13"/>
  <c r="I70" i="13"/>
  <c r="F70" i="13"/>
  <c r="E70" i="13"/>
  <c r="C70" i="13"/>
  <c r="B70" i="13"/>
  <c r="A70" i="13"/>
  <c r="O69" i="13"/>
  <c r="N69" i="13"/>
  <c r="M69" i="13"/>
  <c r="J69" i="13"/>
  <c r="I69" i="13"/>
  <c r="F69" i="13"/>
  <c r="E69" i="13"/>
  <c r="C69" i="13"/>
  <c r="B69" i="13"/>
  <c r="A69" i="13"/>
  <c r="O68" i="13"/>
  <c r="N68" i="13"/>
  <c r="M68" i="13"/>
  <c r="J68" i="13"/>
  <c r="I68" i="13"/>
  <c r="F68" i="13"/>
  <c r="E68" i="13"/>
  <c r="C68" i="13"/>
  <c r="B68" i="13"/>
  <c r="A68" i="13"/>
  <c r="O67" i="13"/>
  <c r="N67" i="13"/>
  <c r="M67" i="13"/>
  <c r="J67" i="13"/>
  <c r="I67" i="13"/>
  <c r="F67" i="13"/>
  <c r="E67" i="13"/>
  <c r="C67" i="13"/>
  <c r="B67" i="13"/>
  <c r="A67" i="13"/>
  <c r="O66" i="13"/>
  <c r="N66" i="13"/>
  <c r="M66" i="13"/>
  <c r="J66" i="13"/>
  <c r="I66" i="13"/>
  <c r="F66" i="13"/>
  <c r="E66" i="13"/>
  <c r="C66" i="13"/>
  <c r="B66" i="13"/>
  <c r="A66" i="13"/>
  <c r="O65" i="13"/>
  <c r="N65" i="13"/>
  <c r="M65" i="13"/>
  <c r="J65" i="13"/>
  <c r="I65" i="13"/>
  <c r="F65" i="13"/>
  <c r="E65" i="13"/>
  <c r="C65" i="13"/>
  <c r="B65" i="13"/>
  <c r="A65" i="13"/>
  <c r="O64" i="13"/>
  <c r="N64" i="13"/>
  <c r="M64" i="13"/>
  <c r="J64" i="13"/>
  <c r="I64" i="13"/>
  <c r="F64" i="13"/>
  <c r="E64" i="13"/>
  <c r="C64" i="13"/>
  <c r="B64" i="13"/>
  <c r="A64" i="13"/>
  <c r="O63" i="13"/>
  <c r="N63" i="13"/>
  <c r="M63" i="13"/>
  <c r="J63" i="13"/>
  <c r="I63" i="13"/>
  <c r="F63" i="13"/>
  <c r="E63" i="13"/>
  <c r="C63" i="13"/>
  <c r="B63" i="13"/>
  <c r="A63" i="13"/>
  <c r="O62" i="13"/>
  <c r="N62" i="13"/>
  <c r="M62" i="13"/>
  <c r="J62" i="13"/>
  <c r="I62" i="13"/>
  <c r="F62" i="13"/>
  <c r="E62" i="13"/>
  <c r="C62" i="13"/>
  <c r="B62" i="13"/>
  <c r="A62" i="13"/>
  <c r="O61" i="13"/>
  <c r="N61" i="13"/>
  <c r="M61" i="13"/>
  <c r="J61" i="13"/>
  <c r="I61" i="13"/>
  <c r="F61" i="13"/>
  <c r="E61" i="13"/>
  <c r="C61" i="13"/>
  <c r="B61" i="13"/>
  <c r="A61" i="13"/>
  <c r="O60" i="13"/>
  <c r="N60" i="13"/>
  <c r="M60" i="13"/>
  <c r="J60" i="13"/>
  <c r="I60" i="13"/>
  <c r="F60" i="13"/>
  <c r="E60" i="13"/>
  <c r="C60" i="13"/>
  <c r="B60" i="13"/>
  <c r="A60" i="13"/>
  <c r="O59" i="13"/>
  <c r="N59" i="13"/>
  <c r="M59" i="13"/>
  <c r="J59" i="13"/>
  <c r="I59" i="13"/>
  <c r="F59" i="13"/>
  <c r="E59" i="13"/>
  <c r="C59" i="13"/>
  <c r="B59" i="13"/>
  <c r="A59" i="13"/>
  <c r="O58" i="13"/>
  <c r="N58" i="13"/>
  <c r="M58" i="13"/>
  <c r="J58" i="13"/>
  <c r="I58" i="13"/>
  <c r="F58" i="13"/>
  <c r="E58" i="13"/>
  <c r="C58" i="13"/>
  <c r="B58" i="13"/>
  <c r="A58" i="13"/>
  <c r="O57" i="13"/>
  <c r="N57" i="13"/>
  <c r="M57" i="13"/>
  <c r="J57" i="13"/>
  <c r="I57" i="13"/>
  <c r="F57" i="13"/>
  <c r="E57" i="13"/>
  <c r="C57" i="13"/>
  <c r="B57" i="13"/>
  <c r="A57" i="13"/>
  <c r="O56" i="13"/>
  <c r="N56" i="13"/>
  <c r="M56" i="13"/>
  <c r="J56" i="13"/>
  <c r="I56" i="13"/>
  <c r="F56" i="13"/>
  <c r="E56" i="13"/>
  <c r="C56" i="13"/>
  <c r="B56" i="13"/>
  <c r="A56" i="13"/>
  <c r="O55" i="13"/>
  <c r="N55" i="13"/>
  <c r="M55" i="13"/>
  <c r="J55" i="13"/>
  <c r="I55" i="13"/>
  <c r="F55" i="13"/>
  <c r="E55" i="13"/>
  <c r="C55" i="13"/>
  <c r="B55" i="13"/>
  <c r="A55" i="13"/>
  <c r="O54" i="13"/>
  <c r="N54" i="13"/>
  <c r="M54" i="13"/>
  <c r="J54" i="13"/>
  <c r="I54" i="13"/>
  <c r="F54" i="13"/>
  <c r="E54" i="13"/>
  <c r="C54" i="13"/>
  <c r="B54" i="13"/>
  <c r="A54" i="13"/>
  <c r="O53" i="13"/>
  <c r="N53" i="13"/>
  <c r="M53" i="13"/>
  <c r="J53" i="13"/>
  <c r="I53" i="13"/>
  <c r="F53" i="13"/>
  <c r="E53" i="13"/>
  <c r="C53" i="13"/>
  <c r="B53" i="13"/>
  <c r="A53" i="13"/>
  <c r="O52" i="13"/>
  <c r="N52" i="13"/>
  <c r="M52" i="13"/>
  <c r="J52" i="13"/>
  <c r="I52" i="13"/>
  <c r="F52" i="13"/>
  <c r="E52" i="13"/>
  <c r="C52" i="13"/>
  <c r="B52" i="13"/>
  <c r="A52" i="13"/>
  <c r="O51" i="13"/>
  <c r="N51" i="13"/>
  <c r="M51" i="13"/>
  <c r="J51" i="13"/>
  <c r="I51" i="13"/>
  <c r="F51" i="13"/>
  <c r="E51" i="13"/>
  <c r="C51" i="13"/>
  <c r="B51" i="13"/>
  <c r="A51" i="13"/>
  <c r="O50" i="13"/>
  <c r="N50" i="13"/>
  <c r="M50" i="13"/>
  <c r="J50" i="13"/>
  <c r="I50" i="13"/>
  <c r="F50" i="13"/>
  <c r="E50" i="13"/>
  <c r="C50" i="13"/>
  <c r="B50" i="13"/>
  <c r="A50" i="13"/>
  <c r="O49" i="13"/>
  <c r="N49" i="13"/>
  <c r="M49" i="13"/>
  <c r="J49" i="13"/>
  <c r="I49" i="13"/>
  <c r="F49" i="13"/>
  <c r="E49" i="13"/>
  <c r="C49" i="13"/>
  <c r="B49" i="13"/>
  <c r="A49" i="13"/>
  <c r="O48" i="13"/>
  <c r="N48" i="13"/>
  <c r="M48" i="13"/>
  <c r="J48" i="13"/>
  <c r="I48" i="13"/>
  <c r="F48" i="13"/>
  <c r="E48" i="13"/>
  <c r="C48" i="13"/>
  <c r="B48" i="13"/>
  <c r="A48" i="13"/>
  <c r="O47" i="13"/>
  <c r="N47" i="13"/>
  <c r="M47" i="13"/>
  <c r="J47" i="13"/>
  <c r="I47" i="13"/>
  <c r="F47" i="13"/>
  <c r="E47" i="13"/>
  <c r="C47" i="13"/>
  <c r="B47" i="13"/>
  <c r="A47" i="13"/>
  <c r="O46" i="13"/>
  <c r="N46" i="13"/>
  <c r="M46" i="13"/>
  <c r="J46" i="13"/>
  <c r="I46" i="13"/>
  <c r="F46" i="13"/>
  <c r="E46" i="13"/>
  <c r="C46" i="13"/>
  <c r="B46" i="13"/>
  <c r="A46" i="13"/>
  <c r="O45" i="13"/>
  <c r="N45" i="13"/>
  <c r="M45" i="13"/>
  <c r="J45" i="13"/>
  <c r="I45" i="13"/>
  <c r="F45" i="13"/>
  <c r="E45" i="13"/>
  <c r="C45" i="13"/>
  <c r="B45" i="13"/>
  <c r="A45" i="13"/>
  <c r="O44" i="13"/>
  <c r="N44" i="13"/>
  <c r="M44" i="13"/>
  <c r="J44" i="13"/>
  <c r="I44" i="13"/>
  <c r="F44" i="13"/>
  <c r="E44" i="13"/>
  <c r="C44" i="13"/>
  <c r="B44" i="13"/>
  <c r="A44" i="13"/>
  <c r="O43" i="13"/>
  <c r="N43" i="13"/>
  <c r="M43" i="13"/>
  <c r="J43" i="13"/>
  <c r="I43" i="13"/>
  <c r="F43" i="13"/>
  <c r="E43" i="13"/>
  <c r="C43" i="13"/>
  <c r="B43" i="13"/>
  <c r="A43" i="13"/>
  <c r="O42" i="13"/>
  <c r="N42" i="13"/>
  <c r="M42" i="13"/>
  <c r="J42" i="13"/>
  <c r="I42" i="13"/>
  <c r="F42" i="13"/>
  <c r="E42" i="13"/>
  <c r="C42" i="13"/>
  <c r="B42" i="13"/>
  <c r="A42" i="13"/>
  <c r="O41" i="13"/>
  <c r="N41" i="13"/>
  <c r="M41" i="13"/>
  <c r="J41" i="13"/>
  <c r="I41" i="13"/>
  <c r="F41" i="13"/>
  <c r="E41" i="13"/>
  <c r="C41" i="13"/>
  <c r="B41" i="13"/>
  <c r="A41" i="13"/>
  <c r="O40" i="13"/>
  <c r="N40" i="13"/>
  <c r="M40" i="13"/>
  <c r="J40" i="13"/>
  <c r="I40" i="13"/>
  <c r="F40" i="13"/>
  <c r="E40" i="13"/>
  <c r="C40" i="13"/>
  <c r="B40" i="13"/>
  <c r="A40" i="13"/>
  <c r="O39" i="13"/>
  <c r="N39" i="13"/>
  <c r="M39" i="13"/>
  <c r="J39" i="13"/>
  <c r="I39" i="13"/>
  <c r="F39" i="13"/>
  <c r="E39" i="13"/>
  <c r="C39" i="13"/>
  <c r="B39" i="13"/>
  <c r="A39" i="13"/>
  <c r="O38" i="13"/>
  <c r="N38" i="13"/>
  <c r="M38" i="13"/>
  <c r="J38" i="13"/>
  <c r="I38" i="13"/>
  <c r="F38" i="13"/>
  <c r="E38" i="13"/>
  <c r="C38" i="13"/>
  <c r="B38" i="13"/>
  <c r="A38" i="13"/>
  <c r="O37" i="13"/>
  <c r="N37" i="13"/>
  <c r="M37" i="13"/>
  <c r="J37" i="13"/>
  <c r="I37" i="13"/>
  <c r="F37" i="13"/>
  <c r="E37" i="13"/>
  <c r="C37" i="13"/>
  <c r="B37" i="13"/>
  <c r="A37" i="13"/>
  <c r="O36" i="13"/>
  <c r="N36" i="13"/>
  <c r="M36" i="13"/>
  <c r="J36" i="13"/>
  <c r="I36" i="13"/>
  <c r="F36" i="13"/>
  <c r="E36" i="13"/>
  <c r="C36" i="13"/>
  <c r="B36" i="13"/>
  <c r="A36" i="13"/>
  <c r="O35" i="13"/>
  <c r="N35" i="13"/>
  <c r="M35" i="13"/>
  <c r="J35" i="13"/>
  <c r="I35" i="13"/>
  <c r="F35" i="13"/>
  <c r="E35" i="13"/>
  <c r="C35" i="13"/>
  <c r="B35" i="13"/>
  <c r="A35" i="13"/>
  <c r="O34" i="13"/>
  <c r="N34" i="13"/>
  <c r="M34" i="13"/>
  <c r="J34" i="13"/>
  <c r="I34" i="13"/>
  <c r="F34" i="13"/>
  <c r="E34" i="13"/>
  <c r="C34" i="13"/>
  <c r="B34" i="13"/>
  <c r="A34" i="13"/>
  <c r="O33" i="13"/>
  <c r="N33" i="13"/>
  <c r="M33" i="13"/>
  <c r="J33" i="13"/>
  <c r="I33" i="13"/>
  <c r="F33" i="13"/>
  <c r="E33" i="13"/>
  <c r="C33" i="13"/>
  <c r="B33" i="13"/>
  <c r="A33" i="13"/>
  <c r="O32" i="13"/>
  <c r="N32" i="13"/>
  <c r="M32" i="13"/>
  <c r="J32" i="13"/>
  <c r="I32" i="13"/>
  <c r="F32" i="13"/>
  <c r="E32" i="13"/>
  <c r="C32" i="13"/>
  <c r="B32" i="13"/>
  <c r="A32" i="13"/>
  <c r="O31" i="13"/>
  <c r="N31" i="13"/>
  <c r="M31" i="13"/>
  <c r="J31" i="13"/>
  <c r="I31" i="13"/>
  <c r="F31" i="13"/>
  <c r="E31" i="13"/>
  <c r="C31" i="13"/>
  <c r="B31" i="13"/>
  <c r="A31" i="13"/>
  <c r="O30" i="13"/>
  <c r="N30" i="13"/>
  <c r="M30" i="13"/>
  <c r="J30" i="13"/>
  <c r="I30" i="13"/>
  <c r="F30" i="13"/>
  <c r="E30" i="13"/>
  <c r="C30" i="13"/>
  <c r="B30" i="13"/>
  <c r="A30" i="13"/>
  <c r="O29" i="13"/>
  <c r="N29" i="13"/>
  <c r="M29" i="13"/>
  <c r="J29" i="13"/>
  <c r="I29" i="13"/>
  <c r="F29" i="13"/>
  <c r="E29" i="13"/>
  <c r="C29" i="13"/>
  <c r="B29" i="13"/>
  <c r="A29" i="13"/>
  <c r="O28" i="13"/>
  <c r="N28" i="13"/>
  <c r="M28" i="13"/>
  <c r="J28" i="13"/>
  <c r="I28" i="13"/>
  <c r="F28" i="13"/>
  <c r="E28" i="13"/>
  <c r="C28" i="13"/>
  <c r="B28" i="13"/>
  <c r="A28" i="13"/>
  <c r="O27" i="13"/>
  <c r="N27" i="13"/>
  <c r="M27" i="13"/>
  <c r="J27" i="13"/>
  <c r="I27" i="13"/>
  <c r="F27" i="13"/>
  <c r="E27" i="13"/>
  <c r="C27" i="13"/>
  <c r="B27" i="13"/>
  <c r="A27" i="13"/>
  <c r="O26" i="13"/>
  <c r="N26" i="13"/>
  <c r="M26" i="13"/>
  <c r="J26" i="13"/>
  <c r="I26" i="13"/>
  <c r="F26" i="13"/>
  <c r="E26" i="13"/>
  <c r="C26" i="13"/>
  <c r="B26" i="13"/>
  <c r="A26" i="13"/>
  <c r="O25" i="13"/>
  <c r="N25" i="13"/>
  <c r="M25" i="13"/>
  <c r="J25" i="13"/>
  <c r="I25" i="13"/>
  <c r="F25" i="13"/>
  <c r="E25" i="13"/>
  <c r="C25" i="13"/>
  <c r="B25" i="13"/>
  <c r="A25" i="13"/>
  <c r="O24" i="13"/>
  <c r="N24" i="13"/>
  <c r="M24" i="13"/>
  <c r="J24" i="13"/>
  <c r="I24" i="13"/>
  <c r="F24" i="13"/>
  <c r="E24" i="13"/>
  <c r="C24" i="13"/>
  <c r="B24" i="13"/>
  <c r="A24" i="13"/>
  <c r="O23" i="13"/>
  <c r="N23" i="13"/>
  <c r="M23" i="13"/>
  <c r="J23" i="13"/>
  <c r="I23" i="13"/>
  <c r="F23" i="13"/>
  <c r="E23" i="13"/>
  <c r="C23" i="13"/>
  <c r="B23" i="13"/>
  <c r="A23" i="13"/>
  <c r="O22" i="13"/>
  <c r="N22" i="13"/>
  <c r="M22" i="13"/>
  <c r="J22" i="13"/>
  <c r="I22" i="13"/>
  <c r="F22" i="13"/>
  <c r="E22" i="13"/>
  <c r="C22" i="13"/>
  <c r="B22" i="13"/>
  <c r="A22" i="13"/>
  <c r="O21" i="13"/>
  <c r="N21" i="13"/>
  <c r="M21" i="13"/>
  <c r="J21" i="13"/>
  <c r="I21" i="13"/>
  <c r="F21" i="13"/>
  <c r="E21" i="13"/>
  <c r="C21" i="13"/>
  <c r="B21" i="13"/>
  <c r="A21" i="13"/>
  <c r="O20" i="13"/>
  <c r="N20" i="13"/>
  <c r="M20" i="13"/>
  <c r="J20" i="13"/>
  <c r="I20" i="13"/>
  <c r="F20" i="13"/>
  <c r="E20" i="13"/>
  <c r="C20" i="13"/>
  <c r="B20" i="13"/>
  <c r="A20" i="13"/>
  <c r="O19" i="13"/>
  <c r="N19" i="13"/>
  <c r="M19" i="13"/>
  <c r="J19" i="13"/>
  <c r="I19" i="13"/>
  <c r="F19" i="13"/>
  <c r="E19" i="13"/>
  <c r="C19" i="13"/>
  <c r="B19" i="13"/>
  <c r="A19" i="13"/>
  <c r="O18" i="13"/>
  <c r="N18" i="13"/>
  <c r="M18" i="13"/>
  <c r="J18" i="13"/>
  <c r="I18" i="13"/>
  <c r="F18" i="13"/>
  <c r="E18" i="13"/>
  <c r="C18" i="13"/>
  <c r="B18" i="13"/>
  <c r="A18" i="13"/>
  <c r="O17" i="13"/>
  <c r="N17" i="13"/>
  <c r="M17" i="13"/>
  <c r="J17" i="13"/>
  <c r="I17" i="13"/>
  <c r="F17" i="13"/>
  <c r="E17" i="13"/>
  <c r="C17" i="13"/>
  <c r="B17" i="13"/>
  <c r="A17" i="13"/>
  <c r="O16" i="13"/>
  <c r="F16" i="13"/>
  <c r="C16" i="13"/>
  <c r="B16" i="13"/>
  <c r="F12" i="13"/>
  <c r="N11" i="13"/>
  <c r="J11" i="13"/>
  <c r="F11" i="13"/>
  <c r="C9" i="13"/>
  <c r="C8" i="13"/>
  <c r="C7" i="13"/>
  <c r="C6" i="13"/>
  <c r="O4" i="13"/>
  <c r="C4" i="13"/>
  <c r="C3" i="13"/>
  <c r="O2" i="13"/>
  <c r="E1" i="13"/>
  <c r="D1" i="13"/>
  <c r="C1" i="13"/>
  <c r="M9" i="15"/>
  <c r="M8" i="15"/>
  <c r="R7" i="15"/>
  <c r="J2" i="15" s="1"/>
  <c r="M7" i="15"/>
  <c r="W6" i="15"/>
  <c r="V6" i="15"/>
  <c r="U6" i="15"/>
  <c r="T6" i="15"/>
  <c r="S6" i="15"/>
  <c r="R6" i="15"/>
  <c r="Q6" i="15"/>
  <c r="P6" i="15"/>
  <c r="O6" i="15"/>
  <c r="M6" i="15"/>
  <c r="W5" i="15"/>
  <c r="V5" i="15"/>
  <c r="V8" i="15" s="1"/>
  <c r="I9" i="21" s="1"/>
  <c r="U5" i="15"/>
  <c r="T5" i="15"/>
  <c r="S5" i="15"/>
  <c r="R5" i="15"/>
  <c r="Q5" i="15"/>
  <c r="P5" i="15"/>
  <c r="O5" i="15"/>
  <c r="M5" i="15"/>
  <c r="W4" i="15"/>
  <c r="V4" i="15"/>
  <c r="U4" i="15"/>
  <c r="T4" i="15"/>
  <c r="T7" i="15" s="1"/>
  <c r="J4" i="15" s="1"/>
  <c r="S4" i="15"/>
  <c r="R4" i="15"/>
  <c r="Q4" i="15"/>
  <c r="P4" i="15"/>
  <c r="O4" i="15"/>
  <c r="M4" i="15"/>
  <c r="W3" i="15"/>
  <c r="V3" i="15"/>
  <c r="U3" i="15"/>
  <c r="T3" i="15"/>
  <c r="S3" i="15"/>
  <c r="R3" i="15"/>
  <c r="Q3" i="15"/>
  <c r="P3" i="15"/>
  <c r="O3" i="15"/>
  <c r="M3" i="15"/>
  <c r="W2" i="15"/>
  <c r="W7" i="15" s="1"/>
  <c r="J7" i="15" s="1"/>
  <c r="V2" i="15"/>
  <c r="V7" i="15" s="1"/>
  <c r="J6" i="15" s="1"/>
  <c r="U2" i="15"/>
  <c r="U7" i="15" s="1"/>
  <c r="J5" i="15" s="1"/>
  <c r="T2" i="15"/>
  <c r="S2" i="15"/>
  <c r="S7" i="15" s="1"/>
  <c r="J3" i="15" s="1"/>
  <c r="R2" i="15"/>
  <c r="Q2" i="15"/>
  <c r="Q7" i="15" s="1"/>
  <c r="J9" i="15" s="1"/>
  <c r="P2" i="15"/>
  <c r="O2" i="15"/>
  <c r="M2" i="15"/>
  <c r="W1" i="15"/>
  <c r="V1" i="15"/>
  <c r="U1" i="15"/>
  <c r="T1" i="15"/>
  <c r="S1" i="15"/>
  <c r="R1" i="15"/>
  <c r="Q1" i="15"/>
  <c r="P1" i="15"/>
  <c r="O1" i="15"/>
  <c r="AU153" i="18"/>
  <c r="AT153" i="18"/>
  <c r="AR153" i="18"/>
  <c r="AQ153" i="18"/>
  <c r="AO153" i="18"/>
  <c r="AN153" i="18"/>
  <c r="AL153" i="18"/>
  <c r="AK153" i="18"/>
  <c r="AI153" i="18"/>
  <c r="AH153" i="18"/>
  <c r="AF153" i="18"/>
  <c r="AE153" i="18"/>
  <c r="AC153" i="18"/>
  <c r="AB153" i="18"/>
  <c r="Z153" i="18"/>
  <c r="Y153" i="18"/>
  <c r="W153" i="18"/>
  <c r="V153" i="18"/>
  <c r="T153" i="18"/>
  <c r="S153" i="18"/>
  <c r="Q153" i="18"/>
  <c r="P153" i="18"/>
  <c r="N153" i="18"/>
  <c r="M153" i="18"/>
  <c r="K153" i="18"/>
  <c r="J153" i="18"/>
  <c r="H153" i="18"/>
  <c r="G153" i="18"/>
  <c r="E153" i="18"/>
  <c r="D153" i="18"/>
  <c r="B153" i="18"/>
  <c r="A153" i="18"/>
  <c r="AU152" i="18"/>
  <c r="AT152" i="18"/>
  <c r="AR152" i="18"/>
  <c r="AQ152" i="18"/>
  <c r="AO152" i="18"/>
  <c r="AN152" i="18"/>
  <c r="AL152" i="18"/>
  <c r="AK152" i="18"/>
  <c r="AI152" i="18"/>
  <c r="AH152" i="18"/>
  <c r="AF152" i="18"/>
  <c r="AE152" i="18"/>
  <c r="AC152" i="18"/>
  <c r="AB152" i="18"/>
  <c r="Z152" i="18"/>
  <c r="Y152" i="18"/>
  <c r="W152" i="18"/>
  <c r="V152" i="18"/>
  <c r="T152" i="18"/>
  <c r="S152" i="18"/>
  <c r="Q152" i="18"/>
  <c r="P152" i="18"/>
  <c r="N152" i="18"/>
  <c r="M152" i="18"/>
  <c r="K152" i="18"/>
  <c r="J152" i="18"/>
  <c r="H152" i="18"/>
  <c r="G152" i="18"/>
  <c r="E152" i="18"/>
  <c r="D152" i="18"/>
  <c r="B152" i="18"/>
  <c r="A152" i="18"/>
  <c r="AU151" i="18"/>
  <c r="AT151" i="18"/>
  <c r="AR151" i="18"/>
  <c r="AQ151" i="18"/>
  <c r="AO151" i="18"/>
  <c r="AN151" i="18"/>
  <c r="AL151" i="18"/>
  <c r="AK151" i="18"/>
  <c r="AI151" i="18"/>
  <c r="AH151" i="18"/>
  <c r="AF151" i="18"/>
  <c r="AE151" i="18"/>
  <c r="AC151" i="18"/>
  <c r="AB151" i="18"/>
  <c r="Z151" i="18"/>
  <c r="Y151" i="18"/>
  <c r="W151" i="18"/>
  <c r="V151" i="18"/>
  <c r="T151" i="18"/>
  <c r="S151" i="18"/>
  <c r="Q151" i="18"/>
  <c r="P151" i="18"/>
  <c r="N151" i="18"/>
  <c r="M151" i="18"/>
  <c r="K151" i="18"/>
  <c r="J151" i="18"/>
  <c r="H151" i="18"/>
  <c r="G151" i="18"/>
  <c r="E151" i="18"/>
  <c r="D151" i="18"/>
  <c r="B151" i="18"/>
  <c r="A151" i="18"/>
  <c r="AU150" i="18"/>
  <c r="AT150" i="18"/>
  <c r="AR150" i="18"/>
  <c r="AQ150" i="18"/>
  <c r="AO150" i="18"/>
  <c r="AN150" i="18"/>
  <c r="AL150" i="18"/>
  <c r="AK150" i="18"/>
  <c r="AI150" i="18"/>
  <c r="AH150" i="18"/>
  <c r="AF150" i="18"/>
  <c r="AE150" i="18"/>
  <c r="AC150" i="18"/>
  <c r="AB150" i="18"/>
  <c r="Z150" i="18"/>
  <c r="Y150" i="18"/>
  <c r="W150" i="18"/>
  <c r="V150" i="18"/>
  <c r="T150" i="18"/>
  <c r="S150" i="18"/>
  <c r="Q150" i="18"/>
  <c r="P150" i="18"/>
  <c r="N150" i="18"/>
  <c r="M150" i="18"/>
  <c r="K150" i="18"/>
  <c r="J150" i="18"/>
  <c r="H150" i="18"/>
  <c r="G150" i="18"/>
  <c r="E150" i="18"/>
  <c r="D150" i="18"/>
  <c r="B150" i="18"/>
  <c r="A150" i="18"/>
  <c r="AU149" i="18"/>
  <c r="AT149" i="18"/>
  <c r="AR149" i="18"/>
  <c r="AQ149" i="18"/>
  <c r="AO149" i="18"/>
  <c r="AN149" i="18"/>
  <c r="AL149" i="18"/>
  <c r="AK149" i="18"/>
  <c r="AI149" i="18"/>
  <c r="AH149" i="18"/>
  <c r="AF149" i="18"/>
  <c r="AE149" i="18"/>
  <c r="AC149" i="18"/>
  <c r="AB149" i="18"/>
  <c r="Z149" i="18"/>
  <c r="Y149" i="18"/>
  <c r="W149" i="18"/>
  <c r="V149" i="18"/>
  <c r="T149" i="18"/>
  <c r="S149" i="18"/>
  <c r="Q149" i="18"/>
  <c r="P149" i="18"/>
  <c r="N149" i="18"/>
  <c r="M149" i="18"/>
  <c r="K149" i="18"/>
  <c r="J149" i="18"/>
  <c r="H149" i="18"/>
  <c r="G149" i="18"/>
  <c r="E149" i="18"/>
  <c r="D149" i="18"/>
  <c r="B149" i="18"/>
  <c r="A149" i="18"/>
  <c r="AU148" i="18"/>
  <c r="AT148" i="18"/>
  <c r="AR148" i="18"/>
  <c r="AQ148" i="18"/>
  <c r="AO148" i="18"/>
  <c r="AN148" i="18"/>
  <c r="AL148" i="18"/>
  <c r="AK148" i="18"/>
  <c r="AI148" i="18"/>
  <c r="AH148" i="18"/>
  <c r="AF148" i="18"/>
  <c r="AE148" i="18"/>
  <c r="AC148" i="18"/>
  <c r="AB148" i="18"/>
  <c r="Z148" i="18"/>
  <c r="Y148" i="18"/>
  <c r="W148" i="18"/>
  <c r="V148" i="18"/>
  <c r="T148" i="18"/>
  <c r="S148" i="18"/>
  <c r="Q148" i="18"/>
  <c r="P148" i="18"/>
  <c r="N148" i="18"/>
  <c r="M148" i="18"/>
  <c r="K148" i="18"/>
  <c r="J148" i="18"/>
  <c r="H148" i="18"/>
  <c r="G148" i="18"/>
  <c r="E148" i="18"/>
  <c r="D148" i="18"/>
  <c r="B148" i="18"/>
  <c r="A148" i="18"/>
  <c r="AU147" i="18"/>
  <c r="AT147" i="18"/>
  <c r="AR147" i="18"/>
  <c r="AQ147" i="18"/>
  <c r="AO147" i="18"/>
  <c r="AN147" i="18"/>
  <c r="AL147" i="18"/>
  <c r="AK147" i="18"/>
  <c r="AI147" i="18"/>
  <c r="AH147" i="18"/>
  <c r="AF147" i="18"/>
  <c r="AE147" i="18"/>
  <c r="AC147" i="18"/>
  <c r="AB147" i="18"/>
  <c r="Z147" i="18"/>
  <c r="Y147" i="18"/>
  <c r="W147" i="18"/>
  <c r="V147" i="18"/>
  <c r="T147" i="18"/>
  <c r="S147" i="18"/>
  <c r="Q147" i="18"/>
  <c r="P147" i="18"/>
  <c r="N147" i="18"/>
  <c r="M147" i="18"/>
  <c r="K147" i="18"/>
  <c r="J147" i="18"/>
  <c r="H147" i="18"/>
  <c r="G147" i="18"/>
  <c r="E147" i="18"/>
  <c r="D147" i="18"/>
  <c r="B147" i="18"/>
  <c r="A147" i="18"/>
  <c r="AU146" i="18"/>
  <c r="AT146" i="18"/>
  <c r="AR146" i="18"/>
  <c r="AQ146" i="18"/>
  <c r="AO146" i="18"/>
  <c r="AN146" i="18"/>
  <c r="AL146" i="18"/>
  <c r="AK146" i="18"/>
  <c r="AI146" i="18"/>
  <c r="AH146" i="18"/>
  <c r="AF146" i="18"/>
  <c r="AE146" i="18"/>
  <c r="AC146" i="18"/>
  <c r="AB146" i="18"/>
  <c r="Z146" i="18"/>
  <c r="Y146" i="18"/>
  <c r="W146" i="18"/>
  <c r="V146" i="18"/>
  <c r="T146" i="18"/>
  <c r="S146" i="18"/>
  <c r="Q146" i="18"/>
  <c r="P146" i="18"/>
  <c r="N146" i="18"/>
  <c r="M146" i="18"/>
  <c r="K146" i="18"/>
  <c r="J146" i="18"/>
  <c r="H146" i="18"/>
  <c r="G146" i="18"/>
  <c r="E146" i="18"/>
  <c r="D146" i="18"/>
  <c r="B146" i="18"/>
  <c r="A146" i="18"/>
  <c r="AU145" i="18"/>
  <c r="AT145" i="18"/>
  <c r="AR145" i="18"/>
  <c r="AQ145" i="18"/>
  <c r="AO145" i="18"/>
  <c r="AN145" i="18"/>
  <c r="AL145" i="18"/>
  <c r="AK145" i="18"/>
  <c r="AI145" i="18"/>
  <c r="AH145" i="18"/>
  <c r="AF145" i="18"/>
  <c r="AE145" i="18"/>
  <c r="AC145" i="18"/>
  <c r="AB145" i="18"/>
  <c r="Z145" i="18"/>
  <c r="Y145" i="18"/>
  <c r="W145" i="18"/>
  <c r="V145" i="18"/>
  <c r="T145" i="18"/>
  <c r="S145" i="18"/>
  <c r="Q145" i="18"/>
  <c r="P145" i="18"/>
  <c r="N145" i="18"/>
  <c r="M145" i="18"/>
  <c r="K145" i="18"/>
  <c r="J145" i="18"/>
  <c r="H145" i="18"/>
  <c r="G145" i="18"/>
  <c r="E145" i="18"/>
  <c r="D145" i="18"/>
  <c r="B145" i="18"/>
  <c r="A145" i="18"/>
  <c r="AU144" i="18"/>
  <c r="AT144" i="18"/>
  <c r="AR144" i="18"/>
  <c r="AQ144" i="18"/>
  <c r="AO144" i="18"/>
  <c r="AN144" i="18"/>
  <c r="AL144" i="18"/>
  <c r="AK144" i="18"/>
  <c r="AI144" i="18"/>
  <c r="AH144" i="18"/>
  <c r="AF144" i="18"/>
  <c r="AE144" i="18"/>
  <c r="AC144" i="18"/>
  <c r="AB144" i="18"/>
  <c r="Z144" i="18"/>
  <c r="Y144" i="18"/>
  <c r="W144" i="18"/>
  <c r="V144" i="18"/>
  <c r="T144" i="18"/>
  <c r="S144" i="18"/>
  <c r="Q144" i="18"/>
  <c r="P144" i="18"/>
  <c r="N144" i="18"/>
  <c r="M144" i="18"/>
  <c r="K144" i="18"/>
  <c r="J144" i="18"/>
  <c r="H144" i="18"/>
  <c r="G144" i="18"/>
  <c r="E144" i="18"/>
  <c r="D144" i="18"/>
  <c r="B144" i="18"/>
  <c r="A144" i="18"/>
  <c r="AU143" i="18"/>
  <c r="AT143" i="18"/>
  <c r="AR143" i="18"/>
  <c r="AQ143" i="18"/>
  <c r="AO143" i="18"/>
  <c r="AN143" i="18"/>
  <c r="AL143" i="18"/>
  <c r="AK143" i="18"/>
  <c r="AI143" i="18"/>
  <c r="AH143" i="18"/>
  <c r="AF143" i="18"/>
  <c r="AE143" i="18"/>
  <c r="AC143" i="18"/>
  <c r="AB143" i="18"/>
  <c r="Z143" i="18"/>
  <c r="Y143" i="18"/>
  <c r="W143" i="18"/>
  <c r="V143" i="18"/>
  <c r="T143" i="18"/>
  <c r="S143" i="18"/>
  <c r="Q143" i="18"/>
  <c r="P143" i="18"/>
  <c r="N143" i="18"/>
  <c r="M143" i="18"/>
  <c r="K143" i="18"/>
  <c r="J143" i="18"/>
  <c r="H143" i="18"/>
  <c r="G143" i="18"/>
  <c r="E143" i="18"/>
  <c r="D143" i="18"/>
  <c r="B143" i="18"/>
  <c r="A143" i="18"/>
  <c r="AU142" i="18"/>
  <c r="AT142" i="18"/>
  <c r="AR142" i="18"/>
  <c r="AQ142" i="18"/>
  <c r="AO142" i="18"/>
  <c r="AN142" i="18"/>
  <c r="AL142" i="18"/>
  <c r="AK142" i="18"/>
  <c r="AI142" i="18"/>
  <c r="AH142" i="18"/>
  <c r="AF142" i="18"/>
  <c r="AE142" i="18"/>
  <c r="AC142" i="18"/>
  <c r="AB142" i="18"/>
  <c r="Z142" i="18"/>
  <c r="Y142" i="18"/>
  <c r="W142" i="18"/>
  <c r="V142" i="18"/>
  <c r="T142" i="18"/>
  <c r="S142" i="18"/>
  <c r="Q142" i="18"/>
  <c r="P142" i="18"/>
  <c r="N142" i="18"/>
  <c r="M142" i="18"/>
  <c r="K142" i="18"/>
  <c r="J142" i="18"/>
  <c r="H142" i="18"/>
  <c r="G142" i="18"/>
  <c r="E142" i="18"/>
  <c r="D142" i="18"/>
  <c r="B142" i="18"/>
  <c r="A142" i="18"/>
  <c r="AU141" i="18"/>
  <c r="AT141" i="18"/>
  <c r="AR141" i="18"/>
  <c r="AQ141" i="18"/>
  <c r="AO141" i="18"/>
  <c r="AN141" i="18"/>
  <c r="AL141" i="18"/>
  <c r="AK141" i="18"/>
  <c r="AI141" i="18"/>
  <c r="AH141" i="18"/>
  <c r="AF141" i="18"/>
  <c r="AE141" i="18"/>
  <c r="AC141" i="18"/>
  <c r="AB141" i="18"/>
  <c r="Z141" i="18"/>
  <c r="Y141" i="18"/>
  <c r="W141" i="18"/>
  <c r="V141" i="18"/>
  <c r="T141" i="18"/>
  <c r="S141" i="18"/>
  <c r="Q141" i="18"/>
  <c r="P141" i="18"/>
  <c r="N141" i="18"/>
  <c r="M141" i="18"/>
  <c r="K141" i="18"/>
  <c r="J141" i="18"/>
  <c r="H141" i="18"/>
  <c r="G141" i="18"/>
  <c r="E141" i="18"/>
  <c r="D141" i="18"/>
  <c r="B141" i="18"/>
  <c r="A141" i="18"/>
  <c r="AU140" i="18"/>
  <c r="AT140" i="18"/>
  <c r="AR140" i="18"/>
  <c r="AQ140" i="18"/>
  <c r="AO140" i="18"/>
  <c r="AN140" i="18"/>
  <c r="AL140" i="18"/>
  <c r="AK140" i="18"/>
  <c r="AI140" i="18"/>
  <c r="AH140" i="18"/>
  <c r="AF140" i="18"/>
  <c r="AE140" i="18"/>
  <c r="AC140" i="18"/>
  <c r="AB140" i="18"/>
  <c r="Z140" i="18"/>
  <c r="Y140" i="18"/>
  <c r="W140" i="18"/>
  <c r="V140" i="18"/>
  <c r="T140" i="18"/>
  <c r="S140" i="18"/>
  <c r="Q140" i="18"/>
  <c r="P140" i="18"/>
  <c r="N140" i="18"/>
  <c r="M140" i="18"/>
  <c r="K140" i="18"/>
  <c r="J140" i="18"/>
  <c r="H140" i="18"/>
  <c r="G140" i="18"/>
  <c r="E140" i="18"/>
  <c r="D140" i="18"/>
  <c r="B140" i="18"/>
  <c r="A140" i="18"/>
  <c r="AU139" i="18"/>
  <c r="AT139" i="18"/>
  <c r="AR139" i="18"/>
  <c r="AQ139" i="18"/>
  <c r="AO139" i="18"/>
  <c r="AN139" i="18"/>
  <c r="AL139" i="18"/>
  <c r="AK139" i="18"/>
  <c r="AI139" i="18"/>
  <c r="AH139" i="18"/>
  <c r="AF139" i="18"/>
  <c r="AE139" i="18"/>
  <c r="AC139" i="18"/>
  <c r="AB139" i="18"/>
  <c r="Z139" i="18"/>
  <c r="Y139" i="18"/>
  <c r="W139" i="18"/>
  <c r="V139" i="18"/>
  <c r="T139" i="18"/>
  <c r="S139" i="18"/>
  <c r="Q139" i="18"/>
  <c r="P139" i="18"/>
  <c r="N139" i="18"/>
  <c r="M139" i="18"/>
  <c r="K139" i="18"/>
  <c r="J139" i="18"/>
  <c r="H139" i="18"/>
  <c r="G139" i="18"/>
  <c r="E139" i="18"/>
  <c r="D139" i="18"/>
  <c r="B139" i="18"/>
  <c r="A139" i="18"/>
  <c r="AU138" i="18"/>
  <c r="AT138" i="18"/>
  <c r="AR138" i="18"/>
  <c r="AQ138" i="18"/>
  <c r="AO138" i="18"/>
  <c r="AN138" i="18"/>
  <c r="AL138" i="18"/>
  <c r="AK138" i="18"/>
  <c r="AI138" i="18"/>
  <c r="AH138" i="18"/>
  <c r="AF138" i="18"/>
  <c r="AE138" i="18"/>
  <c r="AC138" i="18"/>
  <c r="AB138" i="18"/>
  <c r="Z138" i="18"/>
  <c r="Y138" i="18"/>
  <c r="W138" i="18"/>
  <c r="V138" i="18"/>
  <c r="T138" i="18"/>
  <c r="S138" i="18"/>
  <c r="Q138" i="18"/>
  <c r="P138" i="18"/>
  <c r="N138" i="18"/>
  <c r="M138" i="18"/>
  <c r="K138" i="18"/>
  <c r="J138" i="18"/>
  <c r="H138" i="18"/>
  <c r="G138" i="18"/>
  <c r="E138" i="18"/>
  <c r="D138" i="18"/>
  <c r="B138" i="18"/>
  <c r="A138" i="18"/>
  <c r="AU137" i="18"/>
  <c r="AT137" i="18"/>
  <c r="AR137" i="18"/>
  <c r="AQ137" i="18"/>
  <c r="AO137" i="18"/>
  <c r="AN137" i="18"/>
  <c r="AL137" i="18"/>
  <c r="AK137" i="18"/>
  <c r="AI137" i="18"/>
  <c r="AH137" i="18"/>
  <c r="AF137" i="18"/>
  <c r="AE137" i="18"/>
  <c r="AC137" i="18"/>
  <c r="AB137" i="18"/>
  <c r="Z137" i="18"/>
  <c r="Y137" i="18"/>
  <c r="W137" i="18"/>
  <c r="V137" i="18"/>
  <c r="T137" i="18"/>
  <c r="S137" i="18"/>
  <c r="Q137" i="18"/>
  <c r="P137" i="18"/>
  <c r="N137" i="18"/>
  <c r="M137" i="18"/>
  <c r="K137" i="18"/>
  <c r="J137" i="18"/>
  <c r="H137" i="18"/>
  <c r="G137" i="18"/>
  <c r="E137" i="18"/>
  <c r="D137" i="18"/>
  <c r="B137" i="18"/>
  <c r="A137" i="18"/>
  <c r="AU136" i="18"/>
  <c r="AT136" i="18"/>
  <c r="AR136" i="18"/>
  <c r="AQ136" i="18"/>
  <c r="AO136" i="18"/>
  <c r="AN136" i="18"/>
  <c r="AL136" i="18"/>
  <c r="AK136" i="18"/>
  <c r="AI136" i="18"/>
  <c r="AH136" i="18"/>
  <c r="AF136" i="18"/>
  <c r="AE136" i="18"/>
  <c r="AC136" i="18"/>
  <c r="AB136" i="18"/>
  <c r="Z136" i="18"/>
  <c r="Y136" i="18"/>
  <c r="W136" i="18"/>
  <c r="V136" i="18"/>
  <c r="T136" i="18"/>
  <c r="S136" i="18"/>
  <c r="Q136" i="18"/>
  <c r="P136" i="18"/>
  <c r="N136" i="18"/>
  <c r="M136" i="18"/>
  <c r="K136" i="18"/>
  <c r="J136" i="18"/>
  <c r="H136" i="18"/>
  <c r="G136" i="18"/>
  <c r="E136" i="18"/>
  <c r="D136" i="18"/>
  <c r="B136" i="18"/>
  <c r="A136" i="18"/>
  <c r="AU135" i="18"/>
  <c r="AT135" i="18"/>
  <c r="AR135" i="18"/>
  <c r="AQ135" i="18"/>
  <c r="AO135" i="18"/>
  <c r="AN135" i="18"/>
  <c r="AL135" i="18"/>
  <c r="AK135" i="18"/>
  <c r="AI135" i="18"/>
  <c r="AH135" i="18"/>
  <c r="AF135" i="18"/>
  <c r="AE135" i="18"/>
  <c r="AC135" i="18"/>
  <c r="AB135" i="18"/>
  <c r="Z135" i="18"/>
  <c r="Y135" i="18"/>
  <c r="W135" i="18"/>
  <c r="V135" i="18"/>
  <c r="T135" i="18"/>
  <c r="S135" i="18"/>
  <c r="Q135" i="18"/>
  <c r="P135" i="18"/>
  <c r="N135" i="18"/>
  <c r="M135" i="18"/>
  <c r="K135" i="18"/>
  <c r="J135" i="18"/>
  <c r="H135" i="18"/>
  <c r="G135" i="18"/>
  <c r="E135" i="18"/>
  <c r="D135" i="18"/>
  <c r="B135" i="18"/>
  <c r="A135" i="18"/>
  <c r="AU134" i="18"/>
  <c r="AT134" i="18"/>
  <c r="AR134" i="18"/>
  <c r="AQ134" i="18"/>
  <c r="AO134" i="18"/>
  <c r="AN134" i="18"/>
  <c r="AL134" i="18"/>
  <c r="AK134" i="18"/>
  <c r="AI134" i="18"/>
  <c r="AH134" i="18"/>
  <c r="AF134" i="18"/>
  <c r="AE134" i="18"/>
  <c r="AC134" i="18"/>
  <c r="AB134" i="18"/>
  <c r="Z134" i="18"/>
  <c r="Y134" i="18"/>
  <c r="W134" i="18"/>
  <c r="V134" i="18"/>
  <c r="T134" i="18"/>
  <c r="S134" i="18"/>
  <c r="Q134" i="18"/>
  <c r="P134" i="18"/>
  <c r="N134" i="18"/>
  <c r="M134" i="18"/>
  <c r="K134" i="18"/>
  <c r="J134" i="18"/>
  <c r="H134" i="18"/>
  <c r="G134" i="18"/>
  <c r="E134" i="18"/>
  <c r="D134" i="18"/>
  <c r="B134" i="18"/>
  <c r="A134" i="18"/>
  <c r="AU133" i="18"/>
  <c r="AT133" i="18"/>
  <c r="AR133" i="18"/>
  <c r="AQ133" i="18"/>
  <c r="AO133" i="18"/>
  <c r="AN133" i="18"/>
  <c r="AL133" i="18"/>
  <c r="AK133" i="18"/>
  <c r="AI133" i="18"/>
  <c r="AH133" i="18"/>
  <c r="AF133" i="18"/>
  <c r="AE133" i="18"/>
  <c r="AC133" i="18"/>
  <c r="AB133" i="18"/>
  <c r="Z133" i="18"/>
  <c r="Y133" i="18"/>
  <c r="W133" i="18"/>
  <c r="V133" i="18"/>
  <c r="T133" i="18"/>
  <c r="S133" i="18"/>
  <c r="Q133" i="18"/>
  <c r="P133" i="18"/>
  <c r="N133" i="18"/>
  <c r="M133" i="18"/>
  <c r="K133" i="18"/>
  <c r="J133" i="18"/>
  <c r="H133" i="18"/>
  <c r="G133" i="18"/>
  <c r="E133" i="18"/>
  <c r="D133" i="18"/>
  <c r="B133" i="18"/>
  <c r="A133" i="18"/>
  <c r="AU132" i="18"/>
  <c r="AT132" i="18"/>
  <c r="AR132" i="18"/>
  <c r="AQ132" i="18"/>
  <c r="AO132" i="18"/>
  <c r="AN132" i="18"/>
  <c r="AL132" i="18"/>
  <c r="AK132" i="18"/>
  <c r="AI132" i="18"/>
  <c r="AH132" i="18"/>
  <c r="AF132" i="18"/>
  <c r="AE132" i="18"/>
  <c r="AC132" i="18"/>
  <c r="AB132" i="18"/>
  <c r="Z132" i="18"/>
  <c r="Y132" i="18"/>
  <c r="W132" i="18"/>
  <c r="V132" i="18"/>
  <c r="T132" i="18"/>
  <c r="S132" i="18"/>
  <c r="Q132" i="18"/>
  <c r="P132" i="18"/>
  <c r="N132" i="18"/>
  <c r="M132" i="18"/>
  <c r="K132" i="18"/>
  <c r="J132" i="18"/>
  <c r="H132" i="18"/>
  <c r="G132" i="18"/>
  <c r="E132" i="18"/>
  <c r="D132" i="18"/>
  <c r="B132" i="18"/>
  <c r="A132" i="18"/>
  <c r="AU131" i="18"/>
  <c r="AT131" i="18"/>
  <c r="AR131" i="18"/>
  <c r="AQ131" i="18"/>
  <c r="AO131" i="18"/>
  <c r="AN131" i="18"/>
  <c r="AL131" i="18"/>
  <c r="AK131" i="18"/>
  <c r="AI131" i="18"/>
  <c r="AH131" i="18"/>
  <c r="AF131" i="18"/>
  <c r="AE131" i="18"/>
  <c r="AC131" i="18"/>
  <c r="AB131" i="18"/>
  <c r="Z131" i="18"/>
  <c r="Y131" i="18"/>
  <c r="W131" i="18"/>
  <c r="V131" i="18"/>
  <c r="T131" i="18"/>
  <c r="S131" i="18"/>
  <c r="Q131" i="18"/>
  <c r="P131" i="18"/>
  <c r="N131" i="18"/>
  <c r="M131" i="18"/>
  <c r="K131" i="18"/>
  <c r="J131" i="18"/>
  <c r="H131" i="18"/>
  <c r="G131" i="18"/>
  <c r="E131" i="18"/>
  <c r="D131" i="18"/>
  <c r="B131" i="18"/>
  <c r="A131" i="18"/>
  <c r="AU130" i="18"/>
  <c r="AT130" i="18"/>
  <c r="AR130" i="18"/>
  <c r="AQ130" i="18"/>
  <c r="AO130" i="18"/>
  <c r="AN130" i="18"/>
  <c r="AL130" i="18"/>
  <c r="AK130" i="18"/>
  <c r="AI130" i="18"/>
  <c r="AH130" i="18"/>
  <c r="AF130" i="18"/>
  <c r="AE130" i="18"/>
  <c r="AC130" i="18"/>
  <c r="AB130" i="18"/>
  <c r="Z130" i="18"/>
  <c r="Y130" i="18"/>
  <c r="W130" i="18"/>
  <c r="V130" i="18"/>
  <c r="T130" i="18"/>
  <c r="S130" i="18"/>
  <c r="Q130" i="18"/>
  <c r="P130" i="18"/>
  <c r="N130" i="18"/>
  <c r="M130" i="18"/>
  <c r="K130" i="18"/>
  <c r="J130" i="18"/>
  <c r="H130" i="18"/>
  <c r="G130" i="18"/>
  <c r="E130" i="18"/>
  <c r="D130" i="18"/>
  <c r="B130" i="18"/>
  <c r="A130" i="18"/>
  <c r="AU129" i="18"/>
  <c r="AT129" i="18"/>
  <c r="AR129" i="18"/>
  <c r="AQ129" i="18"/>
  <c r="AO129" i="18"/>
  <c r="AN129" i="18"/>
  <c r="AL129" i="18"/>
  <c r="AK129" i="18"/>
  <c r="AI129" i="18"/>
  <c r="AH129" i="18"/>
  <c r="AF129" i="18"/>
  <c r="AE129" i="18"/>
  <c r="AC129" i="18"/>
  <c r="AB129" i="18"/>
  <c r="Z129" i="18"/>
  <c r="Y129" i="18"/>
  <c r="W129" i="18"/>
  <c r="V129" i="18"/>
  <c r="T129" i="18"/>
  <c r="S129" i="18"/>
  <c r="Q129" i="18"/>
  <c r="P129" i="18"/>
  <c r="N129" i="18"/>
  <c r="M129" i="18"/>
  <c r="K129" i="18"/>
  <c r="J129" i="18"/>
  <c r="H129" i="18"/>
  <c r="G129" i="18"/>
  <c r="E129" i="18"/>
  <c r="D129" i="18"/>
  <c r="B129" i="18"/>
  <c r="A129" i="18"/>
  <c r="AU128" i="18"/>
  <c r="AT128" i="18"/>
  <c r="AR128" i="18"/>
  <c r="AQ128" i="18"/>
  <c r="AO128" i="18"/>
  <c r="AN128" i="18"/>
  <c r="AL128" i="18"/>
  <c r="AK128" i="18"/>
  <c r="AI128" i="18"/>
  <c r="AH128" i="18"/>
  <c r="AF128" i="18"/>
  <c r="AE128" i="18"/>
  <c r="AC128" i="18"/>
  <c r="AB128" i="18"/>
  <c r="Z128" i="18"/>
  <c r="Y128" i="18"/>
  <c r="W128" i="18"/>
  <c r="V128" i="18"/>
  <c r="T128" i="18"/>
  <c r="S128" i="18"/>
  <c r="Q128" i="18"/>
  <c r="P128" i="18"/>
  <c r="N128" i="18"/>
  <c r="M128" i="18"/>
  <c r="K128" i="18"/>
  <c r="J128" i="18"/>
  <c r="H128" i="18"/>
  <c r="G128" i="18"/>
  <c r="E128" i="18"/>
  <c r="D128" i="18"/>
  <c r="B128" i="18"/>
  <c r="A128" i="18"/>
  <c r="AU127" i="18"/>
  <c r="AT127" i="18"/>
  <c r="AR127" i="18"/>
  <c r="AQ127" i="18"/>
  <c r="AO127" i="18"/>
  <c r="AN127" i="18"/>
  <c r="AL127" i="18"/>
  <c r="AK127" i="18"/>
  <c r="AI127" i="18"/>
  <c r="AH127" i="18"/>
  <c r="AF127" i="18"/>
  <c r="AE127" i="18"/>
  <c r="AC127" i="18"/>
  <c r="AB127" i="18"/>
  <c r="Z127" i="18"/>
  <c r="Y127" i="18"/>
  <c r="W127" i="18"/>
  <c r="V127" i="18"/>
  <c r="T127" i="18"/>
  <c r="S127" i="18"/>
  <c r="Q127" i="18"/>
  <c r="P127" i="18"/>
  <c r="N127" i="18"/>
  <c r="M127" i="18"/>
  <c r="K127" i="18"/>
  <c r="J127" i="18"/>
  <c r="H127" i="18"/>
  <c r="G127" i="18"/>
  <c r="E127" i="18"/>
  <c r="D127" i="18"/>
  <c r="B127" i="18"/>
  <c r="A127" i="18"/>
  <c r="AU126" i="18"/>
  <c r="AT126" i="18"/>
  <c r="AR126" i="18"/>
  <c r="AQ126" i="18"/>
  <c r="AO126" i="18"/>
  <c r="AN126" i="18"/>
  <c r="AL126" i="18"/>
  <c r="AK126" i="18"/>
  <c r="AI126" i="18"/>
  <c r="AH126" i="18"/>
  <c r="AF126" i="18"/>
  <c r="AE126" i="18"/>
  <c r="AC126" i="18"/>
  <c r="AB126" i="18"/>
  <c r="Z126" i="18"/>
  <c r="Y126" i="18"/>
  <c r="W126" i="18"/>
  <c r="V126" i="18"/>
  <c r="T126" i="18"/>
  <c r="S126" i="18"/>
  <c r="Q126" i="18"/>
  <c r="P126" i="18"/>
  <c r="N126" i="18"/>
  <c r="M126" i="18"/>
  <c r="K126" i="18"/>
  <c r="J126" i="18"/>
  <c r="H126" i="18"/>
  <c r="G126" i="18"/>
  <c r="E126" i="18"/>
  <c r="D126" i="18"/>
  <c r="B126" i="18"/>
  <c r="A126" i="18"/>
  <c r="AU125" i="18"/>
  <c r="AT125" i="18"/>
  <c r="AR125" i="18"/>
  <c r="AQ125" i="18"/>
  <c r="AO125" i="18"/>
  <c r="AN125" i="18"/>
  <c r="AL125" i="18"/>
  <c r="AK125" i="18"/>
  <c r="AI125" i="18"/>
  <c r="AH125" i="18"/>
  <c r="AF125" i="18"/>
  <c r="AE125" i="18"/>
  <c r="AC125" i="18"/>
  <c r="AB125" i="18"/>
  <c r="Z125" i="18"/>
  <c r="Y125" i="18"/>
  <c r="W125" i="18"/>
  <c r="V125" i="18"/>
  <c r="T125" i="18"/>
  <c r="S125" i="18"/>
  <c r="Q125" i="18"/>
  <c r="P125" i="18"/>
  <c r="N125" i="18"/>
  <c r="M125" i="18"/>
  <c r="K125" i="18"/>
  <c r="J125" i="18"/>
  <c r="H125" i="18"/>
  <c r="G125" i="18"/>
  <c r="E125" i="18"/>
  <c r="D125" i="18"/>
  <c r="B125" i="18"/>
  <c r="A125" i="18"/>
  <c r="AU124" i="18"/>
  <c r="AT124" i="18"/>
  <c r="AR124" i="18"/>
  <c r="AQ124" i="18"/>
  <c r="AO124" i="18"/>
  <c r="AN124" i="18"/>
  <c r="AL124" i="18"/>
  <c r="AK124" i="18"/>
  <c r="AI124" i="18"/>
  <c r="AH124" i="18"/>
  <c r="AF124" i="18"/>
  <c r="AE124" i="18"/>
  <c r="AC124" i="18"/>
  <c r="AB124" i="18"/>
  <c r="Z124" i="18"/>
  <c r="Y124" i="18"/>
  <c r="W124" i="18"/>
  <c r="V124" i="18"/>
  <c r="T124" i="18"/>
  <c r="S124" i="18"/>
  <c r="Q124" i="18"/>
  <c r="P124" i="18"/>
  <c r="N124" i="18"/>
  <c r="M124" i="18"/>
  <c r="K124" i="18"/>
  <c r="J124" i="18"/>
  <c r="H124" i="18"/>
  <c r="G124" i="18"/>
  <c r="E124" i="18"/>
  <c r="D124" i="18"/>
  <c r="B124" i="18"/>
  <c r="A124" i="18"/>
  <c r="AU123" i="18"/>
  <c r="AT123" i="18"/>
  <c r="AR123" i="18"/>
  <c r="AQ123" i="18"/>
  <c r="AO123" i="18"/>
  <c r="AN123" i="18"/>
  <c r="AL123" i="18"/>
  <c r="AK123" i="18"/>
  <c r="AI123" i="18"/>
  <c r="AH123" i="18"/>
  <c r="AF123" i="18"/>
  <c r="AE123" i="18"/>
  <c r="AC123" i="18"/>
  <c r="AB123" i="18"/>
  <c r="Z123" i="18"/>
  <c r="Y123" i="18"/>
  <c r="W123" i="18"/>
  <c r="V123" i="18"/>
  <c r="T123" i="18"/>
  <c r="S123" i="18"/>
  <c r="Q123" i="18"/>
  <c r="P123" i="18"/>
  <c r="N123" i="18"/>
  <c r="M123" i="18"/>
  <c r="K123" i="18"/>
  <c r="J123" i="18"/>
  <c r="H123" i="18"/>
  <c r="G123" i="18"/>
  <c r="E123" i="18"/>
  <c r="D123" i="18"/>
  <c r="B123" i="18"/>
  <c r="A123" i="18"/>
  <c r="AU122" i="18"/>
  <c r="AT122" i="18"/>
  <c r="AR122" i="18"/>
  <c r="AQ122" i="18"/>
  <c r="AO122" i="18"/>
  <c r="AN122" i="18"/>
  <c r="AL122" i="18"/>
  <c r="AK122" i="18"/>
  <c r="AI122" i="18"/>
  <c r="AH122" i="18"/>
  <c r="AF122" i="18"/>
  <c r="AE122" i="18"/>
  <c r="AC122" i="18"/>
  <c r="AB122" i="18"/>
  <c r="Z122" i="18"/>
  <c r="Y122" i="18"/>
  <c r="W122" i="18"/>
  <c r="V122" i="18"/>
  <c r="T122" i="18"/>
  <c r="S122" i="18"/>
  <c r="Q122" i="18"/>
  <c r="P122" i="18"/>
  <c r="N122" i="18"/>
  <c r="M122" i="18"/>
  <c r="K122" i="18"/>
  <c r="J122" i="18"/>
  <c r="H122" i="18"/>
  <c r="G122" i="18"/>
  <c r="E122" i="18"/>
  <c r="D122" i="18"/>
  <c r="B122" i="18"/>
  <c r="A122" i="18"/>
  <c r="AU121" i="18"/>
  <c r="AT121" i="18"/>
  <c r="AR121" i="18"/>
  <c r="AQ121" i="18"/>
  <c r="AO121" i="18"/>
  <c r="AN121" i="18"/>
  <c r="AL121" i="18"/>
  <c r="AK121" i="18"/>
  <c r="AI121" i="18"/>
  <c r="AH121" i="18"/>
  <c r="AF121" i="18"/>
  <c r="AE121" i="18"/>
  <c r="AC121" i="18"/>
  <c r="AB121" i="18"/>
  <c r="Z121" i="18"/>
  <c r="Y121" i="18"/>
  <c r="W121" i="18"/>
  <c r="V121" i="18"/>
  <c r="T121" i="18"/>
  <c r="S121" i="18"/>
  <c r="Q121" i="18"/>
  <c r="P121" i="18"/>
  <c r="N121" i="18"/>
  <c r="M121" i="18"/>
  <c r="K121" i="18"/>
  <c r="J121" i="18"/>
  <c r="H121" i="18"/>
  <c r="G121" i="18"/>
  <c r="E121" i="18"/>
  <c r="D121" i="18"/>
  <c r="B121" i="18"/>
  <c r="A121" i="18"/>
  <c r="AU120" i="18"/>
  <c r="AT120" i="18"/>
  <c r="AR120" i="18"/>
  <c r="AQ120" i="18"/>
  <c r="AO120" i="18"/>
  <c r="AN120" i="18"/>
  <c r="AL120" i="18"/>
  <c r="AK120" i="18"/>
  <c r="AI120" i="18"/>
  <c r="AH120" i="18"/>
  <c r="AF120" i="18"/>
  <c r="AE120" i="18"/>
  <c r="AC120" i="18"/>
  <c r="AB120" i="18"/>
  <c r="Z120" i="18"/>
  <c r="Y120" i="18"/>
  <c r="W120" i="18"/>
  <c r="V120" i="18"/>
  <c r="T120" i="18"/>
  <c r="S120" i="18"/>
  <c r="Q120" i="18"/>
  <c r="P120" i="18"/>
  <c r="N120" i="18"/>
  <c r="M120" i="18"/>
  <c r="K120" i="18"/>
  <c r="J120" i="18"/>
  <c r="H120" i="18"/>
  <c r="G120" i="18"/>
  <c r="E120" i="18"/>
  <c r="D120" i="18"/>
  <c r="B120" i="18"/>
  <c r="A120" i="18"/>
  <c r="AU119" i="18"/>
  <c r="AT119" i="18"/>
  <c r="AR119" i="18"/>
  <c r="AQ119" i="18"/>
  <c r="AO119" i="18"/>
  <c r="AN119" i="18"/>
  <c r="AL119" i="18"/>
  <c r="AK119" i="18"/>
  <c r="AI119" i="18"/>
  <c r="AH119" i="18"/>
  <c r="AF119" i="18"/>
  <c r="AE119" i="18"/>
  <c r="AC119" i="18"/>
  <c r="AB119" i="18"/>
  <c r="Z119" i="18"/>
  <c r="Y119" i="18"/>
  <c r="W119" i="18"/>
  <c r="V119" i="18"/>
  <c r="T119" i="18"/>
  <c r="S119" i="18"/>
  <c r="Q119" i="18"/>
  <c r="P119" i="18"/>
  <c r="N119" i="18"/>
  <c r="M119" i="18"/>
  <c r="K119" i="18"/>
  <c r="J119" i="18"/>
  <c r="H119" i="18"/>
  <c r="G119" i="18"/>
  <c r="E119" i="18"/>
  <c r="D119" i="18"/>
  <c r="B119" i="18"/>
  <c r="A119" i="18"/>
  <c r="AU118" i="18"/>
  <c r="AT118" i="18"/>
  <c r="AR118" i="18"/>
  <c r="AQ118" i="18"/>
  <c r="AO118" i="18"/>
  <c r="AN118" i="18"/>
  <c r="AL118" i="18"/>
  <c r="AK118" i="18"/>
  <c r="AI118" i="18"/>
  <c r="AH118" i="18"/>
  <c r="AF118" i="18"/>
  <c r="AE118" i="18"/>
  <c r="AC118" i="18"/>
  <c r="AB118" i="18"/>
  <c r="Z118" i="18"/>
  <c r="Y118" i="18"/>
  <c r="W118" i="18"/>
  <c r="V118" i="18"/>
  <c r="T118" i="18"/>
  <c r="S118" i="18"/>
  <c r="Q118" i="18"/>
  <c r="P118" i="18"/>
  <c r="N118" i="18"/>
  <c r="M118" i="18"/>
  <c r="K118" i="18"/>
  <c r="J118" i="18"/>
  <c r="H118" i="18"/>
  <c r="G118" i="18"/>
  <c r="E118" i="18"/>
  <c r="D118" i="18"/>
  <c r="B118" i="18"/>
  <c r="A118" i="18"/>
  <c r="AU117" i="18"/>
  <c r="AT117" i="18"/>
  <c r="AR117" i="18"/>
  <c r="AQ117" i="18"/>
  <c r="AO117" i="18"/>
  <c r="AN117" i="18"/>
  <c r="AL117" i="18"/>
  <c r="AK117" i="18"/>
  <c r="AI117" i="18"/>
  <c r="AH117" i="18"/>
  <c r="AF117" i="18"/>
  <c r="AE117" i="18"/>
  <c r="AC117" i="18"/>
  <c r="AB117" i="18"/>
  <c r="Z117" i="18"/>
  <c r="Y117" i="18"/>
  <c r="W117" i="18"/>
  <c r="V117" i="18"/>
  <c r="T117" i="18"/>
  <c r="S117" i="18"/>
  <c r="Q117" i="18"/>
  <c r="P117" i="18"/>
  <c r="N117" i="18"/>
  <c r="M117" i="18"/>
  <c r="K117" i="18"/>
  <c r="J117" i="18"/>
  <c r="H117" i="18"/>
  <c r="G117" i="18"/>
  <c r="E117" i="18"/>
  <c r="D117" i="18"/>
  <c r="B117" i="18"/>
  <c r="A117" i="18"/>
  <c r="AU116" i="18"/>
  <c r="AT116" i="18"/>
  <c r="AR116" i="18"/>
  <c r="AQ116" i="18"/>
  <c r="AO116" i="18"/>
  <c r="AN116" i="18"/>
  <c r="AL116" i="18"/>
  <c r="AK116" i="18"/>
  <c r="AI116" i="18"/>
  <c r="AH116" i="18"/>
  <c r="AF116" i="18"/>
  <c r="AE116" i="18"/>
  <c r="AC116" i="18"/>
  <c r="AB116" i="18"/>
  <c r="Z116" i="18"/>
  <c r="Y116" i="18"/>
  <c r="W116" i="18"/>
  <c r="V116" i="18"/>
  <c r="T116" i="18"/>
  <c r="S116" i="18"/>
  <c r="Q116" i="18"/>
  <c r="P116" i="18"/>
  <c r="N116" i="18"/>
  <c r="M116" i="18"/>
  <c r="K116" i="18"/>
  <c r="J116" i="18"/>
  <c r="H116" i="18"/>
  <c r="G116" i="18"/>
  <c r="E116" i="18"/>
  <c r="D116" i="18"/>
  <c r="B116" i="18"/>
  <c r="A116" i="18"/>
  <c r="AU115" i="18"/>
  <c r="AT115" i="18"/>
  <c r="AR115" i="18"/>
  <c r="AQ115" i="18"/>
  <c r="AO115" i="18"/>
  <c r="AN115" i="18"/>
  <c r="AL115" i="18"/>
  <c r="AK115" i="18"/>
  <c r="AI115" i="18"/>
  <c r="AH115" i="18"/>
  <c r="AF115" i="18"/>
  <c r="AE115" i="18"/>
  <c r="AC115" i="18"/>
  <c r="AB115" i="18"/>
  <c r="Z115" i="18"/>
  <c r="Y115" i="18"/>
  <c r="W115" i="18"/>
  <c r="V115" i="18"/>
  <c r="T115" i="18"/>
  <c r="S115" i="18"/>
  <c r="Q115" i="18"/>
  <c r="P115" i="18"/>
  <c r="N115" i="18"/>
  <c r="M115" i="18"/>
  <c r="K115" i="18"/>
  <c r="J115" i="18"/>
  <c r="H115" i="18"/>
  <c r="G115" i="18"/>
  <c r="E115" i="18"/>
  <c r="D115" i="18"/>
  <c r="B115" i="18"/>
  <c r="A115" i="18"/>
  <c r="AU114" i="18"/>
  <c r="AT114" i="18"/>
  <c r="AR114" i="18"/>
  <c r="AQ114" i="18"/>
  <c r="AO114" i="18"/>
  <c r="AN114" i="18"/>
  <c r="AL114" i="18"/>
  <c r="AK114" i="18"/>
  <c r="AI114" i="18"/>
  <c r="AH114" i="18"/>
  <c r="AF114" i="18"/>
  <c r="AE114" i="18"/>
  <c r="AC114" i="18"/>
  <c r="AB114" i="18"/>
  <c r="Z114" i="18"/>
  <c r="Y114" i="18"/>
  <c r="W114" i="18"/>
  <c r="V114" i="18"/>
  <c r="T114" i="18"/>
  <c r="S114" i="18"/>
  <c r="Q114" i="18"/>
  <c r="P114" i="18"/>
  <c r="N114" i="18"/>
  <c r="M114" i="18"/>
  <c r="K114" i="18"/>
  <c r="J114" i="18"/>
  <c r="H114" i="18"/>
  <c r="G114" i="18"/>
  <c r="E114" i="18"/>
  <c r="D114" i="18"/>
  <c r="B114" i="18"/>
  <c r="A114" i="18"/>
  <c r="AU113" i="18"/>
  <c r="AT113" i="18"/>
  <c r="AR113" i="18"/>
  <c r="AQ113" i="18"/>
  <c r="AO113" i="18"/>
  <c r="AN113" i="18"/>
  <c r="AL113" i="18"/>
  <c r="AK113" i="18"/>
  <c r="AI113" i="18"/>
  <c r="AH113" i="18"/>
  <c r="AF113" i="18"/>
  <c r="AE113" i="18"/>
  <c r="AC113" i="18"/>
  <c r="AB113" i="18"/>
  <c r="Z113" i="18"/>
  <c r="Y113" i="18"/>
  <c r="W113" i="18"/>
  <c r="V113" i="18"/>
  <c r="T113" i="18"/>
  <c r="S113" i="18"/>
  <c r="Q113" i="18"/>
  <c r="P113" i="18"/>
  <c r="N113" i="18"/>
  <c r="M113" i="18"/>
  <c r="K113" i="18"/>
  <c r="J113" i="18"/>
  <c r="H113" i="18"/>
  <c r="G113" i="18"/>
  <c r="E113" i="18"/>
  <c r="D113" i="18"/>
  <c r="B113" i="18"/>
  <c r="A113" i="18"/>
  <c r="AU112" i="18"/>
  <c r="AT112" i="18"/>
  <c r="AR112" i="18"/>
  <c r="AQ112" i="18"/>
  <c r="AO112" i="18"/>
  <c r="AN112" i="18"/>
  <c r="AL112" i="18"/>
  <c r="AK112" i="18"/>
  <c r="AI112" i="18"/>
  <c r="AH112" i="18"/>
  <c r="AF112" i="18"/>
  <c r="AE112" i="18"/>
  <c r="AC112" i="18"/>
  <c r="AB112" i="18"/>
  <c r="Z112" i="18"/>
  <c r="Y112" i="18"/>
  <c r="W112" i="18"/>
  <c r="V112" i="18"/>
  <c r="T112" i="18"/>
  <c r="S112" i="18"/>
  <c r="Q112" i="18"/>
  <c r="P112" i="18"/>
  <c r="N112" i="18"/>
  <c r="M112" i="18"/>
  <c r="K112" i="18"/>
  <c r="J112" i="18"/>
  <c r="H112" i="18"/>
  <c r="G112" i="18"/>
  <c r="E112" i="18"/>
  <c r="D112" i="18"/>
  <c r="B112" i="18"/>
  <c r="A112" i="18"/>
  <c r="AU111" i="18"/>
  <c r="AT111" i="18"/>
  <c r="AR111" i="18"/>
  <c r="AQ111" i="18"/>
  <c r="AO111" i="18"/>
  <c r="AN111" i="18"/>
  <c r="AL111" i="18"/>
  <c r="AK111" i="18"/>
  <c r="AI111" i="18"/>
  <c r="AH111" i="18"/>
  <c r="AF111" i="18"/>
  <c r="AE111" i="18"/>
  <c r="AC111" i="18"/>
  <c r="AB111" i="18"/>
  <c r="Z111" i="18"/>
  <c r="Y111" i="18"/>
  <c r="W111" i="18"/>
  <c r="V111" i="18"/>
  <c r="T111" i="18"/>
  <c r="S111" i="18"/>
  <c r="Q111" i="18"/>
  <c r="P111" i="18"/>
  <c r="N111" i="18"/>
  <c r="M111" i="18"/>
  <c r="K111" i="18"/>
  <c r="J111" i="18"/>
  <c r="H111" i="18"/>
  <c r="G111" i="18"/>
  <c r="E111" i="18"/>
  <c r="D111" i="18"/>
  <c r="B111" i="18"/>
  <c r="A111" i="18"/>
  <c r="AU110" i="18"/>
  <c r="AT110" i="18"/>
  <c r="AR110" i="18"/>
  <c r="AQ110" i="18"/>
  <c r="AO110" i="18"/>
  <c r="AN110" i="18"/>
  <c r="AL110" i="18"/>
  <c r="AK110" i="18"/>
  <c r="AI110" i="18"/>
  <c r="AH110" i="18"/>
  <c r="AF110" i="18"/>
  <c r="AE110" i="18"/>
  <c r="AC110" i="18"/>
  <c r="AB110" i="18"/>
  <c r="Z110" i="18"/>
  <c r="Y110" i="18"/>
  <c r="W110" i="18"/>
  <c r="V110" i="18"/>
  <c r="T110" i="18"/>
  <c r="S110" i="18"/>
  <c r="Q110" i="18"/>
  <c r="P110" i="18"/>
  <c r="N110" i="18"/>
  <c r="M110" i="18"/>
  <c r="K110" i="18"/>
  <c r="J110" i="18"/>
  <c r="H110" i="18"/>
  <c r="G110" i="18"/>
  <c r="E110" i="18"/>
  <c r="D110" i="18"/>
  <c r="B110" i="18"/>
  <c r="A110" i="18"/>
  <c r="AU109" i="18"/>
  <c r="AT109" i="18"/>
  <c r="AR109" i="18"/>
  <c r="AQ109" i="18"/>
  <c r="AO109" i="18"/>
  <c r="AN109" i="18"/>
  <c r="AL109" i="18"/>
  <c r="AK109" i="18"/>
  <c r="AI109" i="18"/>
  <c r="AH109" i="18"/>
  <c r="AF109" i="18"/>
  <c r="AE109" i="18"/>
  <c r="AC109" i="18"/>
  <c r="AB109" i="18"/>
  <c r="Z109" i="18"/>
  <c r="Y109" i="18"/>
  <c r="W109" i="18"/>
  <c r="V109" i="18"/>
  <c r="T109" i="18"/>
  <c r="S109" i="18"/>
  <c r="Q109" i="18"/>
  <c r="P109" i="18"/>
  <c r="N109" i="18"/>
  <c r="M109" i="18"/>
  <c r="K109" i="18"/>
  <c r="J109" i="18"/>
  <c r="H109" i="18"/>
  <c r="G109" i="18"/>
  <c r="E109" i="18"/>
  <c r="D109" i="18"/>
  <c r="B109" i="18"/>
  <c r="A109" i="18"/>
  <c r="AU108" i="18"/>
  <c r="AT108" i="18"/>
  <c r="AR108" i="18"/>
  <c r="AQ108" i="18"/>
  <c r="AO108" i="18"/>
  <c r="AN108" i="18"/>
  <c r="AL108" i="18"/>
  <c r="AK108" i="18"/>
  <c r="AI108" i="18"/>
  <c r="AH108" i="18"/>
  <c r="AF108" i="18"/>
  <c r="AE108" i="18"/>
  <c r="AC108" i="18"/>
  <c r="AB108" i="18"/>
  <c r="Z108" i="18"/>
  <c r="Y108" i="18"/>
  <c r="W108" i="18"/>
  <c r="V108" i="18"/>
  <c r="T108" i="18"/>
  <c r="S108" i="18"/>
  <c r="Q108" i="18"/>
  <c r="P108" i="18"/>
  <c r="N108" i="18"/>
  <c r="M108" i="18"/>
  <c r="K108" i="18"/>
  <c r="J108" i="18"/>
  <c r="H108" i="18"/>
  <c r="G108" i="18"/>
  <c r="E108" i="18"/>
  <c r="D108" i="18"/>
  <c r="B108" i="18"/>
  <c r="A108" i="18"/>
  <c r="AU107" i="18"/>
  <c r="AT107" i="18"/>
  <c r="AR107" i="18"/>
  <c r="AQ107" i="18"/>
  <c r="AO107" i="18"/>
  <c r="AN107" i="18"/>
  <c r="AL107" i="18"/>
  <c r="AK107" i="18"/>
  <c r="AI107" i="18"/>
  <c r="AH107" i="18"/>
  <c r="AF107" i="18"/>
  <c r="AE107" i="18"/>
  <c r="AC107" i="18"/>
  <c r="AB107" i="18"/>
  <c r="Z107" i="18"/>
  <c r="Y107" i="18"/>
  <c r="W107" i="18"/>
  <c r="V107" i="18"/>
  <c r="T107" i="18"/>
  <c r="S107" i="18"/>
  <c r="Q107" i="18"/>
  <c r="P107" i="18"/>
  <c r="N107" i="18"/>
  <c r="M107" i="18"/>
  <c r="K107" i="18"/>
  <c r="J107" i="18"/>
  <c r="H107" i="18"/>
  <c r="G107" i="18"/>
  <c r="E107" i="18"/>
  <c r="D107" i="18"/>
  <c r="B107" i="18"/>
  <c r="A107" i="18"/>
  <c r="AU106" i="18"/>
  <c r="AT106" i="18"/>
  <c r="AR106" i="18"/>
  <c r="AQ106" i="18"/>
  <c r="AO106" i="18"/>
  <c r="AN106" i="18"/>
  <c r="AL106" i="18"/>
  <c r="AK106" i="18"/>
  <c r="AI106" i="18"/>
  <c r="AH106" i="18"/>
  <c r="AF106" i="18"/>
  <c r="AE106" i="18"/>
  <c r="AC106" i="18"/>
  <c r="AB106" i="18"/>
  <c r="Z106" i="18"/>
  <c r="Y106" i="18"/>
  <c r="W106" i="18"/>
  <c r="V106" i="18"/>
  <c r="T106" i="18"/>
  <c r="S106" i="18"/>
  <c r="Q106" i="18"/>
  <c r="P106" i="18"/>
  <c r="N106" i="18"/>
  <c r="M106" i="18"/>
  <c r="K106" i="18"/>
  <c r="J106" i="18"/>
  <c r="H106" i="18"/>
  <c r="G106" i="18"/>
  <c r="E106" i="18"/>
  <c r="D106" i="18"/>
  <c r="B106" i="18"/>
  <c r="A106" i="18"/>
  <c r="AU105" i="18"/>
  <c r="AT105" i="18"/>
  <c r="AR105" i="18"/>
  <c r="AQ105" i="18"/>
  <c r="AO105" i="18"/>
  <c r="AN105" i="18"/>
  <c r="AL105" i="18"/>
  <c r="AK105" i="18"/>
  <c r="AI105" i="18"/>
  <c r="AH105" i="18"/>
  <c r="AF105" i="18"/>
  <c r="AE105" i="18"/>
  <c r="AC105" i="18"/>
  <c r="AB105" i="18"/>
  <c r="Z105" i="18"/>
  <c r="Y105" i="18"/>
  <c r="W105" i="18"/>
  <c r="V105" i="18"/>
  <c r="T105" i="18"/>
  <c r="S105" i="18"/>
  <c r="Q105" i="18"/>
  <c r="P105" i="18"/>
  <c r="N105" i="18"/>
  <c r="M105" i="18"/>
  <c r="K105" i="18"/>
  <c r="J105" i="18"/>
  <c r="H105" i="18"/>
  <c r="G105" i="18"/>
  <c r="E105" i="18"/>
  <c r="D105" i="18"/>
  <c r="B105" i="18"/>
  <c r="A105" i="18"/>
  <c r="AU104" i="18"/>
  <c r="AT104" i="18"/>
  <c r="AR104" i="18"/>
  <c r="AQ104" i="18"/>
  <c r="AO104" i="18"/>
  <c r="AN104" i="18"/>
  <c r="AL104" i="18"/>
  <c r="AK104" i="18"/>
  <c r="AI104" i="18"/>
  <c r="AH104" i="18"/>
  <c r="AF104" i="18"/>
  <c r="AE104" i="18"/>
  <c r="AC104" i="18"/>
  <c r="AB104" i="18"/>
  <c r="Z104" i="18"/>
  <c r="Y104" i="18"/>
  <c r="W104" i="18"/>
  <c r="V104" i="18"/>
  <c r="T104" i="18"/>
  <c r="S104" i="18"/>
  <c r="Q104" i="18"/>
  <c r="P104" i="18"/>
  <c r="N104" i="18"/>
  <c r="M104" i="18"/>
  <c r="K104" i="18"/>
  <c r="J104" i="18"/>
  <c r="H104" i="18"/>
  <c r="G104" i="18"/>
  <c r="E104" i="18"/>
  <c r="D104" i="18"/>
  <c r="B104" i="18"/>
  <c r="A104" i="18"/>
  <c r="AU103" i="18"/>
  <c r="AT103" i="18"/>
  <c r="AR103" i="18"/>
  <c r="AQ103" i="18"/>
  <c r="AO103" i="18"/>
  <c r="AN103" i="18"/>
  <c r="AL103" i="18"/>
  <c r="AK103" i="18"/>
  <c r="AI103" i="18"/>
  <c r="AH103" i="18"/>
  <c r="AF103" i="18"/>
  <c r="AE103" i="18"/>
  <c r="AC103" i="18"/>
  <c r="AB103" i="18"/>
  <c r="Z103" i="18"/>
  <c r="Y103" i="18"/>
  <c r="W103" i="18"/>
  <c r="V103" i="18"/>
  <c r="T103" i="18"/>
  <c r="S103" i="18"/>
  <c r="Q103" i="18"/>
  <c r="P103" i="18"/>
  <c r="N103" i="18"/>
  <c r="M103" i="18"/>
  <c r="K103" i="18"/>
  <c r="J103" i="18"/>
  <c r="H103" i="18"/>
  <c r="G103" i="18"/>
  <c r="E103" i="18"/>
  <c r="D103" i="18"/>
  <c r="B103" i="18"/>
  <c r="A103" i="18"/>
  <c r="AU102" i="18"/>
  <c r="AT102" i="18"/>
  <c r="AR102" i="18"/>
  <c r="AQ102" i="18"/>
  <c r="AO102" i="18"/>
  <c r="AN102" i="18"/>
  <c r="AL102" i="18"/>
  <c r="AK102" i="18"/>
  <c r="AI102" i="18"/>
  <c r="AH102" i="18"/>
  <c r="AF102" i="18"/>
  <c r="AE102" i="18"/>
  <c r="AC102" i="18"/>
  <c r="AB102" i="18"/>
  <c r="Z102" i="18"/>
  <c r="Y102" i="18"/>
  <c r="W102" i="18"/>
  <c r="V102" i="18"/>
  <c r="T102" i="18"/>
  <c r="S102" i="18"/>
  <c r="Q102" i="18"/>
  <c r="P102" i="18"/>
  <c r="N102" i="18"/>
  <c r="M102" i="18"/>
  <c r="K102" i="18"/>
  <c r="J102" i="18"/>
  <c r="H102" i="18"/>
  <c r="G102" i="18"/>
  <c r="E102" i="18"/>
  <c r="D102" i="18"/>
  <c r="B102" i="18"/>
  <c r="A102" i="18"/>
  <c r="AU101" i="18"/>
  <c r="AT101" i="18"/>
  <c r="AR101" i="18"/>
  <c r="AQ101" i="18"/>
  <c r="AO101" i="18"/>
  <c r="AN101" i="18"/>
  <c r="AL101" i="18"/>
  <c r="AK101" i="18"/>
  <c r="AI101" i="18"/>
  <c r="AH101" i="18"/>
  <c r="AF101" i="18"/>
  <c r="AE101" i="18"/>
  <c r="AC101" i="18"/>
  <c r="AB101" i="18"/>
  <c r="Z101" i="18"/>
  <c r="Y101" i="18"/>
  <c r="W101" i="18"/>
  <c r="V101" i="18"/>
  <c r="T101" i="18"/>
  <c r="S101" i="18"/>
  <c r="Q101" i="18"/>
  <c r="P101" i="18"/>
  <c r="N101" i="18"/>
  <c r="M101" i="18"/>
  <c r="K101" i="18"/>
  <c r="J101" i="18"/>
  <c r="H101" i="18"/>
  <c r="G101" i="18"/>
  <c r="E101" i="18"/>
  <c r="D101" i="18"/>
  <c r="B101" i="18"/>
  <c r="A101" i="18"/>
  <c r="AU100" i="18"/>
  <c r="AT100" i="18"/>
  <c r="AR100" i="18"/>
  <c r="AQ100" i="18"/>
  <c r="AO100" i="18"/>
  <c r="AN100" i="18"/>
  <c r="AL100" i="18"/>
  <c r="AK100" i="18"/>
  <c r="AI100" i="18"/>
  <c r="AH100" i="18"/>
  <c r="AF100" i="18"/>
  <c r="AE100" i="18"/>
  <c r="AC100" i="18"/>
  <c r="AB100" i="18"/>
  <c r="Z100" i="18"/>
  <c r="Y100" i="18"/>
  <c r="W100" i="18"/>
  <c r="V100" i="18"/>
  <c r="T100" i="18"/>
  <c r="S100" i="18"/>
  <c r="Q100" i="18"/>
  <c r="P100" i="18"/>
  <c r="N100" i="18"/>
  <c r="M100" i="18"/>
  <c r="K100" i="18"/>
  <c r="J100" i="18"/>
  <c r="H100" i="18"/>
  <c r="G100" i="18"/>
  <c r="E100" i="18"/>
  <c r="D100" i="18"/>
  <c r="B100" i="18"/>
  <c r="A100" i="18"/>
  <c r="AU99" i="18"/>
  <c r="AT99" i="18"/>
  <c r="AR99" i="18"/>
  <c r="AQ99" i="18"/>
  <c r="AO99" i="18"/>
  <c r="AN99" i="18"/>
  <c r="AL99" i="18"/>
  <c r="AK99" i="18"/>
  <c r="AI99" i="18"/>
  <c r="AH99" i="18"/>
  <c r="AF99" i="18"/>
  <c r="AE99" i="18"/>
  <c r="AC99" i="18"/>
  <c r="AB99" i="18"/>
  <c r="Z99" i="18"/>
  <c r="Y99" i="18"/>
  <c r="W99" i="18"/>
  <c r="V99" i="18"/>
  <c r="T99" i="18"/>
  <c r="S99" i="18"/>
  <c r="Q99" i="18"/>
  <c r="P99" i="18"/>
  <c r="N99" i="18"/>
  <c r="M99" i="18"/>
  <c r="K99" i="18"/>
  <c r="J99" i="18"/>
  <c r="H99" i="18"/>
  <c r="G99" i="18"/>
  <c r="E99" i="18"/>
  <c r="D99" i="18"/>
  <c r="B99" i="18"/>
  <c r="A99" i="18"/>
  <c r="AU98" i="18"/>
  <c r="AT98" i="18"/>
  <c r="AR98" i="18"/>
  <c r="AQ98" i="18"/>
  <c r="AO98" i="18"/>
  <c r="AN98" i="18"/>
  <c r="AL98" i="18"/>
  <c r="AK98" i="18"/>
  <c r="AI98" i="18"/>
  <c r="AH98" i="18"/>
  <c r="AF98" i="18"/>
  <c r="AE98" i="18"/>
  <c r="AC98" i="18"/>
  <c r="AB98" i="18"/>
  <c r="Z98" i="18"/>
  <c r="Y98" i="18"/>
  <c r="W98" i="18"/>
  <c r="V98" i="18"/>
  <c r="T98" i="18"/>
  <c r="S98" i="18"/>
  <c r="Q98" i="18"/>
  <c r="P98" i="18"/>
  <c r="N98" i="18"/>
  <c r="M98" i="18"/>
  <c r="K98" i="18"/>
  <c r="J98" i="18"/>
  <c r="H98" i="18"/>
  <c r="G98" i="18"/>
  <c r="E98" i="18"/>
  <c r="D98" i="18"/>
  <c r="B98" i="18"/>
  <c r="A98" i="18"/>
  <c r="AU97" i="18"/>
  <c r="AT97" i="18"/>
  <c r="AR97" i="18"/>
  <c r="AQ97" i="18"/>
  <c r="AO97" i="18"/>
  <c r="AN97" i="18"/>
  <c r="AL97" i="18"/>
  <c r="AK97" i="18"/>
  <c r="AI97" i="18"/>
  <c r="AH97" i="18"/>
  <c r="AF97" i="18"/>
  <c r="AE97" i="18"/>
  <c r="AC97" i="18"/>
  <c r="AB97" i="18"/>
  <c r="Z97" i="18"/>
  <c r="Y97" i="18"/>
  <c r="W97" i="18"/>
  <c r="V97" i="18"/>
  <c r="T97" i="18"/>
  <c r="S97" i="18"/>
  <c r="Q97" i="18"/>
  <c r="P97" i="18"/>
  <c r="N97" i="18"/>
  <c r="M97" i="18"/>
  <c r="K97" i="18"/>
  <c r="J97" i="18"/>
  <c r="H97" i="18"/>
  <c r="G97" i="18"/>
  <c r="E97" i="18"/>
  <c r="D97" i="18"/>
  <c r="B97" i="18"/>
  <c r="A97" i="18"/>
  <c r="AU96" i="18"/>
  <c r="AT96" i="18"/>
  <c r="AR96" i="18"/>
  <c r="AQ96" i="18"/>
  <c r="AO96" i="18"/>
  <c r="AN96" i="18"/>
  <c r="AL96" i="18"/>
  <c r="AK96" i="18"/>
  <c r="AI96" i="18"/>
  <c r="AH96" i="18"/>
  <c r="AF96" i="18"/>
  <c r="AE96" i="18"/>
  <c r="AC96" i="18"/>
  <c r="AB96" i="18"/>
  <c r="Z96" i="18"/>
  <c r="Y96" i="18"/>
  <c r="W96" i="18"/>
  <c r="V96" i="18"/>
  <c r="T96" i="18"/>
  <c r="S96" i="18"/>
  <c r="Q96" i="18"/>
  <c r="P96" i="18"/>
  <c r="N96" i="18"/>
  <c r="M96" i="18"/>
  <c r="K96" i="18"/>
  <c r="J96" i="18"/>
  <c r="H96" i="18"/>
  <c r="G96" i="18"/>
  <c r="E96" i="18"/>
  <c r="D96" i="18"/>
  <c r="B96" i="18"/>
  <c r="A96" i="18"/>
  <c r="AU95" i="18"/>
  <c r="AT95" i="18"/>
  <c r="AR95" i="18"/>
  <c r="AQ95" i="18"/>
  <c r="AO95" i="18"/>
  <c r="AN95" i="18"/>
  <c r="AL95" i="18"/>
  <c r="AK95" i="18"/>
  <c r="AI95" i="18"/>
  <c r="AH95" i="18"/>
  <c r="AF95" i="18"/>
  <c r="AE95" i="18"/>
  <c r="AC95" i="18"/>
  <c r="AB95" i="18"/>
  <c r="Z95" i="18"/>
  <c r="Y95" i="18"/>
  <c r="W95" i="18"/>
  <c r="V95" i="18"/>
  <c r="T95" i="18"/>
  <c r="S95" i="18"/>
  <c r="Q95" i="18"/>
  <c r="P95" i="18"/>
  <c r="N95" i="18"/>
  <c r="M95" i="18"/>
  <c r="K95" i="18"/>
  <c r="J95" i="18"/>
  <c r="H95" i="18"/>
  <c r="G95" i="18"/>
  <c r="E95" i="18"/>
  <c r="D95" i="18"/>
  <c r="B95" i="18"/>
  <c r="A95" i="18"/>
  <c r="AU94" i="18"/>
  <c r="AT94" i="18"/>
  <c r="AR94" i="18"/>
  <c r="AQ94" i="18"/>
  <c r="AO94" i="18"/>
  <c r="AN94" i="18"/>
  <c r="AL94" i="18"/>
  <c r="AK94" i="18"/>
  <c r="AI94" i="18"/>
  <c r="AH94" i="18"/>
  <c r="AF94" i="18"/>
  <c r="AE94" i="18"/>
  <c r="AC94" i="18"/>
  <c r="AB94" i="18"/>
  <c r="Z94" i="18"/>
  <c r="Y94" i="18"/>
  <c r="W94" i="18"/>
  <c r="V94" i="18"/>
  <c r="T94" i="18"/>
  <c r="S94" i="18"/>
  <c r="Q94" i="18"/>
  <c r="P94" i="18"/>
  <c r="N94" i="18"/>
  <c r="M94" i="18"/>
  <c r="K94" i="18"/>
  <c r="J94" i="18"/>
  <c r="H94" i="18"/>
  <c r="G94" i="18"/>
  <c r="E94" i="18"/>
  <c r="D94" i="18"/>
  <c r="B94" i="18"/>
  <c r="A94" i="18"/>
  <c r="AU93" i="18"/>
  <c r="AT93" i="18"/>
  <c r="AR93" i="18"/>
  <c r="AQ93" i="18"/>
  <c r="AO93" i="18"/>
  <c r="AN93" i="18"/>
  <c r="AL93" i="18"/>
  <c r="AK93" i="18"/>
  <c r="AI93" i="18"/>
  <c r="AH93" i="18"/>
  <c r="AF93" i="18"/>
  <c r="AE93" i="18"/>
  <c r="AC93" i="18"/>
  <c r="AB93" i="18"/>
  <c r="Z93" i="18"/>
  <c r="Y93" i="18"/>
  <c r="W93" i="18"/>
  <c r="V93" i="18"/>
  <c r="T93" i="18"/>
  <c r="S93" i="18"/>
  <c r="Q93" i="18"/>
  <c r="P93" i="18"/>
  <c r="N93" i="18"/>
  <c r="M93" i="18"/>
  <c r="K93" i="18"/>
  <c r="J93" i="18"/>
  <c r="H93" i="18"/>
  <c r="G93" i="18"/>
  <c r="E93" i="18"/>
  <c r="D93" i="18"/>
  <c r="B93" i="18"/>
  <c r="A93" i="18"/>
  <c r="AU92" i="18"/>
  <c r="AT92" i="18"/>
  <c r="AR92" i="18"/>
  <c r="AQ92" i="18"/>
  <c r="AO92" i="18"/>
  <c r="AN92" i="18"/>
  <c r="AL92" i="18"/>
  <c r="AK92" i="18"/>
  <c r="AI92" i="18"/>
  <c r="AH92" i="18"/>
  <c r="AF92" i="18"/>
  <c r="AE92" i="18"/>
  <c r="AC92" i="18"/>
  <c r="AB92" i="18"/>
  <c r="Z92" i="18"/>
  <c r="Y92" i="18"/>
  <c r="W92" i="18"/>
  <c r="V92" i="18"/>
  <c r="T92" i="18"/>
  <c r="S92" i="18"/>
  <c r="Q92" i="18"/>
  <c r="P92" i="18"/>
  <c r="N92" i="18"/>
  <c r="M92" i="18"/>
  <c r="K92" i="18"/>
  <c r="J92" i="18"/>
  <c r="H92" i="18"/>
  <c r="G92" i="18"/>
  <c r="E92" i="18"/>
  <c r="D92" i="18"/>
  <c r="B92" i="18"/>
  <c r="A92" i="18"/>
  <c r="AU91" i="18"/>
  <c r="AT91" i="18"/>
  <c r="AR91" i="18"/>
  <c r="AQ91" i="18"/>
  <c r="AO91" i="18"/>
  <c r="AN91" i="18"/>
  <c r="AL91" i="18"/>
  <c r="AK91" i="18"/>
  <c r="AI91" i="18"/>
  <c r="AH91" i="18"/>
  <c r="AF91" i="18"/>
  <c r="AE91" i="18"/>
  <c r="AC91" i="18"/>
  <c r="AB91" i="18"/>
  <c r="Z91" i="18"/>
  <c r="Y91" i="18"/>
  <c r="W91" i="18"/>
  <c r="V91" i="18"/>
  <c r="T91" i="18"/>
  <c r="S91" i="18"/>
  <c r="Q91" i="18"/>
  <c r="P91" i="18"/>
  <c r="N91" i="18"/>
  <c r="M91" i="18"/>
  <c r="K91" i="18"/>
  <c r="J91" i="18"/>
  <c r="H91" i="18"/>
  <c r="G91" i="18"/>
  <c r="E91" i="18"/>
  <c r="D91" i="18"/>
  <c r="B91" i="18"/>
  <c r="A91" i="18"/>
  <c r="AU90" i="18"/>
  <c r="AT90" i="18"/>
  <c r="AR90" i="18"/>
  <c r="AQ90" i="18"/>
  <c r="AO90" i="18"/>
  <c r="AN90" i="18"/>
  <c r="AL90" i="18"/>
  <c r="AK90" i="18"/>
  <c r="AI90" i="18"/>
  <c r="AH90" i="18"/>
  <c r="AF90" i="18"/>
  <c r="AE90" i="18"/>
  <c r="AC90" i="18"/>
  <c r="AB90" i="18"/>
  <c r="Z90" i="18"/>
  <c r="Y90" i="18"/>
  <c r="W90" i="18"/>
  <c r="V90" i="18"/>
  <c r="T90" i="18"/>
  <c r="S90" i="18"/>
  <c r="Q90" i="18"/>
  <c r="P90" i="18"/>
  <c r="N90" i="18"/>
  <c r="M90" i="18"/>
  <c r="K90" i="18"/>
  <c r="J90" i="18"/>
  <c r="H90" i="18"/>
  <c r="G90" i="18"/>
  <c r="E90" i="18"/>
  <c r="D90" i="18"/>
  <c r="B90" i="18"/>
  <c r="A90" i="18"/>
  <c r="AU89" i="18"/>
  <c r="AT89" i="18"/>
  <c r="AR89" i="18"/>
  <c r="AQ89" i="18"/>
  <c r="AO89" i="18"/>
  <c r="AN89" i="18"/>
  <c r="AL89" i="18"/>
  <c r="AK89" i="18"/>
  <c r="AI89" i="18"/>
  <c r="AH89" i="18"/>
  <c r="AF89" i="18"/>
  <c r="AE89" i="18"/>
  <c r="AC89" i="18"/>
  <c r="AB89" i="18"/>
  <c r="Z89" i="18"/>
  <c r="Y89" i="18"/>
  <c r="W89" i="18"/>
  <c r="V89" i="18"/>
  <c r="T89" i="18"/>
  <c r="S89" i="18"/>
  <c r="Q89" i="18"/>
  <c r="P89" i="18"/>
  <c r="N89" i="18"/>
  <c r="M89" i="18"/>
  <c r="K89" i="18"/>
  <c r="J89" i="18"/>
  <c r="H89" i="18"/>
  <c r="G89" i="18"/>
  <c r="E89" i="18"/>
  <c r="D89" i="18"/>
  <c r="B89" i="18"/>
  <c r="A89" i="18"/>
  <c r="AU88" i="18"/>
  <c r="AT88" i="18"/>
  <c r="AR88" i="18"/>
  <c r="AQ88" i="18"/>
  <c r="AO88" i="18"/>
  <c r="AN88" i="18"/>
  <c r="AL88" i="18"/>
  <c r="AK88" i="18"/>
  <c r="AI88" i="18"/>
  <c r="AH88" i="18"/>
  <c r="AF88" i="18"/>
  <c r="AE88" i="18"/>
  <c r="AC88" i="18"/>
  <c r="AB88" i="18"/>
  <c r="Z88" i="18"/>
  <c r="Y88" i="18"/>
  <c r="W88" i="18"/>
  <c r="V88" i="18"/>
  <c r="T88" i="18"/>
  <c r="S88" i="18"/>
  <c r="Q88" i="18"/>
  <c r="P88" i="18"/>
  <c r="N88" i="18"/>
  <c r="M88" i="18"/>
  <c r="K88" i="18"/>
  <c r="J88" i="18"/>
  <c r="H88" i="18"/>
  <c r="G88" i="18"/>
  <c r="E88" i="18"/>
  <c r="D88" i="18"/>
  <c r="B88" i="18"/>
  <c r="A88" i="18"/>
  <c r="AU87" i="18"/>
  <c r="AT87" i="18"/>
  <c r="AR87" i="18"/>
  <c r="AQ87" i="18"/>
  <c r="AO87" i="18"/>
  <c r="AN87" i="18"/>
  <c r="AL87" i="18"/>
  <c r="AK87" i="18"/>
  <c r="AI87" i="18"/>
  <c r="AH87" i="18"/>
  <c r="AF87" i="18"/>
  <c r="AE87" i="18"/>
  <c r="AC87" i="18"/>
  <c r="AB87" i="18"/>
  <c r="Z87" i="18"/>
  <c r="Y87" i="18"/>
  <c r="W87" i="18"/>
  <c r="V87" i="18"/>
  <c r="T87" i="18"/>
  <c r="S87" i="18"/>
  <c r="Q87" i="18"/>
  <c r="P87" i="18"/>
  <c r="N87" i="18"/>
  <c r="M87" i="18"/>
  <c r="K87" i="18"/>
  <c r="J87" i="18"/>
  <c r="H87" i="18"/>
  <c r="G87" i="18"/>
  <c r="E87" i="18"/>
  <c r="D87" i="18"/>
  <c r="B87" i="18"/>
  <c r="A87" i="18"/>
  <c r="AU86" i="18"/>
  <c r="AT86" i="18"/>
  <c r="AR86" i="18"/>
  <c r="AQ86" i="18"/>
  <c r="AO86" i="18"/>
  <c r="AN86" i="18"/>
  <c r="AL86" i="18"/>
  <c r="AK86" i="18"/>
  <c r="AI86" i="18"/>
  <c r="AH86" i="18"/>
  <c r="AF86" i="18"/>
  <c r="AE86" i="18"/>
  <c r="AC86" i="18"/>
  <c r="AB86" i="18"/>
  <c r="Z86" i="18"/>
  <c r="Y86" i="18"/>
  <c r="W86" i="18"/>
  <c r="V86" i="18"/>
  <c r="T86" i="18"/>
  <c r="S86" i="18"/>
  <c r="Q86" i="18"/>
  <c r="P86" i="18"/>
  <c r="N86" i="18"/>
  <c r="M86" i="18"/>
  <c r="K86" i="18"/>
  <c r="J86" i="18"/>
  <c r="H86" i="18"/>
  <c r="G86" i="18"/>
  <c r="E86" i="18"/>
  <c r="D86" i="18"/>
  <c r="B86" i="18"/>
  <c r="A86" i="18"/>
  <c r="AU85" i="18"/>
  <c r="AT85" i="18"/>
  <c r="AR85" i="18"/>
  <c r="AQ85" i="18"/>
  <c r="AO85" i="18"/>
  <c r="AN85" i="18"/>
  <c r="AL85" i="18"/>
  <c r="AK85" i="18"/>
  <c r="AI85" i="18"/>
  <c r="AH85" i="18"/>
  <c r="AF85" i="18"/>
  <c r="AE85" i="18"/>
  <c r="AC85" i="18"/>
  <c r="AB85" i="18"/>
  <c r="Z85" i="18"/>
  <c r="Y85" i="18"/>
  <c r="W85" i="18"/>
  <c r="V85" i="18"/>
  <c r="T85" i="18"/>
  <c r="S85" i="18"/>
  <c r="Q85" i="18"/>
  <c r="P85" i="18"/>
  <c r="N85" i="18"/>
  <c r="M85" i="18"/>
  <c r="K85" i="18"/>
  <c r="J85" i="18"/>
  <c r="H85" i="18"/>
  <c r="G85" i="18"/>
  <c r="E85" i="18"/>
  <c r="D85" i="18"/>
  <c r="B85" i="18"/>
  <c r="A85" i="18"/>
  <c r="AU84" i="18"/>
  <c r="AT84" i="18"/>
  <c r="AR84" i="18"/>
  <c r="AQ84" i="18"/>
  <c r="AO84" i="18"/>
  <c r="AN84" i="18"/>
  <c r="AL84" i="18"/>
  <c r="AK84" i="18"/>
  <c r="AI84" i="18"/>
  <c r="AH84" i="18"/>
  <c r="AF84" i="18"/>
  <c r="AE84" i="18"/>
  <c r="AC84" i="18"/>
  <c r="AB84" i="18"/>
  <c r="Z84" i="18"/>
  <c r="Y84" i="18"/>
  <c r="W84" i="18"/>
  <c r="V84" i="18"/>
  <c r="T84" i="18"/>
  <c r="S84" i="18"/>
  <c r="Q84" i="18"/>
  <c r="P84" i="18"/>
  <c r="N84" i="18"/>
  <c r="M84" i="18"/>
  <c r="K84" i="18"/>
  <c r="J84" i="18"/>
  <c r="H84" i="18"/>
  <c r="G84" i="18"/>
  <c r="E84" i="18"/>
  <c r="D84" i="18"/>
  <c r="B84" i="18"/>
  <c r="A84" i="18"/>
  <c r="AU83" i="18"/>
  <c r="AT83" i="18"/>
  <c r="AR83" i="18"/>
  <c r="AQ83" i="18"/>
  <c r="AO83" i="18"/>
  <c r="AN83" i="18"/>
  <c r="AL83" i="18"/>
  <c r="AK83" i="18"/>
  <c r="AI83" i="18"/>
  <c r="AH83" i="18"/>
  <c r="AF83" i="18"/>
  <c r="AE83" i="18"/>
  <c r="AC83" i="18"/>
  <c r="AB83" i="18"/>
  <c r="Z83" i="18"/>
  <c r="Y83" i="18"/>
  <c r="W83" i="18"/>
  <c r="V83" i="18"/>
  <c r="T83" i="18"/>
  <c r="S83" i="18"/>
  <c r="Q83" i="18"/>
  <c r="P83" i="18"/>
  <c r="N83" i="18"/>
  <c r="M83" i="18"/>
  <c r="K83" i="18"/>
  <c r="J83" i="18"/>
  <c r="H83" i="18"/>
  <c r="G83" i="18"/>
  <c r="E83" i="18"/>
  <c r="D83" i="18"/>
  <c r="B83" i="18"/>
  <c r="A83" i="18"/>
  <c r="AU82" i="18"/>
  <c r="AT82" i="18"/>
  <c r="AR82" i="18"/>
  <c r="AQ82" i="18"/>
  <c r="AO82" i="18"/>
  <c r="AN82" i="18"/>
  <c r="AL82" i="18"/>
  <c r="AK82" i="18"/>
  <c r="AI82" i="18"/>
  <c r="AH82" i="18"/>
  <c r="AF82" i="18"/>
  <c r="AE82" i="18"/>
  <c r="AC82" i="18"/>
  <c r="AB82" i="18"/>
  <c r="Z82" i="18"/>
  <c r="Y82" i="18"/>
  <c r="W82" i="18"/>
  <c r="V82" i="18"/>
  <c r="T82" i="18"/>
  <c r="S82" i="18"/>
  <c r="Q82" i="18"/>
  <c r="P82" i="18"/>
  <c r="N82" i="18"/>
  <c r="M82" i="18"/>
  <c r="K82" i="18"/>
  <c r="J82" i="18"/>
  <c r="H82" i="18"/>
  <c r="G82" i="18"/>
  <c r="E82" i="18"/>
  <c r="D82" i="18"/>
  <c r="B82" i="18"/>
  <c r="A82" i="18"/>
  <c r="AU81" i="18"/>
  <c r="AT81" i="18"/>
  <c r="AR81" i="18"/>
  <c r="AQ81" i="18"/>
  <c r="AO81" i="18"/>
  <c r="AN81" i="18"/>
  <c r="AL81" i="18"/>
  <c r="AK81" i="18"/>
  <c r="AI81" i="18"/>
  <c r="AH81" i="18"/>
  <c r="AF81" i="18"/>
  <c r="AE81" i="18"/>
  <c r="AC81" i="18"/>
  <c r="AB81" i="18"/>
  <c r="Z81" i="18"/>
  <c r="Y81" i="18"/>
  <c r="W81" i="18"/>
  <c r="V81" i="18"/>
  <c r="T81" i="18"/>
  <c r="S81" i="18"/>
  <c r="Q81" i="18"/>
  <c r="P81" i="18"/>
  <c r="N81" i="18"/>
  <c r="M81" i="18"/>
  <c r="K81" i="18"/>
  <c r="J81" i="18"/>
  <c r="H81" i="18"/>
  <c r="G81" i="18"/>
  <c r="E81" i="18"/>
  <c r="D81" i="18"/>
  <c r="B81" i="18"/>
  <c r="A81" i="18"/>
  <c r="AU80" i="18"/>
  <c r="AT80" i="18"/>
  <c r="AR80" i="18"/>
  <c r="AQ80" i="18"/>
  <c r="AO80" i="18"/>
  <c r="AN80" i="18"/>
  <c r="AL80" i="18"/>
  <c r="AK80" i="18"/>
  <c r="AI80" i="18"/>
  <c r="AH80" i="18"/>
  <c r="AF80" i="18"/>
  <c r="AE80" i="18"/>
  <c r="AC80" i="18"/>
  <c r="AB80" i="18"/>
  <c r="Z80" i="18"/>
  <c r="Y80" i="18"/>
  <c r="W80" i="18"/>
  <c r="V80" i="18"/>
  <c r="T80" i="18"/>
  <c r="S80" i="18"/>
  <c r="Q80" i="18"/>
  <c r="P80" i="18"/>
  <c r="N80" i="18"/>
  <c r="M80" i="18"/>
  <c r="K80" i="18"/>
  <c r="J80" i="18"/>
  <c r="H80" i="18"/>
  <c r="G80" i="18"/>
  <c r="E80" i="18"/>
  <c r="D80" i="18"/>
  <c r="B80" i="18"/>
  <c r="A80" i="18"/>
  <c r="AU79" i="18"/>
  <c r="AT79" i="18"/>
  <c r="AR79" i="18"/>
  <c r="AQ79" i="18"/>
  <c r="AO79" i="18"/>
  <c r="AN79" i="18"/>
  <c r="AL79" i="18"/>
  <c r="AK79" i="18"/>
  <c r="AI79" i="18"/>
  <c r="AH79" i="18"/>
  <c r="AF79" i="18"/>
  <c r="AE79" i="18"/>
  <c r="AC79" i="18"/>
  <c r="AB79" i="18"/>
  <c r="Z79" i="18"/>
  <c r="Y79" i="18"/>
  <c r="W79" i="18"/>
  <c r="V79" i="18"/>
  <c r="T79" i="18"/>
  <c r="S79" i="18"/>
  <c r="Q79" i="18"/>
  <c r="P79" i="18"/>
  <c r="N79" i="18"/>
  <c r="M79" i="18"/>
  <c r="K79" i="18"/>
  <c r="J79" i="18"/>
  <c r="H79" i="18"/>
  <c r="G79" i="18"/>
  <c r="E79" i="18"/>
  <c r="D79" i="18"/>
  <c r="B79" i="18"/>
  <c r="A79" i="18"/>
  <c r="AU78" i="18"/>
  <c r="AT78" i="18"/>
  <c r="AR78" i="18"/>
  <c r="AQ78" i="18"/>
  <c r="AO78" i="18"/>
  <c r="AN78" i="18"/>
  <c r="AL78" i="18"/>
  <c r="AK78" i="18"/>
  <c r="AI78" i="18"/>
  <c r="AH78" i="18"/>
  <c r="AF78" i="18"/>
  <c r="AE78" i="18"/>
  <c r="AC78" i="18"/>
  <c r="AB78" i="18"/>
  <c r="Z78" i="18"/>
  <c r="Y78" i="18"/>
  <c r="W78" i="18"/>
  <c r="V78" i="18"/>
  <c r="T78" i="18"/>
  <c r="S78" i="18"/>
  <c r="Q78" i="18"/>
  <c r="P78" i="18"/>
  <c r="N78" i="18"/>
  <c r="M78" i="18"/>
  <c r="K78" i="18"/>
  <c r="J78" i="18"/>
  <c r="H78" i="18"/>
  <c r="G78" i="18"/>
  <c r="E78" i="18"/>
  <c r="D78" i="18"/>
  <c r="B78" i="18"/>
  <c r="A78" i="18"/>
  <c r="AU77" i="18"/>
  <c r="AT77" i="18"/>
  <c r="AR77" i="18"/>
  <c r="AQ77" i="18"/>
  <c r="AO77" i="18"/>
  <c r="AN77" i="18"/>
  <c r="AL77" i="18"/>
  <c r="AK77" i="18"/>
  <c r="AI77" i="18"/>
  <c r="AH77" i="18"/>
  <c r="AF77" i="18"/>
  <c r="AE77" i="18"/>
  <c r="AC77" i="18"/>
  <c r="AB77" i="18"/>
  <c r="Z77" i="18"/>
  <c r="Y77" i="18"/>
  <c r="W77" i="18"/>
  <c r="V77" i="18"/>
  <c r="T77" i="18"/>
  <c r="S77" i="18"/>
  <c r="Q77" i="18"/>
  <c r="P77" i="18"/>
  <c r="N77" i="18"/>
  <c r="M77" i="18"/>
  <c r="K77" i="18"/>
  <c r="J77" i="18"/>
  <c r="H77" i="18"/>
  <c r="G77" i="18"/>
  <c r="E77" i="18"/>
  <c r="D77" i="18"/>
  <c r="B77" i="18"/>
  <c r="A77" i="18"/>
  <c r="AU76" i="18"/>
  <c r="AT76" i="18"/>
  <c r="AR76" i="18"/>
  <c r="AQ76" i="18"/>
  <c r="AO76" i="18"/>
  <c r="AN76" i="18"/>
  <c r="AL76" i="18"/>
  <c r="AK76" i="18"/>
  <c r="AI76" i="18"/>
  <c r="AH76" i="18"/>
  <c r="AF76" i="18"/>
  <c r="AE76" i="18"/>
  <c r="AC76" i="18"/>
  <c r="AB76" i="18"/>
  <c r="Z76" i="18"/>
  <c r="Y76" i="18"/>
  <c r="W76" i="18"/>
  <c r="V76" i="18"/>
  <c r="T76" i="18"/>
  <c r="S76" i="18"/>
  <c r="Q76" i="18"/>
  <c r="P76" i="18"/>
  <c r="N76" i="18"/>
  <c r="M76" i="18"/>
  <c r="K76" i="18"/>
  <c r="J76" i="18"/>
  <c r="H76" i="18"/>
  <c r="G76" i="18"/>
  <c r="E76" i="18"/>
  <c r="D76" i="18"/>
  <c r="B76" i="18"/>
  <c r="A76" i="18"/>
  <c r="AU75" i="18"/>
  <c r="AT75" i="18"/>
  <c r="AR75" i="18"/>
  <c r="AQ75" i="18"/>
  <c r="AO75" i="18"/>
  <c r="AN75" i="18"/>
  <c r="AL75" i="18"/>
  <c r="AK75" i="18"/>
  <c r="AI75" i="18"/>
  <c r="AH75" i="18"/>
  <c r="AF75" i="18"/>
  <c r="AE75" i="18"/>
  <c r="AC75" i="18"/>
  <c r="AB75" i="18"/>
  <c r="Z75" i="18"/>
  <c r="Y75" i="18"/>
  <c r="W75" i="18"/>
  <c r="V75" i="18"/>
  <c r="T75" i="18"/>
  <c r="S75" i="18"/>
  <c r="Q75" i="18"/>
  <c r="P75" i="18"/>
  <c r="N75" i="18"/>
  <c r="M75" i="18"/>
  <c r="K75" i="18"/>
  <c r="J75" i="18"/>
  <c r="H75" i="18"/>
  <c r="G75" i="18"/>
  <c r="E75" i="18"/>
  <c r="D75" i="18"/>
  <c r="B75" i="18"/>
  <c r="A75" i="18"/>
  <c r="AU74" i="18"/>
  <c r="AT74" i="18"/>
  <c r="AR74" i="18"/>
  <c r="AQ74" i="18"/>
  <c r="AO74" i="18"/>
  <c r="AN74" i="18"/>
  <c r="AL74" i="18"/>
  <c r="AK74" i="18"/>
  <c r="AI74" i="18"/>
  <c r="AH74" i="18"/>
  <c r="AF74" i="18"/>
  <c r="AE74" i="18"/>
  <c r="AC74" i="18"/>
  <c r="AB74" i="18"/>
  <c r="Z74" i="18"/>
  <c r="Y74" i="18"/>
  <c r="W74" i="18"/>
  <c r="V74" i="18"/>
  <c r="T74" i="18"/>
  <c r="S74" i="18"/>
  <c r="Q74" i="18"/>
  <c r="P74" i="18"/>
  <c r="N74" i="18"/>
  <c r="M74" i="18"/>
  <c r="K74" i="18"/>
  <c r="J74" i="18"/>
  <c r="H74" i="18"/>
  <c r="G74" i="18"/>
  <c r="E74" i="18"/>
  <c r="D74" i="18"/>
  <c r="B74" i="18"/>
  <c r="A74" i="18"/>
  <c r="AU73" i="18"/>
  <c r="AT73" i="18"/>
  <c r="AR73" i="18"/>
  <c r="AQ73" i="18"/>
  <c r="AO73" i="18"/>
  <c r="AN73" i="18"/>
  <c r="AL73" i="18"/>
  <c r="AK73" i="18"/>
  <c r="AI73" i="18"/>
  <c r="AH73" i="18"/>
  <c r="AF73" i="18"/>
  <c r="AE73" i="18"/>
  <c r="AC73" i="18"/>
  <c r="AB73" i="18"/>
  <c r="Z73" i="18"/>
  <c r="Y73" i="18"/>
  <c r="W73" i="18"/>
  <c r="V73" i="18"/>
  <c r="T73" i="18"/>
  <c r="S73" i="18"/>
  <c r="Q73" i="18"/>
  <c r="P73" i="18"/>
  <c r="N73" i="18"/>
  <c r="M73" i="18"/>
  <c r="K73" i="18"/>
  <c r="J73" i="18"/>
  <c r="H73" i="18"/>
  <c r="G73" i="18"/>
  <c r="E73" i="18"/>
  <c r="D73" i="18"/>
  <c r="B73" i="18"/>
  <c r="A73" i="18"/>
  <c r="AU72" i="18"/>
  <c r="AT72" i="18"/>
  <c r="AR72" i="18"/>
  <c r="AQ72" i="18"/>
  <c r="AO72" i="18"/>
  <c r="AN72" i="18"/>
  <c r="AL72" i="18"/>
  <c r="AK72" i="18"/>
  <c r="AI72" i="18"/>
  <c r="AH72" i="18"/>
  <c r="AF72" i="18"/>
  <c r="AE72" i="18"/>
  <c r="AC72" i="18"/>
  <c r="AB72" i="18"/>
  <c r="Z72" i="18"/>
  <c r="Y72" i="18"/>
  <c r="W72" i="18"/>
  <c r="V72" i="18"/>
  <c r="T72" i="18"/>
  <c r="S72" i="18"/>
  <c r="Q72" i="18"/>
  <c r="P72" i="18"/>
  <c r="N72" i="18"/>
  <c r="M72" i="18"/>
  <c r="K72" i="18"/>
  <c r="J72" i="18"/>
  <c r="H72" i="18"/>
  <c r="G72" i="18"/>
  <c r="E72" i="18"/>
  <c r="D72" i="18"/>
  <c r="B72" i="18"/>
  <c r="A72" i="18"/>
  <c r="AU71" i="18"/>
  <c r="AT71" i="18"/>
  <c r="AR71" i="18"/>
  <c r="AQ71" i="18"/>
  <c r="AO71" i="18"/>
  <c r="AN71" i="18"/>
  <c r="AL71" i="18"/>
  <c r="AK71" i="18"/>
  <c r="AI71" i="18"/>
  <c r="AH71" i="18"/>
  <c r="AF71" i="18"/>
  <c r="AE71" i="18"/>
  <c r="AC71" i="18"/>
  <c r="AB71" i="18"/>
  <c r="Z71" i="18"/>
  <c r="Y71" i="18"/>
  <c r="W71" i="18"/>
  <c r="V71" i="18"/>
  <c r="T71" i="18"/>
  <c r="S71" i="18"/>
  <c r="Q71" i="18"/>
  <c r="P71" i="18"/>
  <c r="N71" i="18"/>
  <c r="M71" i="18"/>
  <c r="K71" i="18"/>
  <c r="J71" i="18"/>
  <c r="H71" i="18"/>
  <c r="G71" i="18"/>
  <c r="E71" i="18"/>
  <c r="D71" i="18"/>
  <c r="B71" i="18"/>
  <c r="A71" i="18"/>
  <c r="AU70" i="18"/>
  <c r="AT70" i="18"/>
  <c r="AR70" i="18"/>
  <c r="AQ70" i="18"/>
  <c r="AO70" i="18"/>
  <c r="AN70" i="18"/>
  <c r="AL70" i="18"/>
  <c r="AK70" i="18"/>
  <c r="AI70" i="18"/>
  <c r="AH70" i="18"/>
  <c r="AF70" i="18"/>
  <c r="AE70" i="18"/>
  <c r="AC70" i="18"/>
  <c r="AB70" i="18"/>
  <c r="Z70" i="18"/>
  <c r="Y70" i="18"/>
  <c r="W70" i="18"/>
  <c r="V70" i="18"/>
  <c r="T70" i="18"/>
  <c r="S70" i="18"/>
  <c r="Q70" i="18"/>
  <c r="P70" i="18"/>
  <c r="N70" i="18"/>
  <c r="M70" i="18"/>
  <c r="K70" i="18"/>
  <c r="J70" i="18"/>
  <c r="H70" i="18"/>
  <c r="G70" i="18"/>
  <c r="E70" i="18"/>
  <c r="D70" i="18"/>
  <c r="B70" i="18"/>
  <c r="A70" i="18"/>
  <c r="AU69" i="18"/>
  <c r="AT69" i="18"/>
  <c r="AR69" i="18"/>
  <c r="AQ69" i="18"/>
  <c r="AO69" i="18"/>
  <c r="AN69" i="18"/>
  <c r="AL69" i="18"/>
  <c r="AK69" i="18"/>
  <c r="AI69" i="18"/>
  <c r="AH69" i="18"/>
  <c r="AF69" i="18"/>
  <c r="AE69" i="18"/>
  <c r="AC69" i="18"/>
  <c r="AB69" i="18"/>
  <c r="Z69" i="18"/>
  <c r="Y69" i="18"/>
  <c r="W69" i="18"/>
  <c r="V69" i="18"/>
  <c r="T69" i="18"/>
  <c r="S69" i="18"/>
  <c r="Q69" i="18"/>
  <c r="P69" i="18"/>
  <c r="N69" i="18"/>
  <c r="M69" i="18"/>
  <c r="K69" i="18"/>
  <c r="J69" i="18"/>
  <c r="H69" i="18"/>
  <c r="G69" i="18"/>
  <c r="E69" i="18"/>
  <c r="D69" i="18"/>
  <c r="B69" i="18"/>
  <c r="A69" i="18"/>
  <c r="AU68" i="18"/>
  <c r="AT68" i="18"/>
  <c r="AR68" i="18"/>
  <c r="AQ68" i="18"/>
  <c r="AO68" i="18"/>
  <c r="AN68" i="18"/>
  <c r="AL68" i="18"/>
  <c r="AK68" i="18"/>
  <c r="AI68" i="18"/>
  <c r="AH68" i="18"/>
  <c r="AF68" i="18"/>
  <c r="AE68" i="18"/>
  <c r="AC68" i="18"/>
  <c r="AB68" i="18"/>
  <c r="Z68" i="18"/>
  <c r="Y68" i="18"/>
  <c r="W68" i="18"/>
  <c r="V68" i="18"/>
  <c r="T68" i="18"/>
  <c r="S68" i="18"/>
  <c r="Q68" i="18"/>
  <c r="P68" i="18"/>
  <c r="N68" i="18"/>
  <c r="M68" i="18"/>
  <c r="K68" i="18"/>
  <c r="J68" i="18"/>
  <c r="H68" i="18"/>
  <c r="G68" i="18"/>
  <c r="E68" i="18"/>
  <c r="D68" i="18"/>
  <c r="B68" i="18"/>
  <c r="A68" i="18"/>
  <c r="AU67" i="18"/>
  <c r="AT67" i="18"/>
  <c r="AR67" i="18"/>
  <c r="AQ67" i="18"/>
  <c r="AO67" i="18"/>
  <c r="AN67" i="18"/>
  <c r="AL67" i="18"/>
  <c r="AK67" i="18"/>
  <c r="AI67" i="18"/>
  <c r="AH67" i="18"/>
  <c r="AF67" i="18"/>
  <c r="AE67" i="18"/>
  <c r="AC67" i="18"/>
  <c r="AB67" i="18"/>
  <c r="Z67" i="18"/>
  <c r="Y67" i="18"/>
  <c r="W67" i="18"/>
  <c r="V67" i="18"/>
  <c r="T67" i="18"/>
  <c r="S67" i="18"/>
  <c r="Q67" i="18"/>
  <c r="P67" i="18"/>
  <c r="N67" i="18"/>
  <c r="M67" i="18"/>
  <c r="K67" i="18"/>
  <c r="J67" i="18"/>
  <c r="H67" i="18"/>
  <c r="G67" i="18"/>
  <c r="E67" i="18"/>
  <c r="D67" i="18"/>
  <c r="B67" i="18"/>
  <c r="A67" i="18"/>
  <c r="AU66" i="18"/>
  <c r="AT66" i="18"/>
  <c r="AR66" i="18"/>
  <c r="AQ66" i="18"/>
  <c r="AO66" i="18"/>
  <c r="AN66" i="18"/>
  <c r="AL66" i="18"/>
  <c r="AK66" i="18"/>
  <c r="AI66" i="18"/>
  <c r="AH66" i="18"/>
  <c r="AF66" i="18"/>
  <c r="AE66" i="18"/>
  <c r="AC66" i="18"/>
  <c r="AB66" i="18"/>
  <c r="Z66" i="18"/>
  <c r="Y66" i="18"/>
  <c r="W66" i="18"/>
  <c r="V66" i="18"/>
  <c r="T66" i="18"/>
  <c r="S66" i="18"/>
  <c r="Q66" i="18"/>
  <c r="P66" i="18"/>
  <c r="N66" i="18"/>
  <c r="M66" i="18"/>
  <c r="K66" i="18"/>
  <c r="J66" i="18"/>
  <c r="H66" i="18"/>
  <c r="G66" i="18"/>
  <c r="E66" i="18"/>
  <c r="D66" i="18"/>
  <c r="B66" i="18"/>
  <c r="A66" i="18"/>
  <c r="AU65" i="18"/>
  <c r="AT65" i="18"/>
  <c r="AR65" i="18"/>
  <c r="AQ65" i="18"/>
  <c r="AO65" i="18"/>
  <c r="AN65" i="18"/>
  <c r="AL65" i="18"/>
  <c r="AK65" i="18"/>
  <c r="AI65" i="18"/>
  <c r="AH65" i="18"/>
  <c r="AF65" i="18"/>
  <c r="AE65" i="18"/>
  <c r="AC65" i="18"/>
  <c r="AB65" i="18"/>
  <c r="Z65" i="18"/>
  <c r="Y65" i="18"/>
  <c r="W65" i="18"/>
  <c r="V65" i="18"/>
  <c r="T65" i="18"/>
  <c r="S65" i="18"/>
  <c r="Q65" i="18"/>
  <c r="P65" i="18"/>
  <c r="N65" i="18"/>
  <c r="M65" i="18"/>
  <c r="K65" i="18"/>
  <c r="J65" i="18"/>
  <c r="H65" i="18"/>
  <c r="G65" i="18"/>
  <c r="E65" i="18"/>
  <c r="D65" i="18"/>
  <c r="B65" i="18"/>
  <c r="A65" i="18"/>
  <c r="AU64" i="18"/>
  <c r="AT64" i="18"/>
  <c r="AR64" i="18"/>
  <c r="AQ64" i="18"/>
  <c r="AO64" i="18"/>
  <c r="AN64" i="18"/>
  <c r="AL64" i="18"/>
  <c r="AK64" i="18"/>
  <c r="AI64" i="18"/>
  <c r="AH64" i="18"/>
  <c r="AF64" i="18"/>
  <c r="AE64" i="18"/>
  <c r="AC64" i="18"/>
  <c r="AB64" i="18"/>
  <c r="Z64" i="18"/>
  <c r="Y64" i="18"/>
  <c r="W64" i="18"/>
  <c r="V64" i="18"/>
  <c r="T64" i="18"/>
  <c r="S64" i="18"/>
  <c r="Q64" i="18"/>
  <c r="P64" i="18"/>
  <c r="N64" i="18"/>
  <c r="M64" i="18"/>
  <c r="K64" i="18"/>
  <c r="J64" i="18"/>
  <c r="H64" i="18"/>
  <c r="G64" i="18"/>
  <c r="E64" i="18"/>
  <c r="D64" i="18"/>
  <c r="B64" i="18"/>
  <c r="A64" i="18"/>
  <c r="AU63" i="18"/>
  <c r="AT63" i="18"/>
  <c r="AR63" i="18"/>
  <c r="AQ63" i="18"/>
  <c r="AO63" i="18"/>
  <c r="AN63" i="18"/>
  <c r="AL63" i="18"/>
  <c r="AK63" i="18"/>
  <c r="AI63" i="18"/>
  <c r="AH63" i="18"/>
  <c r="AF63" i="18"/>
  <c r="AE63" i="18"/>
  <c r="AC63" i="18"/>
  <c r="AB63" i="18"/>
  <c r="Z63" i="18"/>
  <c r="Y63" i="18"/>
  <c r="W63" i="18"/>
  <c r="V63" i="18"/>
  <c r="T63" i="18"/>
  <c r="S63" i="18"/>
  <c r="Q63" i="18"/>
  <c r="P63" i="18"/>
  <c r="N63" i="18"/>
  <c r="M63" i="18"/>
  <c r="K63" i="18"/>
  <c r="J63" i="18"/>
  <c r="H63" i="18"/>
  <c r="G63" i="18"/>
  <c r="E63" i="18"/>
  <c r="D63" i="18"/>
  <c r="B63" i="18"/>
  <c r="A63" i="18"/>
  <c r="AU62" i="18"/>
  <c r="AT62" i="18"/>
  <c r="AR62" i="18"/>
  <c r="AQ62" i="18"/>
  <c r="AO62" i="18"/>
  <c r="AN62" i="18"/>
  <c r="AL62" i="18"/>
  <c r="AK62" i="18"/>
  <c r="AI62" i="18"/>
  <c r="AH62" i="18"/>
  <c r="AF62" i="18"/>
  <c r="AE62" i="18"/>
  <c r="AC62" i="18"/>
  <c r="AB62" i="18"/>
  <c r="Z62" i="18"/>
  <c r="Y62" i="18"/>
  <c r="W62" i="18"/>
  <c r="V62" i="18"/>
  <c r="T62" i="18"/>
  <c r="S62" i="18"/>
  <c r="Q62" i="18"/>
  <c r="P62" i="18"/>
  <c r="N62" i="18"/>
  <c r="M62" i="18"/>
  <c r="K62" i="18"/>
  <c r="J62" i="18"/>
  <c r="H62" i="18"/>
  <c r="G62" i="18"/>
  <c r="E62" i="18"/>
  <c r="D62" i="18"/>
  <c r="B62" i="18"/>
  <c r="A62" i="18"/>
  <c r="AU61" i="18"/>
  <c r="AT61" i="18"/>
  <c r="AR61" i="18"/>
  <c r="AQ61" i="18"/>
  <c r="AO61" i="18"/>
  <c r="AN61" i="18"/>
  <c r="AL61" i="18"/>
  <c r="AK61" i="18"/>
  <c r="AI61" i="18"/>
  <c r="AH61" i="18"/>
  <c r="AF61" i="18"/>
  <c r="AE61" i="18"/>
  <c r="AC61" i="18"/>
  <c r="AB61" i="18"/>
  <c r="Z61" i="18"/>
  <c r="Y61" i="18"/>
  <c r="W61" i="18"/>
  <c r="V61" i="18"/>
  <c r="T61" i="18"/>
  <c r="S61" i="18"/>
  <c r="Q61" i="18"/>
  <c r="P61" i="18"/>
  <c r="N61" i="18"/>
  <c r="M61" i="18"/>
  <c r="K61" i="18"/>
  <c r="J61" i="18"/>
  <c r="H61" i="18"/>
  <c r="G61" i="18"/>
  <c r="E61" i="18"/>
  <c r="D61" i="18"/>
  <c r="B61" i="18"/>
  <c r="A61" i="18"/>
  <c r="AU60" i="18"/>
  <c r="AT60" i="18"/>
  <c r="AR60" i="18"/>
  <c r="AQ60" i="18"/>
  <c r="AO60" i="18"/>
  <c r="AN60" i="18"/>
  <c r="AL60" i="18"/>
  <c r="AK60" i="18"/>
  <c r="AI60" i="18"/>
  <c r="AH60" i="18"/>
  <c r="AF60" i="18"/>
  <c r="AE60" i="18"/>
  <c r="AC60" i="18"/>
  <c r="AB60" i="18"/>
  <c r="Z60" i="18"/>
  <c r="Y60" i="18"/>
  <c r="W60" i="18"/>
  <c r="V60" i="18"/>
  <c r="T60" i="18"/>
  <c r="S60" i="18"/>
  <c r="Q60" i="18"/>
  <c r="P60" i="18"/>
  <c r="N60" i="18"/>
  <c r="M60" i="18"/>
  <c r="K60" i="18"/>
  <c r="J60" i="18"/>
  <c r="H60" i="18"/>
  <c r="G60" i="18"/>
  <c r="E60" i="18"/>
  <c r="D60" i="18"/>
  <c r="B60" i="18"/>
  <c r="A60" i="18"/>
  <c r="AU59" i="18"/>
  <c r="AT59" i="18"/>
  <c r="AR59" i="18"/>
  <c r="AQ59" i="18"/>
  <c r="AO59" i="18"/>
  <c r="AN59" i="18"/>
  <c r="AL59" i="18"/>
  <c r="AK59" i="18"/>
  <c r="AI59" i="18"/>
  <c r="AH59" i="18"/>
  <c r="AF59" i="18"/>
  <c r="AE59" i="18"/>
  <c r="AC59" i="18"/>
  <c r="AB59" i="18"/>
  <c r="Z59" i="18"/>
  <c r="Y59" i="18"/>
  <c r="W59" i="18"/>
  <c r="V59" i="18"/>
  <c r="T59" i="18"/>
  <c r="S59" i="18"/>
  <c r="Q59" i="18"/>
  <c r="P59" i="18"/>
  <c r="N59" i="18"/>
  <c r="M59" i="18"/>
  <c r="K59" i="18"/>
  <c r="J59" i="18"/>
  <c r="H59" i="18"/>
  <c r="G59" i="18"/>
  <c r="E59" i="18"/>
  <c r="D59" i="18"/>
  <c r="B59" i="18"/>
  <c r="A59" i="18"/>
  <c r="AU58" i="18"/>
  <c r="AT58" i="18"/>
  <c r="AR58" i="18"/>
  <c r="AQ58" i="18"/>
  <c r="AO58" i="18"/>
  <c r="AN58" i="18"/>
  <c r="AL58" i="18"/>
  <c r="AK58" i="18"/>
  <c r="AI58" i="18"/>
  <c r="AH58" i="18"/>
  <c r="AF58" i="18"/>
  <c r="AE58" i="18"/>
  <c r="AC58" i="18"/>
  <c r="AB58" i="18"/>
  <c r="Z58" i="18"/>
  <c r="Y58" i="18"/>
  <c r="W58" i="18"/>
  <c r="V58" i="18"/>
  <c r="T58" i="18"/>
  <c r="S58" i="18"/>
  <c r="Q58" i="18"/>
  <c r="P58" i="18"/>
  <c r="N58" i="18"/>
  <c r="M58" i="18"/>
  <c r="K58" i="18"/>
  <c r="J58" i="18"/>
  <c r="H58" i="18"/>
  <c r="G58" i="18"/>
  <c r="E58" i="18"/>
  <c r="D58" i="18"/>
  <c r="B58" i="18"/>
  <c r="A58" i="18"/>
  <c r="AU57" i="18"/>
  <c r="AT57" i="18"/>
  <c r="AR57" i="18"/>
  <c r="AQ57" i="18"/>
  <c r="AO57" i="18"/>
  <c r="AN57" i="18"/>
  <c r="AL57" i="18"/>
  <c r="AK57" i="18"/>
  <c r="AI57" i="18"/>
  <c r="AH57" i="18"/>
  <c r="AF57" i="18"/>
  <c r="AE57" i="18"/>
  <c r="AC57" i="18"/>
  <c r="AB57" i="18"/>
  <c r="Z57" i="18"/>
  <c r="Y57" i="18"/>
  <c r="W57" i="18"/>
  <c r="V57" i="18"/>
  <c r="T57" i="18"/>
  <c r="S57" i="18"/>
  <c r="Q57" i="18"/>
  <c r="P57" i="18"/>
  <c r="N57" i="18"/>
  <c r="M57" i="18"/>
  <c r="K57" i="18"/>
  <c r="J57" i="18"/>
  <c r="H57" i="18"/>
  <c r="G57" i="18"/>
  <c r="E57" i="18"/>
  <c r="D57" i="18"/>
  <c r="B57" i="18"/>
  <c r="A57" i="18"/>
  <c r="AU56" i="18"/>
  <c r="AT56" i="18"/>
  <c r="AR56" i="18"/>
  <c r="AQ56" i="18"/>
  <c r="AO56" i="18"/>
  <c r="AN56" i="18"/>
  <c r="AL56" i="18"/>
  <c r="AK56" i="18"/>
  <c r="AI56" i="18"/>
  <c r="AH56" i="18"/>
  <c r="AF56" i="18"/>
  <c r="AE56" i="18"/>
  <c r="AC56" i="18"/>
  <c r="AB56" i="18"/>
  <c r="Z56" i="18"/>
  <c r="Y56" i="18"/>
  <c r="W56" i="18"/>
  <c r="V56" i="18"/>
  <c r="T56" i="18"/>
  <c r="S56" i="18"/>
  <c r="Q56" i="18"/>
  <c r="P56" i="18"/>
  <c r="N56" i="18"/>
  <c r="M56" i="18"/>
  <c r="K56" i="18"/>
  <c r="J56" i="18"/>
  <c r="H56" i="18"/>
  <c r="G56" i="18"/>
  <c r="E56" i="18"/>
  <c r="D56" i="18"/>
  <c r="B56" i="18"/>
  <c r="A56" i="18"/>
  <c r="AU55" i="18"/>
  <c r="AT55" i="18"/>
  <c r="AR55" i="18"/>
  <c r="AQ55" i="18"/>
  <c r="AO55" i="18"/>
  <c r="AN55" i="18"/>
  <c r="AL55" i="18"/>
  <c r="AK55" i="18"/>
  <c r="AI55" i="18"/>
  <c r="AH55" i="18"/>
  <c r="AF55" i="18"/>
  <c r="AE55" i="18"/>
  <c r="AC55" i="18"/>
  <c r="AB55" i="18"/>
  <c r="Z55" i="18"/>
  <c r="Y55" i="18"/>
  <c r="W55" i="18"/>
  <c r="V55" i="18"/>
  <c r="T55" i="18"/>
  <c r="S55" i="18"/>
  <c r="Q55" i="18"/>
  <c r="P55" i="18"/>
  <c r="N55" i="18"/>
  <c r="M55" i="18"/>
  <c r="K55" i="18"/>
  <c r="J55" i="18"/>
  <c r="H55" i="18"/>
  <c r="G55" i="18"/>
  <c r="E55" i="18"/>
  <c r="D55" i="18"/>
  <c r="B55" i="18"/>
  <c r="A55" i="18"/>
  <c r="AU54" i="18"/>
  <c r="AT54" i="18"/>
  <c r="AR54" i="18"/>
  <c r="AQ54" i="18"/>
  <c r="AO54" i="18"/>
  <c r="AN54" i="18"/>
  <c r="AL54" i="18"/>
  <c r="AK54" i="18"/>
  <c r="AI54" i="18"/>
  <c r="AH54" i="18"/>
  <c r="AF54" i="18"/>
  <c r="AE54" i="18"/>
  <c r="AC54" i="18"/>
  <c r="AB54" i="18"/>
  <c r="Z54" i="18"/>
  <c r="Y54" i="18"/>
  <c r="W54" i="18"/>
  <c r="V54" i="18"/>
  <c r="T54" i="18"/>
  <c r="S54" i="18"/>
  <c r="Q54" i="18"/>
  <c r="P54" i="18"/>
  <c r="N54" i="18"/>
  <c r="M54" i="18"/>
  <c r="K54" i="18"/>
  <c r="J54" i="18"/>
  <c r="H54" i="18"/>
  <c r="G54" i="18"/>
  <c r="E54" i="18"/>
  <c r="D54" i="18"/>
  <c r="B54" i="18"/>
  <c r="A54" i="18"/>
  <c r="AU53" i="18"/>
  <c r="AT53" i="18"/>
  <c r="AR53" i="18"/>
  <c r="AQ53" i="18"/>
  <c r="AO53" i="18"/>
  <c r="AN53" i="18"/>
  <c r="AL53" i="18"/>
  <c r="AK53" i="18"/>
  <c r="AI53" i="18"/>
  <c r="AH53" i="18"/>
  <c r="AF53" i="18"/>
  <c r="AE53" i="18"/>
  <c r="AC53" i="18"/>
  <c r="AB53" i="18"/>
  <c r="Z53" i="18"/>
  <c r="Y53" i="18"/>
  <c r="W53" i="18"/>
  <c r="V53" i="18"/>
  <c r="T53" i="18"/>
  <c r="S53" i="18"/>
  <c r="Q53" i="18"/>
  <c r="P53" i="18"/>
  <c r="N53" i="18"/>
  <c r="M53" i="18"/>
  <c r="K53" i="18"/>
  <c r="J53" i="18"/>
  <c r="H53" i="18"/>
  <c r="G53" i="18"/>
  <c r="E53" i="18"/>
  <c r="D53" i="18"/>
  <c r="B53" i="18"/>
  <c r="A53" i="18"/>
  <c r="AU52" i="18"/>
  <c r="AT52" i="18"/>
  <c r="AR52" i="18"/>
  <c r="AQ52" i="18"/>
  <c r="AO52" i="18"/>
  <c r="AN52" i="18"/>
  <c r="AL52" i="18"/>
  <c r="AK52" i="18"/>
  <c r="AI52" i="18"/>
  <c r="AH52" i="18"/>
  <c r="AF52" i="18"/>
  <c r="AE52" i="18"/>
  <c r="AC52" i="18"/>
  <c r="AB52" i="18"/>
  <c r="Z52" i="18"/>
  <c r="Y52" i="18"/>
  <c r="W52" i="18"/>
  <c r="V52" i="18"/>
  <c r="T52" i="18"/>
  <c r="S52" i="18"/>
  <c r="Q52" i="18"/>
  <c r="P52" i="18"/>
  <c r="N52" i="18"/>
  <c r="M52" i="18"/>
  <c r="K52" i="18"/>
  <c r="J52" i="18"/>
  <c r="H52" i="18"/>
  <c r="G52" i="18"/>
  <c r="E52" i="18"/>
  <c r="D52" i="18"/>
  <c r="B52" i="18"/>
  <c r="A52" i="18"/>
  <c r="AU51" i="18"/>
  <c r="AT51" i="18"/>
  <c r="AR51" i="18"/>
  <c r="AQ51" i="18"/>
  <c r="AO51" i="18"/>
  <c r="AN51" i="18"/>
  <c r="AL51" i="18"/>
  <c r="AK51" i="18"/>
  <c r="AI51" i="18"/>
  <c r="AH51" i="18"/>
  <c r="AF51" i="18"/>
  <c r="AE51" i="18"/>
  <c r="AC51" i="18"/>
  <c r="AB51" i="18"/>
  <c r="Z51" i="18"/>
  <c r="Y51" i="18"/>
  <c r="W51" i="18"/>
  <c r="V51" i="18"/>
  <c r="T51" i="18"/>
  <c r="S51" i="18"/>
  <c r="Q51" i="18"/>
  <c r="P51" i="18"/>
  <c r="N51" i="18"/>
  <c r="M51" i="18"/>
  <c r="K51" i="18"/>
  <c r="J51" i="18"/>
  <c r="H51" i="18"/>
  <c r="G51" i="18"/>
  <c r="E51" i="18"/>
  <c r="D51" i="18"/>
  <c r="B51" i="18"/>
  <c r="A51" i="18"/>
  <c r="AU50" i="18"/>
  <c r="AT50" i="18"/>
  <c r="AR50" i="18"/>
  <c r="AQ50" i="18"/>
  <c r="AO50" i="18"/>
  <c r="AN50" i="18"/>
  <c r="AL50" i="18"/>
  <c r="AK50" i="18"/>
  <c r="AI50" i="18"/>
  <c r="AH50" i="18"/>
  <c r="AF50" i="18"/>
  <c r="AE50" i="18"/>
  <c r="AC50" i="18"/>
  <c r="AB50" i="18"/>
  <c r="Z50" i="18"/>
  <c r="Y50" i="18"/>
  <c r="W50" i="18"/>
  <c r="V50" i="18"/>
  <c r="T50" i="18"/>
  <c r="S50" i="18"/>
  <c r="Q50" i="18"/>
  <c r="P50" i="18"/>
  <c r="N50" i="18"/>
  <c r="M50" i="18"/>
  <c r="K50" i="18"/>
  <c r="J50" i="18"/>
  <c r="H50" i="18"/>
  <c r="G50" i="18"/>
  <c r="E50" i="18"/>
  <c r="D50" i="18"/>
  <c r="B50" i="18"/>
  <c r="A50" i="18"/>
  <c r="AU49" i="18"/>
  <c r="AT49" i="18"/>
  <c r="AR49" i="18"/>
  <c r="AQ49" i="18"/>
  <c r="AO49" i="18"/>
  <c r="AN49" i="18"/>
  <c r="AL49" i="18"/>
  <c r="AK49" i="18"/>
  <c r="AI49" i="18"/>
  <c r="AH49" i="18"/>
  <c r="AF49" i="18"/>
  <c r="AE49" i="18"/>
  <c r="AC49" i="18"/>
  <c r="AB49" i="18"/>
  <c r="Z49" i="18"/>
  <c r="Y49" i="18"/>
  <c r="W49" i="18"/>
  <c r="V49" i="18"/>
  <c r="T49" i="18"/>
  <c r="S49" i="18"/>
  <c r="Q49" i="18"/>
  <c r="P49" i="18"/>
  <c r="N49" i="18"/>
  <c r="M49" i="18"/>
  <c r="K49" i="18"/>
  <c r="J49" i="18"/>
  <c r="H49" i="18"/>
  <c r="G49" i="18"/>
  <c r="E49" i="18"/>
  <c r="D49" i="18"/>
  <c r="B49" i="18"/>
  <c r="A49" i="18"/>
  <c r="AU48" i="18"/>
  <c r="AT48" i="18"/>
  <c r="AR48" i="18"/>
  <c r="AQ48" i="18"/>
  <c r="AO48" i="18"/>
  <c r="AN48" i="18"/>
  <c r="AL48" i="18"/>
  <c r="AK48" i="18"/>
  <c r="AI48" i="18"/>
  <c r="AH48" i="18"/>
  <c r="AF48" i="18"/>
  <c r="AE48" i="18"/>
  <c r="AC48" i="18"/>
  <c r="AB48" i="18"/>
  <c r="Z48" i="18"/>
  <c r="Y48" i="18"/>
  <c r="W48" i="18"/>
  <c r="V48" i="18"/>
  <c r="T48" i="18"/>
  <c r="S48" i="18"/>
  <c r="Q48" i="18"/>
  <c r="P48" i="18"/>
  <c r="N48" i="18"/>
  <c r="M48" i="18"/>
  <c r="K48" i="18"/>
  <c r="J48" i="18"/>
  <c r="H48" i="18"/>
  <c r="G48" i="18"/>
  <c r="E48" i="18"/>
  <c r="D48" i="18"/>
  <c r="B48" i="18"/>
  <c r="A48" i="18"/>
  <c r="AU47" i="18"/>
  <c r="AT47" i="18"/>
  <c r="AR47" i="18"/>
  <c r="AQ47" i="18"/>
  <c r="AO47" i="18"/>
  <c r="AN47" i="18"/>
  <c r="AL47" i="18"/>
  <c r="AK47" i="18"/>
  <c r="AI47" i="18"/>
  <c r="AH47" i="18"/>
  <c r="AF47" i="18"/>
  <c r="AE47" i="18"/>
  <c r="AC47" i="18"/>
  <c r="AB47" i="18"/>
  <c r="Z47" i="18"/>
  <c r="Y47" i="18"/>
  <c r="W47" i="18"/>
  <c r="V47" i="18"/>
  <c r="T47" i="18"/>
  <c r="S47" i="18"/>
  <c r="Q47" i="18"/>
  <c r="P47" i="18"/>
  <c r="N47" i="18"/>
  <c r="M47" i="18"/>
  <c r="K47" i="18"/>
  <c r="J47" i="18"/>
  <c r="H47" i="18"/>
  <c r="G47" i="18"/>
  <c r="E47" i="18"/>
  <c r="D47" i="18"/>
  <c r="B47" i="18"/>
  <c r="A47" i="18"/>
  <c r="AU46" i="18"/>
  <c r="AT46" i="18"/>
  <c r="AR46" i="18"/>
  <c r="AQ46" i="18"/>
  <c r="AO46" i="18"/>
  <c r="AN46" i="18"/>
  <c r="AL46" i="18"/>
  <c r="AK46" i="18"/>
  <c r="AI46" i="18"/>
  <c r="AH46" i="18"/>
  <c r="AF46" i="18"/>
  <c r="AE46" i="18"/>
  <c r="AC46" i="18"/>
  <c r="AB46" i="18"/>
  <c r="Z46" i="18"/>
  <c r="Y46" i="18"/>
  <c r="W46" i="18"/>
  <c r="V46" i="18"/>
  <c r="T46" i="18"/>
  <c r="S46" i="18"/>
  <c r="Q46" i="18"/>
  <c r="P46" i="18"/>
  <c r="N46" i="18"/>
  <c r="M46" i="18"/>
  <c r="K46" i="18"/>
  <c r="J46" i="18"/>
  <c r="H46" i="18"/>
  <c r="G46" i="18"/>
  <c r="E46" i="18"/>
  <c r="D46" i="18"/>
  <c r="B46" i="18"/>
  <c r="A46" i="18"/>
  <c r="AU45" i="18"/>
  <c r="AT45" i="18"/>
  <c r="AR45" i="18"/>
  <c r="AQ45" i="18"/>
  <c r="AO45" i="18"/>
  <c r="AN45" i="18"/>
  <c r="AL45" i="18"/>
  <c r="AK45" i="18"/>
  <c r="AI45" i="18"/>
  <c r="AH45" i="18"/>
  <c r="AF45" i="18"/>
  <c r="AE45" i="18"/>
  <c r="AC45" i="18"/>
  <c r="AB45" i="18"/>
  <c r="Z45" i="18"/>
  <c r="Y45" i="18"/>
  <c r="W45" i="18"/>
  <c r="V45" i="18"/>
  <c r="T45" i="18"/>
  <c r="S45" i="18"/>
  <c r="Q45" i="18"/>
  <c r="P45" i="18"/>
  <c r="N45" i="18"/>
  <c r="M45" i="18"/>
  <c r="K45" i="18"/>
  <c r="J45" i="18"/>
  <c r="H45" i="18"/>
  <c r="G45" i="18"/>
  <c r="E45" i="18"/>
  <c r="D45" i="18"/>
  <c r="B45" i="18"/>
  <c r="A45" i="18"/>
  <c r="AU44" i="18"/>
  <c r="AT44" i="18"/>
  <c r="AR44" i="18"/>
  <c r="AQ44" i="18"/>
  <c r="AO44" i="18"/>
  <c r="AN44" i="18"/>
  <c r="AL44" i="18"/>
  <c r="AK44" i="18"/>
  <c r="AI44" i="18"/>
  <c r="AH44" i="18"/>
  <c r="AF44" i="18"/>
  <c r="AE44" i="18"/>
  <c r="AC44" i="18"/>
  <c r="AB44" i="18"/>
  <c r="Z44" i="18"/>
  <c r="Y44" i="18"/>
  <c r="W44" i="18"/>
  <c r="V44" i="18"/>
  <c r="T44" i="18"/>
  <c r="S44" i="18"/>
  <c r="Q44" i="18"/>
  <c r="P44" i="18"/>
  <c r="N44" i="18"/>
  <c r="M44" i="18"/>
  <c r="K44" i="18"/>
  <c r="J44" i="18"/>
  <c r="H44" i="18"/>
  <c r="G44" i="18"/>
  <c r="E44" i="18"/>
  <c r="D44" i="18"/>
  <c r="B44" i="18"/>
  <c r="A44" i="18"/>
  <c r="AU43" i="18"/>
  <c r="AT43" i="18"/>
  <c r="AR43" i="18"/>
  <c r="AQ43" i="18"/>
  <c r="AO43" i="18"/>
  <c r="AN43" i="18"/>
  <c r="AL43" i="18"/>
  <c r="AK43" i="18"/>
  <c r="AI43" i="18"/>
  <c r="AH43" i="18"/>
  <c r="AF43" i="18"/>
  <c r="AE43" i="18"/>
  <c r="AC43" i="18"/>
  <c r="AB43" i="18"/>
  <c r="Z43" i="18"/>
  <c r="Y43" i="18"/>
  <c r="W43" i="18"/>
  <c r="V43" i="18"/>
  <c r="T43" i="18"/>
  <c r="S43" i="18"/>
  <c r="Q43" i="18"/>
  <c r="P43" i="18"/>
  <c r="N43" i="18"/>
  <c r="M43" i="18"/>
  <c r="K43" i="18"/>
  <c r="J43" i="18"/>
  <c r="H43" i="18"/>
  <c r="G43" i="18"/>
  <c r="E43" i="18"/>
  <c r="D43" i="18"/>
  <c r="B43" i="18"/>
  <c r="A43" i="18"/>
  <c r="AU42" i="18"/>
  <c r="AT42" i="18"/>
  <c r="AR42" i="18"/>
  <c r="AQ42" i="18"/>
  <c r="AO42" i="18"/>
  <c r="AN42" i="18"/>
  <c r="AL42" i="18"/>
  <c r="AK42" i="18"/>
  <c r="AI42" i="18"/>
  <c r="AH42" i="18"/>
  <c r="AF42" i="18"/>
  <c r="AE42" i="18"/>
  <c r="AC42" i="18"/>
  <c r="AB42" i="18"/>
  <c r="Z42" i="18"/>
  <c r="Y42" i="18"/>
  <c r="W42" i="18"/>
  <c r="V42" i="18"/>
  <c r="T42" i="18"/>
  <c r="S42" i="18"/>
  <c r="Q42" i="18"/>
  <c r="P42" i="18"/>
  <c r="N42" i="18"/>
  <c r="M42" i="18"/>
  <c r="K42" i="18"/>
  <c r="J42" i="18"/>
  <c r="H42" i="18"/>
  <c r="G42" i="18"/>
  <c r="E42" i="18"/>
  <c r="D42" i="18"/>
  <c r="B42" i="18"/>
  <c r="A42" i="18"/>
  <c r="AU41" i="18"/>
  <c r="AT41" i="18"/>
  <c r="AR41" i="18"/>
  <c r="AQ41" i="18"/>
  <c r="AO41" i="18"/>
  <c r="AN41" i="18"/>
  <c r="AL41" i="18"/>
  <c r="AK41" i="18"/>
  <c r="AI41" i="18"/>
  <c r="AH41" i="18"/>
  <c r="AF41" i="18"/>
  <c r="AE41" i="18"/>
  <c r="AC41" i="18"/>
  <c r="AB41" i="18"/>
  <c r="Z41" i="18"/>
  <c r="Y41" i="18"/>
  <c r="W41" i="18"/>
  <c r="V41" i="18"/>
  <c r="T41" i="18"/>
  <c r="S41" i="18"/>
  <c r="Q41" i="18"/>
  <c r="P41" i="18"/>
  <c r="N41" i="18"/>
  <c r="M41" i="18"/>
  <c r="K41" i="18"/>
  <c r="J41" i="18"/>
  <c r="H41" i="18"/>
  <c r="G41" i="18"/>
  <c r="E41" i="18"/>
  <c r="D41" i="18"/>
  <c r="B41" i="18"/>
  <c r="A41" i="18"/>
  <c r="AU40" i="18"/>
  <c r="AT40" i="18"/>
  <c r="AR40" i="18"/>
  <c r="AQ40" i="18"/>
  <c r="AO40" i="18"/>
  <c r="AN40" i="18"/>
  <c r="AL40" i="18"/>
  <c r="AK40" i="18"/>
  <c r="AI40" i="18"/>
  <c r="AH40" i="18"/>
  <c r="AF40" i="18"/>
  <c r="AE40" i="18"/>
  <c r="AC40" i="18"/>
  <c r="AB40" i="18"/>
  <c r="Z40" i="18"/>
  <c r="Y40" i="18"/>
  <c r="W40" i="18"/>
  <c r="V40" i="18"/>
  <c r="T40" i="18"/>
  <c r="S40" i="18"/>
  <c r="Q40" i="18"/>
  <c r="P40" i="18"/>
  <c r="N40" i="18"/>
  <c r="M40" i="18"/>
  <c r="K40" i="18"/>
  <c r="J40" i="18"/>
  <c r="H40" i="18"/>
  <c r="G40" i="18"/>
  <c r="E40" i="18"/>
  <c r="D40" i="18"/>
  <c r="B40" i="18"/>
  <c r="A40" i="18"/>
  <c r="AU39" i="18"/>
  <c r="AT39" i="18"/>
  <c r="AR39" i="18"/>
  <c r="AQ39" i="18"/>
  <c r="AO39" i="18"/>
  <c r="AN39" i="18"/>
  <c r="AL39" i="18"/>
  <c r="AK39" i="18"/>
  <c r="AI39" i="18"/>
  <c r="AH39" i="18"/>
  <c r="AF39" i="18"/>
  <c r="AE39" i="18"/>
  <c r="AC39" i="18"/>
  <c r="AB39" i="18"/>
  <c r="Z39" i="18"/>
  <c r="Y39" i="18"/>
  <c r="W39" i="18"/>
  <c r="V39" i="18"/>
  <c r="T39" i="18"/>
  <c r="S39" i="18"/>
  <c r="Q39" i="18"/>
  <c r="P39" i="18"/>
  <c r="N39" i="18"/>
  <c r="M39" i="18"/>
  <c r="K39" i="18"/>
  <c r="J39" i="18"/>
  <c r="H39" i="18"/>
  <c r="G39" i="18"/>
  <c r="E39" i="18"/>
  <c r="D39" i="18"/>
  <c r="B39" i="18"/>
  <c r="A39" i="18"/>
  <c r="AU38" i="18"/>
  <c r="AT38" i="18"/>
  <c r="AR38" i="18"/>
  <c r="AQ38" i="18"/>
  <c r="AO38" i="18"/>
  <c r="AN38" i="18"/>
  <c r="AL38" i="18"/>
  <c r="AK38" i="18"/>
  <c r="AI38" i="18"/>
  <c r="AH38" i="18"/>
  <c r="AF38" i="18"/>
  <c r="AE38" i="18"/>
  <c r="AC38" i="18"/>
  <c r="AB38" i="18"/>
  <c r="Z38" i="18"/>
  <c r="Y38" i="18"/>
  <c r="W38" i="18"/>
  <c r="V38" i="18"/>
  <c r="T38" i="18"/>
  <c r="S38" i="18"/>
  <c r="Q38" i="18"/>
  <c r="P38" i="18"/>
  <c r="N38" i="18"/>
  <c r="M38" i="18"/>
  <c r="K38" i="18"/>
  <c r="J38" i="18"/>
  <c r="H38" i="18"/>
  <c r="G38" i="18"/>
  <c r="E38" i="18"/>
  <c r="D38" i="18"/>
  <c r="B38" i="18"/>
  <c r="A38" i="18"/>
  <c r="AU37" i="18"/>
  <c r="AT37" i="18"/>
  <c r="AR37" i="18"/>
  <c r="AQ37" i="18"/>
  <c r="AO37" i="18"/>
  <c r="AN37" i="18"/>
  <c r="AL37" i="18"/>
  <c r="AK37" i="18"/>
  <c r="AI37" i="18"/>
  <c r="AH37" i="18"/>
  <c r="AF37" i="18"/>
  <c r="AE37" i="18"/>
  <c r="AC37" i="18"/>
  <c r="AB37" i="18"/>
  <c r="Z37" i="18"/>
  <c r="Y37" i="18"/>
  <c r="W37" i="18"/>
  <c r="V37" i="18"/>
  <c r="T37" i="18"/>
  <c r="S37" i="18"/>
  <c r="Q37" i="18"/>
  <c r="P37" i="18"/>
  <c r="N37" i="18"/>
  <c r="M37" i="18"/>
  <c r="K37" i="18"/>
  <c r="J37" i="18"/>
  <c r="H37" i="18"/>
  <c r="G37" i="18"/>
  <c r="E37" i="18"/>
  <c r="D37" i="18"/>
  <c r="B37" i="18"/>
  <c r="A37" i="18"/>
  <c r="AU36" i="18"/>
  <c r="AT36" i="18"/>
  <c r="AR36" i="18"/>
  <c r="AQ36" i="18"/>
  <c r="AO36" i="18"/>
  <c r="AN36" i="18"/>
  <c r="AL36" i="18"/>
  <c r="AK36" i="18"/>
  <c r="AI36" i="18"/>
  <c r="AH36" i="18"/>
  <c r="AF36" i="18"/>
  <c r="AE36" i="18"/>
  <c r="AC36" i="18"/>
  <c r="AB36" i="18"/>
  <c r="Z36" i="18"/>
  <c r="Y36" i="18"/>
  <c r="W36" i="18"/>
  <c r="V36" i="18"/>
  <c r="T36" i="18"/>
  <c r="S36" i="18"/>
  <c r="Q36" i="18"/>
  <c r="P36" i="18"/>
  <c r="N36" i="18"/>
  <c r="M36" i="18"/>
  <c r="K36" i="18"/>
  <c r="J36" i="18"/>
  <c r="H36" i="18"/>
  <c r="G36" i="18"/>
  <c r="E36" i="18"/>
  <c r="D36" i="18"/>
  <c r="B36" i="18"/>
  <c r="A36" i="18"/>
  <c r="AU35" i="18"/>
  <c r="AT35" i="18"/>
  <c r="AR35" i="18"/>
  <c r="AQ35" i="18"/>
  <c r="AO35" i="18"/>
  <c r="AN35" i="18"/>
  <c r="AL35" i="18"/>
  <c r="AK35" i="18"/>
  <c r="AI35" i="18"/>
  <c r="AH35" i="18"/>
  <c r="AF35" i="18"/>
  <c r="AE35" i="18"/>
  <c r="AC35" i="18"/>
  <c r="AB35" i="18"/>
  <c r="Z35" i="18"/>
  <c r="Y35" i="18"/>
  <c r="W35" i="18"/>
  <c r="V35" i="18"/>
  <c r="T35" i="18"/>
  <c r="S35" i="18"/>
  <c r="Q35" i="18"/>
  <c r="P35" i="18"/>
  <c r="N35" i="18"/>
  <c r="M35" i="18"/>
  <c r="K35" i="18"/>
  <c r="J35" i="18"/>
  <c r="H35" i="18"/>
  <c r="G35" i="18"/>
  <c r="E35" i="18"/>
  <c r="D35" i="18"/>
  <c r="B35" i="18"/>
  <c r="A35" i="18"/>
  <c r="AU34" i="18"/>
  <c r="AT34" i="18"/>
  <c r="AR34" i="18"/>
  <c r="AQ34" i="18"/>
  <c r="AO34" i="18"/>
  <c r="AN34" i="18"/>
  <c r="AL34" i="18"/>
  <c r="AK34" i="18"/>
  <c r="AI34" i="18"/>
  <c r="AH34" i="18"/>
  <c r="AF34" i="18"/>
  <c r="AE34" i="18"/>
  <c r="AC34" i="18"/>
  <c r="AB34" i="18"/>
  <c r="Z34" i="18"/>
  <c r="Y34" i="18"/>
  <c r="W34" i="18"/>
  <c r="V34" i="18"/>
  <c r="T34" i="18"/>
  <c r="S34" i="18"/>
  <c r="Q34" i="18"/>
  <c r="P34" i="18"/>
  <c r="N34" i="18"/>
  <c r="M34" i="18"/>
  <c r="K34" i="18"/>
  <c r="J34" i="18"/>
  <c r="H34" i="18"/>
  <c r="G34" i="18"/>
  <c r="E34" i="18"/>
  <c r="D34" i="18"/>
  <c r="B34" i="18"/>
  <c r="A34" i="18"/>
  <c r="AU33" i="18"/>
  <c r="AT33" i="18"/>
  <c r="AR33" i="18"/>
  <c r="AQ33" i="18"/>
  <c r="AO33" i="18"/>
  <c r="AN33" i="18"/>
  <c r="AL33" i="18"/>
  <c r="AK33" i="18"/>
  <c r="AI33" i="18"/>
  <c r="AH33" i="18"/>
  <c r="AF33" i="18"/>
  <c r="AE33" i="18"/>
  <c r="AC33" i="18"/>
  <c r="AB33" i="18"/>
  <c r="Z33" i="18"/>
  <c r="Y33" i="18"/>
  <c r="W33" i="18"/>
  <c r="V33" i="18"/>
  <c r="T33" i="18"/>
  <c r="S33" i="18"/>
  <c r="Q33" i="18"/>
  <c r="P33" i="18"/>
  <c r="N33" i="18"/>
  <c r="M33" i="18"/>
  <c r="K33" i="18"/>
  <c r="J33" i="18"/>
  <c r="H33" i="18"/>
  <c r="G33" i="18"/>
  <c r="E33" i="18"/>
  <c r="D33" i="18"/>
  <c r="B33" i="18"/>
  <c r="A33" i="18"/>
  <c r="AU32" i="18"/>
  <c r="AT32" i="18"/>
  <c r="AR32" i="18"/>
  <c r="AQ32" i="18"/>
  <c r="AO32" i="18"/>
  <c r="AN32" i="18"/>
  <c r="AL32" i="18"/>
  <c r="AK32" i="18"/>
  <c r="AI32" i="18"/>
  <c r="AH32" i="18"/>
  <c r="AF32" i="18"/>
  <c r="AE32" i="18"/>
  <c r="AC32" i="18"/>
  <c r="AB32" i="18"/>
  <c r="Z32" i="18"/>
  <c r="Y32" i="18"/>
  <c r="W32" i="18"/>
  <c r="V32" i="18"/>
  <c r="T32" i="18"/>
  <c r="S32" i="18"/>
  <c r="Q32" i="18"/>
  <c r="P32" i="18"/>
  <c r="N32" i="18"/>
  <c r="M32" i="18"/>
  <c r="K32" i="18"/>
  <c r="J32" i="18"/>
  <c r="H32" i="18"/>
  <c r="G32" i="18"/>
  <c r="E32" i="18"/>
  <c r="D32" i="18"/>
  <c r="B32" i="18"/>
  <c r="A32" i="18"/>
  <c r="AU31" i="18"/>
  <c r="AT31" i="18"/>
  <c r="AR31" i="18"/>
  <c r="AQ31" i="18"/>
  <c r="AO31" i="18"/>
  <c r="AN31" i="18"/>
  <c r="AL31" i="18"/>
  <c r="AK31" i="18"/>
  <c r="AI31" i="18"/>
  <c r="AH31" i="18"/>
  <c r="AF31" i="18"/>
  <c r="AE31" i="18"/>
  <c r="AC31" i="18"/>
  <c r="AB31" i="18"/>
  <c r="Z31" i="18"/>
  <c r="Y31" i="18"/>
  <c r="W31" i="18"/>
  <c r="V31" i="18"/>
  <c r="T31" i="18"/>
  <c r="S31" i="18"/>
  <c r="Q31" i="18"/>
  <c r="P31" i="18"/>
  <c r="N31" i="18"/>
  <c r="M31" i="18"/>
  <c r="K31" i="18"/>
  <c r="J31" i="18"/>
  <c r="H31" i="18"/>
  <c r="G31" i="18"/>
  <c r="E31" i="18"/>
  <c r="D31" i="18"/>
  <c r="B31" i="18"/>
  <c r="A31" i="18"/>
  <c r="AU30" i="18"/>
  <c r="AT30" i="18"/>
  <c r="AR30" i="18"/>
  <c r="AQ30" i="18"/>
  <c r="AO30" i="18"/>
  <c r="AN30" i="18"/>
  <c r="AL30" i="18"/>
  <c r="AK30" i="18"/>
  <c r="AI30" i="18"/>
  <c r="AH30" i="18"/>
  <c r="AF30" i="18"/>
  <c r="AE30" i="18"/>
  <c r="AC30" i="18"/>
  <c r="AB30" i="18"/>
  <c r="Z30" i="18"/>
  <c r="Y30" i="18"/>
  <c r="W30" i="18"/>
  <c r="V30" i="18"/>
  <c r="T30" i="18"/>
  <c r="S30" i="18"/>
  <c r="Q30" i="18"/>
  <c r="P30" i="18"/>
  <c r="N30" i="18"/>
  <c r="M30" i="18"/>
  <c r="K30" i="18"/>
  <c r="J30" i="18"/>
  <c r="H30" i="18"/>
  <c r="G30" i="18"/>
  <c r="E30" i="18"/>
  <c r="D30" i="18"/>
  <c r="B30" i="18"/>
  <c r="A30" i="18"/>
  <c r="AU29" i="18"/>
  <c r="AT29" i="18"/>
  <c r="AR29" i="18"/>
  <c r="AQ29" i="18"/>
  <c r="AO29" i="18"/>
  <c r="AN29" i="18"/>
  <c r="AL29" i="18"/>
  <c r="AK29" i="18"/>
  <c r="AI29" i="18"/>
  <c r="AH29" i="18"/>
  <c r="AF29" i="18"/>
  <c r="AE29" i="18"/>
  <c r="AC29" i="18"/>
  <c r="AB29" i="18"/>
  <c r="Z29" i="18"/>
  <c r="Y29" i="18"/>
  <c r="W29" i="18"/>
  <c r="V29" i="18"/>
  <c r="T29" i="18"/>
  <c r="S29" i="18"/>
  <c r="Q29" i="18"/>
  <c r="P29" i="18"/>
  <c r="N29" i="18"/>
  <c r="M29" i="18"/>
  <c r="K29" i="18"/>
  <c r="J29" i="18"/>
  <c r="H29" i="18"/>
  <c r="G29" i="18"/>
  <c r="E29" i="18"/>
  <c r="D29" i="18"/>
  <c r="B29" i="18"/>
  <c r="A29" i="18"/>
  <c r="AU28" i="18"/>
  <c r="AT28" i="18"/>
  <c r="AR28" i="18"/>
  <c r="AQ28" i="18"/>
  <c r="AO28" i="18"/>
  <c r="AN28" i="18"/>
  <c r="AL28" i="18"/>
  <c r="AK28" i="18"/>
  <c r="AI28" i="18"/>
  <c r="AH28" i="18"/>
  <c r="AF28" i="18"/>
  <c r="AE28" i="18"/>
  <c r="AC28" i="18"/>
  <c r="AB28" i="18"/>
  <c r="Z28" i="18"/>
  <c r="Y28" i="18"/>
  <c r="W28" i="18"/>
  <c r="V28" i="18"/>
  <c r="T28" i="18"/>
  <c r="S28" i="18"/>
  <c r="Q28" i="18"/>
  <c r="P28" i="18"/>
  <c r="N28" i="18"/>
  <c r="M28" i="18"/>
  <c r="K28" i="18"/>
  <c r="J28" i="18"/>
  <c r="H28" i="18"/>
  <c r="G28" i="18"/>
  <c r="E28" i="18"/>
  <c r="D28" i="18"/>
  <c r="B28" i="18"/>
  <c r="A28" i="18"/>
  <c r="AU27" i="18"/>
  <c r="AT27" i="18"/>
  <c r="AR27" i="18"/>
  <c r="AQ27" i="18"/>
  <c r="AO27" i="18"/>
  <c r="AN27" i="18"/>
  <c r="AL27" i="18"/>
  <c r="AK27" i="18"/>
  <c r="AI27" i="18"/>
  <c r="AH27" i="18"/>
  <c r="AF27" i="18"/>
  <c r="AE27" i="18"/>
  <c r="AC27" i="18"/>
  <c r="AB27" i="18"/>
  <c r="Z27" i="18"/>
  <c r="Y27" i="18"/>
  <c r="W27" i="18"/>
  <c r="V27" i="18"/>
  <c r="T27" i="18"/>
  <c r="S27" i="18"/>
  <c r="Q27" i="18"/>
  <c r="P27" i="18"/>
  <c r="N27" i="18"/>
  <c r="M27" i="18"/>
  <c r="K27" i="18"/>
  <c r="J27" i="18"/>
  <c r="H27" i="18"/>
  <c r="G27" i="18"/>
  <c r="E27" i="18"/>
  <c r="D27" i="18"/>
  <c r="B27" i="18"/>
  <c r="A27" i="18"/>
  <c r="AU26" i="18"/>
  <c r="AT26" i="18"/>
  <c r="AR26" i="18"/>
  <c r="AQ26" i="18"/>
  <c r="AO26" i="18"/>
  <c r="AN26" i="18"/>
  <c r="AL26" i="18"/>
  <c r="AK26" i="18"/>
  <c r="AI26" i="18"/>
  <c r="AH26" i="18"/>
  <c r="AF26" i="18"/>
  <c r="AE26" i="18"/>
  <c r="AC26" i="18"/>
  <c r="AB26" i="18"/>
  <c r="Z26" i="18"/>
  <c r="Y26" i="18"/>
  <c r="W26" i="18"/>
  <c r="V26" i="18"/>
  <c r="T26" i="18"/>
  <c r="S26" i="18"/>
  <c r="Q26" i="18"/>
  <c r="P26" i="18"/>
  <c r="N26" i="18"/>
  <c r="M26" i="18"/>
  <c r="K26" i="18"/>
  <c r="J26" i="18"/>
  <c r="H26" i="18"/>
  <c r="G26" i="18"/>
  <c r="E26" i="18"/>
  <c r="D26" i="18"/>
  <c r="B26" i="18"/>
  <c r="A26" i="18"/>
  <c r="AU25" i="18"/>
  <c r="AT25" i="18"/>
  <c r="AR25" i="18"/>
  <c r="AQ25" i="18"/>
  <c r="AO25" i="18"/>
  <c r="AN25" i="18"/>
  <c r="AL25" i="18"/>
  <c r="AK25" i="18"/>
  <c r="AI25" i="18"/>
  <c r="AH25" i="18"/>
  <c r="AF25" i="18"/>
  <c r="AE25" i="18"/>
  <c r="AC25" i="18"/>
  <c r="AB25" i="18"/>
  <c r="Z25" i="18"/>
  <c r="Y25" i="18"/>
  <c r="W25" i="18"/>
  <c r="V25" i="18"/>
  <c r="T25" i="18"/>
  <c r="S25" i="18"/>
  <c r="Q25" i="18"/>
  <c r="P25" i="18"/>
  <c r="N25" i="18"/>
  <c r="M25" i="18"/>
  <c r="K25" i="18"/>
  <c r="J25" i="18"/>
  <c r="H25" i="18"/>
  <c r="G25" i="18"/>
  <c r="E25" i="18"/>
  <c r="D25" i="18"/>
  <c r="B25" i="18"/>
  <c r="A25" i="18"/>
  <c r="AU24" i="18"/>
  <c r="AT24" i="18"/>
  <c r="AR24" i="18"/>
  <c r="AQ24" i="18"/>
  <c r="AO24" i="18"/>
  <c r="AN24" i="18"/>
  <c r="AL24" i="18"/>
  <c r="AK24" i="18"/>
  <c r="AI24" i="18"/>
  <c r="AH24" i="18"/>
  <c r="AF24" i="18"/>
  <c r="AE24" i="18"/>
  <c r="AC24" i="18"/>
  <c r="AB24" i="18"/>
  <c r="Z24" i="18"/>
  <c r="Y24" i="18"/>
  <c r="W24" i="18"/>
  <c r="V24" i="18"/>
  <c r="T24" i="18"/>
  <c r="S24" i="18"/>
  <c r="Q24" i="18"/>
  <c r="P24" i="18"/>
  <c r="N24" i="18"/>
  <c r="M24" i="18"/>
  <c r="K24" i="18"/>
  <c r="J24" i="18"/>
  <c r="H24" i="18"/>
  <c r="G24" i="18"/>
  <c r="E24" i="18"/>
  <c r="D24" i="18"/>
  <c r="B24" i="18"/>
  <c r="A24" i="18"/>
  <c r="AU23" i="18"/>
  <c r="AT23" i="18"/>
  <c r="AR23" i="18"/>
  <c r="AQ23" i="18"/>
  <c r="AO23" i="18"/>
  <c r="AN23" i="18"/>
  <c r="AL23" i="18"/>
  <c r="AK23" i="18"/>
  <c r="AI23" i="18"/>
  <c r="AH23" i="18"/>
  <c r="AF23" i="18"/>
  <c r="AE23" i="18"/>
  <c r="AC23" i="18"/>
  <c r="AB23" i="18"/>
  <c r="Z23" i="18"/>
  <c r="Y23" i="18"/>
  <c r="W23" i="18"/>
  <c r="V23" i="18"/>
  <c r="T23" i="18"/>
  <c r="S23" i="18"/>
  <c r="Q23" i="18"/>
  <c r="P23" i="18"/>
  <c r="N23" i="18"/>
  <c r="M23" i="18"/>
  <c r="K23" i="18"/>
  <c r="J23" i="18"/>
  <c r="H23" i="18"/>
  <c r="G23" i="18"/>
  <c r="E23" i="18"/>
  <c r="D23" i="18"/>
  <c r="B23" i="18"/>
  <c r="A23" i="18"/>
  <c r="AU22" i="18"/>
  <c r="AT22" i="18"/>
  <c r="AR22" i="18"/>
  <c r="AQ22" i="18"/>
  <c r="AO22" i="18"/>
  <c r="AN22" i="18"/>
  <c r="AL22" i="18"/>
  <c r="AK22" i="18"/>
  <c r="AI22" i="18"/>
  <c r="AH22" i="18"/>
  <c r="AF22" i="18"/>
  <c r="AE22" i="18"/>
  <c r="AC22" i="18"/>
  <c r="AB22" i="18"/>
  <c r="Z22" i="18"/>
  <c r="Y22" i="18"/>
  <c r="W22" i="18"/>
  <c r="V22" i="18"/>
  <c r="T22" i="18"/>
  <c r="S22" i="18"/>
  <c r="Q22" i="18"/>
  <c r="P22" i="18"/>
  <c r="N22" i="18"/>
  <c r="M22" i="18"/>
  <c r="K22" i="18"/>
  <c r="J22" i="18"/>
  <c r="H22" i="18"/>
  <c r="G22" i="18"/>
  <c r="E22" i="18"/>
  <c r="D22" i="18"/>
  <c r="B22" i="18"/>
  <c r="A22" i="18"/>
  <c r="AU21" i="18"/>
  <c r="AT21" i="18"/>
  <c r="AR21" i="18"/>
  <c r="AQ21" i="18"/>
  <c r="AO21" i="18"/>
  <c r="AN21" i="18"/>
  <c r="AL21" i="18"/>
  <c r="AK21" i="18"/>
  <c r="AI21" i="18"/>
  <c r="AH21" i="18"/>
  <c r="AF21" i="18"/>
  <c r="AE21" i="18"/>
  <c r="AC21" i="18"/>
  <c r="AB21" i="18"/>
  <c r="Z21" i="18"/>
  <c r="Y21" i="18"/>
  <c r="W21" i="18"/>
  <c r="V21" i="18"/>
  <c r="T21" i="18"/>
  <c r="S21" i="18"/>
  <c r="Q21" i="18"/>
  <c r="P21" i="18"/>
  <c r="N21" i="18"/>
  <c r="M21" i="18"/>
  <c r="K21" i="18"/>
  <c r="J21" i="18"/>
  <c r="H21" i="18"/>
  <c r="G21" i="18"/>
  <c r="E21" i="18"/>
  <c r="D21" i="18"/>
  <c r="B21" i="18"/>
  <c r="A21" i="18"/>
  <c r="AU20" i="18"/>
  <c r="AT20" i="18"/>
  <c r="AR20" i="18"/>
  <c r="AQ20" i="18"/>
  <c r="AO20" i="18"/>
  <c r="AN20" i="18"/>
  <c r="AL20" i="18"/>
  <c r="AK20" i="18"/>
  <c r="AI20" i="18"/>
  <c r="AH20" i="18"/>
  <c r="AF20" i="18"/>
  <c r="AE20" i="18"/>
  <c r="AC20" i="18"/>
  <c r="AB20" i="18"/>
  <c r="Z20" i="18"/>
  <c r="Y20" i="18"/>
  <c r="W20" i="18"/>
  <c r="V20" i="18"/>
  <c r="T20" i="18"/>
  <c r="S20" i="18"/>
  <c r="Q20" i="18"/>
  <c r="P20" i="18"/>
  <c r="N20" i="18"/>
  <c r="M20" i="18"/>
  <c r="K20" i="18"/>
  <c r="J20" i="18"/>
  <c r="H20" i="18"/>
  <c r="G20" i="18"/>
  <c r="E20" i="18"/>
  <c r="D20" i="18"/>
  <c r="B20" i="18"/>
  <c r="A20" i="18"/>
  <c r="AU19" i="18"/>
  <c r="AT19" i="18"/>
  <c r="AR19" i="18"/>
  <c r="AQ19" i="18"/>
  <c r="AO19" i="18"/>
  <c r="AN19" i="18"/>
  <c r="AL19" i="18"/>
  <c r="AK19" i="18"/>
  <c r="AI19" i="18"/>
  <c r="AH19" i="18"/>
  <c r="AF19" i="18"/>
  <c r="AE19" i="18"/>
  <c r="AC19" i="18"/>
  <c r="AB19" i="18"/>
  <c r="Z19" i="18"/>
  <c r="Y19" i="18"/>
  <c r="W19" i="18"/>
  <c r="V19" i="18"/>
  <c r="T19" i="18"/>
  <c r="S19" i="18"/>
  <c r="Q19" i="18"/>
  <c r="P19" i="18"/>
  <c r="N19" i="18"/>
  <c r="M19" i="18"/>
  <c r="K19" i="18"/>
  <c r="J19" i="18"/>
  <c r="H19" i="18"/>
  <c r="G19" i="18"/>
  <c r="E19" i="18"/>
  <c r="D19" i="18"/>
  <c r="B19" i="18"/>
  <c r="A19" i="18"/>
  <c r="AU18" i="18"/>
  <c r="AT18" i="18"/>
  <c r="AR18" i="18"/>
  <c r="AQ18" i="18"/>
  <c r="AO18" i="18"/>
  <c r="AN18" i="18"/>
  <c r="AL18" i="18"/>
  <c r="AK18" i="18"/>
  <c r="AI18" i="18"/>
  <c r="AH18" i="18"/>
  <c r="AF18" i="18"/>
  <c r="AE18" i="18"/>
  <c r="AC18" i="18"/>
  <c r="AB18" i="18"/>
  <c r="Z18" i="18"/>
  <c r="Y18" i="18"/>
  <c r="W18" i="18"/>
  <c r="V18" i="18"/>
  <c r="T18" i="18"/>
  <c r="S18" i="18"/>
  <c r="Q18" i="18"/>
  <c r="P18" i="18"/>
  <c r="N18" i="18"/>
  <c r="M18" i="18"/>
  <c r="K18" i="18"/>
  <c r="J18" i="18"/>
  <c r="H18" i="18"/>
  <c r="G18" i="18"/>
  <c r="E18" i="18"/>
  <c r="D18" i="18"/>
  <c r="B18" i="18"/>
  <c r="A18" i="18"/>
  <c r="AU17" i="18"/>
  <c r="AT17" i="18"/>
  <c r="AR17" i="18"/>
  <c r="AQ17" i="18"/>
  <c r="AO17" i="18"/>
  <c r="AN17" i="18"/>
  <c r="AL17" i="18"/>
  <c r="AK17" i="18"/>
  <c r="AI17" i="18"/>
  <c r="AH17" i="18"/>
  <c r="AF17" i="18"/>
  <c r="AE17" i="18"/>
  <c r="AC17" i="18"/>
  <c r="AB17" i="18"/>
  <c r="Z17" i="18"/>
  <c r="Y17" i="18"/>
  <c r="W17" i="18"/>
  <c r="V17" i="18"/>
  <c r="T17" i="18"/>
  <c r="S17" i="18"/>
  <c r="Q17" i="18"/>
  <c r="P17" i="18"/>
  <c r="N17" i="18"/>
  <c r="M17" i="18"/>
  <c r="K17" i="18"/>
  <c r="J17" i="18"/>
  <c r="H17" i="18"/>
  <c r="G17" i="18"/>
  <c r="E17" i="18"/>
  <c r="D17" i="18"/>
  <c r="B17" i="18"/>
  <c r="A17" i="18"/>
  <c r="AU16" i="18"/>
  <c r="AT16" i="18"/>
  <c r="AR16" i="18"/>
  <c r="AQ16" i="18"/>
  <c r="AO16" i="18"/>
  <c r="AN16" i="18"/>
  <c r="AL16" i="18"/>
  <c r="AK16" i="18"/>
  <c r="AI16" i="18"/>
  <c r="AH16" i="18"/>
  <c r="AF16" i="18"/>
  <c r="AE16" i="18"/>
  <c r="AC16" i="18"/>
  <c r="AB16" i="18"/>
  <c r="Z16" i="18"/>
  <c r="Y16" i="18"/>
  <c r="W16" i="18"/>
  <c r="V16" i="18"/>
  <c r="T16" i="18"/>
  <c r="S16" i="18"/>
  <c r="Q16" i="18"/>
  <c r="P16" i="18"/>
  <c r="N16" i="18"/>
  <c r="M16" i="18"/>
  <c r="K16" i="18"/>
  <c r="J16" i="18"/>
  <c r="H16" i="18"/>
  <c r="G16" i="18"/>
  <c r="E16" i="18"/>
  <c r="D16" i="18"/>
  <c r="B16" i="18"/>
  <c r="A16" i="18"/>
  <c r="AU15" i="18"/>
  <c r="AT15" i="18"/>
  <c r="AR15" i="18"/>
  <c r="AQ15" i="18"/>
  <c r="AO15" i="18"/>
  <c r="AN15" i="18"/>
  <c r="AL15" i="18"/>
  <c r="AK15" i="18"/>
  <c r="AI15" i="18"/>
  <c r="AH15" i="18"/>
  <c r="AF15" i="18"/>
  <c r="AE15" i="18"/>
  <c r="AC15" i="18"/>
  <c r="AB15" i="18"/>
  <c r="Z15" i="18"/>
  <c r="Y15" i="18"/>
  <c r="W15" i="18"/>
  <c r="V15" i="18"/>
  <c r="T15" i="18"/>
  <c r="S15" i="18"/>
  <c r="Q15" i="18"/>
  <c r="P15" i="18"/>
  <c r="N15" i="18"/>
  <c r="M15" i="18"/>
  <c r="K15" i="18"/>
  <c r="J15" i="18"/>
  <c r="H15" i="18"/>
  <c r="G15" i="18"/>
  <c r="E15" i="18"/>
  <c r="D15" i="18"/>
  <c r="B15" i="18"/>
  <c r="A15" i="18"/>
  <c r="AU14" i="18"/>
  <c r="AT14" i="18"/>
  <c r="AR14" i="18"/>
  <c r="AQ14" i="18"/>
  <c r="AO14" i="18"/>
  <c r="AN14" i="18"/>
  <c r="AL14" i="18"/>
  <c r="AK14" i="18"/>
  <c r="AI14" i="18"/>
  <c r="AH14" i="18"/>
  <c r="AF14" i="18"/>
  <c r="AE14" i="18"/>
  <c r="AC14" i="18"/>
  <c r="AB14" i="18"/>
  <c r="Z14" i="18"/>
  <c r="Y14" i="18"/>
  <c r="W14" i="18"/>
  <c r="V14" i="18"/>
  <c r="T14" i="18"/>
  <c r="S14" i="18"/>
  <c r="Q14" i="18"/>
  <c r="P14" i="18"/>
  <c r="N14" i="18"/>
  <c r="M14" i="18"/>
  <c r="K14" i="18"/>
  <c r="J14" i="18"/>
  <c r="H14" i="18"/>
  <c r="G14" i="18"/>
  <c r="E14" i="18"/>
  <c r="D14" i="18"/>
  <c r="B14" i="18"/>
  <c r="A14" i="18"/>
  <c r="AU13" i="18"/>
  <c r="AT13" i="18"/>
  <c r="AR13" i="18"/>
  <c r="AQ13" i="18"/>
  <c r="AO13" i="18"/>
  <c r="AN13" i="18"/>
  <c r="AL13" i="18"/>
  <c r="AK13" i="18"/>
  <c r="AI13" i="18"/>
  <c r="AH13" i="18"/>
  <c r="AF13" i="18"/>
  <c r="AE13" i="18"/>
  <c r="AC13" i="18"/>
  <c r="AB13" i="18"/>
  <c r="Z13" i="18"/>
  <c r="Y13" i="18"/>
  <c r="W13" i="18"/>
  <c r="V13" i="18"/>
  <c r="T13" i="18"/>
  <c r="S13" i="18"/>
  <c r="Q13" i="18"/>
  <c r="P13" i="18"/>
  <c r="N13" i="18"/>
  <c r="M13" i="18"/>
  <c r="K13" i="18"/>
  <c r="J13" i="18"/>
  <c r="H13" i="18"/>
  <c r="G13" i="18"/>
  <c r="E13" i="18"/>
  <c r="D13" i="18"/>
  <c r="B13" i="18"/>
  <c r="A13" i="18"/>
  <c r="AU10" i="18"/>
  <c r="AR10" i="18"/>
  <c r="AO10" i="18"/>
  <c r="AL10" i="18"/>
  <c r="AI10" i="18"/>
  <c r="AF10" i="18"/>
  <c r="AC10" i="18"/>
  <c r="Z10" i="18"/>
  <c r="W10" i="18"/>
  <c r="T10" i="18"/>
  <c r="Q10" i="18"/>
  <c r="N10" i="18"/>
  <c r="K10" i="18"/>
  <c r="H10" i="18"/>
  <c r="E10" i="18"/>
  <c r="B10" i="18"/>
  <c r="U2" i="18"/>
  <c r="A2" i="18"/>
  <c r="AL105" i="17"/>
  <c r="AK105" i="17"/>
  <c r="AI105" i="17"/>
  <c r="AH105" i="17"/>
  <c r="AF105" i="17"/>
  <c r="AE105" i="17"/>
  <c r="AC105" i="17"/>
  <c r="AB105" i="17"/>
  <c r="Z105" i="17"/>
  <c r="Y105" i="17"/>
  <c r="W105" i="17"/>
  <c r="V105" i="17"/>
  <c r="T105" i="17"/>
  <c r="S105" i="17"/>
  <c r="Q105" i="17"/>
  <c r="P105" i="17"/>
  <c r="N105" i="17"/>
  <c r="M105" i="17"/>
  <c r="K105" i="17"/>
  <c r="J105" i="17"/>
  <c r="H105" i="17"/>
  <c r="G105" i="17"/>
  <c r="E105" i="17"/>
  <c r="D105" i="17"/>
  <c r="B105" i="17"/>
  <c r="A105" i="17"/>
  <c r="AL104" i="17"/>
  <c r="AK104" i="17"/>
  <c r="AI104" i="17"/>
  <c r="AH104" i="17"/>
  <c r="AF104" i="17"/>
  <c r="AE104" i="17"/>
  <c r="AC104" i="17"/>
  <c r="AB104" i="17"/>
  <c r="Z104" i="17"/>
  <c r="Y104" i="17"/>
  <c r="W104" i="17"/>
  <c r="V104" i="17"/>
  <c r="T104" i="17"/>
  <c r="S104" i="17"/>
  <c r="Q104" i="17"/>
  <c r="P104" i="17"/>
  <c r="N104" i="17"/>
  <c r="M104" i="17"/>
  <c r="K104" i="17"/>
  <c r="J104" i="17"/>
  <c r="H104" i="17"/>
  <c r="G104" i="17"/>
  <c r="E104" i="17"/>
  <c r="D104" i="17"/>
  <c r="B104" i="17"/>
  <c r="A104" i="17"/>
  <c r="AL103" i="17"/>
  <c r="AK103" i="17"/>
  <c r="AI103" i="17"/>
  <c r="AH103" i="17"/>
  <c r="AF103" i="17"/>
  <c r="AE103" i="17"/>
  <c r="AC103" i="17"/>
  <c r="AB103" i="17"/>
  <c r="Z103" i="17"/>
  <c r="Y103" i="17"/>
  <c r="W103" i="17"/>
  <c r="V103" i="17"/>
  <c r="T103" i="17"/>
  <c r="S103" i="17"/>
  <c r="Q103" i="17"/>
  <c r="P103" i="17"/>
  <c r="N103" i="17"/>
  <c r="M103" i="17"/>
  <c r="K103" i="17"/>
  <c r="J103" i="17"/>
  <c r="H103" i="17"/>
  <c r="G103" i="17"/>
  <c r="E103" i="17"/>
  <c r="D103" i="17"/>
  <c r="B103" i="17"/>
  <c r="A103" i="17"/>
  <c r="AL102" i="17"/>
  <c r="AK102" i="17"/>
  <c r="AI102" i="17"/>
  <c r="AH102" i="17"/>
  <c r="AF102" i="17"/>
  <c r="AE102" i="17"/>
  <c r="AC102" i="17"/>
  <c r="AB102" i="17"/>
  <c r="Z102" i="17"/>
  <c r="Y102" i="17"/>
  <c r="W102" i="17"/>
  <c r="V102" i="17"/>
  <c r="T102" i="17"/>
  <c r="S102" i="17"/>
  <c r="Q102" i="17"/>
  <c r="P102" i="17"/>
  <c r="N102" i="17"/>
  <c r="M102" i="17"/>
  <c r="K102" i="17"/>
  <c r="J102" i="17"/>
  <c r="H102" i="17"/>
  <c r="G102" i="17"/>
  <c r="E102" i="17"/>
  <c r="D102" i="17"/>
  <c r="B102" i="17"/>
  <c r="A102" i="17"/>
  <c r="AL101" i="17"/>
  <c r="AK101" i="17"/>
  <c r="AI101" i="17"/>
  <c r="AH101" i="17"/>
  <c r="AF101" i="17"/>
  <c r="AE101" i="17"/>
  <c r="AC101" i="17"/>
  <c r="AB101" i="17"/>
  <c r="Z101" i="17"/>
  <c r="Y101" i="17"/>
  <c r="W101" i="17"/>
  <c r="V101" i="17"/>
  <c r="T101" i="17"/>
  <c r="S101" i="17"/>
  <c r="Q101" i="17"/>
  <c r="P101" i="17"/>
  <c r="N101" i="17"/>
  <c r="M101" i="17"/>
  <c r="K101" i="17"/>
  <c r="J101" i="17"/>
  <c r="H101" i="17"/>
  <c r="G101" i="17"/>
  <c r="E101" i="17"/>
  <c r="D101" i="17"/>
  <c r="B101" i="17"/>
  <c r="A101" i="17"/>
  <c r="AL100" i="17"/>
  <c r="AK100" i="17"/>
  <c r="AI100" i="17"/>
  <c r="AH100" i="17"/>
  <c r="AF100" i="17"/>
  <c r="AE100" i="17"/>
  <c r="AC100" i="17"/>
  <c r="AB100" i="17"/>
  <c r="Z100" i="17"/>
  <c r="Y100" i="17"/>
  <c r="W100" i="17"/>
  <c r="V100" i="17"/>
  <c r="T100" i="17"/>
  <c r="S100" i="17"/>
  <c r="Q100" i="17"/>
  <c r="P100" i="17"/>
  <c r="N100" i="17"/>
  <c r="M100" i="17"/>
  <c r="K100" i="17"/>
  <c r="J100" i="17"/>
  <c r="H100" i="17"/>
  <c r="G100" i="17"/>
  <c r="E100" i="17"/>
  <c r="D100" i="17"/>
  <c r="B100" i="17"/>
  <c r="A100" i="17"/>
  <c r="AL99" i="17"/>
  <c r="AK99" i="17"/>
  <c r="AI99" i="17"/>
  <c r="AH99" i="17"/>
  <c r="AF99" i="17"/>
  <c r="AE99" i="17"/>
  <c r="AC99" i="17"/>
  <c r="AB99" i="17"/>
  <c r="Z99" i="17"/>
  <c r="Y99" i="17"/>
  <c r="W99" i="17"/>
  <c r="V99" i="17"/>
  <c r="T99" i="17"/>
  <c r="S99" i="17"/>
  <c r="Q99" i="17"/>
  <c r="P99" i="17"/>
  <c r="N99" i="17"/>
  <c r="M99" i="17"/>
  <c r="K99" i="17"/>
  <c r="J99" i="17"/>
  <c r="H99" i="17"/>
  <c r="G99" i="17"/>
  <c r="E99" i="17"/>
  <c r="D99" i="17"/>
  <c r="B99" i="17"/>
  <c r="A99" i="17"/>
  <c r="AL98" i="17"/>
  <c r="AK98" i="17"/>
  <c r="AI98" i="17"/>
  <c r="AH98" i="17"/>
  <c r="AF98" i="17"/>
  <c r="AE98" i="17"/>
  <c r="AC98" i="17"/>
  <c r="AB98" i="17"/>
  <c r="Z98" i="17"/>
  <c r="Y98" i="17"/>
  <c r="W98" i="17"/>
  <c r="V98" i="17"/>
  <c r="T98" i="17"/>
  <c r="S98" i="17"/>
  <c r="Q98" i="17"/>
  <c r="P98" i="17"/>
  <c r="N98" i="17"/>
  <c r="M98" i="17"/>
  <c r="K98" i="17"/>
  <c r="J98" i="17"/>
  <c r="H98" i="17"/>
  <c r="G98" i="17"/>
  <c r="E98" i="17"/>
  <c r="D98" i="17"/>
  <c r="B98" i="17"/>
  <c r="A98" i="17"/>
  <c r="AL97" i="17"/>
  <c r="AK97" i="17"/>
  <c r="AI97" i="17"/>
  <c r="AH97" i="17"/>
  <c r="AF97" i="17"/>
  <c r="AE97" i="17"/>
  <c r="AC97" i="17"/>
  <c r="AB97" i="17"/>
  <c r="Z97" i="17"/>
  <c r="Y97" i="17"/>
  <c r="W97" i="17"/>
  <c r="V97" i="17"/>
  <c r="T97" i="17"/>
  <c r="S97" i="17"/>
  <c r="Q97" i="17"/>
  <c r="P97" i="17"/>
  <c r="N97" i="17"/>
  <c r="M97" i="17"/>
  <c r="K97" i="17"/>
  <c r="J97" i="17"/>
  <c r="H97" i="17"/>
  <c r="G97" i="17"/>
  <c r="E97" i="17"/>
  <c r="D97" i="17"/>
  <c r="B97" i="17"/>
  <c r="A97" i="17"/>
  <c r="AL96" i="17"/>
  <c r="AK96" i="17"/>
  <c r="AI96" i="17"/>
  <c r="AH96" i="17"/>
  <c r="AF96" i="17"/>
  <c r="AE96" i="17"/>
  <c r="AC96" i="17"/>
  <c r="AB96" i="17"/>
  <c r="Z96" i="17"/>
  <c r="Y96" i="17"/>
  <c r="W96" i="17"/>
  <c r="V96" i="17"/>
  <c r="T96" i="17"/>
  <c r="S96" i="17"/>
  <c r="Q96" i="17"/>
  <c r="P96" i="17"/>
  <c r="N96" i="17"/>
  <c r="M96" i="17"/>
  <c r="K96" i="17"/>
  <c r="J96" i="17"/>
  <c r="H96" i="17"/>
  <c r="G96" i="17"/>
  <c r="E96" i="17"/>
  <c r="D96" i="17"/>
  <c r="B96" i="17"/>
  <c r="A96" i="17"/>
  <c r="AL95" i="17"/>
  <c r="AK95" i="17"/>
  <c r="AI95" i="17"/>
  <c r="AH95" i="17"/>
  <c r="AF95" i="17"/>
  <c r="AE95" i="17"/>
  <c r="AC95" i="17"/>
  <c r="AB95" i="17"/>
  <c r="Z95" i="17"/>
  <c r="Y95" i="17"/>
  <c r="W95" i="17"/>
  <c r="V95" i="17"/>
  <c r="T95" i="17"/>
  <c r="S95" i="17"/>
  <c r="Q95" i="17"/>
  <c r="P95" i="17"/>
  <c r="N95" i="17"/>
  <c r="M95" i="17"/>
  <c r="K95" i="17"/>
  <c r="J95" i="17"/>
  <c r="H95" i="17"/>
  <c r="G95" i="17"/>
  <c r="E95" i="17"/>
  <c r="D95" i="17"/>
  <c r="B95" i="17"/>
  <c r="A95" i="17"/>
  <c r="AL94" i="17"/>
  <c r="AK94" i="17"/>
  <c r="AI94" i="17"/>
  <c r="AH94" i="17"/>
  <c r="AF94" i="17"/>
  <c r="AE94" i="17"/>
  <c r="AC94" i="17"/>
  <c r="AB94" i="17"/>
  <c r="Z94" i="17"/>
  <c r="Y94" i="17"/>
  <c r="W94" i="17"/>
  <c r="V94" i="17"/>
  <c r="T94" i="17"/>
  <c r="S94" i="17"/>
  <c r="Q94" i="17"/>
  <c r="P94" i="17"/>
  <c r="N94" i="17"/>
  <c r="M94" i="17"/>
  <c r="K94" i="17"/>
  <c r="J94" i="17"/>
  <c r="H94" i="17"/>
  <c r="G94" i="17"/>
  <c r="E94" i="17"/>
  <c r="D94" i="17"/>
  <c r="B94" i="17"/>
  <c r="A94" i="17"/>
  <c r="AL93" i="17"/>
  <c r="AK93" i="17"/>
  <c r="AI93" i="17"/>
  <c r="AH93" i="17"/>
  <c r="AF93" i="17"/>
  <c r="AE93" i="17"/>
  <c r="AC93" i="17"/>
  <c r="AB93" i="17"/>
  <c r="Z93" i="17"/>
  <c r="Y93" i="17"/>
  <c r="W93" i="17"/>
  <c r="V93" i="17"/>
  <c r="T93" i="17"/>
  <c r="S93" i="17"/>
  <c r="Q93" i="17"/>
  <c r="P93" i="17"/>
  <c r="N93" i="17"/>
  <c r="M93" i="17"/>
  <c r="K93" i="17"/>
  <c r="J93" i="17"/>
  <c r="H93" i="17"/>
  <c r="G93" i="17"/>
  <c r="E93" i="17"/>
  <c r="D93" i="17"/>
  <c r="B93" i="17"/>
  <c r="A93" i="17"/>
  <c r="AL92" i="17"/>
  <c r="AK92" i="17"/>
  <c r="AI92" i="17"/>
  <c r="AH92" i="17"/>
  <c r="AF92" i="17"/>
  <c r="AE92" i="17"/>
  <c r="AC92" i="17"/>
  <c r="AB92" i="17"/>
  <c r="Z92" i="17"/>
  <c r="Y92" i="17"/>
  <c r="W92" i="17"/>
  <c r="V92" i="17"/>
  <c r="T92" i="17"/>
  <c r="S92" i="17"/>
  <c r="Q92" i="17"/>
  <c r="P92" i="17"/>
  <c r="N92" i="17"/>
  <c r="M92" i="17"/>
  <c r="K92" i="17"/>
  <c r="J92" i="17"/>
  <c r="H92" i="17"/>
  <c r="G92" i="17"/>
  <c r="E92" i="17"/>
  <c r="D92" i="17"/>
  <c r="B92" i="17"/>
  <c r="A92" i="17"/>
  <c r="AL91" i="17"/>
  <c r="AK91" i="17"/>
  <c r="AI91" i="17"/>
  <c r="AH91" i="17"/>
  <c r="AF91" i="17"/>
  <c r="AE91" i="17"/>
  <c r="AC91" i="17"/>
  <c r="AB91" i="17"/>
  <c r="Z91" i="17"/>
  <c r="Y91" i="17"/>
  <c r="W91" i="17"/>
  <c r="V91" i="17"/>
  <c r="T91" i="17"/>
  <c r="S91" i="17"/>
  <c r="Q91" i="17"/>
  <c r="P91" i="17"/>
  <c r="N91" i="17"/>
  <c r="M91" i="17"/>
  <c r="K91" i="17"/>
  <c r="J91" i="17"/>
  <c r="H91" i="17"/>
  <c r="G91" i="17"/>
  <c r="E91" i="17"/>
  <c r="D91" i="17"/>
  <c r="B91" i="17"/>
  <c r="A91" i="17"/>
  <c r="AL90" i="17"/>
  <c r="AK90" i="17"/>
  <c r="AI90" i="17"/>
  <c r="AH90" i="17"/>
  <c r="AF90" i="17"/>
  <c r="AE90" i="17"/>
  <c r="AC90" i="17"/>
  <c r="AB90" i="17"/>
  <c r="Z90" i="17"/>
  <c r="Y90" i="17"/>
  <c r="W90" i="17"/>
  <c r="V90" i="17"/>
  <c r="T90" i="17"/>
  <c r="S90" i="17"/>
  <c r="Q90" i="17"/>
  <c r="P90" i="17"/>
  <c r="N90" i="17"/>
  <c r="M90" i="17"/>
  <c r="K90" i="17"/>
  <c r="J90" i="17"/>
  <c r="H90" i="17"/>
  <c r="G90" i="17"/>
  <c r="E90" i="17"/>
  <c r="D90" i="17"/>
  <c r="B90" i="17"/>
  <c r="A90" i="17"/>
  <c r="AL89" i="17"/>
  <c r="AK89" i="17"/>
  <c r="AI89" i="17"/>
  <c r="AH89" i="17"/>
  <c r="AF89" i="17"/>
  <c r="AE89" i="17"/>
  <c r="AC89" i="17"/>
  <c r="AB89" i="17"/>
  <c r="Z89" i="17"/>
  <c r="Y89" i="17"/>
  <c r="W89" i="17"/>
  <c r="V89" i="17"/>
  <c r="T89" i="17"/>
  <c r="S89" i="17"/>
  <c r="Q89" i="17"/>
  <c r="P89" i="17"/>
  <c r="N89" i="17"/>
  <c r="M89" i="17"/>
  <c r="K89" i="17"/>
  <c r="J89" i="17"/>
  <c r="H89" i="17"/>
  <c r="G89" i="17"/>
  <c r="E89" i="17"/>
  <c r="D89" i="17"/>
  <c r="B89" i="17"/>
  <c r="A89" i="17"/>
  <c r="AL88" i="17"/>
  <c r="AK88" i="17"/>
  <c r="AI88" i="17"/>
  <c r="AH88" i="17"/>
  <c r="AF88" i="17"/>
  <c r="AE88" i="17"/>
  <c r="AC88" i="17"/>
  <c r="AB88" i="17"/>
  <c r="Z88" i="17"/>
  <c r="Y88" i="17"/>
  <c r="W88" i="17"/>
  <c r="V88" i="17"/>
  <c r="T88" i="17"/>
  <c r="S88" i="17"/>
  <c r="Q88" i="17"/>
  <c r="P88" i="17"/>
  <c r="N88" i="17"/>
  <c r="M88" i="17"/>
  <c r="K88" i="17"/>
  <c r="J88" i="17"/>
  <c r="H88" i="17"/>
  <c r="G88" i="17"/>
  <c r="E88" i="17"/>
  <c r="D88" i="17"/>
  <c r="B88" i="17"/>
  <c r="A88" i="17"/>
  <c r="AL87" i="17"/>
  <c r="AK87" i="17"/>
  <c r="AI87" i="17"/>
  <c r="AH87" i="17"/>
  <c r="AF87" i="17"/>
  <c r="AE87" i="17"/>
  <c r="AC87" i="17"/>
  <c r="AB87" i="17"/>
  <c r="Z87" i="17"/>
  <c r="Y87" i="17"/>
  <c r="W87" i="17"/>
  <c r="V87" i="17"/>
  <c r="T87" i="17"/>
  <c r="S87" i="17"/>
  <c r="Q87" i="17"/>
  <c r="P87" i="17"/>
  <c r="N87" i="17"/>
  <c r="M87" i="17"/>
  <c r="K87" i="17"/>
  <c r="J87" i="17"/>
  <c r="H87" i="17"/>
  <c r="G87" i="17"/>
  <c r="E87" i="17"/>
  <c r="D87" i="17"/>
  <c r="B87" i="17"/>
  <c r="A87" i="17"/>
  <c r="AL86" i="17"/>
  <c r="AK86" i="17"/>
  <c r="AI86" i="17"/>
  <c r="AH86" i="17"/>
  <c r="AF86" i="17"/>
  <c r="AE86" i="17"/>
  <c r="AC86" i="17"/>
  <c r="AB86" i="17"/>
  <c r="Z86" i="17"/>
  <c r="Y86" i="17"/>
  <c r="W86" i="17"/>
  <c r="V86" i="17"/>
  <c r="T86" i="17"/>
  <c r="S86" i="17"/>
  <c r="Q86" i="17"/>
  <c r="P86" i="17"/>
  <c r="N86" i="17"/>
  <c r="M86" i="17"/>
  <c r="K86" i="17"/>
  <c r="J86" i="17"/>
  <c r="H86" i="17"/>
  <c r="G86" i="17"/>
  <c r="E86" i="17"/>
  <c r="D86" i="17"/>
  <c r="B86" i="17"/>
  <c r="A86" i="17"/>
  <c r="AL85" i="17"/>
  <c r="AK85" i="17"/>
  <c r="AI85" i="17"/>
  <c r="AH85" i="17"/>
  <c r="AF85" i="17"/>
  <c r="AE85" i="17"/>
  <c r="AC85" i="17"/>
  <c r="AB85" i="17"/>
  <c r="Z85" i="17"/>
  <c r="Y85" i="17"/>
  <c r="W85" i="17"/>
  <c r="V85" i="17"/>
  <c r="T85" i="17"/>
  <c r="S85" i="17"/>
  <c r="Q85" i="17"/>
  <c r="P85" i="17"/>
  <c r="N85" i="17"/>
  <c r="M85" i="17"/>
  <c r="K85" i="17"/>
  <c r="J85" i="17"/>
  <c r="H85" i="17"/>
  <c r="G85" i="17"/>
  <c r="E85" i="17"/>
  <c r="D85" i="17"/>
  <c r="B85" i="17"/>
  <c r="A85" i="17"/>
  <c r="AL84" i="17"/>
  <c r="AK84" i="17"/>
  <c r="AI84" i="17"/>
  <c r="AH84" i="17"/>
  <c r="AF84" i="17"/>
  <c r="AE84" i="17"/>
  <c r="AC84" i="17"/>
  <c r="AB84" i="17"/>
  <c r="Z84" i="17"/>
  <c r="Y84" i="17"/>
  <c r="W84" i="17"/>
  <c r="V84" i="17"/>
  <c r="T84" i="17"/>
  <c r="S84" i="17"/>
  <c r="Q84" i="17"/>
  <c r="P84" i="17"/>
  <c r="N84" i="17"/>
  <c r="M84" i="17"/>
  <c r="K84" i="17"/>
  <c r="J84" i="17"/>
  <c r="H84" i="17"/>
  <c r="G84" i="17"/>
  <c r="E84" i="17"/>
  <c r="D84" i="17"/>
  <c r="B84" i="17"/>
  <c r="A84" i="17"/>
  <c r="AL83" i="17"/>
  <c r="AK83" i="17"/>
  <c r="AI83" i="17"/>
  <c r="AH83" i="17"/>
  <c r="AF83" i="17"/>
  <c r="AE83" i="17"/>
  <c r="AC83" i="17"/>
  <c r="AB83" i="17"/>
  <c r="Z83" i="17"/>
  <c r="Y83" i="17"/>
  <c r="W83" i="17"/>
  <c r="V83" i="17"/>
  <c r="T83" i="17"/>
  <c r="S83" i="17"/>
  <c r="Q83" i="17"/>
  <c r="P83" i="17"/>
  <c r="N83" i="17"/>
  <c r="M83" i="17"/>
  <c r="K83" i="17"/>
  <c r="J83" i="17"/>
  <c r="H83" i="17"/>
  <c r="G83" i="17"/>
  <c r="E83" i="17"/>
  <c r="D83" i="17"/>
  <c r="B83" i="17"/>
  <c r="A83" i="17"/>
  <c r="AL82" i="17"/>
  <c r="AK82" i="17"/>
  <c r="AI82" i="17"/>
  <c r="AH82" i="17"/>
  <c r="AF82" i="17"/>
  <c r="AE82" i="17"/>
  <c r="AC82" i="17"/>
  <c r="AB82" i="17"/>
  <c r="Z82" i="17"/>
  <c r="Y82" i="17"/>
  <c r="W82" i="17"/>
  <c r="V82" i="17"/>
  <c r="T82" i="17"/>
  <c r="S82" i="17"/>
  <c r="Q82" i="17"/>
  <c r="P82" i="17"/>
  <c r="N82" i="17"/>
  <c r="M82" i="17"/>
  <c r="K82" i="17"/>
  <c r="J82" i="17"/>
  <c r="H82" i="17"/>
  <c r="G82" i="17"/>
  <c r="E82" i="17"/>
  <c r="D82" i="17"/>
  <c r="B82" i="17"/>
  <c r="A82" i="17"/>
  <c r="AL81" i="17"/>
  <c r="AK81" i="17"/>
  <c r="AI81" i="17"/>
  <c r="AH81" i="17"/>
  <c r="AF81" i="17"/>
  <c r="AE81" i="17"/>
  <c r="AC81" i="17"/>
  <c r="AB81" i="17"/>
  <c r="Z81" i="17"/>
  <c r="Y81" i="17"/>
  <c r="W81" i="17"/>
  <c r="V81" i="17"/>
  <c r="T81" i="17"/>
  <c r="S81" i="17"/>
  <c r="Q81" i="17"/>
  <c r="P81" i="17"/>
  <c r="N81" i="17"/>
  <c r="M81" i="17"/>
  <c r="K81" i="17"/>
  <c r="J81" i="17"/>
  <c r="H81" i="17"/>
  <c r="G81" i="17"/>
  <c r="E81" i="17"/>
  <c r="D81" i="17"/>
  <c r="B81" i="17"/>
  <c r="A81" i="17"/>
  <c r="AL80" i="17"/>
  <c r="AK80" i="17"/>
  <c r="AI80" i="17"/>
  <c r="AH80" i="17"/>
  <c r="AF80" i="17"/>
  <c r="AE80" i="17"/>
  <c r="AC80" i="17"/>
  <c r="AB80" i="17"/>
  <c r="Z80" i="17"/>
  <c r="Y80" i="17"/>
  <c r="W80" i="17"/>
  <c r="V80" i="17"/>
  <c r="T80" i="17"/>
  <c r="S80" i="17"/>
  <c r="Q80" i="17"/>
  <c r="P80" i="17"/>
  <c r="N80" i="17"/>
  <c r="M80" i="17"/>
  <c r="K80" i="17"/>
  <c r="J80" i="17"/>
  <c r="H80" i="17"/>
  <c r="G80" i="17"/>
  <c r="E80" i="17"/>
  <c r="D80" i="17"/>
  <c r="B80" i="17"/>
  <c r="A80" i="17"/>
  <c r="AL79" i="17"/>
  <c r="AK79" i="17"/>
  <c r="AI79" i="17"/>
  <c r="AH79" i="17"/>
  <c r="AF79" i="17"/>
  <c r="AE79" i="17"/>
  <c r="AC79" i="17"/>
  <c r="AB79" i="17"/>
  <c r="Z79" i="17"/>
  <c r="Y79" i="17"/>
  <c r="W79" i="17"/>
  <c r="V79" i="17"/>
  <c r="T79" i="17"/>
  <c r="S79" i="17"/>
  <c r="Q79" i="17"/>
  <c r="P79" i="17"/>
  <c r="N79" i="17"/>
  <c r="M79" i="17"/>
  <c r="K79" i="17"/>
  <c r="J79" i="17"/>
  <c r="H79" i="17"/>
  <c r="G79" i="17"/>
  <c r="E79" i="17"/>
  <c r="D79" i="17"/>
  <c r="B79" i="17"/>
  <c r="A79" i="17"/>
  <c r="AL78" i="17"/>
  <c r="AK78" i="17"/>
  <c r="AI78" i="17"/>
  <c r="AH78" i="17"/>
  <c r="AF78" i="17"/>
  <c r="AE78" i="17"/>
  <c r="AC78" i="17"/>
  <c r="AB78" i="17"/>
  <c r="Z78" i="17"/>
  <c r="Y78" i="17"/>
  <c r="W78" i="17"/>
  <c r="V78" i="17"/>
  <c r="T78" i="17"/>
  <c r="S78" i="17"/>
  <c r="Q78" i="17"/>
  <c r="P78" i="17"/>
  <c r="N78" i="17"/>
  <c r="M78" i="17"/>
  <c r="K78" i="17"/>
  <c r="J78" i="17"/>
  <c r="H78" i="17"/>
  <c r="G78" i="17"/>
  <c r="E78" i="17"/>
  <c r="D78" i="17"/>
  <c r="B78" i="17"/>
  <c r="A78" i="17"/>
  <c r="AL77" i="17"/>
  <c r="AK77" i="17"/>
  <c r="AI77" i="17"/>
  <c r="AH77" i="17"/>
  <c r="AF77" i="17"/>
  <c r="AE77" i="17"/>
  <c r="AC77" i="17"/>
  <c r="AB77" i="17"/>
  <c r="Z77" i="17"/>
  <c r="Y77" i="17"/>
  <c r="W77" i="17"/>
  <c r="V77" i="17"/>
  <c r="T77" i="17"/>
  <c r="S77" i="17"/>
  <c r="Q77" i="17"/>
  <c r="P77" i="17"/>
  <c r="N77" i="17"/>
  <c r="M77" i="17"/>
  <c r="K77" i="17"/>
  <c r="J77" i="17"/>
  <c r="H77" i="17"/>
  <c r="G77" i="17"/>
  <c r="E77" i="17"/>
  <c r="D77" i="17"/>
  <c r="B77" i="17"/>
  <c r="A77" i="17"/>
  <c r="AL76" i="17"/>
  <c r="AK76" i="17"/>
  <c r="AI76" i="17"/>
  <c r="AH76" i="17"/>
  <c r="AF76" i="17"/>
  <c r="AE76" i="17"/>
  <c r="AC76" i="17"/>
  <c r="AB76" i="17"/>
  <c r="Z76" i="17"/>
  <c r="Y76" i="17"/>
  <c r="W76" i="17"/>
  <c r="V76" i="17"/>
  <c r="T76" i="17"/>
  <c r="S76" i="17"/>
  <c r="Q76" i="17"/>
  <c r="P76" i="17"/>
  <c r="N76" i="17"/>
  <c r="M76" i="17"/>
  <c r="K76" i="17"/>
  <c r="J76" i="17"/>
  <c r="H76" i="17"/>
  <c r="G76" i="17"/>
  <c r="E76" i="17"/>
  <c r="D76" i="17"/>
  <c r="B76" i="17"/>
  <c r="A76" i="17"/>
  <c r="AL75" i="17"/>
  <c r="AK75" i="17"/>
  <c r="AI75" i="17"/>
  <c r="AH75" i="17"/>
  <c r="AF75" i="17"/>
  <c r="AE75" i="17"/>
  <c r="AC75" i="17"/>
  <c r="AB75" i="17"/>
  <c r="Z75" i="17"/>
  <c r="Y75" i="17"/>
  <c r="W75" i="17"/>
  <c r="V75" i="17"/>
  <c r="T75" i="17"/>
  <c r="S75" i="17"/>
  <c r="Q75" i="17"/>
  <c r="P75" i="17"/>
  <c r="N75" i="17"/>
  <c r="M75" i="17"/>
  <c r="K75" i="17"/>
  <c r="J75" i="17"/>
  <c r="H75" i="17"/>
  <c r="G75" i="17"/>
  <c r="E75" i="17"/>
  <c r="D75" i="17"/>
  <c r="B75" i="17"/>
  <c r="A75" i="17"/>
  <c r="AL74" i="17"/>
  <c r="AK74" i="17"/>
  <c r="AI74" i="17"/>
  <c r="AH74" i="17"/>
  <c r="AF74" i="17"/>
  <c r="AE74" i="17"/>
  <c r="AC74" i="17"/>
  <c r="AB74" i="17"/>
  <c r="Z74" i="17"/>
  <c r="Y74" i="17"/>
  <c r="W74" i="17"/>
  <c r="V74" i="17"/>
  <c r="T74" i="17"/>
  <c r="S74" i="17"/>
  <c r="Q74" i="17"/>
  <c r="P74" i="17"/>
  <c r="N74" i="17"/>
  <c r="M74" i="17"/>
  <c r="K74" i="17"/>
  <c r="J74" i="17"/>
  <c r="H74" i="17"/>
  <c r="G74" i="17"/>
  <c r="E74" i="17"/>
  <c r="D74" i="17"/>
  <c r="B74" i="17"/>
  <c r="A74" i="17"/>
  <c r="AL73" i="17"/>
  <c r="AK73" i="17"/>
  <c r="AI73" i="17"/>
  <c r="AH73" i="17"/>
  <c r="AF73" i="17"/>
  <c r="AE73" i="17"/>
  <c r="AC73" i="17"/>
  <c r="AB73" i="17"/>
  <c r="Z73" i="17"/>
  <c r="Y73" i="17"/>
  <c r="W73" i="17"/>
  <c r="V73" i="17"/>
  <c r="T73" i="17"/>
  <c r="S73" i="17"/>
  <c r="Q73" i="17"/>
  <c r="P73" i="17"/>
  <c r="N73" i="17"/>
  <c r="M73" i="17"/>
  <c r="K73" i="17"/>
  <c r="J73" i="17"/>
  <c r="H73" i="17"/>
  <c r="G73" i="17"/>
  <c r="E73" i="17"/>
  <c r="D73" i="17"/>
  <c r="B73" i="17"/>
  <c r="A73" i="17"/>
  <c r="AL72" i="17"/>
  <c r="AK72" i="17"/>
  <c r="AI72" i="17"/>
  <c r="AH72" i="17"/>
  <c r="AF72" i="17"/>
  <c r="AE72" i="17"/>
  <c r="AC72" i="17"/>
  <c r="AB72" i="17"/>
  <c r="Z72" i="17"/>
  <c r="Y72" i="17"/>
  <c r="W72" i="17"/>
  <c r="V72" i="17"/>
  <c r="T72" i="17"/>
  <c r="S72" i="17"/>
  <c r="Q72" i="17"/>
  <c r="P72" i="17"/>
  <c r="N72" i="17"/>
  <c r="M72" i="17"/>
  <c r="K72" i="17"/>
  <c r="J72" i="17"/>
  <c r="H72" i="17"/>
  <c r="G72" i="17"/>
  <c r="E72" i="17"/>
  <c r="D72" i="17"/>
  <c r="B72" i="17"/>
  <c r="A72" i="17"/>
  <c r="AL71" i="17"/>
  <c r="AK71" i="17"/>
  <c r="AI71" i="17"/>
  <c r="AH71" i="17"/>
  <c r="AF71" i="17"/>
  <c r="AE71" i="17"/>
  <c r="AC71" i="17"/>
  <c r="AB71" i="17"/>
  <c r="Z71" i="17"/>
  <c r="Y71" i="17"/>
  <c r="W71" i="17"/>
  <c r="V71" i="17"/>
  <c r="T71" i="17"/>
  <c r="S71" i="17"/>
  <c r="Q71" i="17"/>
  <c r="P71" i="17"/>
  <c r="N71" i="17"/>
  <c r="M71" i="17"/>
  <c r="K71" i="17"/>
  <c r="J71" i="17"/>
  <c r="H71" i="17"/>
  <c r="G71" i="17"/>
  <c r="E71" i="17"/>
  <c r="D71" i="17"/>
  <c r="B71" i="17"/>
  <c r="A71" i="17"/>
  <c r="AL70" i="17"/>
  <c r="AK70" i="17"/>
  <c r="AI70" i="17"/>
  <c r="AH70" i="17"/>
  <c r="AF70" i="17"/>
  <c r="AE70" i="17"/>
  <c r="AC70" i="17"/>
  <c r="AB70" i="17"/>
  <c r="Z70" i="17"/>
  <c r="Y70" i="17"/>
  <c r="W70" i="17"/>
  <c r="V70" i="17"/>
  <c r="T70" i="17"/>
  <c r="S70" i="17"/>
  <c r="Q70" i="17"/>
  <c r="P70" i="17"/>
  <c r="N70" i="17"/>
  <c r="M70" i="17"/>
  <c r="K70" i="17"/>
  <c r="J70" i="17"/>
  <c r="H70" i="17"/>
  <c r="G70" i="17"/>
  <c r="E70" i="17"/>
  <c r="D70" i="17"/>
  <c r="B70" i="17"/>
  <c r="A70" i="17"/>
  <c r="AL69" i="17"/>
  <c r="AK69" i="17"/>
  <c r="AI69" i="17"/>
  <c r="AH69" i="17"/>
  <c r="AF69" i="17"/>
  <c r="AE69" i="17"/>
  <c r="AC69" i="17"/>
  <c r="AB69" i="17"/>
  <c r="Z69" i="17"/>
  <c r="Y69" i="17"/>
  <c r="W69" i="17"/>
  <c r="V69" i="17"/>
  <c r="T69" i="17"/>
  <c r="S69" i="17"/>
  <c r="Q69" i="17"/>
  <c r="P69" i="17"/>
  <c r="N69" i="17"/>
  <c r="M69" i="17"/>
  <c r="K69" i="17"/>
  <c r="J69" i="17"/>
  <c r="H69" i="17"/>
  <c r="G69" i="17"/>
  <c r="E69" i="17"/>
  <c r="D69" i="17"/>
  <c r="B69" i="17"/>
  <c r="A69" i="17"/>
  <c r="AL68" i="17"/>
  <c r="AK68" i="17"/>
  <c r="AI68" i="17"/>
  <c r="AH68" i="17"/>
  <c r="AF68" i="17"/>
  <c r="AE68" i="17"/>
  <c r="AC68" i="17"/>
  <c r="AB68" i="17"/>
  <c r="Z68" i="17"/>
  <c r="Y68" i="17"/>
  <c r="W68" i="17"/>
  <c r="V68" i="17"/>
  <c r="T68" i="17"/>
  <c r="S68" i="17"/>
  <c r="Q68" i="17"/>
  <c r="P68" i="17"/>
  <c r="N68" i="17"/>
  <c r="M68" i="17"/>
  <c r="K68" i="17"/>
  <c r="J68" i="17"/>
  <c r="H68" i="17"/>
  <c r="G68" i="17"/>
  <c r="E68" i="17"/>
  <c r="D68" i="17"/>
  <c r="B68" i="17"/>
  <c r="A68" i="17"/>
  <c r="AL67" i="17"/>
  <c r="AK67" i="17"/>
  <c r="AI67" i="17"/>
  <c r="AH67" i="17"/>
  <c r="AF67" i="17"/>
  <c r="AE67" i="17"/>
  <c r="AC67" i="17"/>
  <c r="AB67" i="17"/>
  <c r="Z67" i="17"/>
  <c r="Y67" i="17"/>
  <c r="W67" i="17"/>
  <c r="V67" i="17"/>
  <c r="T67" i="17"/>
  <c r="S67" i="17"/>
  <c r="Q67" i="17"/>
  <c r="P67" i="17"/>
  <c r="N67" i="17"/>
  <c r="M67" i="17"/>
  <c r="K67" i="17"/>
  <c r="J67" i="17"/>
  <c r="H67" i="17"/>
  <c r="G67" i="17"/>
  <c r="E67" i="17"/>
  <c r="D67" i="17"/>
  <c r="B67" i="17"/>
  <c r="A67" i="17"/>
  <c r="AL66" i="17"/>
  <c r="AK66" i="17"/>
  <c r="AI66" i="17"/>
  <c r="AH66" i="17"/>
  <c r="AF66" i="17"/>
  <c r="AE66" i="17"/>
  <c r="AC66" i="17"/>
  <c r="AB66" i="17"/>
  <c r="Z66" i="17"/>
  <c r="Y66" i="17"/>
  <c r="W66" i="17"/>
  <c r="V66" i="17"/>
  <c r="T66" i="17"/>
  <c r="S66" i="17"/>
  <c r="Q66" i="17"/>
  <c r="P66" i="17"/>
  <c r="N66" i="17"/>
  <c r="M66" i="17"/>
  <c r="K66" i="17"/>
  <c r="J66" i="17"/>
  <c r="H66" i="17"/>
  <c r="G66" i="17"/>
  <c r="E66" i="17"/>
  <c r="D66" i="17"/>
  <c r="B66" i="17"/>
  <c r="A66" i="17"/>
  <c r="AL65" i="17"/>
  <c r="AK65" i="17"/>
  <c r="AI65" i="17"/>
  <c r="AH65" i="17"/>
  <c r="AF65" i="17"/>
  <c r="AE65" i="17"/>
  <c r="AC65" i="17"/>
  <c r="AB65" i="17"/>
  <c r="Z65" i="17"/>
  <c r="Y65" i="17"/>
  <c r="W65" i="17"/>
  <c r="V65" i="17"/>
  <c r="T65" i="17"/>
  <c r="S65" i="17"/>
  <c r="Q65" i="17"/>
  <c r="P65" i="17"/>
  <c r="N65" i="17"/>
  <c r="M65" i="17"/>
  <c r="K65" i="17"/>
  <c r="J65" i="17"/>
  <c r="H65" i="17"/>
  <c r="G65" i="17"/>
  <c r="E65" i="17"/>
  <c r="D65" i="17"/>
  <c r="B65" i="17"/>
  <c r="A65" i="17"/>
  <c r="AL64" i="17"/>
  <c r="AK64" i="17"/>
  <c r="AI64" i="17"/>
  <c r="AH64" i="17"/>
  <c r="AF64" i="17"/>
  <c r="AE64" i="17"/>
  <c r="AC64" i="17"/>
  <c r="AB64" i="17"/>
  <c r="Z64" i="17"/>
  <c r="Y64" i="17"/>
  <c r="W64" i="17"/>
  <c r="V64" i="17"/>
  <c r="T64" i="17"/>
  <c r="S64" i="17"/>
  <c r="Q64" i="17"/>
  <c r="P64" i="17"/>
  <c r="N64" i="17"/>
  <c r="M64" i="17"/>
  <c r="K64" i="17"/>
  <c r="J64" i="17"/>
  <c r="H64" i="17"/>
  <c r="G64" i="17"/>
  <c r="E64" i="17"/>
  <c r="D64" i="17"/>
  <c r="B64" i="17"/>
  <c r="A64" i="17"/>
  <c r="AL63" i="17"/>
  <c r="AK63" i="17"/>
  <c r="AI63" i="17"/>
  <c r="AH63" i="17"/>
  <c r="AF63" i="17"/>
  <c r="AE63" i="17"/>
  <c r="AC63" i="17"/>
  <c r="AB63" i="17"/>
  <c r="Z63" i="17"/>
  <c r="Y63" i="17"/>
  <c r="W63" i="17"/>
  <c r="V63" i="17"/>
  <c r="T63" i="17"/>
  <c r="S63" i="17"/>
  <c r="Q63" i="17"/>
  <c r="P63" i="17"/>
  <c r="N63" i="17"/>
  <c r="M63" i="17"/>
  <c r="K63" i="17"/>
  <c r="J63" i="17"/>
  <c r="H63" i="17"/>
  <c r="G63" i="17"/>
  <c r="E63" i="17"/>
  <c r="D63" i="17"/>
  <c r="B63" i="17"/>
  <c r="A63" i="17"/>
  <c r="AL62" i="17"/>
  <c r="AK62" i="17"/>
  <c r="AI62" i="17"/>
  <c r="AH62" i="17"/>
  <c r="AF62" i="17"/>
  <c r="AE62" i="17"/>
  <c r="AC62" i="17"/>
  <c r="AB62" i="17"/>
  <c r="Z62" i="17"/>
  <c r="Y62" i="17"/>
  <c r="W62" i="17"/>
  <c r="V62" i="17"/>
  <c r="T62" i="17"/>
  <c r="S62" i="17"/>
  <c r="Q62" i="17"/>
  <c r="P62" i="17"/>
  <c r="N62" i="17"/>
  <c r="M62" i="17"/>
  <c r="K62" i="17"/>
  <c r="J62" i="17"/>
  <c r="H62" i="17"/>
  <c r="G62" i="17"/>
  <c r="E62" i="17"/>
  <c r="D62" i="17"/>
  <c r="B62" i="17"/>
  <c r="A62" i="17"/>
  <c r="AL61" i="17"/>
  <c r="AK61" i="17"/>
  <c r="AI61" i="17"/>
  <c r="AH61" i="17"/>
  <c r="AF61" i="17"/>
  <c r="AE61" i="17"/>
  <c r="AC61" i="17"/>
  <c r="AB61" i="17"/>
  <c r="Z61" i="17"/>
  <c r="Y61" i="17"/>
  <c r="W61" i="17"/>
  <c r="V61" i="17"/>
  <c r="T61" i="17"/>
  <c r="S61" i="17"/>
  <c r="Q61" i="17"/>
  <c r="P61" i="17"/>
  <c r="N61" i="17"/>
  <c r="M61" i="17"/>
  <c r="K61" i="17"/>
  <c r="J61" i="17"/>
  <c r="H61" i="17"/>
  <c r="G61" i="17"/>
  <c r="E61" i="17"/>
  <c r="D61" i="17"/>
  <c r="B61" i="17"/>
  <c r="A61" i="17"/>
  <c r="AL60" i="17"/>
  <c r="AK60" i="17"/>
  <c r="AI60" i="17"/>
  <c r="AH60" i="17"/>
  <c r="AF60" i="17"/>
  <c r="AE60" i="17"/>
  <c r="AC60" i="17"/>
  <c r="AB60" i="17"/>
  <c r="Z60" i="17"/>
  <c r="Y60" i="17"/>
  <c r="W60" i="17"/>
  <c r="V60" i="17"/>
  <c r="T60" i="17"/>
  <c r="S60" i="17"/>
  <c r="Q60" i="17"/>
  <c r="P60" i="17"/>
  <c r="N60" i="17"/>
  <c r="M60" i="17"/>
  <c r="K60" i="17"/>
  <c r="J60" i="17"/>
  <c r="H60" i="17"/>
  <c r="G60" i="17"/>
  <c r="E60" i="17"/>
  <c r="D60" i="17"/>
  <c r="B60" i="17"/>
  <c r="A60" i="17"/>
  <c r="AL59" i="17"/>
  <c r="AK59" i="17"/>
  <c r="AI59" i="17"/>
  <c r="AH59" i="17"/>
  <c r="AF59" i="17"/>
  <c r="AE59" i="17"/>
  <c r="AC59" i="17"/>
  <c r="AB59" i="17"/>
  <c r="Z59" i="17"/>
  <c r="Y59" i="17"/>
  <c r="W59" i="17"/>
  <c r="V59" i="17"/>
  <c r="T59" i="17"/>
  <c r="S59" i="17"/>
  <c r="Q59" i="17"/>
  <c r="P59" i="17"/>
  <c r="N59" i="17"/>
  <c r="M59" i="17"/>
  <c r="K59" i="17"/>
  <c r="J59" i="17"/>
  <c r="H59" i="17"/>
  <c r="G59" i="17"/>
  <c r="E59" i="17"/>
  <c r="D59" i="17"/>
  <c r="B59" i="17"/>
  <c r="A59" i="17"/>
  <c r="AL58" i="17"/>
  <c r="AK58" i="17"/>
  <c r="AI58" i="17"/>
  <c r="AH58" i="17"/>
  <c r="AF58" i="17"/>
  <c r="AE58" i="17"/>
  <c r="AC58" i="17"/>
  <c r="AB58" i="17"/>
  <c r="Z58" i="17"/>
  <c r="Y58" i="17"/>
  <c r="W58" i="17"/>
  <c r="V58" i="17"/>
  <c r="T58" i="17"/>
  <c r="S58" i="17"/>
  <c r="Q58" i="17"/>
  <c r="P58" i="17"/>
  <c r="N58" i="17"/>
  <c r="M58" i="17"/>
  <c r="K58" i="17"/>
  <c r="J58" i="17"/>
  <c r="H58" i="17"/>
  <c r="G58" i="17"/>
  <c r="E58" i="17"/>
  <c r="D58" i="17"/>
  <c r="B58" i="17"/>
  <c r="A58" i="17"/>
  <c r="AL57" i="17"/>
  <c r="AK57" i="17"/>
  <c r="AI57" i="17"/>
  <c r="AH57" i="17"/>
  <c r="AF57" i="17"/>
  <c r="AE57" i="17"/>
  <c r="AC57" i="17"/>
  <c r="AB57" i="17"/>
  <c r="Z57" i="17"/>
  <c r="Y57" i="17"/>
  <c r="W57" i="17"/>
  <c r="V57" i="17"/>
  <c r="T57" i="17"/>
  <c r="S57" i="17"/>
  <c r="Q57" i="17"/>
  <c r="P57" i="17"/>
  <c r="N57" i="17"/>
  <c r="M57" i="17"/>
  <c r="K57" i="17"/>
  <c r="J57" i="17"/>
  <c r="H57" i="17"/>
  <c r="G57" i="17"/>
  <c r="E57" i="17"/>
  <c r="D57" i="17"/>
  <c r="B57" i="17"/>
  <c r="A57" i="17"/>
  <c r="AL56" i="17"/>
  <c r="AK56" i="17"/>
  <c r="AI56" i="17"/>
  <c r="AH56" i="17"/>
  <c r="AF56" i="17"/>
  <c r="AE56" i="17"/>
  <c r="AC56" i="17"/>
  <c r="AB56" i="17"/>
  <c r="Z56" i="17"/>
  <c r="Y56" i="17"/>
  <c r="W56" i="17"/>
  <c r="V56" i="17"/>
  <c r="T56" i="17"/>
  <c r="S56" i="17"/>
  <c r="Q56" i="17"/>
  <c r="P56" i="17"/>
  <c r="N56" i="17"/>
  <c r="M56" i="17"/>
  <c r="K56" i="17"/>
  <c r="J56" i="17"/>
  <c r="H56" i="17"/>
  <c r="G56" i="17"/>
  <c r="E56" i="17"/>
  <c r="D56" i="17"/>
  <c r="B56" i="17"/>
  <c r="A56" i="17"/>
  <c r="AL55" i="17"/>
  <c r="AK55" i="17"/>
  <c r="AI55" i="17"/>
  <c r="AH55" i="17"/>
  <c r="AF55" i="17"/>
  <c r="AE55" i="17"/>
  <c r="AC55" i="17"/>
  <c r="AB55" i="17"/>
  <c r="Z55" i="17"/>
  <c r="Y55" i="17"/>
  <c r="W55" i="17"/>
  <c r="V55" i="17"/>
  <c r="T55" i="17"/>
  <c r="S55" i="17"/>
  <c r="Q55" i="17"/>
  <c r="P55" i="17"/>
  <c r="N55" i="17"/>
  <c r="M55" i="17"/>
  <c r="K55" i="17"/>
  <c r="J55" i="17"/>
  <c r="H55" i="17"/>
  <c r="G55" i="17"/>
  <c r="E55" i="17"/>
  <c r="D55" i="17"/>
  <c r="B55" i="17"/>
  <c r="A55" i="17"/>
  <c r="AL54" i="17"/>
  <c r="AK54" i="17"/>
  <c r="AI54" i="17"/>
  <c r="AH54" i="17"/>
  <c r="AF54" i="17"/>
  <c r="AE54" i="17"/>
  <c r="AC54" i="17"/>
  <c r="AB54" i="17"/>
  <c r="Z54" i="17"/>
  <c r="Y54" i="17"/>
  <c r="W54" i="17"/>
  <c r="V54" i="17"/>
  <c r="T54" i="17"/>
  <c r="S54" i="17"/>
  <c r="Q54" i="17"/>
  <c r="P54" i="17"/>
  <c r="N54" i="17"/>
  <c r="M54" i="17"/>
  <c r="K54" i="17"/>
  <c r="J54" i="17"/>
  <c r="H54" i="17"/>
  <c r="G54" i="17"/>
  <c r="E54" i="17"/>
  <c r="D54" i="17"/>
  <c r="B54" i="17"/>
  <c r="A54" i="17"/>
  <c r="AL53" i="17"/>
  <c r="AK53" i="17"/>
  <c r="AI53" i="17"/>
  <c r="AH53" i="17"/>
  <c r="AF53" i="17"/>
  <c r="AE53" i="17"/>
  <c r="AC53" i="17"/>
  <c r="AB53" i="17"/>
  <c r="Z53" i="17"/>
  <c r="Y53" i="17"/>
  <c r="W53" i="17"/>
  <c r="V53" i="17"/>
  <c r="T53" i="17"/>
  <c r="S53" i="17"/>
  <c r="Q53" i="17"/>
  <c r="P53" i="17"/>
  <c r="N53" i="17"/>
  <c r="M53" i="17"/>
  <c r="K53" i="17"/>
  <c r="J53" i="17"/>
  <c r="H53" i="17"/>
  <c r="G53" i="17"/>
  <c r="E53" i="17"/>
  <c r="D53" i="17"/>
  <c r="B53" i="17"/>
  <c r="A53" i="17"/>
  <c r="AL52" i="17"/>
  <c r="AK52" i="17"/>
  <c r="AI52" i="17"/>
  <c r="AH52" i="17"/>
  <c r="AF52" i="17"/>
  <c r="AE52" i="17"/>
  <c r="AC52" i="17"/>
  <c r="AB52" i="17"/>
  <c r="Z52" i="17"/>
  <c r="Y52" i="17"/>
  <c r="W52" i="17"/>
  <c r="V52" i="17"/>
  <c r="T52" i="17"/>
  <c r="S52" i="17"/>
  <c r="Q52" i="17"/>
  <c r="P52" i="17"/>
  <c r="N52" i="17"/>
  <c r="M52" i="17"/>
  <c r="K52" i="17"/>
  <c r="J52" i="17"/>
  <c r="H52" i="17"/>
  <c r="G52" i="17"/>
  <c r="E52" i="17"/>
  <c r="D52" i="17"/>
  <c r="B52" i="17"/>
  <c r="A52" i="17"/>
  <c r="AL51" i="17"/>
  <c r="AK51" i="17"/>
  <c r="AI51" i="17"/>
  <c r="AH51" i="17"/>
  <c r="AF51" i="17"/>
  <c r="AE51" i="17"/>
  <c r="AC51" i="17"/>
  <c r="AB51" i="17"/>
  <c r="Z51" i="17"/>
  <c r="Y51" i="17"/>
  <c r="W51" i="17"/>
  <c r="V51" i="17"/>
  <c r="T51" i="17"/>
  <c r="S51" i="17"/>
  <c r="Q51" i="17"/>
  <c r="P51" i="17"/>
  <c r="N51" i="17"/>
  <c r="M51" i="17"/>
  <c r="K51" i="17"/>
  <c r="J51" i="17"/>
  <c r="H51" i="17"/>
  <c r="G51" i="17"/>
  <c r="E51" i="17"/>
  <c r="D51" i="17"/>
  <c r="B51" i="17"/>
  <c r="A51" i="17"/>
  <c r="AL50" i="17"/>
  <c r="AK50" i="17"/>
  <c r="AI50" i="17"/>
  <c r="AH50" i="17"/>
  <c r="AF50" i="17"/>
  <c r="AE50" i="17"/>
  <c r="AC50" i="17"/>
  <c r="AB50" i="17"/>
  <c r="Z50" i="17"/>
  <c r="Y50" i="17"/>
  <c r="W50" i="17"/>
  <c r="V50" i="17"/>
  <c r="T50" i="17"/>
  <c r="S50" i="17"/>
  <c r="Q50" i="17"/>
  <c r="P50" i="17"/>
  <c r="N50" i="17"/>
  <c r="M50" i="17"/>
  <c r="K50" i="17"/>
  <c r="J50" i="17"/>
  <c r="H50" i="17"/>
  <c r="G50" i="17"/>
  <c r="E50" i="17"/>
  <c r="D50" i="17"/>
  <c r="B50" i="17"/>
  <c r="A50" i="17"/>
  <c r="AL49" i="17"/>
  <c r="AK49" i="17"/>
  <c r="AI49" i="17"/>
  <c r="AH49" i="17"/>
  <c r="AF49" i="17"/>
  <c r="AE49" i="17"/>
  <c r="AC49" i="17"/>
  <c r="AB49" i="17"/>
  <c r="Z49" i="17"/>
  <c r="Y49" i="17"/>
  <c r="W49" i="17"/>
  <c r="V49" i="17"/>
  <c r="T49" i="17"/>
  <c r="S49" i="17"/>
  <c r="Q49" i="17"/>
  <c r="P49" i="17"/>
  <c r="N49" i="17"/>
  <c r="M49" i="17"/>
  <c r="K49" i="17"/>
  <c r="J49" i="17"/>
  <c r="H49" i="17"/>
  <c r="G49" i="17"/>
  <c r="E49" i="17"/>
  <c r="D49" i="17"/>
  <c r="B49" i="17"/>
  <c r="A49" i="17"/>
  <c r="AL48" i="17"/>
  <c r="AK48" i="17"/>
  <c r="AI48" i="17"/>
  <c r="AH48" i="17"/>
  <c r="AF48" i="17"/>
  <c r="AE48" i="17"/>
  <c r="AC48" i="17"/>
  <c r="AB48" i="17"/>
  <c r="Z48" i="17"/>
  <c r="Y48" i="17"/>
  <c r="W48" i="17"/>
  <c r="V48" i="17"/>
  <c r="T48" i="17"/>
  <c r="S48" i="17"/>
  <c r="Q48" i="17"/>
  <c r="P48" i="17"/>
  <c r="N48" i="17"/>
  <c r="M48" i="17"/>
  <c r="K48" i="17"/>
  <c r="J48" i="17"/>
  <c r="H48" i="17"/>
  <c r="G48" i="17"/>
  <c r="E48" i="17"/>
  <c r="D48" i="17"/>
  <c r="B48" i="17"/>
  <c r="A48" i="17"/>
  <c r="AL47" i="17"/>
  <c r="AK47" i="17"/>
  <c r="AI47" i="17"/>
  <c r="AH47" i="17"/>
  <c r="AF47" i="17"/>
  <c r="AE47" i="17"/>
  <c r="AC47" i="17"/>
  <c r="AB47" i="17"/>
  <c r="Z47" i="17"/>
  <c r="Y47" i="17"/>
  <c r="W47" i="17"/>
  <c r="V47" i="17"/>
  <c r="T47" i="17"/>
  <c r="S47" i="17"/>
  <c r="Q47" i="17"/>
  <c r="P47" i="17"/>
  <c r="N47" i="17"/>
  <c r="M47" i="17"/>
  <c r="K47" i="17"/>
  <c r="J47" i="17"/>
  <c r="H47" i="17"/>
  <c r="G47" i="17"/>
  <c r="E47" i="17"/>
  <c r="D47" i="17"/>
  <c r="B47" i="17"/>
  <c r="A47" i="17"/>
  <c r="AL46" i="17"/>
  <c r="AK46" i="17"/>
  <c r="AI46" i="17"/>
  <c r="AH46" i="17"/>
  <c r="AF46" i="17"/>
  <c r="AE46" i="17"/>
  <c r="AC46" i="17"/>
  <c r="AB46" i="17"/>
  <c r="Z46" i="17"/>
  <c r="Y46" i="17"/>
  <c r="W46" i="17"/>
  <c r="V46" i="17"/>
  <c r="T46" i="17"/>
  <c r="S46" i="17"/>
  <c r="Q46" i="17"/>
  <c r="P46" i="17"/>
  <c r="N46" i="17"/>
  <c r="M46" i="17"/>
  <c r="K46" i="17"/>
  <c r="J46" i="17"/>
  <c r="H46" i="17"/>
  <c r="G46" i="17"/>
  <c r="E46" i="17"/>
  <c r="D46" i="17"/>
  <c r="B46" i="17"/>
  <c r="A46" i="17"/>
  <c r="AL45" i="17"/>
  <c r="AK45" i="17"/>
  <c r="AI45" i="17"/>
  <c r="AH45" i="17"/>
  <c r="AF45" i="17"/>
  <c r="AE45" i="17"/>
  <c r="AC45" i="17"/>
  <c r="AB45" i="17"/>
  <c r="Z45" i="17"/>
  <c r="Y45" i="17"/>
  <c r="W45" i="17"/>
  <c r="V45" i="17"/>
  <c r="T45" i="17"/>
  <c r="S45" i="17"/>
  <c r="Q45" i="17"/>
  <c r="P45" i="17"/>
  <c r="N45" i="17"/>
  <c r="M45" i="17"/>
  <c r="K45" i="17"/>
  <c r="J45" i="17"/>
  <c r="H45" i="17"/>
  <c r="G45" i="17"/>
  <c r="E45" i="17"/>
  <c r="D45" i="17"/>
  <c r="B45" i="17"/>
  <c r="A45" i="17"/>
  <c r="AL44" i="17"/>
  <c r="AK44" i="17"/>
  <c r="AI44" i="17"/>
  <c r="AH44" i="17"/>
  <c r="AF44" i="17"/>
  <c r="AE44" i="17"/>
  <c r="AC44" i="17"/>
  <c r="AB44" i="17"/>
  <c r="Z44" i="17"/>
  <c r="Y44" i="17"/>
  <c r="W44" i="17"/>
  <c r="V44" i="17"/>
  <c r="T44" i="17"/>
  <c r="S44" i="17"/>
  <c r="Q44" i="17"/>
  <c r="P44" i="17"/>
  <c r="N44" i="17"/>
  <c r="M44" i="17"/>
  <c r="K44" i="17"/>
  <c r="J44" i="17"/>
  <c r="H44" i="17"/>
  <c r="G44" i="17"/>
  <c r="E44" i="17"/>
  <c r="D44" i="17"/>
  <c r="B44" i="17"/>
  <c r="A44" i="17"/>
  <c r="AL43" i="17"/>
  <c r="AK43" i="17"/>
  <c r="AI43" i="17"/>
  <c r="AH43" i="17"/>
  <c r="AF43" i="17"/>
  <c r="AE43" i="17"/>
  <c r="AC43" i="17"/>
  <c r="AB43" i="17"/>
  <c r="Z43" i="17"/>
  <c r="Y43" i="17"/>
  <c r="W43" i="17"/>
  <c r="V43" i="17"/>
  <c r="T43" i="17"/>
  <c r="S43" i="17"/>
  <c r="Q43" i="17"/>
  <c r="P43" i="17"/>
  <c r="N43" i="17"/>
  <c r="M43" i="17"/>
  <c r="K43" i="17"/>
  <c r="J43" i="17"/>
  <c r="H43" i="17"/>
  <c r="G43" i="17"/>
  <c r="E43" i="17"/>
  <c r="D43" i="17"/>
  <c r="B43" i="17"/>
  <c r="A43" i="17"/>
  <c r="AL42" i="17"/>
  <c r="AK42" i="17"/>
  <c r="AI42" i="17"/>
  <c r="AH42" i="17"/>
  <c r="AF42" i="17"/>
  <c r="AE42" i="17"/>
  <c r="AC42" i="17"/>
  <c r="AB42" i="17"/>
  <c r="Z42" i="17"/>
  <c r="Y42" i="17"/>
  <c r="W42" i="17"/>
  <c r="V42" i="17"/>
  <c r="T42" i="17"/>
  <c r="S42" i="17"/>
  <c r="Q42" i="17"/>
  <c r="P42" i="17"/>
  <c r="N42" i="17"/>
  <c r="M42" i="17"/>
  <c r="K42" i="17"/>
  <c r="J42" i="17"/>
  <c r="H42" i="17"/>
  <c r="G42" i="17"/>
  <c r="E42" i="17"/>
  <c r="D42" i="17"/>
  <c r="B42" i="17"/>
  <c r="A42" i="17"/>
  <c r="AL41" i="17"/>
  <c r="AK41" i="17"/>
  <c r="AI41" i="17"/>
  <c r="AH41" i="17"/>
  <c r="AF41" i="17"/>
  <c r="AE41" i="17"/>
  <c r="AC41" i="17"/>
  <c r="AB41" i="17"/>
  <c r="Z41" i="17"/>
  <c r="Y41" i="17"/>
  <c r="W41" i="17"/>
  <c r="V41" i="17"/>
  <c r="T41" i="17"/>
  <c r="S41" i="17"/>
  <c r="Q41" i="17"/>
  <c r="P41" i="17"/>
  <c r="N41" i="17"/>
  <c r="M41" i="17"/>
  <c r="K41" i="17"/>
  <c r="J41" i="17"/>
  <c r="H41" i="17"/>
  <c r="G41" i="17"/>
  <c r="E41" i="17"/>
  <c r="D41" i="17"/>
  <c r="B41" i="17"/>
  <c r="A41" i="17"/>
  <c r="AL40" i="17"/>
  <c r="AK40" i="17"/>
  <c r="AI40" i="17"/>
  <c r="AH40" i="17"/>
  <c r="AF40" i="17"/>
  <c r="AE40" i="17"/>
  <c r="AC40" i="17"/>
  <c r="AB40" i="17"/>
  <c r="Z40" i="17"/>
  <c r="Y40" i="17"/>
  <c r="W40" i="17"/>
  <c r="V40" i="17"/>
  <c r="T40" i="17"/>
  <c r="S40" i="17"/>
  <c r="Q40" i="17"/>
  <c r="P40" i="17"/>
  <c r="N40" i="17"/>
  <c r="M40" i="17"/>
  <c r="K40" i="17"/>
  <c r="J40" i="17"/>
  <c r="H40" i="17"/>
  <c r="G40" i="17"/>
  <c r="E40" i="17"/>
  <c r="D40" i="17"/>
  <c r="B40" i="17"/>
  <c r="A40" i="17"/>
  <c r="AL39" i="17"/>
  <c r="AK39" i="17"/>
  <c r="AI39" i="17"/>
  <c r="AH39" i="17"/>
  <c r="AF39" i="17"/>
  <c r="AE39" i="17"/>
  <c r="AC39" i="17"/>
  <c r="AB39" i="17"/>
  <c r="Z39" i="17"/>
  <c r="Y39" i="17"/>
  <c r="W39" i="17"/>
  <c r="V39" i="17"/>
  <c r="T39" i="17"/>
  <c r="S39" i="17"/>
  <c r="Q39" i="17"/>
  <c r="P39" i="17"/>
  <c r="N39" i="17"/>
  <c r="M39" i="17"/>
  <c r="K39" i="17"/>
  <c r="J39" i="17"/>
  <c r="H39" i="17"/>
  <c r="G39" i="17"/>
  <c r="E39" i="17"/>
  <c r="D39" i="17"/>
  <c r="B39" i="17"/>
  <c r="A39" i="17"/>
  <c r="AL38" i="17"/>
  <c r="AK38" i="17"/>
  <c r="AI38" i="17"/>
  <c r="AH38" i="17"/>
  <c r="AF38" i="17"/>
  <c r="AE38" i="17"/>
  <c r="AC38" i="17"/>
  <c r="AB38" i="17"/>
  <c r="Z38" i="17"/>
  <c r="Y38" i="17"/>
  <c r="W38" i="17"/>
  <c r="V38" i="17"/>
  <c r="T38" i="17"/>
  <c r="S38" i="17"/>
  <c r="Q38" i="17"/>
  <c r="P38" i="17"/>
  <c r="N38" i="17"/>
  <c r="M38" i="17"/>
  <c r="K38" i="17"/>
  <c r="J38" i="17"/>
  <c r="H38" i="17"/>
  <c r="G38" i="17"/>
  <c r="E38" i="17"/>
  <c r="D38" i="17"/>
  <c r="B38" i="17"/>
  <c r="A38" i="17"/>
  <c r="AL37" i="17"/>
  <c r="AK37" i="17"/>
  <c r="AI37" i="17"/>
  <c r="AH37" i="17"/>
  <c r="AF37" i="17"/>
  <c r="AE37" i="17"/>
  <c r="AC37" i="17"/>
  <c r="AB37" i="17"/>
  <c r="Z37" i="17"/>
  <c r="Y37" i="17"/>
  <c r="W37" i="17"/>
  <c r="V37" i="17"/>
  <c r="T37" i="17"/>
  <c r="S37" i="17"/>
  <c r="Q37" i="17"/>
  <c r="P37" i="17"/>
  <c r="N37" i="17"/>
  <c r="M37" i="17"/>
  <c r="K37" i="17"/>
  <c r="J37" i="17"/>
  <c r="H37" i="17"/>
  <c r="G37" i="17"/>
  <c r="E37" i="17"/>
  <c r="D37" i="17"/>
  <c r="B37" i="17"/>
  <c r="A37" i="17"/>
  <c r="AL36" i="17"/>
  <c r="AK36" i="17"/>
  <c r="AI36" i="17"/>
  <c r="AH36" i="17"/>
  <c r="AF36" i="17"/>
  <c r="AE36" i="17"/>
  <c r="AC36" i="17"/>
  <c r="AB36" i="17"/>
  <c r="Z36" i="17"/>
  <c r="Y36" i="17"/>
  <c r="W36" i="17"/>
  <c r="V36" i="17"/>
  <c r="T36" i="17"/>
  <c r="S36" i="17"/>
  <c r="Q36" i="17"/>
  <c r="P36" i="17"/>
  <c r="N36" i="17"/>
  <c r="M36" i="17"/>
  <c r="K36" i="17"/>
  <c r="J36" i="17"/>
  <c r="H36" i="17"/>
  <c r="G36" i="17"/>
  <c r="E36" i="17"/>
  <c r="D36" i="17"/>
  <c r="B36" i="17"/>
  <c r="A36" i="17"/>
  <c r="AL35" i="17"/>
  <c r="AK35" i="17"/>
  <c r="AI35" i="17"/>
  <c r="AH35" i="17"/>
  <c r="AF35" i="17"/>
  <c r="AE35" i="17"/>
  <c r="AC35" i="17"/>
  <c r="AB35" i="17"/>
  <c r="Z35" i="17"/>
  <c r="Y35" i="17"/>
  <c r="W35" i="17"/>
  <c r="V35" i="17"/>
  <c r="T35" i="17"/>
  <c r="S35" i="17"/>
  <c r="Q35" i="17"/>
  <c r="P35" i="17"/>
  <c r="N35" i="17"/>
  <c r="M35" i="17"/>
  <c r="K35" i="17"/>
  <c r="J35" i="17"/>
  <c r="H35" i="17"/>
  <c r="G35" i="17"/>
  <c r="E35" i="17"/>
  <c r="D35" i="17"/>
  <c r="B35" i="17"/>
  <c r="A35" i="17"/>
  <c r="AL34" i="17"/>
  <c r="AK34" i="17"/>
  <c r="AI34" i="17"/>
  <c r="AH34" i="17"/>
  <c r="AF34" i="17"/>
  <c r="AE34" i="17"/>
  <c r="AC34" i="17"/>
  <c r="AB34" i="17"/>
  <c r="Z34" i="17"/>
  <c r="Y34" i="17"/>
  <c r="W34" i="17"/>
  <c r="V34" i="17"/>
  <c r="T34" i="17"/>
  <c r="S34" i="17"/>
  <c r="Q34" i="17"/>
  <c r="P34" i="17"/>
  <c r="N34" i="17"/>
  <c r="M34" i="17"/>
  <c r="K34" i="17"/>
  <c r="J34" i="17"/>
  <c r="H34" i="17"/>
  <c r="G34" i="17"/>
  <c r="E34" i="17"/>
  <c r="D34" i="17"/>
  <c r="B34" i="17"/>
  <c r="A34" i="17"/>
  <c r="AL33" i="17"/>
  <c r="AK33" i="17"/>
  <c r="AI33" i="17"/>
  <c r="AH33" i="17"/>
  <c r="AF33" i="17"/>
  <c r="AE33" i="17"/>
  <c r="AC33" i="17"/>
  <c r="AB33" i="17"/>
  <c r="Z33" i="17"/>
  <c r="Y33" i="17"/>
  <c r="W33" i="17"/>
  <c r="V33" i="17"/>
  <c r="T33" i="17"/>
  <c r="S33" i="17"/>
  <c r="Q33" i="17"/>
  <c r="P33" i="17"/>
  <c r="N33" i="17"/>
  <c r="M33" i="17"/>
  <c r="K33" i="17"/>
  <c r="J33" i="17"/>
  <c r="H33" i="17"/>
  <c r="G33" i="17"/>
  <c r="E33" i="17"/>
  <c r="D33" i="17"/>
  <c r="B33" i="17"/>
  <c r="A33" i="17"/>
  <c r="AL32" i="17"/>
  <c r="AK32" i="17"/>
  <c r="AI32" i="17"/>
  <c r="AH32" i="17"/>
  <c r="AF32" i="17"/>
  <c r="AE32" i="17"/>
  <c r="AC32" i="17"/>
  <c r="AB32" i="17"/>
  <c r="Z32" i="17"/>
  <c r="Y32" i="17"/>
  <c r="W32" i="17"/>
  <c r="V32" i="17"/>
  <c r="T32" i="17"/>
  <c r="S32" i="17"/>
  <c r="Q32" i="17"/>
  <c r="P32" i="17"/>
  <c r="N32" i="17"/>
  <c r="M32" i="17"/>
  <c r="K32" i="17"/>
  <c r="J32" i="17"/>
  <c r="H32" i="17"/>
  <c r="G32" i="17"/>
  <c r="E32" i="17"/>
  <c r="D32" i="17"/>
  <c r="B32" i="17"/>
  <c r="A32" i="17"/>
  <c r="AL31" i="17"/>
  <c r="AK31" i="17"/>
  <c r="AI31" i="17"/>
  <c r="AH31" i="17"/>
  <c r="AF31" i="17"/>
  <c r="AE31" i="17"/>
  <c r="AC31" i="17"/>
  <c r="AB31" i="17"/>
  <c r="Z31" i="17"/>
  <c r="Y31" i="17"/>
  <c r="W31" i="17"/>
  <c r="V31" i="17"/>
  <c r="T31" i="17"/>
  <c r="S31" i="17"/>
  <c r="Q31" i="17"/>
  <c r="P31" i="17"/>
  <c r="N31" i="17"/>
  <c r="M31" i="17"/>
  <c r="K31" i="17"/>
  <c r="J31" i="17"/>
  <c r="H31" i="17"/>
  <c r="G31" i="17"/>
  <c r="E31" i="17"/>
  <c r="D31" i="17"/>
  <c r="B31" i="17"/>
  <c r="A31" i="17"/>
  <c r="AL30" i="17"/>
  <c r="AK30" i="17"/>
  <c r="AI30" i="17"/>
  <c r="AH30" i="17"/>
  <c r="AF30" i="17"/>
  <c r="AE30" i="17"/>
  <c r="AC30" i="17"/>
  <c r="AB30" i="17"/>
  <c r="Z30" i="17"/>
  <c r="Y30" i="17"/>
  <c r="W30" i="17"/>
  <c r="V30" i="17"/>
  <c r="T30" i="17"/>
  <c r="S30" i="17"/>
  <c r="Q30" i="17"/>
  <c r="P30" i="17"/>
  <c r="N30" i="17"/>
  <c r="M30" i="17"/>
  <c r="K30" i="17"/>
  <c r="J30" i="17"/>
  <c r="H30" i="17"/>
  <c r="G30" i="17"/>
  <c r="E30" i="17"/>
  <c r="D30" i="17"/>
  <c r="B30" i="17"/>
  <c r="A30" i="17"/>
  <c r="AL29" i="17"/>
  <c r="AK29" i="17"/>
  <c r="AI29" i="17"/>
  <c r="AH29" i="17"/>
  <c r="AF29" i="17"/>
  <c r="AE29" i="17"/>
  <c r="AC29" i="17"/>
  <c r="AB29" i="17"/>
  <c r="Z29" i="17"/>
  <c r="Y29" i="17"/>
  <c r="W29" i="17"/>
  <c r="V29" i="17"/>
  <c r="T29" i="17"/>
  <c r="S29" i="17"/>
  <c r="Q29" i="17"/>
  <c r="P29" i="17"/>
  <c r="N29" i="17"/>
  <c r="M29" i="17"/>
  <c r="K29" i="17"/>
  <c r="J29" i="17"/>
  <c r="H29" i="17"/>
  <c r="G29" i="17"/>
  <c r="E29" i="17"/>
  <c r="D29" i="17"/>
  <c r="B29" i="17"/>
  <c r="A29" i="17"/>
  <c r="AL28" i="17"/>
  <c r="AK28" i="17"/>
  <c r="AI28" i="17"/>
  <c r="AH28" i="17"/>
  <c r="AF28" i="17"/>
  <c r="AE28" i="17"/>
  <c r="AC28" i="17"/>
  <c r="AB28" i="17"/>
  <c r="Z28" i="17"/>
  <c r="Y28" i="17"/>
  <c r="W28" i="17"/>
  <c r="V28" i="17"/>
  <c r="T28" i="17"/>
  <c r="S28" i="17"/>
  <c r="Q28" i="17"/>
  <c r="P28" i="17"/>
  <c r="N28" i="17"/>
  <c r="M28" i="17"/>
  <c r="K28" i="17"/>
  <c r="J28" i="17"/>
  <c r="H28" i="17"/>
  <c r="G28" i="17"/>
  <c r="E28" i="17"/>
  <c r="D28" i="17"/>
  <c r="B28" i="17"/>
  <c r="A28" i="17"/>
  <c r="AL27" i="17"/>
  <c r="AK27" i="17"/>
  <c r="AI27" i="17"/>
  <c r="AH27" i="17"/>
  <c r="AF27" i="17"/>
  <c r="AE27" i="17"/>
  <c r="AC27" i="17"/>
  <c r="AB27" i="17"/>
  <c r="Z27" i="17"/>
  <c r="Y27" i="17"/>
  <c r="W27" i="17"/>
  <c r="V27" i="17"/>
  <c r="T27" i="17"/>
  <c r="S27" i="17"/>
  <c r="Q27" i="17"/>
  <c r="P27" i="17"/>
  <c r="N27" i="17"/>
  <c r="M27" i="17"/>
  <c r="K27" i="17"/>
  <c r="J27" i="17"/>
  <c r="H27" i="17"/>
  <c r="G27" i="17"/>
  <c r="E27" i="17"/>
  <c r="D27" i="17"/>
  <c r="B27" i="17"/>
  <c r="A27" i="17"/>
  <c r="AL26" i="17"/>
  <c r="AK26" i="17"/>
  <c r="AI26" i="17"/>
  <c r="AH26" i="17"/>
  <c r="AF26" i="17"/>
  <c r="AE26" i="17"/>
  <c r="AC26" i="17"/>
  <c r="AB26" i="17"/>
  <c r="Z26" i="17"/>
  <c r="Y26" i="17"/>
  <c r="W26" i="17"/>
  <c r="V26" i="17"/>
  <c r="T26" i="17"/>
  <c r="S26" i="17"/>
  <c r="Q26" i="17"/>
  <c r="P26" i="17"/>
  <c r="N26" i="17"/>
  <c r="M26" i="17"/>
  <c r="K26" i="17"/>
  <c r="J26" i="17"/>
  <c r="H26" i="17"/>
  <c r="G26" i="17"/>
  <c r="E26" i="17"/>
  <c r="D26" i="17"/>
  <c r="B26" i="17"/>
  <c r="A26" i="17"/>
  <c r="AL25" i="17"/>
  <c r="AK25" i="17"/>
  <c r="AI25" i="17"/>
  <c r="AH25" i="17"/>
  <c r="AF25" i="17"/>
  <c r="AE25" i="17"/>
  <c r="AC25" i="17"/>
  <c r="AB25" i="17"/>
  <c r="Z25" i="17"/>
  <c r="Y25" i="17"/>
  <c r="W25" i="17"/>
  <c r="V25" i="17"/>
  <c r="T25" i="17"/>
  <c r="S25" i="17"/>
  <c r="Q25" i="17"/>
  <c r="P25" i="17"/>
  <c r="N25" i="17"/>
  <c r="M25" i="17"/>
  <c r="K25" i="17"/>
  <c r="J25" i="17"/>
  <c r="H25" i="17"/>
  <c r="G25" i="17"/>
  <c r="E25" i="17"/>
  <c r="D25" i="17"/>
  <c r="B25" i="17"/>
  <c r="A25" i="17"/>
  <c r="AL24" i="17"/>
  <c r="AK24" i="17"/>
  <c r="AI24" i="17"/>
  <c r="AH24" i="17"/>
  <c r="AF24" i="17"/>
  <c r="AE24" i="17"/>
  <c r="AC24" i="17"/>
  <c r="AB24" i="17"/>
  <c r="Z24" i="17"/>
  <c r="Y24" i="17"/>
  <c r="W24" i="17"/>
  <c r="V24" i="17"/>
  <c r="T24" i="17"/>
  <c r="S24" i="17"/>
  <c r="Q24" i="17"/>
  <c r="P24" i="17"/>
  <c r="N24" i="17"/>
  <c r="M24" i="17"/>
  <c r="K24" i="17"/>
  <c r="J24" i="17"/>
  <c r="H24" i="17"/>
  <c r="G24" i="17"/>
  <c r="E24" i="17"/>
  <c r="D24" i="17"/>
  <c r="B24" i="17"/>
  <c r="A24" i="17"/>
  <c r="AL23" i="17"/>
  <c r="AK23" i="17"/>
  <c r="AI23" i="17"/>
  <c r="AH23" i="17"/>
  <c r="AF23" i="17"/>
  <c r="AE23" i="17"/>
  <c r="AC23" i="17"/>
  <c r="AB23" i="17"/>
  <c r="Z23" i="17"/>
  <c r="Y23" i="17"/>
  <c r="W23" i="17"/>
  <c r="V23" i="17"/>
  <c r="T23" i="17"/>
  <c r="S23" i="17"/>
  <c r="Q23" i="17"/>
  <c r="P23" i="17"/>
  <c r="N23" i="17"/>
  <c r="M23" i="17"/>
  <c r="K23" i="17"/>
  <c r="J23" i="17"/>
  <c r="H23" i="17"/>
  <c r="G23" i="17"/>
  <c r="E23" i="17"/>
  <c r="D23" i="17"/>
  <c r="B23" i="17"/>
  <c r="A23" i="17"/>
  <c r="AL22" i="17"/>
  <c r="AK22" i="17"/>
  <c r="AI22" i="17"/>
  <c r="AH22" i="17"/>
  <c r="AF22" i="17"/>
  <c r="AE22" i="17"/>
  <c r="AC22" i="17"/>
  <c r="AB22" i="17"/>
  <c r="Z22" i="17"/>
  <c r="Y22" i="17"/>
  <c r="W22" i="17"/>
  <c r="V22" i="17"/>
  <c r="T22" i="17"/>
  <c r="S22" i="17"/>
  <c r="Q22" i="17"/>
  <c r="P22" i="17"/>
  <c r="N22" i="17"/>
  <c r="M22" i="17"/>
  <c r="K22" i="17"/>
  <c r="J22" i="17"/>
  <c r="H22" i="17"/>
  <c r="G22" i="17"/>
  <c r="E22" i="17"/>
  <c r="D22" i="17"/>
  <c r="B22" i="17"/>
  <c r="A22" i="17"/>
  <c r="AL21" i="17"/>
  <c r="AK21" i="17"/>
  <c r="AI21" i="17"/>
  <c r="AH21" i="17"/>
  <c r="AF21" i="17"/>
  <c r="AE21" i="17"/>
  <c r="AC21" i="17"/>
  <c r="AB21" i="17"/>
  <c r="Z21" i="17"/>
  <c r="Y21" i="17"/>
  <c r="W21" i="17"/>
  <c r="V21" i="17"/>
  <c r="T21" i="17"/>
  <c r="S21" i="17"/>
  <c r="Q21" i="17"/>
  <c r="P21" i="17"/>
  <c r="N21" i="17"/>
  <c r="M21" i="17"/>
  <c r="K21" i="17"/>
  <c r="J21" i="17"/>
  <c r="H21" i="17"/>
  <c r="G21" i="17"/>
  <c r="E21" i="17"/>
  <c r="D21" i="17"/>
  <c r="B21" i="17"/>
  <c r="A21" i="17"/>
  <c r="AL20" i="17"/>
  <c r="AK20" i="17"/>
  <c r="AI20" i="17"/>
  <c r="AH20" i="17"/>
  <c r="AF20" i="17"/>
  <c r="AE20" i="17"/>
  <c r="AC20" i="17"/>
  <c r="AB20" i="17"/>
  <c r="Z20" i="17"/>
  <c r="Y20" i="17"/>
  <c r="W20" i="17"/>
  <c r="V20" i="17"/>
  <c r="T20" i="17"/>
  <c r="S20" i="17"/>
  <c r="Q20" i="17"/>
  <c r="P20" i="17"/>
  <c r="N20" i="17"/>
  <c r="M20" i="17"/>
  <c r="K20" i="17"/>
  <c r="J20" i="17"/>
  <c r="H20" i="17"/>
  <c r="G20" i="17"/>
  <c r="E20" i="17"/>
  <c r="D20" i="17"/>
  <c r="B20" i="17"/>
  <c r="A20" i="17"/>
  <c r="AL19" i="17"/>
  <c r="AK19" i="17"/>
  <c r="AI19" i="17"/>
  <c r="AH19" i="17"/>
  <c r="AF19" i="17"/>
  <c r="AE19" i="17"/>
  <c r="AC19" i="17"/>
  <c r="AB19" i="17"/>
  <c r="Z19" i="17"/>
  <c r="Y19" i="17"/>
  <c r="W19" i="17"/>
  <c r="V19" i="17"/>
  <c r="T19" i="17"/>
  <c r="S19" i="17"/>
  <c r="Q19" i="17"/>
  <c r="P19" i="17"/>
  <c r="N19" i="17"/>
  <c r="M19" i="17"/>
  <c r="K19" i="17"/>
  <c r="J19" i="17"/>
  <c r="H19" i="17"/>
  <c r="G19" i="17"/>
  <c r="E19" i="17"/>
  <c r="D19" i="17"/>
  <c r="B19" i="17"/>
  <c r="A19" i="17"/>
  <c r="AL18" i="17"/>
  <c r="AK18" i="17"/>
  <c r="AI18" i="17"/>
  <c r="AH18" i="17"/>
  <c r="AF18" i="17"/>
  <c r="AE18" i="17"/>
  <c r="AC18" i="17"/>
  <c r="AB18" i="17"/>
  <c r="Z18" i="17"/>
  <c r="Y18" i="17"/>
  <c r="W18" i="17"/>
  <c r="V18" i="17"/>
  <c r="T18" i="17"/>
  <c r="S18" i="17"/>
  <c r="Q18" i="17"/>
  <c r="P18" i="17"/>
  <c r="N18" i="17"/>
  <c r="M18" i="17"/>
  <c r="K18" i="17"/>
  <c r="J18" i="17"/>
  <c r="H18" i="17"/>
  <c r="G18" i="17"/>
  <c r="E18" i="17"/>
  <c r="D18" i="17"/>
  <c r="B18" i="17"/>
  <c r="A18" i="17"/>
  <c r="AL17" i="17"/>
  <c r="AK17" i="17"/>
  <c r="AI17" i="17"/>
  <c r="AH17" i="17"/>
  <c r="AF17" i="17"/>
  <c r="AE17" i="17"/>
  <c r="AC17" i="17"/>
  <c r="AB17" i="17"/>
  <c r="Z17" i="17"/>
  <c r="Y17" i="17"/>
  <c r="W17" i="17"/>
  <c r="V17" i="17"/>
  <c r="T17" i="17"/>
  <c r="S17" i="17"/>
  <c r="Q17" i="17"/>
  <c r="P17" i="17"/>
  <c r="N17" i="17"/>
  <c r="M17" i="17"/>
  <c r="K17" i="17"/>
  <c r="J17" i="17"/>
  <c r="H17" i="17"/>
  <c r="G17" i="17"/>
  <c r="E17" i="17"/>
  <c r="D17" i="17"/>
  <c r="B17" i="17"/>
  <c r="A17" i="17"/>
  <c r="AL16" i="17"/>
  <c r="AK16" i="17"/>
  <c r="AI16" i="17"/>
  <c r="AH16" i="17"/>
  <c r="AF16" i="17"/>
  <c r="AE16" i="17"/>
  <c r="AC16" i="17"/>
  <c r="AB16" i="17"/>
  <c r="Z16" i="17"/>
  <c r="Y16" i="17"/>
  <c r="W16" i="17"/>
  <c r="V16" i="17"/>
  <c r="T16" i="17"/>
  <c r="S16" i="17"/>
  <c r="Q16" i="17"/>
  <c r="P16" i="17"/>
  <c r="N16" i="17"/>
  <c r="M16" i="17"/>
  <c r="K16" i="17"/>
  <c r="J16" i="17"/>
  <c r="H16" i="17"/>
  <c r="G16" i="17"/>
  <c r="E16" i="17"/>
  <c r="D16" i="17"/>
  <c r="B16" i="17"/>
  <c r="A16" i="17"/>
  <c r="AL15" i="17"/>
  <c r="AK15" i="17"/>
  <c r="AI15" i="17"/>
  <c r="AH15" i="17"/>
  <c r="AF15" i="17"/>
  <c r="AE15" i="17"/>
  <c r="AC15" i="17"/>
  <c r="AB15" i="17"/>
  <c r="Z15" i="17"/>
  <c r="Y15" i="17"/>
  <c r="W15" i="17"/>
  <c r="V15" i="17"/>
  <c r="T15" i="17"/>
  <c r="S15" i="17"/>
  <c r="Q15" i="17"/>
  <c r="P15" i="17"/>
  <c r="N15" i="17"/>
  <c r="M15" i="17"/>
  <c r="K15" i="17"/>
  <c r="J15" i="17"/>
  <c r="H15" i="17"/>
  <c r="G15" i="17"/>
  <c r="E15" i="17"/>
  <c r="D15" i="17"/>
  <c r="B15" i="17"/>
  <c r="A15" i="17"/>
  <c r="AL14" i="17"/>
  <c r="AK14" i="17"/>
  <c r="AI14" i="17"/>
  <c r="AH14" i="17"/>
  <c r="AF14" i="17"/>
  <c r="AE14" i="17"/>
  <c r="AC14" i="17"/>
  <c r="AB14" i="17"/>
  <c r="Z14" i="17"/>
  <c r="Y14" i="17"/>
  <c r="W14" i="17"/>
  <c r="V14" i="17"/>
  <c r="T14" i="17"/>
  <c r="S14" i="17"/>
  <c r="Q14" i="17"/>
  <c r="P14" i="17"/>
  <c r="N14" i="17"/>
  <c r="M14" i="17"/>
  <c r="K14" i="17"/>
  <c r="J14" i="17"/>
  <c r="H14" i="17"/>
  <c r="G14" i="17"/>
  <c r="E14" i="17"/>
  <c r="D14" i="17"/>
  <c r="B14" i="17"/>
  <c r="A14" i="17"/>
  <c r="AL13" i="17"/>
  <c r="AK13" i="17"/>
  <c r="AI13" i="17"/>
  <c r="AH13" i="17"/>
  <c r="AF13" i="17"/>
  <c r="AE13" i="17"/>
  <c r="AC13" i="17"/>
  <c r="AB13" i="17"/>
  <c r="Z13" i="17"/>
  <c r="Y13" i="17"/>
  <c r="W13" i="17"/>
  <c r="V13" i="17"/>
  <c r="T13" i="17"/>
  <c r="S13" i="17"/>
  <c r="Q13" i="17"/>
  <c r="P13" i="17"/>
  <c r="N13" i="17"/>
  <c r="M13" i="17"/>
  <c r="K13" i="17"/>
  <c r="J13" i="17"/>
  <c r="H13" i="17"/>
  <c r="G13" i="17"/>
  <c r="E13" i="17"/>
  <c r="D13" i="17"/>
  <c r="B13" i="17"/>
  <c r="A13" i="17"/>
  <c r="AL12" i="17"/>
  <c r="AK12" i="17"/>
  <c r="AI12" i="17"/>
  <c r="AH12" i="17"/>
  <c r="AF12" i="17"/>
  <c r="AE12" i="17"/>
  <c r="AC12" i="17"/>
  <c r="AB12" i="17"/>
  <c r="Z12" i="17"/>
  <c r="Y12" i="17"/>
  <c r="W12" i="17"/>
  <c r="V12" i="17"/>
  <c r="T12" i="17"/>
  <c r="S12" i="17"/>
  <c r="Q12" i="17"/>
  <c r="P12" i="17"/>
  <c r="N12" i="17"/>
  <c r="M12" i="17"/>
  <c r="K12" i="17"/>
  <c r="J12" i="17"/>
  <c r="H12" i="17"/>
  <c r="G12" i="17"/>
  <c r="E12" i="17"/>
  <c r="D12" i="17"/>
  <c r="B12" i="17"/>
  <c r="A12" i="17"/>
  <c r="AL11" i="17"/>
  <c r="AK11" i="17"/>
  <c r="AI11" i="17"/>
  <c r="AH11" i="17"/>
  <c r="AF11" i="17"/>
  <c r="AE11" i="17"/>
  <c r="AC11" i="17"/>
  <c r="AB11" i="17"/>
  <c r="Z11" i="17"/>
  <c r="Y11" i="17"/>
  <c r="W11" i="17"/>
  <c r="V11" i="17"/>
  <c r="T11" i="17"/>
  <c r="S11" i="17"/>
  <c r="Q11" i="17"/>
  <c r="P11" i="17"/>
  <c r="N11" i="17"/>
  <c r="M11" i="17"/>
  <c r="K11" i="17"/>
  <c r="J11" i="17"/>
  <c r="H11" i="17"/>
  <c r="G11" i="17"/>
  <c r="E11" i="17"/>
  <c r="D11" i="17"/>
  <c r="B11" i="17"/>
  <c r="A11" i="17"/>
  <c r="AL10" i="17"/>
  <c r="AK10" i="17"/>
  <c r="AI10" i="17"/>
  <c r="AH10" i="17"/>
  <c r="AF10" i="17"/>
  <c r="AE10" i="17"/>
  <c r="AC10" i="17"/>
  <c r="AB10" i="17"/>
  <c r="Z10" i="17"/>
  <c r="Y10" i="17"/>
  <c r="W10" i="17"/>
  <c r="V10" i="17"/>
  <c r="T10" i="17"/>
  <c r="S10" i="17"/>
  <c r="Q10" i="17"/>
  <c r="P10" i="17"/>
  <c r="N10" i="17"/>
  <c r="M10" i="17"/>
  <c r="K10" i="17"/>
  <c r="J10" i="17"/>
  <c r="H10" i="17"/>
  <c r="G10" i="17"/>
  <c r="E10" i="17"/>
  <c r="D10" i="17"/>
  <c r="B10" i="17"/>
  <c r="A10" i="17"/>
  <c r="AL9" i="17"/>
  <c r="AK9" i="17"/>
  <c r="AI9" i="17"/>
  <c r="AH9" i="17"/>
  <c r="AF9" i="17"/>
  <c r="AE9" i="17"/>
  <c r="AC9" i="17"/>
  <c r="AB9" i="17"/>
  <c r="Z9" i="17"/>
  <c r="Y9" i="17"/>
  <c r="W9" i="17"/>
  <c r="V9" i="17"/>
  <c r="T9" i="17"/>
  <c r="S9" i="17"/>
  <c r="Q9" i="17"/>
  <c r="P9" i="17"/>
  <c r="N9" i="17"/>
  <c r="M9" i="17"/>
  <c r="K9" i="17"/>
  <c r="J9" i="17"/>
  <c r="H9" i="17"/>
  <c r="G9" i="17"/>
  <c r="E9" i="17"/>
  <c r="D9" i="17"/>
  <c r="B9" i="17"/>
  <c r="A9" i="17"/>
  <c r="AL8" i="17"/>
  <c r="AK8" i="17"/>
  <c r="AI8" i="17"/>
  <c r="AH8" i="17"/>
  <c r="AF8" i="17"/>
  <c r="AE8" i="17"/>
  <c r="AC8" i="17"/>
  <c r="AB8" i="17"/>
  <c r="Z8" i="17"/>
  <c r="Y8" i="17"/>
  <c r="W8" i="17"/>
  <c r="V8" i="17"/>
  <c r="T8" i="17"/>
  <c r="S8" i="17"/>
  <c r="Q8" i="17"/>
  <c r="P8" i="17"/>
  <c r="N8" i="17"/>
  <c r="M8" i="17"/>
  <c r="K8" i="17"/>
  <c r="J8" i="17"/>
  <c r="H8" i="17"/>
  <c r="G8" i="17"/>
  <c r="E8" i="17"/>
  <c r="D8" i="17"/>
  <c r="B8" i="17"/>
  <c r="A8" i="17"/>
  <c r="AL7" i="17"/>
  <c r="AK7" i="17"/>
  <c r="AI7" i="17"/>
  <c r="AH7" i="17"/>
  <c r="AF7" i="17"/>
  <c r="AE7" i="17"/>
  <c r="AC7" i="17"/>
  <c r="AB7" i="17"/>
  <c r="Z7" i="17"/>
  <c r="Y7" i="17"/>
  <c r="W7" i="17"/>
  <c r="V7" i="17"/>
  <c r="T7" i="17"/>
  <c r="S7" i="17"/>
  <c r="Q7" i="17"/>
  <c r="P7" i="17"/>
  <c r="N7" i="17"/>
  <c r="M7" i="17"/>
  <c r="K7" i="17"/>
  <c r="J7" i="17"/>
  <c r="H7" i="17"/>
  <c r="G7" i="17"/>
  <c r="E7" i="17"/>
  <c r="D7" i="17"/>
  <c r="B7" i="17"/>
  <c r="A7" i="17"/>
  <c r="AL6" i="17"/>
  <c r="AK6" i="17"/>
  <c r="AI6" i="17"/>
  <c r="AH6" i="17"/>
  <c r="AF6" i="17"/>
  <c r="AE6" i="17"/>
  <c r="AC6" i="17"/>
  <c r="AB6" i="17"/>
  <c r="Z6" i="17"/>
  <c r="Y6" i="17"/>
  <c r="W6" i="17"/>
  <c r="V6" i="17"/>
  <c r="T6" i="17"/>
  <c r="S6" i="17"/>
  <c r="Q6" i="17"/>
  <c r="P6" i="17"/>
  <c r="N6" i="17"/>
  <c r="M6" i="17"/>
  <c r="K6" i="17"/>
  <c r="J6" i="17"/>
  <c r="H6" i="17"/>
  <c r="G6" i="17"/>
  <c r="E6" i="17"/>
  <c r="D6" i="17"/>
  <c r="B6" i="17"/>
  <c r="A6" i="17"/>
  <c r="AL3" i="17"/>
  <c r="W72" i="16"/>
  <c r="V72" i="16"/>
  <c r="T72" i="16"/>
  <c r="S72" i="16"/>
  <c r="Q72" i="16"/>
  <c r="P72" i="16"/>
  <c r="N72" i="16"/>
  <c r="M72" i="16"/>
  <c r="K72" i="16"/>
  <c r="J72" i="16"/>
  <c r="H72" i="16"/>
  <c r="G72" i="16"/>
  <c r="E72" i="16"/>
  <c r="D72" i="16"/>
  <c r="B72" i="16"/>
  <c r="A72" i="16"/>
  <c r="W71" i="16"/>
  <c r="V71" i="16"/>
  <c r="T71" i="16"/>
  <c r="S71" i="16"/>
  <c r="Q71" i="16"/>
  <c r="P71" i="16"/>
  <c r="N71" i="16"/>
  <c r="M71" i="16"/>
  <c r="K71" i="16"/>
  <c r="J71" i="16"/>
  <c r="H71" i="16"/>
  <c r="G71" i="16"/>
  <c r="E71" i="16"/>
  <c r="D71" i="16"/>
  <c r="B71" i="16"/>
  <c r="A71" i="16"/>
  <c r="W70" i="16"/>
  <c r="V70" i="16"/>
  <c r="T70" i="16"/>
  <c r="S70" i="16"/>
  <c r="Q70" i="16"/>
  <c r="P70" i="16"/>
  <c r="N70" i="16"/>
  <c r="M70" i="16"/>
  <c r="K70" i="16"/>
  <c r="J70" i="16"/>
  <c r="H70" i="16"/>
  <c r="G70" i="16"/>
  <c r="E70" i="16"/>
  <c r="D70" i="16"/>
  <c r="B70" i="16"/>
  <c r="A70" i="16"/>
  <c r="W69" i="16"/>
  <c r="V69" i="16"/>
  <c r="T69" i="16"/>
  <c r="S69" i="16"/>
  <c r="Q69" i="16"/>
  <c r="P69" i="16"/>
  <c r="N69" i="16"/>
  <c r="M69" i="16"/>
  <c r="K69" i="16"/>
  <c r="J69" i="16"/>
  <c r="H69" i="16"/>
  <c r="G69" i="16"/>
  <c r="E69" i="16"/>
  <c r="D69" i="16"/>
  <c r="B69" i="16"/>
  <c r="A69" i="16"/>
  <c r="W68" i="16"/>
  <c r="V68" i="16"/>
  <c r="T68" i="16"/>
  <c r="S68" i="16"/>
  <c r="Q68" i="16"/>
  <c r="P68" i="16"/>
  <c r="N68" i="16"/>
  <c r="M68" i="16"/>
  <c r="K68" i="16"/>
  <c r="J68" i="16"/>
  <c r="H68" i="16"/>
  <c r="G68" i="16"/>
  <c r="E68" i="16"/>
  <c r="D68" i="16"/>
  <c r="B68" i="16"/>
  <c r="A68" i="16"/>
  <c r="W67" i="16"/>
  <c r="V67" i="16"/>
  <c r="T67" i="16"/>
  <c r="S67" i="16"/>
  <c r="Q67" i="16"/>
  <c r="P67" i="16"/>
  <c r="N67" i="16"/>
  <c r="M67" i="16"/>
  <c r="K67" i="16"/>
  <c r="J67" i="16"/>
  <c r="H67" i="16"/>
  <c r="G67" i="16"/>
  <c r="E67" i="16"/>
  <c r="D67" i="16"/>
  <c r="B67" i="16"/>
  <c r="A67" i="16"/>
  <c r="W66" i="16"/>
  <c r="V66" i="16"/>
  <c r="T66" i="16"/>
  <c r="S66" i="16"/>
  <c r="Q66" i="16"/>
  <c r="P66" i="16"/>
  <c r="N66" i="16"/>
  <c r="M66" i="16"/>
  <c r="K66" i="16"/>
  <c r="J66" i="16"/>
  <c r="H66" i="16"/>
  <c r="G66" i="16"/>
  <c r="E66" i="16"/>
  <c r="D66" i="16"/>
  <c r="B66" i="16"/>
  <c r="A66" i="16"/>
  <c r="W65" i="16"/>
  <c r="V65" i="16"/>
  <c r="T65" i="16"/>
  <c r="S65" i="16"/>
  <c r="Q65" i="16"/>
  <c r="P65" i="16"/>
  <c r="N65" i="16"/>
  <c r="M65" i="16"/>
  <c r="K65" i="16"/>
  <c r="J65" i="16"/>
  <c r="H65" i="16"/>
  <c r="G65" i="16"/>
  <c r="E65" i="16"/>
  <c r="D65" i="16"/>
  <c r="B65" i="16"/>
  <c r="A65" i="16"/>
  <c r="W64" i="16"/>
  <c r="V64" i="16"/>
  <c r="T64" i="16"/>
  <c r="S64" i="16"/>
  <c r="Q64" i="16"/>
  <c r="P64" i="16"/>
  <c r="N64" i="16"/>
  <c r="M64" i="16"/>
  <c r="K64" i="16"/>
  <c r="J64" i="16"/>
  <c r="H64" i="16"/>
  <c r="G64" i="16"/>
  <c r="E64" i="16"/>
  <c r="D64" i="16"/>
  <c r="B64" i="16"/>
  <c r="A64" i="16"/>
  <c r="W63" i="16"/>
  <c r="V63" i="16"/>
  <c r="T63" i="16"/>
  <c r="S63" i="16"/>
  <c r="Q63" i="16"/>
  <c r="P63" i="16"/>
  <c r="N63" i="16"/>
  <c r="M63" i="16"/>
  <c r="K63" i="16"/>
  <c r="J63" i="16"/>
  <c r="H63" i="16"/>
  <c r="G63" i="16"/>
  <c r="E63" i="16"/>
  <c r="D63" i="16"/>
  <c r="B63" i="16"/>
  <c r="A63" i="16"/>
  <c r="W62" i="16"/>
  <c r="V62" i="16"/>
  <c r="T62" i="16"/>
  <c r="S62" i="16"/>
  <c r="Q62" i="16"/>
  <c r="P62" i="16"/>
  <c r="N62" i="16"/>
  <c r="M62" i="16"/>
  <c r="K62" i="16"/>
  <c r="J62" i="16"/>
  <c r="H62" i="16"/>
  <c r="G62" i="16"/>
  <c r="E62" i="16"/>
  <c r="D62" i="16"/>
  <c r="B62" i="16"/>
  <c r="A62" i="16"/>
  <c r="W61" i="16"/>
  <c r="V61" i="16"/>
  <c r="T61" i="16"/>
  <c r="S61" i="16"/>
  <c r="Q61" i="16"/>
  <c r="P61" i="16"/>
  <c r="N61" i="16"/>
  <c r="M61" i="16"/>
  <c r="K61" i="16"/>
  <c r="J61" i="16"/>
  <c r="H61" i="16"/>
  <c r="G61" i="16"/>
  <c r="E61" i="16"/>
  <c r="D61" i="16"/>
  <c r="B61" i="16"/>
  <c r="A61" i="16"/>
  <c r="W60" i="16"/>
  <c r="V60" i="16"/>
  <c r="T60" i="16"/>
  <c r="S60" i="16"/>
  <c r="Q60" i="16"/>
  <c r="P60" i="16"/>
  <c r="N60" i="16"/>
  <c r="M60" i="16"/>
  <c r="K60" i="16"/>
  <c r="J60" i="16"/>
  <c r="H60" i="16"/>
  <c r="G60" i="16"/>
  <c r="E60" i="16"/>
  <c r="D60" i="16"/>
  <c r="B60" i="16"/>
  <c r="A60" i="16"/>
  <c r="W59" i="16"/>
  <c r="V59" i="16"/>
  <c r="T59" i="16"/>
  <c r="S59" i="16"/>
  <c r="Q59" i="16"/>
  <c r="P59" i="16"/>
  <c r="N59" i="16"/>
  <c r="M59" i="16"/>
  <c r="K59" i="16"/>
  <c r="J59" i="16"/>
  <c r="H59" i="16"/>
  <c r="G59" i="16"/>
  <c r="E59" i="16"/>
  <c r="D59" i="16"/>
  <c r="B59" i="16"/>
  <c r="A59" i="16"/>
  <c r="W58" i="16"/>
  <c r="V58" i="16"/>
  <c r="T58" i="16"/>
  <c r="S58" i="16"/>
  <c r="Q58" i="16"/>
  <c r="P58" i="16"/>
  <c r="N58" i="16"/>
  <c r="M58" i="16"/>
  <c r="K58" i="16"/>
  <c r="J58" i="16"/>
  <c r="H58" i="16"/>
  <c r="G58" i="16"/>
  <c r="E58" i="16"/>
  <c r="D58" i="16"/>
  <c r="B58" i="16"/>
  <c r="A58" i="16"/>
  <c r="W57" i="16"/>
  <c r="V57" i="16"/>
  <c r="T57" i="16"/>
  <c r="S57" i="16"/>
  <c r="Q57" i="16"/>
  <c r="P57" i="16"/>
  <c r="N57" i="16"/>
  <c r="M57" i="16"/>
  <c r="K57" i="16"/>
  <c r="J57" i="16"/>
  <c r="H57" i="16"/>
  <c r="G57" i="16"/>
  <c r="E57" i="16"/>
  <c r="D57" i="16"/>
  <c r="B57" i="16"/>
  <c r="A57" i="16"/>
  <c r="W56" i="16"/>
  <c r="V56" i="16"/>
  <c r="T56" i="16"/>
  <c r="S56" i="16"/>
  <c r="Q56" i="16"/>
  <c r="P56" i="16"/>
  <c r="N56" i="16"/>
  <c r="M56" i="16"/>
  <c r="K56" i="16"/>
  <c r="J56" i="16"/>
  <c r="H56" i="16"/>
  <c r="G56" i="16"/>
  <c r="E56" i="16"/>
  <c r="D56" i="16"/>
  <c r="B56" i="16"/>
  <c r="A56" i="16"/>
  <c r="W55" i="16"/>
  <c r="V55" i="16"/>
  <c r="T55" i="16"/>
  <c r="S55" i="16"/>
  <c r="Q55" i="16"/>
  <c r="P55" i="16"/>
  <c r="N55" i="16"/>
  <c r="M55" i="16"/>
  <c r="K55" i="16"/>
  <c r="J55" i="16"/>
  <c r="H55" i="16"/>
  <c r="G55" i="16"/>
  <c r="E55" i="16"/>
  <c r="D55" i="16"/>
  <c r="B55" i="16"/>
  <c r="A55" i="16"/>
  <c r="W54" i="16"/>
  <c r="V54" i="16"/>
  <c r="T54" i="16"/>
  <c r="S54" i="16"/>
  <c r="Q54" i="16"/>
  <c r="P54" i="16"/>
  <c r="N54" i="16"/>
  <c r="M54" i="16"/>
  <c r="K54" i="16"/>
  <c r="J54" i="16"/>
  <c r="H54" i="16"/>
  <c r="G54" i="16"/>
  <c r="E54" i="16"/>
  <c r="D54" i="16"/>
  <c r="B54" i="16"/>
  <c r="A54" i="16"/>
  <c r="W53" i="16"/>
  <c r="V53" i="16"/>
  <c r="T53" i="16"/>
  <c r="S53" i="16"/>
  <c r="Q53" i="16"/>
  <c r="P53" i="16"/>
  <c r="N53" i="16"/>
  <c r="M53" i="16"/>
  <c r="K53" i="16"/>
  <c r="J53" i="16"/>
  <c r="H53" i="16"/>
  <c r="G53" i="16"/>
  <c r="E53" i="16"/>
  <c r="D53" i="16"/>
  <c r="B53" i="16"/>
  <c r="A53" i="16"/>
  <c r="W52" i="16"/>
  <c r="V52" i="16"/>
  <c r="T52" i="16"/>
  <c r="S52" i="16"/>
  <c r="Q52" i="16"/>
  <c r="P52" i="16"/>
  <c r="N52" i="16"/>
  <c r="M52" i="16"/>
  <c r="K52" i="16"/>
  <c r="J52" i="16"/>
  <c r="H52" i="16"/>
  <c r="G52" i="16"/>
  <c r="E52" i="16"/>
  <c r="D52" i="16"/>
  <c r="B52" i="16"/>
  <c r="A52" i="16"/>
  <c r="W51" i="16"/>
  <c r="V51" i="16"/>
  <c r="T51" i="16"/>
  <c r="S51" i="16"/>
  <c r="Q51" i="16"/>
  <c r="P51" i="16"/>
  <c r="N51" i="16"/>
  <c r="M51" i="16"/>
  <c r="K51" i="16"/>
  <c r="J51" i="16"/>
  <c r="H51" i="16"/>
  <c r="G51" i="16"/>
  <c r="E51" i="16"/>
  <c r="D51" i="16"/>
  <c r="B51" i="16"/>
  <c r="A51" i="16"/>
  <c r="W50" i="16"/>
  <c r="V50" i="16"/>
  <c r="T50" i="16"/>
  <c r="S50" i="16"/>
  <c r="Q50" i="16"/>
  <c r="P50" i="16"/>
  <c r="N50" i="16"/>
  <c r="M50" i="16"/>
  <c r="K50" i="16"/>
  <c r="J50" i="16"/>
  <c r="H50" i="16"/>
  <c r="G50" i="16"/>
  <c r="E50" i="16"/>
  <c r="D50" i="16"/>
  <c r="B50" i="16"/>
  <c r="A50" i="16"/>
  <c r="W49" i="16"/>
  <c r="V49" i="16"/>
  <c r="T49" i="16"/>
  <c r="S49" i="16"/>
  <c r="Q49" i="16"/>
  <c r="P49" i="16"/>
  <c r="N49" i="16"/>
  <c r="M49" i="16"/>
  <c r="K49" i="16"/>
  <c r="J49" i="16"/>
  <c r="H49" i="16"/>
  <c r="G49" i="16"/>
  <c r="E49" i="16"/>
  <c r="D49" i="16"/>
  <c r="B49" i="16"/>
  <c r="A49" i="16"/>
  <c r="W48" i="16"/>
  <c r="V48" i="16"/>
  <c r="T48" i="16"/>
  <c r="S48" i="16"/>
  <c r="Q48" i="16"/>
  <c r="P48" i="16"/>
  <c r="N48" i="16"/>
  <c r="M48" i="16"/>
  <c r="K48" i="16"/>
  <c r="J48" i="16"/>
  <c r="H48" i="16"/>
  <c r="G48" i="16"/>
  <c r="E48" i="16"/>
  <c r="D48" i="16"/>
  <c r="B48" i="16"/>
  <c r="A48" i="16"/>
  <c r="W47" i="16"/>
  <c r="V47" i="16"/>
  <c r="T47" i="16"/>
  <c r="S47" i="16"/>
  <c r="Q47" i="16"/>
  <c r="P47" i="16"/>
  <c r="N47" i="16"/>
  <c r="M47" i="16"/>
  <c r="K47" i="16"/>
  <c r="J47" i="16"/>
  <c r="H47" i="16"/>
  <c r="G47" i="16"/>
  <c r="E47" i="16"/>
  <c r="D47" i="16"/>
  <c r="B47" i="16"/>
  <c r="A47" i="16"/>
  <c r="W46" i="16"/>
  <c r="V46" i="16"/>
  <c r="T46" i="16"/>
  <c r="S46" i="16"/>
  <c r="Q46" i="16"/>
  <c r="P46" i="16"/>
  <c r="N46" i="16"/>
  <c r="M46" i="16"/>
  <c r="K46" i="16"/>
  <c r="J46" i="16"/>
  <c r="H46" i="16"/>
  <c r="G46" i="16"/>
  <c r="E46" i="16"/>
  <c r="D46" i="16"/>
  <c r="B46" i="16"/>
  <c r="A46" i="16"/>
  <c r="W45" i="16"/>
  <c r="V45" i="16"/>
  <c r="T45" i="16"/>
  <c r="S45" i="16"/>
  <c r="Q45" i="16"/>
  <c r="P45" i="16"/>
  <c r="N45" i="16"/>
  <c r="M45" i="16"/>
  <c r="K45" i="16"/>
  <c r="J45" i="16"/>
  <c r="H45" i="16"/>
  <c r="G45" i="16"/>
  <c r="E45" i="16"/>
  <c r="D45" i="16"/>
  <c r="B45" i="16"/>
  <c r="A45" i="16"/>
  <c r="W44" i="16"/>
  <c r="V44" i="16"/>
  <c r="T44" i="16"/>
  <c r="S44" i="16"/>
  <c r="Q44" i="16"/>
  <c r="P44" i="16"/>
  <c r="N44" i="16"/>
  <c r="M44" i="16"/>
  <c r="K44" i="16"/>
  <c r="J44" i="16"/>
  <c r="H44" i="16"/>
  <c r="G44" i="16"/>
  <c r="E44" i="16"/>
  <c r="D44" i="16"/>
  <c r="B44" i="16"/>
  <c r="A44" i="16"/>
  <c r="W43" i="16"/>
  <c r="V43" i="16"/>
  <c r="T43" i="16"/>
  <c r="S43" i="16"/>
  <c r="Q43" i="16"/>
  <c r="P43" i="16"/>
  <c r="N43" i="16"/>
  <c r="M43" i="16"/>
  <c r="K43" i="16"/>
  <c r="J43" i="16"/>
  <c r="H43" i="16"/>
  <c r="G43" i="16"/>
  <c r="E43" i="16"/>
  <c r="D43" i="16"/>
  <c r="B43" i="16"/>
  <c r="A43" i="16"/>
  <c r="W35" i="16"/>
  <c r="V35" i="16"/>
  <c r="T35" i="16"/>
  <c r="S35" i="16"/>
  <c r="Q35" i="16"/>
  <c r="P35" i="16"/>
  <c r="N35" i="16"/>
  <c r="M35" i="16"/>
  <c r="K35" i="16"/>
  <c r="J35" i="16"/>
  <c r="H35" i="16"/>
  <c r="G35" i="16"/>
  <c r="E35" i="16"/>
  <c r="D35" i="16"/>
  <c r="B35" i="16"/>
  <c r="A35" i="16"/>
  <c r="W34" i="16"/>
  <c r="V34" i="16"/>
  <c r="T34" i="16"/>
  <c r="S34" i="16"/>
  <c r="Q34" i="16"/>
  <c r="P34" i="16"/>
  <c r="N34" i="16"/>
  <c r="M34" i="16"/>
  <c r="K34" i="16"/>
  <c r="J34" i="16"/>
  <c r="H34" i="16"/>
  <c r="G34" i="16"/>
  <c r="E34" i="16"/>
  <c r="D34" i="16"/>
  <c r="B34" i="16"/>
  <c r="A34" i="16"/>
  <c r="W33" i="16"/>
  <c r="V33" i="16"/>
  <c r="T33" i="16"/>
  <c r="S33" i="16"/>
  <c r="Q33" i="16"/>
  <c r="P33" i="16"/>
  <c r="N33" i="16"/>
  <c r="M33" i="16"/>
  <c r="K33" i="16"/>
  <c r="J33" i="16"/>
  <c r="H33" i="16"/>
  <c r="G33" i="16"/>
  <c r="E33" i="16"/>
  <c r="D33" i="16"/>
  <c r="B33" i="16"/>
  <c r="A33" i="16"/>
  <c r="W32" i="16"/>
  <c r="V32" i="16"/>
  <c r="T32" i="16"/>
  <c r="S32" i="16"/>
  <c r="Q32" i="16"/>
  <c r="P32" i="16"/>
  <c r="N32" i="16"/>
  <c r="M32" i="16"/>
  <c r="K32" i="16"/>
  <c r="J32" i="16"/>
  <c r="H32" i="16"/>
  <c r="G32" i="16"/>
  <c r="E32" i="16"/>
  <c r="D32" i="16"/>
  <c r="B32" i="16"/>
  <c r="A32" i="16"/>
  <c r="W31" i="16"/>
  <c r="V31" i="16"/>
  <c r="T31" i="16"/>
  <c r="S31" i="16"/>
  <c r="Q31" i="16"/>
  <c r="P31" i="16"/>
  <c r="N31" i="16"/>
  <c r="M31" i="16"/>
  <c r="K31" i="16"/>
  <c r="J31" i="16"/>
  <c r="H31" i="16"/>
  <c r="G31" i="16"/>
  <c r="E31" i="16"/>
  <c r="D31" i="16"/>
  <c r="B31" i="16"/>
  <c r="A31" i="16"/>
  <c r="W30" i="16"/>
  <c r="V30" i="16"/>
  <c r="T30" i="16"/>
  <c r="S30" i="16"/>
  <c r="Q30" i="16"/>
  <c r="P30" i="16"/>
  <c r="N30" i="16"/>
  <c r="M30" i="16"/>
  <c r="K30" i="16"/>
  <c r="J30" i="16"/>
  <c r="H30" i="16"/>
  <c r="G30" i="16"/>
  <c r="E30" i="16"/>
  <c r="D30" i="16"/>
  <c r="B30" i="16"/>
  <c r="A30" i="16"/>
  <c r="W29" i="16"/>
  <c r="V29" i="16"/>
  <c r="T29" i="16"/>
  <c r="S29" i="16"/>
  <c r="Q29" i="16"/>
  <c r="P29" i="16"/>
  <c r="N29" i="16"/>
  <c r="M29" i="16"/>
  <c r="K29" i="16"/>
  <c r="J29" i="16"/>
  <c r="H29" i="16"/>
  <c r="G29" i="16"/>
  <c r="E29" i="16"/>
  <c r="D29" i="16"/>
  <c r="B29" i="16"/>
  <c r="A29" i="16"/>
  <c r="W28" i="16"/>
  <c r="V28" i="16"/>
  <c r="T28" i="16"/>
  <c r="S28" i="16"/>
  <c r="Q28" i="16"/>
  <c r="P28" i="16"/>
  <c r="N28" i="16"/>
  <c r="M28" i="16"/>
  <c r="K28" i="16"/>
  <c r="J28" i="16"/>
  <c r="H28" i="16"/>
  <c r="G28" i="16"/>
  <c r="E28" i="16"/>
  <c r="D28" i="16"/>
  <c r="B28" i="16"/>
  <c r="A28" i="16"/>
  <c r="W27" i="16"/>
  <c r="V27" i="16"/>
  <c r="T27" i="16"/>
  <c r="S27" i="16"/>
  <c r="Q27" i="16"/>
  <c r="P27" i="16"/>
  <c r="N27" i="16"/>
  <c r="M27" i="16"/>
  <c r="K27" i="16"/>
  <c r="J27" i="16"/>
  <c r="H27" i="16"/>
  <c r="G27" i="16"/>
  <c r="E27" i="16"/>
  <c r="D27" i="16"/>
  <c r="B27" i="16"/>
  <c r="A27" i="16"/>
  <c r="W26" i="16"/>
  <c r="V26" i="16"/>
  <c r="T26" i="16"/>
  <c r="S26" i="16"/>
  <c r="Q26" i="16"/>
  <c r="P26" i="16"/>
  <c r="N26" i="16"/>
  <c r="M26" i="16"/>
  <c r="K26" i="16"/>
  <c r="J26" i="16"/>
  <c r="H26" i="16"/>
  <c r="G26" i="16"/>
  <c r="E26" i="16"/>
  <c r="D26" i="16"/>
  <c r="B26" i="16"/>
  <c r="A26" i="16"/>
  <c r="W25" i="16"/>
  <c r="V25" i="16"/>
  <c r="T25" i="16"/>
  <c r="S25" i="16"/>
  <c r="Q25" i="16"/>
  <c r="P25" i="16"/>
  <c r="N25" i="16"/>
  <c r="M25" i="16"/>
  <c r="K25" i="16"/>
  <c r="J25" i="16"/>
  <c r="H25" i="16"/>
  <c r="G25" i="16"/>
  <c r="E25" i="16"/>
  <c r="D25" i="16"/>
  <c r="B25" i="16"/>
  <c r="A25" i="16"/>
  <c r="W24" i="16"/>
  <c r="V24" i="16"/>
  <c r="T24" i="16"/>
  <c r="S24" i="16"/>
  <c r="Q24" i="16"/>
  <c r="P24" i="16"/>
  <c r="N24" i="16"/>
  <c r="M24" i="16"/>
  <c r="K24" i="16"/>
  <c r="J24" i="16"/>
  <c r="H24" i="16"/>
  <c r="G24" i="16"/>
  <c r="E24" i="16"/>
  <c r="D24" i="16"/>
  <c r="B24" i="16"/>
  <c r="A24" i="16"/>
  <c r="W23" i="16"/>
  <c r="V23" i="16"/>
  <c r="T23" i="16"/>
  <c r="S23" i="16"/>
  <c r="Q23" i="16"/>
  <c r="P23" i="16"/>
  <c r="N23" i="16"/>
  <c r="M23" i="16"/>
  <c r="K23" i="16"/>
  <c r="J23" i="16"/>
  <c r="H23" i="16"/>
  <c r="G23" i="16"/>
  <c r="E23" i="16"/>
  <c r="D23" i="16"/>
  <c r="B23" i="16"/>
  <c r="A23" i="16"/>
  <c r="W22" i="16"/>
  <c r="V22" i="16"/>
  <c r="T22" i="16"/>
  <c r="S22" i="16"/>
  <c r="Q22" i="16"/>
  <c r="P22" i="16"/>
  <c r="N22" i="16"/>
  <c r="M22" i="16"/>
  <c r="K22" i="16"/>
  <c r="J22" i="16"/>
  <c r="H22" i="16"/>
  <c r="G22" i="16"/>
  <c r="E22" i="16"/>
  <c r="D22" i="16"/>
  <c r="B22" i="16"/>
  <c r="A22" i="16"/>
  <c r="W21" i="16"/>
  <c r="V21" i="16"/>
  <c r="T21" i="16"/>
  <c r="S21" i="16"/>
  <c r="Q21" i="16"/>
  <c r="P21" i="16"/>
  <c r="N21" i="16"/>
  <c r="M21" i="16"/>
  <c r="K21" i="16"/>
  <c r="J21" i="16"/>
  <c r="H21" i="16"/>
  <c r="G21" i="16"/>
  <c r="E21" i="16"/>
  <c r="D21" i="16"/>
  <c r="B21" i="16"/>
  <c r="A21" i="16"/>
  <c r="W20" i="16"/>
  <c r="V20" i="16"/>
  <c r="T20" i="16"/>
  <c r="S20" i="16"/>
  <c r="Q20" i="16"/>
  <c r="P20" i="16"/>
  <c r="N20" i="16"/>
  <c r="M20" i="16"/>
  <c r="K20" i="16"/>
  <c r="J20" i="16"/>
  <c r="H20" i="16"/>
  <c r="G20" i="16"/>
  <c r="E20" i="16"/>
  <c r="D20" i="16"/>
  <c r="B20" i="16"/>
  <c r="A20" i="16"/>
  <c r="W19" i="16"/>
  <c r="V19" i="16"/>
  <c r="T19" i="16"/>
  <c r="S19" i="16"/>
  <c r="Q19" i="16"/>
  <c r="P19" i="16"/>
  <c r="N19" i="16"/>
  <c r="M19" i="16"/>
  <c r="K19" i="16"/>
  <c r="J19" i="16"/>
  <c r="H19" i="16"/>
  <c r="G19" i="16"/>
  <c r="E19" i="16"/>
  <c r="D19" i="16"/>
  <c r="B19" i="16"/>
  <c r="A19" i="16"/>
  <c r="W18" i="16"/>
  <c r="V18" i="16"/>
  <c r="T18" i="16"/>
  <c r="S18" i="16"/>
  <c r="Q18" i="16"/>
  <c r="P18" i="16"/>
  <c r="N18" i="16"/>
  <c r="M18" i="16"/>
  <c r="K18" i="16"/>
  <c r="J18" i="16"/>
  <c r="H18" i="16"/>
  <c r="G18" i="16"/>
  <c r="E18" i="16"/>
  <c r="D18" i="16"/>
  <c r="B18" i="16"/>
  <c r="A18" i="16"/>
  <c r="W17" i="16"/>
  <c r="V17" i="16"/>
  <c r="T17" i="16"/>
  <c r="S17" i="16"/>
  <c r="Q17" i="16"/>
  <c r="P17" i="16"/>
  <c r="N17" i="16"/>
  <c r="M17" i="16"/>
  <c r="K17" i="16"/>
  <c r="J17" i="16"/>
  <c r="H17" i="16"/>
  <c r="G17" i="16"/>
  <c r="E17" i="16"/>
  <c r="D17" i="16"/>
  <c r="B17" i="16"/>
  <c r="A17" i="16"/>
  <c r="W16" i="16"/>
  <c r="V16" i="16"/>
  <c r="T16" i="16"/>
  <c r="S16" i="16"/>
  <c r="Q16" i="16"/>
  <c r="P16" i="16"/>
  <c r="N16" i="16"/>
  <c r="M16" i="16"/>
  <c r="K16" i="16"/>
  <c r="J16" i="16"/>
  <c r="H16" i="16"/>
  <c r="G16" i="16"/>
  <c r="E16" i="16"/>
  <c r="D16" i="16"/>
  <c r="B16" i="16"/>
  <c r="A16" i="16"/>
  <c r="W15" i="16"/>
  <c r="V15" i="16"/>
  <c r="T15" i="16"/>
  <c r="S15" i="16"/>
  <c r="Q15" i="16"/>
  <c r="P15" i="16"/>
  <c r="N15" i="16"/>
  <c r="M15" i="16"/>
  <c r="K15" i="16"/>
  <c r="J15" i="16"/>
  <c r="H15" i="16"/>
  <c r="G15" i="16"/>
  <c r="E15" i="16"/>
  <c r="D15" i="16"/>
  <c r="B15" i="16"/>
  <c r="A15" i="16"/>
  <c r="W14" i="16"/>
  <c r="V14" i="16"/>
  <c r="T14" i="16"/>
  <c r="S14" i="16"/>
  <c r="Q14" i="16"/>
  <c r="P14" i="16"/>
  <c r="N14" i="16"/>
  <c r="M14" i="16"/>
  <c r="K14" i="16"/>
  <c r="J14" i="16"/>
  <c r="H14" i="16"/>
  <c r="G14" i="16"/>
  <c r="E14" i="16"/>
  <c r="D14" i="16"/>
  <c r="B14" i="16"/>
  <c r="A14" i="16"/>
  <c r="W13" i="16"/>
  <c r="V13" i="16"/>
  <c r="T13" i="16"/>
  <c r="S13" i="16"/>
  <c r="Q13" i="16"/>
  <c r="P13" i="16"/>
  <c r="N13" i="16"/>
  <c r="M13" i="16"/>
  <c r="K13" i="16"/>
  <c r="J13" i="16"/>
  <c r="H13" i="16"/>
  <c r="G13" i="16"/>
  <c r="E13" i="16"/>
  <c r="D13" i="16"/>
  <c r="B13" i="16"/>
  <c r="A13" i="16"/>
  <c r="W12" i="16"/>
  <c r="V12" i="16"/>
  <c r="T12" i="16"/>
  <c r="S12" i="16"/>
  <c r="Q12" i="16"/>
  <c r="P12" i="16"/>
  <c r="N12" i="16"/>
  <c r="M12" i="16"/>
  <c r="K12" i="16"/>
  <c r="J12" i="16"/>
  <c r="H12" i="16"/>
  <c r="G12" i="16"/>
  <c r="E12" i="16"/>
  <c r="D12" i="16"/>
  <c r="B12" i="16"/>
  <c r="A12" i="16"/>
  <c r="W11" i="16"/>
  <c r="V11" i="16"/>
  <c r="T11" i="16"/>
  <c r="S11" i="16"/>
  <c r="Q11" i="16"/>
  <c r="P11" i="16"/>
  <c r="N11" i="16"/>
  <c r="M11" i="16"/>
  <c r="K11" i="16"/>
  <c r="J11" i="16"/>
  <c r="H11" i="16"/>
  <c r="G11" i="16"/>
  <c r="E11" i="16"/>
  <c r="D11" i="16"/>
  <c r="B11" i="16"/>
  <c r="A11" i="16"/>
  <c r="W10" i="16"/>
  <c r="V10" i="16"/>
  <c r="T10" i="16"/>
  <c r="S10" i="16"/>
  <c r="Q10" i="16"/>
  <c r="P10" i="16"/>
  <c r="N10" i="16"/>
  <c r="M10" i="16"/>
  <c r="K10" i="16"/>
  <c r="J10" i="16"/>
  <c r="H10" i="16"/>
  <c r="G10" i="16"/>
  <c r="E10" i="16"/>
  <c r="D10" i="16"/>
  <c r="B10" i="16"/>
  <c r="A10" i="16"/>
  <c r="W9" i="16"/>
  <c r="V9" i="16"/>
  <c r="T9" i="16"/>
  <c r="S9" i="16"/>
  <c r="Q9" i="16"/>
  <c r="P9" i="16"/>
  <c r="N9" i="16"/>
  <c r="M9" i="16"/>
  <c r="K9" i="16"/>
  <c r="J9" i="16"/>
  <c r="H9" i="16"/>
  <c r="G9" i="16"/>
  <c r="E9" i="16"/>
  <c r="D9" i="16"/>
  <c r="B9" i="16"/>
  <c r="A9" i="16"/>
  <c r="W8" i="16"/>
  <c r="V8" i="16"/>
  <c r="T8" i="16"/>
  <c r="S8" i="16"/>
  <c r="Q8" i="16"/>
  <c r="P8" i="16"/>
  <c r="N8" i="16"/>
  <c r="M8" i="16"/>
  <c r="K8" i="16"/>
  <c r="J8" i="16"/>
  <c r="H8" i="16"/>
  <c r="G8" i="16"/>
  <c r="E8" i="16"/>
  <c r="D8" i="16"/>
  <c r="B8" i="16"/>
  <c r="A8" i="16"/>
  <c r="W7" i="16"/>
  <c r="V7" i="16"/>
  <c r="T7" i="16"/>
  <c r="S7" i="16"/>
  <c r="Q7" i="16"/>
  <c r="P7" i="16"/>
  <c r="N7" i="16"/>
  <c r="M7" i="16"/>
  <c r="K7" i="16"/>
  <c r="J7" i="16"/>
  <c r="H7" i="16"/>
  <c r="G7" i="16"/>
  <c r="E7" i="16"/>
  <c r="D7" i="16"/>
  <c r="B7" i="16"/>
  <c r="A7" i="16"/>
  <c r="W6" i="16"/>
  <c r="V6" i="16"/>
  <c r="T6" i="16"/>
  <c r="S6" i="16"/>
  <c r="Q6" i="16"/>
  <c r="P6" i="16"/>
  <c r="N6" i="16"/>
  <c r="M6" i="16"/>
  <c r="K6" i="16"/>
  <c r="J6" i="16"/>
  <c r="H6" i="16"/>
  <c r="G6" i="16"/>
  <c r="E6" i="16"/>
  <c r="D6" i="16"/>
  <c r="B6" i="16"/>
  <c r="A6" i="16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P38" i="19"/>
  <c r="O38" i="19"/>
  <c r="M38" i="19"/>
  <c r="L38" i="19"/>
  <c r="J38" i="19"/>
  <c r="I38" i="19"/>
  <c r="E38" i="19"/>
  <c r="D38" i="19"/>
  <c r="B38" i="19"/>
  <c r="A38" i="19"/>
  <c r="AJ37" i="19"/>
  <c r="AI37" i="19"/>
  <c r="AG37" i="19"/>
  <c r="AF37" i="19"/>
  <c r="AD37" i="19"/>
  <c r="AC37" i="19"/>
  <c r="AA37" i="19"/>
  <c r="Z37" i="19"/>
  <c r="X37" i="19"/>
  <c r="W37" i="19"/>
  <c r="U37" i="19"/>
  <c r="T37" i="19"/>
  <c r="P37" i="19"/>
  <c r="O37" i="19"/>
  <c r="M37" i="19"/>
  <c r="L37" i="19"/>
  <c r="J37" i="19"/>
  <c r="I37" i="19"/>
  <c r="E37" i="19"/>
  <c r="D37" i="19"/>
  <c r="B37" i="19"/>
  <c r="A37" i="19"/>
  <c r="AJ36" i="19"/>
  <c r="AI36" i="19"/>
  <c r="AG36" i="19"/>
  <c r="AF36" i="19"/>
  <c r="AD36" i="19"/>
  <c r="AC36" i="19"/>
  <c r="AA36" i="19"/>
  <c r="Z36" i="19"/>
  <c r="X36" i="19"/>
  <c r="W36" i="19"/>
  <c r="U36" i="19"/>
  <c r="T36" i="19"/>
  <c r="P36" i="19"/>
  <c r="O36" i="19"/>
  <c r="M36" i="19"/>
  <c r="L36" i="19"/>
  <c r="J36" i="19"/>
  <c r="I36" i="19"/>
  <c r="E36" i="19"/>
  <c r="D36" i="19"/>
  <c r="B36" i="19"/>
  <c r="A36" i="19"/>
  <c r="AJ35" i="19"/>
  <c r="AI35" i="19"/>
  <c r="AG35" i="19"/>
  <c r="AF35" i="19"/>
  <c r="AD35" i="19"/>
  <c r="AC35" i="19"/>
  <c r="AA35" i="19"/>
  <c r="Z35" i="19"/>
  <c r="X35" i="19"/>
  <c r="W35" i="19"/>
  <c r="U35" i="19"/>
  <c r="T35" i="19"/>
  <c r="P35" i="19"/>
  <c r="O35" i="19"/>
  <c r="M35" i="19"/>
  <c r="L35" i="19"/>
  <c r="J35" i="19"/>
  <c r="I35" i="19"/>
  <c r="E35" i="19"/>
  <c r="D35" i="19"/>
  <c r="B35" i="19"/>
  <c r="A35" i="19"/>
  <c r="AJ34" i="19"/>
  <c r="AI34" i="19"/>
  <c r="AG34" i="19"/>
  <c r="AF34" i="19"/>
  <c r="AD34" i="19"/>
  <c r="AC34" i="19"/>
  <c r="AA34" i="19"/>
  <c r="Z34" i="19"/>
  <c r="X34" i="19"/>
  <c r="W34" i="19"/>
  <c r="U34" i="19"/>
  <c r="T34" i="19"/>
  <c r="P34" i="19"/>
  <c r="O34" i="19"/>
  <c r="M34" i="19"/>
  <c r="L34" i="19"/>
  <c r="J34" i="19"/>
  <c r="I34" i="19"/>
  <c r="E34" i="19"/>
  <c r="D34" i="19"/>
  <c r="B34" i="19"/>
  <c r="A34" i="19"/>
  <c r="AJ33" i="19"/>
  <c r="AI33" i="19"/>
  <c r="AG33" i="19"/>
  <c r="AF33" i="19"/>
  <c r="AD33" i="19"/>
  <c r="AC33" i="19"/>
  <c r="AA33" i="19"/>
  <c r="Z33" i="19"/>
  <c r="X33" i="19"/>
  <c r="W33" i="19"/>
  <c r="U33" i="19"/>
  <c r="T33" i="19"/>
  <c r="P33" i="19"/>
  <c r="O33" i="19"/>
  <c r="M33" i="19"/>
  <c r="L33" i="19"/>
  <c r="J33" i="19"/>
  <c r="I33" i="19"/>
  <c r="E33" i="19"/>
  <c r="D33" i="19"/>
  <c r="B33" i="19"/>
  <c r="A33" i="19"/>
  <c r="AJ32" i="19"/>
  <c r="AI32" i="19"/>
  <c r="AG32" i="19"/>
  <c r="AF32" i="19"/>
  <c r="AD32" i="19"/>
  <c r="AC32" i="19"/>
  <c r="AA32" i="19"/>
  <c r="Z32" i="19"/>
  <c r="X32" i="19"/>
  <c r="W32" i="19"/>
  <c r="U32" i="19"/>
  <c r="T32" i="19"/>
  <c r="P32" i="19"/>
  <c r="O32" i="19"/>
  <c r="M32" i="19"/>
  <c r="L32" i="19"/>
  <c r="J32" i="19"/>
  <c r="I32" i="19"/>
  <c r="E32" i="19"/>
  <c r="D32" i="19"/>
  <c r="B32" i="19"/>
  <c r="A32" i="19"/>
  <c r="AJ31" i="19"/>
  <c r="AI31" i="19"/>
  <c r="AG31" i="19"/>
  <c r="AF31" i="19"/>
  <c r="AD31" i="19"/>
  <c r="AC31" i="19"/>
  <c r="AA31" i="19"/>
  <c r="Z31" i="19"/>
  <c r="X31" i="19"/>
  <c r="W31" i="19"/>
  <c r="U31" i="19"/>
  <c r="T31" i="19"/>
  <c r="P31" i="19"/>
  <c r="O31" i="19"/>
  <c r="M31" i="19"/>
  <c r="L31" i="19"/>
  <c r="J31" i="19"/>
  <c r="I31" i="19"/>
  <c r="E31" i="19"/>
  <c r="D31" i="19"/>
  <c r="B31" i="19"/>
  <c r="A31" i="19"/>
  <c r="AJ30" i="19"/>
  <c r="AI30" i="19"/>
  <c r="AG30" i="19"/>
  <c r="AF30" i="19"/>
  <c r="AD30" i="19"/>
  <c r="AC30" i="19"/>
  <c r="AA30" i="19"/>
  <c r="Z30" i="19"/>
  <c r="X30" i="19"/>
  <c r="W30" i="19"/>
  <c r="U30" i="19"/>
  <c r="T30" i="19"/>
  <c r="P30" i="19"/>
  <c r="O30" i="19"/>
  <c r="M30" i="19"/>
  <c r="L30" i="19"/>
  <c r="J30" i="19"/>
  <c r="I30" i="19"/>
  <c r="E30" i="19"/>
  <c r="D30" i="19"/>
  <c r="B30" i="19"/>
  <c r="A30" i="19"/>
  <c r="AJ29" i="19"/>
  <c r="AI29" i="19"/>
  <c r="AG29" i="19"/>
  <c r="AF29" i="19"/>
  <c r="AD29" i="19"/>
  <c r="AC29" i="19"/>
  <c r="AA29" i="19"/>
  <c r="Z29" i="19"/>
  <c r="X29" i="19"/>
  <c r="W29" i="19"/>
  <c r="U29" i="19"/>
  <c r="T29" i="19"/>
  <c r="P29" i="19"/>
  <c r="O29" i="19"/>
  <c r="M29" i="19"/>
  <c r="L29" i="19"/>
  <c r="J29" i="19"/>
  <c r="I29" i="19"/>
  <c r="E29" i="19"/>
  <c r="D29" i="19"/>
  <c r="B29" i="19"/>
  <c r="A29" i="19"/>
  <c r="AJ28" i="19"/>
  <c r="AI28" i="19"/>
  <c r="AG28" i="19"/>
  <c r="AF28" i="19"/>
  <c r="AD28" i="19"/>
  <c r="AC28" i="19"/>
  <c r="AA28" i="19"/>
  <c r="Z28" i="19"/>
  <c r="X28" i="19"/>
  <c r="W28" i="19"/>
  <c r="U28" i="19"/>
  <c r="T28" i="19"/>
  <c r="P28" i="19"/>
  <c r="O28" i="19"/>
  <c r="M28" i="19"/>
  <c r="L28" i="19"/>
  <c r="J28" i="19"/>
  <c r="I28" i="19"/>
  <c r="E28" i="19"/>
  <c r="D28" i="19"/>
  <c r="B28" i="19"/>
  <c r="A28" i="19"/>
  <c r="AJ27" i="19"/>
  <c r="AI27" i="19"/>
  <c r="AG27" i="19"/>
  <c r="AF27" i="19"/>
  <c r="AD27" i="19"/>
  <c r="AC27" i="19"/>
  <c r="AA27" i="19"/>
  <c r="Z27" i="19"/>
  <c r="X27" i="19"/>
  <c r="W27" i="19"/>
  <c r="U27" i="19"/>
  <c r="T27" i="19"/>
  <c r="P27" i="19"/>
  <c r="O27" i="19"/>
  <c r="M27" i="19"/>
  <c r="L27" i="19"/>
  <c r="J27" i="19"/>
  <c r="I27" i="19"/>
  <c r="E27" i="19"/>
  <c r="D27" i="19"/>
  <c r="B27" i="19"/>
  <c r="A27" i="19"/>
  <c r="AJ26" i="19"/>
  <c r="AI26" i="19"/>
  <c r="AG26" i="19"/>
  <c r="AF26" i="19"/>
  <c r="AD26" i="19"/>
  <c r="AC26" i="19"/>
  <c r="AA26" i="19"/>
  <c r="Z26" i="19"/>
  <c r="X26" i="19"/>
  <c r="W26" i="19"/>
  <c r="U26" i="19"/>
  <c r="T26" i="19"/>
  <c r="P26" i="19"/>
  <c r="O26" i="19"/>
  <c r="M26" i="19"/>
  <c r="L26" i="19"/>
  <c r="J26" i="19"/>
  <c r="I26" i="19"/>
  <c r="E26" i="19"/>
  <c r="D26" i="19"/>
  <c r="B26" i="19"/>
  <c r="A26" i="19"/>
  <c r="AJ25" i="19"/>
  <c r="AI25" i="19"/>
  <c r="AG25" i="19"/>
  <c r="AF25" i="19"/>
  <c r="AD25" i="19"/>
  <c r="AC25" i="19"/>
  <c r="AA25" i="19"/>
  <c r="Z25" i="19"/>
  <c r="X25" i="19"/>
  <c r="W25" i="19"/>
  <c r="U25" i="19"/>
  <c r="T25" i="19"/>
  <c r="P25" i="19"/>
  <c r="O25" i="19"/>
  <c r="M25" i="19"/>
  <c r="L25" i="19"/>
  <c r="J25" i="19"/>
  <c r="I25" i="19"/>
  <c r="E25" i="19"/>
  <c r="D25" i="19"/>
  <c r="B25" i="19"/>
  <c r="A25" i="19"/>
  <c r="AJ24" i="19"/>
  <c r="AI24" i="19"/>
  <c r="AG24" i="19"/>
  <c r="AF24" i="19"/>
  <c r="AD24" i="19"/>
  <c r="AC24" i="19"/>
  <c r="AA24" i="19"/>
  <c r="Z24" i="19"/>
  <c r="X24" i="19"/>
  <c r="W24" i="19"/>
  <c r="U24" i="19"/>
  <c r="T24" i="19"/>
  <c r="P24" i="19"/>
  <c r="O24" i="19"/>
  <c r="M24" i="19"/>
  <c r="L24" i="19"/>
  <c r="J24" i="19"/>
  <c r="I24" i="19"/>
  <c r="E24" i="19"/>
  <c r="D24" i="19"/>
  <c r="B24" i="19"/>
  <c r="A24" i="19"/>
  <c r="AJ23" i="19"/>
  <c r="AI23" i="19"/>
  <c r="AG23" i="19"/>
  <c r="AF23" i="19"/>
  <c r="AD23" i="19"/>
  <c r="AC23" i="19"/>
  <c r="AA23" i="19"/>
  <c r="Z23" i="19"/>
  <c r="X23" i="19"/>
  <c r="W23" i="19"/>
  <c r="U23" i="19"/>
  <c r="T23" i="19"/>
  <c r="P23" i="19"/>
  <c r="O23" i="19"/>
  <c r="M23" i="19"/>
  <c r="L23" i="19"/>
  <c r="J23" i="19"/>
  <c r="I23" i="19"/>
  <c r="E23" i="19"/>
  <c r="D23" i="19"/>
  <c r="B23" i="19"/>
  <c r="A23" i="19"/>
  <c r="AJ22" i="19"/>
  <c r="AI22" i="19"/>
  <c r="AG22" i="19"/>
  <c r="AF22" i="19"/>
  <c r="AD22" i="19"/>
  <c r="AC22" i="19"/>
  <c r="AA22" i="19"/>
  <c r="Z22" i="19"/>
  <c r="X22" i="19"/>
  <c r="W22" i="19"/>
  <c r="U22" i="19"/>
  <c r="T22" i="19"/>
  <c r="P22" i="19"/>
  <c r="O22" i="19"/>
  <c r="M22" i="19"/>
  <c r="L22" i="19"/>
  <c r="J22" i="19"/>
  <c r="I22" i="19"/>
  <c r="E22" i="19"/>
  <c r="D22" i="19"/>
  <c r="B22" i="19"/>
  <c r="A22" i="19"/>
  <c r="AJ21" i="19"/>
  <c r="AI21" i="19"/>
  <c r="AG21" i="19"/>
  <c r="AF21" i="19"/>
  <c r="AD21" i="19"/>
  <c r="AC21" i="19"/>
  <c r="AA21" i="19"/>
  <c r="Z21" i="19"/>
  <c r="X21" i="19"/>
  <c r="W21" i="19"/>
  <c r="U21" i="19"/>
  <c r="T21" i="19"/>
  <c r="P21" i="19"/>
  <c r="O21" i="19"/>
  <c r="M21" i="19"/>
  <c r="L21" i="19"/>
  <c r="J21" i="19"/>
  <c r="I21" i="19"/>
  <c r="E21" i="19"/>
  <c r="D21" i="19"/>
  <c r="B21" i="19"/>
  <c r="A21" i="19"/>
  <c r="AJ20" i="19"/>
  <c r="AI20" i="19"/>
  <c r="AG20" i="19"/>
  <c r="AF20" i="19"/>
  <c r="AD20" i="19"/>
  <c r="AC20" i="19"/>
  <c r="AA20" i="19"/>
  <c r="Z20" i="19"/>
  <c r="X20" i="19"/>
  <c r="W20" i="19"/>
  <c r="U20" i="19"/>
  <c r="T20" i="19"/>
  <c r="P20" i="19"/>
  <c r="O20" i="19"/>
  <c r="M20" i="19"/>
  <c r="L20" i="19"/>
  <c r="J20" i="19"/>
  <c r="I20" i="19"/>
  <c r="E20" i="19"/>
  <c r="D20" i="19"/>
  <c r="B20" i="19"/>
  <c r="A20" i="19"/>
  <c r="AJ19" i="19"/>
  <c r="AI19" i="19"/>
  <c r="AG19" i="19"/>
  <c r="AF19" i="19"/>
  <c r="AD19" i="19"/>
  <c r="AC19" i="19"/>
  <c r="AA19" i="19"/>
  <c r="Z19" i="19"/>
  <c r="X19" i="19"/>
  <c r="W19" i="19"/>
  <c r="U19" i="19"/>
  <c r="T19" i="19"/>
  <c r="P19" i="19"/>
  <c r="O19" i="19"/>
  <c r="M19" i="19"/>
  <c r="L19" i="19"/>
  <c r="J19" i="19"/>
  <c r="I19" i="19"/>
  <c r="E19" i="19"/>
  <c r="D19" i="19"/>
  <c r="B19" i="19"/>
  <c r="A19" i="19"/>
  <c r="AJ18" i="19"/>
  <c r="AI18" i="19"/>
  <c r="AG18" i="19"/>
  <c r="AF18" i="19"/>
  <c r="AD18" i="19"/>
  <c r="AC18" i="19"/>
  <c r="AA18" i="19"/>
  <c r="Z18" i="19"/>
  <c r="X18" i="19"/>
  <c r="W18" i="19"/>
  <c r="U18" i="19"/>
  <c r="T18" i="19"/>
  <c r="P18" i="19"/>
  <c r="O18" i="19"/>
  <c r="M18" i="19"/>
  <c r="L18" i="19"/>
  <c r="J18" i="19"/>
  <c r="I18" i="19"/>
  <c r="E18" i="19"/>
  <c r="D18" i="19"/>
  <c r="B18" i="19"/>
  <c r="A18" i="19"/>
  <c r="AJ17" i="19"/>
  <c r="AI17" i="19"/>
  <c r="AG17" i="19"/>
  <c r="AF17" i="19"/>
  <c r="AD17" i="19"/>
  <c r="AC17" i="19"/>
  <c r="AA17" i="19"/>
  <c r="Z17" i="19"/>
  <c r="X17" i="19"/>
  <c r="W17" i="19"/>
  <c r="U17" i="19"/>
  <c r="T17" i="19"/>
  <c r="P17" i="19"/>
  <c r="O17" i="19"/>
  <c r="M17" i="19"/>
  <c r="L17" i="19"/>
  <c r="J17" i="19"/>
  <c r="I17" i="19"/>
  <c r="E17" i="19"/>
  <c r="D17" i="19"/>
  <c r="B17" i="19"/>
  <c r="A17" i="19"/>
  <c r="AJ16" i="19"/>
  <c r="AI16" i="19"/>
  <c r="AG16" i="19"/>
  <c r="AF16" i="19"/>
  <c r="AD16" i="19"/>
  <c r="AC16" i="19"/>
  <c r="AA16" i="19"/>
  <c r="Z16" i="19"/>
  <c r="X16" i="19"/>
  <c r="W16" i="19"/>
  <c r="U16" i="19"/>
  <c r="T16" i="19"/>
  <c r="P16" i="19"/>
  <c r="O16" i="19"/>
  <c r="M16" i="19"/>
  <c r="L16" i="19"/>
  <c r="J16" i="19"/>
  <c r="I16" i="19"/>
  <c r="E16" i="19"/>
  <c r="D16" i="19"/>
  <c r="B16" i="19"/>
  <c r="A16" i="19"/>
  <c r="AJ15" i="19"/>
  <c r="AI15" i="19"/>
  <c r="AG15" i="19"/>
  <c r="AF15" i="19"/>
  <c r="AD15" i="19"/>
  <c r="AC15" i="19"/>
  <c r="AA15" i="19"/>
  <c r="Z15" i="19"/>
  <c r="X15" i="19"/>
  <c r="W15" i="19"/>
  <c r="U15" i="19"/>
  <c r="T15" i="19"/>
  <c r="P15" i="19"/>
  <c r="O15" i="19"/>
  <c r="M15" i="19"/>
  <c r="L15" i="19"/>
  <c r="J15" i="19"/>
  <c r="I15" i="19"/>
  <c r="E15" i="19"/>
  <c r="D15" i="19"/>
  <c r="B15" i="19"/>
  <c r="A15" i="19"/>
  <c r="AJ14" i="19"/>
  <c r="AI14" i="19"/>
  <c r="AG14" i="19"/>
  <c r="AF14" i="19"/>
  <c r="AD14" i="19"/>
  <c r="AC14" i="19"/>
  <c r="AA14" i="19"/>
  <c r="Z14" i="19"/>
  <c r="X14" i="19"/>
  <c r="W14" i="19"/>
  <c r="U14" i="19"/>
  <c r="T14" i="19"/>
  <c r="P14" i="19"/>
  <c r="O14" i="19"/>
  <c r="M14" i="19"/>
  <c r="L14" i="19"/>
  <c r="J14" i="19"/>
  <c r="I14" i="19"/>
  <c r="E14" i="19"/>
  <c r="D14" i="19"/>
  <c r="B14" i="19"/>
  <c r="A14" i="19"/>
  <c r="AJ13" i="19"/>
  <c r="AI13" i="19"/>
  <c r="AG13" i="19"/>
  <c r="AF13" i="19"/>
  <c r="AD13" i="19"/>
  <c r="AC13" i="19"/>
  <c r="AA13" i="19"/>
  <c r="Z13" i="19"/>
  <c r="X13" i="19"/>
  <c r="W13" i="19"/>
  <c r="U13" i="19"/>
  <c r="T13" i="19"/>
  <c r="P13" i="19"/>
  <c r="O13" i="19"/>
  <c r="M13" i="19"/>
  <c r="L13" i="19"/>
  <c r="J13" i="19"/>
  <c r="I13" i="19"/>
  <c r="E13" i="19"/>
  <c r="D13" i="19"/>
  <c r="B13" i="19"/>
  <c r="A13" i="19"/>
  <c r="AJ12" i="19"/>
  <c r="AI12" i="19"/>
  <c r="AG12" i="19"/>
  <c r="AF12" i="19"/>
  <c r="AD12" i="19"/>
  <c r="AC12" i="19"/>
  <c r="AA12" i="19"/>
  <c r="Z12" i="19"/>
  <c r="X12" i="19"/>
  <c r="W12" i="19"/>
  <c r="U12" i="19"/>
  <c r="T12" i="19"/>
  <c r="P12" i="19"/>
  <c r="O12" i="19"/>
  <c r="M12" i="19"/>
  <c r="L12" i="19"/>
  <c r="J12" i="19"/>
  <c r="I12" i="19"/>
  <c r="E12" i="19"/>
  <c r="D12" i="19"/>
  <c r="B12" i="19"/>
  <c r="A12" i="19"/>
  <c r="AJ11" i="19"/>
  <c r="AI11" i="19"/>
  <c r="AG11" i="19"/>
  <c r="AF11" i="19"/>
  <c r="AD11" i="19"/>
  <c r="AC11" i="19"/>
  <c r="AA11" i="19"/>
  <c r="Z11" i="19"/>
  <c r="X11" i="19"/>
  <c r="W11" i="19"/>
  <c r="U11" i="19"/>
  <c r="T11" i="19"/>
  <c r="P11" i="19"/>
  <c r="O11" i="19"/>
  <c r="M11" i="19"/>
  <c r="L11" i="19"/>
  <c r="J11" i="19"/>
  <c r="I11" i="19"/>
  <c r="E11" i="19"/>
  <c r="D11" i="19"/>
  <c r="B11" i="19"/>
  <c r="A11" i="19"/>
  <c r="AJ10" i="19"/>
  <c r="AI10" i="19"/>
  <c r="AG10" i="19"/>
  <c r="AF10" i="19"/>
  <c r="AD10" i="19"/>
  <c r="AC10" i="19"/>
  <c r="AA10" i="19"/>
  <c r="Z10" i="19"/>
  <c r="X10" i="19"/>
  <c r="W10" i="19"/>
  <c r="U10" i="19"/>
  <c r="T10" i="19"/>
  <c r="P10" i="19"/>
  <c r="O10" i="19"/>
  <c r="M10" i="19"/>
  <c r="L10" i="19"/>
  <c r="J10" i="19"/>
  <c r="I10" i="19"/>
  <c r="E10" i="19"/>
  <c r="D10" i="19"/>
  <c r="B10" i="19"/>
  <c r="A10" i="19"/>
  <c r="AJ9" i="19"/>
  <c r="AI9" i="19"/>
  <c r="AG9" i="19"/>
  <c r="AF9" i="19"/>
  <c r="AD9" i="19"/>
  <c r="AC9" i="19"/>
  <c r="AA9" i="19"/>
  <c r="Z9" i="19"/>
  <c r="X9" i="19"/>
  <c r="W9" i="19"/>
  <c r="U9" i="19"/>
  <c r="T9" i="19"/>
  <c r="P9" i="19"/>
  <c r="O9" i="19"/>
  <c r="M9" i="19"/>
  <c r="L9" i="19"/>
  <c r="J9" i="19"/>
  <c r="I9" i="19"/>
  <c r="E9" i="19"/>
  <c r="D9" i="19"/>
  <c r="B9" i="19"/>
  <c r="A9" i="19"/>
  <c r="A51" i="29"/>
  <c r="A50" i="29"/>
  <c r="A49" i="29"/>
  <c r="A48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6" i="29"/>
  <c r="A5" i="29"/>
  <c r="A4" i="29"/>
  <c r="A3" i="29"/>
  <c r="G2" i="29"/>
  <c r="A2" i="29"/>
  <c r="C10" i="24"/>
  <c r="B10" i="24"/>
  <c r="C9" i="24"/>
  <c r="B9" i="24"/>
  <c r="C8" i="24"/>
  <c r="B8" i="24"/>
  <c r="C7" i="24"/>
  <c r="B7" i="24"/>
  <c r="C6" i="24"/>
  <c r="B6" i="24"/>
  <c r="C5" i="24"/>
  <c r="B5" i="24"/>
  <c r="C4" i="24"/>
  <c r="B4" i="24"/>
  <c r="C3" i="24"/>
  <c r="B3" i="24"/>
  <c r="C2" i="24"/>
  <c r="AV189" i="23"/>
  <c r="AV188" i="23"/>
  <c r="AV187" i="23"/>
  <c r="AV186" i="23"/>
  <c r="AV185" i="23"/>
  <c r="AV184" i="23"/>
  <c r="AV183" i="23"/>
  <c r="AV182" i="23"/>
  <c r="AV181" i="23"/>
  <c r="AV180" i="23"/>
  <c r="AV179" i="23"/>
  <c r="AV178" i="23"/>
  <c r="AV177" i="23"/>
  <c r="AV176" i="23"/>
  <c r="AV175" i="23"/>
  <c r="AV174" i="23"/>
  <c r="AV173" i="23"/>
  <c r="AV172" i="23"/>
  <c r="AV171" i="23"/>
  <c r="AV170" i="23"/>
  <c r="AV169" i="23"/>
  <c r="AS169" i="23"/>
  <c r="AQ169" i="23"/>
  <c r="B169" i="23"/>
  <c r="AV168" i="23"/>
  <c r="AV167" i="23"/>
  <c r="AV166" i="23"/>
  <c r="AV165" i="23"/>
  <c r="AV164" i="23"/>
  <c r="AV163" i="23"/>
  <c r="AV162" i="23"/>
  <c r="AV161" i="23"/>
  <c r="AV160" i="23"/>
  <c r="AV159" i="23"/>
  <c r="AV158" i="23"/>
  <c r="AV157" i="23"/>
  <c r="AV156" i="23"/>
  <c r="AV155" i="23"/>
  <c r="AV154" i="23"/>
  <c r="AV153" i="23"/>
  <c r="AV152" i="23"/>
  <c r="AV151" i="23"/>
  <c r="AV150" i="23"/>
  <c r="AV149" i="23"/>
  <c r="AV148" i="23"/>
  <c r="AS148" i="23"/>
  <c r="AQ148" i="23"/>
  <c r="B148" i="23"/>
  <c r="AV147" i="23"/>
  <c r="AS147" i="23"/>
  <c r="AQ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S147" i="23"/>
  <c r="Q147" i="23"/>
  <c r="O147" i="23"/>
  <c r="M147" i="23"/>
  <c r="K147" i="23"/>
  <c r="I147" i="23"/>
  <c r="AV146" i="23"/>
  <c r="AS146" i="23"/>
  <c r="AQ146" i="23"/>
  <c r="AL146" i="23"/>
  <c r="AK146" i="23"/>
  <c r="AJ146" i="23"/>
  <c r="AE146" i="23"/>
  <c r="AA146" i="23"/>
  <c r="X146" i="23"/>
  <c r="W146" i="23"/>
  <c r="V146" i="23"/>
  <c r="U146" i="23"/>
  <c r="O146" i="23"/>
  <c r="I146" i="23"/>
  <c r="H146" i="23"/>
  <c r="G146" i="23"/>
  <c r="F146" i="23"/>
  <c r="E146" i="23"/>
  <c r="D146" i="23"/>
  <c r="C146" i="23"/>
  <c r="B146" i="23"/>
  <c r="AV145" i="23"/>
  <c r="AS145" i="23"/>
  <c r="AQ145" i="23"/>
  <c r="B145" i="23"/>
  <c r="AV144" i="23"/>
  <c r="AS144" i="23"/>
  <c r="AQ144" i="23"/>
  <c r="AV143" i="23"/>
  <c r="AV142" i="23"/>
  <c r="AV141" i="23"/>
  <c r="AV140" i="23"/>
  <c r="AV139" i="23"/>
  <c r="AV138" i="23"/>
  <c r="AV137" i="23"/>
  <c r="AV136" i="23"/>
  <c r="AV135" i="23"/>
  <c r="AV134" i="23"/>
  <c r="AV133" i="23"/>
  <c r="AV132" i="23"/>
  <c r="AV131" i="23"/>
  <c r="AV130" i="23"/>
  <c r="AV129" i="23"/>
  <c r="AV128" i="23"/>
  <c r="AV127" i="23"/>
  <c r="AV126" i="23"/>
  <c r="AV125" i="23"/>
  <c r="AV124" i="23"/>
  <c r="AV123" i="23"/>
  <c r="AS123" i="23"/>
  <c r="AQ123" i="23"/>
  <c r="B123" i="23"/>
  <c r="AV122" i="23"/>
  <c r="AV121" i="23"/>
  <c r="AV120" i="23"/>
  <c r="AV119" i="23"/>
  <c r="AV118" i="23"/>
  <c r="AV117" i="23"/>
  <c r="AV116" i="23"/>
  <c r="AV115" i="23"/>
  <c r="AV114" i="23"/>
  <c r="AV113" i="23"/>
  <c r="AV112" i="23"/>
  <c r="AV111" i="23"/>
  <c r="AV110" i="23"/>
  <c r="AV109" i="23"/>
  <c r="AV108" i="23"/>
  <c r="AV107" i="23"/>
  <c r="AV106" i="23"/>
  <c r="AV105" i="23"/>
  <c r="AV104" i="23"/>
  <c r="AV103" i="23"/>
  <c r="AV102" i="23"/>
  <c r="AS102" i="23"/>
  <c r="AQ102" i="23"/>
  <c r="B102" i="23"/>
  <c r="AV101" i="23"/>
  <c r="AS101" i="23"/>
  <c r="AQ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S101" i="23"/>
  <c r="Q101" i="23"/>
  <c r="O101" i="23"/>
  <c r="M101" i="23"/>
  <c r="K101" i="23"/>
  <c r="I101" i="23"/>
  <c r="AV100" i="23"/>
  <c r="AS100" i="23"/>
  <c r="AQ100" i="23"/>
  <c r="AL100" i="23"/>
  <c r="AK100" i="23"/>
  <c r="AJ100" i="23"/>
  <c r="AE100" i="23"/>
  <c r="AA100" i="23"/>
  <c r="X100" i="23"/>
  <c r="W100" i="23"/>
  <c r="V100" i="23"/>
  <c r="U100" i="23"/>
  <c r="O100" i="23"/>
  <c r="I100" i="23"/>
  <c r="H100" i="23"/>
  <c r="G100" i="23"/>
  <c r="F100" i="23"/>
  <c r="E100" i="23"/>
  <c r="D100" i="23"/>
  <c r="C100" i="23"/>
  <c r="B100" i="23"/>
  <c r="AV99" i="23"/>
  <c r="AS99" i="23"/>
  <c r="AQ99" i="23"/>
  <c r="B99" i="23"/>
  <c r="AV98" i="23"/>
  <c r="AS98" i="23"/>
  <c r="AQ98" i="23"/>
  <c r="AV97" i="23"/>
  <c r="AV96" i="23"/>
  <c r="AV95" i="23"/>
  <c r="AV94" i="23"/>
  <c r="AV93" i="23"/>
  <c r="AV92" i="23"/>
  <c r="AV91" i="23"/>
  <c r="AV90" i="23"/>
  <c r="AV89" i="23"/>
  <c r="AV88" i="23"/>
  <c r="AV87" i="23"/>
  <c r="AV86" i="23"/>
  <c r="AV85" i="23"/>
  <c r="AV84" i="23"/>
  <c r="AV83" i="23"/>
  <c r="AV82" i="23"/>
  <c r="AV81" i="23"/>
  <c r="AV80" i="23"/>
  <c r="AV79" i="23"/>
  <c r="AV78" i="23"/>
  <c r="AV77" i="23"/>
  <c r="AS77" i="23"/>
  <c r="AQ77" i="23"/>
  <c r="B77" i="23"/>
  <c r="AV76" i="23"/>
  <c r="AV75" i="23"/>
  <c r="AV74" i="23"/>
  <c r="AV73" i="23"/>
  <c r="AV72" i="23"/>
  <c r="AV71" i="23"/>
  <c r="AV70" i="23"/>
  <c r="AV69" i="23"/>
  <c r="AV68" i="23"/>
  <c r="AV67" i="23"/>
  <c r="AV66" i="23"/>
  <c r="AV65" i="23"/>
  <c r="AV64" i="23"/>
  <c r="AV63" i="23"/>
  <c r="AV62" i="23"/>
  <c r="AV61" i="23"/>
  <c r="AV60" i="23"/>
  <c r="AV59" i="23"/>
  <c r="AV58" i="23"/>
  <c r="AV57" i="23"/>
  <c r="AV56" i="23"/>
  <c r="AS56" i="23"/>
  <c r="AQ56" i="23"/>
  <c r="B56" i="23"/>
  <c r="AV55" i="23"/>
  <c r="AS55" i="23"/>
  <c r="AQ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S55" i="23"/>
  <c r="Q55" i="23"/>
  <c r="O55" i="23"/>
  <c r="M55" i="23"/>
  <c r="K55" i="23"/>
  <c r="I55" i="23"/>
  <c r="AV54" i="23"/>
  <c r="AS54" i="23"/>
  <c r="AQ54" i="23"/>
  <c r="AL54" i="23"/>
  <c r="AK54" i="23"/>
  <c r="AJ54" i="23"/>
  <c r="AE54" i="23"/>
  <c r="AA54" i="23"/>
  <c r="X54" i="23"/>
  <c r="W54" i="23"/>
  <c r="V54" i="23"/>
  <c r="U54" i="23"/>
  <c r="O54" i="23"/>
  <c r="I54" i="23"/>
  <c r="H54" i="23"/>
  <c r="G54" i="23"/>
  <c r="F54" i="23"/>
  <c r="E54" i="23"/>
  <c r="D54" i="23"/>
  <c r="C54" i="23"/>
  <c r="B54" i="23"/>
  <c r="AV53" i="23"/>
  <c r="AS53" i="23"/>
  <c r="AQ53" i="23"/>
  <c r="B53" i="23"/>
  <c r="AV52" i="23"/>
  <c r="AS52" i="23"/>
  <c r="AQ52" i="23"/>
  <c r="AV51" i="23"/>
  <c r="AV50" i="23"/>
  <c r="AV49" i="23"/>
  <c r="AV48" i="23"/>
  <c r="AV47" i="23"/>
  <c r="AV46" i="23"/>
  <c r="AV45" i="23"/>
  <c r="AV44" i="23"/>
  <c r="AV43" i="23"/>
  <c r="AV42" i="23"/>
  <c r="AV41" i="23"/>
  <c r="AV40" i="23"/>
  <c r="AV39" i="23"/>
  <c r="AV38" i="23"/>
  <c r="AV37" i="23"/>
  <c r="AV36" i="23"/>
  <c r="AV35" i="23"/>
  <c r="AV34" i="23"/>
  <c r="AV33" i="23"/>
  <c r="AV32" i="23"/>
  <c r="AV31" i="23"/>
  <c r="AS31" i="23"/>
  <c r="AQ31" i="23"/>
  <c r="B31" i="23"/>
  <c r="AV30" i="23"/>
  <c r="AV29" i="23"/>
  <c r="AV28" i="23"/>
  <c r="AV27" i="23"/>
  <c r="AV26" i="23"/>
  <c r="AV25" i="23"/>
  <c r="AV24" i="23"/>
  <c r="AV23" i="23"/>
  <c r="AV22" i="23"/>
  <c r="AV21" i="23"/>
  <c r="AV20" i="23"/>
  <c r="AV19" i="23"/>
  <c r="AV18" i="23"/>
  <c r="AV17" i="23"/>
  <c r="AV16" i="23"/>
  <c r="AV15" i="23"/>
  <c r="AV14" i="23"/>
  <c r="AV13" i="23"/>
  <c r="AV12" i="23"/>
  <c r="B10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S9" i="23"/>
  <c r="Q9" i="23"/>
  <c r="O9" i="23"/>
  <c r="M9" i="23"/>
  <c r="K9" i="23"/>
  <c r="I9" i="23"/>
  <c r="AL8" i="23"/>
  <c r="AK8" i="23"/>
  <c r="AJ8" i="23"/>
  <c r="AE8" i="23"/>
  <c r="AA8" i="23"/>
  <c r="X8" i="23"/>
  <c r="W8" i="23"/>
  <c r="V8" i="23"/>
  <c r="U8" i="23"/>
  <c r="O8" i="23"/>
  <c r="I8" i="23"/>
  <c r="H8" i="23"/>
  <c r="G8" i="23"/>
  <c r="F8" i="23"/>
  <c r="E8" i="23"/>
  <c r="D8" i="23"/>
  <c r="C8" i="23"/>
  <c r="B8" i="23"/>
  <c r="B7" i="23"/>
  <c r="I3" i="23"/>
  <c r="E3" i="23"/>
  <c r="B3" i="23"/>
  <c r="B1" i="23"/>
  <c r="EH189" i="14"/>
  <c r="EG189" i="14"/>
  <c r="EF189" i="14"/>
  <c r="EE189" i="14"/>
  <c r="ED189" i="14"/>
  <c r="EC189" i="14"/>
  <c r="EA189" i="14"/>
  <c r="DZ189" i="14"/>
  <c r="DY189" i="14"/>
  <c r="DX189" i="14"/>
  <c r="DW189" i="14"/>
  <c r="DU189" i="14"/>
  <c r="DT189" i="14"/>
  <c r="DS189" i="14"/>
  <c r="DR189" i="14"/>
  <c r="EH188" i="14"/>
  <c r="EG188" i="14"/>
  <c r="EF188" i="14"/>
  <c r="EE188" i="14"/>
  <c r="ED188" i="14"/>
  <c r="EC188" i="14"/>
  <c r="EA188" i="14"/>
  <c r="DZ188" i="14"/>
  <c r="DY188" i="14"/>
  <c r="DX188" i="14"/>
  <c r="DW188" i="14"/>
  <c r="DU188" i="14"/>
  <c r="DT188" i="14"/>
  <c r="DS188" i="14"/>
  <c r="DR188" i="14"/>
  <c r="EH187" i="14"/>
  <c r="EG187" i="14"/>
  <c r="EF187" i="14"/>
  <c r="EE187" i="14"/>
  <c r="ED187" i="14"/>
  <c r="EC187" i="14"/>
  <c r="EA187" i="14"/>
  <c r="DZ187" i="14"/>
  <c r="DY187" i="14"/>
  <c r="DX187" i="14"/>
  <c r="DW187" i="14"/>
  <c r="DU187" i="14"/>
  <c r="DT187" i="14"/>
  <c r="DS187" i="14"/>
  <c r="DR187" i="14"/>
  <c r="EH186" i="14"/>
  <c r="EG186" i="14"/>
  <c r="EF186" i="14"/>
  <c r="EE186" i="14"/>
  <c r="ED186" i="14"/>
  <c r="EC186" i="14"/>
  <c r="EA186" i="14"/>
  <c r="DZ186" i="14"/>
  <c r="DY186" i="14"/>
  <c r="DX186" i="14"/>
  <c r="DW186" i="14"/>
  <c r="DU186" i="14"/>
  <c r="DT186" i="14"/>
  <c r="DS186" i="14"/>
  <c r="DR186" i="14"/>
  <c r="EH185" i="14"/>
  <c r="EG185" i="14"/>
  <c r="EF185" i="14"/>
  <c r="EE185" i="14"/>
  <c r="ED185" i="14"/>
  <c r="EC185" i="14"/>
  <c r="EA185" i="14"/>
  <c r="DZ185" i="14"/>
  <c r="DY185" i="14"/>
  <c r="DX185" i="14"/>
  <c r="DW185" i="14"/>
  <c r="DU185" i="14"/>
  <c r="DT185" i="14"/>
  <c r="DS185" i="14"/>
  <c r="DR185" i="14"/>
  <c r="EH184" i="14"/>
  <c r="EG184" i="14"/>
  <c r="EF184" i="14"/>
  <c r="EE184" i="14"/>
  <c r="ED184" i="14"/>
  <c r="EC184" i="14"/>
  <c r="EA184" i="14"/>
  <c r="DZ184" i="14"/>
  <c r="DY184" i="14"/>
  <c r="DX184" i="14"/>
  <c r="DW184" i="14"/>
  <c r="DU184" i="14"/>
  <c r="DT184" i="14"/>
  <c r="DS184" i="14"/>
  <c r="DR184" i="14"/>
  <c r="EH183" i="14"/>
  <c r="EG183" i="14"/>
  <c r="EF183" i="14"/>
  <c r="EE183" i="14"/>
  <c r="ED183" i="14"/>
  <c r="EC183" i="14"/>
  <c r="EA183" i="14"/>
  <c r="DZ183" i="14"/>
  <c r="DY183" i="14"/>
  <c r="DX183" i="14"/>
  <c r="DW183" i="14"/>
  <c r="DU183" i="14"/>
  <c r="DT183" i="14"/>
  <c r="DS183" i="14"/>
  <c r="DR183" i="14"/>
  <c r="EH182" i="14"/>
  <c r="EG182" i="14"/>
  <c r="EF182" i="14"/>
  <c r="EE182" i="14"/>
  <c r="ED182" i="14"/>
  <c r="EC182" i="14"/>
  <c r="EA182" i="14"/>
  <c r="DZ182" i="14"/>
  <c r="DY182" i="14"/>
  <c r="DX182" i="14"/>
  <c r="DW182" i="14"/>
  <c r="DU182" i="14"/>
  <c r="DT182" i="14"/>
  <c r="DS182" i="14"/>
  <c r="DR182" i="14"/>
  <c r="EH181" i="14"/>
  <c r="EG181" i="14"/>
  <c r="EF181" i="14"/>
  <c r="EE181" i="14"/>
  <c r="ED181" i="14"/>
  <c r="EC181" i="14"/>
  <c r="EA181" i="14"/>
  <c r="DZ181" i="14"/>
  <c r="DY181" i="14"/>
  <c r="DX181" i="14"/>
  <c r="DW181" i="14"/>
  <c r="DU181" i="14"/>
  <c r="DT181" i="14"/>
  <c r="DS181" i="14"/>
  <c r="DR181" i="14"/>
  <c r="EH180" i="14"/>
  <c r="EG180" i="14"/>
  <c r="EF180" i="14"/>
  <c r="EE180" i="14"/>
  <c r="ED180" i="14"/>
  <c r="EC180" i="14"/>
  <c r="EA180" i="14"/>
  <c r="DZ180" i="14"/>
  <c r="DY180" i="14"/>
  <c r="DX180" i="14"/>
  <c r="DW180" i="14"/>
  <c r="DU180" i="14"/>
  <c r="DT180" i="14"/>
  <c r="DS180" i="14"/>
  <c r="DR180" i="14"/>
  <c r="EH179" i="14"/>
  <c r="EG179" i="14"/>
  <c r="EF179" i="14"/>
  <c r="EE179" i="14"/>
  <c r="ED179" i="14"/>
  <c r="EC179" i="14"/>
  <c r="EA179" i="14"/>
  <c r="DZ179" i="14"/>
  <c r="DY179" i="14"/>
  <c r="DX179" i="14"/>
  <c r="DW179" i="14"/>
  <c r="DU179" i="14"/>
  <c r="DT179" i="14"/>
  <c r="DS179" i="14"/>
  <c r="DR179" i="14"/>
  <c r="EH178" i="14"/>
  <c r="EG178" i="14"/>
  <c r="EF178" i="14"/>
  <c r="EE178" i="14"/>
  <c r="ED178" i="14"/>
  <c r="EC178" i="14"/>
  <c r="EA178" i="14"/>
  <c r="DZ178" i="14"/>
  <c r="DY178" i="14"/>
  <c r="DX178" i="14"/>
  <c r="DW178" i="14"/>
  <c r="DU178" i="14"/>
  <c r="DT178" i="14"/>
  <c r="DS178" i="14"/>
  <c r="DR178" i="14"/>
  <c r="EH177" i="14"/>
  <c r="EG177" i="14"/>
  <c r="EF177" i="14"/>
  <c r="EE177" i="14"/>
  <c r="ED177" i="14"/>
  <c r="EC177" i="14"/>
  <c r="EA177" i="14"/>
  <c r="DZ177" i="14"/>
  <c r="DY177" i="14"/>
  <c r="DX177" i="14"/>
  <c r="DW177" i="14"/>
  <c r="DU177" i="14"/>
  <c r="DT177" i="14"/>
  <c r="DS177" i="14"/>
  <c r="DR177" i="14"/>
  <c r="EH176" i="14"/>
  <c r="EG176" i="14"/>
  <c r="EF176" i="14"/>
  <c r="EE176" i="14"/>
  <c r="ED176" i="14"/>
  <c r="EC176" i="14"/>
  <c r="EA176" i="14"/>
  <c r="DZ176" i="14"/>
  <c r="DY176" i="14"/>
  <c r="DX176" i="14"/>
  <c r="DW176" i="14"/>
  <c r="DU176" i="14"/>
  <c r="DT176" i="14"/>
  <c r="DS176" i="14"/>
  <c r="DR176" i="14"/>
  <c r="EH175" i="14"/>
  <c r="EG175" i="14"/>
  <c r="EF175" i="14"/>
  <c r="EE175" i="14"/>
  <c r="ED175" i="14"/>
  <c r="EC175" i="14"/>
  <c r="EA175" i="14"/>
  <c r="DZ175" i="14"/>
  <c r="DY175" i="14"/>
  <c r="DX175" i="14"/>
  <c r="DW175" i="14"/>
  <c r="DU175" i="14"/>
  <c r="DT175" i="14"/>
  <c r="DS175" i="14"/>
  <c r="DR175" i="14"/>
  <c r="EH174" i="14"/>
  <c r="EG174" i="14"/>
  <c r="EF174" i="14"/>
  <c r="EE174" i="14"/>
  <c r="ED174" i="14"/>
  <c r="EC174" i="14"/>
  <c r="EA174" i="14"/>
  <c r="DZ174" i="14"/>
  <c r="DY174" i="14"/>
  <c r="DX174" i="14"/>
  <c r="DW174" i="14"/>
  <c r="DU174" i="14"/>
  <c r="DT174" i="14"/>
  <c r="DS174" i="14"/>
  <c r="DR174" i="14"/>
  <c r="EE173" i="14"/>
  <c r="ED173" i="14"/>
  <c r="EC173" i="14"/>
  <c r="DZ173" i="14"/>
  <c r="EA173" i="14" s="1"/>
  <c r="DY173" i="14"/>
  <c r="DX173" i="14"/>
  <c r="DW173" i="14"/>
  <c r="DS173" i="14"/>
  <c r="DT173" i="14" s="1"/>
  <c r="DU173" i="14" s="1"/>
  <c r="DR173" i="14"/>
  <c r="EE172" i="14"/>
  <c r="ED172" i="14"/>
  <c r="EC172" i="14"/>
  <c r="DY172" i="14"/>
  <c r="DX172" i="14"/>
  <c r="DZ172" i="14" s="1"/>
  <c r="EA172" i="14" s="1"/>
  <c r="DW172" i="14"/>
  <c r="DS172" i="14"/>
  <c r="DR172" i="14"/>
  <c r="DT172" i="14" s="1"/>
  <c r="DU172" i="14" s="1"/>
  <c r="EE171" i="14"/>
  <c r="ED171" i="14"/>
  <c r="EF171" i="14" s="1"/>
  <c r="EG171" i="14" s="1"/>
  <c r="EH171" i="14" s="1"/>
  <c r="EC171" i="14"/>
  <c r="DY171" i="14"/>
  <c r="DZ171" i="14" s="1"/>
  <c r="EA171" i="14" s="1"/>
  <c r="DX171" i="14"/>
  <c r="DW171" i="14"/>
  <c r="DS171" i="14"/>
  <c r="DR171" i="14"/>
  <c r="EE170" i="14"/>
  <c r="EF170" i="14" s="1"/>
  <c r="EG170" i="14" s="1"/>
  <c r="EH170" i="14" s="1"/>
  <c r="ED170" i="14"/>
  <c r="EC170" i="14"/>
  <c r="DY170" i="14"/>
  <c r="DX170" i="14"/>
  <c r="DZ170" i="14" s="1"/>
  <c r="EA170" i="14" s="1"/>
  <c r="DW170" i="14"/>
  <c r="DS170" i="14"/>
  <c r="DR170" i="14"/>
  <c r="DT170" i="14" s="1"/>
  <c r="DU170" i="14" s="1"/>
  <c r="EH168" i="14"/>
  <c r="EG168" i="14"/>
  <c r="EF168" i="14"/>
  <c r="EE168" i="14"/>
  <c r="ED168" i="14"/>
  <c r="EC168" i="14"/>
  <c r="EA168" i="14"/>
  <c r="DZ168" i="14"/>
  <c r="DY168" i="14"/>
  <c r="DX168" i="14"/>
  <c r="DW168" i="14"/>
  <c r="DU168" i="14"/>
  <c r="DT168" i="14"/>
  <c r="DS168" i="14"/>
  <c r="DR168" i="14"/>
  <c r="EH167" i="14"/>
  <c r="EG167" i="14"/>
  <c r="EF167" i="14"/>
  <c r="EE167" i="14"/>
  <c r="ED167" i="14"/>
  <c r="EC167" i="14"/>
  <c r="EA167" i="14"/>
  <c r="DZ167" i="14"/>
  <c r="DY167" i="14"/>
  <c r="DX167" i="14"/>
  <c r="DW167" i="14"/>
  <c r="DU167" i="14"/>
  <c r="DT167" i="14"/>
  <c r="DS167" i="14"/>
  <c r="DR167" i="14"/>
  <c r="EH166" i="14"/>
  <c r="EG166" i="14"/>
  <c r="EF166" i="14"/>
  <c r="EE166" i="14"/>
  <c r="ED166" i="14"/>
  <c r="EC166" i="14"/>
  <c r="EA166" i="14"/>
  <c r="DZ166" i="14"/>
  <c r="DY166" i="14"/>
  <c r="DX166" i="14"/>
  <c r="DW166" i="14"/>
  <c r="DU166" i="14"/>
  <c r="DT166" i="14"/>
  <c r="DS166" i="14"/>
  <c r="DR166" i="14"/>
  <c r="EH165" i="14"/>
  <c r="EG165" i="14"/>
  <c r="EF165" i="14"/>
  <c r="EE165" i="14"/>
  <c r="ED165" i="14"/>
  <c r="EC165" i="14"/>
  <c r="EA165" i="14"/>
  <c r="DZ165" i="14"/>
  <c r="DY165" i="14"/>
  <c r="DX165" i="14"/>
  <c r="DW165" i="14"/>
  <c r="DU165" i="14"/>
  <c r="DT165" i="14"/>
  <c r="DS165" i="14"/>
  <c r="DR165" i="14"/>
  <c r="EH164" i="14"/>
  <c r="EG164" i="14"/>
  <c r="EF164" i="14"/>
  <c r="EE164" i="14"/>
  <c r="ED164" i="14"/>
  <c r="EC164" i="14"/>
  <c r="EA164" i="14"/>
  <c r="DZ164" i="14"/>
  <c r="DY164" i="14"/>
  <c r="DX164" i="14"/>
  <c r="DW164" i="14"/>
  <c r="DU164" i="14"/>
  <c r="DT164" i="14"/>
  <c r="DS164" i="14"/>
  <c r="DR164" i="14"/>
  <c r="EH163" i="14"/>
  <c r="EG163" i="14"/>
  <c r="EF163" i="14"/>
  <c r="EE163" i="14"/>
  <c r="ED163" i="14"/>
  <c r="EC163" i="14"/>
  <c r="EA163" i="14"/>
  <c r="DZ163" i="14"/>
  <c r="DY163" i="14"/>
  <c r="DX163" i="14"/>
  <c r="DW163" i="14"/>
  <c r="DU163" i="14"/>
  <c r="DT163" i="14"/>
  <c r="DS163" i="14"/>
  <c r="DR163" i="14"/>
  <c r="EH162" i="14"/>
  <c r="EG162" i="14"/>
  <c r="EF162" i="14"/>
  <c r="EE162" i="14"/>
  <c r="ED162" i="14"/>
  <c r="EC162" i="14"/>
  <c r="EA162" i="14"/>
  <c r="DZ162" i="14"/>
  <c r="DY162" i="14"/>
  <c r="DX162" i="14"/>
  <c r="DW162" i="14"/>
  <c r="DU162" i="14"/>
  <c r="DT162" i="14"/>
  <c r="DS162" i="14"/>
  <c r="DR162" i="14"/>
  <c r="EH161" i="14"/>
  <c r="EG161" i="14"/>
  <c r="EF161" i="14"/>
  <c r="EE161" i="14"/>
  <c r="ED161" i="14"/>
  <c r="EC161" i="14"/>
  <c r="EA161" i="14"/>
  <c r="DZ161" i="14"/>
  <c r="DY161" i="14"/>
  <c r="DX161" i="14"/>
  <c r="DW161" i="14"/>
  <c r="DU161" i="14"/>
  <c r="DT161" i="14"/>
  <c r="DS161" i="14"/>
  <c r="DR161" i="14"/>
  <c r="EH160" i="14"/>
  <c r="EG160" i="14"/>
  <c r="EF160" i="14"/>
  <c r="EE160" i="14"/>
  <c r="ED160" i="14"/>
  <c r="EC160" i="14"/>
  <c r="EA160" i="14"/>
  <c r="DZ160" i="14"/>
  <c r="DY160" i="14"/>
  <c r="DX160" i="14"/>
  <c r="DW160" i="14"/>
  <c r="DU160" i="14"/>
  <c r="DT160" i="14"/>
  <c r="DS160" i="14"/>
  <c r="DR160" i="14"/>
  <c r="EH159" i="14"/>
  <c r="EG159" i="14"/>
  <c r="EF159" i="14"/>
  <c r="EE159" i="14"/>
  <c r="ED159" i="14"/>
  <c r="EC159" i="14"/>
  <c r="EA159" i="14"/>
  <c r="DZ159" i="14"/>
  <c r="DY159" i="14"/>
  <c r="DX159" i="14"/>
  <c r="DW159" i="14"/>
  <c r="DU159" i="14"/>
  <c r="DT159" i="14"/>
  <c r="DS159" i="14"/>
  <c r="DR159" i="14"/>
  <c r="EH158" i="14"/>
  <c r="EG158" i="14"/>
  <c r="EF158" i="14"/>
  <c r="EE158" i="14"/>
  <c r="ED158" i="14"/>
  <c r="EC158" i="14"/>
  <c r="EA158" i="14"/>
  <c r="DZ158" i="14"/>
  <c r="DY158" i="14"/>
  <c r="DX158" i="14"/>
  <c r="DW158" i="14"/>
  <c r="DU158" i="14"/>
  <c r="DT158" i="14"/>
  <c r="DS158" i="14"/>
  <c r="DR158" i="14"/>
  <c r="EH157" i="14"/>
  <c r="EG157" i="14"/>
  <c r="EF157" i="14"/>
  <c r="EE157" i="14"/>
  <c r="ED157" i="14"/>
  <c r="EC157" i="14"/>
  <c r="EA157" i="14"/>
  <c r="DZ157" i="14"/>
  <c r="DY157" i="14"/>
  <c r="DX157" i="14"/>
  <c r="DW157" i="14"/>
  <c r="DU157" i="14"/>
  <c r="DT157" i="14"/>
  <c r="DS157" i="14"/>
  <c r="DR157" i="14"/>
  <c r="EH156" i="14"/>
  <c r="EG156" i="14"/>
  <c r="EF156" i="14"/>
  <c r="EE156" i="14"/>
  <c r="ED156" i="14"/>
  <c r="EC156" i="14"/>
  <c r="EA156" i="14"/>
  <c r="DZ156" i="14"/>
  <c r="DY156" i="14"/>
  <c r="DX156" i="14"/>
  <c r="DW156" i="14"/>
  <c r="DU156" i="14"/>
  <c r="DT156" i="14"/>
  <c r="DS156" i="14"/>
  <c r="DR156" i="14"/>
  <c r="EH155" i="14"/>
  <c r="EG155" i="14"/>
  <c r="EF155" i="14"/>
  <c r="EE155" i="14"/>
  <c r="ED155" i="14"/>
  <c r="EC155" i="14"/>
  <c r="EA155" i="14"/>
  <c r="DZ155" i="14"/>
  <c r="DY155" i="14"/>
  <c r="DX155" i="14"/>
  <c r="DW155" i="14"/>
  <c r="DU155" i="14"/>
  <c r="DT155" i="14"/>
  <c r="DS155" i="14"/>
  <c r="DR155" i="14"/>
  <c r="EH154" i="14"/>
  <c r="EG154" i="14"/>
  <c r="EF154" i="14"/>
  <c r="EE154" i="14"/>
  <c r="ED154" i="14"/>
  <c r="EC154" i="14"/>
  <c r="EA154" i="14"/>
  <c r="DZ154" i="14"/>
  <c r="DY154" i="14"/>
  <c r="DX154" i="14"/>
  <c r="DW154" i="14"/>
  <c r="DU154" i="14"/>
  <c r="DT154" i="14"/>
  <c r="DS154" i="14"/>
  <c r="DR154" i="14"/>
  <c r="EH153" i="14"/>
  <c r="EG153" i="14"/>
  <c r="EF153" i="14"/>
  <c r="EE153" i="14"/>
  <c r="ED153" i="14"/>
  <c r="EC153" i="14"/>
  <c r="EA153" i="14"/>
  <c r="DZ153" i="14"/>
  <c r="DY153" i="14"/>
  <c r="DX153" i="14"/>
  <c r="DW153" i="14"/>
  <c r="DU153" i="14"/>
  <c r="DT153" i="14"/>
  <c r="DS153" i="14"/>
  <c r="DR153" i="14"/>
  <c r="EH152" i="14"/>
  <c r="EG152" i="14"/>
  <c r="EF152" i="14"/>
  <c r="EE152" i="14"/>
  <c r="ED152" i="14"/>
  <c r="EC152" i="14"/>
  <c r="EA152" i="14"/>
  <c r="DZ152" i="14"/>
  <c r="DY152" i="14"/>
  <c r="DX152" i="14"/>
  <c r="DW152" i="14"/>
  <c r="DU152" i="14"/>
  <c r="DT152" i="14"/>
  <c r="DS152" i="14"/>
  <c r="DR152" i="14"/>
  <c r="EH151" i="14"/>
  <c r="EG151" i="14"/>
  <c r="EF151" i="14"/>
  <c r="EE151" i="14"/>
  <c r="ED151" i="14"/>
  <c r="EC151" i="14"/>
  <c r="EA151" i="14"/>
  <c r="DZ151" i="14"/>
  <c r="DY151" i="14"/>
  <c r="DX151" i="14"/>
  <c r="DW151" i="14"/>
  <c r="DU151" i="14"/>
  <c r="DT151" i="14"/>
  <c r="DS151" i="14"/>
  <c r="DR151" i="14"/>
  <c r="EH150" i="14"/>
  <c r="EG150" i="14"/>
  <c r="EF150" i="14"/>
  <c r="EE150" i="14"/>
  <c r="ED150" i="14"/>
  <c r="EC150" i="14"/>
  <c r="EA150" i="14"/>
  <c r="DZ150" i="14"/>
  <c r="DY150" i="14"/>
  <c r="DX150" i="14"/>
  <c r="DW150" i="14"/>
  <c r="DU150" i="14"/>
  <c r="DT150" i="14"/>
  <c r="DS150" i="14"/>
  <c r="DR150" i="14"/>
  <c r="EE149" i="14"/>
  <c r="EF149" i="14" s="1"/>
  <c r="EG149" i="14" s="1"/>
  <c r="EH149" i="14" s="1"/>
  <c r="ED149" i="14"/>
  <c r="EC149" i="14"/>
  <c r="DY149" i="14"/>
  <c r="DZ149" i="14" s="1"/>
  <c r="EA149" i="14" s="1"/>
  <c r="DX149" i="14"/>
  <c r="DW149" i="14"/>
  <c r="DS149" i="14"/>
  <c r="DT149" i="14" s="1"/>
  <c r="DU149" i="14" s="1"/>
  <c r="DR149" i="14"/>
  <c r="EH143" i="14"/>
  <c r="EG143" i="14"/>
  <c r="EF143" i="14"/>
  <c r="EE143" i="14"/>
  <c r="ED143" i="14"/>
  <c r="EC143" i="14"/>
  <c r="EA143" i="14"/>
  <c r="DZ143" i="14"/>
  <c r="DY143" i="14"/>
  <c r="DX143" i="14"/>
  <c r="DW143" i="14"/>
  <c r="DU143" i="14"/>
  <c r="DT143" i="14"/>
  <c r="DS143" i="14"/>
  <c r="DR143" i="14"/>
  <c r="EH142" i="14"/>
  <c r="EG142" i="14"/>
  <c r="EF142" i="14"/>
  <c r="EE142" i="14"/>
  <c r="ED142" i="14"/>
  <c r="EC142" i="14"/>
  <c r="EA142" i="14"/>
  <c r="DZ142" i="14"/>
  <c r="DY142" i="14"/>
  <c r="DX142" i="14"/>
  <c r="DW142" i="14"/>
  <c r="DU142" i="14"/>
  <c r="DT142" i="14"/>
  <c r="DS142" i="14"/>
  <c r="DR142" i="14"/>
  <c r="EH141" i="14"/>
  <c r="EG141" i="14"/>
  <c r="EF141" i="14"/>
  <c r="EE141" i="14"/>
  <c r="ED141" i="14"/>
  <c r="EC141" i="14"/>
  <c r="EA141" i="14"/>
  <c r="DZ141" i="14"/>
  <c r="DY141" i="14"/>
  <c r="DX141" i="14"/>
  <c r="DW141" i="14"/>
  <c r="DU141" i="14"/>
  <c r="DT141" i="14"/>
  <c r="DS141" i="14"/>
  <c r="DR141" i="14"/>
  <c r="EH140" i="14"/>
  <c r="EG140" i="14"/>
  <c r="EF140" i="14"/>
  <c r="EE140" i="14"/>
  <c r="ED140" i="14"/>
  <c r="EC140" i="14"/>
  <c r="EA140" i="14"/>
  <c r="DZ140" i="14"/>
  <c r="DY140" i="14"/>
  <c r="DX140" i="14"/>
  <c r="DW140" i="14"/>
  <c r="DU140" i="14"/>
  <c r="DT140" i="14"/>
  <c r="DS140" i="14"/>
  <c r="DR140" i="14"/>
  <c r="EH139" i="14"/>
  <c r="EG139" i="14"/>
  <c r="EF139" i="14"/>
  <c r="EE139" i="14"/>
  <c r="ED139" i="14"/>
  <c r="EC139" i="14"/>
  <c r="EA139" i="14"/>
  <c r="DZ139" i="14"/>
  <c r="DY139" i="14"/>
  <c r="DX139" i="14"/>
  <c r="DW139" i="14"/>
  <c r="DU139" i="14"/>
  <c r="DT139" i="14"/>
  <c r="DS139" i="14"/>
  <c r="DR139" i="14"/>
  <c r="EH138" i="14"/>
  <c r="EG138" i="14"/>
  <c r="EF138" i="14"/>
  <c r="EE138" i="14"/>
  <c r="ED138" i="14"/>
  <c r="EC138" i="14"/>
  <c r="EA138" i="14"/>
  <c r="DZ138" i="14"/>
  <c r="DY138" i="14"/>
  <c r="DX138" i="14"/>
  <c r="DW138" i="14"/>
  <c r="DU138" i="14"/>
  <c r="DT138" i="14"/>
  <c r="DS138" i="14"/>
  <c r="DR138" i="14"/>
  <c r="EH137" i="14"/>
  <c r="EG137" i="14"/>
  <c r="EF137" i="14"/>
  <c r="EE137" i="14"/>
  <c r="ED137" i="14"/>
  <c r="EC137" i="14"/>
  <c r="EA137" i="14"/>
  <c r="DZ137" i="14"/>
  <c r="DY137" i="14"/>
  <c r="DX137" i="14"/>
  <c r="DW137" i="14"/>
  <c r="DU137" i="14"/>
  <c r="DT137" i="14"/>
  <c r="DS137" i="14"/>
  <c r="DR137" i="14"/>
  <c r="EH136" i="14"/>
  <c r="EG136" i="14"/>
  <c r="EF136" i="14"/>
  <c r="EE136" i="14"/>
  <c r="ED136" i="14"/>
  <c r="EC136" i="14"/>
  <c r="EA136" i="14"/>
  <c r="DZ136" i="14"/>
  <c r="DY136" i="14"/>
  <c r="DX136" i="14"/>
  <c r="DW136" i="14"/>
  <c r="DU136" i="14"/>
  <c r="DT136" i="14"/>
  <c r="DS136" i="14"/>
  <c r="DR136" i="14"/>
  <c r="EH135" i="14"/>
  <c r="EG135" i="14"/>
  <c r="EF135" i="14"/>
  <c r="EE135" i="14"/>
  <c r="ED135" i="14"/>
  <c r="EC135" i="14"/>
  <c r="EA135" i="14"/>
  <c r="DZ135" i="14"/>
  <c r="DY135" i="14"/>
  <c r="DX135" i="14"/>
  <c r="DW135" i="14"/>
  <c r="DU135" i="14"/>
  <c r="DT135" i="14"/>
  <c r="DS135" i="14"/>
  <c r="DR135" i="14"/>
  <c r="EH134" i="14"/>
  <c r="EG134" i="14"/>
  <c r="EF134" i="14"/>
  <c r="EE134" i="14"/>
  <c r="ED134" i="14"/>
  <c r="EC134" i="14"/>
  <c r="EA134" i="14"/>
  <c r="DZ134" i="14"/>
  <c r="DY134" i="14"/>
  <c r="DX134" i="14"/>
  <c r="DW134" i="14"/>
  <c r="DU134" i="14"/>
  <c r="DT134" i="14"/>
  <c r="DS134" i="14"/>
  <c r="DR134" i="14"/>
  <c r="EH133" i="14"/>
  <c r="EG133" i="14"/>
  <c r="EF133" i="14"/>
  <c r="EE133" i="14"/>
  <c r="ED133" i="14"/>
  <c r="EC133" i="14"/>
  <c r="EA133" i="14"/>
  <c r="DZ133" i="14"/>
  <c r="DY133" i="14"/>
  <c r="DX133" i="14"/>
  <c r="DW133" i="14"/>
  <c r="DU133" i="14"/>
  <c r="DT133" i="14"/>
  <c r="DS133" i="14"/>
  <c r="DR133" i="14"/>
  <c r="EH132" i="14"/>
  <c r="EG132" i="14"/>
  <c r="EF132" i="14"/>
  <c r="EE132" i="14"/>
  <c r="ED132" i="14"/>
  <c r="EC132" i="14"/>
  <c r="EA132" i="14"/>
  <c r="DZ132" i="14"/>
  <c r="DY132" i="14"/>
  <c r="DX132" i="14"/>
  <c r="DW132" i="14"/>
  <c r="DU132" i="14"/>
  <c r="DT132" i="14"/>
  <c r="DS132" i="14"/>
  <c r="DR132" i="14"/>
  <c r="EH131" i="14"/>
  <c r="EG131" i="14"/>
  <c r="EF131" i="14"/>
  <c r="EE131" i="14"/>
  <c r="ED131" i="14"/>
  <c r="EC131" i="14"/>
  <c r="EA131" i="14"/>
  <c r="DZ131" i="14"/>
  <c r="DY131" i="14"/>
  <c r="DX131" i="14"/>
  <c r="DW131" i="14"/>
  <c r="DU131" i="14"/>
  <c r="DT131" i="14"/>
  <c r="DS131" i="14"/>
  <c r="DR131" i="14"/>
  <c r="EH130" i="14"/>
  <c r="EG130" i="14"/>
  <c r="EF130" i="14"/>
  <c r="EE130" i="14"/>
  <c r="ED130" i="14"/>
  <c r="EC130" i="14"/>
  <c r="EA130" i="14"/>
  <c r="DZ130" i="14"/>
  <c r="DY130" i="14"/>
  <c r="DX130" i="14"/>
  <c r="DW130" i="14"/>
  <c r="DU130" i="14"/>
  <c r="DT130" i="14"/>
  <c r="DS130" i="14"/>
  <c r="DR130" i="14"/>
  <c r="EE129" i="14"/>
  <c r="ED129" i="14"/>
  <c r="EF129" i="14" s="1"/>
  <c r="EG129" i="14" s="1"/>
  <c r="EH129" i="14" s="1"/>
  <c r="EC129" i="14"/>
  <c r="DZ129" i="14"/>
  <c r="EA129" i="14" s="1"/>
  <c r="DY129" i="14"/>
  <c r="DX129" i="14"/>
  <c r="DW129" i="14"/>
  <c r="DS129" i="14"/>
  <c r="DR129" i="14"/>
  <c r="EE128" i="14"/>
  <c r="EF128" i="14" s="1"/>
  <c r="EG128" i="14" s="1"/>
  <c r="EH128" i="14" s="1"/>
  <c r="ED128" i="14"/>
  <c r="EC128" i="14"/>
  <c r="DY128" i="14"/>
  <c r="DX128" i="14"/>
  <c r="DW128" i="14"/>
  <c r="DZ128" i="14" s="1"/>
  <c r="EA128" i="14" s="1"/>
  <c r="DS128" i="14"/>
  <c r="DT128" i="14" s="1"/>
  <c r="DU128" i="14" s="1"/>
  <c r="DR128" i="14"/>
  <c r="EE127" i="14"/>
  <c r="ED127" i="14"/>
  <c r="EC127" i="14"/>
  <c r="DY127" i="14"/>
  <c r="DX127" i="14"/>
  <c r="DZ127" i="14" s="1"/>
  <c r="EA127" i="14" s="1"/>
  <c r="DW127" i="14"/>
  <c r="DS127" i="14"/>
  <c r="DR127" i="14"/>
  <c r="EE126" i="14"/>
  <c r="ED126" i="14"/>
  <c r="EF126" i="14" s="1"/>
  <c r="EG126" i="14" s="1"/>
  <c r="EH126" i="14" s="1"/>
  <c r="EC126" i="14"/>
  <c r="DY126" i="14"/>
  <c r="DZ126" i="14" s="1"/>
  <c r="EA126" i="14" s="1"/>
  <c r="DX126" i="14"/>
  <c r="DW126" i="14"/>
  <c r="DT126" i="14"/>
  <c r="DU126" i="14" s="1"/>
  <c r="DS126" i="14"/>
  <c r="DR126" i="14"/>
  <c r="EE125" i="14"/>
  <c r="EF125" i="14" s="1"/>
  <c r="EG125" i="14" s="1"/>
  <c r="EH125" i="14" s="1"/>
  <c r="ED125" i="14"/>
  <c r="EC125" i="14"/>
  <c r="DY125" i="14"/>
  <c r="DZ125" i="14" s="1"/>
  <c r="EA125" i="14" s="1"/>
  <c r="DX125" i="14"/>
  <c r="DW125" i="14"/>
  <c r="DS125" i="14"/>
  <c r="DR125" i="14"/>
  <c r="DT125" i="14" s="1"/>
  <c r="DU125" i="14" s="1"/>
  <c r="EE124" i="14"/>
  <c r="ED124" i="14"/>
  <c r="EC124" i="14"/>
  <c r="DY124" i="14"/>
  <c r="DX124" i="14"/>
  <c r="DW124" i="14"/>
  <c r="DS124" i="14"/>
  <c r="DR124" i="14"/>
  <c r="DT124" i="14" s="1"/>
  <c r="DU124" i="14" s="1"/>
  <c r="EH122" i="14"/>
  <c r="EG122" i="14"/>
  <c r="EF122" i="14"/>
  <c r="EE122" i="14"/>
  <c r="ED122" i="14"/>
  <c r="EC122" i="14"/>
  <c r="EA122" i="14"/>
  <c r="DZ122" i="14"/>
  <c r="DY122" i="14"/>
  <c r="DX122" i="14"/>
  <c r="DW122" i="14"/>
  <c r="DU122" i="14"/>
  <c r="DT122" i="14"/>
  <c r="DS122" i="14"/>
  <c r="DR122" i="14"/>
  <c r="EH121" i="14"/>
  <c r="EG121" i="14"/>
  <c r="EF121" i="14"/>
  <c r="EE121" i="14"/>
  <c r="ED121" i="14"/>
  <c r="EC121" i="14"/>
  <c r="EA121" i="14"/>
  <c r="DZ121" i="14"/>
  <c r="DY121" i="14"/>
  <c r="DX121" i="14"/>
  <c r="DW121" i="14"/>
  <c r="DU121" i="14"/>
  <c r="DT121" i="14"/>
  <c r="DS121" i="14"/>
  <c r="DR121" i="14"/>
  <c r="EH120" i="14"/>
  <c r="EG120" i="14"/>
  <c r="EF120" i="14"/>
  <c r="EE120" i="14"/>
  <c r="ED120" i="14"/>
  <c r="EC120" i="14"/>
  <c r="EA120" i="14"/>
  <c r="DZ120" i="14"/>
  <c r="DY120" i="14"/>
  <c r="DX120" i="14"/>
  <c r="DW120" i="14"/>
  <c r="DU120" i="14"/>
  <c r="DT120" i="14"/>
  <c r="DS120" i="14"/>
  <c r="DR120" i="14"/>
  <c r="EH119" i="14"/>
  <c r="EG119" i="14"/>
  <c r="EF119" i="14"/>
  <c r="EE119" i="14"/>
  <c r="ED119" i="14"/>
  <c r="EC119" i="14"/>
  <c r="EA119" i="14"/>
  <c r="DZ119" i="14"/>
  <c r="DY119" i="14"/>
  <c r="DX119" i="14"/>
  <c r="DW119" i="14"/>
  <c r="DU119" i="14"/>
  <c r="DT119" i="14"/>
  <c r="DS119" i="14"/>
  <c r="DR119" i="14"/>
  <c r="EH118" i="14"/>
  <c r="EG118" i="14"/>
  <c r="EF118" i="14"/>
  <c r="EE118" i="14"/>
  <c r="ED118" i="14"/>
  <c r="EC118" i="14"/>
  <c r="EA118" i="14"/>
  <c r="DZ118" i="14"/>
  <c r="DY118" i="14"/>
  <c r="DX118" i="14"/>
  <c r="DW118" i="14"/>
  <c r="DU118" i="14"/>
  <c r="DT118" i="14"/>
  <c r="DS118" i="14"/>
  <c r="DR118" i="14"/>
  <c r="EH117" i="14"/>
  <c r="EG117" i="14"/>
  <c r="EF117" i="14"/>
  <c r="EE117" i="14"/>
  <c r="ED117" i="14"/>
  <c r="EC117" i="14"/>
  <c r="EA117" i="14"/>
  <c r="DZ117" i="14"/>
  <c r="DY117" i="14"/>
  <c r="DX117" i="14"/>
  <c r="DW117" i="14"/>
  <c r="DU117" i="14"/>
  <c r="DT117" i="14"/>
  <c r="DS117" i="14"/>
  <c r="DR117" i="14"/>
  <c r="EH116" i="14"/>
  <c r="EG116" i="14"/>
  <c r="EF116" i="14"/>
  <c r="EE116" i="14"/>
  <c r="ED116" i="14"/>
  <c r="EC116" i="14"/>
  <c r="EA116" i="14"/>
  <c r="DZ116" i="14"/>
  <c r="DY116" i="14"/>
  <c r="DX116" i="14"/>
  <c r="DW116" i="14"/>
  <c r="DU116" i="14"/>
  <c r="DT116" i="14"/>
  <c r="DS116" i="14"/>
  <c r="DR116" i="14"/>
  <c r="EH115" i="14"/>
  <c r="EG115" i="14"/>
  <c r="EF115" i="14"/>
  <c r="EE115" i="14"/>
  <c r="ED115" i="14"/>
  <c r="EC115" i="14"/>
  <c r="EA115" i="14"/>
  <c r="DZ115" i="14"/>
  <c r="DY115" i="14"/>
  <c r="DX115" i="14"/>
  <c r="DW115" i="14"/>
  <c r="DU115" i="14"/>
  <c r="DT115" i="14"/>
  <c r="DS115" i="14"/>
  <c r="DR115" i="14"/>
  <c r="EH114" i="14"/>
  <c r="EG114" i="14"/>
  <c r="EF114" i="14"/>
  <c r="EE114" i="14"/>
  <c r="ED114" i="14"/>
  <c r="EC114" i="14"/>
  <c r="EA114" i="14"/>
  <c r="DZ114" i="14"/>
  <c r="DY114" i="14"/>
  <c r="DX114" i="14"/>
  <c r="DW114" i="14"/>
  <c r="DU114" i="14"/>
  <c r="DT114" i="14"/>
  <c r="DS114" i="14"/>
  <c r="DR114" i="14"/>
  <c r="EH113" i="14"/>
  <c r="EG113" i="14"/>
  <c r="EF113" i="14"/>
  <c r="EE113" i="14"/>
  <c r="ED113" i="14"/>
  <c r="EC113" i="14"/>
  <c r="EA113" i="14"/>
  <c r="DZ113" i="14"/>
  <c r="DY113" i="14"/>
  <c r="DX113" i="14"/>
  <c r="DW113" i="14"/>
  <c r="DU113" i="14"/>
  <c r="DT113" i="14"/>
  <c r="DS113" i="14"/>
  <c r="DR113" i="14"/>
  <c r="EH112" i="14"/>
  <c r="EG112" i="14"/>
  <c r="EF112" i="14"/>
  <c r="EE112" i="14"/>
  <c r="ED112" i="14"/>
  <c r="EC112" i="14"/>
  <c r="EA112" i="14"/>
  <c r="DZ112" i="14"/>
  <c r="DY112" i="14"/>
  <c r="DX112" i="14"/>
  <c r="DW112" i="14"/>
  <c r="DU112" i="14"/>
  <c r="DT112" i="14"/>
  <c r="DS112" i="14"/>
  <c r="DR112" i="14"/>
  <c r="EH111" i="14"/>
  <c r="EG111" i="14"/>
  <c r="EF111" i="14"/>
  <c r="EE111" i="14"/>
  <c r="ED111" i="14"/>
  <c r="EC111" i="14"/>
  <c r="EA111" i="14"/>
  <c r="DZ111" i="14"/>
  <c r="DY111" i="14"/>
  <c r="DX111" i="14"/>
  <c r="DW111" i="14"/>
  <c r="DU111" i="14"/>
  <c r="DT111" i="14"/>
  <c r="DS111" i="14"/>
  <c r="DR111" i="14"/>
  <c r="EH110" i="14"/>
  <c r="EG110" i="14"/>
  <c r="EF110" i="14"/>
  <c r="EE110" i="14"/>
  <c r="ED110" i="14"/>
  <c r="EC110" i="14"/>
  <c r="EA110" i="14"/>
  <c r="DZ110" i="14"/>
  <c r="DY110" i="14"/>
  <c r="DX110" i="14"/>
  <c r="DW110" i="14"/>
  <c r="DU110" i="14"/>
  <c r="DT110" i="14"/>
  <c r="DS110" i="14"/>
  <c r="DR110" i="14"/>
  <c r="EH109" i="14"/>
  <c r="EG109" i="14"/>
  <c r="EF109" i="14"/>
  <c r="EE109" i="14"/>
  <c r="ED109" i="14"/>
  <c r="EC109" i="14"/>
  <c r="EA109" i="14"/>
  <c r="DZ109" i="14"/>
  <c r="DY109" i="14"/>
  <c r="DX109" i="14"/>
  <c r="DW109" i="14"/>
  <c r="DU109" i="14"/>
  <c r="DT109" i="14"/>
  <c r="DS109" i="14"/>
  <c r="DR109" i="14"/>
  <c r="EH108" i="14"/>
  <c r="EG108" i="14"/>
  <c r="EF108" i="14"/>
  <c r="EE108" i="14"/>
  <c r="ED108" i="14"/>
  <c r="EC108" i="14"/>
  <c r="EA108" i="14"/>
  <c r="DZ108" i="14"/>
  <c r="DY108" i="14"/>
  <c r="DX108" i="14"/>
  <c r="DW108" i="14"/>
  <c r="DU108" i="14"/>
  <c r="DT108" i="14"/>
  <c r="DS108" i="14"/>
  <c r="DR108" i="14"/>
  <c r="EE107" i="14"/>
  <c r="ED107" i="14"/>
  <c r="EC107" i="14"/>
  <c r="DY107" i="14"/>
  <c r="DX107" i="14"/>
  <c r="DW107" i="14"/>
  <c r="DZ107" i="14" s="1"/>
  <c r="EA107" i="14" s="1"/>
  <c r="DS107" i="14"/>
  <c r="DT107" i="14" s="1"/>
  <c r="DU107" i="14" s="1"/>
  <c r="DR107" i="14"/>
  <c r="EE106" i="14"/>
  <c r="ED106" i="14"/>
  <c r="EC106" i="14"/>
  <c r="DY106" i="14"/>
  <c r="DX106" i="14"/>
  <c r="DZ106" i="14" s="1"/>
  <c r="EA106" i="14" s="1"/>
  <c r="DW106" i="14"/>
  <c r="DS106" i="14"/>
  <c r="DR106" i="14"/>
  <c r="DT106" i="14" s="1"/>
  <c r="DU106" i="14" s="1"/>
  <c r="EE105" i="14"/>
  <c r="ED105" i="14"/>
  <c r="EF105" i="14" s="1"/>
  <c r="EG105" i="14" s="1"/>
  <c r="EH105" i="14" s="1"/>
  <c r="EC105" i="14"/>
  <c r="DY105" i="14"/>
  <c r="DZ105" i="14" s="1"/>
  <c r="EA105" i="14" s="1"/>
  <c r="DX105" i="14"/>
  <c r="DW105" i="14"/>
  <c r="DT105" i="14"/>
  <c r="DU105" i="14" s="1"/>
  <c r="DS105" i="14"/>
  <c r="DR105" i="14"/>
  <c r="EE104" i="14"/>
  <c r="ED104" i="14"/>
  <c r="EF104" i="14" s="1"/>
  <c r="EG104" i="14" s="1"/>
  <c r="EH104" i="14" s="1"/>
  <c r="EC104" i="14"/>
  <c r="DY104" i="14"/>
  <c r="DX104" i="14"/>
  <c r="DW104" i="14"/>
  <c r="DZ104" i="14" s="1"/>
  <c r="EA104" i="14" s="1"/>
  <c r="DS104" i="14"/>
  <c r="DT104" i="14" s="1"/>
  <c r="DU104" i="14" s="1"/>
  <c r="DR104" i="14"/>
  <c r="EE103" i="14"/>
  <c r="ED103" i="14"/>
  <c r="EF103" i="14" s="1"/>
  <c r="EG103" i="14" s="1"/>
  <c r="EH103" i="14" s="1"/>
  <c r="EC103" i="14"/>
  <c r="DY103" i="14"/>
  <c r="DX103" i="14"/>
  <c r="DZ103" i="14" s="1"/>
  <c r="EA103" i="14" s="1"/>
  <c r="DW103" i="14"/>
  <c r="DS103" i="14"/>
  <c r="DT103" i="14" s="1"/>
  <c r="DU103" i="14" s="1"/>
  <c r="DR103" i="14"/>
  <c r="EH97" i="14"/>
  <c r="EG97" i="14"/>
  <c r="EF97" i="14"/>
  <c r="EE97" i="14"/>
  <c r="ED97" i="14"/>
  <c r="EC97" i="14"/>
  <c r="EA97" i="14"/>
  <c r="DZ97" i="14"/>
  <c r="DY97" i="14"/>
  <c r="DX97" i="14"/>
  <c r="DW97" i="14"/>
  <c r="DU97" i="14"/>
  <c r="DT97" i="14"/>
  <c r="DS97" i="14"/>
  <c r="DR97" i="14"/>
  <c r="EH96" i="14"/>
  <c r="EG96" i="14"/>
  <c r="EF96" i="14"/>
  <c r="EE96" i="14"/>
  <c r="ED96" i="14"/>
  <c r="EC96" i="14"/>
  <c r="EA96" i="14"/>
  <c r="DZ96" i="14"/>
  <c r="DY96" i="14"/>
  <c r="DX96" i="14"/>
  <c r="DW96" i="14"/>
  <c r="DU96" i="14"/>
  <c r="DT96" i="14"/>
  <c r="DS96" i="14"/>
  <c r="DR96" i="14"/>
  <c r="EH95" i="14"/>
  <c r="EG95" i="14"/>
  <c r="EF95" i="14"/>
  <c r="EE95" i="14"/>
  <c r="ED95" i="14"/>
  <c r="EC95" i="14"/>
  <c r="EA95" i="14"/>
  <c r="DZ95" i="14"/>
  <c r="DY95" i="14"/>
  <c r="DX95" i="14"/>
  <c r="DW95" i="14"/>
  <c r="DU95" i="14"/>
  <c r="DT95" i="14"/>
  <c r="DS95" i="14"/>
  <c r="DR95" i="14"/>
  <c r="EH94" i="14"/>
  <c r="EG94" i="14"/>
  <c r="EF94" i="14"/>
  <c r="EE94" i="14"/>
  <c r="ED94" i="14"/>
  <c r="EC94" i="14"/>
  <c r="EA94" i="14"/>
  <c r="DZ94" i="14"/>
  <c r="DY94" i="14"/>
  <c r="DX94" i="14"/>
  <c r="DW94" i="14"/>
  <c r="DU94" i="14"/>
  <c r="DT94" i="14"/>
  <c r="DS94" i="14"/>
  <c r="DR94" i="14"/>
  <c r="EH93" i="14"/>
  <c r="EG93" i="14"/>
  <c r="EF93" i="14"/>
  <c r="EE93" i="14"/>
  <c r="ED93" i="14"/>
  <c r="EC93" i="14"/>
  <c r="EA93" i="14"/>
  <c r="DZ93" i="14"/>
  <c r="DY93" i="14"/>
  <c r="DX93" i="14"/>
  <c r="DW93" i="14"/>
  <c r="DU93" i="14"/>
  <c r="DT93" i="14"/>
  <c r="DS93" i="14"/>
  <c r="DR93" i="14"/>
  <c r="EH92" i="14"/>
  <c r="EG92" i="14"/>
  <c r="EF92" i="14"/>
  <c r="EE92" i="14"/>
  <c r="ED92" i="14"/>
  <c r="EC92" i="14"/>
  <c r="EA92" i="14"/>
  <c r="DZ92" i="14"/>
  <c r="DY92" i="14"/>
  <c r="DX92" i="14"/>
  <c r="DW92" i="14"/>
  <c r="DU92" i="14"/>
  <c r="DT92" i="14"/>
  <c r="DS92" i="14"/>
  <c r="DR92" i="14"/>
  <c r="EH91" i="14"/>
  <c r="EG91" i="14"/>
  <c r="EF91" i="14"/>
  <c r="EE91" i="14"/>
  <c r="ED91" i="14"/>
  <c r="EC91" i="14"/>
  <c r="EA91" i="14"/>
  <c r="DZ91" i="14"/>
  <c r="DY91" i="14"/>
  <c r="DX91" i="14"/>
  <c r="DW91" i="14"/>
  <c r="DU91" i="14"/>
  <c r="DT91" i="14"/>
  <c r="DS91" i="14"/>
  <c r="DR91" i="14"/>
  <c r="EH90" i="14"/>
  <c r="EG90" i="14"/>
  <c r="EF90" i="14"/>
  <c r="EE90" i="14"/>
  <c r="ED90" i="14"/>
  <c r="EC90" i="14"/>
  <c r="EA90" i="14"/>
  <c r="DZ90" i="14"/>
  <c r="DY90" i="14"/>
  <c r="DX90" i="14"/>
  <c r="DW90" i="14"/>
  <c r="DU90" i="14"/>
  <c r="DT90" i="14"/>
  <c r="DS90" i="14"/>
  <c r="DR90" i="14"/>
  <c r="EH89" i="14"/>
  <c r="EG89" i="14"/>
  <c r="EF89" i="14"/>
  <c r="EE89" i="14"/>
  <c r="ED89" i="14"/>
  <c r="EC89" i="14"/>
  <c r="EA89" i="14"/>
  <c r="DZ89" i="14"/>
  <c r="DY89" i="14"/>
  <c r="DX89" i="14"/>
  <c r="DW89" i="14"/>
  <c r="DU89" i="14"/>
  <c r="DT89" i="14"/>
  <c r="DS89" i="14"/>
  <c r="DR89" i="14"/>
  <c r="EH88" i="14"/>
  <c r="EG88" i="14"/>
  <c r="EF88" i="14"/>
  <c r="EE88" i="14"/>
  <c r="ED88" i="14"/>
  <c r="EC88" i="14"/>
  <c r="EA88" i="14"/>
  <c r="DZ88" i="14"/>
  <c r="DY88" i="14"/>
  <c r="DX88" i="14"/>
  <c r="DW88" i="14"/>
  <c r="DU88" i="14"/>
  <c r="DT88" i="14"/>
  <c r="DS88" i="14"/>
  <c r="DR88" i="14"/>
  <c r="EH87" i="14"/>
  <c r="EG87" i="14"/>
  <c r="EF87" i="14"/>
  <c r="EE87" i="14"/>
  <c r="ED87" i="14"/>
  <c r="EC87" i="14"/>
  <c r="EA87" i="14"/>
  <c r="DZ87" i="14"/>
  <c r="DY87" i="14"/>
  <c r="DX87" i="14"/>
  <c r="DW87" i="14"/>
  <c r="DU87" i="14"/>
  <c r="DT87" i="14"/>
  <c r="DS87" i="14"/>
  <c r="DR87" i="14"/>
  <c r="EH86" i="14"/>
  <c r="EG86" i="14"/>
  <c r="EF86" i="14"/>
  <c r="EE86" i="14"/>
  <c r="ED86" i="14"/>
  <c r="EC86" i="14"/>
  <c r="EA86" i="14"/>
  <c r="DZ86" i="14"/>
  <c r="DY86" i="14"/>
  <c r="DX86" i="14"/>
  <c r="DW86" i="14"/>
  <c r="DU86" i="14"/>
  <c r="DT86" i="14"/>
  <c r="DS86" i="14"/>
  <c r="DR86" i="14"/>
  <c r="EH85" i="14"/>
  <c r="EG85" i="14"/>
  <c r="EF85" i="14"/>
  <c r="EE85" i="14"/>
  <c r="ED85" i="14"/>
  <c r="EC85" i="14"/>
  <c r="EA85" i="14"/>
  <c r="DZ85" i="14"/>
  <c r="DY85" i="14"/>
  <c r="DX85" i="14"/>
  <c r="DW85" i="14"/>
  <c r="DU85" i="14"/>
  <c r="DT85" i="14"/>
  <c r="DS85" i="14"/>
  <c r="DR85" i="14"/>
  <c r="EH84" i="14"/>
  <c r="EG84" i="14"/>
  <c r="EF84" i="14"/>
  <c r="EE84" i="14"/>
  <c r="ED84" i="14"/>
  <c r="EC84" i="14"/>
  <c r="EA84" i="14"/>
  <c r="DZ84" i="14"/>
  <c r="DY84" i="14"/>
  <c r="DX84" i="14"/>
  <c r="DW84" i="14"/>
  <c r="DU84" i="14"/>
  <c r="DT84" i="14"/>
  <c r="DS84" i="14"/>
  <c r="DR84" i="14"/>
  <c r="EF83" i="14"/>
  <c r="EG83" i="14" s="1"/>
  <c r="EH83" i="14" s="1"/>
  <c r="EE83" i="14"/>
  <c r="ED83" i="14"/>
  <c r="EC83" i="14"/>
  <c r="DY83" i="14"/>
  <c r="DX83" i="14"/>
  <c r="DZ83" i="14" s="1"/>
  <c r="EA83" i="14" s="1"/>
  <c r="DW83" i="14"/>
  <c r="DS83" i="14"/>
  <c r="DT83" i="14" s="1"/>
  <c r="DU83" i="14" s="1"/>
  <c r="DR83" i="14"/>
  <c r="EE82" i="14"/>
  <c r="ED82" i="14"/>
  <c r="EC82" i="14"/>
  <c r="EF82" i="14" s="1"/>
  <c r="EG82" i="14" s="1"/>
  <c r="EH82" i="14" s="1"/>
  <c r="DY82" i="14"/>
  <c r="DZ82" i="14" s="1"/>
  <c r="EA82" i="14" s="1"/>
  <c r="DX82" i="14"/>
  <c r="DW82" i="14"/>
  <c r="DS82" i="14"/>
  <c r="DR82" i="14"/>
  <c r="EE81" i="14"/>
  <c r="ED81" i="14"/>
  <c r="EF81" i="14" s="1"/>
  <c r="EG81" i="14" s="1"/>
  <c r="EH81" i="14" s="1"/>
  <c r="EC81" i="14"/>
  <c r="DZ81" i="14"/>
  <c r="EA81" i="14" s="1"/>
  <c r="DY81" i="14"/>
  <c r="DX81" i="14"/>
  <c r="DW81" i="14"/>
  <c r="DS81" i="14"/>
  <c r="DT81" i="14" s="1"/>
  <c r="DU81" i="14" s="1"/>
  <c r="DR81" i="14"/>
  <c r="EE80" i="14"/>
  <c r="ED80" i="14"/>
  <c r="EF80" i="14" s="1"/>
  <c r="EG80" i="14" s="1"/>
  <c r="EH80" i="14" s="1"/>
  <c r="EC80" i="14"/>
  <c r="DZ80" i="14"/>
  <c r="EA80" i="14" s="1"/>
  <c r="DY80" i="14"/>
  <c r="DX80" i="14"/>
  <c r="DW80" i="14"/>
  <c r="DS80" i="14"/>
  <c r="DR80" i="14"/>
  <c r="EE79" i="14"/>
  <c r="ED79" i="14"/>
  <c r="EC79" i="14"/>
  <c r="DY79" i="14"/>
  <c r="DX79" i="14"/>
  <c r="DZ79" i="14" s="1"/>
  <c r="EA79" i="14" s="1"/>
  <c r="DW79" i="14"/>
  <c r="DS79" i="14"/>
  <c r="DT79" i="14" s="1"/>
  <c r="DU79" i="14" s="1"/>
  <c r="DR79" i="14"/>
  <c r="EE78" i="14"/>
  <c r="ED78" i="14"/>
  <c r="EC78" i="14"/>
  <c r="DY78" i="14"/>
  <c r="DX78" i="14"/>
  <c r="DW78" i="14"/>
  <c r="DS78" i="14"/>
  <c r="DT78" i="14" s="1"/>
  <c r="DU78" i="14" s="1"/>
  <c r="DR78" i="14"/>
  <c r="EH76" i="14"/>
  <c r="EG76" i="14"/>
  <c r="EF76" i="14"/>
  <c r="EE76" i="14"/>
  <c r="ED76" i="14"/>
  <c r="EC76" i="14"/>
  <c r="EA76" i="14"/>
  <c r="DZ76" i="14"/>
  <c r="DY76" i="14"/>
  <c r="DX76" i="14"/>
  <c r="DW76" i="14"/>
  <c r="DU76" i="14"/>
  <c r="DT76" i="14"/>
  <c r="DS76" i="14"/>
  <c r="DR76" i="14"/>
  <c r="EH75" i="14"/>
  <c r="EG75" i="14"/>
  <c r="EF75" i="14"/>
  <c r="EE75" i="14"/>
  <c r="ED75" i="14"/>
  <c r="EC75" i="14"/>
  <c r="EA75" i="14"/>
  <c r="DZ75" i="14"/>
  <c r="DY75" i="14"/>
  <c r="DX75" i="14"/>
  <c r="DW75" i="14"/>
  <c r="DU75" i="14"/>
  <c r="DT75" i="14"/>
  <c r="DS75" i="14"/>
  <c r="DR75" i="14"/>
  <c r="EH74" i="14"/>
  <c r="EG74" i="14"/>
  <c r="EF74" i="14"/>
  <c r="EE74" i="14"/>
  <c r="ED74" i="14"/>
  <c r="EC74" i="14"/>
  <c r="EA74" i="14"/>
  <c r="DZ74" i="14"/>
  <c r="DY74" i="14"/>
  <c r="DX74" i="14"/>
  <c r="DW74" i="14"/>
  <c r="DU74" i="14"/>
  <c r="DT74" i="14"/>
  <c r="DS74" i="14"/>
  <c r="DR74" i="14"/>
  <c r="EH73" i="14"/>
  <c r="EG73" i="14"/>
  <c r="EF73" i="14"/>
  <c r="EE73" i="14"/>
  <c r="ED73" i="14"/>
  <c r="EC73" i="14"/>
  <c r="EA73" i="14"/>
  <c r="DZ73" i="14"/>
  <c r="DY73" i="14"/>
  <c r="DX73" i="14"/>
  <c r="DW73" i="14"/>
  <c r="DU73" i="14"/>
  <c r="DT73" i="14"/>
  <c r="DS73" i="14"/>
  <c r="DR73" i="14"/>
  <c r="EH72" i="14"/>
  <c r="EG72" i="14"/>
  <c r="EF72" i="14"/>
  <c r="EE72" i="14"/>
  <c r="ED72" i="14"/>
  <c r="EC72" i="14"/>
  <c r="EA72" i="14"/>
  <c r="DZ72" i="14"/>
  <c r="DY72" i="14"/>
  <c r="DX72" i="14"/>
  <c r="DW72" i="14"/>
  <c r="DU72" i="14"/>
  <c r="DT72" i="14"/>
  <c r="DS72" i="14"/>
  <c r="DR72" i="14"/>
  <c r="EH71" i="14"/>
  <c r="EG71" i="14"/>
  <c r="EF71" i="14"/>
  <c r="EE71" i="14"/>
  <c r="ED71" i="14"/>
  <c r="EC71" i="14"/>
  <c r="EA71" i="14"/>
  <c r="DZ71" i="14"/>
  <c r="DY71" i="14"/>
  <c r="DX71" i="14"/>
  <c r="DW71" i="14"/>
  <c r="DU71" i="14"/>
  <c r="DT71" i="14"/>
  <c r="DS71" i="14"/>
  <c r="DR71" i="14"/>
  <c r="EH70" i="14"/>
  <c r="EG70" i="14"/>
  <c r="EF70" i="14"/>
  <c r="EE70" i="14"/>
  <c r="ED70" i="14"/>
  <c r="EC70" i="14"/>
  <c r="EA70" i="14"/>
  <c r="DZ70" i="14"/>
  <c r="DY70" i="14"/>
  <c r="DX70" i="14"/>
  <c r="DW70" i="14"/>
  <c r="DU70" i="14"/>
  <c r="DT70" i="14"/>
  <c r="DS70" i="14"/>
  <c r="DR70" i="14"/>
  <c r="EH69" i="14"/>
  <c r="EG69" i="14"/>
  <c r="EF69" i="14"/>
  <c r="EE69" i="14"/>
  <c r="ED69" i="14"/>
  <c r="EC69" i="14"/>
  <c r="EA69" i="14"/>
  <c r="DZ69" i="14"/>
  <c r="DY69" i="14"/>
  <c r="DX69" i="14"/>
  <c r="DW69" i="14"/>
  <c r="DU69" i="14"/>
  <c r="DT69" i="14"/>
  <c r="DS69" i="14"/>
  <c r="DR69" i="14"/>
  <c r="EH68" i="14"/>
  <c r="EG68" i="14"/>
  <c r="EF68" i="14"/>
  <c r="EE68" i="14"/>
  <c r="ED68" i="14"/>
  <c r="EC68" i="14"/>
  <c r="EA68" i="14"/>
  <c r="DZ68" i="14"/>
  <c r="DY68" i="14"/>
  <c r="DX68" i="14"/>
  <c r="DW68" i="14"/>
  <c r="DU68" i="14"/>
  <c r="DT68" i="14"/>
  <c r="DS68" i="14"/>
  <c r="DR68" i="14"/>
  <c r="EH67" i="14"/>
  <c r="EG67" i="14"/>
  <c r="EF67" i="14"/>
  <c r="EE67" i="14"/>
  <c r="ED67" i="14"/>
  <c r="EC67" i="14"/>
  <c r="EA67" i="14"/>
  <c r="DZ67" i="14"/>
  <c r="DY67" i="14"/>
  <c r="DX67" i="14"/>
  <c r="DW67" i="14"/>
  <c r="DU67" i="14"/>
  <c r="DT67" i="14"/>
  <c r="DS67" i="14"/>
  <c r="DR67" i="14"/>
  <c r="EH66" i="14"/>
  <c r="EG66" i="14"/>
  <c r="EF66" i="14"/>
  <c r="EE66" i="14"/>
  <c r="ED66" i="14"/>
  <c r="EC66" i="14"/>
  <c r="EA66" i="14"/>
  <c r="DZ66" i="14"/>
  <c r="DY66" i="14"/>
  <c r="DX66" i="14"/>
  <c r="DW66" i="14"/>
  <c r="DU66" i="14"/>
  <c r="DT66" i="14"/>
  <c r="DS66" i="14"/>
  <c r="DR66" i="14"/>
  <c r="EH65" i="14"/>
  <c r="EG65" i="14"/>
  <c r="EF65" i="14"/>
  <c r="EE65" i="14"/>
  <c r="ED65" i="14"/>
  <c r="EC65" i="14"/>
  <c r="EA65" i="14"/>
  <c r="DZ65" i="14"/>
  <c r="DY65" i="14"/>
  <c r="DX65" i="14"/>
  <c r="DW65" i="14"/>
  <c r="DU65" i="14"/>
  <c r="DT65" i="14"/>
  <c r="DS65" i="14"/>
  <c r="DR65" i="14"/>
  <c r="EH64" i="14"/>
  <c r="EG64" i="14"/>
  <c r="EF64" i="14"/>
  <c r="EE64" i="14"/>
  <c r="ED64" i="14"/>
  <c r="EC64" i="14"/>
  <c r="EA64" i="14"/>
  <c r="DZ64" i="14"/>
  <c r="DY64" i="14"/>
  <c r="DX64" i="14"/>
  <c r="DW64" i="14"/>
  <c r="DU64" i="14"/>
  <c r="DT64" i="14"/>
  <c r="DS64" i="14"/>
  <c r="DR64" i="14"/>
  <c r="EH63" i="14"/>
  <c r="EG63" i="14"/>
  <c r="EF63" i="14"/>
  <c r="EE63" i="14"/>
  <c r="ED63" i="14"/>
  <c r="EC63" i="14"/>
  <c r="EA63" i="14"/>
  <c r="DZ63" i="14"/>
  <c r="DY63" i="14"/>
  <c r="DX63" i="14"/>
  <c r="DW63" i="14"/>
  <c r="DU63" i="14"/>
  <c r="DT63" i="14"/>
  <c r="DS63" i="14"/>
  <c r="DR63" i="14"/>
  <c r="EH62" i="14"/>
  <c r="EG62" i="14"/>
  <c r="EF62" i="14"/>
  <c r="EE62" i="14"/>
  <c r="ED62" i="14"/>
  <c r="EC62" i="14"/>
  <c r="EA62" i="14"/>
  <c r="DZ62" i="14"/>
  <c r="DY62" i="14"/>
  <c r="DX62" i="14"/>
  <c r="DW62" i="14"/>
  <c r="DU62" i="14"/>
  <c r="DT62" i="14"/>
  <c r="DS62" i="14"/>
  <c r="DR62" i="14"/>
  <c r="EH61" i="14"/>
  <c r="EG61" i="14"/>
  <c r="EF61" i="14"/>
  <c r="EE61" i="14"/>
  <c r="ED61" i="14"/>
  <c r="EC61" i="14"/>
  <c r="EA61" i="14"/>
  <c r="DZ61" i="14"/>
  <c r="DY61" i="14"/>
  <c r="DX61" i="14"/>
  <c r="DW61" i="14"/>
  <c r="DU61" i="14"/>
  <c r="DT61" i="14"/>
  <c r="DS61" i="14"/>
  <c r="DR61" i="14"/>
  <c r="EH60" i="14"/>
  <c r="EG60" i="14"/>
  <c r="EF60" i="14"/>
  <c r="EE60" i="14"/>
  <c r="ED60" i="14"/>
  <c r="EC60" i="14"/>
  <c r="EA60" i="14"/>
  <c r="DZ60" i="14"/>
  <c r="DY60" i="14"/>
  <c r="DX60" i="14"/>
  <c r="DW60" i="14"/>
  <c r="DU60" i="14"/>
  <c r="DT60" i="14"/>
  <c r="DS60" i="14"/>
  <c r="DR60" i="14"/>
  <c r="EH59" i="14"/>
  <c r="EG59" i="14"/>
  <c r="EF59" i="14"/>
  <c r="EE59" i="14"/>
  <c r="ED59" i="14"/>
  <c r="EC59" i="14"/>
  <c r="EA59" i="14"/>
  <c r="DZ59" i="14"/>
  <c r="DY59" i="14"/>
  <c r="DX59" i="14"/>
  <c r="DW59" i="14"/>
  <c r="DU59" i="14"/>
  <c r="DT59" i="14"/>
  <c r="DS59" i="14"/>
  <c r="DR59" i="14"/>
  <c r="EH58" i="14"/>
  <c r="EG58" i="14"/>
  <c r="EF58" i="14"/>
  <c r="EE58" i="14"/>
  <c r="ED58" i="14"/>
  <c r="EC58" i="14"/>
  <c r="EA58" i="14"/>
  <c r="DZ58" i="14"/>
  <c r="DY58" i="14"/>
  <c r="DX58" i="14"/>
  <c r="DW58" i="14"/>
  <c r="DU58" i="14"/>
  <c r="DT58" i="14"/>
  <c r="DS58" i="14"/>
  <c r="DR58" i="14"/>
  <c r="EE57" i="14"/>
  <c r="ED57" i="14"/>
  <c r="EC57" i="14"/>
  <c r="DY57" i="14"/>
  <c r="DX57" i="14"/>
  <c r="DW57" i="14"/>
  <c r="DZ57" i="14" s="1"/>
  <c r="EA57" i="14" s="1"/>
  <c r="DS57" i="14"/>
  <c r="DT57" i="14" s="1"/>
  <c r="DU57" i="14" s="1"/>
  <c r="DR57" i="14"/>
  <c r="EY51" i="14"/>
  <c r="EX51" i="14"/>
  <c r="EW51" i="14"/>
  <c r="EV51" i="14"/>
  <c r="EU51" i="14"/>
  <c r="ET51" i="14"/>
  <c r="EH51" i="14"/>
  <c r="EG51" i="14"/>
  <c r="EF51" i="14"/>
  <c r="EE51" i="14"/>
  <c r="ED51" i="14"/>
  <c r="EC51" i="14"/>
  <c r="EA51" i="14"/>
  <c r="DZ51" i="14"/>
  <c r="DY51" i="14"/>
  <c r="DX51" i="14"/>
  <c r="DW51" i="14"/>
  <c r="DU51" i="14"/>
  <c r="DT51" i="14"/>
  <c r="DS51" i="14"/>
  <c r="DR51" i="14"/>
  <c r="DN51" i="14"/>
  <c r="DI51" i="14"/>
  <c r="DH51" i="14"/>
  <c r="DG51" i="14"/>
  <c r="DB51" i="14"/>
  <c r="DA51" i="14"/>
  <c r="CZ51" i="14"/>
  <c r="CY51" i="14"/>
  <c r="CX51" i="14"/>
  <c r="CW51" i="14"/>
  <c r="CV51" i="14"/>
  <c r="CU51" i="14"/>
  <c r="CT51" i="14"/>
  <c r="CS51" i="14"/>
  <c r="CM51" i="14"/>
  <c r="CL51" i="14"/>
  <c r="CK51" i="14"/>
  <c r="CF51" i="14"/>
  <c r="CE51" i="14"/>
  <c r="CD51" i="14"/>
  <c r="CC51" i="14"/>
  <c r="CB51" i="14"/>
  <c r="CA51" i="14"/>
  <c r="BZ51" i="14"/>
  <c r="BY51" i="14"/>
  <c r="BX51" i="14"/>
  <c r="BW51" i="14"/>
  <c r="EY50" i="14"/>
  <c r="EX50" i="14"/>
  <c r="EW50" i="14"/>
  <c r="EV50" i="14"/>
  <c r="EU50" i="14"/>
  <c r="ET50" i="14"/>
  <c r="EH50" i="14"/>
  <c r="EG50" i="14"/>
  <c r="EF50" i="14"/>
  <c r="EE50" i="14"/>
  <c r="ED50" i="14"/>
  <c r="EC50" i="14"/>
  <c r="EA50" i="14"/>
  <c r="DZ50" i="14"/>
  <c r="DY50" i="14"/>
  <c r="DX50" i="14"/>
  <c r="DW50" i="14"/>
  <c r="DU50" i="14"/>
  <c r="DT50" i="14"/>
  <c r="DS50" i="14"/>
  <c r="DR50" i="14"/>
  <c r="DN50" i="14"/>
  <c r="DI50" i="14"/>
  <c r="DH50" i="14"/>
  <c r="DG50" i="14"/>
  <c r="DB50" i="14"/>
  <c r="DA50" i="14"/>
  <c r="CZ50" i="14"/>
  <c r="CY50" i="14"/>
  <c r="CX50" i="14"/>
  <c r="CW50" i="14"/>
  <c r="CV50" i="14"/>
  <c r="CU50" i="14"/>
  <c r="CT50" i="14"/>
  <c r="CS50" i="14"/>
  <c r="CM50" i="14"/>
  <c r="CL50" i="14"/>
  <c r="CK50" i="14"/>
  <c r="CF50" i="14"/>
  <c r="CE50" i="14"/>
  <c r="CD50" i="14"/>
  <c r="CC50" i="14"/>
  <c r="CB50" i="14"/>
  <c r="CA50" i="14"/>
  <c r="BZ50" i="14"/>
  <c r="BY50" i="14"/>
  <c r="BX50" i="14"/>
  <c r="BW50" i="14"/>
  <c r="EY49" i="14"/>
  <c r="EX49" i="14"/>
  <c r="EW49" i="14"/>
  <c r="EV49" i="14"/>
  <c r="EU49" i="14"/>
  <c r="ET49" i="14"/>
  <c r="EH49" i="14"/>
  <c r="EG49" i="14"/>
  <c r="EF49" i="14"/>
  <c r="EE49" i="14"/>
  <c r="ED49" i="14"/>
  <c r="EC49" i="14"/>
  <c r="EA49" i="14"/>
  <c r="DZ49" i="14"/>
  <c r="DY49" i="14"/>
  <c r="DX49" i="14"/>
  <c r="DW49" i="14"/>
  <c r="DU49" i="14"/>
  <c r="DT49" i="14"/>
  <c r="DS49" i="14"/>
  <c r="DR49" i="14"/>
  <c r="DN49" i="14"/>
  <c r="DI49" i="14"/>
  <c r="DH49" i="14"/>
  <c r="DG49" i="14"/>
  <c r="DB49" i="14"/>
  <c r="DA49" i="14"/>
  <c r="CZ49" i="14"/>
  <c r="CY49" i="14"/>
  <c r="CX49" i="14"/>
  <c r="CW49" i="14"/>
  <c r="CV49" i="14"/>
  <c r="CU49" i="14"/>
  <c r="CT49" i="14"/>
  <c r="CS49" i="14"/>
  <c r="CM49" i="14"/>
  <c r="CL49" i="14"/>
  <c r="CK49" i="14"/>
  <c r="CF49" i="14"/>
  <c r="CE49" i="14"/>
  <c r="CD49" i="14"/>
  <c r="CC49" i="14"/>
  <c r="CB49" i="14"/>
  <c r="CA49" i="14"/>
  <c r="BZ49" i="14"/>
  <c r="BY49" i="14"/>
  <c r="BX49" i="14"/>
  <c r="BW49" i="14"/>
  <c r="EY48" i="14"/>
  <c r="EX48" i="14"/>
  <c r="EW48" i="14"/>
  <c r="EV48" i="14"/>
  <c r="EU48" i="14"/>
  <c r="ET48" i="14"/>
  <c r="EH48" i="14"/>
  <c r="EG48" i="14"/>
  <c r="EF48" i="14"/>
  <c r="EE48" i="14"/>
  <c r="ED48" i="14"/>
  <c r="EC48" i="14"/>
  <c r="EA48" i="14"/>
  <c r="DZ48" i="14"/>
  <c r="DY48" i="14"/>
  <c r="DX48" i="14"/>
  <c r="DW48" i="14"/>
  <c r="DU48" i="14"/>
  <c r="DT48" i="14"/>
  <c r="DS48" i="14"/>
  <c r="DR48" i="14"/>
  <c r="DN48" i="14"/>
  <c r="DI48" i="14"/>
  <c r="DH48" i="14"/>
  <c r="DG48" i="14"/>
  <c r="DB48" i="14"/>
  <c r="DA48" i="14"/>
  <c r="CZ48" i="14"/>
  <c r="CY48" i="14"/>
  <c r="CX48" i="14"/>
  <c r="CW48" i="14"/>
  <c r="CV48" i="14"/>
  <c r="CU48" i="14"/>
  <c r="CT48" i="14"/>
  <c r="CS48" i="14"/>
  <c r="CM48" i="14"/>
  <c r="CL48" i="14"/>
  <c r="CK48" i="14"/>
  <c r="CF48" i="14"/>
  <c r="CE48" i="14"/>
  <c r="CD48" i="14"/>
  <c r="CC48" i="14"/>
  <c r="CB48" i="14"/>
  <c r="CA48" i="14"/>
  <c r="BZ48" i="14"/>
  <c r="BY48" i="14"/>
  <c r="BX48" i="14"/>
  <c r="BW48" i="14"/>
  <c r="EY47" i="14"/>
  <c r="EX47" i="14"/>
  <c r="EW47" i="14"/>
  <c r="EV47" i="14"/>
  <c r="EU47" i="14"/>
  <c r="ET47" i="14"/>
  <c r="EH47" i="14"/>
  <c r="EG47" i="14"/>
  <c r="EF47" i="14"/>
  <c r="EE47" i="14"/>
  <c r="ED47" i="14"/>
  <c r="EC47" i="14"/>
  <c r="EA47" i="14"/>
  <c r="DZ47" i="14"/>
  <c r="DY47" i="14"/>
  <c r="DX47" i="14"/>
  <c r="DW47" i="14"/>
  <c r="DU47" i="14"/>
  <c r="DT47" i="14"/>
  <c r="DS47" i="14"/>
  <c r="DR47" i="14"/>
  <c r="DN47" i="14"/>
  <c r="DI47" i="14"/>
  <c r="DH47" i="14"/>
  <c r="DG47" i="14"/>
  <c r="DB47" i="14"/>
  <c r="DA47" i="14"/>
  <c r="CZ47" i="14"/>
  <c r="CY47" i="14"/>
  <c r="CX47" i="14"/>
  <c r="CW47" i="14"/>
  <c r="CV47" i="14"/>
  <c r="CU47" i="14"/>
  <c r="CT47" i="14"/>
  <c r="CS47" i="14"/>
  <c r="CM47" i="14"/>
  <c r="CL47" i="14"/>
  <c r="CK47" i="14"/>
  <c r="CF47" i="14"/>
  <c r="CE47" i="14"/>
  <c r="CD47" i="14"/>
  <c r="CC47" i="14"/>
  <c r="CB47" i="14"/>
  <c r="CA47" i="14"/>
  <c r="BZ47" i="14"/>
  <c r="BY47" i="14"/>
  <c r="BX47" i="14"/>
  <c r="BW47" i="14"/>
  <c r="EY46" i="14"/>
  <c r="EX46" i="14"/>
  <c r="EW46" i="14"/>
  <c r="EV46" i="14"/>
  <c r="EU46" i="14"/>
  <c r="ET46" i="14"/>
  <c r="EH46" i="14"/>
  <c r="EG46" i="14"/>
  <c r="EF46" i="14"/>
  <c r="EE46" i="14"/>
  <c r="ED46" i="14"/>
  <c r="EC46" i="14"/>
  <c r="EA46" i="14"/>
  <c r="DZ46" i="14"/>
  <c r="DY46" i="14"/>
  <c r="DX46" i="14"/>
  <c r="DW46" i="14"/>
  <c r="DU46" i="14"/>
  <c r="DT46" i="14"/>
  <c r="DS46" i="14"/>
  <c r="DR46" i="14"/>
  <c r="DN46" i="14"/>
  <c r="DI46" i="14"/>
  <c r="DH46" i="14"/>
  <c r="DG46" i="14"/>
  <c r="DB46" i="14"/>
  <c r="DA46" i="14"/>
  <c r="CZ46" i="14"/>
  <c r="CY46" i="14"/>
  <c r="CX46" i="14"/>
  <c r="CW46" i="14"/>
  <c r="CV46" i="14"/>
  <c r="CU46" i="14"/>
  <c r="CT46" i="14"/>
  <c r="CS46" i="14"/>
  <c r="CM46" i="14"/>
  <c r="CL46" i="14"/>
  <c r="CK46" i="14"/>
  <c r="CF46" i="14"/>
  <c r="CE46" i="14"/>
  <c r="CD46" i="14"/>
  <c r="CC46" i="14"/>
  <c r="CB46" i="14"/>
  <c r="CA46" i="14"/>
  <c r="BZ46" i="14"/>
  <c r="BY46" i="14"/>
  <c r="BX46" i="14"/>
  <c r="BW46" i="14"/>
  <c r="EY45" i="14"/>
  <c r="EX45" i="14"/>
  <c r="EW45" i="14"/>
  <c r="EV45" i="14"/>
  <c r="EU45" i="14"/>
  <c r="ET45" i="14"/>
  <c r="EH45" i="14"/>
  <c r="EG45" i="14"/>
  <c r="EF45" i="14"/>
  <c r="EE45" i="14"/>
  <c r="ED45" i="14"/>
  <c r="EC45" i="14"/>
  <c r="EA45" i="14"/>
  <c r="DZ45" i="14"/>
  <c r="DY45" i="14"/>
  <c r="DX45" i="14"/>
  <c r="DW45" i="14"/>
  <c r="DU45" i="14"/>
  <c r="DT45" i="14"/>
  <c r="DS45" i="14"/>
  <c r="DR45" i="14"/>
  <c r="DN45" i="14"/>
  <c r="DI45" i="14"/>
  <c r="DH45" i="14"/>
  <c r="DG45" i="14"/>
  <c r="DB45" i="14"/>
  <c r="DA45" i="14"/>
  <c r="CZ45" i="14"/>
  <c r="CY45" i="14"/>
  <c r="CX45" i="14"/>
  <c r="CW45" i="14"/>
  <c r="CV45" i="14"/>
  <c r="CU45" i="14"/>
  <c r="CT45" i="14"/>
  <c r="CS45" i="14"/>
  <c r="CM45" i="14"/>
  <c r="CL45" i="14"/>
  <c r="CK45" i="14"/>
  <c r="CF45" i="14"/>
  <c r="CE45" i="14"/>
  <c r="CD45" i="14"/>
  <c r="CC45" i="14"/>
  <c r="CB45" i="14"/>
  <c r="CA45" i="14"/>
  <c r="BZ45" i="14"/>
  <c r="BY45" i="14"/>
  <c r="BX45" i="14"/>
  <c r="BW45" i="14"/>
  <c r="EY44" i="14"/>
  <c r="EX44" i="14"/>
  <c r="EW44" i="14"/>
  <c r="EV44" i="14"/>
  <c r="EU44" i="14"/>
  <c r="ET44" i="14"/>
  <c r="EH44" i="14"/>
  <c r="EG44" i="14"/>
  <c r="EF44" i="14"/>
  <c r="EE44" i="14"/>
  <c r="ED44" i="14"/>
  <c r="EC44" i="14"/>
  <c r="EA44" i="14"/>
  <c r="DZ44" i="14"/>
  <c r="DY44" i="14"/>
  <c r="DX44" i="14"/>
  <c r="DW44" i="14"/>
  <c r="DU44" i="14"/>
  <c r="DT44" i="14"/>
  <c r="DS44" i="14"/>
  <c r="DR44" i="14"/>
  <c r="DN44" i="14"/>
  <c r="DI44" i="14"/>
  <c r="DH44" i="14"/>
  <c r="DG44" i="14"/>
  <c r="DB44" i="14"/>
  <c r="DA44" i="14"/>
  <c r="CZ44" i="14"/>
  <c r="CY44" i="14"/>
  <c r="CX44" i="14"/>
  <c r="CW44" i="14"/>
  <c r="CV44" i="14"/>
  <c r="CU44" i="14"/>
  <c r="CT44" i="14"/>
  <c r="CS44" i="14"/>
  <c r="CM44" i="14"/>
  <c r="CL44" i="14"/>
  <c r="CK44" i="14"/>
  <c r="CF44" i="14"/>
  <c r="CE44" i="14"/>
  <c r="CD44" i="14"/>
  <c r="CC44" i="14"/>
  <c r="CB44" i="14"/>
  <c r="CA44" i="14"/>
  <c r="BZ44" i="14"/>
  <c r="BY44" i="14"/>
  <c r="BX44" i="14"/>
  <c r="BW44" i="14"/>
  <c r="EY43" i="14"/>
  <c r="EX43" i="14"/>
  <c r="EW43" i="14"/>
  <c r="EV43" i="14"/>
  <c r="EU43" i="14"/>
  <c r="ET43" i="14"/>
  <c r="EH43" i="14"/>
  <c r="EG43" i="14"/>
  <c r="EF43" i="14"/>
  <c r="EE43" i="14"/>
  <c r="ED43" i="14"/>
  <c r="EC43" i="14"/>
  <c r="EA43" i="14"/>
  <c r="DZ43" i="14"/>
  <c r="DY43" i="14"/>
  <c r="DX43" i="14"/>
  <c r="DW43" i="14"/>
  <c r="DU43" i="14"/>
  <c r="DT43" i="14"/>
  <c r="DS43" i="14"/>
  <c r="DR43" i="14"/>
  <c r="DN43" i="14"/>
  <c r="DI43" i="14"/>
  <c r="DH43" i="14"/>
  <c r="DG43" i="14"/>
  <c r="DB43" i="14"/>
  <c r="DA43" i="14"/>
  <c r="CZ43" i="14"/>
  <c r="CY43" i="14"/>
  <c r="CX43" i="14"/>
  <c r="CW43" i="14"/>
  <c r="CV43" i="14"/>
  <c r="CU43" i="14"/>
  <c r="CT43" i="14"/>
  <c r="CS43" i="14"/>
  <c r="CM43" i="14"/>
  <c r="CL43" i="14"/>
  <c r="CK43" i="14"/>
  <c r="CF43" i="14"/>
  <c r="CE43" i="14"/>
  <c r="CD43" i="14"/>
  <c r="CC43" i="14"/>
  <c r="CB43" i="14"/>
  <c r="CA43" i="14"/>
  <c r="BZ43" i="14"/>
  <c r="BY43" i="14"/>
  <c r="BX43" i="14"/>
  <c r="BW43" i="14"/>
  <c r="EY42" i="14"/>
  <c r="EX42" i="14"/>
  <c r="EW42" i="14"/>
  <c r="EV42" i="14"/>
  <c r="EU42" i="14"/>
  <c r="ET42" i="14"/>
  <c r="EH42" i="14"/>
  <c r="EG42" i="14"/>
  <c r="EF42" i="14"/>
  <c r="EE42" i="14"/>
  <c r="ED42" i="14"/>
  <c r="EC42" i="14"/>
  <c r="EA42" i="14"/>
  <c r="DZ42" i="14"/>
  <c r="DY42" i="14"/>
  <c r="DX42" i="14"/>
  <c r="DW42" i="14"/>
  <c r="DU42" i="14"/>
  <c r="DT42" i="14"/>
  <c r="DS42" i="14"/>
  <c r="DR42" i="14"/>
  <c r="DN42" i="14"/>
  <c r="DI42" i="14"/>
  <c r="DH42" i="14"/>
  <c r="DG42" i="14"/>
  <c r="DB42" i="14"/>
  <c r="DA42" i="14"/>
  <c r="CZ42" i="14"/>
  <c r="CY42" i="14"/>
  <c r="CX42" i="14"/>
  <c r="CW42" i="14"/>
  <c r="CV42" i="14"/>
  <c r="CU42" i="14"/>
  <c r="CT42" i="14"/>
  <c r="CS42" i="14"/>
  <c r="CM42" i="14"/>
  <c r="CL42" i="14"/>
  <c r="CK42" i="14"/>
  <c r="CF42" i="14"/>
  <c r="CE42" i="14"/>
  <c r="CD42" i="14"/>
  <c r="CC42" i="14"/>
  <c r="CB42" i="14"/>
  <c r="CA42" i="14"/>
  <c r="BZ42" i="14"/>
  <c r="BY42" i="14"/>
  <c r="BX42" i="14"/>
  <c r="BW42" i="14"/>
  <c r="EY41" i="14"/>
  <c r="EX41" i="14"/>
  <c r="EW41" i="14"/>
  <c r="EV41" i="14"/>
  <c r="EU41" i="14"/>
  <c r="ET41" i="14"/>
  <c r="EH41" i="14"/>
  <c r="EG41" i="14"/>
  <c r="EF41" i="14"/>
  <c r="EE41" i="14"/>
  <c r="ED41" i="14"/>
  <c r="EC41" i="14"/>
  <c r="EA41" i="14"/>
  <c r="DZ41" i="14"/>
  <c r="DY41" i="14"/>
  <c r="DX41" i="14"/>
  <c r="DW41" i="14"/>
  <c r="DU41" i="14"/>
  <c r="DT41" i="14"/>
  <c r="DS41" i="14"/>
  <c r="DR41" i="14"/>
  <c r="DN41" i="14"/>
  <c r="DI41" i="14"/>
  <c r="DH41" i="14"/>
  <c r="DG41" i="14"/>
  <c r="DB41" i="14"/>
  <c r="DA41" i="14"/>
  <c r="CZ41" i="14"/>
  <c r="CY41" i="14"/>
  <c r="CX41" i="14"/>
  <c r="CW41" i="14"/>
  <c r="CV41" i="14"/>
  <c r="CU41" i="14"/>
  <c r="CT41" i="14"/>
  <c r="CS41" i="14"/>
  <c r="CM41" i="14"/>
  <c r="CL41" i="14"/>
  <c r="CK41" i="14"/>
  <c r="CF41" i="14"/>
  <c r="CE41" i="14"/>
  <c r="CD41" i="14"/>
  <c r="CC41" i="14"/>
  <c r="CB41" i="14"/>
  <c r="CA41" i="14"/>
  <c r="BZ41" i="14"/>
  <c r="BY41" i="14"/>
  <c r="BX41" i="14"/>
  <c r="BW41" i="14"/>
  <c r="EY40" i="14"/>
  <c r="EX40" i="14"/>
  <c r="EW40" i="14"/>
  <c r="EV40" i="14"/>
  <c r="EU40" i="14"/>
  <c r="ET40" i="14"/>
  <c r="EH40" i="14"/>
  <c r="EG40" i="14"/>
  <c r="EF40" i="14"/>
  <c r="EE40" i="14"/>
  <c r="ED40" i="14"/>
  <c r="EC40" i="14"/>
  <c r="EA40" i="14"/>
  <c r="DZ40" i="14"/>
  <c r="DY40" i="14"/>
  <c r="DX40" i="14"/>
  <c r="DW40" i="14"/>
  <c r="DU40" i="14"/>
  <c r="DT40" i="14"/>
  <c r="DS40" i="14"/>
  <c r="DR40" i="14"/>
  <c r="DN40" i="14"/>
  <c r="DI40" i="14"/>
  <c r="DH40" i="14"/>
  <c r="DG40" i="14"/>
  <c r="DB40" i="14"/>
  <c r="DA40" i="14"/>
  <c r="CZ40" i="14"/>
  <c r="CY40" i="14"/>
  <c r="CX40" i="14"/>
  <c r="CW40" i="14"/>
  <c r="CV40" i="14"/>
  <c r="CU40" i="14"/>
  <c r="CT40" i="14"/>
  <c r="CS40" i="14"/>
  <c r="CM40" i="14"/>
  <c r="CL40" i="14"/>
  <c r="CK40" i="14"/>
  <c r="CF40" i="14"/>
  <c r="CE40" i="14"/>
  <c r="CD40" i="14"/>
  <c r="CC40" i="14"/>
  <c r="CB40" i="14"/>
  <c r="CA40" i="14"/>
  <c r="BZ40" i="14"/>
  <c r="BY40" i="14"/>
  <c r="BX40" i="14"/>
  <c r="BW40" i="14"/>
  <c r="EY39" i="14"/>
  <c r="EX39" i="14"/>
  <c r="EW39" i="14"/>
  <c r="EV39" i="14"/>
  <c r="EU39" i="14"/>
  <c r="ET39" i="14"/>
  <c r="EH39" i="14"/>
  <c r="EG39" i="14"/>
  <c r="EF39" i="14"/>
  <c r="EE39" i="14"/>
  <c r="ED39" i="14"/>
  <c r="EC39" i="14"/>
  <c r="EA39" i="14"/>
  <c r="DZ39" i="14"/>
  <c r="DY39" i="14"/>
  <c r="DX39" i="14"/>
  <c r="DW39" i="14"/>
  <c r="DU39" i="14"/>
  <c r="DT39" i="14"/>
  <c r="DS39" i="14"/>
  <c r="DR39" i="14"/>
  <c r="DN39" i="14"/>
  <c r="DI39" i="14"/>
  <c r="DH39" i="14"/>
  <c r="DG39" i="14"/>
  <c r="DB39" i="14"/>
  <c r="DA39" i="14"/>
  <c r="CZ39" i="14"/>
  <c r="CY39" i="14"/>
  <c r="CX39" i="14"/>
  <c r="CW39" i="14"/>
  <c r="CV39" i="14"/>
  <c r="CU39" i="14"/>
  <c r="CT39" i="14"/>
  <c r="CS39" i="14"/>
  <c r="CM39" i="14"/>
  <c r="CL39" i="14"/>
  <c r="CK39" i="14"/>
  <c r="CF39" i="14"/>
  <c r="CE39" i="14"/>
  <c r="CD39" i="14"/>
  <c r="CC39" i="14"/>
  <c r="CB39" i="14"/>
  <c r="CA39" i="14"/>
  <c r="BZ39" i="14"/>
  <c r="BY39" i="14"/>
  <c r="BX39" i="14"/>
  <c r="BW39" i="14"/>
  <c r="EY38" i="14"/>
  <c r="EX38" i="14"/>
  <c r="EW38" i="14"/>
  <c r="EV38" i="14"/>
  <c r="EU38" i="14"/>
  <c r="ET38" i="14"/>
  <c r="EH38" i="14"/>
  <c r="EG38" i="14"/>
  <c r="EF38" i="14"/>
  <c r="EE38" i="14"/>
  <c r="ED38" i="14"/>
  <c r="EC38" i="14"/>
  <c r="EA38" i="14"/>
  <c r="DZ38" i="14"/>
  <c r="DY38" i="14"/>
  <c r="DX38" i="14"/>
  <c r="DW38" i="14"/>
  <c r="DU38" i="14"/>
  <c r="DT38" i="14"/>
  <c r="DS38" i="14"/>
  <c r="DR38" i="14"/>
  <c r="DN38" i="14"/>
  <c r="DI38" i="14"/>
  <c r="DH38" i="14"/>
  <c r="DG38" i="14"/>
  <c r="DB38" i="14"/>
  <c r="DA38" i="14"/>
  <c r="CZ38" i="14"/>
  <c r="CY38" i="14"/>
  <c r="CX38" i="14"/>
  <c r="CW38" i="14"/>
  <c r="CV38" i="14"/>
  <c r="CU38" i="14"/>
  <c r="CT38" i="14"/>
  <c r="CS38" i="14"/>
  <c r="CM38" i="14"/>
  <c r="CL38" i="14"/>
  <c r="CK38" i="14"/>
  <c r="CF38" i="14"/>
  <c r="CE38" i="14"/>
  <c r="CD38" i="14"/>
  <c r="CC38" i="14"/>
  <c r="CB38" i="14"/>
  <c r="CA38" i="14"/>
  <c r="BZ38" i="14"/>
  <c r="BY38" i="14"/>
  <c r="BX38" i="14"/>
  <c r="BW38" i="14"/>
  <c r="EY37" i="14"/>
  <c r="EX37" i="14"/>
  <c r="EW37" i="14"/>
  <c r="EV37" i="14"/>
  <c r="EU37" i="14"/>
  <c r="ET37" i="14"/>
  <c r="EH37" i="14"/>
  <c r="EG37" i="14"/>
  <c r="EF37" i="14"/>
  <c r="EE37" i="14"/>
  <c r="ED37" i="14"/>
  <c r="EC37" i="14"/>
  <c r="EA37" i="14"/>
  <c r="DZ37" i="14"/>
  <c r="DY37" i="14"/>
  <c r="DX37" i="14"/>
  <c r="DW37" i="14"/>
  <c r="DU37" i="14"/>
  <c r="DT37" i="14"/>
  <c r="DS37" i="14"/>
  <c r="DR37" i="14"/>
  <c r="DN37" i="14"/>
  <c r="DI37" i="14"/>
  <c r="DH37" i="14"/>
  <c r="DG37" i="14"/>
  <c r="DB37" i="14"/>
  <c r="DA37" i="14"/>
  <c r="CZ37" i="14"/>
  <c r="CY37" i="14"/>
  <c r="CX37" i="14"/>
  <c r="CW37" i="14"/>
  <c r="CV37" i="14"/>
  <c r="CU37" i="14"/>
  <c r="CT37" i="14"/>
  <c r="CS37" i="14"/>
  <c r="CM37" i="14"/>
  <c r="CL37" i="14"/>
  <c r="CK37" i="14"/>
  <c r="CF37" i="14"/>
  <c r="CE37" i="14"/>
  <c r="CD37" i="14"/>
  <c r="CC37" i="14"/>
  <c r="CB37" i="14"/>
  <c r="CA37" i="14"/>
  <c r="BZ37" i="14"/>
  <c r="BY37" i="14"/>
  <c r="BX37" i="14"/>
  <c r="BW37" i="14"/>
  <c r="EY36" i="14"/>
  <c r="EX36" i="14"/>
  <c r="EW36" i="14"/>
  <c r="EV36" i="14"/>
  <c r="EU36" i="14"/>
  <c r="ET36" i="14"/>
  <c r="EH36" i="14"/>
  <c r="EG36" i="14"/>
  <c r="EF36" i="14"/>
  <c r="EE36" i="14"/>
  <c r="ED36" i="14"/>
  <c r="EC36" i="14"/>
  <c r="EA36" i="14"/>
  <c r="DZ36" i="14"/>
  <c r="DY36" i="14"/>
  <c r="DX36" i="14"/>
  <c r="DW36" i="14"/>
  <c r="DU36" i="14"/>
  <c r="DT36" i="14"/>
  <c r="DS36" i="14"/>
  <c r="DR36" i="14"/>
  <c r="DN36" i="14"/>
  <c r="DI36" i="14"/>
  <c r="DH36" i="14"/>
  <c r="DG36" i="14"/>
  <c r="DB36" i="14"/>
  <c r="DA36" i="14"/>
  <c r="CZ36" i="14"/>
  <c r="CY36" i="14"/>
  <c r="CX36" i="14"/>
  <c r="CW36" i="14"/>
  <c r="CV36" i="14"/>
  <c r="CU36" i="14"/>
  <c r="CT36" i="14"/>
  <c r="CS36" i="14"/>
  <c r="CM36" i="14"/>
  <c r="CL36" i="14"/>
  <c r="CK36" i="14"/>
  <c r="CF36" i="14"/>
  <c r="CE36" i="14"/>
  <c r="CD36" i="14"/>
  <c r="CC36" i="14"/>
  <c r="CB36" i="14"/>
  <c r="CA36" i="14"/>
  <c r="BZ36" i="14"/>
  <c r="BY36" i="14"/>
  <c r="BX36" i="14"/>
  <c r="BW36" i="14"/>
  <c r="EY35" i="14"/>
  <c r="EX35" i="14"/>
  <c r="EW35" i="14"/>
  <c r="EV35" i="14"/>
  <c r="EU35" i="14"/>
  <c r="ET35" i="14"/>
  <c r="EH35" i="14"/>
  <c r="EG35" i="14"/>
  <c r="EF35" i="14"/>
  <c r="EE35" i="14"/>
  <c r="ED35" i="14"/>
  <c r="EC35" i="14"/>
  <c r="EA35" i="14"/>
  <c r="DZ35" i="14"/>
  <c r="DY35" i="14"/>
  <c r="DX35" i="14"/>
  <c r="DW35" i="14"/>
  <c r="DU35" i="14"/>
  <c r="DT35" i="14"/>
  <c r="DS35" i="14"/>
  <c r="DR35" i="14"/>
  <c r="DN35" i="14"/>
  <c r="DI35" i="14"/>
  <c r="DH35" i="14"/>
  <c r="DG35" i="14"/>
  <c r="DB35" i="14"/>
  <c r="DA35" i="14"/>
  <c r="CZ35" i="14"/>
  <c r="CY35" i="14"/>
  <c r="CX35" i="14"/>
  <c r="CW35" i="14"/>
  <c r="CV35" i="14"/>
  <c r="CU35" i="14"/>
  <c r="CT35" i="14"/>
  <c r="CS35" i="14"/>
  <c r="CM35" i="14"/>
  <c r="CL35" i="14"/>
  <c r="CK35" i="14"/>
  <c r="CF35" i="14"/>
  <c r="CE35" i="14"/>
  <c r="CD35" i="14"/>
  <c r="CC35" i="14"/>
  <c r="CB35" i="14"/>
  <c r="CA35" i="14"/>
  <c r="BZ35" i="14"/>
  <c r="BY35" i="14"/>
  <c r="BX35" i="14"/>
  <c r="BW35" i="14"/>
  <c r="EY34" i="14"/>
  <c r="EX34" i="14"/>
  <c r="EW34" i="14"/>
  <c r="EV34" i="14"/>
  <c r="EU34" i="14"/>
  <c r="ET34" i="14"/>
  <c r="EF34" i="14"/>
  <c r="EG34" i="14" s="1"/>
  <c r="EH34" i="14" s="1"/>
  <c r="EE34" i="14"/>
  <c r="ED34" i="14"/>
  <c r="EC34" i="14"/>
  <c r="DY34" i="14"/>
  <c r="DX34" i="14"/>
  <c r="DW34" i="14"/>
  <c r="DZ34" i="14" s="1"/>
  <c r="EA34" i="14" s="1"/>
  <c r="DS34" i="14"/>
  <c r="DT34" i="14" s="1"/>
  <c r="DU34" i="14" s="1"/>
  <c r="DR34" i="14"/>
  <c r="CZ34" i="14"/>
  <c r="CX34" i="14"/>
  <c r="DA34" i="14" s="1"/>
  <c r="CW34" i="14"/>
  <c r="CV34" i="14"/>
  <c r="CU34" i="14"/>
  <c r="CT34" i="14"/>
  <c r="CY34" i="14" s="1"/>
  <c r="CS34" i="14"/>
  <c r="CE34" i="14"/>
  <c r="CD34" i="14"/>
  <c r="CB34" i="14"/>
  <c r="CA34" i="14"/>
  <c r="BZ34" i="14"/>
  <c r="BY34" i="14"/>
  <c r="BX34" i="14"/>
  <c r="CC34" i="14" s="1"/>
  <c r="BW34" i="14"/>
  <c r="EY33" i="14"/>
  <c r="EX33" i="14"/>
  <c r="EW33" i="14"/>
  <c r="EV33" i="14"/>
  <c r="EU33" i="14"/>
  <c r="ET33" i="14"/>
  <c r="EF33" i="14"/>
  <c r="EG33" i="14" s="1"/>
  <c r="EH33" i="14" s="1"/>
  <c r="EE33" i="14"/>
  <c r="ED33" i="14"/>
  <c r="EC33" i="14"/>
  <c r="DY33" i="14"/>
  <c r="DX33" i="14"/>
  <c r="DW33" i="14"/>
  <c r="DZ33" i="14" s="1"/>
  <c r="EA33" i="14" s="1"/>
  <c r="DS33" i="14"/>
  <c r="DR33" i="14"/>
  <c r="DT33" i="14" s="1"/>
  <c r="DU33" i="14" s="1"/>
  <c r="CZ33" i="14"/>
  <c r="CX33" i="14"/>
  <c r="DA33" i="14" s="1"/>
  <c r="CW33" i="14"/>
  <c r="CV33" i="14"/>
  <c r="CU33" i="14"/>
  <c r="CT33" i="14"/>
  <c r="CY33" i="14" s="1"/>
  <c r="CS33" i="14"/>
  <c r="CE33" i="14"/>
  <c r="CD33" i="14"/>
  <c r="CB33" i="14"/>
  <c r="CA33" i="14"/>
  <c r="BZ33" i="14"/>
  <c r="BY33" i="14"/>
  <c r="BX33" i="14"/>
  <c r="CC33" i="14" s="1"/>
  <c r="BW33" i="14"/>
  <c r="EY32" i="14"/>
  <c r="EX32" i="14"/>
  <c r="EW32" i="14"/>
  <c r="EV32" i="14"/>
  <c r="EU32" i="14"/>
  <c r="ET32" i="14"/>
  <c r="EE32" i="14"/>
  <c r="ED32" i="14"/>
  <c r="EF32" i="14" s="1"/>
  <c r="EG32" i="14" s="1"/>
  <c r="EH32" i="14" s="1"/>
  <c r="EC32" i="14"/>
  <c r="DY32" i="14"/>
  <c r="DX32" i="14"/>
  <c r="DZ32" i="14" s="1"/>
  <c r="EA32" i="14" s="1"/>
  <c r="DW32" i="14"/>
  <c r="DS32" i="14"/>
  <c r="DT32" i="14" s="1"/>
  <c r="DU32" i="14" s="1"/>
  <c r="DR32" i="14"/>
  <c r="CX32" i="14"/>
  <c r="DA32" i="14" s="1"/>
  <c r="CW32" i="14"/>
  <c r="CV32" i="14"/>
  <c r="CU32" i="14"/>
  <c r="CZ32" i="14" s="1"/>
  <c r="CT32" i="14"/>
  <c r="CY32" i="14" s="1"/>
  <c r="CS32" i="14"/>
  <c r="CE32" i="14"/>
  <c r="CD32" i="14"/>
  <c r="CB32" i="14"/>
  <c r="CA32" i="14"/>
  <c r="BZ32" i="14"/>
  <c r="BY32" i="14"/>
  <c r="BX32" i="14"/>
  <c r="CC32" i="14" s="1"/>
  <c r="BW32" i="14"/>
  <c r="EY30" i="14"/>
  <c r="EX30" i="14"/>
  <c r="EW30" i="14"/>
  <c r="EV30" i="14"/>
  <c r="EU30" i="14"/>
  <c r="ET30" i="14"/>
  <c r="EH30" i="14"/>
  <c r="EG30" i="14"/>
  <c r="EF30" i="14"/>
  <c r="EE30" i="14"/>
  <c r="ED30" i="14"/>
  <c r="EC30" i="14"/>
  <c r="EA30" i="14"/>
  <c r="DZ30" i="14"/>
  <c r="DY30" i="14"/>
  <c r="DX30" i="14"/>
  <c r="DW30" i="14"/>
  <c r="DU30" i="14"/>
  <c r="DT30" i="14"/>
  <c r="DS30" i="14"/>
  <c r="DR30" i="14"/>
  <c r="DN30" i="14"/>
  <c r="DI30" i="14"/>
  <c r="DH30" i="14"/>
  <c r="DG30" i="14"/>
  <c r="DB30" i="14"/>
  <c r="DA30" i="14"/>
  <c r="CZ30" i="14"/>
  <c r="CY30" i="14"/>
  <c r="CX30" i="14"/>
  <c r="CW30" i="14"/>
  <c r="CV30" i="14"/>
  <c r="CU30" i="14"/>
  <c r="CT30" i="14"/>
  <c r="CS30" i="14"/>
  <c r="CM30" i="14"/>
  <c r="CL30" i="14"/>
  <c r="CK30" i="14"/>
  <c r="CF30" i="14"/>
  <c r="CE30" i="14"/>
  <c r="CD30" i="14"/>
  <c r="CC30" i="14"/>
  <c r="CB30" i="14"/>
  <c r="CA30" i="14"/>
  <c r="BZ30" i="14"/>
  <c r="BY30" i="14"/>
  <c r="BX30" i="14"/>
  <c r="BW30" i="14"/>
  <c r="EY29" i="14"/>
  <c r="EX29" i="14"/>
  <c r="EW29" i="14"/>
  <c r="EV29" i="14"/>
  <c r="EU29" i="14"/>
  <c r="ET29" i="14"/>
  <c r="EH29" i="14"/>
  <c r="EG29" i="14"/>
  <c r="EF29" i="14"/>
  <c r="EE29" i="14"/>
  <c r="ED29" i="14"/>
  <c r="EC29" i="14"/>
  <c r="EA29" i="14"/>
  <c r="DZ29" i="14"/>
  <c r="DY29" i="14"/>
  <c r="DX29" i="14"/>
  <c r="DW29" i="14"/>
  <c r="DU29" i="14"/>
  <c r="DT29" i="14"/>
  <c r="DS29" i="14"/>
  <c r="DR29" i="14"/>
  <c r="DN29" i="14"/>
  <c r="DI29" i="14"/>
  <c r="DH29" i="14"/>
  <c r="DG29" i="14"/>
  <c r="DB29" i="14"/>
  <c r="DA29" i="14"/>
  <c r="CZ29" i="14"/>
  <c r="CY29" i="14"/>
  <c r="CX29" i="14"/>
  <c r="CW29" i="14"/>
  <c r="CV29" i="14"/>
  <c r="CU29" i="14"/>
  <c r="CT29" i="14"/>
  <c r="CS29" i="14"/>
  <c r="CM29" i="14"/>
  <c r="CL29" i="14"/>
  <c r="CK29" i="14"/>
  <c r="CF29" i="14"/>
  <c r="CE29" i="14"/>
  <c r="CD29" i="14"/>
  <c r="CC29" i="14"/>
  <c r="CB29" i="14"/>
  <c r="CA29" i="14"/>
  <c r="BZ29" i="14"/>
  <c r="BY29" i="14"/>
  <c r="BX29" i="14"/>
  <c r="BW29" i="14"/>
  <c r="EY28" i="14"/>
  <c r="EX28" i="14"/>
  <c r="EW28" i="14"/>
  <c r="EV28" i="14"/>
  <c r="EU28" i="14"/>
  <c r="ET28" i="14"/>
  <c r="EH28" i="14"/>
  <c r="EG28" i="14"/>
  <c r="EF28" i="14"/>
  <c r="EE28" i="14"/>
  <c r="ED28" i="14"/>
  <c r="EC28" i="14"/>
  <c r="EA28" i="14"/>
  <c r="DZ28" i="14"/>
  <c r="DY28" i="14"/>
  <c r="DX28" i="14"/>
  <c r="DW28" i="14"/>
  <c r="DU28" i="14"/>
  <c r="DT28" i="14"/>
  <c r="DS28" i="14"/>
  <c r="DR28" i="14"/>
  <c r="DN28" i="14"/>
  <c r="DI28" i="14"/>
  <c r="DH28" i="14"/>
  <c r="DG28" i="14"/>
  <c r="DB28" i="14"/>
  <c r="DA28" i="14"/>
  <c r="CZ28" i="14"/>
  <c r="CY28" i="14"/>
  <c r="CX28" i="14"/>
  <c r="CW28" i="14"/>
  <c r="CV28" i="14"/>
  <c r="CU28" i="14"/>
  <c r="CT28" i="14"/>
  <c r="CS28" i="14"/>
  <c r="CM28" i="14"/>
  <c r="CL28" i="14"/>
  <c r="CK28" i="14"/>
  <c r="CF28" i="14"/>
  <c r="CE28" i="14"/>
  <c r="CD28" i="14"/>
  <c r="CC28" i="14"/>
  <c r="CB28" i="14"/>
  <c r="CA28" i="14"/>
  <c r="BZ28" i="14"/>
  <c r="BY28" i="14"/>
  <c r="BX28" i="14"/>
  <c r="BW28" i="14"/>
  <c r="EY27" i="14"/>
  <c r="EX27" i="14"/>
  <c r="EW27" i="14"/>
  <c r="EV27" i="14"/>
  <c r="EU27" i="14"/>
  <c r="ET27" i="14"/>
  <c r="EH27" i="14"/>
  <c r="EG27" i="14"/>
  <c r="EF27" i="14"/>
  <c r="EE27" i="14"/>
  <c r="ED27" i="14"/>
  <c r="EC27" i="14"/>
  <c r="EA27" i="14"/>
  <c r="DZ27" i="14"/>
  <c r="DY27" i="14"/>
  <c r="DX27" i="14"/>
  <c r="DW27" i="14"/>
  <c r="DU27" i="14"/>
  <c r="DT27" i="14"/>
  <c r="DS27" i="14"/>
  <c r="DR27" i="14"/>
  <c r="DN27" i="14"/>
  <c r="DI27" i="14"/>
  <c r="DH27" i="14"/>
  <c r="DG27" i="14"/>
  <c r="DB27" i="14"/>
  <c r="DA27" i="14"/>
  <c r="CZ27" i="14"/>
  <c r="CY27" i="14"/>
  <c r="CX27" i="14"/>
  <c r="CW27" i="14"/>
  <c r="CV27" i="14"/>
  <c r="CU27" i="14"/>
  <c r="CT27" i="14"/>
  <c r="CS27" i="14"/>
  <c r="CM27" i="14"/>
  <c r="CL27" i="14"/>
  <c r="CK27" i="14"/>
  <c r="CF27" i="14"/>
  <c r="CE27" i="14"/>
  <c r="CD27" i="14"/>
  <c r="CC27" i="14"/>
  <c r="CB27" i="14"/>
  <c r="CA27" i="14"/>
  <c r="BZ27" i="14"/>
  <c r="BY27" i="14"/>
  <c r="BX27" i="14"/>
  <c r="BW27" i="14"/>
  <c r="EY26" i="14"/>
  <c r="EX26" i="14"/>
  <c r="EW26" i="14"/>
  <c r="EV26" i="14"/>
  <c r="EU26" i="14"/>
  <c r="ET26" i="14"/>
  <c r="EH26" i="14"/>
  <c r="EG26" i="14"/>
  <c r="EF26" i="14"/>
  <c r="EE26" i="14"/>
  <c r="ED26" i="14"/>
  <c r="EC26" i="14"/>
  <c r="EA26" i="14"/>
  <c r="DZ26" i="14"/>
  <c r="DY26" i="14"/>
  <c r="DX26" i="14"/>
  <c r="DW26" i="14"/>
  <c r="DU26" i="14"/>
  <c r="DT26" i="14"/>
  <c r="DS26" i="14"/>
  <c r="DR26" i="14"/>
  <c r="DN26" i="14"/>
  <c r="DI26" i="14"/>
  <c r="DH26" i="14"/>
  <c r="DG26" i="14"/>
  <c r="DB26" i="14"/>
  <c r="DA26" i="14"/>
  <c r="CZ26" i="14"/>
  <c r="CY26" i="14"/>
  <c r="CX26" i="14"/>
  <c r="CW26" i="14"/>
  <c r="CV26" i="14"/>
  <c r="CU26" i="14"/>
  <c r="CT26" i="14"/>
  <c r="CS26" i="14"/>
  <c r="CM26" i="14"/>
  <c r="CL26" i="14"/>
  <c r="CK26" i="14"/>
  <c r="CF26" i="14"/>
  <c r="CE26" i="14"/>
  <c r="CD26" i="14"/>
  <c r="CC26" i="14"/>
  <c r="CB26" i="14"/>
  <c r="CA26" i="14"/>
  <c r="BZ26" i="14"/>
  <c r="BY26" i="14"/>
  <c r="BX26" i="14"/>
  <c r="BW26" i="14"/>
  <c r="EY25" i="14"/>
  <c r="EX25" i="14"/>
  <c r="EW25" i="14"/>
  <c r="EV25" i="14"/>
  <c r="EU25" i="14"/>
  <c r="ET25" i="14"/>
  <c r="EH25" i="14"/>
  <c r="EG25" i="14"/>
  <c r="EF25" i="14"/>
  <c r="EE25" i="14"/>
  <c r="ED25" i="14"/>
  <c r="EC25" i="14"/>
  <c r="EA25" i="14"/>
  <c r="DZ25" i="14"/>
  <c r="DY25" i="14"/>
  <c r="DX25" i="14"/>
  <c r="DW25" i="14"/>
  <c r="DU25" i="14"/>
  <c r="DT25" i="14"/>
  <c r="DS25" i="14"/>
  <c r="DR25" i="14"/>
  <c r="DN25" i="14"/>
  <c r="DI25" i="14"/>
  <c r="DH25" i="14"/>
  <c r="DG25" i="14"/>
  <c r="DB25" i="14"/>
  <c r="DA25" i="14"/>
  <c r="CZ25" i="14"/>
  <c r="CY25" i="14"/>
  <c r="CX25" i="14"/>
  <c r="CW25" i="14"/>
  <c r="CV25" i="14"/>
  <c r="CU25" i="14"/>
  <c r="CT25" i="14"/>
  <c r="CS25" i="14"/>
  <c r="CM25" i="14"/>
  <c r="CL25" i="14"/>
  <c r="CK25" i="14"/>
  <c r="CF25" i="14"/>
  <c r="CE25" i="14"/>
  <c r="CD25" i="14"/>
  <c r="CC25" i="14"/>
  <c r="CB25" i="14"/>
  <c r="CA25" i="14"/>
  <c r="BZ25" i="14"/>
  <c r="BY25" i="14"/>
  <c r="BX25" i="14"/>
  <c r="BW25" i="14"/>
  <c r="EY24" i="14"/>
  <c r="EX24" i="14"/>
  <c r="EW24" i="14"/>
  <c r="EV24" i="14"/>
  <c r="EU24" i="14"/>
  <c r="ET24" i="14"/>
  <c r="EH24" i="14"/>
  <c r="EG24" i="14"/>
  <c r="EF24" i="14"/>
  <c r="EE24" i="14"/>
  <c r="ED24" i="14"/>
  <c r="EC24" i="14"/>
  <c r="EA24" i="14"/>
  <c r="DZ24" i="14"/>
  <c r="DY24" i="14"/>
  <c r="DX24" i="14"/>
  <c r="DW24" i="14"/>
  <c r="DU24" i="14"/>
  <c r="DT24" i="14"/>
  <c r="DS24" i="14"/>
  <c r="DR24" i="14"/>
  <c r="DN24" i="14"/>
  <c r="DI24" i="14"/>
  <c r="DH24" i="14"/>
  <c r="DG24" i="14"/>
  <c r="DB24" i="14"/>
  <c r="DA24" i="14"/>
  <c r="CZ24" i="14"/>
  <c r="CY24" i="14"/>
  <c r="CX24" i="14"/>
  <c r="CW24" i="14"/>
  <c r="CV24" i="14"/>
  <c r="CU24" i="14"/>
  <c r="CT24" i="14"/>
  <c r="CS24" i="14"/>
  <c r="CM24" i="14"/>
  <c r="CL24" i="14"/>
  <c r="CK24" i="14"/>
  <c r="CF24" i="14"/>
  <c r="CE24" i="14"/>
  <c r="CD24" i="14"/>
  <c r="CC24" i="14"/>
  <c r="CB24" i="14"/>
  <c r="CA24" i="14"/>
  <c r="BZ24" i="14"/>
  <c r="BY24" i="14"/>
  <c r="BX24" i="14"/>
  <c r="BW24" i="14"/>
  <c r="EY23" i="14"/>
  <c r="EX23" i="14"/>
  <c r="EW23" i="14"/>
  <c r="EV23" i="14"/>
  <c r="EU23" i="14"/>
  <c r="ET23" i="14"/>
  <c r="EH23" i="14"/>
  <c r="EG23" i="14"/>
  <c r="EF23" i="14"/>
  <c r="EE23" i="14"/>
  <c r="ED23" i="14"/>
  <c r="EC23" i="14"/>
  <c r="EA23" i="14"/>
  <c r="DZ23" i="14"/>
  <c r="DY23" i="14"/>
  <c r="DX23" i="14"/>
  <c r="DW23" i="14"/>
  <c r="DU23" i="14"/>
  <c r="DT23" i="14"/>
  <c r="DS23" i="14"/>
  <c r="DR23" i="14"/>
  <c r="DN23" i="14"/>
  <c r="DI23" i="14"/>
  <c r="DH23" i="14"/>
  <c r="DG23" i="14"/>
  <c r="DB23" i="14"/>
  <c r="DA23" i="14"/>
  <c r="CZ23" i="14"/>
  <c r="CY23" i="14"/>
  <c r="CX23" i="14"/>
  <c r="CW23" i="14"/>
  <c r="CV23" i="14"/>
  <c r="CU23" i="14"/>
  <c r="CT23" i="14"/>
  <c r="CS23" i="14"/>
  <c r="CM23" i="14"/>
  <c r="CL23" i="14"/>
  <c r="CK23" i="14"/>
  <c r="CF23" i="14"/>
  <c r="CE23" i="14"/>
  <c r="CD23" i="14"/>
  <c r="CC23" i="14"/>
  <c r="CB23" i="14"/>
  <c r="CA23" i="14"/>
  <c r="BZ23" i="14"/>
  <c r="BY23" i="14"/>
  <c r="BX23" i="14"/>
  <c r="BW23" i="14"/>
  <c r="EY22" i="14"/>
  <c r="EX22" i="14"/>
  <c r="EW22" i="14"/>
  <c r="EV22" i="14"/>
  <c r="EU22" i="14"/>
  <c r="ET22" i="14"/>
  <c r="EH22" i="14"/>
  <c r="EG22" i="14"/>
  <c r="EF22" i="14"/>
  <c r="EE22" i="14"/>
  <c r="ED22" i="14"/>
  <c r="EC22" i="14"/>
  <c r="EA22" i="14"/>
  <c r="DZ22" i="14"/>
  <c r="DY22" i="14"/>
  <c r="DX22" i="14"/>
  <c r="DW22" i="14"/>
  <c r="DU22" i="14"/>
  <c r="DT22" i="14"/>
  <c r="DS22" i="14"/>
  <c r="DR22" i="14"/>
  <c r="DN22" i="14"/>
  <c r="DI22" i="14"/>
  <c r="DH22" i="14"/>
  <c r="DG22" i="14"/>
  <c r="DB22" i="14"/>
  <c r="DA22" i="14"/>
  <c r="CZ22" i="14"/>
  <c r="CY22" i="14"/>
  <c r="CX22" i="14"/>
  <c r="CW22" i="14"/>
  <c r="CV22" i="14"/>
  <c r="CU22" i="14"/>
  <c r="CT22" i="14"/>
  <c r="CS22" i="14"/>
  <c r="CM22" i="14"/>
  <c r="CL22" i="14"/>
  <c r="CK22" i="14"/>
  <c r="CF22" i="14"/>
  <c r="CE22" i="14"/>
  <c r="CD22" i="14"/>
  <c r="CC22" i="14"/>
  <c r="CB22" i="14"/>
  <c r="CA22" i="14"/>
  <c r="BZ22" i="14"/>
  <c r="BY22" i="14"/>
  <c r="BX22" i="14"/>
  <c r="BW22" i="14"/>
  <c r="EY21" i="14"/>
  <c r="EX21" i="14"/>
  <c r="EW21" i="14"/>
  <c r="EV21" i="14"/>
  <c r="EU21" i="14"/>
  <c r="ET21" i="14"/>
  <c r="EH21" i="14"/>
  <c r="EG21" i="14"/>
  <c r="EF21" i="14"/>
  <c r="EE21" i="14"/>
  <c r="ED21" i="14"/>
  <c r="EC21" i="14"/>
  <c r="EA21" i="14"/>
  <c r="DZ21" i="14"/>
  <c r="DY21" i="14"/>
  <c r="DX21" i="14"/>
  <c r="DW21" i="14"/>
  <c r="DU21" i="14"/>
  <c r="DT21" i="14"/>
  <c r="DS21" i="14"/>
  <c r="DR21" i="14"/>
  <c r="DN21" i="14"/>
  <c r="DI21" i="14"/>
  <c r="DH21" i="14"/>
  <c r="DG21" i="14"/>
  <c r="DB21" i="14"/>
  <c r="DA21" i="14"/>
  <c r="CZ21" i="14"/>
  <c r="CY21" i="14"/>
  <c r="CX21" i="14"/>
  <c r="CW21" i="14"/>
  <c r="CV21" i="14"/>
  <c r="CU21" i="14"/>
  <c r="CT21" i="14"/>
  <c r="CS21" i="14"/>
  <c r="CM21" i="14"/>
  <c r="CL21" i="14"/>
  <c r="CK21" i="14"/>
  <c r="CF21" i="14"/>
  <c r="CE21" i="14"/>
  <c r="CD21" i="14"/>
  <c r="CC21" i="14"/>
  <c r="CB21" i="14"/>
  <c r="CA21" i="14"/>
  <c r="BZ21" i="14"/>
  <c r="BY21" i="14"/>
  <c r="BX21" i="14"/>
  <c r="BW21" i="14"/>
  <c r="EY20" i="14"/>
  <c r="EX20" i="14"/>
  <c r="EW20" i="14"/>
  <c r="EV20" i="14"/>
  <c r="EU20" i="14"/>
  <c r="ET20" i="14"/>
  <c r="EH20" i="14"/>
  <c r="EG20" i="14"/>
  <c r="EF20" i="14"/>
  <c r="EE20" i="14"/>
  <c r="ED20" i="14"/>
  <c r="EC20" i="14"/>
  <c r="EA20" i="14"/>
  <c r="DZ20" i="14"/>
  <c r="DY20" i="14"/>
  <c r="DX20" i="14"/>
  <c r="DW20" i="14"/>
  <c r="DU20" i="14"/>
  <c r="DT20" i="14"/>
  <c r="DS20" i="14"/>
  <c r="DR20" i="14"/>
  <c r="DN20" i="14"/>
  <c r="DI20" i="14"/>
  <c r="DH20" i="14"/>
  <c r="DG20" i="14"/>
  <c r="DB20" i="14"/>
  <c r="DA20" i="14"/>
  <c r="CZ20" i="14"/>
  <c r="CY20" i="14"/>
  <c r="CX20" i="14"/>
  <c r="CW20" i="14"/>
  <c r="CV20" i="14"/>
  <c r="CU20" i="14"/>
  <c r="CT20" i="14"/>
  <c r="CS20" i="14"/>
  <c r="CM20" i="14"/>
  <c r="CL20" i="14"/>
  <c r="CK20" i="14"/>
  <c r="CF20" i="14"/>
  <c r="CE20" i="14"/>
  <c r="CD20" i="14"/>
  <c r="CC20" i="14"/>
  <c r="CB20" i="14"/>
  <c r="CA20" i="14"/>
  <c r="BZ20" i="14"/>
  <c r="BY20" i="14"/>
  <c r="BX20" i="14"/>
  <c r="BW20" i="14"/>
  <c r="EY19" i="14"/>
  <c r="EX19" i="14"/>
  <c r="EW19" i="14"/>
  <c r="EV19" i="14"/>
  <c r="EU19" i="14"/>
  <c r="ET19" i="14"/>
  <c r="EH19" i="14"/>
  <c r="EG19" i="14"/>
  <c r="EF19" i="14"/>
  <c r="EE19" i="14"/>
  <c r="ED19" i="14"/>
  <c r="EC19" i="14"/>
  <c r="EA19" i="14"/>
  <c r="DZ19" i="14"/>
  <c r="DY19" i="14"/>
  <c r="DX19" i="14"/>
  <c r="DW19" i="14"/>
  <c r="DU19" i="14"/>
  <c r="DT19" i="14"/>
  <c r="DS19" i="14"/>
  <c r="DR19" i="14"/>
  <c r="DN19" i="14"/>
  <c r="DI19" i="14"/>
  <c r="DH19" i="14"/>
  <c r="DG19" i="14"/>
  <c r="DB19" i="14"/>
  <c r="DA19" i="14"/>
  <c r="CZ19" i="14"/>
  <c r="CY19" i="14"/>
  <c r="CX19" i="14"/>
  <c r="CW19" i="14"/>
  <c r="CV19" i="14"/>
  <c r="CU19" i="14"/>
  <c r="CT19" i="14"/>
  <c r="CS19" i="14"/>
  <c r="CM19" i="14"/>
  <c r="CL19" i="14"/>
  <c r="CK19" i="14"/>
  <c r="CF19" i="14"/>
  <c r="CE19" i="14"/>
  <c r="CD19" i="14"/>
  <c r="CC19" i="14"/>
  <c r="CB19" i="14"/>
  <c r="CA19" i="14"/>
  <c r="BZ19" i="14"/>
  <c r="BY19" i="14"/>
  <c r="BX19" i="14"/>
  <c r="BW19" i="14"/>
  <c r="EY18" i="14"/>
  <c r="EX18" i="14"/>
  <c r="EW18" i="14"/>
  <c r="EV18" i="14"/>
  <c r="EU18" i="14"/>
  <c r="ET18" i="14"/>
  <c r="EH18" i="14"/>
  <c r="EG18" i="14"/>
  <c r="EF18" i="14"/>
  <c r="EE18" i="14"/>
  <c r="ED18" i="14"/>
  <c r="EC18" i="14"/>
  <c r="EA18" i="14"/>
  <c r="DZ18" i="14"/>
  <c r="DY18" i="14"/>
  <c r="DX18" i="14"/>
  <c r="DW18" i="14"/>
  <c r="DU18" i="14"/>
  <c r="DT18" i="14"/>
  <c r="DS18" i="14"/>
  <c r="DR18" i="14"/>
  <c r="DN18" i="14"/>
  <c r="DI18" i="14"/>
  <c r="DH18" i="14"/>
  <c r="DG18" i="14"/>
  <c r="DB18" i="14"/>
  <c r="DA18" i="14"/>
  <c r="CZ18" i="14"/>
  <c r="CY18" i="14"/>
  <c r="CX18" i="14"/>
  <c r="CW18" i="14"/>
  <c r="CV18" i="14"/>
  <c r="CU18" i="14"/>
  <c r="CT18" i="14"/>
  <c r="CS18" i="14"/>
  <c r="CM18" i="14"/>
  <c r="CL18" i="14"/>
  <c r="CK18" i="14"/>
  <c r="CF18" i="14"/>
  <c r="CE18" i="14"/>
  <c r="CD18" i="14"/>
  <c r="CC18" i="14"/>
  <c r="CB18" i="14"/>
  <c r="CA18" i="14"/>
  <c r="BZ18" i="14"/>
  <c r="BY18" i="14"/>
  <c r="BX18" i="14"/>
  <c r="BW18" i="14"/>
  <c r="EY17" i="14"/>
  <c r="EX17" i="14"/>
  <c r="EW17" i="14"/>
  <c r="EV17" i="14"/>
  <c r="EU17" i="14"/>
  <c r="ET17" i="14"/>
  <c r="EH17" i="14"/>
  <c r="EG17" i="14"/>
  <c r="EF17" i="14"/>
  <c r="EE17" i="14"/>
  <c r="ED17" i="14"/>
  <c r="EC17" i="14"/>
  <c r="EA17" i="14"/>
  <c r="DZ17" i="14"/>
  <c r="DY17" i="14"/>
  <c r="DX17" i="14"/>
  <c r="DW17" i="14"/>
  <c r="DU17" i="14"/>
  <c r="DT17" i="14"/>
  <c r="DS17" i="14"/>
  <c r="DR17" i="14"/>
  <c r="DN17" i="14"/>
  <c r="DI17" i="14"/>
  <c r="DH17" i="14"/>
  <c r="DG17" i="14"/>
  <c r="DB17" i="14"/>
  <c r="DA17" i="14"/>
  <c r="CZ17" i="14"/>
  <c r="CY17" i="14"/>
  <c r="CX17" i="14"/>
  <c r="CW17" i="14"/>
  <c r="CV17" i="14"/>
  <c r="CU17" i="14"/>
  <c r="CT17" i="14"/>
  <c r="CS17" i="14"/>
  <c r="CM17" i="14"/>
  <c r="CL17" i="14"/>
  <c r="CK17" i="14"/>
  <c r="CF17" i="14"/>
  <c r="CE17" i="14"/>
  <c r="CD17" i="14"/>
  <c r="CC17" i="14"/>
  <c r="CB17" i="14"/>
  <c r="CA17" i="14"/>
  <c r="BZ17" i="14"/>
  <c r="BY17" i="14"/>
  <c r="BX17" i="14"/>
  <c r="BW17" i="14"/>
  <c r="EY16" i="14"/>
  <c r="EX16" i="14"/>
  <c r="EW16" i="14"/>
  <c r="EV16" i="14"/>
  <c r="EU16" i="14"/>
  <c r="ET16" i="14"/>
  <c r="EH16" i="14"/>
  <c r="EG16" i="14"/>
  <c r="EF16" i="14"/>
  <c r="EE16" i="14"/>
  <c r="ED16" i="14"/>
  <c r="EC16" i="14"/>
  <c r="EA16" i="14"/>
  <c r="DZ16" i="14"/>
  <c r="DY16" i="14"/>
  <c r="DX16" i="14"/>
  <c r="DW16" i="14"/>
  <c r="DU16" i="14"/>
  <c r="DT16" i="14"/>
  <c r="DS16" i="14"/>
  <c r="DR16" i="14"/>
  <c r="DN16" i="14"/>
  <c r="DI16" i="14"/>
  <c r="DH16" i="14"/>
  <c r="DG16" i="14"/>
  <c r="DB16" i="14"/>
  <c r="DA16" i="14"/>
  <c r="CZ16" i="14"/>
  <c r="CY16" i="14"/>
  <c r="CX16" i="14"/>
  <c r="CW16" i="14"/>
  <c r="CV16" i="14"/>
  <c r="CU16" i="14"/>
  <c r="CT16" i="14"/>
  <c r="CS16" i="14"/>
  <c r="CM16" i="14"/>
  <c r="CL16" i="14"/>
  <c r="CK16" i="14"/>
  <c r="CF16" i="14"/>
  <c r="CE16" i="14"/>
  <c r="CD16" i="14"/>
  <c r="CC16" i="14"/>
  <c r="CB16" i="14"/>
  <c r="CA16" i="14"/>
  <c r="BZ16" i="14"/>
  <c r="BY16" i="14"/>
  <c r="BX16" i="14"/>
  <c r="BW16" i="14"/>
  <c r="EY15" i="14"/>
  <c r="EX15" i="14"/>
  <c r="EW15" i="14"/>
  <c r="EV15" i="14"/>
  <c r="EU15" i="14"/>
  <c r="ET15" i="14"/>
  <c r="EH15" i="14"/>
  <c r="EG15" i="14"/>
  <c r="EF15" i="14"/>
  <c r="EE15" i="14"/>
  <c r="ED15" i="14"/>
  <c r="EC15" i="14"/>
  <c r="EA15" i="14"/>
  <c r="DZ15" i="14"/>
  <c r="DY15" i="14"/>
  <c r="DX15" i="14"/>
  <c r="DW15" i="14"/>
  <c r="DU15" i="14"/>
  <c r="DT15" i="14"/>
  <c r="DS15" i="14"/>
  <c r="DR15" i="14"/>
  <c r="DN15" i="14"/>
  <c r="DI15" i="14"/>
  <c r="DH15" i="14"/>
  <c r="DG15" i="14"/>
  <c r="DB15" i="14"/>
  <c r="DA15" i="14"/>
  <c r="CZ15" i="14"/>
  <c r="CY15" i="14"/>
  <c r="CX15" i="14"/>
  <c r="CW15" i="14"/>
  <c r="CV15" i="14"/>
  <c r="CU15" i="14"/>
  <c r="CT15" i="14"/>
  <c r="CS15" i="14"/>
  <c r="CM15" i="14"/>
  <c r="CL15" i="14"/>
  <c r="CK15" i="14"/>
  <c r="CF15" i="14"/>
  <c r="CE15" i="14"/>
  <c r="CD15" i="14"/>
  <c r="CC15" i="14"/>
  <c r="CB15" i="14"/>
  <c r="CA15" i="14"/>
  <c r="BZ15" i="14"/>
  <c r="BY15" i="14"/>
  <c r="BX15" i="14"/>
  <c r="BW15" i="14"/>
  <c r="EY14" i="14"/>
  <c r="EX14" i="14"/>
  <c r="EW14" i="14"/>
  <c r="EV14" i="14"/>
  <c r="EU14" i="14"/>
  <c r="ET14" i="14"/>
  <c r="EH14" i="14"/>
  <c r="EG14" i="14"/>
  <c r="EF14" i="14"/>
  <c r="EE14" i="14"/>
  <c r="ED14" i="14"/>
  <c r="EC14" i="14"/>
  <c r="EA14" i="14"/>
  <c r="DZ14" i="14"/>
  <c r="DY14" i="14"/>
  <c r="DX14" i="14"/>
  <c r="DW14" i="14"/>
  <c r="DU14" i="14"/>
  <c r="DT14" i="14"/>
  <c r="DS14" i="14"/>
  <c r="DR14" i="14"/>
  <c r="DN14" i="14"/>
  <c r="DI14" i="14"/>
  <c r="DH14" i="14"/>
  <c r="DG14" i="14"/>
  <c r="DB14" i="14"/>
  <c r="DA14" i="14"/>
  <c r="CZ14" i="14"/>
  <c r="CY14" i="14"/>
  <c r="CX14" i="14"/>
  <c r="CW14" i="14"/>
  <c r="CV14" i="14"/>
  <c r="CU14" i="14"/>
  <c r="CT14" i="14"/>
  <c r="CS14" i="14"/>
  <c r="CM14" i="14"/>
  <c r="CL14" i="14"/>
  <c r="CK14" i="14"/>
  <c r="CF14" i="14"/>
  <c r="CE14" i="14"/>
  <c r="CD14" i="14"/>
  <c r="CC14" i="14"/>
  <c r="CB14" i="14"/>
  <c r="CA14" i="14"/>
  <c r="BZ14" i="14"/>
  <c r="BY14" i="14"/>
  <c r="BX14" i="14"/>
  <c r="BW14" i="14"/>
  <c r="EY13" i="14"/>
  <c r="EX13" i="14"/>
  <c r="EW13" i="14"/>
  <c r="EV13" i="14"/>
  <c r="EU13" i="14"/>
  <c r="ET13" i="14"/>
  <c r="EH13" i="14"/>
  <c r="EG13" i="14"/>
  <c r="EF13" i="14"/>
  <c r="EE13" i="14"/>
  <c r="ED13" i="14"/>
  <c r="EC13" i="14"/>
  <c r="EA13" i="14"/>
  <c r="DZ13" i="14"/>
  <c r="DY13" i="14"/>
  <c r="DX13" i="14"/>
  <c r="DW13" i="14"/>
  <c r="DU13" i="14"/>
  <c r="DT13" i="14"/>
  <c r="DS13" i="14"/>
  <c r="DR13" i="14"/>
  <c r="DN13" i="14"/>
  <c r="DI13" i="14"/>
  <c r="DH13" i="14"/>
  <c r="DG13" i="14"/>
  <c r="DB13" i="14"/>
  <c r="DA13" i="14"/>
  <c r="CZ13" i="14"/>
  <c r="CY13" i="14"/>
  <c r="CX13" i="14"/>
  <c r="CW13" i="14"/>
  <c r="CV13" i="14"/>
  <c r="CU13" i="14"/>
  <c r="CT13" i="14"/>
  <c r="CS13" i="14"/>
  <c r="CM13" i="14"/>
  <c r="CL13" i="14"/>
  <c r="CK13" i="14"/>
  <c r="CF13" i="14"/>
  <c r="CE13" i="14"/>
  <c r="CD13" i="14"/>
  <c r="CC13" i="14"/>
  <c r="CB13" i="14"/>
  <c r="CA13" i="14"/>
  <c r="BZ13" i="14"/>
  <c r="BY13" i="14"/>
  <c r="BX13" i="14"/>
  <c r="BW13" i="14"/>
  <c r="EY12" i="14"/>
  <c r="EX12" i="14"/>
  <c r="EW12" i="14"/>
  <c r="EV12" i="14"/>
  <c r="EU12" i="14"/>
  <c r="ET12" i="14"/>
  <c r="EH12" i="14"/>
  <c r="EG12" i="14"/>
  <c r="EF12" i="14"/>
  <c r="EE12" i="14"/>
  <c r="ED12" i="14"/>
  <c r="EC12" i="14"/>
  <c r="EA12" i="14"/>
  <c r="DZ12" i="14"/>
  <c r="DY12" i="14"/>
  <c r="DX12" i="14"/>
  <c r="DW12" i="14"/>
  <c r="DU12" i="14"/>
  <c r="DT12" i="14"/>
  <c r="DS12" i="14"/>
  <c r="DR12" i="14"/>
  <c r="DN12" i="14"/>
  <c r="DI12" i="14"/>
  <c r="DH12" i="14"/>
  <c r="DG12" i="14"/>
  <c r="DB12" i="14"/>
  <c r="DA12" i="14"/>
  <c r="CZ12" i="14"/>
  <c r="CY12" i="14"/>
  <c r="CX12" i="14"/>
  <c r="CW12" i="14"/>
  <c r="CV12" i="14"/>
  <c r="CU12" i="14"/>
  <c r="CT12" i="14"/>
  <c r="CS12" i="14"/>
  <c r="CM12" i="14"/>
  <c r="CL12" i="14"/>
  <c r="CK12" i="14"/>
  <c r="CF12" i="14"/>
  <c r="CE12" i="14"/>
  <c r="CD12" i="14"/>
  <c r="CC12" i="14"/>
  <c r="CB12" i="14"/>
  <c r="CA12" i="14"/>
  <c r="BZ12" i="14"/>
  <c r="BY12" i="14"/>
  <c r="BX12" i="14"/>
  <c r="BW12" i="14"/>
  <c r="EY11" i="14"/>
  <c r="EX11" i="14"/>
  <c r="EW11" i="14"/>
  <c r="EV11" i="14"/>
  <c r="EU11" i="14"/>
  <c r="ET11" i="14"/>
  <c r="EH11" i="14"/>
  <c r="EG11" i="14"/>
  <c r="EF11" i="14"/>
  <c r="EE11" i="14"/>
  <c r="ED11" i="14"/>
  <c r="EC11" i="14"/>
  <c r="EA11" i="14"/>
  <c r="DZ11" i="14"/>
  <c r="DY11" i="14"/>
  <c r="DX11" i="14"/>
  <c r="DW11" i="14"/>
  <c r="DU11" i="14"/>
  <c r="DT11" i="14"/>
  <c r="DS11" i="14"/>
  <c r="DR11" i="14"/>
  <c r="DN11" i="14"/>
  <c r="DI11" i="14"/>
  <c r="DH11" i="14"/>
  <c r="DG11" i="14"/>
  <c r="DB11" i="14"/>
  <c r="DA11" i="14"/>
  <c r="CZ11" i="14"/>
  <c r="CY11" i="14"/>
  <c r="CX11" i="14"/>
  <c r="CW11" i="14"/>
  <c r="CV11" i="14"/>
  <c r="CU11" i="14"/>
  <c r="CT11" i="14"/>
  <c r="CS11" i="14"/>
  <c r="CM11" i="14"/>
  <c r="CL11" i="14"/>
  <c r="CK11" i="14"/>
  <c r="CF11" i="14"/>
  <c r="CE11" i="14"/>
  <c r="CD11" i="14"/>
  <c r="CC11" i="14"/>
  <c r="CB11" i="14"/>
  <c r="CA11" i="14"/>
  <c r="BZ11" i="14"/>
  <c r="BY11" i="14"/>
  <c r="BX11" i="14"/>
  <c r="BW11" i="14"/>
  <c r="R5" i="14"/>
  <c r="B5" i="14"/>
  <c r="BQ4" i="14"/>
  <c r="EH3" i="14"/>
  <c r="BQ3" i="14"/>
  <c r="I3" i="14"/>
  <c r="E3" i="14"/>
  <c r="DU2" i="14"/>
  <c r="BV1" i="14"/>
  <c r="A1" i="26"/>
  <c r="D94" i="20"/>
  <c r="C94" i="20"/>
  <c r="D93" i="20"/>
  <c r="C93" i="20"/>
  <c r="D92" i="20"/>
  <c r="C92" i="20"/>
  <c r="D91" i="20"/>
  <c r="C91" i="20"/>
  <c r="D90" i="20"/>
  <c r="C90" i="20"/>
  <c r="D89" i="20"/>
  <c r="C89" i="20"/>
  <c r="D88" i="20"/>
  <c r="C88" i="20"/>
  <c r="D87" i="20"/>
  <c r="C87" i="20"/>
  <c r="D86" i="20"/>
  <c r="C86" i="20"/>
  <c r="D85" i="20"/>
  <c r="C85" i="20"/>
  <c r="D84" i="20"/>
  <c r="C84" i="20"/>
  <c r="D83" i="20"/>
  <c r="C83" i="20"/>
  <c r="D82" i="20"/>
  <c r="C82" i="20"/>
  <c r="D81" i="20"/>
  <c r="C81" i="20"/>
  <c r="D80" i="20"/>
  <c r="C80" i="20"/>
  <c r="D79" i="20"/>
  <c r="C79" i="20"/>
  <c r="D78" i="20"/>
  <c r="C78" i="20"/>
  <c r="D77" i="20"/>
  <c r="C77" i="20"/>
  <c r="D76" i="20"/>
  <c r="C76" i="20"/>
  <c r="D75" i="20"/>
  <c r="C75" i="20"/>
  <c r="D74" i="20"/>
  <c r="C74" i="20"/>
  <c r="D73" i="20"/>
  <c r="C73" i="20"/>
  <c r="D72" i="20"/>
  <c r="C72" i="20"/>
  <c r="D71" i="20"/>
  <c r="C71" i="20"/>
  <c r="D70" i="20"/>
  <c r="C70" i="20"/>
  <c r="H68" i="20"/>
  <c r="GF66" i="20"/>
  <c r="GD66" i="20"/>
  <c r="GA66" i="20"/>
  <c r="EB66" i="20"/>
  <c r="DX66" i="20"/>
  <c r="BY66" i="20"/>
  <c r="BW66" i="20"/>
  <c r="BP66" i="20"/>
  <c r="BV66" i="20" s="1"/>
  <c r="BO66" i="20"/>
  <c r="BN66" i="20"/>
  <c r="BL66" i="20"/>
  <c r="GF65" i="20"/>
  <c r="GD65" i="20"/>
  <c r="FZ65" i="20"/>
  <c r="EB65" i="20"/>
  <c r="DW65" i="20"/>
  <c r="BY65" i="20"/>
  <c r="BW65" i="20"/>
  <c r="BP65" i="20"/>
  <c r="BO65" i="20"/>
  <c r="BN65" i="20"/>
  <c r="BL65" i="20"/>
  <c r="A65" i="20"/>
  <c r="GF64" i="20"/>
  <c r="GD64" i="20"/>
  <c r="FY64" i="20"/>
  <c r="EB64" i="20"/>
  <c r="DV64" i="20"/>
  <c r="BY64" i="20"/>
  <c r="BW64" i="20"/>
  <c r="BP64" i="20"/>
  <c r="BO64" i="20"/>
  <c r="BN64" i="20"/>
  <c r="BL64" i="20"/>
  <c r="A64" i="20"/>
  <c r="GF63" i="20"/>
  <c r="GD63" i="20"/>
  <c r="FX63" i="20"/>
  <c r="EB63" i="20"/>
  <c r="DU63" i="20"/>
  <c r="BY63" i="20"/>
  <c r="BW63" i="20"/>
  <c r="BP63" i="20"/>
  <c r="BO63" i="20"/>
  <c r="BN63" i="20"/>
  <c r="BL63" i="20"/>
  <c r="A63" i="20"/>
  <c r="GF62" i="20"/>
  <c r="GD62" i="20"/>
  <c r="FW62" i="20"/>
  <c r="EB62" i="20"/>
  <c r="DT62" i="20"/>
  <c r="BY62" i="20"/>
  <c r="BW62" i="20"/>
  <c r="BP62" i="20"/>
  <c r="BO62" i="20"/>
  <c r="BN62" i="20"/>
  <c r="BL62" i="20"/>
  <c r="A62" i="20"/>
  <c r="GF61" i="20"/>
  <c r="GD61" i="20"/>
  <c r="FV61" i="20"/>
  <c r="EB61" i="20"/>
  <c r="DS61" i="20"/>
  <c r="BY61" i="20"/>
  <c r="BW61" i="20"/>
  <c r="BP61" i="20"/>
  <c r="BT61" i="20" s="1"/>
  <c r="BU61" i="20" s="1"/>
  <c r="I61" i="20" s="1"/>
  <c r="GG61" i="20" s="1"/>
  <c r="BO61" i="20"/>
  <c r="BN61" i="20"/>
  <c r="BL61" i="20"/>
  <c r="A61" i="20"/>
  <c r="GF60" i="20"/>
  <c r="GD60" i="20"/>
  <c r="FU60" i="20"/>
  <c r="EB60" i="20"/>
  <c r="DR60" i="20"/>
  <c r="BY60" i="20"/>
  <c r="BW60" i="20"/>
  <c r="BP60" i="20"/>
  <c r="BV60" i="20" s="1"/>
  <c r="BO60" i="20"/>
  <c r="BN60" i="20"/>
  <c r="BL60" i="20"/>
  <c r="A60" i="20"/>
  <c r="GF59" i="20"/>
  <c r="GD59" i="20"/>
  <c r="FT59" i="20"/>
  <c r="EB59" i="20"/>
  <c r="DQ59" i="20"/>
  <c r="BY59" i="20"/>
  <c r="BW59" i="20"/>
  <c r="BP59" i="20"/>
  <c r="BT59" i="20" s="1"/>
  <c r="BU59" i="20" s="1"/>
  <c r="I59" i="20" s="1"/>
  <c r="GG59" i="20" s="1"/>
  <c r="BO59" i="20"/>
  <c r="BN59" i="20"/>
  <c r="BL59" i="20"/>
  <c r="A59" i="20"/>
  <c r="GF58" i="20"/>
  <c r="GD58" i="20"/>
  <c r="FS58" i="20"/>
  <c r="EB58" i="20"/>
  <c r="DP58" i="20"/>
  <c r="BY58" i="20"/>
  <c r="BW58" i="20"/>
  <c r="BP58" i="20"/>
  <c r="BO58" i="20"/>
  <c r="BN58" i="20"/>
  <c r="BL58" i="20"/>
  <c r="A58" i="20"/>
  <c r="GF57" i="20"/>
  <c r="GD57" i="20"/>
  <c r="FR57" i="20"/>
  <c r="EB57" i="20"/>
  <c r="DO57" i="20"/>
  <c r="BY57" i="20"/>
  <c r="BW57" i="20"/>
  <c r="BP57" i="20"/>
  <c r="BT57" i="20" s="1"/>
  <c r="BU57" i="20" s="1"/>
  <c r="I57" i="20" s="1"/>
  <c r="GG57" i="20" s="1"/>
  <c r="GH57" i="20" s="1"/>
  <c r="BO57" i="20"/>
  <c r="BN57" i="20"/>
  <c r="BL57" i="20"/>
  <c r="A57" i="20"/>
  <c r="GF56" i="20"/>
  <c r="GD56" i="20"/>
  <c r="FQ56" i="20"/>
  <c r="EB56" i="20"/>
  <c r="DN56" i="20"/>
  <c r="BY56" i="20"/>
  <c r="BW56" i="20"/>
  <c r="BP56" i="20"/>
  <c r="BO56" i="20"/>
  <c r="BN56" i="20"/>
  <c r="BL56" i="20"/>
  <c r="A56" i="20"/>
  <c r="GF55" i="20"/>
  <c r="GD55" i="20"/>
  <c r="FP55" i="20"/>
  <c r="EB55" i="20"/>
  <c r="DM55" i="20"/>
  <c r="BY55" i="20"/>
  <c r="BW55" i="20"/>
  <c r="BP55" i="20"/>
  <c r="BV55" i="20" s="1"/>
  <c r="BO55" i="20"/>
  <c r="BN55" i="20"/>
  <c r="BL55" i="20"/>
  <c r="A55" i="20"/>
  <c r="GF54" i="20"/>
  <c r="GD54" i="20"/>
  <c r="FO54" i="20"/>
  <c r="EB54" i="20"/>
  <c r="DL54" i="20"/>
  <c r="BY54" i="20"/>
  <c r="BW54" i="20"/>
  <c r="BP54" i="20"/>
  <c r="BV54" i="20" s="1"/>
  <c r="BO54" i="20"/>
  <c r="BN54" i="20"/>
  <c r="BL54" i="20"/>
  <c r="A54" i="20"/>
  <c r="GF53" i="20"/>
  <c r="GD53" i="20"/>
  <c r="FN53" i="20"/>
  <c r="EB53" i="20"/>
  <c r="DK53" i="20"/>
  <c r="BY53" i="20"/>
  <c r="BW53" i="20"/>
  <c r="BP53" i="20"/>
  <c r="BT53" i="20" s="1"/>
  <c r="BU53" i="20" s="1"/>
  <c r="I53" i="20" s="1"/>
  <c r="GG53" i="20" s="1"/>
  <c r="BO53" i="20"/>
  <c r="BN53" i="20"/>
  <c r="BL53" i="20"/>
  <c r="A53" i="20"/>
  <c r="GF52" i="20"/>
  <c r="GD52" i="20"/>
  <c r="FM52" i="20"/>
  <c r="EB52" i="20"/>
  <c r="DJ52" i="20"/>
  <c r="BY52" i="20"/>
  <c r="BW52" i="20"/>
  <c r="BP52" i="20"/>
  <c r="BT52" i="20" s="1"/>
  <c r="BU52" i="20" s="1"/>
  <c r="I52" i="20" s="1"/>
  <c r="GG52" i="20" s="1"/>
  <c r="BO52" i="20"/>
  <c r="BN52" i="20"/>
  <c r="BL52" i="20"/>
  <c r="A52" i="20"/>
  <c r="GF51" i="20"/>
  <c r="GD51" i="20"/>
  <c r="FL51" i="20"/>
  <c r="EB51" i="20"/>
  <c r="DI51" i="20"/>
  <c r="BY51" i="20"/>
  <c r="BW51" i="20"/>
  <c r="BP51" i="20"/>
  <c r="DZ51" i="20" s="1"/>
  <c r="BO51" i="20"/>
  <c r="BN51" i="20"/>
  <c r="BL51" i="20"/>
  <c r="A51" i="20"/>
  <c r="GF50" i="20"/>
  <c r="GD50" i="20"/>
  <c r="FK50" i="20"/>
  <c r="EB50" i="20"/>
  <c r="DH50" i="20"/>
  <c r="BY50" i="20"/>
  <c r="BW50" i="20"/>
  <c r="BP50" i="20"/>
  <c r="BT50" i="20" s="1"/>
  <c r="BU50" i="20" s="1"/>
  <c r="I50" i="20" s="1"/>
  <c r="GG50" i="20" s="1"/>
  <c r="BO50" i="20"/>
  <c r="BN50" i="20"/>
  <c r="BL50" i="20"/>
  <c r="A50" i="20"/>
  <c r="GF49" i="20"/>
  <c r="GD49" i="20"/>
  <c r="FJ49" i="20"/>
  <c r="EB49" i="20"/>
  <c r="DG49" i="20"/>
  <c r="BY49" i="20"/>
  <c r="BW49" i="20"/>
  <c r="BP49" i="20"/>
  <c r="BT49" i="20" s="1"/>
  <c r="BU49" i="20" s="1"/>
  <c r="I49" i="20" s="1"/>
  <c r="GG49" i="20" s="1"/>
  <c r="BO49" i="20"/>
  <c r="BN49" i="20"/>
  <c r="BL49" i="20"/>
  <c r="A49" i="20"/>
  <c r="GF48" i="20"/>
  <c r="GD48" i="20"/>
  <c r="FI48" i="20"/>
  <c r="EB48" i="20"/>
  <c r="DF48" i="20"/>
  <c r="BY48" i="20"/>
  <c r="BW48" i="20"/>
  <c r="BP48" i="20"/>
  <c r="DZ48" i="20" s="1"/>
  <c r="BO48" i="20"/>
  <c r="BN48" i="20"/>
  <c r="BL48" i="20"/>
  <c r="A48" i="20"/>
  <c r="GF47" i="20"/>
  <c r="GD47" i="20"/>
  <c r="FH47" i="20"/>
  <c r="EB47" i="20"/>
  <c r="DE47" i="20"/>
  <c r="BY47" i="20"/>
  <c r="BW47" i="20"/>
  <c r="BP47" i="20"/>
  <c r="DZ47" i="20" s="1"/>
  <c r="BO47" i="20"/>
  <c r="BN47" i="20"/>
  <c r="BL47" i="20"/>
  <c r="A47" i="20"/>
  <c r="GF46" i="20"/>
  <c r="GD46" i="20"/>
  <c r="FG46" i="20"/>
  <c r="EB46" i="20"/>
  <c r="DD46" i="20"/>
  <c r="BY46" i="20"/>
  <c r="BW46" i="20"/>
  <c r="BP46" i="20"/>
  <c r="DZ46" i="20" s="1"/>
  <c r="BO46" i="20"/>
  <c r="BN46" i="20"/>
  <c r="BL46" i="20"/>
  <c r="A46" i="20"/>
  <c r="GF45" i="20"/>
  <c r="GD45" i="20"/>
  <c r="FF45" i="20"/>
  <c r="EB45" i="20"/>
  <c r="DC45" i="20"/>
  <c r="BY45" i="20"/>
  <c r="BW45" i="20"/>
  <c r="BP45" i="20"/>
  <c r="BO45" i="20"/>
  <c r="BN45" i="20"/>
  <c r="BL45" i="20"/>
  <c r="A45" i="20"/>
  <c r="GF44" i="20"/>
  <c r="GD44" i="20"/>
  <c r="FE44" i="20"/>
  <c r="EB44" i="20"/>
  <c r="DB44" i="20"/>
  <c r="BY44" i="20"/>
  <c r="BW44" i="20"/>
  <c r="BP44" i="20"/>
  <c r="BO44" i="20"/>
  <c r="BN44" i="20"/>
  <c r="BL44" i="20"/>
  <c r="A44" i="20"/>
  <c r="GF43" i="20"/>
  <c r="GD43" i="20"/>
  <c r="FD43" i="20"/>
  <c r="EB43" i="20"/>
  <c r="DA43" i="20"/>
  <c r="BY43" i="20"/>
  <c r="BW43" i="20"/>
  <c r="BP43" i="20"/>
  <c r="BO43" i="20"/>
  <c r="BN43" i="20"/>
  <c r="BL43" i="20"/>
  <c r="A43" i="20"/>
  <c r="GF42" i="20"/>
  <c r="GD42" i="20"/>
  <c r="FC42" i="20"/>
  <c r="EB42" i="20"/>
  <c r="CZ42" i="20"/>
  <c r="BY42" i="20"/>
  <c r="BW42" i="20"/>
  <c r="BP42" i="20"/>
  <c r="BQ42" i="20" s="1"/>
  <c r="B42" i="20" s="1"/>
  <c r="BN42" i="20"/>
  <c r="BO42" i="20" s="1"/>
  <c r="BL42" i="20"/>
  <c r="A42" i="20"/>
  <c r="GF41" i="20"/>
  <c r="GD41" i="20"/>
  <c r="FB41" i="20"/>
  <c r="EB41" i="20"/>
  <c r="CY41" i="20"/>
  <c r="BY41" i="20"/>
  <c r="BW41" i="20"/>
  <c r="BO41" i="20"/>
  <c r="BP41" i="20" s="1"/>
  <c r="BN41" i="20"/>
  <c r="BL41" i="20"/>
  <c r="A41" i="20"/>
  <c r="GF40" i="20"/>
  <c r="GD40" i="20"/>
  <c r="FA40" i="20"/>
  <c r="EB40" i="20"/>
  <c r="CX40" i="20"/>
  <c r="BY40" i="20"/>
  <c r="BW40" i="20"/>
  <c r="BP40" i="20"/>
  <c r="BO40" i="20"/>
  <c r="BN40" i="20"/>
  <c r="BL40" i="20"/>
  <c r="A40" i="20"/>
  <c r="GF39" i="20"/>
  <c r="GD39" i="20"/>
  <c r="EZ39" i="20"/>
  <c r="EB39" i="20"/>
  <c r="CW39" i="20"/>
  <c r="BY39" i="20"/>
  <c r="BW39" i="20"/>
  <c r="BP39" i="20"/>
  <c r="BO39" i="20"/>
  <c r="BN39" i="20"/>
  <c r="BL39" i="20"/>
  <c r="GF38" i="20"/>
  <c r="GD38" i="20"/>
  <c r="EY38" i="20"/>
  <c r="EB38" i="20"/>
  <c r="CV38" i="20"/>
  <c r="BY38" i="20"/>
  <c r="BW38" i="20"/>
  <c r="BP38" i="20"/>
  <c r="BZ38" i="20" s="1"/>
  <c r="BN38" i="20"/>
  <c r="BO38" i="20" s="1"/>
  <c r="BL38" i="20"/>
  <c r="GF37" i="20"/>
  <c r="GD37" i="20"/>
  <c r="EX37" i="20"/>
  <c r="EB37" i="20"/>
  <c r="CU37" i="20"/>
  <c r="BY37" i="20"/>
  <c r="BW37" i="20"/>
  <c r="BN37" i="20"/>
  <c r="BP37" i="20" s="1"/>
  <c r="BL37" i="20"/>
  <c r="GF36" i="20"/>
  <c r="GD36" i="20"/>
  <c r="EW36" i="20"/>
  <c r="EB36" i="20"/>
  <c r="CT36" i="20"/>
  <c r="BY36" i="20"/>
  <c r="BW36" i="20"/>
  <c r="BP36" i="20"/>
  <c r="BZ36" i="20" s="1"/>
  <c r="BN36" i="20"/>
  <c r="BO36" i="20" s="1"/>
  <c r="BL36" i="20"/>
  <c r="GF35" i="20"/>
  <c r="GD35" i="20"/>
  <c r="EV35" i="20"/>
  <c r="EB35" i="20"/>
  <c r="CS35" i="20"/>
  <c r="BY35" i="20"/>
  <c r="BW35" i="20"/>
  <c r="BP35" i="20"/>
  <c r="BO35" i="20"/>
  <c r="BN35" i="20"/>
  <c r="BL35" i="20"/>
  <c r="GF34" i="20"/>
  <c r="GD34" i="20"/>
  <c r="EU34" i="20"/>
  <c r="EB34" i="20"/>
  <c r="CR34" i="20"/>
  <c r="BY34" i="20"/>
  <c r="BW34" i="20"/>
  <c r="BN34" i="20"/>
  <c r="BL34" i="20"/>
  <c r="GF33" i="20"/>
  <c r="GD33" i="20"/>
  <c r="ET33" i="20"/>
  <c r="EB33" i="20"/>
  <c r="CQ33" i="20"/>
  <c r="BY33" i="20"/>
  <c r="BW33" i="20"/>
  <c r="BN33" i="20"/>
  <c r="BP33" i="20" s="1"/>
  <c r="BV33" i="20" s="1"/>
  <c r="BL33" i="20"/>
  <c r="GF32" i="20"/>
  <c r="GD32" i="20"/>
  <c r="ES32" i="20"/>
  <c r="EB32" i="20"/>
  <c r="CP32" i="20"/>
  <c r="BY32" i="20"/>
  <c r="BW32" i="20"/>
  <c r="BP32" i="20"/>
  <c r="BT32" i="20" s="1"/>
  <c r="BU32" i="20" s="1"/>
  <c r="BN32" i="20"/>
  <c r="BO32" i="20" s="1"/>
  <c r="BL32" i="20"/>
  <c r="GF31" i="20"/>
  <c r="GD31" i="20"/>
  <c r="ER31" i="20"/>
  <c r="EB31" i="20"/>
  <c r="CO31" i="20"/>
  <c r="BY31" i="20"/>
  <c r="BW31" i="20"/>
  <c r="BP31" i="20"/>
  <c r="BO31" i="20"/>
  <c r="BN31" i="20"/>
  <c r="BL31" i="20"/>
  <c r="GF30" i="20"/>
  <c r="GD30" i="20"/>
  <c r="EQ30" i="20"/>
  <c r="EB30" i="20"/>
  <c r="CN30" i="20"/>
  <c r="BY30" i="20"/>
  <c r="BW30" i="20"/>
  <c r="BP30" i="20"/>
  <c r="BT30" i="20" s="1"/>
  <c r="BU30" i="20" s="1"/>
  <c r="BN30" i="20"/>
  <c r="BO30" i="20" s="1"/>
  <c r="BL30" i="20"/>
  <c r="GF29" i="20"/>
  <c r="GD29" i="20"/>
  <c r="EP29" i="20"/>
  <c r="EB29" i="20"/>
  <c r="CM29" i="20"/>
  <c r="BY29" i="20"/>
  <c r="BW29" i="20"/>
  <c r="BN29" i="20"/>
  <c r="BP29" i="20" s="1"/>
  <c r="BV29" i="20" s="1"/>
  <c r="BL29" i="20"/>
  <c r="GF28" i="20"/>
  <c r="GD28" i="20"/>
  <c r="EO28" i="20"/>
  <c r="EB28" i="20"/>
  <c r="CL28" i="20"/>
  <c r="BY28" i="20"/>
  <c r="BW28" i="20"/>
  <c r="BN28" i="20"/>
  <c r="BP28" i="20" s="1"/>
  <c r="BL28" i="20"/>
  <c r="GF27" i="20"/>
  <c r="GD27" i="20"/>
  <c r="EN27" i="20"/>
  <c r="EB27" i="20"/>
  <c r="CK27" i="20"/>
  <c r="BY27" i="20"/>
  <c r="BW27" i="20"/>
  <c r="BP27" i="20"/>
  <c r="BR27" i="20" s="1"/>
  <c r="BS27" i="20" s="1"/>
  <c r="C27" i="20" s="1"/>
  <c r="J27" i="20" s="1"/>
  <c r="BN27" i="20"/>
  <c r="BO27" i="20" s="1"/>
  <c r="BL27" i="20"/>
  <c r="GF26" i="20"/>
  <c r="GD26" i="20"/>
  <c r="EM26" i="20"/>
  <c r="EB26" i="20"/>
  <c r="CJ26" i="20"/>
  <c r="BY26" i="20"/>
  <c r="BW26" i="20"/>
  <c r="BN26" i="20"/>
  <c r="BO26" i="20" s="1"/>
  <c r="BP26" i="20" s="1"/>
  <c r="BL26" i="20"/>
  <c r="GF25" i="20"/>
  <c r="GD25" i="20"/>
  <c r="EL25" i="20"/>
  <c r="EB25" i="20"/>
  <c r="EA25" i="20"/>
  <c r="CI25" i="20"/>
  <c r="BY25" i="20"/>
  <c r="BW25" i="20"/>
  <c r="BN25" i="20"/>
  <c r="BP25" i="20" s="1"/>
  <c r="BL25" i="20"/>
  <c r="GF24" i="20"/>
  <c r="GD24" i="20"/>
  <c r="EK24" i="20"/>
  <c r="EB24" i="20"/>
  <c r="EA24" i="20"/>
  <c r="CH24" i="20"/>
  <c r="BY24" i="20"/>
  <c r="BW24" i="20"/>
  <c r="BN24" i="20"/>
  <c r="BL24" i="20"/>
  <c r="GF23" i="20"/>
  <c r="GD23" i="20"/>
  <c r="EJ23" i="20"/>
  <c r="EB23" i="20"/>
  <c r="EA23" i="20"/>
  <c r="CG23" i="20"/>
  <c r="BY23" i="20"/>
  <c r="BW23" i="20"/>
  <c r="BN23" i="20"/>
  <c r="BP23" i="20" s="1"/>
  <c r="BR23" i="20" s="1"/>
  <c r="BS23" i="20" s="1"/>
  <c r="C23" i="20" s="1"/>
  <c r="J23" i="20" s="1"/>
  <c r="BL23" i="20"/>
  <c r="GF22" i="20"/>
  <c r="GD22" i="20"/>
  <c r="EI22" i="20"/>
  <c r="EB22" i="20"/>
  <c r="EA22" i="20"/>
  <c r="CF22" i="20"/>
  <c r="BY22" i="20"/>
  <c r="BW22" i="20"/>
  <c r="BN22" i="20"/>
  <c r="BP22" i="20" s="1"/>
  <c r="BL22" i="20"/>
  <c r="GF21" i="20"/>
  <c r="GD21" i="20"/>
  <c r="EH21" i="20"/>
  <c r="EB21" i="20"/>
  <c r="EA21" i="20"/>
  <c r="CE21" i="20"/>
  <c r="BY21" i="20"/>
  <c r="BW21" i="20"/>
  <c r="BN21" i="20"/>
  <c r="BP21" i="20" s="1"/>
  <c r="BR21" i="20" s="1"/>
  <c r="BS21" i="20" s="1"/>
  <c r="C21" i="20" s="1"/>
  <c r="J21" i="20" s="1"/>
  <c r="BL21" i="20"/>
  <c r="GF20" i="20"/>
  <c r="GD20" i="20"/>
  <c r="EG20" i="20"/>
  <c r="EB20" i="20"/>
  <c r="EA20" i="20"/>
  <c r="CD20" i="20"/>
  <c r="BY20" i="20"/>
  <c r="BW20" i="20"/>
  <c r="BN20" i="20"/>
  <c r="BP20" i="20" s="1"/>
  <c r="BT20" i="20" s="1"/>
  <c r="BU20" i="20" s="1"/>
  <c r="BL20" i="20"/>
  <c r="GF19" i="20"/>
  <c r="GD19" i="20"/>
  <c r="EF19" i="20"/>
  <c r="EB19" i="20"/>
  <c r="EA19" i="20"/>
  <c r="CC19" i="20"/>
  <c r="BY19" i="20"/>
  <c r="BW19" i="20"/>
  <c r="BP19" i="20"/>
  <c r="BV19" i="20" s="1"/>
  <c r="BO19" i="20"/>
  <c r="BN19" i="20"/>
  <c r="BL19" i="20"/>
  <c r="GF18" i="20"/>
  <c r="GD18" i="20"/>
  <c r="EE18" i="20"/>
  <c r="EB18" i="20"/>
  <c r="EA18" i="20"/>
  <c r="CB18" i="20"/>
  <c r="BY18" i="20"/>
  <c r="BW18" i="20"/>
  <c r="BN18" i="20"/>
  <c r="BP18" i="20" s="1"/>
  <c r="BV18" i="20" s="1"/>
  <c r="BL18" i="20"/>
  <c r="GF17" i="20"/>
  <c r="GD17" i="20"/>
  <c r="ED17" i="20"/>
  <c r="EB17" i="20"/>
  <c r="EA17" i="20"/>
  <c r="CA17" i="20"/>
  <c r="BY17" i="20"/>
  <c r="BW17" i="20"/>
  <c r="BN17" i="20"/>
  <c r="BP17" i="20" s="1"/>
  <c r="BL17" i="20"/>
  <c r="BK17" i="20"/>
  <c r="HW16" i="20"/>
  <c r="HU16" i="20"/>
  <c r="HS16" i="20"/>
  <c r="HQ16" i="20"/>
  <c r="HO16" i="20"/>
  <c r="HM16" i="20"/>
  <c r="HK16" i="20"/>
  <c r="HI16" i="20"/>
  <c r="GC14" i="20"/>
  <c r="BQ3" i="20"/>
  <c r="BQ2" i="20"/>
  <c r="A1" i="20"/>
  <c r="EF107" i="14" l="1"/>
  <c r="EG107" i="14" s="1"/>
  <c r="EH107" i="14" s="1"/>
  <c r="EF106" i="14"/>
  <c r="EG106" i="14" s="1"/>
  <c r="EH106" i="14" s="1"/>
  <c r="EF57" i="14"/>
  <c r="EG57" i="14" s="1"/>
  <c r="EH57" i="14" s="1"/>
  <c r="DT82" i="14"/>
  <c r="DU82" i="14" s="1"/>
  <c r="DT80" i="14"/>
  <c r="DU80" i="14" s="1"/>
  <c r="EF79" i="14"/>
  <c r="EG79" i="14" s="1"/>
  <c r="EH79" i="14" s="1"/>
  <c r="EF78" i="14"/>
  <c r="EG78" i="14" s="1"/>
  <c r="EH78" i="14" s="1"/>
  <c r="DZ78" i="14"/>
  <c r="EA78" i="14" s="1"/>
  <c r="EF173" i="14"/>
  <c r="EG173" i="14" s="1"/>
  <c r="EH173" i="14" s="1"/>
  <c r="EF172" i="14"/>
  <c r="EG172" i="14" s="1"/>
  <c r="EH172" i="14" s="1"/>
  <c r="EF127" i="14"/>
  <c r="EG127" i="14" s="1"/>
  <c r="EH127" i="14" s="1"/>
  <c r="EF124" i="14"/>
  <c r="EG124" i="14" s="1"/>
  <c r="EH124" i="14" s="1"/>
  <c r="DZ124" i="14"/>
  <c r="EA124" i="14" s="1"/>
  <c r="DT171" i="14"/>
  <c r="DU171" i="14" s="1"/>
  <c r="DT129" i="14"/>
  <c r="DU129" i="14" s="1"/>
  <c r="DT127" i="14"/>
  <c r="DU127" i="14" s="1"/>
  <c r="DB34" i="14"/>
  <c r="DB33" i="14"/>
  <c r="DB32" i="14"/>
  <c r="CF34" i="14"/>
  <c r="CF32" i="14"/>
  <c r="CF33" i="14"/>
  <c r="DN33" i="14" s="1"/>
  <c r="T8" i="15"/>
  <c r="G9" i="21" s="1"/>
  <c r="P8" i="15"/>
  <c r="C9" i="21" s="1"/>
  <c r="P7" i="15"/>
  <c r="J8" i="15" s="1"/>
  <c r="R8" i="15"/>
  <c r="E9" i="21" s="1"/>
  <c r="Q8" i="15"/>
  <c r="D9" i="21" s="1"/>
  <c r="U8" i="15"/>
  <c r="H9" i="21" s="1"/>
  <c r="W8" i="15"/>
  <c r="J9" i="21" s="1"/>
  <c r="S8" i="15"/>
  <c r="F9" i="21" s="1"/>
  <c r="F995" i="5"/>
  <c r="F994" i="5"/>
  <c r="BO37" i="20"/>
  <c r="BO34" i="20"/>
  <c r="BP34" i="20" s="1"/>
  <c r="BO33" i="20"/>
  <c r="E993" i="5"/>
  <c r="F993" i="5" s="1"/>
  <c r="E992" i="5"/>
  <c r="F992" i="5" s="1"/>
  <c r="C471" i="9"/>
  <c r="BO29" i="20"/>
  <c r="BO28" i="20"/>
  <c r="F991" i="5"/>
  <c r="BO25" i="20"/>
  <c r="BP24" i="20"/>
  <c r="BZ24" i="20" s="1"/>
  <c r="BO24" i="20"/>
  <c r="BO23" i="20"/>
  <c r="BO22" i="20"/>
  <c r="BO21" i="20"/>
  <c r="BO20" i="20"/>
  <c r="AW42" i="5"/>
  <c r="AX42" i="5" s="1"/>
  <c r="AW64" i="5"/>
  <c r="AX64" i="5" s="1"/>
  <c r="AW25" i="5"/>
  <c r="AX25" i="5" s="1"/>
  <c r="AW75" i="5"/>
  <c r="AX75" i="5" s="1"/>
  <c r="AW13" i="5"/>
  <c r="AX13" i="5" s="1"/>
  <c r="AW73" i="5"/>
  <c r="AX73" i="5" s="1"/>
  <c r="AW18" i="5"/>
  <c r="AX18" i="5" s="1"/>
  <c r="AW27" i="5"/>
  <c r="AX27" i="5" s="1"/>
  <c r="AW20" i="5"/>
  <c r="AX20" i="5" s="1"/>
  <c r="F990" i="5"/>
  <c r="BO18" i="20"/>
  <c r="F563" i="5"/>
  <c r="BV20" i="20"/>
  <c r="BR40" i="20"/>
  <c r="BS40" i="20" s="1"/>
  <c r="C40" i="20" s="1"/>
  <c r="J40" i="20" s="1"/>
  <c r="E989" i="5"/>
  <c r="F989" i="5" s="1"/>
  <c r="BO17" i="20"/>
  <c r="BQ52" i="20"/>
  <c r="B52" i="20" s="1"/>
  <c r="EC52" i="20" s="1"/>
  <c r="FM16" i="20" s="1"/>
  <c r="BZ52" i="20"/>
  <c r="CF52" i="20" s="1"/>
  <c r="BR61" i="20"/>
  <c r="BS61" i="20" s="1"/>
  <c r="C61" i="20" s="1"/>
  <c r="J61" i="20" s="1"/>
  <c r="BR52" i="20"/>
  <c r="BS52" i="20" s="1"/>
  <c r="C52" i="20" s="1"/>
  <c r="J52" i="20" s="1"/>
  <c r="BV61" i="20"/>
  <c r="BR50" i="20"/>
  <c r="BS50" i="20" s="1"/>
  <c r="C50" i="20" s="1"/>
  <c r="J50" i="20" s="1"/>
  <c r="BZ50" i="20"/>
  <c r="DR50" i="20" s="1"/>
  <c r="DZ52" i="20"/>
  <c r="BV59" i="20"/>
  <c r="BQ32" i="20"/>
  <c r="B32" i="20" s="1"/>
  <c r="BQ38" i="20"/>
  <c r="B38" i="20" s="1"/>
  <c r="EC38" i="20" s="1"/>
  <c r="BQ46" i="20"/>
  <c r="B46" i="20" s="1"/>
  <c r="EC46" i="20" s="1"/>
  <c r="DZ66" i="20"/>
  <c r="AS185" i="5"/>
  <c r="BR20" i="20"/>
  <c r="BS20" i="20" s="1"/>
  <c r="C20" i="20" s="1"/>
  <c r="J20" i="20" s="1"/>
  <c r="BQ25" i="20"/>
  <c r="B25" i="20" s="1"/>
  <c r="BZ25" i="20"/>
  <c r="BR32" i="20"/>
  <c r="BS32" i="20" s="1"/>
  <c r="C32" i="20" s="1"/>
  <c r="J32" i="20" s="1"/>
  <c r="BT38" i="20"/>
  <c r="BU38" i="20" s="1"/>
  <c r="BR39" i="20"/>
  <c r="BS39" i="20" s="1"/>
  <c r="C39" i="20" s="1"/>
  <c r="J39" i="20" s="1"/>
  <c r="BR46" i="20"/>
  <c r="BS46" i="20" s="1"/>
  <c r="C46" i="20" s="1"/>
  <c r="J46" i="20" s="1"/>
  <c r="BR49" i="20"/>
  <c r="BS49" i="20" s="1"/>
  <c r="C49" i="20" s="1"/>
  <c r="J49" i="20" s="1"/>
  <c r="BZ49" i="20"/>
  <c r="CU49" i="20" s="1"/>
  <c r="DZ50" i="20"/>
  <c r="BQ53" i="20"/>
  <c r="B53" i="20" s="1"/>
  <c r="EC53" i="20" s="1"/>
  <c r="BQ57" i="20"/>
  <c r="B57" i="20" s="1"/>
  <c r="GC57" i="20" s="1"/>
  <c r="BZ57" i="20"/>
  <c r="CB57" i="20" s="1"/>
  <c r="BR59" i="20"/>
  <c r="BS59" i="20" s="1"/>
  <c r="C59" i="20" s="1"/>
  <c r="J59" i="20" s="1"/>
  <c r="BT60" i="20"/>
  <c r="BU60" i="20" s="1"/>
  <c r="I60" i="20" s="1"/>
  <c r="GG60" i="20" s="1"/>
  <c r="F137" i="5"/>
  <c r="F152" i="5"/>
  <c r="BQ18" i="20"/>
  <c r="B18" i="20" s="1"/>
  <c r="EC18" i="20" s="1"/>
  <c r="EE16" i="20" s="1"/>
  <c r="BV23" i="20"/>
  <c r="BQ49" i="20"/>
  <c r="B49" i="20" s="1"/>
  <c r="BR60" i="20"/>
  <c r="BS60" i="20" s="1"/>
  <c r="C60" i="20" s="1"/>
  <c r="J60" i="20" s="1"/>
  <c r="BQ66" i="20"/>
  <c r="B66" i="20" s="1"/>
  <c r="EC66" i="20" s="1"/>
  <c r="BT25" i="20"/>
  <c r="BU25" i="20" s="1"/>
  <c r="BR48" i="20"/>
  <c r="BS48" i="20" s="1"/>
  <c r="C48" i="20" s="1"/>
  <c r="J48" i="20" s="1"/>
  <c r="BQ50" i="20"/>
  <c r="B50" i="20" s="1"/>
  <c r="BR53" i="20"/>
  <c r="BS53" i="20" s="1"/>
  <c r="C53" i="20" s="1"/>
  <c r="J53" i="20" s="1"/>
  <c r="BR57" i="20"/>
  <c r="BS57" i="20" s="1"/>
  <c r="C57" i="20" s="1"/>
  <c r="J57" i="20" s="1"/>
  <c r="CT16" i="20"/>
  <c r="CT38" i="20" s="1"/>
  <c r="BZ45" i="20"/>
  <c r="CY45" i="20" s="1"/>
  <c r="BR45" i="20"/>
  <c r="BS45" i="20" s="1"/>
  <c r="C45" i="20" s="1"/>
  <c r="J45" i="20" s="1"/>
  <c r="BT45" i="20"/>
  <c r="BU45" i="20" s="1"/>
  <c r="I45" i="20" s="1"/>
  <c r="GG45" i="20" s="1"/>
  <c r="GI45" i="20" s="1"/>
  <c r="HQ45" i="20" s="1"/>
  <c r="DZ45" i="20"/>
  <c r="BV45" i="20"/>
  <c r="BQ45" i="20"/>
  <c r="B45" i="20" s="1"/>
  <c r="GC45" i="20" s="1"/>
  <c r="BT36" i="20"/>
  <c r="BU36" i="20" s="1"/>
  <c r="BQ36" i="20"/>
  <c r="B36" i="20" s="1"/>
  <c r="BR36" i="20"/>
  <c r="BS36" i="20" s="1"/>
  <c r="C36" i="20" s="1"/>
  <c r="J36" i="20" s="1"/>
  <c r="BV36" i="20"/>
  <c r="BT63" i="20"/>
  <c r="BU63" i="20" s="1"/>
  <c r="I63" i="20" s="1"/>
  <c r="GG63" i="20" s="1"/>
  <c r="GH63" i="20" s="1"/>
  <c r="BV63" i="20"/>
  <c r="BR63" i="20"/>
  <c r="BS63" i="20" s="1"/>
  <c r="C63" i="20" s="1"/>
  <c r="J63" i="20" s="1"/>
  <c r="BT65" i="20"/>
  <c r="BU65" i="20" s="1"/>
  <c r="I65" i="20" s="1"/>
  <c r="GG65" i="20" s="1"/>
  <c r="GV65" i="20" s="1"/>
  <c r="GW65" i="20" s="1"/>
  <c r="BR65" i="20"/>
  <c r="BS65" i="20" s="1"/>
  <c r="C65" i="20" s="1"/>
  <c r="J65" i="20" s="1"/>
  <c r="BV65" i="20"/>
  <c r="BZ27" i="20"/>
  <c r="BZ30" i="20"/>
  <c r="BT22" i="20"/>
  <c r="BU22" i="20" s="1"/>
  <c r="BV22" i="20"/>
  <c r="BT28" i="20"/>
  <c r="BU28" i="20" s="1"/>
  <c r="BQ28" i="20"/>
  <c r="B28" i="20" s="1"/>
  <c r="BR28" i="20"/>
  <c r="BS28" i="20" s="1"/>
  <c r="C28" i="20" s="1"/>
  <c r="J28" i="20" s="1"/>
  <c r="BV28" i="20"/>
  <c r="BZ28" i="20"/>
  <c r="BQ30" i="20"/>
  <c r="B30" i="20" s="1"/>
  <c r="EC30" i="20" s="1"/>
  <c r="EQ16" i="20" s="1"/>
  <c r="BR22" i="20"/>
  <c r="BS22" i="20" s="1"/>
  <c r="C22" i="20" s="1"/>
  <c r="J22" i="20" s="1"/>
  <c r="BZ51" i="20"/>
  <c r="CA51" i="20" s="1"/>
  <c r="BT51" i="20"/>
  <c r="BU51" i="20" s="1"/>
  <c r="I51" i="20" s="1"/>
  <c r="GG51" i="20" s="1"/>
  <c r="GI51" i="20" s="1"/>
  <c r="BQ51" i="20"/>
  <c r="B51" i="20" s="1"/>
  <c r="EC51" i="20" s="1"/>
  <c r="BR51" i="20"/>
  <c r="BS51" i="20" s="1"/>
  <c r="C51" i="20" s="1"/>
  <c r="J51" i="20" s="1"/>
  <c r="BT56" i="20"/>
  <c r="BU56" i="20" s="1"/>
  <c r="I56" i="20" s="1"/>
  <c r="GG56" i="20" s="1"/>
  <c r="GH56" i="20" s="1"/>
  <c r="BQ56" i="20"/>
  <c r="B56" i="20" s="1"/>
  <c r="EC56" i="20" s="1"/>
  <c r="BR56" i="20"/>
  <c r="BS56" i="20" s="1"/>
  <c r="C56" i="20" s="1"/>
  <c r="J56" i="20" s="1"/>
  <c r="DZ56" i="20"/>
  <c r="DZ58" i="20"/>
  <c r="BQ58" i="20"/>
  <c r="B58" i="20" s="1"/>
  <c r="EC58" i="20" s="1"/>
  <c r="BR58" i="20"/>
  <c r="BS58" i="20" s="1"/>
  <c r="C58" i="20" s="1"/>
  <c r="J58" i="20" s="1"/>
  <c r="BZ26" i="20"/>
  <c r="BQ26" i="20"/>
  <c r="B26" i="20" s="1"/>
  <c r="EC26" i="20" s="1"/>
  <c r="EM16" i="20" s="1"/>
  <c r="BR41" i="20"/>
  <c r="BS41" i="20" s="1"/>
  <c r="C41" i="20" s="1"/>
  <c r="J41" i="20" s="1"/>
  <c r="BT41" i="20"/>
  <c r="BU41" i="20" s="1"/>
  <c r="BV41" i="20"/>
  <c r="BT54" i="20"/>
  <c r="BU54" i="20" s="1"/>
  <c r="I54" i="20" s="1"/>
  <c r="GG54" i="20" s="1"/>
  <c r="DZ54" i="20"/>
  <c r="BQ54" i="20"/>
  <c r="B54" i="20" s="1"/>
  <c r="GC54" i="20" s="1"/>
  <c r="BR54" i="20"/>
  <c r="BS54" i="20" s="1"/>
  <c r="C54" i="20" s="1"/>
  <c r="J54" i="20" s="1"/>
  <c r="BT55" i="20"/>
  <c r="BU55" i="20" s="1"/>
  <c r="I55" i="20" s="1"/>
  <c r="GG55" i="20" s="1"/>
  <c r="BR55" i="20"/>
  <c r="BS55" i="20" s="1"/>
  <c r="C55" i="20" s="1"/>
  <c r="J55" i="20" s="1"/>
  <c r="DZ55" i="20"/>
  <c r="BZ55" i="20"/>
  <c r="DO55" i="20" s="1"/>
  <c r="BZ56" i="20"/>
  <c r="DQ56" i="20" s="1"/>
  <c r="BZ58" i="20"/>
  <c r="DU58" i="20" s="1"/>
  <c r="BR64" i="20"/>
  <c r="BS64" i="20" s="1"/>
  <c r="C64" i="20" s="1"/>
  <c r="J64" i="20" s="1"/>
  <c r="BT64" i="20"/>
  <c r="BU64" i="20" s="1"/>
  <c r="I64" i="20" s="1"/>
  <c r="GG64" i="20" s="1"/>
  <c r="GH64" i="20" s="1"/>
  <c r="BR19" i="20"/>
  <c r="BS19" i="20" s="1"/>
  <c r="C19" i="20" s="1"/>
  <c r="J19" i="20" s="1"/>
  <c r="BV21" i="20"/>
  <c r="BT26" i="20"/>
  <c r="BU26" i="20" s="1"/>
  <c r="BQ41" i="20"/>
  <c r="B41" i="20" s="1"/>
  <c r="BR42" i="20"/>
  <c r="BS42" i="20" s="1"/>
  <c r="C42" i="20" s="1"/>
  <c r="J42" i="20" s="1"/>
  <c r="BT42" i="20"/>
  <c r="BU42" i="20" s="1"/>
  <c r="BV42" i="20"/>
  <c r="BV51" i="20"/>
  <c r="BZ54" i="20"/>
  <c r="CW54" i="20" s="1"/>
  <c r="BQ55" i="20"/>
  <c r="B55" i="20" s="1"/>
  <c r="BV56" i="20"/>
  <c r="BV58" i="20"/>
  <c r="BT62" i="20"/>
  <c r="BU62" i="20" s="1"/>
  <c r="I62" i="20" s="1"/>
  <c r="GG62" i="20" s="1"/>
  <c r="GH62" i="20" s="1"/>
  <c r="BR62" i="20"/>
  <c r="BS62" i="20" s="1"/>
  <c r="C62" i="20" s="1"/>
  <c r="J62" i="20" s="1"/>
  <c r="BV62" i="20"/>
  <c r="BV64" i="20"/>
  <c r="BV32" i="20"/>
  <c r="BV46" i="20"/>
  <c r="BV53" i="20"/>
  <c r="DZ53" i="20"/>
  <c r="BZ66" i="20"/>
  <c r="CM66" i="20" s="1"/>
  <c r="F112" i="5"/>
  <c r="AS112" i="5"/>
  <c r="BZ18" i="20"/>
  <c r="BZ32" i="20"/>
  <c r="BT46" i="20"/>
  <c r="BU46" i="20" s="1"/>
  <c r="I46" i="20" s="1"/>
  <c r="GG46" i="20" s="1"/>
  <c r="GV46" i="20" s="1"/>
  <c r="GW46" i="20" s="1"/>
  <c r="BV49" i="20"/>
  <c r="DZ49" i="20"/>
  <c r="BV50" i="20"/>
  <c r="BV52" i="20"/>
  <c r="BZ53" i="20"/>
  <c r="DO53" i="20" s="1"/>
  <c r="BV57" i="20"/>
  <c r="DZ57" i="20"/>
  <c r="F195" i="5"/>
  <c r="AS195" i="5"/>
  <c r="F90" i="5"/>
  <c r="AS367" i="5"/>
  <c r="F476" i="5"/>
  <c r="F24" i="5"/>
  <c r="F41" i="5"/>
  <c r="AS45" i="5"/>
  <c r="F121" i="5"/>
  <c r="AS128" i="5"/>
  <c r="F168" i="5"/>
  <c r="F170" i="5"/>
  <c r="AS176" i="5"/>
  <c r="F200" i="5"/>
  <c r="AS220" i="5"/>
  <c r="F440" i="5"/>
  <c r="AS596" i="5"/>
  <c r="F51" i="5"/>
  <c r="F172" i="5"/>
  <c r="AS241" i="5"/>
  <c r="AS280" i="5"/>
  <c r="F291" i="5"/>
  <c r="F483" i="5"/>
  <c r="AS584" i="5"/>
  <c r="F100" i="5"/>
  <c r="AS187" i="5"/>
  <c r="F212" i="5"/>
  <c r="AS215" i="5"/>
  <c r="F218" i="5"/>
  <c r="AS232" i="5"/>
  <c r="F308" i="5"/>
  <c r="AS331" i="5"/>
  <c r="AS459" i="5"/>
  <c r="F500" i="5"/>
  <c r="AS527" i="5"/>
  <c r="F572" i="5"/>
  <c r="F575" i="5"/>
  <c r="AS57" i="5"/>
  <c r="F140" i="5"/>
  <c r="F198" i="5"/>
  <c r="AS251" i="5"/>
  <c r="AS272" i="5"/>
  <c r="F275" i="5"/>
  <c r="F327" i="5"/>
  <c r="AS335" i="5"/>
  <c r="F344" i="5"/>
  <c r="F392" i="5"/>
  <c r="F395" i="5"/>
  <c r="F508" i="5"/>
  <c r="F511" i="5"/>
  <c r="AS588" i="5"/>
  <c r="F600" i="5"/>
  <c r="F23" i="5"/>
  <c r="F25" i="5"/>
  <c r="AS34" i="5"/>
  <c r="F53" i="5"/>
  <c r="F55" i="5"/>
  <c r="F64" i="5"/>
  <c r="AS65" i="5"/>
  <c r="F68" i="5"/>
  <c r="AS73" i="5"/>
  <c r="AS81" i="5"/>
  <c r="F113" i="5"/>
  <c r="AS120" i="5"/>
  <c r="F129" i="5"/>
  <c r="AS136" i="5"/>
  <c r="F138" i="5"/>
  <c r="F144" i="5"/>
  <c r="F153" i="5"/>
  <c r="AS163" i="5"/>
  <c r="AS177" i="5"/>
  <c r="F184" i="5"/>
  <c r="F186" i="5"/>
  <c r="F188" i="5"/>
  <c r="AS191" i="5"/>
  <c r="F194" i="5"/>
  <c r="F196" i="5"/>
  <c r="F204" i="5"/>
  <c r="F206" i="5"/>
  <c r="AS208" i="5"/>
  <c r="AS227" i="5"/>
  <c r="F236" i="5"/>
  <c r="AS249" i="5"/>
  <c r="F307" i="5"/>
  <c r="F339" i="5"/>
  <c r="AS347" i="5"/>
  <c r="F372" i="5"/>
  <c r="AS435" i="5"/>
  <c r="AS448" i="5"/>
  <c r="F455" i="5"/>
  <c r="F464" i="5"/>
  <c r="AS471" i="5"/>
  <c r="AS495" i="5"/>
  <c r="AS532" i="5"/>
  <c r="AS567" i="5"/>
  <c r="AS591" i="5"/>
  <c r="AS36" i="5"/>
  <c r="F39" i="5"/>
  <c r="F60" i="5"/>
  <c r="F210" i="5"/>
  <c r="F258" i="5"/>
  <c r="AS303" i="5"/>
  <c r="AS320" i="5"/>
  <c r="AS432" i="5"/>
  <c r="AS603" i="5"/>
  <c r="F202" i="5"/>
  <c r="F222" i="5"/>
  <c r="AS225" i="5"/>
  <c r="F234" i="5"/>
  <c r="AS243" i="5"/>
  <c r="AS267" i="5"/>
  <c r="F328" i="5"/>
  <c r="F380" i="5"/>
  <c r="F383" i="5"/>
  <c r="F412" i="5"/>
  <c r="F419" i="5"/>
  <c r="F524" i="5"/>
  <c r="F536" i="5"/>
  <c r="AS539" i="5"/>
  <c r="F581" i="5"/>
  <c r="BZ17" i="20"/>
  <c r="BQ17" i="20"/>
  <c r="B17" i="20" s="1"/>
  <c r="EC17" i="20" s="1"/>
  <c r="BV35" i="20"/>
  <c r="BQ35" i="20"/>
  <c r="B35" i="20" s="1"/>
  <c r="BT35" i="20"/>
  <c r="BU35" i="20" s="1"/>
  <c r="BR35" i="20"/>
  <c r="BS35" i="20" s="1"/>
  <c r="C35" i="20" s="1"/>
  <c r="J35" i="20" s="1"/>
  <c r="BZ35" i="20"/>
  <c r="BV43" i="20"/>
  <c r="BQ43" i="20"/>
  <c r="B43" i="20" s="1"/>
  <c r="DZ43" i="20"/>
  <c r="BT43" i="20"/>
  <c r="BU43" i="20" s="1"/>
  <c r="I43" i="20" s="1"/>
  <c r="GG43" i="20" s="1"/>
  <c r="BR43" i="20"/>
  <c r="BS43" i="20" s="1"/>
  <c r="C43" i="20" s="1"/>
  <c r="J43" i="20" s="1"/>
  <c r="BZ43" i="20"/>
  <c r="BV44" i="20"/>
  <c r="BQ44" i="20"/>
  <c r="B44" i="20" s="1"/>
  <c r="DZ44" i="20"/>
  <c r="BT44" i="20"/>
  <c r="BU44" i="20" s="1"/>
  <c r="I44" i="20" s="1"/>
  <c r="GG44" i="20" s="1"/>
  <c r="BR44" i="20"/>
  <c r="BS44" i="20" s="1"/>
  <c r="C44" i="20" s="1"/>
  <c r="J44" i="20" s="1"/>
  <c r="BZ44" i="20"/>
  <c r="BR17" i="20"/>
  <c r="BS17" i="20" s="1"/>
  <c r="C17" i="20" s="1"/>
  <c r="J17" i="20" s="1"/>
  <c r="BZ19" i="20"/>
  <c r="BQ19" i="20"/>
  <c r="B19" i="20" s="1"/>
  <c r="BZ21" i="20"/>
  <c r="BQ21" i="20"/>
  <c r="B21" i="20" s="1"/>
  <c r="BZ23" i="20"/>
  <c r="BQ23" i="20"/>
  <c r="B23" i="20" s="1"/>
  <c r="BV27" i="20"/>
  <c r="BQ27" i="20"/>
  <c r="B27" i="20" s="1"/>
  <c r="BT27" i="20"/>
  <c r="BU27" i="20" s="1"/>
  <c r="I27" i="20" s="1"/>
  <c r="GG27" i="20" s="1"/>
  <c r="GV50" i="20"/>
  <c r="GW50" i="20" s="1"/>
  <c r="GI50" i="20"/>
  <c r="GH50" i="20"/>
  <c r="BT17" i="20"/>
  <c r="BU17" i="20" s="1"/>
  <c r="BZ29" i="20"/>
  <c r="BQ29" i="20"/>
  <c r="B29" i="20" s="1"/>
  <c r="BR29" i="20"/>
  <c r="BS29" i="20" s="1"/>
  <c r="C29" i="20" s="1"/>
  <c r="J29" i="20" s="1"/>
  <c r="BT29" i="20"/>
  <c r="BU29" i="20" s="1"/>
  <c r="BT31" i="20"/>
  <c r="BU31" i="20" s="1"/>
  <c r="BV31" i="20"/>
  <c r="BQ31" i="20"/>
  <c r="B31" i="20" s="1"/>
  <c r="BZ37" i="20"/>
  <c r="BQ37" i="20"/>
  <c r="B37" i="20" s="1"/>
  <c r="BR37" i="20"/>
  <c r="BS37" i="20" s="1"/>
  <c r="C37" i="20" s="1"/>
  <c r="J37" i="20" s="1"/>
  <c r="BT37" i="20"/>
  <c r="BU37" i="20" s="1"/>
  <c r="GV49" i="20"/>
  <c r="GW49" i="20" s="1"/>
  <c r="GI49" i="20"/>
  <c r="GH49" i="20"/>
  <c r="GV52" i="20"/>
  <c r="GW52" i="20" s="1"/>
  <c r="GI52" i="20"/>
  <c r="GH52" i="20"/>
  <c r="BV17" i="20"/>
  <c r="BT19" i="20"/>
  <c r="BU19" i="20" s="1"/>
  <c r="BZ20" i="20"/>
  <c r="BQ20" i="20"/>
  <c r="B20" i="20" s="1"/>
  <c r="BT21" i="20"/>
  <c r="BU21" i="20" s="1"/>
  <c r="I21" i="20" s="1"/>
  <c r="GG21" i="20" s="1"/>
  <c r="BZ22" i="20"/>
  <c r="BQ22" i="20"/>
  <c r="B22" i="20" s="1"/>
  <c r="BT23" i="20"/>
  <c r="BU23" i="20" s="1"/>
  <c r="I23" i="20" s="1"/>
  <c r="GG23" i="20" s="1"/>
  <c r="BR31" i="20"/>
  <c r="BS31" i="20" s="1"/>
  <c r="C31" i="20" s="1"/>
  <c r="J31" i="20" s="1"/>
  <c r="BZ31" i="20"/>
  <c r="BZ33" i="20"/>
  <c r="BQ33" i="20"/>
  <c r="B33" i="20" s="1"/>
  <c r="BT33" i="20"/>
  <c r="BU33" i="20" s="1"/>
  <c r="BR33" i="20"/>
  <c r="BS33" i="20" s="1"/>
  <c r="C33" i="20" s="1"/>
  <c r="J33" i="20" s="1"/>
  <c r="BV37" i="20"/>
  <c r="EC42" i="20"/>
  <c r="BZ39" i="20"/>
  <c r="BZ40" i="20"/>
  <c r="BT47" i="20"/>
  <c r="BU47" i="20" s="1"/>
  <c r="I47" i="20" s="1"/>
  <c r="GG47" i="20" s="1"/>
  <c r="BZ47" i="20"/>
  <c r="GV53" i="20"/>
  <c r="GW53" i="20" s="1"/>
  <c r="GI53" i="20"/>
  <c r="GH53" i="20"/>
  <c r="BT18" i="20"/>
  <c r="BU18" i="20" s="1"/>
  <c r="BV25" i="20"/>
  <c r="BR25" i="20"/>
  <c r="BS25" i="20" s="1"/>
  <c r="C25" i="20" s="1"/>
  <c r="J25" i="20" s="1"/>
  <c r="BV30" i="20"/>
  <c r="BR30" i="20"/>
  <c r="BS30" i="20" s="1"/>
  <c r="C30" i="20" s="1"/>
  <c r="J30" i="20" s="1"/>
  <c r="BV38" i="20"/>
  <c r="BR38" i="20"/>
  <c r="BS38" i="20" s="1"/>
  <c r="C38" i="20" s="1"/>
  <c r="J38" i="20" s="1"/>
  <c r="BQ39" i="20"/>
  <c r="B39" i="20" s="1"/>
  <c r="BV39" i="20"/>
  <c r="BQ40" i="20"/>
  <c r="B40" i="20" s="1"/>
  <c r="BV40" i="20"/>
  <c r="BZ41" i="20"/>
  <c r="BZ42" i="20"/>
  <c r="DZ42" i="20"/>
  <c r="BV48" i="20"/>
  <c r="BQ48" i="20"/>
  <c r="B48" i="20" s="1"/>
  <c r="GH59" i="20"/>
  <c r="GI59" i="20"/>
  <c r="GV59" i="20"/>
  <c r="GW59" i="20" s="1"/>
  <c r="BV47" i="20"/>
  <c r="BQ47" i="20"/>
  <c r="B47" i="20" s="1"/>
  <c r="F50" i="5"/>
  <c r="AS50" i="5"/>
  <c r="F219" i="5"/>
  <c r="AS219" i="5"/>
  <c r="AS403" i="5"/>
  <c r="F403" i="5"/>
  <c r="F411" i="5"/>
  <c r="AS411" i="5"/>
  <c r="CV16" i="20"/>
  <c r="CV36" i="20" s="1"/>
  <c r="BR18" i="20"/>
  <c r="BS18" i="20" s="1"/>
  <c r="C18" i="20" s="1"/>
  <c r="J18" i="20" s="1"/>
  <c r="BV26" i="20"/>
  <c r="BR26" i="20"/>
  <c r="BS26" i="20" s="1"/>
  <c r="C26" i="20" s="1"/>
  <c r="J26" i="20" s="1"/>
  <c r="BT39" i="20"/>
  <c r="BU39" i="20" s="1"/>
  <c r="BT40" i="20"/>
  <c r="BU40" i="20" s="1"/>
  <c r="BZ46" i="20"/>
  <c r="BR47" i="20"/>
  <c r="BS47" i="20" s="1"/>
  <c r="C47" i="20" s="1"/>
  <c r="J47" i="20" s="1"/>
  <c r="BT48" i="20"/>
  <c r="BU48" i="20" s="1"/>
  <c r="I48" i="20" s="1"/>
  <c r="GG48" i="20" s="1"/>
  <c r="BZ48" i="20"/>
  <c r="GH61" i="20"/>
  <c r="GV61" i="20"/>
  <c r="GW61" i="20" s="1"/>
  <c r="GI61" i="20"/>
  <c r="GV57" i="20"/>
  <c r="GW57" i="20" s="1"/>
  <c r="GI57" i="20"/>
  <c r="F21" i="5"/>
  <c r="AS21" i="5"/>
  <c r="AS35" i="5"/>
  <c r="F35" i="5"/>
  <c r="AS56" i="5"/>
  <c r="F56" i="5"/>
  <c r="F59" i="5"/>
  <c r="AS59" i="5"/>
  <c r="F104" i="5"/>
  <c r="AS104" i="5"/>
  <c r="F161" i="5"/>
  <c r="AS161" i="5"/>
  <c r="AS192" i="5"/>
  <c r="F192" i="5"/>
  <c r="AS260" i="5"/>
  <c r="F260" i="5"/>
  <c r="F283" i="5"/>
  <c r="AS283" i="5"/>
  <c r="F343" i="5"/>
  <c r="AS343" i="5"/>
  <c r="AS431" i="5"/>
  <c r="F431" i="5"/>
  <c r="AS559" i="5"/>
  <c r="F559" i="5"/>
  <c r="AS565" i="5"/>
  <c r="F565" i="5"/>
  <c r="F587" i="5"/>
  <c r="AS587" i="5"/>
  <c r="BT58" i="20"/>
  <c r="BU58" i="20" s="1"/>
  <c r="I58" i="20" s="1"/>
  <c r="GG58" i="20" s="1"/>
  <c r="DZ59" i="20"/>
  <c r="BZ59" i="20"/>
  <c r="BQ59" i="20"/>
  <c r="B59" i="20" s="1"/>
  <c r="DZ60" i="20"/>
  <c r="BZ60" i="20"/>
  <c r="BQ60" i="20"/>
  <c r="B60" i="20" s="1"/>
  <c r="DZ63" i="20"/>
  <c r="BZ63" i="20"/>
  <c r="BQ63" i="20"/>
  <c r="B63" i="20" s="1"/>
  <c r="DZ64" i="20"/>
  <c r="BZ64" i="20"/>
  <c r="BQ64" i="20"/>
  <c r="B64" i="20" s="1"/>
  <c r="DZ61" i="20"/>
  <c r="BZ61" i="20"/>
  <c r="BQ61" i="20"/>
  <c r="B61" i="20" s="1"/>
  <c r="DZ62" i="20"/>
  <c r="BZ62" i="20"/>
  <c r="BQ62" i="20"/>
  <c r="B62" i="20" s="1"/>
  <c r="DZ65" i="20"/>
  <c r="BZ65" i="20"/>
  <c r="BQ65" i="20"/>
  <c r="B65" i="20" s="1"/>
  <c r="BT66" i="20"/>
  <c r="BU66" i="20" s="1"/>
  <c r="I66" i="20" s="1"/>
  <c r="GG66" i="20" s="1"/>
  <c r="BR66" i="20"/>
  <c r="BS66" i="20" s="1"/>
  <c r="C66" i="20" s="1"/>
  <c r="J66" i="20" s="1"/>
  <c r="F29" i="5"/>
  <c r="AS29" i="5"/>
  <c r="AS154" i="5"/>
  <c r="F154" i="5"/>
  <c r="AS190" i="5"/>
  <c r="F190" i="5"/>
  <c r="F203" i="5"/>
  <c r="AS203" i="5"/>
  <c r="AS226" i="5"/>
  <c r="F226" i="5"/>
  <c r="F235" i="5"/>
  <c r="AS235" i="5"/>
  <c r="AS244" i="5"/>
  <c r="F244" i="5"/>
  <c r="AS254" i="5"/>
  <c r="F254" i="5"/>
  <c r="F265" i="5"/>
  <c r="AS265" i="5"/>
  <c r="AS312" i="5"/>
  <c r="F312" i="5"/>
  <c r="AS371" i="5"/>
  <c r="F371" i="5"/>
  <c r="F384" i="5"/>
  <c r="AS384" i="5"/>
  <c r="AS447" i="5"/>
  <c r="F447" i="5"/>
  <c r="AS463" i="5"/>
  <c r="F463" i="5"/>
  <c r="F487" i="5"/>
  <c r="AS487" i="5"/>
  <c r="AS504" i="5"/>
  <c r="F504" i="5"/>
  <c r="AS531" i="5"/>
  <c r="F531" i="5"/>
  <c r="AS540" i="5"/>
  <c r="F540" i="5"/>
  <c r="AS552" i="5"/>
  <c r="F552" i="5"/>
  <c r="AS556" i="5"/>
  <c r="F556" i="5"/>
  <c r="AS579" i="5"/>
  <c r="F579" i="5"/>
  <c r="AS37" i="5"/>
  <c r="F37" i="5"/>
  <c r="AS85" i="5"/>
  <c r="F85" i="5"/>
  <c r="AS92" i="5"/>
  <c r="F92" i="5"/>
  <c r="AS156" i="5"/>
  <c r="F156" i="5"/>
  <c r="F169" i="5"/>
  <c r="AS169" i="5"/>
  <c r="F199" i="5"/>
  <c r="AS199" i="5"/>
  <c r="F211" i="5"/>
  <c r="AS211" i="5"/>
  <c r="F217" i="5"/>
  <c r="AS217" i="5"/>
  <c r="F240" i="5"/>
  <c r="AS240" i="5"/>
  <c r="AS252" i="5"/>
  <c r="F252" i="5"/>
  <c r="F256" i="5"/>
  <c r="AS256" i="5"/>
  <c r="AS355" i="5"/>
  <c r="F355" i="5"/>
  <c r="AS376" i="5"/>
  <c r="F376" i="5"/>
  <c r="AS396" i="5"/>
  <c r="F396" i="5"/>
  <c r="AS400" i="5"/>
  <c r="F400" i="5"/>
  <c r="AS408" i="5"/>
  <c r="F408" i="5"/>
  <c r="AS499" i="5"/>
  <c r="F499" i="5"/>
  <c r="F512" i="5"/>
  <c r="AS512" i="5"/>
  <c r="F571" i="5"/>
  <c r="AS571" i="5"/>
  <c r="AS595" i="5"/>
  <c r="F595" i="5"/>
  <c r="AS604" i="5"/>
  <c r="F604" i="5"/>
  <c r="E988" i="5"/>
  <c r="F988" i="5" s="1"/>
  <c r="C467" i="9"/>
  <c r="F52" i="5"/>
  <c r="AS52" i="5"/>
  <c r="F76" i="5"/>
  <c r="AS76" i="5"/>
  <c r="F147" i="5"/>
  <c r="AS147" i="5"/>
  <c r="AS164" i="5"/>
  <c r="F164" i="5"/>
  <c r="F201" i="5"/>
  <c r="AS201" i="5"/>
  <c r="AS228" i="5"/>
  <c r="F228" i="5"/>
  <c r="AS250" i="5"/>
  <c r="F250" i="5"/>
  <c r="AS336" i="5"/>
  <c r="F336" i="5"/>
  <c r="F368" i="5"/>
  <c r="AS368" i="5"/>
  <c r="AS399" i="5"/>
  <c r="F399" i="5"/>
  <c r="AS444" i="5"/>
  <c r="F444" i="5"/>
  <c r="AS460" i="5"/>
  <c r="F460" i="5"/>
  <c r="AS467" i="5"/>
  <c r="F467" i="5"/>
  <c r="F535" i="5"/>
  <c r="AS535" i="5"/>
  <c r="AS549" i="5"/>
  <c r="F549" i="5"/>
  <c r="AS568" i="5"/>
  <c r="F568" i="5"/>
  <c r="AS607" i="5"/>
  <c r="F607" i="5"/>
  <c r="F14" i="5"/>
  <c r="AS14" i="5"/>
  <c r="F40" i="5"/>
  <c r="AS40" i="5"/>
  <c r="AS88" i="5"/>
  <c r="F88" i="5"/>
  <c r="AS160" i="5"/>
  <c r="F160" i="5"/>
  <c r="F171" i="5"/>
  <c r="AS171" i="5"/>
  <c r="F207" i="5"/>
  <c r="AS207" i="5"/>
  <c r="F224" i="5"/>
  <c r="AS224" i="5"/>
  <c r="F233" i="5"/>
  <c r="AS233" i="5"/>
  <c r="AS242" i="5"/>
  <c r="F242" i="5"/>
  <c r="AS270" i="5"/>
  <c r="F270" i="5"/>
  <c r="AS296" i="5"/>
  <c r="F296" i="5"/>
  <c r="AS348" i="5"/>
  <c r="F348" i="5"/>
  <c r="AS391" i="5"/>
  <c r="F391" i="5"/>
  <c r="AS472" i="5"/>
  <c r="F472" i="5"/>
  <c r="AS543" i="5"/>
  <c r="F543" i="5"/>
  <c r="F599" i="5"/>
  <c r="AS599" i="5"/>
  <c r="F18" i="5"/>
  <c r="AS22" i="5"/>
  <c r="F58" i="5"/>
  <c r="AS91" i="5"/>
  <c r="F96" i="5"/>
  <c r="F105" i="5"/>
  <c r="AS183" i="5"/>
  <c r="F214" i="5"/>
  <c r="F216" i="5"/>
  <c r="F238" i="5"/>
  <c r="AS257" i="5"/>
  <c r="AS259" i="5"/>
  <c r="AS264" i="5"/>
  <c r="F266" i="5"/>
  <c r="F268" i="5"/>
  <c r="F284" i="5"/>
  <c r="F287" i="5"/>
  <c r="F300" i="5"/>
  <c r="F316" i="5"/>
  <c r="F319" i="5"/>
  <c r="F332" i="5"/>
  <c r="AS407" i="5"/>
  <c r="F436" i="5"/>
  <c r="F456" i="5"/>
  <c r="AS475" i="5"/>
  <c r="AS491" i="5"/>
  <c r="F520" i="5"/>
  <c r="F533" i="5"/>
  <c r="F547" i="5"/>
  <c r="AS555" i="5"/>
  <c r="AS564" i="5"/>
  <c r="F597" i="5"/>
  <c r="F611" i="5"/>
  <c r="AW1009" i="5"/>
  <c r="AX1009" i="5" s="1"/>
  <c r="AW1005" i="5"/>
  <c r="AX1005" i="5" s="1"/>
  <c r="AW1001" i="5"/>
  <c r="AX1001" i="5" s="1"/>
  <c r="AW997" i="5"/>
  <c r="AX997" i="5" s="1"/>
  <c r="AW993" i="5"/>
  <c r="AX993" i="5" s="1"/>
  <c r="AW989" i="5"/>
  <c r="AX989" i="5" s="1"/>
  <c r="AW1011" i="5"/>
  <c r="AX1011" i="5" s="1"/>
  <c r="AW1007" i="5"/>
  <c r="AX1007" i="5" s="1"/>
  <c r="AW1003" i="5"/>
  <c r="AX1003" i="5" s="1"/>
  <c r="AW999" i="5"/>
  <c r="AX999" i="5" s="1"/>
  <c r="AW995" i="5"/>
  <c r="AX995" i="5" s="1"/>
  <c r="AW991" i="5"/>
  <c r="AX991" i="5" s="1"/>
  <c r="AW987" i="5"/>
  <c r="AX987" i="5" s="1"/>
  <c r="AW986" i="5"/>
  <c r="AX986" i="5" s="1"/>
  <c r="AW985" i="5"/>
  <c r="AX985" i="5" s="1"/>
  <c r="AW984" i="5"/>
  <c r="AX984" i="5" s="1"/>
  <c r="AW983" i="5"/>
  <c r="AX983" i="5" s="1"/>
  <c r="AW982" i="5"/>
  <c r="AX982" i="5" s="1"/>
  <c r="AW981" i="5"/>
  <c r="AX981" i="5" s="1"/>
  <c r="AW980" i="5"/>
  <c r="AX980" i="5" s="1"/>
  <c r="AW979" i="5"/>
  <c r="AX979" i="5" s="1"/>
  <c r="AW978" i="5"/>
  <c r="AX978" i="5" s="1"/>
  <c r="AW977" i="5"/>
  <c r="AX977" i="5" s="1"/>
  <c r="AW976" i="5"/>
  <c r="AX976" i="5" s="1"/>
  <c r="AW975" i="5"/>
  <c r="AX975" i="5" s="1"/>
  <c r="AW974" i="5"/>
  <c r="AX974" i="5" s="1"/>
  <c r="AW973" i="5"/>
  <c r="AX973" i="5" s="1"/>
  <c r="AW972" i="5"/>
  <c r="AX972" i="5" s="1"/>
  <c r="AW971" i="5"/>
  <c r="AX971" i="5" s="1"/>
  <c r="AW970" i="5"/>
  <c r="AX970" i="5" s="1"/>
  <c r="AW969" i="5"/>
  <c r="AX969" i="5" s="1"/>
  <c r="AW968" i="5"/>
  <c r="AX968" i="5" s="1"/>
  <c r="AW967" i="5"/>
  <c r="AX967" i="5" s="1"/>
  <c r="AW966" i="5"/>
  <c r="AX966" i="5" s="1"/>
  <c r="AW965" i="5"/>
  <c r="AX965" i="5" s="1"/>
  <c r="AW964" i="5"/>
  <c r="AX964" i="5" s="1"/>
  <c r="AW963" i="5"/>
  <c r="AX963" i="5" s="1"/>
  <c r="AW962" i="5"/>
  <c r="AX962" i="5" s="1"/>
  <c r="AW961" i="5"/>
  <c r="AX961" i="5" s="1"/>
  <c r="AW960" i="5"/>
  <c r="AX960" i="5" s="1"/>
  <c r="AW959" i="5"/>
  <c r="AX959" i="5" s="1"/>
  <c r="AW958" i="5"/>
  <c r="AX958" i="5" s="1"/>
  <c r="AW957" i="5"/>
  <c r="AX957" i="5" s="1"/>
  <c r="AW956" i="5"/>
  <c r="AX956" i="5" s="1"/>
  <c r="AW955" i="5"/>
  <c r="AX955" i="5" s="1"/>
  <c r="AW954" i="5"/>
  <c r="AX954" i="5" s="1"/>
  <c r="AW953" i="5"/>
  <c r="AX953" i="5" s="1"/>
  <c r="AW952" i="5"/>
  <c r="AX952" i="5" s="1"/>
  <c r="AW951" i="5"/>
  <c r="AX951" i="5" s="1"/>
  <c r="AW950" i="5"/>
  <c r="AX950" i="5" s="1"/>
  <c r="AW949" i="5"/>
  <c r="AX949" i="5" s="1"/>
  <c r="AW948" i="5"/>
  <c r="AX948" i="5" s="1"/>
  <c r="AW947" i="5"/>
  <c r="AX947" i="5" s="1"/>
  <c r="AW946" i="5"/>
  <c r="AX946" i="5" s="1"/>
  <c r="AW945" i="5"/>
  <c r="AX945" i="5" s="1"/>
  <c r="AW944" i="5"/>
  <c r="AX944" i="5" s="1"/>
  <c r="AW943" i="5"/>
  <c r="AX943" i="5" s="1"/>
  <c r="AW942" i="5"/>
  <c r="AX942" i="5" s="1"/>
  <c r="AW941" i="5"/>
  <c r="AX941" i="5" s="1"/>
  <c r="AW940" i="5"/>
  <c r="AX940" i="5" s="1"/>
  <c r="AW939" i="5"/>
  <c r="AX939" i="5" s="1"/>
  <c r="AW938" i="5"/>
  <c r="AX938" i="5" s="1"/>
  <c r="AW937" i="5"/>
  <c r="AX937" i="5" s="1"/>
  <c r="AW936" i="5"/>
  <c r="AX936" i="5" s="1"/>
  <c r="AW935" i="5"/>
  <c r="AX935" i="5" s="1"/>
  <c r="AW934" i="5"/>
  <c r="AX934" i="5" s="1"/>
  <c r="AW933" i="5"/>
  <c r="AX933" i="5" s="1"/>
  <c r="AW932" i="5"/>
  <c r="AX932" i="5" s="1"/>
  <c r="AW931" i="5"/>
  <c r="AX931" i="5" s="1"/>
  <c r="AW930" i="5"/>
  <c r="AX930" i="5" s="1"/>
  <c r="AW929" i="5"/>
  <c r="AX929" i="5" s="1"/>
  <c r="AW928" i="5"/>
  <c r="AX928" i="5" s="1"/>
  <c r="AW927" i="5"/>
  <c r="AX927" i="5" s="1"/>
  <c r="AW926" i="5"/>
  <c r="AX926" i="5" s="1"/>
  <c r="AW925" i="5"/>
  <c r="AX925" i="5" s="1"/>
  <c r="AW924" i="5"/>
  <c r="AX924" i="5" s="1"/>
  <c r="AW923" i="5"/>
  <c r="AX923" i="5" s="1"/>
  <c r="AW922" i="5"/>
  <c r="AX922" i="5" s="1"/>
  <c r="AW921" i="5"/>
  <c r="AX921" i="5" s="1"/>
  <c r="AW920" i="5"/>
  <c r="AX920" i="5" s="1"/>
  <c r="AW919" i="5"/>
  <c r="AX919" i="5" s="1"/>
  <c r="AW918" i="5"/>
  <c r="AX918" i="5" s="1"/>
  <c r="AW917" i="5"/>
  <c r="AX917" i="5" s="1"/>
  <c r="AW916" i="5"/>
  <c r="AX916" i="5" s="1"/>
  <c r="AW915" i="5"/>
  <c r="AX915" i="5" s="1"/>
  <c r="AW1012" i="5"/>
  <c r="AX1012" i="5" s="1"/>
  <c r="AW1010" i="5"/>
  <c r="AX1010" i="5" s="1"/>
  <c r="AW1008" i="5"/>
  <c r="AX1008" i="5" s="1"/>
  <c r="AW1006" i="5"/>
  <c r="AX1006" i="5" s="1"/>
  <c r="AW1004" i="5"/>
  <c r="AX1004" i="5" s="1"/>
  <c r="AW1002" i="5"/>
  <c r="AX1002" i="5" s="1"/>
  <c r="AW1000" i="5"/>
  <c r="AX1000" i="5" s="1"/>
  <c r="AW998" i="5"/>
  <c r="AX998" i="5" s="1"/>
  <c r="AW996" i="5"/>
  <c r="AX996" i="5" s="1"/>
  <c r="AW994" i="5"/>
  <c r="AX994" i="5" s="1"/>
  <c r="AW992" i="5"/>
  <c r="AX992" i="5" s="1"/>
  <c r="AW990" i="5"/>
  <c r="AX990" i="5" s="1"/>
  <c r="AW988" i="5"/>
  <c r="AX988" i="5" s="1"/>
  <c r="AW914" i="5"/>
  <c r="AX914" i="5" s="1"/>
  <c r="AW913" i="5"/>
  <c r="AX913" i="5" s="1"/>
  <c r="AW912" i="5"/>
  <c r="AX912" i="5" s="1"/>
  <c r="AW911" i="5"/>
  <c r="AX911" i="5" s="1"/>
  <c r="AW910" i="5"/>
  <c r="AX910" i="5" s="1"/>
  <c r="AW909" i="5"/>
  <c r="AX909" i="5" s="1"/>
  <c r="AW908" i="5"/>
  <c r="AX908" i="5" s="1"/>
  <c r="AW907" i="5"/>
  <c r="AX907" i="5" s="1"/>
  <c r="AW906" i="5"/>
  <c r="AX906" i="5" s="1"/>
  <c r="AW905" i="5"/>
  <c r="AX905" i="5" s="1"/>
  <c r="AW904" i="5"/>
  <c r="AX904" i="5" s="1"/>
  <c r="AW903" i="5"/>
  <c r="AX903" i="5" s="1"/>
  <c r="AW902" i="5"/>
  <c r="AX902" i="5" s="1"/>
  <c r="AW901" i="5"/>
  <c r="AX901" i="5" s="1"/>
  <c r="AW900" i="5"/>
  <c r="AX900" i="5" s="1"/>
  <c r="AW899" i="5"/>
  <c r="AX899" i="5" s="1"/>
  <c r="AW898" i="5"/>
  <c r="AX898" i="5" s="1"/>
  <c r="AW897" i="5"/>
  <c r="AX897" i="5" s="1"/>
  <c r="AW896" i="5"/>
  <c r="AX896" i="5" s="1"/>
  <c r="AW895" i="5"/>
  <c r="AX895" i="5" s="1"/>
  <c r="AW894" i="5"/>
  <c r="AX894" i="5" s="1"/>
  <c r="AW893" i="5"/>
  <c r="AX893" i="5" s="1"/>
  <c r="AW892" i="5"/>
  <c r="AX892" i="5" s="1"/>
  <c r="AW891" i="5"/>
  <c r="AX891" i="5" s="1"/>
  <c r="AW890" i="5"/>
  <c r="AX890" i="5" s="1"/>
  <c r="AW889" i="5"/>
  <c r="AX889" i="5" s="1"/>
  <c r="AW888" i="5"/>
  <c r="AX888" i="5" s="1"/>
  <c r="AW887" i="5"/>
  <c r="AX887" i="5" s="1"/>
  <c r="AW886" i="5"/>
  <c r="AX886" i="5" s="1"/>
  <c r="AW885" i="5"/>
  <c r="AX885" i="5" s="1"/>
  <c r="AW884" i="5"/>
  <c r="AX884" i="5" s="1"/>
  <c r="AW883" i="5"/>
  <c r="AX883" i="5" s="1"/>
  <c r="AW882" i="5"/>
  <c r="AX882" i="5" s="1"/>
  <c r="AW881" i="5"/>
  <c r="AX881" i="5" s="1"/>
  <c r="AW880" i="5"/>
  <c r="AX880" i="5" s="1"/>
  <c r="AW879" i="5"/>
  <c r="AX879" i="5" s="1"/>
  <c r="AW878" i="5"/>
  <c r="AX878" i="5" s="1"/>
  <c r="AW877" i="5"/>
  <c r="AX877" i="5" s="1"/>
  <c r="AW876" i="5"/>
  <c r="AX876" i="5" s="1"/>
  <c r="AW875" i="5"/>
  <c r="AX875" i="5" s="1"/>
  <c r="AW874" i="5"/>
  <c r="AX874" i="5" s="1"/>
  <c r="AW873" i="5"/>
  <c r="AX873" i="5" s="1"/>
  <c r="AW872" i="5"/>
  <c r="AX872" i="5" s="1"/>
  <c r="AW871" i="5"/>
  <c r="AX871" i="5" s="1"/>
  <c r="AW870" i="5"/>
  <c r="AX870" i="5" s="1"/>
  <c r="AW869" i="5"/>
  <c r="AX869" i="5" s="1"/>
  <c r="AW868" i="5"/>
  <c r="AX868" i="5" s="1"/>
  <c r="AW867" i="5"/>
  <c r="AX867" i="5" s="1"/>
  <c r="AW866" i="5"/>
  <c r="AX866" i="5" s="1"/>
  <c r="AW865" i="5"/>
  <c r="AX865" i="5" s="1"/>
  <c r="AW864" i="5"/>
  <c r="AX864" i="5" s="1"/>
  <c r="AW863" i="5"/>
  <c r="AX863" i="5" s="1"/>
  <c r="AW862" i="5"/>
  <c r="AX862" i="5" s="1"/>
  <c r="AW861" i="5"/>
  <c r="AX861" i="5" s="1"/>
  <c r="AW860" i="5"/>
  <c r="AX860" i="5" s="1"/>
  <c r="AW859" i="5"/>
  <c r="AX859" i="5" s="1"/>
  <c r="AW858" i="5"/>
  <c r="AX858" i="5" s="1"/>
  <c r="AW857" i="5"/>
  <c r="AX857" i="5" s="1"/>
  <c r="AW856" i="5"/>
  <c r="AX856" i="5" s="1"/>
  <c r="AW855" i="5"/>
  <c r="AX855" i="5" s="1"/>
  <c r="AW854" i="5"/>
  <c r="AX854" i="5" s="1"/>
  <c r="AW853" i="5"/>
  <c r="AX853" i="5" s="1"/>
  <c r="AW852" i="5"/>
  <c r="AX852" i="5" s="1"/>
  <c r="AW851" i="5"/>
  <c r="AX851" i="5" s="1"/>
  <c r="AW850" i="5"/>
  <c r="AX850" i="5" s="1"/>
  <c r="AW849" i="5"/>
  <c r="AX849" i="5" s="1"/>
  <c r="AW848" i="5"/>
  <c r="AX848" i="5" s="1"/>
  <c r="AW847" i="5"/>
  <c r="AX847" i="5" s="1"/>
  <c r="AW846" i="5"/>
  <c r="AX846" i="5" s="1"/>
  <c r="AW845" i="5"/>
  <c r="AX845" i="5" s="1"/>
  <c r="AW844" i="5"/>
  <c r="AX844" i="5" s="1"/>
  <c r="AW843" i="5"/>
  <c r="AX843" i="5" s="1"/>
  <c r="AW842" i="5"/>
  <c r="AX842" i="5" s="1"/>
  <c r="AW841" i="5"/>
  <c r="AX841" i="5" s="1"/>
  <c r="AW840" i="5"/>
  <c r="AX840" i="5" s="1"/>
  <c r="AW839" i="5"/>
  <c r="AX839" i="5" s="1"/>
  <c r="AW838" i="5"/>
  <c r="AX838" i="5" s="1"/>
  <c r="AW837" i="5"/>
  <c r="AX837" i="5" s="1"/>
  <c r="AW836" i="5"/>
  <c r="AX836" i="5" s="1"/>
  <c r="AW835" i="5"/>
  <c r="AX835" i="5" s="1"/>
  <c r="AW834" i="5"/>
  <c r="AX834" i="5" s="1"/>
  <c r="AW833" i="5"/>
  <c r="AX833" i="5" s="1"/>
  <c r="AW832" i="5"/>
  <c r="AX832" i="5" s="1"/>
  <c r="AW831" i="5"/>
  <c r="AX831" i="5" s="1"/>
  <c r="AW830" i="5"/>
  <c r="AX830" i="5" s="1"/>
  <c r="AW829" i="5"/>
  <c r="AX829" i="5" s="1"/>
  <c r="AW828" i="5"/>
  <c r="AX828" i="5" s="1"/>
  <c r="AW827" i="5"/>
  <c r="AX827" i="5" s="1"/>
  <c r="AW826" i="5"/>
  <c r="AX826" i="5" s="1"/>
  <c r="AW825" i="5"/>
  <c r="AX825" i="5" s="1"/>
  <c r="AW824" i="5"/>
  <c r="AX824" i="5" s="1"/>
  <c r="AW823" i="5"/>
  <c r="AX823" i="5" s="1"/>
  <c r="AW822" i="5"/>
  <c r="AX822" i="5" s="1"/>
  <c r="AW821" i="5"/>
  <c r="AX821" i="5" s="1"/>
  <c r="AW820" i="5"/>
  <c r="AX820" i="5" s="1"/>
  <c r="AW819" i="5"/>
  <c r="AX819" i="5" s="1"/>
  <c r="AW818" i="5"/>
  <c r="AX818" i="5" s="1"/>
  <c r="AW817" i="5"/>
  <c r="AX817" i="5" s="1"/>
  <c r="AW816" i="5"/>
  <c r="AX816" i="5" s="1"/>
  <c r="AW815" i="5"/>
  <c r="AX815" i="5" s="1"/>
  <c r="AW814" i="5"/>
  <c r="AX814" i="5" s="1"/>
  <c r="AW813" i="5"/>
  <c r="AX813" i="5" s="1"/>
  <c r="AW812" i="5"/>
  <c r="AX812" i="5" s="1"/>
  <c r="AW811" i="5"/>
  <c r="AX811" i="5" s="1"/>
  <c r="AW810" i="5"/>
  <c r="AX810" i="5" s="1"/>
  <c r="AW809" i="5"/>
  <c r="AX809" i="5" s="1"/>
  <c r="AW808" i="5"/>
  <c r="AX808" i="5" s="1"/>
  <c r="AW807" i="5"/>
  <c r="AX807" i="5" s="1"/>
  <c r="AW806" i="5"/>
  <c r="AX806" i="5" s="1"/>
  <c r="AW805" i="5"/>
  <c r="AX805" i="5" s="1"/>
  <c r="AW804" i="5"/>
  <c r="AX804" i="5" s="1"/>
  <c r="AW803" i="5"/>
  <c r="AX803" i="5" s="1"/>
  <c r="AW802" i="5"/>
  <c r="AX802" i="5" s="1"/>
  <c r="AW801" i="5"/>
  <c r="AX801" i="5" s="1"/>
  <c r="AW800" i="5"/>
  <c r="AX800" i="5" s="1"/>
  <c r="AW799" i="5"/>
  <c r="AX799" i="5" s="1"/>
  <c r="AW798" i="5"/>
  <c r="AX798" i="5" s="1"/>
  <c r="AW797" i="5"/>
  <c r="AX797" i="5" s="1"/>
  <c r="AW796" i="5"/>
  <c r="AX796" i="5" s="1"/>
  <c r="AW795" i="5"/>
  <c r="AX795" i="5" s="1"/>
  <c r="AW794" i="5"/>
  <c r="AX794" i="5" s="1"/>
  <c r="AW793" i="5"/>
  <c r="AX793" i="5" s="1"/>
  <c r="AW792" i="5"/>
  <c r="AX792" i="5" s="1"/>
  <c r="AW791" i="5"/>
  <c r="AX791" i="5" s="1"/>
  <c r="AW790" i="5"/>
  <c r="AX790" i="5" s="1"/>
  <c r="AW789" i="5"/>
  <c r="AX789" i="5" s="1"/>
  <c r="AW788" i="5"/>
  <c r="AX788" i="5" s="1"/>
  <c r="AW787" i="5"/>
  <c r="AX787" i="5" s="1"/>
  <c r="AW786" i="5"/>
  <c r="AX786" i="5" s="1"/>
  <c r="AW785" i="5"/>
  <c r="AX785" i="5" s="1"/>
  <c r="AW784" i="5"/>
  <c r="AX784" i="5" s="1"/>
  <c r="AW783" i="5"/>
  <c r="AX783" i="5" s="1"/>
  <c r="AW782" i="5"/>
  <c r="AX782" i="5" s="1"/>
  <c r="AW781" i="5"/>
  <c r="AX781" i="5" s="1"/>
  <c r="AW780" i="5"/>
  <c r="AX780" i="5" s="1"/>
  <c r="AW779" i="5"/>
  <c r="AX779" i="5" s="1"/>
  <c r="AW775" i="5"/>
  <c r="AX775" i="5" s="1"/>
  <c r="AW771" i="5"/>
  <c r="AX771" i="5" s="1"/>
  <c r="AW767" i="5"/>
  <c r="AX767" i="5" s="1"/>
  <c r="AW763" i="5"/>
  <c r="AX763" i="5" s="1"/>
  <c r="AW759" i="5"/>
  <c r="AX759" i="5" s="1"/>
  <c r="AW755" i="5"/>
  <c r="AX755" i="5" s="1"/>
  <c r="AW751" i="5"/>
  <c r="AX751" i="5" s="1"/>
  <c r="AW747" i="5"/>
  <c r="AX747" i="5" s="1"/>
  <c r="AW743" i="5"/>
  <c r="AX743" i="5" s="1"/>
  <c r="AW739" i="5"/>
  <c r="AX739" i="5" s="1"/>
  <c r="AW735" i="5"/>
  <c r="AX735" i="5" s="1"/>
  <c r="AW731" i="5"/>
  <c r="AX731" i="5" s="1"/>
  <c r="AW727" i="5"/>
  <c r="AX727" i="5" s="1"/>
  <c r="AW723" i="5"/>
  <c r="AX723" i="5" s="1"/>
  <c r="AW719" i="5"/>
  <c r="AX719" i="5" s="1"/>
  <c r="AW715" i="5"/>
  <c r="AX715" i="5" s="1"/>
  <c r="AW711" i="5"/>
  <c r="AX711" i="5" s="1"/>
  <c r="AW707" i="5"/>
  <c r="AX707" i="5" s="1"/>
  <c r="AW703" i="5"/>
  <c r="AX703" i="5" s="1"/>
  <c r="AW699" i="5"/>
  <c r="AX699" i="5" s="1"/>
  <c r="AW695" i="5"/>
  <c r="AX695" i="5" s="1"/>
  <c r="AW777" i="5"/>
  <c r="AX777" i="5" s="1"/>
  <c r="AW773" i="5"/>
  <c r="AX773" i="5" s="1"/>
  <c r="AW769" i="5"/>
  <c r="AX769" i="5" s="1"/>
  <c r="AW765" i="5"/>
  <c r="AX765" i="5" s="1"/>
  <c r="AW761" i="5"/>
  <c r="AX761" i="5" s="1"/>
  <c r="AW757" i="5"/>
  <c r="AX757" i="5" s="1"/>
  <c r="AW753" i="5"/>
  <c r="AX753" i="5" s="1"/>
  <c r="AW749" i="5"/>
  <c r="AX749" i="5" s="1"/>
  <c r="AW745" i="5"/>
  <c r="AX745" i="5" s="1"/>
  <c r="AW741" i="5"/>
  <c r="AX741" i="5" s="1"/>
  <c r="AW737" i="5"/>
  <c r="AX737" i="5" s="1"/>
  <c r="AW733" i="5"/>
  <c r="AX733" i="5" s="1"/>
  <c r="AW729" i="5"/>
  <c r="AX729" i="5" s="1"/>
  <c r="AW725" i="5"/>
  <c r="AX725" i="5" s="1"/>
  <c r="AW721" i="5"/>
  <c r="AX721" i="5" s="1"/>
  <c r="AW717" i="5"/>
  <c r="AX717" i="5" s="1"/>
  <c r="AW713" i="5"/>
  <c r="AX713" i="5" s="1"/>
  <c r="AW709" i="5"/>
  <c r="AX709" i="5" s="1"/>
  <c r="AW705" i="5"/>
  <c r="AX705" i="5" s="1"/>
  <c r="AW702" i="5"/>
  <c r="AX702" i="5" s="1"/>
  <c r="AW694" i="5"/>
  <c r="AX694" i="5" s="1"/>
  <c r="AW690" i="5"/>
  <c r="AX690" i="5" s="1"/>
  <c r="AW686" i="5"/>
  <c r="AX686" i="5" s="1"/>
  <c r="AW682" i="5"/>
  <c r="AX682" i="5" s="1"/>
  <c r="AW610" i="5"/>
  <c r="AX610" i="5" s="1"/>
  <c r="AW606" i="5"/>
  <c r="AX606" i="5" s="1"/>
  <c r="AW603" i="5"/>
  <c r="AX603" i="5" s="1"/>
  <c r="AW601" i="5"/>
  <c r="AX601" i="5" s="1"/>
  <c r="AW599" i="5"/>
  <c r="AX599" i="5" s="1"/>
  <c r="AW597" i="5"/>
  <c r="AX597" i="5" s="1"/>
  <c r="AW596" i="5"/>
  <c r="AX596" i="5" s="1"/>
  <c r="AW592" i="5"/>
  <c r="AX592" i="5" s="1"/>
  <c r="AW578" i="5"/>
  <c r="AX578" i="5" s="1"/>
  <c r="AW574" i="5"/>
  <c r="AX574" i="5" s="1"/>
  <c r="AW571" i="5"/>
  <c r="AX571" i="5" s="1"/>
  <c r="AW569" i="5"/>
  <c r="AX569" i="5" s="1"/>
  <c r="AW567" i="5"/>
  <c r="AX567" i="5" s="1"/>
  <c r="AW565" i="5"/>
  <c r="AX565" i="5" s="1"/>
  <c r="AW564" i="5"/>
  <c r="AX564" i="5" s="1"/>
  <c r="AW560" i="5"/>
  <c r="AX560" i="5" s="1"/>
  <c r="AW546" i="5"/>
  <c r="AX546" i="5" s="1"/>
  <c r="AW542" i="5"/>
  <c r="AX542" i="5" s="1"/>
  <c r="AW539" i="5"/>
  <c r="AX539" i="5" s="1"/>
  <c r="AW537" i="5"/>
  <c r="AX537" i="5" s="1"/>
  <c r="AW535" i="5"/>
  <c r="AX535" i="5" s="1"/>
  <c r="AW533" i="5"/>
  <c r="AX533" i="5" s="1"/>
  <c r="AW532" i="5"/>
  <c r="AX532" i="5" s="1"/>
  <c r="AW528" i="5"/>
  <c r="AX528" i="5" s="1"/>
  <c r="AW524" i="5"/>
  <c r="AX524" i="5" s="1"/>
  <c r="AW523" i="5"/>
  <c r="AX523" i="5" s="1"/>
  <c r="AW521" i="5"/>
  <c r="AX521" i="5" s="1"/>
  <c r="AW519" i="5"/>
  <c r="AX519" i="5" s="1"/>
  <c r="AW517" i="5"/>
  <c r="AX517" i="5" s="1"/>
  <c r="AW514" i="5"/>
  <c r="AX514" i="5" s="1"/>
  <c r="AW510" i="5"/>
  <c r="AX510" i="5" s="1"/>
  <c r="AW496" i="5"/>
  <c r="AX496" i="5" s="1"/>
  <c r="AW492" i="5"/>
  <c r="AX492" i="5" s="1"/>
  <c r="AW491" i="5"/>
  <c r="AX491" i="5" s="1"/>
  <c r="AW489" i="5"/>
  <c r="AX489" i="5" s="1"/>
  <c r="AW487" i="5"/>
  <c r="AX487" i="5" s="1"/>
  <c r="AW485" i="5"/>
  <c r="AX485" i="5" s="1"/>
  <c r="AW482" i="5"/>
  <c r="AX482" i="5" s="1"/>
  <c r="AW478" i="5"/>
  <c r="AX478" i="5" s="1"/>
  <c r="AW464" i="5"/>
  <c r="AX464" i="5" s="1"/>
  <c r="AW460" i="5"/>
  <c r="AX460" i="5" s="1"/>
  <c r="AW459" i="5"/>
  <c r="AX459" i="5" s="1"/>
  <c r="AW457" i="5"/>
  <c r="AX457" i="5" s="1"/>
  <c r="AW455" i="5"/>
  <c r="AX455" i="5" s="1"/>
  <c r="AW453" i="5"/>
  <c r="AX453" i="5" s="1"/>
  <c r="AW450" i="5"/>
  <c r="AX450" i="5" s="1"/>
  <c r="AW446" i="5"/>
  <c r="AX446" i="5" s="1"/>
  <c r="AW432" i="5"/>
  <c r="AX432" i="5" s="1"/>
  <c r="AW428" i="5"/>
  <c r="AX428" i="5" s="1"/>
  <c r="AW427" i="5"/>
  <c r="AX427" i="5" s="1"/>
  <c r="AW425" i="5"/>
  <c r="AX425" i="5" s="1"/>
  <c r="AW423" i="5"/>
  <c r="AX423" i="5" s="1"/>
  <c r="AW421" i="5"/>
  <c r="AX421" i="5" s="1"/>
  <c r="AW418" i="5"/>
  <c r="AX418" i="5" s="1"/>
  <c r="AW414" i="5"/>
  <c r="AX414" i="5" s="1"/>
  <c r="AW400" i="5"/>
  <c r="AX400" i="5" s="1"/>
  <c r="AW396" i="5"/>
  <c r="AX396" i="5" s="1"/>
  <c r="AW395" i="5"/>
  <c r="AX395" i="5" s="1"/>
  <c r="AW393" i="5"/>
  <c r="AX393" i="5" s="1"/>
  <c r="AW391" i="5"/>
  <c r="AX391" i="5" s="1"/>
  <c r="AW389" i="5"/>
  <c r="AX389" i="5" s="1"/>
  <c r="AW386" i="5"/>
  <c r="AX386" i="5" s="1"/>
  <c r="AW382" i="5"/>
  <c r="AX382" i="5" s="1"/>
  <c r="AW368" i="5"/>
  <c r="AX368" i="5" s="1"/>
  <c r="AW364" i="5"/>
  <c r="AX364" i="5" s="1"/>
  <c r="AW363" i="5"/>
  <c r="AX363" i="5" s="1"/>
  <c r="AW361" i="5"/>
  <c r="AX361" i="5" s="1"/>
  <c r="AW359" i="5"/>
  <c r="AX359" i="5" s="1"/>
  <c r="AW357" i="5"/>
  <c r="AX357" i="5" s="1"/>
  <c r="AW354" i="5"/>
  <c r="AX354" i="5" s="1"/>
  <c r="AW350" i="5"/>
  <c r="AX350" i="5" s="1"/>
  <c r="AW336" i="5"/>
  <c r="AX336" i="5" s="1"/>
  <c r="AW332" i="5"/>
  <c r="AX332" i="5" s="1"/>
  <c r="AW331" i="5"/>
  <c r="AX331" i="5" s="1"/>
  <c r="AW329" i="5"/>
  <c r="AX329" i="5" s="1"/>
  <c r="AW327" i="5"/>
  <c r="AX327" i="5" s="1"/>
  <c r="AW325" i="5"/>
  <c r="AX325" i="5" s="1"/>
  <c r="AW322" i="5"/>
  <c r="AX322" i="5" s="1"/>
  <c r="AW318" i="5"/>
  <c r="AX318" i="5" s="1"/>
  <c r="AW698" i="5"/>
  <c r="AX698" i="5" s="1"/>
  <c r="AW692" i="5"/>
  <c r="AX692" i="5" s="1"/>
  <c r="AW688" i="5"/>
  <c r="AX688" i="5" s="1"/>
  <c r="AW684" i="5"/>
  <c r="AX684" i="5" s="1"/>
  <c r="AW608" i="5"/>
  <c r="AX608" i="5" s="1"/>
  <c r="AW594" i="5"/>
  <c r="AX594" i="5" s="1"/>
  <c r="AW590" i="5"/>
  <c r="AX590" i="5" s="1"/>
  <c r="AW587" i="5"/>
  <c r="AX587" i="5" s="1"/>
  <c r="AW585" i="5"/>
  <c r="AX585" i="5" s="1"/>
  <c r="AW583" i="5"/>
  <c r="AX583" i="5" s="1"/>
  <c r="AW581" i="5"/>
  <c r="AX581" i="5" s="1"/>
  <c r="AW580" i="5"/>
  <c r="AX580" i="5" s="1"/>
  <c r="AW576" i="5"/>
  <c r="AX576" i="5" s="1"/>
  <c r="AW562" i="5"/>
  <c r="AX562" i="5" s="1"/>
  <c r="AW558" i="5"/>
  <c r="AX558" i="5" s="1"/>
  <c r="AW555" i="5"/>
  <c r="AX555" i="5" s="1"/>
  <c r="AW553" i="5"/>
  <c r="AX553" i="5" s="1"/>
  <c r="AW551" i="5"/>
  <c r="AX551" i="5" s="1"/>
  <c r="AW549" i="5"/>
  <c r="AX549" i="5" s="1"/>
  <c r="AW548" i="5"/>
  <c r="AX548" i="5" s="1"/>
  <c r="AW544" i="5"/>
  <c r="AX544" i="5" s="1"/>
  <c r="AW530" i="5"/>
  <c r="AX530" i="5" s="1"/>
  <c r="AW526" i="5"/>
  <c r="AX526" i="5" s="1"/>
  <c r="AW778" i="5"/>
  <c r="AX778" i="5" s="1"/>
  <c r="AW776" i="5"/>
  <c r="AX776" i="5" s="1"/>
  <c r="AW774" i="5"/>
  <c r="AX774" i="5" s="1"/>
  <c r="AW772" i="5"/>
  <c r="AX772" i="5" s="1"/>
  <c r="AW770" i="5"/>
  <c r="AX770" i="5" s="1"/>
  <c r="AW768" i="5"/>
  <c r="AX768" i="5" s="1"/>
  <c r="AW766" i="5"/>
  <c r="AX766" i="5" s="1"/>
  <c r="AW764" i="5"/>
  <c r="AX764" i="5" s="1"/>
  <c r="AW762" i="5"/>
  <c r="AX762" i="5" s="1"/>
  <c r="AW760" i="5"/>
  <c r="AX760" i="5" s="1"/>
  <c r="AW758" i="5"/>
  <c r="AX758" i="5" s="1"/>
  <c r="AW756" i="5"/>
  <c r="AX756" i="5" s="1"/>
  <c r="AW754" i="5"/>
  <c r="AX754" i="5" s="1"/>
  <c r="AW752" i="5"/>
  <c r="AX752" i="5" s="1"/>
  <c r="AW750" i="5"/>
  <c r="AX750" i="5" s="1"/>
  <c r="AW748" i="5"/>
  <c r="AX748" i="5" s="1"/>
  <c r="AW746" i="5"/>
  <c r="AX746" i="5" s="1"/>
  <c r="AW744" i="5"/>
  <c r="AX744" i="5" s="1"/>
  <c r="AW742" i="5"/>
  <c r="AX742" i="5" s="1"/>
  <c r="AW740" i="5"/>
  <c r="AX740" i="5" s="1"/>
  <c r="AW738" i="5"/>
  <c r="AX738" i="5" s="1"/>
  <c r="AW736" i="5"/>
  <c r="AX736" i="5" s="1"/>
  <c r="AW734" i="5"/>
  <c r="AX734" i="5" s="1"/>
  <c r="AW732" i="5"/>
  <c r="AX732" i="5" s="1"/>
  <c r="AW730" i="5"/>
  <c r="AX730" i="5" s="1"/>
  <c r="AW728" i="5"/>
  <c r="AX728" i="5" s="1"/>
  <c r="AW726" i="5"/>
  <c r="AX726" i="5" s="1"/>
  <c r="AW724" i="5"/>
  <c r="AX724" i="5" s="1"/>
  <c r="AW722" i="5"/>
  <c r="AX722" i="5" s="1"/>
  <c r="AW720" i="5"/>
  <c r="AX720" i="5" s="1"/>
  <c r="AW718" i="5"/>
  <c r="AX718" i="5" s="1"/>
  <c r="AW716" i="5"/>
  <c r="AX716" i="5" s="1"/>
  <c r="AW714" i="5"/>
  <c r="AX714" i="5" s="1"/>
  <c r="AW712" i="5"/>
  <c r="AX712" i="5" s="1"/>
  <c r="AW710" i="5"/>
  <c r="AX710" i="5" s="1"/>
  <c r="AW708" i="5"/>
  <c r="AX708" i="5" s="1"/>
  <c r="AW706" i="5"/>
  <c r="AX706" i="5" s="1"/>
  <c r="AW704" i="5"/>
  <c r="AX704" i="5" s="1"/>
  <c r="AW700" i="5"/>
  <c r="AX700" i="5" s="1"/>
  <c r="AW696" i="5"/>
  <c r="AX696" i="5" s="1"/>
  <c r="AW680" i="5"/>
  <c r="AX680" i="5" s="1"/>
  <c r="AW678" i="5"/>
  <c r="AX678" i="5" s="1"/>
  <c r="AW676" i="5"/>
  <c r="AX676" i="5" s="1"/>
  <c r="AW674" i="5"/>
  <c r="AX674" i="5" s="1"/>
  <c r="AW672" i="5"/>
  <c r="AX672" i="5" s="1"/>
  <c r="AW670" i="5"/>
  <c r="AX670" i="5" s="1"/>
  <c r="AW668" i="5"/>
  <c r="AX668" i="5" s="1"/>
  <c r="AW666" i="5"/>
  <c r="AX666" i="5" s="1"/>
  <c r="AW664" i="5"/>
  <c r="AX664" i="5" s="1"/>
  <c r="AW662" i="5"/>
  <c r="AX662" i="5" s="1"/>
  <c r="AW660" i="5"/>
  <c r="AX660" i="5" s="1"/>
  <c r="AW658" i="5"/>
  <c r="AX658" i="5" s="1"/>
  <c r="AW656" i="5"/>
  <c r="AX656" i="5" s="1"/>
  <c r="AW654" i="5"/>
  <c r="AX654" i="5" s="1"/>
  <c r="AW652" i="5"/>
  <c r="AX652" i="5" s="1"/>
  <c r="AW650" i="5"/>
  <c r="AX650" i="5" s="1"/>
  <c r="AW648" i="5"/>
  <c r="AX648" i="5" s="1"/>
  <c r="AW646" i="5"/>
  <c r="AX646" i="5" s="1"/>
  <c r="AW644" i="5"/>
  <c r="AX644" i="5" s="1"/>
  <c r="AW642" i="5"/>
  <c r="AX642" i="5" s="1"/>
  <c r="AW640" i="5"/>
  <c r="AX640" i="5" s="1"/>
  <c r="AW638" i="5"/>
  <c r="AX638" i="5" s="1"/>
  <c r="AW636" i="5"/>
  <c r="AX636" i="5" s="1"/>
  <c r="AW634" i="5"/>
  <c r="AX634" i="5" s="1"/>
  <c r="AW632" i="5"/>
  <c r="AX632" i="5" s="1"/>
  <c r="AW630" i="5"/>
  <c r="AX630" i="5" s="1"/>
  <c r="AW628" i="5"/>
  <c r="AX628" i="5" s="1"/>
  <c r="AW626" i="5"/>
  <c r="AX626" i="5" s="1"/>
  <c r="AW624" i="5"/>
  <c r="AX624" i="5" s="1"/>
  <c r="AW622" i="5"/>
  <c r="AX622" i="5" s="1"/>
  <c r="AW620" i="5"/>
  <c r="AX620" i="5" s="1"/>
  <c r="AW618" i="5"/>
  <c r="AX618" i="5" s="1"/>
  <c r="AW616" i="5"/>
  <c r="AX616" i="5" s="1"/>
  <c r="AW614" i="5"/>
  <c r="AX614" i="5" s="1"/>
  <c r="AW612" i="5"/>
  <c r="AX612" i="5" s="1"/>
  <c r="AW607" i="5"/>
  <c r="AX607" i="5" s="1"/>
  <c r="AW589" i="5"/>
  <c r="AX589" i="5" s="1"/>
  <c r="AW582" i="5"/>
  <c r="AX582" i="5" s="1"/>
  <c r="AW579" i="5"/>
  <c r="AX579" i="5" s="1"/>
  <c r="AW559" i="5"/>
  <c r="AX559" i="5" s="1"/>
  <c r="AW556" i="5"/>
  <c r="AX556" i="5" s="1"/>
  <c r="AW543" i="5"/>
  <c r="AX543" i="5" s="1"/>
  <c r="AW525" i="5"/>
  <c r="AX525" i="5" s="1"/>
  <c r="AW522" i="5"/>
  <c r="AX522" i="5" s="1"/>
  <c r="AW520" i="5"/>
  <c r="AX520" i="5" s="1"/>
  <c r="AW509" i="5"/>
  <c r="AX509" i="5" s="1"/>
  <c r="AW504" i="5"/>
  <c r="AX504" i="5" s="1"/>
  <c r="AW501" i="5"/>
  <c r="AX501" i="5" s="1"/>
  <c r="AW497" i="5"/>
  <c r="AX497" i="5" s="1"/>
  <c r="AW481" i="5"/>
  <c r="AX481" i="5" s="1"/>
  <c r="AW476" i="5"/>
  <c r="AX476" i="5" s="1"/>
  <c r="AW475" i="5"/>
  <c r="AX475" i="5" s="1"/>
  <c r="AW474" i="5"/>
  <c r="AX474" i="5" s="1"/>
  <c r="AW462" i="5"/>
  <c r="AX462" i="5" s="1"/>
  <c r="AW456" i="5"/>
  <c r="AX456" i="5" s="1"/>
  <c r="AW452" i="5"/>
  <c r="AX452" i="5" s="1"/>
  <c r="AW448" i="5"/>
  <c r="AX448" i="5" s="1"/>
  <c r="AW447" i="5"/>
  <c r="AX447" i="5" s="1"/>
  <c r="AW441" i="5"/>
  <c r="AX441" i="5" s="1"/>
  <c r="AW436" i="5"/>
  <c r="AX436" i="5" s="1"/>
  <c r="AW434" i="5"/>
  <c r="AX434" i="5" s="1"/>
  <c r="AW431" i="5"/>
  <c r="AX431" i="5" s="1"/>
  <c r="AW426" i="5"/>
  <c r="AX426" i="5" s="1"/>
  <c r="AW422" i="5"/>
  <c r="AX422" i="5" s="1"/>
  <c r="AW419" i="5"/>
  <c r="AX419" i="5" s="1"/>
  <c r="AW407" i="5"/>
  <c r="AX407" i="5" s="1"/>
  <c r="AW406" i="5"/>
  <c r="AX406" i="5" s="1"/>
  <c r="AW403" i="5"/>
  <c r="AX403" i="5" s="1"/>
  <c r="AW397" i="5"/>
  <c r="AX397" i="5" s="1"/>
  <c r="AW381" i="5"/>
  <c r="AX381" i="5" s="1"/>
  <c r="AW376" i="5"/>
  <c r="AX376" i="5" s="1"/>
  <c r="AW373" i="5"/>
  <c r="AX373" i="5" s="1"/>
  <c r="AW369" i="5"/>
  <c r="AX369" i="5" s="1"/>
  <c r="AW353" i="5"/>
  <c r="AX353" i="5" s="1"/>
  <c r="AW348" i="5"/>
  <c r="AX348" i="5" s="1"/>
  <c r="AW347" i="5"/>
  <c r="AX347" i="5" s="1"/>
  <c r="AW346" i="5"/>
  <c r="AX346" i="5" s="1"/>
  <c r="AW334" i="5"/>
  <c r="AX334" i="5" s="1"/>
  <c r="AW328" i="5"/>
  <c r="AX328" i="5" s="1"/>
  <c r="AW324" i="5"/>
  <c r="AX324" i="5" s="1"/>
  <c r="AW320" i="5"/>
  <c r="AX320" i="5" s="1"/>
  <c r="AW319" i="5"/>
  <c r="AX319" i="5" s="1"/>
  <c r="AW313" i="5"/>
  <c r="AX313" i="5" s="1"/>
  <c r="AW308" i="5"/>
  <c r="AX308" i="5" s="1"/>
  <c r="AW306" i="5"/>
  <c r="AX306" i="5" s="1"/>
  <c r="AW302" i="5"/>
  <c r="AX302" i="5" s="1"/>
  <c r="AW288" i="5"/>
  <c r="AX288" i="5" s="1"/>
  <c r="AW284" i="5"/>
  <c r="AX284" i="5" s="1"/>
  <c r="AW283" i="5"/>
  <c r="AX283" i="5" s="1"/>
  <c r="AW281" i="5"/>
  <c r="AX281" i="5" s="1"/>
  <c r="AW279" i="5"/>
  <c r="AX279" i="5" s="1"/>
  <c r="AW277" i="5"/>
  <c r="AX277" i="5" s="1"/>
  <c r="AW274" i="5"/>
  <c r="AX274" i="5" s="1"/>
  <c r="AW259" i="5"/>
  <c r="AX259" i="5" s="1"/>
  <c r="AW258" i="5"/>
  <c r="AX258" i="5" s="1"/>
  <c r="AW257" i="5"/>
  <c r="AX257" i="5" s="1"/>
  <c r="AW256" i="5"/>
  <c r="AX256" i="5" s="1"/>
  <c r="AW254" i="5"/>
  <c r="AX254" i="5" s="1"/>
  <c r="AW253" i="5"/>
  <c r="AX253" i="5" s="1"/>
  <c r="AW251" i="5"/>
  <c r="AX251" i="5" s="1"/>
  <c r="AW250" i="5"/>
  <c r="AX250" i="5" s="1"/>
  <c r="AW249" i="5"/>
  <c r="AX249" i="5" s="1"/>
  <c r="AW248" i="5"/>
  <c r="AX248" i="5" s="1"/>
  <c r="AW227" i="5"/>
  <c r="AX227" i="5" s="1"/>
  <c r="AW226" i="5"/>
  <c r="AX226" i="5" s="1"/>
  <c r="AW225" i="5"/>
  <c r="AX225" i="5" s="1"/>
  <c r="AW224" i="5"/>
  <c r="AX224" i="5" s="1"/>
  <c r="AW222" i="5"/>
  <c r="AX222" i="5" s="1"/>
  <c r="AW221" i="5"/>
  <c r="AX221" i="5" s="1"/>
  <c r="AW219" i="5"/>
  <c r="AX219" i="5" s="1"/>
  <c r="AW218" i="5"/>
  <c r="AX218" i="5" s="1"/>
  <c r="AW217" i="5"/>
  <c r="AX217" i="5" s="1"/>
  <c r="AW207" i="5"/>
  <c r="AX207" i="5" s="1"/>
  <c r="AW206" i="5"/>
  <c r="AX206" i="5" s="1"/>
  <c r="AW205" i="5"/>
  <c r="AX205" i="5" s="1"/>
  <c r="AW203" i="5"/>
  <c r="AX203" i="5" s="1"/>
  <c r="AW202" i="5"/>
  <c r="AX202" i="5" s="1"/>
  <c r="AW201" i="5"/>
  <c r="AX201" i="5" s="1"/>
  <c r="AW191" i="5"/>
  <c r="AX191" i="5" s="1"/>
  <c r="AW190" i="5"/>
  <c r="AX190" i="5" s="1"/>
  <c r="AW189" i="5"/>
  <c r="AX189" i="5" s="1"/>
  <c r="AW187" i="5"/>
  <c r="AX187" i="5" s="1"/>
  <c r="AW186" i="5"/>
  <c r="AX186" i="5" s="1"/>
  <c r="AW185" i="5"/>
  <c r="AX185" i="5" s="1"/>
  <c r="AW180" i="5"/>
  <c r="AX180" i="5" s="1"/>
  <c r="AW178" i="5"/>
  <c r="AX178" i="5" s="1"/>
  <c r="AW176" i="5"/>
  <c r="AX176" i="5" s="1"/>
  <c r="AW173" i="5"/>
  <c r="AX173" i="5" s="1"/>
  <c r="AW171" i="5"/>
  <c r="AX171" i="5" s="1"/>
  <c r="AW170" i="5"/>
  <c r="AX170" i="5" s="1"/>
  <c r="AW169" i="5"/>
  <c r="AX169" i="5" s="1"/>
  <c r="AW165" i="5"/>
  <c r="AX165" i="5" s="1"/>
  <c r="AW163" i="5"/>
  <c r="AX163" i="5" s="1"/>
  <c r="AW162" i="5"/>
  <c r="AX162" i="5" s="1"/>
  <c r="AW161" i="5"/>
  <c r="AX161" i="5" s="1"/>
  <c r="AW157" i="5"/>
  <c r="AX157" i="5" s="1"/>
  <c r="AW155" i="5"/>
  <c r="AX155" i="5" s="1"/>
  <c r="AW154" i="5"/>
  <c r="AX154" i="5" s="1"/>
  <c r="AW153" i="5"/>
  <c r="AX153" i="5" s="1"/>
  <c r="AW149" i="5"/>
  <c r="AX149" i="5" s="1"/>
  <c r="AW147" i="5"/>
  <c r="AX147" i="5" s="1"/>
  <c r="AW146" i="5"/>
  <c r="AX146" i="5" s="1"/>
  <c r="AW145" i="5"/>
  <c r="AX145" i="5" s="1"/>
  <c r="AW141" i="5"/>
  <c r="AX141" i="5" s="1"/>
  <c r="AW139" i="5"/>
  <c r="AX139" i="5" s="1"/>
  <c r="AW138" i="5"/>
  <c r="AX138" i="5" s="1"/>
  <c r="AW137" i="5"/>
  <c r="AX137" i="5" s="1"/>
  <c r="AW701" i="5"/>
  <c r="AX701" i="5" s="1"/>
  <c r="AW697" i="5"/>
  <c r="AX697" i="5" s="1"/>
  <c r="AW693" i="5"/>
  <c r="AX693" i="5" s="1"/>
  <c r="AW691" i="5"/>
  <c r="AX691" i="5" s="1"/>
  <c r="AW689" i="5"/>
  <c r="AX689" i="5" s="1"/>
  <c r="AW687" i="5"/>
  <c r="AX687" i="5" s="1"/>
  <c r="AW685" i="5"/>
  <c r="AX685" i="5" s="1"/>
  <c r="AW683" i="5"/>
  <c r="AX683" i="5" s="1"/>
  <c r="AW681" i="5"/>
  <c r="AX681" i="5" s="1"/>
  <c r="AW679" i="5"/>
  <c r="AX679" i="5" s="1"/>
  <c r="AW677" i="5"/>
  <c r="AX677" i="5" s="1"/>
  <c r="AW675" i="5"/>
  <c r="AX675" i="5" s="1"/>
  <c r="AW673" i="5"/>
  <c r="AX673" i="5" s="1"/>
  <c r="AW671" i="5"/>
  <c r="AX671" i="5" s="1"/>
  <c r="AW669" i="5"/>
  <c r="AX669" i="5" s="1"/>
  <c r="AW667" i="5"/>
  <c r="AX667" i="5" s="1"/>
  <c r="AW665" i="5"/>
  <c r="AX665" i="5" s="1"/>
  <c r="AW663" i="5"/>
  <c r="AX663" i="5" s="1"/>
  <c r="AW661" i="5"/>
  <c r="AX661" i="5" s="1"/>
  <c r="AW659" i="5"/>
  <c r="AX659" i="5" s="1"/>
  <c r="AW657" i="5"/>
  <c r="AX657" i="5" s="1"/>
  <c r="AW655" i="5"/>
  <c r="AX655" i="5" s="1"/>
  <c r="AW653" i="5"/>
  <c r="AX653" i="5" s="1"/>
  <c r="AW651" i="5"/>
  <c r="AX651" i="5" s="1"/>
  <c r="AW649" i="5"/>
  <c r="AX649" i="5" s="1"/>
  <c r="AW647" i="5"/>
  <c r="AX647" i="5" s="1"/>
  <c r="AW645" i="5"/>
  <c r="AX645" i="5" s="1"/>
  <c r="AW643" i="5"/>
  <c r="AX643" i="5" s="1"/>
  <c r="AW641" i="5"/>
  <c r="AX641" i="5" s="1"/>
  <c r="AW639" i="5"/>
  <c r="AX639" i="5" s="1"/>
  <c r="AW637" i="5"/>
  <c r="AX637" i="5" s="1"/>
  <c r="AW635" i="5"/>
  <c r="AX635" i="5" s="1"/>
  <c r="AW633" i="5"/>
  <c r="AX633" i="5" s="1"/>
  <c r="AW631" i="5"/>
  <c r="AX631" i="5" s="1"/>
  <c r="AW629" i="5"/>
  <c r="AX629" i="5" s="1"/>
  <c r="AW627" i="5"/>
  <c r="AX627" i="5" s="1"/>
  <c r="AW625" i="5"/>
  <c r="AX625" i="5" s="1"/>
  <c r="AW623" i="5"/>
  <c r="AX623" i="5" s="1"/>
  <c r="AW621" i="5"/>
  <c r="AX621" i="5" s="1"/>
  <c r="AW619" i="5"/>
  <c r="AX619" i="5" s="1"/>
  <c r="AW617" i="5"/>
  <c r="AX617" i="5" s="1"/>
  <c r="AW615" i="5"/>
  <c r="AX615" i="5" s="1"/>
  <c r="AW613" i="5"/>
  <c r="AX613" i="5" s="1"/>
  <c r="AW611" i="5"/>
  <c r="AX611" i="5" s="1"/>
  <c r="AW591" i="5"/>
  <c r="AX591" i="5" s="1"/>
  <c r="AW588" i="5"/>
  <c r="AX588" i="5" s="1"/>
  <c r="AW575" i="5"/>
  <c r="AX575" i="5" s="1"/>
  <c r="AW557" i="5"/>
  <c r="AX557" i="5" s="1"/>
  <c r="AW550" i="5"/>
  <c r="AX550" i="5" s="1"/>
  <c r="AW547" i="5"/>
  <c r="AX547" i="5" s="1"/>
  <c r="AW527" i="5"/>
  <c r="AX527" i="5" s="1"/>
  <c r="AW518" i="5"/>
  <c r="AX518" i="5" s="1"/>
  <c r="AW516" i="5"/>
  <c r="AX516" i="5" s="1"/>
  <c r="AW512" i="5"/>
  <c r="AX512" i="5" s="1"/>
  <c r="AW511" i="5"/>
  <c r="AX511" i="5" s="1"/>
  <c r="AW505" i="5"/>
  <c r="AX505" i="5" s="1"/>
  <c r="AW500" i="5"/>
  <c r="AX500" i="5" s="1"/>
  <c r="AW498" i="5"/>
  <c r="AX498" i="5" s="1"/>
  <c r="AW495" i="5"/>
  <c r="AX495" i="5" s="1"/>
  <c r="AW490" i="5"/>
  <c r="AX490" i="5" s="1"/>
  <c r="AW486" i="5"/>
  <c r="AX486" i="5" s="1"/>
  <c r="AW483" i="5"/>
  <c r="AX483" i="5" s="1"/>
  <c r="AW471" i="5"/>
  <c r="AX471" i="5" s="1"/>
  <c r="AW470" i="5"/>
  <c r="AX470" i="5" s="1"/>
  <c r="AW467" i="5"/>
  <c r="AX467" i="5" s="1"/>
  <c r="AW461" i="5"/>
  <c r="AX461" i="5" s="1"/>
  <c r="AW445" i="5"/>
  <c r="AX445" i="5" s="1"/>
  <c r="AW440" i="5"/>
  <c r="AX440" i="5" s="1"/>
  <c r="AW437" i="5"/>
  <c r="AX437" i="5" s="1"/>
  <c r="AW433" i="5"/>
  <c r="AX433" i="5" s="1"/>
  <c r="AW417" i="5"/>
  <c r="AX417" i="5" s="1"/>
  <c r="AW412" i="5"/>
  <c r="AX412" i="5" s="1"/>
  <c r="AW411" i="5"/>
  <c r="AX411" i="5" s="1"/>
  <c r="AW410" i="5"/>
  <c r="AX410" i="5" s="1"/>
  <c r="AW398" i="5"/>
  <c r="AX398" i="5" s="1"/>
  <c r="AW392" i="5"/>
  <c r="AX392" i="5" s="1"/>
  <c r="AW388" i="5"/>
  <c r="AX388" i="5" s="1"/>
  <c r="AW384" i="5"/>
  <c r="AX384" i="5" s="1"/>
  <c r="AW383" i="5"/>
  <c r="AX383" i="5" s="1"/>
  <c r="AW377" i="5"/>
  <c r="AX377" i="5" s="1"/>
  <c r="AW372" i="5"/>
  <c r="AX372" i="5" s="1"/>
  <c r="AW370" i="5"/>
  <c r="AX370" i="5" s="1"/>
  <c r="AW367" i="5"/>
  <c r="AX367" i="5" s="1"/>
  <c r="AW362" i="5"/>
  <c r="AX362" i="5" s="1"/>
  <c r="AW358" i="5"/>
  <c r="AX358" i="5" s="1"/>
  <c r="AW355" i="5"/>
  <c r="AX355" i="5" s="1"/>
  <c r="AW343" i="5"/>
  <c r="AX343" i="5" s="1"/>
  <c r="AW342" i="5"/>
  <c r="AX342" i="5" s="1"/>
  <c r="AW339" i="5"/>
  <c r="AX339" i="5" s="1"/>
  <c r="AW333" i="5"/>
  <c r="AX333" i="5" s="1"/>
  <c r="AW317" i="5"/>
  <c r="AX317" i="5" s="1"/>
  <c r="AW312" i="5"/>
  <c r="AX312" i="5" s="1"/>
  <c r="AW309" i="5"/>
  <c r="AX309" i="5" s="1"/>
  <c r="AW304" i="5"/>
  <c r="AX304" i="5" s="1"/>
  <c r="AW300" i="5"/>
  <c r="AX300" i="5" s="1"/>
  <c r="AW299" i="5"/>
  <c r="AX299" i="5" s="1"/>
  <c r="AW297" i="5"/>
  <c r="AX297" i="5" s="1"/>
  <c r="AW295" i="5"/>
  <c r="AX295" i="5" s="1"/>
  <c r="AW293" i="5"/>
  <c r="AX293" i="5" s="1"/>
  <c r="AW290" i="5"/>
  <c r="AX290" i="5" s="1"/>
  <c r="AW286" i="5"/>
  <c r="AX286" i="5" s="1"/>
  <c r="AW272" i="5"/>
  <c r="AX272" i="5" s="1"/>
  <c r="AW270" i="5"/>
  <c r="AX270" i="5" s="1"/>
  <c r="AW269" i="5"/>
  <c r="AX269" i="5" s="1"/>
  <c r="AW267" i="5"/>
  <c r="AX267" i="5" s="1"/>
  <c r="AW266" i="5"/>
  <c r="AX266" i="5" s="1"/>
  <c r="AW265" i="5"/>
  <c r="AX265" i="5" s="1"/>
  <c r="AW264" i="5"/>
  <c r="AX264" i="5" s="1"/>
  <c r="AW243" i="5"/>
  <c r="AX243" i="5" s="1"/>
  <c r="AW242" i="5"/>
  <c r="AX242" i="5" s="1"/>
  <c r="AW241" i="5"/>
  <c r="AX241" i="5" s="1"/>
  <c r="AW240" i="5"/>
  <c r="AX240" i="5" s="1"/>
  <c r="AW238" i="5"/>
  <c r="AX238" i="5" s="1"/>
  <c r="AW237" i="5"/>
  <c r="AX237" i="5" s="1"/>
  <c r="AW235" i="5"/>
  <c r="AX235" i="5" s="1"/>
  <c r="AW234" i="5"/>
  <c r="AX234" i="5" s="1"/>
  <c r="AW233" i="5"/>
  <c r="AX233" i="5" s="1"/>
  <c r="AW232" i="5"/>
  <c r="AX232" i="5" s="1"/>
  <c r="AW215" i="5"/>
  <c r="AX215" i="5" s="1"/>
  <c r="AW214" i="5"/>
  <c r="AX214" i="5" s="1"/>
  <c r="AW213" i="5"/>
  <c r="AX213" i="5" s="1"/>
  <c r="AW211" i="5"/>
  <c r="AX211" i="5" s="1"/>
  <c r="AW210" i="5"/>
  <c r="AX210" i="5" s="1"/>
  <c r="AW209" i="5"/>
  <c r="AX209" i="5" s="1"/>
  <c r="AW199" i="5"/>
  <c r="AX199" i="5" s="1"/>
  <c r="AW198" i="5"/>
  <c r="AX198" i="5" s="1"/>
  <c r="AW197" i="5"/>
  <c r="AX197" i="5" s="1"/>
  <c r="AW195" i="5"/>
  <c r="AX195" i="5" s="1"/>
  <c r="AW194" i="5"/>
  <c r="AX194" i="5" s="1"/>
  <c r="AW193" i="5"/>
  <c r="AX193" i="5" s="1"/>
  <c r="AW183" i="5"/>
  <c r="AX183" i="5" s="1"/>
  <c r="AW182" i="5"/>
  <c r="AX182" i="5" s="1"/>
  <c r="AW167" i="5"/>
  <c r="AX167" i="5" s="1"/>
  <c r="AW602" i="5"/>
  <c r="AX602" i="5" s="1"/>
  <c r="AW600" i="5"/>
  <c r="AX600" i="5" s="1"/>
  <c r="AW595" i="5"/>
  <c r="AX595" i="5" s="1"/>
  <c r="AW586" i="5"/>
  <c r="AX586" i="5" s="1"/>
  <c r="AW584" i="5"/>
  <c r="AX584" i="5" s="1"/>
  <c r="AW561" i="5"/>
  <c r="AX561" i="5" s="1"/>
  <c r="AW538" i="5"/>
  <c r="AX538" i="5" s="1"/>
  <c r="AW536" i="5"/>
  <c r="AX536" i="5" s="1"/>
  <c r="AW531" i="5"/>
  <c r="AX531" i="5" s="1"/>
  <c r="AW515" i="5"/>
  <c r="AX515" i="5" s="1"/>
  <c r="AW506" i="5"/>
  <c r="AX506" i="5" s="1"/>
  <c r="AW480" i="5"/>
  <c r="AX480" i="5" s="1"/>
  <c r="AW468" i="5"/>
  <c r="AX468" i="5" s="1"/>
  <c r="AW438" i="5"/>
  <c r="AX438" i="5" s="1"/>
  <c r="AW429" i="5"/>
  <c r="AX429" i="5" s="1"/>
  <c r="AW424" i="5"/>
  <c r="AX424" i="5" s="1"/>
  <c r="AW413" i="5"/>
  <c r="AX413" i="5" s="1"/>
  <c r="AW408" i="5"/>
  <c r="AX408" i="5" s="1"/>
  <c r="AW402" i="5"/>
  <c r="AX402" i="5" s="1"/>
  <c r="AW374" i="5"/>
  <c r="AX374" i="5" s="1"/>
  <c r="AW365" i="5"/>
  <c r="AX365" i="5" s="1"/>
  <c r="AW360" i="5"/>
  <c r="AX360" i="5" s="1"/>
  <c r="AW349" i="5"/>
  <c r="AX349" i="5" s="1"/>
  <c r="AW344" i="5"/>
  <c r="AX344" i="5" s="1"/>
  <c r="AW338" i="5"/>
  <c r="AX338" i="5" s="1"/>
  <c r="AW335" i="5"/>
  <c r="AX335" i="5" s="1"/>
  <c r="AW326" i="5"/>
  <c r="AX326" i="5" s="1"/>
  <c r="AW315" i="5"/>
  <c r="AX315" i="5" s="1"/>
  <c r="AW303" i="5"/>
  <c r="AX303" i="5" s="1"/>
  <c r="AW294" i="5"/>
  <c r="AX294" i="5" s="1"/>
  <c r="AW292" i="5"/>
  <c r="AX292" i="5" s="1"/>
  <c r="AW287" i="5"/>
  <c r="AX287" i="5" s="1"/>
  <c r="AW278" i="5"/>
  <c r="AX278" i="5" s="1"/>
  <c r="AW276" i="5"/>
  <c r="AX276" i="5" s="1"/>
  <c r="AW273" i="5"/>
  <c r="AX273" i="5" s="1"/>
  <c r="AW268" i="5"/>
  <c r="AX268" i="5" s="1"/>
  <c r="AW252" i="5"/>
  <c r="AX252" i="5" s="1"/>
  <c r="AW247" i="5"/>
  <c r="AX247" i="5" s="1"/>
  <c r="AW245" i="5"/>
  <c r="AX245" i="5" s="1"/>
  <c r="AW236" i="5"/>
  <c r="AX236" i="5" s="1"/>
  <c r="AW220" i="5"/>
  <c r="AX220" i="5" s="1"/>
  <c r="AW212" i="5"/>
  <c r="AX212" i="5" s="1"/>
  <c r="AW208" i="5"/>
  <c r="AX208" i="5" s="1"/>
  <c r="AW204" i="5"/>
  <c r="AX204" i="5" s="1"/>
  <c r="AW196" i="5"/>
  <c r="AX196" i="5" s="1"/>
  <c r="AW192" i="5"/>
  <c r="AX192" i="5" s="1"/>
  <c r="AW188" i="5"/>
  <c r="AX188" i="5" s="1"/>
  <c r="AW151" i="5"/>
  <c r="AX151" i="5" s="1"/>
  <c r="AW144" i="5"/>
  <c r="AX144" i="5" s="1"/>
  <c r="AW140" i="5"/>
  <c r="AX140" i="5" s="1"/>
  <c r="AW132" i="5"/>
  <c r="AX132" i="5" s="1"/>
  <c r="AW124" i="5"/>
  <c r="AX124" i="5" s="1"/>
  <c r="AW116" i="5"/>
  <c r="AX116" i="5" s="1"/>
  <c r="AW108" i="5"/>
  <c r="AX108" i="5" s="1"/>
  <c r="AW97" i="5"/>
  <c r="AX97" i="5" s="1"/>
  <c r="AW93" i="5"/>
  <c r="AX93" i="5" s="1"/>
  <c r="AW91" i="5"/>
  <c r="AX91" i="5" s="1"/>
  <c r="AW90" i="5"/>
  <c r="AX90" i="5" s="1"/>
  <c r="AW89" i="5"/>
  <c r="AX89" i="5" s="1"/>
  <c r="AW85" i="5"/>
  <c r="AX85" i="5" s="1"/>
  <c r="AW84" i="5"/>
  <c r="AX84" i="5" s="1"/>
  <c r="AW82" i="5"/>
  <c r="AX82" i="5" s="1"/>
  <c r="AW80" i="5"/>
  <c r="AX80" i="5" s="1"/>
  <c r="AW78" i="5"/>
  <c r="AX78" i="5" s="1"/>
  <c r="AW72" i="5"/>
  <c r="AX72" i="5" s="1"/>
  <c r="AW70" i="5"/>
  <c r="AX70" i="5" s="1"/>
  <c r="AW67" i="5"/>
  <c r="AX67" i="5" s="1"/>
  <c r="AW63" i="5"/>
  <c r="AX63" i="5" s="1"/>
  <c r="AW55" i="5"/>
  <c r="AX55" i="5" s="1"/>
  <c r="AW54" i="5"/>
  <c r="AX54" i="5" s="1"/>
  <c r="AW52" i="5"/>
  <c r="AX52" i="5" s="1"/>
  <c r="AW51" i="5"/>
  <c r="AX51" i="5" s="1"/>
  <c r="AW50" i="5"/>
  <c r="AX50" i="5" s="1"/>
  <c r="AW49" i="5"/>
  <c r="AX49" i="5" s="1"/>
  <c r="AW45" i="5"/>
  <c r="AX45" i="5" s="1"/>
  <c r="AW24" i="5"/>
  <c r="AX24" i="5" s="1"/>
  <c r="AW23" i="5"/>
  <c r="AX23" i="5" s="1"/>
  <c r="AW22" i="5"/>
  <c r="AX22" i="5" s="1"/>
  <c r="AW21" i="5"/>
  <c r="AX21" i="5" s="1"/>
  <c r="AW14" i="5"/>
  <c r="AX14" i="5" s="1"/>
  <c r="AW609" i="5"/>
  <c r="AX609" i="5" s="1"/>
  <c r="AW605" i="5"/>
  <c r="AX605" i="5" s="1"/>
  <c r="AW598" i="5"/>
  <c r="AX598" i="5" s="1"/>
  <c r="AW572" i="5"/>
  <c r="AX572" i="5" s="1"/>
  <c r="AW545" i="5"/>
  <c r="AX545" i="5" s="1"/>
  <c r="AW541" i="5"/>
  <c r="AX541" i="5" s="1"/>
  <c r="AW534" i="5"/>
  <c r="AX534" i="5" s="1"/>
  <c r="AW502" i="5"/>
  <c r="AX502" i="5" s="1"/>
  <c r="AW493" i="5"/>
  <c r="AX493" i="5" s="1"/>
  <c r="AW488" i="5"/>
  <c r="AX488" i="5" s="1"/>
  <c r="AW477" i="5"/>
  <c r="AX477" i="5" s="1"/>
  <c r="AW472" i="5"/>
  <c r="AX472" i="5" s="1"/>
  <c r="AW466" i="5"/>
  <c r="AX466" i="5" s="1"/>
  <c r="AW463" i="5"/>
  <c r="AX463" i="5" s="1"/>
  <c r="AW454" i="5"/>
  <c r="AX454" i="5" s="1"/>
  <c r="AW443" i="5"/>
  <c r="AX443" i="5" s="1"/>
  <c r="AW415" i="5"/>
  <c r="AX415" i="5" s="1"/>
  <c r="AW405" i="5"/>
  <c r="AX405" i="5" s="1"/>
  <c r="AW390" i="5"/>
  <c r="AX390" i="5" s="1"/>
  <c r="AW379" i="5"/>
  <c r="AX379" i="5" s="1"/>
  <c r="AW351" i="5"/>
  <c r="AX351" i="5" s="1"/>
  <c r="AW341" i="5"/>
  <c r="AX341" i="5" s="1"/>
  <c r="AW330" i="5"/>
  <c r="AX330" i="5" s="1"/>
  <c r="AW321" i="5"/>
  <c r="AX321" i="5" s="1"/>
  <c r="AW316" i="5"/>
  <c r="AX316" i="5" s="1"/>
  <c r="AW311" i="5"/>
  <c r="AX311" i="5" s="1"/>
  <c r="AW307" i="5"/>
  <c r="AX307" i="5" s="1"/>
  <c r="AW285" i="5"/>
  <c r="AX285" i="5" s="1"/>
  <c r="AW282" i="5"/>
  <c r="AX282" i="5" s="1"/>
  <c r="AW280" i="5"/>
  <c r="AX280" i="5" s="1"/>
  <c r="AW271" i="5"/>
  <c r="AX271" i="5" s="1"/>
  <c r="AW262" i="5"/>
  <c r="AX262" i="5" s="1"/>
  <c r="AW260" i="5"/>
  <c r="AX260" i="5" s="1"/>
  <c r="AW255" i="5"/>
  <c r="AX255" i="5" s="1"/>
  <c r="AW239" i="5"/>
  <c r="AX239" i="5" s="1"/>
  <c r="AW230" i="5"/>
  <c r="AX230" i="5" s="1"/>
  <c r="AW228" i="5"/>
  <c r="AX228" i="5" s="1"/>
  <c r="AW223" i="5"/>
  <c r="AX223" i="5" s="1"/>
  <c r="AW216" i="5"/>
  <c r="AX216" i="5" s="1"/>
  <c r="AW200" i="5"/>
  <c r="AX200" i="5" s="1"/>
  <c r="AW184" i="5"/>
  <c r="AX184" i="5" s="1"/>
  <c r="AW181" i="5"/>
  <c r="AX181" i="5" s="1"/>
  <c r="AW175" i="5"/>
  <c r="AX175" i="5" s="1"/>
  <c r="AW166" i="5"/>
  <c r="AX166" i="5" s="1"/>
  <c r="AW164" i="5"/>
  <c r="AX164" i="5" s="1"/>
  <c r="AW158" i="5"/>
  <c r="AX158" i="5" s="1"/>
  <c r="AW143" i="5"/>
  <c r="AX143" i="5" s="1"/>
  <c r="AW133" i="5"/>
  <c r="AX133" i="5" s="1"/>
  <c r="AW131" i="5"/>
  <c r="AX131" i="5" s="1"/>
  <c r="AW130" i="5"/>
  <c r="AX130" i="5" s="1"/>
  <c r="AW129" i="5"/>
  <c r="AX129" i="5" s="1"/>
  <c r="AW125" i="5"/>
  <c r="AX125" i="5" s="1"/>
  <c r="AW123" i="5"/>
  <c r="AX123" i="5" s="1"/>
  <c r="AW122" i="5"/>
  <c r="AX122" i="5" s="1"/>
  <c r="AW121" i="5"/>
  <c r="AX121" i="5" s="1"/>
  <c r="AW117" i="5"/>
  <c r="AX117" i="5" s="1"/>
  <c r="AW115" i="5"/>
  <c r="AX115" i="5" s="1"/>
  <c r="AW114" i="5"/>
  <c r="AX114" i="5" s="1"/>
  <c r="AW113" i="5"/>
  <c r="AX113" i="5" s="1"/>
  <c r="AW109" i="5"/>
  <c r="AX109" i="5" s="1"/>
  <c r="AW107" i="5"/>
  <c r="AX107" i="5" s="1"/>
  <c r="AW106" i="5"/>
  <c r="AX106" i="5" s="1"/>
  <c r="AW105" i="5"/>
  <c r="AX105" i="5" s="1"/>
  <c r="AW101" i="5"/>
  <c r="AX101" i="5" s="1"/>
  <c r="AW100" i="5"/>
  <c r="AX100" i="5" s="1"/>
  <c r="AW98" i="5"/>
  <c r="AX98" i="5" s="1"/>
  <c r="AW96" i="5"/>
  <c r="AX96" i="5" s="1"/>
  <c r="AW94" i="5"/>
  <c r="AX94" i="5" s="1"/>
  <c r="AW88" i="5"/>
  <c r="AX88" i="5" s="1"/>
  <c r="AW86" i="5"/>
  <c r="AX86" i="5" s="1"/>
  <c r="AW83" i="5"/>
  <c r="AX83" i="5" s="1"/>
  <c r="AW593" i="5"/>
  <c r="AX593" i="5" s="1"/>
  <c r="AW570" i="5"/>
  <c r="AX570" i="5" s="1"/>
  <c r="AW568" i="5"/>
  <c r="AX568" i="5" s="1"/>
  <c r="AW563" i="5"/>
  <c r="AX563" i="5" s="1"/>
  <c r="AW554" i="5"/>
  <c r="AX554" i="5" s="1"/>
  <c r="AW552" i="5"/>
  <c r="AX552" i="5" s="1"/>
  <c r="AW529" i="5"/>
  <c r="AX529" i="5" s="1"/>
  <c r="AW507" i="5"/>
  <c r="AX507" i="5" s="1"/>
  <c r="AW479" i="5"/>
  <c r="AX479" i="5" s="1"/>
  <c r="AW469" i="5"/>
  <c r="AX469" i="5" s="1"/>
  <c r="AW458" i="5"/>
  <c r="AX458" i="5" s="1"/>
  <c r="AW449" i="5"/>
  <c r="AX449" i="5" s="1"/>
  <c r="AW444" i="5"/>
  <c r="AX444" i="5" s="1"/>
  <c r="AW439" i="5"/>
  <c r="AX439" i="5" s="1"/>
  <c r="AW435" i="5"/>
  <c r="AX435" i="5" s="1"/>
  <c r="AW430" i="5"/>
  <c r="AX430" i="5" s="1"/>
  <c r="AW420" i="5"/>
  <c r="AX420" i="5" s="1"/>
  <c r="AW409" i="5"/>
  <c r="AX409" i="5" s="1"/>
  <c r="AW401" i="5"/>
  <c r="AX401" i="5" s="1"/>
  <c r="AW385" i="5"/>
  <c r="AX385" i="5" s="1"/>
  <c r="AW380" i="5"/>
  <c r="AX380" i="5" s="1"/>
  <c r="AW375" i="5"/>
  <c r="AX375" i="5" s="1"/>
  <c r="AW371" i="5"/>
  <c r="AX371" i="5" s="1"/>
  <c r="AW366" i="5"/>
  <c r="AX366" i="5" s="1"/>
  <c r="AW356" i="5"/>
  <c r="AX356" i="5" s="1"/>
  <c r="AW345" i="5"/>
  <c r="AX345" i="5" s="1"/>
  <c r="AW337" i="5"/>
  <c r="AX337" i="5" s="1"/>
  <c r="AW323" i="5"/>
  <c r="AX323" i="5" s="1"/>
  <c r="AW314" i="5"/>
  <c r="AX314" i="5" s="1"/>
  <c r="AW301" i="5"/>
  <c r="AX301" i="5" s="1"/>
  <c r="AW298" i="5"/>
  <c r="AX298" i="5" s="1"/>
  <c r="AW296" i="5"/>
  <c r="AX296" i="5" s="1"/>
  <c r="AW291" i="5"/>
  <c r="AX291" i="5" s="1"/>
  <c r="AW275" i="5"/>
  <c r="AX275" i="5" s="1"/>
  <c r="AW246" i="5"/>
  <c r="AX246" i="5" s="1"/>
  <c r="AW244" i="5"/>
  <c r="AX244" i="5" s="1"/>
  <c r="AW179" i="5"/>
  <c r="AX179" i="5" s="1"/>
  <c r="AW177" i="5"/>
  <c r="AX177" i="5" s="1"/>
  <c r="AW160" i="5"/>
  <c r="AX160" i="5" s="1"/>
  <c r="AW156" i="5"/>
  <c r="AX156" i="5" s="1"/>
  <c r="AW150" i="5"/>
  <c r="AX150" i="5" s="1"/>
  <c r="AW136" i="5"/>
  <c r="AX136" i="5" s="1"/>
  <c r="AW134" i="5"/>
  <c r="AX134" i="5" s="1"/>
  <c r="AW128" i="5"/>
  <c r="AX128" i="5" s="1"/>
  <c r="AW126" i="5"/>
  <c r="AX126" i="5" s="1"/>
  <c r="AW120" i="5"/>
  <c r="AX120" i="5" s="1"/>
  <c r="AW118" i="5"/>
  <c r="AX118" i="5" s="1"/>
  <c r="AW112" i="5"/>
  <c r="AX112" i="5" s="1"/>
  <c r="AW110" i="5"/>
  <c r="AX110" i="5" s="1"/>
  <c r="AW104" i="5"/>
  <c r="AX104" i="5" s="1"/>
  <c r="AW102" i="5"/>
  <c r="AX102" i="5" s="1"/>
  <c r="AW99" i="5"/>
  <c r="AX99" i="5" s="1"/>
  <c r="AW95" i="5"/>
  <c r="AX95" i="5" s="1"/>
  <c r="AW87" i="5"/>
  <c r="AX87" i="5" s="1"/>
  <c r="AW76" i="5"/>
  <c r="AX76" i="5" s="1"/>
  <c r="AW65" i="5"/>
  <c r="AX65" i="5" s="1"/>
  <c r="AW61" i="5"/>
  <c r="AX61" i="5" s="1"/>
  <c r="AW59" i="5"/>
  <c r="AX59" i="5" s="1"/>
  <c r="AW58" i="5"/>
  <c r="AX58" i="5" s="1"/>
  <c r="AW57" i="5"/>
  <c r="AX57" i="5" s="1"/>
  <c r="AW40" i="5"/>
  <c r="AX40" i="5" s="1"/>
  <c r="AW39" i="5"/>
  <c r="AX39" i="5" s="1"/>
  <c r="AW38" i="5"/>
  <c r="AX38" i="5" s="1"/>
  <c r="AW36" i="5"/>
  <c r="AX36" i="5" s="1"/>
  <c r="AW35" i="5"/>
  <c r="AX35" i="5" s="1"/>
  <c r="AW34" i="5"/>
  <c r="AX34" i="5" s="1"/>
  <c r="AW33" i="5"/>
  <c r="AX33" i="5" s="1"/>
  <c r="AW29" i="5"/>
  <c r="AX29" i="5" s="1"/>
  <c r="AW17" i="5"/>
  <c r="AX17" i="5" s="1"/>
  <c r="AW604" i="5"/>
  <c r="AX604" i="5" s="1"/>
  <c r="AW577" i="5"/>
  <c r="AX577" i="5" s="1"/>
  <c r="AW573" i="5"/>
  <c r="AX573" i="5" s="1"/>
  <c r="AW566" i="5"/>
  <c r="AX566" i="5" s="1"/>
  <c r="AW540" i="5"/>
  <c r="AX540" i="5" s="1"/>
  <c r="AW513" i="5"/>
  <c r="AX513" i="5" s="1"/>
  <c r="AW508" i="5"/>
  <c r="AX508" i="5" s="1"/>
  <c r="AW503" i="5"/>
  <c r="AX503" i="5" s="1"/>
  <c r="AW499" i="5"/>
  <c r="AX499" i="5" s="1"/>
  <c r="AW494" i="5"/>
  <c r="AX494" i="5" s="1"/>
  <c r="AW484" i="5"/>
  <c r="AX484" i="5" s="1"/>
  <c r="AW473" i="5"/>
  <c r="AX473" i="5" s="1"/>
  <c r="AW465" i="5"/>
  <c r="AX465" i="5" s="1"/>
  <c r="AW451" i="5"/>
  <c r="AX451" i="5" s="1"/>
  <c r="AW442" i="5"/>
  <c r="AX442" i="5" s="1"/>
  <c r="AW416" i="5"/>
  <c r="AX416" i="5" s="1"/>
  <c r="AW404" i="5"/>
  <c r="AX404" i="5" s="1"/>
  <c r="AW399" i="5"/>
  <c r="AX399" i="5" s="1"/>
  <c r="AW394" i="5"/>
  <c r="AX394" i="5" s="1"/>
  <c r="AW387" i="5"/>
  <c r="AX387" i="5" s="1"/>
  <c r="AW378" i="5"/>
  <c r="AX378" i="5" s="1"/>
  <c r="AW352" i="5"/>
  <c r="AX352" i="5" s="1"/>
  <c r="AW340" i="5"/>
  <c r="AX340" i="5" s="1"/>
  <c r="AW310" i="5"/>
  <c r="AX310" i="5" s="1"/>
  <c r="AW305" i="5"/>
  <c r="AX305" i="5" s="1"/>
  <c r="AW289" i="5"/>
  <c r="AX289" i="5" s="1"/>
  <c r="AW263" i="5"/>
  <c r="AX263" i="5" s="1"/>
  <c r="AW261" i="5"/>
  <c r="AX261" i="5" s="1"/>
  <c r="AW231" i="5"/>
  <c r="AX231" i="5" s="1"/>
  <c r="AW229" i="5"/>
  <c r="AX229" i="5" s="1"/>
  <c r="AW174" i="5"/>
  <c r="AX174" i="5" s="1"/>
  <c r="AW172" i="5"/>
  <c r="AX172" i="5" s="1"/>
  <c r="AW168" i="5"/>
  <c r="AX168" i="5" s="1"/>
  <c r="AW159" i="5"/>
  <c r="AX159" i="5" s="1"/>
  <c r="AW152" i="5"/>
  <c r="AX152" i="5" s="1"/>
  <c r="AW148" i="5"/>
  <c r="AX148" i="5" s="1"/>
  <c r="AW142" i="5"/>
  <c r="AX142" i="5" s="1"/>
  <c r="AW135" i="5"/>
  <c r="AX135" i="5" s="1"/>
  <c r="AS16" i="5"/>
  <c r="F16" i="5"/>
  <c r="AW19" i="5"/>
  <c r="AX19" i="5" s="1"/>
  <c r="AW26" i="5"/>
  <c r="AX26" i="5" s="1"/>
  <c r="AW28" i="5"/>
  <c r="AX28" i="5" s="1"/>
  <c r="F32" i="5"/>
  <c r="AS32" i="5"/>
  <c r="AW37" i="5"/>
  <c r="AX37" i="5" s="1"/>
  <c r="AW41" i="5"/>
  <c r="AX41" i="5" s="1"/>
  <c r="AW43" i="5"/>
  <c r="AX43" i="5" s="1"/>
  <c r="AS47" i="5"/>
  <c r="F47" i="5"/>
  <c r="AW56" i="5"/>
  <c r="AX56" i="5" s="1"/>
  <c r="AW60" i="5"/>
  <c r="AX60" i="5" s="1"/>
  <c r="AW62" i="5"/>
  <c r="AX62" i="5" s="1"/>
  <c r="AW74" i="5"/>
  <c r="AX74" i="5" s="1"/>
  <c r="AS80" i="5"/>
  <c r="F80" i="5"/>
  <c r="AS97" i="5"/>
  <c r="F97" i="5"/>
  <c r="AS108" i="5"/>
  <c r="F108" i="5"/>
  <c r="AS116" i="5"/>
  <c r="F116" i="5"/>
  <c r="AS124" i="5"/>
  <c r="F124" i="5"/>
  <c r="AS132" i="5"/>
  <c r="F132" i="5"/>
  <c r="AW16" i="5"/>
  <c r="AX16" i="5" s="1"/>
  <c r="AS20" i="5"/>
  <c r="F20" i="5"/>
  <c r="AS27" i="5"/>
  <c r="F27" i="5"/>
  <c r="AW30" i="5"/>
  <c r="AX30" i="5" s="1"/>
  <c r="AW32" i="5"/>
  <c r="AX32" i="5" s="1"/>
  <c r="F42" i="5"/>
  <c r="AS42" i="5"/>
  <c r="F44" i="5"/>
  <c r="AS44" i="5"/>
  <c r="AW47" i="5"/>
  <c r="AX47" i="5" s="1"/>
  <c r="AS49" i="5"/>
  <c r="AW68" i="5"/>
  <c r="AX68" i="5" s="1"/>
  <c r="AS72" i="5"/>
  <c r="F75" i="5"/>
  <c r="AS75" i="5"/>
  <c r="AW81" i="5"/>
  <c r="AX81" i="5" s="1"/>
  <c r="AS84" i="5"/>
  <c r="F84" i="5"/>
  <c r="AW92" i="5"/>
  <c r="AX92" i="5" s="1"/>
  <c r="AW103" i="5"/>
  <c r="AX103" i="5" s="1"/>
  <c r="AW111" i="5"/>
  <c r="AX111" i="5" s="1"/>
  <c r="AW119" i="5"/>
  <c r="AX119" i="5" s="1"/>
  <c r="AW127" i="5"/>
  <c r="AX127" i="5" s="1"/>
  <c r="AS31" i="5"/>
  <c r="F31" i="5"/>
  <c r="F48" i="5"/>
  <c r="AS48" i="5"/>
  <c r="AS69" i="5"/>
  <c r="F69" i="5"/>
  <c r="AS89" i="5"/>
  <c r="F89" i="5"/>
  <c r="AS101" i="5"/>
  <c r="F101" i="5"/>
  <c r="AS106" i="5"/>
  <c r="F106" i="5"/>
  <c r="AS114" i="5"/>
  <c r="F114" i="5"/>
  <c r="AS122" i="5"/>
  <c r="F122" i="5"/>
  <c r="AS130" i="5"/>
  <c r="F130" i="5"/>
  <c r="AW15" i="5"/>
  <c r="AX15" i="5" s="1"/>
  <c r="F19" i="5"/>
  <c r="AS19" i="5"/>
  <c r="F26" i="5"/>
  <c r="AS26" i="5"/>
  <c r="AS28" i="5"/>
  <c r="F28" i="5"/>
  <c r="AW31" i="5"/>
  <c r="AX31" i="5" s="1"/>
  <c r="AS33" i="5"/>
  <c r="AS43" i="5"/>
  <c r="F43" i="5"/>
  <c r="AW46" i="5"/>
  <c r="AX46" i="5" s="1"/>
  <c r="AW48" i="5"/>
  <c r="AX48" i="5" s="1"/>
  <c r="AW53" i="5"/>
  <c r="AX53" i="5" s="1"/>
  <c r="AW66" i="5"/>
  <c r="AX66" i="5" s="1"/>
  <c r="AW69" i="5"/>
  <c r="AX69" i="5" s="1"/>
  <c r="AW71" i="5"/>
  <c r="AX71" i="5" s="1"/>
  <c r="AS74" i="5"/>
  <c r="F74" i="5"/>
  <c r="AW77" i="5"/>
  <c r="AX77" i="5" s="1"/>
  <c r="AW79" i="5"/>
  <c r="AX79" i="5" s="1"/>
  <c r="F107" i="5"/>
  <c r="AS107" i="5"/>
  <c r="F115" i="5"/>
  <c r="AS115" i="5"/>
  <c r="F123" i="5"/>
  <c r="AS123" i="5"/>
  <c r="F131" i="5"/>
  <c r="AS131" i="5"/>
  <c r="AS246" i="5"/>
  <c r="F246" i="5"/>
  <c r="AS323" i="5"/>
  <c r="F323" i="5"/>
  <c r="AS364" i="5"/>
  <c r="F364" i="5"/>
  <c r="F375" i="5"/>
  <c r="AS375" i="5"/>
  <c r="AS428" i="5"/>
  <c r="F428" i="5"/>
  <c r="F439" i="5"/>
  <c r="AS439" i="5"/>
  <c r="AS479" i="5"/>
  <c r="F479" i="5"/>
  <c r="F507" i="5"/>
  <c r="AS507" i="5"/>
  <c r="AS516" i="5"/>
  <c r="F516" i="5"/>
  <c r="F551" i="5"/>
  <c r="AS551" i="5"/>
  <c r="F560" i="5"/>
  <c r="AS560" i="5"/>
  <c r="F145" i="5"/>
  <c r="F146" i="5"/>
  <c r="AS155" i="5"/>
  <c r="F175" i="5"/>
  <c r="AS175" i="5"/>
  <c r="AS193" i="5"/>
  <c r="AS209" i="5"/>
  <c r="AS230" i="5"/>
  <c r="F230" i="5"/>
  <c r="AS248" i="5"/>
  <c r="AS262" i="5"/>
  <c r="F262" i="5"/>
  <c r="AS279" i="5"/>
  <c r="AS288" i="5"/>
  <c r="AS295" i="5"/>
  <c r="AS304" i="5"/>
  <c r="F311" i="5"/>
  <c r="AS311" i="5"/>
  <c r="AS351" i="5"/>
  <c r="F351" i="5"/>
  <c r="AS359" i="5"/>
  <c r="F379" i="5"/>
  <c r="AS379" i="5"/>
  <c r="AS388" i="5"/>
  <c r="F388" i="5"/>
  <c r="AS415" i="5"/>
  <c r="F415" i="5"/>
  <c r="AS423" i="5"/>
  <c r="F443" i="5"/>
  <c r="AS443" i="5"/>
  <c r="AS452" i="5"/>
  <c r="F452" i="5"/>
  <c r="AS488" i="5"/>
  <c r="F488" i="5"/>
  <c r="AS496" i="5"/>
  <c r="F523" i="5"/>
  <c r="AS523" i="5"/>
  <c r="F576" i="5"/>
  <c r="AS576" i="5"/>
  <c r="F580" i="5"/>
  <c r="AS580" i="5"/>
  <c r="AS589" i="5"/>
  <c r="F589" i="5"/>
  <c r="F245" i="5"/>
  <c r="AS245" i="5"/>
  <c r="F247" i="5"/>
  <c r="AS247" i="5"/>
  <c r="AS276" i="5"/>
  <c r="F276" i="5"/>
  <c r="AS292" i="5"/>
  <c r="F292" i="5"/>
  <c r="F315" i="5"/>
  <c r="AS315" i="5"/>
  <c r="AS324" i="5"/>
  <c r="F324" i="5"/>
  <c r="AS360" i="5"/>
  <c r="F360" i="5"/>
  <c r="AS424" i="5"/>
  <c r="F424" i="5"/>
  <c r="AS468" i="5"/>
  <c r="F468" i="5"/>
  <c r="F480" i="5"/>
  <c r="AS480" i="5"/>
  <c r="AS515" i="5"/>
  <c r="F515" i="5"/>
  <c r="F528" i="5"/>
  <c r="AS528" i="5"/>
  <c r="F583" i="5"/>
  <c r="AS583" i="5"/>
  <c r="F592" i="5"/>
  <c r="AS592" i="5"/>
  <c r="AS139" i="5"/>
  <c r="F148" i="5"/>
  <c r="F162" i="5"/>
  <c r="AS180" i="5"/>
  <c r="F229" i="5"/>
  <c r="AS229" i="5"/>
  <c r="F231" i="5"/>
  <c r="AS231" i="5"/>
  <c r="F261" i="5"/>
  <c r="AS261" i="5"/>
  <c r="F263" i="5"/>
  <c r="AS263" i="5"/>
  <c r="AS299" i="5"/>
  <c r="AS340" i="5"/>
  <c r="F340" i="5"/>
  <c r="F352" i="5"/>
  <c r="AS352" i="5"/>
  <c r="AS363" i="5"/>
  <c r="AS387" i="5"/>
  <c r="F387" i="5"/>
  <c r="AS404" i="5"/>
  <c r="F404" i="5"/>
  <c r="F416" i="5"/>
  <c r="AS416" i="5"/>
  <c r="AS427" i="5"/>
  <c r="AS451" i="5"/>
  <c r="F451" i="5"/>
  <c r="AS492" i="5"/>
  <c r="F492" i="5"/>
  <c r="F503" i="5"/>
  <c r="AS503" i="5"/>
  <c r="F519" i="5"/>
  <c r="AS519" i="5"/>
  <c r="F544" i="5"/>
  <c r="AS544" i="5"/>
  <c r="F548" i="5"/>
  <c r="AS548" i="5"/>
  <c r="AS557" i="5"/>
  <c r="F557" i="5"/>
  <c r="F608" i="5"/>
  <c r="AS608" i="5"/>
  <c r="AS420" i="5"/>
  <c r="F420" i="5"/>
  <c r="AS541" i="5"/>
  <c r="F541" i="5"/>
  <c r="AS605" i="5"/>
  <c r="F605" i="5"/>
  <c r="AS356" i="5"/>
  <c r="F356" i="5"/>
  <c r="AS484" i="5"/>
  <c r="F484" i="5"/>
  <c r="AS573" i="5"/>
  <c r="F573" i="5"/>
  <c r="F71" i="5"/>
  <c r="AS71" i="5"/>
  <c r="AS94" i="5"/>
  <c r="F94" i="5"/>
  <c r="AS109" i="5"/>
  <c r="F109" i="5"/>
  <c r="AS125" i="5"/>
  <c r="F125" i="5"/>
  <c r="AS141" i="5"/>
  <c r="F141" i="5"/>
  <c r="AS157" i="5"/>
  <c r="F157" i="5"/>
  <c r="AS178" i="5"/>
  <c r="F178" i="5"/>
  <c r="AS205" i="5"/>
  <c r="F205" i="5"/>
  <c r="F253" i="5"/>
  <c r="AS253" i="5"/>
  <c r="AS277" i="5"/>
  <c r="F277" i="5"/>
  <c r="F302" i="5"/>
  <c r="AS302" i="5"/>
  <c r="AS309" i="5"/>
  <c r="F309" i="5"/>
  <c r="F334" i="5"/>
  <c r="AS334" i="5"/>
  <c r="AS341" i="5"/>
  <c r="F341" i="5"/>
  <c r="F366" i="5"/>
  <c r="AS366" i="5"/>
  <c r="AS373" i="5"/>
  <c r="F373" i="5"/>
  <c r="F398" i="5"/>
  <c r="AS398" i="5"/>
  <c r="AS405" i="5"/>
  <c r="F405" i="5"/>
  <c r="F430" i="5"/>
  <c r="AS430" i="5"/>
  <c r="AS437" i="5"/>
  <c r="F437" i="5"/>
  <c r="F466" i="5"/>
  <c r="AS466" i="5"/>
  <c r="AS473" i="5"/>
  <c r="F473" i="5"/>
  <c r="F498" i="5"/>
  <c r="AS498" i="5"/>
  <c r="AS505" i="5"/>
  <c r="F505" i="5"/>
  <c r="AS530" i="5"/>
  <c r="F530" i="5"/>
  <c r="AS553" i="5"/>
  <c r="F553" i="5"/>
  <c r="AS594" i="5"/>
  <c r="F594" i="5"/>
  <c r="F46" i="5"/>
  <c r="AS46" i="5"/>
  <c r="F83" i="5"/>
  <c r="AS83" i="5"/>
  <c r="AS98" i="5"/>
  <c r="F98" i="5"/>
  <c r="AS117" i="5"/>
  <c r="F117" i="5"/>
  <c r="AS133" i="5"/>
  <c r="F133" i="5"/>
  <c r="AS149" i="5"/>
  <c r="F149" i="5"/>
  <c r="AS165" i="5"/>
  <c r="F165" i="5"/>
  <c r="AS173" i="5"/>
  <c r="F173" i="5"/>
  <c r="AS189" i="5"/>
  <c r="F189" i="5"/>
  <c r="F221" i="5"/>
  <c r="AS221" i="5"/>
  <c r="F274" i="5"/>
  <c r="AS274" i="5"/>
  <c r="AS281" i="5"/>
  <c r="F281" i="5"/>
  <c r="F306" i="5"/>
  <c r="AS306" i="5"/>
  <c r="AS313" i="5"/>
  <c r="F313" i="5"/>
  <c r="F338" i="5"/>
  <c r="AS338" i="5"/>
  <c r="AS345" i="5"/>
  <c r="F345" i="5"/>
  <c r="F370" i="5"/>
  <c r="AS370" i="5"/>
  <c r="AS377" i="5"/>
  <c r="F377" i="5"/>
  <c r="F402" i="5"/>
  <c r="AS402" i="5"/>
  <c r="AS409" i="5"/>
  <c r="F409" i="5"/>
  <c r="F434" i="5"/>
  <c r="AS434" i="5"/>
  <c r="AS441" i="5"/>
  <c r="F441" i="5"/>
  <c r="F462" i="5"/>
  <c r="AS462" i="5"/>
  <c r="AS469" i="5"/>
  <c r="F469" i="5"/>
  <c r="F494" i="5"/>
  <c r="AS494" i="5"/>
  <c r="AS501" i="5"/>
  <c r="F501" i="5"/>
  <c r="F526" i="5"/>
  <c r="AS526" i="5"/>
  <c r="AS562" i="5"/>
  <c r="F562" i="5"/>
  <c r="AS585" i="5"/>
  <c r="F585" i="5"/>
  <c r="F17" i="5"/>
  <c r="AS17" i="5"/>
  <c r="F15" i="5"/>
  <c r="AS15" i="5"/>
  <c r="F30" i="5"/>
  <c r="AS30" i="5"/>
  <c r="AS62" i="5"/>
  <c r="F62" i="5"/>
  <c r="AS66" i="5"/>
  <c r="F66" i="5"/>
  <c r="AS77" i="5"/>
  <c r="F77" i="5"/>
  <c r="AS197" i="5"/>
  <c r="F197" i="5"/>
  <c r="AS213" i="5"/>
  <c r="F213" i="5"/>
  <c r="F237" i="5"/>
  <c r="AS237" i="5"/>
  <c r="F269" i="5"/>
  <c r="AS269" i="5"/>
  <c r="F38" i="5"/>
  <c r="AS38" i="5"/>
  <c r="F54" i="5"/>
  <c r="AS54" i="5"/>
  <c r="AS61" i="5"/>
  <c r="F61" i="5"/>
  <c r="F87" i="5"/>
  <c r="AS87" i="5"/>
  <c r="F99" i="5"/>
  <c r="AS99" i="5"/>
  <c r="F179" i="5"/>
  <c r="AS179" i="5"/>
  <c r="F67" i="5"/>
  <c r="AS67" i="5"/>
  <c r="AS78" i="5"/>
  <c r="F78" i="5"/>
  <c r="AS82" i="5"/>
  <c r="F82" i="5"/>
  <c r="AS93" i="5"/>
  <c r="F93" i="5"/>
  <c r="F63" i="5"/>
  <c r="AS63" i="5"/>
  <c r="AS86" i="5"/>
  <c r="F86" i="5"/>
  <c r="F95" i="5"/>
  <c r="AS95" i="5"/>
  <c r="AS181" i="5"/>
  <c r="F181" i="5"/>
  <c r="F223" i="5"/>
  <c r="AS223" i="5"/>
  <c r="F255" i="5"/>
  <c r="AS255" i="5"/>
  <c r="F278" i="5"/>
  <c r="AS278" i="5"/>
  <c r="F282" i="5"/>
  <c r="AS282" i="5"/>
  <c r="AS285" i="5"/>
  <c r="F285" i="5"/>
  <c r="AS289" i="5"/>
  <c r="F289" i="5"/>
  <c r="F310" i="5"/>
  <c r="AS310" i="5"/>
  <c r="F314" i="5"/>
  <c r="AS314" i="5"/>
  <c r="AS317" i="5"/>
  <c r="F317" i="5"/>
  <c r="AS321" i="5"/>
  <c r="F321" i="5"/>
  <c r="F342" i="5"/>
  <c r="AS342" i="5"/>
  <c r="F346" i="5"/>
  <c r="AS346" i="5"/>
  <c r="AS349" i="5"/>
  <c r="F349" i="5"/>
  <c r="AS353" i="5"/>
  <c r="F353" i="5"/>
  <c r="F374" i="5"/>
  <c r="AS374" i="5"/>
  <c r="F378" i="5"/>
  <c r="AS378" i="5"/>
  <c r="AS381" i="5"/>
  <c r="F381" i="5"/>
  <c r="AS385" i="5"/>
  <c r="F385" i="5"/>
  <c r="F406" i="5"/>
  <c r="AS406" i="5"/>
  <c r="F410" i="5"/>
  <c r="AS410" i="5"/>
  <c r="AS413" i="5"/>
  <c r="F413" i="5"/>
  <c r="AS417" i="5"/>
  <c r="F417" i="5"/>
  <c r="F438" i="5"/>
  <c r="AS438" i="5"/>
  <c r="F442" i="5"/>
  <c r="AS442" i="5"/>
  <c r="AS445" i="5"/>
  <c r="F445" i="5"/>
  <c r="AS449" i="5"/>
  <c r="F449" i="5"/>
  <c r="F470" i="5"/>
  <c r="AS470" i="5"/>
  <c r="F474" i="5"/>
  <c r="AS474" i="5"/>
  <c r="AS477" i="5"/>
  <c r="F477" i="5"/>
  <c r="AS481" i="5"/>
  <c r="F481" i="5"/>
  <c r="F502" i="5"/>
  <c r="AS502" i="5"/>
  <c r="F506" i="5"/>
  <c r="AS506" i="5"/>
  <c r="AS509" i="5"/>
  <c r="F509" i="5"/>
  <c r="AS513" i="5"/>
  <c r="F513" i="5"/>
  <c r="AS545" i="5"/>
  <c r="F545" i="5"/>
  <c r="AS554" i="5"/>
  <c r="F554" i="5"/>
  <c r="AS577" i="5"/>
  <c r="F577" i="5"/>
  <c r="AS586" i="5"/>
  <c r="F586" i="5"/>
  <c r="AS609" i="5"/>
  <c r="F609" i="5"/>
  <c r="AS70" i="5"/>
  <c r="F70" i="5"/>
  <c r="F79" i="5"/>
  <c r="AS79" i="5"/>
  <c r="AS102" i="5"/>
  <c r="F102" i="5"/>
  <c r="F239" i="5"/>
  <c r="AS239" i="5"/>
  <c r="F271" i="5"/>
  <c r="AS271" i="5"/>
  <c r="AS273" i="5"/>
  <c r="F273" i="5"/>
  <c r="F294" i="5"/>
  <c r="AS294" i="5"/>
  <c r="F298" i="5"/>
  <c r="AS298" i="5"/>
  <c r="AS301" i="5"/>
  <c r="F301" i="5"/>
  <c r="AS305" i="5"/>
  <c r="F305" i="5"/>
  <c r="F326" i="5"/>
  <c r="AS326" i="5"/>
  <c r="F330" i="5"/>
  <c r="AS330" i="5"/>
  <c r="AS333" i="5"/>
  <c r="F333" i="5"/>
  <c r="AS337" i="5"/>
  <c r="F337" i="5"/>
  <c r="F358" i="5"/>
  <c r="AS358" i="5"/>
  <c r="F362" i="5"/>
  <c r="AS362" i="5"/>
  <c r="AS365" i="5"/>
  <c r="F365" i="5"/>
  <c r="AS369" i="5"/>
  <c r="F369" i="5"/>
  <c r="F390" i="5"/>
  <c r="AS390" i="5"/>
  <c r="F394" i="5"/>
  <c r="AS394" i="5"/>
  <c r="AS397" i="5"/>
  <c r="F397" i="5"/>
  <c r="AS401" i="5"/>
  <c r="F401" i="5"/>
  <c r="F422" i="5"/>
  <c r="AS422" i="5"/>
  <c r="F426" i="5"/>
  <c r="AS426" i="5"/>
  <c r="AS429" i="5"/>
  <c r="F429" i="5"/>
  <c r="AS433" i="5"/>
  <c r="F433" i="5"/>
  <c r="F454" i="5"/>
  <c r="AS454" i="5"/>
  <c r="F458" i="5"/>
  <c r="AS458" i="5"/>
  <c r="AS461" i="5"/>
  <c r="F461" i="5"/>
  <c r="AS465" i="5"/>
  <c r="F465" i="5"/>
  <c r="F486" i="5"/>
  <c r="AS486" i="5"/>
  <c r="F490" i="5"/>
  <c r="AS490" i="5"/>
  <c r="AS493" i="5"/>
  <c r="F493" i="5"/>
  <c r="AS497" i="5"/>
  <c r="F497" i="5"/>
  <c r="F518" i="5"/>
  <c r="AS518" i="5"/>
  <c r="F522" i="5"/>
  <c r="AS522" i="5"/>
  <c r="AS525" i="5"/>
  <c r="F525" i="5"/>
  <c r="AS529" i="5"/>
  <c r="F529" i="5"/>
  <c r="AS538" i="5"/>
  <c r="F538" i="5"/>
  <c r="AS561" i="5"/>
  <c r="F561" i="5"/>
  <c r="AS570" i="5"/>
  <c r="F570" i="5"/>
  <c r="AS593" i="5"/>
  <c r="F593" i="5"/>
  <c r="AS602" i="5"/>
  <c r="F602" i="5"/>
  <c r="AS103" i="5"/>
  <c r="F110" i="5"/>
  <c r="AS111" i="5"/>
  <c r="F118" i="5"/>
  <c r="AS119" i="5"/>
  <c r="F126" i="5"/>
  <c r="AS127" i="5"/>
  <c r="F134" i="5"/>
  <c r="AS135" i="5"/>
  <c r="F142" i="5"/>
  <c r="AS143" i="5"/>
  <c r="F150" i="5"/>
  <c r="AS151" i="5"/>
  <c r="F158" i="5"/>
  <c r="AS159" i="5"/>
  <c r="F166" i="5"/>
  <c r="AS167" i="5"/>
  <c r="F174" i="5"/>
  <c r="F182" i="5"/>
  <c r="F286" i="5"/>
  <c r="AS286" i="5"/>
  <c r="F290" i="5"/>
  <c r="AS290" i="5"/>
  <c r="AS293" i="5"/>
  <c r="F293" i="5"/>
  <c r="AS297" i="5"/>
  <c r="F297" i="5"/>
  <c r="F318" i="5"/>
  <c r="AS318" i="5"/>
  <c r="F322" i="5"/>
  <c r="AS322" i="5"/>
  <c r="AS325" i="5"/>
  <c r="F325" i="5"/>
  <c r="AS329" i="5"/>
  <c r="F329" i="5"/>
  <c r="F350" i="5"/>
  <c r="AS350" i="5"/>
  <c r="F354" i="5"/>
  <c r="AS354" i="5"/>
  <c r="AS357" i="5"/>
  <c r="F357" i="5"/>
  <c r="AS361" i="5"/>
  <c r="F361" i="5"/>
  <c r="F382" i="5"/>
  <c r="AS382" i="5"/>
  <c r="F386" i="5"/>
  <c r="AS386" i="5"/>
  <c r="AS389" i="5"/>
  <c r="F389" i="5"/>
  <c r="AS393" i="5"/>
  <c r="F393" i="5"/>
  <c r="F414" i="5"/>
  <c r="AS414" i="5"/>
  <c r="F418" i="5"/>
  <c r="AS418" i="5"/>
  <c r="AS421" i="5"/>
  <c r="F421" i="5"/>
  <c r="AS425" i="5"/>
  <c r="F425" i="5"/>
  <c r="F446" i="5"/>
  <c r="AS446" i="5"/>
  <c r="F450" i="5"/>
  <c r="AS450" i="5"/>
  <c r="AS453" i="5"/>
  <c r="F453" i="5"/>
  <c r="AS457" i="5"/>
  <c r="F457" i="5"/>
  <c r="F478" i="5"/>
  <c r="AS478" i="5"/>
  <c r="F482" i="5"/>
  <c r="AS482" i="5"/>
  <c r="AS485" i="5"/>
  <c r="F485" i="5"/>
  <c r="AS489" i="5"/>
  <c r="F489" i="5"/>
  <c r="F510" i="5"/>
  <c r="AS510" i="5"/>
  <c r="F514" i="5"/>
  <c r="AS514" i="5"/>
  <c r="AS517" i="5"/>
  <c r="F517" i="5"/>
  <c r="AS521" i="5"/>
  <c r="F521" i="5"/>
  <c r="AS537" i="5"/>
  <c r="F537" i="5"/>
  <c r="AS546" i="5"/>
  <c r="F546" i="5"/>
  <c r="AS569" i="5"/>
  <c r="F569" i="5"/>
  <c r="AS578" i="5"/>
  <c r="F578" i="5"/>
  <c r="AS601" i="5"/>
  <c r="F601" i="5"/>
  <c r="AS610" i="5"/>
  <c r="F610" i="5"/>
  <c r="AS534" i="5"/>
  <c r="F534" i="5"/>
  <c r="AS550" i="5"/>
  <c r="F550" i="5"/>
  <c r="AS566" i="5"/>
  <c r="F566" i="5"/>
  <c r="AS582" i="5"/>
  <c r="F582" i="5"/>
  <c r="AS598" i="5"/>
  <c r="F598" i="5"/>
  <c r="AS542" i="5"/>
  <c r="F542" i="5"/>
  <c r="AS558" i="5"/>
  <c r="F558" i="5"/>
  <c r="AS574" i="5"/>
  <c r="F574" i="5"/>
  <c r="AS590" i="5"/>
  <c r="F590" i="5"/>
  <c r="AS606" i="5"/>
  <c r="F606" i="5"/>
  <c r="DN34" i="14" l="1"/>
  <c r="DN32" i="14"/>
  <c r="I41" i="20"/>
  <c r="GG41" i="20" s="1"/>
  <c r="I39" i="20"/>
  <c r="GG39" i="20" s="1"/>
  <c r="GH39" i="20" s="1"/>
  <c r="I42" i="20"/>
  <c r="GG42" i="20" s="1"/>
  <c r="GH42" i="20" s="1"/>
  <c r="I40" i="20"/>
  <c r="GG40" i="20" s="1"/>
  <c r="GV40" i="20" s="1"/>
  <c r="GW40" i="20" s="1"/>
  <c r="I38" i="20"/>
  <c r="GG38" i="20" s="1"/>
  <c r="GV38" i="20" s="1"/>
  <c r="GW38" i="20" s="1"/>
  <c r="I35" i="20"/>
  <c r="GG35" i="20" s="1"/>
  <c r="GI35" i="20" s="1"/>
  <c r="I37" i="20"/>
  <c r="GG37" i="20" s="1"/>
  <c r="GV37" i="20" s="1"/>
  <c r="GW37" i="20" s="1"/>
  <c r="I36" i="20"/>
  <c r="GG36" i="20" s="1"/>
  <c r="GV36" i="20" s="1"/>
  <c r="GW36" i="20" s="1"/>
  <c r="BQ34" i="20"/>
  <c r="B34" i="20" s="1"/>
  <c r="EC34" i="20" s="1"/>
  <c r="EU16" i="20" s="1"/>
  <c r="EU52" i="20" s="1"/>
  <c r="BV34" i="20"/>
  <c r="BT34" i="20"/>
  <c r="BU34" i="20" s="1"/>
  <c r="BZ34" i="20"/>
  <c r="BR34" i="20"/>
  <c r="BS34" i="20" s="1"/>
  <c r="C34" i="20" s="1"/>
  <c r="J34" i="20" s="1"/>
  <c r="I33" i="20"/>
  <c r="GG33" i="20" s="1"/>
  <c r="GI33" i="20" s="1"/>
  <c r="I32" i="20"/>
  <c r="GG32" i="20" s="1"/>
  <c r="I31" i="20"/>
  <c r="GG31" i="20" s="1"/>
  <c r="GH31" i="20" s="1"/>
  <c r="CU57" i="20"/>
  <c r="CX57" i="20"/>
  <c r="DC49" i="20"/>
  <c r="CN57" i="20"/>
  <c r="I30" i="20"/>
  <c r="GG30" i="20" s="1"/>
  <c r="DD50" i="20"/>
  <c r="CG57" i="20"/>
  <c r="CI52" i="20"/>
  <c r="I29" i="20"/>
  <c r="GG29" i="20" s="1"/>
  <c r="GI29" i="20" s="1"/>
  <c r="CE57" i="20"/>
  <c r="DV52" i="20"/>
  <c r="DD49" i="20"/>
  <c r="DM57" i="20"/>
  <c r="GH65" i="20"/>
  <c r="DL49" i="20"/>
  <c r="DU49" i="20"/>
  <c r="CW57" i="20"/>
  <c r="DK57" i="20"/>
  <c r="DP49" i="20"/>
  <c r="CO49" i="20"/>
  <c r="DT57" i="20"/>
  <c r="CK57" i="20"/>
  <c r="DQ57" i="20"/>
  <c r="CY57" i="20"/>
  <c r="DS57" i="20"/>
  <c r="CT49" i="20"/>
  <c r="CW49" i="20"/>
  <c r="CZ49" i="20"/>
  <c r="CF57" i="20"/>
  <c r="DJ57" i="20"/>
  <c r="DN57" i="20"/>
  <c r="CH57" i="20"/>
  <c r="CO57" i="20"/>
  <c r="DE57" i="20"/>
  <c r="DU57" i="20"/>
  <c r="CM57" i="20"/>
  <c r="DC57" i="20"/>
  <c r="DW57" i="20"/>
  <c r="CB52" i="20"/>
  <c r="DE52" i="20"/>
  <c r="CN49" i="20"/>
  <c r="CA49" i="20"/>
  <c r="CH49" i="20"/>
  <c r="DX49" i="20"/>
  <c r="DE49" i="20"/>
  <c r="DG16" i="20"/>
  <c r="DG31" i="20" s="1"/>
  <c r="CP52" i="20"/>
  <c r="DV57" i="20"/>
  <c r="CV57" i="20"/>
  <c r="CP57" i="20"/>
  <c r="DA57" i="20"/>
  <c r="CI57" i="20"/>
  <c r="CY52" i="20"/>
  <c r="CO52" i="20"/>
  <c r="CY49" i="20"/>
  <c r="DR49" i="20"/>
  <c r="DN49" i="20"/>
  <c r="DF57" i="20"/>
  <c r="CC57" i="20"/>
  <c r="CS57" i="20"/>
  <c r="DI57" i="20"/>
  <c r="CA57" i="20"/>
  <c r="CQ57" i="20"/>
  <c r="DG57" i="20"/>
  <c r="CX52" i="20"/>
  <c r="DU52" i="20"/>
  <c r="CE49" i="20"/>
  <c r="CP49" i="20"/>
  <c r="CR49" i="20"/>
  <c r="CG49" i="20"/>
  <c r="DM49" i="20"/>
  <c r="CN52" i="20"/>
  <c r="DL57" i="20"/>
  <c r="DP57" i="20"/>
  <c r="I28" i="20"/>
  <c r="GG28" i="20" s="1"/>
  <c r="GI28" i="20" s="1"/>
  <c r="HI28" i="20" s="1"/>
  <c r="DK50" i="20"/>
  <c r="DT50" i="20"/>
  <c r="BQ24" i="20"/>
  <c r="B24" i="20" s="1"/>
  <c r="EC24" i="20" s="1"/>
  <c r="DC50" i="20"/>
  <c r="CH50" i="20"/>
  <c r="I26" i="20"/>
  <c r="GG26" i="20" s="1"/>
  <c r="GH26" i="20" s="1"/>
  <c r="DM58" i="20"/>
  <c r="DH16" i="20"/>
  <c r="DH42" i="20" s="1"/>
  <c r="DG50" i="20"/>
  <c r="CS50" i="20"/>
  <c r="GV51" i="20"/>
  <c r="GW51" i="20" s="1"/>
  <c r="BT24" i="20"/>
  <c r="BU24" i="20" s="1"/>
  <c r="BP15" i="20"/>
  <c r="DL50" i="20"/>
  <c r="CD50" i="20"/>
  <c r="DE50" i="20"/>
  <c r="CX50" i="20"/>
  <c r="BV24" i="20"/>
  <c r="EC41" i="20"/>
  <c r="DS50" i="20"/>
  <c r="CZ50" i="20"/>
  <c r="CY50" i="20"/>
  <c r="CO50" i="20"/>
  <c r="DU50" i="20"/>
  <c r="CV66" i="20"/>
  <c r="CV50" i="20"/>
  <c r="BR24" i="20"/>
  <c r="BS24" i="20" s="1"/>
  <c r="C24" i="20" s="1"/>
  <c r="J24" i="20" s="1"/>
  <c r="DX57" i="20"/>
  <c r="CA50" i="20"/>
  <c r="CE50" i="20"/>
  <c r="CI50" i="20"/>
  <c r="CC50" i="20"/>
  <c r="DI50" i="20"/>
  <c r="CB66" i="20"/>
  <c r="CP50" i="20"/>
  <c r="DF50" i="20"/>
  <c r="I19" i="20"/>
  <c r="GG19" i="20" s="1"/>
  <c r="GV19" i="20" s="1"/>
  <c r="GW19" i="20" s="1"/>
  <c r="I25" i="20"/>
  <c r="GG25" i="20" s="1"/>
  <c r="GI25" i="20" s="1"/>
  <c r="HQ25" i="20" s="1"/>
  <c r="I22" i="20"/>
  <c r="GG22" i="20" s="1"/>
  <c r="GI22" i="20" s="1"/>
  <c r="HW22" i="20" s="1"/>
  <c r="I20" i="20"/>
  <c r="GG20" i="20" s="1"/>
  <c r="DA55" i="20"/>
  <c r="DN45" i="20"/>
  <c r="DX55" i="20"/>
  <c r="DW50" i="20"/>
  <c r="CJ50" i="20"/>
  <c r="GI56" i="20"/>
  <c r="HO56" i="20" s="1"/>
  <c r="CQ50" i="20"/>
  <c r="CR50" i="20"/>
  <c r="DV50" i="20"/>
  <c r="CT50" i="20"/>
  <c r="DO50" i="20"/>
  <c r="CK50" i="20"/>
  <c r="DA50" i="20"/>
  <c r="DQ50" i="20"/>
  <c r="DR66" i="20"/>
  <c r="DP50" i="20"/>
  <c r="CB50" i="20"/>
  <c r="CA45" i="20"/>
  <c r="CT26" i="20"/>
  <c r="CQ55" i="20"/>
  <c r="DF55" i="20"/>
  <c r="DS55" i="20"/>
  <c r="CU50" i="20"/>
  <c r="DB50" i="20"/>
  <c r="CL50" i="20"/>
  <c r="DN50" i="20"/>
  <c r="CN50" i="20"/>
  <c r="DJ50" i="20"/>
  <c r="CG50" i="20"/>
  <c r="CW50" i="20"/>
  <c r="DM50" i="20"/>
  <c r="DT66" i="20"/>
  <c r="CF50" i="20"/>
  <c r="DX50" i="20"/>
  <c r="CM50" i="20"/>
  <c r="GC46" i="20"/>
  <c r="GI64" i="20"/>
  <c r="HI64" i="20" s="1"/>
  <c r="DT53" i="20"/>
  <c r="CV55" i="20"/>
  <c r="DE55" i="20"/>
  <c r="DW55" i="20"/>
  <c r="DK45" i="20"/>
  <c r="AY14" i="5"/>
  <c r="BE14" i="5" s="1"/>
  <c r="BB14" i="5" s="1"/>
  <c r="GV64" i="20"/>
  <c r="GW64" i="20" s="1"/>
  <c r="DP55" i="20"/>
  <c r="CM55" i="20"/>
  <c r="CT45" i="20"/>
  <c r="CL55" i="20"/>
  <c r="CK55" i="20"/>
  <c r="DU55" i="20"/>
  <c r="DC55" i="20"/>
  <c r="EC57" i="20"/>
  <c r="EQ57" i="20" s="1"/>
  <c r="DR45" i="20"/>
  <c r="CF45" i="20"/>
  <c r="CT55" i="20"/>
  <c r="CO55" i="20"/>
  <c r="CA55" i="20"/>
  <c r="DG55" i="20"/>
  <c r="CP66" i="20"/>
  <c r="DU66" i="20"/>
  <c r="CM45" i="20"/>
  <c r="CV45" i="20"/>
  <c r="DQ53" i="20"/>
  <c r="EC45" i="20"/>
  <c r="EM45" i="20" s="1"/>
  <c r="CK53" i="20"/>
  <c r="CY53" i="20"/>
  <c r="CT27" i="20"/>
  <c r="DA53" i="20"/>
  <c r="DS53" i="20"/>
  <c r="DE45" i="20"/>
  <c r="CW45" i="20"/>
  <c r="CP45" i="20"/>
  <c r="DL45" i="20"/>
  <c r="CP53" i="20"/>
  <c r="CI53" i="20"/>
  <c r="CT52" i="20"/>
  <c r="CQ52" i="20"/>
  <c r="DX52" i="20"/>
  <c r="CR52" i="20"/>
  <c r="DN52" i="20"/>
  <c r="CK52" i="20"/>
  <c r="DA52" i="20"/>
  <c r="DQ52" i="20"/>
  <c r="DW52" i="20"/>
  <c r="DK54" i="20"/>
  <c r="CI45" i="20"/>
  <c r="CQ45" i="20"/>
  <c r="DM45" i="20"/>
  <c r="CH45" i="20"/>
  <c r="DI45" i="20"/>
  <c r="CK45" i="20"/>
  <c r="DF45" i="20"/>
  <c r="CB45" i="20"/>
  <c r="CR45" i="20"/>
  <c r="DH45" i="20"/>
  <c r="DX45" i="20"/>
  <c r="CD45" i="20"/>
  <c r="DJ45" i="20"/>
  <c r="DG52" i="20"/>
  <c r="CE52" i="20"/>
  <c r="CA52" i="20"/>
  <c r="DJ16" i="20"/>
  <c r="DJ42" i="20" s="1"/>
  <c r="DK52" i="20"/>
  <c r="CD52" i="20"/>
  <c r="DF52" i="20"/>
  <c r="CH52" i="20"/>
  <c r="DC52" i="20"/>
  <c r="CC52" i="20"/>
  <c r="CS52" i="20"/>
  <c r="DI52" i="20"/>
  <c r="DO52" i="20"/>
  <c r="DL16" i="20"/>
  <c r="DL38" i="20" s="1"/>
  <c r="CN54" i="20"/>
  <c r="EC54" i="20"/>
  <c r="FM54" i="20" s="1"/>
  <c r="CO45" i="20"/>
  <c r="CG45" i="20"/>
  <c r="DB45" i="20"/>
  <c r="DW45" i="20"/>
  <c r="CS45" i="20"/>
  <c r="DS45" i="20"/>
  <c r="CU45" i="20"/>
  <c r="DQ45" i="20"/>
  <c r="CJ45" i="20"/>
  <c r="CZ45" i="20"/>
  <c r="DP45" i="20"/>
  <c r="CL52" i="20"/>
  <c r="DD52" i="20"/>
  <c r="CZ52" i="20"/>
  <c r="DB52" i="20"/>
  <c r="CJ52" i="20"/>
  <c r="DL52" i="20"/>
  <c r="CM52" i="20"/>
  <c r="DH52" i="20"/>
  <c r="CG52" i="20"/>
  <c r="CW52" i="20"/>
  <c r="DM52" i="20"/>
  <c r="DS52" i="20"/>
  <c r="CE54" i="20"/>
  <c r="DU45" i="20"/>
  <c r="CL45" i="20"/>
  <c r="DG45" i="20"/>
  <c r="CC45" i="20"/>
  <c r="CX45" i="20"/>
  <c r="CE45" i="20"/>
  <c r="DA45" i="20"/>
  <c r="DV45" i="20"/>
  <c r="CN45" i="20"/>
  <c r="DD45" i="20"/>
  <c r="DT45" i="20"/>
  <c r="CV52" i="20"/>
  <c r="DR52" i="20"/>
  <c r="DP52" i="20"/>
  <c r="DT52" i="20"/>
  <c r="EE58" i="20"/>
  <c r="CU52" i="20"/>
  <c r="DL53" i="20"/>
  <c r="CO53" i="20"/>
  <c r="DU53" i="20"/>
  <c r="DW53" i="20"/>
  <c r="GV56" i="20"/>
  <c r="GW56" i="20" s="1"/>
  <c r="AY15" i="5"/>
  <c r="BF15" i="5" s="1"/>
  <c r="DF53" i="20"/>
  <c r="CC53" i="20"/>
  <c r="CS53" i="20"/>
  <c r="DI53" i="20"/>
  <c r="CA53" i="20"/>
  <c r="CQ53" i="20"/>
  <c r="DG53" i="20"/>
  <c r="DP51" i="20"/>
  <c r="CY58" i="20"/>
  <c r="DJ58" i="20"/>
  <c r="GH51" i="20"/>
  <c r="GJ51" i="20" s="1"/>
  <c r="GC52" i="20"/>
  <c r="EM52" i="20"/>
  <c r="CH53" i="20"/>
  <c r="DE53" i="20"/>
  <c r="CM53" i="20"/>
  <c r="DC53" i="20"/>
  <c r="CE58" i="20"/>
  <c r="EQ52" i="20"/>
  <c r="CY56" i="20"/>
  <c r="CX53" i="20"/>
  <c r="CG53" i="20"/>
  <c r="CW53" i="20"/>
  <c r="DM53" i="20"/>
  <c r="CE53" i="20"/>
  <c r="CU53" i="20"/>
  <c r="CT58" i="20"/>
  <c r="CZ66" i="20"/>
  <c r="GH46" i="20"/>
  <c r="DA51" i="20"/>
  <c r="HS45" i="20"/>
  <c r="GV45" i="20"/>
  <c r="GW45" i="20" s="1"/>
  <c r="CK56" i="20"/>
  <c r="HO45" i="20"/>
  <c r="GH45" i="20"/>
  <c r="GJ45" i="20" s="1"/>
  <c r="GC66" i="20"/>
  <c r="HW45" i="20"/>
  <c r="EC28" i="20"/>
  <c r="EO16" i="20" s="1"/>
  <c r="EO51" i="20" s="1"/>
  <c r="I17" i="20"/>
  <c r="GG17" i="20" s="1"/>
  <c r="GI17" i="20" s="1"/>
  <c r="DK56" i="20"/>
  <c r="CU56" i="20"/>
  <c r="CE56" i="20"/>
  <c r="DM56" i="20"/>
  <c r="CW56" i="20"/>
  <c r="CG56" i="20"/>
  <c r="CX56" i="20"/>
  <c r="DW56" i="20"/>
  <c r="DG56" i="20"/>
  <c r="CQ56" i="20"/>
  <c r="CA56" i="20"/>
  <c r="DI56" i="20"/>
  <c r="CS56" i="20"/>
  <c r="CC56" i="20"/>
  <c r="DF56" i="20"/>
  <c r="GH55" i="20"/>
  <c r="GI55" i="20"/>
  <c r="HK55" i="20" s="1"/>
  <c r="GV54" i="20"/>
  <c r="GW54" i="20" s="1"/>
  <c r="GI54" i="20"/>
  <c r="HO54" i="20" s="1"/>
  <c r="GI41" i="20"/>
  <c r="HU41" i="20" s="1"/>
  <c r="GH41" i="20"/>
  <c r="DQ51" i="20"/>
  <c r="CW51" i="20"/>
  <c r="CG51" i="20"/>
  <c r="DK51" i="20"/>
  <c r="CQ51" i="20"/>
  <c r="CH51" i="20"/>
  <c r="DO51" i="20"/>
  <c r="DM51" i="20"/>
  <c r="CS51" i="20"/>
  <c r="CC51" i="20"/>
  <c r="DG51" i="20"/>
  <c r="CL51" i="20"/>
  <c r="CN51" i="20"/>
  <c r="DW51" i="20"/>
  <c r="DV56" i="20"/>
  <c r="CO56" i="20"/>
  <c r="DU56" i="20"/>
  <c r="DC56" i="20"/>
  <c r="CF51" i="20"/>
  <c r="DV51" i="20"/>
  <c r="DE51" i="20"/>
  <c r="GV55" i="20"/>
  <c r="GW55" i="20" s="1"/>
  <c r="DO66" i="20"/>
  <c r="CY66" i="20"/>
  <c r="CI66" i="20"/>
  <c r="DQ66" i="20"/>
  <c r="DA66" i="20"/>
  <c r="CK66" i="20"/>
  <c r="DL66" i="20"/>
  <c r="CF66" i="20"/>
  <c r="CR66" i="20"/>
  <c r="CT66" i="20"/>
  <c r="DF66" i="20"/>
  <c r="DG66" i="20"/>
  <c r="DI66" i="20"/>
  <c r="CC66" i="20"/>
  <c r="DK66" i="20"/>
  <c r="CU66" i="20"/>
  <c r="CE66" i="20"/>
  <c r="DM66" i="20"/>
  <c r="CW66" i="20"/>
  <c r="CG66" i="20"/>
  <c r="DD66" i="20"/>
  <c r="DP66" i="20"/>
  <c r="CJ66" i="20"/>
  <c r="CD66" i="20"/>
  <c r="CL66" i="20"/>
  <c r="DW66" i="20"/>
  <c r="CQ66" i="20"/>
  <c r="CA66" i="20"/>
  <c r="CS66" i="20"/>
  <c r="EC55" i="20"/>
  <c r="FP16" i="20" s="1"/>
  <c r="FP66" i="20" s="1"/>
  <c r="GC55" i="20"/>
  <c r="CP56" i="20"/>
  <c r="DA56" i="20"/>
  <c r="CI56" i="20"/>
  <c r="DO56" i="20"/>
  <c r="DC51" i="20"/>
  <c r="CV51" i="20"/>
  <c r="CK51" i="20"/>
  <c r="DU51" i="20"/>
  <c r="DN66" i="20"/>
  <c r="DH66" i="20"/>
  <c r="CO66" i="20"/>
  <c r="DC66" i="20"/>
  <c r="GH54" i="20"/>
  <c r="GV41" i="20"/>
  <c r="GW41" i="20" s="1"/>
  <c r="CH56" i="20"/>
  <c r="DE56" i="20"/>
  <c r="CM56" i="20"/>
  <c r="DS56" i="20"/>
  <c r="CU51" i="20"/>
  <c r="DB51" i="20"/>
  <c r="CO51" i="20"/>
  <c r="CX66" i="20"/>
  <c r="DJ66" i="20"/>
  <c r="CN66" i="20"/>
  <c r="DE66" i="20"/>
  <c r="DS66" i="20"/>
  <c r="CJ55" i="20"/>
  <c r="DB55" i="20"/>
  <c r="CC55" i="20"/>
  <c r="CS55" i="20"/>
  <c r="DI55" i="20"/>
  <c r="CE55" i="20"/>
  <c r="CU55" i="20"/>
  <c r="DK55" i="20"/>
  <c r="DB54" i="20"/>
  <c r="GI65" i="20"/>
  <c r="HI65" i="20" s="1"/>
  <c r="HK45" i="20"/>
  <c r="CV30" i="20"/>
  <c r="CN16" i="20"/>
  <c r="CT30" i="20"/>
  <c r="EE30" i="20"/>
  <c r="HU45" i="20"/>
  <c r="GV62" i="20"/>
  <c r="GW62" i="20" s="1"/>
  <c r="GA16" i="20"/>
  <c r="GA58" i="20" s="1"/>
  <c r="DN55" i="20"/>
  <c r="CD55" i="20"/>
  <c r="DJ55" i="20"/>
  <c r="CG55" i="20"/>
  <c r="CW55" i="20"/>
  <c r="DQ55" i="20"/>
  <c r="CI55" i="20"/>
  <c r="CY55" i="20"/>
  <c r="CB54" i="20"/>
  <c r="HI45" i="20"/>
  <c r="HM45" i="20"/>
  <c r="GI60" i="20"/>
  <c r="HM60" i="20" s="1"/>
  <c r="GH60" i="20"/>
  <c r="CT25" i="20"/>
  <c r="CI16" i="20"/>
  <c r="CI42" i="20" s="1"/>
  <c r="GV60" i="20"/>
  <c r="GW60" i="20" s="1"/>
  <c r="EM18" i="20"/>
  <c r="EM30" i="20"/>
  <c r="EE26" i="20"/>
  <c r="EE52" i="20"/>
  <c r="EE66" i="20"/>
  <c r="GV63" i="20"/>
  <c r="GW63" i="20" s="1"/>
  <c r="CC58" i="20"/>
  <c r="CU58" i="20"/>
  <c r="CV25" i="20"/>
  <c r="EC32" i="20"/>
  <c r="EQ32" i="20" s="1"/>
  <c r="CV27" i="20"/>
  <c r="EC50" i="20"/>
  <c r="EQ50" i="20" s="1"/>
  <c r="GC50" i="20"/>
  <c r="DO16" i="20"/>
  <c r="DO37" i="20" s="1"/>
  <c r="DH57" i="20"/>
  <c r="DR57" i="20"/>
  <c r="CD57" i="20"/>
  <c r="CJ57" i="20"/>
  <c r="DD57" i="20"/>
  <c r="CT57" i="20"/>
  <c r="CL57" i="20"/>
  <c r="CZ57" i="20"/>
  <c r="CR57" i="20"/>
  <c r="DB57" i="20"/>
  <c r="DT49" i="20"/>
  <c r="CL49" i="20"/>
  <c r="DF49" i="20"/>
  <c r="DW49" i="20"/>
  <c r="CQ49" i="20"/>
  <c r="CD49" i="20"/>
  <c r="CF49" i="20"/>
  <c r="DI49" i="20"/>
  <c r="CS49" i="20"/>
  <c r="CC49" i="20"/>
  <c r="DH49" i="20"/>
  <c r="CM49" i="20"/>
  <c r="DK49" i="20"/>
  <c r="CI49" i="20"/>
  <c r="DB49" i="20"/>
  <c r="DJ49" i="20"/>
  <c r="DO49" i="20"/>
  <c r="DQ49" i="20"/>
  <c r="DA49" i="20"/>
  <c r="CK49" i="20"/>
  <c r="DS49" i="20"/>
  <c r="CX49" i="20"/>
  <c r="CB49" i="20"/>
  <c r="CV49" i="20"/>
  <c r="CJ49" i="20"/>
  <c r="DV49" i="20"/>
  <c r="EC36" i="20"/>
  <c r="DG58" i="20"/>
  <c r="CS58" i="20"/>
  <c r="GC53" i="20"/>
  <c r="GI46" i="20"/>
  <c r="HS46" i="20" s="1"/>
  <c r="EM66" i="20"/>
  <c r="DX54" i="20"/>
  <c r="DM54" i="20"/>
  <c r="DV54" i="20"/>
  <c r="DH54" i="20"/>
  <c r="CU54" i="20"/>
  <c r="CG54" i="20"/>
  <c r="GJ49" i="20"/>
  <c r="EC25" i="20"/>
  <c r="FM25" i="20" s="1"/>
  <c r="GC49" i="20"/>
  <c r="EC49" i="20"/>
  <c r="EQ49" i="20" s="1"/>
  <c r="DA58" i="20"/>
  <c r="CH58" i="20"/>
  <c r="DI58" i="20"/>
  <c r="CJ58" i="20"/>
  <c r="DQ58" i="20"/>
  <c r="CF58" i="20"/>
  <c r="DP16" i="20"/>
  <c r="DP38" i="20" s="1"/>
  <c r="CV58" i="20"/>
  <c r="CR58" i="20"/>
  <c r="DT58" i="20"/>
  <c r="CN58" i="20"/>
  <c r="CL58" i="20"/>
  <c r="DW58" i="20"/>
  <c r="CO58" i="20"/>
  <c r="DH58" i="20"/>
  <c r="CA58" i="20"/>
  <c r="CQ58" i="20"/>
  <c r="DK58" i="20"/>
  <c r="DF58" i="20"/>
  <c r="DV58" i="20"/>
  <c r="CR54" i="20"/>
  <c r="DD54" i="20"/>
  <c r="CZ54" i="20"/>
  <c r="CT54" i="20"/>
  <c r="CC54" i="20"/>
  <c r="CS54" i="20"/>
  <c r="DI54" i="20"/>
  <c r="CA54" i="20"/>
  <c r="CQ54" i="20"/>
  <c r="DG54" i="20"/>
  <c r="DW54" i="20"/>
  <c r="CJ54" i="20"/>
  <c r="DT54" i="20"/>
  <c r="GC51" i="20"/>
  <c r="FS16" i="20"/>
  <c r="FM58" i="20"/>
  <c r="CV26" i="20"/>
  <c r="CT32" i="20"/>
  <c r="CV32" i="20"/>
  <c r="CP16" i="20"/>
  <c r="CP38" i="20" s="1"/>
  <c r="DV66" i="20"/>
  <c r="DX16" i="20"/>
  <c r="DX42" i="20" s="1"/>
  <c r="CH66" i="20"/>
  <c r="DB66" i="20"/>
  <c r="DO45" i="20"/>
  <c r="DC16" i="20"/>
  <c r="DC41" i="20" s="1"/>
  <c r="CT18" i="20"/>
  <c r="GI63" i="20"/>
  <c r="HI63" i="20" s="1"/>
  <c r="CP58" i="20"/>
  <c r="DL58" i="20"/>
  <c r="DD58" i="20"/>
  <c r="CG58" i="20"/>
  <c r="CW58" i="20"/>
  <c r="DS58" i="20"/>
  <c r="CI58" i="20"/>
  <c r="CZ58" i="20"/>
  <c r="CX58" i="20"/>
  <c r="DN58" i="20"/>
  <c r="DP54" i="20"/>
  <c r="GC56" i="20"/>
  <c r="CF54" i="20"/>
  <c r="CD54" i="20"/>
  <c r="DJ54" i="20"/>
  <c r="CK54" i="20"/>
  <c r="DA54" i="20"/>
  <c r="DQ54" i="20"/>
  <c r="CI54" i="20"/>
  <c r="CY54" i="20"/>
  <c r="DO54" i="20"/>
  <c r="CV54" i="20"/>
  <c r="CB16" i="20"/>
  <c r="CB33" i="20" s="1"/>
  <c r="GI62" i="20"/>
  <c r="GJ62" i="20" s="1"/>
  <c r="FM66" i="20"/>
  <c r="DX53" i="20"/>
  <c r="DN53" i="20"/>
  <c r="DD53" i="20"/>
  <c r="CT53" i="20"/>
  <c r="CJ53" i="20"/>
  <c r="DP53" i="20"/>
  <c r="DH53" i="20"/>
  <c r="CV53" i="20"/>
  <c r="CL53" i="20"/>
  <c r="CB53" i="20"/>
  <c r="DR53" i="20"/>
  <c r="CZ53" i="20"/>
  <c r="CD53" i="20"/>
  <c r="DK16" i="20"/>
  <c r="DK39" i="20" s="1"/>
  <c r="DJ53" i="20"/>
  <c r="CN53" i="20"/>
  <c r="CR53" i="20"/>
  <c r="DB53" i="20"/>
  <c r="CF53" i="20"/>
  <c r="DV53" i="20"/>
  <c r="DR56" i="20"/>
  <c r="DJ56" i="20"/>
  <c r="CZ56" i="20"/>
  <c r="CN56" i="20"/>
  <c r="CD56" i="20"/>
  <c r="DT56" i="20"/>
  <c r="DL56" i="20"/>
  <c r="DB56" i="20"/>
  <c r="CR56" i="20"/>
  <c r="CF56" i="20"/>
  <c r="DP56" i="20"/>
  <c r="CV56" i="20"/>
  <c r="CB56" i="20"/>
  <c r="DH56" i="20"/>
  <c r="CL56" i="20"/>
  <c r="CT56" i="20"/>
  <c r="DD56" i="20"/>
  <c r="DX56" i="20"/>
  <c r="CJ56" i="20"/>
  <c r="DN16" i="20"/>
  <c r="DN42" i="20" s="1"/>
  <c r="GJ61" i="20"/>
  <c r="CB58" i="20"/>
  <c r="CD58" i="20"/>
  <c r="DO58" i="20"/>
  <c r="CK58" i="20"/>
  <c r="DC58" i="20"/>
  <c r="DX58" i="20"/>
  <c r="CM58" i="20"/>
  <c r="DE58" i="20"/>
  <c r="DB58" i="20"/>
  <c r="DR58" i="20"/>
  <c r="DF54" i="20"/>
  <c r="CV18" i="20"/>
  <c r="DN54" i="20"/>
  <c r="CP54" i="20"/>
  <c r="CL54" i="20"/>
  <c r="DR54" i="20"/>
  <c r="CO54" i="20"/>
  <c r="DE54" i="20"/>
  <c r="DU54" i="20"/>
  <c r="CM54" i="20"/>
  <c r="DC54" i="20"/>
  <c r="DS54" i="20"/>
  <c r="CX54" i="20"/>
  <c r="GC58" i="20"/>
  <c r="CH54" i="20"/>
  <c r="CJ16" i="20"/>
  <c r="CJ39" i="20" s="1"/>
  <c r="DV55" i="20"/>
  <c r="DL55" i="20"/>
  <c r="CX55" i="20"/>
  <c r="CH55" i="20"/>
  <c r="DM16" i="20"/>
  <c r="DM40" i="20" s="1"/>
  <c r="CZ55" i="20"/>
  <c r="CN55" i="20"/>
  <c r="DT55" i="20"/>
  <c r="DD55" i="20"/>
  <c r="CB55" i="20"/>
  <c r="DR55" i="20"/>
  <c r="CR55" i="20"/>
  <c r="CP55" i="20"/>
  <c r="CF55" i="20"/>
  <c r="DH55" i="20"/>
  <c r="DT51" i="20"/>
  <c r="DL51" i="20"/>
  <c r="DF51" i="20"/>
  <c r="CX51" i="20"/>
  <c r="CM51" i="20"/>
  <c r="CD51" i="20"/>
  <c r="DX51" i="20"/>
  <c r="DN51" i="20"/>
  <c r="DH51" i="20"/>
  <c r="CY51" i="20"/>
  <c r="CP51" i="20"/>
  <c r="CE51" i="20"/>
  <c r="DJ51" i="20"/>
  <c r="CT51" i="20"/>
  <c r="CB51" i="20"/>
  <c r="CR51" i="20"/>
  <c r="DS51" i="20"/>
  <c r="DD51" i="20"/>
  <c r="CJ51" i="20"/>
  <c r="CI51" i="20"/>
  <c r="DI16" i="20"/>
  <c r="DI40" i="20" s="1"/>
  <c r="DR51" i="20"/>
  <c r="CZ51" i="20"/>
  <c r="CL16" i="20"/>
  <c r="CL37" i="20" s="1"/>
  <c r="CV28" i="20"/>
  <c r="CT28" i="20"/>
  <c r="CK16" i="20"/>
  <c r="CK41" i="20" s="1"/>
  <c r="GC61" i="20"/>
  <c r="EC61" i="20"/>
  <c r="DR64" i="20"/>
  <c r="DN64" i="20"/>
  <c r="DJ64" i="20"/>
  <c r="DF64" i="20"/>
  <c r="DB64" i="20"/>
  <c r="CX64" i="20"/>
  <c r="CT64" i="20"/>
  <c r="CP64" i="20"/>
  <c r="CL64" i="20"/>
  <c r="CH64" i="20"/>
  <c r="CD64" i="20"/>
  <c r="DX64" i="20"/>
  <c r="DT64" i="20"/>
  <c r="DP64" i="20"/>
  <c r="DL64" i="20"/>
  <c r="DH64" i="20"/>
  <c r="DD64" i="20"/>
  <c r="CZ64" i="20"/>
  <c r="CV64" i="20"/>
  <c r="CR64" i="20"/>
  <c r="CN64" i="20"/>
  <c r="CJ64" i="20"/>
  <c r="CF64" i="20"/>
  <c r="CB64" i="20"/>
  <c r="DO64" i="20"/>
  <c r="DG64" i="20"/>
  <c r="CY64" i="20"/>
  <c r="CQ64" i="20"/>
  <c r="CI64" i="20"/>
  <c r="CA64" i="20"/>
  <c r="DS64" i="20"/>
  <c r="DK64" i="20"/>
  <c r="DC64" i="20"/>
  <c r="CU64" i="20"/>
  <c r="CM64" i="20"/>
  <c r="CE64" i="20"/>
  <c r="DU64" i="20"/>
  <c r="DE64" i="20"/>
  <c r="CO64" i="20"/>
  <c r="DW64" i="20"/>
  <c r="DI64" i="20"/>
  <c r="CK64" i="20"/>
  <c r="DA64" i="20"/>
  <c r="CG64" i="20"/>
  <c r="CW64" i="20"/>
  <c r="CS64" i="20"/>
  <c r="DQ64" i="20"/>
  <c r="CC64" i="20"/>
  <c r="DV16" i="20"/>
  <c r="DV39" i="20" s="1"/>
  <c r="DM64" i="20"/>
  <c r="GC59" i="20"/>
  <c r="EC59" i="20"/>
  <c r="HW57" i="20"/>
  <c r="HS57" i="20"/>
  <c r="HO57" i="20"/>
  <c r="HK57" i="20"/>
  <c r="HU57" i="20"/>
  <c r="HQ57" i="20"/>
  <c r="HM57" i="20"/>
  <c r="HI57" i="20"/>
  <c r="GH48" i="20"/>
  <c r="GV48" i="20"/>
  <c r="GW48" i="20" s="1"/>
  <c r="GI48" i="20"/>
  <c r="GI39" i="20"/>
  <c r="GV39" i="20"/>
  <c r="GW39" i="20" s="1"/>
  <c r="EE56" i="20"/>
  <c r="EQ56" i="20"/>
  <c r="FQ16" i="20"/>
  <c r="FQ42" i="20" s="1"/>
  <c r="EM56" i="20"/>
  <c r="FM56" i="20"/>
  <c r="GC47" i="20"/>
  <c r="EC47" i="20"/>
  <c r="GJ57" i="20"/>
  <c r="EC40" i="20"/>
  <c r="EQ53" i="20"/>
  <c r="EM53" i="20"/>
  <c r="EE53" i="20"/>
  <c r="FM53" i="20"/>
  <c r="FN16" i="20"/>
  <c r="FN56" i="20" s="1"/>
  <c r="CV40" i="20"/>
  <c r="CN40" i="20"/>
  <c r="CT40" i="20"/>
  <c r="CX16" i="20"/>
  <c r="CX39" i="20" s="1"/>
  <c r="DK40" i="20"/>
  <c r="CP40" i="20"/>
  <c r="FM42" i="20"/>
  <c r="EQ42" i="20"/>
  <c r="FC16" i="20"/>
  <c r="FC51" i="20" s="1"/>
  <c r="EE42" i="20"/>
  <c r="EM42" i="20"/>
  <c r="CV31" i="20"/>
  <c r="CT31" i="20"/>
  <c r="CO16" i="20"/>
  <c r="CO39" i="20" s="1"/>
  <c r="CV22" i="20"/>
  <c r="CF16" i="20"/>
  <c r="CF40" i="20" s="1"/>
  <c r="CT22" i="20"/>
  <c r="EC20" i="20"/>
  <c r="HW52" i="20"/>
  <c r="HS52" i="20"/>
  <c r="HO52" i="20"/>
  <c r="HK52" i="20"/>
  <c r="HU52" i="20"/>
  <c r="HQ52" i="20"/>
  <c r="HM52" i="20"/>
  <c r="HI52" i="20"/>
  <c r="EC37" i="20"/>
  <c r="CT29" i="20"/>
  <c r="CV29" i="20"/>
  <c r="CM16" i="20"/>
  <c r="CM41" i="20" s="1"/>
  <c r="EQ58" i="20"/>
  <c r="EC27" i="20"/>
  <c r="CV24" i="20"/>
  <c r="CH16" i="20"/>
  <c r="CH37" i="20" s="1"/>
  <c r="CT24" i="20"/>
  <c r="CV23" i="20"/>
  <c r="CT23" i="20"/>
  <c r="CG16" i="20"/>
  <c r="CG35" i="20" s="1"/>
  <c r="EC21" i="20"/>
  <c r="GH44" i="20"/>
  <c r="GV44" i="20"/>
  <c r="GW44" i="20" s="1"/>
  <c r="GI44" i="20"/>
  <c r="DX43" i="20"/>
  <c r="DT43" i="20"/>
  <c r="DP43" i="20"/>
  <c r="DL43" i="20"/>
  <c r="DH43" i="20"/>
  <c r="DD43" i="20"/>
  <c r="CZ43" i="20"/>
  <c r="CV43" i="20"/>
  <c r="CR43" i="20"/>
  <c r="CN43" i="20"/>
  <c r="CJ43" i="20"/>
  <c r="CF43" i="20"/>
  <c r="CB43" i="20"/>
  <c r="DW43" i="20"/>
  <c r="DR43" i="20"/>
  <c r="DM43" i="20"/>
  <c r="DG43" i="20"/>
  <c r="DB43" i="20"/>
  <c r="CW43" i="20"/>
  <c r="CQ43" i="20"/>
  <c r="CL43" i="20"/>
  <c r="CG43" i="20"/>
  <c r="CA43" i="20"/>
  <c r="DU43" i="20"/>
  <c r="DO43" i="20"/>
  <c r="DJ43" i="20"/>
  <c r="DE43" i="20"/>
  <c r="CY43" i="20"/>
  <c r="CT43" i="20"/>
  <c r="CO43" i="20"/>
  <c r="CI43" i="20"/>
  <c r="CD43" i="20"/>
  <c r="DS43" i="20"/>
  <c r="DN43" i="20"/>
  <c r="DI43" i="20"/>
  <c r="DC43" i="20"/>
  <c r="CX43" i="20"/>
  <c r="CS43" i="20"/>
  <c r="CM43" i="20"/>
  <c r="CH43" i="20"/>
  <c r="CC43" i="20"/>
  <c r="DK43" i="20"/>
  <c r="CP43" i="20"/>
  <c r="DF43" i="20"/>
  <c r="CK43" i="20"/>
  <c r="DV43" i="20"/>
  <c r="CE43" i="20"/>
  <c r="DA16" i="20"/>
  <c r="DA37" i="20" s="1"/>
  <c r="DQ43" i="20"/>
  <c r="CU43" i="20"/>
  <c r="GC43" i="20"/>
  <c r="EC43" i="20"/>
  <c r="EQ18" i="20"/>
  <c r="GV66" i="20"/>
  <c r="GW66" i="20" s="1"/>
  <c r="GI66" i="20"/>
  <c r="GH66" i="20"/>
  <c r="GC62" i="20"/>
  <c r="EC62" i="20"/>
  <c r="DV61" i="20"/>
  <c r="DR61" i="20"/>
  <c r="DN61" i="20"/>
  <c r="DJ61" i="20"/>
  <c r="DF61" i="20"/>
  <c r="DB61" i="20"/>
  <c r="CX61" i="20"/>
  <c r="CT61" i="20"/>
  <c r="CP61" i="20"/>
  <c r="CL61" i="20"/>
  <c r="CH61" i="20"/>
  <c r="CD61" i="20"/>
  <c r="DX61" i="20"/>
  <c r="DT61" i="20"/>
  <c r="DP61" i="20"/>
  <c r="DL61" i="20"/>
  <c r="DH61" i="20"/>
  <c r="DD61" i="20"/>
  <c r="CZ61" i="20"/>
  <c r="CV61" i="20"/>
  <c r="CR61" i="20"/>
  <c r="CN61" i="20"/>
  <c r="CJ61" i="20"/>
  <c r="CF61" i="20"/>
  <c r="CB61" i="20"/>
  <c r="DK61" i="20"/>
  <c r="DC61" i="20"/>
  <c r="CU61" i="20"/>
  <c r="CM61" i="20"/>
  <c r="CE61" i="20"/>
  <c r="DW61" i="20"/>
  <c r="DO61" i="20"/>
  <c r="DG61" i="20"/>
  <c r="CY61" i="20"/>
  <c r="CQ61" i="20"/>
  <c r="CI61" i="20"/>
  <c r="CA61" i="20"/>
  <c r="DM61" i="20"/>
  <c r="CW61" i="20"/>
  <c r="CG61" i="20"/>
  <c r="DQ61" i="20"/>
  <c r="CS61" i="20"/>
  <c r="DU61" i="20"/>
  <c r="DA61" i="20"/>
  <c r="CO61" i="20"/>
  <c r="DI61" i="20"/>
  <c r="CK61" i="20"/>
  <c r="DE61" i="20"/>
  <c r="CC61" i="20"/>
  <c r="DS16" i="20"/>
  <c r="DS40" i="20" s="1"/>
  <c r="GC60" i="20"/>
  <c r="EC60" i="20"/>
  <c r="DV59" i="20"/>
  <c r="DR59" i="20"/>
  <c r="DN59" i="20"/>
  <c r="DJ59" i="20"/>
  <c r="DF59" i="20"/>
  <c r="DB59" i="20"/>
  <c r="CX59" i="20"/>
  <c r="CT59" i="20"/>
  <c r="CP59" i="20"/>
  <c r="CL59" i="20"/>
  <c r="CH59" i="20"/>
  <c r="CD59" i="20"/>
  <c r="DX59" i="20"/>
  <c r="DT59" i="20"/>
  <c r="DP59" i="20"/>
  <c r="DL59" i="20"/>
  <c r="DH59" i="20"/>
  <c r="DD59" i="20"/>
  <c r="CZ59" i="20"/>
  <c r="CV59" i="20"/>
  <c r="CR59" i="20"/>
  <c r="CN59" i="20"/>
  <c r="CJ59" i="20"/>
  <c r="CF59" i="20"/>
  <c r="CB59" i="20"/>
  <c r="DW59" i="20"/>
  <c r="DO59" i="20"/>
  <c r="DG59" i="20"/>
  <c r="CY59" i="20"/>
  <c r="CQ59" i="20"/>
  <c r="CI59" i="20"/>
  <c r="CA59" i="20"/>
  <c r="DS59" i="20"/>
  <c r="DK59" i="20"/>
  <c r="DC59" i="20"/>
  <c r="CU59" i="20"/>
  <c r="CM59" i="20"/>
  <c r="CE59" i="20"/>
  <c r="DM59" i="20"/>
  <c r="CW59" i="20"/>
  <c r="CG59" i="20"/>
  <c r="DI59" i="20"/>
  <c r="CO59" i="20"/>
  <c r="DU59" i="20"/>
  <c r="CS59" i="20"/>
  <c r="CK59" i="20"/>
  <c r="DE59" i="20"/>
  <c r="CC59" i="20"/>
  <c r="DA59" i="20"/>
  <c r="DQ16" i="20"/>
  <c r="DQ33" i="20" s="1"/>
  <c r="HU61" i="20"/>
  <c r="HM61" i="20"/>
  <c r="HQ61" i="20"/>
  <c r="HI61" i="20"/>
  <c r="HK61" i="20"/>
  <c r="HW61" i="20"/>
  <c r="HO61" i="20"/>
  <c r="HS61" i="20"/>
  <c r="DL42" i="20"/>
  <c r="CV42" i="20"/>
  <c r="CN42" i="20"/>
  <c r="CZ16" i="20"/>
  <c r="CZ39" i="20" s="1"/>
  <c r="DO42" i="20"/>
  <c r="CP42" i="20"/>
  <c r="CT42" i="20"/>
  <c r="GJ53" i="20"/>
  <c r="DH39" i="20"/>
  <c r="CV39" i="20"/>
  <c r="CN39" i="20"/>
  <c r="DO39" i="20"/>
  <c r="CT39" i="20"/>
  <c r="CI39" i="20"/>
  <c r="CP39" i="20"/>
  <c r="CW16" i="20"/>
  <c r="CW33" i="20" s="1"/>
  <c r="EC33" i="20"/>
  <c r="GH23" i="20"/>
  <c r="GV23" i="20"/>
  <c r="GW23" i="20" s="1"/>
  <c r="GI23" i="20"/>
  <c r="CV20" i="20"/>
  <c r="CT20" i="20"/>
  <c r="CD16" i="20"/>
  <c r="CD40" i="20" s="1"/>
  <c r="HU49" i="20"/>
  <c r="HQ49" i="20"/>
  <c r="HM49" i="20"/>
  <c r="HI49" i="20"/>
  <c r="HW49" i="20"/>
  <c r="HS49" i="20"/>
  <c r="HK49" i="20"/>
  <c r="HO49" i="20"/>
  <c r="CT37" i="20"/>
  <c r="CV37" i="20"/>
  <c r="CU16" i="20"/>
  <c r="CU41" i="20" s="1"/>
  <c r="EC31" i="20"/>
  <c r="GJ50" i="20"/>
  <c r="CV21" i="20"/>
  <c r="CT21" i="20"/>
  <c r="CE16" i="20"/>
  <c r="CE39" i="20" s="1"/>
  <c r="EC19" i="20"/>
  <c r="CV35" i="20"/>
  <c r="CT35" i="20"/>
  <c r="CS16" i="20"/>
  <c r="CS39" i="20" s="1"/>
  <c r="EC35" i="20"/>
  <c r="FM26" i="20"/>
  <c r="EQ17" i="20"/>
  <c r="EM17" i="20"/>
  <c r="EE17" i="20"/>
  <c r="FM17" i="20"/>
  <c r="ED16" i="20"/>
  <c r="FM18" i="20"/>
  <c r="GC65" i="20"/>
  <c r="EC65" i="20"/>
  <c r="DV62" i="20"/>
  <c r="DR62" i="20"/>
  <c r="DN62" i="20"/>
  <c r="DJ62" i="20"/>
  <c r="DF62" i="20"/>
  <c r="DB62" i="20"/>
  <c r="CX62" i="20"/>
  <c r="CT62" i="20"/>
  <c r="CP62" i="20"/>
  <c r="CL62" i="20"/>
  <c r="CH62" i="20"/>
  <c r="CD62" i="20"/>
  <c r="DX62" i="20"/>
  <c r="DP62" i="20"/>
  <c r="DL62" i="20"/>
  <c r="DH62" i="20"/>
  <c r="DD62" i="20"/>
  <c r="CZ62" i="20"/>
  <c r="CV62" i="20"/>
  <c r="CR62" i="20"/>
  <c r="CN62" i="20"/>
  <c r="CJ62" i="20"/>
  <c r="CF62" i="20"/>
  <c r="CB62" i="20"/>
  <c r="DS62" i="20"/>
  <c r="DK62" i="20"/>
  <c r="DC62" i="20"/>
  <c r="CU62" i="20"/>
  <c r="CM62" i="20"/>
  <c r="CE62" i="20"/>
  <c r="DU62" i="20"/>
  <c r="DO62" i="20"/>
  <c r="DG62" i="20"/>
  <c r="CY62" i="20"/>
  <c r="CQ62" i="20"/>
  <c r="CI62" i="20"/>
  <c r="CA62" i="20"/>
  <c r="DQ62" i="20"/>
  <c r="DA62" i="20"/>
  <c r="CK62" i="20"/>
  <c r="DW62" i="20"/>
  <c r="DE62" i="20"/>
  <c r="CG62" i="20"/>
  <c r="DI62" i="20"/>
  <c r="CC62" i="20"/>
  <c r="DT16" i="20"/>
  <c r="DT39" i="20" s="1"/>
  <c r="CW62" i="20"/>
  <c r="CS62" i="20"/>
  <c r="DM62" i="20"/>
  <c r="CO62" i="20"/>
  <c r="GC63" i="20"/>
  <c r="EC63" i="20"/>
  <c r="DV60" i="20"/>
  <c r="DN60" i="20"/>
  <c r="DJ60" i="20"/>
  <c r="DF60" i="20"/>
  <c r="DB60" i="20"/>
  <c r="CX60" i="20"/>
  <c r="CT60" i="20"/>
  <c r="CP60" i="20"/>
  <c r="CL60" i="20"/>
  <c r="CH60" i="20"/>
  <c r="CD60" i="20"/>
  <c r="DX60" i="20"/>
  <c r="DT60" i="20"/>
  <c r="DP60" i="20"/>
  <c r="DL60" i="20"/>
  <c r="DH60" i="20"/>
  <c r="DD60" i="20"/>
  <c r="CZ60" i="20"/>
  <c r="CV60" i="20"/>
  <c r="CR60" i="20"/>
  <c r="CN60" i="20"/>
  <c r="CJ60" i="20"/>
  <c r="CF60" i="20"/>
  <c r="CB60" i="20"/>
  <c r="DU60" i="20"/>
  <c r="DO60" i="20"/>
  <c r="DG60" i="20"/>
  <c r="CY60" i="20"/>
  <c r="CQ60" i="20"/>
  <c r="CI60" i="20"/>
  <c r="CA60" i="20"/>
  <c r="DK60" i="20"/>
  <c r="DC60" i="20"/>
  <c r="CU60" i="20"/>
  <c r="CM60" i="20"/>
  <c r="CE60" i="20"/>
  <c r="DW60" i="20"/>
  <c r="DM60" i="20"/>
  <c r="CW60" i="20"/>
  <c r="CG60" i="20"/>
  <c r="DS60" i="20"/>
  <c r="DE60" i="20"/>
  <c r="CK60" i="20"/>
  <c r="DI60" i="20"/>
  <c r="CC60" i="20"/>
  <c r="DA60" i="20"/>
  <c r="CS60" i="20"/>
  <c r="DR16" i="20"/>
  <c r="DR39" i="20" s="1"/>
  <c r="DQ60" i="20"/>
  <c r="CO60" i="20"/>
  <c r="DX46" i="20"/>
  <c r="DT46" i="20"/>
  <c r="DP46" i="20"/>
  <c r="DL46" i="20"/>
  <c r="DH46" i="20"/>
  <c r="CZ46" i="20"/>
  <c r="CV46" i="20"/>
  <c r="CR46" i="20"/>
  <c r="CN46" i="20"/>
  <c r="CJ46" i="20"/>
  <c r="CF46" i="20"/>
  <c r="CB46" i="20"/>
  <c r="DU46" i="20"/>
  <c r="DO46" i="20"/>
  <c r="DJ46" i="20"/>
  <c r="DE46" i="20"/>
  <c r="DA46" i="20"/>
  <c r="CU46" i="20"/>
  <c r="CP46" i="20"/>
  <c r="CK46" i="20"/>
  <c r="CE46" i="20"/>
  <c r="DD16" i="20"/>
  <c r="DD39" i="20" s="1"/>
  <c r="DW46" i="20"/>
  <c r="DR46" i="20"/>
  <c r="DM46" i="20"/>
  <c r="DG46" i="20"/>
  <c r="DC46" i="20"/>
  <c r="CX46" i="20"/>
  <c r="CS46" i="20"/>
  <c r="CM46" i="20"/>
  <c r="CH46" i="20"/>
  <c r="CC46" i="20"/>
  <c r="DV46" i="20"/>
  <c r="DQ46" i="20"/>
  <c r="DK46" i="20"/>
  <c r="DF46" i="20"/>
  <c r="DB46" i="20"/>
  <c r="CW46" i="20"/>
  <c r="CQ46" i="20"/>
  <c r="CL46" i="20"/>
  <c r="CG46" i="20"/>
  <c r="CA46" i="20"/>
  <c r="CI46" i="20"/>
  <c r="DS46" i="20"/>
  <c r="CY46" i="20"/>
  <c r="CD46" i="20"/>
  <c r="DN46" i="20"/>
  <c r="CT46" i="20"/>
  <c r="DI46" i="20"/>
  <c r="CO46" i="20"/>
  <c r="HQ59" i="20"/>
  <c r="HI59" i="20"/>
  <c r="HU59" i="20"/>
  <c r="HM59" i="20"/>
  <c r="HK59" i="20"/>
  <c r="HW59" i="20"/>
  <c r="HS59" i="20"/>
  <c r="HO59" i="20"/>
  <c r="HU51" i="20"/>
  <c r="HQ51" i="20"/>
  <c r="HM51" i="20"/>
  <c r="HI51" i="20"/>
  <c r="HK51" i="20"/>
  <c r="HS51" i="20"/>
  <c r="HW51" i="20"/>
  <c r="HO51" i="20"/>
  <c r="GC48" i="20"/>
  <c r="EC48" i="20"/>
  <c r="DP41" i="20"/>
  <c r="DD41" i="20"/>
  <c r="CV41" i="20"/>
  <c r="CN41" i="20"/>
  <c r="CF41" i="20"/>
  <c r="CP41" i="20"/>
  <c r="DO41" i="20"/>
  <c r="CT41" i="20"/>
  <c r="CI41" i="20"/>
  <c r="CY16" i="20"/>
  <c r="CY40" i="20" s="1"/>
  <c r="EC39" i="20"/>
  <c r="I18" i="20"/>
  <c r="GG18" i="20" s="1"/>
  <c r="HW53" i="20"/>
  <c r="HS53" i="20"/>
  <c r="HO53" i="20"/>
  <c r="HK53" i="20"/>
  <c r="HU53" i="20"/>
  <c r="HQ53" i="20"/>
  <c r="HM53" i="20"/>
  <c r="HI53" i="20"/>
  <c r="FM51" i="20"/>
  <c r="EM51" i="20"/>
  <c r="EQ51" i="20"/>
  <c r="EE51" i="20"/>
  <c r="FL16" i="20"/>
  <c r="FL17" i="20" s="1"/>
  <c r="DX47" i="20"/>
  <c r="DT47" i="20"/>
  <c r="DP47" i="20"/>
  <c r="DL47" i="20"/>
  <c r="DH47" i="20"/>
  <c r="DD47" i="20"/>
  <c r="CZ47" i="20"/>
  <c r="CV47" i="20"/>
  <c r="CR47" i="20"/>
  <c r="CN47" i="20"/>
  <c r="CJ47" i="20"/>
  <c r="CF47" i="20"/>
  <c r="CB47" i="20"/>
  <c r="DW47" i="20"/>
  <c r="DR47" i="20"/>
  <c r="DM47" i="20"/>
  <c r="DG47" i="20"/>
  <c r="DB47" i="20"/>
  <c r="CW47" i="20"/>
  <c r="CQ47" i="20"/>
  <c r="CL47" i="20"/>
  <c r="CG47" i="20"/>
  <c r="CA47" i="20"/>
  <c r="DV47" i="20"/>
  <c r="DO47" i="20"/>
  <c r="DI47" i="20"/>
  <c r="DA47" i="20"/>
  <c r="CT47" i="20"/>
  <c r="CM47" i="20"/>
  <c r="CE47" i="20"/>
  <c r="DU47" i="20"/>
  <c r="DN47" i="20"/>
  <c r="DF47" i="20"/>
  <c r="CY47" i="20"/>
  <c r="CS47" i="20"/>
  <c r="CK47" i="20"/>
  <c r="CD47" i="20"/>
  <c r="DS47" i="20"/>
  <c r="DK47" i="20"/>
  <c r="CX47" i="20"/>
  <c r="CP47" i="20"/>
  <c r="CI47" i="20"/>
  <c r="CC47" i="20"/>
  <c r="DQ47" i="20"/>
  <c r="DJ47" i="20"/>
  <c r="DC47" i="20"/>
  <c r="CU47" i="20"/>
  <c r="CO47" i="20"/>
  <c r="CH47" i="20"/>
  <c r="DE16" i="20"/>
  <c r="DE40" i="20" s="1"/>
  <c r="CT33" i="20"/>
  <c r="CV33" i="20"/>
  <c r="CQ16" i="20"/>
  <c r="CQ40" i="20" s="1"/>
  <c r="GV21" i="20"/>
  <c r="GW21" i="20" s="1"/>
  <c r="GI21" i="20"/>
  <c r="GH21" i="20"/>
  <c r="HU50" i="20"/>
  <c r="HQ50" i="20"/>
  <c r="HM50" i="20"/>
  <c r="HI50" i="20"/>
  <c r="HO50" i="20"/>
  <c r="HK50" i="20"/>
  <c r="HW50" i="20"/>
  <c r="HS50" i="20"/>
  <c r="GH27" i="20"/>
  <c r="GI27" i="20"/>
  <c r="GV27" i="20"/>
  <c r="GW27" i="20" s="1"/>
  <c r="CV19" i="20"/>
  <c r="CT19" i="20"/>
  <c r="CC16" i="20"/>
  <c r="CC40" i="20" s="1"/>
  <c r="EQ66" i="20"/>
  <c r="FM46" i="20"/>
  <c r="EQ46" i="20"/>
  <c r="FG16" i="20"/>
  <c r="FG51" i="20" s="1"/>
  <c r="EM46" i="20"/>
  <c r="EE46" i="20"/>
  <c r="DX44" i="20"/>
  <c r="DT44" i="20"/>
  <c r="DP44" i="20"/>
  <c r="DL44" i="20"/>
  <c r="DH44" i="20"/>
  <c r="DD44" i="20"/>
  <c r="CZ44" i="20"/>
  <c r="CV44" i="20"/>
  <c r="CR44" i="20"/>
  <c r="CN44" i="20"/>
  <c r="CJ44" i="20"/>
  <c r="CF44" i="20"/>
  <c r="CB44" i="20"/>
  <c r="DW44" i="20"/>
  <c r="DR44" i="20"/>
  <c r="DM44" i="20"/>
  <c r="DG44" i="20"/>
  <c r="CW44" i="20"/>
  <c r="CQ44" i="20"/>
  <c r="CL44" i="20"/>
  <c r="CG44" i="20"/>
  <c r="CA44" i="20"/>
  <c r="DU44" i="20"/>
  <c r="DO44" i="20"/>
  <c r="DJ44" i="20"/>
  <c r="DE44" i="20"/>
  <c r="CY44" i="20"/>
  <c r="CT44" i="20"/>
  <c r="CO44" i="20"/>
  <c r="CI44" i="20"/>
  <c r="CD44" i="20"/>
  <c r="DB16" i="20"/>
  <c r="DB42" i="20" s="1"/>
  <c r="DS44" i="20"/>
  <c r="DN44" i="20"/>
  <c r="DI44" i="20"/>
  <c r="DC44" i="20"/>
  <c r="CX44" i="20"/>
  <c r="CS44" i="20"/>
  <c r="CM44" i="20"/>
  <c r="CH44" i="20"/>
  <c r="CC44" i="20"/>
  <c r="DF44" i="20"/>
  <c r="CP44" i="20"/>
  <c r="DV44" i="20"/>
  <c r="CK44" i="20"/>
  <c r="DQ44" i="20"/>
  <c r="DA44" i="20"/>
  <c r="CE44" i="20"/>
  <c r="DK44" i="20"/>
  <c r="CU44" i="20"/>
  <c r="GC44" i="20"/>
  <c r="EC44" i="20"/>
  <c r="GH43" i="20"/>
  <c r="GI43" i="20"/>
  <c r="GV43" i="20"/>
  <c r="GW43" i="20" s="1"/>
  <c r="CT17" i="20"/>
  <c r="CV17" i="20"/>
  <c r="CA16" i="20"/>
  <c r="CA41" i="20" s="1"/>
  <c r="AY17" i="5"/>
  <c r="BF17" i="5" s="1"/>
  <c r="DV65" i="20"/>
  <c r="DR65" i="20"/>
  <c r="DN65" i="20"/>
  <c r="DJ65" i="20"/>
  <c r="DF65" i="20"/>
  <c r="DB65" i="20"/>
  <c r="CX65" i="20"/>
  <c r="CT65" i="20"/>
  <c r="CP65" i="20"/>
  <c r="CL65" i="20"/>
  <c r="CH65" i="20"/>
  <c r="CD65" i="20"/>
  <c r="DX65" i="20"/>
  <c r="DT65" i="20"/>
  <c r="DP65" i="20"/>
  <c r="DL65" i="20"/>
  <c r="DH65" i="20"/>
  <c r="DD65" i="20"/>
  <c r="CZ65" i="20"/>
  <c r="CV65" i="20"/>
  <c r="CR65" i="20"/>
  <c r="CN65" i="20"/>
  <c r="CJ65" i="20"/>
  <c r="CF65" i="20"/>
  <c r="CB65" i="20"/>
  <c r="DS65" i="20"/>
  <c r="DK65" i="20"/>
  <c r="DC65" i="20"/>
  <c r="CU65" i="20"/>
  <c r="CM65" i="20"/>
  <c r="CE65" i="20"/>
  <c r="DO65" i="20"/>
  <c r="DG65" i="20"/>
  <c r="CY65" i="20"/>
  <c r="CQ65" i="20"/>
  <c r="CI65" i="20"/>
  <c r="CA65" i="20"/>
  <c r="DU65" i="20"/>
  <c r="DE65" i="20"/>
  <c r="CO65" i="20"/>
  <c r="DM65" i="20"/>
  <c r="CS65" i="20"/>
  <c r="DI65" i="20"/>
  <c r="CK65" i="20"/>
  <c r="CG65" i="20"/>
  <c r="DQ65" i="20"/>
  <c r="CC65" i="20"/>
  <c r="DA65" i="20"/>
  <c r="CW65" i="20"/>
  <c r="DW16" i="20"/>
  <c r="DW42" i="20" s="1"/>
  <c r="GC64" i="20"/>
  <c r="EC64" i="20"/>
  <c r="DV63" i="20"/>
  <c r="DR63" i="20"/>
  <c r="DN63" i="20"/>
  <c r="DJ63" i="20"/>
  <c r="DF63" i="20"/>
  <c r="DB63" i="20"/>
  <c r="CX63" i="20"/>
  <c r="CT63" i="20"/>
  <c r="CP63" i="20"/>
  <c r="CL63" i="20"/>
  <c r="CH63" i="20"/>
  <c r="CD63" i="20"/>
  <c r="DX63" i="20"/>
  <c r="DT63" i="20"/>
  <c r="DP63" i="20"/>
  <c r="DL63" i="20"/>
  <c r="DH63" i="20"/>
  <c r="DD63" i="20"/>
  <c r="CZ63" i="20"/>
  <c r="CV63" i="20"/>
  <c r="CR63" i="20"/>
  <c r="CN63" i="20"/>
  <c r="CJ63" i="20"/>
  <c r="CF63" i="20"/>
  <c r="CB63" i="20"/>
  <c r="DW63" i="20"/>
  <c r="DO63" i="20"/>
  <c r="DG63" i="20"/>
  <c r="CY63" i="20"/>
  <c r="CQ63" i="20"/>
  <c r="CI63" i="20"/>
  <c r="CA63" i="20"/>
  <c r="DS63" i="20"/>
  <c r="DK63" i="20"/>
  <c r="DC63" i="20"/>
  <c r="CU63" i="20"/>
  <c r="CM63" i="20"/>
  <c r="CE63" i="20"/>
  <c r="DE63" i="20"/>
  <c r="CO63" i="20"/>
  <c r="DQ63" i="20"/>
  <c r="CW63" i="20"/>
  <c r="CC63" i="20"/>
  <c r="CS63" i="20"/>
  <c r="DM63" i="20"/>
  <c r="CK63" i="20"/>
  <c r="DI63" i="20"/>
  <c r="CG63" i="20"/>
  <c r="DA63" i="20"/>
  <c r="DU16" i="20"/>
  <c r="DU41" i="20" s="1"/>
  <c r="GI58" i="20"/>
  <c r="GV58" i="20"/>
  <c r="GW58" i="20" s="1"/>
  <c r="GH58" i="20"/>
  <c r="DX48" i="20"/>
  <c r="DT48" i="20"/>
  <c r="DP48" i="20"/>
  <c r="DL48" i="20"/>
  <c r="DH48" i="20"/>
  <c r="DD48" i="20"/>
  <c r="CZ48" i="20"/>
  <c r="CV48" i="20"/>
  <c r="CR48" i="20"/>
  <c r="CN48" i="20"/>
  <c r="CJ48" i="20"/>
  <c r="CF48" i="20"/>
  <c r="CB48" i="20"/>
  <c r="DW48" i="20"/>
  <c r="DR48" i="20"/>
  <c r="DM48" i="20"/>
  <c r="DG48" i="20"/>
  <c r="DB48" i="20"/>
  <c r="CW48" i="20"/>
  <c r="CQ48" i="20"/>
  <c r="CL48" i="20"/>
  <c r="CG48" i="20"/>
  <c r="CA48" i="20"/>
  <c r="DQ48" i="20"/>
  <c r="DJ48" i="20"/>
  <c r="DC48" i="20"/>
  <c r="CU48" i="20"/>
  <c r="CO48" i="20"/>
  <c r="CH48" i="20"/>
  <c r="DV48" i="20"/>
  <c r="DO48" i="20"/>
  <c r="DI48" i="20"/>
  <c r="DA48" i="20"/>
  <c r="CT48" i="20"/>
  <c r="CM48" i="20"/>
  <c r="CE48" i="20"/>
  <c r="DU48" i="20"/>
  <c r="DN48" i="20"/>
  <c r="CY48" i="20"/>
  <c r="CS48" i="20"/>
  <c r="CK48" i="20"/>
  <c r="CD48" i="20"/>
  <c r="DF16" i="20"/>
  <c r="DF40" i="20" s="1"/>
  <c r="DS48" i="20"/>
  <c r="DK48" i="20"/>
  <c r="DE48" i="20"/>
  <c r="CX48" i="20"/>
  <c r="CP48" i="20"/>
  <c r="CI48" i="20"/>
  <c r="CC48" i="20"/>
  <c r="GI40" i="20"/>
  <c r="GJ59" i="20"/>
  <c r="GH47" i="20"/>
  <c r="GI47" i="20"/>
  <c r="GV47" i="20"/>
  <c r="GW47" i="20" s="1"/>
  <c r="EE38" i="20"/>
  <c r="EM38" i="20"/>
  <c r="EY16" i="20"/>
  <c r="FM38" i="20"/>
  <c r="EQ38" i="20"/>
  <c r="EC22" i="20"/>
  <c r="GJ52" i="20"/>
  <c r="GI31" i="20"/>
  <c r="EC29" i="20"/>
  <c r="EM58" i="20"/>
  <c r="FM30" i="20"/>
  <c r="EC23" i="20"/>
  <c r="EQ26" i="20"/>
  <c r="AY13" i="5"/>
  <c r="AT18" i="5"/>
  <c r="AU18" i="5" s="1"/>
  <c r="AY16" i="5"/>
  <c r="AT24" i="5"/>
  <c r="AU24" i="5" s="1"/>
  <c r="AT23" i="5"/>
  <c r="AU23" i="5" s="1"/>
  <c r="AT15" i="5"/>
  <c r="AU15" i="5" s="1"/>
  <c r="AT14" i="5"/>
  <c r="AU14" i="5" s="1"/>
  <c r="AT22" i="5"/>
  <c r="AU22" i="5" s="1"/>
  <c r="AT21" i="5"/>
  <c r="AU21" i="5" s="1"/>
  <c r="AT25" i="5"/>
  <c r="AU25" i="5" s="1"/>
  <c r="AT26" i="5"/>
  <c r="AU26" i="5" s="1"/>
  <c r="AT19" i="5"/>
  <c r="AU19" i="5" s="1"/>
  <c r="AT20" i="5"/>
  <c r="AU20" i="5" s="1"/>
  <c r="AT27" i="5"/>
  <c r="AU27" i="5" s="1"/>
  <c r="AT13" i="5"/>
  <c r="AU13" i="5" s="1"/>
  <c r="AT17" i="5"/>
  <c r="AU17" i="5" s="1"/>
  <c r="AT16" i="5"/>
  <c r="AU16" i="5" s="1"/>
  <c r="AT28" i="5"/>
  <c r="AU28" i="5" s="1"/>
  <c r="CX41" i="20" l="1"/>
  <c r="CI40" i="20"/>
  <c r="DA41" i="20"/>
  <c r="DK41" i="20"/>
  <c r="DK42" i="20"/>
  <c r="CB40" i="20"/>
  <c r="CB42" i="20"/>
  <c r="DP42" i="20"/>
  <c r="CL40" i="20"/>
  <c r="CL41" i="20"/>
  <c r="CB41" i="20"/>
  <c r="DG39" i="20"/>
  <c r="CB39" i="20"/>
  <c r="DP39" i="20"/>
  <c r="GH40" i="20"/>
  <c r="GJ40" i="20" s="1"/>
  <c r="CD41" i="20"/>
  <c r="DA42" i="20"/>
  <c r="EU38" i="20"/>
  <c r="DV41" i="20"/>
  <c r="CM42" i="20"/>
  <c r="DO40" i="20"/>
  <c r="DP40" i="20"/>
  <c r="DJ39" i="20"/>
  <c r="DM33" i="20"/>
  <c r="EU56" i="20"/>
  <c r="GH38" i="20"/>
  <c r="DJ41" i="20"/>
  <c r="CW41" i="20"/>
  <c r="CE41" i="20"/>
  <c r="CK39" i="20"/>
  <c r="CD39" i="20"/>
  <c r="CK42" i="20"/>
  <c r="CK40" i="20"/>
  <c r="CX42" i="20"/>
  <c r="CS41" i="20"/>
  <c r="DT41" i="20"/>
  <c r="CM39" i="20"/>
  <c r="DX39" i="20"/>
  <c r="DG42" i="20"/>
  <c r="EQ34" i="20"/>
  <c r="DR41" i="20"/>
  <c r="EU66" i="20"/>
  <c r="CL39" i="20"/>
  <c r="CF39" i="20"/>
  <c r="CL42" i="20"/>
  <c r="DS42" i="20"/>
  <c r="EU42" i="20"/>
  <c r="DN40" i="20"/>
  <c r="DJ40" i="20"/>
  <c r="EE34" i="20"/>
  <c r="EU41" i="20"/>
  <c r="EU46" i="20"/>
  <c r="CJ41" i="20"/>
  <c r="EU17" i="20"/>
  <c r="EU58" i="20"/>
  <c r="CF42" i="20"/>
  <c r="EU53" i="20"/>
  <c r="EU30" i="20"/>
  <c r="EU26" i="20"/>
  <c r="FM34" i="20"/>
  <c r="EU51" i="20"/>
  <c r="DN41" i="20"/>
  <c r="GH29" i="20"/>
  <c r="GJ29" i="20" s="1"/>
  <c r="CJ40" i="20"/>
  <c r="EM34" i="20"/>
  <c r="CQ41" i="20"/>
  <c r="DE41" i="20"/>
  <c r="DF39" i="20"/>
  <c r="DB39" i="20"/>
  <c r="DE39" i="20"/>
  <c r="CS40" i="20"/>
  <c r="CZ40" i="20"/>
  <c r="CA39" i="20"/>
  <c r="CY42" i="20"/>
  <c r="DE42" i="20"/>
  <c r="DF41" i="20"/>
  <c r="CD42" i="20"/>
  <c r="CS42" i="20"/>
  <c r="CA40" i="20"/>
  <c r="DT40" i="20"/>
  <c r="DW39" i="20"/>
  <c r="DU39" i="20"/>
  <c r="CU42" i="20"/>
  <c r="DU42" i="20"/>
  <c r="CH40" i="20"/>
  <c r="CW40" i="20"/>
  <c r="DR40" i="20"/>
  <c r="CO40" i="20"/>
  <c r="DM41" i="20"/>
  <c r="CC41" i="20"/>
  <c r="DS41" i="20"/>
  <c r="DH41" i="20"/>
  <c r="DX41" i="20"/>
  <c r="DM35" i="20"/>
  <c r="DC39" i="20"/>
  <c r="CC39" i="20"/>
  <c r="CG39" i="20"/>
  <c r="DL39" i="20"/>
  <c r="CG42" i="20"/>
  <c r="DV42" i="20"/>
  <c r="DC42" i="20"/>
  <c r="CE42" i="20"/>
  <c r="DM42" i="20"/>
  <c r="DM31" i="20"/>
  <c r="DC40" i="20"/>
  <c r="CU40" i="20"/>
  <c r="DQ40" i="20"/>
  <c r="CG40" i="20"/>
  <c r="DB40" i="20"/>
  <c r="DW40" i="20"/>
  <c r="DU40" i="20"/>
  <c r="DD40" i="20"/>
  <c r="GV42" i="20"/>
  <c r="GW42" i="20" s="1"/>
  <c r="GV35" i="20"/>
  <c r="GW35" i="20" s="1"/>
  <c r="CM33" i="20"/>
  <c r="DG41" i="20"/>
  <c r="DB41" i="20"/>
  <c r="CO41" i="20"/>
  <c r="CH41" i="20"/>
  <c r="DL41" i="20"/>
  <c r="CH39" i="20"/>
  <c r="DN39" i="20"/>
  <c r="CU39" i="20"/>
  <c r="DQ39" i="20"/>
  <c r="DM39" i="20"/>
  <c r="CA42" i="20"/>
  <c r="DQ42" i="20"/>
  <c r="CQ42" i="20"/>
  <c r="CO42" i="20"/>
  <c r="DI42" i="20"/>
  <c r="CC42" i="20"/>
  <c r="DR42" i="20"/>
  <c r="CJ42" i="20"/>
  <c r="DD42" i="20"/>
  <c r="DT42" i="20"/>
  <c r="CM40" i="20"/>
  <c r="CE40" i="20"/>
  <c r="DA40" i="20"/>
  <c r="DV40" i="20"/>
  <c r="DG40" i="20"/>
  <c r="DH40" i="20"/>
  <c r="DX40" i="20"/>
  <c r="CG41" i="20"/>
  <c r="DW41" i="20"/>
  <c r="DQ41" i="20"/>
  <c r="DI41" i="20"/>
  <c r="DS39" i="20"/>
  <c r="DI39" i="20"/>
  <c r="DA39" i="20"/>
  <c r="CQ39" i="20"/>
  <c r="CW42" i="20"/>
  <c r="DF42" i="20"/>
  <c r="CH42" i="20"/>
  <c r="DL40" i="20"/>
  <c r="CZ41" i="20"/>
  <c r="GI42" i="20"/>
  <c r="HI42" i="20" s="1"/>
  <c r="CY39" i="20"/>
  <c r="DL35" i="20"/>
  <c r="DL37" i="20"/>
  <c r="GH35" i="20"/>
  <c r="GJ35" i="20" s="1"/>
  <c r="DL31" i="20"/>
  <c r="DL32" i="20"/>
  <c r="DL33" i="20"/>
  <c r="DA35" i="20"/>
  <c r="DG37" i="20"/>
  <c r="GV33" i="20"/>
  <c r="GW33" i="20" s="1"/>
  <c r="DP32" i="20"/>
  <c r="I34" i="20"/>
  <c r="GG34" i="20" s="1"/>
  <c r="GI34" i="20" s="1"/>
  <c r="HW34" i="20" s="1"/>
  <c r="CG32" i="20"/>
  <c r="CL35" i="20"/>
  <c r="DP35" i="20"/>
  <c r="DP31" i="20"/>
  <c r="EU18" i="20"/>
  <c r="DT32" i="20"/>
  <c r="DT38" i="20"/>
  <c r="DI32" i="20"/>
  <c r="DI38" i="20"/>
  <c r="CJ37" i="20"/>
  <c r="CJ38" i="20"/>
  <c r="CI32" i="20"/>
  <c r="CI38" i="20"/>
  <c r="CN31" i="20"/>
  <c r="CN38" i="20"/>
  <c r="DH37" i="20"/>
  <c r="DH38" i="20"/>
  <c r="CA31" i="20"/>
  <c r="CA38" i="20"/>
  <c r="DO33" i="20"/>
  <c r="CS37" i="20"/>
  <c r="CS38" i="20"/>
  <c r="CE34" i="20"/>
  <c r="CE38" i="20"/>
  <c r="CD32" i="20"/>
  <c r="CD38" i="20"/>
  <c r="DQ35" i="20"/>
  <c r="DQ38" i="20"/>
  <c r="DS37" i="20"/>
  <c r="DS38" i="20"/>
  <c r="DA34" i="20"/>
  <c r="DA38" i="20"/>
  <c r="CG31" i="20"/>
  <c r="CG38" i="20"/>
  <c r="CH31" i="20"/>
  <c r="CH38" i="20"/>
  <c r="CM32" i="20"/>
  <c r="CM38" i="20"/>
  <c r="CO35" i="20"/>
  <c r="CO38" i="20"/>
  <c r="CL31" i="20"/>
  <c r="CL38" i="20"/>
  <c r="DJ37" i="20"/>
  <c r="DJ38" i="20"/>
  <c r="DG27" i="20"/>
  <c r="DG38" i="20"/>
  <c r="DF31" i="20"/>
  <c r="DF38" i="20"/>
  <c r="CU32" i="20"/>
  <c r="CU38" i="20"/>
  <c r="CX32" i="20"/>
  <c r="CX38" i="20"/>
  <c r="DN33" i="20"/>
  <c r="DN38" i="20"/>
  <c r="DC32" i="20"/>
  <c r="DC38" i="20"/>
  <c r="DX32" i="20"/>
  <c r="DX38" i="20"/>
  <c r="DO32" i="20"/>
  <c r="DO38" i="20"/>
  <c r="DU31" i="20"/>
  <c r="DU38" i="20"/>
  <c r="DW31" i="20"/>
  <c r="DW38" i="20"/>
  <c r="CC31" i="20"/>
  <c r="CC38" i="20"/>
  <c r="DD33" i="20"/>
  <c r="DD38" i="20"/>
  <c r="DR37" i="20"/>
  <c r="DR38" i="20"/>
  <c r="CZ32" i="20"/>
  <c r="CZ38" i="20"/>
  <c r="CK35" i="20"/>
  <c r="CK38" i="20"/>
  <c r="DK37" i="20"/>
  <c r="DK38" i="20"/>
  <c r="CB31" i="20"/>
  <c r="CB38" i="20"/>
  <c r="DB37" i="20"/>
  <c r="DB38" i="20"/>
  <c r="CQ32" i="20"/>
  <c r="CQ38" i="20"/>
  <c r="DE35" i="20"/>
  <c r="DE38" i="20"/>
  <c r="CY31" i="20"/>
  <c r="CY38" i="20"/>
  <c r="DC35" i="20"/>
  <c r="CW32" i="20"/>
  <c r="CW38" i="20"/>
  <c r="CF31" i="20"/>
  <c r="CF38" i="20"/>
  <c r="DV31" i="20"/>
  <c r="DV38" i="20"/>
  <c r="DM32" i="20"/>
  <c r="DM38" i="20"/>
  <c r="GI38" i="20"/>
  <c r="HS38" i="20" s="1"/>
  <c r="GI37" i="20"/>
  <c r="HO37" i="20" s="1"/>
  <c r="CZ33" i="20"/>
  <c r="CL33" i="20"/>
  <c r="CX35" i="20"/>
  <c r="CM37" i="20"/>
  <c r="DQ37" i="20"/>
  <c r="CD37" i="20"/>
  <c r="DN37" i="20"/>
  <c r="DJ31" i="20"/>
  <c r="GH33" i="20"/>
  <c r="GJ33" i="20" s="1"/>
  <c r="DG34" i="20"/>
  <c r="DA33" i="20"/>
  <c r="CX33" i="20"/>
  <c r="CH35" i="20"/>
  <c r="DS35" i="20"/>
  <c r="CG37" i="20"/>
  <c r="DW37" i="20"/>
  <c r="CD33" i="20"/>
  <c r="DI37" i="20"/>
  <c r="CX31" i="20"/>
  <c r="CG33" i="20"/>
  <c r="DS33" i="20"/>
  <c r="DG33" i="20"/>
  <c r="CH33" i="20"/>
  <c r="CM35" i="20"/>
  <c r="CD35" i="20"/>
  <c r="DA31" i="20"/>
  <c r="DG32" i="20"/>
  <c r="CB35" i="20"/>
  <c r="CB37" i="20"/>
  <c r="CN37" i="20"/>
  <c r="CF32" i="20"/>
  <c r="DM34" i="20"/>
  <c r="GH37" i="20"/>
  <c r="CE33" i="20"/>
  <c r="DU33" i="20"/>
  <c r="CN33" i="20"/>
  <c r="DU35" i="20"/>
  <c r="DG35" i="20"/>
  <c r="CE31" i="20"/>
  <c r="CN32" i="20"/>
  <c r="CW34" i="20"/>
  <c r="CE32" i="20"/>
  <c r="DT33" i="20"/>
  <c r="CE35" i="20"/>
  <c r="CI35" i="20"/>
  <c r="CE37" i="20"/>
  <c r="CU33" i="20"/>
  <c r="CK33" i="20"/>
  <c r="CU35" i="20"/>
  <c r="CC35" i="20"/>
  <c r="CW35" i="20"/>
  <c r="CF35" i="20"/>
  <c r="DM37" i="20"/>
  <c r="CF37" i="20"/>
  <c r="CK31" i="20"/>
  <c r="CI31" i="20"/>
  <c r="CB32" i="20"/>
  <c r="DK33" i="20"/>
  <c r="DE33" i="20"/>
  <c r="DR33" i="20"/>
  <c r="DK35" i="20"/>
  <c r="CQ35" i="20"/>
  <c r="DR35" i="20"/>
  <c r="CA37" i="20"/>
  <c r="CX37" i="20"/>
  <c r="CM31" i="20"/>
  <c r="CD31" i="20"/>
  <c r="DW32" i="20"/>
  <c r="CL34" i="20"/>
  <c r="CO33" i="20"/>
  <c r="DB33" i="20"/>
  <c r="DV35" i="20"/>
  <c r="CO37" i="20"/>
  <c r="DK31" i="20"/>
  <c r="DR32" i="20"/>
  <c r="CX34" i="20"/>
  <c r="DU32" i="20"/>
  <c r="CC32" i="20"/>
  <c r="GV31" i="20"/>
  <c r="GW31" i="20" s="1"/>
  <c r="DB18" i="20"/>
  <c r="DB36" i="20"/>
  <c r="CJ33" i="20"/>
  <c r="CI33" i="20"/>
  <c r="DI33" i="20"/>
  <c r="CF33" i="20"/>
  <c r="DJ33" i="20"/>
  <c r="DD18" i="20"/>
  <c r="DD36" i="20"/>
  <c r="DR18" i="20"/>
  <c r="DR36" i="20"/>
  <c r="DF35" i="20"/>
  <c r="DO35" i="20"/>
  <c r="DH35" i="20"/>
  <c r="DX35" i="20"/>
  <c r="DX37" i="20"/>
  <c r="CZ37" i="20"/>
  <c r="DU37" i="20"/>
  <c r="CQ37" i="20"/>
  <c r="CI37" i="20"/>
  <c r="DD37" i="20"/>
  <c r="CD18" i="20"/>
  <c r="CD36" i="20"/>
  <c r="DQ18" i="20"/>
  <c r="DQ36" i="20"/>
  <c r="DS18" i="20"/>
  <c r="DS36" i="20"/>
  <c r="DA19" i="20"/>
  <c r="DA36" i="20"/>
  <c r="CG18" i="20"/>
  <c r="CG36" i="20"/>
  <c r="CH18" i="20"/>
  <c r="CH36" i="20"/>
  <c r="CM18" i="20"/>
  <c r="CM36" i="20"/>
  <c r="CO18" i="20"/>
  <c r="CO36" i="20"/>
  <c r="DS31" i="20"/>
  <c r="DB31" i="20"/>
  <c r="DH31" i="20"/>
  <c r="DX31" i="20"/>
  <c r="CL18" i="20"/>
  <c r="CL36" i="20"/>
  <c r="DM18" i="20"/>
  <c r="DM36" i="20"/>
  <c r="CH32" i="20"/>
  <c r="CJ34" i="20"/>
  <c r="CP34" i="20"/>
  <c r="DH34" i="20"/>
  <c r="DA32" i="20"/>
  <c r="DK34" i="20"/>
  <c r="DH32" i="20"/>
  <c r="DE32" i="20"/>
  <c r="CH34" i="20"/>
  <c r="DX34" i="20"/>
  <c r="GI36" i="20"/>
  <c r="HU36" i="20" s="1"/>
  <c r="GH36" i="20"/>
  <c r="DL18" i="20"/>
  <c r="DL36" i="20"/>
  <c r="DQ32" i="20"/>
  <c r="CY18" i="20"/>
  <c r="CY36" i="20"/>
  <c r="CY35" i="20"/>
  <c r="DE37" i="20"/>
  <c r="CZ18" i="20"/>
  <c r="CZ36" i="20"/>
  <c r="CA18" i="20"/>
  <c r="CA36" i="20"/>
  <c r="DX33" i="20"/>
  <c r="DT18" i="20"/>
  <c r="DT36" i="20"/>
  <c r="DI35" i="20"/>
  <c r="CZ35" i="20"/>
  <c r="CW18" i="20"/>
  <c r="CW36" i="20"/>
  <c r="DC31" i="20"/>
  <c r="CZ31" i="20"/>
  <c r="DP17" i="20"/>
  <c r="DP36" i="20"/>
  <c r="DR34" i="20"/>
  <c r="DW34" i="20"/>
  <c r="DO17" i="20"/>
  <c r="DO36" i="20"/>
  <c r="DN34" i="20"/>
  <c r="CU34" i="20"/>
  <c r="DF22" i="20"/>
  <c r="DF36" i="20"/>
  <c r="DE22" i="20"/>
  <c r="DE36" i="20"/>
  <c r="DE31" i="20"/>
  <c r="CK18" i="20"/>
  <c r="CK36" i="20"/>
  <c r="DI18" i="20"/>
  <c r="DI36" i="20"/>
  <c r="CJ18" i="20"/>
  <c r="CJ36" i="20"/>
  <c r="DN18" i="20"/>
  <c r="DN36" i="20"/>
  <c r="DC18" i="20"/>
  <c r="DC36" i="20"/>
  <c r="DX18" i="20"/>
  <c r="DX36" i="20"/>
  <c r="CY32" i="20"/>
  <c r="CP18" i="20"/>
  <c r="CP36" i="20"/>
  <c r="CJ32" i="20"/>
  <c r="DF32" i="20"/>
  <c r="DC34" i="20"/>
  <c r="DH18" i="20"/>
  <c r="DH36" i="20"/>
  <c r="DC33" i="20"/>
  <c r="CY33" i="20"/>
  <c r="CA35" i="20"/>
  <c r="CJ35" i="20"/>
  <c r="CF18" i="20"/>
  <c r="CF36" i="20"/>
  <c r="DV22" i="20"/>
  <c r="DV36" i="20"/>
  <c r="CK34" i="20"/>
  <c r="DT34" i="20"/>
  <c r="CI17" i="20"/>
  <c r="CI36" i="20"/>
  <c r="CN17" i="20"/>
  <c r="CN36" i="20"/>
  <c r="DJ17" i="20"/>
  <c r="DJ36" i="20"/>
  <c r="CK32" i="20"/>
  <c r="DU18" i="20"/>
  <c r="DU36" i="20"/>
  <c r="DW19" i="20"/>
  <c r="DW36" i="20"/>
  <c r="CC18" i="20"/>
  <c r="CC36" i="20"/>
  <c r="DP33" i="20"/>
  <c r="CQ18" i="20"/>
  <c r="CQ36" i="20"/>
  <c r="DH33" i="20"/>
  <c r="CC33" i="20"/>
  <c r="CA33" i="20"/>
  <c r="DW33" i="20"/>
  <c r="CP33" i="20"/>
  <c r="DF33" i="20"/>
  <c r="DV33" i="20"/>
  <c r="CS22" i="20"/>
  <c r="CS36" i="20"/>
  <c r="CP35" i="20"/>
  <c r="DN35" i="20"/>
  <c r="DJ35" i="20"/>
  <c r="DB35" i="20"/>
  <c r="DW35" i="20"/>
  <c r="CN35" i="20"/>
  <c r="DD35" i="20"/>
  <c r="DT35" i="20"/>
  <c r="CE18" i="20"/>
  <c r="CE36" i="20"/>
  <c r="DC37" i="20"/>
  <c r="CW37" i="20"/>
  <c r="DP37" i="20"/>
  <c r="CK37" i="20"/>
  <c r="CC37" i="20"/>
  <c r="CY37" i="20"/>
  <c r="DT37" i="20"/>
  <c r="CP37" i="20"/>
  <c r="DF37" i="20"/>
  <c r="DV37" i="20"/>
  <c r="DQ31" i="20"/>
  <c r="DI31" i="20"/>
  <c r="DN31" i="20"/>
  <c r="CW31" i="20"/>
  <c r="DR31" i="20"/>
  <c r="DO31" i="20"/>
  <c r="CJ31" i="20"/>
  <c r="DD31" i="20"/>
  <c r="DT31" i="20"/>
  <c r="CX18" i="20"/>
  <c r="CX36" i="20"/>
  <c r="DK18" i="20"/>
  <c r="DK36" i="20"/>
  <c r="CB17" i="20"/>
  <c r="CB36" i="20"/>
  <c r="CL32" i="20"/>
  <c r="DJ32" i="20"/>
  <c r="CA32" i="20"/>
  <c r="DD32" i="20"/>
  <c r="DB32" i="20"/>
  <c r="DI34" i="20"/>
  <c r="DO34" i="20"/>
  <c r="CG34" i="20"/>
  <c r="DN32" i="20"/>
  <c r="CO32" i="20"/>
  <c r="DV32" i="20"/>
  <c r="DS32" i="20"/>
  <c r="DS34" i="20"/>
  <c r="CV34" i="20"/>
  <c r="DK32" i="20"/>
  <c r="DG18" i="20"/>
  <c r="DG36" i="20"/>
  <c r="CU18" i="20"/>
  <c r="CU36" i="20"/>
  <c r="CU31" i="20"/>
  <c r="CS34" i="20"/>
  <c r="CS33" i="20"/>
  <c r="CS31" i="20"/>
  <c r="CS32" i="20"/>
  <c r="DV34" i="20"/>
  <c r="DQ34" i="20"/>
  <c r="DE34" i="20"/>
  <c r="CI34" i="20"/>
  <c r="CF34" i="20"/>
  <c r="CT34" i="20"/>
  <c r="CA34" i="20"/>
  <c r="DD34" i="20"/>
  <c r="DJ34" i="20"/>
  <c r="CD34" i="20"/>
  <c r="DL34" i="20"/>
  <c r="CO34" i="20"/>
  <c r="DF34" i="20"/>
  <c r="CN34" i="20"/>
  <c r="CR16" i="20"/>
  <c r="CR26" i="20" s="1"/>
  <c r="CY34" i="20"/>
  <c r="CC34" i="20"/>
  <c r="DP34" i="20"/>
  <c r="CQ34" i="20"/>
  <c r="CZ34" i="20"/>
  <c r="DB34" i="20"/>
  <c r="DU34" i="20"/>
  <c r="CM34" i="20"/>
  <c r="CB34" i="20"/>
  <c r="CQ31" i="20"/>
  <c r="CP31" i="20"/>
  <c r="GH32" i="20"/>
  <c r="GV32" i="20"/>
  <c r="GW32" i="20" s="1"/>
  <c r="GI32" i="20"/>
  <c r="CL30" i="20"/>
  <c r="CN28" i="20"/>
  <c r="CS30" i="20"/>
  <c r="DJ30" i="20"/>
  <c r="DI30" i="20"/>
  <c r="CD30" i="20"/>
  <c r="DW30" i="20"/>
  <c r="CJ30" i="20"/>
  <c r="CE30" i="20"/>
  <c r="DP29" i="20"/>
  <c r="DO30" i="20"/>
  <c r="DG30" i="20"/>
  <c r="DL30" i="20"/>
  <c r="HM28" i="20"/>
  <c r="CN19" i="20"/>
  <c r="GV29" i="20"/>
  <c r="GW29" i="20" s="1"/>
  <c r="CK30" i="20"/>
  <c r="CW30" i="20"/>
  <c r="CB30" i="20"/>
  <c r="HQ28" i="20"/>
  <c r="CN29" i="20"/>
  <c r="CC30" i="20"/>
  <c r="DL27" i="20"/>
  <c r="DP30" i="20"/>
  <c r="CZ30" i="20"/>
  <c r="CF30" i="20"/>
  <c r="GH28" i="20"/>
  <c r="GJ28" i="20" s="1"/>
  <c r="DF30" i="20"/>
  <c r="DS30" i="20"/>
  <c r="DA30" i="20"/>
  <c r="DX30" i="20"/>
  <c r="HO28" i="20"/>
  <c r="DM29" i="20"/>
  <c r="CH30" i="20"/>
  <c r="DT30" i="20"/>
  <c r="CM30" i="20"/>
  <c r="DM30" i="20"/>
  <c r="CY30" i="20"/>
  <c r="DQ30" i="20"/>
  <c r="CG30" i="20"/>
  <c r="DE30" i="20"/>
  <c r="CO30" i="20"/>
  <c r="DK30" i="20"/>
  <c r="CX30" i="20"/>
  <c r="DC30" i="20"/>
  <c r="CQ30" i="20"/>
  <c r="HK28" i="20"/>
  <c r="GH19" i="20"/>
  <c r="DM24" i="20"/>
  <c r="DN30" i="20"/>
  <c r="DD30" i="20"/>
  <c r="DV30" i="20"/>
  <c r="DU30" i="20"/>
  <c r="CI30" i="20"/>
  <c r="DH30" i="20"/>
  <c r="CA30" i="20"/>
  <c r="CU30" i="20"/>
  <c r="DR30" i="20"/>
  <c r="DB30" i="20"/>
  <c r="CP30" i="20"/>
  <c r="GI30" i="20"/>
  <c r="GH30" i="20"/>
  <c r="GV30" i="20"/>
  <c r="GW30" i="20" s="1"/>
  <c r="CI29" i="20"/>
  <c r="DN19" i="20"/>
  <c r="DJ29" i="20"/>
  <c r="CO29" i="20"/>
  <c r="DH28" i="20"/>
  <c r="CB29" i="20"/>
  <c r="CD29" i="20"/>
  <c r="DJ28" i="20"/>
  <c r="DX29" i="20"/>
  <c r="CL29" i="20"/>
  <c r="CC27" i="20"/>
  <c r="DG19" i="20"/>
  <c r="CG29" i="20"/>
  <c r="DE29" i="20"/>
  <c r="CY29" i="20"/>
  <c r="DV29" i="20"/>
  <c r="CQ28" i="20"/>
  <c r="DV28" i="20"/>
  <c r="DU29" i="20"/>
  <c r="CQ29" i="20"/>
  <c r="DN29" i="20"/>
  <c r="DN23" i="20"/>
  <c r="DL29" i="20"/>
  <c r="DD29" i="20"/>
  <c r="CX29" i="20"/>
  <c r="DL28" i="20"/>
  <c r="DT28" i="20"/>
  <c r="CY26" i="20"/>
  <c r="CN27" i="20"/>
  <c r="DG23" i="20"/>
  <c r="DG24" i="20"/>
  <c r="CE29" i="20"/>
  <c r="DH29" i="20"/>
  <c r="CK29" i="20"/>
  <c r="DG29" i="20"/>
  <c r="CC29" i="20"/>
  <c r="DT29" i="20"/>
  <c r="CP29" i="20"/>
  <c r="DF29" i="20"/>
  <c r="DG22" i="20"/>
  <c r="DG28" i="20"/>
  <c r="DH26" i="20"/>
  <c r="DJ27" i="20"/>
  <c r="DG25" i="20"/>
  <c r="CH28" i="20"/>
  <c r="DQ27" i="20"/>
  <c r="CX27" i="20"/>
  <c r="CX28" i="20"/>
  <c r="DS28" i="20"/>
  <c r="CZ29" i="20"/>
  <c r="DF28" i="20"/>
  <c r="DS29" i="20"/>
  <c r="DB28" i="20"/>
  <c r="DI23" i="20"/>
  <c r="CJ29" i="20"/>
  <c r="CA29" i="20"/>
  <c r="DQ29" i="20"/>
  <c r="DI29" i="20"/>
  <c r="CH29" i="20"/>
  <c r="DO28" i="20"/>
  <c r="DK27" i="20"/>
  <c r="DG17" i="20"/>
  <c r="DG21" i="20"/>
  <c r="DG20" i="20"/>
  <c r="DK29" i="20"/>
  <c r="DC29" i="20"/>
  <c r="CU29" i="20"/>
  <c r="CW29" i="20"/>
  <c r="CF29" i="20"/>
  <c r="DA29" i="20"/>
  <c r="DW29" i="20"/>
  <c r="CS29" i="20"/>
  <c r="DO29" i="20"/>
  <c r="DB29" i="20"/>
  <c r="DR29" i="20"/>
  <c r="CI28" i="20"/>
  <c r="DG26" i="20"/>
  <c r="DU27" i="20"/>
  <c r="DQ28" i="20"/>
  <c r="CI27" i="20"/>
  <c r="DS27" i="20"/>
  <c r="DO27" i="20"/>
  <c r="DM28" i="20"/>
  <c r="CH27" i="20"/>
  <c r="CM27" i="20"/>
  <c r="CM28" i="20"/>
  <c r="CA28" i="20"/>
  <c r="DP28" i="20"/>
  <c r="DI28" i="20"/>
  <c r="DA28" i="20"/>
  <c r="CA27" i="20"/>
  <c r="DP27" i="20"/>
  <c r="DA27" i="20"/>
  <c r="CE27" i="20"/>
  <c r="DP22" i="20"/>
  <c r="CD28" i="20"/>
  <c r="DI27" i="20"/>
  <c r="CG27" i="20"/>
  <c r="DD27" i="20"/>
  <c r="CQ27" i="20"/>
  <c r="CU28" i="20"/>
  <c r="DC28" i="20"/>
  <c r="CJ27" i="20"/>
  <c r="DH27" i="20"/>
  <c r="DU28" i="20"/>
  <c r="HS28" i="20"/>
  <c r="HU28" i="20"/>
  <c r="CL21" i="20"/>
  <c r="DM20" i="20"/>
  <c r="DN20" i="20"/>
  <c r="DH23" i="20"/>
  <c r="CX24" i="20"/>
  <c r="DX22" i="20"/>
  <c r="DN27" i="20"/>
  <c r="DR28" i="20"/>
  <c r="DF27" i="20"/>
  <c r="DB27" i="20"/>
  <c r="DT27" i="20"/>
  <c r="CD27" i="20"/>
  <c r="DM27" i="20"/>
  <c r="CP27" i="20"/>
  <c r="CC28" i="20"/>
  <c r="CJ28" i="20"/>
  <c r="CZ27" i="20"/>
  <c r="CO28" i="20"/>
  <c r="DX28" i="20"/>
  <c r="DV27" i="20"/>
  <c r="CW27" i="20"/>
  <c r="DE28" i="20"/>
  <c r="DN28" i="20"/>
  <c r="CB27" i="20"/>
  <c r="CW28" i="20"/>
  <c r="DK28" i="20"/>
  <c r="DX27" i="20"/>
  <c r="CG28" i="20"/>
  <c r="CL22" i="20"/>
  <c r="DD28" i="20"/>
  <c r="DE26" i="20"/>
  <c r="HW28" i="20"/>
  <c r="EM41" i="20"/>
  <c r="CF28" i="20"/>
  <c r="DW28" i="20"/>
  <c r="CY28" i="20"/>
  <c r="DX26" i="20"/>
  <c r="CO27" i="20"/>
  <c r="DW27" i="20"/>
  <c r="CS27" i="20"/>
  <c r="CY27" i="20"/>
  <c r="CF27" i="20"/>
  <c r="CB28" i="20"/>
  <c r="CS28" i="20"/>
  <c r="CK28" i="20"/>
  <c r="GV28" i="20"/>
  <c r="GW28" i="20" s="1"/>
  <c r="DR27" i="20"/>
  <c r="CZ28" i="20"/>
  <c r="DC27" i="20"/>
  <c r="DE27" i="20"/>
  <c r="CE28" i="20"/>
  <c r="CL27" i="20"/>
  <c r="CP28" i="20"/>
  <c r="CU27" i="20"/>
  <c r="DM19" i="20"/>
  <c r="DR19" i="20"/>
  <c r="EU28" i="20"/>
  <c r="DX21" i="20"/>
  <c r="DJ23" i="20"/>
  <c r="DP23" i="20"/>
  <c r="CQ26" i="20"/>
  <c r="DP26" i="20"/>
  <c r="DE19" i="20"/>
  <c r="DD19" i="20"/>
  <c r="GJ64" i="20"/>
  <c r="DP21" i="20"/>
  <c r="DP24" i="20"/>
  <c r="CN26" i="20"/>
  <c r="DA26" i="20"/>
  <c r="CI26" i="20"/>
  <c r="DP19" i="20"/>
  <c r="CP20" i="20"/>
  <c r="CZ20" i="20"/>
  <c r="HU56" i="20"/>
  <c r="DJ24" i="20"/>
  <c r="CL26" i="20"/>
  <c r="DJ26" i="20"/>
  <c r="CP26" i="20"/>
  <c r="DI26" i="20"/>
  <c r="DV26" i="20"/>
  <c r="DD26" i="20"/>
  <c r="CC26" i="20"/>
  <c r="DH17" i="20"/>
  <c r="DC19" i="20"/>
  <c r="HM22" i="20"/>
  <c r="DH21" i="20"/>
  <c r="DP20" i="20"/>
  <c r="DH22" i="20"/>
  <c r="DU26" i="20"/>
  <c r="DB26" i="20"/>
  <c r="HI55" i="20"/>
  <c r="DL26" i="20"/>
  <c r="CY17" i="20"/>
  <c r="DO19" i="20"/>
  <c r="CF19" i="20"/>
  <c r="DL19" i="20"/>
  <c r="DQ21" i="20"/>
  <c r="DK26" i="20"/>
  <c r="DF26" i="20"/>
  <c r="DW26" i="20"/>
  <c r="CS26" i="20"/>
  <c r="DO26" i="20"/>
  <c r="CW26" i="20"/>
  <c r="DN26" i="20"/>
  <c r="DP18" i="20"/>
  <c r="DT26" i="20"/>
  <c r="CX26" i="20"/>
  <c r="CH26" i="20"/>
  <c r="I24" i="20"/>
  <c r="GG24" i="20" s="1"/>
  <c r="GH24" i="20" s="1"/>
  <c r="CU26" i="20"/>
  <c r="CB26" i="20"/>
  <c r="DO24" i="20"/>
  <c r="CE26" i="20"/>
  <c r="CF26" i="20"/>
  <c r="CG26" i="20"/>
  <c r="CM26" i="20"/>
  <c r="HK22" i="20"/>
  <c r="DO23" i="20"/>
  <c r="DM26" i="20"/>
  <c r="CD26" i="20"/>
  <c r="GI26" i="20"/>
  <c r="HS26" i="20" s="1"/>
  <c r="CA26" i="20"/>
  <c r="CZ26" i="20"/>
  <c r="DQ26" i="20"/>
  <c r="GV26" i="20"/>
  <c r="GW26" i="20" s="1"/>
  <c r="DR26" i="20"/>
  <c r="CO26" i="20"/>
  <c r="DS26" i="20"/>
  <c r="CK26" i="20"/>
  <c r="DC26" i="20"/>
  <c r="BF14" i="5"/>
  <c r="C12" i="20" s="1"/>
  <c r="DQ19" i="20"/>
  <c r="CP19" i="20"/>
  <c r="DH19" i="20"/>
  <c r="HI22" i="20"/>
  <c r="DI21" i="20"/>
  <c r="CX21" i="20"/>
  <c r="CL20" i="20"/>
  <c r="CJ20" i="20"/>
  <c r="DL20" i="20"/>
  <c r="EQ41" i="20"/>
  <c r="FM41" i="20"/>
  <c r="CQ23" i="20"/>
  <c r="CP23" i="20"/>
  <c r="DX23" i="20"/>
  <c r="CB24" i="20"/>
  <c r="DH24" i="20"/>
  <c r="CP24" i="20"/>
  <c r="DI22" i="20"/>
  <c r="FS41" i="20"/>
  <c r="GI19" i="20"/>
  <c r="HO19" i="20" s="1"/>
  <c r="DC21" i="20"/>
  <c r="CP21" i="20"/>
  <c r="DI20" i="20"/>
  <c r="DX20" i="20"/>
  <c r="EE41" i="20"/>
  <c r="DC23" i="20"/>
  <c r="DL23" i="20"/>
  <c r="DL24" i="20"/>
  <c r="DC22" i="20"/>
  <c r="CP22" i="20"/>
  <c r="HM64" i="20"/>
  <c r="DH25" i="20"/>
  <c r="DL17" i="20"/>
  <c r="DI19" i="20"/>
  <c r="CL19" i="20"/>
  <c r="DX19" i="20"/>
  <c r="HO22" i="20"/>
  <c r="ED41" i="20"/>
  <c r="DL21" i="20"/>
  <c r="DC20" i="20"/>
  <c r="DH20" i="20"/>
  <c r="FB16" i="20"/>
  <c r="FB53" i="20" s="1"/>
  <c r="CL23" i="20"/>
  <c r="DX24" i="20"/>
  <c r="CL24" i="20"/>
  <c r="DI24" i="20"/>
  <c r="DC24" i="20"/>
  <c r="DL22" i="20"/>
  <c r="HU64" i="20"/>
  <c r="DL25" i="20"/>
  <c r="DR20" i="20"/>
  <c r="CB23" i="20"/>
  <c r="CJ24" i="20"/>
  <c r="DK24" i="20"/>
  <c r="CB22" i="20"/>
  <c r="CN18" i="20"/>
  <c r="CU25" i="20"/>
  <c r="CN25" i="20"/>
  <c r="CZ19" i="20"/>
  <c r="CF21" i="20"/>
  <c r="CN20" i="20"/>
  <c r="DK23" i="20"/>
  <c r="CX23" i="20"/>
  <c r="CJ23" i="20"/>
  <c r="CF24" i="20"/>
  <c r="CX22" i="20"/>
  <c r="CN22" i="20"/>
  <c r="CK25" i="20"/>
  <c r="CY25" i="20"/>
  <c r="CS19" i="20"/>
  <c r="DS19" i="20"/>
  <c r="CJ19" i="20"/>
  <c r="DS21" i="20"/>
  <c r="CN21" i="20"/>
  <c r="DS20" i="20"/>
  <c r="CK23" i="20"/>
  <c r="CN23" i="20"/>
  <c r="CN24" i="20"/>
  <c r="CK24" i="20"/>
  <c r="DS24" i="20"/>
  <c r="DR22" i="20"/>
  <c r="CX25" i="20"/>
  <c r="DM21" i="20"/>
  <c r="DB21" i="20"/>
  <c r="CZ21" i="20"/>
  <c r="DQ20" i="20"/>
  <c r="CU23" i="20"/>
  <c r="DM23" i="20"/>
  <c r="CD23" i="20"/>
  <c r="CF23" i="20"/>
  <c r="CM24" i="20"/>
  <c r="CD25" i="20"/>
  <c r="CW25" i="20"/>
  <c r="HQ22" i="20"/>
  <c r="HS22" i="20"/>
  <c r="GJ56" i="20"/>
  <c r="HW56" i="20"/>
  <c r="DB25" i="20"/>
  <c r="CU19" i="20"/>
  <c r="CD19" i="20"/>
  <c r="DF19" i="20"/>
  <c r="HU22" i="20"/>
  <c r="CD21" i="20"/>
  <c r="DQ24" i="20"/>
  <c r="DM22" i="20"/>
  <c r="DX25" i="20"/>
  <c r="DR25" i="20"/>
  <c r="DO25" i="20"/>
  <c r="GV22" i="20"/>
  <c r="GW22" i="20" s="1"/>
  <c r="DA21" i="20"/>
  <c r="CU21" i="20"/>
  <c r="CW21" i="20"/>
  <c r="DR21" i="20"/>
  <c r="CW20" i="20"/>
  <c r="DA20" i="20"/>
  <c r="DF20" i="20"/>
  <c r="CF20" i="20"/>
  <c r="DA23" i="20"/>
  <c r="CM23" i="20"/>
  <c r="DS23" i="20"/>
  <c r="DE23" i="20"/>
  <c r="CI23" i="20"/>
  <c r="DF23" i="20"/>
  <c r="DV23" i="20"/>
  <c r="DD23" i="20"/>
  <c r="DT23" i="20"/>
  <c r="CZ24" i="20"/>
  <c r="DB24" i="20"/>
  <c r="CD24" i="20"/>
  <c r="DR24" i="20"/>
  <c r="CS24" i="20"/>
  <c r="DN24" i="20"/>
  <c r="CE24" i="20"/>
  <c r="CY24" i="20"/>
  <c r="CO22" i="20"/>
  <c r="CE22" i="20"/>
  <c r="DN22" i="20"/>
  <c r="CJ25" i="20"/>
  <c r="DF25" i="20"/>
  <c r="GH25" i="20"/>
  <c r="GJ25" i="20" s="1"/>
  <c r="CS25" i="20"/>
  <c r="CA25" i="20"/>
  <c r="CP25" i="20"/>
  <c r="CE25" i="20"/>
  <c r="DU25" i="20"/>
  <c r="DA25" i="20"/>
  <c r="CQ25" i="20"/>
  <c r="DJ25" i="20"/>
  <c r="CH25" i="20"/>
  <c r="DN25" i="20"/>
  <c r="CB25" i="20"/>
  <c r="DW23" i="20"/>
  <c r="DT24" i="20"/>
  <c r="DA22" i="20"/>
  <c r="DV25" i="20"/>
  <c r="CG24" i="20"/>
  <c r="DU24" i="20"/>
  <c r="DE24" i="20"/>
  <c r="CW24" i="20"/>
  <c r="CC24" i="20"/>
  <c r="DD24" i="20"/>
  <c r="DA24" i="20"/>
  <c r="DV24" i="20"/>
  <c r="CQ24" i="20"/>
  <c r="DW24" i="20"/>
  <c r="CQ22" i="20"/>
  <c r="DS25" i="20"/>
  <c r="CF25" i="20"/>
  <c r="DM25" i="20"/>
  <c r="DW25" i="20"/>
  <c r="DQ25" i="20"/>
  <c r="CC23" i="20"/>
  <c r="CO25" i="20"/>
  <c r="CG19" i="20"/>
  <c r="CI19" i="20"/>
  <c r="CG20" i="20"/>
  <c r="CQ20" i="20"/>
  <c r="DQ23" i="20"/>
  <c r="CO23" i="20"/>
  <c r="DU23" i="20"/>
  <c r="CY23" i="20"/>
  <c r="EM54" i="20"/>
  <c r="DN17" i="20"/>
  <c r="CW19" i="20"/>
  <c r="CQ19" i="20"/>
  <c r="CH19" i="20"/>
  <c r="DB19" i="20"/>
  <c r="DV19" i="20"/>
  <c r="CS21" i="20"/>
  <c r="CM21" i="20"/>
  <c r="CG21" i="20"/>
  <c r="CA21" i="20"/>
  <c r="DN21" i="20"/>
  <c r="CO20" i="20"/>
  <c r="DB20" i="20"/>
  <c r="DV20" i="20"/>
  <c r="CS23" i="20"/>
  <c r="CE23" i="20"/>
  <c r="CW23" i="20"/>
  <c r="CA23" i="20"/>
  <c r="DB23" i="20"/>
  <c r="DR23" i="20"/>
  <c r="CZ23" i="20"/>
  <c r="CO24" i="20"/>
  <c r="DF24" i="20"/>
  <c r="CA24" i="20"/>
  <c r="CU24" i="20"/>
  <c r="DB22" i="20"/>
  <c r="CZ22" i="20"/>
  <c r="DD25" i="20"/>
  <c r="CM25" i="20"/>
  <c r="DK25" i="20"/>
  <c r="CL25" i="20"/>
  <c r="DI25" i="20"/>
  <c r="DP25" i="20"/>
  <c r="CG25" i="20"/>
  <c r="DT25" i="20"/>
  <c r="CC25" i="20"/>
  <c r="DE25" i="20"/>
  <c r="GV25" i="20"/>
  <c r="GW25" i="20" s="1"/>
  <c r="CZ25" i="20"/>
  <c r="DC25" i="20"/>
  <c r="CI20" i="20"/>
  <c r="CI24" i="20"/>
  <c r="CI22" i="20"/>
  <c r="CI21" i="20"/>
  <c r="AZ14" i="5"/>
  <c r="B12" i="20" s="1"/>
  <c r="AZ15" i="5"/>
  <c r="B13" i="20" s="1"/>
  <c r="CH22" i="20"/>
  <c r="CH21" i="20"/>
  <c r="CH20" i="20"/>
  <c r="CH23" i="20"/>
  <c r="CG22" i="20"/>
  <c r="DE21" i="20"/>
  <c r="FP54" i="20"/>
  <c r="DT19" i="20"/>
  <c r="DO21" i="20"/>
  <c r="CJ21" i="20"/>
  <c r="CY20" i="20"/>
  <c r="DT20" i="20"/>
  <c r="DK22" i="20"/>
  <c r="DU22" i="20"/>
  <c r="CY22" i="20"/>
  <c r="EE55" i="20"/>
  <c r="FO16" i="20"/>
  <c r="FO17" i="20" s="1"/>
  <c r="CK19" i="20"/>
  <c r="DK19" i="20"/>
  <c r="CO19" i="20"/>
  <c r="DU19" i="20"/>
  <c r="CY19" i="20"/>
  <c r="DJ19" i="20"/>
  <c r="CB19" i="20"/>
  <c r="EU45" i="20"/>
  <c r="CC21" i="20"/>
  <c r="CO21" i="20"/>
  <c r="DU21" i="20"/>
  <c r="CQ21" i="20"/>
  <c r="DW21" i="20"/>
  <c r="DF21" i="20"/>
  <c r="DV21" i="20"/>
  <c r="DD21" i="20"/>
  <c r="DT21" i="20"/>
  <c r="CM20" i="20"/>
  <c r="CC20" i="20"/>
  <c r="CS20" i="20"/>
  <c r="DJ20" i="20"/>
  <c r="CB20" i="20"/>
  <c r="CM22" i="20"/>
  <c r="DS22" i="20"/>
  <c r="CW22" i="20"/>
  <c r="CC22" i="20"/>
  <c r="CK22" i="20"/>
  <c r="DQ22" i="20"/>
  <c r="DD22" i="20"/>
  <c r="DT22" i="20"/>
  <c r="DW20" i="20"/>
  <c r="DW22" i="20"/>
  <c r="EE54" i="20"/>
  <c r="DK20" i="20"/>
  <c r="DU20" i="20"/>
  <c r="CK20" i="20"/>
  <c r="DD20" i="20"/>
  <c r="CJ22" i="20"/>
  <c r="EQ54" i="20"/>
  <c r="HQ65" i="20"/>
  <c r="GA46" i="20"/>
  <c r="CM19" i="20"/>
  <c r="CA19" i="20"/>
  <c r="CX19" i="20"/>
  <c r="HW60" i="20"/>
  <c r="CK21" i="20"/>
  <c r="DK21" i="20"/>
  <c r="CY21" i="20"/>
  <c r="DJ21" i="20"/>
  <c r="CB21" i="20"/>
  <c r="CU20" i="20"/>
  <c r="CA20" i="20"/>
  <c r="DE20" i="20"/>
  <c r="DO20" i="20"/>
  <c r="CX20" i="20"/>
  <c r="CU22" i="20"/>
  <c r="CA22" i="20"/>
  <c r="DO22" i="20"/>
  <c r="CD22" i="20"/>
  <c r="DJ22" i="20"/>
  <c r="GH22" i="20"/>
  <c r="GJ22" i="20" s="1"/>
  <c r="CE19" i="20"/>
  <c r="CE20" i="20"/>
  <c r="GI20" i="20"/>
  <c r="GV20" i="20"/>
  <c r="GW20" i="20" s="1"/>
  <c r="GH20" i="20"/>
  <c r="DZ14" i="20"/>
  <c r="BD14" i="5"/>
  <c r="BA14" i="5" s="1"/>
  <c r="BC14" i="5" s="1"/>
  <c r="D12" i="20" s="1"/>
  <c r="HQ56" i="20"/>
  <c r="HS56" i="20"/>
  <c r="HI56" i="20"/>
  <c r="HK56" i="20"/>
  <c r="EM57" i="20"/>
  <c r="HW64" i="20"/>
  <c r="DY50" i="20"/>
  <c r="HU60" i="20"/>
  <c r="HM56" i="20"/>
  <c r="HO64" i="20"/>
  <c r="GH17" i="20"/>
  <c r="GJ17" i="20" s="1"/>
  <c r="HK41" i="20"/>
  <c r="EM50" i="20"/>
  <c r="CX17" i="20"/>
  <c r="FC17" i="20"/>
  <c r="HM41" i="20"/>
  <c r="HS62" i="20"/>
  <c r="BE15" i="5"/>
  <c r="BB15" i="5" s="1"/>
  <c r="CQ17" i="20"/>
  <c r="EM28" i="20"/>
  <c r="EE45" i="20"/>
  <c r="FM45" i="20"/>
  <c r="HK64" i="20"/>
  <c r="HQ64" i="20"/>
  <c r="HU54" i="20"/>
  <c r="HQ46" i="20"/>
  <c r="EY28" i="20"/>
  <c r="FF16" i="20"/>
  <c r="FF42" i="20" s="1"/>
  <c r="GA45" i="20"/>
  <c r="EQ45" i="20"/>
  <c r="HS64" i="20"/>
  <c r="AZ17" i="5"/>
  <c r="EQ55" i="20"/>
  <c r="EM49" i="20"/>
  <c r="GA54" i="20"/>
  <c r="HW65" i="20"/>
  <c r="CO17" i="20"/>
  <c r="FN46" i="20"/>
  <c r="HW55" i="20"/>
  <c r="HI41" i="20"/>
  <c r="HO41" i="20"/>
  <c r="HK62" i="20"/>
  <c r="GJ65" i="20"/>
  <c r="EU57" i="20"/>
  <c r="FP57" i="20"/>
  <c r="DJ18" i="20"/>
  <c r="BD17" i="5"/>
  <c r="BA17" i="5" s="1"/>
  <c r="HM65" i="20"/>
  <c r="FM57" i="20"/>
  <c r="EM25" i="20"/>
  <c r="HU55" i="20"/>
  <c r="HM62" i="20"/>
  <c r="FR16" i="20"/>
  <c r="FR65" i="20" s="1"/>
  <c r="EU54" i="20"/>
  <c r="HO65" i="20"/>
  <c r="CG17" i="20"/>
  <c r="FP46" i="20"/>
  <c r="FP51" i="20"/>
  <c r="HS63" i="20"/>
  <c r="HS41" i="20"/>
  <c r="HW41" i="20"/>
  <c r="HQ62" i="20"/>
  <c r="EE57" i="20"/>
  <c r="GJ46" i="20"/>
  <c r="HO46" i="20"/>
  <c r="HI46" i="20"/>
  <c r="EQ28" i="20"/>
  <c r="EE28" i="20"/>
  <c r="DY52" i="20"/>
  <c r="HW54" i="20"/>
  <c r="HM46" i="20"/>
  <c r="HW46" i="20"/>
  <c r="FM28" i="20"/>
  <c r="FP28" i="20"/>
  <c r="FQ45" i="20"/>
  <c r="HU46" i="20"/>
  <c r="HK46" i="20"/>
  <c r="HQ41" i="20"/>
  <c r="DY45" i="20"/>
  <c r="EU50" i="20"/>
  <c r="GJ41" i="20"/>
  <c r="GJ55" i="20"/>
  <c r="HS25" i="20"/>
  <c r="GA56" i="20"/>
  <c r="FM49" i="20"/>
  <c r="GA36" i="20"/>
  <c r="HO60" i="20"/>
  <c r="HM63" i="20"/>
  <c r="FS56" i="20"/>
  <c r="BD15" i="5"/>
  <c r="BA15" i="5" s="1"/>
  <c r="BE17" i="5"/>
  <c r="BB17" i="5" s="1"/>
  <c r="FM55" i="20"/>
  <c r="FS54" i="20"/>
  <c r="HS65" i="20"/>
  <c r="HU65" i="20"/>
  <c r="CH17" i="20"/>
  <c r="FP45" i="20"/>
  <c r="HS60" i="20"/>
  <c r="HQ60" i="20"/>
  <c r="HM55" i="20"/>
  <c r="HO55" i="20"/>
  <c r="HQ63" i="20"/>
  <c r="EU25" i="20"/>
  <c r="EM36" i="20"/>
  <c r="FP56" i="20"/>
  <c r="DT17" i="20"/>
  <c r="HI60" i="20"/>
  <c r="FS57" i="20"/>
  <c r="DZ15" i="20"/>
  <c r="FP38" i="20"/>
  <c r="HK65" i="20"/>
  <c r="HK60" i="20"/>
  <c r="HQ55" i="20"/>
  <c r="HS55" i="20"/>
  <c r="HO63" i="20"/>
  <c r="EQ25" i="20"/>
  <c r="EE36" i="20"/>
  <c r="GJ60" i="20"/>
  <c r="GV17" i="20"/>
  <c r="GW17" i="20" s="1"/>
  <c r="FP17" i="20"/>
  <c r="EU55" i="20"/>
  <c r="FQ41" i="20"/>
  <c r="FP49" i="20"/>
  <c r="CE17" i="20"/>
  <c r="FP41" i="20"/>
  <c r="FP42" i="20"/>
  <c r="FP58" i="20"/>
  <c r="EM55" i="20"/>
  <c r="GA55" i="20"/>
  <c r="FP18" i="20"/>
  <c r="CM17" i="20"/>
  <c r="FQ51" i="20"/>
  <c r="FP36" i="20"/>
  <c r="FQ53" i="20"/>
  <c r="FP53" i="20"/>
  <c r="FP32" i="20"/>
  <c r="DM17" i="20"/>
  <c r="FL45" i="20"/>
  <c r="HI25" i="20"/>
  <c r="DY55" i="20"/>
  <c r="DY53" i="20"/>
  <c r="GA26" i="20"/>
  <c r="GA32" i="20"/>
  <c r="DY49" i="20"/>
  <c r="FS18" i="20"/>
  <c r="HQ54" i="20"/>
  <c r="HS54" i="20"/>
  <c r="FS38" i="20"/>
  <c r="GA38" i="20"/>
  <c r="FN54" i="20"/>
  <c r="EM32" i="20"/>
  <c r="FS46" i="20"/>
  <c r="FQ46" i="20"/>
  <c r="GJ27" i="20"/>
  <c r="GA51" i="20"/>
  <c r="FN51" i="20"/>
  <c r="FQ17" i="20"/>
  <c r="FS26" i="20"/>
  <c r="HW62" i="20"/>
  <c r="HI62" i="20"/>
  <c r="GA57" i="20"/>
  <c r="EW16" i="20"/>
  <c r="EW51" i="20" s="1"/>
  <c r="FS42" i="20"/>
  <c r="GA42" i="20"/>
  <c r="GA53" i="20"/>
  <c r="FS53" i="20"/>
  <c r="CI18" i="20"/>
  <c r="GA18" i="20"/>
  <c r="GJ54" i="20"/>
  <c r="FP34" i="20"/>
  <c r="FP26" i="20"/>
  <c r="FP52" i="20"/>
  <c r="FP30" i="20"/>
  <c r="GA34" i="20"/>
  <c r="GA52" i="20"/>
  <c r="FS25" i="20"/>
  <c r="HI54" i="20"/>
  <c r="HK54" i="20"/>
  <c r="DS17" i="20"/>
  <c r="FS28" i="20"/>
  <c r="FS17" i="20"/>
  <c r="HM54" i="20"/>
  <c r="FQ38" i="20"/>
  <c r="FQ54" i="20"/>
  <c r="ED54" i="20"/>
  <c r="DI17" i="20"/>
  <c r="DD17" i="20"/>
  <c r="FQ28" i="20"/>
  <c r="GA28" i="20"/>
  <c r="FS45" i="20"/>
  <c r="FS51" i="20"/>
  <c r="GA17" i="20"/>
  <c r="FS55" i="20"/>
  <c r="HO62" i="20"/>
  <c r="HU62" i="20"/>
  <c r="FQ57" i="20"/>
  <c r="FN57" i="20"/>
  <c r="GA41" i="20"/>
  <c r="FC36" i="20"/>
  <c r="DO18" i="20"/>
  <c r="DY66" i="20"/>
  <c r="DY57" i="20"/>
  <c r="GA30" i="20"/>
  <c r="FN38" i="20"/>
  <c r="FC54" i="20"/>
  <c r="DK17" i="20"/>
  <c r="CK17" i="20"/>
  <c r="DX17" i="20"/>
  <c r="FL46" i="20"/>
  <c r="GJ21" i="20"/>
  <c r="EY45" i="20"/>
  <c r="FN45" i="20"/>
  <c r="EY17" i="20"/>
  <c r="FC57" i="20"/>
  <c r="HM25" i="20"/>
  <c r="HW25" i="20"/>
  <c r="FN36" i="20"/>
  <c r="DY58" i="20"/>
  <c r="DY56" i="20"/>
  <c r="ES16" i="20"/>
  <c r="ES59" i="20" s="1"/>
  <c r="EE32" i="20"/>
  <c r="FM32" i="20"/>
  <c r="GJ63" i="20"/>
  <c r="DQ17" i="20"/>
  <c r="CL17" i="20"/>
  <c r="DB17" i="20"/>
  <c r="FC46" i="20"/>
  <c r="FC28" i="20"/>
  <c r="FN28" i="20"/>
  <c r="HW63" i="20"/>
  <c r="HU63" i="20"/>
  <c r="HK25" i="20"/>
  <c r="HO25" i="20"/>
  <c r="EY41" i="20"/>
  <c r="FC41" i="20"/>
  <c r="EQ36" i="20"/>
  <c r="FM36" i="20"/>
  <c r="EU36" i="20"/>
  <c r="DY51" i="20"/>
  <c r="DY54" i="20"/>
  <c r="FS32" i="20"/>
  <c r="FJ16" i="20"/>
  <c r="FJ36" i="20" s="1"/>
  <c r="EU49" i="20"/>
  <c r="GA49" i="20"/>
  <c r="EE49" i="20"/>
  <c r="EL16" i="20"/>
  <c r="EL21" i="20" s="1"/>
  <c r="GA25" i="20"/>
  <c r="EE25" i="20"/>
  <c r="FP25" i="20"/>
  <c r="EU32" i="20"/>
  <c r="FK16" i="20"/>
  <c r="FK31" i="20" s="1"/>
  <c r="GA50" i="20"/>
  <c r="EE50" i="20"/>
  <c r="FM50" i="20"/>
  <c r="FP50" i="20"/>
  <c r="FC56" i="20"/>
  <c r="FC38" i="20"/>
  <c r="FL38" i="20"/>
  <c r="GJ58" i="20"/>
  <c r="DC17" i="20"/>
  <c r="CC17" i="20"/>
  <c r="CJ17" i="20"/>
  <c r="CP17" i="20"/>
  <c r="ED45" i="20"/>
  <c r="HK63" i="20"/>
  <c r="FN17" i="20"/>
  <c r="HU25" i="20"/>
  <c r="FN41" i="20"/>
  <c r="FQ36" i="20"/>
  <c r="FS36" i="20"/>
  <c r="EO53" i="20"/>
  <c r="EY36" i="20"/>
  <c r="FL42" i="20"/>
  <c r="EY56" i="20"/>
  <c r="CD17" i="20"/>
  <c r="ED38" i="20"/>
  <c r="CW17" i="20"/>
  <c r="CZ17" i="20"/>
  <c r="DR17" i="20"/>
  <c r="ED46" i="20"/>
  <c r="ED51" i="20"/>
  <c r="EY57" i="20"/>
  <c r="FL57" i="20"/>
  <c r="FS49" i="20"/>
  <c r="FS52" i="20"/>
  <c r="FS34" i="20"/>
  <c r="FS30" i="20"/>
  <c r="FS50" i="20"/>
  <c r="FS66" i="20"/>
  <c r="FL54" i="20"/>
  <c r="CU17" i="20"/>
  <c r="FL28" i="20"/>
  <c r="GJ23" i="20"/>
  <c r="FN42" i="20"/>
  <c r="DY47" i="20"/>
  <c r="DF18" i="20"/>
  <c r="DF17" i="20"/>
  <c r="DY48" i="20"/>
  <c r="DW18" i="20"/>
  <c r="DW17" i="20"/>
  <c r="DU17" i="20"/>
  <c r="DY65" i="20"/>
  <c r="FG34" i="20"/>
  <c r="FG50" i="20"/>
  <c r="FG18" i="20"/>
  <c r="FG52" i="20"/>
  <c r="FG32" i="20"/>
  <c r="FG49" i="20"/>
  <c r="FG55" i="20"/>
  <c r="FG66" i="20"/>
  <c r="FG25" i="20"/>
  <c r="FG58" i="20"/>
  <c r="FG26" i="20"/>
  <c r="FG30" i="20"/>
  <c r="FG36" i="20"/>
  <c r="FG57" i="20"/>
  <c r="FG17" i="20"/>
  <c r="FG28" i="20"/>
  <c r="FG56" i="20"/>
  <c r="FG41" i="20"/>
  <c r="FG53" i="20"/>
  <c r="FG42" i="20"/>
  <c r="FG45" i="20"/>
  <c r="FG38" i="20"/>
  <c r="GA24" i="20"/>
  <c r="FS24" i="20"/>
  <c r="FG24" i="20"/>
  <c r="FC24" i="20"/>
  <c r="EY24" i="20"/>
  <c r="EU24" i="20"/>
  <c r="EQ24" i="20"/>
  <c r="EM24" i="20"/>
  <c r="EE24" i="20"/>
  <c r="FQ24" i="20"/>
  <c r="FL24" i="20"/>
  <c r="EK16" i="20"/>
  <c r="EK29" i="20" s="1"/>
  <c r="FN24" i="20"/>
  <c r="FM24" i="20"/>
  <c r="EO24" i="20"/>
  <c r="ED24" i="20"/>
  <c r="FP24" i="20"/>
  <c r="EO30" i="20"/>
  <c r="EO25" i="20"/>
  <c r="EO18" i="20"/>
  <c r="EO66" i="20"/>
  <c r="EO55" i="20"/>
  <c r="EO34" i="20"/>
  <c r="EO50" i="20"/>
  <c r="EO52" i="20"/>
  <c r="EO49" i="20"/>
  <c r="EO32" i="20"/>
  <c r="EO58" i="20"/>
  <c r="EO26" i="20"/>
  <c r="EO41" i="20"/>
  <c r="EO45" i="20"/>
  <c r="EO38" i="20"/>
  <c r="EO36" i="20"/>
  <c r="EO17" i="20"/>
  <c r="EO56" i="20"/>
  <c r="EO42" i="20"/>
  <c r="EO46" i="20"/>
  <c r="EO54" i="20"/>
  <c r="DE18" i="20"/>
  <c r="DE17" i="20"/>
  <c r="DY60" i="20"/>
  <c r="ED30" i="20"/>
  <c r="ED66" i="20"/>
  <c r="ED34" i="20"/>
  <c r="ED50" i="20"/>
  <c r="ED18" i="20"/>
  <c r="ED32" i="20"/>
  <c r="ED55" i="20"/>
  <c r="ED58" i="20"/>
  <c r="ED26" i="20"/>
  <c r="ED52" i="20"/>
  <c r="ED25" i="20"/>
  <c r="ED49" i="20"/>
  <c r="ED53" i="20"/>
  <c r="ED36" i="20"/>
  <c r="ED57" i="20"/>
  <c r="ED42" i="20"/>
  <c r="ED28" i="20"/>
  <c r="CS18" i="20"/>
  <c r="CS17" i="20"/>
  <c r="ED56" i="20"/>
  <c r="HQ31" i="20"/>
  <c r="HK31" i="20"/>
  <c r="HS31" i="20"/>
  <c r="HI31" i="20"/>
  <c r="HO31" i="20"/>
  <c r="HW31" i="20"/>
  <c r="HM31" i="20"/>
  <c r="HU31" i="20"/>
  <c r="HS47" i="20"/>
  <c r="HI47" i="20"/>
  <c r="HU47" i="20"/>
  <c r="HM47" i="20"/>
  <c r="HK47" i="20"/>
  <c r="HW47" i="20"/>
  <c r="HQ47" i="20"/>
  <c r="HO47" i="20"/>
  <c r="HS43" i="20"/>
  <c r="HI43" i="20"/>
  <c r="HQ43" i="20"/>
  <c r="HK43" i="20"/>
  <c r="HU43" i="20"/>
  <c r="HO43" i="20"/>
  <c r="HW43" i="20"/>
  <c r="HM43" i="20"/>
  <c r="DY44" i="20"/>
  <c r="GV18" i="20"/>
  <c r="GW18" i="20" s="1"/>
  <c r="GI18" i="20"/>
  <c r="GH18" i="20"/>
  <c r="DY46" i="20"/>
  <c r="EO57" i="20"/>
  <c r="HU48" i="20"/>
  <c r="HQ48" i="20"/>
  <c r="HM48" i="20"/>
  <c r="HI48" i="20"/>
  <c r="HK48" i="20"/>
  <c r="HO48" i="20"/>
  <c r="HW48" i="20"/>
  <c r="HS48" i="20"/>
  <c r="DV18" i="20"/>
  <c r="DV17" i="20"/>
  <c r="GJ47" i="20"/>
  <c r="FG54" i="20"/>
  <c r="DY61" i="20"/>
  <c r="HW66" i="20"/>
  <c r="HS66" i="20"/>
  <c r="HO66" i="20"/>
  <c r="HK66" i="20"/>
  <c r="HU66" i="20"/>
  <c r="HQ66" i="20"/>
  <c r="HM66" i="20"/>
  <c r="HI66" i="20"/>
  <c r="FQ43" i="20"/>
  <c r="FM43" i="20"/>
  <c r="EO43" i="20"/>
  <c r="EY43" i="20"/>
  <c r="ED43" i="20"/>
  <c r="FL43" i="20"/>
  <c r="FG43" i="20"/>
  <c r="EQ43" i="20"/>
  <c r="GA43" i="20"/>
  <c r="FP43" i="20"/>
  <c r="EU43" i="20"/>
  <c r="EE43" i="20"/>
  <c r="FS43" i="20"/>
  <c r="FC43" i="20"/>
  <c r="FN43" i="20"/>
  <c r="FD16" i="20"/>
  <c r="FD21" i="20" s="1"/>
  <c r="EM43" i="20"/>
  <c r="DA18" i="20"/>
  <c r="DA17" i="20"/>
  <c r="HW44" i="20"/>
  <c r="HM44" i="20"/>
  <c r="HU44" i="20"/>
  <c r="HO44" i="20"/>
  <c r="HS44" i="20"/>
  <c r="HI44" i="20"/>
  <c r="HQ44" i="20"/>
  <c r="HK44" i="20"/>
  <c r="FP21" i="20"/>
  <c r="FL21" i="20"/>
  <c r="FN21" i="20"/>
  <c r="ED21" i="20"/>
  <c r="FG21" i="20"/>
  <c r="EY21" i="20"/>
  <c r="EQ21" i="20"/>
  <c r="EH16" i="20"/>
  <c r="EH29" i="20" s="1"/>
  <c r="FM21" i="20"/>
  <c r="EO21" i="20"/>
  <c r="GA21" i="20"/>
  <c r="FS21" i="20"/>
  <c r="FC21" i="20"/>
  <c r="EU21" i="20"/>
  <c r="EM21" i="20"/>
  <c r="FQ21" i="20"/>
  <c r="EE21" i="20"/>
  <c r="HQ17" i="20"/>
  <c r="HI17" i="20"/>
  <c r="HW17" i="20"/>
  <c r="HO17" i="20"/>
  <c r="HU17" i="20"/>
  <c r="HM17" i="20"/>
  <c r="HS17" i="20"/>
  <c r="HK17" i="20"/>
  <c r="GA29" i="20"/>
  <c r="FS29" i="20"/>
  <c r="FG29" i="20"/>
  <c r="FC29" i="20"/>
  <c r="EY29" i="20"/>
  <c r="EU29" i="20"/>
  <c r="EQ29" i="20"/>
  <c r="EM29" i="20"/>
  <c r="EE29" i="20"/>
  <c r="FQ29" i="20"/>
  <c r="FL29" i="20"/>
  <c r="FN29" i="20"/>
  <c r="EO29" i="20"/>
  <c r="ED29" i="20"/>
  <c r="EP16" i="20"/>
  <c r="EP44" i="20" s="1"/>
  <c r="FP29" i="20"/>
  <c r="FM29" i="20"/>
  <c r="EY49" i="20"/>
  <c r="EY30" i="20"/>
  <c r="EY66" i="20"/>
  <c r="EY34" i="20"/>
  <c r="EY26" i="20"/>
  <c r="EY52" i="20"/>
  <c r="EY55" i="20"/>
  <c r="EY25" i="20"/>
  <c r="EY58" i="20"/>
  <c r="EY18" i="20"/>
  <c r="EY32" i="20"/>
  <c r="EY50" i="20"/>
  <c r="EY54" i="20"/>
  <c r="HQ58" i="20"/>
  <c r="HI58" i="20"/>
  <c r="HU58" i="20"/>
  <c r="HM58" i="20"/>
  <c r="HK58" i="20"/>
  <c r="HO58" i="20"/>
  <c r="HW58" i="20"/>
  <c r="HS58" i="20"/>
  <c r="CF17" i="20"/>
  <c r="FQ44" i="20"/>
  <c r="FM44" i="20"/>
  <c r="EO44" i="20"/>
  <c r="FS44" i="20"/>
  <c r="FN44" i="20"/>
  <c r="EY44" i="20"/>
  <c r="ED44" i="20"/>
  <c r="FE16" i="20"/>
  <c r="FE43" i="20" s="1"/>
  <c r="GA44" i="20"/>
  <c r="FP44" i="20"/>
  <c r="EQ44" i="20"/>
  <c r="EU44" i="20"/>
  <c r="EE44" i="20"/>
  <c r="FL44" i="20"/>
  <c r="FG44" i="20"/>
  <c r="EM44" i="20"/>
  <c r="FC44" i="20"/>
  <c r="EY46" i="20"/>
  <c r="HS27" i="20"/>
  <c r="HI27" i="20"/>
  <c r="HQ27" i="20"/>
  <c r="HK27" i="20"/>
  <c r="HU27" i="20"/>
  <c r="HO27" i="20"/>
  <c r="HW27" i="20"/>
  <c r="HM27" i="20"/>
  <c r="FC45" i="20"/>
  <c r="FL18" i="20"/>
  <c r="FL26" i="20"/>
  <c r="FL55" i="20"/>
  <c r="FL32" i="20"/>
  <c r="FL52" i="20"/>
  <c r="FL25" i="20"/>
  <c r="FL66" i="20"/>
  <c r="FL58" i="20"/>
  <c r="FL34" i="20"/>
  <c r="FL50" i="20"/>
  <c r="FL30" i="20"/>
  <c r="FL49" i="20"/>
  <c r="EY51" i="20"/>
  <c r="GA63" i="20"/>
  <c r="FS63" i="20"/>
  <c r="FG63" i="20"/>
  <c r="FC63" i="20"/>
  <c r="EY63" i="20"/>
  <c r="EU63" i="20"/>
  <c r="EQ63" i="20"/>
  <c r="EM63" i="20"/>
  <c r="EE63" i="20"/>
  <c r="FQ63" i="20"/>
  <c r="FM63" i="20"/>
  <c r="EO63" i="20"/>
  <c r="FL63" i="20"/>
  <c r="FP63" i="20"/>
  <c r="FN63" i="20"/>
  <c r="ED63" i="20"/>
  <c r="FX16" i="20"/>
  <c r="FX24" i="20" s="1"/>
  <c r="GA65" i="20"/>
  <c r="FS65" i="20"/>
  <c r="FG65" i="20"/>
  <c r="FC65" i="20"/>
  <c r="EY65" i="20"/>
  <c r="EU65" i="20"/>
  <c r="EQ65" i="20"/>
  <c r="EM65" i="20"/>
  <c r="EE65" i="20"/>
  <c r="FQ65" i="20"/>
  <c r="FM65" i="20"/>
  <c r="EO65" i="20"/>
  <c r="FP65" i="20"/>
  <c r="FL65" i="20"/>
  <c r="ED65" i="20"/>
  <c r="FN65" i="20"/>
  <c r="FZ16" i="20"/>
  <c r="FZ29" i="20" s="1"/>
  <c r="FQ31" i="20"/>
  <c r="FM31" i="20"/>
  <c r="EO31" i="20"/>
  <c r="FL31" i="20"/>
  <c r="FG31" i="20"/>
  <c r="EQ31" i="20"/>
  <c r="EY31" i="20"/>
  <c r="ED31" i="20"/>
  <c r="GA31" i="20"/>
  <c r="FP31" i="20"/>
  <c r="EU31" i="20"/>
  <c r="FN31" i="20"/>
  <c r="FC31" i="20"/>
  <c r="ER16" i="20"/>
  <c r="ER63" i="20" s="1"/>
  <c r="EE31" i="20"/>
  <c r="FS31" i="20"/>
  <c r="EM31" i="20"/>
  <c r="HU23" i="20"/>
  <c r="HK23" i="20"/>
  <c r="HS23" i="20"/>
  <c r="HM23" i="20"/>
  <c r="HW23" i="20"/>
  <c r="HI23" i="20"/>
  <c r="HQ23" i="20"/>
  <c r="HO23" i="20"/>
  <c r="GA33" i="20"/>
  <c r="FS33" i="20"/>
  <c r="FG33" i="20"/>
  <c r="FC33" i="20"/>
  <c r="EY33" i="20"/>
  <c r="EU33" i="20"/>
  <c r="EQ33" i="20"/>
  <c r="EM33" i="20"/>
  <c r="EE33" i="20"/>
  <c r="FN33" i="20"/>
  <c r="FQ33" i="20"/>
  <c r="FL33" i="20"/>
  <c r="FP33" i="20"/>
  <c r="EO33" i="20"/>
  <c r="ED33" i="20"/>
  <c r="FM33" i="20"/>
  <c r="ET16" i="20"/>
  <c r="ET31" i="20" s="1"/>
  <c r="GJ66" i="20"/>
  <c r="FL36" i="20"/>
  <c r="FP20" i="20"/>
  <c r="FL20" i="20"/>
  <c r="EG16" i="20"/>
  <c r="EG24" i="20" s="1"/>
  <c r="FN20" i="20"/>
  <c r="ED20" i="20"/>
  <c r="GA20" i="20"/>
  <c r="FS20" i="20"/>
  <c r="FC20" i="20"/>
  <c r="EU20" i="20"/>
  <c r="EM20" i="20"/>
  <c r="EE20" i="20"/>
  <c r="FQ20" i="20"/>
  <c r="FG20" i="20"/>
  <c r="EY20" i="20"/>
  <c r="EQ20" i="20"/>
  <c r="FM20" i="20"/>
  <c r="EO20" i="20"/>
  <c r="EY42" i="20"/>
  <c r="FN18" i="20"/>
  <c r="FN32" i="20"/>
  <c r="FN55" i="20"/>
  <c r="FN58" i="20"/>
  <c r="FN30" i="20"/>
  <c r="FN25" i="20"/>
  <c r="FN52" i="20"/>
  <c r="FN34" i="20"/>
  <c r="FN26" i="20"/>
  <c r="FN66" i="20"/>
  <c r="FN50" i="20"/>
  <c r="FN49" i="20"/>
  <c r="FQ58" i="20"/>
  <c r="FQ52" i="20"/>
  <c r="FQ49" i="20"/>
  <c r="FQ25" i="20"/>
  <c r="FQ18" i="20"/>
  <c r="FQ50" i="20"/>
  <c r="FQ30" i="20"/>
  <c r="FQ26" i="20"/>
  <c r="FQ55" i="20"/>
  <c r="FQ66" i="20"/>
  <c r="FQ34" i="20"/>
  <c r="FQ32" i="20"/>
  <c r="GJ39" i="20"/>
  <c r="DY64" i="20"/>
  <c r="DY59" i="20"/>
  <c r="GA60" i="20"/>
  <c r="FS60" i="20"/>
  <c r="FG60" i="20"/>
  <c r="FC60" i="20"/>
  <c r="EY60" i="20"/>
  <c r="EU60" i="20"/>
  <c r="EQ60" i="20"/>
  <c r="EM60" i="20"/>
  <c r="EE60" i="20"/>
  <c r="FQ60" i="20"/>
  <c r="FM60" i="20"/>
  <c r="EO60" i="20"/>
  <c r="ED60" i="20"/>
  <c r="FN60" i="20"/>
  <c r="FL60" i="20"/>
  <c r="FU16" i="20"/>
  <c r="FU21" i="20" s="1"/>
  <c r="FP60" i="20"/>
  <c r="GA62" i="20"/>
  <c r="FS62" i="20"/>
  <c r="FG62" i="20"/>
  <c r="FC62" i="20"/>
  <c r="EY62" i="20"/>
  <c r="EU62" i="20"/>
  <c r="EQ62" i="20"/>
  <c r="EM62" i="20"/>
  <c r="EE62" i="20"/>
  <c r="FQ62" i="20"/>
  <c r="FM62" i="20"/>
  <c r="EO62" i="20"/>
  <c r="FN62" i="20"/>
  <c r="ED62" i="20"/>
  <c r="FL62" i="20"/>
  <c r="FP62" i="20"/>
  <c r="FW16" i="20"/>
  <c r="FW59" i="20" s="1"/>
  <c r="DY43" i="20"/>
  <c r="FC25" i="20"/>
  <c r="FC58" i="20"/>
  <c r="FC34" i="20"/>
  <c r="FC49" i="20"/>
  <c r="FC26" i="20"/>
  <c r="FC55" i="20"/>
  <c r="FC66" i="20"/>
  <c r="FC18" i="20"/>
  <c r="FC32" i="20"/>
  <c r="FC50" i="20"/>
  <c r="FC30" i="20"/>
  <c r="FC52" i="20"/>
  <c r="FC53" i="20"/>
  <c r="FL53" i="20"/>
  <c r="FQ40" i="20"/>
  <c r="FM40" i="20"/>
  <c r="EO40" i="20"/>
  <c r="GA40" i="20"/>
  <c r="FP40" i="20"/>
  <c r="EQ40" i="20"/>
  <c r="FA16" i="20"/>
  <c r="FA65" i="20" s="1"/>
  <c r="FS40" i="20"/>
  <c r="FN40" i="20"/>
  <c r="FC40" i="20"/>
  <c r="EY40" i="20"/>
  <c r="ED40" i="20"/>
  <c r="FL40" i="20"/>
  <c r="FG40" i="20"/>
  <c r="EM40" i="20"/>
  <c r="EE40" i="20"/>
  <c r="EU40" i="20"/>
  <c r="FQ47" i="20"/>
  <c r="FM47" i="20"/>
  <c r="EO47" i="20"/>
  <c r="EY47" i="20"/>
  <c r="ED47" i="20"/>
  <c r="FN47" i="20"/>
  <c r="FG47" i="20"/>
  <c r="EE47" i="20"/>
  <c r="GA47" i="20"/>
  <c r="FS47" i="20"/>
  <c r="FL47" i="20"/>
  <c r="EQ47" i="20"/>
  <c r="FC47" i="20"/>
  <c r="FP47" i="20"/>
  <c r="EU47" i="20"/>
  <c r="EM47" i="20"/>
  <c r="FH16" i="20"/>
  <c r="FH62" i="20" s="1"/>
  <c r="FL56" i="20"/>
  <c r="GA59" i="20"/>
  <c r="FS59" i="20"/>
  <c r="FG59" i="20"/>
  <c r="FC59" i="20"/>
  <c r="EY59" i="20"/>
  <c r="EU59" i="20"/>
  <c r="EQ59" i="20"/>
  <c r="EM59" i="20"/>
  <c r="EE59" i="20"/>
  <c r="FQ59" i="20"/>
  <c r="FM59" i="20"/>
  <c r="EO59" i="20"/>
  <c r="FL59" i="20"/>
  <c r="FP59" i="20"/>
  <c r="FN59" i="20"/>
  <c r="ED59" i="20"/>
  <c r="FT16" i="20"/>
  <c r="FT29" i="20" s="1"/>
  <c r="GA61" i="20"/>
  <c r="FS61" i="20"/>
  <c r="FG61" i="20"/>
  <c r="FC61" i="20"/>
  <c r="EY61" i="20"/>
  <c r="EU61" i="20"/>
  <c r="EQ61" i="20"/>
  <c r="EM61" i="20"/>
  <c r="EE61" i="20"/>
  <c r="FQ61" i="20"/>
  <c r="FM61" i="20"/>
  <c r="EO61" i="20"/>
  <c r="FP61" i="20"/>
  <c r="FL61" i="20"/>
  <c r="ED61" i="20"/>
  <c r="FN61" i="20"/>
  <c r="FV16" i="20"/>
  <c r="FV24" i="20" s="1"/>
  <c r="HS35" i="20"/>
  <c r="HI35" i="20"/>
  <c r="HQ35" i="20"/>
  <c r="HK35" i="20"/>
  <c r="HU35" i="20"/>
  <c r="HO35" i="20"/>
  <c r="HW35" i="20"/>
  <c r="HM35" i="20"/>
  <c r="GA23" i="20"/>
  <c r="FP23" i="20"/>
  <c r="FL23" i="20"/>
  <c r="FN23" i="20"/>
  <c r="ED23" i="20"/>
  <c r="FG23" i="20"/>
  <c r="EY23" i="20"/>
  <c r="EQ23" i="20"/>
  <c r="FM23" i="20"/>
  <c r="EO23" i="20"/>
  <c r="FS23" i="20"/>
  <c r="FC23" i="20"/>
  <c r="EU23" i="20"/>
  <c r="EM23" i="20"/>
  <c r="FQ23" i="20"/>
  <c r="EE23" i="20"/>
  <c r="EJ16" i="20"/>
  <c r="EJ43" i="20" s="1"/>
  <c r="GJ31" i="20"/>
  <c r="FP22" i="20"/>
  <c r="FL22" i="20"/>
  <c r="FN22" i="20"/>
  <c r="ED22" i="20"/>
  <c r="EI16" i="20"/>
  <c r="EI43" i="20" s="1"/>
  <c r="GA22" i="20"/>
  <c r="FS22" i="20"/>
  <c r="FC22" i="20"/>
  <c r="EU22" i="20"/>
  <c r="EM22" i="20"/>
  <c r="EE22" i="20"/>
  <c r="FQ22" i="20"/>
  <c r="FG22" i="20"/>
  <c r="EY22" i="20"/>
  <c r="EQ22" i="20"/>
  <c r="FM22" i="20"/>
  <c r="EO22" i="20"/>
  <c r="HU40" i="20"/>
  <c r="HO40" i="20"/>
  <c r="HW40" i="20"/>
  <c r="HM40" i="20"/>
  <c r="HQ40" i="20"/>
  <c r="HK40" i="20"/>
  <c r="HS40" i="20"/>
  <c r="HI40" i="20"/>
  <c r="DY63" i="20"/>
  <c r="GA64" i="20"/>
  <c r="FS64" i="20"/>
  <c r="FG64" i="20"/>
  <c r="FC64" i="20"/>
  <c r="EY64" i="20"/>
  <c r="EU64" i="20"/>
  <c r="EQ64" i="20"/>
  <c r="EM64" i="20"/>
  <c r="EE64" i="20"/>
  <c r="FQ64" i="20"/>
  <c r="FM64" i="20"/>
  <c r="EO64" i="20"/>
  <c r="ED64" i="20"/>
  <c r="FN64" i="20"/>
  <c r="FL64" i="20"/>
  <c r="FP64" i="20"/>
  <c r="FY16" i="20"/>
  <c r="FY29" i="20" s="1"/>
  <c r="GJ43" i="20"/>
  <c r="HW21" i="20"/>
  <c r="HS21" i="20"/>
  <c r="HO21" i="20"/>
  <c r="HK21" i="20"/>
  <c r="HU21" i="20"/>
  <c r="HQ21" i="20"/>
  <c r="HM21" i="20"/>
  <c r="HI21" i="20"/>
  <c r="FQ39" i="20"/>
  <c r="FM39" i="20"/>
  <c r="EO39" i="20"/>
  <c r="FL39" i="20"/>
  <c r="FG39" i="20"/>
  <c r="EQ39" i="20"/>
  <c r="EY39" i="20"/>
  <c r="ED39" i="20"/>
  <c r="FS39" i="20"/>
  <c r="FN39" i="20"/>
  <c r="FC39" i="20"/>
  <c r="EM39" i="20"/>
  <c r="EE39" i="20"/>
  <c r="FP39" i="20"/>
  <c r="EU39" i="20"/>
  <c r="GA39" i="20"/>
  <c r="EZ16" i="20"/>
  <c r="EZ43" i="20" s="1"/>
  <c r="FQ48" i="20"/>
  <c r="FM48" i="20"/>
  <c r="EO48" i="20"/>
  <c r="FS48" i="20"/>
  <c r="FN48" i="20"/>
  <c r="EY48" i="20"/>
  <c r="ED48" i="20"/>
  <c r="GA48" i="20"/>
  <c r="FL48" i="20"/>
  <c r="EU48" i="20"/>
  <c r="EM48" i="20"/>
  <c r="FI16" i="20"/>
  <c r="FI23" i="20" s="1"/>
  <c r="FG48" i="20"/>
  <c r="EE48" i="20"/>
  <c r="FP48" i="20"/>
  <c r="EQ48" i="20"/>
  <c r="FC48" i="20"/>
  <c r="DY62" i="20"/>
  <c r="FQ35" i="20"/>
  <c r="FM35" i="20"/>
  <c r="EO35" i="20"/>
  <c r="EY35" i="20"/>
  <c r="ED35" i="20"/>
  <c r="FL35" i="20"/>
  <c r="FG35" i="20"/>
  <c r="EQ35" i="20"/>
  <c r="GA35" i="20"/>
  <c r="FP35" i="20"/>
  <c r="EU35" i="20"/>
  <c r="EE35" i="20"/>
  <c r="FN35" i="20"/>
  <c r="EV16" i="20"/>
  <c r="EV21" i="20" s="1"/>
  <c r="FC35" i="20"/>
  <c r="EM35" i="20"/>
  <c r="FS35" i="20"/>
  <c r="FP19" i="20"/>
  <c r="FL19" i="20"/>
  <c r="FN19" i="20"/>
  <c r="ED19" i="20"/>
  <c r="FG19" i="20"/>
  <c r="EY19" i="20"/>
  <c r="EQ19" i="20"/>
  <c r="FM19" i="20"/>
  <c r="EO19" i="20"/>
  <c r="EF16" i="20"/>
  <c r="EF62" i="20" s="1"/>
  <c r="GA19" i="20"/>
  <c r="FS19" i="20"/>
  <c r="FC19" i="20"/>
  <c r="EU19" i="20"/>
  <c r="EM19" i="20"/>
  <c r="FQ19" i="20"/>
  <c r="EE19" i="20"/>
  <c r="HO29" i="20"/>
  <c r="HI29" i="20"/>
  <c r="HW29" i="20"/>
  <c r="HQ29" i="20"/>
  <c r="HS29" i="20"/>
  <c r="HM29" i="20"/>
  <c r="HU29" i="20"/>
  <c r="HK29" i="20"/>
  <c r="FL41" i="20"/>
  <c r="GJ44" i="20"/>
  <c r="FQ27" i="20"/>
  <c r="FM27" i="20"/>
  <c r="EO27" i="20"/>
  <c r="EY27" i="20"/>
  <c r="ED27" i="20"/>
  <c r="FL27" i="20"/>
  <c r="FG27" i="20"/>
  <c r="EQ27" i="20"/>
  <c r="FS27" i="20"/>
  <c r="EE27" i="20"/>
  <c r="GA27" i="20"/>
  <c r="FP27" i="20"/>
  <c r="EU27" i="20"/>
  <c r="EM27" i="20"/>
  <c r="EN16" i="20"/>
  <c r="EN29" i="20" s="1"/>
  <c r="FN27" i="20"/>
  <c r="FC27" i="20"/>
  <c r="GA37" i="20"/>
  <c r="FS37" i="20"/>
  <c r="FG37" i="20"/>
  <c r="FC37" i="20"/>
  <c r="EY37" i="20"/>
  <c r="EU37" i="20"/>
  <c r="EQ37" i="20"/>
  <c r="EM37" i="20"/>
  <c r="EE37" i="20"/>
  <c r="FQ37" i="20"/>
  <c r="FL37" i="20"/>
  <c r="FN37" i="20"/>
  <c r="FM37" i="20"/>
  <c r="EX16" i="20"/>
  <c r="FP37" i="20"/>
  <c r="ED37" i="20"/>
  <c r="EO37" i="20"/>
  <c r="HW33" i="20"/>
  <c r="HQ33" i="20"/>
  <c r="HO33" i="20"/>
  <c r="HI33" i="20"/>
  <c r="HS33" i="20"/>
  <c r="HM33" i="20"/>
  <c r="HK33" i="20"/>
  <c r="HU33" i="20"/>
  <c r="EY53" i="20"/>
  <c r="HQ39" i="20"/>
  <c r="HK39" i="20"/>
  <c r="HS39" i="20"/>
  <c r="HI39" i="20"/>
  <c r="HW39" i="20"/>
  <c r="HM39" i="20"/>
  <c r="HU39" i="20"/>
  <c r="HO39" i="20"/>
  <c r="GJ48" i="20"/>
  <c r="BF13" i="5"/>
  <c r="BD13" i="5"/>
  <c r="BA13" i="5" s="1"/>
  <c r="AZ13" i="5"/>
  <c r="B11" i="20" s="1"/>
  <c r="DZ13" i="20"/>
  <c r="BE13" i="5"/>
  <c r="BB13" i="5" s="1"/>
  <c r="BF16" i="5"/>
  <c r="DZ16" i="20"/>
  <c r="BD16" i="5"/>
  <c r="BA16" i="5" s="1"/>
  <c r="AZ16" i="5"/>
  <c r="B14" i="20" s="1"/>
  <c r="BE16" i="5"/>
  <c r="BB16" i="5" s="1"/>
  <c r="C13" i="20"/>
  <c r="E13" i="20"/>
  <c r="HO42" i="20" l="1"/>
  <c r="GJ38" i="20"/>
  <c r="HQ42" i="20"/>
  <c r="HW42" i="20"/>
  <c r="GH34" i="20"/>
  <c r="GJ34" i="20" s="1"/>
  <c r="HQ34" i="20"/>
  <c r="HS42" i="20"/>
  <c r="HM42" i="20"/>
  <c r="HK42" i="20"/>
  <c r="HI34" i="20"/>
  <c r="HU42" i="20"/>
  <c r="GJ42" i="20"/>
  <c r="HO36" i="20"/>
  <c r="CR40" i="20"/>
  <c r="DY40" i="20" s="1"/>
  <c r="CR41" i="20"/>
  <c r="DY41" i="20" s="1"/>
  <c r="CR39" i="20"/>
  <c r="DY39" i="20" s="1"/>
  <c r="CR42" i="20"/>
  <c r="DY42" i="20" s="1"/>
  <c r="DZ41" i="20"/>
  <c r="DZ40" i="20"/>
  <c r="DZ38" i="20"/>
  <c r="DZ39" i="20"/>
  <c r="HM37" i="20"/>
  <c r="HQ37" i="20"/>
  <c r="HM36" i="20"/>
  <c r="HQ38" i="20"/>
  <c r="HU38" i="20"/>
  <c r="HS36" i="20"/>
  <c r="HK36" i="20"/>
  <c r="HW36" i="20"/>
  <c r="HI38" i="20"/>
  <c r="GV34" i="20"/>
  <c r="GW34" i="20" s="1"/>
  <c r="HS34" i="20"/>
  <c r="HU34" i="20"/>
  <c r="GJ36" i="20"/>
  <c r="HO34" i="20"/>
  <c r="HM38" i="20"/>
  <c r="HW38" i="20"/>
  <c r="HO38" i="20"/>
  <c r="HQ36" i="20"/>
  <c r="HK38" i="20"/>
  <c r="HI36" i="20"/>
  <c r="HM34" i="20"/>
  <c r="HK34" i="20"/>
  <c r="HS37" i="20"/>
  <c r="HW37" i="20"/>
  <c r="HI37" i="20"/>
  <c r="CR24" i="20"/>
  <c r="DY24" i="20" s="1"/>
  <c r="CR38" i="20"/>
  <c r="DY38" i="20" s="1"/>
  <c r="HK37" i="20"/>
  <c r="HU37" i="20"/>
  <c r="GJ37" i="20"/>
  <c r="FB46" i="20"/>
  <c r="CR36" i="20"/>
  <c r="DY36" i="20" s="1"/>
  <c r="CR37" i="20"/>
  <c r="DY37" i="20" s="1"/>
  <c r="CR35" i="20"/>
  <c r="DY35" i="20" s="1"/>
  <c r="DZ37" i="20"/>
  <c r="GV24" i="20"/>
  <c r="GW24" i="20" s="1"/>
  <c r="DZ36" i="20"/>
  <c r="DY34" i="20"/>
  <c r="DZ35" i="20"/>
  <c r="DZ34" i="20"/>
  <c r="CR18" i="20"/>
  <c r="DY18" i="20" s="1"/>
  <c r="CR31" i="20"/>
  <c r="DY31" i="20" s="1"/>
  <c r="CR32" i="20"/>
  <c r="DY32" i="20" s="1"/>
  <c r="CR33" i="20"/>
  <c r="DY33" i="20" s="1"/>
  <c r="CR19" i="20"/>
  <c r="DY19" i="20" s="1"/>
  <c r="CR27" i="20"/>
  <c r="DY27" i="20" s="1"/>
  <c r="CR30" i="20"/>
  <c r="DY30" i="20" s="1"/>
  <c r="CR20" i="20"/>
  <c r="DY20" i="20" s="1"/>
  <c r="CR21" i="20"/>
  <c r="DY21" i="20" s="1"/>
  <c r="CR22" i="20"/>
  <c r="DY22" i="20" s="1"/>
  <c r="CR17" i="20"/>
  <c r="DY17" i="20" s="1"/>
  <c r="CR25" i="20"/>
  <c r="DY25" i="20" s="1"/>
  <c r="CR23" i="20"/>
  <c r="DY23" i="20" s="1"/>
  <c r="CR28" i="20"/>
  <c r="DY28" i="20" s="1"/>
  <c r="CR29" i="20"/>
  <c r="DY29" i="20" s="1"/>
  <c r="DZ33" i="20"/>
  <c r="DZ32" i="20"/>
  <c r="GJ32" i="20"/>
  <c r="HU32" i="20"/>
  <c r="HK32" i="20"/>
  <c r="HI32" i="20"/>
  <c r="HW32" i="20"/>
  <c r="HQ32" i="20"/>
  <c r="HS32" i="20"/>
  <c r="HM32" i="20"/>
  <c r="HO32" i="20"/>
  <c r="DZ31" i="20"/>
  <c r="DZ30" i="20"/>
  <c r="GJ30" i="20"/>
  <c r="HS30" i="20"/>
  <c r="HM30" i="20"/>
  <c r="HO30" i="20"/>
  <c r="HI30" i="20"/>
  <c r="HK30" i="20"/>
  <c r="HQ30" i="20"/>
  <c r="HW30" i="20"/>
  <c r="HU30" i="20"/>
  <c r="E12" i="20"/>
  <c r="FR41" i="20"/>
  <c r="FB23" i="20"/>
  <c r="FR50" i="20"/>
  <c r="DZ28" i="20"/>
  <c r="DZ29" i="20"/>
  <c r="FB50" i="20"/>
  <c r="FR29" i="20"/>
  <c r="FB61" i="20"/>
  <c r="FB39" i="20"/>
  <c r="FB64" i="20"/>
  <c r="FB22" i="20"/>
  <c r="FR23" i="20"/>
  <c r="FB40" i="20"/>
  <c r="FB30" i="20"/>
  <c r="FB52" i="20"/>
  <c r="FB36" i="20"/>
  <c r="FB27" i="20"/>
  <c r="FB19" i="20"/>
  <c r="FR35" i="20"/>
  <c r="FR48" i="20"/>
  <c r="FB48" i="20"/>
  <c r="FB18" i="20"/>
  <c r="FB62" i="20"/>
  <c r="FR55" i="20"/>
  <c r="FB63" i="20"/>
  <c r="FR44" i="20"/>
  <c r="HU26" i="20"/>
  <c r="FR53" i="20"/>
  <c r="FB58" i="20"/>
  <c r="FB26" i="20"/>
  <c r="FR36" i="20"/>
  <c r="FR30" i="20"/>
  <c r="FB33" i="20"/>
  <c r="FR21" i="20"/>
  <c r="GJ26" i="20"/>
  <c r="FB57" i="20"/>
  <c r="FB29" i="20"/>
  <c r="DZ26" i="20"/>
  <c r="DZ27" i="20"/>
  <c r="HS19" i="20"/>
  <c r="HQ19" i="20"/>
  <c r="FO51" i="20"/>
  <c r="HI19" i="20"/>
  <c r="HK19" i="20"/>
  <c r="HU19" i="20"/>
  <c r="HW19" i="20"/>
  <c r="GJ19" i="20"/>
  <c r="HM19" i="20"/>
  <c r="BC15" i="5"/>
  <c r="D13" i="20" s="1"/>
  <c r="DY26" i="20"/>
  <c r="HO26" i="20"/>
  <c r="HW26" i="20"/>
  <c r="FB42" i="20"/>
  <c r="FB35" i="20"/>
  <c r="FB51" i="20"/>
  <c r="FF22" i="20"/>
  <c r="FO61" i="20"/>
  <c r="FB55" i="20"/>
  <c r="FB66" i="20"/>
  <c r="FB34" i="20"/>
  <c r="FB21" i="20"/>
  <c r="FB24" i="20"/>
  <c r="HI26" i="20"/>
  <c r="HQ26" i="20"/>
  <c r="FB54" i="20"/>
  <c r="FB28" i="20"/>
  <c r="FB31" i="20"/>
  <c r="FB65" i="20"/>
  <c r="HK26" i="20"/>
  <c r="FB38" i="20"/>
  <c r="FB56" i="20"/>
  <c r="FB37" i="20"/>
  <c r="FB59" i="20"/>
  <c r="FB47" i="20"/>
  <c r="FB32" i="20"/>
  <c r="FB49" i="20"/>
  <c r="FB25" i="20"/>
  <c r="FB60" i="20"/>
  <c r="FB20" i="20"/>
  <c r="FB44" i="20"/>
  <c r="FB43" i="20"/>
  <c r="FB17" i="20"/>
  <c r="HM26" i="20"/>
  <c r="FB45" i="20"/>
  <c r="GI24" i="20"/>
  <c r="HW24" i="20" s="1"/>
  <c r="DZ24" i="20"/>
  <c r="DZ25" i="20"/>
  <c r="FJ22" i="20"/>
  <c r="FO31" i="20"/>
  <c r="EH33" i="20"/>
  <c r="FO30" i="20"/>
  <c r="FF25" i="20"/>
  <c r="FO37" i="20"/>
  <c r="FO36" i="20"/>
  <c r="FO27" i="20"/>
  <c r="FF33" i="20"/>
  <c r="FF43" i="20"/>
  <c r="FF50" i="20"/>
  <c r="FO48" i="20"/>
  <c r="ET60" i="20"/>
  <c r="FD20" i="20"/>
  <c r="FO55" i="20"/>
  <c r="FO19" i="20"/>
  <c r="FO63" i="20"/>
  <c r="FO25" i="20"/>
  <c r="DZ23" i="20"/>
  <c r="DZ21" i="20"/>
  <c r="DZ22" i="20"/>
  <c r="FO53" i="20"/>
  <c r="FO64" i="20"/>
  <c r="EK61" i="20"/>
  <c r="FO40" i="20"/>
  <c r="FO45" i="20"/>
  <c r="FO52" i="20"/>
  <c r="FO28" i="20"/>
  <c r="FO42" i="20"/>
  <c r="FO41" i="20"/>
  <c r="FO35" i="20"/>
  <c r="FF48" i="20"/>
  <c r="FF39" i="20"/>
  <c r="FF64" i="20"/>
  <c r="EK64" i="20"/>
  <c r="FO22" i="20"/>
  <c r="EW20" i="20"/>
  <c r="FO44" i="20"/>
  <c r="FO32" i="20"/>
  <c r="FO34" i="20"/>
  <c r="FO26" i="20"/>
  <c r="FO29" i="20"/>
  <c r="FO43" i="20"/>
  <c r="FO24" i="20"/>
  <c r="FF51" i="20"/>
  <c r="FF49" i="20"/>
  <c r="FO38" i="20"/>
  <c r="GJ20" i="20"/>
  <c r="FO39" i="20"/>
  <c r="FO57" i="20"/>
  <c r="FO33" i="20"/>
  <c r="FO65" i="20"/>
  <c r="FO49" i="20"/>
  <c r="FO50" i="20"/>
  <c r="FO21" i="20"/>
  <c r="FO23" i="20"/>
  <c r="FO59" i="20"/>
  <c r="FO56" i="20"/>
  <c r="FO47" i="20"/>
  <c r="FO62" i="20"/>
  <c r="FO60" i="20"/>
  <c r="FO20" i="20"/>
  <c r="FO66" i="20"/>
  <c r="FO58" i="20"/>
  <c r="FO18" i="20"/>
  <c r="FF38" i="20"/>
  <c r="FO46" i="20"/>
  <c r="DZ20" i="20"/>
  <c r="HS20" i="20"/>
  <c r="HQ20" i="20"/>
  <c r="HW20" i="20"/>
  <c r="HU20" i="20"/>
  <c r="HO20" i="20"/>
  <c r="HM20" i="20"/>
  <c r="HK20" i="20"/>
  <c r="HI20" i="20"/>
  <c r="DZ19" i="20"/>
  <c r="FF19" i="20"/>
  <c r="EK31" i="20"/>
  <c r="FF44" i="20"/>
  <c r="FF41" i="20"/>
  <c r="FF55" i="20"/>
  <c r="FF30" i="20"/>
  <c r="FF27" i="20"/>
  <c r="FR37" i="20"/>
  <c r="EW18" i="20"/>
  <c r="FR27" i="20"/>
  <c r="FR19" i="20"/>
  <c r="FJ35" i="20"/>
  <c r="FR22" i="20"/>
  <c r="FF23" i="20"/>
  <c r="FR59" i="20"/>
  <c r="FF59" i="20"/>
  <c r="FR47" i="20"/>
  <c r="FF62" i="20"/>
  <c r="FF20" i="20"/>
  <c r="FR34" i="20"/>
  <c r="EK33" i="20"/>
  <c r="FF31" i="20"/>
  <c r="FF65" i="20"/>
  <c r="FR24" i="20"/>
  <c r="FK24" i="20"/>
  <c r="FF54" i="20"/>
  <c r="FF17" i="20"/>
  <c r="FF52" i="20"/>
  <c r="FF18" i="20"/>
  <c r="FF26" i="20"/>
  <c r="FR42" i="20"/>
  <c r="FR17" i="20"/>
  <c r="BC17" i="5"/>
  <c r="FF37" i="20"/>
  <c r="FF35" i="20"/>
  <c r="FF47" i="20"/>
  <c r="FF60" i="20"/>
  <c r="FF24" i="20"/>
  <c r="FF57" i="20"/>
  <c r="FF46" i="20"/>
  <c r="FF34" i="20"/>
  <c r="EL22" i="20"/>
  <c r="FF61" i="20"/>
  <c r="FJ47" i="20"/>
  <c r="FR40" i="20"/>
  <c r="FF40" i="20"/>
  <c r="FR62" i="20"/>
  <c r="FJ60" i="20"/>
  <c r="FR32" i="20"/>
  <c r="FR26" i="20"/>
  <c r="FF63" i="20"/>
  <c r="FF29" i="20"/>
  <c r="FF21" i="20"/>
  <c r="FF36" i="20"/>
  <c r="FF53" i="20"/>
  <c r="FF56" i="20"/>
  <c r="FF28" i="20"/>
  <c r="FF32" i="20"/>
  <c r="FF66" i="20"/>
  <c r="FF58" i="20"/>
  <c r="FD47" i="20"/>
  <c r="FU35" i="20"/>
  <c r="ET35" i="20"/>
  <c r="ET48" i="20"/>
  <c r="ET23" i="20"/>
  <c r="FX39" i="20"/>
  <c r="EH40" i="20"/>
  <c r="FW48" i="20"/>
  <c r="FR51" i="20"/>
  <c r="FR38" i="20"/>
  <c r="FR39" i="20"/>
  <c r="FR61" i="20"/>
  <c r="EP62" i="20"/>
  <c r="FR18" i="20"/>
  <c r="FR66" i="20"/>
  <c r="FR58" i="20"/>
  <c r="FR33" i="20"/>
  <c r="FR46" i="20"/>
  <c r="FR45" i="20"/>
  <c r="FR28" i="20"/>
  <c r="FR56" i="20"/>
  <c r="FR64" i="20"/>
  <c r="EP22" i="20"/>
  <c r="FR60" i="20"/>
  <c r="EP20" i="20"/>
  <c r="FR20" i="20"/>
  <c r="FR49" i="20"/>
  <c r="FR52" i="20"/>
  <c r="FR25" i="20"/>
  <c r="FR31" i="20"/>
  <c r="FR63" i="20"/>
  <c r="FR43" i="20"/>
  <c r="FR54" i="20"/>
  <c r="FK19" i="20"/>
  <c r="FW27" i="20"/>
  <c r="FE19" i="20"/>
  <c r="FW64" i="20"/>
  <c r="FJ62" i="20"/>
  <c r="FJ29" i="20"/>
  <c r="FD29" i="20"/>
  <c r="EK43" i="20"/>
  <c r="FJ32" i="20"/>
  <c r="EH35" i="20"/>
  <c r="FW35" i="20"/>
  <c r="FD35" i="20"/>
  <c r="EK48" i="20"/>
  <c r="EK39" i="20"/>
  <c r="EK22" i="20"/>
  <c r="EK23" i="20"/>
  <c r="FW47" i="20"/>
  <c r="EK62" i="20"/>
  <c r="FJ33" i="20"/>
  <c r="FK43" i="20"/>
  <c r="EW42" i="20"/>
  <c r="FJ27" i="20"/>
  <c r="EL35" i="20"/>
  <c r="EW39" i="20"/>
  <c r="FJ64" i="20"/>
  <c r="FJ59" i="20"/>
  <c r="FJ20" i="20"/>
  <c r="EL31" i="20"/>
  <c r="EW31" i="20"/>
  <c r="FJ63" i="20"/>
  <c r="FJ44" i="20"/>
  <c r="FJ21" i="20"/>
  <c r="FJ50" i="20"/>
  <c r="FJ19" i="20"/>
  <c r="EL61" i="20"/>
  <c r="EL40" i="20"/>
  <c r="EG60" i="20"/>
  <c r="FJ43" i="20"/>
  <c r="EW43" i="20"/>
  <c r="FJ24" i="20"/>
  <c r="EW30" i="20"/>
  <c r="EJ27" i="20"/>
  <c r="EG19" i="20"/>
  <c r="EJ39" i="20"/>
  <c r="EG39" i="20"/>
  <c r="FJ23" i="20"/>
  <c r="FJ37" i="20"/>
  <c r="EL37" i="20"/>
  <c r="EW34" i="20"/>
  <c r="FJ48" i="20"/>
  <c r="FJ39" i="20"/>
  <c r="EG64" i="20"/>
  <c r="FJ61" i="20"/>
  <c r="EW47" i="20"/>
  <c r="FJ40" i="20"/>
  <c r="FE62" i="20"/>
  <c r="FJ31" i="20"/>
  <c r="FJ65" i="20"/>
  <c r="EW65" i="20"/>
  <c r="FD44" i="20"/>
  <c r="EW44" i="20"/>
  <c r="EL29" i="20"/>
  <c r="EW21" i="20"/>
  <c r="EL24" i="20"/>
  <c r="EW57" i="20"/>
  <c r="EJ37" i="20"/>
  <c r="EJ35" i="20"/>
  <c r="FX48" i="20"/>
  <c r="FX37" i="20"/>
  <c r="EJ19" i="20"/>
  <c r="EJ64" i="20"/>
  <c r="FK22" i="20"/>
  <c r="EJ61" i="20"/>
  <c r="FK59" i="20"/>
  <c r="FX62" i="20"/>
  <c r="FD33" i="20"/>
  <c r="FK36" i="20"/>
  <c r="FK32" i="20"/>
  <c r="FX35" i="20"/>
  <c r="FX47" i="20"/>
  <c r="FD37" i="20"/>
  <c r="FK27" i="20"/>
  <c r="FK39" i="20"/>
  <c r="EH39" i="20"/>
  <c r="FX64" i="20"/>
  <c r="EH22" i="20"/>
  <c r="FK61" i="20"/>
  <c r="FK47" i="20"/>
  <c r="FD40" i="20"/>
  <c r="FK40" i="20"/>
  <c r="FD62" i="20"/>
  <c r="FX60" i="20"/>
  <c r="FK60" i="20"/>
  <c r="FK63" i="20"/>
  <c r="FK44" i="20"/>
  <c r="FK21" i="20"/>
  <c r="FH61" i="20"/>
  <c r="EZ59" i="20"/>
  <c r="FJ25" i="20"/>
  <c r="FA19" i="20"/>
  <c r="FZ22" i="20"/>
  <c r="FA48" i="20"/>
  <c r="FH35" i="20"/>
  <c r="FA64" i="20"/>
  <c r="EZ37" i="20"/>
  <c r="EZ35" i="20"/>
  <c r="EJ22" i="20"/>
  <c r="FZ47" i="20"/>
  <c r="ES60" i="20"/>
  <c r="ES20" i="20"/>
  <c r="ES29" i="20"/>
  <c r="EW26" i="20"/>
  <c r="EW25" i="20"/>
  <c r="EW35" i="20"/>
  <c r="FE47" i="20"/>
  <c r="ER62" i="20"/>
  <c r="FE20" i="20"/>
  <c r="FA20" i="20"/>
  <c r="ES63" i="20"/>
  <c r="EW29" i="20"/>
  <c r="EW46" i="20"/>
  <c r="FE37" i="20"/>
  <c r="EK37" i="20"/>
  <c r="FK37" i="20"/>
  <c r="EW66" i="20"/>
  <c r="EW55" i="20"/>
  <c r="EW52" i="20"/>
  <c r="FA27" i="20"/>
  <c r="FY27" i="20"/>
  <c r="EZ19" i="20"/>
  <c r="FK35" i="20"/>
  <c r="FT35" i="20"/>
  <c r="FA35" i="20"/>
  <c r="FE39" i="20"/>
  <c r="FT64" i="20"/>
  <c r="EW22" i="20"/>
  <c r="FA22" i="20"/>
  <c r="FK23" i="20"/>
  <c r="FE23" i="20"/>
  <c r="EW61" i="20"/>
  <c r="FE59" i="20"/>
  <c r="EK47" i="20"/>
  <c r="EW40" i="20"/>
  <c r="ES62" i="20"/>
  <c r="FK62" i="20"/>
  <c r="EK60" i="20"/>
  <c r="FE60" i="20"/>
  <c r="FE33" i="20"/>
  <c r="EK65" i="20"/>
  <c r="FK65" i="20"/>
  <c r="EW63" i="20"/>
  <c r="FV44" i="20"/>
  <c r="EK44" i="20"/>
  <c r="FK29" i="20"/>
  <c r="EK21" i="20"/>
  <c r="EW24" i="20"/>
  <c r="EW54" i="20"/>
  <c r="EW56" i="20"/>
  <c r="EW28" i="20"/>
  <c r="EW45" i="20"/>
  <c r="EW50" i="20"/>
  <c r="FV27" i="20"/>
  <c r="EW27" i="20"/>
  <c r="FE48" i="20"/>
  <c r="FA39" i="20"/>
  <c r="FE64" i="20"/>
  <c r="FA23" i="20"/>
  <c r="EW23" i="20"/>
  <c r="EW59" i="20"/>
  <c r="ES40" i="20"/>
  <c r="EW60" i="20"/>
  <c r="FE31" i="20"/>
  <c r="EW17" i="20"/>
  <c r="FZ37" i="20"/>
  <c r="EW37" i="20"/>
  <c r="FA37" i="20"/>
  <c r="EW32" i="20"/>
  <c r="EW49" i="20"/>
  <c r="EW58" i="20"/>
  <c r="EK27" i="20"/>
  <c r="FE27" i="20"/>
  <c r="EK19" i="20"/>
  <c r="EW19" i="20"/>
  <c r="ET19" i="20"/>
  <c r="EK35" i="20"/>
  <c r="FE35" i="20"/>
  <c r="FY35" i="20"/>
  <c r="FV48" i="20"/>
  <c r="FK48" i="20"/>
  <c r="EW48" i="20"/>
  <c r="ES39" i="20"/>
  <c r="FV64" i="20"/>
  <c r="EW64" i="20"/>
  <c r="FK64" i="20"/>
  <c r="FE22" i="20"/>
  <c r="EZ23" i="20"/>
  <c r="FE61" i="20"/>
  <c r="EK59" i="20"/>
  <c r="EK40" i="20"/>
  <c r="FE40" i="20"/>
  <c r="EW62" i="20"/>
  <c r="EK20" i="20"/>
  <c r="FK20" i="20"/>
  <c r="EW33" i="20"/>
  <c r="FK33" i="20"/>
  <c r="ES31" i="20"/>
  <c r="EK63" i="20"/>
  <c r="FA21" i="20"/>
  <c r="ES43" i="20"/>
  <c r="EW38" i="20"/>
  <c r="EW53" i="20"/>
  <c r="EW41" i="20"/>
  <c r="EF64" i="20"/>
  <c r="ET37" i="20"/>
  <c r="FY48" i="20"/>
  <c r="FY22" i="20"/>
  <c r="EF22" i="20"/>
  <c r="ES61" i="20"/>
  <c r="FZ59" i="20"/>
  <c r="EL62" i="20"/>
  <c r="ET20" i="20"/>
  <c r="EL33" i="20"/>
  <c r="FZ33" i="20"/>
  <c r="EF65" i="20"/>
  <c r="EF44" i="20"/>
  <c r="FE24" i="20"/>
  <c r="FK30" i="20"/>
  <c r="FK49" i="20"/>
  <c r="FK41" i="20"/>
  <c r="FK57" i="20"/>
  <c r="FK58" i="20"/>
  <c r="FK51" i="20"/>
  <c r="FK46" i="20"/>
  <c r="FK66" i="20"/>
  <c r="FK55" i="20"/>
  <c r="FK53" i="20"/>
  <c r="FK18" i="20"/>
  <c r="FK54" i="20"/>
  <c r="FK56" i="20"/>
  <c r="FK42" i="20"/>
  <c r="FK25" i="20"/>
  <c r="FK17" i="20"/>
  <c r="FK52" i="20"/>
  <c r="FK45" i="20"/>
  <c r="FK28" i="20"/>
  <c r="FK38" i="20"/>
  <c r="FK34" i="20"/>
  <c r="FK26" i="20"/>
  <c r="FJ26" i="20"/>
  <c r="FJ66" i="20"/>
  <c r="FJ34" i="20"/>
  <c r="FJ18" i="20"/>
  <c r="FJ52" i="20"/>
  <c r="FJ55" i="20"/>
  <c r="FJ30" i="20"/>
  <c r="FJ46" i="20"/>
  <c r="FJ41" i="20"/>
  <c r="FJ45" i="20"/>
  <c r="FJ28" i="20"/>
  <c r="FJ38" i="20"/>
  <c r="FJ58" i="20"/>
  <c r="FJ56" i="20"/>
  <c r="FJ53" i="20"/>
  <c r="FJ42" i="20"/>
  <c r="FJ57" i="20"/>
  <c r="FJ17" i="20"/>
  <c r="FJ51" i="20"/>
  <c r="FJ54" i="20"/>
  <c r="FY47" i="20"/>
  <c r="EF63" i="20"/>
  <c r="EL18" i="20"/>
  <c r="EL66" i="20"/>
  <c r="EL26" i="20"/>
  <c r="EL55" i="20"/>
  <c r="EL52" i="20"/>
  <c r="EL30" i="20"/>
  <c r="EL58" i="20"/>
  <c r="EL41" i="20"/>
  <c r="EL57" i="20"/>
  <c r="EL51" i="20"/>
  <c r="EL28" i="20"/>
  <c r="EL38" i="20"/>
  <c r="EL56" i="20"/>
  <c r="EL53" i="20"/>
  <c r="EL42" i="20"/>
  <c r="EL17" i="20"/>
  <c r="EL46" i="20"/>
  <c r="EL54" i="20"/>
  <c r="EL34" i="20"/>
  <c r="EL45" i="20"/>
  <c r="EL36" i="20"/>
  <c r="ES52" i="20"/>
  <c r="ES57" i="20"/>
  <c r="ES58" i="20"/>
  <c r="ES49" i="20"/>
  <c r="ES66" i="20"/>
  <c r="ES42" i="20"/>
  <c r="ES36" i="20"/>
  <c r="ES17" i="20"/>
  <c r="ES46" i="20"/>
  <c r="ES25" i="20"/>
  <c r="ES53" i="20"/>
  <c r="ES41" i="20"/>
  <c r="ES26" i="20"/>
  <c r="ES34" i="20"/>
  <c r="ES51" i="20"/>
  <c r="ES45" i="20"/>
  <c r="ES28" i="20"/>
  <c r="ES18" i="20"/>
  <c r="ES54" i="20"/>
  <c r="ES38" i="20"/>
  <c r="ES50" i="20"/>
  <c r="ES56" i="20"/>
  <c r="ES30" i="20"/>
  <c r="ES55" i="20"/>
  <c r="FY37" i="20"/>
  <c r="FY19" i="20"/>
  <c r="ES19" i="20"/>
  <c r="FZ35" i="20"/>
  <c r="FZ39" i="20"/>
  <c r="ES64" i="20"/>
  <c r="ET22" i="20"/>
  <c r="ES23" i="20"/>
  <c r="FZ23" i="20"/>
  <c r="ET61" i="20"/>
  <c r="EL59" i="20"/>
  <c r="FZ40" i="20"/>
  <c r="ET40" i="20"/>
  <c r="ET62" i="20"/>
  <c r="FY33" i="20"/>
  <c r="EJ31" i="20"/>
  <c r="FA31" i="20"/>
  <c r="FY31" i="20"/>
  <c r="EL65" i="20"/>
  <c r="ES65" i="20"/>
  <c r="FZ63" i="20"/>
  <c r="EZ44" i="20"/>
  <c r="EL44" i="20"/>
  <c r="ES44" i="20"/>
  <c r="ET43" i="20"/>
  <c r="FA43" i="20"/>
  <c r="EL50" i="20"/>
  <c r="ET63" i="20"/>
  <c r="ES35" i="20"/>
  <c r="EF48" i="20"/>
  <c r="ES37" i="20"/>
  <c r="EF37" i="20"/>
  <c r="EF27" i="20"/>
  <c r="ES27" i="20"/>
  <c r="FZ19" i="20"/>
  <c r="ET39" i="20"/>
  <c r="FY39" i="20"/>
  <c r="EL64" i="20"/>
  <c r="ES22" i="20"/>
  <c r="EL27" i="20"/>
  <c r="ET27" i="20"/>
  <c r="FZ27" i="20"/>
  <c r="EL19" i="20"/>
  <c r="EF35" i="20"/>
  <c r="EL48" i="20"/>
  <c r="FZ48" i="20"/>
  <c r="ES48" i="20"/>
  <c r="EL39" i="20"/>
  <c r="EZ64" i="20"/>
  <c r="FZ64" i="20"/>
  <c r="ET64" i="20"/>
  <c r="EZ22" i="20"/>
  <c r="EL23" i="20"/>
  <c r="EF23" i="20"/>
  <c r="FZ61" i="20"/>
  <c r="ET59" i="20"/>
  <c r="EJ59" i="20"/>
  <c r="EL47" i="20"/>
  <c r="ET47" i="20"/>
  <c r="ES47" i="20"/>
  <c r="FZ62" i="20"/>
  <c r="FZ60" i="20"/>
  <c r="EL60" i="20"/>
  <c r="EL20" i="20"/>
  <c r="FX20" i="20"/>
  <c r="ES33" i="20"/>
  <c r="EF31" i="20"/>
  <c r="ET65" i="20"/>
  <c r="EL63" i="20"/>
  <c r="FX29" i="20"/>
  <c r="ES21" i="20"/>
  <c r="EJ21" i="20"/>
  <c r="EL43" i="20"/>
  <c r="ES24" i="20"/>
  <c r="EL49" i="20"/>
  <c r="EL32" i="20"/>
  <c r="EV22" i="20"/>
  <c r="EN61" i="20"/>
  <c r="EG33" i="20"/>
  <c r="EN33" i="20"/>
  <c r="EI44" i="20"/>
  <c r="EV43" i="20"/>
  <c r="EP37" i="20"/>
  <c r="EI19" i="20"/>
  <c r="EP19" i="20"/>
  <c r="EP35" i="20"/>
  <c r="EV37" i="20"/>
  <c r="FW37" i="20"/>
  <c r="EP27" i="20"/>
  <c r="FW19" i="20"/>
  <c r="EN19" i="20"/>
  <c r="EP48" i="20"/>
  <c r="EP64" i="20"/>
  <c r="EG37" i="20"/>
  <c r="FV37" i="20"/>
  <c r="EV27" i="20"/>
  <c r="EV19" i="20"/>
  <c r="FV35" i="20"/>
  <c r="EN35" i="20"/>
  <c r="EV48" i="20"/>
  <c r="EJ48" i="20"/>
  <c r="EI48" i="20"/>
  <c r="EP39" i="20"/>
  <c r="EI39" i="20"/>
  <c r="FW39" i="20"/>
  <c r="FW22" i="20"/>
  <c r="FV22" i="20"/>
  <c r="EN22" i="20"/>
  <c r="FY23" i="20"/>
  <c r="EV23" i="20"/>
  <c r="FT61" i="20"/>
  <c r="FA61" i="20"/>
  <c r="FY61" i="20"/>
  <c r="FW61" i="20"/>
  <c r="EF59" i="20"/>
  <c r="FA59" i="20"/>
  <c r="FY59" i="20"/>
  <c r="EF47" i="20"/>
  <c r="EJ47" i="20"/>
  <c r="EZ47" i="20"/>
  <c r="EI47" i="20"/>
  <c r="FA47" i="20"/>
  <c r="FU47" i="20"/>
  <c r="FW40" i="20"/>
  <c r="EF40" i="20"/>
  <c r="EN62" i="20"/>
  <c r="EJ62" i="20"/>
  <c r="FA62" i="20"/>
  <c r="FY62" i="20"/>
  <c r="EF60" i="20"/>
  <c r="FZ20" i="20"/>
  <c r="EP33" i="20"/>
  <c r="FW33" i="20"/>
  <c r="FX31" i="20"/>
  <c r="FZ31" i="20"/>
  <c r="FW31" i="20"/>
  <c r="EZ65" i="20"/>
  <c r="FE65" i="20"/>
  <c r="EI65" i="20"/>
  <c r="FE63" i="20"/>
  <c r="FZ44" i="20"/>
  <c r="EV44" i="20"/>
  <c r="FY44" i="20"/>
  <c r="EZ29" i="20"/>
  <c r="EF29" i="20"/>
  <c r="FE21" i="20"/>
  <c r="FV21" i="20"/>
  <c r="EP43" i="20"/>
  <c r="EN43" i="20"/>
  <c r="GJ18" i="20"/>
  <c r="EF24" i="20"/>
  <c r="EN47" i="20"/>
  <c r="EP24" i="20"/>
  <c r="EN64" i="20"/>
  <c r="EI23" i="20"/>
  <c r="EP23" i="20"/>
  <c r="EP61" i="20"/>
  <c r="EV61" i="20"/>
  <c r="EI61" i="20"/>
  <c r="EP47" i="20"/>
  <c r="EJ40" i="20"/>
  <c r="EZ62" i="20"/>
  <c r="EI62" i="20"/>
  <c r="EV60" i="20"/>
  <c r="FA60" i="20"/>
  <c r="FW20" i="20"/>
  <c r="EN20" i="20"/>
  <c r="EZ33" i="20"/>
  <c r="EP31" i="20"/>
  <c r="EN65" i="20"/>
  <c r="EG65" i="20"/>
  <c r="EP63" i="20"/>
  <c r="FV63" i="20"/>
  <c r="EN63" i="20"/>
  <c r="FW63" i="20"/>
  <c r="EJ44" i="20"/>
  <c r="EJ29" i="20"/>
  <c r="FA29" i="20"/>
  <c r="FV29" i="20"/>
  <c r="EP21" i="20"/>
  <c r="EN21" i="20"/>
  <c r="EF43" i="20"/>
  <c r="FW43" i="20"/>
  <c r="EJ24" i="20"/>
  <c r="EI24" i="20"/>
  <c r="EN59" i="20"/>
  <c r="EI20" i="20"/>
  <c r="FW29" i="20"/>
  <c r="EN37" i="20"/>
  <c r="EI35" i="20"/>
  <c r="EI64" i="20"/>
  <c r="FW23" i="20"/>
  <c r="EN23" i="20"/>
  <c r="EP59" i="20"/>
  <c r="EG59" i="20"/>
  <c r="EV47" i="20"/>
  <c r="EP40" i="20"/>
  <c r="EG40" i="20"/>
  <c r="EP60" i="20"/>
  <c r="EI60" i="20"/>
  <c r="FY20" i="20"/>
  <c r="EZ31" i="20"/>
  <c r="EN31" i="20"/>
  <c r="EP65" i="20"/>
  <c r="EZ63" i="20"/>
  <c r="FY63" i="20"/>
  <c r="EG29" i="20"/>
  <c r="EG21" i="20"/>
  <c r="EI21" i="20"/>
  <c r="EZ21" i="20"/>
  <c r="EX18" i="20"/>
  <c r="EX32" i="20"/>
  <c r="EX55" i="20"/>
  <c r="EX25" i="20"/>
  <c r="EX58" i="20"/>
  <c r="EX34" i="20"/>
  <c r="EX52" i="20"/>
  <c r="EX26" i="20"/>
  <c r="EX49" i="20"/>
  <c r="EX66" i="20"/>
  <c r="EX50" i="20"/>
  <c r="EX30" i="20"/>
  <c r="EX53" i="20"/>
  <c r="EX36" i="20"/>
  <c r="EX57" i="20"/>
  <c r="EX45" i="20"/>
  <c r="EX56" i="20"/>
  <c r="EX42" i="20"/>
  <c r="EX38" i="20"/>
  <c r="EX17" i="20"/>
  <c r="EX28" i="20"/>
  <c r="EX46" i="20"/>
  <c r="EX51" i="20"/>
  <c r="EX54" i="20"/>
  <c r="EX41" i="20"/>
  <c r="FT47" i="20"/>
  <c r="FT60" i="20"/>
  <c r="FU20" i="20"/>
  <c r="FT20" i="20"/>
  <c r="FH33" i="20"/>
  <c r="EX31" i="20"/>
  <c r="FI31" i="20"/>
  <c r="FU63" i="20"/>
  <c r="ER44" i="20"/>
  <c r="FI44" i="20"/>
  <c r="EH18" i="20"/>
  <c r="EH26" i="20"/>
  <c r="EH32" i="20"/>
  <c r="EH55" i="20"/>
  <c r="EH34" i="20"/>
  <c r="EH52" i="20"/>
  <c r="EH30" i="20"/>
  <c r="EH49" i="20"/>
  <c r="EH66" i="20"/>
  <c r="EH25" i="20"/>
  <c r="EH58" i="20"/>
  <c r="EH50" i="20"/>
  <c r="EH53" i="20"/>
  <c r="EH36" i="20"/>
  <c r="EH57" i="20"/>
  <c r="EH17" i="20"/>
  <c r="EH46" i="20"/>
  <c r="EH56" i="20"/>
  <c r="EH41" i="20"/>
  <c r="EH42" i="20"/>
  <c r="EH45" i="20"/>
  <c r="EH38" i="20"/>
  <c r="EH51" i="20"/>
  <c r="EH28" i="20"/>
  <c r="EH54" i="20"/>
  <c r="EH43" i="20"/>
  <c r="FU24" i="20"/>
  <c r="EH37" i="20"/>
  <c r="EH27" i="20"/>
  <c r="FU27" i="20"/>
  <c r="EH19" i="20"/>
  <c r="EX19" i="20"/>
  <c r="FI35" i="20"/>
  <c r="FH39" i="20"/>
  <c r="FT39" i="20"/>
  <c r="EX23" i="20"/>
  <c r="EH61" i="20"/>
  <c r="FU61" i="20"/>
  <c r="FI47" i="20"/>
  <c r="EH62" i="20"/>
  <c r="FU62" i="20"/>
  <c r="EH60" i="20"/>
  <c r="EG25" i="20"/>
  <c r="EG34" i="20"/>
  <c r="EG52" i="20"/>
  <c r="EG18" i="20"/>
  <c r="EG32" i="20"/>
  <c r="EG55" i="20"/>
  <c r="EG30" i="20"/>
  <c r="EG50" i="20"/>
  <c r="EG26" i="20"/>
  <c r="EG66" i="20"/>
  <c r="EG58" i="20"/>
  <c r="EG49" i="20"/>
  <c r="EG36" i="20"/>
  <c r="EG57" i="20"/>
  <c r="EG54" i="20"/>
  <c r="EG38" i="20"/>
  <c r="EG42" i="20"/>
  <c r="EG56" i="20"/>
  <c r="EG53" i="20"/>
  <c r="EG17" i="20"/>
  <c r="EG51" i="20"/>
  <c r="EG41" i="20"/>
  <c r="EG46" i="20"/>
  <c r="EG45" i="20"/>
  <c r="EG28" i="20"/>
  <c r="FH20" i="20"/>
  <c r="FH31" i="20"/>
  <c r="EG31" i="20"/>
  <c r="EH65" i="20"/>
  <c r="FT65" i="20"/>
  <c r="FI63" i="20"/>
  <c r="FX44" i="20"/>
  <c r="ER29" i="20"/>
  <c r="FI21" i="20"/>
  <c r="FT21" i="20"/>
  <c r="FD49" i="20"/>
  <c r="FD50" i="20"/>
  <c r="FD66" i="20"/>
  <c r="FD32" i="20"/>
  <c r="FD34" i="20"/>
  <c r="FD30" i="20"/>
  <c r="FD18" i="20"/>
  <c r="FD26" i="20"/>
  <c r="FD55" i="20"/>
  <c r="FD58" i="20"/>
  <c r="FD25" i="20"/>
  <c r="FD52" i="20"/>
  <c r="FD56" i="20"/>
  <c r="FD53" i="20"/>
  <c r="FD36" i="20"/>
  <c r="FD41" i="20"/>
  <c r="FD57" i="20"/>
  <c r="FD51" i="20"/>
  <c r="FD54" i="20"/>
  <c r="FD42" i="20"/>
  <c r="FD17" i="20"/>
  <c r="FD28" i="20"/>
  <c r="FD46" i="20"/>
  <c r="FD45" i="20"/>
  <c r="FD38" i="20"/>
  <c r="FT43" i="20"/>
  <c r="FU43" i="20"/>
  <c r="EX24" i="20"/>
  <c r="FX27" i="20"/>
  <c r="FI27" i="20"/>
  <c r="FI19" i="20"/>
  <c r="FT19" i="20"/>
  <c r="EG35" i="20"/>
  <c r="BC13" i="5"/>
  <c r="D11" i="20" s="1"/>
  <c r="FU37" i="20"/>
  <c r="FT37" i="20"/>
  <c r="EI37" i="20"/>
  <c r="EZ27" i="20"/>
  <c r="ER27" i="20"/>
  <c r="EN50" i="20"/>
  <c r="EN66" i="20"/>
  <c r="EN58" i="20"/>
  <c r="EN34" i="20"/>
  <c r="EN30" i="20"/>
  <c r="EN18" i="20"/>
  <c r="EN26" i="20"/>
  <c r="EN32" i="20"/>
  <c r="EN55" i="20"/>
  <c r="EN25" i="20"/>
  <c r="EN49" i="20"/>
  <c r="EN52" i="20"/>
  <c r="EN36" i="20"/>
  <c r="EN41" i="20"/>
  <c r="EN17" i="20"/>
  <c r="EN51" i="20"/>
  <c r="EN45" i="20"/>
  <c r="EN42" i="20"/>
  <c r="EN56" i="20"/>
  <c r="EN53" i="20"/>
  <c r="EN57" i="20"/>
  <c r="EN46" i="20"/>
  <c r="EN54" i="20"/>
  <c r="EN38" i="20"/>
  <c r="EN28" i="20"/>
  <c r="FH27" i="20"/>
  <c r="EI27" i="20"/>
  <c r="EG27" i="20"/>
  <c r="EF49" i="20"/>
  <c r="EF18" i="20"/>
  <c r="EF26" i="20"/>
  <c r="EF55" i="20"/>
  <c r="EF25" i="20"/>
  <c r="EF32" i="20"/>
  <c r="EF50" i="20"/>
  <c r="EF52" i="20"/>
  <c r="EF58" i="20"/>
  <c r="EF66" i="20"/>
  <c r="EF34" i="20"/>
  <c r="EF30" i="20"/>
  <c r="EF42" i="20"/>
  <c r="EF46" i="20"/>
  <c r="EF56" i="20"/>
  <c r="EF53" i="20"/>
  <c r="EF36" i="20"/>
  <c r="EF41" i="20"/>
  <c r="EF57" i="20"/>
  <c r="EF17" i="20"/>
  <c r="EF51" i="20"/>
  <c r="EF38" i="20"/>
  <c r="EF45" i="20"/>
  <c r="EF28" i="20"/>
  <c r="EF54" i="20"/>
  <c r="FV19" i="20"/>
  <c r="ER19" i="20"/>
  <c r="FH19" i="20"/>
  <c r="FX19" i="20"/>
  <c r="ER35" i="20"/>
  <c r="EH48" i="20"/>
  <c r="EX48" i="20"/>
  <c r="EZ48" i="20"/>
  <c r="FT48" i="20"/>
  <c r="EN48" i="20"/>
  <c r="FU48" i="20"/>
  <c r="FV39" i="20"/>
  <c r="EX39" i="20"/>
  <c r="EN39" i="20"/>
  <c r="EF39" i="20"/>
  <c r="FI39" i="20"/>
  <c r="FY58" i="20"/>
  <c r="FY34" i="20"/>
  <c r="FY49" i="20"/>
  <c r="FY18" i="20"/>
  <c r="FY26" i="20"/>
  <c r="FY55" i="20"/>
  <c r="FY66" i="20"/>
  <c r="FY50" i="20"/>
  <c r="FY30" i="20"/>
  <c r="FY25" i="20"/>
  <c r="FY32" i="20"/>
  <c r="FY52" i="20"/>
  <c r="FY17" i="20"/>
  <c r="FY56" i="20"/>
  <c r="FY53" i="20"/>
  <c r="FY41" i="20"/>
  <c r="FY57" i="20"/>
  <c r="FY45" i="20"/>
  <c r="FY28" i="20"/>
  <c r="FY54" i="20"/>
  <c r="FY42" i="20"/>
  <c r="FY38" i="20"/>
  <c r="FY36" i="20"/>
  <c r="FY51" i="20"/>
  <c r="FY46" i="20"/>
  <c r="ER64" i="20"/>
  <c r="EV64" i="20"/>
  <c r="EX64" i="20"/>
  <c r="FU64" i="20"/>
  <c r="FU22" i="20"/>
  <c r="ER22" i="20"/>
  <c r="FH22" i="20"/>
  <c r="FX22" i="20"/>
  <c r="EJ32" i="20"/>
  <c r="EJ58" i="20"/>
  <c r="EJ50" i="20"/>
  <c r="EJ25" i="20"/>
  <c r="EJ52" i="20"/>
  <c r="EJ66" i="20"/>
  <c r="EJ34" i="20"/>
  <c r="EJ30" i="20"/>
  <c r="EJ18" i="20"/>
  <c r="EJ26" i="20"/>
  <c r="EJ55" i="20"/>
  <c r="EJ49" i="20"/>
  <c r="EJ56" i="20"/>
  <c r="EJ53" i="20"/>
  <c r="EJ57" i="20"/>
  <c r="EJ54" i="20"/>
  <c r="EJ17" i="20"/>
  <c r="EJ41" i="20"/>
  <c r="EJ45" i="20"/>
  <c r="EJ28" i="20"/>
  <c r="EJ46" i="20"/>
  <c r="EJ42" i="20"/>
  <c r="EJ51" i="20"/>
  <c r="EJ38" i="20"/>
  <c r="EJ36" i="20"/>
  <c r="EG23" i="20"/>
  <c r="FV23" i="20"/>
  <c r="ER23" i="20"/>
  <c r="FH23" i="20"/>
  <c r="FX23" i="20"/>
  <c r="EX61" i="20"/>
  <c r="EF61" i="20"/>
  <c r="EZ61" i="20"/>
  <c r="EG61" i="20"/>
  <c r="EX59" i="20"/>
  <c r="EH59" i="20"/>
  <c r="ER59" i="20"/>
  <c r="FX59" i="20"/>
  <c r="FD59" i="20"/>
  <c r="FU59" i="20"/>
  <c r="EH47" i="20"/>
  <c r="ER47" i="20"/>
  <c r="FV47" i="20"/>
  <c r="FT40" i="20"/>
  <c r="EX40" i="20"/>
  <c r="EN40" i="20"/>
  <c r="FH40" i="20"/>
  <c r="FA18" i="20"/>
  <c r="FA25" i="20"/>
  <c r="FA58" i="20"/>
  <c r="FA55" i="20"/>
  <c r="FA66" i="20"/>
  <c r="FA50" i="20"/>
  <c r="FA30" i="20"/>
  <c r="FA26" i="20"/>
  <c r="FA34" i="20"/>
  <c r="FA52" i="20"/>
  <c r="FA32" i="20"/>
  <c r="FA49" i="20"/>
  <c r="FA42" i="20"/>
  <c r="FA51" i="20"/>
  <c r="FA46" i="20"/>
  <c r="FA56" i="20"/>
  <c r="FA53" i="20"/>
  <c r="FA36" i="20"/>
  <c r="FA41" i="20"/>
  <c r="FA57" i="20"/>
  <c r="FA17" i="20"/>
  <c r="FA28" i="20"/>
  <c r="FA45" i="20"/>
  <c r="FA54" i="20"/>
  <c r="FA38" i="20"/>
  <c r="EV40" i="20"/>
  <c r="FV40" i="20"/>
  <c r="FI40" i="20"/>
  <c r="FY40" i="20"/>
  <c r="FW34" i="20"/>
  <c r="FW58" i="20"/>
  <c r="FW49" i="20"/>
  <c r="FW55" i="20"/>
  <c r="FW66" i="20"/>
  <c r="FW32" i="20"/>
  <c r="FW50" i="20"/>
  <c r="FW52" i="20"/>
  <c r="FW30" i="20"/>
  <c r="FW18" i="20"/>
  <c r="FW26" i="20"/>
  <c r="FW25" i="20"/>
  <c r="FW56" i="20"/>
  <c r="FW42" i="20"/>
  <c r="FW57" i="20"/>
  <c r="FW17" i="20"/>
  <c r="FW51" i="20"/>
  <c r="FW28" i="20"/>
  <c r="FW54" i="20"/>
  <c r="FW38" i="20"/>
  <c r="FW36" i="20"/>
  <c r="FW53" i="20"/>
  <c r="FW45" i="20"/>
  <c r="FW41" i="20"/>
  <c r="FW46" i="20"/>
  <c r="EV62" i="20"/>
  <c r="EX62" i="20"/>
  <c r="EG62" i="20"/>
  <c r="EJ60" i="20"/>
  <c r="FV60" i="20"/>
  <c r="ER60" i="20"/>
  <c r="FD60" i="20"/>
  <c r="EX60" i="20"/>
  <c r="FY60" i="20"/>
  <c r="FW60" i="20"/>
  <c r="FV20" i="20"/>
  <c r="EJ20" i="20"/>
  <c r="EZ20" i="20"/>
  <c r="ET30" i="20"/>
  <c r="ET66" i="20"/>
  <c r="ET50" i="20"/>
  <c r="ET18" i="20"/>
  <c r="ET32" i="20"/>
  <c r="ET55" i="20"/>
  <c r="ET34" i="20"/>
  <c r="ET25" i="20"/>
  <c r="ET26" i="20"/>
  <c r="ET58" i="20"/>
  <c r="ET52" i="20"/>
  <c r="ET49" i="20"/>
  <c r="ET42" i="20"/>
  <c r="ET41" i="20"/>
  <c r="ET46" i="20"/>
  <c r="ET53" i="20"/>
  <c r="ET36" i="20"/>
  <c r="ET57" i="20"/>
  <c r="ET45" i="20"/>
  <c r="ET28" i="20"/>
  <c r="ET56" i="20"/>
  <c r="ET54" i="20"/>
  <c r="ET38" i="20"/>
  <c r="ET17" i="20"/>
  <c r="ET51" i="20"/>
  <c r="ER33" i="20"/>
  <c r="EJ33" i="20"/>
  <c r="EF33" i="20"/>
  <c r="FA33" i="20"/>
  <c r="FV33" i="20"/>
  <c r="EX33" i="20"/>
  <c r="FT33" i="20"/>
  <c r="FV31" i="20"/>
  <c r="EI31" i="20"/>
  <c r="FD31" i="20"/>
  <c r="EV31" i="20"/>
  <c r="FU31" i="20"/>
  <c r="FZ30" i="20"/>
  <c r="FZ66" i="20"/>
  <c r="FZ50" i="20"/>
  <c r="FZ25" i="20"/>
  <c r="FZ49" i="20"/>
  <c r="FZ18" i="20"/>
  <c r="FZ32" i="20"/>
  <c r="FZ55" i="20"/>
  <c r="FZ26" i="20"/>
  <c r="FZ52" i="20"/>
  <c r="FZ58" i="20"/>
  <c r="FZ34" i="20"/>
  <c r="FZ36" i="20"/>
  <c r="FZ28" i="20"/>
  <c r="FZ56" i="20"/>
  <c r="FZ57" i="20"/>
  <c r="FZ53" i="20"/>
  <c r="FZ41" i="20"/>
  <c r="FZ17" i="20"/>
  <c r="FZ51" i="20"/>
  <c r="FZ46" i="20"/>
  <c r="FZ54" i="20"/>
  <c r="FZ45" i="20"/>
  <c r="FZ42" i="20"/>
  <c r="FZ38" i="20"/>
  <c r="EX65" i="20"/>
  <c r="FD65" i="20"/>
  <c r="ER65" i="20"/>
  <c r="FX65" i="20"/>
  <c r="FI65" i="20"/>
  <c r="FY65" i="20"/>
  <c r="FW65" i="20"/>
  <c r="EH63" i="20"/>
  <c r="EJ63" i="20"/>
  <c r="FD63" i="20"/>
  <c r="FA63" i="20"/>
  <c r="EI63" i="20"/>
  <c r="EH44" i="20"/>
  <c r="FW44" i="20"/>
  <c r="FT44" i="20"/>
  <c r="FE30" i="20"/>
  <c r="FE32" i="20"/>
  <c r="FE58" i="20"/>
  <c r="FE50" i="20"/>
  <c r="FE25" i="20"/>
  <c r="FE18" i="20"/>
  <c r="FE55" i="20"/>
  <c r="FE66" i="20"/>
  <c r="FE26" i="20"/>
  <c r="FE34" i="20"/>
  <c r="FE52" i="20"/>
  <c r="FE49" i="20"/>
  <c r="FE41" i="20"/>
  <c r="FE45" i="20"/>
  <c r="FE28" i="20"/>
  <c r="FE56" i="20"/>
  <c r="FE53" i="20"/>
  <c r="FE57" i="20"/>
  <c r="FE17" i="20"/>
  <c r="FE42" i="20"/>
  <c r="FE46" i="20"/>
  <c r="FE38" i="20"/>
  <c r="FE36" i="20"/>
  <c r="FE54" i="20"/>
  <c r="FE51" i="20"/>
  <c r="ET44" i="20"/>
  <c r="FA44" i="20"/>
  <c r="FU44" i="20"/>
  <c r="FU29" i="20"/>
  <c r="FE29" i="20"/>
  <c r="EX29" i="20"/>
  <c r="EV29" i="20"/>
  <c r="FY21" i="20"/>
  <c r="EX21" i="20"/>
  <c r="EF21" i="20"/>
  <c r="ER43" i="20"/>
  <c r="FV43" i="20"/>
  <c r="EG43" i="20"/>
  <c r="HW18" i="20"/>
  <c r="HS18" i="20"/>
  <c r="HO18" i="20"/>
  <c r="HK18" i="20"/>
  <c r="HU18" i="20"/>
  <c r="HQ18" i="20"/>
  <c r="HM18" i="20"/>
  <c r="HI18" i="20"/>
  <c r="ET24" i="20"/>
  <c r="EN24" i="20"/>
  <c r="FI24" i="20"/>
  <c r="EK49" i="20"/>
  <c r="EK66" i="20"/>
  <c r="EK34" i="20"/>
  <c r="EK50" i="20"/>
  <c r="EK30" i="20"/>
  <c r="EK32" i="20"/>
  <c r="EK52" i="20"/>
  <c r="EK26" i="20"/>
  <c r="EK18" i="20"/>
  <c r="EK55" i="20"/>
  <c r="EK58" i="20"/>
  <c r="EK25" i="20"/>
  <c r="EK42" i="20"/>
  <c r="EK36" i="20"/>
  <c r="EK46" i="20"/>
  <c r="EK38" i="20"/>
  <c r="EK41" i="20"/>
  <c r="EK56" i="20"/>
  <c r="EK28" i="20"/>
  <c r="EK53" i="20"/>
  <c r="EK45" i="20"/>
  <c r="EK17" i="20"/>
  <c r="EK57" i="20"/>
  <c r="EK51" i="20"/>
  <c r="EK54" i="20"/>
  <c r="FA24" i="20"/>
  <c r="FW24" i="20"/>
  <c r="FI64" i="20"/>
  <c r="FH49" i="20"/>
  <c r="FH25" i="20"/>
  <c r="FH66" i="20"/>
  <c r="FH34" i="20"/>
  <c r="FH30" i="20"/>
  <c r="FH18" i="20"/>
  <c r="FH26" i="20"/>
  <c r="FH32" i="20"/>
  <c r="FH55" i="20"/>
  <c r="FH58" i="20"/>
  <c r="FH50" i="20"/>
  <c r="FH52" i="20"/>
  <c r="FH42" i="20"/>
  <c r="FH36" i="20"/>
  <c r="FH41" i="20"/>
  <c r="FH46" i="20"/>
  <c r="FH38" i="20"/>
  <c r="FH53" i="20"/>
  <c r="FH17" i="20"/>
  <c r="FH51" i="20"/>
  <c r="FH45" i="20"/>
  <c r="FH28" i="20"/>
  <c r="FH54" i="20"/>
  <c r="FH57" i="20"/>
  <c r="FH56" i="20"/>
  <c r="EX47" i="20"/>
  <c r="FU52" i="20"/>
  <c r="FU30" i="20"/>
  <c r="FU34" i="20"/>
  <c r="FU50" i="20"/>
  <c r="FU18" i="20"/>
  <c r="FU32" i="20"/>
  <c r="FU49" i="20"/>
  <c r="FU66" i="20"/>
  <c r="FU58" i="20"/>
  <c r="FU26" i="20"/>
  <c r="FU55" i="20"/>
  <c r="FU25" i="20"/>
  <c r="FU56" i="20"/>
  <c r="FU41" i="20"/>
  <c r="FU45" i="20"/>
  <c r="FU38" i="20"/>
  <c r="FU17" i="20"/>
  <c r="FU42" i="20"/>
  <c r="FU36" i="20"/>
  <c r="FU46" i="20"/>
  <c r="FU54" i="20"/>
  <c r="FU28" i="20"/>
  <c r="FU51" i="20"/>
  <c r="FU57" i="20"/>
  <c r="FU53" i="20"/>
  <c r="FH43" i="20"/>
  <c r="FI26" i="20"/>
  <c r="FI32" i="20"/>
  <c r="FI55" i="20"/>
  <c r="FI66" i="20"/>
  <c r="FI30" i="20"/>
  <c r="FI52" i="20"/>
  <c r="FI25" i="20"/>
  <c r="FI18" i="20"/>
  <c r="FI58" i="20"/>
  <c r="FI34" i="20"/>
  <c r="FI50" i="20"/>
  <c r="FI49" i="20"/>
  <c r="FI56" i="20"/>
  <c r="FI57" i="20"/>
  <c r="FI17" i="20"/>
  <c r="FI51" i="20"/>
  <c r="FI28" i="20"/>
  <c r="FI53" i="20"/>
  <c r="FI36" i="20"/>
  <c r="FI41" i="20"/>
  <c r="FI45" i="20"/>
  <c r="FI42" i="20"/>
  <c r="FI54" i="20"/>
  <c r="FI38" i="20"/>
  <c r="FI46" i="20"/>
  <c r="FI22" i="20"/>
  <c r="EX22" i="20"/>
  <c r="FT25" i="20"/>
  <c r="FT32" i="20"/>
  <c r="FT66" i="20"/>
  <c r="FT58" i="20"/>
  <c r="FT34" i="20"/>
  <c r="FT50" i="20"/>
  <c r="FT30" i="20"/>
  <c r="FT49" i="20"/>
  <c r="FT18" i="20"/>
  <c r="FT26" i="20"/>
  <c r="FT55" i="20"/>
  <c r="FT52" i="20"/>
  <c r="FT17" i="20"/>
  <c r="FT36" i="20"/>
  <c r="FT56" i="20"/>
  <c r="FT53" i="20"/>
  <c r="FT42" i="20"/>
  <c r="FT57" i="20"/>
  <c r="FT28" i="20"/>
  <c r="FT46" i="20"/>
  <c r="FT54" i="20"/>
  <c r="FT45" i="20"/>
  <c r="FT41" i="20"/>
  <c r="FT51" i="20"/>
  <c r="FT38" i="20"/>
  <c r="FI59" i="20"/>
  <c r="FI60" i="20"/>
  <c r="ER25" i="20"/>
  <c r="ER32" i="20"/>
  <c r="ER66" i="20"/>
  <c r="ER34" i="20"/>
  <c r="ER30" i="20"/>
  <c r="ER18" i="20"/>
  <c r="ER26" i="20"/>
  <c r="ER55" i="20"/>
  <c r="ER58" i="20"/>
  <c r="ER50" i="20"/>
  <c r="ER52" i="20"/>
  <c r="ER49" i="20"/>
  <c r="ER17" i="20"/>
  <c r="ER28" i="20"/>
  <c r="ER38" i="20"/>
  <c r="ER42" i="20"/>
  <c r="ER41" i="20"/>
  <c r="ER56" i="20"/>
  <c r="ER57" i="20"/>
  <c r="ER54" i="20"/>
  <c r="ER53" i="20"/>
  <c r="ER36" i="20"/>
  <c r="ER46" i="20"/>
  <c r="ER45" i="20"/>
  <c r="ER51" i="20"/>
  <c r="EX63" i="20"/>
  <c r="FI37" i="20"/>
  <c r="EH23" i="20"/>
  <c r="EX20" i="20"/>
  <c r="ER20" i="20"/>
  <c r="FU33" i="20"/>
  <c r="FI33" i="20"/>
  <c r="FT24" i="20"/>
  <c r="FH37" i="20"/>
  <c r="FT27" i="20"/>
  <c r="FU19" i="20"/>
  <c r="EX35" i="20"/>
  <c r="FH48" i="20"/>
  <c r="EH64" i="20"/>
  <c r="FH59" i="20"/>
  <c r="EH20" i="20"/>
  <c r="EH31" i="20"/>
  <c r="FH65" i="20"/>
  <c r="FX49" i="20"/>
  <c r="FX25" i="20"/>
  <c r="FX66" i="20"/>
  <c r="FX34" i="20"/>
  <c r="FX50" i="20"/>
  <c r="FX30" i="20"/>
  <c r="FX18" i="20"/>
  <c r="FX26" i="20"/>
  <c r="FX32" i="20"/>
  <c r="FX55" i="20"/>
  <c r="FX52" i="20"/>
  <c r="FX58" i="20"/>
  <c r="FX17" i="20"/>
  <c r="FX38" i="20"/>
  <c r="FX36" i="20"/>
  <c r="FX41" i="20"/>
  <c r="FX51" i="20"/>
  <c r="FX45" i="20"/>
  <c r="FX57" i="20"/>
  <c r="FX46" i="20"/>
  <c r="FX56" i="20"/>
  <c r="FX53" i="20"/>
  <c r="FX42" i="20"/>
  <c r="FX28" i="20"/>
  <c r="FX54" i="20"/>
  <c r="FT63" i="20"/>
  <c r="FI29" i="20"/>
  <c r="ER37" i="20"/>
  <c r="EX27" i="20"/>
  <c r="FD27" i="20"/>
  <c r="FD19" i="20"/>
  <c r="EV18" i="20"/>
  <c r="EV26" i="20"/>
  <c r="EV55" i="20"/>
  <c r="EV25" i="20"/>
  <c r="EV58" i="20"/>
  <c r="EV32" i="20"/>
  <c r="EV52" i="20"/>
  <c r="EV49" i="20"/>
  <c r="EV50" i="20"/>
  <c r="EV66" i="20"/>
  <c r="EV34" i="20"/>
  <c r="EV30" i="20"/>
  <c r="EV45" i="20"/>
  <c r="EV56" i="20"/>
  <c r="EV53" i="20"/>
  <c r="EV42" i="20"/>
  <c r="EV57" i="20"/>
  <c r="EV17" i="20"/>
  <c r="EV51" i="20"/>
  <c r="EV46" i="20"/>
  <c r="EV38" i="20"/>
  <c r="EV36" i="20"/>
  <c r="EV41" i="20"/>
  <c r="EV28" i="20"/>
  <c r="EV54" i="20"/>
  <c r="ER48" i="20"/>
  <c r="FD48" i="20"/>
  <c r="EG48" i="20"/>
  <c r="EZ50" i="20"/>
  <c r="EZ52" i="20"/>
  <c r="EZ49" i="20"/>
  <c r="EZ32" i="20"/>
  <c r="EZ25" i="20"/>
  <c r="EZ58" i="20"/>
  <c r="EZ66" i="20"/>
  <c r="EZ34" i="20"/>
  <c r="EZ30" i="20"/>
  <c r="EZ18" i="20"/>
  <c r="EZ26" i="20"/>
  <c r="EZ55" i="20"/>
  <c r="EZ56" i="20"/>
  <c r="EZ53" i="20"/>
  <c r="EZ41" i="20"/>
  <c r="EZ57" i="20"/>
  <c r="EZ45" i="20"/>
  <c r="EZ54" i="20"/>
  <c r="EZ42" i="20"/>
  <c r="EZ36" i="20"/>
  <c r="EZ17" i="20"/>
  <c r="EZ51" i="20"/>
  <c r="EZ46" i="20"/>
  <c r="EZ28" i="20"/>
  <c r="EZ38" i="20"/>
  <c r="ER39" i="20"/>
  <c r="FD39" i="20"/>
  <c r="EV39" i="20"/>
  <c r="FU39" i="20"/>
  <c r="FD64" i="20"/>
  <c r="FH64" i="20"/>
  <c r="EG22" i="20"/>
  <c r="EI52" i="20"/>
  <c r="EI30" i="20"/>
  <c r="EI18" i="20"/>
  <c r="EI32" i="20"/>
  <c r="EI55" i="20"/>
  <c r="EI25" i="20"/>
  <c r="EI58" i="20"/>
  <c r="EI49" i="20"/>
  <c r="EI66" i="20"/>
  <c r="EI26" i="20"/>
  <c r="EI34" i="20"/>
  <c r="EI50" i="20"/>
  <c r="EI28" i="20"/>
  <c r="EI46" i="20"/>
  <c r="EI56" i="20"/>
  <c r="EI36" i="20"/>
  <c r="EI41" i="20"/>
  <c r="EI57" i="20"/>
  <c r="EI38" i="20"/>
  <c r="EI17" i="20"/>
  <c r="EI45" i="20"/>
  <c r="EI53" i="20"/>
  <c r="EI42" i="20"/>
  <c r="EI54" i="20"/>
  <c r="EI51" i="20"/>
  <c r="FD22" i="20"/>
  <c r="FT22" i="20"/>
  <c r="FU23" i="20"/>
  <c r="FD23" i="20"/>
  <c r="FT23" i="20"/>
  <c r="FV25" i="20"/>
  <c r="FV66" i="20"/>
  <c r="FV50" i="20"/>
  <c r="FV30" i="20"/>
  <c r="FV49" i="20"/>
  <c r="FV18" i="20"/>
  <c r="FV26" i="20"/>
  <c r="FV32" i="20"/>
  <c r="FV55" i="20"/>
  <c r="FV34" i="20"/>
  <c r="FV58" i="20"/>
  <c r="FV52" i="20"/>
  <c r="FV41" i="20"/>
  <c r="FV28" i="20"/>
  <c r="FV56" i="20"/>
  <c r="FV53" i="20"/>
  <c r="FV42" i="20"/>
  <c r="FV57" i="20"/>
  <c r="FV17" i="20"/>
  <c r="FV51" i="20"/>
  <c r="FV46" i="20"/>
  <c r="FV54" i="20"/>
  <c r="FV36" i="20"/>
  <c r="FV45" i="20"/>
  <c r="FV38" i="20"/>
  <c r="FD61" i="20"/>
  <c r="ER61" i="20"/>
  <c r="FX61" i="20"/>
  <c r="FI61" i="20"/>
  <c r="FV59" i="20"/>
  <c r="EV59" i="20"/>
  <c r="EI59" i="20"/>
  <c r="EG47" i="20"/>
  <c r="EZ40" i="20"/>
  <c r="ER40" i="20"/>
  <c r="EI40" i="20"/>
  <c r="FX40" i="20"/>
  <c r="FU40" i="20"/>
  <c r="FT62" i="20"/>
  <c r="FV62" i="20"/>
  <c r="FI62" i="20"/>
  <c r="EZ60" i="20"/>
  <c r="FH60" i="20"/>
  <c r="EN60" i="20"/>
  <c r="FI20" i="20"/>
  <c r="EF20" i="20"/>
  <c r="EV20" i="20"/>
  <c r="FX33" i="20"/>
  <c r="EV33" i="20"/>
  <c r="EI33" i="20"/>
  <c r="FT31" i="20"/>
  <c r="FV65" i="20"/>
  <c r="EV65" i="20"/>
  <c r="EJ65" i="20"/>
  <c r="FU65" i="20"/>
  <c r="FH63" i="20"/>
  <c r="EV63" i="20"/>
  <c r="EG63" i="20"/>
  <c r="EX44" i="20"/>
  <c r="EN44" i="20"/>
  <c r="FH44" i="20"/>
  <c r="EG44" i="20"/>
  <c r="ET29" i="20"/>
  <c r="EP26" i="20"/>
  <c r="EP49" i="20"/>
  <c r="EP66" i="20"/>
  <c r="EP58" i="20"/>
  <c r="EP50" i="20"/>
  <c r="EP18" i="20"/>
  <c r="EP32" i="20"/>
  <c r="EP55" i="20"/>
  <c r="EP25" i="20"/>
  <c r="EP34" i="20"/>
  <c r="EP30" i="20"/>
  <c r="EP52" i="20"/>
  <c r="EP28" i="20"/>
  <c r="EP42" i="20"/>
  <c r="EP56" i="20"/>
  <c r="EP17" i="20"/>
  <c r="EP51" i="20"/>
  <c r="EP54" i="20"/>
  <c r="EP38" i="20"/>
  <c r="EP36" i="20"/>
  <c r="EP46" i="20"/>
  <c r="EP53" i="20"/>
  <c r="EP57" i="20"/>
  <c r="EP45" i="20"/>
  <c r="EP41" i="20"/>
  <c r="FH29" i="20"/>
  <c r="EI29" i="20"/>
  <c r="FW21" i="20"/>
  <c r="ET21" i="20"/>
  <c r="FZ21" i="20"/>
  <c r="ER21" i="20"/>
  <c r="FH21" i="20"/>
  <c r="FX21" i="20"/>
  <c r="FX43" i="20"/>
  <c r="EX43" i="20"/>
  <c r="FZ43" i="20"/>
  <c r="FI43" i="20"/>
  <c r="FY43" i="20"/>
  <c r="FZ24" i="20"/>
  <c r="FH24" i="20"/>
  <c r="EZ24" i="20"/>
  <c r="ER24" i="20"/>
  <c r="EH24" i="20"/>
  <c r="FD24" i="20"/>
  <c r="FY24" i="20"/>
  <c r="EV24" i="20"/>
  <c r="BC16" i="5"/>
  <c r="D14" i="20" s="1"/>
  <c r="DZ18" i="20"/>
  <c r="DZ17" i="20"/>
  <c r="E14" i="20"/>
  <c r="C14" i="20"/>
  <c r="C11" i="20"/>
  <c r="E11" i="20"/>
  <c r="GX49" i="20" l="1"/>
  <c r="GX26" i="20"/>
  <c r="GX65" i="20"/>
  <c r="GY65" i="20" s="1"/>
  <c r="GZ65" i="20" s="1"/>
  <c r="GX42" i="20"/>
  <c r="GY42" i="20" s="1"/>
  <c r="GZ42" i="20" s="1"/>
  <c r="GX64" i="20"/>
  <c r="GY64" i="20" s="1"/>
  <c r="GZ64" i="20" s="1"/>
  <c r="GX30" i="20"/>
  <c r="GX36" i="20"/>
  <c r="GY36" i="20" s="1"/>
  <c r="GZ36" i="20" s="1"/>
  <c r="GX19" i="20"/>
  <c r="GY19" i="20" s="1"/>
  <c r="GZ19" i="20" s="1"/>
  <c r="GX31" i="20"/>
  <c r="GY31" i="20" s="1"/>
  <c r="GZ31" i="20" s="1"/>
  <c r="GX28" i="20"/>
  <c r="GX48" i="20"/>
  <c r="GY48" i="20" s="1"/>
  <c r="GZ48" i="20" s="1"/>
  <c r="GX63" i="20"/>
  <c r="GY63" i="20" s="1"/>
  <c r="GZ63" i="20" s="1"/>
  <c r="GX32" i="20"/>
  <c r="GY32" i="20" s="1"/>
  <c r="GZ32" i="20" s="1"/>
  <c r="GX66" i="20"/>
  <c r="GY66" i="20" s="1"/>
  <c r="GZ66" i="20" s="1"/>
  <c r="GX35" i="20"/>
  <c r="GY35" i="20" s="1"/>
  <c r="GZ35" i="20" s="1"/>
  <c r="GX34" i="20"/>
  <c r="GY34" i="20" s="1"/>
  <c r="GZ34" i="20" s="1"/>
  <c r="GX46" i="20"/>
  <c r="GY46" i="20" s="1"/>
  <c r="GZ46" i="20" s="1"/>
  <c r="GX54" i="20"/>
  <c r="GY54" i="20" s="1"/>
  <c r="GZ54" i="20" s="1"/>
  <c r="GX24" i="20"/>
  <c r="GY24" i="20" s="1"/>
  <c r="GZ24" i="20" s="1"/>
  <c r="GX27" i="20"/>
  <c r="GY27" i="20" s="1"/>
  <c r="GZ27" i="20" s="1"/>
  <c r="GX58" i="20"/>
  <c r="GY58" i="20" s="1"/>
  <c r="GZ58" i="20" s="1"/>
  <c r="GX40" i="20"/>
  <c r="GY40" i="20" s="1"/>
  <c r="GZ40" i="20" s="1"/>
  <c r="GX20" i="20"/>
  <c r="GY20" i="20" s="1"/>
  <c r="GZ20" i="20" s="1"/>
  <c r="GX37" i="20"/>
  <c r="GY37" i="20" s="1"/>
  <c r="GZ37" i="20" s="1"/>
  <c r="GX56" i="20"/>
  <c r="GY56" i="20" s="1"/>
  <c r="GZ56" i="20" s="1"/>
  <c r="GX33" i="20"/>
  <c r="GY33" i="20" s="1"/>
  <c r="GZ33" i="20" s="1"/>
  <c r="GX55" i="20"/>
  <c r="GY55" i="20" s="1"/>
  <c r="GZ55" i="20" s="1"/>
  <c r="GX41" i="20"/>
  <c r="GY41" i="20" s="1"/>
  <c r="GZ41" i="20" s="1"/>
  <c r="GX25" i="20"/>
  <c r="GY25" i="20" s="1"/>
  <c r="GZ25" i="20" s="1"/>
  <c r="GX18" i="20"/>
  <c r="GY18" i="20" s="1"/>
  <c r="GZ18" i="20" s="1"/>
  <c r="GX45" i="20"/>
  <c r="GY45" i="20" s="1"/>
  <c r="GZ45" i="20" s="1"/>
  <c r="GX52" i="20"/>
  <c r="GY52" i="20" s="1"/>
  <c r="GZ52" i="20" s="1"/>
  <c r="GX29" i="20"/>
  <c r="GY29" i="20" s="1"/>
  <c r="GZ29" i="20" s="1"/>
  <c r="GX43" i="20"/>
  <c r="GY43" i="20" s="1"/>
  <c r="GZ43" i="20" s="1"/>
  <c r="GX22" i="20"/>
  <c r="GY22" i="20" s="1"/>
  <c r="GZ22" i="20" s="1"/>
  <c r="GX21" i="20"/>
  <c r="GY21" i="20" s="1"/>
  <c r="GZ21" i="20" s="1"/>
  <c r="GX44" i="20"/>
  <c r="GY44" i="20" s="1"/>
  <c r="GX62" i="20"/>
  <c r="GY62" i="20" s="1"/>
  <c r="GZ62" i="20" s="1"/>
  <c r="GX51" i="20"/>
  <c r="GY51" i="20" s="1"/>
  <c r="GZ51" i="20" s="1"/>
  <c r="GX17" i="20"/>
  <c r="GY17" i="20" s="1"/>
  <c r="GZ17" i="20" s="1"/>
  <c r="GX50" i="20"/>
  <c r="GY50" i="20" s="1"/>
  <c r="GZ50" i="20" s="1"/>
  <c r="GX39" i="20"/>
  <c r="GY39" i="20" s="1"/>
  <c r="GZ39" i="20" s="1"/>
  <c r="GX61" i="20"/>
  <c r="GY61" i="20" s="1"/>
  <c r="GZ61" i="20" s="1"/>
  <c r="GX47" i="20"/>
  <c r="GY47" i="20" s="1"/>
  <c r="GZ47" i="20" s="1"/>
  <c r="GX60" i="20"/>
  <c r="GY60" i="20" s="1"/>
  <c r="GZ60" i="20" s="1"/>
  <c r="GX38" i="20"/>
  <c r="GY38" i="20" s="1"/>
  <c r="GZ38" i="20" s="1"/>
  <c r="GX59" i="20"/>
  <c r="GY59" i="20" s="1"/>
  <c r="GZ59" i="20" s="1"/>
  <c r="GX23" i="20"/>
  <c r="GY23" i="20" s="1"/>
  <c r="GZ23" i="20" s="1"/>
  <c r="GX57" i="20"/>
  <c r="GY57" i="20" s="1"/>
  <c r="GZ57" i="20" s="1"/>
  <c r="GX53" i="20"/>
  <c r="GY53" i="20" s="1"/>
  <c r="GZ53" i="20" s="1"/>
  <c r="HQ24" i="20"/>
  <c r="HR60" i="20" s="1"/>
  <c r="HS24" i="20"/>
  <c r="HT55" i="20" s="1"/>
  <c r="HK24" i="20"/>
  <c r="HL44" i="20" s="1"/>
  <c r="HO24" i="20"/>
  <c r="HP53" i="20" s="1"/>
  <c r="HM24" i="20"/>
  <c r="HN59" i="20" s="1"/>
  <c r="HU24" i="20"/>
  <c r="HV63" i="20" s="1"/>
  <c r="GJ24" i="20"/>
  <c r="GK66" i="20" s="1"/>
  <c r="GL66" i="20" s="1"/>
  <c r="N51" i="21" s="1"/>
  <c r="HI24" i="20"/>
  <c r="HJ62" i="20" s="1"/>
  <c r="HR37" i="20"/>
  <c r="HT31" i="20"/>
  <c r="BG138" i="14" s="1"/>
  <c r="G138" i="14" s="1"/>
  <c r="GK55" i="20"/>
  <c r="GL55" i="20" s="1"/>
  <c r="N40" i="21" s="1"/>
  <c r="HX65" i="20"/>
  <c r="HR48" i="20"/>
  <c r="HV24" i="20"/>
  <c r="BG156" i="14" s="1"/>
  <c r="G156" i="14" s="1"/>
  <c r="GB33" i="20"/>
  <c r="GC33" i="20" s="1"/>
  <c r="HX23" i="20"/>
  <c r="BG176" i="14" s="1"/>
  <c r="G176" i="14" s="1"/>
  <c r="HX42" i="20"/>
  <c r="HX51" i="20"/>
  <c r="HX35" i="20"/>
  <c r="BG188" i="14" s="1"/>
  <c r="G188" i="14" s="1"/>
  <c r="HX26" i="20"/>
  <c r="BG179" i="14" s="1"/>
  <c r="C179" i="14" s="1"/>
  <c r="HX59" i="20"/>
  <c r="GB26" i="20"/>
  <c r="GC26" i="20" s="1"/>
  <c r="GB62" i="20"/>
  <c r="GB47" i="20"/>
  <c r="GB34" i="20"/>
  <c r="GC34" i="20" s="1"/>
  <c r="HX25" i="20"/>
  <c r="BG178" i="14" s="1"/>
  <c r="C178" i="14" s="1"/>
  <c r="HX55" i="20"/>
  <c r="HX63" i="20"/>
  <c r="GB52" i="20"/>
  <c r="GB22" i="20"/>
  <c r="GC22" i="20" s="1"/>
  <c r="GB44" i="20"/>
  <c r="GB37" i="20"/>
  <c r="GC37" i="20" s="1"/>
  <c r="GB55" i="20"/>
  <c r="GB35" i="20"/>
  <c r="GC35" i="20" s="1"/>
  <c r="GB39" i="20"/>
  <c r="GC39" i="20" s="1"/>
  <c r="GB48" i="20"/>
  <c r="GB24" i="20"/>
  <c r="GC24" i="20" s="1"/>
  <c r="GB29" i="20"/>
  <c r="GC29" i="20" s="1"/>
  <c r="GB63" i="20"/>
  <c r="GB40" i="20"/>
  <c r="GC40" i="20" s="1"/>
  <c r="GB61" i="20"/>
  <c r="GB21" i="20"/>
  <c r="GC21" i="20" s="1"/>
  <c r="HX22" i="20"/>
  <c r="BG175" i="14" s="1"/>
  <c r="C175" i="14" s="1"/>
  <c r="HX53" i="20"/>
  <c r="HX46" i="20"/>
  <c r="GB49" i="20"/>
  <c r="GB19" i="20"/>
  <c r="GC19" i="20" s="1"/>
  <c r="GB57" i="20"/>
  <c r="GB23" i="20"/>
  <c r="GC23" i="20" s="1"/>
  <c r="GB54" i="20"/>
  <c r="GB51" i="20"/>
  <c r="GB36" i="20"/>
  <c r="GC36" i="20" s="1"/>
  <c r="GB42" i="20"/>
  <c r="GC42" i="20" s="1"/>
  <c r="GB58" i="20"/>
  <c r="GB25" i="20"/>
  <c r="GC25" i="20" s="1"/>
  <c r="GB65" i="20"/>
  <c r="GB28" i="20"/>
  <c r="GC28" i="20" s="1"/>
  <c r="GB32" i="20"/>
  <c r="GC32" i="20" s="1"/>
  <c r="GB66" i="20"/>
  <c r="GB31" i="20"/>
  <c r="GC31" i="20" s="1"/>
  <c r="GB60" i="20"/>
  <c r="GB18" i="20"/>
  <c r="GC18" i="20" s="1"/>
  <c r="GB53" i="20"/>
  <c r="GB30" i="20"/>
  <c r="GC30" i="20" s="1"/>
  <c r="GB27" i="20"/>
  <c r="GC27" i="20" s="1"/>
  <c r="GB20" i="20"/>
  <c r="GC20" i="20" s="1"/>
  <c r="GB64" i="20"/>
  <c r="GB59" i="20"/>
  <c r="GB50" i="20"/>
  <c r="GB43" i="20"/>
  <c r="GB56" i="20"/>
  <c r="HX29" i="20"/>
  <c r="BG182" i="14" s="1"/>
  <c r="HX20" i="20"/>
  <c r="BG173" i="14" s="1"/>
  <c r="HX49" i="20"/>
  <c r="HX17" i="20"/>
  <c r="BG170" i="14" s="1"/>
  <c r="HX38" i="20"/>
  <c r="HX36" i="20"/>
  <c r="BG189" i="14" s="1"/>
  <c r="HX52" i="20"/>
  <c r="HX31" i="20"/>
  <c r="BG184" i="14" s="1"/>
  <c r="HX41" i="20"/>
  <c r="HX45" i="20"/>
  <c r="HX58" i="20"/>
  <c r="HX62" i="20"/>
  <c r="GY28" i="20"/>
  <c r="GZ28" i="20" s="1"/>
  <c r="GB38" i="20"/>
  <c r="GC38" i="20" s="1"/>
  <c r="GB41" i="20"/>
  <c r="GC41" i="20" s="1"/>
  <c r="GB46" i="20"/>
  <c r="GY30" i="20"/>
  <c r="GZ30" i="20" s="1"/>
  <c r="HX19" i="20"/>
  <c r="BG172" i="14" s="1"/>
  <c r="HX37" i="20"/>
  <c r="HX24" i="20"/>
  <c r="BG177" i="14" s="1"/>
  <c r="HX54" i="20"/>
  <c r="HX30" i="20"/>
  <c r="BG183" i="14" s="1"/>
  <c r="HX28" i="20"/>
  <c r="BG181" i="14" s="1"/>
  <c r="HX48" i="20"/>
  <c r="HX57" i="20"/>
  <c r="HX39" i="20"/>
  <c r="HX43" i="20"/>
  <c r="HX47" i="20"/>
  <c r="HX60" i="20"/>
  <c r="HX64" i="20"/>
  <c r="GB17" i="20"/>
  <c r="GC17" i="20" s="1"/>
  <c r="GY49" i="20"/>
  <c r="GZ49" i="20" s="1"/>
  <c r="GY26" i="20"/>
  <c r="GZ26" i="20" s="1"/>
  <c r="HX21" i="20"/>
  <c r="BG174" i="14" s="1"/>
  <c r="HX18" i="20"/>
  <c r="BG171" i="14" s="1"/>
  <c r="HX33" i="20"/>
  <c r="BG186" i="14" s="1"/>
  <c r="HX56" i="20"/>
  <c r="HX32" i="20"/>
  <c r="BG185" i="14" s="1"/>
  <c r="HX34" i="20"/>
  <c r="BG187" i="14" s="1"/>
  <c r="HX50" i="20"/>
  <c r="HX27" i="20"/>
  <c r="BG180" i="14" s="1"/>
  <c r="HX40" i="20"/>
  <c r="HX44" i="20"/>
  <c r="HX66" i="20"/>
  <c r="HX61" i="20"/>
  <c r="GB45" i="20"/>
  <c r="HR35" i="20" l="1"/>
  <c r="BG121" i="14" s="1"/>
  <c r="HT46" i="20"/>
  <c r="HB65" i="20"/>
  <c r="HC65" i="20" s="1"/>
  <c r="HT48" i="20"/>
  <c r="HT29" i="20"/>
  <c r="BG136" i="14" s="1"/>
  <c r="HT37" i="20"/>
  <c r="HV27" i="20"/>
  <c r="BG159" i="14" s="1"/>
  <c r="C159" i="14" s="1"/>
  <c r="BS159" i="14" s="1"/>
  <c r="HV17" i="20"/>
  <c r="BG149" i="14" s="1"/>
  <c r="C149" i="14" s="1"/>
  <c r="P149" i="14" s="1"/>
  <c r="HT38" i="20"/>
  <c r="HV54" i="20"/>
  <c r="HT52" i="20"/>
  <c r="HR49" i="20"/>
  <c r="HR31" i="20"/>
  <c r="BG117" i="14" s="1"/>
  <c r="G117" i="14" s="1"/>
  <c r="HR29" i="20"/>
  <c r="BG115" i="14" s="1"/>
  <c r="G115" i="14" s="1"/>
  <c r="HR64" i="20"/>
  <c r="HR33" i="20"/>
  <c r="BG119" i="14" s="1"/>
  <c r="G119" i="14" s="1"/>
  <c r="HR28" i="20"/>
  <c r="BG114" i="14" s="1"/>
  <c r="G114" i="14" s="1"/>
  <c r="HR41" i="20"/>
  <c r="HR44" i="20"/>
  <c r="HB46" i="20"/>
  <c r="HC46" i="20" s="1"/>
  <c r="GZ44" i="20"/>
  <c r="HB44" i="20" s="1"/>
  <c r="HC44" i="20" s="1"/>
  <c r="HR17" i="20"/>
  <c r="BG103" i="14" s="1"/>
  <c r="C103" i="14" s="1"/>
  <c r="HR34" i="20"/>
  <c r="BG120" i="14" s="1"/>
  <c r="G120" i="14" s="1"/>
  <c r="HR59" i="20"/>
  <c r="HR26" i="20"/>
  <c r="BG112" i="14" s="1"/>
  <c r="G112" i="14" s="1"/>
  <c r="HR25" i="20"/>
  <c r="BG111" i="14" s="1"/>
  <c r="C111" i="14" s="1"/>
  <c r="HR21" i="20"/>
  <c r="BG107" i="14" s="1"/>
  <c r="C107" i="14" s="1"/>
  <c r="HR55" i="20"/>
  <c r="HR43" i="20"/>
  <c r="HR19" i="20"/>
  <c r="BG105" i="14" s="1"/>
  <c r="C105" i="14" s="1"/>
  <c r="HR46" i="20"/>
  <c r="HR42" i="20"/>
  <c r="HR57" i="20"/>
  <c r="HR39" i="20"/>
  <c r="HR66" i="20"/>
  <c r="HR52" i="20"/>
  <c r="HR54" i="20"/>
  <c r="HR50" i="20"/>
  <c r="HR51" i="20"/>
  <c r="HR53" i="20"/>
  <c r="HR40" i="20"/>
  <c r="HR32" i="20"/>
  <c r="BG118" i="14" s="1"/>
  <c r="C118" i="14" s="1"/>
  <c r="P118" i="14" s="1"/>
  <c r="HR36" i="20"/>
  <c r="BG122" i="14" s="1"/>
  <c r="C122" i="14" s="1"/>
  <c r="HR22" i="20"/>
  <c r="BG108" i="14" s="1"/>
  <c r="G108" i="14" s="1"/>
  <c r="HR58" i="20"/>
  <c r="HR47" i="20"/>
  <c r="HR18" i="20"/>
  <c r="BG104" i="14" s="1"/>
  <c r="G104" i="14" s="1"/>
  <c r="HR27" i="20"/>
  <c r="BG113" i="14" s="1"/>
  <c r="G113" i="14" s="1"/>
  <c r="HT18" i="20"/>
  <c r="BG125" i="14" s="1"/>
  <c r="C125" i="14" s="1"/>
  <c r="HT27" i="20"/>
  <c r="BG134" i="14" s="1"/>
  <c r="C134" i="14" s="1"/>
  <c r="HT30" i="20"/>
  <c r="BG137" i="14" s="1"/>
  <c r="C137" i="14" s="1"/>
  <c r="HT58" i="20"/>
  <c r="HT57" i="20"/>
  <c r="HV59" i="20"/>
  <c r="HV40" i="20"/>
  <c r="HV31" i="20"/>
  <c r="BG163" i="14" s="1"/>
  <c r="G163" i="14" s="1"/>
  <c r="HV46" i="20"/>
  <c r="HT45" i="20"/>
  <c r="HV55" i="20"/>
  <c r="HT21" i="20"/>
  <c r="BG128" i="14" s="1"/>
  <c r="C128" i="14" s="1"/>
  <c r="HT50" i="20"/>
  <c r="HT24" i="20"/>
  <c r="BG131" i="14" s="1"/>
  <c r="C131" i="14" s="1"/>
  <c r="HT19" i="20"/>
  <c r="BG126" i="14" s="1"/>
  <c r="C126" i="14" s="1"/>
  <c r="HT47" i="20"/>
  <c r="HT61" i="20"/>
  <c r="HV23" i="20"/>
  <c r="BG155" i="14" s="1"/>
  <c r="C155" i="14" s="1"/>
  <c r="Z155" i="14" s="1"/>
  <c r="HV62" i="20"/>
  <c r="HV57" i="20"/>
  <c r="HV56" i="20"/>
  <c r="HV34" i="20"/>
  <c r="BG166" i="14" s="1"/>
  <c r="C166" i="14" s="1"/>
  <c r="W166" i="14" s="1"/>
  <c r="HV60" i="20"/>
  <c r="HV66" i="20"/>
  <c r="HT36" i="20"/>
  <c r="BG143" i="14" s="1"/>
  <c r="C143" i="14" s="1"/>
  <c r="HT60" i="20"/>
  <c r="HT56" i="20"/>
  <c r="HT34" i="20"/>
  <c r="BG141" i="14" s="1"/>
  <c r="C141" i="14" s="1"/>
  <c r="HT59" i="20"/>
  <c r="HT54" i="20"/>
  <c r="HV32" i="20"/>
  <c r="BG164" i="14" s="1"/>
  <c r="G164" i="14" s="1"/>
  <c r="HV58" i="20"/>
  <c r="HV38" i="20"/>
  <c r="HV48" i="20"/>
  <c r="HV18" i="20"/>
  <c r="BG150" i="14" s="1"/>
  <c r="C150" i="14" s="1"/>
  <c r="AH150" i="14" s="1"/>
  <c r="HV39" i="20"/>
  <c r="HT65" i="20"/>
  <c r="HT32" i="20"/>
  <c r="BG139" i="14" s="1"/>
  <c r="C139" i="14" s="1"/>
  <c r="HT33" i="20"/>
  <c r="BG140" i="14" s="1"/>
  <c r="C140" i="14" s="1"/>
  <c r="HT40" i="20"/>
  <c r="HT64" i="20"/>
  <c r="HT17" i="20"/>
  <c r="BG124" i="14" s="1"/>
  <c r="C124" i="14" s="1"/>
  <c r="HT35" i="20"/>
  <c r="BG142" i="14" s="1"/>
  <c r="C142" i="14" s="1"/>
  <c r="HT62" i="20"/>
  <c r="HT25" i="20"/>
  <c r="BG132" i="14" s="1"/>
  <c r="C132" i="14" s="1"/>
  <c r="HT39" i="20"/>
  <c r="HT63" i="20"/>
  <c r="HT26" i="20"/>
  <c r="BG133" i="14" s="1"/>
  <c r="G133" i="14" s="1"/>
  <c r="HV52" i="20"/>
  <c r="HV53" i="20"/>
  <c r="HV22" i="20"/>
  <c r="BG154" i="14" s="1"/>
  <c r="G154" i="14" s="1"/>
  <c r="HV51" i="20"/>
  <c r="HV50" i="20"/>
  <c r="HV20" i="20"/>
  <c r="BG152" i="14" s="1"/>
  <c r="C152" i="14" s="1"/>
  <c r="Z152" i="14" s="1"/>
  <c r="HV65" i="20"/>
  <c r="HV25" i="20"/>
  <c r="BG157" i="14" s="1"/>
  <c r="C157" i="14" s="1"/>
  <c r="U157" i="14" s="1"/>
  <c r="HV35" i="20"/>
  <c r="BG167" i="14" s="1"/>
  <c r="C167" i="14" s="1"/>
  <c r="K167" i="14" s="1"/>
  <c r="BY167" i="14" s="1"/>
  <c r="HV21" i="20"/>
  <c r="BG153" i="14" s="1"/>
  <c r="G153" i="14" s="1"/>
  <c r="HV37" i="20"/>
  <c r="HV41" i="20"/>
  <c r="HV26" i="20"/>
  <c r="BG158" i="14" s="1"/>
  <c r="C158" i="14" s="1"/>
  <c r="N158" i="14" s="1"/>
  <c r="HV64" i="20"/>
  <c r="HT41" i="20"/>
  <c r="HT23" i="20"/>
  <c r="BG130" i="14" s="1"/>
  <c r="C130" i="14" s="1"/>
  <c r="HT51" i="20"/>
  <c r="HT44" i="20"/>
  <c r="HT20" i="20"/>
  <c r="BG127" i="14" s="1"/>
  <c r="C127" i="14" s="1"/>
  <c r="HT53" i="20"/>
  <c r="HT42" i="20"/>
  <c r="HT22" i="20"/>
  <c r="BG129" i="14" s="1"/>
  <c r="C129" i="14" s="1"/>
  <c r="HT49" i="20"/>
  <c r="HT43" i="20"/>
  <c r="HR20" i="20"/>
  <c r="BG106" i="14" s="1"/>
  <c r="G106" i="14" s="1"/>
  <c r="HR45" i="20"/>
  <c r="HR65" i="20"/>
  <c r="HR38" i="20"/>
  <c r="HR23" i="20"/>
  <c r="BG109" i="14" s="1"/>
  <c r="G109" i="14" s="1"/>
  <c r="HR63" i="20"/>
  <c r="HR61" i="20"/>
  <c r="HR30" i="20"/>
  <c r="BG116" i="14" s="1"/>
  <c r="G116" i="14" s="1"/>
  <c r="HR56" i="20"/>
  <c r="HR62" i="20"/>
  <c r="HT28" i="20"/>
  <c r="BG135" i="14" s="1"/>
  <c r="G135" i="14" s="1"/>
  <c r="HT66" i="20"/>
  <c r="HV33" i="20"/>
  <c r="BG165" i="14" s="1"/>
  <c r="C165" i="14" s="1"/>
  <c r="M165" i="14" s="1"/>
  <c r="CA165" i="14" s="1"/>
  <c r="HV42" i="20"/>
  <c r="HV44" i="20"/>
  <c r="HV29" i="20"/>
  <c r="BG161" i="14" s="1"/>
  <c r="C161" i="14" s="1"/>
  <c r="AI161" i="14" s="1"/>
  <c r="HV36" i="20"/>
  <c r="BG168" i="14" s="1"/>
  <c r="G168" i="14" s="1"/>
  <c r="HV30" i="20"/>
  <c r="BG162" i="14" s="1"/>
  <c r="G162" i="14" s="1"/>
  <c r="HV61" i="20"/>
  <c r="HV49" i="20"/>
  <c r="HV47" i="20"/>
  <c r="HV45" i="20"/>
  <c r="HV43" i="20"/>
  <c r="HR24" i="20"/>
  <c r="BG110" i="14" s="1"/>
  <c r="G110" i="14" s="1"/>
  <c r="HV28" i="20"/>
  <c r="BG160" i="14" s="1"/>
  <c r="C160" i="14" s="1"/>
  <c r="BJ160" i="14" s="1"/>
  <c r="BL160" i="14" s="1"/>
  <c r="GK49" i="20"/>
  <c r="GL49" i="20" s="1"/>
  <c r="N34" i="21" s="1"/>
  <c r="HL21" i="20"/>
  <c r="BG36" i="14" s="1"/>
  <c r="G36" i="14" s="1"/>
  <c r="HL32" i="20"/>
  <c r="BG47" i="14" s="1"/>
  <c r="C47" i="14" s="1"/>
  <c r="H47" i="14" s="1"/>
  <c r="GK57" i="20"/>
  <c r="GL57" i="20" s="1"/>
  <c r="N42" i="21" s="1"/>
  <c r="HL20" i="20"/>
  <c r="BG35" i="14" s="1"/>
  <c r="G35" i="14" s="1"/>
  <c r="GK32" i="20"/>
  <c r="GL32" i="20" s="1"/>
  <c r="N17" i="21" s="1"/>
  <c r="HL39" i="20"/>
  <c r="HL61" i="20"/>
  <c r="GK43" i="20"/>
  <c r="GL43" i="20" s="1"/>
  <c r="N28" i="21" s="1"/>
  <c r="HL65" i="20"/>
  <c r="HL52" i="20"/>
  <c r="GK44" i="20"/>
  <c r="GL44" i="20" s="1"/>
  <c r="N29" i="21" s="1"/>
  <c r="GK28" i="20"/>
  <c r="GL28" i="20" s="1"/>
  <c r="N13" i="21" s="1"/>
  <c r="HL46" i="20"/>
  <c r="GK51" i="20"/>
  <c r="GL51" i="20" s="1"/>
  <c r="N36" i="21" s="1"/>
  <c r="GK39" i="20"/>
  <c r="GL39" i="20" s="1"/>
  <c r="N24" i="21" s="1"/>
  <c r="HL43" i="20"/>
  <c r="HL58" i="20"/>
  <c r="GK19" i="20"/>
  <c r="GL19" i="20" s="1"/>
  <c r="N4" i="21" s="1"/>
  <c r="HL23" i="20"/>
  <c r="BG38" i="14" s="1"/>
  <c r="G38" i="14" s="1"/>
  <c r="HP28" i="20"/>
  <c r="BG89" i="14" s="1"/>
  <c r="C89" i="14" s="1"/>
  <c r="P89" i="14" s="1"/>
  <c r="HN34" i="20"/>
  <c r="BG74" i="14" s="1"/>
  <c r="G74" i="14" s="1"/>
  <c r="HN65" i="20"/>
  <c r="HN43" i="20"/>
  <c r="HN28" i="20"/>
  <c r="BG68" i="14" s="1"/>
  <c r="G68" i="14" s="1"/>
  <c r="HN41" i="20"/>
  <c r="HN63" i="20"/>
  <c r="HN54" i="20"/>
  <c r="HN19" i="20"/>
  <c r="BG59" i="14" s="1"/>
  <c r="C59" i="14" s="1"/>
  <c r="AH59" i="14" s="1"/>
  <c r="HN18" i="20"/>
  <c r="BG58" i="14" s="1"/>
  <c r="G58" i="14" s="1"/>
  <c r="HN58" i="20"/>
  <c r="HN61" i="20"/>
  <c r="HN42" i="20"/>
  <c r="HN35" i="20"/>
  <c r="BG75" i="14" s="1"/>
  <c r="C75" i="14" s="1"/>
  <c r="Q75" i="14" s="1"/>
  <c r="CU75" i="14" s="1"/>
  <c r="GK24" i="20"/>
  <c r="GL24" i="20" s="1"/>
  <c r="N9" i="21" s="1"/>
  <c r="HN37" i="20"/>
  <c r="HN27" i="20"/>
  <c r="BG67" i="14" s="1"/>
  <c r="C67" i="14" s="1"/>
  <c r="BS67" i="14" s="1"/>
  <c r="HN40" i="20"/>
  <c r="HN55" i="20"/>
  <c r="HN48" i="20"/>
  <c r="HN52" i="20"/>
  <c r="HN44" i="20"/>
  <c r="HN64" i="20"/>
  <c r="HN50" i="20"/>
  <c r="HN22" i="20"/>
  <c r="BG62" i="14" s="1"/>
  <c r="C62" i="14" s="1"/>
  <c r="U62" i="14" s="1"/>
  <c r="HN47" i="20"/>
  <c r="HN17" i="20"/>
  <c r="BG57" i="14" s="1"/>
  <c r="C57" i="14" s="1"/>
  <c r="AI57" i="14" s="1"/>
  <c r="HN62" i="20"/>
  <c r="HN24" i="20"/>
  <c r="BG64" i="14" s="1"/>
  <c r="G64" i="14" s="1"/>
  <c r="HN66" i="20"/>
  <c r="HN26" i="20"/>
  <c r="BG66" i="14" s="1"/>
  <c r="G66" i="14" s="1"/>
  <c r="HN25" i="20"/>
  <c r="BG65" i="14" s="1"/>
  <c r="C65" i="14" s="1"/>
  <c r="R65" i="14" s="1"/>
  <c r="HN53" i="20"/>
  <c r="HN57" i="20"/>
  <c r="HN30" i="20"/>
  <c r="BG70" i="14" s="1"/>
  <c r="C70" i="14" s="1"/>
  <c r="R70" i="14" s="1"/>
  <c r="HN56" i="20"/>
  <c r="HN45" i="20"/>
  <c r="HN29" i="20"/>
  <c r="BG69" i="14" s="1"/>
  <c r="G69" i="14" s="1"/>
  <c r="HN32" i="20"/>
  <c r="BG72" i="14" s="1"/>
  <c r="C72" i="14" s="1"/>
  <c r="R72" i="14" s="1"/>
  <c r="HN21" i="20"/>
  <c r="BG61" i="14" s="1"/>
  <c r="C61" i="14" s="1"/>
  <c r="L61" i="14" s="1"/>
  <c r="HN46" i="20"/>
  <c r="HN31" i="20"/>
  <c r="BG71" i="14" s="1"/>
  <c r="G71" i="14" s="1"/>
  <c r="HN51" i="20"/>
  <c r="HN20" i="20"/>
  <c r="BG60" i="14" s="1"/>
  <c r="C60" i="14" s="1"/>
  <c r="O60" i="14" s="1"/>
  <c r="CS60" i="14" s="1"/>
  <c r="HN36" i="20"/>
  <c r="BG76" i="14" s="1"/>
  <c r="C76" i="14" s="1"/>
  <c r="AD76" i="14" s="1"/>
  <c r="HN23" i="20"/>
  <c r="BG63" i="14" s="1"/>
  <c r="C63" i="14" s="1"/>
  <c r="M63" i="14" s="1"/>
  <c r="CA63" i="14" s="1"/>
  <c r="HN38" i="20"/>
  <c r="HN33" i="20"/>
  <c r="BG73" i="14" s="1"/>
  <c r="C73" i="14" s="1"/>
  <c r="W73" i="14" s="1"/>
  <c r="HN39" i="20"/>
  <c r="HN49" i="20"/>
  <c r="HN60" i="20"/>
  <c r="GK23" i="20"/>
  <c r="GL23" i="20" s="1"/>
  <c r="N8" i="21" s="1"/>
  <c r="HL29" i="20"/>
  <c r="BG44" i="14" s="1"/>
  <c r="C44" i="14" s="1"/>
  <c r="BJ44" i="14" s="1"/>
  <c r="GK18" i="20"/>
  <c r="GL18" i="20" s="1"/>
  <c r="N3" i="21" s="1"/>
  <c r="HL26" i="20"/>
  <c r="BG41" i="14" s="1"/>
  <c r="HL48" i="20"/>
  <c r="GK48" i="20"/>
  <c r="GL48" i="20" s="1"/>
  <c r="N33" i="21" s="1"/>
  <c r="HL33" i="20"/>
  <c r="BG48" i="14" s="1"/>
  <c r="C48" i="14" s="1"/>
  <c r="AH48" i="14" s="1"/>
  <c r="GK54" i="20"/>
  <c r="GL54" i="20" s="1"/>
  <c r="N39" i="21" s="1"/>
  <c r="HL40" i="20"/>
  <c r="HL38" i="20"/>
  <c r="GK20" i="20"/>
  <c r="GL20" i="20" s="1"/>
  <c r="N5" i="21" s="1"/>
  <c r="GK27" i="20"/>
  <c r="HP63" i="20"/>
  <c r="GK59" i="20"/>
  <c r="GL59" i="20" s="1"/>
  <c r="N44" i="21" s="1"/>
  <c r="GK38" i="20"/>
  <c r="GL38" i="20" s="1"/>
  <c r="N23" i="21" s="1"/>
  <c r="GK30" i="20"/>
  <c r="GL30" i="20" s="1"/>
  <c r="N15" i="21" s="1"/>
  <c r="HL56" i="20"/>
  <c r="GK25" i="20"/>
  <c r="GL25" i="20" s="1"/>
  <c r="N10" i="21" s="1"/>
  <c r="HL50" i="20"/>
  <c r="GK61" i="20"/>
  <c r="GL61" i="20" s="1"/>
  <c r="N46" i="21" s="1"/>
  <c r="HL45" i="20"/>
  <c r="GK58" i="20"/>
  <c r="GL58" i="20" s="1"/>
  <c r="N43" i="21" s="1"/>
  <c r="HJ47" i="20"/>
  <c r="HL42" i="20"/>
  <c r="GK60" i="20"/>
  <c r="GL60" i="20" s="1"/>
  <c r="N45" i="21" s="1"/>
  <c r="GK22" i="20"/>
  <c r="GL22" i="20" s="1"/>
  <c r="N7" i="21" s="1"/>
  <c r="HJ40" i="20"/>
  <c r="HL37" i="20"/>
  <c r="GK34" i="20"/>
  <c r="GL34" i="20" s="1"/>
  <c r="N19" i="21" s="1"/>
  <c r="HL60" i="20"/>
  <c r="HJ50" i="20"/>
  <c r="HJ19" i="20"/>
  <c r="BG13" i="14" s="1"/>
  <c r="G13" i="14" s="1"/>
  <c r="HJ26" i="20"/>
  <c r="BG20" i="14" s="1"/>
  <c r="C20" i="14" s="1"/>
  <c r="BS20" i="14" s="1"/>
  <c r="HJ54" i="20"/>
  <c r="HJ21" i="20"/>
  <c r="BG15" i="14" s="1"/>
  <c r="G15" i="14" s="1"/>
  <c r="HP18" i="20"/>
  <c r="BG79" i="14" s="1"/>
  <c r="HP54" i="20"/>
  <c r="GK64" i="20"/>
  <c r="GL64" i="20" s="1"/>
  <c r="N49" i="21" s="1"/>
  <c r="HL63" i="20"/>
  <c r="HV19" i="20"/>
  <c r="BG151" i="14" s="1"/>
  <c r="C151" i="14" s="1"/>
  <c r="Z151" i="14" s="1"/>
  <c r="HJ65" i="20"/>
  <c r="HP32" i="20"/>
  <c r="BG93" i="14" s="1"/>
  <c r="C93" i="14" s="1"/>
  <c r="AI93" i="14" s="1"/>
  <c r="HP45" i="20"/>
  <c r="HP56" i="20"/>
  <c r="HP46" i="20"/>
  <c r="HP30" i="20"/>
  <c r="BG91" i="14" s="1"/>
  <c r="G91" i="14" s="1"/>
  <c r="HJ49" i="20"/>
  <c r="HJ33" i="20"/>
  <c r="BG27" i="14" s="1"/>
  <c r="HJ41" i="20"/>
  <c r="HJ46" i="20"/>
  <c r="HP57" i="20"/>
  <c r="HP65" i="20"/>
  <c r="HP52" i="20"/>
  <c r="HJ25" i="20"/>
  <c r="BG19" i="14" s="1"/>
  <c r="G19" i="14" s="1"/>
  <c r="HJ22" i="20"/>
  <c r="BG16" i="14" s="1"/>
  <c r="C16" i="14" s="1"/>
  <c r="HJ66" i="20"/>
  <c r="HJ28" i="20"/>
  <c r="BG22" i="14" s="1"/>
  <c r="C22" i="14" s="1"/>
  <c r="BJ22" i="14" s="1"/>
  <c r="HJ18" i="20"/>
  <c r="BG12" i="14" s="1"/>
  <c r="G12" i="14" s="1"/>
  <c r="HJ23" i="20"/>
  <c r="BG17" i="14" s="1"/>
  <c r="G17" i="14" s="1"/>
  <c r="HP41" i="20"/>
  <c r="HP24" i="20"/>
  <c r="BG85" i="14" s="1"/>
  <c r="C85" i="14" s="1"/>
  <c r="Z85" i="14" s="1"/>
  <c r="HP48" i="20"/>
  <c r="HP17" i="20"/>
  <c r="BG78" i="14" s="1"/>
  <c r="C78" i="14" s="1"/>
  <c r="N78" i="14" s="1"/>
  <c r="HP66" i="20"/>
  <c r="HJ36" i="20"/>
  <c r="BG30" i="14" s="1"/>
  <c r="C30" i="14" s="1"/>
  <c r="Z30" i="14" s="1"/>
  <c r="HJ58" i="20"/>
  <c r="HJ38" i="20"/>
  <c r="HJ35" i="20"/>
  <c r="BG29" i="14" s="1"/>
  <c r="GK33" i="20"/>
  <c r="GL33" i="20" s="1"/>
  <c r="N18" i="21" s="1"/>
  <c r="HJ57" i="20"/>
  <c r="HJ55" i="20"/>
  <c r="GK31" i="20"/>
  <c r="GL31" i="20" s="1"/>
  <c r="N16" i="21" s="1"/>
  <c r="HL47" i="20"/>
  <c r="HL53" i="20"/>
  <c r="HL19" i="20"/>
  <c r="BG34" i="14" s="1"/>
  <c r="G34" i="14" s="1"/>
  <c r="GK65" i="20"/>
  <c r="GL65" i="20" s="1"/>
  <c r="N50" i="21" s="1"/>
  <c r="GK35" i="20"/>
  <c r="GL35" i="20" s="1"/>
  <c r="N20" i="21" s="1"/>
  <c r="HL54" i="20"/>
  <c r="HL25" i="20"/>
  <c r="BG40" i="14" s="1"/>
  <c r="G40" i="14" s="1"/>
  <c r="GK40" i="20"/>
  <c r="GL40" i="20" s="1"/>
  <c r="N25" i="21" s="1"/>
  <c r="HJ61" i="20"/>
  <c r="HJ17" i="20"/>
  <c r="BG11" i="14" s="1"/>
  <c r="C11" i="14" s="1"/>
  <c r="BS11" i="14" s="1"/>
  <c r="HJ31" i="20"/>
  <c r="BG25" i="14" s="1"/>
  <c r="G25" i="14" s="1"/>
  <c r="HL62" i="20"/>
  <c r="HL18" i="20"/>
  <c r="BG33" i="14" s="1"/>
  <c r="C33" i="14" s="1"/>
  <c r="AD33" i="14" s="1"/>
  <c r="HL17" i="20"/>
  <c r="BG32" i="14" s="1"/>
  <c r="C32" i="14" s="1"/>
  <c r="U32" i="14" s="1"/>
  <c r="GK56" i="20"/>
  <c r="GL56" i="20" s="1"/>
  <c r="N41" i="21" s="1"/>
  <c r="HJ24" i="20"/>
  <c r="BG18" i="14" s="1"/>
  <c r="C18" i="14" s="1"/>
  <c r="HJ42" i="20"/>
  <c r="GK37" i="20"/>
  <c r="GL37" i="20" s="1"/>
  <c r="N22" i="21" s="1"/>
  <c r="HL66" i="20"/>
  <c r="HJ34" i="20"/>
  <c r="BG28" i="14" s="1"/>
  <c r="C28" i="14" s="1"/>
  <c r="AD28" i="14" s="1"/>
  <c r="HP44" i="20"/>
  <c r="HJ64" i="20"/>
  <c r="GK26" i="20"/>
  <c r="GL26" i="20" s="1"/>
  <c r="N11" i="21" s="1"/>
  <c r="HL51" i="20"/>
  <c r="HP51" i="20"/>
  <c r="HP38" i="20"/>
  <c r="HP33" i="20"/>
  <c r="BG94" i="14" s="1"/>
  <c r="G94" i="14" s="1"/>
  <c r="HL57" i="20"/>
  <c r="HP27" i="20"/>
  <c r="BG88" i="14" s="1"/>
  <c r="G88" i="14" s="1"/>
  <c r="HL64" i="20"/>
  <c r="HP50" i="20"/>
  <c r="HP39" i="20"/>
  <c r="HP23" i="20"/>
  <c r="BG84" i="14" s="1"/>
  <c r="G84" i="14" s="1"/>
  <c r="HL27" i="20"/>
  <c r="BG42" i="14" s="1"/>
  <c r="C42" i="14" s="1"/>
  <c r="BS42" i="14" s="1"/>
  <c r="GK29" i="20"/>
  <c r="GL29" i="20" s="1"/>
  <c r="N14" i="21" s="1"/>
  <c r="GK45" i="20"/>
  <c r="GL45" i="20" s="1"/>
  <c r="N30" i="21" s="1"/>
  <c r="HP58" i="20"/>
  <c r="GK41" i="20"/>
  <c r="GL41" i="20" s="1"/>
  <c r="N26" i="21" s="1"/>
  <c r="HJ59" i="20"/>
  <c r="HP59" i="20"/>
  <c r="HJ45" i="20"/>
  <c r="HJ29" i="20"/>
  <c r="BG23" i="14" s="1"/>
  <c r="G23" i="14" s="1"/>
  <c r="HJ43" i="20"/>
  <c r="HJ60" i="20"/>
  <c r="HJ51" i="20"/>
  <c r="HJ20" i="20"/>
  <c r="BG14" i="14" s="1"/>
  <c r="G14" i="14" s="1"/>
  <c r="HP36" i="20"/>
  <c r="BG97" i="14" s="1"/>
  <c r="G97" i="14" s="1"/>
  <c r="HP64" i="20"/>
  <c r="HP49" i="20"/>
  <c r="HP37" i="20"/>
  <c r="HP62" i="20"/>
  <c r="HP34" i="20"/>
  <c r="BG95" i="14" s="1"/>
  <c r="C95" i="14" s="1"/>
  <c r="U95" i="14" s="1"/>
  <c r="HP61" i="20"/>
  <c r="HP20" i="20"/>
  <c r="BG81" i="14" s="1"/>
  <c r="G81" i="14" s="1"/>
  <c r="HP21" i="20"/>
  <c r="BG82" i="14" s="1"/>
  <c r="C82" i="14" s="1"/>
  <c r="T82" i="14" s="1"/>
  <c r="HP55" i="20"/>
  <c r="HJ48" i="20"/>
  <c r="HJ56" i="20"/>
  <c r="GK53" i="20"/>
  <c r="GL53" i="20" s="1"/>
  <c r="N38" i="21" s="1"/>
  <c r="HJ63" i="20"/>
  <c r="HJ30" i="20"/>
  <c r="BG24" i="14" s="1"/>
  <c r="C24" i="14" s="1"/>
  <c r="AD24" i="14" s="1"/>
  <c r="HJ32" i="20"/>
  <c r="BG26" i="14" s="1"/>
  <c r="G26" i="14" s="1"/>
  <c r="GK17" i="20"/>
  <c r="GL17" i="20" s="1"/>
  <c r="N2" i="21" s="1"/>
  <c r="HL59" i="20"/>
  <c r="HL55" i="20"/>
  <c r="HL36" i="20"/>
  <c r="BG51" i="14" s="1"/>
  <c r="G51" i="14" s="1"/>
  <c r="GK42" i="20"/>
  <c r="GL42" i="20" s="1"/>
  <c r="N27" i="21" s="1"/>
  <c r="GK63" i="20"/>
  <c r="GL63" i="20" s="1"/>
  <c r="N48" i="21" s="1"/>
  <c r="HL35" i="20"/>
  <c r="BG50" i="14" s="1"/>
  <c r="C50" i="14" s="1"/>
  <c r="V50" i="14" s="1"/>
  <c r="HL34" i="20"/>
  <c r="BG49" i="14" s="1"/>
  <c r="C49" i="14" s="1"/>
  <c r="BJ49" i="14" s="1"/>
  <c r="BL49" i="14" s="1"/>
  <c r="HL41" i="20"/>
  <c r="HL30" i="20"/>
  <c r="BG45" i="14" s="1"/>
  <c r="C45" i="14" s="1"/>
  <c r="AH45" i="14" s="1"/>
  <c r="GK21" i="20"/>
  <c r="GL21" i="20" s="1"/>
  <c r="N6" i="21" s="1"/>
  <c r="GK52" i="20"/>
  <c r="GL52" i="20" s="1"/>
  <c r="N37" i="21" s="1"/>
  <c r="HJ52" i="20"/>
  <c r="HJ27" i="20"/>
  <c r="BG21" i="14" s="1"/>
  <c r="G21" i="14" s="1"/>
  <c r="HL24" i="20"/>
  <c r="BG39" i="14" s="1"/>
  <c r="G39" i="14" s="1"/>
  <c r="HL31" i="20"/>
  <c r="BG46" i="14" s="1"/>
  <c r="G46" i="14" s="1"/>
  <c r="GK50" i="20"/>
  <c r="GL50" i="20" s="1"/>
  <c r="N35" i="21" s="1"/>
  <c r="GK46" i="20"/>
  <c r="GL46" i="20" s="1"/>
  <c r="N31" i="21" s="1"/>
  <c r="HJ53" i="20"/>
  <c r="HJ44" i="20"/>
  <c r="GK47" i="20"/>
  <c r="GL47" i="20" s="1"/>
  <c r="N32" i="21" s="1"/>
  <c r="GK62" i="20"/>
  <c r="GL62" i="20" s="1"/>
  <c r="N47" i="21" s="1"/>
  <c r="HJ37" i="20"/>
  <c r="HL22" i="20"/>
  <c r="BG37" i="14" s="1"/>
  <c r="C37" i="14" s="1"/>
  <c r="AI37" i="14" s="1"/>
  <c r="HP25" i="20"/>
  <c r="BG86" i="14" s="1"/>
  <c r="G86" i="14" s="1"/>
  <c r="HL28" i="20"/>
  <c r="BG43" i="14" s="1"/>
  <c r="C43" i="14" s="1"/>
  <c r="BS43" i="14" s="1"/>
  <c r="HJ39" i="20"/>
  <c r="HL49" i="20"/>
  <c r="HP60" i="20"/>
  <c r="HP31" i="20"/>
  <c r="BG92" i="14" s="1"/>
  <c r="C92" i="14" s="1"/>
  <c r="Z92" i="14" s="1"/>
  <c r="HP26" i="20"/>
  <c r="BG87" i="14" s="1"/>
  <c r="C87" i="14" s="1"/>
  <c r="V87" i="14" s="1"/>
  <c r="HP40" i="20"/>
  <c r="HP29" i="20"/>
  <c r="BG90" i="14" s="1"/>
  <c r="C90" i="14" s="1"/>
  <c r="U90" i="14" s="1"/>
  <c r="HP42" i="20"/>
  <c r="HP19" i="20"/>
  <c r="BG80" i="14" s="1"/>
  <c r="G80" i="14" s="1"/>
  <c r="HP47" i="20"/>
  <c r="HP22" i="20"/>
  <c r="BG83" i="14" s="1"/>
  <c r="C83" i="14" s="1"/>
  <c r="R83" i="14" s="1"/>
  <c r="HP35" i="20"/>
  <c r="BG96" i="14" s="1"/>
  <c r="C96" i="14" s="1"/>
  <c r="GK36" i="20"/>
  <c r="GL36" i="20" s="1"/>
  <c r="N21" i="21" s="1"/>
  <c r="HP43" i="20"/>
  <c r="C138" i="14"/>
  <c r="H138" i="14" s="1"/>
  <c r="G151" i="14"/>
  <c r="C176" i="14"/>
  <c r="N176" i="14" s="1"/>
  <c r="C188" i="14"/>
  <c r="K188" i="14" s="1"/>
  <c r="BY188" i="14" s="1"/>
  <c r="C156" i="14"/>
  <c r="P156" i="14" s="1"/>
  <c r="G178" i="14"/>
  <c r="G179" i="14"/>
  <c r="G175" i="14"/>
  <c r="GM66" i="20"/>
  <c r="O51" i="21" s="1"/>
  <c r="GM55" i="20"/>
  <c r="O40" i="21" s="1"/>
  <c r="X40" i="21" s="1"/>
  <c r="HB56" i="20"/>
  <c r="HC56" i="20" s="1"/>
  <c r="HB60" i="20"/>
  <c r="HC60" i="20" s="1"/>
  <c r="HB59" i="20"/>
  <c r="HC59" i="20" s="1"/>
  <c r="HB49" i="20"/>
  <c r="HC49" i="20" s="1"/>
  <c r="HB62" i="20"/>
  <c r="HC62" i="20" s="1"/>
  <c r="HB61" i="20"/>
  <c r="HC61" i="20" s="1"/>
  <c r="HB48" i="20"/>
  <c r="HC48" i="20" s="1"/>
  <c r="HB45" i="20"/>
  <c r="HC45" i="20" s="1"/>
  <c r="HB52" i="20"/>
  <c r="HC52" i="20" s="1"/>
  <c r="HA17" i="20"/>
  <c r="HB17" i="20" s="1"/>
  <c r="HC17" i="20" s="1"/>
  <c r="C171" i="14"/>
  <c r="G171" i="14"/>
  <c r="O149" i="14"/>
  <c r="CS149" i="14" s="1"/>
  <c r="G170" i="14"/>
  <c r="C170" i="14"/>
  <c r="C136" i="14"/>
  <c r="G136" i="14"/>
  <c r="C115" i="14"/>
  <c r="HB51" i="20"/>
  <c r="HC51" i="20" s="1"/>
  <c r="G185" i="14"/>
  <c r="C185" i="14"/>
  <c r="C174" i="14"/>
  <c r="G174" i="14"/>
  <c r="HB57" i="20"/>
  <c r="HC57" i="20" s="1"/>
  <c r="HB64" i="20"/>
  <c r="HC64" i="20" s="1"/>
  <c r="C183" i="14"/>
  <c r="G183" i="14"/>
  <c r="G180" i="14"/>
  <c r="C180" i="14"/>
  <c r="HB63" i="20"/>
  <c r="HC63" i="20" s="1"/>
  <c r="HB50" i="20"/>
  <c r="HC50" i="20" s="1"/>
  <c r="C177" i="14"/>
  <c r="G177" i="14"/>
  <c r="G189" i="14"/>
  <c r="C189" i="14"/>
  <c r="C173" i="14"/>
  <c r="G173" i="14"/>
  <c r="HB54" i="20"/>
  <c r="HC54" i="20" s="1"/>
  <c r="R159" i="14"/>
  <c r="HB55" i="20"/>
  <c r="HC55" i="20" s="1"/>
  <c r="HB58" i="20"/>
  <c r="HC58" i="20" s="1"/>
  <c r="G121" i="14"/>
  <c r="C121" i="14"/>
  <c r="HB53" i="20"/>
  <c r="HC53" i="20" s="1"/>
  <c r="C187" i="14"/>
  <c r="G187" i="14"/>
  <c r="HB47" i="20"/>
  <c r="HC47" i="20" s="1"/>
  <c r="C172" i="14"/>
  <c r="G172" i="14"/>
  <c r="G184" i="14"/>
  <c r="C184" i="14"/>
  <c r="AI178" i="14"/>
  <c r="BS178" i="14"/>
  <c r="AK178" i="14"/>
  <c r="V178" i="14"/>
  <c r="Q178" i="14"/>
  <c r="CU178" i="14" s="1"/>
  <c r="L178" i="14"/>
  <c r="AD178" i="14"/>
  <c r="R178" i="14"/>
  <c r="J178" i="14"/>
  <c r="BJ178" i="14"/>
  <c r="U178" i="14"/>
  <c r="M178" i="14"/>
  <c r="CA178" i="14" s="1"/>
  <c r="AH178" i="14"/>
  <c r="P178" i="14"/>
  <c r="H178" i="14"/>
  <c r="Z178" i="14"/>
  <c r="N178" i="14"/>
  <c r="T178" i="14"/>
  <c r="I178" i="14"/>
  <c r="BW178" i="14" s="1"/>
  <c r="W178" i="14"/>
  <c r="K178" i="14"/>
  <c r="BY178" i="14" s="1"/>
  <c r="O178" i="14"/>
  <c r="CS178" i="14" s="1"/>
  <c r="S178" i="14"/>
  <c r="CW178" i="14" s="1"/>
  <c r="C186" i="14"/>
  <c r="G186" i="14"/>
  <c r="G181" i="14"/>
  <c r="C181" i="14"/>
  <c r="G182" i="14"/>
  <c r="C182" i="14"/>
  <c r="BS179" i="14"/>
  <c r="AH179" i="14"/>
  <c r="R179" i="14"/>
  <c r="J179" i="14"/>
  <c r="U179" i="14"/>
  <c r="I179" i="14"/>
  <c r="BW179" i="14" s="1"/>
  <c r="Q179" i="14"/>
  <c r="CU179" i="14" s="1"/>
  <c r="AD179" i="14"/>
  <c r="M179" i="14"/>
  <c r="CA179" i="14" s="1"/>
  <c r="AK179" i="14"/>
  <c r="N179" i="14"/>
  <c r="V179" i="14"/>
  <c r="S179" i="14"/>
  <c r="CW179" i="14" s="1"/>
  <c r="T179" i="14"/>
  <c r="W179" i="14"/>
  <c r="H179" i="14"/>
  <c r="Z179" i="14"/>
  <c r="K179" i="14"/>
  <c r="BY179" i="14" s="1"/>
  <c r="AI179" i="14"/>
  <c r="L179" i="14"/>
  <c r="BJ179" i="14"/>
  <c r="O179" i="14"/>
  <c r="CS179" i="14" s="1"/>
  <c r="P179" i="14"/>
  <c r="BS175" i="14"/>
  <c r="AH175" i="14"/>
  <c r="R175" i="14"/>
  <c r="J175" i="14"/>
  <c r="AK175" i="14"/>
  <c r="Q175" i="14"/>
  <c r="CU175" i="14" s="1"/>
  <c r="AD175" i="14"/>
  <c r="M175" i="14"/>
  <c r="CA175" i="14" s="1"/>
  <c r="U175" i="14"/>
  <c r="V175" i="14"/>
  <c r="I175" i="14"/>
  <c r="BW175" i="14" s="1"/>
  <c r="N175" i="14"/>
  <c r="W175" i="14"/>
  <c r="L175" i="14"/>
  <c r="BJ175" i="14"/>
  <c r="K175" i="14"/>
  <c r="BY175" i="14" s="1"/>
  <c r="AI175" i="14"/>
  <c r="P175" i="14"/>
  <c r="O175" i="14"/>
  <c r="CS175" i="14" s="1"/>
  <c r="T175" i="14"/>
  <c r="S175" i="14"/>
  <c r="CW175" i="14" s="1"/>
  <c r="H175" i="14"/>
  <c r="Z175" i="14"/>
  <c r="N149" i="14" l="1"/>
  <c r="CB149" i="14" s="1"/>
  <c r="CE149" i="14" s="1"/>
  <c r="M149" i="14"/>
  <c r="CA149" i="14" s="1"/>
  <c r="C119" i="14"/>
  <c r="AH119" i="14" s="1"/>
  <c r="Z149" i="14"/>
  <c r="AI149" i="14"/>
  <c r="L149" i="14"/>
  <c r="I149" i="14"/>
  <c r="BW149" i="14" s="1"/>
  <c r="T149" i="14"/>
  <c r="CX149" i="14" s="1"/>
  <c r="BJ149" i="14"/>
  <c r="G149" i="14"/>
  <c r="K149" i="14"/>
  <c r="BY149" i="14" s="1"/>
  <c r="R149" i="14"/>
  <c r="DH149" i="14" s="1"/>
  <c r="Q149" i="14"/>
  <c r="CU149" i="14" s="1"/>
  <c r="J149" i="14"/>
  <c r="C108" i="14"/>
  <c r="V108" i="14" s="1"/>
  <c r="S149" i="14"/>
  <c r="CW149" i="14" s="1"/>
  <c r="AD149" i="14"/>
  <c r="AH149" i="14"/>
  <c r="Q159" i="14"/>
  <c r="CU159" i="14" s="1"/>
  <c r="W159" i="14"/>
  <c r="G159" i="14"/>
  <c r="V159" i="14"/>
  <c r="U159" i="14"/>
  <c r="O159" i="14"/>
  <c r="CS159" i="14" s="1"/>
  <c r="AI159" i="14"/>
  <c r="L159" i="14"/>
  <c r="BZ159" i="14" s="1"/>
  <c r="T159" i="14"/>
  <c r="DI159" i="14" s="1"/>
  <c r="J159" i="14"/>
  <c r="CK159" i="14" s="1"/>
  <c r="N159" i="14"/>
  <c r="CB159" i="14" s="1"/>
  <c r="BJ159" i="14"/>
  <c r="Z159" i="14"/>
  <c r="AH159" i="14"/>
  <c r="I159" i="14"/>
  <c r="BW159" i="14" s="1"/>
  <c r="M159" i="14"/>
  <c r="CA159" i="14" s="1"/>
  <c r="P159" i="14"/>
  <c r="EW159" i="14" s="1"/>
  <c r="S159" i="14"/>
  <c r="CW159" i="14" s="1"/>
  <c r="K159" i="14"/>
  <c r="BY159" i="14" s="1"/>
  <c r="AD159" i="14"/>
  <c r="AK159" i="14"/>
  <c r="AO159" i="23" s="1"/>
  <c r="AP159" i="23" s="1"/>
  <c r="H159" i="14"/>
  <c r="CI159" i="14" s="1"/>
  <c r="C114" i="14"/>
  <c r="AH161" i="14"/>
  <c r="C117" i="14"/>
  <c r="P117" i="14" s="1"/>
  <c r="AK157" i="14"/>
  <c r="AO157" i="23" s="1"/>
  <c r="AP157" i="23" s="1"/>
  <c r="AI167" i="14"/>
  <c r="U158" i="14"/>
  <c r="C168" i="14"/>
  <c r="W168" i="14" s="1"/>
  <c r="T150" i="14"/>
  <c r="DI150" i="14" s="1"/>
  <c r="BS118" i="14"/>
  <c r="G107" i="14"/>
  <c r="P155" i="14"/>
  <c r="CT155" i="14" s="1"/>
  <c r="S160" i="14"/>
  <c r="CW160" i="14" s="1"/>
  <c r="V59" i="14"/>
  <c r="I152" i="14"/>
  <c r="BW152" i="14" s="1"/>
  <c r="G125" i="14"/>
  <c r="BS160" i="14"/>
  <c r="BU160" i="14" s="1"/>
  <c r="BV160" i="14" s="1"/>
  <c r="T165" i="14"/>
  <c r="EY165" i="14" s="1"/>
  <c r="S166" i="14"/>
  <c r="CW166" i="14" s="1"/>
  <c r="V158" i="14"/>
  <c r="R166" i="14"/>
  <c r="CV166" i="14" s="1"/>
  <c r="I155" i="14"/>
  <c r="BW155" i="14" s="1"/>
  <c r="J150" i="14"/>
  <c r="BX150" i="14" s="1"/>
  <c r="V118" i="14"/>
  <c r="M150" i="14"/>
  <c r="CA150" i="14" s="1"/>
  <c r="BS166" i="14"/>
  <c r="BT166" i="14" s="1"/>
  <c r="L150" i="14"/>
  <c r="BZ150" i="14" s="1"/>
  <c r="AH89" i="14"/>
  <c r="AD166" i="14"/>
  <c r="L155" i="14"/>
  <c r="EU155" i="14" s="1"/>
  <c r="P150" i="14"/>
  <c r="CT150" i="14" s="1"/>
  <c r="U118" i="14"/>
  <c r="BJ150" i="14"/>
  <c r="BL150" i="14" s="1"/>
  <c r="AD150" i="14"/>
  <c r="AK150" i="14"/>
  <c r="AO150" i="23" s="1"/>
  <c r="AP150" i="23" s="1"/>
  <c r="V150" i="14"/>
  <c r="G122" i="14"/>
  <c r="AK67" i="14"/>
  <c r="AL67" i="14" s="1"/>
  <c r="Z166" i="14"/>
  <c r="M155" i="14"/>
  <c r="CA155" i="14" s="1"/>
  <c r="BJ155" i="14"/>
  <c r="BL155" i="14" s="1"/>
  <c r="BM155" i="14" s="1"/>
  <c r="Q150" i="14"/>
  <c r="CU150" i="14" s="1"/>
  <c r="W150" i="14"/>
  <c r="O150" i="14"/>
  <c r="CS150" i="14" s="1"/>
  <c r="K150" i="14"/>
  <c r="BY150" i="14" s="1"/>
  <c r="G137" i="14"/>
  <c r="N118" i="14"/>
  <c r="EV118" i="14" s="1"/>
  <c r="BJ118" i="14"/>
  <c r="BL118" i="14" s="1"/>
  <c r="BM118" i="14" s="1"/>
  <c r="BN118" i="14" s="1"/>
  <c r="G126" i="14"/>
  <c r="G150" i="14"/>
  <c r="BS150" i="14"/>
  <c r="BT150" i="14" s="1"/>
  <c r="C164" i="14"/>
  <c r="BS164" i="14" s="1"/>
  <c r="BU164" i="14" s="1"/>
  <c r="BV164" i="14" s="1"/>
  <c r="Q166" i="14"/>
  <c r="CU166" i="14" s="1"/>
  <c r="S155" i="14"/>
  <c r="CW155" i="14" s="1"/>
  <c r="AI150" i="14"/>
  <c r="S150" i="14"/>
  <c r="CW150" i="14" s="1"/>
  <c r="H150" i="14"/>
  <c r="CG150" i="14" s="1"/>
  <c r="R150" i="14"/>
  <c r="DH150" i="14" s="1"/>
  <c r="G134" i="14"/>
  <c r="Q118" i="14"/>
  <c r="CU118" i="14" s="1"/>
  <c r="G131" i="14"/>
  <c r="C104" i="14"/>
  <c r="Q104" i="14" s="1"/>
  <c r="CU104" i="14" s="1"/>
  <c r="BS152" i="14"/>
  <c r="BU152" i="14" s="1"/>
  <c r="BV152" i="14" s="1"/>
  <c r="H118" i="14"/>
  <c r="DE118" i="14" s="1"/>
  <c r="AK158" i="14"/>
  <c r="AO158" i="23" s="1"/>
  <c r="AP158" i="23" s="1"/>
  <c r="AK59" i="14"/>
  <c r="AO59" i="23" s="1"/>
  <c r="AP59" i="23" s="1"/>
  <c r="R89" i="14"/>
  <c r="DH89" i="14" s="1"/>
  <c r="T166" i="14"/>
  <c r="CX166" i="14" s="1"/>
  <c r="H166" i="14"/>
  <c r="DD166" i="14" s="1"/>
  <c r="O166" i="14"/>
  <c r="CS166" i="14" s="1"/>
  <c r="N166" i="14"/>
  <c r="EV166" i="14" s="1"/>
  <c r="P166" i="14"/>
  <c r="EW166" i="14" s="1"/>
  <c r="AI155" i="14"/>
  <c r="T155" i="14"/>
  <c r="EY155" i="14" s="1"/>
  <c r="AH155" i="14"/>
  <c r="N155" i="14"/>
  <c r="CM155" i="14" s="1"/>
  <c r="O155" i="14"/>
  <c r="CS155" i="14" s="1"/>
  <c r="R167" i="14"/>
  <c r="CV167" i="14" s="1"/>
  <c r="AH152" i="14"/>
  <c r="G105" i="14"/>
  <c r="W118" i="14"/>
  <c r="O118" i="14"/>
  <c r="CS118" i="14" s="1"/>
  <c r="J118" i="14"/>
  <c r="BX118" i="14" s="1"/>
  <c r="M118" i="14"/>
  <c r="CA118" i="14" s="1"/>
  <c r="AK118" i="14"/>
  <c r="AO118" i="23" s="1"/>
  <c r="AP118" i="23" s="1"/>
  <c r="Z118" i="14"/>
  <c r="BS165" i="14"/>
  <c r="BT165" i="14" s="1"/>
  <c r="G166" i="14"/>
  <c r="G155" i="14"/>
  <c r="G118" i="14"/>
  <c r="AH166" i="14"/>
  <c r="J166" i="14"/>
  <c r="BX166" i="14" s="1"/>
  <c r="I166" i="14"/>
  <c r="BW166" i="14" s="1"/>
  <c r="L166" i="14"/>
  <c r="BZ166" i="14" s="1"/>
  <c r="U166" i="14"/>
  <c r="M166" i="14"/>
  <c r="CA166" i="14" s="1"/>
  <c r="G103" i="14"/>
  <c r="AD155" i="14"/>
  <c r="AK155" i="14"/>
  <c r="AO155" i="23" s="1"/>
  <c r="AP155" i="23" s="1"/>
  <c r="Q155" i="14"/>
  <c r="CU155" i="14" s="1"/>
  <c r="K155" i="14"/>
  <c r="BY155" i="14" s="1"/>
  <c r="BS155" i="14"/>
  <c r="F155" i="14" s="1"/>
  <c r="H155" i="14"/>
  <c r="CH155" i="14" s="1"/>
  <c r="S118" i="14"/>
  <c r="CW118" i="14" s="1"/>
  <c r="K118" i="14"/>
  <c r="BY118" i="14" s="1"/>
  <c r="AD118" i="14"/>
  <c r="L118" i="14"/>
  <c r="EU118" i="14" s="1"/>
  <c r="AI118" i="14"/>
  <c r="G111" i="14"/>
  <c r="AI166" i="14"/>
  <c r="K166" i="14"/>
  <c r="BY166" i="14" s="1"/>
  <c r="AK166" i="14"/>
  <c r="AL166" i="14" s="1"/>
  <c r="BJ166" i="14"/>
  <c r="BL166" i="14" s="1"/>
  <c r="BM166" i="14" s="1"/>
  <c r="V166" i="14"/>
  <c r="R155" i="14"/>
  <c r="EX155" i="14" s="1"/>
  <c r="V155" i="14"/>
  <c r="J155" i="14"/>
  <c r="BX155" i="14" s="1"/>
  <c r="U155" i="14"/>
  <c r="W155" i="14"/>
  <c r="V167" i="14"/>
  <c r="K152" i="14"/>
  <c r="BY152" i="14" s="1"/>
  <c r="H152" i="14"/>
  <c r="CJ152" i="14" s="1"/>
  <c r="H160" i="14"/>
  <c r="CG160" i="14" s="1"/>
  <c r="R118" i="14"/>
  <c r="CV118" i="14" s="1"/>
  <c r="CZ118" i="14" s="1"/>
  <c r="AH118" i="14"/>
  <c r="I118" i="14"/>
  <c r="BW118" i="14" s="1"/>
  <c r="T118" i="14"/>
  <c r="DI118" i="14" s="1"/>
  <c r="S165" i="14"/>
  <c r="CW165" i="14" s="1"/>
  <c r="HB43" i="20"/>
  <c r="HC43" i="20" s="1"/>
  <c r="GM49" i="20"/>
  <c r="O34" i="21" s="1"/>
  <c r="R34" i="21" s="1"/>
  <c r="K157" i="14"/>
  <c r="BY157" i="14" s="1"/>
  <c r="J161" i="14"/>
  <c r="CK161" i="14" s="1"/>
  <c r="C113" i="14"/>
  <c r="Z113" i="14" s="1"/>
  <c r="BJ157" i="14"/>
  <c r="BL157" i="14" s="1"/>
  <c r="BM157" i="14" s="1"/>
  <c r="AH157" i="14"/>
  <c r="P161" i="14"/>
  <c r="CT161" i="14" s="1"/>
  <c r="G157" i="14"/>
  <c r="C116" i="14"/>
  <c r="L116" i="14" s="1"/>
  <c r="V157" i="14"/>
  <c r="O161" i="14"/>
  <c r="CS161" i="14" s="1"/>
  <c r="T161" i="14"/>
  <c r="CX161" i="14" s="1"/>
  <c r="AH47" i="14"/>
  <c r="BS157" i="14"/>
  <c r="BT157" i="14" s="1"/>
  <c r="T167" i="14"/>
  <c r="DI167" i="14" s="1"/>
  <c r="BJ167" i="14"/>
  <c r="BL167" i="14" s="1"/>
  <c r="G61" i="14"/>
  <c r="G132" i="14"/>
  <c r="R165" i="14"/>
  <c r="CV165" i="14" s="1"/>
  <c r="L158" i="14"/>
  <c r="EU158" i="14" s="1"/>
  <c r="T158" i="14"/>
  <c r="CX158" i="14" s="1"/>
  <c r="AH158" i="14"/>
  <c r="J160" i="14"/>
  <c r="BX160" i="14" s="1"/>
  <c r="AK160" i="14"/>
  <c r="AO160" i="23" s="1"/>
  <c r="AP160" i="23" s="1"/>
  <c r="Z160" i="14"/>
  <c r="K165" i="14"/>
  <c r="BY165" i="14" s="1"/>
  <c r="AD165" i="14"/>
  <c r="H165" i="14"/>
  <c r="DF165" i="14" s="1"/>
  <c r="Q158" i="14"/>
  <c r="CU158" i="14" s="1"/>
  <c r="AD158" i="14"/>
  <c r="C109" i="14"/>
  <c r="BJ109" i="14" s="1"/>
  <c r="H167" i="14"/>
  <c r="DF167" i="14" s="1"/>
  <c r="O167" i="14"/>
  <c r="CS167" i="14" s="1"/>
  <c r="AD167" i="14"/>
  <c r="V160" i="14"/>
  <c r="M160" i="14"/>
  <c r="CA160" i="14" s="1"/>
  <c r="AI160" i="14"/>
  <c r="U165" i="14"/>
  <c r="P165" i="14"/>
  <c r="DG165" i="14" s="1"/>
  <c r="G165" i="14"/>
  <c r="Z158" i="14"/>
  <c r="P158" i="14"/>
  <c r="DG158" i="14" s="1"/>
  <c r="W158" i="14"/>
  <c r="C106" i="14"/>
  <c r="AD106" i="14" s="1"/>
  <c r="M167" i="14"/>
  <c r="CA167" i="14" s="1"/>
  <c r="BS167" i="14"/>
  <c r="F167" i="14" s="1"/>
  <c r="AH167" i="14"/>
  <c r="C112" i="14"/>
  <c r="O112" i="14" s="1"/>
  <c r="CS112" i="14" s="1"/>
  <c r="G143" i="14"/>
  <c r="W160" i="14"/>
  <c r="R160" i="14"/>
  <c r="EX160" i="14" s="1"/>
  <c r="I160" i="14"/>
  <c r="BW160" i="14" s="1"/>
  <c r="N165" i="14"/>
  <c r="CM165" i="14" s="1"/>
  <c r="BJ165" i="14"/>
  <c r="BL165" i="14" s="1"/>
  <c r="BM165" i="14" s="1"/>
  <c r="BN165" i="14" s="1"/>
  <c r="AI165" i="14"/>
  <c r="C120" i="14"/>
  <c r="J120" i="14" s="1"/>
  <c r="M158" i="14"/>
  <c r="CA158" i="14" s="1"/>
  <c r="BJ158" i="14"/>
  <c r="BL158" i="14" s="1"/>
  <c r="BS158" i="14"/>
  <c r="F158" i="14" s="1"/>
  <c r="I158" i="14"/>
  <c r="BW158" i="14" s="1"/>
  <c r="J158" i="14"/>
  <c r="ET158" i="14" s="1"/>
  <c r="R158" i="14"/>
  <c r="CV158" i="14" s="1"/>
  <c r="GM57" i="20"/>
  <c r="O42" i="21" s="1"/>
  <c r="Z167" i="14"/>
  <c r="L167" i="14"/>
  <c r="CL167" i="14" s="1"/>
  <c r="P167" i="14"/>
  <c r="EW167" i="14" s="1"/>
  <c r="W167" i="14"/>
  <c r="J167" i="14"/>
  <c r="CK167" i="14" s="1"/>
  <c r="S167" i="14"/>
  <c r="CW167" i="14" s="1"/>
  <c r="AH160" i="14"/>
  <c r="K160" i="14"/>
  <c r="BY160" i="14" s="1"/>
  <c r="U160" i="14"/>
  <c r="AD160" i="14"/>
  <c r="P160" i="14"/>
  <c r="CT160" i="14" s="1"/>
  <c r="O165" i="14"/>
  <c r="CS165" i="14" s="1"/>
  <c r="AK165" i="14"/>
  <c r="AL165" i="14" s="1"/>
  <c r="J165" i="14"/>
  <c r="ET165" i="14" s="1"/>
  <c r="V165" i="14"/>
  <c r="AH165" i="14"/>
  <c r="Z165" i="14"/>
  <c r="GM34" i="20"/>
  <c r="O19" i="21" s="1"/>
  <c r="X19" i="21" s="1"/>
  <c r="G167" i="14"/>
  <c r="G30" i="14"/>
  <c r="H158" i="14"/>
  <c r="DD158" i="14" s="1"/>
  <c r="AI158" i="14"/>
  <c r="S158" i="14"/>
  <c r="CW158" i="14" s="1"/>
  <c r="K158" i="14"/>
  <c r="BY158" i="14" s="1"/>
  <c r="O158" i="14"/>
  <c r="CS158" i="14" s="1"/>
  <c r="N150" i="14"/>
  <c r="CM150" i="14" s="1"/>
  <c r="U150" i="14"/>
  <c r="I150" i="14"/>
  <c r="BW150" i="14" s="1"/>
  <c r="Z150" i="14"/>
  <c r="N167" i="14"/>
  <c r="EV167" i="14" s="1"/>
  <c r="AK167" i="14"/>
  <c r="AL167" i="14" s="1"/>
  <c r="Q167" i="14"/>
  <c r="CU167" i="14" s="1"/>
  <c r="U167" i="14"/>
  <c r="I167" i="14"/>
  <c r="BW167" i="14" s="1"/>
  <c r="N160" i="14"/>
  <c r="EV160" i="14" s="1"/>
  <c r="O160" i="14"/>
  <c r="CS160" i="14" s="1"/>
  <c r="L160" i="14"/>
  <c r="EU160" i="14" s="1"/>
  <c r="Q160" i="14"/>
  <c r="CU160" i="14" s="1"/>
  <c r="T160" i="14"/>
  <c r="DI160" i="14" s="1"/>
  <c r="W165" i="14"/>
  <c r="Q165" i="14"/>
  <c r="CU165" i="14" s="1"/>
  <c r="I165" i="14"/>
  <c r="BW165" i="14" s="1"/>
  <c r="L165" i="14"/>
  <c r="BZ165" i="14" s="1"/>
  <c r="CD165" i="14" s="1"/>
  <c r="G160" i="14"/>
  <c r="G158" i="14"/>
  <c r="G130" i="14"/>
  <c r="W157" i="14"/>
  <c r="L157" i="14"/>
  <c r="BZ157" i="14" s="1"/>
  <c r="AI157" i="14"/>
  <c r="K161" i="14"/>
  <c r="BY161" i="14" s="1"/>
  <c r="V161" i="14"/>
  <c r="AD161" i="14"/>
  <c r="G128" i="14"/>
  <c r="AI47" i="14"/>
  <c r="G161" i="14"/>
  <c r="G47" i="14"/>
  <c r="C110" i="14"/>
  <c r="AI110" i="14" s="1"/>
  <c r="C133" i="14"/>
  <c r="K133" i="14" s="1"/>
  <c r="BY133" i="14" s="1"/>
  <c r="Q161" i="14"/>
  <c r="CU161" i="14" s="1"/>
  <c r="Z157" i="14"/>
  <c r="T157" i="14"/>
  <c r="DI157" i="14" s="1"/>
  <c r="J157" i="14"/>
  <c r="ET157" i="14" s="1"/>
  <c r="U161" i="14"/>
  <c r="Z161" i="14"/>
  <c r="BS161" i="14"/>
  <c r="BT161" i="14" s="1"/>
  <c r="S157" i="14"/>
  <c r="CW157" i="14" s="1"/>
  <c r="I157" i="14"/>
  <c r="BW157" i="14" s="1"/>
  <c r="H157" i="14"/>
  <c r="CJ157" i="14" s="1"/>
  <c r="R157" i="14"/>
  <c r="DH157" i="14" s="1"/>
  <c r="P157" i="14"/>
  <c r="CT157" i="14" s="1"/>
  <c r="G141" i="14"/>
  <c r="W161" i="14"/>
  <c r="AJ161" i="14" s="1"/>
  <c r="EK161" i="14" s="1"/>
  <c r="EL161" i="14" s="1"/>
  <c r="M161" i="14"/>
  <c r="CA161" i="14" s="1"/>
  <c r="L161" i="14"/>
  <c r="EU161" i="14" s="1"/>
  <c r="I161" i="14"/>
  <c r="BW161" i="14" s="1"/>
  <c r="BJ161" i="14"/>
  <c r="BL161" i="14" s="1"/>
  <c r="C163" i="14"/>
  <c r="T163" i="14" s="1"/>
  <c r="CX163" i="14" s="1"/>
  <c r="O157" i="14"/>
  <c r="CS157" i="14" s="1"/>
  <c r="Q157" i="14"/>
  <c r="CU157" i="14" s="1"/>
  <c r="M157" i="14"/>
  <c r="CA157" i="14" s="1"/>
  <c r="N157" i="14"/>
  <c r="EV157" i="14" s="1"/>
  <c r="AD157" i="14"/>
  <c r="S161" i="14"/>
  <c r="CW161" i="14" s="1"/>
  <c r="AK161" i="14"/>
  <c r="AL161" i="14" s="1"/>
  <c r="H161" i="14"/>
  <c r="DD161" i="14" s="1"/>
  <c r="R161" i="14"/>
  <c r="CV161" i="14" s="1"/>
  <c r="N161" i="14"/>
  <c r="CB161" i="14" s="1"/>
  <c r="AD47" i="14"/>
  <c r="G142" i="14"/>
  <c r="BS89" i="14"/>
  <c r="F89" i="14" s="1"/>
  <c r="G129" i="14"/>
  <c r="BJ89" i="14"/>
  <c r="BL89" i="14" s="1"/>
  <c r="BM89" i="14" s="1"/>
  <c r="BN89" i="14" s="1"/>
  <c r="S152" i="14"/>
  <c r="CW152" i="14" s="1"/>
  <c r="U152" i="14"/>
  <c r="AI152" i="14"/>
  <c r="GM32" i="20"/>
  <c r="O17" i="21" s="1"/>
  <c r="T17" i="21" s="1"/>
  <c r="G140" i="14"/>
  <c r="R152" i="14"/>
  <c r="EX152" i="14" s="1"/>
  <c r="AD152" i="14"/>
  <c r="P152" i="14"/>
  <c r="C35" i="14"/>
  <c r="AD35" i="14" s="1"/>
  <c r="C36" i="14"/>
  <c r="W36" i="14" s="1"/>
  <c r="C58" i="14"/>
  <c r="K58" i="14" s="1"/>
  <c r="BY58" i="14" s="1"/>
  <c r="G152" i="14"/>
  <c r="G127" i="14"/>
  <c r="C135" i="14"/>
  <c r="Q135" i="14" s="1"/>
  <c r="CU135" i="14" s="1"/>
  <c r="C154" i="14"/>
  <c r="R154" i="14" s="1"/>
  <c r="EX154" i="14" s="1"/>
  <c r="O59" i="14"/>
  <c r="CS59" i="14" s="1"/>
  <c r="Q89" i="14"/>
  <c r="CU89" i="14" s="1"/>
  <c r="R76" i="14"/>
  <c r="CV76" i="14" s="1"/>
  <c r="G124" i="14"/>
  <c r="G139" i="14"/>
  <c r="V152" i="14"/>
  <c r="N152" i="14"/>
  <c r="CM152" i="14" s="1"/>
  <c r="T152" i="14"/>
  <c r="DI152" i="14" s="1"/>
  <c r="L152" i="14"/>
  <c r="BZ152" i="14" s="1"/>
  <c r="AK152" i="14"/>
  <c r="AO152" i="23" s="1"/>
  <c r="AP152" i="23" s="1"/>
  <c r="BJ152" i="14"/>
  <c r="BL152" i="14" s="1"/>
  <c r="G67" i="14"/>
  <c r="G75" i="14"/>
  <c r="G63" i="14"/>
  <c r="U89" i="14"/>
  <c r="O152" i="14"/>
  <c r="CS152" i="14" s="1"/>
  <c r="W152" i="14"/>
  <c r="J152" i="14"/>
  <c r="BX152" i="14" s="1"/>
  <c r="M152" i="14"/>
  <c r="CA152" i="14" s="1"/>
  <c r="Q152" i="14"/>
  <c r="CU152" i="14" s="1"/>
  <c r="C162" i="14"/>
  <c r="T162" i="14" s="1"/>
  <c r="CX162" i="14" s="1"/>
  <c r="C153" i="14"/>
  <c r="R153" i="14" s="1"/>
  <c r="EX153" i="14" s="1"/>
  <c r="Z47" i="14"/>
  <c r="AK47" i="14"/>
  <c r="AL47" i="14" s="1"/>
  <c r="U47" i="14"/>
  <c r="V47" i="14"/>
  <c r="BS47" i="14"/>
  <c r="BU47" i="14" s="1"/>
  <c r="BV47" i="14" s="1"/>
  <c r="I75" i="14"/>
  <c r="BW75" i="14" s="1"/>
  <c r="W47" i="14"/>
  <c r="BJ47" i="14"/>
  <c r="BL47" i="14" s="1"/>
  <c r="U75" i="14"/>
  <c r="BJ138" i="14"/>
  <c r="BL138" i="14" s="1"/>
  <c r="BM138" i="14" s="1"/>
  <c r="AI75" i="14"/>
  <c r="Q63" i="14"/>
  <c r="CU63" i="14" s="1"/>
  <c r="W75" i="14"/>
  <c r="AK63" i="14"/>
  <c r="AO63" i="23" s="1"/>
  <c r="AP63" i="23" s="1"/>
  <c r="AH75" i="14"/>
  <c r="V75" i="14"/>
  <c r="H75" i="14"/>
  <c r="CH75" i="14" s="1"/>
  <c r="N75" i="14"/>
  <c r="CM75" i="14" s="1"/>
  <c r="L75" i="14"/>
  <c r="CL75" i="14" s="1"/>
  <c r="O63" i="14"/>
  <c r="CS63" i="14" s="1"/>
  <c r="BJ63" i="14"/>
  <c r="BL63" i="14" s="1"/>
  <c r="BM63" i="14" s="1"/>
  <c r="S75" i="14"/>
  <c r="CW75" i="14" s="1"/>
  <c r="J75" i="14"/>
  <c r="CK75" i="14" s="1"/>
  <c r="AD75" i="14"/>
  <c r="R73" i="14"/>
  <c r="EX73" i="14" s="1"/>
  <c r="GM51" i="20"/>
  <c r="O36" i="21" s="1"/>
  <c r="H63" i="14"/>
  <c r="DE63" i="14" s="1"/>
  <c r="K75" i="14"/>
  <c r="BY75" i="14" s="1"/>
  <c r="O75" i="14"/>
  <c r="CS75" i="14" s="1"/>
  <c r="Z75" i="14"/>
  <c r="AK75" i="14"/>
  <c r="AO75" i="23" s="1"/>
  <c r="AP75" i="23" s="1"/>
  <c r="R75" i="14"/>
  <c r="EX75" i="14" s="1"/>
  <c r="BS75" i="14"/>
  <c r="BT75" i="14" s="1"/>
  <c r="R63" i="14"/>
  <c r="CV63" i="14" s="1"/>
  <c r="BJ75" i="14"/>
  <c r="BL75" i="14" s="1"/>
  <c r="BM75" i="14" s="1"/>
  <c r="P75" i="14"/>
  <c r="EW75" i="14" s="1"/>
  <c r="T75" i="14"/>
  <c r="DI75" i="14" s="1"/>
  <c r="M75" i="14"/>
  <c r="CA75" i="14" s="1"/>
  <c r="C74" i="14"/>
  <c r="AH74" i="14" s="1"/>
  <c r="P65" i="14"/>
  <c r="CT65" i="14" s="1"/>
  <c r="AH65" i="14"/>
  <c r="BJ24" i="14"/>
  <c r="BL24" i="14" s="1"/>
  <c r="BM24" i="14" s="1"/>
  <c r="BN24" i="14" s="1"/>
  <c r="H20" i="14"/>
  <c r="DE20" i="14" s="1"/>
  <c r="DL20" i="14" s="1"/>
  <c r="Q61" i="14"/>
  <c r="CU61" i="14" s="1"/>
  <c r="AK20" i="14"/>
  <c r="AO20" i="23" s="1"/>
  <c r="AP20" i="23" s="1"/>
  <c r="V61" i="14"/>
  <c r="M60" i="14"/>
  <c r="CA60" i="14" s="1"/>
  <c r="AI87" i="14"/>
  <c r="GM44" i="20"/>
  <c r="O29" i="21" s="1"/>
  <c r="Z73" i="14"/>
  <c r="Z61" i="14"/>
  <c r="I60" i="14"/>
  <c r="BW60" i="14" s="1"/>
  <c r="K65" i="14"/>
  <c r="BY65" i="14" s="1"/>
  <c r="AI50" i="14"/>
  <c r="R60" i="14"/>
  <c r="CV60" i="14" s="1"/>
  <c r="Q73" i="14"/>
  <c r="CU73" i="14" s="1"/>
  <c r="J67" i="14"/>
  <c r="CK67" i="14" s="1"/>
  <c r="K59" i="14"/>
  <c r="BY59" i="14" s="1"/>
  <c r="Q59" i="14"/>
  <c r="CU59" i="14" s="1"/>
  <c r="W89" i="14"/>
  <c r="J89" i="14"/>
  <c r="BX89" i="14" s="1"/>
  <c r="M89" i="14"/>
  <c r="CA89" i="14" s="1"/>
  <c r="H89" i="14"/>
  <c r="DD89" i="14" s="1"/>
  <c r="AI89" i="14"/>
  <c r="N76" i="14"/>
  <c r="EV76" i="14" s="1"/>
  <c r="AD44" i="14"/>
  <c r="W42" i="14"/>
  <c r="BS62" i="14"/>
  <c r="BT62" i="14" s="1"/>
  <c r="BS65" i="14"/>
  <c r="BU65" i="14" s="1"/>
  <c r="BV65" i="14" s="1"/>
  <c r="BJ65" i="14"/>
  <c r="BL65" i="14" s="1"/>
  <c r="GM43" i="20"/>
  <c r="O28" i="21" s="1"/>
  <c r="M67" i="14"/>
  <c r="CA67" i="14" s="1"/>
  <c r="H59" i="14"/>
  <c r="CG59" i="14" s="1"/>
  <c r="M59" i="14"/>
  <c r="CA59" i="14" s="1"/>
  <c r="N59" i="14"/>
  <c r="EV59" i="14" s="1"/>
  <c r="K89" i="14"/>
  <c r="BY89" i="14" s="1"/>
  <c r="S89" i="14"/>
  <c r="CW89" i="14" s="1"/>
  <c r="V89" i="14"/>
  <c r="AD89" i="14"/>
  <c r="AK89" i="14"/>
  <c r="AO89" i="23" s="1"/>
  <c r="AP89" i="23" s="1"/>
  <c r="Z89" i="14"/>
  <c r="K76" i="14"/>
  <c r="BY76" i="14" s="1"/>
  <c r="GL13" i="20"/>
  <c r="GL14" i="20" s="1"/>
  <c r="R61" i="14"/>
  <c r="CV61" i="14" s="1"/>
  <c r="CZ61" i="14" s="1"/>
  <c r="BS60" i="14"/>
  <c r="F60" i="14" s="1"/>
  <c r="U93" i="14"/>
  <c r="V30" i="14"/>
  <c r="J85" i="14"/>
  <c r="BX85" i="14" s="1"/>
  <c r="BS73" i="14"/>
  <c r="F73" i="14" s="1"/>
  <c r="GM39" i="20"/>
  <c r="O24" i="21" s="1"/>
  <c r="V24" i="21" s="1"/>
  <c r="C38" i="14"/>
  <c r="AH38" i="14" s="1"/>
  <c r="G89" i="14"/>
  <c r="K67" i="14"/>
  <c r="BY67" i="14" s="1"/>
  <c r="BJ59" i="14"/>
  <c r="BL59" i="14" s="1"/>
  <c r="L89" i="14"/>
  <c r="EU89" i="14" s="1"/>
  <c r="U65" i="14"/>
  <c r="Z67" i="14"/>
  <c r="R67" i="14"/>
  <c r="CV67" i="14" s="1"/>
  <c r="L59" i="14"/>
  <c r="EU59" i="14" s="1"/>
  <c r="P59" i="14"/>
  <c r="EW59" i="14" s="1"/>
  <c r="J59" i="14"/>
  <c r="CK59" i="14" s="1"/>
  <c r="N89" i="14"/>
  <c r="EV89" i="14" s="1"/>
  <c r="O89" i="14"/>
  <c r="CS89" i="14" s="1"/>
  <c r="I89" i="14"/>
  <c r="BW89" i="14" s="1"/>
  <c r="T89" i="14"/>
  <c r="CX89" i="14" s="1"/>
  <c r="DA89" i="14" s="1"/>
  <c r="Z20" i="14"/>
  <c r="U61" i="14"/>
  <c r="W61" i="14"/>
  <c r="BJ60" i="14"/>
  <c r="BL60" i="14" s="1"/>
  <c r="AH60" i="14"/>
  <c r="O93" i="14"/>
  <c r="CS93" i="14" s="1"/>
  <c r="P62" i="14"/>
  <c r="EW62" i="14" s="1"/>
  <c r="BJ73" i="14"/>
  <c r="BL73" i="14" s="1"/>
  <c r="GM28" i="20"/>
  <c r="O13" i="21" s="1"/>
  <c r="S13" i="21" s="1"/>
  <c r="GM19" i="20"/>
  <c r="O4" i="21" s="1"/>
  <c r="W4" i="21" s="1"/>
  <c r="AD37" i="14"/>
  <c r="BS87" i="14"/>
  <c r="F87" i="14" s="1"/>
  <c r="W90" i="14"/>
  <c r="J72" i="14"/>
  <c r="CK72" i="14" s="1"/>
  <c r="GM24" i="20"/>
  <c r="O9" i="21" s="1"/>
  <c r="T9" i="21" s="1"/>
  <c r="M65" i="14"/>
  <c r="CA65" i="14" s="1"/>
  <c r="L65" i="14"/>
  <c r="BZ65" i="14" s="1"/>
  <c r="O65" i="14"/>
  <c r="CS65" i="14" s="1"/>
  <c r="N65" i="14"/>
  <c r="CM65" i="14" s="1"/>
  <c r="AI65" i="14"/>
  <c r="U50" i="14"/>
  <c r="U20" i="14"/>
  <c r="J61" i="14"/>
  <c r="CK61" i="14" s="1"/>
  <c r="Q60" i="14"/>
  <c r="CU60" i="14" s="1"/>
  <c r="J60" i="14"/>
  <c r="CK60" i="14" s="1"/>
  <c r="AH73" i="14"/>
  <c r="U73" i="14"/>
  <c r="O73" i="14"/>
  <c r="CS73" i="14" s="1"/>
  <c r="J73" i="14"/>
  <c r="CK73" i="14" s="1"/>
  <c r="AI73" i="14"/>
  <c r="AK73" i="14"/>
  <c r="AK65" i="14"/>
  <c r="AL65" i="14" s="1"/>
  <c r="Q65" i="14"/>
  <c r="CU65" i="14" s="1"/>
  <c r="Z65" i="14"/>
  <c r="W65" i="14"/>
  <c r="AD65" i="14"/>
  <c r="H50" i="14"/>
  <c r="CG50" i="14" s="1"/>
  <c r="CN50" i="14" s="1"/>
  <c r="AH50" i="14"/>
  <c r="Z24" i="14"/>
  <c r="AD20" i="14"/>
  <c r="AH20" i="14"/>
  <c r="AD70" i="14"/>
  <c r="AH61" i="14"/>
  <c r="I61" i="14"/>
  <c r="BW61" i="14" s="1"/>
  <c r="M61" i="14"/>
  <c r="CA61" i="14" s="1"/>
  <c r="BJ61" i="14"/>
  <c r="BL61" i="14" s="1"/>
  <c r="BM61" i="14" s="1"/>
  <c r="BN61" i="14" s="1"/>
  <c r="P61" i="14"/>
  <c r="CT61" i="14" s="1"/>
  <c r="H60" i="14"/>
  <c r="CI60" i="14" s="1"/>
  <c r="AI60" i="14"/>
  <c r="S60" i="14"/>
  <c r="CW60" i="14" s="1"/>
  <c r="K60" i="14"/>
  <c r="BY60" i="14" s="1"/>
  <c r="W60" i="14"/>
  <c r="V60" i="14"/>
  <c r="Z22" i="14"/>
  <c r="H87" i="14"/>
  <c r="CI87" i="14" s="1"/>
  <c r="BJ33" i="14"/>
  <c r="BL33" i="14" s="1"/>
  <c r="BM33" i="14" s="1"/>
  <c r="BN33" i="14" s="1"/>
  <c r="AD30" i="14"/>
  <c r="R85" i="14"/>
  <c r="CV85" i="14" s="1"/>
  <c r="U85" i="14"/>
  <c r="AD73" i="14"/>
  <c r="S73" i="14"/>
  <c r="CW73" i="14" s="1"/>
  <c r="N73" i="14"/>
  <c r="EV73" i="14" s="1"/>
  <c r="I73" i="14"/>
  <c r="BW73" i="14" s="1"/>
  <c r="V73" i="14"/>
  <c r="M73" i="14"/>
  <c r="CA73" i="14" s="1"/>
  <c r="G50" i="14"/>
  <c r="C88" i="14"/>
  <c r="J88" i="14" s="1"/>
  <c r="CK88" i="14" s="1"/>
  <c r="G73" i="14"/>
  <c r="I65" i="14"/>
  <c r="BW65" i="14" s="1"/>
  <c r="BJ20" i="14"/>
  <c r="AI20" i="14"/>
  <c r="N61" i="14"/>
  <c r="EV61" i="14" s="1"/>
  <c r="AI61" i="14"/>
  <c r="H61" i="14"/>
  <c r="CI61" i="14" s="1"/>
  <c r="O61" i="14"/>
  <c r="CS61" i="14" s="1"/>
  <c r="BS61" i="14"/>
  <c r="F61" i="14" s="1"/>
  <c r="AK60" i="14"/>
  <c r="AL60" i="14" s="1"/>
  <c r="U60" i="14"/>
  <c r="AD60" i="14"/>
  <c r="AH22" i="14"/>
  <c r="T87" i="14"/>
  <c r="DI87" i="14" s="1"/>
  <c r="Z33" i="14"/>
  <c r="BS30" i="14"/>
  <c r="BU30" i="14" s="1"/>
  <c r="BV30" i="14" s="1"/>
  <c r="BS85" i="14"/>
  <c r="BU85" i="14" s="1"/>
  <c r="BV85" i="14" s="1"/>
  <c r="G65" i="14"/>
  <c r="H65" i="14"/>
  <c r="CJ65" i="14" s="1"/>
  <c r="V65" i="14"/>
  <c r="J65" i="14"/>
  <c r="ET65" i="14" s="1"/>
  <c r="T65" i="14"/>
  <c r="DI65" i="14" s="1"/>
  <c r="S65" i="14"/>
  <c r="CW65" i="14" s="1"/>
  <c r="BJ50" i="14"/>
  <c r="BL50" i="14" s="1"/>
  <c r="BM50" i="14" s="1"/>
  <c r="BS50" i="14"/>
  <c r="F50" i="14" s="1"/>
  <c r="GM60" i="20"/>
  <c r="O45" i="21" s="1"/>
  <c r="GM23" i="20"/>
  <c r="O8" i="21" s="1"/>
  <c r="V24" i="14"/>
  <c r="W20" i="14"/>
  <c r="V20" i="14"/>
  <c r="P70" i="14"/>
  <c r="CT70" i="14" s="1"/>
  <c r="S61" i="14"/>
  <c r="CW61" i="14" s="1"/>
  <c r="K61" i="14"/>
  <c r="BY61" i="14" s="1"/>
  <c r="AD61" i="14"/>
  <c r="AK61" i="14"/>
  <c r="AO61" i="23" s="1"/>
  <c r="AP61" i="23" s="1"/>
  <c r="T61" i="14"/>
  <c r="EY61" i="14" s="1"/>
  <c r="Z60" i="14"/>
  <c r="L60" i="14"/>
  <c r="CL60" i="14" s="1"/>
  <c r="P60" i="14"/>
  <c r="EW60" i="14" s="1"/>
  <c r="T60" i="14"/>
  <c r="DI60" i="14" s="1"/>
  <c r="N60" i="14"/>
  <c r="CB60" i="14" s="1"/>
  <c r="AK22" i="14"/>
  <c r="J87" i="14"/>
  <c r="ET87" i="14" s="1"/>
  <c r="V85" i="14"/>
  <c r="M85" i="14"/>
  <c r="CA85" i="14" s="1"/>
  <c r="H73" i="14"/>
  <c r="CJ73" i="14" s="1"/>
  <c r="L73" i="14"/>
  <c r="CL73" i="14" s="1"/>
  <c r="P73" i="14"/>
  <c r="CT73" i="14" s="1"/>
  <c r="T73" i="14"/>
  <c r="EY73" i="14" s="1"/>
  <c r="K73" i="14"/>
  <c r="BY73" i="14" s="1"/>
  <c r="G20" i="14"/>
  <c r="G60" i="14"/>
  <c r="C19" i="14"/>
  <c r="AD19" i="14" s="1"/>
  <c r="Z11" i="14"/>
  <c r="AH44" i="14"/>
  <c r="BS37" i="14"/>
  <c r="BU37" i="14" s="1"/>
  <c r="BV37" i="14" s="1"/>
  <c r="AH49" i="14"/>
  <c r="H93" i="14"/>
  <c r="CG93" i="14" s="1"/>
  <c r="AD93" i="14"/>
  <c r="AI42" i="14"/>
  <c r="I62" i="14"/>
  <c r="BW62" i="14" s="1"/>
  <c r="AI62" i="14"/>
  <c r="W76" i="14"/>
  <c r="M76" i="14"/>
  <c r="CA76" i="14" s="1"/>
  <c r="T76" i="14"/>
  <c r="DI76" i="14" s="1"/>
  <c r="I67" i="14"/>
  <c r="BW67" i="14" s="1"/>
  <c r="S59" i="14"/>
  <c r="CW59" i="14" s="1"/>
  <c r="BS59" i="14"/>
  <c r="BU59" i="14" s="1"/>
  <c r="BV59" i="14" s="1"/>
  <c r="G76" i="14"/>
  <c r="T67" i="14"/>
  <c r="CX67" i="14" s="1"/>
  <c r="T59" i="14"/>
  <c r="CX59" i="14" s="1"/>
  <c r="W59" i="14"/>
  <c r="I59" i="14"/>
  <c r="BW59" i="14" s="1"/>
  <c r="R59" i="14"/>
  <c r="CV59" i="14" s="1"/>
  <c r="U76" i="14"/>
  <c r="Q76" i="14"/>
  <c r="CU76" i="14" s="1"/>
  <c r="AI76" i="14"/>
  <c r="W11" i="14"/>
  <c r="AK44" i="14"/>
  <c r="AL44" i="14" s="1"/>
  <c r="W44" i="14"/>
  <c r="AK49" i="14"/>
  <c r="AO49" i="23" s="1"/>
  <c r="AP49" i="23" s="1"/>
  <c r="N93" i="14"/>
  <c r="CM93" i="14" s="1"/>
  <c r="BJ93" i="14"/>
  <c r="BL93" i="14" s="1"/>
  <c r="BM93" i="14" s="1"/>
  <c r="BN93" i="14" s="1"/>
  <c r="BS93" i="14"/>
  <c r="BT93" i="14" s="1"/>
  <c r="V42" i="14"/>
  <c r="K62" i="14"/>
  <c r="BY62" i="14" s="1"/>
  <c r="H62" i="14"/>
  <c r="CJ62" i="14" s="1"/>
  <c r="BJ67" i="14"/>
  <c r="BL67" i="14" s="1"/>
  <c r="S67" i="14"/>
  <c r="CW67" i="14" s="1"/>
  <c r="AD67" i="14"/>
  <c r="Z59" i="14"/>
  <c r="AI59" i="14"/>
  <c r="U59" i="14"/>
  <c r="AD59" i="14"/>
  <c r="P76" i="14"/>
  <c r="CT76" i="14" s="1"/>
  <c r="V76" i="14"/>
  <c r="GM37" i="20"/>
  <c r="O22" i="21" s="1"/>
  <c r="AK11" i="14"/>
  <c r="AL11" i="14" s="1"/>
  <c r="H44" i="14"/>
  <c r="DC44" i="14" s="1"/>
  <c r="DJ44" i="14" s="1"/>
  <c r="AI44" i="14"/>
  <c r="J93" i="14"/>
  <c r="CK93" i="14" s="1"/>
  <c r="T93" i="14"/>
  <c r="DI93" i="14" s="1"/>
  <c r="L62" i="14"/>
  <c r="CL62" i="14" s="1"/>
  <c r="M62" i="14"/>
  <c r="CA62" i="14" s="1"/>
  <c r="C68" i="14"/>
  <c r="AI68" i="14" s="1"/>
  <c r="G59" i="14"/>
  <c r="C66" i="14"/>
  <c r="AI66" i="14" s="1"/>
  <c r="BJ72" i="14"/>
  <c r="BL72" i="14" s="1"/>
  <c r="N92" i="14"/>
  <c r="CB92" i="14" s="1"/>
  <c r="O72" i="14"/>
  <c r="CS72" i="14" s="1"/>
  <c r="BS72" i="14"/>
  <c r="BU72" i="14" s="1"/>
  <c r="BV72" i="14" s="1"/>
  <c r="BS70" i="14"/>
  <c r="BT70" i="14" s="1"/>
  <c r="T70" i="14"/>
  <c r="EY70" i="14" s="1"/>
  <c r="AD57" i="14"/>
  <c r="Z72" i="14"/>
  <c r="AK45" i="14"/>
  <c r="AO45" i="23" s="1"/>
  <c r="AP45" i="23" s="1"/>
  <c r="Z70" i="14"/>
  <c r="Q70" i="14"/>
  <c r="CU70" i="14" s="1"/>
  <c r="BJ57" i="14"/>
  <c r="BL57" i="14" s="1"/>
  <c r="BM57" i="14" s="1"/>
  <c r="Q72" i="14"/>
  <c r="CU72" i="14" s="1"/>
  <c r="O62" i="14"/>
  <c r="CS62" i="14" s="1"/>
  <c r="AD62" i="14"/>
  <c r="J62" i="14"/>
  <c r="BX62" i="14" s="1"/>
  <c r="C64" i="14"/>
  <c r="V64" i="14" s="1"/>
  <c r="G62" i="14"/>
  <c r="AI11" i="14"/>
  <c r="H11" i="14"/>
  <c r="DF11" i="14" s="1"/>
  <c r="Z37" i="14"/>
  <c r="AI49" i="14"/>
  <c r="W93" i="14"/>
  <c r="R93" i="14"/>
  <c r="DH93" i="14" s="1"/>
  <c r="M93" i="14"/>
  <c r="CA93" i="14" s="1"/>
  <c r="AK42" i="14"/>
  <c r="AO42" i="23" s="1"/>
  <c r="AP42" i="23" s="1"/>
  <c r="G93" i="14"/>
  <c r="W37" i="14"/>
  <c r="U49" i="14"/>
  <c r="H42" i="14"/>
  <c r="DC42" i="14" s="1"/>
  <c r="DJ42" i="14" s="1"/>
  <c r="AH42" i="14"/>
  <c r="T176" i="14"/>
  <c r="EY176" i="14" s="1"/>
  <c r="P63" i="14"/>
  <c r="EW63" i="14" s="1"/>
  <c r="S63" i="14"/>
  <c r="CW63" i="14" s="1"/>
  <c r="AD63" i="14"/>
  <c r="AD90" i="14"/>
  <c r="O138" i="14"/>
  <c r="CS138" i="14" s="1"/>
  <c r="L67" i="14"/>
  <c r="EU67" i="14" s="1"/>
  <c r="H67" i="14"/>
  <c r="CI67" i="14" s="1"/>
  <c r="P67" i="14"/>
  <c r="EW67" i="14" s="1"/>
  <c r="U67" i="14"/>
  <c r="N67" i="14"/>
  <c r="AH67" i="14"/>
  <c r="AI138" i="14"/>
  <c r="BJ32" i="14"/>
  <c r="BL32" i="14" s="1"/>
  <c r="BM32" i="14" s="1"/>
  <c r="AI67" i="14"/>
  <c r="W67" i="14"/>
  <c r="O67" i="14"/>
  <c r="CS67" i="14" s="1"/>
  <c r="Q67" i="14"/>
  <c r="CU67" i="14" s="1"/>
  <c r="V67" i="14"/>
  <c r="GM59" i="20"/>
  <c r="O44" i="21" s="1"/>
  <c r="O82" i="14"/>
  <c r="CS82" i="14" s="1"/>
  <c r="T63" i="14"/>
  <c r="EY63" i="14" s="1"/>
  <c r="K63" i="14"/>
  <c r="BY63" i="14" s="1"/>
  <c r="Z63" i="14"/>
  <c r="N63" i="14"/>
  <c r="CB63" i="14" s="1"/>
  <c r="CE63" i="14" s="1"/>
  <c r="I63" i="14"/>
  <c r="BW63" i="14" s="1"/>
  <c r="U63" i="14"/>
  <c r="O76" i="14"/>
  <c r="CS76" i="14" s="1"/>
  <c r="BS76" i="14"/>
  <c r="BU76" i="14" s="1"/>
  <c r="BV76" i="14" s="1"/>
  <c r="H76" i="14"/>
  <c r="DC76" i="14" s="1"/>
  <c r="L76" i="14"/>
  <c r="BZ76" i="14" s="1"/>
  <c r="I76" i="14"/>
  <c r="BW76" i="14" s="1"/>
  <c r="BJ76" i="14"/>
  <c r="BL76" i="14" s="1"/>
  <c r="V11" i="14"/>
  <c r="AH11" i="14"/>
  <c r="AD11" i="14"/>
  <c r="BS44" i="14"/>
  <c r="F44" i="14" s="1"/>
  <c r="Z44" i="14"/>
  <c r="U44" i="14"/>
  <c r="V37" i="14"/>
  <c r="W49" i="14"/>
  <c r="V49" i="14"/>
  <c r="GM25" i="20"/>
  <c r="O10" i="21" s="1"/>
  <c r="AH93" i="14"/>
  <c r="K93" i="14"/>
  <c r="BY93" i="14" s="1"/>
  <c r="P93" i="14"/>
  <c r="CT93" i="14" s="1"/>
  <c r="AK93" i="14"/>
  <c r="AL93" i="14" s="1"/>
  <c r="Q93" i="14"/>
  <c r="CU93" i="14" s="1"/>
  <c r="Z42" i="14"/>
  <c r="AD42" i="14"/>
  <c r="S62" i="14"/>
  <c r="CW62" i="14" s="1"/>
  <c r="Q62" i="14"/>
  <c r="CU62" i="14" s="1"/>
  <c r="N62" i="14"/>
  <c r="BJ62" i="14"/>
  <c r="BL62" i="14" s="1"/>
  <c r="BM62" i="14" s="1"/>
  <c r="BN62" i="14" s="1"/>
  <c r="Z62" i="14"/>
  <c r="AH62" i="14"/>
  <c r="GM29" i="20"/>
  <c r="O14" i="21" s="1"/>
  <c r="W14" i="21" s="1"/>
  <c r="GM52" i="20"/>
  <c r="O37" i="21" s="1"/>
  <c r="V37" i="21" s="1"/>
  <c r="GM64" i="20"/>
  <c r="O49" i="21" s="1"/>
  <c r="X49" i="21" s="1"/>
  <c r="G32" i="14"/>
  <c r="C91" i="14"/>
  <c r="C12" i="14"/>
  <c r="U12" i="14" s="1"/>
  <c r="G44" i="14"/>
  <c r="I82" i="14"/>
  <c r="BW82" i="14" s="1"/>
  <c r="L63" i="14"/>
  <c r="J63" i="14"/>
  <c r="BX63" i="14" s="1"/>
  <c r="BS63" i="14"/>
  <c r="BT63" i="14" s="1"/>
  <c r="C71" i="14"/>
  <c r="P71" i="14" s="1"/>
  <c r="EW71" i="14" s="1"/>
  <c r="C69" i="14"/>
  <c r="AI63" i="14"/>
  <c r="W63" i="14"/>
  <c r="V63" i="14"/>
  <c r="AH63" i="14"/>
  <c r="S76" i="14"/>
  <c r="CW76" i="14" s="1"/>
  <c r="J76" i="14"/>
  <c r="CK76" i="14" s="1"/>
  <c r="AH76" i="14"/>
  <c r="Z76" i="14"/>
  <c r="AK76" i="14"/>
  <c r="AO76" i="23" s="1"/>
  <c r="AP76" i="23" s="1"/>
  <c r="J90" i="14"/>
  <c r="CK90" i="14" s="1"/>
  <c r="BJ11" i="14"/>
  <c r="BL11" i="14" s="1"/>
  <c r="BM11" i="14" s="1"/>
  <c r="U11" i="14"/>
  <c r="V44" i="14"/>
  <c r="T83" i="14"/>
  <c r="DI83" i="14" s="1"/>
  <c r="AK37" i="14"/>
  <c r="AO37" i="23" s="1"/>
  <c r="AP37" i="23" s="1"/>
  <c r="GM22" i="20"/>
  <c r="O7" i="21" s="1"/>
  <c r="H49" i="14"/>
  <c r="CJ49" i="14" s="1"/>
  <c r="AK48" i="14"/>
  <c r="AL48" i="14" s="1"/>
  <c r="S93" i="14"/>
  <c r="CW93" i="14" s="1"/>
  <c r="V93" i="14"/>
  <c r="Z93" i="14"/>
  <c r="L93" i="14"/>
  <c r="BZ93" i="14" s="1"/>
  <c r="I93" i="14"/>
  <c r="BW93" i="14" s="1"/>
  <c r="BJ42" i="14"/>
  <c r="BL42" i="14" s="1"/>
  <c r="U42" i="14"/>
  <c r="W62" i="14"/>
  <c r="AK62" i="14"/>
  <c r="AL62" i="14" s="1"/>
  <c r="V62" i="14"/>
  <c r="T62" i="14"/>
  <c r="EY62" i="14" s="1"/>
  <c r="R62" i="14"/>
  <c r="CV62" i="14" s="1"/>
  <c r="C34" i="14"/>
  <c r="U34" i="14" s="1"/>
  <c r="C17" i="14"/>
  <c r="U17" i="14" s="1"/>
  <c r="Z176" i="14"/>
  <c r="AI70" i="14"/>
  <c r="K70" i="14"/>
  <c r="BY70" i="14" s="1"/>
  <c r="O70" i="14"/>
  <c r="CS70" i="14" s="1"/>
  <c r="L70" i="14"/>
  <c r="EU70" i="14" s="1"/>
  <c r="S70" i="14"/>
  <c r="CW70" i="14" s="1"/>
  <c r="J70" i="14"/>
  <c r="CK70" i="14" s="1"/>
  <c r="L57" i="14"/>
  <c r="CL57" i="14" s="1"/>
  <c r="Q57" i="14"/>
  <c r="CU57" i="14" s="1"/>
  <c r="S57" i="14"/>
  <c r="CW57" i="14" s="1"/>
  <c r="R57" i="14"/>
  <c r="DH57" i="14" s="1"/>
  <c r="U151" i="14"/>
  <c r="K72" i="14"/>
  <c r="BY72" i="14" s="1"/>
  <c r="T72" i="14"/>
  <c r="DI72" i="14" s="1"/>
  <c r="AK72" i="14"/>
  <c r="AO72" i="23" s="1"/>
  <c r="AP72" i="23" s="1"/>
  <c r="P72" i="14"/>
  <c r="DG72" i="14" s="1"/>
  <c r="H72" i="14"/>
  <c r="DC72" i="14" s="1"/>
  <c r="AI72" i="14"/>
  <c r="G72" i="14"/>
  <c r="Z95" i="14"/>
  <c r="O176" i="14"/>
  <c r="CS176" i="14" s="1"/>
  <c r="W70" i="14"/>
  <c r="M70" i="14"/>
  <c r="CA70" i="14" s="1"/>
  <c r="V70" i="14"/>
  <c r="J57" i="14"/>
  <c r="ET57" i="14" s="1"/>
  <c r="W72" i="14"/>
  <c r="L72" i="14"/>
  <c r="BZ72" i="14" s="1"/>
  <c r="M72" i="14"/>
  <c r="CA72" i="14" s="1"/>
  <c r="G70" i="14"/>
  <c r="G57" i="14"/>
  <c r="GM65" i="20"/>
  <c r="O50" i="21" s="1"/>
  <c r="BJ176" i="14"/>
  <c r="BL176" i="14" s="1"/>
  <c r="BJ70" i="14"/>
  <c r="BL70" i="14" s="1"/>
  <c r="BM70" i="14" s="1"/>
  <c r="AH70" i="14"/>
  <c r="Z57" i="14"/>
  <c r="O57" i="14"/>
  <c r="CS57" i="14" s="1"/>
  <c r="P57" i="14"/>
  <c r="K57" i="14"/>
  <c r="BY57" i="14" s="1"/>
  <c r="N72" i="14"/>
  <c r="CM72" i="14" s="1"/>
  <c r="U72" i="14"/>
  <c r="P176" i="14"/>
  <c r="AH176" i="14"/>
  <c r="N70" i="14"/>
  <c r="CM70" i="14" s="1"/>
  <c r="U70" i="14"/>
  <c r="I70" i="14"/>
  <c r="BW70" i="14" s="1"/>
  <c r="H70" i="14"/>
  <c r="DD70" i="14" s="1"/>
  <c r="AK70" i="14"/>
  <c r="AO70" i="23" s="1"/>
  <c r="AP70" i="23" s="1"/>
  <c r="M57" i="14"/>
  <c r="CA57" i="14" s="1"/>
  <c r="T57" i="14"/>
  <c r="EY57" i="14" s="1"/>
  <c r="AH57" i="14"/>
  <c r="N57" i="14"/>
  <c r="CM57" i="14" s="1"/>
  <c r="I57" i="14"/>
  <c r="BW57" i="14" s="1"/>
  <c r="L83" i="14"/>
  <c r="CL83" i="14" s="1"/>
  <c r="H37" i="14"/>
  <c r="CI37" i="14" s="1"/>
  <c r="CP37" i="14" s="1"/>
  <c r="AH37" i="14"/>
  <c r="S72" i="14"/>
  <c r="CW72" i="14" s="1"/>
  <c r="I72" i="14"/>
  <c r="BW72" i="14" s="1"/>
  <c r="AD72" i="14"/>
  <c r="V72" i="14"/>
  <c r="AH72" i="14"/>
  <c r="Z49" i="14"/>
  <c r="AD49" i="14"/>
  <c r="C23" i="14"/>
  <c r="AH23" i="14" s="1"/>
  <c r="Z32" i="14"/>
  <c r="G83" i="14"/>
  <c r="M138" i="14"/>
  <c r="CA138" i="14" s="1"/>
  <c r="T138" i="14"/>
  <c r="CX138" i="14" s="1"/>
  <c r="Z82" i="14"/>
  <c r="AH82" i="14"/>
  <c r="AD82" i="14"/>
  <c r="S138" i="14"/>
  <c r="CW138" i="14" s="1"/>
  <c r="BS138" i="14"/>
  <c r="M82" i="14"/>
  <c r="CA82" i="14" s="1"/>
  <c r="L82" i="14"/>
  <c r="CL82" i="14" s="1"/>
  <c r="BJ82" i="14"/>
  <c r="BL82" i="14" s="1"/>
  <c r="BM82" i="14" s="1"/>
  <c r="H90" i="14"/>
  <c r="DE90" i="14" s="1"/>
  <c r="Q138" i="14"/>
  <c r="CU138" i="14" s="1"/>
  <c r="AD138" i="14"/>
  <c r="P138" i="14"/>
  <c r="DG138" i="14" s="1"/>
  <c r="GM17" i="20"/>
  <c r="O2" i="21" s="1"/>
  <c r="S82" i="14"/>
  <c r="CW82" i="14" s="1"/>
  <c r="J82" i="14"/>
  <c r="BX82" i="14" s="1"/>
  <c r="K90" i="14"/>
  <c r="BY90" i="14" s="1"/>
  <c r="N90" i="14"/>
  <c r="Z90" i="14"/>
  <c r="Z83" i="14"/>
  <c r="M83" i="14"/>
  <c r="CA83" i="14" s="1"/>
  <c r="BJ37" i="14"/>
  <c r="BL37" i="14" s="1"/>
  <c r="BM37" i="14" s="1"/>
  <c r="BN37" i="14" s="1"/>
  <c r="U37" i="14"/>
  <c r="BS49" i="14"/>
  <c r="F49" i="14" s="1"/>
  <c r="BJ48" i="14"/>
  <c r="BL48" i="14" s="1"/>
  <c r="W48" i="14"/>
  <c r="GM20" i="20"/>
  <c r="O5" i="21" s="1"/>
  <c r="AK90" i="14"/>
  <c r="AO90" i="23" s="1"/>
  <c r="AP90" i="23" s="1"/>
  <c r="BJ90" i="14"/>
  <c r="BL90" i="14" s="1"/>
  <c r="BM90" i="14" s="1"/>
  <c r="BN90" i="14" s="1"/>
  <c r="AH90" i="14"/>
  <c r="BJ83" i="14"/>
  <c r="BL83" i="14" s="1"/>
  <c r="BM83" i="14" s="1"/>
  <c r="BN83" i="14" s="1"/>
  <c r="AI83" i="14"/>
  <c r="AI48" i="14"/>
  <c r="GM47" i="20"/>
  <c r="O32" i="21" s="1"/>
  <c r="K138" i="14"/>
  <c r="BY138" i="14" s="1"/>
  <c r="I138" i="14"/>
  <c r="BW138" i="14" s="1"/>
  <c r="L90" i="14"/>
  <c r="AI90" i="14"/>
  <c r="P83" i="14"/>
  <c r="EW83" i="14" s="1"/>
  <c r="H48" i="14"/>
  <c r="CH48" i="14" s="1"/>
  <c r="CO48" i="14" s="1"/>
  <c r="G16" i="14"/>
  <c r="C15" i="14"/>
  <c r="U15" i="14" s="1"/>
  <c r="G48" i="14"/>
  <c r="M78" i="14"/>
  <c r="CA78" i="14" s="1"/>
  <c r="AI32" i="14"/>
  <c r="AH32" i="14"/>
  <c r="Q78" i="14"/>
  <c r="CU78" i="14" s="1"/>
  <c r="J78" i="14"/>
  <c r="ET78" i="14" s="1"/>
  <c r="AD32" i="14"/>
  <c r="K78" i="14"/>
  <c r="BY78" i="14" s="1"/>
  <c r="L78" i="14"/>
  <c r="CL78" i="14" s="1"/>
  <c r="T78" i="14"/>
  <c r="CX78" i="14" s="1"/>
  <c r="BJ78" i="14"/>
  <c r="BL78" i="14" s="1"/>
  <c r="BM78" i="14" s="1"/>
  <c r="BN78" i="14" s="1"/>
  <c r="AD78" i="14"/>
  <c r="Z96" i="14"/>
  <c r="N96" i="14"/>
  <c r="CM96" i="14" s="1"/>
  <c r="W96" i="14"/>
  <c r="V96" i="14"/>
  <c r="BJ96" i="14"/>
  <c r="BL96" i="14" s="1"/>
  <c r="BM96" i="14" s="1"/>
  <c r="BN96" i="14" s="1"/>
  <c r="S96" i="14"/>
  <c r="CW96" i="14" s="1"/>
  <c r="R92" i="14"/>
  <c r="CV92" i="14" s="1"/>
  <c r="AD92" i="14"/>
  <c r="U92" i="14"/>
  <c r="J92" i="14"/>
  <c r="CK92" i="14" s="1"/>
  <c r="AK92" i="14"/>
  <c r="AO92" i="23" s="1"/>
  <c r="AP92" i="23" s="1"/>
  <c r="W92" i="14"/>
  <c r="O92" i="14"/>
  <c r="CS92" i="14" s="1"/>
  <c r="M92" i="14"/>
  <c r="CA92" i="14" s="1"/>
  <c r="I92" i="14"/>
  <c r="BW92" i="14" s="1"/>
  <c r="W95" i="14"/>
  <c r="J95" i="14"/>
  <c r="CK95" i="14" s="1"/>
  <c r="BS95" i="14"/>
  <c r="BU95" i="14" s="1"/>
  <c r="BV95" i="14" s="1"/>
  <c r="AI95" i="14"/>
  <c r="H95" i="14"/>
  <c r="CH95" i="14" s="1"/>
  <c r="K95" i="14"/>
  <c r="BY95" i="14" s="1"/>
  <c r="R95" i="14"/>
  <c r="DH95" i="14" s="1"/>
  <c r="S95" i="14"/>
  <c r="CW95" i="14" s="1"/>
  <c r="V95" i="14"/>
  <c r="N95" i="14"/>
  <c r="BJ28" i="14"/>
  <c r="BL28" i="14" s="1"/>
  <c r="AK28" i="14"/>
  <c r="AO28" i="23" s="1"/>
  <c r="AP28" i="23" s="1"/>
  <c r="Z28" i="14"/>
  <c r="V28" i="14"/>
  <c r="U28" i="14"/>
  <c r="V18" i="14"/>
  <c r="W18" i="14"/>
  <c r="Z18" i="14"/>
  <c r="H18" i="14"/>
  <c r="DF18" i="14" s="1"/>
  <c r="AK18" i="14"/>
  <c r="AL18" i="14" s="1"/>
  <c r="G27" i="14"/>
  <c r="C27" i="14"/>
  <c r="T151" i="14"/>
  <c r="EY151" i="14" s="1"/>
  <c r="P151" i="14"/>
  <c r="CT151" i="14" s="1"/>
  <c r="L151" i="14"/>
  <c r="BZ151" i="14" s="1"/>
  <c r="R151" i="14"/>
  <c r="EX151" i="14" s="1"/>
  <c r="O151" i="14"/>
  <c r="CS151" i="14" s="1"/>
  <c r="W151" i="14"/>
  <c r="BJ151" i="14"/>
  <c r="BL151" i="14" s="1"/>
  <c r="BM151" i="14" s="1"/>
  <c r="BN151" i="14" s="1"/>
  <c r="V151" i="14"/>
  <c r="I151" i="14"/>
  <c r="BW151" i="14" s="1"/>
  <c r="AH151" i="14"/>
  <c r="S92" i="14"/>
  <c r="CW92" i="14" s="1"/>
  <c r="GM40" i="20"/>
  <c r="C13" i="14"/>
  <c r="AD13" i="14" s="1"/>
  <c r="AK95" i="14"/>
  <c r="AO95" i="23" s="1"/>
  <c r="AP95" i="23" s="1"/>
  <c r="BS45" i="14"/>
  <c r="BU45" i="14" s="1"/>
  <c r="BV45" i="14" s="1"/>
  <c r="AI28" i="14"/>
  <c r="H151" i="14"/>
  <c r="CG151" i="14" s="1"/>
  <c r="U18" i="14"/>
  <c r="GM54" i="20"/>
  <c r="O39" i="21" s="1"/>
  <c r="X39" i="21" s="1"/>
  <c r="P92" i="14"/>
  <c r="AH92" i="14"/>
  <c r="H92" i="14"/>
  <c r="DE92" i="14" s="1"/>
  <c r="T95" i="14"/>
  <c r="DI95" i="14" s="1"/>
  <c r="BJ95" i="14"/>
  <c r="AH95" i="14"/>
  <c r="AH28" i="14"/>
  <c r="AI151" i="14"/>
  <c r="K151" i="14"/>
  <c r="BY151" i="14" s="1"/>
  <c r="GM30" i="20"/>
  <c r="O15" i="21" s="1"/>
  <c r="W43" i="14"/>
  <c r="AD43" i="14"/>
  <c r="Z43" i="14"/>
  <c r="V45" i="14"/>
  <c r="AD45" i="14"/>
  <c r="U45" i="14"/>
  <c r="AI45" i="14"/>
  <c r="H45" i="14"/>
  <c r="CI45" i="14" s="1"/>
  <c r="CP45" i="14" s="1"/>
  <c r="C29" i="14"/>
  <c r="BS29" i="14" s="1"/>
  <c r="G29" i="14"/>
  <c r="G79" i="14"/>
  <c r="C79" i="14"/>
  <c r="AI79" i="14" s="1"/>
  <c r="GL27" i="20"/>
  <c r="N12" i="21" s="1"/>
  <c r="C41" i="14"/>
  <c r="G41" i="14"/>
  <c r="L92" i="14"/>
  <c r="EU92" i="14" s="1"/>
  <c r="O95" i="14"/>
  <c r="CS95" i="14" s="1"/>
  <c r="W28" i="14"/>
  <c r="V43" i="14"/>
  <c r="N151" i="14"/>
  <c r="CB151" i="14" s="1"/>
  <c r="T92" i="14"/>
  <c r="CX92" i="14" s="1"/>
  <c r="K92" i="14"/>
  <c r="BY92" i="14" s="1"/>
  <c r="I95" i="14"/>
  <c r="BW95" i="14" s="1"/>
  <c r="Q95" i="14"/>
  <c r="CU95" i="14" s="1"/>
  <c r="BJ45" i="14"/>
  <c r="BL45" i="14" s="1"/>
  <c r="BM45" i="14" s="1"/>
  <c r="H28" i="14"/>
  <c r="CI28" i="14" s="1"/>
  <c r="CP28" i="14" s="1"/>
  <c r="J151" i="14"/>
  <c r="BX151" i="14" s="1"/>
  <c r="M151" i="14"/>
  <c r="CA151" i="14" s="1"/>
  <c r="T96" i="14"/>
  <c r="EY96" i="14" s="1"/>
  <c r="AK138" i="14"/>
  <c r="AL138" i="14" s="1"/>
  <c r="S90" i="14"/>
  <c r="CW90" i="14" s="1"/>
  <c r="BS90" i="14"/>
  <c r="F90" i="14" s="1"/>
  <c r="I90" i="14"/>
  <c r="BW90" i="14" s="1"/>
  <c r="M90" i="14"/>
  <c r="CA90" i="14" s="1"/>
  <c r="P90" i="14"/>
  <c r="CT90" i="14" s="1"/>
  <c r="S78" i="14"/>
  <c r="CW78" i="14" s="1"/>
  <c r="Z78" i="14"/>
  <c r="P78" i="14"/>
  <c r="DG78" i="14" s="1"/>
  <c r="I78" i="14"/>
  <c r="BW78" i="14" s="1"/>
  <c r="AI78" i="14"/>
  <c r="O83" i="14"/>
  <c r="CS83" i="14" s="1"/>
  <c r="J83" i="14"/>
  <c r="AH83" i="14"/>
  <c r="Q83" i="14"/>
  <c r="CU83" i="14" s="1"/>
  <c r="Z48" i="14"/>
  <c r="BS48" i="14"/>
  <c r="BT48" i="14" s="1"/>
  <c r="U48" i="14"/>
  <c r="GM56" i="20"/>
  <c r="O41" i="21" s="1"/>
  <c r="GM53" i="20"/>
  <c r="O38" i="21" s="1"/>
  <c r="X38" i="21" s="1"/>
  <c r="G78" i="14"/>
  <c r="GM42" i="20"/>
  <c r="O27" i="21" s="1"/>
  <c r="S27" i="21" s="1"/>
  <c r="C25" i="14"/>
  <c r="H25" i="14" s="1"/>
  <c r="DE25" i="14" s="1"/>
  <c r="DL25" i="14" s="1"/>
  <c r="C94" i="14"/>
  <c r="AI94" i="14" s="1"/>
  <c r="G82" i="14"/>
  <c r="J138" i="14"/>
  <c r="ET138" i="14" s="1"/>
  <c r="U138" i="14"/>
  <c r="R138" i="14"/>
  <c r="DH138" i="14" s="1"/>
  <c r="Z138" i="14"/>
  <c r="K82" i="14"/>
  <c r="BY82" i="14" s="1"/>
  <c r="R82" i="14"/>
  <c r="DH82" i="14" s="1"/>
  <c r="Q82" i="14"/>
  <c r="CU82" i="14" s="1"/>
  <c r="N82" i="14"/>
  <c r="EV82" i="14" s="1"/>
  <c r="AI82" i="14"/>
  <c r="W138" i="14"/>
  <c r="AH138" i="14"/>
  <c r="N138" i="14"/>
  <c r="CB138" i="14" s="1"/>
  <c r="L138" i="14"/>
  <c r="V138" i="14"/>
  <c r="GM18" i="20"/>
  <c r="O3" i="21" s="1"/>
  <c r="P82" i="14"/>
  <c r="CT82" i="14" s="1"/>
  <c r="O90" i="14"/>
  <c r="CS90" i="14" s="1"/>
  <c r="Q90" i="14"/>
  <c r="CU90" i="14" s="1"/>
  <c r="V90" i="14"/>
  <c r="T90" i="14"/>
  <c r="EY90" i="14" s="1"/>
  <c r="R90" i="14"/>
  <c r="DH90" i="14" s="1"/>
  <c r="O78" i="14"/>
  <c r="CS78" i="14" s="1"/>
  <c r="R78" i="14"/>
  <c r="DH78" i="14" s="1"/>
  <c r="AH78" i="14"/>
  <c r="AD83" i="14"/>
  <c r="S83" i="14"/>
  <c r="CW83" i="14" s="1"/>
  <c r="N83" i="14"/>
  <c r="CM83" i="14" s="1"/>
  <c r="I83" i="14"/>
  <c r="BW83" i="14" s="1"/>
  <c r="K83" i="14"/>
  <c r="BY83" i="14" s="1"/>
  <c r="AD48" i="14"/>
  <c r="V48" i="14"/>
  <c r="GM38" i="20"/>
  <c r="O23" i="21" s="1"/>
  <c r="T23" i="21" s="1"/>
  <c r="C40" i="14"/>
  <c r="AI40" i="14" s="1"/>
  <c r="GM50" i="20"/>
  <c r="GM26" i="20"/>
  <c r="O11" i="21" s="1"/>
  <c r="X11" i="21" s="1"/>
  <c r="C97" i="14"/>
  <c r="AI97" i="14" s="1"/>
  <c r="H43" i="14"/>
  <c r="DD43" i="14" s="1"/>
  <c r="DK43" i="14" s="1"/>
  <c r="GM45" i="20"/>
  <c r="O30" i="21" s="1"/>
  <c r="BJ18" i="14"/>
  <c r="BL18" i="14" s="1"/>
  <c r="BS18" i="14"/>
  <c r="F18" i="14" s="1"/>
  <c r="L96" i="14"/>
  <c r="BZ96" i="14" s="1"/>
  <c r="J96" i="14"/>
  <c r="BX96" i="14" s="1"/>
  <c r="R96" i="14"/>
  <c r="EX96" i="14" s="1"/>
  <c r="H96" i="14"/>
  <c r="DF96" i="14" s="1"/>
  <c r="GM61" i="20"/>
  <c r="O46" i="21" s="1"/>
  <c r="U46" i="21" s="1"/>
  <c r="G45" i="14"/>
  <c r="GM62" i="20"/>
  <c r="O47" i="21" s="1"/>
  <c r="R47" i="21" s="1"/>
  <c r="AH43" i="14"/>
  <c r="BS92" i="14"/>
  <c r="V92" i="14"/>
  <c r="Q92" i="14"/>
  <c r="CU92" i="14" s="1"/>
  <c r="BJ92" i="14"/>
  <c r="BL92" i="14" s="1"/>
  <c r="BM92" i="14" s="1"/>
  <c r="AI92" i="14"/>
  <c r="GM63" i="20"/>
  <c r="O48" i="21" s="1"/>
  <c r="AD95" i="14"/>
  <c r="M95" i="14"/>
  <c r="CA95" i="14" s="1"/>
  <c r="L95" i="14"/>
  <c r="BZ95" i="14" s="1"/>
  <c r="P95" i="14"/>
  <c r="EW95" i="14" s="1"/>
  <c r="W45" i="14"/>
  <c r="Z45" i="14"/>
  <c r="BS28" i="14"/>
  <c r="BT28" i="14" s="1"/>
  <c r="BJ43" i="14"/>
  <c r="BL43" i="14" s="1"/>
  <c r="BM43" i="14" s="1"/>
  <c r="BN43" i="14" s="1"/>
  <c r="AI43" i="14"/>
  <c r="Q151" i="14"/>
  <c r="CU151" i="14" s="1"/>
  <c r="S151" i="14"/>
  <c r="CW151" i="14" s="1"/>
  <c r="AD151" i="14"/>
  <c r="AK151" i="14"/>
  <c r="AL151" i="14" s="1"/>
  <c r="BS151" i="14"/>
  <c r="AH18" i="14"/>
  <c r="AI18" i="14"/>
  <c r="AI96" i="14"/>
  <c r="K96" i="14"/>
  <c r="BY96" i="14" s="1"/>
  <c r="BS96" i="14"/>
  <c r="F96" i="14" s="1"/>
  <c r="G18" i="14"/>
  <c r="GM31" i="20"/>
  <c r="G37" i="14"/>
  <c r="G92" i="14"/>
  <c r="G11" i="14"/>
  <c r="G96" i="14"/>
  <c r="C46" i="14"/>
  <c r="C81" i="14"/>
  <c r="AK96" i="14"/>
  <c r="AO96" i="23" s="1"/>
  <c r="AP96" i="23" s="1"/>
  <c r="AH96" i="14"/>
  <c r="I96" i="14"/>
  <c r="BW96" i="14" s="1"/>
  <c r="P96" i="14"/>
  <c r="DG96" i="14" s="1"/>
  <c r="GM41" i="20"/>
  <c r="O26" i="21" s="1"/>
  <c r="R26" i="21" s="1"/>
  <c r="C26" i="14"/>
  <c r="AH26" i="14" s="1"/>
  <c r="C14" i="14"/>
  <c r="G87" i="14"/>
  <c r="C51" i="14"/>
  <c r="U51" i="14" s="1"/>
  <c r="G49" i="14"/>
  <c r="G42" i="14"/>
  <c r="Z50" i="14"/>
  <c r="AK50" i="14"/>
  <c r="AO50" i="23" s="1"/>
  <c r="AP50" i="23" s="1"/>
  <c r="U24" i="14"/>
  <c r="AK24" i="14"/>
  <c r="AL24" i="14" s="1"/>
  <c r="AI24" i="14"/>
  <c r="BS22" i="14"/>
  <c r="F22" i="14" s="1"/>
  <c r="AD22" i="14"/>
  <c r="W22" i="14"/>
  <c r="N87" i="14"/>
  <c r="CB87" i="14" s="1"/>
  <c r="U87" i="14"/>
  <c r="I87" i="14"/>
  <c r="BW87" i="14" s="1"/>
  <c r="Z87" i="14"/>
  <c r="L87" i="14"/>
  <c r="S87" i="14"/>
  <c r="CW87" i="14" s="1"/>
  <c r="U33" i="14"/>
  <c r="AI33" i="14"/>
  <c r="GM33" i="20"/>
  <c r="BJ30" i="14"/>
  <c r="BL30" i="14" s="1"/>
  <c r="H30" i="14"/>
  <c r="DF30" i="14" s="1"/>
  <c r="AI30" i="14"/>
  <c r="O85" i="14"/>
  <c r="CS85" i="14" s="1"/>
  <c r="S85" i="14"/>
  <c r="CW85" i="14" s="1"/>
  <c r="AH85" i="14"/>
  <c r="N85" i="14"/>
  <c r="CM85" i="14" s="1"/>
  <c r="AK85" i="14"/>
  <c r="AO85" i="23" s="1"/>
  <c r="AP85" i="23" s="1"/>
  <c r="G33" i="14"/>
  <c r="GM36" i="20"/>
  <c r="O21" i="21" s="1"/>
  <c r="V21" i="21" s="1"/>
  <c r="GM46" i="20"/>
  <c r="O31" i="21" s="1"/>
  <c r="V31" i="21" s="1"/>
  <c r="G28" i="14"/>
  <c r="G85" i="14"/>
  <c r="C21" i="14"/>
  <c r="BS21" i="14" s="1"/>
  <c r="F21" i="14" s="1"/>
  <c r="BS24" i="14"/>
  <c r="BT24" i="14" s="1"/>
  <c r="H24" i="14"/>
  <c r="CJ24" i="14" s="1"/>
  <c r="H22" i="14"/>
  <c r="DC22" i="14" s="1"/>
  <c r="DJ22" i="14" s="1"/>
  <c r="V22" i="14"/>
  <c r="AI22" i="14"/>
  <c r="R87" i="14"/>
  <c r="DH87" i="14" s="1"/>
  <c r="O87" i="14"/>
  <c r="CS87" i="14" s="1"/>
  <c r="AD87" i="14"/>
  <c r="M87" i="14"/>
  <c r="CA87" i="14" s="1"/>
  <c r="BJ87" i="14"/>
  <c r="BL87" i="14" s="1"/>
  <c r="K87" i="14"/>
  <c r="BY87" i="14" s="1"/>
  <c r="AH33" i="14"/>
  <c r="AK30" i="14"/>
  <c r="AL30" i="14" s="1"/>
  <c r="U30" i="14"/>
  <c r="W30" i="14"/>
  <c r="Q85" i="14"/>
  <c r="CU85" i="14" s="1"/>
  <c r="AD85" i="14"/>
  <c r="P85" i="14"/>
  <c r="DG85" i="14" s="1"/>
  <c r="W85" i="14"/>
  <c r="K85" i="14"/>
  <c r="BY85" i="14" s="1"/>
  <c r="H85" i="14"/>
  <c r="CG85" i="14" s="1"/>
  <c r="GM21" i="20"/>
  <c r="O6" i="21" s="1"/>
  <c r="U6" i="21" s="1"/>
  <c r="W50" i="14"/>
  <c r="AD50" i="14"/>
  <c r="W24" i="14"/>
  <c r="AH24" i="14"/>
  <c r="AK43" i="14"/>
  <c r="AO43" i="23" s="1"/>
  <c r="AP43" i="23" s="1"/>
  <c r="U43" i="14"/>
  <c r="U22" i="14"/>
  <c r="P87" i="14"/>
  <c r="EW87" i="14" s="1"/>
  <c r="AH87" i="14"/>
  <c r="W87" i="14"/>
  <c r="AK87" i="14"/>
  <c r="AO87" i="23" s="1"/>
  <c r="AP87" i="23" s="1"/>
  <c r="Q87" i="14"/>
  <c r="CU87" i="14" s="1"/>
  <c r="AD18" i="14"/>
  <c r="AH30" i="14"/>
  <c r="L85" i="14"/>
  <c r="BZ85" i="14" s="1"/>
  <c r="T85" i="14"/>
  <c r="EY85" i="14" s="1"/>
  <c r="BJ85" i="14"/>
  <c r="BL85" i="14" s="1"/>
  <c r="BM85" i="14" s="1"/>
  <c r="I85" i="14"/>
  <c r="BW85" i="14" s="1"/>
  <c r="AI85" i="14"/>
  <c r="M96" i="14"/>
  <c r="CA96" i="14" s="1"/>
  <c r="Q96" i="14"/>
  <c r="CU96" i="14" s="1"/>
  <c r="U96" i="14"/>
  <c r="AD96" i="14"/>
  <c r="O96" i="14"/>
  <c r="CS96" i="14" s="1"/>
  <c r="GM35" i="20"/>
  <c r="O20" i="21" s="1"/>
  <c r="U20" i="21" s="1"/>
  <c r="C39" i="14"/>
  <c r="AI39" i="14" s="1"/>
  <c r="C84" i="14"/>
  <c r="AD84" i="14" s="1"/>
  <c r="G22" i="14"/>
  <c r="G95" i="14"/>
  <c r="C86" i="14"/>
  <c r="Z86" i="14" s="1"/>
  <c r="G24" i="14"/>
  <c r="G43" i="14"/>
  <c r="G90" i="14"/>
  <c r="C80" i="14"/>
  <c r="R80" i="14" s="1"/>
  <c r="CV80" i="14" s="1"/>
  <c r="HA18" i="20"/>
  <c r="HB18" i="20" s="1"/>
  <c r="HC18" i="20" s="1"/>
  <c r="BJ156" i="14"/>
  <c r="BL156" i="14" s="1"/>
  <c r="BM156" i="14" s="1"/>
  <c r="BJ188" i="14"/>
  <c r="BL188" i="14" s="1"/>
  <c r="BM188" i="14" s="1"/>
  <c r="BN188" i="14" s="1"/>
  <c r="AH156" i="14"/>
  <c r="L156" i="14"/>
  <c r="EU156" i="14" s="1"/>
  <c r="AH188" i="14"/>
  <c r="M156" i="14"/>
  <c r="CA156" i="14" s="1"/>
  <c r="AK188" i="14"/>
  <c r="AL188" i="14" s="1"/>
  <c r="P164" i="14"/>
  <c r="CT164" i="14" s="1"/>
  <c r="AI176" i="14"/>
  <c r="J176" i="14"/>
  <c r="CK176" i="14" s="1"/>
  <c r="U176" i="14"/>
  <c r="AD176" i="14"/>
  <c r="AK176" i="14"/>
  <c r="AO176" i="23" s="1"/>
  <c r="AP176" i="23" s="1"/>
  <c r="W176" i="14"/>
  <c r="Q176" i="14"/>
  <c r="CU176" i="14" s="1"/>
  <c r="BS176" i="14"/>
  <c r="BU176" i="14" s="1"/>
  <c r="BV176" i="14" s="1"/>
  <c r="I176" i="14"/>
  <c r="BW176" i="14" s="1"/>
  <c r="M176" i="14"/>
  <c r="CA176" i="14" s="1"/>
  <c r="V176" i="14"/>
  <c r="L176" i="14"/>
  <c r="CL176" i="14" s="1"/>
  <c r="S176" i="14"/>
  <c r="CW176" i="14" s="1"/>
  <c r="K176" i="14"/>
  <c r="BY176" i="14" s="1"/>
  <c r="H176" i="14"/>
  <c r="DC176" i="14" s="1"/>
  <c r="R176" i="14"/>
  <c r="CV176" i="14" s="1"/>
  <c r="R156" i="14"/>
  <c r="AK156" i="14"/>
  <c r="AO156" i="23" s="1"/>
  <c r="AP156" i="23" s="1"/>
  <c r="V188" i="14"/>
  <c r="W188" i="14"/>
  <c r="P188" i="14"/>
  <c r="EW188" i="14" s="1"/>
  <c r="W156" i="14"/>
  <c r="J156" i="14"/>
  <c r="ET156" i="14" s="1"/>
  <c r="AD156" i="14"/>
  <c r="U156" i="14"/>
  <c r="H156" i="14"/>
  <c r="CI156" i="14" s="1"/>
  <c r="AI156" i="14"/>
  <c r="N156" i="14"/>
  <c r="CB156" i="14" s="1"/>
  <c r="O156" i="14"/>
  <c r="CS156" i="14" s="1"/>
  <c r="I156" i="14"/>
  <c r="BW156" i="14" s="1"/>
  <c r="BS156" i="14"/>
  <c r="BU156" i="14" s="1"/>
  <c r="BV156" i="14" s="1"/>
  <c r="K156" i="14"/>
  <c r="BY156" i="14" s="1"/>
  <c r="S156" i="14"/>
  <c r="CW156" i="14" s="1"/>
  <c r="V156" i="14"/>
  <c r="T156" i="14"/>
  <c r="EY156" i="14" s="1"/>
  <c r="Q156" i="14"/>
  <c r="CU156" i="14" s="1"/>
  <c r="Z156" i="14"/>
  <c r="L188" i="14"/>
  <c r="CL188" i="14" s="1"/>
  <c r="R188" i="14"/>
  <c r="O188" i="14"/>
  <c r="CS188" i="14" s="1"/>
  <c r="AD188" i="14"/>
  <c r="M188" i="14"/>
  <c r="CA188" i="14" s="1"/>
  <c r="S188" i="14"/>
  <c r="CW188" i="14" s="1"/>
  <c r="Q188" i="14"/>
  <c r="CU188" i="14" s="1"/>
  <c r="BS188" i="14"/>
  <c r="BT188" i="14" s="1"/>
  <c r="T188" i="14"/>
  <c r="CX188" i="14" s="1"/>
  <c r="H188" i="14"/>
  <c r="CG188" i="14" s="1"/>
  <c r="AI188" i="14"/>
  <c r="J188" i="14"/>
  <c r="N188" i="14"/>
  <c r="CB188" i="14" s="1"/>
  <c r="U188" i="14"/>
  <c r="I188" i="14"/>
  <c r="BW188" i="14" s="1"/>
  <c r="Z188" i="14"/>
  <c r="V40" i="21"/>
  <c r="P40" i="21"/>
  <c r="Y40" i="21"/>
  <c r="GM48" i="20"/>
  <c r="T40" i="21"/>
  <c r="AJ178" i="14"/>
  <c r="EK178" i="14" s="1"/>
  <c r="EL178" i="14" s="1"/>
  <c r="Q40" i="21"/>
  <c r="S40" i="21"/>
  <c r="R40" i="21"/>
  <c r="U40" i="21"/>
  <c r="W40" i="21"/>
  <c r="AJ179" i="14"/>
  <c r="EK179" i="14" s="1"/>
  <c r="EL179" i="14" s="1"/>
  <c r="AJ175" i="14"/>
  <c r="EK175" i="14" s="1"/>
  <c r="EL175" i="14" s="1"/>
  <c r="GM58" i="20"/>
  <c r="O43" i="21" s="1"/>
  <c r="DH65" i="14"/>
  <c r="EX65" i="14"/>
  <c r="CV65" i="14"/>
  <c r="AO175" i="23"/>
  <c r="AP175" i="23" s="1"/>
  <c r="AL175" i="14"/>
  <c r="EW179" i="14"/>
  <c r="DG179" i="14"/>
  <c r="CT179" i="14"/>
  <c r="CY179" i="14" s="1"/>
  <c r="AI186" i="14"/>
  <c r="BJ186" i="14"/>
  <c r="AD186" i="14"/>
  <c r="T186" i="14"/>
  <c r="N186" i="14"/>
  <c r="I186" i="14"/>
  <c r="BW186" i="14" s="1"/>
  <c r="AH186" i="14"/>
  <c r="R186" i="14"/>
  <c r="L186" i="14"/>
  <c r="U186" i="14"/>
  <c r="J186" i="14"/>
  <c r="Z186" i="14"/>
  <c r="P186" i="14"/>
  <c r="Q186" i="14"/>
  <c r="CU186" i="14" s="1"/>
  <c r="AK186" i="14"/>
  <c r="H186" i="14"/>
  <c r="BS186" i="14"/>
  <c r="M186" i="14"/>
  <c r="CA186" i="14" s="1"/>
  <c r="V186" i="14"/>
  <c r="W186" i="14"/>
  <c r="K186" i="14"/>
  <c r="BY186" i="14" s="1"/>
  <c r="O186" i="14"/>
  <c r="CS186" i="14" s="1"/>
  <c r="S186" i="14"/>
  <c r="CW186" i="14" s="1"/>
  <c r="BS187" i="14"/>
  <c r="AK187" i="14"/>
  <c r="U187" i="14"/>
  <c r="M187" i="14"/>
  <c r="CA187" i="14" s="1"/>
  <c r="AH187" i="14"/>
  <c r="Q187" i="14"/>
  <c r="CU187" i="14" s="1"/>
  <c r="V187" i="14"/>
  <c r="I187" i="14"/>
  <c r="BW187" i="14" s="1"/>
  <c r="N187" i="14"/>
  <c r="AD187" i="14"/>
  <c r="J187" i="14"/>
  <c r="R187" i="14"/>
  <c r="K187" i="14"/>
  <c r="BY187" i="14" s="1"/>
  <c r="AI187" i="14"/>
  <c r="T187" i="14"/>
  <c r="O187" i="14"/>
  <c r="CS187" i="14" s="1"/>
  <c r="H187" i="14"/>
  <c r="Z187" i="14"/>
  <c r="S187" i="14"/>
  <c r="CW187" i="14" s="1"/>
  <c r="L187" i="14"/>
  <c r="BJ187" i="14"/>
  <c r="W187" i="14"/>
  <c r="P187" i="14"/>
  <c r="AI124" i="14"/>
  <c r="Q124" i="14"/>
  <c r="CU124" i="14" s="1"/>
  <c r="L124" i="14"/>
  <c r="AD124" i="14"/>
  <c r="T124" i="14"/>
  <c r="N124" i="14"/>
  <c r="I124" i="14"/>
  <c r="BW124" i="14" s="1"/>
  <c r="BJ124" i="14"/>
  <c r="J124" i="14"/>
  <c r="AH124" i="14"/>
  <c r="P124" i="14"/>
  <c r="R124" i="14"/>
  <c r="Z124" i="14"/>
  <c r="M124" i="14"/>
  <c r="CA124" i="14" s="1"/>
  <c r="S124" i="14"/>
  <c r="CW124" i="14" s="1"/>
  <c r="K124" i="14"/>
  <c r="BY124" i="14" s="1"/>
  <c r="O124" i="14"/>
  <c r="CS124" i="14" s="1"/>
  <c r="BT43" i="14"/>
  <c r="BU43" i="14"/>
  <c r="BV43" i="14" s="1"/>
  <c r="F43" i="14"/>
  <c r="V180" i="14"/>
  <c r="J180" i="14"/>
  <c r="W180" i="14"/>
  <c r="O180" i="14"/>
  <c r="CS180" i="14" s="1"/>
  <c r="AH180" i="14"/>
  <c r="N180" i="14"/>
  <c r="R180" i="14"/>
  <c r="AD180" i="14"/>
  <c r="I180" i="14"/>
  <c r="BW180" i="14" s="1"/>
  <c r="T180" i="14"/>
  <c r="K180" i="14"/>
  <c r="BY180" i="14" s="1"/>
  <c r="U180" i="14"/>
  <c r="BS180" i="14"/>
  <c r="P180" i="14"/>
  <c r="S180" i="14"/>
  <c r="CW180" i="14" s="1"/>
  <c r="Q180" i="14"/>
  <c r="CU180" i="14" s="1"/>
  <c r="BJ180" i="14"/>
  <c r="BL180" i="14" s="1"/>
  <c r="L180" i="14"/>
  <c r="AI180" i="14"/>
  <c r="AK180" i="14"/>
  <c r="M180" i="14"/>
  <c r="CA180" i="14" s="1"/>
  <c r="Z180" i="14"/>
  <c r="H180" i="14"/>
  <c r="DH72" i="14"/>
  <c r="CV72" i="14"/>
  <c r="EX72" i="14"/>
  <c r="CB176" i="14"/>
  <c r="CM176" i="14"/>
  <c r="EV176" i="14"/>
  <c r="AI127" i="14"/>
  <c r="BJ127" i="14"/>
  <c r="Z127" i="14"/>
  <c r="P127" i="14"/>
  <c r="T127" i="14"/>
  <c r="L127" i="14"/>
  <c r="Q127" i="14"/>
  <c r="CU127" i="14" s="1"/>
  <c r="AD127" i="14"/>
  <c r="I127" i="14"/>
  <c r="BW127" i="14" s="1"/>
  <c r="M127" i="14"/>
  <c r="CA127" i="14" s="1"/>
  <c r="R127" i="14"/>
  <c r="S127" i="14"/>
  <c r="CW127" i="14" s="1"/>
  <c r="J127" i="14"/>
  <c r="AH127" i="14"/>
  <c r="K127" i="14"/>
  <c r="BY127" i="14" s="1"/>
  <c r="N127" i="14"/>
  <c r="O127" i="14"/>
  <c r="CS127" i="14" s="1"/>
  <c r="AL179" i="14"/>
  <c r="AO179" i="23"/>
  <c r="AP179" i="23" s="1"/>
  <c r="BL175" i="14"/>
  <c r="BM175" i="14" s="1"/>
  <c r="CV175" i="14"/>
  <c r="CZ175" i="14" s="1"/>
  <c r="EX175" i="14"/>
  <c r="DH175" i="14"/>
  <c r="BL179" i="14"/>
  <c r="BM179" i="14" s="1"/>
  <c r="AI182" i="14"/>
  <c r="BJ182" i="14"/>
  <c r="AD182" i="14"/>
  <c r="T182" i="14"/>
  <c r="N182" i="14"/>
  <c r="I182" i="14"/>
  <c r="BW182" i="14" s="1"/>
  <c r="AK182" i="14"/>
  <c r="U182" i="14"/>
  <c r="M182" i="14"/>
  <c r="CA182" i="14" s="1"/>
  <c r="R182" i="14"/>
  <c r="J182" i="14"/>
  <c r="BS182" i="14"/>
  <c r="Z182" i="14"/>
  <c r="P182" i="14"/>
  <c r="L182" i="14"/>
  <c r="V182" i="14"/>
  <c r="AH182" i="14"/>
  <c r="H182" i="14"/>
  <c r="Q182" i="14"/>
  <c r="CU182" i="14" s="1"/>
  <c r="O182" i="14"/>
  <c r="CS182" i="14" s="1"/>
  <c r="S182" i="14"/>
  <c r="CW182" i="14" s="1"/>
  <c r="W182" i="14"/>
  <c r="K182" i="14"/>
  <c r="BY182" i="14" s="1"/>
  <c r="CX178" i="14"/>
  <c r="DA178" i="14" s="1"/>
  <c r="DI178" i="14"/>
  <c r="EY178" i="14"/>
  <c r="CT178" i="14"/>
  <c r="CY178" i="14" s="1"/>
  <c r="EW178" i="14"/>
  <c r="DG178" i="14"/>
  <c r="EU178" i="14"/>
  <c r="BZ178" i="14"/>
  <c r="CD178" i="14" s="1"/>
  <c r="CL178" i="14"/>
  <c r="BT178" i="14"/>
  <c r="BU178" i="14"/>
  <c r="BV178" i="14" s="1"/>
  <c r="F178" i="14"/>
  <c r="CM158" i="14"/>
  <c r="EV158" i="14"/>
  <c r="CB158" i="14"/>
  <c r="CI175" i="14"/>
  <c r="CG175" i="14"/>
  <c r="DC175" i="14"/>
  <c r="DF175" i="14"/>
  <c r="DD175" i="14"/>
  <c r="DE175" i="14"/>
  <c r="CH175" i="14"/>
  <c r="CJ175" i="14"/>
  <c r="EW175" i="14"/>
  <c r="CT175" i="14"/>
  <c r="CY175" i="14" s="1"/>
  <c r="DG175" i="14"/>
  <c r="EU175" i="14"/>
  <c r="BZ175" i="14"/>
  <c r="CD175" i="14" s="1"/>
  <c r="CL175" i="14"/>
  <c r="DF138" i="14"/>
  <c r="CH138" i="14"/>
  <c r="CG138" i="14"/>
  <c r="DC138" i="14"/>
  <c r="DE138" i="14"/>
  <c r="DD138" i="14"/>
  <c r="CJ138" i="14"/>
  <c r="CI138" i="14"/>
  <c r="BJ130" i="14"/>
  <c r="BL130" i="14" s="1"/>
  <c r="Z130" i="14"/>
  <c r="O130" i="14"/>
  <c r="CS130" i="14" s="1"/>
  <c r="BS130" i="14"/>
  <c r="P130" i="14"/>
  <c r="W130" i="14"/>
  <c r="H130" i="14"/>
  <c r="L130" i="14"/>
  <c r="T130" i="14"/>
  <c r="V130" i="14"/>
  <c r="AK130" i="14"/>
  <c r="M130" i="14"/>
  <c r="CA130" i="14" s="1"/>
  <c r="AI130" i="14"/>
  <c r="R130" i="14"/>
  <c r="AD130" i="14"/>
  <c r="I130" i="14"/>
  <c r="BW130" i="14" s="1"/>
  <c r="N130" i="14"/>
  <c r="U130" i="14"/>
  <c r="K130" i="14"/>
  <c r="BY130" i="14" s="1"/>
  <c r="AH130" i="14"/>
  <c r="J130" i="14"/>
  <c r="Q130" i="14"/>
  <c r="CU130" i="14" s="1"/>
  <c r="S130" i="14"/>
  <c r="CW130" i="14" s="1"/>
  <c r="BZ179" i="14"/>
  <c r="CD179" i="14" s="1"/>
  <c r="EU179" i="14"/>
  <c r="CL179" i="14"/>
  <c r="CH179" i="14"/>
  <c r="CJ179" i="14"/>
  <c r="DD179" i="14"/>
  <c r="DF179" i="14"/>
  <c r="DC179" i="14"/>
  <c r="DE179" i="14"/>
  <c r="CI179" i="14"/>
  <c r="CG179" i="14"/>
  <c r="CK179" i="14"/>
  <c r="ET179" i="14"/>
  <c r="BX179" i="14"/>
  <c r="CC179" i="14" s="1"/>
  <c r="BT67" i="14"/>
  <c r="BU67" i="14"/>
  <c r="BV67" i="14" s="1"/>
  <c r="F67" i="14"/>
  <c r="BS181" i="14"/>
  <c r="W181" i="14"/>
  <c r="L181" i="14"/>
  <c r="Z181" i="14"/>
  <c r="H181" i="14"/>
  <c r="P181" i="14"/>
  <c r="T181" i="14"/>
  <c r="BJ181" i="14"/>
  <c r="BL181" i="14" s="1"/>
  <c r="O181" i="14"/>
  <c r="CS181" i="14" s="1"/>
  <c r="V181" i="14"/>
  <c r="AK181" i="14"/>
  <c r="M181" i="14"/>
  <c r="CA181" i="14" s="1"/>
  <c r="AI181" i="14"/>
  <c r="R181" i="14"/>
  <c r="AD181" i="14"/>
  <c r="I181" i="14"/>
  <c r="BW181" i="14" s="1"/>
  <c r="N181" i="14"/>
  <c r="U181" i="14"/>
  <c r="K181" i="14"/>
  <c r="BY181" i="14" s="1"/>
  <c r="AH181" i="14"/>
  <c r="J181" i="14"/>
  <c r="Q181" i="14"/>
  <c r="CU181" i="14" s="1"/>
  <c r="S181" i="14"/>
  <c r="CW181" i="14" s="1"/>
  <c r="CT89" i="14"/>
  <c r="EW89" i="14"/>
  <c r="DG89" i="14"/>
  <c r="EY82" i="14"/>
  <c r="CX82" i="14"/>
  <c r="DI82" i="14"/>
  <c r="EV178" i="14"/>
  <c r="CB178" i="14"/>
  <c r="CE178" i="14" s="1"/>
  <c r="CM178" i="14"/>
  <c r="CK178" i="14"/>
  <c r="ET178" i="14"/>
  <c r="BX178" i="14"/>
  <c r="CC178" i="14" s="1"/>
  <c r="AH184" i="14"/>
  <c r="S184" i="14"/>
  <c r="CW184" i="14" s="1"/>
  <c r="AI184" i="14"/>
  <c r="J184" i="14"/>
  <c r="K184" i="14"/>
  <c r="BY184" i="14" s="1"/>
  <c r="AK184" i="14"/>
  <c r="M184" i="14"/>
  <c r="CA184" i="14" s="1"/>
  <c r="Z184" i="14"/>
  <c r="H184" i="14"/>
  <c r="N184" i="14"/>
  <c r="AD184" i="14"/>
  <c r="I184" i="14"/>
  <c r="BW184" i="14" s="1"/>
  <c r="T184" i="14"/>
  <c r="W184" i="14"/>
  <c r="R184" i="14"/>
  <c r="U184" i="14"/>
  <c r="BS184" i="14"/>
  <c r="P184" i="14"/>
  <c r="O184" i="14"/>
  <c r="CS184" i="14" s="1"/>
  <c r="Q184" i="14"/>
  <c r="CU184" i="14" s="1"/>
  <c r="BJ184" i="14"/>
  <c r="L184" i="14"/>
  <c r="V184" i="14"/>
  <c r="K172" i="14"/>
  <c r="BY172" i="14" s="1"/>
  <c r="AI172" i="14"/>
  <c r="Q172" i="14"/>
  <c r="CU172" i="14" s="1"/>
  <c r="BJ172" i="14"/>
  <c r="BL172" i="14" s="1"/>
  <c r="L172" i="14"/>
  <c r="J172" i="14"/>
  <c r="M172" i="14"/>
  <c r="CA172" i="14" s="1"/>
  <c r="Z172" i="14"/>
  <c r="AD172" i="14"/>
  <c r="I172" i="14"/>
  <c r="BW172" i="14" s="1"/>
  <c r="T172" i="14"/>
  <c r="AH172" i="14"/>
  <c r="O172" i="14"/>
  <c r="CS172" i="14" s="1"/>
  <c r="P172" i="14"/>
  <c r="R172" i="14"/>
  <c r="N172" i="14"/>
  <c r="S172" i="14"/>
  <c r="CW172" i="14" s="1"/>
  <c r="BU20" i="14"/>
  <c r="BV20" i="14" s="1"/>
  <c r="F20" i="14"/>
  <c r="BT20" i="14"/>
  <c r="AI103" i="14"/>
  <c r="AD103" i="14"/>
  <c r="Q103" i="14"/>
  <c r="CU103" i="14" s="1"/>
  <c r="L103" i="14"/>
  <c r="T103" i="14"/>
  <c r="N103" i="14"/>
  <c r="I103" i="14"/>
  <c r="BW103" i="14" s="1"/>
  <c r="Z103" i="14"/>
  <c r="J103" i="14"/>
  <c r="BJ103" i="14"/>
  <c r="P103" i="14"/>
  <c r="R103" i="14"/>
  <c r="M103" i="14"/>
  <c r="CA103" i="14" s="1"/>
  <c r="AH103" i="14"/>
  <c r="K103" i="14"/>
  <c r="BY103" i="14" s="1"/>
  <c r="O103" i="14"/>
  <c r="CS103" i="14" s="1"/>
  <c r="S103" i="14"/>
  <c r="CW103" i="14" s="1"/>
  <c r="BJ142" i="14"/>
  <c r="P142" i="14"/>
  <c r="W142" i="14"/>
  <c r="H142" i="14"/>
  <c r="BS142" i="14"/>
  <c r="O142" i="14"/>
  <c r="CS142" i="14" s="1"/>
  <c r="Z142" i="14"/>
  <c r="R142" i="14"/>
  <c r="AD142" i="14"/>
  <c r="I142" i="14"/>
  <c r="BW142" i="14" s="1"/>
  <c r="L142" i="14"/>
  <c r="N142" i="14"/>
  <c r="U142" i="14"/>
  <c r="K142" i="14"/>
  <c r="BY142" i="14" s="1"/>
  <c r="T142" i="14"/>
  <c r="AH142" i="14"/>
  <c r="J142" i="14"/>
  <c r="Q142" i="14"/>
  <c r="CU142" i="14" s="1"/>
  <c r="S142" i="14"/>
  <c r="CW142" i="14" s="1"/>
  <c r="V142" i="14"/>
  <c r="AK142" i="14"/>
  <c r="M142" i="14"/>
  <c r="CA142" i="14" s="1"/>
  <c r="AI142" i="14"/>
  <c r="AI140" i="14"/>
  <c r="BS140" i="14"/>
  <c r="AD140" i="14"/>
  <c r="T140" i="14"/>
  <c r="N140" i="14"/>
  <c r="I140" i="14"/>
  <c r="BW140" i="14" s="1"/>
  <c r="AK140" i="14"/>
  <c r="V140" i="14"/>
  <c r="Q140" i="14"/>
  <c r="CU140" i="14" s="1"/>
  <c r="L140" i="14"/>
  <c r="R140" i="14"/>
  <c r="H140" i="14"/>
  <c r="Z140" i="14"/>
  <c r="M140" i="14"/>
  <c r="CA140" i="14" s="1"/>
  <c r="BJ140" i="14"/>
  <c r="J140" i="14"/>
  <c r="U140" i="14"/>
  <c r="P140" i="14"/>
  <c r="AH140" i="14"/>
  <c r="S140" i="14"/>
  <c r="CW140" i="14" s="1"/>
  <c r="W140" i="14"/>
  <c r="K140" i="14"/>
  <c r="BY140" i="14" s="1"/>
  <c r="O140" i="14"/>
  <c r="CS140" i="14" s="1"/>
  <c r="BU159" i="14"/>
  <c r="BV159" i="14" s="1"/>
  <c r="F159" i="14"/>
  <c r="BT159" i="14"/>
  <c r="F11" i="14"/>
  <c r="BT11" i="14"/>
  <c r="BU11" i="14"/>
  <c r="BV11" i="14" s="1"/>
  <c r="BS183" i="14"/>
  <c r="AH183" i="14"/>
  <c r="R183" i="14"/>
  <c r="J183" i="14"/>
  <c r="AK183" i="14"/>
  <c r="Q183" i="14"/>
  <c r="CU183" i="14" s="1"/>
  <c r="V183" i="14"/>
  <c r="I183" i="14"/>
  <c r="BW183" i="14" s="1"/>
  <c r="N183" i="14"/>
  <c r="M183" i="14"/>
  <c r="CA183" i="14" s="1"/>
  <c r="AD183" i="14"/>
  <c r="U183" i="14"/>
  <c r="O183" i="14"/>
  <c r="CS183" i="14" s="1"/>
  <c r="L183" i="14"/>
  <c r="BJ183" i="14"/>
  <c r="S183" i="14"/>
  <c r="CW183" i="14" s="1"/>
  <c r="P183" i="14"/>
  <c r="W183" i="14"/>
  <c r="T183" i="14"/>
  <c r="K183" i="14"/>
  <c r="BY183" i="14" s="1"/>
  <c r="AI183" i="14"/>
  <c r="H183" i="14"/>
  <c r="Z183" i="14"/>
  <c r="BL44" i="14"/>
  <c r="BM44" i="14" s="1"/>
  <c r="BM49" i="14"/>
  <c r="BN49" i="14" s="1"/>
  <c r="K105" i="14"/>
  <c r="BY105" i="14" s="1"/>
  <c r="Z105" i="14"/>
  <c r="BJ105" i="14"/>
  <c r="S105" i="14"/>
  <c r="CW105" i="14" s="1"/>
  <c r="AI105" i="14"/>
  <c r="AH105" i="14"/>
  <c r="J105" i="14"/>
  <c r="Q105" i="14"/>
  <c r="CU105" i="14" s="1"/>
  <c r="O105" i="14"/>
  <c r="CS105" i="14" s="1"/>
  <c r="M105" i="14"/>
  <c r="CA105" i="14" s="1"/>
  <c r="T105" i="14"/>
  <c r="R105" i="14"/>
  <c r="AD105" i="14"/>
  <c r="I105" i="14"/>
  <c r="BW105" i="14" s="1"/>
  <c r="L105" i="14"/>
  <c r="N105" i="14"/>
  <c r="P105" i="14"/>
  <c r="V137" i="14"/>
  <c r="R137" i="14"/>
  <c r="J137" i="14"/>
  <c r="AH137" i="14"/>
  <c r="K137" i="14"/>
  <c r="BY137" i="14" s="1"/>
  <c r="N137" i="14"/>
  <c r="Q137" i="14"/>
  <c r="CU137" i="14" s="1"/>
  <c r="BJ137" i="14"/>
  <c r="L137" i="14"/>
  <c r="O137" i="14"/>
  <c r="CS137" i="14" s="1"/>
  <c r="AI137" i="14"/>
  <c r="AK137" i="14"/>
  <c r="M137" i="14"/>
  <c r="CA137" i="14" s="1"/>
  <c r="Z137" i="14"/>
  <c r="H137" i="14"/>
  <c r="W137" i="14"/>
  <c r="AD137" i="14"/>
  <c r="I137" i="14"/>
  <c r="BW137" i="14" s="1"/>
  <c r="T137" i="14"/>
  <c r="S137" i="14"/>
  <c r="CW137" i="14" s="1"/>
  <c r="U137" i="14"/>
  <c r="BS137" i="14"/>
  <c r="P137" i="14"/>
  <c r="BM160" i="14"/>
  <c r="BN160" i="14" s="1"/>
  <c r="AI122" i="14"/>
  <c r="U122" i="14"/>
  <c r="M122" i="14"/>
  <c r="CA122" i="14" s="1"/>
  <c r="BS122" i="14"/>
  <c r="AD122" i="14"/>
  <c r="Q122" i="14"/>
  <c r="CU122" i="14" s="1"/>
  <c r="I122" i="14"/>
  <c r="BW122" i="14" s="1"/>
  <c r="BJ122" i="14"/>
  <c r="P122" i="14"/>
  <c r="Z122" i="14"/>
  <c r="H122" i="14"/>
  <c r="T122" i="14"/>
  <c r="L122" i="14"/>
  <c r="AK122" i="14"/>
  <c r="V122" i="14"/>
  <c r="W122" i="14"/>
  <c r="J122" i="14"/>
  <c r="AH122" i="14"/>
  <c r="K122" i="14"/>
  <c r="BY122" i="14" s="1"/>
  <c r="N122" i="14"/>
  <c r="O122" i="14"/>
  <c r="CS122" i="14" s="1"/>
  <c r="R122" i="14"/>
  <c r="S122" i="14"/>
  <c r="CW122" i="14" s="1"/>
  <c r="O126" i="14"/>
  <c r="CS126" i="14" s="1"/>
  <c r="BJ126" i="14"/>
  <c r="BL126" i="14" s="1"/>
  <c r="P126" i="14"/>
  <c r="Z126" i="14"/>
  <c r="AH126" i="14"/>
  <c r="J126" i="14"/>
  <c r="Q126" i="14"/>
  <c r="CU126" i="14" s="1"/>
  <c r="S126" i="14"/>
  <c r="CW126" i="14" s="1"/>
  <c r="L126" i="14"/>
  <c r="M126" i="14"/>
  <c r="CA126" i="14" s="1"/>
  <c r="AI126" i="14"/>
  <c r="T126" i="14"/>
  <c r="R126" i="14"/>
  <c r="AD126" i="14"/>
  <c r="I126" i="14"/>
  <c r="BW126" i="14" s="1"/>
  <c r="N126" i="14"/>
  <c r="K126" i="14"/>
  <c r="BY126" i="14" s="1"/>
  <c r="EW149" i="14"/>
  <c r="CT149" i="14"/>
  <c r="CY149" i="14" s="1"/>
  <c r="DG149" i="14"/>
  <c r="AH171" i="14"/>
  <c r="R171" i="14"/>
  <c r="J171" i="14"/>
  <c r="I171" i="14"/>
  <c r="BW171" i="14" s="1"/>
  <c r="AD171" i="14"/>
  <c r="N171" i="14"/>
  <c r="Q171" i="14"/>
  <c r="CU171" i="14" s="1"/>
  <c r="M171" i="14"/>
  <c r="CA171" i="14" s="1"/>
  <c r="K171" i="14"/>
  <c r="BY171" i="14" s="1"/>
  <c r="AI171" i="14"/>
  <c r="T171" i="14"/>
  <c r="O171" i="14"/>
  <c r="CS171" i="14" s="1"/>
  <c r="Z171" i="14"/>
  <c r="S171" i="14"/>
  <c r="CW171" i="14" s="1"/>
  <c r="L171" i="14"/>
  <c r="BJ171" i="14"/>
  <c r="P171" i="14"/>
  <c r="BT175" i="14"/>
  <c r="BU175" i="14"/>
  <c r="BV175" i="14" s="1"/>
  <c r="F175" i="14"/>
  <c r="EX179" i="14"/>
  <c r="DH179" i="14"/>
  <c r="CV179" i="14"/>
  <c r="CZ179" i="14" s="1"/>
  <c r="DH178" i="14"/>
  <c r="EX178" i="14"/>
  <c r="CV178" i="14"/>
  <c r="CZ178" i="14" s="1"/>
  <c r="AI132" i="14"/>
  <c r="BS132" i="14"/>
  <c r="AK132" i="14"/>
  <c r="V132" i="14"/>
  <c r="Q132" i="14"/>
  <c r="CU132" i="14" s="1"/>
  <c r="L132" i="14"/>
  <c r="BJ132" i="14"/>
  <c r="AD132" i="14"/>
  <c r="T132" i="14"/>
  <c r="N132" i="14"/>
  <c r="I132" i="14"/>
  <c r="BW132" i="14" s="1"/>
  <c r="U132" i="14"/>
  <c r="J132" i="14"/>
  <c r="AH132" i="14"/>
  <c r="P132" i="14"/>
  <c r="R132" i="14"/>
  <c r="H132" i="14"/>
  <c r="Z132" i="14"/>
  <c r="M132" i="14"/>
  <c r="CA132" i="14" s="1"/>
  <c r="K132" i="14"/>
  <c r="BY132" i="14" s="1"/>
  <c r="O132" i="14"/>
  <c r="CS132" i="14" s="1"/>
  <c r="S132" i="14"/>
  <c r="CW132" i="14" s="1"/>
  <c r="W132" i="14"/>
  <c r="AI139" i="14"/>
  <c r="BS139" i="14"/>
  <c r="AD139" i="14"/>
  <c r="Q139" i="14"/>
  <c r="CU139" i="14" s="1"/>
  <c r="I139" i="14"/>
  <c r="BW139" i="14" s="1"/>
  <c r="U139" i="14"/>
  <c r="M139" i="14"/>
  <c r="CA139" i="14" s="1"/>
  <c r="AK139" i="14"/>
  <c r="L139" i="14"/>
  <c r="T139" i="14"/>
  <c r="P139" i="14"/>
  <c r="BJ139" i="14"/>
  <c r="Z139" i="14"/>
  <c r="H139" i="14"/>
  <c r="V139" i="14"/>
  <c r="W139" i="14"/>
  <c r="J139" i="14"/>
  <c r="AH139" i="14"/>
  <c r="K139" i="14"/>
  <c r="BY139" i="14" s="1"/>
  <c r="N139" i="14"/>
  <c r="O139" i="14"/>
  <c r="CS139" i="14" s="1"/>
  <c r="R139" i="14"/>
  <c r="S139" i="14"/>
  <c r="CW139" i="14" s="1"/>
  <c r="AI107" i="14"/>
  <c r="AD107" i="14"/>
  <c r="T107" i="14"/>
  <c r="N107" i="14"/>
  <c r="I107" i="14"/>
  <c r="BW107" i="14" s="1"/>
  <c r="Q107" i="14"/>
  <c r="CU107" i="14" s="1"/>
  <c r="L107" i="14"/>
  <c r="R107" i="14"/>
  <c r="Z107" i="14"/>
  <c r="M107" i="14"/>
  <c r="CA107" i="14" s="1"/>
  <c r="AH107" i="14"/>
  <c r="P107" i="14"/>
  <c r="J107" i="14"/>
  <c r="BJ107" i="14"/>
  <c r="S107" i="14"/>
  <c r="CW107" i="14" s="1"/>
  <c r="K107" i="14"/>
  <c r="BY107" i="14" s="1"/>
  <c r="O107" i="14"/>
  <c r="CS107" i="14" s="1"/>
  <c r="AI143" i="14"/>
  <c r="AK143" i="14"/>
  <c r="T143" i="14"/>
  <c r="L143" i="14"/>
  <c r="BS143" i="14"/>
  <c r="Z143" i="14"/>
  <c r="M143" i="14"/>
  <c r="CA143" i="14" s="1"/>
  <c r="Q143" i="14"/>
  <c r="CU143" i="14" s="1"/>
  <c r="H143" i="14"/>
  <c r="U143" i="14"/>
  <c r="BJ143" i="14"/>
  <c r="I143" i="14"/>
  <c r="BW143" i="14" s="1"/>
  <c r="P143" i="14"/>
  <c r="AD143" i="14"/>
  <c r="R143" i="14"/>
  <c r="S143" i="14"/>
  <c r="CW143" i="14" s="1"/>
  <c r="V143" i="14"/>
  <c r="W143" i="14"/>
  <c r="J143" i="14"/>
  <c r="AH143" i="14"/>
  <c r="K143" i="14"/>
  <c r="BY143" i="14" s="1"/>
  <c r="N143" i="14"/>
  <c r="O143" i="14"/>
  <c r="CS143" i="14" s="1"/>
  <c r="BU42" i="14"/>
  <c r="BV42" i="14" s="1"/>
  <c r="BT42" i="14"/>
  <c r="F42" i="14"/>
  <c r="AI174" i="14"/>
  <c r="Z174" i="14"/>
  <c r="R174" i="14"/>
  <c r="M174" i="14"/>
  <c r="CA174" i="14" s="1"/>
  <c r="AD174" i="14"/>
  <c r="Q174" i="14"/>
  <c r="CU174" i="14" s="1"/>
  <c r="J174" i="14"/>
  <c r="AK174" i="14"/>
  <c r="T174" i="14"/>
  <c r="I174" i="14"/>
  <c r="BW174" i="14" s="1"/>
  <c r="BS174" i="14"/>
  <c r="V174" i="14"/>
  <c r="N174" i="14"/>
  <c r="U174" i="14"/>
  <c r="BJ174" i="14"/>
  <c r="L174" i="14"/>
  <c r="P174" i="14"/>
  <c r="H174" i="14"/>
  <c r="AH174" i="14"/>
  <c r="O174" i="14"/>
  <c r="CS174" i="14" s="1"/>
  <c r="S174" i="14"/>
  <c r="CW174" i="14" s="1"/>
  <c r="W174" i="14"/>
  <c r="K174" i="14"/>
  <c r="BY174" i="14" s="1"/>
  <c r="AI114" i="14"/>
  <c r="BJ114" i="14"/>
  <c r="Z114" i="14"/>
  <c r="P114" i="14"/>
  <c r="H114" i="14"/>
  <c r="AK114" i="14"/>
  <c r="T114" i="14"/>
  <c r="L114" i="14"/>
  <c r="AD114" i="14"/>
  <c r="I114" i="14"/>
  <c r="BW114" i="14" s="1"/>
  <c r="BS114" i="14"/>
  <c r="Q114" i="14"/>
  <c r="CU114" i="14" s="1"/>
  <c r="M114" i="14"/>
  <c r="CA114" i="14" s="1"/>
  <c r="U114" i="14"/>
  <c r="N114" i="14"/>
  <c r="O114" i="14"/>
  <c r="CS114" i="14" s="1"/>
  <c r="R114" i="14"/>
  <c r="S114" i="14"/>
  <c r="CW114" i="14" s="1"/>
  <c r="V114" i="14"/>
  <c r="W114" i="14"/>
  <c r="J114" i="14"/>
  <c r="AH114" i="14"/>
  <c r="K114" i="14"/>
  <c r="BY114" i="14" s="1"/>
  <c r="CM149" i="14"/>
  <c r="T116" i="14"/>
  <c r="CX179" i="14"/>
  <c r="DA179" i="14" s="1"/>
  <c r="EY179" i="14"/>
  <c r="DI179" i="14"/>
  <c r="CJ178" i="14"/>
  <c r="DF178" i="14"/>
  <c r="CG178" i="14"/>
  <c r="DC178" i="14"/>
  <c r="CI178" i="14"/>
  <c r="DD178" i="14"/>
  <c r="CH178" i="14"/>
  <c r="DE178" i="14"/>
  <c r="AO178" i="23"/>
  <c r="AP178" i="23" s="1"/>
  <c r="AL178" i="14"/>
  <c r="F166" i="14"/>
  <c r="CB78" i="14"/>
  <c r="EV78" i="14"/>
  <c r="CM78" i="14"/>
  <c r="V51" i="21"/>
  <c r="R51" i="21"/>
  <c r="X51" i="21"/>
  <c r="T51" i="21"/>
  <c r="P51" i="21"/>
  <c r="U51" i="21"/>
  <c r="Y51" i="21"/>
  <c r="Q51" i="21"/>
  <c r="W51" i="21"/>
  <c r="S51" i="21"/>
  <c r="EV159" i="14"/>
  <c r="BL159" i="14"/>
  <c r="BM159" i="14" s="1"/>
  <c r="BN159" i="14" s="1"/>
  <c r="K173" i="14"/>
  <c r="BY173" i="14" s="1"/>
  <c r="S173" i="14"/>
  <c r="CW173" i="14" s="1"/>
  <c r="AI173" i="14"/>
  <c r="T173" i="14"/>
  <c r="AH173" i="14"/>
  <c r="J173" i="14"/>
  <c r="Q173" i="14"/>
  <c r="CU173" i="14" s="1"/>
  <c r="BJ173" i="14"/>
  <c r="M173" i="14"/>
  <c r="CA173" i="14" s="1"/>
  <c r="Z173" i="14"/>
  <c r="O173" i="14"/>
  <c r="CS173" i="14" s="1"/>
  <c r="R173" i="14"/>
  <c r="AD173" i="14"/>
  <c r="I173" i="14"/>
  <c r="BW173" i="14" s="1"/>
  <c r="P173" i="14"/>
  <c r="L173" i="14"/>
  <c r="N173" i="14"/>
  <c r="EX70" i="14"/>
  <c r="CV70" i="14"/>
  <c r="DH70" i="14"/>
  <c r="BM152" i="14"/>
  <c r="BN152" i="14" s="1"/>
  <c r="EU61" i="14"/>
  <c r="CL61" i="14"/>
  <c r="BZ61" i="14"/>
  <c r="BL22" i="14"/>
  <c r="BM22" i="14" s="1"/>
  <c r="AI134" i="14"/>
  <c r="K134" i="14"/>
  <c r="BY134" i="14" s="1"/>
  <c r="V134" i="14"/>
  <c r="AK134" i="14"/>
  <c r="M134" i="14"/>
  <c r="CA134" i="14" s="1"/>
  <c r="Z134" i="14"/>
  <c r="L134" i="14"/>
  <c r="R134" i="14"/>
  <c r="AD134" i="14"/>
  <c r="I134" i="14"/>
  <c r="BW134" i="14" s="1"/>
  <c r="P134" i="14"/>
  <c r="W134" i="14"/>
  <c r="N134" i="14"/>
  <c r="U134" i="14"/>
  <c r="BS134" i="14"/>
  <c r="H134" i="14"/>
  <c r="O134" i="14"/>
  <c r="CS134" i="14" s="1"/>
  <c r="AH134" i="14"/>
  <c r="J134" i="14"/>
  <c r="Q134" i="14"/>
  <c r="CU134" i="14" s="1"/>
  <c r="BJ134" i="14"/>
  <c r="T134" i="14"/>
  <c r="S134" i="14"/>
  <c r="CW134" i="14" s="1"/>
  <c r="P185" i="14"/>
  <c r="V185" i="14"/>
  <c r="AK185" i="14"/>
  <c r="M185" i="14"/>
  <c r="CA185" i="14" s="1"/>
  <c r="T185" i="14"/>
  <c r="K185" i="14"/>
  <c r="BY185" i="14" s="1"/>
  <c r="S185" i="14"/>
  <c r="CW185" i="14" s="1"/>
  <c r="R185" i="14"/>
  <c r="AD185" i="14"/>
  <c r="I185" i="14"/>
  <c r="BW185" i="14" s="1"/>
  <c r="L185" i="14"/>
  <c r="BJ185" i="14"/>
  <c r="N185" i="14"/>
  <c r="U185" i="14"/>
  <c r="W185" i="14"/>
  <c r="BS185" i="14"/>
  <c r="Z185" i="14"/>
  <c r="AH185" i="14"/>
  <c r="J185" i="14"/>
  <c r="Q185" i="14"/>
  <c r="CU185" i="14" s="1"/>
  <c r="O185" i="14"/>
  <c r="CS185" i="14" s="1"/>
  <c r="AI185" i="14"/>
  <c r="H185" i="14"/>
  <c r="P119" i="14"/>
  <c r="W119" i="14"/>
  <c r="R19" i="21"/>
  <c r="AI16" i="14"/>
  <c r="BJ16" i="14"/>
  <c r="AD16" i="14"/>
  <c r="H16" i="14"/>
  <c r="BS16" i="14"/>
  <c r="AK16" i="14"/>
  <c r="V16" i="14"/>
  <c r="Z16" i="14"/>
  <c r="AH16" i="14"/>
  <c r="U16" i="14"/>
  <c r="W16" i="14"/>
  <c r="AI170" i="14"/>
  <c r="Z170" i="14"/>
  <c r="R170" i="14"/>
  <c r="M170" i="14"/>
  <c r="CA170" i="14" s="1"/>
  <c r="N170" i="14"/>
  <c r="AD170" i="14"/>
  <c r="Q170" i="14"/>
  <c r="CU170" i="14" s="1"/>
  <c r="J170" i="14"/>
  <c r="AH170" i="14"/>
  <c r="L170" i="14"/>
  <c r="T170" i="14"/>
  <c r="BJ170" i="14"/>
  <c r="BL170" i="14" s="1"/>
  <c r="P170" i="14"/>
  <c r="I170" i="14"/>
  <c r="BW170" i="14" s="1"/>
  <c r="K170" i="14"/>
  <c r="BY170" i="14" s="1"/>
  <c r="O170" i="14"/>
  <c r="CS170" i="14" s="1"/>
  <c r="S170" i="14"/>
  <c r="CW170" i="14" s="1"/>
  <c r="CL149" i="14"/>
  <c r="EU149" i="14"/>
  <c r="BZ149" i="14"/>
  <c r="BL149" i="14"/>
  <c r="BM149" i="14" s="1"/>
  <c r="CM179" i="14"/>
  <c r="EV179" i="14"/>
  <c r="CB179" i="14"/>
  <c r="CE179" i="14" s="1"/>
  <c r="DH159" i="14"/>
  <c r="EX159" i="14"/>
  <c r="CV159" i="14"/>
  <c r="EX83" i="14"/>
  <c r="DH83" i="14"/>
  <c r="CV83" i="14"/>
  <c r="BT118" i="14"/>
  <c r="BU118" i="14"/>
  <c r="BV118" i="14" s="1"/>
  <c r="F118" i="14"/>
  <c r="AI128" i="14"/>
  <c r="AH128" i="14"/>
  <c r="P128" i="14"/>
  <c r="J128" i="14"/>
  <c r="Z128" i="14"/>
  <c r="R128" i="14"/>
  <c r="M128" i="14"/>
  <c r="CA128" i="14" s="1"/>
  <c r="AD128" i="14"/>
  <c r="N128" i="14"/>
  <c r="BJ128" i="14"/>
  <c r="T128" i="14"/>
  <c r="I128" i="14"/>
  <c r="BW128" i="14" s="1"/>
  <c r="L128" i="14"/>
  <c r="Q128" i="14"/>
  <c r="CU128" i="14" s="1"/>
  <c r="O128" i="14"/>
  <c r="CS128" i="14" s="1"/>
  <c r="S128" i="14"/>
  <c r="CW128" i="14" s="1"/>
  <c r="K128" i="14"/>
  <c r="BY128" i="14" s="1"/>
  <c r="EW156" i="14"/>
  <c r="DG156" i="14"/>
  <c r="CT156" i="14"/>
  <c r="EY175" i="14"/>
  <c r="DI175" i="14"/>
  <c r="CX175" i="14"/>
  <c r="DA175" i="14" s="1"/>
  <c r="CM175" i="14"/>
  <c r="EV175" i="14"/>
  <c r="CB175" i="14"/>
  <c r="CE175" i="14" s="1"/>
  <c r="BX175" i="14"/>
  <c r="CC175" i="14" s="1"/>
  <c r="CK175" i="14"/>
  <c r="ET175" i="14"/>
  <c r="R129" i="14"/>
  <c r="N129" i="14"/>
  <c r="J129" i="14"/>
  <c r="AH129" i="14"/>
  <c r="O129" i="14"/>
  <c r="CS129" i="14" s="1"/>
  <c r="AD129" i="14"/>
  <c r="I129" i="14"/>
  <c r="BW129" i="14" s="1"/>
  <c r="T129" i="14"/>
  <c r="K129" i="14"/>
  <c r="BY129" i="14" s="1"/>
  <c r="P129" i="14"/>
  <c r="S129" i="14"/>
  <c r="CW129" i="14" s="1"/>
  <c r="Q129" i="14"/>
  <c r="CU129" i="14" s="1"/>
  <c r="BJ129" i="14"/>
  <c r="L129" i="14"/>
  <c r="AI129" i="14"/>
  <c r="M129" i="14"/>
  <c r="CA129" i="14" s="1"/>
  <c r="Z129" i="14"/>
  <c r="BU179" i="14"/>
  <c r="BV179" i="14" s="1"/>
  <c r="BT179" i="14"/>
  <c r="F179" i="14"/>
  <c r="BL178" i="14"/>
  <c r="BM178" i="14" s="1"/>
  <c r="BS121" i="14"/>
  <c r="P121" i="14"/>
  <c r="BJ121" i="14"/>
  <c r="BL121" i="14" s="1"/>
  <c r="H121" i="14"/>
  <c r="Z121" i="14"/>
  <c r="V121" i="14"/>
  <c r="AK121" i="14"/>
  <c r="M121" i="14"/>
  <c r="CA121" i="14" s="1"/>
  <c r="R121" i="14"/>
  <c r="AD121" i="14"/>
  <c r="I121" i="14"/>
  <c r="BW121" i="14" s="1"/>
  <c r="K121" i="14"/>
  <c r="BY121" i="14" s="1"/>
  <c r="N121" i="14"/>
  <c r="U121" i="14"/>
  <c r="S121" i="14"/>
  <c r="CW121" i="14" s="1"/>
  <c r="L121" i="14"/>
  <c r="O121" i="14"/>
  <c r="CS121" i="14" s="1"/>
  <c r="AH121" i="14"/>
  <c r="J121" i="14"/>
  <c r="Q121" i="14"/>
  <c r="CU121" i="14" s="1"/>
  <c r="AI121" i="14"/>
  <c r="T121" i="14"/>
  <c r="W121" i="14"/>
  <c r="T189" i="14"/>
  <c r="AI189" i="14"/>
  <c r="K189" i="14"/>
  <c r="BY189" i="14" s="1"/>
  <c r="AH189" i="14"/>
  <c r="J189" i="14"/>
  <c r="Q189" i="14"/>
  <c r="CU189" i="14" s="1"/>
  <c r="BJ189" i="14"/>
  <c r="BL189" i="14" s="1"/>
  <c r="W189" i="14"/>
  <c r="S189" i="14"/>
  <c r="CW189" i="14" s="1"/>
  <c r="V189" i="14"/>
  <c r="AK189" i="14"/>
  <c r="M189" i="14"/>
  <c r="CA189" i="14" s="1"/>
  <c r="Z189" i="14"/>
  <c r="O189" i="14"/>
  <c r="CS189" i="14" s="1"/>
  <c r="R189" i="14"/>
  <c r="AD189" i="14"/>
  <c r="I189" i="14"/>
  <c r="BW189" i="14" s="1"/>
  <c r="P189" i="14"/>
  <c r="L189" i="14"/>
  <c r="N189" i="14"/>
  <c r="U189" i="14"/>
  <c r="BS189" i="14"/>
  <c r="H189" i="14"/>
  <c r="BS177" i="14"/>
  <c r="T177" i="14"/>
  <c r="W177" i="14"/>
  <c r="L177" i="14"/>
  <c r="O177" i="14"/>
  <c r="CS177" i="14" s="1"/>
  <c r="BJ177" i="14"/>
  <c r="BL177" i="14" s="1"/>
  <c r="AH177" i="14"/>
  <c r="J177" i="14"/>
  <c r="Q177" i="14"/>
  <c r="CU177" i="14" s="1"/>
  <c r="S177" i="14"/>
  <c r="CW177" i="14" s="1"/>
  <c r="H177" i="14"/>
  <c r="V177" i="14"/>
  <c r="AK177" i="14"/>
  <c r="M177" i="14"/>
  <c r="CA177" i="14" s="1"/>
  <c r="AI177" i="14"/>
  <c r="P177" i="14"/>
  <c r="R177" i="14"/>
  <c r="AD177" i="14"/>
  <c r="I177" i="14"/>
  <c r="BW177" i="14" s="1"/>
  <c r="Z177" i="14"/>
  <c r="N177" i="14"/>
  <c r="U177" i="14"/>
  <c r="K177" i="14"/>
  <c r="BY177" i="14" s="1"/>
  <c r="AH141" i="14"/>
  <c r="J141" i="14"/>
  <c r="R141" i="14"/>
  <c r="W141" i="14"/>
  <c r="O141" i="14"/>
  <c r="CS141" i="14" s="1"/>
  <c r="U141" i="14"/>
  <c r="BS141" i="14"/>
  <c r="P141" i="14"/>
  <c r="S141" i="14"/>
  <c r="CW141" i="14" s="1"/>
  <c r="Q141" i="14"/>
  <c r="CU141" i="14" s="1"/>
  <c r="BJ141" i="14"/>
  <c r="BL141" i="14" s="1"/>
  <c r="L141" i="14"/>
  <c r="AI141" i="14"/>
  <c r="AK141" i="14"/>
  <c r="M141" i="14"/>
  <c r="CA141" i="14" s="1"/>
  <c r="Z141" i="14"/>
  <c r="H141" i="14"/>
  <c r="N141" i="14"/>
  <c r="AD141" i="14"/>
  <c r="I141" i="14"/>
  <c r="BW141" i="14" s="1"/>
  <c r="T141" i="14"/>
  <c r="K141" i="14"/>
  <c r="BY141" i="14" s="1"/>
  <c r="V141" i="14"/>
  <c r="R125" i="14"/>
  <c r="AH125" i="14"/>
  <c r="J125" i="14"/>
  <c r="O125" i="14"/>
  <c r="CS125" i="14" s="1"/>
  <c r="M125" i="14"/>
  <c r="CA125" i="14" s="1"/>
  <c r="Z125" i="14"/>
  <c r="AD125" i="14"/>
  <c r="I125" i="14"/>
  <c r="BW125" i="14" s="1"/>
  <c r="T125" i="14"/>
  <c r="K125" i="14"/>
  <c r="BY125" i="14" s="1"/>
  <c r="P125" i="14"/>
  <c r="S125" i="14"/>
  <c r="CW125" i="14" s="1"/>
  <c r="N125" i="14"/>
  <c r="Q125" i="14"/>
  <c r="CU125" i="14" s="1"/>
  <c r="BJ125" i="14"/>
  <c r="L125" i="14"/>
  <c r="AI125" i="14"/>
  <c r="EW118" i="14"/>
  <c r="DG118" i="14"/>
  <c r="CT118" i="14"/>
  <c r="AI115" i="14"/>
  <c r="BJ115" i="14"/>
  <c r="AD115" i="14"/>
  <c r="T115" i="14"/>
  <c r="N115" i="14"/>
  <c r="I115" i="14"/>
  <c r="BW115" i="14" s="1"/>
  <c r="BS115" i="14"/>
  <c r="AK115" i="14"/>
  <c r="V115" i="14"/>
  <c r="Q115" i="14"/>
  <c r="CU115" i="14" s="1"/>
  <c r="L115" i="14"/>
  <c r="AH115" i="14"/>
  <c r="P115" i="14"/>
  <c r="U115" i="14"/>
  <c r="J115" i="14"/>
  <c r="H115" i="14"/>
  <c r="R115" i="14"/>
  <c r="M115" i="14"/>
  <c r="CA115" i="14" s="1"/>
  <c r="Z115" i="14"/>
  <c r="K115" i="14"/>
  <c r="BY115" i="14" s="1"/>
  <c r="O115" i="14"/>
  <c r="CS115" i="14" s="1"/>
  <c r="S115" i="14"/>
  <c r="CW115" i="14" s="1"/>
  <c r="W115" i="14"/>
  <c r="AI111" i="14"/>
  <c r="AH111" i="14"/>
  <c r="U111" i="14"/>
  <c r="P111" i="14"/>
  <c r="J111" i="14"/>
  <c r="Z111" i="14"/>
  <c r="R111" i="14"/>
  <c r="M111" i="14"/>
  <c r="CA111" i="14" s="1"/>
  <c r="H111" i="14"/>
  <c r="AD111" i="14"/>
  <c r="N111" i="14"/>
  <c r="BJ111" i="14"/>
  <c r="T111" i="14"/>
  <c r="I111" i="14"/>
  <c r="BW111" i="14" s="1"/>
  <c r="BS111" i="14"/>
  <c r="L111" i="14"/>
  <c r="V111" i="14"/>
  <c r="Q111" i="14"/>
  <c r="CU111" i="14" s="1"/>
  <c r="AK111" i="14"/>
  <c r="O111" i="14"/>
  <c r="CS111" i="14" s="1"/>
  <c r="S111" i="14"/>
  <c r="CW111" i="14" s="1"/>
  <c r="W111" i="14"/>
  <c r="K111" i="14"/>
  <c r="BY111" i="14" s="1"/>
  <c r="AI136" i="14"/>
  <c r="AH136" i="14"/>
  <c r="U136" i="14"/>
  <c r="P136" i="14"/>
  <c r="J136" i="14"/>
  <c r="Z136" i="14"/>
  <c r="R136" i="14"/>
  <c r="M136" i="14"/>
  <c r="CA136" i="14" s="1"/>
  <c r="H136" i="14"/>
  <c r="AD136" i="14"/>
  <c r="N136" i="14"/>
  <c r="BJ136" i="14"/>
  <c r="T136" i="14"/>
  <c r="I136" i="14"/>
  <c r="BW136" i="14" s="1"/>
  <c r="Q136" i="14"/>
  <c r="CU136" i="14" s="1"/>
  <c r="AK136" i="14"/>
  <c r="L136" i="14"/>
  <c r="BS136" i="14"/>
  <c r="V136" i="14"/>
  <c r="W136" i="14"/>
  <c r="K136" i="14"/>
  <c r="BY136" i="14" s="1"/>
  <c r="O136" i="14"/>
  <c r="CS136" i="14" s="1"/>
  <c r="S136" i="14"/>
  <c r="CW136" i="14" s="1"/>
  <c r="AI131" i="14"/>
  <c r="AK131" i="14"/>
  <c r="T131" i="14"/>
  <c r="L131" i="14"/>
  <c r="BJ131" i="14"/>
  <c r="Z131" i="14"/>
  <c r="P131" i="14"/>
  <c r="H131" i="14"/>
  <c r="BS131" i="14"/>
  <c r="Q131" i="14"/>
  <c r="CU131" i="14" s="1"/>
  <c r="AD131" i="14"/>
  <c r="I131" i="14"/>
  <c r="BW131" i="14" s="1"/>
  <c r="M131" i="14"/>
  <c r="CA131" i="14" s="1"/>
  <c r="U131" i="14"/>
  <c r="N131" i="14"/>
  <c r="O131" i="14"/>
  <c r="CS131" i="14" s="1"/>
  <c r="R131" i="14"/>
  <c r="S131" i="14"/>
  <c r="CW131" i="14" s="1"/>
  <c r="V131" i="14"/>
  <c r="W131" i="14"/>
  <c r="J131" i="14"/>
  <c r="AH131" i="14"/>
  <c r="K131" i="14"/>
  <c r="BY131" i="14" s="1"/>
  <c r="CJ47" i="14"/>
  <c r="DF47" i="14"/>
  <c r="CI47" i="14"/>
  <c r="CP47" i="14" s="1"/>
  <c r="DC47" i="14"/>
  <c r="DJ47" i="14" s="1"/>
  <c r="CH47" i="14"/>
  <c r="CO47" i="14" s="1"/>
  <c r="DE47" i="14"/>
  <c r="DL47" i="14" s="1"/>
  <c r="DD47" i="14"/>
  <c r="DK47" i="14" s="1"/>
  <c r="CG47" i="14"/>
  <c r="CN47" i="14" s="1"/>
  <c r="ET149" i="14"/>
  <c r="BX149" i="14"/>
  <c r="CK149" i="14"/>
  <c r="BZ155" i="14" l="1"/>
  <c r="CD155" i="14" s="1"/>
  <c r="CM159" i="14"/>
  <c r="EX167" i="14"/>
  <c r="EV149" i="14"/>
  <c r="DI165" i="14"/>
  <c r="CV150" i="14"/>
  <c r="CZ150" i="14" s="1"/>
  <c r="L119" i="14"/>
  <c r="M119" i="14"/>
  <c r="CA119" i="14" s="1"/>
  <c r="N119" i="14"/>
  <c r="CM119" i="14" s="1"/>
  <c r="S119" i="14"/>
  <c r="CW119" i="14" s="1"/>
  <c r="AD119" i="14"/>
  <c r="V119" i="14"/>
  <c r="U119" i="14"/>
  <c r="P108" i="14"/>
  <c r="DG108" i="14" s="1"/>
  <c r="Q119" i="14"/>
  <c r="CU119" i="14" s="1"/>
  <c r="K119" i="14"/>
  <c r="BY119" i="14" s="1"/>
  <c r="T119" i="14"/>
  <c r="CX119" i="14" s="1"/>
  <c r="AK119" i="14"/>
  <c r="AO119" i="23" s="1"/>
  <c r="AP119" i="23" s="1"/>
  <c r="H119" i="14"/>
  <c r="J119" i="14"/>
  <c r="CK119" i="14" s="1"/>
  <c r="AI119" i="14"/>
  <c r="CZ159" i="14"/>
  <c r="R119" i="14"/>
  <c r="I119" i="14"/>
  <c r="BW119" i="14" s="1"/>
  <c r="O119" i="14"/>
  <c r="CS119" i="14" s="1"/>
  <c r="BJ119" i="14"/>
  <c r="BL119" i="14" s="1"/>
  <c r="BM119" i="14" s="1"/>
  <c r="BS119" i="14"/>
  <c r="Z119" i="14"/>
  <c r="DA149" i="14"/>
  <c r="DB149" i="14" s="1"/>
  <c r="H168" i="14"/>
  <c r="CJ168" i="14" s="1"/>
  <c r="ET159" i="14"/>
  <c r="DE166" i="14"/>
  <c r="DD150" i="14"/>
  <c r="DK150" i="14" s="1"/>
  <c r="EX149" i="14"/>
  <c r="BS120" i="14"/>
  <c r="F120" i="14" s="1"/>
  <c r="EY149" i="14"/>
  <c r="W113" i="14"/>
  <c r="CV149" i="14"/>
  <c r="CZ149" i="14" s="1"/>
  <c r="DF150" i="14"/>
  <c r="BT160" i="14"/>
  <c r="DC167" i="14"/>
  <c r="H113" i="14"/>
  <c r="DE113" i="14" s="1"/>
  <c r="AI113" i="14"/>
  <c r="AJ159" i="14"/>
  <c r="EK159" i="14" s="1"/>
  <c r="EL159" i="14" s="1"/>
  <c r="EY150" i="14"/>
  <c r="DE159" i="14"/>
  <c r="DL159" i="14" s="1"/>
  <c r="F160" i="14"/>
  <c r="CD159" i="14"/>
  <c r="DI149" i="14"/>
  <c r="R120" i="14"/>
  <c r="CV120" i="14" s="1"/>
  <c r="CJ150" i="14"/>
  <c r="DO150" i="14" s="1"/>
  <c r="CX150" i="14"/>
  <c r="DA150" i="14" s="1"/>
  <c r="BM150" i="14"/>
  <c r="BN150" i="14" s="1"/>
  <c r="BQ150" i="14" s="1"/>
  <c r="E150" i="14" s="1"/>
  <c r="DF158" i="14"/>
  <c r="CH150" i="14"/>
  <c r="CK155" i="14"/>
  <c r="EX166" i="14"/>
  <c r="DF159" i="14"/>
  <c r="CI166" i="14"/>
  <c r="I110" i="14"/>
  <c r="BW110" i="14" s="1"/>
  <c r="M110" i="14"/>
  <c r="CA110" i="14" s="1"/>
  <c r="I108" i="14"/>
  <c r="BW108" i="14" s="1"/>
  <c r="Z108" i="14"/>
  <c r="EY159" i="14"/>
  <c r="O117" i="14"/>
  <c r="CS117" i="14" s="1"/>
  <c r="L108" i="14"/>
  <c r="BZ108" i="14" s="1"/>
  <c r="W108" i="14"/>
  <c r="AL159" i="14"/>
  <c r="BJ168" i="14"/>
  <c r="BL168" i="14" s="1"/>
  <c r="BM168" i="14" s="1"/>
  <c r="BN168" i="14" s="1"/>
  <c r="BO168" i="14" s="1"/>
  <c r="CC149" i="14"/>
  <c r="M108" i="14"/>
  <c r="CA108" i="14" s="1"/>
  <c r="CX159" i="14"/>
  <c r="DA159" i="14" s="1"/>
  <c r="DG159" i="14"/>
  <c r="K108" i="14"/>
  <c r="BY108" i="14" s="1"/>
  <c r="N108" i="14"/>
  <c r="CM108" i="14" s="1"/>
  <c r="AK108" i="14"/>
  <c r="AL108" i="14" s="1"/>
  <c r="Q108" i="14"/>
  <c r="CU108" i="14" s="1"/>
  <c r="U108" i="14"/>
  <c r="AH108" i="14"/>
  <c r="CT159" i="14"/>
  <c r="CY159" i="14" s="1"/>
  <c r="Q117" i="14"/>
  <c r="CU117" i="14" s="1"/>
  <c r="M117" i="14"/>
  <c r="CA117" i="14" s="1"/>
  <c r="CD149" i="14"/>
  <c r="T108" i="14"/>
  <c r="DI108" i="14" s="1"/>
  <c r="H108" i="14"/>
  <c r="DF108" i="14" s="1"/>
  <c r="AI108" i="14"/>
  <c r="S108" i="14"/>
  <c r="CW108" i="14" s="1"/>
  <c r="O108" i="14"/>
  <c r="CS108" i="14" s="1"/>
  <c r="R108" i="14"/>
  <c r="EX108" i="14" s="1"/>
  <c r="V168" i="14"/>
  <c r="AD108" i="14"/>
  <c r="BJ108" i="14"/>
  <c r="BL108" i="14" s="1"/>
  <c r="BM108" i="14" s="1"/>
  <c r="BN108" i="14" s="1"/>
  <c r="BS108" i="14"/>
  <c r="F108" i="14" s="1"/>
  <c r="J108" i="14"/>
  <c r="BX108" i="14" s="1"/>
  <c r="CC108" i="14" s="1"/>
  <c r="AH168" i="14"/>
  <c r="AK168" i="14"/>
  <c r="AL168" i="14" s="1"/>
  <c r="N117" i="14"/>
  <c r="CM117" i="14" s="1"/>
  <c r="AD117" i="14"/>
  <c r="S168" i="14"/>
  <c r="CW168" i="14" s="1"/>
  <c r="AJ187" i="14"/>
  <c r="EK187" i="14" s="1"/>
  <c r="EL187" i="14" s="1"/>
  <c r="CL159" i="14"/>
  <c r="CE159" i="14"/>
  <c r="EU159" i="14"/>
  <c r="BX159" i="14"/>
  <c r="CC159" i="14" s="1"/>
  <c r="AL157" i="14"/>
  <c r="CH159" i="14"/>
  <c r="DA59" i="14"/>
  <c r="EU152" i="14"/>
  <c r="CH157" i="14"/>
  <c r="DC159" i="14"/>
  <c r="DD159" i="14"/>
  <c r="DK159" i="14" s="1"/>
  <c r="CG159" i="14"/>
  <c r="CN159" i="14" s="1"/>
  <c r="CJ159" i="14"/>
  <c r="AI117" i="14"/>
  <c r="W117" i="14"/>
  <c r="R117" i="14"/>
  <c r="CV117" i="14" s="1"/>
  <c r="AK117" i="14"/>
  <c r="AO117" i="23" s="1"/>
  <c r="AP117" i="23" s="1"/>
  <c r="DG167" i="14"/>
  <c r="CI155" i="14"/>
  <c r="CP155" i="14" s="1"/>
  <c r="T117" i="14"/>
  <c r="EY117" i="14" s="1"/>
  <c r="AH117" i="14"/>
  <c r="BS117" i="14"/>
  <c r="F117" i="14" s="1"/>
  <c r="L117" i="14"/>
  <c r="CL117" i="14" s="1"/>
  <c r="V117" i="14"/>
  <c r="BU157" i="14"/>
  <c r="BV157" i="14" s="1"/>
  <c r="AD168" i="14"/>
  <c r="M168" i="14"/>
  <c r="CA168" i="14" s="1"/>
  <c r="BS168" i="14"/>
  <c r="F168" i="14" s="1"/>
  <c r="I168" i="14"/>
  <c r="BW168" i="14" s="1"/>
  <c r="BJ117" i="14"/>
  <c r="BL117" i="14" s="1"/>
  <c r="K117" i="14"/>
  <c r="BY117" i="14" s="1"/>
  <c r="U117" i="14"/>
  <c r="I117" i="14"/>
  <c r="BW117" i="14" s="1"/>
  <c r="Z117" i="14"/>
  <c r="S117" i="14"/>
  <c r="CW117" i="14" s="1"/>
  <c r="J168" i="14"/>
  <c r="BX168" i="14" s="1"/>
  <c r="U168" i="14"/>
  <c r="R168" i="14"/>
  <c r="EX168" i="14" s="1"/>
  <c r="Q168" i="14"/>
  <c r="CU168" i="14" s="1"/>
  <c r="N168" i="14"/>
  <c r="CB168" i="14" s="1"/>
  <c r="L168" i="14"/>
  <c r="CL168" i="14" s="1"/>
  <c r="CX118" i="14"/>
  <c r="DA118" i="14" s="1"/>
  <c r="H117" i="14"/>
  <c r="DD117" i="14" s="1"/>
  <c r="DF160" i="14"/>
  <c r="T168" i="14"/>
  <c r="EY168" i="14" s="1"/>
  <c r="AI168" i="14"/>
  <c r="P168" i="14"/>
  <c r="EW168" i="14" s="1"/>
  <c r="K168" i="14"/>
  <c r="BY168" i="14" s="1"/>
  <c r="O168" i="14"/>
  <c r="CS168" i="14" s="1"/>
  <c r="J117" i="14"/>
  <c r="BX117" i="14" s="1"/>
  <c r="Z168" i="14"/>
  <c r="EW155" i="14"/>
  <c r="CH118" i="14"/>
  <c r="EX118" i="14"/>
  <c r="Q109" i="14"/>
  <c r="CU109" i="14" s="1"/>
  <c r="U17" i="21"/>
  <c r="BJ164" i="14"/>
  <c r="BL164" i="14" s="1"/>
  <c r="M164" i="14"/>
  <c r="CA164" i="14" s="1"/>
  <c r="CI118" i="14"/>
  <c r="EW165" i="14"/>
  <c r="DG155" i="14"/>
  <c r="DG166" i="14"/>
  <c r="DF157" i="14"/>
  <c r="DO157" i="14" s="1"/>
  <c r="BM161" i="14"/>
  <c r="BN161" i="14" s="1"/>
  <c r="BO161" i="14" s="1"/>
  <c r="CT166" i="14"/>
  <c r="CY166" i="14" s="1"/>
  <c r="K109" i="14"/>
  <c r="BY109" i="14" s="1"/>
  <c r="CT165" i="14"/>
  <c r="CY165" i="14" s="1"/>
  <c r="CL152" i="14"/>
  <c r="W109" i="14"/>
  <c r="AH162" i="14"/>
  <c r="EW150" i="14"/>
  <c r="F157" i="14"/>
  <c r="DC155" i="14"/>
  <c r="CL150" i="14"/>
  <c r="EX89" i="14"/>
  <c r="CV155" i="14"/>
  <c r="CY161" i="14"/>
  <c r="DA166" i="14"/>
  <c r="DH118" i="14"/>
  <c r="CX167" i="14"/>
  <c r="DA167" i="14" s="1"/>
  <c r="EU157" i="14"/>
  <c r="EY166" i="14"/>
  <c r="BU165" i="14"/>
  <c r="BV165" i="14" s="1"/>
  <c r="DD118" i="14"/>
  <c r="DC157" i="14"/>
  <c r="CK150" i="14"/>
  <c r="CN150" i="14" s="1"/>
  <c r="BM158" i="14"/>
  <c r="BN158" i="14" s="1"/>
  <c r="BO158" i="14" s="1"/>
  <c r="CK118" i="14"/>
  <c r="I109" i="14"/>
  <c r="BW109" i="14" s="1"/>
  <c r="EY118" i="14"/>
  <c r="EY167" i="14"/>
  <c r="BU150" i="14"/>
  <c r="BV150" i="14" s="1"/>
  <c r="CL157" i="14"/>
  <c r="DI166" i="14"/>
  <c r="DG150" i="14"/>
  <c r="M109" i="14"/>
  <c r="CA109" i="14" s="1"/>
  <c r="DC160" i="14"/>
  <c r="DH155" i="14"/>
  <c r="T154" i="14"/>
  <c r="EY154" i="14" s="1"/>
  <c r="CC152" i="14"/>
  <c r="CZ166" i="14"/>
  <c r="CL155" i="14"/>
  <c r="CO155" i="14" s="1"/>
  <c r="CX155" i="14"/>
  <c r="DA155" i="14" s="1"/>
  <c r="W116" i="14"/>
  <c r="BU155" i="14"/>
  <c r="BV155" i="14" s="1"/>
  <c r="EY158" i="14"/>
  <c r="I104" i="14"/>
  <c r="BW104" i="14" s="1"/>
  <c r="CC155" i="14"/>
  <c r="DE150" i="14"/>
  <c r="DL150" i="14" s="1"/>
  <c r="CI150" i="14"/>
  <c r="CP150" i="14" s="1"/>
  <c r="CC166" i="14"/>
  <c r="CX165" i="14"/>
  <c r="DA165" i="14" s="1"/>
  <c r="Z120" i="14"/>
  <c r="BS112" i="14"/>
  <c r="F112" i="14" s="1"/>
  <c r="BX167" i="14"/>
  <c r="BU166" i="14"/>
  <c r="BV166" i="14" s="1"/>
  <c r="DH166" i="14"/>
  <c r="DK166" i="14" s="1"/>
  <c r="BS116" i="14"/>
  <c r="BU116" i="14" s="1"/>
  <c r="BV116" i="14" s="1"/>
  <c r="BJ116" i="14"/>
  <c r="BL116" i="14" s="1"/>
  <c r="BM116" i="14" s="1"/>
  <c r="CJ165" i="14"/>
  <c r="DO165" i="14" s="1"/>
  <c r="CH158" i="14"/>
  <c r="EX150" i="14"/>
  <c r="DF166" i="14"/>
  <c r="CY150" i="14"/>
  <c r="CD150" i="14"/>
  <c r="DE152" i="14"/>
  <c r="DL152" i="14" s="1"/>
  <c r="CL166" i="14"/>
  <c r="V68" i="14"/>
  <c r="DC152" i="14"/>
  <c r="DC150" i="14"/>
  <c r="CY155" i="14"/>
  <c r="T120" i="14"/>
  <c r="DI120" i="14" s="1"/>
  <c r="BJ112" i="14"/>
  <c r="BL112" i="14" s="1"/>
  <c r="BM112" i="14" s="1"/>
  <c r="BN112" i="14" s="1"/>
  <c r="DG157" i="14"/>
  <c r="AI116" i="14"/>
  <c r="AK116" i="14"/>
  <c r="AL116" i="14" s="1"/>
  <c r="BX157" i="14"/>
  <c r="CC157" i="14" s="1"/>
  <c r="CI165" i="14"/>
  <c r="CP165" i="14" s="1"/>
  <c r="CH166" i="14"/>
  <c r="CO166" i="14" s="1"/>
  <c r="U35" i="14"/>
  <c r="N110" i="14"/>
  <c r="CM110" i="14" s="1"/>
  <c r="Q113" i="14"/>
  <c r="CU113" i="14" s="1"/>
  <c r="CD152" i="14"/>
  <c r="CM118" i="14"/>
  <c r="EU150" i="14"/>
  <c r="CT158" i="14"/>
  <c r="CY158" i="14" s="1"/>
  <c r="BZ118" i="14"/>
  <c r="CD118" i="14" s="1"/>
  <c r="ET150" i="14"/>
  <c r="BT152" i="14"/>
  <c r="DF155" i="14"/>
  <c r="CL165" i="14"/>
  <c r="CM166" i="14"/>
  <c r="BU167" i="14"/>
  <c r="BV167" i="14" s="1"/>
  <c r="F150" i="14"/>
  <c r="EW158" i="14"/>
  <c r="DG160" i="14"/>
  <c r="F152" i="14"/>
  <c r="CJ155" i="14"/>
  <c r="DO155" i="14" s="1"/>
  <c r="CH160" i="14"/>
  <c r="CD157" i="14"/>
  <c r="AJ165" i="14"/>
  <c r="EK165" i="14" s="1"/>
  <c r="EL165" i="14" s="1"/>
  <c r="DD160" i="14"/>
  <c r="AO67" i="23"/>
  <c r="AP67" i="23" s="1"/>
  <c r="R104" i="14"/>
  <c r="EX104" i="14" s="1"/>
  <c r="AD104" i="14"/>
  <c r="S104" i="14"/>
  <c r="CW104" i="14" s="1"/>
  <c r="T104" i="14"/>
  <c r="DI104" i="14" s="1"/>
  <c r="N104" i="14"/>
  <c r="CB104" i="14" s="1"/>
  <c r="L104" i="14"/>
  <c r="CL104" i="14" s="1"/>
  <c r="M104" i="14"/>
  <c r="CA104" i="14" s="1"/>
  <c r="AI104" i="14"/>
  <c r="P104" i="14"/>
  <c r="DG104" i="14" s="1"/>
  <c r="AH104" i="14"/>
  <c r="J104" i="14"/>
  <c r="CK104" i="14" s="1"/>
  <c r="K104" i="14"/>
  <c r="BY104" i="14" s="1"/>
  <c r="BJ104" i="14"/>
  <c r="BL104" i="14" s="1"/>
  <c r="BM104" i="14" s="1"/>
  <c r="Z104" i="14"/>
  <c r="O104" i="14"/>
  <c r="CS104" i="14" s="1"/>
  <c r="AL150" i="14"/>
  <c r="AO161" i="23"/>
  <c r="AP161" i="23" s="1"/>
  <c r="AK162" i="14"/>
  <c r="Q162" i="14"/>
  <c r="CU162" i="14" s="1"/>
  <c r="N162" i="14"/>
  <c r="CM162" i="14" s="1"/>
  <c r="I162" i="14"/>
  <c r="BW162" i="14" s="1"/>
  <c r="U162" i="14"/>
  <c r="L162" i="14"/>
  <c r="BZ162" i="14" s="1"/>
  <c r="J162" i="14"/>
  <c r="BX162" i="14" s="1"/>
  <c r="P162" i="14"/>
  <c r="DG162" i="14" s="1"/>
  <c r="W162" i="14"/>
  <c r="Z162" i="14"/>
  <c r="V162" i="14"/>
  <c r="O162" i="14"/>
  <c r="CS162" i="14" s="1"/>
  <c r="R162" i="14"/>
  <c r="DH162" i="14" s="1"/>
  <c r="AI162" i="14"/>
  <c r="K162" i="14"/>
  <c r="BY162" i="14" s="1"/>
  <c r="BS162" i="14"/>
  <c r="F162" i="14" s="1"/>
  <c r="M162" i="14"/>
  <c r="CA162" i="14" s="1"/>
  <c r="EW152" i="14"/>
  <c r="CT152" i="14"/>
  <c r="CY152" i="14" s="1"/>
  <c r="DG152" i="14"/>
  <c r="V17" i="21"/>
  <c r="W17" i="21"/>
  <c r="Q17" i="21"/>
  <c r="Y17" i="21"/>
  <c r="A18" i="26" s="1"/>
  <c r="R17" i="21"/>
  <c r="S17" i="21"/>
  <c r="X17" i="21"/>
  <c r="CG157" i="14"/>
  <c r="CI157" i="14"/>
  <c r="DD157" i="14"/>
  <c r="DK157" i="14" s="1"/>
  <c r="DE157" i="14"/>
  <c r="DL157" i="14" s="1"/>
  <c r="BT158" i="14"/>
  <c r="BU158" i="14"/>
  <c r="BV158" i="14" s="1"/>
  <c r="DH160" i="14"/>
  <c r="CV160" i="14"/>
  <c r="CZ160" i="14" s="1"/>
  <c r="O109" i="14"/>
  <c r="CS109" i="14" s="1"/>
  <c r="P109" i="14"/>
  <c r="DG109" i="14" s="1"/>
  <c r="L109" i="14"/>
  <c r="CL109" i="14" s="1"/>
  <c r="T109" i="14"/>
  <c r="EY109" i="14" s="1"/>
  <c r="S109" i="14"/>
  <c r="CW109" i="14" s="1"/>
  <c r="AI109" i="14"/>
  <c r="BS109" i="14"/>
  <c r="F109" i="14" s="1"/>
  <c r="Z109" i="14"/>
  <c r="AD109" i="14"/>
  <c r="U109" i="14"/>
  <c r="J109" i="14"/>
  <c r="BX109" i="14" s="1"/>
  <c r="AK109" i="14"/>
  <c r="AL109" i="14" s="1"/>
  <c r="H109" i="14"/>
  <c r="CJ109" i="14" s="1"/>
  <c r="R109" i="14"/>
  <c r="DH109" i="14" s="1"/>
  <c r="N109" i="14"/>
  <c r="EV109" i="14" s="1"/>
  <c r="AH109" i="14"/>
  <c r="V109" i="14"/>
  <c r="CK160" i="14"/>
  <c r="CN160" i="14" s="1"/>
  <c r="ET160" i="14"/>
  <c r="DH165" i="14"/>
  <c r="EX165" i="14"/>
  <c r="EW161" i="14"/>
  <c r="DG161" i="14"/>
  <c r="ET161" i="14"/>
  <c r="BX161" i="14"/>
  <c r="CC161" i="14" s="1"/>
  <c r="ET166" i="14"/>
  <c r="CK166" i="14"/>
  <c r="CB155" i="14"/>
  <c r="CE155" i="14" s="1"/>
  <c r="EV155" i="14"/>
  <c r="CJ118" i="14"/>
  <c r="DF118" i="14"/>
  <c r="DC118" i="14"/>
  <c r="DJ118" i="14" s="1"/>
  <c r="CG118" i="14"/>
  <c r="CN118" i="14" s="1"/>
  <c r="N164" i="14"/>
  <c r="T164" i="14"/>
  <c r="EY164" i="14" s="1"/>
  <c r="L164" i="14"/>
  <c r="BZ164" i="14" s="1"/>
  <c r="H164" i="14"/>
  <c r="DF164" i="14" s="1"/>
  <c r="AH164" i="14"/>
  <c r="O164" i="14"/>
  <c r="CS164" i="14" s="1"/>
  <c r="CY164" i="14" s="1"/>
  <c r="R164" i="14"/>
  <c r="EX164" i="14" s="1"/>
  <c r="I164" i="14"/>
  <c r="BW164" i="14" s="1"/>
  <c r="Q164" i="14"/>
  <c r="CU164" i="14" s="1"/>
  <c r="K164" i="14"/>
  <c r="BY164" i="14" s="1"/>
  <c r="W164" i="14"/>
  <c r="AI164" i="14"/>
  <c r="Z164" i="14"/>
  <c r="J164" i="14"/>
  <c r="CK164" i="14" s="1"/>
  <c r="V164" i="14"/>
  <c r="AD164" i="14"/>
  <c r="U164" i="14"/>
  <c r="S164" i="14"/>
  <c r="CW164" i="14" s="1"/>
  <c r="AK164" i="14"/>
  <c r="AL164" i="14" s="1"/>
  <c r="S162" i="14"/>
  <c r="CW162" i="14" s="1"/>
  <c r="DA162" i="14" s="1"/>
  <c r="AD162" i="14"/>
  <c r="H162" i="14"/>
  <c r="CI162" i="14" s="1"/>
  <c r="BJ162" i="14"/>
  <c r="BL162" i="14" s="1"/>
  <c r="BM162" i="14" s="1"/>
  <c r="BN162" i="14" s="1"/>
  <c r="BQ162" i="14" s="1"/>
  <c r="E162" i="14" s="1"/>
  <c r="CZ155" i="14"/>
  <c r="CY160" i="14"/>
  <c r="BT167" i="14"/>
  <c r="DH158" i="14"/>
  <c r="DK158" i="14" s="1"/>
  <c r="CB118" i="14"/>
  <c r="CE118" i="14" s="1"/>
  <c r="BX67" i="14"/>
  <c r="CC67" i="14" s="1"/>
  <c r="F165" i="14"/>
  <c r="CL118" i="14"/>
  <c r="CB75" i="14"/>
  <c r="CE75" i="14" s="1"/>
  <c r="CV89" i="14"/>
  <c r="CZ89" i="14" s="1"/>
  <c r="ET118" i="14"/>
  <c r="CB160" i="14"/>
  <c r="CE160" i="14" s="1"/>
  <c r="CG155" i="14"/>
  <c r="DE155" i="14"/>
  <c r="AL155" i="14"/>
  <c r="CJ160" i="14"/>
  <c r="DE160" i="14"/>
  <c r="DL160" i="14" s="1"/>
  <c r="CB166" i="14"/>
  <c r="CE166" i="14" s="1"/>
  <c r="J58" i="14"/>
  <c r="BX58" i="14" s="1"/>
  <c r="AJ166" i="14"/>
  <c r="EK166" i="14" s="1"/>
  <c r="EL166" i="14" s="1"/>
  <c r="AJ155" i="14"/>
  <c r="EK155" i="14" s="1"/>
  <c r="EL155" i="14" s="1"/>
  <c r="CD166" i="14"/>
  <c r="AJ118" i="14"/>
  <c r="EK118" i="14" s="1"/>
  <c r="EL118" i="14" s="1"/>
  <c r="CZ167" i="14"/>
  <c r="CC150" i="14"/>
  <c r="EV161" i="14"/>
  <c r="DD155" i="14"/>
  <c r="CI160" i="14"/>
  <c r="AH154" i="14"/>
  <c r="P58" i="14"/>
  <c r="EW58" i="14" s="1"/>
  <c r="AJ150" i="14"/>
  <c r="EK150" i="14" s="1"/>
  <c r="EL150" i="14" s="1"/>
  <c r="AJ167" i="14"/>
  <c r="EK167" i="14" s="1"/>
  <c r="EL167" i="14" s="1"/>
  <c r="AL118" i="14"/>
  <c r="AO166" i="23"/>
  <c r="AP166" i="23" s="1"/>
  <c r="AI106" i="14"/>
  <c r="AL158" i="14"/>
  <c r="S106" i="14"/>
  <c r="CW106" i="14" s="1"/>
  <c r="K106" i="14"/>
  <c r="BY106" i="14" s="1"/>
  <c r="U116" i="14"/>
  <c r="I116" i="14"/>
  <c r="BW116" i="14" s="1"/>
  <c r="N116" i="14"/>
  <c r="CB116" i="14" s="1"/>
  <c r="DH167" i="14"/>
  <c r="AK36" i="14"/>
  <c r="AL36" i="14" s="1"/>
  <c r="AO165" i="23"/>
  <c r="AP165" i="23" s="1"/>
  <c r="DF152" i="14"/>
  <c r="DO152" i="14" s="1"/>
  <c r="CI152" i="14"/>
  <c r="CP152" i="14" s="1"/>
  <c r="DH76" i="14"/>
  <c r="BU89" i="14"/>
  <c r="BV89" i="14" s="1"/>
  <c r="ET155" i="14"/>
  <c r="W120" i="14"/>
  <c r="I112" i="14"/>
  <c r="BW112" i="14" s="1"/>
  <c r="J112" i="14"/>
  <c r="CK112" i="14" s="1"/>
  <c r="DI155" i="14"/>
  <c r="R116" i="14"/>
  <c r="EX116" i="14" s="1"/>
  <c r="O116" i="14"/>
  <c r="CS116" i="14" s="1"/>
  <c r="AD116" i="14"/>
  <c r="Z116" i="14"/>
  <c r="J116" i="14"/>
  <c r="BX116" i="14" s="1"/>
  <c r="K116" i="14"/>
  <c r="BY116" i="14" s="1"/>
  <c r="DC161" i="14"/>
  <c r="BT155" i="14"/>
  <c r="AL59" i="14"/>
  <c r="EU166" i="14"/>
  <c r="CG166" i="14"/>
  <c r="CJ166" i="14"/>
  <c r="L106" i="14"/>
  <c r="EU106" i="14" s="1"/>
  <c r="L135" i="14"/>
  <c r="BZ135" i="14" s="1"/>
  <c r="Q110" i="14"/>
  <c r="CU110" i="14" s="1"/>
  <c r="O133" i="14"/>
  <c r="CS133" i="14" s="1"/>
  <c r="I113" i="14"/>
  <c r="BW113" i="14" s="1"/>
  <c r="N133" i="14"/>
  <c r="CM133" i="14" s="1"/>
  <c r="CK165" i="14"/>
  <c r="CG152" i="14"/>
  <c r="DD152" i="14"/>
  <c r="V116" i="14"/>
  <c r="H116" i="14"/>
  <c r="CH116" i="14" s="1"/>
  <c r="Q116" i="14"/>
  <c r="CU116" i="14" s="1"/>
  <c r="EX161" i="14"/>
  <c r="EV150" i="14"/>
  <c r="L133" i="14"/>
  <c r="BZ133" i="14" s="1"/>
  <c r="CD133" i="14" s="1"/>
  <c r="CY118" i="14"/>
  <c r="CH152" i="14"/>
  <c r="U19" i="21"/>
  <c r="N120" i="14"/>
  <c r="CM120" i="14" s="1"/>
  <c r="M112" i="14"/>
  <c r="CA112" i="14" s="1"/>
  <c r="R112" i="14"/>
  <c r="CV112" i="14" s="1"/>
  <c r="P116" i="14"/>
  <c r="EW116" i="14" s="1"/>
  <c r="AH116" i="14"/>
  <c r="S116" i="14"/>
  <c r="CW116" i="14" s="1"/>
  <c r="M116" i="14"/>
  <c r="CA116" i="14" s="1"/>
  <c r="BX158" i="14"/>
  <c r="CC158" i="14" s="1"/>
  <c r="CB165" i="14"/>
  <c r="CE165" i="14" s="1"/>
  <c r="CC118" i="14"/>
  <c r="CH167" i="14"/>
  <c r="CO167" i="14" s="1"/>
  <c r="DC166" i="14"/>
  <c r="I106" i="14"/>
  <c r="BW106" i="14" s="1"/>
  <c r="BS36" i="14"/>
  <c r="BU36" i="14" s="1"/>
  <c r="BV36" i="14" s="1"/>
  <c r="AI135" i="14"/>
  <c r="N113" i="14"/>
  <c r="CM113" i="14" s="1"/>
  <c r="K113" i="14"/>
  <c r="BY113" i="14" s="1"/>
  <c r="AL160" i="14"/>
  <c r="BM167" i="14"/>
  <c r="BN167" i="14" s="1"/>
  <c r="BO167" i="14" s="1"/>
  <c r="AD120" i="14"/>
  <c r="AK120" i="14"/>
  <c r="AL120" i="14" s="1"/>
  <c r="BJ120" i="14"/>
  <c r="BL120" i="14" s="1"/>
  <c r="AI120" i="14"/>
  <c r="K112" i="14"/>
  <c r="BY112" i="14" s="1"/>
  <c r="H112" i="14"/>
  <c r="DF112" i="14" s="1"/>
  <c r="AI112" i="14"/>
  <c r="S112" i="14"/>
  <c r="CW112" i="14" s="1"/>
  <c r="N112" i="14"/>
  <c r="CM112" i="14" s="1"/>
  <c r="CV157" i="14"/>
  <c r="CZ157" i="14" s="1"/>
  <c r="EY161" i="14"/>
  <c r="DE165" i="14"/>
  <c r="CG165" i="14"/>
  <c r="DC158" i="14"/>
  <c r="DJ158" i="14" s="1"/>
  <c r="CG158" i="14"/>
  <c r="CG167" i="14"/>
  <c r="CN167" i="14" s="1"/>
  <c r="CC160" i="14"/>
  <c r="CB157" i="14"/>
  <c r="CE157" i="14" s="1"/>
  <c r="S120" i="14"/>
  <c r="CW120" i="14" s="1"/>
  <c r="H120" i="14"/>
  <c r="DE120" i="14" s="1"/>
  <c r="K120" i="14"/>
  <c r="BY120" i="14" s="1"/>
  <c r="Q120" i="14"/>
  <c r="CU120" i="14" s="1"/>
  <c r="P120" i="14"/>
  <c r="DG120" i="14" s="1"/>
  <c r="AH120" i="14"/>
  <c r="T112" i="14"/>
  <c r="EY112" i="14" s="1"/>
  <c r="Z112" i="14"/>
  <c r="L112" i="14"/>
  <c r="BZ112" i="14" s="1"/>
  <c r="P112" i="14"/>
  <c r="EW112" i="14" s="1"/>
  <c r="AH112" i="14"/>
  <c r="W112" i="14"/>
  <c r="ET167" i="14"/>
  <c r="DI161" i="14"/>
  <c r="DC165" i="14"/>
  <c r="DJ165" i="14" s="1"/>
  <c r="DD165" i="14"/>
  <c r="BZ160" i="14"/>
  <c r="CD160" i="14" s="1"/>
  <c r="CG161" i="14"/>
  <c r="CN161" i="14" s="1"/>
  <c r="DE158" i="14"/>
  <c r="CI158" i="14"/>
  <c r="CP158" i="14" s="1"/>
  <c r="CJ167" i="14"/>
  <c r="DO167" i="14" s="1"/>
  <c r="DD167" i="14"/>
  <c r="N106" i="14"/>
  <c r="EV106" i="14" s="1"/>
  <c r="T106" i="14"/>
  <c r="DI106" i="14" s="1"/>
  <c r="BJ106" i="14"/>
  <c r="BL106" i="14" s="1"/>
  <c r="BM106" i="14" s="1"/>
  <c r="BN106" i="14" s="1"/>
  <c r="M106" i="14"/>
  <c r="CA106" i="14" s="1"/>
  <c r="CL158" i="14"/>
  <c r="V35" i="14"/>
  <c r="M163" i="14"/>
  <c r="CA163" i="14" s="1"/>
  <c r="O163" i="14"/>
  <c r="CS163" i="14" s="1"/>
  <c r="U153" i="14"/>
  <c r="O113" i="14"/>
  <c r="CS113" i="14" s="1"/>
  <c r="M113" i="14"/>
  <c r="CA113" i="14" s="1"/>
  <c r="L113" i="14"/>
  <c r="BZ113" i="14" s="1"/>
  <c r="AK113" i="14"/>
  <c r="AL113" i="14" s="1"/>
  <c r="K163" i="14"/>
  <c r="BY163" i="14" s="1"/>
  <c r="AI153" i="14"/>
  <c r="AJ47" i="14"/>
  <c r="EK47" i="14" s="1"/>
  <c r="EL47" i="14" s="1"/>
  <c r="CZ161" i="14"/>
  <c r="AJ157" i="14"/>
  <c r="EK157" i="14" s="1"/>
  <c r="EL157" i="14" s="1"/>
  <c r="CY157" i="14"/>
  <c r="AJ158" i="14"/>
  <c r="EK158" i="14" s="1"/>
  <c r="EL158" i="14" s="1"/>
  <c r="AJ160" i="14"/>
  <c r="EK160" i="14" s="1"/>
  <c r="EL160" i="14" s="1"/>
  <c r="CZ165" i="14"/>
  <c r="F161" i="14"/>
  <c r="I120" i="14"/>
  <c r="BW120" i="14" s="1"/>
  <c r="M120" i="14"/>
  <c r="CA120" i="14" s="1"/>
  <c r="L120" i="14"/>
  <c r="CL120" i="14" s="1"/>
  <c r="O120" i="14"/>
  <c r="CS120" i="14" s="1"/>
  <c r="U120" i="14"/>
  <c r="V120" i="14"/>
  <c r="AD112" i="14"/>
  <c r="AK112" i="14"/>
  <c r="AL112" i="14" s="1"/>
  <c r="Q112" i="14"/>
  <c r="CU112" i="14" s="1"/>
  <c r="U112" i="14"/>
  <c r="V112" i="14"/>
  <c r="CH165" i="14"/>
  <c r="CL160" i="14"/>
  <c r="CJ158" i="14"/>
  <c r="ET152" i="14"/>
  <c r="DE167" i="14"/>
  <c r="DL167" i="14" s="1"/>
  <c r="CI167" i="14"/>
  <c r="R106" i="14"/>
  <c r="DH106" i="14" s="1"/>
  <c r="AH106" i="14"/>
  <c r="Z106" i="14"/>
  <c r="Q106" i="14"/>
  <c r="CU106" i="14" s="1"/>
  <c r="BZ158" i="14"/>
  <c r="CD158" i="14" s="1"/>
  <c r="BJ163" i="14"/>
  <c r="BL163" i="14" s="1"/>
  <c r="K110" i="14"/>
  <c r="BY110" i="14" s="1"/>
  <c r="AH110" i="14"/>
  <c r="M153" i="14"/>
  <c r="CA153" i="14" s="1"/>
  <c r="R113" i="14"/>
  <c r="CV113" i="14" s="1"/>
  <c r="BS153" i="14"/>
  <c r="F153" i="14" s="1"/>
  <c r="AH113" i="14"/>
  <c r="P113" i="14"/>
  <c r="EW113" i="14" s="1"/>
  <c r="BJ113" i="14"/>
  <c r="BL113" i="14" s="1"/>
  <c r="O106" i="14"/>
  <c r="CS106" i="14" s="1"/>
  <c r="J106" i="14"/>
  <c r="CK106" i="14" s="1"/>
  <c r="P106" i="14"/>
  <c r="EW106" i="14" s="1"/>
  <c r="I163" i="14"/>
  <c r="BW163" i="14" s="1"/>
  <c r="L163" i="14"/>
  <c r="BZ163" i="14" s="1"/>
  <c r="W110" i="14"/>
  <c r="W153" i="14"/>
  <c r="U113" i="14"/>
  <c r="T113" i="14"/>
  <c r="DI113" i="14" s="1"/>
  <c r="DL113" i="14" s="1"/>
  <c r="V113" i="14"/>
  <c r="J113" i="14"/>
  <c r="CK113" i="14" s="1"/>
  <c r="N153" i="14"/>
  <c r="CB153" i="14" s="1"/>
  <c r="S113" i="14"/>
  <c r="CW113" i="14" s="1"/>
  <c r="H153" i="14"/>
  <c r="DE153" i="14" s="1"/>
  <c r="BS113" i="14"/>
  <c r="BU113" i="14" s="1"/>
  <c r="BV113" i="14" s="1"/>
  <c r="AD113" i="14"/>
  <c r="CC167" i="14"/>
  <c r="EV165" i="14"/>
  <c r="F62" i="14"/>
  <c r="CB167" i="14"/>
  <c r="CE167" i="14" s="1"/>
  <c r="CB150" i="14"/>
  <c r="CE150" i="14" s="1"/>
  <c r="BX165" i="14"/>
  <c r="CC165" i="14" s="1"/>
  <c r="CL161" i="14"/>
  <c r="F47" i="14"/>
  <c r="EW157" i="14"/>
  <c r="EU167" i="14"/>
  <c r="Y19" i="21"/>
  <c r="D20" i="26" s="1"/>
  <c r="T19" i="21"/>
  <c r="CK158" i="14"/>
  <c r="DH161" i="14"/>
  <c r="DK161" i="14" s="1"/>
  <c r="CM167" i="14"/>
  <c r="DI158" i="14"/>
  <c r="K135" i="14"/>
  <c r="BY135" i="14" s="1"/>
  <c r="I135" i="14"/>
  <c r="BW135" i="14" s="1"/>
  <c r="AH36" i="14"/>
  <c r="M135" i="14"/>
  <c r="CA135" i="14" s="1"/>
  <c r="AD133" i="14"/>
  <c r="S133" i="14"/>
  <c r="CW133" i="14" s="1"/>
  <c r="P133" i="14"/>
  <c r="DG133" i="14" s="1"/>
  <c r="T133" i="14"/>
  <c r="EY133" i="14" s="1"/>
  <c r="CE161" i="14"/>
  <c r="CZ158" i="14"/>
  <c r="V19" i="21"/>
  <c r="BZ167" i="14"/>
  <c r="CD167" i="14" s="1"/>
  <c r="CK157" i="14"/>
  <c r="J135" i="14"/>
  <c r="ET135" i="14" s="1"/>
  <c r="H36" i="14"/>
  <c r="CI36" i="14" s="1"/>
  <c r="CP36" i="14" s="1"/>
  <c r="R135" i="14"/>
  <c r="EX135" i="14" s="1"/>
  <c r="S135" i="14"/>
  <c r="CW135" i="14" s="1"/>
  <c r="R133" i="14"/>
  <c r="CV133" i="14" s="1"/>
  <c r="M133" i="14"/>
  <c r="CA133" i="14" s="1"/>
  <c r="BJ133" i="14"/>
  <c r="BL133" i="14" s="1"/>
  <c r="I133" i="14"/>
  <c r="BW133" i="14" s="1"/>
  <c r="U133" i="14"/>
  <c r="BZ161" i="14"/>
  <c r="CD161" i="14" s="1"/>
  <c r="DG65" i="14"/>
  <c r="S19" i="21"/>
  <c r="W19" i="21"/>
  <c r="O135" i="14"/>
  <c r="CS135" i="14" s="1"/>
  <c r="Z36" i="14"/>
  <c r="J133" i="14"/>
  <c r="BX133" i="14" s="1"/>
  <c r="AH133" i="14"/>
  <c r="W133" i="14"/>
  <c r="AK133" i="14"/>
  <c r="AL133" i="14" s="1"/>
  <c r="EX158" i="14"/>
  <c r="EW160" i="14"/>
  <c r="CT167" i="14"/>
  <c r="CY167" i="14" s="1"/>
  <c r="CI59" i="14"/>
  <c r="EU165" i="14"/>
  <c r="S58" i="14"/>
  <c r="CW58" i="14" s="1"/>
  <c r="CX152" i="14"/>
  <c r="DA152" i="14" s="1"/>
  <c r="EY160" i="14"/>
  <c r="AO167" i="23"/>
  <c r="AP167" i="23" s="1"/>
  <c r="DI89" i="14"/>
  <c r="BX59" i="14"/>
  <c r="CC59" i="14" s="1"/>
  <c r="Q58" i="14"/>
  <c r="CU58" i="14" s="1"/>
  <c r="O58" i="14"/>
  <c r="CS58" i="14" s="1"/>
  <c r="BT89" i="14"/>
  <c r="BT47" i="14"/>
  <c r="Q19" i="21"/>
  <c r="EV152" i="14"/>
  <c r="CX160" i="14"/>
  <c r="DA160" i="14" s="1"/>
  <c r="CM160" i="14"/>
  <c r="CM161" i="14"/>
  <c r="CV152" i="14"/>
  <c r="CZ152" i="14" s="1"/>
  <c r="CE158" i="14"/>
  <c r="DA158" i="14"/>
  <c r="V58" i="14"/>
  <c r="H68" i="14"/>
  <c r="DC68" i="14" s="1"/>
  <c r="U36" i="14"/>
  <c r="M154" i="14"/>
  <c r="CA154" i="14" s="1"/>
  <c r="AI36" i="14"/>
  <c r="Z133" i="14"/>
  <c r="AI133" i="14"/>
  <c r="T135" i="14"/>
  <c r="DI135" i="14" s="1"/>
  <c r="BS133" i="14"/>
  <c r="BT133" i="14" s="1"/>
  <c r="V133" i="14"/>
  <c r="Q133" i="14"/>
  <c r="CU133" i="14" s="1"/>
  <c r="H133" i="14"/>
  <c r="CJ133" i="14" s="1"/>
  <c r="BS154" i="14"/>
  <c r="BT154" i="14" s="1"/>
  <c r="CM76" i="14"/>
  <c r="DA161" i="14"/>
  <c r="DI163" i="14"/>
  <c r="CV153" i="14"/>
  <c r="CK152" i="14"/>
  <c r="EY157" i="14"/>
  <c r="H35" i="14"/>
  <c r="CH35" i="14" s="1"/>
  <c r="CO35" i="14" s="1"/>
  <c r="Z35" i="14"/>
  <c r="V163" i="14"/>
  <c r="Z163" i="14"/>
  <c r="AK110" i="14"/>
  <c r="AO110" i="23" s="1"/>
  <c r="AP110" i="23" s="1"/>
  <c r="W163" i="14"/>
  <c r="AH163" i="14"/>
  <c r="T110" i="14"/>
  <c r="CX110" i="14" s="1"/>
  <c r="AI163" i="14"/>
  <c r="N163" i="14"/>
  <c r="EV163" i="14" s="1"/>
  <c r="U163" i="14"/>
  <c r="Q153" i="14"/>
  <c r="CU153" i="14" s="1"/>
  <c r="I153" i="14"/>
  <c r="BW153" i="14" s="1"/>
  <c r="Z153" i="14"/>
  <c r="BJ153" i="14"/>
  <c r="BL153" i="14" s="1"/>
  <c r="BM153" i="14" s="1"/>
  <c r="AH153" i="14"/>
  <c r="H110" i="14"/>
  <c r="DC110" i="14" s="1"/>
  <c r="O110" i="14"/>
  <c r="CS110" i="14" s="1"/>
  <c r="R110" i="14"/>
  <c r="DH110" i="14" s="1"/>
  <c r="EX157" i="14"/>
  <c r="CH161" i="14"/>
  <c r="DF161" i="14"/>
  <c r="EY163" i="14"/>
  <c r="DH153" i="14"/>
  <c r="CX157" i="14"/>
  <c r="DA157" i="14" s="1"/>
  <c r="BS35" i="14"/>
  <c r="BT35" i="14" s="1"/>
  <c r="AK35" i="14"/>
  <c r="AL35" i="14" s="1"/>
  <c r="BS163" i="14"/>
  <c r="F163" i="14" s="1"/>
  <c r="P163" i="14"/>
  <c r="DG163" i="14" s="1"/>
  <c r="P110" i="14"/>
  <c r="DG110" i="14" s="1"/>
  <c r="BS110" i="14"/>
  <c r="F110" i="14" s="1"/>
  <c r="S163" i="14"/>
  <c r="CW163" i="14" s="1"/>
  <c r="DA163" i="14" s="1"/>
  <c r="Z110" i="14"/>
  <c r="Q163" i="14"/>
  <c r="CU163" i="14" s="1"/>
  <c r="U110" i="14"/>
  <c r="P153" i="14"/>
  <c r="CT153" i="14" s="1"/>
  <c r="S153" i="14"/>
  <c r="CW153" i="14" s="1"/>
  <c r="AK153" i="14"/>
  <c r="AL153" i="14" s="1"/>
  <c r="W35" i="14"/>
  <c r="V153" i="14"/>
  <c r="O153" i="14"/>
  <c r="CS153" i="14" s="1"/>
  <c r="AD110" i="14"/>
  <c r="AD163" i="14"/>
  <c r="H163" i="14"/>
  <c r="CJ163" i="14" s="1"/>
  <c r="K153" i="14"/>
  <c r="BY153" i="14" s="1"/>
  <c r="AJ152" i="14"/>
  <c r="EK152" i="14" s="1"/>
  <c r="EL152" i="14" s="1"/>
  <c r="CM157" i="14"/>
  <c r="BU161" i="14"/>
  <c r="BV161" i="14" s="1"/>
  <c r="CI161" i="14"/>
  <c r="CJ161" i="14"/>
  <c r="AL152" i="14"/>
  <c r="DE161" i="14"/>
  <c r="BJ35" i="14"/>
  <c r="BL35" i="14" s="1"/>
  <c r="AH35" i="14"/>
  <c r="AI35" i="14"/>
  <c r="AK163" i="14"/>
  <c r="AL163" i="14" s="1"/>
  <c r="R163" i="14"/>
  <c r="CV163" i="14" s="1"/>
  <c r="J163" i="14"/>
  <c r="BX163" i="14" s="1"/>
  <c r="V110" i="14"/>
  <c r="L110" i="14"/>
  <c r="CL110" i="14" s="1"/>
  <c r="S110" i="14"/>
  <c r="CW110" i="14" s="1"/>
  <c r="BJ110" i="14"/>
  <c r="BL110" i="14" s="1"/>
  <c r="BM110" i="14" s="1"/>
  <c r="L153" i="14"/>
  <c r="CL153" i="14" s="1"/>
  <c r="J153" i="14"/>
  <c r="ET153" i="14" s="1"/>
  <c r="T153" i="14"/>
  <c r="DI153" i="14" s="1"/>
  <c r="J110" i="14"/>
  <c r="CK110" i="14" s="1"/>
  <c r="AD153" i="14"/>
  <c r="AO47" i="23"/>
  <c r="AP47" i="23" s="1"/>
  <c r="BT65" i="14"/>
  <c r="EV75" i="14"/>
  <c r="ET59" i="14"/>
  <c r="K154" i="14"/>
  <c r="BY154" i="14" s="1"/>
  <c r="Q154" i="14"/>
  <c r="CU154" i="14" s="1"/>
  <c r="GO50" i="20"/>
  <c r="GP50" i="20" s="1"/>
  <c r="BT73" i="14"/>
  <c r="F75" i="14"/>
  <c r="CB76" i="14"/>
  <c r="CE76" i="14" s="1"/>
  <c r="EX76" i="14"/>
  <c r="EY152" i="14"/>
  <c r="CB152" i="14"/>
  <c r="CE152" i="14" s="1"/>
  <c r="CG75" i="14"/>
  <c r="CN75" i="14" s="1"/>
  <c r="Y9" i="21"/>
  <c r="A10" i="26" s="1"/>
  <c r="DH152" i="14"/>
  <c r="DH154" i="14"/>
  <c r="CJ59" i="14"/>
  <c r="H58" i="14"/>
  <c r="CJ58" i="14" s="1"/>
  <c r="W58" i="14"/>
  <c r="AI58" i="14"/>
  <c r="T58" i="14"/>
  <c r="EY58" i="14" s="1"/>
  <c r="Z135" i="14"/>
  <c r="V36" i="14"/>
  <c r="U135" i="14"/>
  <c r="AH135" i="14"/>
  <c r="BJ135" i="14"/>
  <c r="BL135" i="14" s="1"/>
  <c r="BM135" i="14" s="1"/>
  <c r="BN135" i="14" s="1"/>
  <c r="BR135" i="14" s="1"/>
  <c r="N135" i="14"/>
  <c r="EV135" i="14" s="1"/>
  <c r="W154" i="14"/>
  <c r="S154" i="14"/>
  <c r="CW154" i="14" s="1"/>
  <c r="AD58" i="14"/>
  <c r="CX75" i="14"/>
  <c r="DA75" i="14" s="1"/>
  <c r="ET89" i="14"/>
  <c r="AK58" i="14"/>
  <c r="AL58" i="14" s="1"/>
  <c r="BS58" i="14"/>
  <c r="BT58" i="14" s="1"/>
  <c r="N58" i="14"/>
  <c r="EV58" i="14" s="1"/>
  <c r="M58" i="14"/>
  <c r="CA58" i="14" s="1"/>
  <c r="Z58" i="14"/>
  <c r="BJ58" i="14"/>
  <c r="BL58" i="14" s="1"/>
  <c r="CV73" i="14"/>
  <c r="CZ73" i="14" s="1"/>
  <c r="BU60" i="14"/>
  <c r="BV60" i="14" s="1"/>
  <c r="F65" i="14"/>
  <c r="DF75" i="14"/>
  <c r="CT75" i="14"/>
  <c r="CY75" i="14" s="1"/>
  <c r="CV154" i="14"/>
  <c r="DD59" i="14"/>
  <c r="I58" i="14"/>
  <c r="BW58" i="14" s="1"/>
  <c r="R58" i="14"/>
  <c r="EX58" i="14" s="1"/>
  <c r="L58" i="14"/>
  <c r="BZ58" i="14" s="1"/>
  <c r="CD58" i="14" s="1"/>
  <c r="U58" i="14"/>
  <c r="AK135" i="14"/>
  <c r="AO135" i="23" s="1"/>
  <c r="AP135" i="23" s="1"/>
  <c r="W135" i="14"/>
  <c r="BJ36" i="14"/>
  <c r="BL36" i="14" s="1"/>
  <c r="H135" i="14"/>
  <c r="CJ135" i="14" s="1"/>
  <c r="BS135" i="14"/>
  <c r="BT135" i="14" s="1"/>
  <c r="AD135" i="14"/>
  <c r="V135" i="14"/>
  <c r="J154" i="14"/>
  <c r="CK154" i="14" s="1"/>
  <c r="P154" i="14"/>
  <c r="DG154" i="14" s="1"/>
  <c r="AK154" i="14"/>
  <c r="AL154" i="14" s="1"/>
  <c r="P135" i="14"/>
  <c r="DG135" i="14" s="1"/>
  <c r="K88" i="14"/>
  <c r="BY88" i="14" s="1"/>
  <c r="AD36" i="14"/>
  <c r="AH58" i="14"/>
  <c r="O154" i="14"/>
  <c r="CS154" i="14" s="1"/>
  <c r="BU73" i="14"/>
  <c r="BV73" i="14" s="1"/>
  <c r="BT60" i="14"/>
  <c r="ET67" i="14"/>
  <c r="AL20" i="14"/>
  <c r="EY75" i="14"/>
  <c r="EY89" i="14"/>
  <c r="AL63" i="14"/>
  <c r="CH59" i="14"/>
  <c r="DC59" i="14"/>
  <c r="U154" i="14"/>
  <c r="BJ154" i="14"/>
  <c r="BL154" i="14" s="1"/>
  <c r="BM154" i="14" s="1"/>
  <c r="BN154" i="14" s="1"/>
  <c r="BP154" i="14" s="1"/>
  <c r="D154" i="14" s="1"/>
  <c r="AI154" i="14"/>
  <c r="AD154" i="14"/>
  <c r="V154" i="14"/>
  <c r="Z154" i="14"/>
  <c r="CK89" i="14"/>
  <c r="DE59" i="14"/>
  <c r="I154" i="14"/>
  <c r="BW154" i="14" s="1"/>
  <c r="H154" i="14"/>
  <c r="DE154" i="14" s="1"/>
  <c r="N154" i="14"/>
  <c r="CB154" i="14" s="1"/>
  <c r="L154" i="14"/>
  <c r="EU154" i="14" s="1"/>
  <c r="BX75" i="14"/>
  <c r="CC75" i="14" s="1"/>
  <c r="EW93" i="14"/>
  <c r="S37" i="21"/>
  <c r="F95" i="14"/>
  <c r="CY65" i="14"/>
  <c r="DH73" i="14"/>
  <c r="BU75" i="14"/>
  <c r="BV75" i="14" s="1"/>
  <c r="EW65" i="14"/>
  <c r="ET85" i="14"/>
  <c r="CJ75" i="14"/>
  <c r="DE75" i="14"/>
  <c r="DL75" i="14" s="1"/>
  <c r="ET93" i="14"/>
  <c r="BJ19" i="14"/>
  <c r="BL19" i="14" s="1"/>
  <c r="ET72" i="14"/>
  <c r="CI75" i="14"/>
  <c r="CP75" i="14" s="1"/>
  <c r="DC75" i="14"/>
  <c r="DG75" i="14"/>
  <c r="CZ63" i="14"/>
  <c r="DH61" i="14"/>
  <c r="DD75" i="14"/>
  <c r="CC89" i="14"/>
  <c r="AJ75" i="14"/>
  <c r="EK75" i="14" s="1"/>
  <c r="EL75" i="14" s="1"/>
  <c r="AL89" i="14"/>
  <c r="CI44" i="14"/>
  <c r="CP44" i="14" s="1"/>
  <c r="CH42" i="14"/>
  <c r="CO42" i="14" s="1"/>
  <c r="CG73" i="14"/>
  <c r="CN73" i="14" s="1"/>
  <c r="DF59" i="14"/>
  <c r="BZ75" i="14"/>
  <c r="CD75" i="14" s="1"/>
  <c r="DF63" i="14"/>
  <c r="ET82" i="14"/>
  <c r="ET75" i="14"/>
  <c r="EU72" i="14"/>
  <c r="DC48" i="14"/>
  <c r="DJ48" i="14" s="1"/>
  <c r="CJ37" i="14"/>
  <c r="CG67" i="14"/>
  <c r="CN67" i="14" s="1"/>
  <c r="I88" i="14"/>
  <c r="BW88" i="14" s="1"/>
  <c r="DF48" i="14"/>
  <c r="DE45" i="14"/>
  <c r="DL45" i="14" s="1"/>
  <c r="CG87" i="14"/>
  <c r="EU75" i="14"/>
  <c r="EU82" i="14"/>
  <c r="BT30" i="14"/>
  <c r="Y37" i="21"/>
  <c r="C38" i="26" s="1"/>
  <c r="EX63" i="14"/>
  <c r="L88" i="14"/>
  <c r="CL88" i="14" s="1"/>
  <c r="AD12" i="14"/>
  <c r="CE138" i="14"/>
  <c r="AJ63" i="14"/>
  <c r="EK63" i="14" s="1"/>
  <c r="EL63" i="14" s="1"/>
  <c r="CY73" i="14"/>
  <c r="AJ20" i="14"/>
  <c r="EK20" i="14" s="1"/>
  <c r="EL20" i="14" s="1"/>
  <c r="CD65" i="14"/>
  <c r="CZ60" i="14"/>
  <c r="DF62" i="14"/>
  <c r="DO62" i="14" s="1"/>
  <c r="CH63" i="14"/>
  <c r="DF67" i="14"/>
  <c r="W24" i="21"/>
  <c r="J66" i="14"/>
  <c r="CK66" i="14" s="1"/>
  <c r="AL75" i="14"/>
  <c r="CG18" i="14"/>
  <c r="CN18" i="14" s="1"/>
  <c r="DE87" i="14"/>
  <c r="DL87" i="14" s="1"/>
  <c r="EV96" i="14"/>
  <c r="AD66" i="14"/>
  <c r="DE62" i="14"/>
  <c r="AL72" i="14"/>
  <c r="DE151" i="14"/>
  <c r="DD49" i="14"/>
  <c r="DK49" i="14" s="1"/>
  <c r="CJ70" i="14"/>
  <c r="DE37" i="14"/>
  <c r="DL37" i="14" s="1"/>
  <c r="DG76" i="14"/>
  <c r="DJ76" i="14" s="1"/>
  <c r="CM89" i="14"/>
  <c r="DD63" i="14"/>
  <c r="EX67" i="14"/>
  <c r="T24" i="21"/>
  <c r="Z13" i="14"/>
  <c r="AH88" i="14"/>
  <c r="Q88" i="14"/>
  <c r="CU88" i="14" s="1"/>
  <c r="N88" i="14"/>
  <c r="EV88" i="14" s="1"/>
  <c r="K74" i="14"/>
  <c r="BY74" i="14" s="1"/>
  <c r="CJ44" i="14"/>
  <c r="DD45" i="14"/>
  <c r="DK45" i="14" s="1"/>
  <c r="CJ18" i="14"/>
  <c r="DO18" i="14" s="1"/>
  <c r="CH151" i="14"/>
  <c r="CI49" i="14"/>
  <c r="CP49" i="14" s="1"/>
  <c r="DE70" i="14"/>
  <c r="DI59" i="14"/>
  <c r="CL72" i="14"/>
  <c r="EW76" i="14"/>
  <c r="BT95" i="14"/>
  <c r="CJ63" i="14"/>
  <c r="V13" i="14"/>
  <c r="BS88" i="14"/>
  <c r="F88" i="14" s="1"/>
  <c r="P88" i="14"/>
  <c r="DG88" i="14" s="1"/>
  <c r="S74" i="14"/>
  <c r="CW74" i="14" s="1"/>
  <c r="AJ93" i="14"/>
  <c r="EK93" i="14" s="1"/>
  <c r="EL93" i="14" s="1"/>
  <c r="AK74" i="14"/>
  <c r="AL74" i="14" s="1"/>
  <c r="BU70" i="14"/>
  <c r="BV70" i="14" s="1"/>
  <c r="DH75" i="14"/>
  <c r="R74" i="14"/>
  <c r="CV74" i="14" s="1"/>
  <c r="U74" i="14"/>
  <c r="W74" i="14"/>
  <c r="J74" i="14"/>
  <c r="BX74" i="14" s="1"/>
  <c r="T74" i="14"/>
  <c r="DI74" i="14" s="1"/>
  <c r="DD62" i="14"/>
  <c r="DD48" i="14"/>
  <c r="DK48" i="14" s="1"/>
  <c r="DF44" i="14"/>
  <c r="CV75" i="14"/>
  <c r="CZ75" i="14" s="1"/>
  <c r="DF45" i="14"/>
  <c r="BM59" i="14"/>
  <c r="BN59" i="14" s="1"/>
  <c r="BP59" i="14" s="1"/>
  <c r="D59" i="14" s="1"/>
  <c r="CH18" i="14"/>
  <c r="CO18" i="14" s="1"/>
  <c r="DC87" i="14"/>
  <c r="DD151" i="14"/>
  <c r="EX57" i="14"/>
  <c r="BZ73" i="14"/>
  <c r="CD73" i="14" s="1"/>
  <c r="DG93" i="14"/>
  <c r="CH49" i="14"/>
  <c r="CO49" i="14" s="1"/>
  <c r="F72" i="14"/>
  <c r="DG60" i="14"/>
  <c r="CX61" i="14"/>
  <c r="DA61" i="14" s="1"/>
  <c r="CZ70" i="14"/>
  <c r="DC70" i="14"/>
  <c r="CX62" i="14"/>
  <c r="DA62" i="14" s="1"/>
  <c r="CB96" i="14"/>
  <c r="CE96" i="14" s="1"/>
  <c r="CH37" i="14"/>
  <c r="CO37" i="14" s="1"/>
  <c r="CL70" i="14"/>
  <c r="X37" i="21"/>
  <c r="ET63" i="14"/>
  <c r="EX95" i="14"/>
  <c r="CB89" i="14"/>
  <c r="CE89" i="14" s="1"/>
  <c r="BX88" i="14"/>
  <c r="AO65" i="23"/>
  <c r="AP65" i="23" s="1"/>
  <c r="DH63" i="14"/>
  <c r="CI63" i="14"/>
  <c r="DC63" i="14"/>
  <c r="CH67" i="14"/>
  <c r="DH67" i="14"/>
  <c r="U24" i="21"/>
  <c r="BX87" i="14"/>
  <c r="CC87" i="14" s="1"/>
  <c r="BJ13" i="14"/>
  <c r="BL13" i="14" s="1"/>
  <c r="P74" i="14"/>
  <c r="EW74" i="14" s="1"/>
  <c r="H74" i="14"/>
  <c r="CG74" i="14" s="1"/>
  <c r="BS74" i="14"/>
  <c r="BT74" i="14" s="1"/>
  <c r="Q74" i="14"/>
  <c r="CU74" i="14" s="1"/>
  <c r="W66" i="14"/>
  <c r="T88" i="14"/>
  <c r="EY88" i="14" s="1"/>
  <c r="M66" i="14"/>
  <c r="CA66" i="14" s="1"/>
  <c r="V12" i="14"/>
  <c r="V74" i="14"/>
  <c r="CI62" i="14"/>
  <c r="BZ62" i="14"/>
  <c r="CD62" i="14" s="1"/>
  <c r="DE48" i="14"/>
  <c r="DL48" i="14" s="1"/>
  <c r="CG44" i="14"/>
  <c r="CN44" i="14" s="1"/>
  <c r="DC45" i="14"/>
  <c r="DJ45" i="14" s="1"/>
  <c r="DE18" i="14"/>
  <c r="DL18" i="14" s="1"/>
  <c r="DD87" i="14"/>
  <c r="DK87" i="14" s="1"/>
  <c r="DF151" i="14"/>
  <c r="CV57" i="14"/>
  <c r="CZ57" i="14" s="1"/>
  <c r="DF49" i="14"/>
  <c r="DO49" i="14" s="1"/>
  <c r="BT72" i="14"/>
  <c r="CT60" i="14"/>
  <c r="CY60" i="14" s="1"/>
  <c r="CH70" i="14"/>
  <c r="CO70" i="14" s="1"/>
  <c r="EY59" i="14"/>
  <c r="GO51" i="20"/>
  <c r="GP51" i="20" s="1"/>
  <c r="CG37" i="14"/>
  <c r="CN37" i="14" s="1"/>
  <c r="BZ70" i="14"/>
  <c r="CD70" i="14" s="1"/>
  <c r="T37" i="21"/>
  <c r="CK63" i="14"/>
  <c r="ET88" i="14"/>
  <c r="CG63" i="14"/>
  <c r="DD67" i="14"/>
  <c r="X24" i="21"/>
  <c r="CK87" i="14"/>
  <c r="AL76" i="14"/>
  <c r="GO65" i="20"/>
  <c r="GP65" i="20" s="1"/>
  <c r="AI74" i="14"/>
  <c r="N74" i="14"/>
  <c r="CM74" i="14" s="1"/>
  <c r="M74" i="14"/>
  <c r="CA74" i="14" s="1"/>
  <c r="AD74" i="14"/>
  <c r="BJ74" i="14"/>
  <c r="BL74" i="14" s="1"/>
  <c r="BM74" i="14" s="1"/>
  <c r="BN74" i="14" s="1"/>
  <c r="BR74" i="14" s="1"/>
  <c r="I74" i="14"/>
  <c r="BW74" i="14" s="1"/>
  <c r="O74" i="14"/>
  <c r="CS74" i="14" s="1"/>
  <c r="N66" i="14"/>
  <c r="EV66" i="14" s="1"/>
  <c r="W88" i="14"/>
  <c r="L74" i="14"/>
  <c r="BZ74" i="14" s="1"/>
  <c r="BJ66" i="14"/>
  <c r="BL66" i="14" s="1"/>
  <c r="BM66" i="14" s="1"/>
  <c r="BN66" i="14" s="1"/>
  <c r="BJ88" i="14"/>
  <c r="BL88" i="14" s="1"/>
  <c r="BM88" i="14" s="1"/>
  <c r="BN88" i="14" s="1"/>
  <c r="BP88" i="14" s="1"/>
  <c r="D88" i="14" s="1"/>
  <c r="Z74" i="14"/>
  <c r="AH12" i="14"/>
  <c r="CY76" i="14"/>
  <c r="CH20" i="14"/>
  <c r="CO20" i="14" s="1"/>
  <c r="DH60" i="14"/>
  <c r="DO175" i="14"/>
  <c r="CX151" i="14"/>
  <c r="DA151" i="14" s="1"/>
  <c r="CH89" i="14"/>
  <c r="CI20" i="14"/>
  <c r="CP20" i="14" s="1"/>
  <c r="AH13" i="14"/>
  <c r="HA19" i="20"/>
  <c r="HB19" i="20" s="1"/>
  <c r="HC19" i="20" s="1"/>
  <c r="AO44" i="23"/>
  <c r="AP44" i="23" s="1"/>
  <c r="EX60" i="14"/>
  <c r="Q4" i="21"/>
  <c r="CB61" i="14"/>
  <c r="CE61" i="14" s="1"/>
  <c r="CJ20" i="14"/>
  <c r="BJ38" i="14"/>
  <c r="BL38" i="14" s="1"/>
  <c r="BM38" i="14" s="1"/>
  <c r="CJ48" i="14"/>
  <c r="CG48" i="14"/>
  <c r="CN48" i="14" s="1"/>
  <c r="DD44" i="14"/>
  <c r="DK44" i="14" s="1"/>
  <c r="DE44" i="14"/>
  <c r="DL44" i="14" s="1"/>
  <c r="CH45" i="14"/>
  <c r="CO45" i="14" s="1"/>
  <c r="CG45" i="14"/>
  <c r="CN45" i="14" s="1"/>
  <c r="DD18" i="14"/>
  <c r="DK18" i="14" s="1"/>
  <c r="CI18" i="14"/>
  <c r="CP18" i="14" s="1"/>
  <c r="DF87" i="14"/>
  <c r="CH87" i="14"/>
  <c r="CI151" i="14"/>
  <c r="DC151" i="14"/>
  <c r="CH22" i="14"/>
  <c r="CO22" i="14" s="1"/>
  <c r="EU73" i="14"/>
  <c r="DC49" i="14"/>
  <c r="DJ49" i="14" s="1"/>
  <c r="DE49" i="14"/>
  <c r="DL49" i="14" s="1"/>
  <c r="DI61" i="14"/>
  <c r="CG70" i="14"/>
  <c r="CN70" i="14" s="1"/>
  <c r="CI70" i="14"/>
  <c r="CP70" i="14" s="1"/>
  <c r="BZ82" i="14"/>
  <c r="CD82" i="14" s="1"/>
  <c r="DI62" i="14"/>
  <c r="BT59" i="14"/>
  <c r="F30" i="14"/>
  <c r="DI151" i="14"/>
  <c r="DF37" i="14"/>
  <c r="DC37" i="14"/>
  <c r="DJ37" i="14" s="1"/>
  <c r="U37" i="21"/>
  <c r="W37" i="21"/>
  <c r="R37" i="21"/>
  <c r="CV95" i="14"/>
  <c r="CZ95" i="14" s="1"/>
  <c r="ET92" i="14"/>
  <c r="CJ67" i="14"/>
  <c r="DC67" i="14"/>
  <c r="DF50" i="14"/>
  <c r="Q24" i="21"/>
  <c r="S24" i="21"/>
  <c r="R24" i="21"/>
  <c r="DF20" i="14"/>
  <c r="DC20" i="14"/>
  <c r="DJ20" i="14" s="1"/>
  <c r="H13" i="14"/>
  <c r="CI13" i="14" s="1"/>
  <c r="CP13" i="14" s="1"/>
  <c r="AK13" i="14"/>
  <c r="AL13" i="14" s="1"/>
  <c r="BS13" i="14"/>
  <c r="F13" i="14" s="1"/>
  <c r="Q66" i="14"/>
  <c r="CU66" i="14" s="1"/>
  <c r="V66" i="14"/>
  <c r="M94" i="14"/>
  <c r="CA94" i="14" s="1"/>
  <c r="M88" i="14"/>
  <c r="CA88" i="14" s="1"/>
  <c r="S88" i="14"/>
  <c r="CW88" i="14" s="1"/>
  <c r="L66" i="14"/>
  <c r="CL66" i="14" s="1"/>
  <c r="O88" i="14"/>
  <c r="CS88" i="14" s="1"/>
  <c r="P66" i="14"/>
  <c r="EW66" i="14" s="1"/>
  <c r="R88" i="14"/>
  <c r="EX88" i="14" s="1"/>
  <c r="H88" i="14"/>
  <c r="DF88" i="14" s="1"/>
  <c r="BS12" i="14"/>
  <c r="F12" i="14" s="1"/>
  <c r="AI12" i="14"/>
  <c r="BJ12" i="14"/>
  <c r="BL12" i="14" s="1"/>
  <c r="BM12" i="14" s="1"/>
  <c r="BN12" i="14" s="1"/>
  <c r="BO12" i="14" s="1"/>
  <c r="AI88" i="14"/>
  <c r="BS66" i="14"/>
  <c r="BT66" i="14" s="1"/>
  <c r="CD76" i="14"/>
  <c r="BX73" i="14"/>
  <c r="CC73" i="14" s="1"/>
  <c r="BZ89" i="14"/>
  <c r="CD89" i="14" s="1"/>
  <c r="CG20" i="14"/>
  <c r="CN20" i="14" s="1"/>
  <c r="V38" i="14"/>
  <c r="DC62" i="14"/>
  <c r="CH62" i="14"/>
  <c r="CO62" i="14" s="1"/>
  <c r="EU62" i="14"/>
  <c r="CG62" i="14"/>
  <c r="CI48" i="14"/>
  <c r="CP48" i="14" s="1"/>
  <c r="CH44" i="14"/>
  <c r="CO44" i="14" s="1"/>
  <c r="CJ45" i="14"/>
  <c r="CL65" i="14"/>
  <c r="DC18" i="14"/>
  <c r="DJ18" i="14" s="1"/>
  <c r="CJ87" i="14"/>
  <c r="CJ151" i="14"/>
  <c r="DO151" i="14" s="1"/>
  <c r="CI22" i="14"/>
  <c r="CP22" i="14" s="1"/>
  <c r="DE60" i="14"/>
  <c r="DL60" i="14" s="1"/>
  <c r="CG49" i="14"/>
  <c r="CN49" i="14" s="1"/>
  <c r="EY60" i="14"/>
  <c r="DF70" i="14"/>
  <c r="DD37" i="14"/>
  <c r="DK37" i="14" s="1"/>
  <c r="BM28" i="14"/>
  <c r="BN28" i="14" s="1"/>
  <c r="BQ28" i="14" s="1"/>
  <c r="E28" i="14" s="1"/>
  <c r="Q37" i="21"/>
  <c r="P37" i="21"/>
  <c r="BX92" i="14"/>
  <c r="CC92" i="14" s="1"/>
  <c r="DE67" i="14"/>
  <c r="Y24" i="21"/>
  <c r="B25" i="26" s="1"/>
  <c r="DD20" i="14"/>
  <c r="DK20" i="14" s="1"/>
  <c r="CK82" i="14"/>
  <c r="W13" i="14"/>
  <c r="U13" i="14"/>
  <c r="Z66" i="14"/>
  <c r="H66" i="14"/>
  <c r="DD66" i="14" s="1"/>
  <c r="U88" i="14"/>
  <c r="AD88" i="14"/>
  <c r="Z88" i="14"/>
  <c r="AK94" i="14"/>
  <c r="AL94" i="14" s="1"/>
  <c r="I66" i="14"/>
  <c r="BW66" i="14" s="1"/>
  <c r="V88" i="14"/>
  <c r="H12" i="14"/>
  <c r="DE12" i="14" s="1"/>
  <c r="DL12" i="14" s="1"/>
  <c r="AK88" i="14"/>
  <c r="AL88" i="14" s="1"/>
  <c r="Z12" i="14"/>
  <c r="CE60" i="14"/>
  <c r="AJ60" i="14"/>
  <c r="EK60" i="14" s="1"/>
  <c r="EL60" i="14" s="1"/>
  <c r="AJ61" i="14"/>
  <c r="EK61" i="14" s="1"/>
  <c r="EL61" i="14" s="1"/>
  <c r="EX61" i="14"/>
  <c r="BX72" i="14"/>
  <c r="CC72" i="14" s="1"/>
  <c r="EV60" i="14"/>
  <c r="AJ73" i="14"/>
  <c r="EK73" i="14" s="1"/>
  <c r="EL73" i="14" s="1"/>
  <c r="GO43" i="20"/>
  <c r="GP43" i="20" s="1"/>
  <c r="CT62" i="14"/>
  <c r="CY62" i="14" s="1"/>
  <c r="BU62" i="14"/>
  <c r="BV62" i="14" s="1"/>
  <c r="AO62" i="23"/>
  <c r="AP62" i="23" s="1"/>
  <c r="DI73" i="14"/>
  <c r="CX76" i="14"/>
  <c r="DA76" i="14" s="1"/>
  <c r="CC63" i="14"/>
  <c r="CT59" i="14"/>
  <c r="CY59" i="14" s="1"/>
  <c r="U19" i="14"/>
  <c r="CK85" i="14"/>
  <c r="CN85" i="14" s="1"/>
  <c r="AO60" i="23"/>
  <c r="AP60" i="23" s="1"/>
  <c r="Z19" i="14"/>
  <c r="W19" i="14"/>
  <c r="DI70" i="14"/>
  <c r="CM63" i="14"/>
  <c r="GO59" i="20"/>
  <c r="GP59" i="20" s="1"/>
  <c r="DG62" i="14"/>
  <c r="BX93" i="14"/>
  <c r="CC93" i="14" s="1"/>
  <c r="AK19" i="14"/>
  <c r="AO19" i="23" s="1"/>
  <c r="AP19" i="23" s="1"/>
  <c r="CX73" i="14"/>
  <c r="DA73" i="14" s="1"/>
  <c r="CX63" i="14"/>
  <c r="DA63" i="14" s="1"/>
  <c r="DG59" i="14"/>
  <c r="EY87" i="14"/>
  <c r="T68" i="14"/>
  <c r="EY68" i="14" s="1"/>
  <c r="L68" i="14"/>
  <c r="CL68" i="14" s="1"/>
  <c r="CH60" i="14"/>
  <c r="CO60" i="14" s="1"/>
  <c r="EW73" i="14"/>
  <c r="CD61" i="14"/>
  <c r="R4" i="21"/>
  <c r="F85" i="14"/>
  <c r="CJ11" i="14"/>
  <c r="DO11" i="14" s="1"/>
  <c r="V4" i="21"/>
  <c r="EU65" i="14"/>
  <c r="DC60" i="14"/>
  <c r="AO93" i="23"/>
  <c r="AP93" i="23" s="1"/>
  <c r="ET73" i="14"/>
  <c r="CB72" i="14"/>
  <c r="CE72" i="14" s="1"/>
  <c r="BX60" i="14"/>
  <c r="CC60" i="14" s="1"/>
  <c r="BT61" i="14"/>
  <c r="CL59" i="14"/>
  <c r="DF89" i="14"/>
  <c r="CJ50" i="14"/>
  <c r="S38" i="21"/>
  <c r="AI13" i="14"/>
  <c r="V11" i="21"/>
  <c r="BX65" i="14"/>
  <c r="CC65" i="14" s="1"/>
  <c r="U66" i="14"/>
  <c r="T66" i="14"/>
  <c r="EY66" i="14" s="1"/>
  <c r="S66" i="14"/>
  <c r="CW66" i="14" s="1"/>
  <c r="AH66" i="14"/>
  <c r="R66" i="14"/>
  <c r="EX66" i="14" s="1"/>
  <c r="K66" i="14"/>
  <c r="BY66" i="14" s="1"/>
  <c r="AK12" i="14"/>
  <c r="AO12" i="23" s="1"/>
  <c r="AP12" i="23" s="1"/>
  <c r="W12" i="14"/>
  <c r="AK66" i="14"/>
  <c r="AL66" i="14" s="1"/>
  <c r="O66" i="14"/>
  <c r="CS66" i="14" s="1"/>
  <c r="AJ89" i="14"/>
  <c r="EK89" i="14" s="1"/>
  <c r="EL89" i="14" s="1"/>
  <c r="CY89" i="14"/>
  <c r="BT50" i="14"/>
  <c r="DC89" i="14"/>
  <c r="DJ89" i="14" s="1"/>
  <c r="CL89" i="14"/>
  <c r="CB59" i="14"/>
  <c r="CE59" i="14" s="1"/>
  <c r="DE50" i="14"/>
  <c r="DL50" i="14" s="1"/>
  <c r="Z38" i="14"/>
  <c r="BU90" i="14"/>
  <c r="BV90" i="14" s="1"/>
  <c r="U4" i="21"/>
  <c r="CJ60" i="14"/>
  <c r="DG73" i="14"/>
  <c r="ET60" i="14"/>
  <c r="BU61" i="14"/>
  <c r="BV61" i="14" s="1"/>
  <c r="BZ59" i="14"/>
  <c r="CD59" i="14" s="1"/>
  <c r="BU50" i="14"/>
  <c r="BV50" i="14" s="1"/>
  <c r="CI89" i="14"/>
  <c r="CM59" i="14"/>
  <c r="DC50" i="14"/>
  <c r="DJ50" i="14" s="1"/>
  <c r="CC151" i="14"/>
  <c r="CZ65" i="14"/>
  <c r="CK65" i="14"/>
  <c r="W38" i="14"/>
  <c r="BS38" i="14"/>
  <c r="BU38" i="14" s="1"/>
  <c r="BV38" i="14" s="1"/>
  <c r="AD38" i="14"/>
  <c r="DE89" i="14"/>
  <c r="CJ89" i="14"/>
  <c r="DD50" i="14"/>
  <c r="DK50" i="14" s="1"/>
  <c r="CI50" i="14"/>
  <c r="CP50" i="14" s="1"/>
  <c r="H38" i="14"/>
  <c r="CI38" i="14" s="1"/>
  <c r="CP38" i="14" s="1"/>
  <c r="AK38" i="14"/>
  <c r="AL38" i="14" s="1"/>
  <c r="M64" i="14"/>
  <c r="CA64" i="14" s="1"/>
  <c r="I68" i="14"/>
  <c r="BW68" i="14" s="1"/>
  <c r="U38" i="14"/>
  <c r="BS68" i="14"/>
  <c r="BT68" i="14" s="1"/>
  <c r="X4" i="21"/>
  <c r="S4" i="21"/>
  <c r="Y4" i="21"/>
  <c r="A5" i="26" s="1"/>
  <c r="DF60" i="14"/>
  <c r="DO60" i="14" s="1"/>
  <c r="CG60" i="14"/>
  <c r="CN60" i="14" s="1"/>
  <c r="BT85" i="14"/>
  <c r="CY93" i="14"/>
  <c r="CX60" i="14"/>
  <c r="DA60" i="14" s="1"/>
  <c r="CM61" i="14"/>
  <c r="CP61" i="14" s="1"/>
  <c r="BT37" i="14"/>
  <c r="T4" i="21"/>
  <c r="BU44" i="14"/>
  <c r="BV44" i="14" s="1"/>
  <c r="DD60" i="14"/>
  <c r="R27" i="21"/>
  <c r="CG89" i="14"/>
  <c r="CH50" i="14"/>
  <c r="CO50" i="14" s="1"/>
  <c r="CX87" i="14"/>
  <c r="DA87" i="14" s="1"/>
  <c r="EY65" i="14"/>
  <c r="AD71" i="14"/>
  <c r="AI38" i="14"/>
  <c r="AD64" i="14"/>
  <c r="S68" i="14"/>
  <c r="CW68" i="14" s="1"/>
  <c r="W68" i="14"/>
  <c r="AJ76" i="14"/>
  <c r="EK76" i="14" s="1"/>
  <c r="EL76" i="14" s="1"/>
  <c r="AJ11" i="14"/>
  <c r="EK11" i="14" s="1"/>
  <c r="EL11" i="14" s="1"/>
  <c r="CZ59" i="14"/>
  <c r="DA67" i="14"/>
  <c r="CY61" i="14"/>
  <c r="AJ65" i="14"/>
  <c r="EK65" i="14" s="1"/>
  <c r="EL65" i="14" s="1"/>
  <c r="R14" i="21"/>
  <c r="DC65" i="14"/>
  <c r="CK96" i="14"/>
  <c r="DE61" i="14"/>
  <c r="BU87" i="14"/>
  <c r="BV87" i="14" s="1"/>
  <c r="GO44" i="20"/>
  <c r="GP44" i="20" s="1"/>
  <c r="BZ83" i="14"/>
  <c r="CD83" i="14" s="1"/>
  <c r="AL61" i="14"/>
  <c r="EU76" i="14"/>
  <c r="X9" i="21"/>
  <c r="BT87" i="14"/>
  <c r="DF93" i="14"/>
  <c r="AL42" i="14"/>
  <c r="CG65" i="14"/>
  <c r="DC73" i="14"/>
  <c r="CX93" i="14"/>
  <c r="DA93" i="14" s="1"/>
  <c r="CJ93" i="14"/>
  <c r="S9" i="21"/>
  <c r="R9" i="21"/>
  <c r="DF42" i="14"/>
  <c r="CI93" i="14"/>
  <c r="CP93" i="14" s="1"/>
  <c r="CG42" i="14"/>
  <c r="CN42" i="14" s="1"/>
  <c r="AO11" i="23"/>
  <c r="AP11" i="23" s="1"/>
  <c r="DI57" i="14"/>
  <c r="DH151" i="14"/>
  <c r="DD65" i="14"/>
  <c r="DK65" i="14" s="1"/>
  <c r="DF73" i="14"/>
  <c r="DO73" i="14" s="1"/>
  <c r="EY93" i="14"/>
  <c r="CT87" i="14"/>
  <c r="CY87" i="14" s="1"/>
  <c r="U9" i="21"/>
  <c r="W9" i="21"/>
  <c r="V9" i="21"/>
  <c r="EY72" i="14"/>
  <c r="ET96" i="14"/>
  <c r="Q9" i="21"/>
  <c r="CT95" i="14"/>
  <c r="CY95" i="14" s="1"/>
  <c r="BS14" i="14"/>
  <c r="BT14" i="14" s="1"/>
  <c r="Z14" i="14"/>
  <c r="V14" i="14"/>
  <c r="U46" i="14"/>
  <c r="V46" i="14"/>
  <c r="AD46" i="14"/>
  <c r="F92" i="14"/>
  <c r="BU92" i="14"/>
  <c r="BV92" i="14" s="1"/>
  <c r="BT92" i="14"/>
  <c r="O35" i="21"/>
  <c r="GO49" i="20"/>
  <c r="GP49" i="20" s="1"/>
  <c r="EX82" i="14"/>
  <c r="CV82" i="14"/>
  <c r="CZ82" i="14" s="1"/>
  <c r="W25" i="14"/>
  <c r="Z25" i="14"/>
  <c r="BS25" i="14"/>
  <c r="F25" i="14" s="1"/>
  <c r="AD25" i="14"/>
  <c r="V25" i="14"/>
  <c r="BJ25" i="14"/>
  <c r="BL25" i="14" s="1"/>
  <c r="U25" i="14"/>
  <c r="AI25" i="14"/>
  <c r="AK25" i="14"/>
  <c r="AO25" i="23" s="1"/>
  <c r="AP25" i="23" s="1"/>
  <c r="GO56" i="20"/>
  <c r="GP56" i="20" s="1"/>
  <c r="GO55" i="20"/>
  <c r="GP55" i="20" s="1"/>
  <c r="CK83" i="14"/>
  <c r="ET83" i="14"/>
  <c r="CK151" i="14"/>
  <c r="CN151" i="14" s="1"/>
  <c r="ET151" i="14"/>
  <c r="O25" i="21"/>
  <c r="V25" i="21" s="1"/>
  <c r="AI27" i="14"/>
  <c r="H27" i="14"/>
  <c r="CH27" i="14" s="1"/>
  <c r="CO27" i="14" s="1"/>
  <c r="CL90" i="14"/>
  <c r="BZ90" i="14"/>
  <c r="CD90" i="14" s="1"/>
  <c r="CM90" i="14"/>
  <c r="EV90" i="14"/>
  <c r="EW176" i="14"/>
  <c r="DG176" i="14"/>
  <c r="DJ176" i="14" s="1"/>
  <c r="EW57" i="14"/>
  <c r="DG57" i="14"/>
  <c r="BS69" i="14"/>
  <c r="BU69" i="14" s="1"/>
  <c r="BV69" i="14" s="1"/>
  <c r="K69" i="14"/>
  <c r="BY69" i="14" s="1"/>
  <c r="S69" i="14"/>
  <c r="CW69" i="14" s="1"/>
  <c r="W69" i="14"/>
  <c r="CL63" i="14"/>
  <c r="EU63" i="14"/>
  <c r="I91" i="14"/>
  <c r="BW91" i="14" s="1"/>
  <c r="M91" i="14"/>
  <c r="CA91" i="14" s="1"/>
  <c r="U91" i="14"/>
  <c r="CB62" i="14"/>
  <c r="CE62" i="14" s="1"/>
  <c r="EV62" i="14"/>
  <c r="CI42" i="14"/>
  <c r="CP42" i="14" s="1"/>
  <c r="DD42" i="14"/>
  <c r="DK42" i="14" s="1"/>
  <c r="CJ42" i="14"/>
  <c r="DE42" i="14"/>
  <c r="DL42" i="14" s="1"/>
  <c r="EV93" i="14"/>
  <c r="CB93" i="14"/>
  <c r="CE93" i="14" s="1"/>
  <c r="EX59" i="14"/>
  <c r="DH59" i="14"/>
  <c r="EY67" i="14"/>
  <c r="DI67" i="14"/>
  <c r="DC93" i="14"/>
  <c r="DE93" i="14"/>
  <c r="DL93" i="14" s="1"/>
  <c r="DD93" i="14"/>
  <c r="DK93" i="14" s="1"/>
  <c r="CH93" i="14"/>
  <c r="CI73" i="14"/>
  <c r="DD73" i="14"/>
  <c r="CH73" i="14"/>
  <c r="CO73" i="14" s="1"/>
  <c r="DE73" i="14"/>
  <c r="AO22" i="23"/>
  <c r="AP22" i="23" s="1"/>
  <c r="AL22" i="14"/>
  <c r="BZ60" i="14"/>
  <c r="CD60" i="14" s="1"/>
  <c r="EU60" i="14"/>
  <c r="EW70" i="14"/>
  <c r="DG70" i="14"/>
  <c r="CI65" i="14"/>
  <c r="CP65" i="14" s="1"/>
  <c r="CH65" i="14"/>
  <c r="DF65" i="14"/>
  <c r="DO65" i="14" s="1"/>
  <c r="DE65" i="14"/>
  <c r="DL65" i="14" s="1"/>
  <c r="CG61" i="14"/>
  <c r="CN61" i="14" s="1"/>
  <c r="CJ61" i="14"/>
  <c r="DD61" i="14"/>
  <c r="DC61" i="14"/>
  <c r="CH61" i="14"/>
  <c r="CO61" i="14" s="1"/>
  <c r="DF61" i="14"/>
  <c r="BL20" i="14"/>
  <c r="BM20" i="14" s="1"/>
  <c r="BN20" i="14" s="1"/>
  <c r="CM73" i="14"/>
  <c r="CB73" i="14"/>
  <c r="CE73" i="14" s="1"/>
  <c r="DH85" i="14"/>
  <c r="EX85" i="14"/>
  <c r="DG61" i="14"/>
  <c r="EW61" i="14"/>
  <c r="AO73" i="23"/>
  <c r="AP73" i="23" s="1"/>
  <c r="AL73" i="14"/>
  <c r="BX61" i="14"/>
  <c r="CC61" i="14" s="1"/>
  <c r="ET61" i="14"/>
  <c r="EV65" i="14"/>
  <c r="CB65" i="14"/>
  <c r="CE65" i="14" s="1"/>
  <c r="BU151" i="14"/>
  <c r="BV151" i="14" s="1"/>
  <c r="BT151" i="14"/>
  <c r="CL95" i="14"/>
  <c r="CO95" i="14" s="1"/>
  <c r="F151" i="14"/>
  <c r="EU95" i="14"/>
  <c r="CL85" i="14"/>
  <c r="BX83" i="14"/>
  <c r="CC83" i="14" s="1"/>
  <c r="AH25" i="14"/>
  <c r="H46" i="14"/>
  <c r="CJ46" i="14" s="1"/>
  <c r="DF72" i="14"/>
  <c r="H19" i="14"/>
  <c r="DC19" i="14" s="1"/>
  <c r="DJ19" i="14" s="1"/>
  <c r="AH19" i="14"/>
  <c r="BS19" i="14"/>
  <c r="BU19" i="14" s="1"/>
  <c r="BV19" i="14" s="1"/>
  <c r="AL45" i="14"/>
  <c r="AL49" i="14"/>
  <c r="CM60" i="14"/>
  <c r="CP60" i="14" s="1"/>
  <c r="CM92" i="14"/>
  <c r="BX70" i="14"/>
  <c r="CC70" i="14" s="1"/>
  <c r="EY76" i="14"/>
  <c r="CX65" i="14"/>
  <c r="DA65" i="14" s="1"/>
  <c r="J71" i="14"/>
  <c r="CK71" i="14" s="1"/>
  <c r="BS64" i="14"/>
  <c r="F64" i="14" s="1"/>
  <c r="L64" i="14"/>
  <c r="CL64" i="14" s="1"/>
  <c r="P68" i="14"/>
  <c r="EW68" i="14" s="1"/>
  <c r="K68" i="14"/>
  <c r="BY68" i="14" s="1"/>
  <c r="BJ68" i="14"/>
  <c r="BL68" i="14" s="1"/>
  <c r="BM68" i="14" s="1"/>
  <c r="BN68" i="14" s="1"/>
  <c r="BP68" i="14" s="1"/>
  <c r="D68" i="14" s="1"/>
  <c r="Q68" i="14"/>
  <c r="CU68" i="14" s="1"/>
  <c r="U68" i="14"/>
  <c r="K64" i="14"/>
  <c r="BY64" i="14" s="1"/>
  <c r="AD68" i="14"/>
  <c r="AK68" i="14"/>
  <c r="AO68" i="23" s="1"/>
  <c r="AP68" i="23" s="1"/>
  <c r="AJ62" i="14"/>
  <c r="EK62" i="14" s="1"/>
  <c r="EL62" i="14" s="1"/>
  <c r="CC62" i="14"/>
  <c r="AJ72" i="14"/>
  <c r="EK72" i="14" s="1"/>
  <c r="EL72" i="14" s="1"/>
  <c r="AJ59" i="14"/>
  <c r="EK59" i="14" s="1"/>
  <c r="EL59" i="14" s="1"/>
  <c r="V19" i="14"/>
  <c r="AI19" i="14"/>
  <c r="CH28" i="14"/>
  <c r="CO28" i="14" s="1"/>
  <c r="AH64" i="14"/>
  <c r="M68" i="14"/>
  <c r="CA68" i="14" s="1"/>
  <c r="J68" i="14"/>
  <c r="ET68" i="14" s="1"/>
  <c r="O68" i="14"/>
  <c r="CS68" i="14" s="1"/>
  <c r="Z68" i="14"/>
  <c r="R68" i="14"/>
  <c r="EX68" i="14" s="1"/>
  <c r="N68" i="14"/>
  <c r="AH68" i="14"/>
  <c r="CY82" i="14"/>
  <c r="EX93" i="14"/>
  <c r="DG151" i="14"/>
  <c r="F37" i="14"/>
  <c r="CG22" i="14"/>
  <c r="CN22" i="14" s="1"/>
  <c r="BX90" i="14"/>
  <c r="CC90" i="14" s="1"/>
  <c r="F93" i="14"/>
  <c r="DC92" i="14"/>
  <c r="CZ76" i="14"/>
  <c r="DD22" i="14"/>
  <c r="DK22" i="14" s="1"/>
  <c r="F59" i="14"/>
  <c r="BU93" i="14"/>
  <c r="BV93" i="14" s="1"/>
  <c r="BU63" i="14"/>
  <c r="BV63" i="14" s="1"/>
  <c r="CT67" i="14"/>
  <c r="CY67" i="14" s="1"/>
  <c r="P49" i="21"/>
  <c r="BX76" i="14"/>
  <c r="CC76" i="14" s="1"/>
  <c r="Z23" i="14"/>
  <c r="CK62" i="14"/>
  <c r="F70" i="14"/>
  <c r="DF22" i="14"/>
  <c r="CG11" i="14"/>
  <c r="CN11" i="14" s="1"/>
  <c r="Q49" i="21"/>
  <c r="DE22" i="14"/>
  <c r="DL22" i="14" s="1"/>
  <c r="BM72" i="14"/>
  <c r="BN72" i="14" s="1"/>
  <c r="BQ72" i="14" s="1"/>
  <c r="E72" i="14" s="1"/>
  <c r="GO64" i="20"/>
  <c r="GP64" i="20" s="1"/>
  <c r="BM67" i="14"/>
  <c r="BN67" i="14" s="1"/>
  <c r="BQ67" i="14" s="1"/>
  <c r="E67" i="14" s="1"/>
  <c r="EX62" i="14"/>
  <c r="CJ22" i="14"/>
  <c r="AO18" i="23"/>
  <c r="AP18" i="23" s="1"/>
  <c r="CB70" i="14"/>
  <c r="CE70" i="14" s="1"/>
  <c r="DI138" i="14"/>
  <c r="DL138" i="14" s="1"/>
  <c r="EU93" i="14"/>
  <c r="CX176" i="14"/>
  <c r="DA176" i="14" s="1"/>
  <c r="H29" i="14"/>
  <c r="CG29" i="14" s="1"/>
  <c r="CN29" i="14" s="1"/>
  <c r="CD96" i="14"/>
  <c r="AJ44" i="14"/>
  <c r="EK44" i="14" s="1"/>
  <c r="EL44" i="14" s="1"/>
  <c r="CE92" i="14"/>
  <c r="CK138" i="14"/>
  <c r="CN138" i="14" s="1"/>
  <c r="CK57" i="14"/>
  <c r="CX70" i="14"/>
  <c r="DA70" i="14" s="1"/>
  <c r="CJ43" i="14"/>
  <c r="DD76" i="14"/>
  <c r="DK76" i="14" s="1"/>
  <c r="DI63" i="14"/>
  <c r="DL63" i="14" s="1"/>
  <c r="EV92" i="14"/>
  <c r="EU96" i="14"/>
  <c r="AK26" i="14"/>
  <c r="AL26" i="14" s="1"/>
  <c r="N71" i="14"/>
  <c r="CB71" i="14" s="1"/>
  <c r="Z71" i="14"/>
  <c r="T71" i="14"/>
  <c r="CX71" i="14" s="1"/>
  <c r="W64" i="14"/>
  <c r="J64" i="14"/>
  <c r="CK64" i="14" s="1"/>
  <c r="Z64" i="14"/>
  <c r="I64" i="14"/>
  <c r="BW64" i="14" s="1"/>
  <c r="AJ42" i="14"/>
  <c r="EK42" i="14" s="1"/>
  <c r="EL42" i="14" s="1"/>
  <c r="AJ67" i="14"/>
  <c r="EK67" i="14" s="1"/>
  <c r="EL67" i="14" s="1"/>
  <c r="T21" i="21"/>
  <c r="CJ30" i="14"/>
  <c r="DO30" i="14" s="1"/>
  <c r="AK64" i="14"/>
  <c r="AO64" i="23" s="1"/>
  <c r="AP64" i="23" s="1"/>
  <c r="S64" i="14"/>
  <c r="CW64" i="14" s="1"/>
  <c r="BJ64" i="14"/>
  <c r="BL64" i="14" s="1"/>
  <c r="BM64" i="14" s="1"/>
  <c r="U64" i="14"/>
  <c r="N64" i="14"/>
  <c r="CB64" i="14" s="1"/>
  <c r="Q64" i="14"/>
  <c r="CU64" i="14" s="1"/>
  <c r="DA92" i="14"/>
  <c r="AJ45" i="14"/>
  <c r="EK45" i="14" s="1"/>
  <c r="EL45" i="14" s="1"/>
  <c r="AJ90" i="14"/>
  <c r="EK90" i="14" s="1"/>
  <c r="EL90" i="14" s="1"/>
  <c r="AJ37" i="14"/>
  <c r="EK37" i="14" s="1"/>
  <c r="EL37" i="14" s="1"/>
  <c r="CV90" i="14"/>
  <c r="CZ90" i="14" s="1"/>
  <c r="CZ72" i="14"/>
  <c r="U71" i="14"/>
  <c r="H64" i="14"/>
  <c r="DF64" i="14" s="1"/>
  <c r="T64" i="14"/>
  <c r="CX64" i="14" s="1"/>
  <c r="P64" i="14"/>
  <c r="CT64" i="14" s="1"/>
  <c r="AI64" i="14"/>
  <c r="O64" i="14"/>
  <c r="CS64" i="14" s="1"/>
  <c r="R64" i="14"/>
  <c r="EX64" i="14" s="1"/>
  <c r="CV93" i="14"/>
  <c r="CZ93" i="14" s="1"/>
  <c r="EW72" i="14"/>
  <c r="BT44" i="14"/>
  <c r="ET62" i="14"/>
  <c r="CT72" i="14"/>
  <c r="CY72" i="14" s="1"/>
  <c r="EV57" i="14"/>
  <c r="EX92" i="14"/>
  <c r="DH62" i="14"/>
  <c r="EY83" i="14"/>
  <c r="DE11" i="14"/>
  <c r="DL11" i="14" s="1"/>
  <c r="EV70" i="14"/>
  <c r="EV63" i="14"/>
  <c r="BU96" i="14"/>
  <c r="BV96" i="14" s="1"/>
  <c r="CV96" i="14"/>
  <c r="CZ96" i="14" s="1"/>
  <c r="EV72" i="14"/>
  <c r="AO48" i="23"/>
  <c r="AP48" i="23" s="1"/>
  <c r="EW151" i="14"/>
  <c r="CB57" i="14"/>
  <c r="CE57" i="14" s="1"/>
  <c r="EW90" i="14"/>
  <c r="Y6" i="21"/>
  <c r="A7" i="26" s="1"/>
  <c r="EV151" i="14"/>
  <c r="CX83" i="14"/>
  <c r="DA83" i="14" s="1"/>
  <c r="CI11" i="14"/>
  <c r="CP11" i="14" s="1"/>
  <c r="DD11" i="14"/>
  <c r="DK11" i="14" s="1"/>
  <c r="ET90" i="14"/>
  <c r="BT76" i="14"/>
  <c r="CL93" i="14"/>
  <c r="DG87" i="14"/>
  <c r="F28" i="14"/>
  <c r="F63" i="14"/>
  <c r="CJ92" i="14"/>
  <c r="EX138" i="14"/>
  <c r="CT138" i="14"/>
  <c r="CY138" i="14" s="1"/>
  <c r="U38" i="21"/>
  <c r="T47" i="21"/>
  <c r="W49" i="21"/>
  <c r="U49" i="21"/>
  <c r="V49" i="21"/>
  <c r="U29" i="14"/>
  <c r="ET76" i="14"/>
  <c r="R11" i="21"/>
  <c r="BS23" i="14"/>
  <c r="BU23" i="14" s="1"/>
  <c r="BV23" i="14" s="1"/>
  <c r="V23" i="14"/>
  <c r="AJ151" i="14"/>
  <c r="EK151" i="14" s="1"/>
  <c r="EL151" i="14" s="1"/>
  <c r="AJ95" i="14"/>
  <c r="EK95" i="14" s="1"/>
  <c r="EL95" i="14" s="1"/>
  <c r="AJ138" i="14"/>
  <c r="EK138" i="14" s="1"/>
  <c r="EL138" i="14" s="1"/>
  <c r="GM27" i="20"/>
  <c r="O12" i="21" s="1"/>
  <c r="T12" i="21" s="1"/>
  <c r="AJ92" i="14"/>
  <c r="EK92" i="14" s="1"/>
  <c r="EL92" i="14" s="1"/>
  <c r="AJ49" i="14"/>
  <c r="EK49" i="14" s="1"/>
  <c r="EL49" i="14" s="1"/>
  <c r="V6" i="21"/>
  <c r="BM18" i="14"/>
  <c r="BN18" i="14" s="1"/>
  <c r="BP18" i="14" s="1"/>
  <c r="D18" i="14" s="1"/>
  <c r="CH11" i="14"/>
  <c r="CO11" i="14" s="1"/>
  <c r="DC11" i="14"/>
  <c r="DJ11" i="14" s="1"/>
  <c r="AL70" i="14"/>
  <c r="BM76" i="14"/>
  <c r="BN76" i="14" s="1"/>
  <c r="BQ76" i="14" s="1"/>
  <c r="E76" i="14" s="1"/>
  <c r="F76" i="14"/>
  <c r="EY138" i="14"/>
  <c r="CX85" i="14"/>
  <c r="DA85" i="14" s="1"/>
  <c r="DH96" i="14"/>
  <c r="CT85" i="14"/>
  <c r="CY85" i="14" s="1"/>
  <c r="DD92" i="14"/>
  <c r="DG67" i="14"/>
  <c r="DI176" i="14"/>
  <c r="P38" i="21"/>
  <c r="R49" i="21"/>
  <c r="T49" i="21"/>
  <c r="Z29" i="14"/>
  <c r="BJ94" i="14"/>
  <c r="BL94" i="14" s="1"/>
  <c r="H94" i="14"/>
  <c r="CG94" i="14" s="1"/>
  <c r="AI81" i="14"/>
  <c r="AJ87" i="14"/>
  <c r="EK87" i="14" s="1"/>
  <c r="EL87" i="14" s="1"/>
  <c r="BZ92" i="14"/>
  <c r="CD92" i="14" s="1"/>
  <c r="CL156" i="14"/>
  <c r="EW138" i="14"/>
  <c r="V38" i="21"/>
  <c r="P47" i="21"/>
  <c r="S49" i="21"/>
  <c r="Y49" i="21"/>
  <c r="C39" i="26" s="1"/>
  <c r="W29" i="14"/>
  <c r="U11" i="21"/>
  <c r="L94" i="14"/>
  <c r="EU94" i="14" s="1"/>
  <c r="AD23" i="14"/>
  <c r="N81" i="14"/>
  <c r="CB81" i="14" s="1"/>
  <c r="AJ48" i="14"/>
  <c r="EK48" i="14" s="1"/>
  <c r="EL48" i="14" s="1"/>
  <c r="AJ70" i="14"/>
  <c r="EK70" i="14" s="1"/>
  <c r="EL70" i="14" s="1"/>
  <c r="DI78" i="14"/>
  <c r="N79" i="14"/>
  <c r="CM79" i="14" s="1"/>
  <c r="AL37" i="14"/>
  <c r="W26" i="14"/>
  <c r="BS26" i="14"/>
  <c r="BT26" i="14" s="1"/>
  <c r="H26" i="14"/>
  <c r="DE26" i="14" s="1"/>
  <c r="DL26" i="14" s="1"/>
  <c r="AI26" i="14"/>
  <c r="BJ26" i="14"/>
  <c r="BL26" i="14" s="1"/>
  <c r="BM26" i="14" s="1"/>
  <c r="BN26" i="14" s="1"/>
  <c r="BQ26" i="14" s="1"/>
  <c r="E26" i="14" s="1"/>
  <c r="U26" i="14"/>
  <c r="V27" i="21"/>
  <c r="Y27" i="21"/>
  <c r="A28" i="26" s="1"/>
  <c r="CG28" i="14"/>
  <c r="CN28" i="14" s="1"/>
  <c r="DD28" i="14"/>
  <c r="DK28" i="14" s="1"/>
  <c r="AK17" i="14"/>
  <c r="AH17" i="14"/>
  <c r="V17" i="14"/>
  <c r="BS17" i="14"/>
  <c r="Z17" i="14"/>
  <c r="U69" i="14"/>
  <c r="H69" i="14"/>
  <c r="CH69" i="14" s="1"/>
  <c r="T69" i="14"/>
  <c r="Z69" i="14"/>
  <c r="BJ69" i="14"/>
  <c r="BL69" i="14" s="1"/>
  <c r="N69" i="14"/>
  <c r="EV69" i="14" s="1"/>
  <c r="AD69" i="14"/>
  <c r="R69" i="14"/>
  <c r="CV69" i="14" s="1"/>
  <c r="J69" i="14"/>
  <c r="ET69" i="14" s="1"/>
  <c r="I69" i="14"/>
  <c r="BW69" i="14" s="1"/>
  <c r="AK69" i="14"/>
  <c r="AO69" i="23" s="1"/>
  <c r="AP69" i="23" s="1"/>
  <c r="O69" i="14"/>
  <c r="CS69" i="14" s="1"/>
  <c r="S91" i="14"/>
  <c r="CW91" i="14" s="1"/>
  <c r="BS91" i="14"/>
  <c r="BU91" i="14" s="1"/>
  <c r="BV91" i="14" s="1"/>
  <c r="Q91" i="14"/>
  <c r="CU91" i="14" s="1"/>
  <c r="O91" i="14"/>
  <c r="CS91" i="14" s="1"/>
  <c r="R91" i="14"/>
  <c r="CV91" i="14" s="1"/>
  <c r="AD91" i="14"/>
  <c r="P91" i="14"/>
  <c r="CT91" i="14" s="1"/>
  <c r="BJ91" i="14"/>
  <c r="BL91" i="14" s="1"/>
  <c r="AK91" i="14"/>
  <c r="AL91" i="14" s="1"/>
  <c r="K91" i="14"/>
  <c r="BY91" i="14" s="1"/>
  <c r="V91" i="14"/>
  <c r="T14" i="21"/>
  <c r="Q14" i="21"/>
  <c r="CM67" i="14"/>
  <c r="CP67" i="14" s="1"/>
  <c r="CB67" i="14"/>
  <c r="CE67" i="14" s="1"/>
  <c r="CD95" i="14"/>
  <c r="CV151" i="14"/>
  <c r="CZ151" i="14" s="1"/>
  <c r="CJ28" i="14"/>
  <c r="DE28" i="14"/>
  <c r="DL28" i="14" s="1"/>
  <c r="V26" i="14"/>
  <c r="AK40" i="14"/>
  <c r="AO40" i="23" s="1"/>
  <c r="AP40" i="23" s="1"/>
  <c r="Z27" i="14"/>
  <c r="N91" i="14"/>
  <c r="CM91" i="14" s="1"/>
  <c r="V69" i="14"/>
  <c r="W6" i="21"/>
  <c r="Q6" i="21"/>
  <c r="R6" i="21"/>
  <c r="EU87" i="14"/>
  <c r="CL87" i="14"/>
  <c r="M69" i="14"/>
  <c r="CA69" i="14" s="1"/>
  <c r="AJ18" i="14"/>
  <c r="EK18" i="14" s="1"/>
  <c r="EL18" i="14" s="1"/>
  <c r="AH34" i="14"/>
  <c r="BJ34" i="14"/>
  <c r="BL34" i="14" s="1"/>
  <c r="BM34" i="14" s="1"/>
  <c r="AI34" i="14"/>
  <c r="AD34" i="14"/>
  <c r="Z34" i="14"/>
  <c r="CJ76" i="14"/>
  <c r="CH76" i="14"/>
  <c r="CH72" i="14"/>
  <c r="CX72" i="14"/>
  <c r="DA72" i="14" s="1"/>
  <c r="CX57" i="14"/>
  <c r="DA57" i="14" s="1"/>
  <c r="BX138" i="14"/>
  <c r="CC138" i="14" s="1"/>
  <c r="T6" i="21"/>
  <c r="CM62" i="14"/>
  <c r="EV87" i="14"/>
  <c r="EU83" i="14"/>
  <c r="CT57" i="14"/>
  <c r="CY57" i="14" s="1"/>
  <c r="CH43" i="14"/>
  <c r="CO43" i="14" s="1"/>
  <c r="DF28" i="14"/>
  <c r="CJ90" i="14"/>
  <c r="DE76" i="14"/>
  <c r="DL76" i="14" s="1"/>
  <c r="DF76" i="14"/>
  <c r="Q27" i="21"/>
  <c r="X27" i="21"/>
  <c r="EW85" i="14"/>
  <c r="Y14" i="21"/>
  <c r="A15" i="26" s="1"/>
  <c r="X14" i="21"/>
  <c r="EX90" i="14"/>
  <c r="BZ63" i="14"/>
  <c r="CD63" i="14" s="1"/>
  <c r="CT63" i="14"/>
  <c r="CY63" i="14" s="1"/>
  <c r="CL67" i="14"/>
  <c r="CL96" i="14"/>
  <c r="CB90" i="14"/>
  <c r="CE90" i="14" s="1"/>
  <c r="AK27" i="14"/>
  <c r="AL27" i="14" s="1"/>
  <c r="O16" i="21"/>
  <c r="L71" i="14"/>
  <c r="CL71" i="14" s="1"/>
  <c r="AI71" i="14"/>
  <c r="Z26" i="14"/>
  <c r="T91" i="14"/>
  <c r="W91" i="14"/>
  <c r="AI17" i="14"/>
  <c r="P69" i="14"/>
  <c r="EW69" i="14" s="1"/>
  <c r="AI69" i="14"/>
  <c r="Z91" i="14"/>
  <c r="Q69" i="14"/>
  <c r="CU69" i="14" s="1"/>
  <c r="AH69" i="14"/>
  <c r="GO61" i="20"/>
  <c r="GP61" i="20" s="1"/>
  <c r="GO60" i="20"/>
  <c r="GP60" i="20" s="1"/>
  <c r="CG43" i="14"/>
  <c r="CN43" i="14" s="1"/>
  <c r="DF43" i="14"/>
  <c r="W40" i="14"/>
  <c r="AD40" i="14"/>
  <c r="BJ40" i="14"/>
  <c r="BL40" i="14" s="1"/>
  <c r="BM40" i="14" s="1"/>
  <c r="BN40" i="14" s="1"/>
  <c r="BP40" i="14" s="1"/>
  <c r="D40" i="14" s="1"/>
  <c r="U40" i="14"/>
  <c r="AH40" i="14"/>
  <c r="Z40" i="14"/>
  <c r="H40" i="14"/>
  <c r="CH40" i="14" s="1"/>
  <c r="CO40" i="14" s="1"/>
  <c r="BS40" i="14"/>
  <c r="BU40" i="14" s="1"/>
  <c r="BV40" i="14" s="1"/>
  <c r="V40" i="14"/>
  <c r="CL138" i="14"/>
  <c r="CO138" i="14" s="1"/>
  <c r="BZ138" i="14"/>
  <c r="CD138" i="14" s="1"/>
  <c r="BL95" i="14"/>
  <c r="BM95" i="14" s="1"/>
  <c r="BN95" i="14" s="1"/>
  <c r="DG92" i="14"/>
  <c r="CT92" i="14"/>
  <c r="CY92" i="14" s="1"/>
  <c r="AH27" i="14"/>
  <c r="BS27" i="14"/>
  <c r="BT27" i="14" s="1"/>
  <c r="W27" i="14"/>
  <c r="U27" i="14"/>
  <c r="V27" i="14"/>
  <c r="AD27" i="14"/>
  <c r="BJ27" i="14"/>
  <c r="BL27" i="14" s="1"/>
  <c r="BM27" i="14" s="1"/>
  <c r="EV95" i="14"/>
  <c r="CM95" i="14"/>
  <c r="ET95" i="14"/>
  <c r="BX95" i="14"/>
  <c r="CC95" i="14" s="1"/>
  <c r="EU57" i="14"/>
  <c r="BZ57" i="14"/>
  <c r="CD57" i="14" s="1"/>
  <c r="CY70" i="14"/>
  <c r="DE43" i="14"/>
  <c r="DL43" i="14" s="1"/>
  <c r="EU90" i="14"/>
  <c r="CL76" i="14"/>
  <c r="CD93" i="14"/>
  <c r="W27" i="21"/>
  <c r="S14" i="21"/>
  <c r="V14" i="21"/>
  <c r="EU138" i="14"/>
  <c r="CT176" i="14"/>
  <c r="CY176" i="14" s="1"/>
  <c r="EW92" i="14"/>
  <c r="CB95" i="14"/>
  <c r="CE95" i="14" s="1"/>
  <c r="AH91" i="14"/>
  <c r="H17" i="14"/>
  <c r="BJ17" i="14"/>
  <c r="BL17" i="14" s="1"/>
  <c r="BM17" i="14" s="1"/>
  <c r="J91" i="14"/>
  <c r="ET91" i="14" s="1"/>
  <c r="L91" i="14"/>
  <c r="EU91" i="14" s="1"/>
  <c r="L69" i="14"/>
  <c r="CL69" i="14" s="1"/>
  <c r="AJ43" i="14"/>
  <c r="EK43" i="14" s="1"/>
  <c r="EL43" i="14" s="1"/>
  <c r="CD151" i="14"/>
  <c r="AJ28" i="14"/>
  <c r="EK28" i="14" s="1"/>
  <c r="EL28" i="14" s="1"/>
  <c r="BT138" i="14"/>
  <c r="F138" i="14"/>
  <c r="W71" i="14"/>
  <c r="Q71" i="14"/>
  <c r="CU71" i="14" s="1"/>
  <c r="AH71" i="14"/>
  <c r="M71" i="14"/>
  <c r="CA71" i="14" s="1"/>
  <c r="H71" i="14"/>
  <c r="DD71" i="14" s="1"/>
  <c r="K71" i="14"/>
  <c r="BY71" i="14" s="1"/>
  <c r="I71" i="14"/>
  <c r="BW71" i="14" s="1"/>
  <c r="O71" i="14"/>
  <c r="CS71" i="14" s="1"/>
  <c r="V71" i="14"/>
  <c r="BJ71" i="14"/>
  <c r="BL71" i="14" s="1"/>
  <c r="BM71" i="14" s="1"/>
  <c r="BN71" i="14" s="1"/>
  <c r="S71" i="14"/>
  <c r="CW71" i="14" s="1"/>
  <c r="R71" i="14"/>
  <c r="EX71" i="14" s="1"/>
  <c r="CV87" i="14"/>
  <c r="CZ87" i="14" s="1"/>
  <c r="X6" i="21"/>
  <c r="S6" i="21"/>
  <c r="CZ83" i="14"/>
  <c r="BZ87" i="14"/>
  <c r="CD87" i="14" s="1"/>
  <c r="CI43" i="14"/>
  <c r="CP43" i="14" s="1"/>
  <c r="DC43" i="14"/>
  <c r="DJ43" i="14" s="1"/>
  <c r="DC28" i="14"/>
  <c r="DJ28" i="14" s="1"/>
  <c r="CI76" i="14"/>
  <c r="CG76" i="14"/>
  <c r="CN76" i="14" s="1"/>
  <c r="U27" i="21"/>
  <c r="T27" i="21"/>
  <c r="U14" i="21"/>
  <c r="DG63" i="14"/>
  <c r="DA82" i="14"/>
  <c r="EV67" i="14"/>
  <c r="BZ67" i="14"/>
  <c r="CD67" i="14" s="1"/>
  <c r="CC82" i="14"/>
  <c r="AK71" i="14"/>
  <c r="AO71" i="23" s="1"/>
  <c r="AP71" i="23" s="1"/>
  <c r="BS71" i="14"/>
  <c r="BU71" i="14" s="1"/>
  <c r="BV71" i="14" s="1"/>
  <c r="AD26" i="14"/>
  <c r="H91" i="14"/>
  <c r="DE91" i="14" s="1"/>
  <c r="AI91" i="14"/>
  <c r="W17" i="14"/>
  <c r="AD17" i="14"/>
  <c r="O84" i="14"/>
  <c r="CS84" i="14" s="1"/>
  <c r="Q84" i="14"/>
  <c r="CU84" i="14" s="1"/>
  <c r="CZ62" i="14"/>
  <c r="CZ67" i="14"/>
  <c r="Q47" i="21"/>
  <c r="BJ81" i="14"/>
  <c r="BL81" i="14" s="1"/>
  <c r="BM81" i="14" s="1"/>
  <c r="BN81" i="14" s="1"/>
  <c r="BO81" i="14" s="1"/>
  <c r="H81" i="14" s="1"/>
  <c r="DA138" i="14"/>
  <c r="CG72" i="14"/>
  <c r="CN72" i="14" s="1"/>
  <c r="DD72" i="14"/>
  <c r="DK72" i="14" s="1"/>
  <c r="ET70" i="14"/>
  <c r="Q31" i="21"/>
  <c r="R39" i="21"/>
  <c r="CI72" i="14"/>
  <c r="CP72" i="14" s="1"/>
  <c r="CJ72" i="14"/>
  <c r="DG83" i="14"/>
  <c r="BX57" i="14"/>
  <c r="CC57" i="14" s="1"/>
  <c r="CH90" i="14"/>
  <c r="EW96" i="14"/>
  <c r="DG82" i="14"/>
  <c r="DF92" i="14"/>
  <c r="CL92" i="14"/>
  <c r="CV138" i="14"/>
  <c r="CZ138" i="14" s="1"/>
  <c r="Q38" i="21"/>
  <c r="R38" i="21"/>
  <c r="Y47" i="21"/>
  <c r="V47" i="21"/>
  <c r="CB83" i="14"/>
  <c r="CE83" i="14" s="1"/>
  <c r="AD29" i="14"/>
  <c r="W11" i="21"/>
  <c r="H15" i="14"/>
  <c r="CI15" i="14" s="1"/>
  <c r="CP15" i="14" s="1"/>
  <c r="S94" i="14"/>
  <c r="CW94" i="14" s="1"/>
  <c r="AK23" i="14"/>
  <c r="AL23" i="14" s="1"/>
  <c r="K94" i="14"/>
  <c r="BY94" i="14" s="1"/>
  <c r="BJ23" i="14"/>
  <c r="BL23" i="14" s="1"/>
  <c r="BM23" i="14" s="1"/>
  <c r="BN23" i="14" s="1"/>
  <c r="BP23" i="14" s="1"/>
  <c r="D23" i="14" s="1"/>
  <c r="BJ21" i="14"/>
  <c r="BL21" i="14" s="1"/>
  <c r="BM21" i="14" s="1"/>
  <c r="U21" i="14"/>
  <c r="V21" i="14"/>
  <c r="W94" i="14"/>
  <c r="S81" i="14"/>
  <c r="CW81" i="14" s="1"/>
  <c r="CD72" i="14"/>
  <c r="S23" i="21"/>
  <c r="CI95" i="14"/>
  <c r="W15" i="14"/>
  <c r="BS84" i="14"/>
  <c r="U97" i="14"/>
  <c r="AK84" i="14"/>
  <c r="AO84" i="23" s="1"/>
  <c r="AP84" i="23" s="1"/>
  <c r="DE72" i="14"/>
  <c r="DL72" i="14" s="1"/>
  <c r="S11" i="21"/>
  <c r="J94" i="14"/>
  <c r="CK94" i="14" s="1"/>
  <c r="U23" i="14"/>
  <c r="BJ84" i="14"/>
  <c r="BL84" i="14" s="1"/>
  <c r="BM84" i="14" s="1"/>
  <c r="H23" i="14"/>
  <c r="DC23" i="14" s="1"/>
  <c r="DJ23" i="14" s="1"/>
  <c r="AI23" i="14"/>
  <c r="W84" i="14"/>
  <c r="U94" i="14"/>
  <c r="AH94" i="14"/>
  <c r="V97" i="14"/>
  <c r="W23" i="14"/>
  <c r="BS94" i="14"/>
  <c r="F94" i="14" s="1"/>
  <c r="I81" i="14"/>
  <c r="BW81" i="14" s="1"/>
  <c r="EW78" i="14"/>
  <c r="AD79" i="14"/>
  <c r="T79" i="14"/>
  <c r="DI79" i="14" s="1"/>
  <c r="Q79" i="14"/>
  <c r="CU79" i="14" s="1"/>
  <c r="O79" i="14"/>
  <c r="CS79" i="14" s="1"/>
  <c r="BX78" i="14"/>
  <c r="CC78" i="14" s="1"/>
  <c r="I79" i="14"/>
  <c r="BW79" i="14" s="1"/>
  <c r="CE78" i="14"/>
  <c r="L79" i="14"/>
  <c r="CL79" i="14" s="1"/>
  <c r="EY78" i="14"/>
  <c r="CK78" i="14"/>
  <c r="CT78" i="14"/>
  <c r="CY78" i="14" s="1"/>
  <c r="EX78" i="14"/>
  <c r="J79" i="14"/>
  <c r="ET79" i="14" s="1"/>
  <c r="P79" i="14"/>
  <c r="CT79" i="14" s="1"/>
  <c r="M79" i="14"/>
  <c r="CA79" i="14" s="1"/>
  <c r="AH79" i="14"/>
  <c r="Z79" i="14"/>
  <c r="CV78" i="14"/>
  <c r="CZ78" i="14" s="1"/>
  <c r="K79" i="14"/>
  <c r="BY79" i="14" s="1"/>
  <c r="S79" i="14"/>
  <c r="CW79" i="14" s="1"/>
  <c r="R79" i="14"/>
  <c r="EX79" i="14" s="1"/>
  <c r="BJ79" i="14"/>
  <c r="BL79" i="14" s="1"/>
  <c r="BM79" i="14" s="1"/>
  <c r="EU85" i="14"/>
  <c r="CJ96" i="14"/>
  <c r="DO96" i="14" s="1"/>
  <c r="DC90" i="14"/>
  <c r="AL90" i="14"/>
  <c r="BU18" i="14"/>
  <c r="BV18" i="14" s="1"/>
  <c r="BU49" i="14"/>
  <c r="BV49" i="14" s="1"/>
  <c r="BT45" i="14"/>
  <c r="F24" i="14"/>
  <c r="CM138" i="14"/>
  <c r="CP138" i="14" s="1"/>
  <c r="EY92" i="14"/>
  <c r="CX96" i="14"/>
  <c r="DA96" i="14" s="1"/>
  <c r="X23" i="21"/>
  <c r="BU138" i="14"/>
  <c r="BV138" i="14" s="1"/>
  <c r="AH15" i="14"/>
  <c r="AK15" i="14"/>
  <c r="AO15" i="23" s="1"/>
  <c r="AP15" i="23" s="1"/>
  <c r="AI84" i="14"/>
  <c r="N84" i="14"/>
  <c r="CB84" i="14" s="1"/>
  <c r="T84" i="14"/>
  <c r="EY84" i="14" s="1"/>
  <c r="J84" i="14"/>
  <c r="CK84" i="14" s="1"/>
  <c r="V84" i="14"/>
  <c r="Z97" i="14"/>
  <c r="AH97" i="14"/>
  <c r="BJ51" i="14"/>
  <c r="BL51" i="14" s="1"/>
  <c r="BM51" i="14" s="1"/>
  <c r="CY90" i="14"/>
  <c r="CE151" i="14"/>
  <c r="CY151" i="14"/>
  <c r="AJ96" i="14"/>
  <c r="EK96" i="14" s="1"/>
  <c r="EL96" i="14" s="1"/>
  <c r="CX95" i="14"/>
  <c r="DA95" i="14" s="1"/>
  <c r="EU151" i="14"/>
  <c r="BZ156" i="14"/>
  <c r="CD156" i="14" s="1"/>
  <c r="U39" i="21"/>
  <c r="Z15" i="14"/>
  <c r="BS15" i="14"/>
  <c r="F15" i="14" s="1"/>
  <c r="GO46" i="20"/>
  <c r="GP46" i="20" s="1"/>
  <c r="H84" i="14"/>
  <c r="DE84" i="14" s="1"/>
  <c r="Z84" i="14"/>
  <c r="L84" i="14"/>
  <c r="BZ84" i="14" s="1"/>
  <c r="AI15" i="14"/>
  <c r="BJ15" i="14"/>
  <c r="BL15" i="14" s="1"/>
  <c r="BM15" i="14" s="1"/>
  <c r="AK97" i="14"/>
  <c r="AO97" i="23" s="1"/>
  <c r="AP97" i="23" s="1"/>
  <c r="DF90" i="14"/>
  <c r="CB85" i="14"/>
  <c r="CE85" i="14" s="1"/>
  <c r="CT83" i="14"/>
  <c r="CY83" i="14" s="1"/>
  <c r="CG90" i="14"/>
  <c r="CN90" i="14" s="1"/>
  <c r="DD90" i="14"/>
  <c r="DK90" i="14" s="1"/>
  <c r="GN17" i="20"/>
  <c r="GN18" i="20" s="1"/>
  <c r="GO18" i="20" s="1"/>
  <c r="GP18" i="20" s="1"/>
  <c r="BT49" i="14"/>
  <c r="EY95" i="14"/>
  <c r="CI90" i="14"/>
  <c r="W39" i="21"/>
  <c r="DC95" i="14"/>
  <c r="V15" i="14"/>
  <c r="AD15" i="14"/>
  <c r="I84" i="14"/>
  <c r="BW84" i="14" s="1"/>
  <c r="AH84" i="14"/>
  <c r="S84" i="14"/>
  <c r="CW84" i="14" s="1"/>
  <c r="M84" i="14"/>
  <c r="CA84" i="14" s="1"/>
  <c r="K84" i="14"/>
  <c r="BY84" i="14" s="1"/>
  <c r="U84" i="14"/>
  <c r="AD97" i="14"/>
  <c r="R84" i="14"/>
  <c r="EX84" i="14" s="1"/>
  <c r="P84" i="14"/>
  <c r="EW84" i="14" s="1"/>
  <c r="R81" i="14"/>
  <c r="EX81" i="14" s="1"/>
  <c r="M81" i="14"/>
  <c r="CA81" i="14" s="1"/>
  <c r="AH81" i="14"/>
  <c r="AD51" i="14"/>
  <c r="AL85" i="14"/>
  <c r="AO151" i="23"/>
  <c r="AP151" i="23" s="1"/>
  <c r="DA78" i="14"/>
  <c r="AL95" i="14"/>
  <c r="EU78" i="14"/>
  <c r="AL50" i="14"/>
  <c r="AO138" i="23"/>
  <c r="AP138" i="23" s="1"/>
  <c r="BZ78" i="14"/>
  <c r="CD78" i="14" s="1"/>
  <c r="R97" i="14"/>
  <c r="CV97" i="14" s="1"/>
  <c r="Q97" i="14"/>
  <c r="CU97" i="14" s="1"/>
  <c r="DG90" i="14"/>
  <c r="BT90" i="14"/>
  <c r="DH92" i="14"/>
  <c r="CL151" i="14"/>
  <c r="CM151" i="14"/>
  <c r="AL28" i="14"/>
  <c r="AL92" i="14"/>
  <c r="BT96" i="14"/>
  <c r="DG164" i="14"/>
  <c r="CT96" i="14"/>
  <c r="CY96" i="14" s="1"/>
  <c r="GO62" i="20"/>
  <c r="GP62" i="20" s="1"/>
  <c r="BU48" i="14"/>
  <c r="BV48" i="14" s="1"/>
  <c r="BU28" i="14"/>
  <c r="BV28" i="14" s="1"/>
  <c r="T31" i="21"/>
  <c r="F45" i="14"/>
  <c r="CX90" i="14"/>
  <c r="DA90" i="14" s="1"/>
  <c r="EW82" i="14"/>
  <c r="GO63" i="20"/>
  <c r="GP63" i="20" s="1"/>
  <c r="EV138" i="14"/>
  <c r="CI92" i="14"/>
  <c r="CG92" i="14"/>
  <c r="CN92" i="14" s="1"/>
  <c r="DI92" i="14"/>
  <c r="DL92" i="14" s="1"/>
  <c r="AO24" i="23"/>
  <c r="AP24" i="23" s="1"/>
  <c r="DG95" i="14"/>
  <c r="CM82" i="14"/>
  <c r="Q39" i="21"/>
  <c r="T39" i="21"/>
  <c r="DF176" i="14"/>
  <c r="Y38" i="21"/>
  <c r="T38" i="21"/>
  <c r="DI96" i="14"/>
  <c r="S47" i="21"/>
  <c r="X47" i="21"/>
  <c r="EV83" i="14"/>
  <c r="U23" i="21"/>
  <c r="V23" i="21"/>
  <c r="AI29" i="14"/>
  <c r="V29" i="14"/>
  <c r="AK29" i="14"/>
  <c r="AO29" i="23" s="1"/>
  <c r="AP29" i="23" s="1"/>
  <c r="DD95" i="14"/>
  <c r="DK95" i="14" s="1"/>
  <c r="CJ95" i="14"/>
  <c r="Y11" i="21"/>
  <c r="T11" i="21"/>
  <c r="GO52" i="20"/>
  <c r="GP52" i="20" s="1"/>
  <c r="N94" i="14"/>
  <c r="CB94" i="14" s="1"/>
  <c r="Q94" i="14"/>
  <c r="CU94" i="14" s="1"/>
  <c r="O94" i="14"/>
  <c r="CS94" i="14" s="1"/>
  <c r="I97" i="14"/>
  <c r="BW97" i="14" s="1"/>
  <c r="J97" i="14"/>
  <c r="ET97" i="14" s="1"/>
  <c r="I94" i="14"/>
  <c r="BW94" i="14" s="1"/>
  <c r="H97" i="14"/>
  <c r="DC97" i="14" s="1"/>
  <c r="V94" i="14"/>
  <c r="BJ97" i="14"/>
  <c r="BL97" i="14" s="1"/>
  <c r="O97" i="14"/>
  <c r="CS97" i="14" s="1"/>
  <c r="J81" i="14"/>
  <c r="BX81" i="14" s="1"/>
  <c r="L81" i="14"/>
  <c r="EU81" i="14" s="1"/>
  <c r="Z81" i="14"/>
  <c r="P81" i="14"/>
  <c r="DG81" i="14" s="1"/>
  <c r="Q81" i="14"/>
  <c r="CU81" i="14" s="1"/>
  <c r="AJ50" i="14"/>
  <c r="EK50" i="14" s="1"/>
  <c r="EL50" i="14" s="1"/>
  <c r="DF85" i="14"/>
  <c r="F48" i="14"/>
  <c r="S31" i="21"/>
  <c r="DI90" i="14"/>
  <c r="DL90" i="14" s="1"/>
  <c r="BU24" i="14"/>
  <c r="BV24" i="14" s="1"/>
  <c r="CB82" i="14"/>
  <c r="CE82" i="14" s="1"/>
  <c r="Y39" i="21"/>
  <c r="P39" i="21"/>
  <c r="V39" i="21"/>
  <c r="Y23" i="21"/>
  <c r="W23" i="21"/>
  <c r="R23" i="21"/>
  <c r="DF95" i="14"/>
  <c r="CG95" i="14"/>
  <c r="CN95" i="14" s="1"/>
  <c r="GO53" i="20"/>
  <c r="GP53" i="20" s="1"/>
  <c r="T97" i="14"/>
  <c r="EY97" i="14" s="1"/>
  <c r="M97" i="14"/>
  <c r="CA97" i="14" s="1"/>
  <c r="S97" i="14"/>
  <c r="CW97" i="14" s="1"/>
  <c r="Q86" i="14"/>
  <c r="CU86" i="14" s="1"/>
  <c r="Y21" i="21"/>
  <c r="DC96" i="14"/>
  <c r="DJ96" i="14" s="1"/>
  <c r="DE30" i="14"/>
  <c r="DL30" i="14" s="1"/>
  <c r="X31" i="21"/>
  <c r="CH92" i="14"/>
  <c r="S39" i="21"/>
  <c r="W38" i="21"/>
  <c r="U47" i="21"/>
  <c r="W47" i="21"/>
  <c r="Q23" i="21"/>
  <c r="BJ29" i="14"/>
  <c r="BL29" i="14" s="1"/>
  <c r="BM29" i="14" s="1"/>
  <c r="AH29" i="14"/>
  <c r="DE95" i="14"/>
  <c r="DL95" i="14" s="1"/>
  <c r="Q11" i="21"/>
  <c r="GO54" i="20"/>
  <c r="GP54" i="20" s="1"/>
  <c r="H39" i="14"/>
  <c r="CG39" i="14" s="1"/>
  <c r="CN39" i="14" s="1"/>
  <c r="R94" i="14"/>
  <c r="DH94" i="14" s="1"/>
  <c r="T94" i="14"/>
  <c r="CX94" i="14" s="1"/>
  <c r="AD94" i="14"/>
  <c r="L97" i="14"/>
  <c r="EU97" i="14" s="1"/>
  <c r="P94" i="14"/>
  <c r="DG94" i="14" s="1"/>
  <c r="BS97" i="14"/>
  <c r="BU97" i="14" s="1"/>
  <c r="BV97" i="14" s="1"/>
  <c r="K97" i="14"/>
  <c r="BY97" i="14" s="1"/>
  <c r="Z94" i="14"/>
  <c r="N97" i="14"/>
  <c r="CB97" i="14" s="1"/>
  <c r="P97" i="14"/>
  <c r="CT97" i="14" s="1"/>
  <c r="K81" i="14"/>
  <c r="BY81" i="14" s="1"/>
  <c r="O81" i="14"/>
  <c r="CS81" i="14" s="1"/>
  <c r="W97" i="14"/>
  <c r="AI41" i="14"/>
  <c r="AD41" i="14"/>
  <c r="BS41" i="14"/>
  <c r="AK41" i="14"/>
  <c r="H41" i="14"/>
  <c r="U41" i="14"/>
  <c r="V41" i="14"/>
  <c r="W41" i="14"/>
  <c r="Z41" i="14"/>
  <c r="AH41" i="14"/>
  <c r="BJ41" i="14"/>
  <c r="BL41" i="14" s="1"/>
  <c r="BM41" i="14" s="1"/>
  <c r="X21" i="21"/>
  <c r="CG96" i="14"/>
  <c r="CH96" i="14"/>
  <c r="DC30" i="14"/>
  <c r="DJ30" i="14" s="1"/>
  <c r="CH30" i="14"/>
  <c r="CO30" i="14" s="1"/>
  <c r="AL96" i="14"/>
  <c r="V51" i="14"/>
  <c r="Z51" i="14"/>
  <c r="Z21" i="14"/>
  <c r="AK21" i="14"/>
  <c r="AO21" i="23" s="1"/>
  <c r="AP21" i="23" s="1"/>
  <c r="AK51" i="14"/>
  <c r="AL51" i="14" s="1"/>
  <c r="AI51" i="14"/>
  <c r="AL43" i="14"/>
  <c r="S21" i="21"/>
  <c r="R21" i="21"/>
  <c r="DI85" i="14"/>
  <c r="DD30" i="14"/>
  <c r="DK30" i="14" s="1"/>
  <c r="CI30" i="14"/>
  <c r="CP30" i="14" s="1"/>
  <c r="BT18" i="14"/>
  <c r="BS51" i="14"/>
  <c r="BU51" i="14" s="1"/>
  <c r="BV51" i="14" s="1"/>
  <c r="W21" i="14"/>
  <c r="AJ24" i="14"/>
  <c r="EK24" i="14" s="1"/>
  <c r="EL24" i="14" s="1"/>
  <c r="AJ85" i="14"/>
  <c r="EK85" i="14" s="1"/>
  <c r="EL85" i="14" s="1"/>
  <c r="CZ92" i="14"/>
  <c r="U21" i="21"/>
  <c r="W21" i="21"/>
  <c r="DE96" i="14"/>
  <c r="DD96" i="14"/>
  <c r="Q21" i="21"/>
  <c r="CI96" i="14"/>
  <c r="CP96" i="14" s="1"/>
  <c r="CG30" i="14"/>
  <c r="CN30" i="14" s="1"/>
  <c r="AH51" i="14"/>
  <c r="H51" i="14"/>
  <c r="CH51" i="14" s="1"/>
  <c r="CO51" i="14" s="1"/>
  <c r="W51" i="14"/>
  <c r="M80" i="14"/>
  <c r="CA80" i="14" s="1"/>
  <c r="T81" i="14"/>
  <c r="AJ22" i="14"/>
  <c r="EK22" i="14" s="1"/>
  <c r="EL22" i="14" s="1"/>
  <c r="AD81" i="14"/>
  <c r="BZ176" i="14"/>
  <c r="CD176" i="14" s="1"/>
  <c r="DC24" i="14"/>
  <c r="DJ24" i="14" s="1"/>
  <c r="CE176" i="14"/>
  <c r="CC85" i="14"/>
  <c r="DE85" i="14"/>
  <c r="AK14" i="14"/>
  <c r="AO14" i="23" s="1"/>
  <c r="AP14" i="23" s="1"/>
  <c r="BJ14" i="14"/>
  <c r="BL14" i="14" s="1"/>
  <c r="U14" i="14"/>
  <c r="Z46" i="14"/>
  <c r="AK46" i="14"/>
  <c r="AL46" i="14" s="1"/>
  <c r="J86" i="14"/>
  <c r="CK86" i="14" s="1"/>
  <c r="AK86" i="14"/>
  <c r="AO86" i="23" s="1"/>
  <c r="AP86" i="23" s="1"/>
  <c r="I86" i="14"/>
  <c r="BW86" i="14" s="1"/>
  <c r="AI80" i="14"/>
  <c r="AH14" i="14"/>
  <c r="W14" i="14"/>
  <c r="W46" i="14"/>
  <c r="AI46" i="14"/>
  <c r="BS46" i="14"/>
  <c r="F46" i="14" s="1"/>
  <c r="AH46" i="14"/>
  <c r="AJ30" i="14"/>
  <c r="EK30" i="14" s="1"/>
  <c r="EL30" i="14" s="1"/>
  <c r="CE87" i="14"/>
  <c r="BT22" i="14"/>
  <c r="CC96" i="14"/>
  <c r="DD24" i="14"/>
  <c r="DK24" i="14" s="1"/>
  <c r="H14" i="14"/>
  <c r="DC14" i="14" s="1"/>
  <c r="DJ14" i="14" s="1"/>
  <c r="AD14" i="14"/>
  <c r="AI14" i="14"/>
  <c r="BJ46" i="14"/>
  <c r="BL46" i="14" s="1"/>
  <c r="BM46" i="14" s="1"/>
  <c r="P86" i="14"/>
  <c r="EW86" i="14" s="1"/>
  <c r="P80" i="14"/>
  <c r="N80" i="14"/>
  <c r="BJ80" i="14"/>
  <c r="AH80" i="14"/>
  <c r="J80" i="14"/>
  <c r="O18" i="21"/>
  <c r="CJ85" i="14"/>
  <c r="DD85" i="14"/>
  <c r="BU22" i="14"/>
  <c r="BV22" i="14" s="1"/>
  <c r="CI24" i="14"/>
  <c r="CP24" i="14" s="1"/>
  <c r="BJ39" i="14"/>
  <c r="BL39" i="14" s="1"/>
  <c r="BM39" i="14" s="1"/>
  <c r="W39" i="14"/>
  <c r="Q80" i="14"/>
  <c r="CU80" i="14" s="1"/>
  <c r="CZ80" i="14" s="1"/>
  <c r="AD80" i="14"/>
  <c r="O80" i="14"/>
  <c r="CS80" i="14" s="1"/>
  <c r="EV85" i="14"/>
  <c r="EX87" i="14"/>
  <c r="AO30" i="23"/>
  <c r="AP30" i="23" s="1"/>
  <c r="CM87" i="14"/>
  <c r="CP87" i="14" s="1"/>
  <c r="CI85" i="14"/>
  <c r="CP85" i="14" s="1"/>
  <c r="DC85" i="14"/>
  <c r="DJ85" i="14" s="1"/>
  <c r="AL87" i="14"/>
  <c r="U31" i="21"/>
  <c r="W31" i="21"/>
  <c r="R31" i="21"/>
  <c r="DF24" i="14"/>
  <c r="DO24" i="14" s="1"/>
  <c r="DE24" i="14"/>
  <c r="DL24" i="14" s="1"/>
  <c r="AH39" i="14"/>
  <c r="Z39" i="14"/>
  <c r="AD39" i="14"/>
  <c r="N86" i="14"/>
  <c r="CB86" i="14" s="1"/>
  <c r="R86" i="14"/>
  <c r="CV86" i="14" s="1"/>
  <c r="AD86" i="14"/>
  <c r="AI86" i="14"/>
  <c r="T86" i="14"/>
  <c r="DI86" i="14" s="1"/>
  <c r="O86" i="14"/>
  <c r="CS86" i="14" s="1"/>
  <c r="T80" i="14"/>
  <c r="I80" i="14"/>
  <c r="BW80" i="14" s="1"/>
  <c r="S80" i="14"/>
  <c r="CW80" i="14" s="1"/>
  <c r="AD21" i="14"/>
  <c r="H21" i="14"/>
  <c r="AH21" i="14"/>
  <c r="AI21" i="14"/>
  <c r="CG24" i="14"/>
  <c r="CN24" i="14" s="1"/>
  <c r="AK39" i="14"/>
  <c r="AO39" i="23" s="1"/>
  <c r="AP39" i="23" s="1"/>
  <c r="BJ86" i="14"/>
  <c r="BL86" i="14" s="1"/>
  <c r="BM86" i="14" s="1"/>
  <c r="BN86" i="14" s="1"/>
  <c r="BQ86" i="14" s="1"/>
  <c r="E86" i="14" s="1"/>
  <c r="V86" i="14"/>
  <c r="L86" i="14"/>
  <c r="CL86" i="14" s="1"/>
  <c r="BS86" i="14"/>
  <c r="BT86" i="14" s="1"/>
  <c r="BM87" i="14"/>
  <c r="BN87" i="14" s="1"/>
  <c r="BR87" i="14" s="1"/>
  <c r="CD85" i="14"/>
  <c r="CZ85" i="14"/>
  <c r="CH85" i="14"/>
  <c r="GO45" i="20"/>
  <c r="GP45" i="20" s="1"/>
  <c r="Y31" i="21"/>
  <c r="D32" i="26" s="1"/>
  <c r="P31" i="21"/>
  <c r="CH24" i="14"/>
  <c r="CO24" i="14" s="1"/>
  <c r="EX80" i="14"/>
  <c r="V39" i="14"/>
  <c r="BS39" i="14"/>
  <c r="BT39" i="14" s="1"/>
  <c r="U86" i="14"/>
  <c r="S86" i="14"/>
  <c r="CW86" i="14" s="1"/>
  <c r="H86" i="14"/>
  <c r="DD86" i="14" s="1"/>
  <c r="K86" i="14"/>
  <c r="BY86" i="14" s="1"/>
  <c r="AH86" i="14"/>
  <c r="U39" i="14"/>
  <c r="W86" i="14"/>
  <c r="M86" i="14"/>
  <c r="CA86" i="14" s="1"/>
  <c r="K80" i="14"/>
  <c r="BY80" i="14" s="1"/>
  <c r="Z80" i="14"/>
  <c r="L80" i="14"/>
  <c r="DH80" i="14"/>
  <c r="ET176" i="14"/>
  <c r="R46" i="21"/>
  <c r="BT176" i="14"/>
  <c r="CE156" i="14"/>
  <c r="F176" i="14"/>
  <c r="BX176" i="14"/>
  <c r="CC176" i="14" s="1"/>
  <c r="AO188" i="23"/>
  <c r="AP188" i="23" s="1"/>
  <c r="BZ188" i="14"/>
  <c r="CD188" i="14" s="1"/>
  <c r="BU21" i="14"/>
  <c r="BV21" i="14" s="1"/>
  <c r="DD176" i="14"/>
  <c r="DE176" i="14"/>
  <c r="CH176" i="14"/>
  <c r="CO176" i="14" s="1"/>
  <c r="DG188" i="14"/>
  <c r="CT188" i="14"/>
  <c r="CY188" i="14" s="1"/>
  <c r="CZ176" i="14"/>
  <c r="AJ176" i="14"/>
  <c r="EK176" i="14" s="1"/>
  <c r="EL176" i="14" s="1"/>
  <c r="AL176" i="14"/>
  <c r="BT164" i="14"/>
  <c r="F164" i="14"/>
  <c r="EW164" i="14"/>
  <c r="EX176" i="14"/>
  <c r="BT21" i="14"/>
  <c r="EU176" i="14"/>
  <c r="DH176" i="14"/>
  <c r="CI176" i="14"/>
  <c r="CP176" i="14" s="1"/>
  <c r="CJ176" i="14"/>
  <c r="CM156" i="14"/>
  <c r="CP156" i="14" s="1"/>
  <c r="CG176" i="14"/>
  <c r="CN176" i="14" s="1"/>
  <c r="EV156" i="14"/>
  <c r="BX188" i="14"/>
  <c r="CC188" i="14" s="1"/>
  <c r="ET188" i="14"/>
  <c r="BU188" i="14"/>
  <c r="BV188" i="14" s="1"/>
  <c r="F188" i="14"/>
  <c r="CV188" i="14"/>
  <c r="CZ188" i="14" s="1"/>
  <c r="DH188" i="14"/>
  <c r="DC156" i="14"/>
  <c r="DJ156" i="14" s="1"/>
  <c r="DF156" i="14"/>
  <c r="CH156" i="14"/>
  <c r="DE156" i="14"/>
  <c r="DD156" i="14"/>
  <c r="CJ156" i="14"/>
  <c r="AJ156" i="14"/>
  <c r="EK156" i="14" s="1"/>
  <c r="EL156" i="14" s="1"/>
  <c r="CV156" i="14"/>
  <c r="CZ156" i="14" s="1"/>
  <c r="DH156" i="14"/>
  <c r="CG156" i="14"/>
  <c r="CK188" i="14"/>
  <c r="CN188" i="14" s="1"/>
  <c r="EX188" i="14"/>
  <c r="EX156" i="14"/>
  <c r="EU188" i="14"/>
  <c r="CG113" i="14"/>
  <c r="AJ188" i="14"/>
  <c r="EK188" i="14" s="1"/>
  <c r="EL188" i="14" s="1"/>
  <c r="CY156" i="14"/>
  <c r="Y34" i="21"/>
  <c r="B35" i="26" s="1"/>
  <c r="CE188" i="14"/>
  <c r="AL156" i="14"/>
  <c r="DI188" i="14"/>
  <c r="EV188" i="14"/>
  <c r="HA20" i="20"/>
  <c r="CK156" i="14"/>
  <c r="BX156" i="14"/>
  <c r="CC156" i="14" s="1"/>
  <c r="EY188" i="14"/>
  <c r="CM188" i="14"/>
  <c r="CX156" i="14"/>
  <c r="DA156" i="14" s="1"/>
  <c r="DF188" i="14"/>
  <c r="DA188" i="14"/>
  <c r="CH188" i="14"/>
  <c r="CO188" i="14" s="1"/>
  <c r="DE168" i="14"/>
  <c r="DI156" i="14"/>
  <c r="EY162" i="14"/>
  <c r="CJ188" i="14"/>
  <c r="CI188" i="14"/>
  <c r="U26" i="21"/>
  <c r="BT156" i="14"/>
  <c r="DI162" i="14"/>
  <c r="DE188" i="14"/>
  <c r="DD188" i="14"/>
  <c r="F156" i="14"/>
  <c r="DC188" i="14"/>
  <c r="CG25" i="14"/>
  <c r="CN25" i="14" s="1"/>
  <c r="CH25" i="14"/>
  <c r="CO25" i="14" s="1"/>
  <c r="CI25" i="14"/>
  <c r="CP25" i="14" s="1"/>
  <c r="DD25" i="14"/>
  <c r="DK25" i="14" s="1"/>
  <c r="DF25" i="14"/>
  <c r="O33" i="21"/>
  <c r="GO47" i="20"/>
  <c r="GP47" i="20" s="1"/>
  <c r="GO48" i="20"/>
  <c r="GP48" i="20" s="1"/>
  <c r="DC25" i="14"/>
  <c r="DJ25" i="14" s="1"/>
  <c r="CJ25" i="14"/>
  <c r="X46" i="21"/>
  <c r="W46" i="21"/>
  <c r="V46" i="21"/>
  <c r="Y46" i="21"/>
  <c r="T46" i="21"/>
  <c r="Q46" i="21"/>
  <c r="P46" i="21"/>
  <c r="T13" i="21"/>
  <c r="X13" i="21"/>
  <c r="S46" i="21"/>
  <c r="CH168" i="14"/>
  <c r="T26" i="21"/>
  <c r="Q26" i="21"/>
  <c r="V26" i="21"/>
  <c r="T34" i="21"/>
  <c r="Y20" i="21"/>
  <c r="A21" i="26" s="1"/>
  <c r="V20" i="21"/>
  <c r="DL178" i="14"/>
  <c r="DJ178" i="14"/>
  <c r="Q13" i="21"/>
  <c r="W13" i="21"/>
  <c r="R13" i="21"/>
  <c r="DG71" i="14"/>
  <c r="V13" i="21"/>
  <c r="DC168" i="14"/>
  <c r="W26" i="21"/>
  <c r="X26" i="21"/>
  <c r="U13" i="21"/>
  <c r="Y13" i="21"/>
  <c r="A14" i="26" s="1"/>
  <c r="GO17" i="20"/>
  <c r="GP17" i="20" s="1"/>
  <c r="Y26" i="21"/>
  <c r="S26" i="21"/>
  <c r="CT71" i="14"/>
  <c r="DK138" i="14"/>
  <c r="GO58" i="20"/>
  <c r="GP58" i="20" s="1"/>
  <c r="DJ72" i="14"/>
  <c r="CP159" i="14"/>
  <c r="GO57" i="20"/>
  <c r="GP57" i="20" s="1"/>
  <c r="CP178" i="14"/>
  <c r="AJ184" i="14"/>
  <c r="EK184" i="14" s="1"/>
  <c r="EL184" i="14" s="1"/>
  <c r="CF175" i="14"/>
  <c r="W20" i="21"/>
  <c r="X20" i="21"/>
  <c r="CQ47" i="14"/>
  <c r="DM47" i="14"/>
  <c r="AJ115" i="14"/>
  <c r="EK115" i="14" s="1"/>
  <c r="EL115" i="14" s="1"/>
  <c r="Q20" i="21"/>
  <c r="S20" i="21"/>
  <c r="R20" i="21"/>
  <c r="AJ185" i="14"/>
  <c r="EK185" i="14" s="1"/>
  <c r="EL185" i="14" s="1"/>
  <c r="Q34" i="21"/>
  <c r="P34" i="21"/>
  <c r="V34" i="21"/>
  <c r="CN179" i="14"/>
  <c r="T20" i="21"/>
  <c r="W34" i="21"/>
  <c r="X34" i="21"/>
  <c r="U34" i="21"/>
  <c r="S34" i="21"/>
  <c r="DJ179" i="14"/>
  <c r="DO178" i="14"/>
  <c r="DO138" i="14"/>
  <c r="DK175" i="14"/>
  <c r="AJ182" i="14"/>
  <c r="EK182" i="14" s="1"/>
  <c r="EL182" i="14" s="1"/>
  <c r="DB178" i="14"/>
  <c r="CO178" i="14"/>
  <c r="CN178" i="14"/>
  <c r="AJ114" i="14"/>
  <c r="EK114" i="14" s="1"/>
  <c r="EL114" i="14" s="1"/>
  <c r="DJ138" i="14"/>
  <c r="DL175" i="14"/>
  <c r="CN175" i="14"/>
  <c r="AJ186" i="14"/>
  <c r="EK186" i="14" s="1"/>
  <c r="EL186" i="14" s="1"/>
  <c r="U43" i="21"/>
  <c r="V43" i="21"/>
  <c r="P43" i="21"/>
  <c r="Y43" i="21"/>
  <c r="R43" i="21"/>
  <c r="X43" i="21"/>
  <c r="S43" i="21"/>
  <c r="T43" i="21"/>
  <c r="Q43" i="21"/>
  <c r="W43" i="21"/>
  <c r="BR83" i="14"/>
  <c r="BS83" i="14" s="1"/>
  <c r="F83" i="14" s="1"/>
  <c r="BP83" i="14"/>
  <c r="D83" i="14" s="1"/>
  <c r="BQ83" i="14"/>
  <c r="E83" i="14" s="1"/>
  <c r="BO83" i="14"/>
  <c r="H83" i="14" s="1"/>
  <c r="BR89" i="14"/>
  <c r="BO89" i="14"/>
  <c r="BQ89" i="14"/>
  <c r="E89" i="14" s="1"/>
  <c r="BP89" i="14"/>
  <c r="D89" i="14" s="1"/>
  <c r="BO159" i="14"/>
  <c r="BP159" i="14"/>
  <c r="D159" i="14" s="1"/>
  <c r="BR159" i="14"/>
  <c r="BQ159" i="14"/>
  <c r="E159" i="14" s="1"/>
  <c r="BR33" i="14"/>
  <c r="BS33" i="14" s="1"/>
  <c r="BQ33" i="14"/>
  <c r="E33" i="14" s="1"/>
  <c r="BP33" i="14"/>
  <c r="D33" i="14" s="1"/>
  <c r="BO33" i="14"/>
  <c r="H33" i="14" s="1"/>
  <c r="BQ37" i="14"/>
  <c r="E37" i="14" s="1"/>
  <c r="BP37" i="14"/>
  <c r="D37" i="14" s="1"/>
  <c r="BO37" i="14"/>
  <c r="BR37" i="14"/>
  <c r="BQ93" i="14"/>
  <c r="E93" i="14" s="1"/>
  <c r="BP93" i="14"/>
  <c r="D93" i="14" s="1"/>
  <c r="BO93" i="14"/>
  <c r="BR93" i="14"/>
  <c r="BP61" i="14"/>
  <c r="D61" i="14" s="1"/>
  <c r="BR61" i="14"/>
  <c r="BO61" i="14"/>
  <c r="BQ61" i="14"/>
  <c r="E61" i="14" s="1"/>
  <c r="BR118" i="14"/>
  <c r="BO118" i="14"/>
  <c r="BQ118" i="14"/>
  <c r="E118" i="14" s="1"/>
  <c r="BP118" i="14"/>
  <c r="D118" i="14" s="1"/>
  <c r="BO49" i="14"/>
  <c r="BR49" i="14"/>
  <c r="BQ49" i="14"/>
  <c r="E49" i="14" s="1"/>
  <c r="BP49" i="14"/>
  <c r="D49" i="14" s="1"/>
  <c r="BO90" i="14"/>
  <c r="BQ90" i="14"/>
  <c r="E90" i="14" s="1"/>
  <c r="BP90" i="14"/>
  <c r="D90" i="14" s="1"/>
  <c r="BR90" i="14"/>
  <c r="CM131" i="14"/>
  <c r="CB131" i="14"/>
  <c r="CE131" i="14" s="1"/>
  <c r="EV131" i="14"/>
  <c r="CT131" i="14"/>
  <c r="CY131" i="14" s="1"/>
  <c r="EW131" i="14"/>
  <c r="DG131" i="14"/>
  <c r="DI111" i="14"/>
  <c r="EY111" i="14"/>
  <c r="CX111" i="14"/>
  <c r="DA111" i="14" s="1"/>
  <c r="ET111" i="14"/>
  <c r="CK111" i="14"/>
  <c r="BX111" i="14"/>
  <c r="CC111" i="14" s="1"/>
  <c r="DD115" i="14"/>
  <c r="DF115" i="14"/>
  <c r="CJ115" i="14"/>
  <c r="CG115" i="14"/>
  <c r="DE115" i="14"/>
  <c r="CH115" i="14"/>
  <c r="DC115" i="14"/>
  <c r="CI115" i="14"/>
  <c r="CX115" i="14"/>
  <c r="DA115" i="14" s="1"/>
  <c r="DI115" i="14"/>
  <c r="EY115" i="14"/>
  <c r="CK125" i="14"/>
  <c r="BX125" i="14"/>
  <c r="CC125" i="14" s="1"/>
  <c r="ET125" i="14"/>
  <c r="CM141" i="14"/>
  <c r="CB141" i="14"/>
  <c r="CE141" i="14" s="1"/>
  <c r="EV141" i="14"/>
  <c r="ET141" i="14"/>
  <c r="CK141" i="14"/>
  <c r="BX141" i="14"/>
  <c r="CC141" i="14" s="1"/>
  <c r="BM177" i="14"/>
  <c r="BN177" i="14" s="1"/>
  <c r="CX177" i="14"/>
  <c r="DA177" i="14" s="1"/>
  <c r="EY177" i="14"/>
  <c r="DI177" i="14"/>
  <c r="BM189" i="14"/>
  <c r="BN189" i="14" s="1"/>
  <c r="EV121" i="14"/>
  <c r="CM121" i="14"/>
  <c r="CB121" i="14"/>
  <c r="CE121" i="14" s="1"/>
  <c r="DL118" i="14"/>
  <c r="BL185" i="14"/>
  <c r="BM185" i="14" s="1"/>
  <c r="BR62" i="14"/>
  <c r="BP62" i="14"/>
  <c r="D62" i="14" s="1"/>
  <c r="BQ62" i="14"/>
  <c r="E62" i="14" s="1"/>
  <c r="BO62" i="14"/>
  <c r="V15" i="21"/>
  <c r="R15" i="21"/>
  <c r="X15" i="21"/>
  <c r="T15" i="21"/>
  <c r="W15" i="21"/>
  <c r="S15" i="21"/>
  <c r="Q15" i="21"/>
  <c r="Y15" i="21"/>
  <c r="U15" i="21"/>
  <c r="BR151" i="14"/>
  <c r="BO151" i="14"/>
  <c r="BQ151" i="14"/>
  <c r="E151" i="14" s="1"/>
  <c r="BP151" i="14"/>
  <c r="D151" i="14" s="1"/>
  <c r="CT114" i="14"/>
  <c r="CY114" i="14" s="1"/>
  <c r="EW114" i="14"/>
  <c r="DG114" i="14"/>
  <c r="CK108" i="14"/>
  <c r="BT174" i="14"/>
  <c r="BU174" i="14"/>
  <c r="BV174" i="14" s="1"/>
  <c r="F174" i="14"/>
  <c r="EX174" i="14"/>
  <c r="DH174" i="14"/>
  <c r="CV174" i="14"/>
  <c r="CZ174" i="14" s="1"/>
  <c r="DG143" i="14"/>
  <c r="CT143" i="14"/>
  <c r="CY143" i="14" s="1"/>
  <c r="EW143" i="14"/>
  <c r="BT143" i="14"/>
  <c r="BU143" i="14"/>
  <c r="BV143" i="14" s="1"/>
  <c r="F143" i="14"/>
  <c r="CK139" i="14"/>
  <c r="BX139" i="14"/>
  <c r="CC139" i="14" s="1"/>
  <c r="ET139" i="14"/>
  <c r="EX132" i="14"/>
  <c r="DH132" i="14"/>
  <c r="CV132" i="14"/>
  <c r="CZ132" i="14" s="1"/>
  <c r="ET171" i="14"/>
  <c r="BX171" i="14"/>
  <c r="CC171" i="14" s="1"/>
  <c r="CK171" i="14"/>
  <c r="AO122" i="23"/>
  <c r="AP122" i="23" s="1"/>
  <c r="AL122" i="14"/>
  <c r="EX183" i="14"/>
  <c r="DH183" i="14"/>
  <c r="CV183" i="14"/>
  <c r="CZ183" i="14" s="1"/>
  <c r="BL140" i="14"/>
  <c r="BM140" i="14" s="1"/>
  <c r="EX140" i="14"/>
  <c r="DH140" i="14"/>
  <c r="CV140" i="14"/>
  <c r="CZ140" i="14" s="1"/>
  <c r="AO140" i="23"/>
  <c r="AP140" i="23" s="1"/>
  <c r="AL140" i="14"/>
  <c r="CT142" i="14"/>
  <c r="CY142" i="14" s="1"/>
  <c r="DG142" i="14"/>
  <c r="EW142" i="14"/>
  <c r="EW103" i="14"/>
  <c r="CT103" i="14"/>
  <c r="CY103" i="14" s="1"/>
  <c r="DG103" i="14"/>
  <c r="EW172" i="14"/>
  <c r="CT172" i="14"/>
  <c r="CY172" i="14" s="1"/>
  <c r="DG172" i="14"/>
  <c r="EX181" i="14"/>
  <c r="CV181" i="14"/>
  <c r="CZ181" i="14" s="1"/>
  <c r="DH181" i="14"/>
  <c r="BT182" i="14"/>
  <c r="BU182" i="14"/>
  <c r="BV182" i="14" s="1"/>
  <c r="F182" i="14"/>
  <c r="CI180" i="14"/>
  <c r="CH180" i="14"/>
  <c r="DE180" i="14"/>
  <c r="CG180" i="14"/>
  <c r="CJ180" i="14"/>
  <c r="DC180" i="14"/>
  <c r="DF180" i="14"/>
  <c r="DD180" i="14"/>
  <c r="EX180" i="14"/>
  <c r="DH180" i="14"/>
  <c r="CV180" i="14"/>
  <c r="CZ180" i="14" s="1"/>
  <c r="BU187" i="14"/>
  <c r="BV187" i="14" s="1"/>
  <c r="F187" i="14"/>
  <c r="BT187" i="14"/>
  <c r="BL186" i="14"/>
  <c r="BM186" i="14" s="1"/>
  <c r="BN186" i="14" s="1"/>
  <c r="AO131" i="23"/>
  <c r="AP131" i="23" s="1"/>
  <c r="AL131" i="14"/>
  <c r="EY136" i="14"/>
  <c r="CX136" i="14"/>
  <c r="DA136" i="14" s="1"/>
  <c r="DI136" i="14"/>
  <c r="DD136" i="14"/>
  <c r="CG136" i="14"/>
  <c r="DF136" i="14"/>
  <c r="CJ136" i="14"/>
  <c r="DE136" i="14"/>
  <c r="CI136" i="14"/>
  <c r="CH136" i="14"/>
  <c r="DC136" i="14"/>
  <c r="CL111" i="14"/>
  <c r="EU111" i="14"/>
  <c r="BZ111" i="14"/>
  <c r="CD111" i="14" s="1"/>
  <c r="BL111" i="14"/>
  <c r="BM111" i="14" s="1"/>
  <c r="BN111" i="14" s="1"/>
  <c r="EW111" i="14"/>
  <c r="CT111" i="14"/>
  <c r="CY111" i="14" s="1"/>
  <c r="DG111" i="14"/>
  <c r="BX115" i="14"/>
  <c r="CC115" i="14" s="1"/>
  <c r="ET115" i="14"/>
  <c r="CK115" i="14"/>
  <c r="DI141" i="14"/>
  <c r="CX141" i="14"/>
  <c r="DA141" i="14" s="1"/>
  <c r="EY141" i="14"/>
  <c r="DE141" i="14"/>
  <c r="DF141" i="14"/>
  <c r="CG141" i="14"/>
  <c r="DC141" i="14"/>
  <c r="CJ141" i="14"/>
  <c r="CH141" i="14"/>
  <c r="CI141" i="14"/>
  <c r="DD141" i="14"/>
  <c r="CM177" i="14"/>
  <c r="CB177" i="14"/>
  <c r="CE177" i="14" s="1"/>
  <c r="EV177" i="14"/>
  <c r="DH177" i="14"/>
  <c r="CV177" i="14"/>
  <c r="CZ177" i="14" s="1"/>
  <c r="EX177" i="14"/>
  <c r="BT189" i="14"/>
  <c r="BU189" i="14"/>
  <c r="BV189" i="14" s="1"/>
  <c r="F189" i="14"/>
  <c r="CI121" i="14"/>
  <c r="CG121" i="14"/>
  <c r="DD121" i="14"/>
  <c r="DE121" i="14"/>
  <c r="DC121" i="14"/>
  <c r="CJ121" i="14"/>
  <c r="DF121" i="14"/>
  <c r="CH121" i="14"/>
  <c r="EV129" i="14"/>
  <c r="CB129" i="14"/>
  <c r="CE129" i="14" s="1"/>
  <c r="CM129" i="14"/>
  <c r="ET131" i="14"/>
  <c r="BX131" i="14"/>
  <c r="CC131" i="14" s="1"/>
  <c r="CK131" i="14"/>
  <c r="BL131" i="14"/>
  <c r="BM131" i="14" s="1"/>
  <c r="BN131" i="14" s="1"/>
  <c r="AJ136" i="14"/>
  <c r="EK136" i="14" s="1"/>
  <c r="EL136" i="14" s="1"/>
  <c r="AO136" i="23"/>
  <c r="AP136" i="23" s="1"/>
  <c r="AL136" i="14"/>
  <c r="BL136" i="14"/>
  <c r="BM136" i="14" s="1"/>
  <c r="EW136" i="14"/>
  <c r="CT136" i="14"/>
  <c r="CY136" i="14" s="1"/>
  <c r="DG136" i="14"/>
  <c r="F111" i="14"/>
  <c r="BT111" i="14"/>
  <c r="BU111" i="14"/>
  <c r="BV111" i="14" s="1"/>
  <c r="CM111" i="14"/>
  <c r="CB111" i="14"/>
  <c r="CE111" i="14" s="1"/>
  <c r="EV111" i="14"/>
  <c r="X5" i="21"/>
  <c r="T5" i="21"/>
  <c r="V5" i="21"/>
  <c r="R5" i="21"/>
  <c r="Y5" i="21"/>
  <c r="Q5" i="21"/>
  <c r="U5" i="21"/>
  <c r="S5" i="21"/>
  <c r="W5" i="21"/>
  <c r="AJ141" i="14"/>
  <c r="EK141" i="14" s="1"/>
  <c r="EL141" i="14" s="1"/>
  <c r="EW141" i="14"/>
  <c r="CT141" i="14"/>
  <c r="CY141" i="14" s="1"/>
  <c r="DG141" i="14"/>
  <c r="AJ177" i="14"/>
  <c r="EK177" i="14" s="1"/>
  <c r="EL177" i="14" s="1"/>
  <c r="CT177" i="14"/>
  <c r="CY177" i="14" s="1"/>
  <c r="DG177" i="14"/>
  <c r="EW177" i="14"/>
  <c r="BZ177" i="14"/>
  <c r="CD177" i="14" s="1"/>
  <c r="EU177" i="14"/>
  <c r="CL177" i="14"/>
  <c r="ET189" i="14"/>
  <c r="BX189" i="14"/>
  <c r="CC189" i="14" s="1"/>
  <c r="CK189" i="14"/>
  <c r="AJ121" i="14"/>
  <c r="EK121" i="14" s="1"/>
  <c r="EL121" i="14" s="1"/>
  <c r="BX121" i="14"/>
  <c r="CC121" i="14" s="1"/>
  <c r="ET121" i="14"/>
  <c r="CK121" i="14"/>
  <c r="AO121" i="23"/>
  <c r="AP121" i="23" s="1"/>
  <c r="AL121" i="14"/>
  <c r="BM121" i="14"/>
  <c r="BN121" i="14" s="1"/>
  <c r="V22" i="21"/>
  <c r="R22" i="21"/>
  <c r="X22" i="21"/>
  <c r="T22" i="21"/>
  <c r="S22" i="21"/>
  <c r="W22" i="21"/>
  <c r="Y22" i="21"/>
  <c r="U22" i="21"/>
  <c r="Q22" i="21"/>
  <c r="DI128" i="14"/>
  <c r="EY128" i="14"/>
  <c r="CX128" i="14"/>
  <c r="DA128" i="14" s="1"/>
  <c r="ET128" i="14"/>
  <c r="CK128" i="14"/>
  <c r="BX128" i="14"/>
  <c r="CC128" i="14" s="1"/>
  <c r="BM42" i="14"/>
  <c r="BN42" i="14" s="1"/>
  <c r="V45" i="21"/>
  <c r="R45" i="21"/>
  <c r="X45" i="21"/>
  <c r="T45" i="21"/>
  <c r="P45" i="21"/>
  <c r="W45" i="21"/>
  <c r="S45" i="21"/>
  <c r="Y45" i="21"/>
  <c r="U45" i="21"/>
  <c r="Q45" i="21"/>
  <c r="BM73" i="14"/>
  <c r="BN73" i="14" s="1"/>
  <c r="DO47" i="14"/>
  <c r="AJ131" i="14"/>
  <c r="EK131" i="14" s="1"/>
  <c r="EL131" i="14" s="1"/>
  <c r="CI131" i="14"/>
  <c r="DD131" i="14"/>
  <c r="DF131" i="14"/>
  <c r="CG131" i="14"/>
  <c r="DE131" i="14"/>
  <c r="DC131" i="14"/>
  <c r="CH131" i="14"/>
  <c r="CJ131" i="14"/>
  <c r="BZ131" i="14"/>
  <c r="CD131" i="14" s="1"/>
  <c r="EU131" i="14"/>
  <c r="CL131" i="14"/>
  <c r="CB136" i="14"/>
  <c r="CE136" i="14" s="1"/>
  <c r="CM136" i="14"/>
  <c r="EV136" i="14"/>
  <c r="CV136" i="14"/>
  <c r="CZ136" i="14" s="1"/>
  <c r="EX136" i="14"/>
  <c r="DH136" i="14"/>
  <c r="AJ111" i="14"/>
  <c r="EK111" i="14" s="1"/>
  <c r="EL111" i="14" s="1"/>
  <c r="EX115" i="14"/>
  <c r="DH115" i="14"/>
  <c r="CV115" i="14"/>
  <c r="CZ115" i="14" s="1"/>
  <c r="EW115" i="14"/>
  <c r="CT115" i="14"/>
  <c r="CY115" i="14" s="1"/>
  <c r="DG115" i="14"/>
  <c r="CM115" i="14"/>
  <c r="EV115" i="14"/>
  <c r="CB115" i="14"/>
  <c r="CE115" i="14" s="1"/>
  <c r="BL125" i="14"/>
  <c r="BM125" i="14" s="1"/>
  <c r="EW125" i="14"/>
  <c r="CT125" i="14"/>
  <c r="CY125" i="14" s="1"/>
  <c r="DG125" i="14"/>
  <c r="DI125" i="14"/>
  <c r="EY125" i="14"/>
  <c r="CX125" i="14"/>
  <c r="DA125" i="14" s="1"/>
  <c r="BM141" i="14"/>
  <c r="BN141" i="14" s="1"/>
  <c r="F141" i="14"/>
  <c r="BU141" i="14"/>
  <c r="BV141" i="14" s="1"/>
  <c r="BT141" i="14"/>
  <c r="DH141" i="14"/>
  <c r="CV141" i="14"/>
  <c r="CZ141" i="14" s="1"/>
  <c r="EX141" i="14"/>
  <c r="BM60" i="14"/>
  <c r="BN60" i="14" s="1"/>
  <c r="DE177" i="14"/>
  <c r="DD177" i="14"/>
  <c r="CJ177" i="14"/>
  <c r="CH177" i="14"/>
  <c r="CG177" i="14"/>
  <c r="CI177" i="14"/>
  <c r="DF177" i="14"/>
  <c r="DC177" i="14"/>
  <c r="CM189" i="14"/>
  <c r="CB189" i="14"/>
  <c r="CE189" i="14" s="1"/>
  <c r="EV189" i="14"/>
  <c r="AJ189" i="14"/>
  <c r="EK189" i="14" s="1"/>
  <c r="EL189" i="14" s="1"/>
  <c r="EY121" i="14"/>
  <c r="DI121" i="14"/>
  <c r="CX121" i="14"/>
  <c r="DA121" i="14" s="1"/>
  <c r="CT121" i="14"/>
  <c r="CY121" i="14" s="1"/>
  <c r="DG121" i="14"/>
  <c r="EW121" i="14"/>
  <c r="BL129" i="14"/>
  <c r="BM129" i="14" s="1"/>
  <c r="BX129" i="14"/>
  <c r="CC129" i="14" s="1"/>
  <c r="ET129" i="14"/>
  <c r="CK129" i="14"/>
  <c r="EX129" i="14"/>
  <c r="DH129" i="14"/>
  <c r="CV129" i="14"/>
  <c r="CZ129" i="14" s="1"/>
  <c r="BM176" i="14"/>
  <c r="BN176" i="14" s="1"/>
  <c r="BM65" i="14"/>
  <c r="BN65" i="14" s="1"/>
  <c r="CL128" i="14"/>
  <c r="EU128" i="14"/>
  <c r="BZ128" i="14"/>
  <c r="CD128" i="14" s="1"/>
  <c r="BL128" i="14"/>
  <c r="BM128" i="14" s="1"/>
  <c r="EW128" i="14"/>
  <c r="CT128" i="14"/>
  <c r="CY128" i="14" s="1"/>
  <c r="DG128" i="14"/>
  <c r="BN85" i="14"/>
  <c r="BM30" i="14"/>
  <c r="BN30" i="14" s="1"/>
  <c r="V7" i="21"/>
  <c r="R7" i="21"/>
  <c r="X7" i="21"/>
  <c r="T7" i="21"/>
  <c r="W7" i="21"/>
  <c r="S7" i="21"/>
  <c r="Q7" i="21"/>
  <c r="Y7" i="21"/>
  <c r="U7" i="21"/>
  <c r="BN45" i="14"/>
  <c r="BN138" i="14"/>
  <c r="EY170" i="14"/>
  <c r="CX170" i="14"/>
  <c r="DA170" i="14" s="1"/>
  <c r="DI170" i="14"/>
  <c r="EX170" i="14"/>
  <c r="CV170" i="14"/>
  <c r="CZ170" i="14" s="1"/>
  <c r="DH170" i="14"/>
  <c r="AL16" i="14"/>
  <c r="AO16" i="23"/>
  <c r="AP16" i="23" s="1"/>
  <c r="BL16" i="14"/>
  <c r="BM16" i="14" s="1"/>
  <c r="BN16" i="14" s="1"/>
  <c r="CV119" i="14"/>
  <c r="CZ119" i="14" s="1"/>
  <c r="EX119" i="14"/>
  <c r="DH119" i="14"/>
  <c r="EV185" i="14"/>
  <c r="CB185" i="14"/>
  <c r="CE185" i="14" s="1"/>
  <c r="CM185" i="14"/>
  <c r="CX185" i="14"/>
  <c r="DA185" i="14" s="1"/>
  <c r="EY185" i="14"/>
  <c r="DI185" i="14"/>
  <c r="EW185" i="14"/>
  <c r="CT185" i="14"/>
  <c r="CY185" i="14" s="1"/>
  <c r="DG185" i="14"/>
  <c r="V32" i="21"/>
  <c r="R32" i="21"/>
  <c r="X32" i="21"/>
  <c r="T32" i="21"/>
  <c r="P32" i="21"/>
  <c r="S32" i="21"/>
  <c r="W32" i="21"/>
  <c r="U32" i="21"/>
  <c r="Y32" i="21"/>
  <c r="Q32" i="21"/>
  <c r="BX134" i="14"/>
  <c r="CC134" i="14" s="1"/>
  <c r="ET134" i="14"/>
  <c r="CK134" i="14"/>
  <c r="BT134" i="14"/>
  <c r="BU134" i="14"/>
  <c r="BV134" i="14" s="1"/>
  <c r="F134" i="14"/>
  <c r="CT134" i="14"/>
  <c r="CY134" i="14" s="1"/>
  <c r="EW134" i="14"/>
  <c r="DG134" i="14"/>
  <c r="EU134" i="14"/>
  <c r="BZ134" i="14"/>
  <c r="CD134" i="14" s="1"/>
  <c r="CL134" i="14"/>
  <c r="BT120" i="14"/>
  <c r="DH120" i="14"/>
  <c r="EU173" i="14"/>
  <c r="CL173" i="14"/>
  <c r="BZ173" i="14"/>
  <c r="CD173" i="14" s="1"/>
  <c r="DH173" i="14"/>
  <c r="EX173" i="14"/>
  <c r="CV173" i="14"/>
  <c r="CZ173" i="14" s="1"/>
  <c r="V8" i="21"/>
  <c r="R8" i="21"/>
  <c r="X8" i="21"/>
  <c r="T8" i="21"/>
  <c r="S8" i="21"/>
  <c r="W8" i="21"/>
  <c r="U8" i="21"/>
  <c r="Y8" i="21"/>
  <c r="Q8" i="21"/>
  <c r="DK89" i="14"/>
  <c r="DI116" i="14"/>
  <c r="EY116" i="14"/>
  <c r="CX116" i="14"/>
  <c r="CK114" i="14"/>
  <c r="BX114" i="14"/>
  <c r="CC114" i="14" s="1"/>
  <c r="ET114" i="14"/>
  <c r="DH114" i="14"/>
  <c r="EX114" i="14"/>
  <c r="CV114" i="14"/>
  <c r="CZ114" i="14" s="1"/>
  <c r="CI114" i="14"/>
  <c r="DD114" i="14"/>
  <c r="DF114" i="14"/>
  <c r="CG114" i="14"/>
  <c r="DE114" i="14"/>
  <c r="DC114" i="14"/>
  <c r="CJ114" i="14"/>
  <c r="CH114" i="14"/>
  <c r="EU108" i="14"/>
  <c r="CT108" i="14"/>
  <c r="EU174" i="14"/>
  <c r="CL174" i="14"/>
  <c r="BZ174" i="14"/>
  <c r="CD174" i="14" s="1"/>
  <c r="AO174" i="23"/>
  <c r="AP174" i="23" s="1"/>
  <c r="AL174" i="14"/>
  <c r="CM143" i="14"/>
  <c r="CB143" i="14"/>
  <c r="CE143" i="14" s="1"/>
  <c r="EV143" i="14"/>
  <c r="AJ143" i="14"/>
  <c r="EK143" i="14" s="1"/>
  <c r="EL143" i="14" s="1"/>
  <c r="AL143" i="14"/>
  <c r="AO143" i="23"/>
  <c r="AP143" i="23" s="1"/>
  <c r="CM107" i="14"/>
  <c r="CB107" i="14"/>
  <c r="CE107" i="14" s="1"/>
  <c r="EV107" i="14"/>
  <c r="EX139" i="14"/>
  <c r="CV139" i="14"/>
  <c r="CZ139" i="14" s="1"/>
  <c r="DH139" i="14"/>
  <c r="DD139" i="14"/>
  <c r="CI139" i="14"/>
  <c r="CJ139" i="14"/>
  <c r="DC139" i="14"/>
  <c r="CH139" i="14"/>
  <c r="DF139" i="14"/>
  <c r="CG139" i="14"/>
  <c r="DE139" i="14"/>
  <c r="CX139" i="14"/>
  <c r="DA139" i="14" s="1"/>
  <c r="EY139" i="14"/>
  <c r="DI139" i="14"/>
  <c r="F139" i="14"/>
  <c r="BT139" i="14"/>
  <c r="BU139" i="14"/>
  <c r="BV139" i="14" s="1"/>
  <c r="DD132" i="14"/>
  <c r="DE132" i="14"/>
  <c r="CG132" i="14"/>
  <c r="CJ132" i="14"/>
  <c r="DF132" i="14"/>
  <c r="CH132" i="14"/>
  <c r="DC132" i="14"/>
  <c r="CI132" i="14"/>
  <c r="CK132" i="14"/>
  <c r="BX132" i="14"/>
  <c r="CC132" i="14" s="1"/>
  <c r="ET132" i="14"/>
  <c r="EY132" i="14"/>
  <c r="DI132" i="14"/>
  <c r="CX132" i="14"/>
  <c r="DA132" i="14" s="1"/>
  <c r="BL171" i="14"/>
  <c r="BM171" i="14" s="1"/>
  <c r="CL126" i="14"/>
  <c r="EU126" i="14"/>
  <c r="BZ126" i="14"/>
  <c r="CD126" i="14" s="1"/>
  <c r="BM126" i="14"/>
  <c r="BN126" i="14" s="1"/>
  <c r="CI122" i="14"/>
  <c r="DD122" i="14"/>
  <c r="CJ122" i="14"/>
  <c r="DC122" i="14"/>
  <c r="CH122" i="14"/>
  <c r="DF122" i="14"/>
  <c r="CG122" i="14"/>
  <c r="DE122" i="14"/>
  <c r="BU137" i="14"/>
  <c r="BV137" i="14" s="1"/>
  <c r="F137" i="14"/>
  <c r="BT137" i="14"/>
  <c r="EV137" i="14"/>
  <c r="CM137" i="14"/>
  <c r="CB137" i="14"/>
  <c r="CE137" i="14" s="1"/>
  <c r="EX137" i="14"/>
  <c r="DH137" i="14"/>
  <c r="CV137" i="14"/>
  <c r="CZ137" i="14" s="1"/>
  <c r="ET105" i="14"/>
  <c r="CK105" i="14"/>
  <c r="BX105" i="14"/>
  <c r="CC105" i="14" s="1"/>
  <c r="BN44" i="14"/>
  <c r="ET183" i="14"/>
  <c r="BX183" i="14"/>
  <c r="CC183" i="14" s="1"/>
  <c r="CK183" i="14"/>
  <c r="BN57" i="14"/>
  <c r="BN75" i="14"/>
  <c r="ET140" i="14"/>
  <c r="CK140" i="14"/>
  <c r="BX140" i="14"/>
  <c r="CC140" i="14" s="1"/>
  <c r="DD140" i="14"/>
  <c r="CG140" i="14"/>
  <c r="DF140" i="14"/>
  <c r="CJ140" i="14"/>
  <c r="DE140" i="14"/>
  <c r="DC140" i="14"/>
  <c r="CI140" i="14"/>
  <c r="CH140" i="14"/>
  <c r="CX140" i="14"/>
  <c r="DA140" i="14" s="1"/>
  <c r="DI140" i="14"/>
  <c r="EY140" i="14"/>
  <c r="DI142" i="14"/>
  <c r="CX142" i="14"/>
  <c r="DA142" i="14" s="1"/>
  <c r="EY142" i="14"/>
  <c r="CL142" i="14"/>
  <c r="BZ142" i="14"/>
  <c r="CD142" i="14" s="1"/>
  <c r="EU142" i="14"/>
  <c r="AJ142" i="14"/>
  <c r="EK142" i="14" s="1"/>
  <c r="EL142" i="14" s="1"/>
  <c r="CV103" i="14"/>
  <c r="CZ103" i="14" s="1"/>
  <c r="EX103" i="14"/>
  <c r="DH103" i="14"/>
  <c r="CL103" i="14"/>
  <c r="EU103" i="14"/>
  <c r="BZ103" i="14"/>
  <c r="CD103" i="14" s="1"/>
  <c r="CV172" i="14"/>
  <c r="CZ172" i="14" s="1"/>
  <c r="EX172" i="14"/>
  <c r="DH172" i="14"/>
  <c r="BM172" i="14"/>
  <c r="BN172" i="14" s="1"/>
  <c r="EX184" i="14"/>
  <c r="CV184" i="14"/>
  <c r="CZ184" i="14" s="1"/>
  <c r="DH184" i="14"/>
  <c r="CF178" i="14"/>
  <c r="AO181" i="23"/>
  <c r="AP181" i="23" s="1"/>
  <c r="AL181" i="14"/>
  <c r="DI181" i="14"/>
  <c r="CX181" i="14"/>
  <c r="DA181" i="14" s="1"/>
  <c r="EY181" i="14"/>
  <c r="EU181" i="14"/>
  <c r="BZ181" i="14"/>
  <c r="CD181" i="14" s="1"/>
  <c r="CL181" i="14"/>
  <c r="X48" i="21"/>
  <c r="V48" i="21"/>
  <c r="R48" i="21"/>
  <c r="Y48" i="21"/>
  <c r="T48" i="21"/>
  <c r="P48" i="21"/>
  <c r="S48" i="21"/>
  <c r="W48" i="21"/>
  <c r="U48" i="21"/>
  <c r="Q48" i="21"/>
  <c r="CO179" i="14"/>
  <c r="AJ130" i="14"/>
  <c r="EK130" i="14" s="1"/>
  <c r="EL130" i="14" s="1"/>
  <c r="AO130" i="23"/>
  <c r="AP130" i="23" s="1"/>
  <c r="AL130" i="14"/>
  <c r="CH130" i="14"/>
  <c r="DD130" i="14"/>
  <c r="DF130" i="14"/>
  <c r="CI130" i="14"/>
  <c r="CG130" i="14"/>
  <c r="DC130" i="14"/>
  <c r="DE130" i="14"/>
  <c r="CJ130" i="14"/>
  <c r="V28" i="21"/>
  <c r="R28" i="21"/>
  <c r="X28" i="21"/>
  <c r="T28" i="21"/>
  <c r="P28" i="21"/>
  <c r="S28" i="21"/>
  <c r="W28" i="21"/>
  <c r="U28" i="21"/>
  <c r="Q28" i="21"/>
  <c r="Y28" i="21"/>
  <c r="CO175" i="14"/>
  <c r="DJ175" i="14"/>
  <c r="BN63" i="14"/>
  <c r="CN59" i="14"/>
  <c r="EV182" i="14"/>
  <c r="CB182" i="14"/>
  <c r="CE182" i="14" s="1"/>
  <c r="CM182" i="14"/>
  <c r="BN175" i="14"/>
  <c r="EV127" i="14"/>
  <c r="CB127" i="14"/>
  <c r="CE127" i="14" s="1"/>
  <c r="CM127" i="14"/>
  <c r="BL127" i="14"/>
  <c r="BM127" i="14" s="1"/>
  <c r="BN127" i="14" s="1"/>
  <c r="AL180" i="14"/>
  <c r="AO180" i="23"/>
  <c r="AP180" i="23" s="1"/>
  <c r="F29" i="14"/>
  <c r="BT29" i="14"/>
  <c r="BU29" i="14"/>
  <c r="BV29" i="14" s="1"/>
  <c r="CV124" i="14"/>
  <c r="CZ124" i="14" s="1"/>
  <c r="EX124" i="14"/>
  <c r="DH124" i="14"/>
  <c r="ET124" i="14"/>
  <c r="CK124" i="14"/>
  <c r="BX124" i="14"/>
  <c r="CC124" i="14" s="1"/>
  <c r="CM124" i="14"/>
  <c r="EV124" i="14"/>
  <c r="CB124" i="14"/>
  <c r="CE124" i="14" s="1"/>
  <c r="CL124" i="14"/>
  <c r="EU124" i="14"/>
  <c r="BZ124" i="14"/>
  <c r="CD124" i="14" s="1"/>
  <c r="AO187" i="23"/>
  <c r="AP187" i="23" s="1"/>
  <c r="AL187" i="14"/>
  <c r="AO186" i="23"/>
  <c r="AP186" i="23" s="1"/>
  <c r="AL186" i="14"/>
  <c r="CK186" i="14"/>
  <c r="BX186" i="14"/>
  <c r="CC186" i="14" s="1"/>
  <c r="ET186" i="14"/>
  <c r="AO141" i="23"/>
  <c r="AP141" i="23" s="1"/>
  <c r="AL141" i="14"/>
  <c r="DE189" i="14"/>
  <c r="DD189" i="14"/>
  <c r="CG189" i="14"/>
  <c r="CH189" i="14"/>
  <c r="CI189" i="14"/>
  <c r="CJ189" i="14"/>
  <c r="DC189" i="14"/>
  <c r="DF189" i="14"/>
  <c r="BZ189" i="14"/>
  <c r="CD189" i="14" s="1"/>
  <c r="EU189" i="14"/>
  <c r="CL189" i="14"/>
  <c r="CV189" i="14"/>
  <c r="CZ189" i="14" s="1"/>
  <c r="DH189" i="14"/>
  <c r="EX189" i="14"/>
  <c r="AO189" i="23"/>
  <c r="AP189" i="23" s="1"/>
  <c r="AL189" i="14"/>
  <c r="CV121" i="14"/>
  <c r="CZ121" i="14" s="1"/>
  <c r="DH121" i="14"/>
  <c r="EX121" i="14"/>
  <c r="BU121" i="14"/>
  <c r="BV121" i="14" s="1"/>
  <c r="F121" i="14"/>
  <c r="BT121" i="14"/>
  <c r="CM128" i="14"/>
  <c r="CB128" i="14"/>
  <c r="CE128" i="14" s="1"/>
  <c r="EV128" i="14"/>
  <c r="EX128" i="14"/>
  <c r="DH128" i="14"/>
  <c r="CV128" i="14"/>
  <c r="CZ128" i="14" s="1"/>
  <c r="V10" i="21"/>
  <c r="R10" i="21"/>
  <c r="X10" i="21"/>
  <c r="T10" i="21"/>
  <c r="S10" i="21"/>
  <c r="W10" i="21"/>
  <c r="U10" i="21"/>
  <c r="Q10" i="21"/>
  <c r="Y10" i="21"/>
  <c r="BT185" i="14"/>
  <c r="BU185" i="14"/>
  <c r="BV185" i="14" s="1"/>
  <c r="F185" i="14"/>
  <c r="EW173" i="14"/>
  <c r="DG173" i="14"/>
  <c r="CT173" i="14"/>
  <c r="CY173" i="14" s="1"/>
  <c r="BX173" i="14"/>
  <c r="CC173" i="14" s="1"/>
  <c r="ET173" i="14"/>
  <c r="CK173" i="14"/>
  <c r="EU114" i="14"/>
  <c r="CL114" i="14"/>
  <c r="BZ114" i="14"/>
  <c r="CD114" i="14" s="1"/>
  <c r="BL174" i="14"/>
  <c r="BM174" i="14" s="1"/>
  <c r="BN174" i="14" s="1"/>
  <c r="DC143" i="14"/>
  <c r="DD143" i="14"/>
  <c r="CH143" i="14"/>
  <c r="CI143" i="14"/>
  <c r="DF143" i="14"/>
  <c r="CJ143" i="14"/>
  <c r="DE143" i="14"/>
  <c r="CG143" i="14"/>
  <c r="EW107" i="14"/>
  <c r="CT107" i="14"/>
  <c r="CY107" i="14" s="1"/>
  <c r="DG107" i="14"/>
  <c r="DI107" i="14"/>
  <c r="CX107" i="14"/>
  <c r="DA107" i="14" s="1"/>
  <c r="EY107" i="14"/>
  <c r="EU139" i="14"/>
  <c r="CL139" i="14"/>
  <c r="BZ139" i="14"/>
  <c r="CD139" i="14" s="1"/>
  <c r="CL171" i="14"/>
  <c r="EU171" i="14"/>
  <c r="BZ171" i="14"/>
  <c r="CD171" i="14" s="1"/>
  <c r="EV171" i="14"/>
  <c r="CB171" i="14"/>
  <c r="CE171" i="14" s="1"/>
  <c r="CM171" i="14"/>
  <c r="BR165" i="14"/>
  <c r="BQ165" i="14"/>
  <c r="E165" i="14" s="1"/>
  <c r="BO165" i="14"/>
  <c r="BP165" i="14"/>
  <c r="D165" i="14" s="1"/>
  <c r="V30" i="21"/>
  <c r="R30" i="21"/>
  <c r="X30" i="21"/>
  <c r="T30" i="21"/>
  <c r="P30" i="21"/>
  <c r="S30" i="21"/>
  <c r="W30" i="21"/>
  <c r="Q30" i="21"/>
  <c r="U30" i="21"/>
  <c r="Y30" i="21"/>
  <c r="BZ137" i="14"/>
  <c r="CD137" i="14" s="1"/>
  <c r="CL137" i="14"/>
  <c r="EU137" i="14"/>
  <c r="DH105" i="14"/>
  <c r="CV105" i="14"/>
  <c r="CZ105" i="14" s="1"/>
  <c r="EX105" i="14"/>
  <c r="BL183" i="14"/>
  <c r="AL184" i="14"/>
  <c r="AO184" i="23"/>
  <c r="AP184" i="23" s="1"/>
  <c r="EW181" i="14"/>
  <c r="DG181" i="14"/>
  <c r="CT181" i="14"/>
  <c r="CY181" i="14" s="1"/>
  <c r="DB175" i="14"/>
  <c r="BL109" i="14"/>
  <c r="BL187" i="14"/>
  <c r="EV187" i="14"/>
  <c r="CB187" i="14"/>
  <c r="CE187" i="14" s="1"/>
  <c r="CM187" i="14"/>
  <c r="ET136" i="14"/>
  <c r="CK136" i="14"/>
  <c r="BX136" i="14"/>
  <c r="CC136" i="14" s="1"/>
  <c r="CL115" i="14"/>
  <c r="EU115" i="14"/>
  <c r="BZ115" i="14"/>
  <c r="CD115" i="14" s="1"/>
  <c r="CM125" i="14"/>
  <c r="EV125" i="14"/>
  <c r="CB125" i="14"/>
  <c r="CE125" i="14" s="1"/>
  <c r="AL177" i="14"/>
  <c r="AO177" i="23"/>
  <c r="AP177" i="23" s="1"/>
  <c r="F177" i="14"/>
  <c r="BT177" i="14"/>
  <c r="BU177" i="14"/>
  <c r="BV177" i="14" s="1"/>
  <c r="EW189" i="14"/>
  <c r="CT189" i="14"/>
  <c r="CY189" i="14" s="1"/>
  <c r="DG189" i="14"/>
  <c r="CL121" i="14"/>
  <c r="BZ121" i="14"/>
  <c r="CD121" i="14" s="1"/>
  <c r="EU121" i="14"/>
  <c r="CT117" i="14"/>
  <c r="DG117" i="14"/>
  <c r="EW117" i="14"/>
  <c r="DG170" i="14"/>
  <c r="CT170" i="14"/>
  <c r="CY170" i="14" s="1"/>
  <c r="EW170" i="14"/>
  <c r="DD16" i="14"/>
  <c r="DK16" i="14" s="1"/>
  <c r="CJ16" i="14"/>
  <c r="DE16" i="14"/>
  <c r="DL16" i="14" s="1"/>
  <c r="CI16" i="14"/>
  <c r="CP16" i="14" s="1"/>
  <c r="DC16" i="14"/>
  <c r="DJ16" i="14" s="1"/>
  <c r="CH16" i="14"/>
  <c r="CO16" i="14" s="1"/>
  <c r="DF16" i="14"/>
  <c r="CG16" i="14"/>
  <c r="CN16" i="14" s="1"/>
  <c r="DD119" i="14"/>
  <c r="CG119" i="14"/>
  <c r="DF119" i="14"/>
  <c r="DE119" i="14"/>
  <c r="CJ119" i="14"/>
  <c r="CI119" i="14"/>
  <c r="CH119" i="14"/>
  <c r="DC119" i="14"/>
  <c r="ET119" i="14"/>
  <c r="DE185" i="14"/>
  <c r="CI185" i="14"/>
  <c r="CJ185" i="14"/>
  <c r="DC185" i="14"/>
  <c r="CG185" i="14"/>
  <c r="DD185" i="14"/>
  <c r="DF185" i="14"/>
  <c r="CH185" i="14"/>
  <c r="ET185" i="14"/>
  <c r="BX185" i="14"/>
  <c r="CC185" i="14" s="1"/>
  <c r="CK185" i="14"/>
  <c r="BZ185" i="14"/>
  <c r="CD185" i="14" s="1"/>
  <c r="EU185" i="14"/>
  <c r="CL185" i="14"/>
  <c r="AO185" i="23"/>
  <c r="AP185" i="23" s="1"/>
  <c r="AL185" i="14"/>
  <c r="V41" i="21"/>
  <c r="R41" i="21"/>
  <c r="X41" i="21"/>
  <c r="T41" i="21"/>
  <c r="P41" i="21"/>
  <c r="W41" i="21"/>
  <c r="S41" i="21"/>
  <c r="Y41" i="21"/>
  <c r="Q41" i="21"/>
  <c r="U41" i="21"/>
  <c r="BL134" i="14"/>
  <c r="BM134" i="14" s="1"/>
  <c r="EV134" i="14"/>
  <c r="CB134" i="14"/>
  <c r="CE134" i="14" s="1"/>
  <c r="CM134" i="14"/>
  <c r="CK120" i="14"/>
  <c r="BX120" i="14"/>
  <c r="ET120" i="14"/>
  <c r="BN22" i="14"/>
  <c r="BO152" i="14"/>
  <c r="BR152" i="14"/>
  <c r="BP152" i="14"/>
  <c r="D152" i="14" s="1"/>
  <c r="BQ152" i="14"/>
  <c r="E152" i="14" s="1"/>
  <c r="DK178" i="14"/>
  <c r="BN82" i="14"/>
  <c r="BN32" i="14"/>
  <c r="EV114" i="14"/>
  <c r="CB114" i="14"/>
  <c r="CE114" i="14" s="1"/>
  <c r="CM114" i="14"/>
  <c r="F114" i="14"/>
  <c r="BT114" i="14"/>
  <c r="BU114" i="14"/>
  <c r="BV114" i="14" s="1"/>
  <c r="CX114" i="14"/>
  <c r="DA114" i="14" s="1"/>
  <c r="EY114" i="14"/>
  <c r="DI114" i="14"/>
  <c r="EV108" i="14"/>
  <c r="AJ174" i="14"/>
  <c r="EK174" i="14" s="1"/>
  <c r="EL174" i="14" s="1"/>
  <c r="DE174" i="14"/>
  <c r="CJ174" i="14"/>
  <c r="CI174" i="14"/>
  <c r="DC174" i="14"/>
  <c r="CH174" i="14"/>
  <c r="DF174" i="14"/>
  <c r="DD174" i="14"/>
  <c r="CG174" i="14"/>
  <c r="CL143" i="14"/>
  <c r="EU143" i="14"/>
  <c r="BZ143" i="14"/>
  <c r="CD143" i="14" s="1"/>
  <c r="BL107" i="14"/>
  <c r="BM107" i="14" s="1"/>
  <c r="CV107" i="14"/>
  <c r="CZ107" i="14" s="1"/>
  <c r="EX107" i="14"/>
  <c r="DH107" i="14"/>
  <c r="BN70" i="14"/>
  <c r="EV139" i="14"/>
  <c r="CM139" i="14"/>
  <c r="CB139" i="14"/>
  <c r="CE139" i="14" s="1"/>
  <c r="AJ139" i="14"/>
  <c r="EK139" i="14" s="1"/>
  <c r="EL139" i="14" s="1"/>
  <c r="BL139" i="14"/>
  <c r="BM139" i="14" s="1"/>
  <c r="BN139" i="14" s="1"/>
  <c r="AO139" i="23"/>
  <c r="AP139" i="23" s="1"/>
  <c r="AL139" i="14"/>
  <c r="AJ132" i="14"/>
  <c r="EK132" i="14" s="1"/>
  <c r="EL132" i="14" s="1"/>
  <c r="EW132" i="14"/>
  <c r="CT132" i="14"/>
  <c r="CY132" i="14" s="1"/>
  <c r="DG132" i="14"/>
  <c r="BL132" i="14"/>
  <c r="AO132" i="23"/>
  <c r="AP132" i="23" s="1"/>
  <c r="AL132" i="14"/>
  <c r="EW171" i="14"/>
  <c r="DG171" i="14"/>
  <c r="CT171" i="14"/>
  <c r="CY171" i="14" s="1"/>
  <c r="CX171" i="14"/>
  <c r="DA171" i="14" s="1"/>
  <c r="DI171" i="14"/>
  <c r="EY171" i="14"/>
  <c r="EX171" i="14"/>
  <c r="DH171" i="14"/>
  <c r="CV171" i="14"/>
  <c r="CZ171" i="14" s="1"/>
  <c r="EX126" i="14"/>
  <c r="DH126" i="14"/>
  <c r="CV126" i="14"/>
  <c r="CZ126" i="14" s="1"/>
  <c r="BX122" i="14"/>
  <c r="CC122" i="14" s="1"/>
  <c r="CK122" i="14"/>
  <c r="ET122" i="14"/>
  <c r="EU122" i="14"/>
  <c r="CL122" i="14"/>
  <c r="BZ122" i="14"/>
  <c r="CD122" i="14" s="1"/>
  <c r="EW122" i="14"/>
  <c r="DG122" i="14"/>
  <c r="CT122" i="14"/>
  <c r="CY122" i="14" s="1"/>
  <c r="AJ137" i="14"/>
  <c r="EK137" i="14" s="1"/>
  <c r="EL137" i="14" s="1"/>
  <c r="AL137" i="14"/>
  <c r="AO137" i="23"/>
  <c r="AP137" i="23" s="1"/>
  <c r="BL137" i="14"/>
  <c r="BM137" i="14" s="1"/>
  <c r="BN137" i="14" s="1"/>
  <c r="CT105" i="14"/>
  <c r="CY105" i="14" s="1"/>
  <c r="EW105" i="14"/>
  <c r="DG105" i="14"/>
  <c r="CL105" i="14"/>
  <c r="BZ105" i="14"/>
  <c r="CD105" i="14" s="1"/>
  <c r="EU105" i="14"/>
  <c r="EY105" i="14"/>
  <c r="CX105" i="14"/>
  <c r="DA105" i="14" s="1"/>
  <c r="DI105" i="14"/>
  <c r="DD183" i="14"/>
  <c r="CJ183" i="14"/>
  <c r="CI183" i="14"/>
  <c r="DF183" i="14"/>
  <c r="CH183" i="14"/>
  <c r="DE183" i="14"/>
  <c r="CG183" i="14"/>
  <c r="DC183" i="14"/>
  <c r="AJ183" i="14"/>
  <c r="EK183" i="14" s="1"/>
  <c r="EL183" i="14" s="1"/>
  <c r="BZ183" i="14"/>
  <c r="CD183" i="14" s="1"/>
  <c r="CL183" i="14"/>
  <c r="EU183" i="14"/>
  <c r="BN157" i="14"/>
  <c r="EW140" i="14"/>
  <c r="CT140" i="14"/>
  <c r="CY140" i="14" s="1"/>
  <c r="DG140" i="14"/>
  <c r="CL140" i="14"/>
  <c r="EU140" i="14"/>
  <c r="BZ140" i="14"/>
  <c r="CD140" i="14" s="1"/>
  <c r="BU140" i="14"/>
  <c r="BV140" i="14" s="1"/>
  <c r="BT140" i="14"/>
  <c r="F140" i="14"/>
  <c r="AO142" i="23"/>
  <c r="AP142" i="23" s="1"/>
  <c r="AL142" i="14"/>
  <c r="CK142" i="14"/>
  <c r="ET142" i="14"/>
  <c r="BX142" i="14"/>
  <c r="CC142" i="14" s="1"/>
  <c r="BT142" i="14"/>
  <c r="BU142" i="14"/>
  <c r="BV142" i="14" s="1"/>
  <c r="F142" i="14"/>
  <c r="BL142" i="14"/>
  <c r="BM142" i="14" s="1"/>
  <c r="BN142" i="14" s="1"/>
  <c r="BL103" i="14"/>
  <c r="CM103" i="14"/>
  <c r="EV103" i="14"/>
  <c r="CB103" i="14"/>
  <c r="CE103" i="14" s="1"/>
  <c r="CX172" i="14"/>
  <c r="DA172" i="14" s="1"/>
  <c r="DI172" i="14"/>
  <c r="EY172" i="14"/>
  <c r="CK172" i="14"/>
  <c r="BX172" i="14"/>
  <c r="CC172" i="14" s="1"/>
  <c r="ET172" i="14"/>
  <c r="BL184" i="14"/>
  <c r="BM184" i="14" s="1"/>
  <c r="BT184" i="14"/>
  <c r="BU184" i="14"/>
  <c r="BV184" i="14" s="1"/>
  <c r="F184" i="14"/>
  <c r="EY184" i="14"/>
  <c r="CX184" i="14"/>
  <c r="DA184" i="14" s="1"/>
  <c r="DI184" i="14"/>
  <c r="CJ184" i="14"/>
  <c r="DF184" i="14"/>
  <c r="DE184" i="14"/>
  <c r="CH184" i="14"/>
  <c r="CI184" i="14"/>
  <c r="DD184" i="14"/>
  <c r="DC184" i="14"/>
  <c r="CG184" i="14"/>
  <c r="V3" i="21"/>
  <c r="R3" i="21"/>
  <c r="X3" i="21"/>
  <c r="T3" i="21"/>
  <c r="S3" i="21"/>
  <c r="W3" i="21"/>
  <c r="Y3" i="21"/>
  <c r="Q3" i="21"/>
  <c r="U3" i="21"/>
  <c r="ET181" i="14"/>
  <c r="CK181" i="14"/>
  <c r="BX181" i="14"/>
  <c r="CC181" i="14" s="1"/>
  <c r="CM181" i="14"/>
  <c r="EV181" i="14"/>
  <c r="CB181" i="14"/>
  <c r="CE181" i="14" s="1"/>
  <c r="AJ181" i="14"/>
  <c r="EK181" i="14" s="1"/>
  <c r="EL181" i="14" s="1"/>
  <c r="CH181" i="14"/>
  <c r="DF181" i="14"/>
  <c r="DD181" i="14"/>
  <c r="CG181" i="14"/>
  <c r="DC181" i="14"/>
  <c r="DE181" i="14"/>
  <c r="CJ181" i="14"/>
  <c r="CI181" i="14"/>
  <c r="BU181" i="14"/>
  <c r="BV181" i="14" s="1"/>
  <c r="F181" i="14"/>
  <c r="BT181" i="14"/>
  <c r="CP179" i="14"/>
  <c r="DK179" i="14"/>
  <c r="CK130" i="14"/>
  <c r="BX130" i="14"/>
  <c r="CC130" i="14" s="1"/>
  <c r="ET130" i="14"/>
  <c r="CB130" i="14"/>
  <c r="CE130" i="14" s="1"/>
  <c r="CM130" i="14"/>
  <c r="EV130" i="14"/>
  <c r="DI130" i="14"/>
  <c r="CX130" i="14"/>
  <c r="DA130" i="14" s="1"/>
  <c r="EY130" i="14"/>
  <c r="CT130" i="14"/>
  <c r="CY130" i="14" s="1"/>
  <c r="DG130" i="14"/>
  <c r="EW130" i="14"/>
  <c r="BM130" i="14"/>
  <c r="BN130" i="14" s="1"/>
  <c r="BN50" i="14"/>
  <c r="CP175" i="14"/>
  <c r="EU182" i="14"/>
  <c r="CL182" i="14"/>
  <c r="BZ182" i="14"/>
  <c r="CD182" i="14" s="1"/>
  <c r="CK182" i="14"/>
  <c r="ET182" i="14"/>
  <c r="BX182" i="14"/>
  <c r="CC182" i="14" s="1"/>
  <c r="AO182" i="23"/>
  <c r="AP182" i="23" s="1"/>
  <c r="AL182" i="14"/>
  <c r="BN92" i="14"/>
  <c r="CL127" i="14"/>
  <c r="EU127" i="14"/>
  <c r="BZ127" i="14"/>
  <c r="CD127" i="14" s="1"/>
  <c r="DG127" i="14"/>
  <c r="CT127" i="14"/>
  <c r="CY127" i="14" s="1"/>
  <c r="EW127" i="14"/>
  <c r="AJ180" i="14"/>
  <c r="EK180" i="14" s="1"/>
  <c r="EL180" i="14" s="1"/>
  <c r="EU180" i="14"/>
  <c r="BZ180" i="14"/>
  <c r="CD180" i="14" s="1"/>
  <c r="CL180" i="14"/>
  <c r="EW180" i="14"/>
  <c r="CT180" i="14"/>
  <c r="CY180" i="14" s="1"/>
  <c r="DG180" i="14"/>
  <c r="EY180" i="14"/>
  <c r="CX180" i="14"/>
  <c r="DA180" i="14" s="1"/>
  <c r="DI180" i="14"/>
  <c r="EV180" i="14"/>
  <c r="CB180" i="14"/>
  <c r="CE180" i="14" s="1"/>
  <c r="CM180" i="14"/>
  <c r="CK180" i="14"/>
  <c r="BX180" i="14"/>
  <c r="CC180" i="14" s="1"/>
  <c r="ET180" i="14"/>
  <c r="EW124" i="14"/>
  <c r="CT124" i="14"/>
  <c r="CY124" i="14" s="1"/>
  <c r="DG124" i="14"/>
  <c r="BL124" i="14"/>
  <c r="BM124" i="14" s="1"/>
  <c r="CL187" i="14"/>
  <c r="BZ187" i="14"/>
  <c r="CD187" i="14" s="1"/>
  <c r="EU187" i="14"/>
  <c r="DH187" i="14"/>
  <c r="CV187" i="14"/>
  <c r="CZ187" i="14" s="1"/>
  <c r="EX187" i="14"/>
  <c r="BU186" i="14"/>
  <c r="BV186" i="14" s="1"/>
  <c r="F186" i="14"/>
  <c r="BT186" i="14"/>
  <c r="EW186" i="14"/>
  <c r="DG186" i="14"/>
  <c r="CT186" i="14"/>
  <c r="CY186" i="14" s="1"/>
  <c r="CL186" i="14"/>
  <c r="BZ186" i="14"/>
  <c r="CD186" i="14" s="1"/>
  <c r="EU186" i="14"/>
  <c r="EV186" i="14"/>
  <c r="CB186" i="14"/>
  <c r="CE186" i="14" s="1"/>
  <c r="CM186" i="14"/>
  <c r="V50" i="21"/>
  <c r="R50" i="21"/>
  <c r="X50" i="21"/>
  <c r="T50" i="21"/>
  <c r="P50" i="21"/>
  <c r="Y50" i="21"/>
  <c r="Q50" i="21"/>
  <c r="U50" i="21"/>
  <c r="S50" i="21"/>
  <c r="W50" i="21"/>
  <c r="DB179" i="14"/>
  <c r="CX131" i="14"/>
  <c r="DA131" i="14" s="1"/>
  <c r="EY131" i="14"/>
  <c r="DI131" i="14"/>
  <c r="F136" i="14"/>
  <c r="BT136" i="14"/>
  <c r="BU136" i="14"/>
  <c r="BV136" i="14" s="1"/>
  <c r="DD111" i="14"/>
  <c r="DE111" i="14"/>
  <c r="CJ111" i="14"/>
  <c r="DF111" i="14"/>
  <c r="CG111" i="14"/>
  <c r="CH111" i="14"/>
  <c r="DC111" i="14"/>
  <c r="CI111" i="14"/>
  <c r="AO115" i="23"/>
  <c r="AP115" i="23" s="1"/>
  <c r="AL115" i="14"/>
  <c r="BN155" i="14"/>
  <c r="DE117" i="14"/>
  <c r="BN149" i="14"/>
  <c r="EU170" i="14"/>
  <c r="CL170" i="14"/>
  <c r="BZ170" i="14"/>
  <c r="CD170" i="14" s="1"/>
  <c r="BU16" i="14"/>
  <c r="BV16" i="14" s="1"/>
  <c r="F16" i="14"/>
  <c r="BT16" i="14"/>
  <c r="F119" i="14"/>
  <c r="BT119" i="14"/>
  <c r="BU119" i="14"/>
  <c r="BV119" i="14" s="1"/>
  <c r="EX185" i="14"/>
  <c r="DH185" i="14"/>
  <c r="CV185" i="14"/>
  <c r="CZ185" i="14" s="1"/>
  <c r="EY134" i="14"/>
  <c r="CX134" i="14"/>
  <c r="DA134" i="14" s="1"/>
  <c r="DI134" i="14"/>
  <c r="BQ24" i="14"/>
  <c r="E24" i="14" s="1"/>
  <c r="BP24" i="14"/>
  <c r="D24" i="14" s="1"/>
  <c r="BO24" i="14"/>
  <c r="BR24" i="14"/>
  <c r="CK174" i="14"/>
  <c r="BX174" i="14"/>
  <c r="CC174" i="14" s="1"/>
  <c r="ET174" i="14"/>
  <c r="EX122" i="14"/>
  <c r="CV122" i="14"/>
  <c r="CZ122" i="14" s="1"/>
  <c r="DH122" i="14"/>
  <c r="BP160" i="14"/>
  <c r="D160" i="14" s="1"/>
  <c r="BR160" i="14"/>
  <c r="BQ160" i="14"/>
  <c r="E160" i="14" s="1"/>
  <c r="BO160" i="14"/>
  <c r="CN93" i="14"/>
  <c r="EV105" i="14"/>
  <c r="CM105" i="14"/>
  <c r="CB105" i="14"/>
  <c r="CE105" i="14" s="1"/>
  <c r="BL105" i="14"/>
  <c r="BM105" i="14" s="1"/>
  <c r="BN105" i="14" s="1"/>
  <c r="CX183" i="14"/>
  <c r="DA183" i="14" s="1"/>
  <c r="EY183" i="14"/>
  <c r="DI183" i="14"/>
  <c r="BN166" i="14"/>
  <c r="EU184" i="14"/>
  <c r="BZ184" i="14"/>
  <c r="CD184" i="14" s="1"/>
  <c r="CL184" i="14"/>
  <c r="CT184" i="14"/>
  <c r="CY184" i="14" s="1"/>
  <c r="EW184" i="14"/>
  <c r="DG184" i="14"/>
  <c r="EV184" i="14"/>
  <c r="CB184" i="14"/>
  <c r="CE184" i="14" s="1"/>
  <c r="CM184" i="14"/>
  <c r="DH130" i="14"/>
  <c r="CV130" i="14"/>
  <c r="CZ130" i="14" s="1"/>
  <c r="EX130" i="14"/>
  <c r="EY182" i="14"/>
  <c r="CX182" i="14"/>
  <c r="DA182" i="14" s="1"/>
  <c r="DI182" i="14"/>
  <c r="CX124" i="14"/>
  <c r="DA124" i="14" s="1"/>
  <c r="EY124" i="14"/>
  <c r="DI124" i="14"/>
  <c r="DC187" i="14"/>
  <c r="CG187" i="14"/>
  <c r="CH187" i="14"/>
  <c r="DF187" i="14"/>
  <c r="CI187" i="14"/>
  <c r="DE187" i="14"/>
  <c r="DD187" i="14"/>
  <c r="CJ187" i="14"/>
  <c r="BM47" i="14"/>
  <c r="BN47" i="14" s="1"/>
  <c r="CL136" i="14"/>
  <c r="EU136" i="14"/>
  <c r="BZ136" i="14"/>
  <c r="CD136" i="14" s="1"/>
  <c r="BU115" i="14"/>
  <c r="BV115" i="14" s="1"/>
  <c r="F115" i="14"/>
  <c r="BT115" i="14"/>
  <c r="BR188" i="14"/>
  <c r="BO188" i="14"/>
  <c r="BQ188" i="14"/>
  <c r="E188" i="14" s="1"/>
  <c r="BP188" i="14"/>
  <c r="D188" i="14" s="1"/>
  <c r="V29" i="21"/>
  <c r="R29" i="21"/>
  <c r="X29" i="21"/>
  <c r="T29" i="21"/>
  <c r="P29" i="21"/>
  <c r="W29" i="21"/>
  <c r="S29" i="21"/>
  <c r="Y29" i="21"/>
  <c r="U29" i="21"/>
  <c r="Q29" i="21"/>
  <c r="EX131" i="14"/>
  <c r="DH131" i="14"/>
  <c r="CV131" i="14"/>
  <c r="CZ131" i="14" s="1"/>
  <c r="BU131" i="14"/>
  <c r="BV131" i="14" s="1"/>
  <c r="F131" i="14"/>
  <c r="BT131" i="14"/>
  <c r="AO111" i="23"/>
  <c r="AP111" i="23" s="1"/>
  <c r="AL111" i="14"/>
  <c r="CV111" i="14"/>
  <c r="CZ111" i="14" s="1"/>
  <c r="EX111" i="14"/>
  <c r="DH111" i="14"/>
  <c r="BL115" i="14"/>
  <c r="BM115" i="14" s="1"/>
  <c r="EU125" i="14"/>
  <c r="CL125" i="14"/>
  <c r="BZ125" i="14"/>
  <c r="CD125" i="14" s="1"/>
  <c r="DH125" i="14"/>
  <c r="CV125" i="14"/>
  <c r="CZ125" i="14" s="1"/>
  <c r="EX125" i="14"/>
  <c r="CL141" i="14"/>
  <c r="EU141" i="14"/>
  <c r="BZ141" i="14"/>
  <c r="CD141" i="14" s="1"/>
  <c r="CK177" i="14"/>
  <c r="ET177" i="14"/>
  <c r="BX177" i="14"/>
  <c r="CC177" i="14" s="1"/>
  <c r="CX189" i="14"/>
  <c r="DA189" i="14" s="1"/>
  <c r="EY189" i="14"/>
  <c r="DI189" i="14"/>
  <c r="BN178" i="14"/>
  <c r="BZ129" i="14"/>
  <c r="CD129" i="14" s="1"/>
  <c r="CL129" i="14"/>
  <c r="EU129" i="14"/>
  <c r="DG129" i="14"/>
  <c r="EW129" i="14"/>
  <c r="CT129" i="14"/>
  <c r="CY129" i="14" s="1"/>
  <c r="EY129" i="14"/>
  <c r="CX129" i="14"/>
  <c r="DA129" i="14" s="1"/>
  <c r="DI129" i="14"/>
  <c r="BM170" i="14"/>
  <c r="BN170" i="14" s="1"/>
  <c r="CK170" i="14"/>
  <c r="BX170" i="14"/>
  <c r="CC170" i="14" s="1"/>
  <c r="ET170" i="14"/>
  <c r="EV170" i="14"/>
  <c r="CB170" i="14"/>
  <c r="CE170" i="14" s="1"/>
  <c r="CM170" i="14"/>
  <c r="AJ16" i="14"/>
  <c r="EK16" i="14" s="1"/>
  <c r="EL16" i="14" s="1"/>
  <c r="CL119" i="14"/>
  <c r="EU119" i="14"/>
  <c r="BZ119" i="14"/>
  <c r="EW119" i="14"/>
  <c r="CT119" i="14"/>
  <c r="DG119" i="14"/>
  <c r="DE134" i="14"/>
  <c r="CH134" i="14"/>
  <c r="CJ134" i="14"/>
  <c r="DC134" i="14"/>
  <c r="DF134" i="14"/>
  <c r="CI134" i="14"/>
  <c r="CG134" i="14"/>
  <c r="DD134" i="14"/>
  <c r="AJ134" i="14"/>
  <c r="EK134" i="14" s="1"/>
  <c r="EL134" i="14" s="1"/>
  <c r="DH134" i="14"/>
  <c r="EX134" i="14"/>
  <c r="CV134" i="14"/>
  <c r="CZ134" i="14" s="1"/>
  <c r="AL134" i="14"/>
  <c r="AO134" i="23"/>
  <c r="AP134" i="23" s="1"/>
  <c r="BM48" i="14"/>
  <c r="BN48" i="14" s="1"/>
  <c r="BQ43" i="14"/>
  <c r="E43" i="14" s="1"/>
  <c r="BO43" i="14"/>
  <c r="BR43" i="14"/>
  <c r="BP43" i="14"/>
  <c r="D43" i="14" s="1"/>
  <c r="CO75" i="14"/>
  <c r="DK70" i="14"/>
  <c r="EV173" i="14"/>
  <c r="CB173" i="14"/>
  <c r="CE173" i="14" s="1"/>
  <c r="CM173" i="14"/>
  <c r="BL173" i="14"/>
  <c r="CX173" i="14"/>
  <c r="DA173" i="14" s="1"/>
  <c r="EY173" i="14"/>
  <c r="DI173" i="14"/>
  <c r="V42" i="21"/>
  <c r="R42" i="21"/>
  <c r="X42" i="21"/>
  <c r="T42" i="21"/>
  <c r="P42" i="21"/>
  <c r="S42" i="21"/>
  <c r="W42" i="21"/>
  <c r="U42" i="21"/>
  <c r="Q42" i="21"/>
  <c r="Y42" i="21"/>
  <c r="V44" i="21"/>
  <c r="R44" i="21"/>
  <c r="X44" i="21"/>
  <c r="T44" i="21"/>
  <c r="P44" i="21"/>
  <c r="S44" i="21"/>
  <c r="W44" i="21"/>
  <c r="U44" i="21"/>
  <c r="Q44" i="21"/>
  <c r="Y44" i="21"/>
  <c r="W2" i="21"/>
  <c r="S2" i="21"/>
  <c r="Y2" i="21"/>
  <c r="U2" i="21"/>
  <c r="Q2" i="21"/>
  <c r="X2" i="21"/>
  <c r="T2" i="21"/>
  <c r="O1" i="21"/>
  <c r="P2" i="21" s="1"/>
  <c r="P3" i="21" s="1"/>
  <c r="P4" i="21" s="1"/>
  <c r="P5" i="21" s="1"/>
  <c r="P6" i="21" s="1"/>
  <c r="P7" i="21" s="1"/>
  <c r="P8" i="21" s="1"/>
  <c r="P9" i="21" s="1"/>
  <c r="P10" i="21" s="1"/>
  <c r="P11" i="21" s="1"/>
  <c r="V2" i="21"/>
  <c r="R2" i="21"/>
  <c r="CL116" i="14"/>
  <c r="BZ116" i="14"/>
  <c r="EU116" i="14"/>
  <c r="AO114" i="23"/>
  <c r="AP114" i="23" s="1"/>
  <c r="AL114" i="14"/>
  <c r="BL114" i="14"/>
  <c r="BM114" i="14" s="1"/>
  <c r="BN114" i="14" s="1"/>
  <c r="DG174" i="14"/>
  <c r="CT174" i="14"/>
  <c r="CY174" i="14" s="1"/>
  <c r="EW174" i="14"/>
  <c r="EV174" i="14"/>
  <c r="CB174" i="14"/>
  <c r="CE174" i="14" s="1"/>
  <c r="CM174" i="14"/>
  <c r="CX174" i="14"/>
  <c r="DA174" i="14" s="1"/>
  <c r="DI174" i="14"/>
  <c r="EY174" i="14"/>
  <c r="CK143" i="14"/>
  <c r="BX143" i="14"/>
  <c r="CC143" i="14" s="1"/>
  <c r="ET143" i="14"/>
  <c r="CV143" i="14"/>
  <c r="CZ143" i="14" s="1"/>
  <c r="DH143" i="14"/>
  <c r="EX143" i="14"/>
  <c r="BL143" i="14"/>
  <c r="BM143" i="14" s="1"/>
  <c r="CX143" i="14"/>
  <c r="DA143" i="14" s="1"/>
  <c r="EY143" i="14"/>
  <c r="DI143" i="14"/>
  <c r="ET107" i="14"/>
  <c r="CK107" i="14"/>
  <c r="BX107" i="14"/>
  <c r="CC107" i="14" s="1"/>
  <c r="CL107" i="14"/>
  <c r="EU107" i="14"/>
  <c r="BZ107" i="14"/>
  <c r="CD107" i="14" s="1"/>
  <c r="BR78" i="14"/>
  <c r="BS78" i="14" s="1"/>
  <c r="BO78" i="14"/>
  <c r="H78" i="14" s="1"/>
  <c r="BQ78" i="14"/>
  <c r="E78" i="14" s="1"/>
  <c r="BP78" i="14"/>
  <c r="D78" i="14" s="1"/>
  <c r="EW139" i="14"/>
  <c r="DG139" i="14"/>
  <c r="CT139" i="14"/>
  <c r="CY139" i="14" s="1"/>
  <c r="CM132" i="14"/>
  <c r="CB132" i="14"/>
  <c r="CE132" i="14" s="1"/>
  <c r="EV132" i="14"/>
  <c r="CL132" i="14"/>
  <c r="EU132" i="14"/>
  <c r="BZ132" i="14"/>
  <c r="CD132" i="14" s="1"/>
  <c r="BU132" i="14"/>
  <c r="BV132" i="14" s="1"/>
  <c r="F132" i="14"/>
  <c r="BT132" i="14"/>
  <c r="CM126" i="14"/>
  <c r="EV126" i="14"/>
  <c r="CB126" i="14"/>
  <c r="CE126" i="14" s="1"/>
  <c r="EY126" i="14"/>
  <c r="DI126" i="14"/>
  <c r="CX126" i="14"/>
  <c r="DA126" i="14" s="1"/>
  <c r="CK126" i="14"/>
  <c r="ET126" i="14"/>
  <c r="BX126" i="14"/>
  <c r="CC126" i="14" s="1"/>
  <c r="CT126" i="14"/>
  <c r="CY126" i="14" s="1"/>
  <c r="DG126" i="14"/>
  <c r="EW126" i="14"/>
  <c r="CB122" i="14"/>
  <c r="CE122" i="14" s="1"/>
  <c r="CM122" i="14"/>
  <c r="EV122" i="14"/>
  <c r="AJ122" i="14"/>
  <c r="EK122" i="14" s="1"/>
  <c r="EL122" i="14" s="1"/>
  <c r="CX122" i="14"/>
  <c r="DA122" i="14" s="1"/>
  <c r="DI122" i="14"/>
  <c r="EY122" i="14"/>
  <c r="BL122" i="14"/>
  <c r="BM122" i="14" s="1"/>
  <c r="BN122" i="14" s="1"/>
  <c r="BU122" i="14"/>
  <c r="BV122" i="14" s="1"/>
  <c r="F122" i="14"/>
  <c r="BT122" i="14"/>
  <c r="EW137" i="14"/>
  <c r="CT137" i="14"/>
  <c r="CY137" i="14" s="1"/>
  <c r="DG137" i="14"/>
  <c r="DI137" i="14"/>
  <c r="CX137" i="14"/>
  <c r="DA137" i="14" s="1"/>
  <c r="EY137" i="14"/>
  <c r="CJ137" i="14"/>
  <c r="DF137" i="14"/>
  <c r="CI137" i="14"/>
  <c r="CH137" i="14"/>
  <c r="DE137" i="14"/>
  <c r="CG137" i="14"/>
  <c r="DD137" i="14"/>
  <c r="DC137" i="14"/>
  <c r="CK137" i="14"/>
  <c r="BX137" i="14"/>
  <c r="CC137" i="14" s="1"/>
  <c r="ET137" i="14"/>
  <c r="V36" i="21"/>
  <c r="R36" i="21"/>
  <c r="X36" i="21"/>
  <c r="T36" i="21"/>
  <c r="P36" i="21"/>
  <c r="S36" i="21"/>
  <c r="W36" i="21"/>
  <c r="U36" i="21"/>
  <c r="Y36" i="21"/>
  <c r="Q36" i="21"/>
  <c r="CT183" i="14"/>
  <c r="CY183" i="14" s="1"/>
  <c r="DG183" i="14"/>
  <c r="EW183" i="14"/>
  <c r="CM183" i="14"/>
  <c r="EV183" i="14"/>
  <c r="CB183" i="14"/>
  <c r="CE183" i="14" s="1"/>
  <c r="AO183" i="23"/>
  <c r="AP183" i="23" s="1"/>
  <c r="AL183" i="14"/>
  <c r="BT183" i="14"/>
  <c r="BU183" i="14"/>
  <c r="BV183" i="14" s="1"/>
  <c r="F183" i="14"/>
  <c r="BN11" i="14"/>
  <c r="AJ140" i="14"/>
  <c r="EK140" i="14" s="1"/>
  <c r="EL140" i="14" s="1"/>
  <c r="CM140" i="14"/>
  <c r="EV140" i="14"/>
  <c r="CB140" i="14"/>
  <c r="CE140" i="14" s="1"/>
  <c r="EV142" i="14"/>
  <c r="CM142" i="14"/>
  <c r="CB142" i="14"/>
  <c r="CE142" i="14" s="1"/>
  <c r="EX142" i="14"/>
  <c r="CV142" i="14"/>
  <c r="CZ142" i="14" s="1"/>
  <c r="DH142" i="14"/>
  <c r="CH142" i="14"/>
  <c r="DE142" i="14"/>
  <c r="DC142" i="14"/>
  <c r="CJ142" i="14"/>
  <c r="CI142" i="14"/>
  <c r="DF142" i="14"/>
  <c r="DD142" i="14"/>
  <c r="CG142" i="14"/>
  <c r="ET103" i="14"/>
  <c r="BX103" i="14"/>
  <c r="CC103" i="14" s="1"/>
  <c r="CK103" i="14"/>
  <c r="DI103" i="14"/>
  <c r="EY103" i="14"/>
  <c r="CX103" i="14"/>
  <c r="DA103" i="14" s="1"/>
  <c r="CM172" i="14"/>
  <c r="EV172" i="14"/>
  <c r="CB172" i="14"/>
  <c r="CE172" i="14" s="1"/>
  <c r="BZ172" i="14"/>
  <c r="CD172" i="14" s="1"/>
  <c r="EU172" i="14"/>
  <c r="CL172" i="14"/>
  <c r="ET184" i="14"/>
  <c r="BX184" i="14"/>
  <c r="CC184" i="14" s="1"/>
  <c r="CK184" i="14"/>
  <c r="BM181" i="14"/>
  <c r="BN181" i="14" s="1"/>
  <c r="DL179" i="14"/>
  <c r="DO179" i="14"/>
  <c r="CF179" i="14"/>
  <c r="BZ130" i="14"/>
  <c r="CD130" i="14" s="1"/>
  <c r="EU130" i="14"/>
  <c r="CL130" i="14"/>
  <c r="BU130" i="14"/>
  <c r="BV130" i="14" s="1"/>
  <c r="F130" i="14"/>
  <c r="BT130" i="14"/>
  <c r="BN156" i="14"/>
  <c r="CG182" i="14"/>
  <c r="DC182" i="14"/>
  <c r="CJ182" i="14"/>
  <c r="CH182" i="14"/>
  <c r="CI182" i="14"/>
  <c r="DE182" i="14"/>
  <c r="DF182" i="14"/>
  <c r="DD182" i="14"/>
  <c r="CT182" i="14"/>
  <c r="CY182" i="14" s="1"/>
  <c r="EW182" i="14"/>
  <c r="DG182" i="14"/>
  <c r="CV182" i="14"/>
  <c r="CZ182" i="14" s="1"/>
  <c r="DH182" i="14"/>
  <c r="EX182" i="14"/>
  <c r="BL182" i="14"/>
  <c r="BN179" i="14"/>
  <c r="ET127" i="14"/>
  <c r="BX127" i="14"/>
  <c r="CC127" i="14" s="1"/>
  <c r="CK127" i="14"/>
  <c r="EX127" i="14"/>
  <c r="DH127" i="14"/>
  <c r="CV127" i="14"/>
  <c r="CZ127" i="14" s="1"/>
  <c r="CX127" i="14"/>
  <c r="DA127" i="14" s="1"/>
  <c r="EY127" i="14"/>
  <c r="DI127" i="14"/>
  <c r="BR96" i="14"/>
  <c r="BQ96" i="14"/>
  <c r="E96" i="14" s="1"/>
  <c r="BP96" i="14"/>
  <c r="D96" i="14" s="1"/>
  <c r="BO96" i="14"/>
  <c r="BM180" i="14"/>
  <c r="BN180" i="14" s="1"/>
  <c r="BU180" i="14"/>
  <c r="BV180" i="14" s="1"/>
  <c r="F180" i="14"/>
  <c r="BT180" i="14"/>
  <c r="EW187" i="14"/>
  <c r="CT187" i="14"/>
  <c r="CY187" i="14" s="1"/>
  <c r="DG187" i="14"/>
  <c r="EY187" i="14"/>
  <c r="DI187" i="14"/>
  <c r="CX187" i="14"/>
  <c r="DA187" i="14" s="1"/>
  <c r="ET187" i="14"/>
  <c r="BX187" i="14"/>
  <c r="CC187" i="14" s="1"/>
  <c r="CK187" i="14"/>
  <c r="CJ186" i="14"/>
  <c r="CI186" i="14"/>
  <c r="DE186" i="14"/>
  <c r="DC186" i="14"/>
  <c r="CH186" i="14"/>
  <c r="DF186" i="14"/>
  <c r="DD186" i="14"/>
  <c r="CG186" i="14"/>
  <c r="CV186" i="14"/>
  <c r="CZ186" i="14" s="1"/>
  <c r="DH186" i="14"/>
  <c r="EX186" i="14"/>
  <c r="EY186" i="14"/>
  <c r="CX186" i="14"/>
  <c r="DA186" i="14" s="1"/>
  <c r="DI186" i="14"/>
  <c r="CB119" i="14" l="1"/>
  <c r="EV119" i="14"/>
  <c r="EY119" i="14"/>
  <c r="DL165" i="14"/>
  <c r="AL119" i="14"/>
  <c r="CE119" i="14"/>
  <c r="CD119" i="14"/>
  <c r="BX119" i="14"/>
  <c r="CC119" i="14" s="1"/>
  <c r="AJ108" i="14"/>
  <c r="EK108" i="14" s="1"/>
  <c r="EL108" i="14" s="1"/>
  <c r="CD108" i="14"/>
  <c r="EW108" i="14"/>
  <c r="EX120" i="14"/>
  <c r="ET108" i="14"/>
  <c r="DD168" i="14"/>
  <c r="DD113" i="14"/>
  <c r="CZ113" i="14"/>
  <c r="DO159" i="14"/>
  <c r="AJ119" i="14"/>
  <c r="EK119" i="14" s="1"/>
  <c r="EL119" i="14" s="1"/>
  <c r="DA119" i="14"/>
  <c r="CG168" i="14"/>
  <c r="DF168" i="14"/>
  <c r="DO168" i="14" s="1"/>
  <c r="DO158" i="14"/>
  <c r="CL108" i="14"/>
  <c r="CH113" i="14"/>
  <c r="BU112" i="14"/>
  <c r="BV112" i="14" s="1"/>
  <c r="CI168" i="14"/>
  <c r="CI113" i="14"/>
  <c r="CP113" i="14" s="1"/>
  <c r="DC113" i="14"/>
  <c r="DF113" i="14"/>
  <c r="CJ113" i="14"/>
  <c r="CF149" i="14"/>
  <c r="DN149" i="14" s="1"/>
  <c r="U149" i="14" s="1"/>
  <c r="CO158" i="14"/>
  <c r="CY119" i="14"/>
  <c r="DI119" i="14"/>
  <c r="CT109" i="14"/>
  <c r="CY109" i="14" s="1"/>
  <c r="DO160" i="14"/>
  <c r="CX108" i="14"/>
  <c r="DA108" i="14" s="1"/>
  <c r="AO108" i="23"/>
  <c r="AP108" i="23" s="1"/>
  <c r="DL166" i="14"/>
  <c r="AO168" i="23"/>
  <c r="AP168" i="23" s="1"/>
  <c r="CB108" i="14"/>
  <c r="CE108" i="14" s="1"/>
  <c r="CF108" i="14" s="1"/>
  <c r="BU120" i="14"/>
  <c r="BV120" i="14" s="1"/>
  <c r="CP166" i="14"/>
  <c r="CO150" i="14"/>
  <c r="BO150" i="14"/>
  <c r="AJ113" i="14"/>
  <c r="EK113" i="14" s="1"/>
  <c r="EL113" i="14" s="1"/>
  <c r="CZ117" i="14"/>
  <c r="DB159" i="14"/>
  <c r="EY108" i="14"/>
  <c r="CY108" i="14"/>
  <c r="CN155" i="14"/>
  <c r="CQ155" i="14" s="1"/>
  <c r="BP150" i="14"/>
  <c r="D150" i="14" s="1"/>
  <c r="BP168" i="14"/>
  <c r="D168" i="14" s="1"/>
  <c r="CM168" i="14"/>
  <c r="CP168" i="14" s="1"/>
  <c r="CK168" i="14"/>
  <c r="CN168" i="14" s="1"/>
  <c r="DE108" i="14"/>
  <c r="DJ167" i="14"/>
  <c r="BR150" i="14"/>
  <c r="CB117" i="14"/>
  <c r="CE117" i="14" s="1"/>
  <c r="BQ168" i="14"/>
  <c r="E168" i="14" s="1"/>
  <c r="DE163" i="14"/>
  <c r="DL163" i="14" s="1"/>
  <c r="BR168" i="14"/>
  <c r="CV108" i="14"/>
  <c r="CZ108" i="14" s="1"/>
  <c r="BT108" i="14"/>
  <c r="CY117" i="14"/>
  <c r="CI108" i="14"/>
  <c r="CP108" i="14" s="1"/>
  <c r="CX117" i="14"/>
  <c r="DA117" i="14" s="1"/>
  <c r="BQ161" i="14"/>
  <c r="E161" i="14" s="1"/>
  <c r="ET168" i="14"/>
  <c r="DC108" i="14"/>
  <c r="DJ108" i="14" s="1"/>
  <c r="CH108" i="14"/>
  <c r="CO108" i="14" s="1"/>
  <c r="BP161" i="14"/>
  <c r="D161" i="14" s="1"/>
  <c r="DH108" i="14"/>
  <c r="CJ108" i="14"/>
  <c r="DO108" i="14" s="1"/>
  <c r="DD108" i="14"/>
  <c r="BU108" i="14"/>
  <c r="BV108" i="14" s="1"/>
  <c r="EX117" i="14"/>
  <c r="EV117" i="14"/>
  <c r="DI117" i="14"/>
  <c r="DL117" i="14" s="1"/>
  <c r="BR161" i="14"/>
  <c r="CG108" i="14"/>
  <c r="CN108" i="14" s="1"/>
  <c r="DH117" i="14"/>
  <c r="DK117" i="14" s="1"/>
  <c r="BT168" i="14"/>
  <c r="EV168" i="14"/>
  <c r="CO157" i="14"/>
  <c r="DJ159" i="14"/>
  <c r="DM159" i="14" s="1"/>
  <c r="CO159" i="14"/>
  <c r="CQ159" i="14" s="1"/>
  <c r="BU168" i="14"/>
  <c r="BV168" i="14" s="1"/>
  <c r="DD163" i="14"/>
  <c r="CE168" i="14"/>
  <c r="CK135" i="14"/>
  <c r="CB112" i="14"/>
  <c r="EX162" i="14"/>
  <c r="CX112" i="14"/>
  <c r="DA112" i="14" s="1"/>
  <c r="EU168" i="14"/>
  <c r="BX113" i="14"/>
  <c r="CC113" i="14" s="1"/>
  <c r="DJ157" i="14"/>
  <c r="DM157" i="14" s="1"/>
  <c r="DI112" i="14"/>
  <c r="EV112" i="14"/>
  <c r="AL117" i="14"/>
  <c r="CO118" i="14"/>
  <c r="CN113" i="14"/>
  <c r="CF159" i="14"/>
  <c r="DN159" i="14" s="1"/>
  <c r="BT116" i="14"/>
  <c r="CM109" i="14"/>
  <c r="BT117" i="14"/>
  <c r="CG117" i="14"/>
  <c r="DC117" i="14"/>
  <c r="DJ117" i="14" s="1"/>
  <c r="CI117" i="14"/>
  <c r="CP117" i="14" s="1"/>
  <c r="AJ117" i="14"/>
  <c r="EK117" i="14" s="1"/>
  <c r="EL117" i="14" s="1"/>
  <c r="EU117" i="14"/>
  <c r="CH117" i="14"/>
  <c r="CO117" i="14" s="1"/>
  <c r="DF117" i="14"/>
  <c r="BZ117" i="14"/>
  <c r="CD117" i="14" s="1"/>
  <c r="DG168" i="14"/>
  <c r="DJ168" i="14" s="1"/>
  <c r="CJ117" i="14"/>
  <c r="CT168" i="14"/>
  <c r="CY168" i="14" s="1"/>
  <c r="CP118" i="14"/>
  <c r="CK117" i="14"/>
  <c r="F116" i="14"/>
  <c r="BT112" i="14"/>
  <c r="CN152" i="14"/>
  <c r="DK155" i="14"/>
  <c r="EU109" i="14"/>
  <c r="CL162" i="14"/>
  <c r="DD162" i="14"/>
  <c r="DK162" i="14" s="1"/>
  <c r="DH168" i="14"/>
  <c r="DK168" i="14" s="1"/>
  <c r="AJ168" i="14"/>
  <c r="EK168" i="14" s="1"/>
  <c r="EL168" i="14" s="1"/>
  <c r="DL158" i="14"/>
  <c r="DM158" i="14" s="1"/>
  <c r="BU117" i="14"/>
  <c r="BV117" i="14" s="1"/>
  <c r="DB118" i="14"/>
  <c r="ET117" i="14"/>
  <c r="CV168" i="14"/>
  <c r="CZ168" i="14" s="1"/>
  <c r="DE116" i="14"/>
  <c r="DL116" i="14" s="1"/>
  <c r="ET113" i="14"/>
  <c r="EV113" i="14"/>
  <c r="CX168" i="14"/>
  <c r="DA168" i="14" s="1"/>
  <c r="CO152" i="14"/>
  <c r="EY110" i="14"/>
  <c r="DC120" i="14"/>
  <c r="DJ120" i="14" s="1"/>
  <c r="CC117" i="14"/>
  <c r="EX112" i="14"/>
  <c r="BZ168" i="14"/>
  <c r="CD168" i="14" s="1"/>
  <c r="CT135" i="14"/>
  <c r="CY135" i="14" s="1"/>
  <c r="DC163" i="14"/>
  <c r="DJ163" i="14" s="1"/>
  <c r="DI168" i="14"/>
  <c r="DL168" i="14" s="1"/>
  <c r="CH109" i="14"/>
  <c r="CO109" i="14" s="1"/>
  <c r="BT163" i="14"/>
  <c r="CC168" i="14"/>
  <c r="CE153" i="14"/>
  <c r="CV116" i="14"/>
  <c r="CZ116" i="14" s="1"/>
  <c r="CX109" i="14"/>
  <c r="DA109" i="14" s="1"/>
  <c r="BQ158" i="14"/>
  <c r="E158" i="14" s="1"/>
  <c r="DI154" i="14"/>
  <c r="DL154" i="14" s="1"/>
  <c r="BP158" i="14"/>
  <c r="D158" i="14" s="1"/>
  <c r="CV162" i="14"/>
  <c r="CZ162" i="14" s="1"/>
  <c r="BX164" i="14"/>
  <c r="CC164" i="14" s="1"/>
  <c r="DB155" i="14"/>
  <c r="DJ160" i="14"/>
  <c r="DK118" i="14"/>
  <c r="DM118" i="14" s="1"/>
  <c r="DK160" i="14"/>
  <c r="DB166" i="14"/>
  <c r="CK58" i="14"/>
  <c r="DJ166" i="14"/>
  <c r="CK116" i="14"/>
  <c r="CB120" i="14"/>
  <c r="CE120" i="14" s="1"/>
  <c r="CT162" i="14"/>
  <c r="CY162" i="14" s="1"/>
  <c r="BM164" i="14"/>
  <c r="BN164" i="14" s="1"/>
  <c r="BO164" i="14" s="1"/>
  <c r="CK133" i="14"/>
  <c r="ET116" i="14"/>
  <c r="EV120" i="14"/>
  <c r="CT113" i="14"/>
  <c r="CY113" i="14" s="1"/>
  <c r="F113" i="14"/>
  <c r="CX154" i="14"/>
  <c r="DA154" i="14" s="1"/>
  <c r="CV164" i="14"/>
  <c r="CZ164" i="14" s="1"/>
  <c r="DH164" i="14"/>
  <c r="DK167" i="14"/>
  <c r="CN166" i="14"/>
  <c r="DJ161" i="14"/>
  <c r="DJ155" i="14"/>
  <c r="CG164" i="14"/>
  <c r="CN164" i="14" s="1"/>
  <c r="BR158" i="14"/>
  <c r="BT153" i="14"/>
  <c r="DB150" i="14"/>
  <c r="DB165" i="14"/>
  <c r="DJ150" i="14"/>
  <c r="DM150" i="14" s="1"/>
  <c r="BT162" i="14"/>
  <c r="DB161" i="14"/>
  <c r="CO160" i="14"/>
  <c r="DD109" i="14"/>
  <c r="DK109" i="14" s="1"/>
  <c r="BU58" i="14"/>
  <c r="BV58" i="14" s="1"/>
  <c r="ET163" i="14"/>
  <c r="EY120" i="14"/>
  <c r="CH68" i="14"/>
  <c r="CO68" i="14" s="1"/>
  <c r="CI164" i="14"/>
  <c r="BN110" i="14"/>
  <c r="BQ110" i="14" s="1"/>
  <c r="E110" i="14" s="1"/>
  <c r="DH116" i="14"/>
  <c r="DO166" i="14"/>
  <c r="CF166" i="14"/>
  <c r="CC109" i="14"/>
  <c r="CH83" i="14"/>
  <c r="CO83" i="14" s="1"/>
  <c r="DE109" i="14"/>
  <c r="DF109" i="14"/>
  <c r="DO109" i="14" s="1"/>
  <c r="EU112" i="14"/>
  <c r="CX120" i="14"/>
  <c r="DA120" i="14" s="1"/>
  <c r="CG109" i="14"/>
  <c r="CI109" i="14"/>
  <c r="BU162" i="14"/>
  <c r="BV162" i="14" s="1"/>
  <c r="EY113" i="14"/>
  <c r="EW162" i="14"/>
  <c r="AJ162" i="14"/>
  <c r="EK162" i="14" s="1"/>
  <c r="EL162" i="14" s="1"/>
  <c r="DJ152" i="14"/>
  <c r="CJ35" i="14"/>
  <c r="CL163" i="14"/>
  <c r="EU163" i="14"/>
  <c r="CJ164" i="14"/>
  <c r="DO164" i="14" s="1"/>
  <c r="DE164" i="14"/>
  <c r="DD164" i="14"/>
  <c r="CF152" i="14"/>
  <c r="DC109" i="14"/>
  <c r="DJ109" i="14" s="1"/>
  <c r="BT36" i="14"/>
  <c r="CH164" i="14"/>
  <c r="DC164" i="14"/>
  <c r="DJ164" i="14" s="1"/>
  <c r="AO116" i="23"/>
  <c r="AP116" i="23" s="1"/>
  <c r="DH104" i="14"/>
  <c r="CF161" i="14"/>
  <c r="F135" i="14"/>
  <c r="CB110" i="14"/>
  <c r="CE110" i="14" s="1"/>
  <c r="EV133" i="14"/>
  <c r="CI112" i="14"/>
  <c r="CP112" i="14" s="1"/>
  <c r="DD58" i="14"/>
  <c r="CV109" i="14"/>
  <c r="CZ109" i="14" s="1"/>
  <c r="BP135" i="14"/>
  <c r="D135" i="14" s="1"/>
  <c r="CI68" i="14"/>
  <c r="CH58" i="14"/>
  <c r="DG113" i="14"/>
  <c r="DJ113" i="14" s="1"/>
  <c r="CB113" i="14"/>
  <c r="CE113" i="14" s="1"/>
  <c r="EV110" i="14"/>
  <c r="BT113" i="14"/>
  <c r="CC133" i="14"/>
  <c r="CN157" i="14"/>
  <c r="CF165" i="14"/>
  <c r="AJ120" i="14"/>
  <c r="EK120" i="14" s="1"/>
  <c r="EL120" i="14" s="1"/>
  <c r="AJ164" i="14"/>
  <c r="EK164" i="14" s="1"/>
  <c r="EL164" i="14" s="1"/>
  <c r="AJ109" i="14"/>
  <c r="EK109" i="14" s="1"/>
  <c r="EL109" i="14" s="1"/>
  <c r="D18" i="26"/>
  <c r="C18" i="26"/>
  <c r="CC162" i="14"/>
  <c r="DK152" i="14"/>
  <c r="C20" i="26"/>
  <c r="CD135" i="14"/>
  <c r="CF160" i="14"/>
  <c r="CD112" i="14"/>
  <c r="CN165" i="14"/>
  <c r="CV104" i="14"/>
  <c r="CZ104" i="14" s="1"/>
  <c r="B27" i="26"/>
  <c r="ET104" i="14"/>
  <c r="DD83" i="14"/>
  <c r="DK83" i="14" s="1"/>
  <c r="CG83" i="14"/>
  <c r="CN83" i="14" s="1"/>
  <c r="DC83" i="14"/>
  <c r="DJ83" i="14" s="1"/>
  <c r="CK162" i="14"/>
  <c r="CC58" i="14"/>
  <c r="CO165" i="14"/>
  <c r="CZ112" i="14"/>
  <c r="DL155" i="14"/>
  <c r="CP162" i="14"/>
  <c r="CD164" i="14"/>
  <c r="CD162" i="14"/>
  <c r="CE104" i="14"/>
  <c r="BP167" i="14"/>
  <c r="D167" i="14" s="1"/>
  <c r="CT58" i="14"/>
  <c r="CY58" i="14" s="1"/>
  <c r="ET162" i="14"/>
  <c r="CX104" i="14"/>
  <c r="DA104" i="14" s="1"/>
  <c r="EU164" i="14"/>
  <c r="BT83" i="14"/>
  <c r="BU83" i="14" s="1"/>
  <c r="BV83" i="14" s="1"/>
  <c r="CI83" i="14"/>
  <c r="CP83" i="14" s="1"/>
  <c r="DJ60" i="14"/>
  <c r="DK165" i="14"/>
  <c r="CF118" i="14"/>
  <c r="CF155" i="14"/>
  <c r="CF150" i="14"/>
  <c r="DO118" i="14"/>
  <c r="CP157" i="14"/>
  <c r="B18" i="26"/>
  <c r="DI109" i="14"/>
  <c r="DG112" i="14"/>
  <c r="AO109" i="23"/>
  <c r="AP109" i="23" s="1"/>
  <c r="CJ120" i="14"/>
  <c r="ET58" i="14"/>
  <c r="EV162" i="14"/>
  <c r="CB162" i="14"/>
  <c r="CE162" i="14" s="1"/>
  <c r="CI58" i="14"/>
  <c r="DG58" i="14"/>
  <c r="CL164" i="14"/>
  <c r="BM133" i="14"/>
  <c r="BN133" i="14" s="1"/>
  <c r="BR133" i="14" s="1"/>
  <c r="DE83" i="14"/>
  <c r="DL83" i="14" s="1"/>
  <c r="BX104" i="14"/>
  <c r="CC104" i="14" s="1"/>
  <c r="BZ104" i="14"/>
  <c r="CD104" i="14" s="1"/>
  <c r="EU104" i="14"/>
  <c r="BX106" i="14"/>
  <c r="CC106" i="14" s="1"/>
  <c r="EY104" i="14"/>
  <c r="AO164" i="23"/>
  <c r="AP164" i="23" s="1"/>
  <c r="EV104" i="14"/>
  <c r="CT104" i="14"/>
  <c r="CY104" i="14" s="1"/>
  <c r="CM104" i="14"/>
  <c r="EW104" i="14"/>
  <c r="BN104" i="14"/>
  <c r="BO104" i="14" s="1"/>
  <c r="H104" i="14" s="1"/>
  <c r="EX106" i="14"/>
  <c r="CT106" i="14"/>
  <c r="CY106" i="14" s="1"/>
  <c r="BZ106" i="14"/>
  <c r="CD106" i="14" s="1"/>
  <c r="AO58" i="23"/>
  <c r="AP58" i="23" s="1"/>
  <c r="CN158" i="14"/>
  <c r="CQ158" i="14" s="1"/>
  <c r="EV116" i="14"/>
  <c r="CJ162" i="14"/>
  <c r="CG162" i="14"/>
  <c r="F36" i="14"/>
  <c r="CL133" i="14"/>
  <c r="CF157" i="14"/>
  <c r="CB164" i="14"/>
  <c r="CE164" i="14" s="1"/>
  <c r="EV164" i="14"/>
  <c r="CM164" i="14"/>
  <c r="AL162" i="14"/>
  <c r="AO162" i="23"/>
  <c r="AP162" i="23" s="1"/>
  <c r="EX109" i="14"/>
  <c r="CB109" i="14"/>
  <c r="CE109" i="14" s="1"/>
  <c r="BU109" i="14"/>
  <c r="BV109" i="14" s="1"/>
  <c r="CC116" i="14"/>
  <c r="DE112" i="14"/>
  <c r="BM120" i="14"/>
  <c r="BN120" i="14" s="1"/>
  <c r="BP120" i="14" s="1"/>
  <c r="D120" i="14" s="1"/>
  <c r="BZ109" i="14"/>
  <c r="CD109" i="14" s="1"/>
  <c r="BX112" i="14"/>
  <c r="CC112" i="14" s="1"/>
  <c r="BT109" i="14"/>
  <c r="CK109" i="14"/>
  <c r="CE112" i="14"/>
  <c r="AO120" i="23"/>
  <c r="AP120" i="23" s="1"/>
  <c r="EW109" i="14"/>
  <c r="DA116" i="14"/>
  <c r="DH112" i="14"/>
  <c r="CJ116" i="14"/>
  <c r="EW163" i="14"/>
  <c r="DE162" i="14"/>
  <c r="DL162" i="14" s="1"/>
  <c r="CJ110" i="14"/>
  <c r="CT110" i="14"/>
  <c r="CY110" i="14" s="1"/>
  <c r="ET164" i="14"/>
  <c r="DI164" i="14"/>
  <c r="CP160" i="14"/>
  <c r="DL153" i="14"/>
  <c r="CD113" i="14"/>
  <c r="CF158" i="14"/>
  <c r="AJ116" i="14"/>
  <c r="EK116" i="14" s="1"/>
  <c r="EL116" i="14" s="1"/>
  <c r="DB158" i="14"/>
  <c r="DO156" i="14"/>
  <c r="CE116" i="14"/>
  <c r="CL112" i="14"/>
  <c r="EW120" i="14"/>
  <c r="ET109" i="14"/>
  <c r="ET112" i="14"/>
  <c r="DC116" i="14"/>
  <c r="CD116" i="14"/>
  <c r="BZ120" i="14"/>
  <c r="CD120" i="14" s="1"/>
  <c r="CM116" i="14"/>
  <c r="DD116" i="14"/>
  <c r="DF162" i="14"/>
  <c r="DF36" i="14"/>
  <c r="DC162" i="14"/>
  <c r="DJ162" i="14" s="1"/>
  <c r="CH162" i="14"/>
  <c r="EU162" i="14"/>
  <c r="EU135" i="14"/>
  <c r="CX113" i="14"/>
  <c r="DA113" i="14" s="1"/>
  <c r="CL135" i="14"/>
  <c r="EX113" i="14"/>
  <c r="CB133" i="14"/>
  <c r="CE133" i="14" s="1"/>
  <c r="CX164" i="14"/>
  <c r="DA164" i="14" s="1"/>
  <c r="CP76" i="14"/>
  <c r="CV106" i="14"/>
  <c r="CZ106" i="14" s="1"/>
  <c r="CL106" i="14"/>
  <c r="CB106" i="14"/>
  <c r="CE106" i="14" s="1"/>
  <c r="CM106" i="14"/>
  <c r="DG106" i="14"/>
  <c r="EY106" i="14"/>
  <c r="AO36" i="23"/>
  <c r="AP36" i="23" s="1"/>
  <c r="AO113" i="23"/>
  <c r="AP113" i="23" s="1"/>
  <c r="AL110" i="14"/>
  <c r="DG116" i="14"/>
  <c r="CT112" i="14"/>
  <c r="CY112" i="14" s="1"/>
  <c r="DF120" i="14"/>
  <c r="CI120" i="14"/>
  <c r="CP120" i="14" s="1"/>
  <c r="BQ135" i="14"/>
  <c r="E135" i="14" s="1"/>
  <c r="BQ167" i="14"/>
  <c r="E167" i="14" s="1"/>
  <c r="DC58" i="14"/>
  <c r="F58" i="14"/>
  <c r="CG58" i="14"/>
  <c r="DD153" i="14"/>
  <c r="DK153" i="14" s="1"/>
  <c r="DC133" i="14"/>
  <c r="DJ133" i="14" s="1"/>
  <c r="D10" i="26"/>
  <c r="DJ65" i="14"/>
  <c r="DM65" i="14" s="1"/>
  <c r="CP59" i="14"/>
  <c r="CT120" i="14"/>
  <c r="CY120" i="14" s="1"/>
  <c r="DD120" i="14"/>
  <c r="DK120" i="14" s="1"/>
  <c r="CH120" i="14"/>
  <c r="CO120" i="14" s="1"/>
  <c r="CC120" i="14"/>
  <c r="BO135" i="14"/>
  <c r="AO112" i="23"/>
  <c r="AP112" i="23" s="1"/>
  <c r="BR167" i="14"/>
  <c r="BU135" i="14"/>
  <c r="BV135" i="14" s="1"/>
  <c r="DH135" i="14"/>
  <c r="DE58" i="14"/>
  <c r="DD135" i="14"/>
  <c r="AL135" i="14"/>
  <c r="EW154" i="14"/>
  <c r="EU113" i="14"/>
  <c r="ET110" i="14"/>
  <c r="EY135" i="14"/>
  <c r="BU153" i="14"/>
  <c r="BV153" i="14" s="1"/>
  <c r="CG153" i="14"/>
  <c r="DC153" i="14"/>
  <c r="CJ153" i="14"/>
  <c r="CG133" i="14"/>
  <c r="DE133" i="14"/>
  <c r="C10" i="26"/>
  <c r="CE154" i="14"/>
  <c r="DL161" i="14"/>
  <c r="AJ133" i="14"/>
  <c r="EK133" i="14" s="1"/>
  <c r="EL133" i="14" s="1"/>
  <c r="DB157" i="14"/>
  <c r="CF167" i="14"/>
  <c r="CC163" i="14"/>
  <c r="CD163" i="14"/>
  <c r="AJ112" i="14"/>
  <c r="EK112" i="14" s="1"/>
  <c r="EL112" i="14" s="1"/>
  <c r="ET106" i="14"/>
  <c r="BP74" i="14"/>
  <c r="D74" i="14" s="1"/>
  <c r="CK163" i="14"/>
  <c r="DF58" i="14"/>
  <c r="DO58" i="14" s="1"/>
  <c r="BX110" i="14"/>
  <c r="CC110" i="14" s="1"/>
  <c r="CH153" i="14"/>
  <c r="CO153" i="14" s="1"/>
  <c r="DF133" i="14"/>
  <c r="DO133" i="14" s="1"/>
  <c r="B10" i="26"/>
  <c r="CV110" i="14"/>
  <c r="CZ110" i="14" s="1"/>
  <c r="CT116" i="14"/>
  <c r="CY116" i="14" s="1"/>
  <c r="BM35" i="14"/>
  <c r="BN35" i="14" s="1"/>
  <c r="BO35" i="14" s="1"/>
  <c r="DF116" i="14"/>
  <c r="CI116" i="14"/>
  <c r="CG120" i="14"/>
  <c r="CN120" i="14" s="1"/>
  <c r="BO28" i="14"/>
  <c r="BM58" i="14"/>
  <c r="BN58" i="14" s="1"/>
  <c r="BO58" i="14" s="1"/>
  <c r="CG116" i="14"/>
  <c r="CV135" i="14"/>
  <c r="CZ135" i="14" s="1"/>
  <c r="CI135" i="14"/>
  <c r="DC135" i="14"/>
  <c r="DJ135" i="14" s="1"/>
  <c r="CT154" i="14"/>
  <c r="CY154" i="14" s="1"/>
  <c r="EU133" i="14"/>
  <c r="CX135" i="14"/>
  <c r="DA135" i="14" s="1"/>
  <c r="CI153" i="14"/>
  <c r="CL113" i="14"/>
  <c r="CO113" i="14" s="1"/>
  <c r="BX154" i="14"/>
  <c r="CC154" i="14" s="1"/>
  <c r="AO133" i="23"/>
  <c r="AP133" i="23" s="1"/>
  <c r="DF153" i="14"/>
  <c r="DD133" i="14"/>
  <c r="CH133" i="14"/>
  <c r="CI133" i="14"/>
  <c r="CP133" i="14" s="1"/>
  <c r="DJ93" i="14"/>
  <c r="DM93" i="14" s="1"/>
  <c r="CP167" i="14"/>
  <c r="CQ167" i="14" s="1"/>
  <c r="DC36" i="14"/>
  <c r="DJ36" i="14" s="1"/>
  <c r="DD68" i="14"/>
  <c r="CG68" i="14"/>
  <c r="DF35" i="14"/>
  <c r="EU110" i="14"/>
  <c r="DF110" i="14"/>
  <c r="DH113" i="14"/>
  <c r="CI110" i="14"/>
  <c r="CP110" i="14" s="1"/>
  <c r="DD36" i="14"/>
  <c r="DK36" i="14" s="1"/>
  <c r="DO75" i="14"/>
  <c r="AJ135" i="14"/>
  <c r="EK135" i="14" s="1"/>
  <c r="EL135" i="14" s="1"/>
  <c r="CY153" i="14"/>
  <c r="AJ36" i="14"/>
  <c r="EK36" i="14" s="1"/>
  <c r="EL36" i="14" s="1"/>
  <c r="CZ133" i="14"/>
  <c r="CO161" i="14"/>
  <c r="EU120" i="14"/>
  <c r="CG36" i="14"/>
  <c r="CN36" i="14" s="1"/>
  <c r="CH36" i="14"/>
  <c r="CO36" i="14" s="1"/>
  <c r="CJ68" i="14"/>
  <c r="DE68" i="14"/>
  <c r="CI35" i="14"/>
  <c r="CP35" i="14" s="1"/>
  <c r="DC35" i="14"/>
  <c r="DJ35" i="14" s="1"/>
  <c r="CG35" i="14"/>
  <c r="CN35" i="14" s="1"/>
  <c r="CG110" i="14"/>
  <c r="CN110" i="14" s="1"/>
  <c r="DE110" i="14"/>
  <c r="BM113" i="14"/>
  <c r="BN113" i="14" s="1"/>
  <c r="BP113" i="14" s="1"/>
  <c r="D113" i="14" s="1"/>
  <c r="DI133" i="14"/>
  <c r="CG112" i="14"/>
  <c r="CN112" i="14" s="1"/>
  <c r="CH112" i="14"/>
  <c r="BM163" i="14"/>
  <c r="BN163" i="14" s="1"/>
  <c r="BQ163" i="14" s="1"/>
  <c r="E163" i="14" s="1"/>
  <c r="CX106" i="14"/>
  <c r="DA106" i="14" s="1"/>
  <c r="DD112" i="14"/>
  <c r="CJ112" i="14"/>
  <c r="DO112" i="14" s="1"/>
  <c r="CZ120" i="14"/>
  <c r="DC112" i="14"/>
  <c r="DF68" i="14"/>
  <c r="DE36" i="14"/>
  <c r="DL36" i="14" s="1"/>
  <c r="CJ36" i="14"/>
  <c r="CT163" i="14"/>
  <c r="CY163" i="14" s="1"/>
  <c r="DD35" i="14"/>
  <c r="DK35" i="14" s="1"/>
  <c r="DE35" i="14"/>
  <c r="DL35" i="14" s="1"/>
  <c r="EV153" i="14"/>
  <c r="CH110" i="14"/>
  <c r="CO110" i="14" s="1"/>
  <c r="DD110" i="14"/>
  <c r="DK110" i="14" s="1"/>
  <c r="CX133" i="14"/>
  <c r="DA133" i="14" s="1"/>
  <c r="CM153" i="14"/>
  <c r="DL89" i="14"/>
  <c r="DM89" i="14" s="1"/>
  <c r="DB89" i="14"/>
  <c r="AJ110" i="14"/>
  <c r="EK110" i="14" s="1"/>
  <c r="EL110" i="14" s="1"/>
  <c r="DJ110" i="14"/>
  <c r="DO161" i="14"/>
  <c r="DB160" i="14"/>
  <c r="DB152" i="14"/>
  <c r="CN119" i="14"/>
  <c r="A20" i="26"/>
  <c r="B20" i="26"/>
  <c r="AO13" i="23"/>
  <c r="AP13" i="23" s="1"/>
  <c r="BU163" i="14"/>
  <c r="BV163" i="14" s="1"/>
  <c r="CT133" i="14"/>
  <c r="CY133" i="14" s="1"/>
  <c r="EW153" i="14"/>
  <c r="DI110" i="14"/>
  <c r="F133" i="14"/>
  <c r="EW133" i="14"/>
  <c r="DC154" i="14"/>
  <c r="DJ154" i="14" s="1"/>
  <c r="CI154" i="14"/>
  <c r="DF163" i="14"/>
  <c r="DO163" i="14" s="1"/>
  <c r="CG163" i="14"/>
  <c r="CH163" i="14"/>
  <c r="F154" i="14"/>
  <c r="DL59" i="14"/>
  <c r="BX135" i="14"/>
  <c r="CC135" i="14" s="1"/>
  <c r="EX133" i="14"/>
  <c r="DG153" i="14"/>
  <c r="BZ153" i="14"/>
  <c r="CD153" i="14" s="1"/>
  <c r="DH133" i="14"/>
  <c r="CV58" i="14"/>
  <c r="CZ58" i="14" s="1"/>
  <c r="ET133" i="14"/>
  <c r="BU133" i="14"/>
  <c r="BV133" i="14" s="1"/>
  <c r="CI163" i="14"/>
  <c r="EU153" i="14"/>
  <c r="BU154" i="14"/>
  <c r="BV154" i="14" s="1"/>
  <c r="DB75" i="14"/>
  <c r="DA110" i="14"/>
  <c r="CP161" i="14"/>
  <c r="AJ153" i="14"/>
  <c r="EK153" i="14" s="1"/>
  <c r="EL153" i="14" s="1"/>
  <c r="CZ153" i="14"/>
  <c r="DB167" i="14"/>
  <c r="F35" i="14"/>
  <c r="AO163" i="23"/>
  <c r="AP163" i="23" s="1"/>
  <c r="CM154" i="14"/>
  <c r="BZ110" i="14"/>
  <c r="CD110" i="14" s="1"/>
  <c r="CK153" i="14"/>
  <c r="EW110" i="14"/>
  <c r="BX153" i="14"/>
  <c r="CC153" i="14" s="1"/>
  <c r="DJ59" i="14"/>
  <c r="CZ154" i="14"/>
  <c r="CZ163" i="14"/>
  <c r="AJ163" i="14"/>
  <c r="EK163" i="14" s="1"/>
  <c r="EL163" i="14" s="1"/>
  <c r="AJ35" i="14"/>
  <c r="EK35" i="14" s="1"/>
  <c r="EL35" i="14" s="1"/>
  <c r="BU35" i="14"/>
  <c r="BV35" i="14" s="1"/>
  <c r="EU58" i="14"/>
  <c r="CM163" i="14"/>
  <c r="CB163" i="14"/>
  <c r="CE163" i="14" s="1"/>
  <c r="EW135" i="14"/>
  <c r="EV154" i="14"/>
  <c r="BM36" i="14"/>
  <c r="BN36" i="14" s="1"/>
  <c r="BR36" i="14" s="1"/>
  <c r="AO153" i="23"/>
  <c r="AP153" i="23" s="1"/>
  <c r="CL58" i="14"/>
  <c r="CN89" i="14"/>
  <c r="CO59" i="14"/>
  <c r="EX163" i="14"/>
  <c r="AO35" i="23"/>
  <c r="AP35" i="23" s="1"/>
  <c r="DF135" i="14"/>
  <c r="DO135" i="14" s="1"/>
  <c r="BT110" i="14"/>
  <c r="DE135" i="14"/>
  <c r="DL135" i="14" s="1"/>
  <c r="CL154" i="14"/>
  <c r="CX153" i="14"/>
  <c r="DA153" i="14" s="1"/>
  <c r="ET154" i="14"/>
  <c r="DK59" i="14"/>
  <c r="BN153" i="14"/>
  <c r="BO153" i="14" s="1"/>
  <c r="CX58" i="14"/>
  <c r="DA58" i="14" s="1"/>
  <c r="CG135" i="14"/>
  <c r="DH163" i="14"/>
  <c r="BU110" i="14"/>
  <c r="BV110" i="14" s="1"/>
  <c r="CH135" i="14"/>
  <c r="DO63" i="14"/>
  <c r="DO59" i="14"/>
  <c r="DI58" i="14"/>
  <c r="EY153" i="14"/>
  <c r="EX110" i="14"/>
  <c r="AJ58" i="14"/>
  <c r="EK58" i="14" s="1"/>
  <c r="EL58" i="14" s="1"/>
  <c r="DH58" i="14"/>
  <c r="AL19" i="14"/>
  <c r="BU14" i="14"/>
  <c r="BV14" i="14" s="1"/>
  <c r="CB58" i="14"/>
  <c r="CE58" i="14" s="1"/>
  <c r="DF154" i="14"/>
  <c r="DK73" i="14"/>
  <c r="CM135" i="14"/>
  <c r="CB135" i="14"/>
  <c r="CE135" i="14" s="1"/>
  <c r="AO154" i="23"/>
  <c r="AP154" i="23" s="1"/>
  <c r="CH154" i="14"/>
  <c r="CJ154" i="14"/>
  <c r="CM58" i="14"/>
  <c r="DD154" i="14"/>
  <c r="DK154" i="14" s="1"/>
  <c r="CG154" i="14"/>
  <c r="CN154" i="14" s="1"/>
  <c r="AJ154" i="14"/>
  <c r="EK154" i="14" s="1"/>
  <c r="EL154" i="14" s="1"/>
  <c r="DO67" i="14"/>
  <c r="DD19" i="14"/>
  <c r="DK19" i="14" s="1"/>
  <c r="BZ154" i="14"/>
  <c r="CD154" i="14" s="1"/>
  <c r="DB65" i="14"/>
  <c r="CC74" i="14"/>
  <c r="A38" i="26"/>
  <c r="CO72" i="14"/>
  <c r="CQ72" i="14" s="1"/>
  <c r="CG13" i="14"/>
  <c r="CN13" i="14" s="1"/>
  <c r="BR72" i="14"/>
  <c r="DJ62" i="14"/>
  <c r="F74" i="14"/>
  <c r="BU74" i="14"/>
  <c r="BV74" i="14" s="1"/>
  <c r="DK151" i="14"/>
  <c r="DO93" i="14"/>
  <c r="DO87" i="14"/>
  <c r="CQ48" i="14"/>
  <c r="CF75" i="14"/>
  <c r="DK75" i="14"/>
  <c r="DJ75" i="14"/>
  <c r="DK61" i="14"/>
  <c r="DL151" i="14"/>
  <c r="DM45" i="14"/>
  <c r="BR12" i="14"/>
  <c r="DK63" i="14"/>
  <c r="CC88" i="14"/>
  <c r="F71" i="14"/>
  <c r="DL62" i="14"/>
  <c r="BQ59" i="14"/>
  <c r="E59" i="14" s="1"/>
  <c r="D38" i="26"/>
  <c r="EW88" i="14"/>
  <c r="DI68" i="14"/>
  <c r="CO151" i="14"/>
  <c r="DJ63" i="14"/>
  <c r="CO87" i="14"/>
  <c r="CN65" i="14"/>
  <c r="AJ12" i="14"/>
  <c r="EK12" i="14" s="1"/>
  <c r="EL12" i="14" s="1"/>
  <c r="DO70" i="14"/>
  <c r="DM49" i="14"/>
  <c r="CQ18" i="14"/>
  <c r="CD74" i="14"/>
  <c r="CN87" i="14"/>
  <c r="CP63" i="14"/>
  <c r="DO37" i="14"/>
  <c r="B38" i="26"/>
  <c r="BQ88" i="14"/>
  <c r="E88" i="14" s="1"/>
  <c r="CT88" i="14"/>
  <c r="CY88" i="14" s="1"/>
  <c r="CO63" i="14"/>
  <c r="CP89" i="14"/>
  <c r="DM18" i="14"/>
  <c r="CP62" i="14"/>
  <c r="BO74" i="14"/>
  <c r="C28" i="26"/>
  <c r="ET74" i="14"/>
  <c r="DG74" i="14"/>
  <c r="BT12" i="14"/>
  <c r="CK74" i="14"/>
  <c r="CN74" i="14" s="1"/>
  <c r="BT69" i="14"/>
  <c r="C22" i="26"/>
  <c r="DJ67" i="14"/>
  <c r="CH19" i="14"/>
  <c r="CO19" i="14" s="1"/>
  <c r="CT74" i="14"/>
  <c r="CY74" i="14" s="1"/>
  <c r="BZ88" i="14"/>
  <c r="CD88" i="14" s="1"/>
  <c r="BU66" i="14"/>
  <c r="BV66" i="14" s="1"/>
  <c r="CP151" i="14"/>
  <c r="DO48" i="14"/>
  <c r="BX66" i="14"/>
  <c r="CC66" i="14" s="1"/>
  <c r="CB88" i="14"/>
  <c r="CE88" i="14" s="1"/>
  <c r="EU88" i="14"/>
  <c r="CM88" i="14"/>
  <c r="DO61" i="14"/>
  <c r="CO65" i="14"/>
  <c r="CQ65" i="14" s="1"/>
  <c r="DO44" i="14"/>
  <c r="ET66" i="14"/>
  <c r="BO72" i="14"/>
  <c r="BU88" i="14"/>
  <c r="BV88" i="14" s="1"/>
  <c r="BT88" i="14"/>
  <c r="DB59" i="14"/>
  <c r="CI74" i="14"/>
  <c r="CP74" i="14" s="1"/>
  <c r="DE38" i="14"/>
  <c r="DL38" i="14" s="1"/>
  <c r="CF65" i="14"/>
  <c r="BQ74" i="14"/>
  <c r="E74" i="14" s="1"/>
  <c r="Y12" i="21"/>
  <c r="A13" i="26" s="1"/>
  <c r="BQ68" i="14"/>
  <c r="E68" i="14" s="1"/>
  <c r="BM25" i="14"/>
  <c r="BN25" i="14" s="1"/>
  <c r="BR25" i="14" s="1"/>
  <c r="CI19" i="14"/>
  <c r="CP19" i="14" s="1"/>
  <c r="BN38" i="14"/>
  <c r="BQ38" i="14" s="1"/>
  <c r="E38" i="14" s="1"/>
  <c r="EX74" i="14"/>
  <c r="CH38" i="14"/>
  <c r="CO38" i="14" s="1"/>
  <c r="DF38" i="14"/>
  <c r="DH74" i="14"/>
  <c r="EU74" i="14"/>
  <c r="DJ70" i="14"/>
  <c r="DB60" i="14"/>
  <c r="CB74" i="14"/>
  <c r="CE74" i="14" s="1"/>
  <c r="A25" i="26"/>
  <c r="DE19" i="14"/>
  <c r="DL19" i="14" s="1"/>
  <c r="CJ19" i="14"/>
  <c r="CJ74" i="14"/>
  <c r="CG84" i="14"/>
  <c r="CN84" i="14" s="1"/>
  <c r="CI66" i="14"/>
  <c r="BU12" i="14"/>
  <c r="BV12" i="14" s="1"/>
  <c r="F66" i="14"/>
  <c r="CE94" i="14"/>
  <c r="CN62" i="14"/>
  <c r="CF60" i="14"/>
  <c r="DN60" i="14" s="1"/>
  <c r="CQ42" i="14"/>
  <c r="CQ50" i="14"/>
  <c r="DK60" i="14"/>
  <c r="DB73" i="14"/>
  <c r="DL70" i="14"/>
  <c r="AJ88" i="14"/>
  <c r="EK88" i="14" s="1"/>
  <c r="EL88" i="14" s="1"/>
  <c r="AJ66" i="14"/>
  <c r="EK66" i="14" s="1"/>
  <c r="EL66" i="14" s="1"/>
  <c r="CQ49" i="14"/>
  <c r="CQ44" i="14"/>
  <c r="DM37" i="14"/>
  <c r="DK67" i="14"/>
  <c r="CZ74" i="14"/>
  <c r="D25" i="26"/>
  <c r="Q25" i="21"/>
  <c r="C25" i="26"/>
  <c r="R25" i="21"/>
  <c r="DC74" i="14"/>
  <c r="CH74" i="14"/>
  <c r="EY74" i="14"/>
  <c r="DE74" i="14"/>
  <c r="DL74" i="14" s="1"/>
  <c r="DC38" i="14"/>
  <c r="DJ38" i="14" s="1"/>
  <c r="CJ38" i="14"/>
  <c r="CO93" i="14"/>
  <c r="CQ93" i="14" s="1"/>
  <c r="CF59" i="14"/>
  <c r="AJ13" i="14"/>
  <c r="EK13" i="14" s="1"/>
  <c r="EL13" i="14" s="1"/>
  <c r="DL73" i="14"/>
  <c r="CN63" i="14"/>
  <c r="EV74" i="14"/>
  <c r="AO74" i="23"/>
  <c r="AP74" i="23" s="1"/>
  <c r="DI88" i="14"/>
  <c r="CL74" i="14"/>
  <c r="CX74" i="14"/>
  <c r="DA74" i="14" s="1"/>
  <c r="DD74" i="14"/>
  <c r="DD38" i="14"/>
  <c r="DK38" i="14" s="1"/>
  <c r="BT13" i="14"/>
  <c r="DF74" i="14"/>
  <c r="CX88" i="14"/>
  <c r="DA88" i="14" s="1"/>
  <c r="DH66" i="14"/>
  <c r="DK66" i="14" s="1"/>
  <c r="CV66" i="14"/>
  <c r="CZ66" i="14" s="1"/>
  <c r="AO66" i="23"/>
  <c r="AP66" i="23" s="1"/>
  <c r="CV68" i="14"/>
  <c r="CZ68" i="14" s="1"/>
  <c r="R18" i="21"/>
  <c r="DJ87" i="14"/>
  <c r="DM87" i="14" s="1"/>
  <c r="DB61" i="14"/>
  <c r="D5" i="26"/>
  <c r="DJ73" i="14"/>
  <c r="CF89" i="14"/>
  <c r="DO20" i="14"/>
  <c r="CO89" i="14"/>
  <c r="CQ37" i="14"/>
  <c r="DM48" i="14"/>
  <c r="AJ74" i="14"/>
  <c r="EK74" i="14" s="1"/>
  <c r="EL74" i="14" s="1"/>
  <c r="BR59" i="14"/>
  <c r="CJ13" i="14"/>
  <c r="CM66" i="14"/>
  <c r="CO67" i="14"/>
  <c r="CQ67" i="14" s="1"/>
  <c r="BR88" i="14"/>
  <c r="BO59" i="14"/>
  <c r="DC71" i="14"/>
  <c r="DJ71" i="14" s="1"/>
  <c r="CJ14" i="14"/>
  <c r="BU94" i="14"/>
  <c r="BV94" i="14" s="1"/>
  <c r="CQ28" i="14"/>
  <c r="DK62" i="14"/>
  <c r="DO45" i="14"/>
  <c r="CQ20" i="14"/>
  <c r="BO88" i="14"/>
  <c r="CB66" i="14"/>
  <c r="CE66" i="14" s="1"/>
  <c r="DH88" i="14"/>
  <c r="CG88" i="14"/>
  <c r="CN88" i="14" s="1"/>
  <c r="DC12" i="14"/>
  <c r="DJ12" i="14" s="1"/>
  <c r="CP90" i="14"/>
  <c r="X12" i="21"/>
  <c r="CH13" i="14"/>
  <c r="CO13" i="14" s="1"/>
  <c r="DC13" i="14"/>
  <c r="DJ13" i="14" s="1"/>
  <c r="CI88" i="14"/>
  <c r="DC88" i="14"/>
  <c r="DJ88" i="14" s="1"/>
  <c r="BX69" i="14"/>
  <c r="CC69" i="14" s="1"/>
  <c r="BZ66" i="14"/>
  <c r="CD66" i="14" s="1"/>
  <c r="BO18" i="14"/>
  <c r="DF13" i="14"/>
  <c r="DE13" i="14"/>
  <c r="DL13" i="14" s="1"/>
  <c r="DD13" i="14"/>
  <c r="DK13" i="14" s="1"/>
  <c r="DE88" i="14"/>
  <c r="CH88" i="14"/>
  <c r="CO88" i="14" s="1"/>
  <c r="EU66" i="14"/>
  <c r="DF12" i="14"/>
  <c r="CI12" i="14"/>
  <c r="CP12" i="14" s="1"/>
  <c r="CE64" i="14"/>
  <c r="DM20" i="14"/>
  <c r="DL61" i="14"/>
  <c r="CQ45" i="14"/>
  <c r="DD88" i="14"/>
  <c r="DK88" i="14" s="1"/>
  <c r="CJ88" i="14"/>
  <c r="DO88" i="14" s="1"/>
  <c r="CH12" i="14"/>
  <c r="CO12" i="14" s="1"/>
  <c r="U16" i="21"/>
  <c r="DO50" i="14"/>
  <c r="DM44" i="14"/>
  <c r="BP81" i="14"/>
  <c r="D81" i="14" s="1"/>
  <c r="CH29" i="14"/>
  <c r="CO29" i="14" s="1"/>
  <c r="BP28" i="14"/>
  <c r="D28" i="14" s="1"/>
  <c r="CH66" i="14"/>
  <c r="CO66" i="14" s="1"/>
  <c r="CF61" i="14"/>
  <c r="BP12" i="14"/>
  <c r="D12" i="14" s="1"/>
  <c r="BQ12" i="14"/>
  <c r="E12" i="14" s="1"/>
  <c r="BU13" i="14"/>
  <c r="BV13" i="14" s="1"/>
  <c r="BR28" i="14"/>
  <c r="DC66" i="14"/>
  <c r="CJ66" i="14"/>
  <c r="CT66" i="14"/>
  <c r="CY66" i="14" s="1"/>
  <c r="DC46" i="14"/>
  <c r="DJ46" i="14" s="1"/>
  <c r="DE66" i="14"/>
  <c r="CV88" i="14"/>
  <c r="CZ88" i="14" s="1"/>
  <c r="DD12" i="14"/>
  <c r="DK12" i="14" s="1"/>
  <c r="CJ12" i="14"/>
  <c r="CG12" i="14"/>
  <c r="CN12" i="14" s="1"/>
  <c r="DB76" i="14"/>
  <c r="DJ151" i="14"/>
  <c r="AJ19" i="14"/>
  <c r="EK19" i="14" s="1"/>
  <c r="EL19" i="14" s="1"/>
  <c r="DL67" i="14"/>
  <c r="BT38" i="14"/>
  <c r="AO88" i="23"/>
  <c r="AP88" i="23" s="1"/>
  <c r="CQ22" i="14"/>
  <c r="CG66" i="14"/>
  <c r="CN66" i="14" s="1"/>
  <c r="DF66" i="14"/>
  <c r="CX68" i="14"/>
  <c r="DA68" i="14" s="1"/>
  <c r="AO94" i="23"/>
  <c r="AP94" i="23" s="1"/>
  <c r="DG66" i="14"/>
  <c r="CI94" i="14"/>
  <c r="CM81" i="14"/>
  <c r="DC69" i="14"/>
  <c r="C5" i="26"/>
  <c r="Q16" i="21"/>
  <c r="CM64" i="14"/>
  <c r="DC27" i="14"/>
  <c r="DJ27" i="14" s="1"/>
  <c r="BT23" i="14"/>
  <c r="F38" i="14"/>
  <c r="CO69" i="14"/>
  <c r="DO89" i="14"/>
  <c r="AJ38" i="14"/>
  <c r="EK38" i="14" s="1"/>
  <c r="EL38" i="14" s="1"/>
  <c r="DM50" i="14"/>
  <c r="B5" i="26"/>
  <c r="BO76" i="14"/>
  <c r="W16" i="21"/>
  <c r="AL12" i="14"/>
  <c r="BZ68" i="14"/>
  <c r="CD68" i="14" s="1"/>
  <c r="EU68" i="14"/>
  <c r="B12" i="26"/>
  <c r="CJ29" i="14"/>
  <c r="B32" i="26"/>
  <c r="F23" i="14"/>
  <c r="BT51" i="14"/>
  <c r="CN96" i="14"/>
  <c r="CF63" i="14"/>
  <c r="F19" i="14"/>
  <c r="BR81" i="14"/>
  <c r="BS81" i="14" s="1"/>
  <c r="BQ81" i="14"/>
  <c r="E81" i="14" s="1"/>
  <c r="BN51" i="14"/>
  <c r="BO51" i="14" s="1"/>
  <c r="BO67" i="14"/>
  <c r="CH71" i="14"/>
  <c r="CO71" i="14" s="1"/>
  <c r="DF84" i="14"/>
  <c r="CJ84" i="14"/>
  <c r="BX84" i="14"/>
  <c r="CC84" i="14" s="1"/>
  <c r="DC94" i="14"/>
  <c r="DJ94" i="14" s="1"/>
  <c r="DF94" i="14"/>
  <c r="CM69" i="14"/>
  <c r="CJ71" i="14"/>
  <c r="DF71" i="14"/>
  <c r="AO38" i="23"/>
  <c r="AP38" i="23" s="1"/>
  <c r="DG64" i="14"/>
  <c r="CX66" i="14"/>
  <c r="DA66" i="14" s="1"/>
  <c r="BU68" i="14"/>
  <c r="BV68" i="14" s="1"/>
  <c r="EV81" i="14"/>
  <c r="DB96" i="14"/>
  <c r="AL68" i="14"/>
  <c r="DO42" i="14"/>
  <c r="BT19" i="14"/>
  <c r="A22" i="26"/>
  <c r="DI66" i="14"/>
  <c r="DE71" i="14"/>
  <c r="DD84" i="14"/>
  <c r="DE94" i="14"/>
  <c r="CP92" i="14"/>
  <c r="DB67" i="14"/>
  <c r="DO43" i="14"/>
  <c r="BO68" i="14"/>
  <c r="Y25" i="21"/>
  <c r="B26" i="26" s="1"/>
  <c r="B22" i="26"/>
  <c r="W25" i="21"/>
  <c r="DF19" i="14"/>
  <c r="D12" i="26"/>
  <c r="T25" i="21"/>
  <c r="BO40" i="14"/>
  <c r="EV71" i="14"/>
  <c r="CG38" i="14"/>
  <c r="CN38" i="14" s="1"/>
  <c r="F14" i="14"/>
  <c r="BT71" i="14"/>
  <c r="EV64" i="14"/>
  <c r="F69" i="14"/>
  <c r="BT94" i="14"/>
  <c r="DL96" i="14"/>
  <c r="DB62" i="14"/>
  <c r="CF72" i="14"/>
  <c r="AL64" i="14"/>
  <c r="DH68" i="14"/>
  <c r="F68" i="14"/>
  <c r="DI97" i="14"/>
  <c r="CO90" i="14"/>
  <c r="AJ64" i="14"/>
  <c r="EK64" i="14" s="1"/>
  <c r="EL64" i="14" s="1"/>
  <c r="DO22" i="14"/>
  <c r="DJ95" i="14"/>
  <c r="DM95" i="14" s="1"/>
  <c r="BR18" i="14"/>
  <c r="B28" i="26"/>
  <c r="A39" i="26"/>
  <c r="T18" i="21"/>
  <c r="BO26" i="14"/>
  <c r="AO91" i="23"/>
  <c r="AP91" i="23" s="1"/>
  <c r="BX71" i="14"/>
  <c r="CC71" i="14" s="1"/>
  <c r="DI64" i="14"/>
  <c r="DG84" i="14"/>
  <c r="CO85" i="14"/>
  <c r="CQ85" i="14" s="1"/>
  <c r="DO72" i="14"/>
  <c r="BN41" i="14"/>
  <c r="BP41" i="14" s="1"/>
  <c r="D41" i="14" s="1"/>
  <c r="CT68" i="14"/>
  <c r="CY68" i="14" s="1"/>
  <c r="ET71" i="14"/>
  <c r="CT84" i="14"/>
  <c r="CY84" i="14" s="1"/>
  <c r="DK92" i="14"/>
  <c r="CF73" i="14"/>
  <c r="CP73" i="14"/>
  <c r="CQ73" i="14" s="1"/>
  <c r="U12" i="21"/>
  <c r="R12" i="21"/>
  <c r="DE29" i="14"/>
  <c r="DL29" i="14" s="1"/>
  <c r="CI29" i="14"/>
  <c r="CP29" i="14" s="1"/>
  <c r="C15" i="26"/>
  <c r="P12" i="21"/>
  <c r="P13" i="21" s="1"/>
  <c r="P14" i="21" s="1"/>
  <c r="P15" i="21" s="1"/>
  <c r="P16" i="21" s="1"/>
  <c r="P17" i="21" s="1"/>
  <c r="P18" i="21" s="1"/>
  <c r="P19" i="21" s="1"/>
  <c r="P20" i="21" s="1"/>
  <c r="P21" i="21" s="1"/>
  <c r="P22" i="21" s="1"/>
  <c r="P23" i="21" s="1"/>
  <c r="P24" i="21" s="1"/>
  <c r="P25" i="21" s="1"/>
  <c r="P26" i="21" s="1"/>
  <c r="P27" i="21" s="1"/>
  <c r="W12" i="21"/>
  <c r="V12" i="21"/>
  <c r="DD29" i="14"/>
  <c r="DK29" i="14" s="1"/>
  <c r="D39" i="26"/>
  <c r="S12" i="21"/>
  <c r="BQ18" i="14"/>
  <c r="E18" i="14" s="1"/>
  <c r="DC29" i="14"/>
  <c r="DJ29" i="14" s="1"/>
  <c r="DG68" i="14"/>
  <c r="DJ68" i="14" s="1"/>
  <c r="AL25" i="14"/>
  <c r="F51" i="14"/>
  <c r="BZ79" i="14"/>
  <c r="CD79" i="14" s="1"/>
  <c r="AJ68" i="14"/>
  <c r="EK68" i="14" s="1"/>
  <c r="EL68" i="14" s="1"/>
  <c r="BR20" i="14"/>
  <c r="BO20" i="14"/>
  <c r="BP20" i="14"/>
  <c r="D20" i="14" s="1"/>
  <c r="CF62" i="14"/>
  <c r="D28" i="26"/>
  <c r="BM94" i="14"/>
  <c r="BN94" i="14" s="1"/>
  <c r="BO94" i="14" s="1"/>
  <c r="B39" i="26"/>
  <c r="S25" i="21"/>
  <c r="X25" i="21"/>
  <c r="BR26" i="14"/>
  <c r="AO26" i="23"/>
  <c r="AP26" i="23" s="1"/>
  <c r="BT25" i="14"/>
  <c r="BU25" i="14"/>
  <c r="BV25" i="14" s="1"/>
  <c r="DH64" i="14"/>
  <c r="CK69" i="14"/>
  <c r="CV64" i="14"/>
  <c r="CZ64" i="14" s="1"/>
  <c r="CQ43" i="14"/>
  <c r="AJ71" i="14"/>
  <c r="EK71" i="14" s="1"/>
  <c r="EL71" i="14" s="1"/>
  <c r="DB93" i="14"/>
  <c r="DM11" i="14"/>
  <c r="DM22" i="14"/>
  <c r="DJ61" i="14"/>
  <c r="DM42" i="14"/>
  <c r="BM69" i="14"/>
  <c r="BN69" i="14" s="1"/>
  <c r="BO69" i="14" s="1"/>
  <c r="Q12" i="21"/>
  <c r="CG19" i="14"/>
  <c r="CN19" i="14" s="1"/>
  <c r="DF29" i="14"/>
  <c r="BN27" i="14"/>
  <c r="BR27" i="14" s="1"/>
  <c r="U25" i="21"/>
  <c r="BP26" i="14"/>
  <c r="D26" i="14" s="1"/>
  <c r="AL40" i="14"/>
  <c r="DE23" i="14"/>
  <c r="DL23" i="14" s="1"/>
  <c r="EV97" i="14"/>
  <c r="DF15" i="14"/>
  <c r="CX97" i="14"/>
  <c r="DA97" i="14" s="1"/>
  <c r="EY64" i="14"/>
  <c r="EX91" i="14"/>
  <c r="DK85" i="14"/>
  <c r="CF96" i="14"/>
  <c r="DH91" i="14"/>
  <c r="DO90" i="14"/>
  <c r="DA64" i="14"/>
  <c r="AJ25" i="14"/>
  <c r="EK25" i="14" s="1"/>
  <c r="EL25" i="14" s="1"/>
  <c r="BP71" i="14"/>
  <c r="D71" i="14" s="1"/>
  <c r="BQ71" i="14"/>
  <c r="E71" i="14" s="1"/>
  <c r="CG17" i="14"/>
  <c r="CN17" i="14" s="1"/>
  <c r="CJ17" i="14"/>
  <c r="CH17" i="14"/>
  <c r="CO17" i="14" s="1"/>
  <c r="DF17" i="14"/>
  <c r="CJ40" i="14"/>
  <c r="DF40" i="14"/>
  <c r="DE40" i="14"/>
  <c r="DL40" i="14" s="1"/>
  <c r="CI40" i="14"/>
  <c r="CP40" i="14" s="1"/>
  <c r="DD40" i="14"/>
  <c r="DK40" i="14" s="1"/>
  <c r="DC40" i="14"/>
  <c r="DJ40" i="14" s="1"/>
  <c r="CG40" i="14"/>
  <c r="CN40" i="14" s="1"/>
  <c r="BR40" i="14"/>
  <c r="BQ40" i="14"/>
  <c r="E40" i="14" s="1"/>
  <c r="CX91" i="14"/>
  <c r="DA91" i="14" s="1"/>
  <c r="EY91" i="14"/>
  <c r="DI91" i="14"/>
  <c r="DL91" i="14" s="1"/>
  <c r="T16" i="21"/>
  <c r="V16" i="21"/>
  <c r="S16" i="21"/>
  <c r="X16" i="21"/>
  <c r="R16" i="21"/>
  <c r="Y16" i="21"/>
  <c r="EV91" i="14"/>
  <c r="CB91" i="14"/>
  <c r="CE91" i="14" s="1"/>
  <c r="BU17" i="14"/>
  <c r="BV17" i="14" s="1"/>
  <c r="F17" i="14"/>
  <c r="BT17" i="14"/>
  <c r="CG26" i="14"/>
  <c r="CN26" i="14" s="1"/>
  <c r="DC26" i="14"/>
  <c r="DJ26" i="14" s="1"/>
  <c r="EV79" i="14"/>
  <c r="CB79" i="14"/>
  <c r="CE79" i="14" s="1"/>
  <c r="BP76" i="14"/>
  <c r="D76" i="14" s="1"/>
  <c r="BR76" i="14"/>
  <c r="CM68" i="14"/>
  <c r="EV68" i="14"/>
  <c r="CB68" i="14"/>
  <c r="CE68" i="14" s="1"/>
  <c r="CK68" i="14"/>
  <c r="BX68" i="14"/>
  <c r="CC68" i="14" s="1"/>
  <c r="BZ64" i="14"/>
  <c r="CD64" i="14" s="1"/>
  <c r="EU64" i="14"/>
  <c r="CI46" i="14"/>
  <c r="CP46" i="14" s="1"/>
  <c r="DF46" i="14"/>
  <c r="DO46" i="14" s="1"/>
  <c r="DE46" i="14"/>
  <c r="DL46" i="14" s="1"/>
  <c r="CG46" i="14"/>
  <c r="CN46" i="14" s="1"/>
  <c r="DD46" i="14"/>
  <c r="DK46" i="14" s="1"/>
  <c r="CH46" i="14"/>
  <c r="CO46" i="14" s="1"/>
  <c r="DD27" i="14"/>
  <c r="DK27" i="14" s="1"/>
  <c r="DF27" i="14"/>
  <c r="CJ27" i="14"/>
  <c r="DE27" i="14"/>
  <c r="DL27" i="14" s="1"/>
  <c r="CI27" i="14"/>
  <c r="CP27" i="14" s="1"/>
  <c r="CG27" i="14"/>
  <c r="CN27" i="14" s="1"/>
  <c r="CH23" i="14"/>
  <c r="CO23" i="14" s="1"/>
  <c r="DD23" i="14"/>
  <c r="DK23" i="14" s="1"/>
  <c r="CI23" i="14"/>
  <c r="CP23" i="14" s="1"/>
  <c r="CJ23" i="14"/>
  <c r="BT84" i="14"/>
  <c r="F84" i="14"/>
  <c r="BU84" i="14"/>
  <c r="BV84" i="14" s="1"/>
  <c r="CX79" i="14"/>
  <c r="DA79" i="14" s="1"/>
  <c r="DF23" i="14"/>
  <c r="CG23" i="14"/>
  <c r="CN23" i="14" s="1"/>
  <c r="A24" i="26"/>
  <c r="D24" i="26"/>
  <c r="CC81" i="14"/>
  <c r="CG81" i="14" s="1"/>
  <c r="BR68" i="14"/>
  <c r="BQ20" i="14"/>
  <c r="E20" i="14" s="1"/>
  <c r="BP72" i="14"/>
  <c r="D72" i="14" s="1"/>
  <c r="BN34" i="14"/>
  <c r="BQ34" i="14" s="1"/>
  <c r="E34" i="14" s="1"/>
  <c r="A12" i="26"/>
  <c r="D22" i="26"/>
  <c r="CI71" i="14"/>
  <c r="CG71" i="14"/>
  <c r="CN71" i="14" s="1"/>
  <c r="CM71" i="14"/>
  <c r="CH84" i="14"/>
  <c r="DC84" i="14"/>
  <c r="BU64" i="14"/>
  <c r="BV64" i="14" s="1"/>
  <c r="ET84" i="14"/>
  <c r="BX64" i="14"/>
  <c r="CC64" i="14" s="1"/>
  <c r="AL15" i="14"/>
  <c r="CH94" i="14"/>
  <c r="BT46" i="14"/>
  <c r="CT81" i="14"/>
  <c r="CY81" i="14" s="1"/>
  <c r="DC81" i="14" s="1"/>
  <c r="DJ81" i="14" s="1"/>
  <c r="CL91" i="14"/>
  <c r="DD69" i="14"/>
  <c r="CI69" i="14"/>
  <c r="CE71" i="14"/>
  <c r="X35" i="21"/>
  <c r="S35" i="21"/>
  <c r="V35" i="21"/>
  <c r="P35" i="21"/>
  <c r="U35" i="21"/>
  <c r="T35" i="21"/>
  <c r="Q35" i="21"/>
  <c r="R35" i="21"/>
  <c r="W35" i="21"/>
  <c r="Y35" i="21"/>
  <c r="CO156" i="14"/>
  <c r="DK96" i="14"/>
  <c r="BN84" i="14"/>
  <c r="BP84" i="14" s="1"/>
  <c r="D84" i="14" s="1"/>
  <c r="BN15" i="14"/>
  <c r="BP15" i="14" s="1"/>
  <c r="D15" i="14" s="1"/>
  <c r="CI84" i="14"/>
  <c r="BT64" i="14"/>
  <c r="ET64" i="14"/>
  <c r="F26" i="14"/>
  <c r="EW64" i="14"/>
  <c r="DD94" i="14"/>
  <c r="DK94" i="14" s="1"/>
  <c r="CJ94" i="14"/>
  <c r="BZ91" i="14"/>
  <c r="CD91" i="14" s="1"/>
  <c r="DL176" i="14"/>
  <c r="CJ69" i="14"/>
  <c r="CE81" i="14"/>
  <c r="CI81" i="14" s="1"/>
  <c r="DF69" i="14"/>
  <c r="CD84" i="14"/>
  <c r="CN94" i="14"/>
  <c r="DB70" i="14"/>
  <c r="DB72" i="14"/>
  <c r="CZ69" i="14"/>
  <c r="CQ11" i="14"/>
  <c r="CF83" i="14"/>
  <c r="CJ83" i="14" s="1"/>
  <c r="DA71" i="14"/>
  <c r="CF76" i="14"/>
  <c r="DB82" i="14"/>
  <c r="DD64" i="14"/>
  <c r="BO86" i="14"/>
  <c r="BP67" i="14"/>
  <c r="D67" i="14" s="1"/>
  <c r="BO87" i="14"/>
  <c r="DB92" i="14"/>
  <c r="CF92" i="14"/>
  <c r="DO92" i="14"/>
  <c r="BR67" i="14"/>
  <c r="BN64" i="14"/>
  <c r="BP64" i="14" s="1"/>
  <c r="D64" i="14" s="1"/>
  <c r="CJ64" i="14"/>
  <c r="DO64" i="14" s="1"/>
  <c r="CH64" i="14"/>
  <c r="CO64" i="14" s="1"/>
  <c r="DJ92" i="14"/>
  <c r="AJ17" i="14"/>
  <c r="EK17" i="14" s="1"/>
  <c r="EL17" i="14" s="1"/>
  <c r="CF82" i="14"/>
  <c r="CF57" i="14"/>
  <c r="BN17" i="14"/>
  <c r="BR17" i="14" s="1"/>
  <c r="EY71" i="14"/>
  <c r="F27" i="14"/>
  <c r="DB138" i="14"/>
  <c r="CY64" i="14"/>
  <c r="DB85" i="14"/>
  <c r="DI71" i="14"/>
  <c r="EU84" i="14"/>
  <c r="CI64" i="14"/>
  <c r="CG64" i="14"/>
  <c r="CN64" i="14" s="1"/>
  <c r="B24" i="26"/>
  <c r="BN21" i="14"/>
  <c r="BQ21" i="14" s="1"/>
  <c r="E21" i="14" s="1"/>
  <c r="CL97" i="14"/>
  <c r="EU71" i="14"/>
  <c r="DC64" i="14"/>
  <c r="DE64" i="14"/>
  <c r="BU46" i="14"/>
  <c r="BV46" i="14" s="1"/>
  <c r="EX69" i="14"/>
  <c r="EW81" i="14"/>
  <c r="AJ14" i="14"/>
  <c r="EK14" i="14" s="1"/>
  <c r="EL14" i="14" s="1"/>
  <c r="CO96" i="14"/>
  <c r="CY97" i="14"/>
  <c r="DA94" i="14"/>
  <c r="AJ29" i="14"/>
  <c r="EK29" i="14" s="1"/>
  <c r="EL29" i="14" s="1"/>
  <c r="DJ90" i="14"/>
  <c r="DM90" i="14" s="1"/>
  <c r="DM28" i="14"/>
  <c r="CF93" i="14"/>
  <c r="AJ27" i="14"/>
  <c r="EK27" i="14" s="1"/>
  <c r="EL27" i="14" s="1"/>
  <c r="BR95" i="14"/>
  <c r="BO95" i="14"/>
  <c r="BP95" i="14"/>
  <c r="D95" i="14" s="1"/>
  <c r="B7" i="26"/>
  <c r="BR71" i="14"/>
  <c r="BT40" i="14"/>
  <c r="F40" i="14"/>
  <c r="CL94" i="14"/>
  <c r="BM91" i="14"/>
  <c r="BN91" i="14" s="1"/>
  <c r="BR91" i="14" s="1"/>
  <c r="DH69" i="14"/>
  <c r="CI17" i="14"/>
  <c r="CP17" i="14" s="1"/>
  <c r="CH91" i="14"/>
  <c r="AJ94" i="14"/>
  <c r="EK94" i="14" s="1"/>
  <c r="EL94" i="14" s="1"/>
  <c r="DM43" i="14"/>
  <c r="AJ40" i="14"/>
  <c r="EK40" i="14" s="1"/>
  <c r="EL40" i="14" s="1"/>
  <c r="DB63" i="14"/>
  <c r="DO76" i="14"/>
  <c r="DB57" i="14"/>
  <c r="CO76" i="14"/>
  <c r="BO71" i="14"/>
  <c r="CI91" i="14"/>
  <c r="CP91" i="14" s="1"/>
  <c r="DE17" i="14"/>
  <c r="DL17" i="14" s="1"/>
  <c r="BT97" i="14"/>
  <c r="BZ71" i="14"/>
  <c r="CD71" i="14" s="1"/>
  <c r="DC17" i="14"/>
  <c r="DJ17" i="14" s="1"/>
  <c r="EU69" i="14"/>
  <c r="DB87" i="14"/>
  <c r="CQ30" i="14"/>
  <c r="DB83" i="14"/>
  <c r="DF83" i="14" s="1"/>
  <c r="CE84" i="14"/>
  <c r="CP95" i="14"/>
  <c r="CQ95" i="14" s="1"/>
  <c r="CF67" i="14"/>
  <c r="CY91" i="14"/>
  <c r="CZ91" i="14"/>
  <c r="AJ69" i="14"/>
  <c r="EK69" i="14" s="1"/>
  <c r="EL69" i="14" s="1"/>
  <c r="DD17" i="14"/>
  <c r="DK17" i="14" s="1"/>
  <c r="CG91" i="14"/>
  <c r="BZ94" i="14"/>
  <c r="CD94" i="14" s="1"/>
  <c r="BZ69" i="14"/>
  <c r="CD69" i="14" s="1"/>
  <c r="DF91" i="14"/>
  <c r="CJ91" i="14"/>
  <c r="D7" i="26"/>
  <c r="CF95" i="14"/>
  <c r="AJ26" i="14"/>
  <c r="EK26" i="14" s="1"/>
  <c r="EL26" i="14" s="1"/>
  <c r="CF138" i="14"/>
  <c r="C7" i="26"/>
  <c r="DO28" i="14"/>
  <c r="AJ91" i="14"/>
  <c r="EK91" i="14" s="1"/>
  <c r="EL91" i="14" s="1"/>
  <c r="D15" i="26"/>
  <c r="CX69" i="14"/>
  <c r="DA69" i="14" s="1"/>
  <c r="EY69" i="14"/>
  <c r="DI69" i="14"/>
  <c r="BQ87" i="14"/>
  <c r="E87" i="14" s="1"/>
  <c r="BR86" i="14"/>
  <c r="DF26" i="14"/>
  <c r="CH26" i="14"/>
  <c r="CO26" i="14" s="1"/>
  <c r="CY71" i="14"/>
  <c r="CJ15" i="14"/>
  <c r="DI84" i="14"/>
  <c r="DL84" i="14" s="1"/>
  <c r="CX84" i="14"/>
  <c r="DA84" i="14" s="1"/>
  <c r="CV84" i="14"/>
  <c r="CZ84" i="14" s="1"/>
  <c r="DH84" i="14"/>
  <c r="EW97" i="14"/>
  <c r="EU79" i="14"/>
  <c r="AJ46" i="14"/>
  <c r="EK46" i="14" s="1"/>
  <c r="EL46" i="14" s="1"/>
  <c r="AL69" i="14"/>
  <c r="CF151" i="14"/>
  <c r="CY79" i="14"/>
  <c r="AJ23" i="14"/>
  <c r="EK23" i="14" s="1"/>
  <c r="EL23" i="14" s="1"/>
  <c r="CF70" i="14"/>
  <c r="BP87" i="14"/>
  <c r="D87" i="14" s="1"/>
  <c r="BP86" i="14"/>
  <c r="D86" i="14" s="1"/>
  <c r="C24" i="26"/>
  <c r="B15" i="26"/>
  <c r="C32" i="26"/>
  <c r="A32" i="26"/>
  <c r="BQ95" i="14"/>
  <c r="E95" i="14" s="1"/>
  <c r="CI26" i="14"/>
  <c r="CP26" i="14" s="1"/>
  <c r="AL71" i="14"/>
  <c r="BT15" i="14"/>
  <c r="DH71" i="14"/>
  <c r="DK71" i="14" s="1"/>
  <c r="EY94" i="14"/>
  <c r="DD26" i="14"/>
  <c r="DK26" i="14" s="1"/>
  <c r="F91" i="14"/>
  <c r="CM84" i="14"/>
  <c r="BX91" i="14"/>
  <c r="CC91" i="14" s="1"/>
  <c r="DE15" i="14"/>
  <c r="DL15" i="14" s="1"/>
  <c r="BU27" i="14"/>
  <c r="BV27" i="14" s="1"/>
  <c r="BU26" i="14"/>
  <c r="BV26" i="14" s="1"/>
  <c r="CV71" i="14"/>
  <c r="CZ71" i="14" s="1"/>
  <c r="AL84" i="14"/>
  <c r="DF86" i="14"/>
  <c r="DG97" i="14"/>
  <c r="DJ97" i="14" s="1"/>
  <c r="BT91" i="14"/>
  <c r="DD91" i="14"/>
  <c r="CF87" i="14"/>
  <c r="DE69" i="14"/>
  <c r="DM30" i="14"/>
  <c r="DB151" i="14"/>
  <c r="AO17" i="23"/>
  <c r="AP17" i="23" s="1"/>
  <c r="AL17" i="14"/>
  <c r="DC15" i="14"/>
  <c r="DJ15" i="14" s="1"/>
  <c r="DD15" i="14"/>
  <c r="DK15" i="14" s="1"/>
  <c r="F97" i="14"/>
  <c r="CJ26" i="14"/>
  <c r="AO27" i="23"/>
  <c r="AP27" i="23" s="1"/>
  <c r="BX94" i="14"/>
  <c r="CC94" i="14" s="1"/>
  <c r="DI94" i="14"/>
  <c r="DC91" i="14"/>
  <c r="CK91" i="14"/>
  <c r="CH15" i="14"/>
  <c r="CO15" i="14" s="1"/>
  <c r="CG15" i="14"/>
  <c r="CN15" i="14" s="1"/>
  <c r="AL14" i="14"/>
  <c r="DJ188" i="14"/>
  <c r="DG69" i="14"/>
  <c r="CT69" i="14"/>
  <c r="CY69" i="14" s="1"/>
  <c r="DG91" i="14"/>
  <c r="CB69" i="14"/>
  <c r="CE69" i="14" s="1"/>
  <c r="EW91" i="14"/>
  <c r="CG69" i="14"/>
  <c r="CF90" i="14"/>
  <c r="AJ84" i="14"/>
  <c r="EK84" i="14" s="1"/>
  <c r="EL84" i="14" s="1"/>
  <c r="AL29" i="14"/>
  <c r="U18" i="21"/>
  <c r="V18" i="21"/>
  <c r="CH39" i="14"/>
  <c r="CO39" i="14" s="1"/>
  <c r="BU15" i="14"/>
  <c r="BV15" i="14" s="1"/>
  <c r="CI39" i="14"/>
  <c r="CP39" i="14" s="1"/>
  <c r="CL84" i="14"/>
  <c r="DE97" i="14"/>
  <c r="CH97" i="14"/>
  <c r="CI97" i="14"/>
  <c r="DO176" i="14"/>
  <c r="CG51" i="14"/>
  <c r="CN51" i="14" s="1"/>
  <c r="AJ15" i="14"/>
  <c r="EK15" i="14" s="1"/>
  <c r="EL15" i="14" s="1"/>
  <c r="DB95" i="14"/>
  <c r="DB90" i="14"/>
  <c r="Y18" i="21"/>
  <c r="A19" i="26" s="1"/>
  <c r="CJ39" i="14"/>
  <c r="DF39" i="14"/>
  <c r="DE39" i="14"/>
  <c r="DL39" i="14" s="1"/>
  <c r="EW79" i="14"/>
  <c r="AO23" i="23"/>
  <c r="AP23" i="23" s="1"/>
  <c r="EV84" i="14"/>
  <c r="DF97" i="14"/>
  <c r="DD97" i="14"/>
  <c r="CJ97" i="14"/>
  <c r="CJ51" i="14"/>
  <c r="ET81" i="14"/>
  <c r="CK81" i="14"/>
  <c r="DL85" i="14"/>
  <c r="CE97" i="14"/>
  <c r="CO92" i="14"/>
  <c r="DO95" i="14"/>
  <c r="DD39" i="14"/>
  <c r="DK39" i="14" s="1"/>
  <c r="DC39" i="14"/>
  <c r="DJ39" i="14" s="1"/>
  <c r="BU39" i="14"/>
  <c r="BV39" i="14" s="1"/>
  <c r="CG97" i="14"/>
  <c r="ET94" i="14"/>
  <c r="F39" i="14"/>
  <c r="DE51" i="14"/>
  <c r="DL51" i="14" s="1"/>
  <c r="DF51" i="14"/>
  <c r="CE86" i="14"/>
  <c r="DO85" i="14"/>
  <c r="AJ51" i="14"/>
  <c r="EK51" i="14" s="1"/>
  <c r="EL51" i="14" s="1"/>
  <c r="AJ97" i="14"/>
  <c r="EK97" i="14" s="1"/>
  <c r="EL97" i="14" s="1"/>
  <c r="C12" i="26"/>
  <c r="EY79" i="14"/>
  <c r="CK79" i="14"/>
  <c r="DH79" i="14"/>
  <c r="CV79" i="14"/>
  <c r="CZ79" i="14" s="1"/>
  <c r="AL97" i="14"/>
  <c r="BN79" i="14"/>
  <c r="BR79" i="14" s="1"/>
  <c r="BS79" i="14" s="1"/>
  <c r="DG79" i="14"/>
  <c r="BX79" i="14"/>
  <c r="CC79" i="14" s="1"/>
  <c r="CV81" i="14"/>
  <c r="CZ81" i="14" s="1"/>
  <c r="DD81" i="14" s="1"/>
  <c r="DH81" i="14"/>
  <c r="EW94" i="14"/>
  <c r="BZ97" i="14"/>
  <c r="CD97" i="14" s="1"/>
  <c r="DD51" i="14"/>
  <c r="DK51" i="14" s="1"/>
  <c r="CZ97" i="14"/>
  <c r="AL21" i="14"/>
  <c r="DB78" i="14"/>
  <c r="DF78" i="14" s="1"/>
  <c r="GN19" i="20"/>
  <c r="GN20" i="20" s="1"/>
  <c r="CF78" i="14"/>
  <c r="AL86" i="14"/>
  <c r="DD41" i="14"/>
  <c r="DK41" i="14" s="1"/>
  <c r="CH41" i="14"/>
  <c r="CO41" i="14" s="1"/>
  <c r="CI41" i="14"/>
  <c r="CP41" i="14" s="1"/>
  <c r="CG41" i="14"/>
  <c r="CN41" i="14" s="1"/>
  <c r="CJ41" i="14"/>
  <c r="DE41" i="14"/>
  <c r="DL41" i="14" s="1"/>
  <c r="DF41" i="14"/>
  <c r="DC41" i="14"/>
  <c r="DJ41" i="14" s="1"/>
  <c r="CM97" i="14"/>
  <c r="CT94" i="14"/>
  <c r="CY94" i="14" s="1"/>
  <c r="BM97" i="14"/>
  <c r="BN97" i="14" s="1"/>
  <c r="BR97" i="14" s="1"/>
  <c r="DH97" i="14"/>
  <c r="DE86" i="14"/>
  <c r="DL86" i="14" s="1"/>
  <c r="CX86" i="14"/>
  <c r="DA86" i="14" s="1"/>
  <c r="CI86" i="14"/>
  <c r="CJ86" i="14"/>
  <c r="CG86" i="14"/>
  <c r="CN86" i="14" s="1"/>
  <c r="CI51" i="14"/>
  <c r="CP51" i="14" s="1"/>
  <c r="CZ86" i="14"/>
  <c r="AJ39" i="14"/>
  <c r="EK39" i="14" s="1"/>
  <c r="EL39" i="14" s="1"/>
  <c r="EX94" i="14"/>
  <c r="CV94" i="14"/>
  <c r="CZ94" i="14" s="1"/>
  <c r="EV94" i="14"/>
  <c r="BX97" i="14"/>
  <c r="CC97" i="14" s="1"/>
  <c r="CH86" i="14"/>
  <c r="CO86" i="14" s="1"/>
  <c r="DC86" i="14"/>
  <c r="DC51" i="14"/>
  <c r="DJ51" i="14" s="1"/>
  <c r="AJ41" i="14"/>
  <c r="EK41" i="14" s="1"/>
  <c r="EL41" i="14" s="1"/>
  <c r="AO41" i="23"/>
  <c r="AP41" i="23" s="1"/>
  <c r="AL41" i="14"/>
  <c r="CL81" i="14"/>
  <c r="BZ81" i="14"/>
  <c r="CD81" i="14" s="1"/>
  <c r="CH81" i="14" s="1"/>
  <c r="CM94" i="14"/>
  <c r="CK97" i="14"/>
  <c r="EX97" i="14"/>
  <c r="F41" i="14"/>
  <c r="BT41" i="14"/>
  <c r="BU41" i="14"/>
  <c r="BV41" i="14" s="1"/>
  <c r="BN46" i="14"/>
  <c r="BR46" i="14" s="1"/>
  <c r="AO51" i="23"/>
  <c r="AP51" i="23" s="1"/>
  <c r="CF85" i="14"/>
  <c r="CX81" i="14"/>
  <c r="DA81" i="14" s="1"/>
  <c r="DE81" i="14" s="1"/>
  <c r="DI81" i="14"/>
  <c r="EY81" i="14"/>
  <c r="AO46" i="23"/>
  <c r="AP46" i="23" s="1"/>
  <c r="AJ21" i="14"/>
  <c r="EK21" i="14" s="1"/>
  <c r="EL21" i="14" s="1"/>
  <c r="DM24" i="14"/>
  <c r="CG14" i="14"/>
  <c r="CN14" i="14" s="1"/>
  <c r="DK188" i="14"/>
  <c r="F86" i="14"/>
  <c r="EX86" i="14"/>
  <c r="CF176" i="14"/>
  <c r="CI14" i="14"/>
  <c r="CP14" i="14" s="1"/>
  <c r="CH14" i="14"/>
  <c r="CO14" i="14" s="1"/>
  <c r="AL39" i="14"/>
  <c r="DE14" i="14"/>
  <c r="DL14" i="14" s="1"/>
  <c r="BX86" i="14"/>
  <c r="CC86" i="14" s="1"/>
  <c r="DH86" i="14"/>
  <c r="DK86" i="14" s="1"/>
  <c r="BU86" i="14"/>
  <c r="BV86" i="14" s="1"/>
  <c r="ET86" i="14"/>
  <c r="CT86" i="14"/>
  <c r="CY86" i="14" s="1"/>
  <c r="CQ24" i="14"/>
  <c r="BM14" i="14"/>
  <c r="BN14" i="14" s="1"/>
  <c r="BP14" i="14" s="1"/>
  <c r="D14" i="14" s="1"/>
  <c r="DD14" i="14"/>
  <c r="DK14" i="14" s="1"/>
  <c r="DF14" i="14"/>
  <c r="DG86" i="14"/>
  <c r="AJ86" i="14"/>
  <c r="EK86" i="14" s="1"/>
  <c r="EL86" i="14" s="1"/>
  <c r="BN39" i="14"/>
  <c r="BQ39" i="14" s="1"/>
  <c r="E39" i="14" s="1"/>
  <c r="EU86" i="14"/>
  <c r="W18" i="21"/>
  <c r="X18" i="21"/>
  <c r="Q18" i="21"/>
  <c r="S18" i="21"/>
  <c r="EY86" i="14"/>
  <c r="BZ86" i="14"/>
  <c r="CD86" i="14" s="1"/>
  <c r="CT80" i="14"/>
  <c r="CY80" i="14" s="1"/>
  <c r="DG80" i="14"/>
  <c r="EW80" i="14"/>
  <c r="CI21" i="14"/>
  <c r="CP21" i="14" s="1"/>
  <c r="DD21" i="14"/>
  <c r="DK21" i="14" s="1"/>
  <c r="CH21" i="14"/>
  <c r="CO21" i="14" s="1"/>
  <c r="DC21" i="14"/>
  <c r="DJ21" i="14" s="1"/>
  <c r="CJ21" i="14"/>
  <c r="DE21" i="14"/>
  <c r="DL21" i="14" s="1"/>
  <c r="CG21" i="14"/>
  <c r="CN21" i="14" s="1"/>
  <c r="DF21" i="14"/>
  <c r="EV86" i="14"/>
  <c r="CM86" i="14"/>
  <c r="CX80" i="14"/>
  <c r="DA80" i="14" s="1"/>
  <c r="DI80" i="14"/>
  <c r="EY80" i="14"/>
  <c r="BL80" i="14"/>
  <c r="BM80" i="14" s="1"/>
  <c r="BN80" i="14" s="1"/>
  <c r="BZ80" i="14"/>
  <c r="CD80" i="14" s="1"/>
  <c r="EU80" i="14"/>
  <c r="CL80" i="14"/>
  <c r="ET80" i="14"/>
  <c r="CK80" i="14"/>
  <c r="BX80" i="14"/>
  <c r="CC80" i="14" s="1"/>
  <c r="EV80" i="14"/>
  <c r="CM80" i="14"/>
  <c r="CB80" i="14"/>
  <c r="CE80" i="14" s="1"/>
  <c r="C35" i="26"/>
  <c r="DK176" i="14"/>
  <c r="CF156" i="14"/>
  <c r="DO113" i="14"/>
  <c r="DB176" i="14"/>
  <c r="DD33" i="14"/>
  <c r="DF33" i="14"/>
  <c r="CI33" i="14"/>
  <c r="CJ33" i="14"/>
  <c r="CG33" i="14"/>
  <c r="CH33" i="14"/>
  <c r="DE33" i="14"/>
  <c r="DC33" i="14"/>
  <c r="F33" i="14"/>
  <c r="BT33" i="14"/>
  <c r="BU33" i="14" s="1"/>
  <c r="BV33" i="14" s="1"/>
  <c r="DB156" i="14"/>
  <c r="CF188" i="14"/>
  <c r="DK187" i="14"/>
  <c r="CP111" i="14"/>
  <c r="CN156" i="14"/>
  <c r="DL156" i="14"/>
  <c r="DL188" i="14"/>
  <c r="A35" i="26"/>
  <c r="DK156" i="14"/>
  <c r="BQ154" i="14"/>
  <c r="E154" i="14" s="1"/>
  <c r="D35" i="26"/>
  <c r="BR154" i="14"/>
  <c r="DB188" i="14"/>
  <c r="HA21" i="20"/>
  <c r="HB20" i="20"/>
  <c r="HC20" i="20" s="1"/>
  <c r="BO154" i="14"/>
  <c r="DL142" i="14"/>
  <c r="DO188" i="14"/>
  <c r="BO23" i="14"/>
  <c r="GO19" i="20"/>
  <c r="GP19" i="20" s="1"/>
  <c r="DN178" i="14"/>
  <c r="DO25" i="14"/>
  <c r="BQ23" i="14"/>
  <c r="E23" i="14" s="1"/>
  <c r="BR23" i="14"/>
  <c r="C27" i="26"/>
  <c r="DM25" i="14"/>
  <c r="CP188" i="14"/>
  <c r="CQ188" i="14" s="1"/>
  <c r="BQ66" i="14"/>
  <c r="E66" i="14" s="1"/>
  <c r="BO66" i="14"/>
  <c r="BR66" i="14"/>
  <c r="BO162" i="14"/>
  <c r="DO187" i="14"/>
  <c r="BR162" i="14"/>
  <c r="DO131" i="14"/>
  <c r="CO168" i="14"/>
  <c r="CQ25" i="14"/>
  <c r="BP66" i="14"/>
  <c r="D66" i="14" s="1"/>
  <c r="B21" i="26"/>
  <c r="B14" i="26"/>
  <c r="CP141" i="14"/>
  <c r="CN141" i="14"/>
  <c r="BP162" i="14"/>
  <c r="D162" i="14" s="1"/>
  <c r="X33" i="21"/>
  <c r="S33" i="21"/>
  <c r="T33" i="21"/>
  <c r="Y33" i="21"/>
  <c r="R33" i="21"/>
  <c r="Q33" i="21"/>
  <c r="P33" i="21"/>
  <c r="V33" i="21"/>
  <c r="U33" i="21"/>
  <c r="W33" i="21"/>
  <c r="DL181" i="14"/>
  <c r="D21" i="26"/>
  <c r="C21" i="26"/>
  <c r="A27" i="26"/>
  <c r="D14" i="26"/>
  <c r="DK183" i="14"/>
  <c r="C14" i="26"/>
  <c r="CO137" i="14"/>
  <c r="DM178" i="14"/>
  <c r="DL177" i="14"/>
  <c r="DK122" i="14"/>
  <c r="CO111" i="14"/>
  <c r="DL111" i="14"/>
  <c r="D27" i="26"/>
  <c r="DK132" i="14"/>
  <c r="CN139" i="14"/>
  <c r="DJ131" i="14"/>
  <c r="CQ70" i="14"/>
  <c r="CQ60" i="14"/>
  <c r="DO114" i="14"/>
  <c r="CN142" i="14"/>
  <c r="DL182" i="14"/>
  <c r="CP137" i="14"/>
  <c r="CQ175" i="14"/>
  <c r="CO174" i="14"/>
  <c r="DM76" i="14"/>
  <c r="CP189" i="14"/>
  <c r="CF103" i="14"/>
  <c r="DO174" i="14"/>
  <c r="CF187" i="14"/>
  <c r="BT78" i="14"/>
  <c r="BU78" i="14" s="1"/>
  <c r="BV78" i="14" s="1"/>
  <c r="F78" i="14"/>
  <c r="DL108" i="14"/>
  <c r="DD78" i="14"/>
  <c r="DK78" i="14" s="1"/>
  <c r="CI78" i="14"/>
  <c r="CP78" i="14" s="1"/>
  <c r="DC78" i="14"/>
  <c r="DJ78" i="14" s="1"/>
  <c r="CG78" i="14"/>
  <c r="CN78" i="14" s="1"/>
  <c r="DE78" i="14"/>
  <c r="DL78" i="14" s="1"/>
  <c r="CH78" i="14"/>
  <c r="CO78" i="14" s="1"/>
  <c r="DM175" i="14"/>
  <c r="CN131" i="14"/>
  <c r="CO186" i="14"/>
  <c r="DJ142" i="14"/>
  <c r="BM103" i="14"/>
  <c r="BN103" i="14" s="1"/>
  <c r="DJ185" i="14"/>
  <c r="DN175" i="14"/>
  <c r="DJ143" i="14"/>
  <c r="CQ150" i="14"/>
  <c r="DP47" i="14"/>
  <c r="DM16" i="14"/>
  <c r="CQ176" i="14"/>
  <c r="CP134" i="14"/>
  <c r="CF137" i="14"/>
  <c r="CP187" i="14"/>
  <c r="DJ184" i="14"/>
  <c r="DL184" i="14"/>
  <c r="DO130" i="14"/>
  <c r="DO140" i="14"/>
  <c r="DM72" i="14"/>
  <c r="DJ119" i="14"/>
  <c r="DM138" i="14"/>
  <c r="CF141" i="14"/>
  <c r="CF127" i="14"/>
  <c r="CN137" i="14"/>
  <c r="DL134" i="14"/>
  <c r="DB105" i="14"/>
  <c r="DL185" i="14"/>
  <c r="DK119" i="14"/>
  <c r="CO189" i="14"/>
  <c r="CO132" i="14"/>
  <c r="DL132" i="14"/>
  <c r="DL139" i="14"/>
  <c r="CF131" i="14"/>
  <c r="DO121" i="14"/>
  <c r="DO141" i="14"/>
  <c r="DL141" i="14"/>
  <c r="DJ136" i="14"/>
  <c r="DO136" i="14"/>
  <c r="CQ178" i="14"/>
  <c r="DL120" i="14"/>
  <c r="CN111" i="14"/>
  <c r="DN179" i="14"/>
  <c r="DB171" i="14"/>
  <c r="CO140" i="14"/>
  <c r="CP136" i="14"/>
  <c r="DB139" i="14"/>
  <c r="DB142" i="14"/>
  <c r="DK174" i="14"/>
  <c r="CF185" i="14"/>
  <c r="DK185" i="14"/>
  <c r="CP119" i="14"/>
  <c r="DO180" i="14"/>
  <c r="DB126" i="14"/>
  <c r="CN134" i="14"/>
  <c r="DO134" i="14"/>
  <c r="CP174" i="14"/>
  <c r="DK186" i="14"/>
  <c r="DL186" i="14"/>
  <c r="CO182" i="14"/>
  <c r="DB130" i="14"/>
  <c r="DJ183" i="14"/>
  <c r="DL119" i="14"/>
  <c r="DL187" i="14"/>
  <c r="CN187" i="14"/>
  <c r="CP185" i="14"/>
  <c r="DB141" i="14"/>
  <c r="CF107" i="14"/>
  <c r="CF143" i="14"/>
  <c r="DK131" i="14"/>
  <c r="DK111" i="14"/>
  <c r="DM179" i="14"/>
  <c r="DO181" i="14"/>
  <c r="CN181" i="14"/>
  <c r="CP183" i="14"/>
  <c r="DB132" i="14"/>
  <c r="CP139" i="14"/>
  <c r="CN174" i="14"/>
  <c r="CP114" i="14"/>
  <c r="CN143" i="14"/>
  <c r="CF124" i="14"/>
  <c r="CO130" i="14"/>
  <c r="CQ179" i="14"/>
  <c r="CN140" i="14"/>
  <c r="DO122" i="14"/>
  <c r="CO139" i="14"/>
  <c r="DJ114" i="14"/>
  <c r="CN115" i="14"/>
  <c r="CQ138" i="14"/>
  <c r="DO115" i="14"/>
  <c r="CF132" i="14"/>
  <c r="CN186" i="14"/>
  <c r="DJ186" i="14"/>
  <c r="CP182" i="14"/>
  <c r="CN182" i="14"/>
  <c r="DK142" i="14"/>
  <c r="DB183" i="14"/>
  <c r="DB137" i="14"/>
  <c r="DJ134" i="14"/>
  <c r="CF125" i="14"/>
  <c r="CO187" i="14"/>
  <c r="DK130" i="14"/>
  <c r="DJ111" i="14"/>
  <c r="DB180" i="14"/>
  <c r="DJ181" i="14"/>
  <c r="CP181" i="14"/>
  <c r="DO143" i="14"/>
  <c r="DK143" i="14"/>
  <c r="CN189" i="14"/>
  <c r="CQ61" i="14"/>
  <c r="CO122" i="14"/>
  <c r="CN132" i="14"/>
  <c r="CN114" i="14"/>
  <c r="CP177" i="14"/>
  <c r="DB177" i="14"/>
  <c r="DB136" i="14"/>
  <c r="DL136" i="14"/>
  <c r="DJ180" i="14"/>
  <c r="CO180" i="14"/>
  <c r="DL115" i="14"/>
  <c r="BQ48" i="14"/>
  <c r="E48" i="14" s="1"/>
  <c r="BR48" i="14"/>
  <c r="BO48" i="14"/>
  <c r="BP48" i="14"/>
  <c r="D48" i="14" s="1"/>
  <c r="BP170" i="14"/>
  <c r="D170" i="14" s="1"/>
  <c r="BR170" i="14"/>
  <c r="BS170" i="14" s="1"/>
  <c r="BQ170" i="14"/>
  <c r="E170" i="14" s="1"/>
  <c r="BO170" i="14"/>
  <c r="H170" i="14" s="1"/>
  <c r="BO47" i="14"/>
  <c r="BQ47" i="14"/>
  <c r="E47" i="14" s="1"/>
  <c r="BP47" i="14"/>
  <c r="D47" i="14" s="1"/>
  <c r="BR47" i="14"/>
  <c r="BR127" i="14"/>
  <c r="BS127" i="14" s="1"/>
  <c r="BP127" i="14"/>
  <c r="D127" i="14" s="1"/>
  <c r="BQ127" i="14"/>
  <c r="E127" i="14" s="1"/>
  <c r="BO127" i="14"/>
  <c r="H127" i="14" s="1"/>
  <c r="BR122" i="14"/>
  <c r="BP122" i="14"/>
  <c r="D122" i="14" s="1"/>
  <c r="BO122" i="14"/>
  <c r="BQ122" i="14"/>
  <c r="E122" i="14" s="1"/>
  <c r="BR106" i="14"/>
  <c r="BS106" i="14" s="1"/>
  <c r="BO106" i="14"/>
  <c r="H106" i="14" s="1"/>
  <c r="BP106" i="14"/>
  <c r="D106" i="14" s="1"/>
  <c r="BQ106" i="14"/>
  <c r="E106" i="14" s="1"/>
  <c r="BQ176" i="14"/>
  <c r="E176" i="14" s="1"/>
  <c r="BP176" i="14"/>
  <c r="D176" i="14" s="1"/>
  <c r="BO176" i="14"/>
  <c r="BR176" i="14"/>
  <c r="BP60" i="14"/>
  <c r="D60" i="14" s="1"/>
  <c r="BO60" i="14"/>
  <c r="BR60" i="14"/>
  <c r="BQ60" i="14"/>
  <c r="E60" i="14" s="1"/>
  <c r="DB115" i="14"/>
  <c r="BP139" i="14"/>
  <c r="D139" i="14" s="1"/>
  <c r="BO139" i="14"/>
  <c r="BR139" i="14"/>
  <c r="BQ139" i="14"/>
  <c r="E139" i="14" s="1"/>
  <c r="BP30" i="14"/>
  <c r="D30" i="14" s="1"/>
  <c r="BO30" i="14"/>
  <c r="BQ30" i="14"/>
  <c r="E30" i="14" s="1"/>
  <c r="BR30" i="14"/>
  <c r="BQ73" i="14"/>
  <c r="E73" i="14" s="1"/>
  <c r="BO73" i="14"/>
  <c r="BR73" i="14"/>
  <c r="BP73" i="14"/>
  <c r="D73" i="14" s="1"/>
  <c r="BO131" i="14"/>
  <c r="BR131" i="14"/>
  <c r="BQ131" i="14"/>
  <c r="E131" i="14" s="1"/>
  <c r="BP131" i="14"/>
  <c r="D131" i="14" s="1"/>
  <c r="BO65" i="14"/>
  <c r="BR65" i="14"/>
  <c r="BQ65" i="14"/>
  <c r="E65" i="14" s="1"/>
  <c r="BP65" i="14"/>
  <c r="D65" i="14" s="1"/>
  <c r="BP121" i="14"/>
  <c r="D121" i="14" s="1"/>
  <c r="BR121" i="14"/>
  <c r="BO121" i="14"/>
  <c r="BQ121" i="14"/>
  <c r="E121" i="14" s="1"/>
  <c r="DO182" i="14"/>
  <c r="BP181" i="14"/>
  <c r="D181" i="14" s="1"/>
  <c r="BO181" i="14"/>
  <c r="BR181" i="14"/>
  <c r="BQ181" i="14"/>
  <c r="E181" i="14" s="1"/>
  <c r="BQ105" i="14"/>
  <c r="E105" i="14" s="1"/>
  <c r="BP105" i="14"/>
  <c r="D105" i="14" s="1"/>
  <c r="BR105" i="14"/>
  <c r="BS105" i="14" s="1"/>
  <c r="BO105" i="14"/>
  <c r="H105" i="14" s="1"/>
  <c r="DB186" i="14"/>
  <c r="BQ92" i="14"/>
  <c r="E92" i="14" s="1"/>
  <c r="BR92" i="14"/>
  <c r="BO92" i="14"/>
  <c r="BP92" i="14"/>
  <c r="D92" i="14" s="1"/>
  <c r="D4" i="26"/>
  <c r="B4" i="26"/>
  <c r="A4" i="26"/>
  <c r="C4" i="26"/>
  <c r="CF172" i="14"/>
  <c r="DO185" i="14"/>
  <c r="DB107" i="14"/>
  <c r="DL189" i="14"/>
  <c r="BR175" i="14"/>
  <c r="BP175" i="14"/>
  <c r="D175" i="14" s="1"/>
  <c r="BO175" i="14"/>
  <c r="BQ175" i="14"/>
  <c r="E175" i="14" s="1"/>
  <c r="DK114" i="14"/>
  <c r="D33" i="26"/>
  <c r="B33" i="26"/>
  <c r="A33" i="26"/>
  <c r="C33" i="26"/>
  <c r="BQ45" i="14"/>
  <c r="E45" i="14" s="1"/>
  <c r="BP45" i="14"/>
  <c r="D45" i="14" s="1"/>
  <c r="BO45" i="14"/>
  <c r="BR45" i="14"/>
  <c r="DO177" i="14"/>
  <c r="BQ141" i="14"/>
  <c r="E141" i="14" s="1"/>
  <c r="BR141" i="14"/>
  <c r="BO141" i="14"/>
  <c r="BP141" i="14"/>
  <c r="D141" i="14" s="1"/>
  <c r="BP186" i="14"/>
  <c r="D186" i="14" s="1"/>
  <c r="BR186" i="14"/>
  <c r="BQ186" i="14"/>
  <c r="E186" i="14" s="1"/>
  <c r="BO186" i="14"/>
  <c r="BR108" i="14"/>
  <c r="BQ108" i="14"/>
  <c r="E108" i="14" s="1"/>
  <c r="BP108" i="14"/>
  <c r="D108" i="14" s="1"/>
  <c r="BO108" i="14"/>
  <c r="DJ182" i="14"/>
  <c r="D37" i="26"/>
  <c r="B37" i="26"/>
  <c r="A37" i="26"/>
  <c r="C37" i="26"/>
  <c r="DL137" i="14"/>
  <c r="DO137" i="14"/>
  <c r="BR114" i="14"/>
  <c r="BQ114" i="14"/>
  <c r="E114" i="14" s="1"/>
  <c r="BP114" i="14"/>
  <c r="D114" i="14" s="1"/>
  <c r="BO114" i="14"/>
  <c r="CO134" i="14"/>
  <c r="CF170" i="14"/>
  <c r="DB187" i="14"/>
  <c r="DB182" i="14"/>
  <c r="CF184" i="14"/>
  <c r="DO142" i="14"/>
  <c r="CP142" i="14"/>
  <c r="DJ137" i="14"/>
  <c r="CP122" i="14"/>
  <c r="CF126" i="14"/>
  <c r="D3" i="26"/>
  <c r="B3" i="26"/>
  <c r="A3" i="26"/>
  <c r="C3" i="26"/>
  <c r="DB129" i="14"/>
  <c r="DB111" i="14"/>
  <c r="DB140" i="14"/>
  <c r="BQ130" i="14"/>
  <c r="E130" i="14" s="1"/>
  <c r="BP130" i="14"/>
  <c r="D130" i="14" s="1"/>
  <c r="BR130" i="14"/>
  <c r="BO130" i="14"/>
  <c r="BN184" i="14"/>
  <c r="BO32" i="14"/>
  <c r="H32" i="14" s="1"/>
  <c r="BR32" i="14"/>
  <c r="BS32" i="14" s="1"/>
  <c r="BQ32" i="14"/>
  <c r="E32" i="14" s="1"/>
  <c r="BP32" i="14"/>
  <c r="D32" i="14" s="1"/>
  <c r="DO186" i="14"/>
  <c r="CP186" i="14"/>
  <c r="BQ179" i="14"/>
  <c r="E179" i="14" s="1"/>
  <c r="BR179" i="14"/>
  <c r="BP179" i="14"/>
  <c r="D179" i="14" s="1"/>
  <c r="BO179" i="14"/>
  <c r="BM182" i="14"/>
  <c r="BN182" i="14" s="1"/>
  <c r="DK182" i="14"/>
  <c r="BO156" i="14"/>
  <c r="BQ156" i="14"/>
  <c r="E156" i="14" s="1"/>
  <c r="BP156" i="14"/>
  <c r="D156" i="14" s="1"/>
  <c r="BR156" i="14"/>
  <c r="BQ11" i="14"/>
  <c r="E11" i="14" s="1"/>
  <c r="BR11" i="14"/>
  <c r="BO11" i="14"/>
  <c r="BP11" i="14"/>
  <c r="D11" i="14" s="1"/>
  <c r="DK137" i="14"/>
  <c r="DB174" i="14"/>
  <c r="DK134" i="14"/>
  <c r="BM117" i="14"/>
  <c r="BN117" i="14" s="1"/>
  <c r="BO178" i="14"/>
  <c r="BR178" i="14"/>
  <c r="BQ178" i="14"/>
  <c r="E178" i="14" s="1"/>
  <c r="BP178" i="14"/>
  <c r="D178" i="14" s="1"/>
  <c r="CF177" i="14"/>
  <c r="BR149" i="14"/>
  <c r="BS149" i="14" s="1"/>
  <c r="BQ149" i="14"/>
  <c r="E149" i="14" s="1"/>
  <c r="BO149" i="14"/>
  <c r="H149" i="14" s="1"/>
  <c r="BP149" i="14"/>
  <c r="D149" i="14" s="1"/>
  <c r="BO155" i="14"/>
  <c r="BR155" i="14"/>
  <c r="BQ155" i="14"/>
  <c r="E155" i="14" s="1"/>
  <c r="BP155" i="14"/>
  <c r="D155" i="14" s="1"/>
  <c r="BM13" i="14"/>
  <c r="BN13" i="14" s="1"/>
  <c r="CF180" i="14"/>
  <c r="CF182" i="14"/>
  <c r="CP130" i="14"/>
  <c r="CN130" i="14"/>
  <c r="CF181" i="14"/>
  <c r="CN184" i="14"/>
  <c r="CO184" i="14"/>
  <c r="CO183" i="14"/>
  <c r="DB122" i="14"/>
  <c r="CF122" i="14"/>
  <c r="BM132" i="14"/>
  <c r="BN132" i="14" s="1"/>
  <c r="DL174" i="14"/>
  <c r="BO82" i="14"/>
  <c r="H82" i="14" s="1"/>
  <c r="BR82" i="14"/>
  <c r="BS82" i="14" s="1"/>
  <c r="BQ82" i="14"/>
  <c r="E82" i="14" s="1"/>
  <c r="BP82" i="14"/>
  <c r="D82" i="14" s="1"/>
  <c r="CO185" i="14"/>
  <c r="DO119" i="14"/>
  <c r="DO16" i="14"/>
  <c r="DB189" i="14"/>
  <c r="CF115" i="14"/>
  <c r="CN136" i="14"/>
  <c r="BM183" i="14"/>
  <c r="BN183" i="14" s="1"/>
  <c r="DL143" i="14"/>
  <c r="CO143" i="14"/>
  <c r="CF173" i="14"/>
  <c r="D11" i="26"/>
  <c r="B11" i="26"/>
  <c r="A11" i="26"/>
  <c r="C11" i="26"/>
  <c r="DO189" i="14"/>
  <c r="DK189" i="14"/>
  <c r="BQ63" i="14"/>
  <c r="E63" i="14" s="1"/>
  <c r="BO63" i="14"/>
  <c r="BR63" i="14"/>
  <c r="BP63" i="14"/>
  <c r="D63" i="14" s="1"/>
  <c r="DJ130" i="14"/>
  <c r="DL140" i="14"/>
  <c r="BR44" i="14"/>
  <c r="BQ44" i="14"/>
  <c r="E44" i="14" s="1"/>
  <c r="BP44" i="14"/>
  <c r="D44" i="14" s="1"/>
  <c r="BO44" i="14"/>
  <c r="DJ132" i="14"/>
  <c r="DO139" i="14"/>
  <c r="BN116" i="14"/>
  <c r="CF134" i="14"/>
  <c r="D8" i="26"/>
  <c r="B8" i="26"/>
  <c r="A8" i="26"/>
  <c r="C8" i="26"/>
  <c r="DB128" i="14"/>
  <c r="CF129" i="14"/>
  <c r="DJ177" i="14"/>
  <c r="CO177" i="14"/>
  <c r="DB125" i="14"/>
  <c r="DK115" i="14"/>
  <c r="DK136" i="14"/>
  <c r="DL131" i="14"/>
  <c r="D23" i="26"/>
  <c r="B23" i="26"/>
  <c r="A23" i="26"/>
  <c r="C23" i="26"/>
  <c r="CN121" i="14"/>
  <c r="CF189" i="14"/>
  <c r="D6" i="26"/>
  <c r="B6" i="26"/>
  <c r="A6" i="26"/>
  <c r="C6" i="26"/>
  <c r="BN136" i="14"/>
  <c r="DK121" i="14"/>
  <c r="CO141" i="14"/>
  <c r="CO136" i="14"/>
  <c r="DL180" i="14"/>
  <c r="CO115" i="14"/>
  <c r="DB131" i="14"/>
  <c r="BR16" i="14"/>
  <c r="BO16" i="14"/>
  <c r="BQ16" i="14"/>
  <c r="E16" i="14" s="1"/>
  <c r="BP16" i="14"/>
  <c r="D16" i="14" s="1"/>
  <c r="DB114" i="14"/>
  <c r="BN143" i="14"/>
  <c r="BN115" i="14"/>
  <c r="DB184" i="14"/>
  <c r="BN124" i="14"/>
  <c r="DB124" i="14"/>
  <c r="DB127" i="14"/>
  <c r="BO50" i="14"/>
  <c r="BR50" i="14"/>
  <c r="BQ50" i="14"/>
  <c r="E50" i="14" s="1"/>
  <c r="BP50" i="14"/>
  <c r="D50" i="14" s="1"/>
  <c r="DK184" i="14"/>
  <c r="CF142" i="14"/>
  <c r="CN183" i="14"/>
  <c r="BQ137" i="14"/>
  <c r="E137" i="14" s="1"/>
  <c r="BR137" i="14"/>
  <c r="BP137" i="14"/>
  <c r="D137" i="14" s="1"/>
  <c r="BO137" i="14"/>
  <c r="BQ70" i="14"/>
  <c r="E70" i="14" s="1"/>
  <c r="BP70" i="14"/>
  <c r="D70" i="14" s="1"/>
  <c r="BR70" i="14"/>
  <c r="BO70" i="14"/>
  <c r="CF119" i="14"/>
  <c r="CO119" i="14"/>
  <c r="D29" i="26"/>
  <c r="B29" i="26"/>
  <c r="A29" i="26"/>
  <c r="C29" i="26"/>
  <c r="CO181" i="14"/>
  <c r="DB181" i="14"/>
  <c r="DB103" i="14"/>
  <c r="CO142" i="14"/>
  <c r="CP140" i="14"/>
  <c r="BO57" i="14"/>
  <c r="H57" i="14" s="1"/>
  <c r="BR57" i="14"/>
  <c r="BS57" i="14" s="1"/>
  <c r="BQ57" i="14"/>
  <c r="E57" i="14" s="1"/>
  <c r="BP57" i="14"/>
  <c r="D57" i="14" s="1"/>
  <c r="DL122" i="14"/>
  <c r="DJ122" i="14"/>
  <c r="BN171" i="14"/>
  <c r="DJ139" i="14"/>
  <c r="DK139" i="14"/>
  <c r="DL114" i="14"/>
  <c r="D9" i="26"/>
  <c r="B9" i="26"/>
  <c r="A9" i="26"/>
  <c r="C9" i="26"/>
  <c r="CQ75" i="14"/>
  <c r="BR112" i="14"/>
  <c r="BO112" i="14"/>
  <c r="BQ112" i="14"/>
  <c r="E112" i="14" s="1"/>
  <c r="BP112" i="14"/>
  <c r="D112" i="14" s="1"/>
  <c r="DB134" i="14"/>
  <c r="BO85" i="14"/>
  <c r="BQ85" i="14"/>
  <c r="E85" i="14" s="1"/>
  <c r="BP85" i="14"/>
  <c r="D85" i="14" s="1"/>
  <c r="BR85" i="14"/>
  <c r="DK177" i="14"/>
  <c r="CO131" i="14"/>
  <c r="CF128" i="14"/>
  <c r="CF121" i="14"/>
  <c r="BQ42" i="14"/>
  <c r="E42" i="14" s="1"/>
  <c r="BP42" i="14"/>
  <c r="D42" i="14" s="1"/>
  <c r="BO42" i="14"/>
  <c r="BR42" i="14"/>
  <c r="DJ121" i="14"/>
  <c r="DK141" i="14"/>
  <c r="DJ141" i="14"/>
  <c r="BO111" i="14"/>
  <c r="BP111" i="14"/>
  <c r="D111" i="14" s="1"/>
  <c r="BR111" i="14"/>
  <c r="BQ111" i="14"/>
  <c r="E111" i="14" s="1"/>
  <c r="CP180" i="14"/>
  <c r="BN140" i="14"/>
  <c r="CF139" i="14"/>
  <c r="CO116" i="14"/>
  <c r="BN185" i="14"/>
  <c r="BN119" i="14"/>
  <c r="BQ189" i="14"/>
  <c r="E189" i="14" s="1"/>
  <c r="BO189" i="14"/>
  <c r="BP189" i="14"/>
  <c r="D189" i="14" s="1"/>
  <c r="BR189" i="14"/>
  <c r="CP115" i="14"/>
  <c r="CF111" i="14"/>
  <c r="BP180" i="14"/>
  <c r="D180" i="14" s="1"/>
  <c r="BO180" i="14"/>
  <c r="BQ180" i="14"/>
  <c r="E180" i="14" s="1"/>
  <c r="BR180" i="14"/>
  <c r="BO142" i="14"/>
  <c r="BR142" i="14"/>
  <c r="BQ142" i="14"/>
  <c r="E142" i="14" s="1"/>
  <c r="BP142" i="14"/>
  <c r="D142" i="14" s="1"/>
  <c r="BN107" i="14"/>
  <c r="DJ174" i="14"/>
  <c r="BO22" i="14"/>
  <c r="BQ22" i="14"/>
  <c r="E22" i="14" s="1"/>
  <c r="BP22" i="14"/>
  <c r="D22" i="14" s="1"/>
  <c r="BR22" i="14"/>
  <c r="D31" i="26"/>
  <c r="B31" i="26"/>
  <c r="A31" i="26"/>
  <c r="C31" i="26"/>
  <c r="DB173" i="14"/>
  <c r="CF186" i="14"/>
  <c r="BO172" i="14"/>
  <c r="H172" i="14" s="1"/>
  <c r="BR172" i="14"/>
  <c r="BS172" i="14" s="1"/>
  <c r="BQ172" i="14"/>
  <c r="E172" i="14" s="1"/>
  <c r="BP172" i="14"/>
  <c r="D172" i="14" s="1"/>
  <c r="CF140" i="14"/>
  <c r="BN129" i="14"/>
  <c r="DB143" i="14"/>
  <c r="BM19" i="14"/>
  <c r="BN19" i="14" s="1"/>
  <c r="BQ166" i="14"/>
  <c r="E166" i="14" s="1"/>
  <c r="BP166" i="14"/>
  <c r="D166" i="14" s="1"/>
  <c r="BR166" i="14"/>
  <c r="BO166" i="14"/>
  <c r="BM173" i="14"/>
  <c r="BN173" i="14" s="1"/>
  <c r="D30" i="26"/>
  <c r="B30" i="26"/>
  <c r="A30" i="26"/>
  <c r="C30" i="26"/>
  <c r="DJ187" i="14"/>
  <c r="DB185" i="14"/>
  <c r="DO111" i="14"/>
  <c r="CF130" i="14"/>
  <c r="CP184" i="14"/>
  <c r="DO184" i="14"/>
  <c r="BR157" i="14"/>
  <c r="BO157" i="14"/>
  <c r="BQ157" i="14"/>
  <c r="E157" i="14" s="1"/>
  <c r="BP157" i="14"/>
  <c r="D157" i="14" s="1"/>
  <c r="CF183" i="14"/>
  <c r="DL183" i="14"/>
  <c r="DO183" i="14"/>
  <c r="BN134" i="14"/>
  <c r="CN185" i="14"/>
  <c r="CQ16" i="14"/>
  <c r="DB170" i="14"/>
  <c r="CF136" i="14"/>
  <c r="BM187" i="14"/>
  <c r="BN187" i="14" s="1"/>
  <c r="BM109" i="14"/>
  <c r="BN109" i="14" s="1"/>
  <c r="CF171" i="14"/>
  <c r="BR174" i="14"/>
  <c r="BO174" i="14"/>
  <c r="BQ174" i="14"/>
  <c r="E174" i="14" s="1"/>
  <c r="BP174" i="14"/>
  <c r="D174" i="14" s="1"/>
  <c r="DJ189" i="14"/>
  <c r="BN29" i="14"/>
  <c r="DL130" i="14"/>
  <c r="DJ140" i="14"/>
  <c r="BQ75" i="14"/>
  <c r="E75" i="14" s="1"/>
  <c r="BR75" i="14"/>
  <c r="BP75" i="14"/>
  <c r="D75" i="14" s="1"/>
  <c r="BO75" i="14"/>
  <c r="CF105" i="14"/>
  <c r="CN122" i="14"/>
  <c r="BP126" i="14"/>
  <c r="D126" i="14" s="1"/>
  <c r="BO126" i="14"/>
  <c r="H126" i="14" s="1"/>
  <c r="BR126" i="14"/>
  <c r="BS126" i="14" s="1"/>
  <c r="BQ126" i="14"/>
  <c r="E126" i="14" s="1"/>
  <c r="CP132" i="14"/>
  <c r="DO132" i="14"/>
  <c r="CP143" i="14"/>
  <c r="CF174" i="14"/>
  <c r="CO114" i="14"/>
  <c r="CF114" i="14"/>
  <c r="BP138" i="14"/>
  <c r="D138" i="14" s="1"/>
  <c r="BR138" i="14"/>
  <c r="BO138" i="14"/>
  <c r="BQ138" i="14"/>
  <c r="E138" i="14" s="1"/>
  <c r="BN128" i="14"/>
  <c r="DB121" i="14"/>
  <c r="CN177" i="14"/>
  <c r="BN125" i="14"/>
  <c r="CO121" i="14"/>
  <c r="DL121" i="14"/>
  <c r="DK180" i="14"/>
  <c r="CN180" i="14"/>
  <c r="DK181" i="14"/>
  <c r="DB172" i="14"/>
  <c r="DK140" i="14"/>
  <c r="D16" i="26"/>
  <c r="B16" i="26"/>
  <c r="A16" i="26"/>
  <c r="C16" i="26"/>
  <c r="CP121" i="14"/>
  <c r="BO177" i="14"/>
  <c r="BP177" i="14"/>
  <c r="D177" i="14" s="1"/>
  <c r="BR177" i="14"/>
  <c r="BQ177" i="14"/>
  <c r="E177" i="14" s="1"/>
  <c r="DJ115" i="14"/>
  <c r="CP131" i="14"/>
  <c r="DM165" i="14" l="1"/>
  <c r="DK113" i="14"/>
  <c r="DH33" i="14"/>
  <c r="DG33" i="14"/>
  <c r="DJ33" i="14" s="1"/>
  <c r="CM33" i="14"/>
  <c r="CP33" i="14" s="1"/>
  <c r="DI33" i="14"/>
  <c r="DL33" i="14" s="1"/>
  <c r="CK33" i="14"/>
  <c r="CN33" i="14" s="1"/>
  <c r="CL33" i="14"/>
  <c r="CO33" i="14" s="1"/>
  <c r="DK33" i="14"/>
  <c r="DB108" i="14"/>
  <c r="DN108" i="14" s="1"/>
  <c r="DB119" i="14"/>
  <c r="CQ78" i="14"/>
  <c r="BP58" i="14"/>
  <c r="D58" i="14" s="1"/>
  <c r="DM166" i="14"/>
  <c r="CQ166" i="14"/>
  <c r="DK163" i="14"/>
  <c r="DM163" i="14" s="1"/>
  <c r="CN135" i="14"/>
  <c r="DL112" i="14"/>
  <c r="DN150" i="14"/>
  <c r="CF117" i="14"/>
  <c r="DB117" i="14"/>
  <c r="DM167" i="14"/>
  <c r="DK108" i="14"/>
  <c r="DM108" i="14" s="1"/>
  <c r="DM161" i="14"/>
  <c r="DN155" i="14"/>
  <c r="CN117" i="14"/>
  <c r="CQ117" i="14" s="1"/>
  <c r="DM152" i="14"/>
  <c r="DO117" i="14"/>
  <c r="CQ113" i="14"/>
  <c r="DN118" i="14"/>
  <c r="CN58" i="14"/>
  <c r="DO120" i="14"/>
  <c r="CQ118" i="14"/>
  <c r="DP118" i="14" s="1"/>
  <c r="CP109" i="14"/>
  <c r="CQ152" i="14"/>
  <c r="DP152" i="14" s="1"/>
  <c r="DN161" i="14"/>
  <c r="DB168" i="14"/>
  <c r="BP153" i="14"/>
  <c r="D153" i="14" s="1"/>
  <c r="DM160" i="14"/>
  <c r="CF168" i="14"/>
  <c r="BP110" i="14"/>
  <c r="D110" i="14" s="1"/>
  <c r="DJ58" i="14"/>
  <c r="BQ164" i="14"/>
  <c r="E164" i="14" s="1"/>
  <c r="CO154" i="14"/>
  <c r="CP164" i="14"/>
  <c r="CO162" i="14"/>
  <c r="DM155" i="14"/>
  <c r="DP155" i="14" s="1"/>
  <c r="DM12" i="14"/>
  <c r="CQ110" i="14"/>
  <c r="DL109" i="14"/>
  <c r="DM109" i="14" s="1"/>
  <c r="DN166" i="14"/>
  <c r="DB116" i="14"/>
  <c r="DN165" i="14"/>
  <c r="BP35" i="14"/>
  <c r="D35" i="14" s="1"/>
  <c r="CN116" i="14"/>
  <c r="DK116" i="14"/>
  <c r="CO133" i="14"/>
  <c r="CN133" i="14"/>
  <c r="CN153" i="14"/>
  <c r="CO163" i="14"/>
  <c r="BR110" i="14"/>
  <c r="BO110" i="14"/>
  <c r="BQ36" i="14"/>
  <c r="E36" i="14" s="1"/>
  <c r="BR164" i="14"/>
  <c r="DN158" i="14"/>
  <c r="DL164" i="14"/>
  <c r="CO164" i="14"/>
  <c r="DK164" i="14"/>
  <c r="CN109" i="14"/>
  <c r="DO35" i="14"/>
  <c r="BP164" i="14"/>
  <c r="D164" i="14" s="1"/>
  <c r="CF58" i="14"/>
  <c r="CQ76" i="14"/>
  <c r="DP76" i="14" s="1"/>
  <c r="DB164" i="14"/>
  <c r="CQ160" i="14"/>
  <c r="BR120" i="14"/>
  <c r="DB162" i="14"/>
  <c r="DM60" i="14"/>
  <c r="DP60" i="14" s="1"/>
  <c r="CO135" i="14"/>
  <c r="CF153" i="14"/>
  <c r="DO68" i="14"/>
  <c r="DL68" i="14"/>
  <c r="CP116" i="14"/>
  <c r="CF110" i="14"/>
  <c r="DK135" i="14"/>
  <c r="DM135" i="14" s="1"/>
  <c r="DJ112" i="14"/>
  <c r="DB109" i="14"/>
  <c r="CQ161" i="14"/>
  <c r="CN162" i="14"/>
  <c r="DN152" i="14"/>
  <c r="CP58" i="14"/>
  <c r="DK58" i="14"/>
  <c r="CQ59" i="14"/>
  <c r="CQ157" i="14"/>
  <c r="DP157" i="14" s="1"/>
  <c r="BQ104" i="14"/>
  <c r="E104" i="14" s="1"/>
  <c r="BP36" i="14"/>
  <c r="D36" i="14" s="1"/>
  <c r="DN75" i="14"/>
  <c r="CP163" i="14"/>
  <c r="DN160" i="14"/>
  <c r="CF133" i="14"/>
  <c r="CF162" i="14"/>
  <c r="DN162" i="14" s="1"/>
  <c r="CP68" i="14"/>
  <c r="DO110" i="14"/>
  <c r="DN157" i="14"/>
  <c r="CQ165" i="14"/>
  <c r="DP165" i="14" s="1"/>
  <c r="DJ116" i="14"/>
  <c r="CO112" i="14"/>
  <c r="CQ112" i="14" s="1"/>
  <c r="BQ133" i="14"/>
  <c r="E133" i="14" s="1"/>
  <c r="DM83" i="14"/>
  <c r="DM35" i="14"/>
  <c r="DK112" i="14"/>
  <c r="BO133" i="14"/>
  <c r="DO38" i="14"/>
  <c r="BP133" i="14"/>
  <c r="D133" i="14" s="1"/>
  <c r="DN89" i="14"/>
  <c r="BO36" i="14"/>
  <c r="CO58" i="14"/>
  <c r="DL110" i="14"/>
  <c r="DM110" i="14" s="1"/>
  <c r="DB120" i="14"/>
  <c r="CQ36" i="14"/>
  <c r="CF112" i="14"/>
  <c r="CF116" i="14"/>
  <c r="CF164" i="14"/>
  <c r="CQ83" i="14"/>
  <c r="BP104" i="14"/>
  <c r="D104" i="14" s="1"/>
  <c r="DO83" i="14"/>
  <c r="V83" i="14" s="1"/>
  <c r="DB104" i="14"/>
  <c r="DF104" i="14" s="1"/>
  <c r="DM36" i="14"/>
  <c r="BQ153" i="14"/>
  <c r="E153" i="14" s="1"/>
  <c r="DK133" i="14"/>
  <c r="DP28" i="14"/>
  <c r="DO36" i="14"/>
  <c r="CF113" i="14"/>
  <c r="CF109" i="14"/>
  <c r="DO162" i="14"/>
  <c r="CF104" i="14"/>
  <c r="CJ104" i="14" s="1"/>
  <c r="BR153" i="14"/>
  <c r="DM19" i="14"/>
  <c r="DL58" i="14"/>
  <c r="DL133" i="14"/>
  <c r="DB112" i="14"/>
  <c r="DB135" i="14"/>
  <c r="BR104" i="14"/>
  <c r="BS104" i="14" s="1"/>
  <c r="F104" i="14" s="1"/>
  <c r="CF106" i="14"/>
  <c r="CJ106" i="14" s="1"/>
  <c r="BQ120" i="14"/>
  <c r="E120" i="14" s="1"/>
  <c r="BQ35" i="14"/>
  <c r="E35" i="14" s="1"/>
  <c r="F82" i="14"/>
  <c r="BT82" i="14"/>
  <c r="BU82" i="14" s="1"/>
  <c r="BV82" i="14" s="1"/>
  <c r="DM162" i="14"/>
  <c r="DB154" i="14"/>
  <c r="DB163" i="14"/>
  <c r="CP154" i="14"/>
  <c r="DB153" i="14"/>
  <c r="DB58" i="14"/>
  <c r="CN163" i="14"/>
  <c r="CQ35" i="14"/>
  <c r="DO116" i="14"/>
  <c r="DJ153" i="14"/>
  <c r="DM153" i="14" s="1"/>
  <c r="CF120" i="14"/>
  <c r="CI82" i="14"/>
  <c r="CP82" i="14" s="1"/>
  <c r="CJ82" i="14"/>
  <c r="DD82" i="14"/>
  <c r="DK82" i="14" s="1"/>
  <c r="CG82" i="14"/>
  <c r="CN82" i="14" s="1"/>
  <c r="DC82" i="14"/>
  <c r="DJ82" i="14" s="1"/>
  <c r="DF82" i="14"/>
  <c r="DE82" i="14"/>
  <c r="DL82" i="14" s="1"/>
  <c r="CH82" i="14"/>
  <c r="CO82" i="14" s="1"/>
  <c r="BO120" i="14"/>
  <c r="BR35" i="14"/>
  <c r="CF163" i="14"/>
  <c r="DB113" i="14"/>
  <c r="CP153" i="14"/>
  <c r="DB110" i="14"/>
  <c r="DN167" i="14"/>
  <c r="DO153" i="14"/>
  <c r="DB106" i="14"/>
  <c r="DB133" i="14"/>
  <c r="CP135" i="14"/>
  <c r="BQ58" i="14"/>
  <c r="E58" i="14" s="1"/>
  <c r="BR58" i="14"/>
  <c r="BR163" i="14"/>
  <c r="DK68" i="14"/>
  <c r="CF154" i="14"/>
  <c r="BO163" i="14"/>
  <c r="BO113" i="14"/>
  <c r="BQ113" i="14"/>
  <c r="E113" i="14" s="1"/>
  <c r="BP163" i="14"/>
  <c r="D163" i="14" s="1"/>
  <c r="DN138" i="14"/>
  <c r="CN68" i="14"/>
  <c r="CF135" i="14"/>
  <c r="DN135" i="14" s="1"/>
  <c r="BR113" i="14"/>
  <c r="DL97" i="14"/>
  <c r="DM26" i="14"/>
  <c r="CQ13" i="14"/>
  <c r="DO154" i="14"/>
  <c r="DM59" i="14"/>
  <c r="BR38" i="14"/>
  <c r="D26" i="26"/>
  <c r="DO12" i="14"/>
  <c r="DM154" i="14"/>
  <c r="BO84" i="14"/>
  <c r="CF74" i="14"/>
  <c r="DP48" i="14"/>
  <c r="BT57" i="14"/>
  <c r="BU57" i="14" s="1"/>
  <c r="BV57" i="14" s="1"/>
  <c r="F57" i="14"/>
  <c r="CI57" i="14"/>
  <c r="CP57" i="14" s="1"/>
  <c r="DF57" i="14"/>
  <c r="CH57" i="14"/>
  <c r="CO57" i="14" s="1"/>
  <c r="CG57" i="14"/>
  <c r="CN57" i="14" s="1"/>
  <c r="DE57" i="14"/>
  <c r="DL57" i="14" s="1"/>
  <c r="CJ57" i="14"/>
  <c r="DO57" i="14" s="1"/>
  <c r="V57" i="14" s="1"/>
  <c r="DC57" i="14"/>
  <c r="DJ57" i="14" s="1"/>
  <c r="DD57" i="14"/>
  <c r="DK57" i="14" s="1"/>
  <c r="BQ27" i="14"/>
  <c r="E27" i="14" s="1"/>
  <c r="BP25" i="14"/>
  <c r="D25" i="14" s="1"/>
  <c r="DM151" i="14"/>
  <c r="DM62" i="14"/>
  <c r="DN65" i="14"/>
  <c r="DM23" i="14"/>
  <c r="DJ74" i="14"/>
  <c r="DP18" i="14"/>
  <c r="DP43" i="14"/>
  <c r="DL88" i="14"/>
  <c r="DM88" i="14" s="1"/>
  <c r="CQ151" i="14"/>
  <c r="DP151" i="14" s="1"/>
  <c r="DM61" i="14"/>
  <c r="DP61" i="14" s="1"/>
  <c r="CQ89" i="14"/>
  <c r="DP89" i="14" s="1"/>
  <c r="DM75" i="14"/>
  <c r="DP75" i="14" s="1"/>
  <c r="DM85" i="14"/>
  <c r="DP85" i="14" s="1"/>
  <c r="DB64" i="14"/>
  <c r="DO74" i="14"/>
  <c r="DM70" i="14"/>
  <c r="DP70" i="14" s="1"/>
  <c r="DM63" i="14"/>
  <c r="CQ38" i="14"/>
  <c r="DN61" i="14"/>
  <c r="DP45" i="14"/>
  <c r="CP88" i="14"/>
  <c r="CQ88" i="14" s="1"/>
  <c r="DN59" i="14"/>
  <c r="DP49" i="14"/>
  <c r="DB74" i="14"/>
  <c r="CQ87" i="14"/>
  <c r="DP87" i="14" s="1"/>
  <c r="DO14" i="14"/>
  <c r="CP64" i="14"/>
  <c r="CQ64" i="14" s="1"/>
  <c r="CQ19" i="14"/>
  <c r="DM38" i="14"/>
  <c r="CF88" i="14"/>
  <c r="BQ69" i="14"/>
  <c r="E69" i="14" s="1"/>
  <c r="DO15" i="14"/>
  <c r="DP44" i="14"/>
  <c r="CQ62" i="14"/>
  <c r="DP62" i="14" s="1"/>
  <c r="DP42" i="14"/>
  <c r="CQ12" i="14"/>
  <c r="D13" i="26"/>
  <c r="DP37" i="14"/>
  <c r="DM73" i="14"/>
  <c r="DP73" i="14" s="1"/>
  <c r="CQ63" i="14"/>
  <c r="BO27" i="14"/>
  <c r="BO25" i="14"/>
  <c r="BP69" i="14"/>
  <c r="D69" i="14" s="1"/>
  <c r="BP27" i="14"/>
  <c r="D27" i="14" s="1"/>
  <c r="CG106" i="14"/>
  <c r="CN106" i="14" s="1"/>
  <c r="CI106" i="14"/>
  <c r="CP106" i="14" s="1"/>
  <c r="DC106" i="14"/>
  <c r="DJ106" i="14" s="1"/>
  <c r="CH106" i="14"/>
  <c r="CO106" i="14" s="1"/>
  <c r="DD106" i="14"/>
  <c r="DK106" i="14" s="1"/>
  <c r="DE106" i="14"/>
  <c r="DL106" i="14" s="1"/>
  <c r="BQ25" i="14"/>
  <c r="E25" i="14" s="1"/>
  <c r="BR69" i="14"/>
  <c r="BT106" i="14"/>
  <c r="BU106" i="14" s="1"/>
  <c r="BV106" i="14" s="1"/>
  <c r="F106" i="14"/>
  <c r="CO97" i="14"/>
  <c r="DN73" i="14"/>
  <c r="DF105" i="14"/>
  <c r="DE105" i="14"/>
  <c r="DL105" i="14" s="1"/>
  <c r="CI105" i="14"/>
  <c r="CP105" i="14" s="1"/>
  <c r="CH105" i="14"/>
  <c r="CO105" i="14" s="1"/>
  <c r="CJ105" i="14"/>
  <c r="CG105" i="14"/>
  <c r="CN105" i="14" s="1"/>
  <c r="DC105" i="14"/>
  <c r="DJ105" i="14" s="1"/>
  <c r="DD105" i="14"/>
  <c r="DK105" i="14" s="1"/>
  <c r="BT105" i="14"/>
  <c r="BU105" i="14" s="1"/>
  <c r="BV105" i="14" s="1"/>
  <c r="F105" i="14"/>
  <c r="BP94" i="14"/>
  <c r="D94" i="14" s="1"/>
  <c r="DL66" i="14"/>
  <c r="BQ94" i="14"/>
  <c r="E94" i="14" s="1"/>
  <c r="DB68" i="14"/>
  <c r="DK74" i="14"/>
  <c r="CO74" i="14"/>
  <c r="CQ74" i="14" s="1"/>
  <c r="DC104" i="14"/>
  <c r="DJ104" i="14" s="1"/>
  <c r="DE104" i="14"/>
  <c r="DL104" i="14" s="1"/>
  <c r="CH104" i="14"/>
  <c r="CO104" i="14" s="1"/>
  <c r="CI104" i="14"/>
  <c r="CP104" i="14" s="1"/>
  <c r="DD104" i="14"/>
  <c r="DK104" i="14" s="1"/>
  <c r="CG104" i="14"/>
  <c r="CN104" i="14" s="1"/>
  <c r="BR94" i="14"/>
  <c r="BO38" i="14"/>
  <c r="DP11" i="14"/>
  <c r="DJ84" i="14"/>
  <c r="DO23" i="14"/>
  <c r="DN72" i="14"/>
  <c r="DO13" i="14"/>
  <c r="DN62" i="14"/>
  <c r="CQ90" i="14"/>
  <c r="DP90" i="14" s="1"/>
  <c r="BP38" i="14"/>
  <c r="D38" i="14" s="1"/>
  <c r="DM67" i="14"/>
  <c r="DP67" i="14" s="1"/>
  <c r="DM13" i="14"/>
  <c r="CP66" i="14"/>
  <c r="CQ66" i="14" s="1"/>
  <c r="CP69" i="14"/>
  <c r="C13" i="26"/>
  <c r="DP22" i="14"/>
  <c r="B13" i="26"/>
  <c r="CQ29" i="14"/>
  <c r="DO19" i="14"/>
  <c r="DP50" i="14"/>
  <c r="DJ69" i="14"/>
  <c r="CF64" i="14"/>
  <c r="DJ66" i="14"/>
  <c r="DB88" i="14"/>
  <c r="DP20" i="14"/>
  <c r="CN69" i="14"/>
  <c r="CQ69" i="14" s="1"/>
  <c r="CP84" i="14"/>
  <c r="CO91" i="14"/>
  <c r="CF66" i="14"/>
  <c r="DO29" i="14"/>
  <c r="CP94" i="14"/>
  <c r="DB66" i="14"/>
  <c r="BQ91" i="14"/>
  <c r="E91" i="14" s="1"/>
  <c r="DN96" i="14"/>
  <c r="BP34" i="14"/>
  <c r="D34" i="14" s="1"/>
  <c r="BO34" i="14"/>
  <c r="H34" i="14" s="1"/>
  <c r="DF34" i="14" s="1"/>
  <c r="DN78" i="14"/>
  <c r="U78" i="14" s="1"/>
  <c r="BR34" i="14"/>
  <c r="BS34" i="14" s="1"/>
  <c r="F34" i="14" s="1"/>
  <c r="C26" i="26"/>
  <c r="CF91" i="14"/>
  <c r="DN70" i="14"/>
  <c r="DO66" i="14"/>
  <c r="BO15" i="14"/>
  <c r="DK91" i="14"/>
  <c r="DK84" i="14"/>
  <c r="CQ96" i="14"/>
  <c r="DM29" i="14"/>
  <c r="BQ64" i="14"/>
  <c r="E64" i="14" s="1"/>
  <c r="A26" i="26"/>
  <c r="CO94" i="14"/>
  <c r="B17" i="26"/>
  <c r="CN81" i="14"/>
  <c r="CP81" i="14"/>
  <c r="CF81" i="14"/>
  <c r="CJ81" i="14" s="1"/>
  <c r="BT81" i="14"/>
  <c r="BU81" i="14" s="1"/>
  <c r="BV81" i="14" s="1"/>
  <c r="CQ92" i="14"/>
  <c r="F81" i="14"/>
  <c r="DN57" i="14"/>
  <c r="U57" i="14" s="1"/>
  <c r="DN76" i="14"/>
  <c r="DM96" i="14"/>
  <c r="CQ23" i="14"/>
  <c r="DM40" i="14"/>
  <c r="DO40" i="14"/>
  <c r="DO71" i="14"/>
  <c r="DO94" i="14"/>
  <c r="DO84" i="14"/>
  <c r="DJ64" i="14"/>
  <c r="DL71" i="14"/>
  <c r="DM71" i="14" s="1"/>
  <c r="BO17" i="14"/>
  <c r="BP51" i="14"/>
  <c r="D51" i="14" s="1"/>
  <c r="DN63" i="14"/>
  <c r="BR41" i="14"/>
  <c r="BQ51" i="14"/>
  <c r="E51" i="14" s="1"/>
  <c r="DL94" i="14"/>
  <c r="DM94" i="14" s="1"/>
  <c r="DN67" i="14"/>
  <c r="BR51" i="14"/>
  <c r="DM113" i="14"/>
  <c r="BQ41" i="14"/>
  <c r="E41" i="14" s="1"/>
  <c r="BO41" i="14"/>
  <c r="DB94" i="14"/>
  <c r="DL64" i="14"/>
  <c r="DM92" i="14"/>
  <c r="DO27" i="14"/>
  <c r="DN93" i="14"/>
  <c r="BO64" i="14"/>
  <c r="BQ15" i="14"/>
  <c r="E15" i="14" s="1"/>
  <c r="BR64" i="14"/>
  <c r="BR15" i="14"/>
  <c r="DN92" i="14"/>
  <c r="BO21" i="14"/>
  <c r="CQ156" i="14"/>
  <c r="DO26" i="14"/>
  <c r="DN83" i="14"/>
  <c r="U83" i="14" s="1"/>
  <c r="DK69" i="14"/>
  <c r="CP71" i="14"/>
  <c r="CQ71" i="14" s="1"/>
  <c r="CQ46" i="14"/>
  <c r="CF68" i="14"/>
  <c r="DO17" i="14"/>
  <c r="DK64" i="14"/>
  <c r="BQ79" i="14"/>
  <c r="E79" i="14" s="1"/>
  <c r="BO97" i="14"/>
  <c r="DN82" i="14"/>
  <c r="U82" i="14" s="1"/>
  <c r="DO69" i="14"/>
  <c r="CO84" i="14"/>
  <c r="CQ27" i="14"/>
  <c r="DM27" i="14"/>
  <c r="DM46" i="14"/>
  <c r="CQ40" i="14"/>
  <c r="D17" i="26"/>
  <c r="CN91" i="14"/>
  <c r="DB69" i="14"/>
  <c r="CQ17" i="14"/>
  <c r="BQ84" i="14"/>
  <c r="E84" i="14" s="1"/>
  <c r="C17" i="26"/>
  <c r="DN85" i="14"/>
  <c r="DP30" i="14"/>
  <c r="CF84" i="14"/>
  <c r="BR84" i="14"/>
  <c r="B36" i="26"/>
  <c r="A36" i="26"/>
  <c r="C36" i="26"/>
  <c r="D36" i="26"/>
  <c r="B19" i="26"/>
  <c r="A17" i="26"/>
  <c r="DM176" i="14"/>
  <c r="DP176" i="14" s="1"/>
  <c r="DK81" i="14"/>
  <c r="CF69" i="14"/>
  <c r="DN151" i="14"/>
  <c r="CF71" i="14"/>
  <c r="BP21" i="14"/>
  <c r="D21" i="14" s="1"/>
  <c r="DL81" i="14"/>
  <c r="DM39" i="14"/>
  <c r="DM15" i="14"/>
  <c r="DN87" i="14"/>
  <c r="BP79" i="14"/>
  <c r="D79" i="14" s="1"/>
  <c r="BR21" i="14"/>
  <c r="DO86" i="14"/>
  <c r="CQ15" i="14"/>
  <c r="CQ26" i="14"/>
  <c r="CF94" i="14"/>
  <c r="DB97" i="14"/>
  <c r="DM188" i="14"/>
  <c r="DP188" i="14" s="1"/>
  <c r="CF79" i="14"/>
  <c r="DO51" i="14"/>
  <c r="CP97" i="14"/>
  <c r="AQ21" i="23"/>
  <c r="AR21" i="23" s="1"/>
  <c r="X21" i="23" s="1"/>
  <c r="DB71" i="14"/>
  <c r="D19" i="26"/>
  <c r="CO81" i="14"/>
  <c r="EM18" i="14"/>
  <c r="EN18" i="14" s="1"/>
  <c r="EO18" i="14" s="1"/>
  <c r="DL69" i="14"/>
  <c r="DB84" i="14"/>
  <c r="DO91" i="14"/>
  <c r="DB91" i="14"/>
  <c r="BP91" i="14"/>
  <c r="D91" i="14" s="1"/>
  <c r="DJ86" i="14"/>
  <c r="DM86" i="14" s="1"/>
  <c r="DO97" i="14"/>
  <c r="CQ51" i="14"/>
  <c r="CQ39" i="14"/>
  <c r="DJ91" i="14"/>
  <c r="DN95" i="14"/>
  <c r="DM17" i="14"/>
  <c r="BQ17" i="14"/>
  <c r="E17" i="14" s="1"/>
  <c r="BP17" i="14"/>
  <c r="D17" i="14" s="1"/>
  <c r="C19" i="26"/>
  <c r="BO91" i="14"/>
  <c r="DN176" i="14"/>
  <c r="BO39" i="14"/>
  <c r="DN90" i="14"/>
  <c r="EM16" i="14"/>
  <c r="EN16" i="14" s="1"/>
  <c r="EO16" i="14" s="1"/>
  <c r="DB81" i="14"/>
  <c r="CF97" i="14"/>
  <c r="BO79" i="14"/>
  <c r="H79" i="14" s="1"/>
  <c r="DB79" i="14"/>
  <c r="AQ19" i="23"/>
  <c r="AR19" i="23" s="1"/>
  <c r="W19" i="23" s="1"/>
  <c r="BQ97" i="14"/>
  <c r="E97" i="14" s="1"/>
  <c r="BP97" i="14"/>
  <c r="D97" i="14" s="1"/>
  <c r="DB86" i="14"/>
  <c r="CF86" i="14"/>
  <c r="DP24" i="14"/>
  <c r="CQ41" i="14"/>
  <c r="AQ29" i="23"/>
  <c r="AR29" i="23" s="1"/>
  <c r="AS29" i="23" s="1"/>
  <c r="EM11" i="14"/>
  <c r="EN11" i="14" s="1"/>
  <c r="EO11" i="14" s="1"/>
  <c r="CP86" i="14"/>
  <c r="CQ86" i="14" s="1"/>
  <c r="AQ30" i="23"/>
  <c r="AR30" i="23" s="1"/>
  <c r="Q30" i="23" s="1"/>
  <c r="CX30" i="23" s="1"/>
  <c r="EM17" i="14"/>
  <c r="EN17" i="14" s="1"/>
  <c r="EO17" i="14" s="1"/>
  <c r="DO41" i="14"/>
  <c r="AQ26" i="23"/>
  <c r="AR26" i="23" s="1"/>
  <c r="M26" i="23" s="1"/>
  <c r="CD26" i="23" s="1"/>
  <c r="DO39" i="14"/>
  <c r="AQ27" i="23"/>
  <c r="AR27" i="23" s="1"/>
  <c r="AH27" i="23" s="1"/>
  <c r="AQ12" i="23"/>
  <c r="AR12" i="23" s="1"/>
  <c r="Z12" i="23" s="1"/>
  <c r="AQ28" i="23"/>
  <c r="AR28" i="23" s="1"/>
  <c r="Y28" i="23" s="1"/>
  <c r="AQ16" i="23"/>
  <c r="AR16" i="23" s="1"/>
  <c r="P16" i="23" s="1"/>
  <c r="CW16" i="23" s="1"/>
  <c r="AQ18" i="23"/>
  <c r="AR18" i="23" s="1"/>
  <c r="D18" i="23" s="1"/>
  <c r="AQ15" i="23"/>
  <c r="AR15" i="23" s="1"/>
  <c r="AJ15" i="23" s="1"/>
  <c r="AQ13" i="23"/>
  <c r="AR13" i="23" s="1"/>
  <c r="G13" i="23" s="1"/>
  <c r="AQ23" i="23"/>
  <c r="AR23" i="23" s="1"/>
  <c r="AI23" i="23" s="1"/>
  <c r="AQ11" i="23"/>
  <c r="AR11" i="23" s="1"/>
  <c r="X11" i="23" s="1"/>
  <c r="AQ20" i="23"/>
  <c r="AR20" i="23" s="1"/>
  <c r="H20" i="23" s="1"/>
  <c r="AQ25" i="23"/>
  <c r="AR25" i="23" s="1"/>
  <c r="P25" i="23" s="1"/>
  <c r="CW25" i="23" s="1"/>
  <c r="CN97" i="14"/>
  <c r="DK97" i="14"/>
  <c r="DM41" i="14"/>
  <c r="DM51" i="14"/>
  <c r="AQ24" i="23"/>
  <c r="AR24" i="23" s="1"/>
  <c r="AJ24" i="23" s="1"/>
  <c r="AQ22" i="23"/>
  <c r="AR22" i="23" s="1"/>
  <c r="L22" i="23" s="1"/>
  <c r="CC22" i="23" s="1"/>
  <c r="AQ17" i="23"/>
  <c r="AR17" i="23" s="1"/>
  <c r="AI17" i="23" s="1"/>
  <c r="AQ14" i="23"/>
  <c r="AR14" i="23" s="1"/>
  <c r="O14" i="23" s="1"/>
  <c r="CV14" i="23" s="1"/>
  <c r="CJ78" i="14"/>
  <c r="DO78" i="14" s="1"/>
  <c r="V78" i="14" s="1"/>
  <c r="BP46" i="14"/>
  <c r="D46" i="14" s="1"/>
  <c r="EM13" i="14"/>
  <c r="EN13" i="14" s="1"/>
  <c r="EO13" i="14" s="1"/>
  <c r="EM22" i="14"/>
  <c r="EN22" i="14" s="1"/>
  <c r="EO22" i="14" s="1"/>
  <c r="EM25" i="14"/>
  <c r="EN25" i="14" s="1"/>
  <c r="EO25" i="14" s="1"/>
  <c r="EM14" i="14"/>
  <c r="EN14" i="14" s="1"/>
  <c r="EO14" i="14" s="1"/>
  <c r="BQ46" i="14"/>
  <c r="E46" i="14" s="1"/>
  <c r="BT127" i="14"/>
  <c r="BU127" i="14" s="1"/>
  <c r="BV127" i="14" s="1"/>
  <c r="F127" i="14"/>
  <c r="EM15" i="14"/>
  <c r="EN15" i="14" s="1"/>
  <c r="EO15" i="14" s="1"/>
  <c r="EM20" i="14"/>
  <c r="EN20" i="14" s="1"/>
  <c r="EO20" i="14" s="1"/>
  <c r="EM28" i="14"/>
  <c r="EN28" i="14" s="1"/>
  <c r="EO28" i="14" s="1"/>
  <c r="BR14" i="14"/>
  <c r="BO14" i="14"/>
  <c r="BQ14" i="14"/>
  <c r="E14" i="14" s="1"/>
  <c r="EM26" i="14"/>
  <c r="EN26" i="14" s="1"/>
  <c r="EO26" i="14" s="1"/>
  <c r="BO46" i="14"/>
  <c r="DC127" i="14"/>
  <c r="DJ127" i="14" s="1"/>
  <c r="DF127" i="14"/>
  <c r="DD127" i="14"/>
  <c r="DK127" i="14" s="1"/>
  <c r="CI127" i="14"/>
  <c r="CP127" i="14" s="1"/>
  <c r="CJ127" i="14"/>
  <c r="CG127" i="14"/>
  <c r="CN127" i="14" s="1"/>
  <c r="CH127" i="14"/>
  <c r="CO127" i="14" s="1"/>
  <c r="DE127" i="14"/>
  <c r="DL127" i="14" s="1"/>
  <c r="EM23" i="14"/>
  <c r="EN23" i="14" s="1"/>
  <c r="EO23" i="14" s="1"/>
  <c r="EM30" i="14"/>
  <c r="EN30" i="14" s="1"/>
  <c r="EO30" i="14" s="1"/>
  <c r="EM12" i="14"/>
  <c r="EN12" i="14" s="1"/>
  <c r="EO12" i="14" s="1"/>
  <c r="EM24" i="14"/>
  <c r="EN24" i="14" s="1"/>
  <c r="EO24" i="14" s="1"/>
  <c r="CQ14" i="14"/>
  <c r="EM21" i="14"/>
  <c r="EN21" i="14" s="1"/>
  <c r="EO21" i="14" s="1"/>
  <c r="EM19" i="14"/>
  <c r="EN19" i="14" s="1"/>
  <c r="EO19" i="14" s="1"/>
  <c r="EM29" i="14"/>
  <c r="EN29" i="14" s="1"/>
  <c r="EO29" i="14" s="1"/>
  <c r="EM27" i="14"/>
  <c r="EN27" i="14" s="1"/>
  <c r="EO27" i="14" s="1"/>
  <c r="DM14" i="14"/>
  <c r="CQ21" i="14"/>
  <c r="BP39" i="14"/>
  <c r="D39" i="14" s="1"/>
  <c r="BR39" i="14"/>
  <c r="CF80" i="14"/>
  <c r="DO21" i="14"/>
  <c r="DM21" i="14"/>
  <c r="BP80" i="14"/>
  <c r="D80" i="14" s="1"/>
  <c r="BR80" i="14"/>
  <c r="BS80" i="14" s="1"/>
  <c r="BO80" i="14"/>
  <c r="H80" i="14" s="1"/>
  <c r="BQ80" i="14"/>
  <c r="E80" i="14" s="1"/>
  <c r="DB80" i="14"/>
  <c r="BT172" i="14"/>
  <c r="BU172" i="14" s="1"/>
  <c r="BV172" i="14" s="1"/>
  <c r="F172" i="14"/>
  <c r="CJ172" i="14"/>
  <c r="CH172" i="14"/>
  <c r="CO172" i="14" s="1"/>
  <c r="DF172" i="14"/>
  <c r="DC172" i="14"/>
  <c r="DJ172" i="14" s="1"/>
  <c r="DD172" i="14"/>
  <c r="DK172" i="14" s="1"/>
  <c r="DE172" i="14"/>
  <c r="DL172" i="14" s="1"/>
  <c r="CG172" i="14"/>
  <c r="CN172" i="14" s="1"/>
  <c r="CI172" i="14"/>
  <c r="CP172" i="14" s="1"/>
  <c r="DN156" i="14"/>
  <c r="DO33" i="14"/>
  <c r="V33" i="14" s="1"/>
  <c r="DF126" i="14"/>
  <c r="DE126" i="14"/>
  <c r="DL126" i="14" s="1"/>
  <c r="CH126" i="14"/>
  <c r="CO126" i="14" s="1"/>
  <c r="CG126" i="14"/>
  <c r="CN126" i="14" s="1"/>
  <c r="CI126" i="14"/>
  <c r="CP126" i="14" s="1"/>
  <c r="CJ126" i="14"/>
  <c r="DD126" i="14"/>
  <c r="DK126" i="14" s="1"/>
  <c r="DC126" i="14"/>
  <c r="DJ126" i="14" s="1"/>
  <c r="DN188" i="14"/>
  <c r="BT126" i="14"/>
  <c r="BU126" i="14" s="1"/>
  <c r="BV126" i="14" s="1"/>
  <c r="F126" i="14"/>
  <c r="DM156" i="14"/>
  <c r="F170" i="14"/>
  <c r="BT170" i="14"/>
  <c r="BU170" i="14" s="1"/>
  <c r="BV170" i="14" s="1"/>
  <c r="DM168" i="14"/>
  <c r="CI170" i="14"/>
  <c r="CP170" i="14" s="1"/>
  <c r="CG170" i="14"/>
  <c r="CN170" i="14" s="1"/>
  <c r="CH170" i="14"/>
  <c r="CO170" i="14" s="1"/>
  <c r="DC170" i="14"/>
  <c r="DJ170" i="14" s="1"/>
  <c r="DM170" i="14" s="1"/>
  <c r="CJ170" i="14"/>
  <c r="DF170" i="14"/>
  <c r="DE170" i="14"/>
  <c r="DL170" i="14" s="1"/>
  <c r="DD170" i="14"/>
  <c r="DK170" i="14" s="1"/>
  <c r="HA22" i="20"/>
  <c r="HB21" i="20"/>
  <c r="HC21" i="20" s="1"/>
  <c r="DN185" i="14"/>
  <c r="GN21" i="20"/>
  <c r="GO20" i="20"/>
  <c r="GP20" i="20" s="1"/>
  <c r="DN187" i="14"/>
  <c r="DP178" i="14"/>
  <c r="F79" i="14"/>
  <c r="BT79" i="14"/>
  <c r="BU79" i="14" s="1"/>
  <c r="BV79" i="14" s="1"/>
  <c r="DP25" i="14"/>
  <c r="CQ168" i="14"/>
  <c r="DN140" i="14"/>
  <c r="CQ111" i="14"/>
  <c r="DN124" i="14"/>
  <c r="U124" i="14" s="1"/>
  <c r="DP175" i="14"/>
  <c r="DM142" i="14"/>
  <c r="DP150" i="14"/>
  <c r="C34" i="26"/>
  <c r="B34" i="26"/>
  <c r="A34" i="26"/>
  <c r="D34" i="26"/>
  <c r="DC32" i="14"/>
  <c r="CH32" i="14"/>
  <c r="CJ32" i="14"/>
  <c r="CG32" i="14"/>
  <c r="CI32" i="14"/>
  <c r="DF32" i="14"/>
  <c r="DE32" i="14"/>
  <c r="DD32" i="14"/>
  <c r="DN105" i="14"/>
  <c r="U105" i="14" s="1"/>
  <c r="DP93" i="14"/>
  <c r="CQ141" i="14"/>
  <c r="F32" i="14"/>
  <c r="BT32" i="14"/>
  <c r="BU32" i="14" s="1"/>
  <c r="BV32" i="14" s="1"/>
  <c r="DN103" i="14"/>
  <c r="U103" i="14" s="1"/>
  <c r="CQ139" i="14"/>
  <c r="DM181" i="14"/>
  <c r="DM187" i="14"/>
  <c r="DP16" i="14"/>
  <c r="DN183" i="14"/>
  <c r="DN131" i="14"/>
  <c r="BQ103" i="14"/>
  <c r="E103" i="14" s="1"/>
  <c r="BO103" i="14"/>
  <c r="H103" i="14" s="1"/>
  <c r="CH103" i="14" s="1"/>
  <c r="CO103" i="14" s="1"/>
  <c r="DP72" i="14"/>
  <c r="DM130" i="14"/>
  <c r="CQ108" i="14"/>
  <c r="CQ142" i="14"/>
  <c r="CQ120" i="14"/>
  <c r="DP158" i="14"/>
  <c r="CQ137" i="14"/>
  <c r="CQ186" i="14"/>
  <c r="DN174" i="14"/>
  <c r="DN130" i="14"/>
  <c r="BP103" i="14"/>
  <c r="D103" i="14" s="1"/>
  <c r="DN107" i="14"/>
  <c r="U107" i="14" s="1"/>
  <c r="DN132" i="14"/>
  <c r="DP179" i="14"/>
  <c r="DP95" i="14"/>
  <c r="DM143" i="14"/>
  <c r="BR103" i="14"/>
  <c r="BS103" i="14" s="1"/>
  <c r="BT103" i="14" s="1"/>
  <c r="BU103" i="14" s="1"/>
  <c r="BV103" i="14" s="1"/>
  <c r="DN177" i="14"/>
  <c r="DN139" i="14"/>
  <c r="DN119" i="14"/>
  <c r="DP138" i="14"/>
  <c r="CQ177" i="14"/>
  <c r="DM120" i="14"/>
  <c r="CQ174" i="14"/>
  <c r="DM185" i="14"/>
  <c r="CQ181" i="14"/>
  <c r="DM136" i="14"/>
  <c r="DM111" i="14"/>
  <c r="DP65" i="14"/>
  <c r="CQ189" i="14"/>
  <c r="CQ187" i="14"/>
  <c r="DM78" i="14"/>
  <c r="DP78" i="14" s="1"/>
  <c r="W78" i="14" s="1"/>
  <c r="AJ78" i="14" s="1"/>
  <c r="EK78" i="14" s="1"/>
  <c r="EL78" i="14" s="1"/>
  <c r="DM115" i="14"/>
  <c r="DN128" i="14"/>
  <c r="U128" i="14" s="1"/>
  <c r="CQ183" i="14"/>
  <c r="CQ131" i="14"/>
  <c r="DN142" i="14"/>
  <c r="DN115" i="14"/>
  <c r="CQ132" i="14"/>
  <c r="DN170" i="14"/>
  <c r="U170" i="14" s="1"/>
  <c r="DM117" i="14"/>
  <c r="DM189" i="14"/>
  <c r="DM132" i="14"/>
  <c r="DN182" i="14"/>
  <c r="DN126" i="14"/>
  <c r="U126" i="14" s="1"/>
  <c r="DM119" i="14"/>
  <c r="DM183" i="14"/>
  <c r="DN143" i="14"/>
  <c r="DM184" i="14"/>
  <c r="DN141" i="14"/>
  <c r="DN127" i="14"/>
  <c r="U127" i="14" s="1"/>
  <c r="DN137" i="14"/>
  <c r="CQ143" i="14"/>
  <c r="DN171" i="14"/>
  <c r="U171" i="14" s="1"/>
  <c r="DN134" i="14"/>
  <c r="DP167" i="14"/>
  <c r="DP159" i="14"/>
  <c r="DM134" i="14"/>
  <c r="DM186" i="14"/>
  <c r="CQ114" i="14"/>
  <c r="DN136" i="14"/>
  <c r="DM141" i="14"/>
  <c r="CQ119" i="14"/>
  <c r="CQ130" i="14"/>
  <c r="DN180" i="14"/>
  <c r="CQ134" i="14"/>
  <c r="DM114" i="14"/>
  <c r="DM122" i="14"/>
  <c r="CQ115" i="14"/>
  <c r="DM131" i="14"/>
  <c r="CQ140" i="14"/>
  <c r="DM180" i="14"/>
  <c r="DN189" i="14"/>
  <c r="CQ182" i="14"/>
  <c r="DM174" i="14"/>
  <c r="CQ122" i="14"/>
  <c r="CQ136" i="14"/>
  <c r="DN125" i="14"/>
  <c r="U125" i="14" s="1"/>
  <c r="DN129" i="14"/>
  <c r="U129" i="14" s="1"/>
  <c r="BQ183" i="14"/>
  <c r="E183" i="14" s="1"/>
  <c r="BP183" i="14"/>
  <c r="D183" i="14" s="1"/>
  <c r="BR183" i="14"/>
  <c r="BO183" i="14"/>
  <c r="BP182" i="14"/>
  <c r="D182" i="14" s="1"/>
  <c r="BR182" i="14"/>
  <c r="BQ182" i="14"/>
  <c r="E182" i="14" s="1"/>
  <c r="BO182" i="14"/>
  <c r="BQ187" i="14"/>
  <c r="E187" i="14" s="1"/>
  <c r="BR187" i="14"/>
  <c r="BP187" i="14"/>
  <c r="D187" i="14" s="1"/>
  <c r="BO187" i="14"/>
  <c r="BQ109" i="14"/>
  <c r="E109" i="14" s="1"/>
  <c r="BP109" i="14"/>
  <c r="D109" i="14" s="1"/>
  <c r="BO109" i="14"/>
  <c r="BR109" i="14"/>
  <c r="BR173" i="14"/>
  <c r="BS173" i="14" s="1"/>
  <c r="BO173" i="14"/>
  <c r="H173" i="14" s="1"/>
  <c r="BP173" i="14"/>
  <c r="D173" i="14" s="1"/>
  <c r="BQ173" i="14"/>
  <c r="E173" i="14" s="1"/>
  <c r="BO19" i="14"/>
  <c r="BP19" i="14"/>
  <c r="D19" i="14" s="1"/>
  <c r="BR19" i="14"/>
  <c r="BQ19" i="14"/>
  <c r="E19" i="14" s="1"/>
  <c r="BP132" i="14"/>
  <c r="D132" i="14" s="1"/>
  <c r="BQ132" i="14"/>
  <c r="E132" i="14" s="1"/>
  <c r="BO132" i="14"/>
  <c r="BR132" i="14"/>
  <c r="BQ13" i="14"/>
  <c r="E13" i="14" s="1"/>
  <c r="BO13" i="14"/>
  <c r="BR13" i="14"/>
  <c r="BP13" i="14"/>
  <c r="D13" i="14" s="1"/>
  <c r="BO117" i="14"/>
  <c r="BP117" i="14"/>
  <c r="D117" i="14" s="1"/>
  <c r="BQ117" i="14"/>
  <c r="E117" i="14" s="1"/>
  <c r="BR117" i="14"/>
  <c r="BP143" i="14"/>
  <c r="D143" i="14" s="1"/>
  <c r="BR143" i="14"/>
  <c r="BQ143" i="14"/>
  <c r="E143" i="14" s="1"/>
  <c r="BO143" i="14"/>
  <c r="CQ184" i="14"/>
  <c r="DN114" i="14"/>
  <c r="BR128" i="14"/>
  <c r="BS128" i="14" s="1"/>
  <c r="BO128" i="14"/>
  <c r="H128" i="14" s="1"/>
  <c r="BQ128" i="14"/>
  <c r="E128" i="14" s="1"/>
  <c r="BP128" i="14"/>
  <c r="D128" i="14" s="1"/>
  <c r="DM140" i="14"/>
  <c r="BR129" i="14"/>
  <c r="BS129" i="14" s="1"/>
  <c r="BP129" i="14"/>
  <c r="D129" i="14" s="1"/>
  <c r="BO129" i="14"/>
  <c r="H129" i="14" s="1"/>
  <c r="BQ129" i="14"/>
  <c r="E129" i="14" s="1"/>
  <c r="BQ107" i="14"/>
  <c r="E107" i="14" s="1"/>
  <c r="BO107" i="14"/>
  <c r="H107" i="14" s="1"/>
  <c r="BR107" i="14"/>
  <c r="BS107" i="14" s="1"/>
  <c r="BP107" i="14"/>
  <c r="D107" i="14" s="1"/>
  <c r="BQ185" i="14"/>
  <c r="E185" i="14" s="1"/>
  <c r="BP185" i="14"/>
  <c r="D185" i="14" s="1"/>
  <c r="BO185" i="14"/>
  <c r="BR185" i="14"/>
  <c r="DM121" i="14"/>
  <c r="DM177" i="14"/>
  <c r="BR171" i="14"/>
  <c r="BS171" i="14" s="1"/>
  <c r="BP171" i="14"/>
  <c r="D171" i="14" s="1"/>
  <c r="BQ171" i="14"/>
  <c r="E171" i="14" s="1"/>
  <c r="BO171" i="14"/>
  <c r="H171" i="14" s="1"/>
  <c r="BP115" i="14"/>
  <c r="D115" i="14" s="1"/>
  <c r="BR115" i="14"/>
  <c r="BQ115" i="14"/>
  <c r="E115" i="14" s="1"/>
  <c r="BO115" i="14"/>
  <c r="BQ136" i="14"/>
  <c r="E136" i="14" s="1"/>
  <c r="BO136" i="14"/>
  <c r="BP136" i="14"/>
  <c r="D136" i="14" s="1"/>
  <c r="BR136" i="14"/>
  <c r="DN122" i="14"/>
  <c r="BT149" i="14"/>
  <c r="BU149" i="14" s="1"/>
  <c r="F149" i="14"/>
  <c r="DM182" i="14"/>
  <c r="DN172" i="14"/>
  <c r="U172" i="14" s="1"/>
  <c r="DN111" i="14"/>
  <c r="DN121" i="14"/>
  <c r="DM139" i="14"/>
  <c r="BO124" i="14"/>
  <c r="H124" i="14" s="1"/>
  <c r="BQ124" i="14"/>
  <c r="E124" i="14" s="1"/>
  <c r="BR124" i="14"/>
  <c r="BS124" i="14" s="1"/>
  <c r="BP124" i="14"/>
  <c r="D124" i="14" s="1"/>
  <c r="DN181" i="14"/>
  <c r="CJ149" i="14"/>
  <c r="DD149" i="14"/>
  <c r="DK149" i="14" s="1"/>
  <c r="DC149" i="14"/>
  <c r="DJ149" i="14" s="1"/>
  <c r="DF149" i="14"/>
  <c r="CH149" i="14"/>
  <c r="CO149" i="14" s="1"/>
  <c r="CG149" i="14"/>
  <c r="CN149" i="14" s="1"/>
  <c r="CI149" i="14"/>
  <c r="CP149" i="14" s="1"/>
  <c r="DE149" i="14"/>
  <c r="DL149" i="14" s="1"/>
  <c r="BP134" i="14"/>
  <c r="D134" i="14" s="1"/>
  <c r="BO134" i="14"/>
  <c r="BQ134" i="14"/>
  <c r="E134" i="14" s="1"/>
  <c r="BR134" i="14"/>
  <c r="DN173" i="14"/>
  <c r="U173" i="14" s="1"/>
  <c r="BP184" i="14"/>
  <c r="D184" i="14" s="1"/>
  <c r="BO184" i="14"/>
  <c r="BR184" i="14"/>
  <c r="BQ184" i="14"/>
  <c r="E184" i="14" s="1"/>
  <c r="CQ180" i="14"/>
  <c r="BP125" i="14"/>
  <c r="D125" i="14" s="1"/>
  <c r="BO125" i="14"/>
  <c r="H125" i="14" s="1"/>
  <c r="BR125" i="14"/>
  <c r="BS125" i="14" s="1"/>
  <c r="BQ125" i="14"/>
  <c r="E125" i="14" s="1"/>
  <c r="BQ29" i="14"/>
  <c r="E29" i="14" s="1"/>
  <c r="BO29" i="14"/>
  <c r="BR29" i="14"/>
  <c r="BP29" i="14"/>
  <c r="D29" i="14" s="1"/>
  <c r="BQ119" i="14"/>
  <c r="E119" i="14" s="1"/>
  <c r="BP119" i="14"/>
  <c r="D119" i="14" s="1"/>
  <c r="BO119" i="14"/>
  <c r="BR119" i="14"/>
  <c r="BR140" i="14"/>
  <c r="BQ140" i="14"/>
  <c r="E140" i="14" s="1"/>
  <c r="BO140" i="14"/>
  <c r="BP140" i="14"/>
  <c r="D140" i="14" s="1"/>
  <c r="CQ121" i="14"/>
  <c r="BP116" i="14"/>
  <c r="D116" i="14" s="1"/>
  <c r="BO116" i="14"/>
  <c r="BQ116" i="14"/>
  <c r="E116" i="14" s="1"/>
  <c r="BR116" i="14"/>
  <c r="CQ185" i="14"/>
  <c r="DM137" i="14"/>
  <c r="DN184" i="14"/>
  <c r="DN186" i="14"/>
  <c r="BV149" i="14"/>
  <c r="CQ105" i="14" l="1"/>
  <c r="CQ162" i="14"/>
  <c r="DM172" i="14"/>
  <c r="CQ104" i="14"/>
  <c r="CQ57" i="14"/>
  <c r="CQ170" i="14"/>
  <c r="CQ172" i="14"/>
  <c r="CQ127" i="14"/>
  <c r="DP127" i="14" s="1"/>
  <c r="W127" i="14" s="1"/>
  <c r="AJ127" i="14" s="1"/>
  <c r="EK127" i="14" s="1"/>
  <c r="EL127" i="14" s="1"/>
  <c r="DM126" i="14"/>
  <c r="CQ126" i="14"/>
  <c r="DM127" i="14"/>
  <c r="DP166" i="14"/>
  <c r="DO105" i="14"/>
  <c r="V105" i="14" s="1"/>
  <c r="CQ106" i="14"/>
  <c r="DM57" i="14"/>
  <c r="DM105" i="14"/>
  <c r="DP105" i="14" s="1"/>
  <c r="W105" i="14" s="1"/>
  <c r="AJ105" i="14" s="1"/>
  <c r="EK105" i="14" s="1"/>
  <c r="EL105" i="14" s="1"/>
  <c r="DM106" i="14"/>
  <c r="DP106" i="14" s="1"/>
  <c r="W106" i="14" s="1"/>
  <c r="AJ106" i="14" s="1"/>
  <c r="EK106" i="14" s="1"/>
  <c r="EL106" i="14" s="1"/>
  <c r="DM33" i="14"/>
  <c r="CQ33" i="14"/>
  <c r="CK32" i="14"/>
  <c r="CN32" i="14" s="1"/>
  <c r="CM32" i="14"/>
  <c r="CP32" i="14" s="1"/>
  <c r="DI32" i="14"/>
  <c r="DL32" i="14" s="1"/>
  <c r="DH32" i="14"/>
  <c r="DK32" i="14" s="1"/>
  <c r="DG32" i="14"/>
  <c r="CL32" i="14"/>
  <c r="CO32" i="14" s="1"/>
  <c r="DJ32" i="14"/>
  <c r="DM82" i="14"/>
  <c r="DP82" i="14" s="1"/>
  <c r="W82" i="14" s="1"/>
  <c r="AJ82" i="14" s="1"/>
  <c r="EK82" i="14" s="1"/>
  <c r="EL82" i="14" s="1"/>
  <c r="CQ82" i="14"/>
  <c r="DP12" i="14"/>
  <c r="DN117" i="14"/>
  <c r="CQ154" i="14"/>
  <c r="DP154" i="14" s="1"/>
  <c r="DP161" i="14"/>
  <c r="DN168" i="14"/>
  <c r="CQ133" i="14"/>
  <c r="CQ109" i="14"/>
  <c r="DP109" i="14" s="1"/>
  <c r="DP113" i="14"/>
  <c r="DN109" i="14"/>
  <c r="DN116" i="14"/>
  <c r="DM116" i="14"/>
  <c r="DM104" i="14"/>
  <c r="DP59" i="14"/>
  <c r="DP26" i="14"/>
  <c r="CQ153" i="14"/>
  <c r="DP153" i="14" s="1"/>
  <c r="DN133" i="14"/>
  <c r="DN110" i="14"/>
  <c r="DN153" i="14"/>
  <c r="CQ116" i="14"/>
  <c r="DP160" i="14"/>
  <c r="DM58" i="14"/>
  <c r="DP110" i="14"/>
  <c r="CQ164" i="14"/>
  <c r="CQ68" i="14"/>
  <c r="DM164" i="14"/>
  <c r="DP19" i="14"/>
  <c r="CQ58" i="14"/>
  <c r="DP35" i="14"/>
  <c r="DM133" i="14"/>
  <c r="CQ163" i="14"/>
  <c r="DP163" i="14" s="1"/>
  <c r="DP36" i="14"/>
  <c r="DM112" i="14"/>
  <c r="DP112" i="14" s="1"/>
  <c r="CQ135" i="14"/>
  <c r="DP135" i="14" s="1"/>
  <c r="DN58" i="14"/>
  <c r="DM68" i="14"/>
  <c r="DN164" i="14"/>
  <c r="DN113" i="14"/>
  <c r="DN112" i="14"/>
  <c r="DN120" i="14"/>
  <c r="DN163" i="14"/>
  <c r="DP83" i="14"/>
  <c r="W83" i="14" s="1"/>
  <c r="AJ83" i="14" s="1"/>
  <c r="EK83" i="14" s="1"/>
  <c r="EL83" i="14" s="1"/>
  <c r="CJ173" i="14"/>
  <c r="DE173" i="14"/>
  <c r="DL173" i="14" s="1"/>
  <c r="DD173" i="14"/>
  <c r="DK173" i="14" s="1"/>
  <c r="DC173" i="14"/>
  <c r="DJ173" i="14" s="1"/>
  <c r="DF173" i="14"/>
  <c r="CI173" i="14"/>
  <c r="CP173" i="14" s="1"/>
  <c r="CH173" i="14"/>
  <c r="CO173" i="14" s="1"/>
  <c r="CG173" i="14"/>
  <c r="CN173" i="14" s="1"/>
  <c r="DN154" i="14"/>
  <c r="F173" i="14"/>
  <c r="BT173" i="14"/>
  <c r="BU173" i="14" s="1"/>
  <c r="BV173" i="14" s="1"/>
  <c r="DP162" i="14"/>
  <c r="BT104" i="14"/>
  <c r="BU104" i="14" s="1"/>
  <c r="BV104" i="14" s="1"/>
  <c r="DN104" i="14"/>
  <c r="U104" i="14" s="1"/>
  <c r="DN106" i="14"/>
  <c r="U106" i="14" s="1"/>
  <c r="DF106" i="14"/>
  <c r="DO106" i="14" s="1"/>
  <c r="V106" i="14" s="1"/>
  <c r="DP13" i="14"/>
  <c r="DO82" i="14"/>
  <c r="V82" i="14" s="1"/>
  <c r="DD107" i="14"/>
  <c r="DK107" i="14" s="1"/>
  <c r="DF107" i="14"/>
  <c r="DE107" i="14"/>
  <c r="DL107" i="14" s="1"/>
  <c r="DC107" i="14"/>
  <c r="DJ107" i="14" s="1"/>
  <c r="CG107" i="14"/>
  <c r="CN107" i="14" s="1"/>
  <c r="CH107" i="14"/>
  <c r="CO107" i="14" s="1"/>
  <c r="CJ107" i="14"/>
  <c r="CI107" i="14"/>
  <c r="CP107" i="14" s="1"/>
  <c r="BT107" i="14"/>
  <c r="BU107" i="14" s="1"/>
  <c r="BV107" i="14" s="1"/>
  <c r="F107" i="14"/>
  <c r="DM97" i="14"/>
  <c r="DN74" i="14"/>
  <c r="DP57" i="14"/>
  <c r="W57" i="14" s="1"/>
  <c r="AJ57" i="14" s="1"/>
  <c r="EK57" i="14" s="1"/>
  <c r="EL57" i="14" s="1"/>
  <c r="EM73" i="14" s="1"/>
  <c r="EN73" i="14" s="1"/>
  <c r="EO73" i="14" s="1"/>
  <c r="L21" i="23"/>
  <c r="CC21" i="23" s="1"/>
  <c r="DP23" i="14"/>
  <c r="DP40" i="14"/>
  <c r="DM74" i="14"/>
  <c r="DP74" i="14" s="1"/>
  <c r="DP63" i="14"/>
  <c r="DP38" i="14"/>
  <c r="DN64" i="14"/>
  <c r="DN97" i="14"/>
  <c r="V29" i="23"/>
  <c r="DN88" i="14"/>
  <c r="DN68" i="14"/>
  <c r="AH28" i="23"/>
  <c r="V13" i="23"/>
  <c r="AC30" i="23"/>
  <c r="DM84" i="14"/>
  <c r="DM66" i="14"/>
  <c r="DP66" i="14" s="1"/>
  <c r="M28" i="23"/>
  <c r="CD28" i="23" s="1"/>
  <c r="C14" i="23"/>
  <c r="N13" i="23"/>
  <c r="CE13" i="23" s="1"/>
  <c r="O29" i="23"/>
  <c r="CV29" i="23" s="1"/>
  <c r="DP29" i="14"/>
  <c r="CQ97" i="14"/>
  <c r="AL22" i="23"/>
  <c r="F11" i="23"/>
  <c r="DO104" i="14"/>
  <c r="V104" i="14" s="1"/>
  <c r="AA28" i="23"/>
  <c r="AD14" i="23"/>
  <c r="E14" i="23"/>
  <c r="AC29" i="23"/>
  <c r="T29" i="23"/>
  <c r="DA29" i="23" s="1"/>
  <c r="X30" i="23"/>
  <c r="Z28" i="23"/>
  <c r="AG28" i="23"/>
  <c r="X13" i="23"/>
  <c r="F29" i="23"/>
  <c r="AI29" i="23"/>
  <c r="AG30" i="23"/>
  <c r="AL28" i="23"/>
  <c r="X28" i="23"/>
  <c r="D14" i="23"/>
  <c r="M13" i="23"/>
  <c r="CD13" i="23" s="1"/>
  <c r="AH30" i="23"/>
  <c r="R26" i="23"/>
  <c r="CY26" i="23" s="1"/>
  <c r="AK26" i="23"/>
  <c r="AC26" i="23"/>
  <c r="AI25" i="23"/>
  <c r="CQ94" i="14"/>
  <c r="DP94" i="14" s="1"/>
  <c r="I13" i="23"/>
  <c r="BZ13" i="23" s="1"/>
  <c r="K14" i="23"/>
  <c r="CB14" i="23" s="1"/>
  <c r="V25" i="23"/>
  <c r="CQ84" i="14"/>
  <c r="DN66" i="14"/>
  <c r="O21" i="23"/>
  <c r="CV21" i="23" s="1"/>
  <c r="W21" i="23"/>
  <c r="AF21" i="23"/>
  <c r="DP92" i="14"/>
  <c r="F21" i="23"/>
  <c r="AC21" i="23"/>
  <c r="DN91" i="14"/>
  <c r="CQ91" i="14"/>
  <c r="DP96" i="14"/>
  <c r="DC34" i="14"/>
  <c r="CI34" i="14"/>
  <c r="DE34" i="14"/>
  <c r="T25" i="23"/>
  <c r="DA25" i="23" s="1"/>
  <c r="C25" i="23"/>
  <c r="M25" i="23"/>
  <c r="CD25" i="23" s="1"/>
  <c r="H25" i="23"/>
  <c r="N25" i="23"/>
  <c r="CE25" i="23" s="1"/>
  <c r="J25" i="23"/>
  <c r="CA25" i="23" s="1"/>
  <c r="AL14" i="23"/>
  <c r="AK13" i="23"/>
  <c r="L26" i="23"/>
  <c r="CC26" i="23" s="1"/>
  <c r="AA14" i="23"/>
  <c r="F14" i="23"/>
  <c r="V14" i="23"/>
  <c r="AG14" i="23"/>
  <c r="AE14" i="23"/>
  <c r="I14" i="23"/>
  <c r="BZ14" i="23" s="1"/>
  <c r="Q14" i="23"/>
  <c r="CX14" i="23" s="1"/>
  <c r="M14" i="23"/>
  <c r="CD14" i="23" s="1"/>
  <c r="X14" i="23"/>
  <c r="R14" i="23"/>
  <c r="CY14" i="23" s="1"/>
  <c r="N14" i="23"/>
  <c r="CE14" i="23" s="1"/>
  <c r="S14" i="23"/>
  <c r="CZ14" i="23" s="1"/>
  <c r="L14" i="23"/>
  <c r="CC14" i="23" s="1"/>
  <c r="Z14" i="23"/>
  <c r="AC14" i="23"/>
  <c r="U14" i="23"/>
  <c r="AI14" i="23"/>
  <c r="AJ14" i="23"/>
  <c r="AF14" i="23"/>
  <c r="AS14" i="23"/>
  <c r="Y14" i="23"/>
  <c r="AJ13" i="23"/>
  <c r="F13" i="23"/>
  <c r="D13" i="23"/>
  <c r="AH13" i="23"/>
  <c r="Q13" i="23"/>
  <c r="CX13" i="23" s="1"/>
  <c r="AE13" i="23"/>
  <c r="AB13" i="23"/>
  <c r="U13" i="23"/>
  <c r="AF13" i="23"/>
  <c r="E13" i="23"/>
  <c r="Y13" i="23"/>
  <c r="Z13" i="23"/>
  <c r="K13" i="23"/>
  <c r="CB13" i="23" s="1"/>
  <c r="L13" i="23"/>
  <c r="CC13" i="23" s="1"/>
  <c r="P13" i="23"/>
  <c r="CW13" i="23" s="1"/>
  <c r="T13" i="23"/>
  <c r="DA13" i="23" s="1"/>
  <c r="AD13" i="23"/>
  <c r="AC13" i="23"/>
  <c r="O13" i="23"/>
  <c r="CV13" i="23" s="1"/>
  <c r="W13" i="23"/>
  <c r="C13" i="23"/>
  <c r="R28" i="23"/>
  <c r="CY28" i="23" s="1"/>
  <c r="S28" i="23"/>
  <c r="CZ28" i="23" s="1"/>
  <c r="W28" i="23"/>
  <c r="D28" i="23"/>
  <c r="AB28" i="23"/>
  <c r="K28" i="23"/>
  <c r="CB28" i="23" s="1"/>
  <c r="H28" i="23"/>
  <c r="T28" i="23"/>
  <c r="DA28" i="23" s="1"/>
  <c r="AE28" i="23"/>
  <c r="F28" i="23"/>
  <c r="AJ28" i="23"/>
  <c r="L28" i="23"/>
  <c r="CC28" i="23" s="1"/>
  <c r="AI28" i="23"/>
  <c r="V28" i="23"/>
  <c r="G28" i="23"/>
  <c r="AC28" i="23"/>
  <c r="N28" i="23"/>
  <c r="CE28" i="23" s="1"/>
  <c r="U28" i="23"/>
  <c r="AS28" i="23"/>
  <c r="AB26" i="23"/>
  <c r="Q26" i="23"/>
  <c r="CX26" i="23" s="1"/>
  <c r="AE26" i="23"/>
  <c r="P26" i="23"/>
  <c r="CW26" i="23" s="1"/>
  <c r="AF26" i="23"/>
  <c r="W26" i="23"/>
  <c r="N26" i="23"/>
  <c r="CE26" i="23" s="1"/>
  <c r="CH26" i="23" s="1"/>
  <c r="AA26" i="23"/>
  <c r="H26" i="23"/>
  <c r="AL26" i="23"/>
  <c r="X26" i="23"/>
  <c r="J26" i="23"/>
  <c r="CA26" i="23" s="1"/>
  <c r="F26" i="23"/>
  <c r="Z30" i="23"/>
  <c r="E30" i="23"/>
  <c r="J30" i="23"/>
  <c r="CA30" i="23" s="1"/>
  <c r="AF30" i="23"/>
  <c r="AI30" i="23"/>
  <c r="Y30" i="23"/>
  <c r="AS30" i="23"/>
  <c r="D30" i="23"/>
  <c r="L30" i="23"/>
  <c r="CC30" i="23" s="1"/>
  <c r="V30" i="23"/>
  <c r="AJ30" i="23"/>
  <c r="R30" i="23"/>
  <c r="CY30" i="23" s="1"/>
  <c r="DC30" i="23" s="1"/>
  <c r="F30" i="23"/>
  <c r="P30" i="23"/>
  <c r="CW30" i="23" s="1"/>
  <c r="I30" i="23"/>
  <c r="BZ30" i="23" s="1"/>
  <c r="K29" i="23"/>
  <c r="CB29" i="23" s="1"/>
  <c r="AG29" i="23"/>
  <c r="Z29" i="23"/>
  <c r="AE29" i="23"/>
  <c r="I29" i="23"/>
  <c r="BZ29" i="23" s="1"/>
  <c r="AA29" i="23"/>
  <c r="E29" i="23"/>
  <c r="W29" i="23"/>
  <c r="AB29" i="23"/>
  <c r="H29" i="23"/>
  <c r="U29" i="23"/>
  <c r="AK29" i="23"/>
  <c r="M29" i="23"/>
  <c r="CD29" i="23" s="1"/>
  <c r="R29" i="23"/>
  <c r="CY29" i="23" s="1"/>
  <c r="S29" i="23"/>
  <c r="CZ29" i="23" s="1"/>
  <c r="X29" i="23"/>
  <c r="AJ29" i="23"/>
  <c r="P29" i="23"/>
  <c r="CW29" i="23" s="1"/>
  <c r="Q29" i="23"/>
  <c r="CX29" i="23" s="1"/>
  <c r="C29" i="23"/>
  <c r="N29" i="23"/>
  <c r="CE29" i="23" s="1"/>
  <c r="CH29" i="23" s="1"/>
  <c r="DN71" i="14"/>
  <c r="CG34" i="14"/>
  <c r="DN94" i="14"/>
  <c r="CH34" i="14"/>
  <c r="BT34" i="14"/>
  <c r="BU34" i="14" s="1"/>
  <c r="BV34" i="14" s="1"/>
  <c r="DD34" i="14"/>
  <c r="CJ34" i="14"/>
  <c r="DO34" i="14" s="1"/>
  <c r="V34" i="14" s="1"/>
  <c r="AF25" i="23"/>
  <c r="P14" i="23"/>
  <c r="CW14" i="23" s="1"/>
  <c r="DB14" i="23" s="1"/>
  <c r="AK14" i="23"/>
  <c r="H14" i="23"/>
  <c r="J14" i="23"/>
  <c r="CA14" i="23" s="1"/>
  <c r="T14" i="23"/>
  <c r="DA14" i="23" s="1"/>
  <c r="W14" i="23"/>
  <c r="G14" i="23"/>
  <c r="AB14" i="23"/>
  <c r="AH14" i="23"/>
  <c r="AJ25" i="23"/>
  <c r="AS25" i="23"/>
  <c r="U25" i="23"/>
  <c r="AD25" i="23"/>
  <c r="D25" i="23"/>
  <c r="G25" i="23"/>
  <c r="E25" i="23"/>
  <c r="S25" i="23"/>
  <c r="CZ25" i="23" s="1"/>
  <c r="AC25" i="23"/>
  <c r="Q25" i="23"/>
  <c r="CX25" i="23" s="1"/>
  <c r="AA25" i="23"/>
  <c r="W25" i="23"/>
  <c r="K25" i="23"/>
  <c r="CB25" i="23" s="1"/>
  <c r="L25" i="23"/>
  <c r="CC25" i="23" s="1"/>
  <c r="X25" i="23"/>
  <c r="O25" i="23"/>
  <c r="CV25" i="23" s="1"/>
  <c r="DB25" i="23" s="1"/>
  <c r="AH25" i="23"/>
  <c r="F25" i="23"/>
  <c r="AE25" i="23"/>
  <c r="AK25" i="23"/>
  <c r="AB25" i="23"/>
  <c r="I25" i="23"/>
  <c r="BZ25" i="23" s="1"/>
  <c r="AL25" i="23"/>
  <c r="Y25" i="23"/>
  <c r="R25" i="23"/>
  <c r="CY25" i="23" s="1"/>
  <c r="Z25" i="23"/>
  <c r="AG25" i="23"/>
  <c r="AG13" i="23"/>
  <c r="S13" i="23"/>
  <c r="CZ13" i="23" s="1"/>
  <c r="J13" i="23"/>
  <c r="CA13" i="23" s="1"/>
  <c r="AS13" i="23"/>
  <c r="R13" i="23"/>
  <c r="CY13" i="23" s="1"/>
  <c r="AL13" i="23"/>
  <c r="AI13" i="23"/>
  <c r="AA13" i="23"/>
  <c r="H13" i="23"/>
  <c r="E28" i="23"/>
  <c r="C28" i="23"/>
  <c r="I28" i="23"/>
  <c r="BZ28" i="23" s="1"/>
  <c r="AD28" i="23"/>
  <c r="AK28" i="23"/>
  <c r="O28" i="23"/>
  <c r="CV28" i="23" s="1"/>
  <c r="Q28" i="23"/>
  <c r="CX28" i="23" s="1"/>
  <c r="P28" i="23"/>
  <c r="CW28" i="23" s="1"/>
  <c r="J28" i="23"/>
  <c r="CA28" i="23" s="1"/>
  <c r="AF28" i="23"/>
  <c r="C26" i="23"/>
  <c r="Y26" i="23"/>
  <c r="AI26" i="23"/>
  <c r="E26" i="23"/>
  <c r="K26" i="23"/>
  <c r="CB26" i="23" s="1"/>
  <c r="V26" i="23"/>
  <c r="AD26" i="23"/>
  <c r="I26" i="23"/>
  <c r="BZ26" i="23" s="1"/>
  <c r="D26" i="23"/>
  <c r="AG26" i="23"/>
  <c r="S26" i="23"/>
  <c r="CZ26" i="23" s="1"/>
  <c r="AH26" i="23"/>
  <c r="AS26" i="23"/>
  <c r="O26" i="23"/>
  <c r="CV26" i="23" s="1"/>
  <c r="T26" i="23"/>
  <c r="DA26" i="23" s="1"/>
  <c r="G26" i="23"/>
  <c r="U26" i="23"/>
  <c r="AJ26" i="23"/>
  <c r="Z26" i="23"/>
  <c r="AB30" i="23"/>
  <c r="S30" i="23"/>
  <c r="CZ30" i="23" s="1"/>
  <c r="U30" i="23"/>
  <c r="AE30" i="23"/>
  <c r="M30" i="23"/>
  <c r="CD30" i="23" s="1"/>
  <c r="G30" i="23"/>
  <c r="W30" i="23"/>
  <c r="H30" i="23"/>
  <c r="AA30" i="23"/>
  <c r="AK30" i="23"/>
  <c r="AL30" i="23"/>
  <c r="C30" i="23"/>
  <c r="O30" i="23"/>
  <c r="CV30" i="23" s="1"/>
  <c r="T30" i="23"/>
  <c r="DA30" i="23" s="1"/>
  <c r="DD30" i="23" s="1"/>
  <c r="N30" i="23"/>
  <c r="CE30" i="23" s="1"/>
  <c r="AD30" i="23"/>
  <c r="K30" i="23"/>
  <c r="CB30" i="23" s="1"/>
  <c r="L29" i="23"/>
  <c r="CC29" i="23" s="1"/>
  <c r="D29" i="23"/>
  <c r="Y29" i="23"/>
  <c r="AF29" i="23"/>
  <c r="G29" i="23"/>
  <c r="AD29" i="23"/>
  <c r="J29" i="23"/>
  <c r="CA29" i="23" s="1"/>
  <c r="AL29" i="23"/>
  <c r="AH29" i="23"/>
  <c r="DC79" i="14"/>
  <c r="DJ79" i="14" s="1"/>
  <c r="CG79" i="14"/>
  <c r="CN79" i="14" s="1"/>
  <c r="DM91" i="14"/>
  <c r="DN69" i="14"/>
  <c r="DN84" i="14"/>
  <c r="DP27" i="14"/>
  <c r="CQ81" i="14"/>
  <c r="DN81" i="14"/>
  <c r="U81" i="14" s="1"/>
  <c r="DF81" i="14"/>
  <c r="DO81" i="14" s="1"/>
  <c r="V81" i="14" s="1"/>
  <c r="AK21" i="23"/>
  <c r="D21" i="23"/>
  <c r="AJ21" i="23"/>
  <c r="D15" i="23"/>
  <c r="O20" i="23"/>
  <c r="CV20" i="23" s="1"/>
  <c r="DM64" i="14"/>
  <c r="DP64" i="14" s="1"/>
  <c r="T23" i="23"/>
  <c r="DA23" i="23" s="1"/>
  <c r="I17" i="23"/>
  <c r="BZ17" i="23" s="1"/>
  <c r="AC12" i="23"/>
  <c r="Z20" i="23"/>
  <c r="AB20" i="23"/>
  <c r="E15" i="23"/>
  <c r="AG20" i="23"/>
  <c r="L17" i="23"/>
  <c r="CC17" i="23" s="1"/>
  <c r="F12" i="23"/>
  <c r="AE15" i="23"/>
  <c r="DP39" i="14"/>
  <c r="DM69" i="14"/>
  <c r="DP69" i="14" s="1"/>
  <c r="E21" i="23"/>
  <c r="AD21" i="23"/>
  <c r="U21" i="23"/>
  <c r="I21" i="23"/>
  <c r="BZ21" i="23" s="1"/>
  <c r="T21" i="23"/>
  <c r="DA21" i="23" s="1"/>
  <c r="Y21" i="23"/>
  <c r="G21" i="23"/>
  <c r="N21" i="23"/>
  <c r="CE21" i="23" s="1"/>
  <c r="AH21" i="23"/>
  <c r="K21" i="23"/>
  <c r="CB21" i="23" s="1"/>
  <c r="S21" i="23"/>
  <c r="CZ21" i="23" s="1"/>
  <c r="AB21" i="23"/>
  <c r="Z21" i="23"/>
  <c r="DP86" i="14"/>
  <c r="DM81" i="14"/>
  <c r="DP46" i="14"/>
  <c r="U19" i="23"/>
  <c r="E19" i="23"/>
  <c r="H24" i="23"/>
  <c r="AE21" i="23"/>
  <c r="J21" i="23"/>
  <c r="CA21" i="23" s="1"/>
  <c r="AA21" i="23"/>
  <c r="R21" i="23"/>
  <c r="CY21" i="23" s="1"/>
  <c r="H21" i="23"/>
  <c r="AS21" i="23"/>
  <c r="Z23" i="23"/>
  <c r="N24" i="23"/>
  <c r="CE24" i="23" s="1"/>
  <c r="AL21" i="23"/>
  <c r="C21" i="23"/>
  <c r="V21" i="23"/>
  <c r="M21" i="23"/>
  <c r="CD21" i="23" s="1"/>
  <c r="P21" i="23"/>
  <c r="CW21" i="23" s="1"/>
  <c r="AG21" i="23"/>
  <c r="AI21" i="23"/>
  <c r="Q21" i="23"/>
  <c r="CX21" i="23" s="1"/>
  <c r="DP156" i="14"/>
  <c r="DP17" i="14"/>
  <c r="DN80" i="14"/>
  <c r="U80" i="14" s="1"/>
  <c r="DF79" i="14"/>
  <c r="BT80" i="14"/>
  <c r="BU80" i="14" s="1"/>
  <c r="BV80" i="14" s="1"/>
  <c r="F80" i="14"/>
  <c r="R17" i="23"/>
  <c r="CY17" i="23" s="1"/>
  <c r="AF12" i="23"/>
  <c r="AE12" i="23"/>
  <c r="E20" i="23"/>
  <c r="DE79" i="14"/>
  <c r="DL79" i="14" s="1"/>
  <c r="CI79" i="14"/>
  <c r="CP79" i="14" s="1"/>
  <c r="DP51" i="14"/>
  <c r="CJ79" i="14"/>
  <c r="DP15" i="14"/>
  <c r="AB15" i="23"/>
  <c r="K17" i="23"/>
  <c r="CB17" i="23" s="1"/>
  <c r="M20" i="23"/>
  <c r="CD20" i="23" s="1"/>
  <c r="DD79" i="14"/>
  <c r="DK79" i="14" s="1"/>
  <c r="S15" i="23"/>
  <c r="CZ15" i="23" s="1"/>
  <c r="Q15" i="23"/>
  <c r="CX15" i="23" s="1"/>
  <c r="AS15" i="23"/>
  <c r="AE17" i="23"/>
  <c r="AF15" i="23"/>
  <c r="G17" i="23"/>
  <c r="T12" i="23"/>
  <c r="DA12" i="23" s="1"/>
  <c r="AJ12" i="23"/>
  <c r="AB12" i="23"/>
  <c r="H15" i="23"/>
  <c r="AD15" i="23"/>
  <c r="T17" i="23"/>
  <c r="DA17" i="23" s="1"/>
  <c r="N17" i="23"/>
  <c r="CE17" i="23" s="1"/>
  <c r="AG17" i="23"/>
  <c r="AI12" i="23"/>
  <c r="E12" i="23"/>
  <c r="AL20" i="23"/>
  <c r="V20" i="23"/>
  <c r="CH79" i="14"/>
  <c r="CO79" i="14" s="1"/>
  <c r="CI80" i="14"/>
  <c r="CP80" i="14" s="1"/>
  <c r="DF80" i="14"/>
  <c r="DC80" i="14"/>
  <c r="DJ80" i="14" s="1"/>
  <c r="CH80" i="14"/>
  <c r="CO80" i="14" s="1"/>
  <c r="CG80" i="14"/>
  <c r="CN80" i="14" s="1"/>
  <c r="CQ80" i="14" s="1"/>
  <c r="DD80" i="14"/>
  <c r="DK80" i="14" s="1"/>
  <c r="DE80" i="14"/>
  <c r="DL80" i="14" s="1"/>
  <c r="CJ80" i="14"/>
  <c r="Z18" i="23"/>
  <c r="C11" i="23"/>
  <c r="AB11" i="23"/>
  <c r="DN79" i="14"/>
  <c r="U79" i="14" s="1"/>
  <c r="DP88" i="14"/>
  <c r="AI27" i="23"/>
  <c r="J24" i="23"/>
  <c r="CA24" i="23" s="1"/>
  <c r="T24" i="23"/>
  <c r="DA24" i="23" s="1"/>
  <c r="AF16" i="23"/>
  <c r="Q16" i="23"/>
  <c r="CX16" i="23" s="1"/>
  <c r="DP14" i="14"/>
  <c r="AK19" i="23"/>
  <c r="AD24" i="23"/>
  <c r="Z24" i="23"/>
  <c r="P24" i="23"/>
  <c r="CW24" i="23" s="1"/>
  <c r="E16" i="23"/>
  <c r="AD16" i="23"/>
  <c r="N16" i="23"/>
  <c r="CE16" i="23" s="1"/>
  <c r="AE23" i="23"/>
  <c r="Y23" i="23"/>
  <c r="K19" i="23"/>
  <c r="CB19" i="23" s="1"/>
  <c r="AI19" i="23"/>
  <c r="AC23" i="23"/>
  <c r="G23" i="23"/>
  <c r="N23" i="23"/>
  <c r="CE23" i="23" s="1"/>
  <c r="Z19" i="23"/>
  <c r="J23" i="23"/>
  <c r="CA23" i="23" s="1"/>
  <c r="R23" i="23"/>
  <c r="CY23" i="23" s="1"/>
  <c r="G19" i="23"/>
  <c r="AE19" i="23"/>
  <c r="X19" i="23"/>
  <c r="S24" i="23"/>
  <c r="CZ24" i="23" s="1"/>
  <c r="AE24" i="23"/>
  <c r="AJ16" i="23"/>
  <c r="M16" i="23"/>
  <c r="CD16" i="23" s="1"/>
  <c r="EP16" i="14"/>
  <c r="ER16" i="14" s="1"/>
  <c r="AG22" i="23"/>
  <c r="S22" i="23"/>
  <c r="CZ22" i="23" s="1"/>
  <c r="AJ22" i="23"/>
  <c r="AE22" i="23"/>
  <c r="AH22" i="23"/>
  <c r="AI22" i="23"/>
  <c r="G11" i="23"/>
  <c r="W11" i="23"/>
  <c r="AL11" i="23"/>
  <c r="H11" i="23"/>
  <c r="N11" i="23"/>
  <c r="CE11" i="23" s="1"/>
  <c r="R11" i="23"/>
  <c r="CY11" i="23" s="1"/>
  <c r="K18" i="23"/>
  <c r="CB18" i="23" s="1"/>
  <c r="F18" i="23"/>
  <c r="T18" i="23"/>
  <c r="DA18" i="23" s="1"/>
  <c r="AI18" i="23"/>
  <c r="I18" i="23"/>
  <c r="BZ18" i="23" s="1"/>
  <c r="AE27" i="23"/>
  <c r="S27" i="23"/>
  <c r="CZ27" i="23" s="1"/>
  <c r="AA27" i="23"/>
  <c r="AC27" i="23"/>
  <c r="AJ27" i="23"/>
  <c r="O27" i="23"/>
  <c r="CV27" i="23" s="1"/>
  <c r="AB16" i="23"/>
  <c r="AK16" i="23"/>
  <c r="AG16" i="23"/>
  <c r="X16" i="23"/>
  <c r="G16" i="23"/>
  <c r="S16" i="23"/>
  <c r="CZ16" i="23" s="1"/>
  <c r="AA16" i="23"/>
  <c r="K16" i="23"/>
  <c r="CB16" i="23" s="1"/>
  <c r="H16" i="23"/>
  <c r="F16" i="23"/>
  <c r="R16" i="23"/>
  <c r="CY16" i="23" s="1"/>
  <c r="U16" i="23"/>
  <c r="V16" i="23"/>
  <c r="C16" i="23"/>
  <c r="AH16" i="23"/>
  <c r="I16" i="23"/>
  <c r="BZ16" i="23" s="1"/>
  <c r="AI16" i="23"/>
  <c r="AS16" i="23"/>
  <c r="AE16" i="23"/>
  <c r="L16" i="23"/>
  <c r="CC16" i="23" s="1"/>
  <c r="CG16" i="23" s="1"/>
  <c r="Y22" i="23"/>
  <c r="W24" i="23"/>
  <c r="AF24" i="23"/>
  <c r="V18" i="23"/>
  <c r="M18" i="23"/>
  <c r="CD18" i="23" s="1"/>
  <c r="Q11" i="23"/>
  <c r="CX11" i="23" s="1"/>
  <c r="DP71" i="14"/>
  <c r="AG24" i="23"/>
  <c r="D24" i="23"/>
  <c r="C24" i="23"/>
  <c r="AL24" i="23"/>
  <c r="X24" i="23"/>
  <c r="AK24" i="23"/>
  <c r="AI24" i="23"/>
  <c r="AB24" i="23"/>
  <c r="AH24" i="23"/>
  <c r="AC24" i="23"/>
  <c r="G24" i="23"/>
  <c r="M24" i="23"/>
  <c r="CD24" i="23" s="1"/>
  <c r="AA24" i="23"/>
  <c r="O24" i="23"/>
  <c r="CV24" i="23" s="1"/>
  <c r="E24" i="23"/>
  <c r="I24" i="23"/>
  <c r="BZ24" i="23" s="1"/>
  <c r="L24" i="23"/>
  <c r="CC24" i="23" s="1"/>
  <c r="Q24" i="23"/>
  <c r="CX24" i="23" s="1"/>
  <c r="Y24" i="23"/>
  <c r="AG23" i="23"/>
  <c r="AL23" i="23"/>
  <c r="I23" i="23"/>
  <c r="BZ23" i="23" s="1"/>
  <c r="P23" i="23"/>
  <c r="CW23" i="23" s="1"/>
  <c r="AK23" i="23"/>
  <c r="K23" i="23"/>
  <c r="CB23" i="23" s="1"/>
  <c r="AJ23" i="23"/>
  <c r="AF23" i="23"/>
  <c r="AS23" i="23"/>
  <c r="D23" i="23"/>
  <c r="V23" i="23"/>
  <c r="O23" i="23"/>
  <c r="CV23" i="23" s="1"/>
  <c r="S23" i="23"/>
  <c r="CZ23" i="23" s="1"/>
  <c r="E23" i="23"/>
  <c r="AD23" i="23"/>
  <c r="C23" i="23"/>
  <c r="D19" i="23"/>
  <c r="AB19" i="23"/>
  <c r="C19" i="23"/>
  <c r="M19" i="23"/>
  <c r="CD19" i="23" s="1"/>
  <c r="AL19" i="23"/>
  <c r="AJ19" i="23"/>
  <c r="AH19" i="23"/>
  <c r="AF19" i="23"/>
  <c r="Q19" i="23"/>
  <c r="CX19" i="23" s="1"/>
  <c r="L19" i="23"/>
  <c r="CC19" i="23" s="1"/>
  <c r="I19" i="23"/>
  <c r="BZ19" i="23" s="1"/>
  <c r="F19" i="23"/>
  <c r="T19" i="23"/>
  <c r="DA19" i="23" s="1"/>
  <c r="J19" i="23"/>
  <c r="CA19" i="23" s="1"/>
  <c r="R19" i="23"/>
  <c r="CY19" i="23" s="1"/>
  <c r="AD19" i="23"/>
  <c r="H19" i="23"/>
  <c r="AS19" i="23"/>
  <c r="M23" i="23"/>
  <c r="CD23" i="23" s="1"/>
  <c r="AB23" i="23"/>
  <c r="Q23" i="23"/>
  <c r="CX23" i="23" s="1"/>
  <c r="AH23" i="23"/>
  <c r="F23" i="23"/>
  <c r="U23" i="23"/>
  <c r="V19" i="23"/>
  <c r="AC19" i="23"/>
  <c r="N19" i="23"/>
  <c r="CE19" i="23" s="1"/>
  <c r="AA19" i="23"/>
  <c r="Z27" i="23"/>
  <c r="R24" i="23"/>
  <c r="CY24" i="23" s="1"/>
  <c r="T16" i="23"/>
  <c r="DA16" i="23" s="1"/>
  <c r="O16" i="23"/>
  <c r="CV16" i="23" s="1"/>
  <c r="DB16" i="23" s="1"/>
  <c r="J16" i="23"/>
  <c r="CA16" i="23" s="1"/>
  <c r="H23" i="23"/>
  <c r="W23" i="23"/>
  <c r="L23" i="23"/>
  <c r="CC23" i="23" s="1"/>
  <c r="AA23" i="23"/>
  <c r="X23" i="23"/>
  <c r="P19" i="23"/>
  <c r="CW19" i="23" s="1"/>
  <c r="Y19" i="23"/>
  <c r="O19" i="23"/>
  <c r="CV19" i="23" s="1"/>
  <c r="S19" i="23"/>
  <c r="CZ19" i="23" s="1"/>
  <c r="AG19" i="23"/>
  <c r="E27" i="23"/>
  <c r="W22" i="23"/>
  <c r="K24" i="23"/>
  <c r="CB24" i="23" s="1"/>
  <c r="V24" i="23"/>
  <c r="U24" i="23"/>
  <c r="AS24" i="23"/>
  <c r="F24" i="23"/>
  <c r="X18" i="23"/>
  <c r="Y18" i="23"/>
  <c r="Z16" i="23"/>
  <c r="D16" i="23"/>
  <c r="AL16" i="23"/>
  <c r="AC16" i="23"/>
  <c r="Y16" i="23"/>
  <c r="W16" i="23"/>
  <c r="DN86" i="14"/>
  <c r="C27" i="23"/>
  <c r="I27" i="23"/>
  <c r="BZ27" i="23" s="1"/>
  <c r="T27" i="23"/>
  <c r="DA27" i="23" s="1"/>
  <c r="W27" i="23"/>
  <c r="X27" i="23"/>
  <c r="AG27" i="23"/>
  <c r="L27" i="23"/>
  <c r="CC27" i="23" s="1"/>
  <c r="AK27" i="23"/>
  <c r="J27" i="23"/>
  <c r="CA27" i="23" s="1"/>
  <c r="AD27" i="23"/>
  <c r="Q22" i="23"/>
  <c r="CX22" i="23" s="1"/>
  <c r="M22" i="23"/>
  <c r="CD22" i="23" s="1"/>
  <c r="J22" i="23"/>
  <c r="CA22" i="23" s="1"/>
  <c r="P22" i="23"/>
  <c r="CW22" i="23" s="1"/>
  <c r="AD22" i="23"/>
  <c r="X22" i="23"/>
  <c r="AK22" i="23"/>
  <c r="AA22" i="23"/>
  <c r="Z22" i="23"/>
  <c r="AE18" i="23"/>
  <c r="V27" i="23"/>
  <c r="AL27" i="23"/>
  <c r="F27" i="23"/>
  <c r="M27" i="23"/>
  <c r="CD27" i="23" s="1"/>
  <c r="D27" i="23"/>
  <c r="N27" i="23"/>
  <c r="CE27" i="23" s="1"/>
  <c r="G27" i="23"/>
  <c r="R27" i="23"/>
  <c r="CY27" i="23" s="1"/>
  <c r="AS27" i="23"/>
  <c r="I22" i="23"/>
  <c r="BZ22" i="23" s="1"/>
  <c r="V22" i="23"/>
  <c r="O22" i="23"/>
  <c r="CV22" i="23" s="1"/>
  <c r="C22" i="23"/>
  <c r="D22" i="23"/>
  <c r="G22" i="23"/>
  <c r="AF22" i="23"/>
  <c r="R22" i="23"/>
  <c r="CY22" i="23" s="1"/>
  <c r="AB22" i="23"/>
  <c r="AC22" i="23"/>
  <c r="DD129" i="14"/>
  <c r="DK129" i="14" s="1"/>
  <c r="CG129" i="14"/>
  <c r="CN129" i="14" s="1"/>
  <c r="DC129" i="14"/>
  <c r="DJ129" i="14" s="1"/>
  <c r="CI129" i="14"/>
  <c r="CP129" i="14" s="1"/>
  <c r="CJ129" i="14"/>
  <c r="DF129" i="14"/>
  <c r="CH129" i="14"/>
  <c r="CO129" i="14" s="1"/>
  <c r="DE129" i="14"/>
  <c r="DL129" i="14" s="1"/>
  <c r="C18" i="23"/>
  <c r="H18" i="23"/>
  <c r="N18" i="23"/>
  <c r="CE18" i="23" s="1"/>
  <c r="AA18" i="23"/>
  <c r="R18" i="23"/>
  <c r="CY18" i="23" s="1"/>
  <c r="AB18" i="23"/>
  <c r="S18" i="23"/>
  <c r="CZ18" i="23" s="1"/>
  <c r="AF18" i="23"/>
  <c r="L18" i="23"/>
  <c r="CC18" i="23" s="1"/>
  <c r="AG11" i="23"/>
  <c r="AI11" i="23"/>
  <c r="AS11" i="23"/>
  <c r="Z11" i="23"/>
  <c r="E11" i="23"/>
  <c r="D11" i="23"/>
  <c r="AF11" i="23"/>
  <c r="L11" i="23"/>
  <c r="CC11" i="23" s="1"/>
  <c r="AJ11" i="23"/>
  <c r="DP41" i="14"/>
  <c r="AF27" i="23"/>
  <c r="Y27" i="23"/>
  <c r="H27" i="23"/>
  <c r="P27" i="23"/>
  <c r="CW27" i="23" s="1"/>
  <c r="Q27" i="23"/>
  <c r="CX27" i="23" s="1"/>
  <c r="K27" i="23"/>
  <c r="CB27" i="23" s="1"/>
  <c r="U27" i="23"/>
  <c r="AB27" i="23"/>
  <c r="F22" i="23"/>
  <c r="T22" i="23"/>
  <c r="DA22" i="23" s="1"/>
  <c r="U22" i="23"/>
  <c r="H22" i="23"/>
  <c r="N22" i="23"/>
  <c r="CE22" i="23" s="1"/>
  <c r="AS22" i="23"/>
  <c r="E22" i="23"/>
  <c r="K22" i="23"/>
  <c r="CB22" i="23" s="1"/>
  <c r="CG22" i="23" s="1"/>
  <c r="F129" i="14"/>
  <c r="BT129" i="14"/>
  <c r="BU129" i="14" s="1"/>
  <c r="BV129" i="14" s="1"/>
  <c r="J18" i="23"/>
  <c r="CA18" i="23" s="1"/>
  <c r="AH18" i="23"/>
  <c r="E18" i="23"/>
  <c r="Q18" i="23"/>
  <c r="CX18" i="23" s="1"/>
  <c r="AJ18" i="23"/>
  <c r="AS18" i="23"/>
  <c r="G18" i="23"/>
  <c r="AL18" i="23"/>
  <c r="AC18" i="23"/>
  <c r="I11" i="23"/>
  <c r="BZ11" i="23" s="1"/>
  <c r="S11" i="23"/>
  <c r="CZ11" i="23" s="1"/>
  <c r="K11" i="23"/>
  <c r="CB11" i="23" s="1"/>
  <c r="T11" i="23"/>
  <c r="DA11" i="23" s="1"/>
  <c r="J11" i="23"/>
  <c r="CA11" i="23" s="1"/>
  <c r="AC11" i="23"/>
  <c r="Y11" i="23"/>
  <c r="V11" i="23"/>
  <c r="P11" i="23"/>
  <c r="CW11" i="23" s="1"/>
  <c r="AK18" i="23"/>
  <c r="U18" i="23"/>
  <c r="W18" i="23"/>
  <c r="AG18" i="23"/>
  <c r="AD18" i="23"/>
  <c r="O18" i="23"/>
  <c r="CV18" i="23" s="1"/>
  <c r="P18" i="23"/>
  <c r="CW18" i="23" s="1"/>
  <c r="AD11" i="23"/>
  <c r="O11" i="23"/>
  <c r="CV11" i="23" s="1"/>
  <c r="AK11" i="23"/>
  <c r="M11" i="23"/>
  <c r="CD11" i="23" s="1"/>
  <c r="AH11" i="23"/>
  <c r="AE11" i="23"/>
  <c r="U11" i="23"/>
  <c r="AA11" i="23"/>
  <c r="AI15" i="23"/>
  <c r="N15" i="23"/>
  <c r="CE15" i="23" s="1"/>
  <c r="J15" i="23"/>
  <c r="CA15" i="23" s="1"/>
  <c r="G15" i="23"/>
  <c r="Z15" i="23"/>
  <c r="T15" i="23"/>
  <c r="DA15" i="23" s="1"/>
  <c r="C17" i="23"/>
  <c r="M15" i="23"/>
  <c r="CD15" i="23" s="1"/>
  <c r="AL15" i="23"/>
  <c r="F15" i="23"/>
  <c r="W15" i="23"/>
  <c r="K15" i="23"/>
  <c r="CB15" i="23" s="1"/>
  <c r="AL17" i="23"/>
  <c r="Y17" i="23"/>
  <c r="M17" i="23"/>
  <c r="CD17" i="23" s="1"/>
  <c r="AJ17" i="23"/>
  <c r="W17" i="23"/>
  <c r="U17" i="23"/>
  <c r="AB17" i="23"/>
  <c r="O17" i="23"/>
  <c r="CV17" i="23" s="1"/>
  <c r="Y12" i="23"/>
  <c r="AK12" i="23"/>
  <c r="AD12" i="23"/>
  <c r="I12" i="23"/>
  <c r="BZ12" i="23" s="1"/>
  <c r="K12" i="23"/>
  <c r="CB12" i="23" s="1"/>
  <c r="Q12" i="23"/>
  <c r="CX12" i="23" s="1"/>
  <c r="AL12" i="23"/>
  <c r="AS12" i="23"/>
  <c r="R12" i="23"/>
  <c r="CY12" i="23" s="1"/>
  <c r="EP28" i="14"/>
  <c r="ER28" i="14" s="1"/>
  <c r="L15" i="23"/>
  <c r="CC15" i="23" s="1"/>
  <c r="C15" i="23"/>
  <c r="O15" i="23"/>
  <c r="CV15" i="23" s="1"/>
  <c r="AG15" i="23"/>
  <c r="V15" i="23"/>
  <c r="P15" i="23"/>
  <c r="CW15" i="23" s="1"/>
  <c r="AK15" i="23"/>
  <c r="AA15" i="23"/>
  <c r="U15" i="23"/>
  <c r="X17" i="23"/>
  <c r="AF17" i="23"/>
  <c r="H17" i="23"/>
  <c r="J17" i="23"/>
  <c r="CA17" i="23" s="1"/>
  <c r="Q17" i="23"/>
  <c r="CX17" i="23" s="1"/>
  <c r="AA17" i="23"/>
  <c r="AK17" i="23"/>
  <c r="Z17" i="23"/>
  <c r="D17" i="23"/>
  <c r="C12" i="23"/>
  <c r="J12" i="23"/>
  <c r="CA12" i="23" s="1"/>
  <c r="H12" i="23"/>
  <c r="W12" i="23"/>
  <c r="D12" i="23"/>
  <c r="AA12" i="23"/>
  <c r="L12" i="23"/>
  <c r="CC12" i="23" s="1"/>
  <c r="O12" i="23"/>
  <c r="CV12" i="23" s="1"/>
  <c r="P12" i="23"/>
  <c r="CW12" i="23" s="1"/>
  <c r="AF20" i="23"/>
  <c r="AH20" i="23"/>
  <c r="Q20" i="23"/>
  <c r="CX20" i="23" s="1"/>
  <c r="P20" i="23"/>
  <c r="CW20" i="23" s="1"/>
  <c r="AA20" i="23"/>
  <c r="AJ20" i="23"/>
  <c r="L20" i="23"/>
  <c r="CC20" i="23" s="1"/>
  <c r="Y20" i="23"/>
  <c r="U20" i="23"/>
  <c r="AC15" i="23"/>
  <c r="Y15" i="23"/>
  <c r="V17" i="23"/>
  <c r="P17" i="23"/>
  <c r="CW17" i="23" s="1"/>
  <c r="S12" i="23"/>
  <c r="CZ12" i="23" s="1"/>
  <c r="M12" i="23"/>
  <c r="CD12" i="23" s="1"/>
  <c r="N12" i="23"/>
  <c r="CE12" i="23" s="1"/>
  <c r="X12" i="23"/>
  <c r="AH12" i="23"/>
  <c r="U12" i="23"/>
  <c r="V12" i="23"/>
  <c r="AG12" i="23"/>
  <c r="G12" i="23"/>
  <c r="T20" i="23"/>
  <c r="DA20" i="23" s="1"/>
  <c r="G20" i="23"/>
  <c r="D20" i="23"/>
  <c r="AS20" i="23"/>
  <c r="C20" i="23"/>
  <c r="AK20" i="23"/>
  <c r="X20" i="23"/>
  <c r="I20" i="23"/>
  <c r="BZ20" i="23" s="1"/>
  <c r="F20" i="23"/>
  <c r="W20" i="23"/>
  <c r="X15" i="23"/>
  <c r="F17" i="23"/>
  <c r="AS17" i="23"/>
  <c r="S17" i="23"/>
  <c r="CZ17" i="23" s="1"/>
  <c r="E17" i="23"/>
  <c r="AH17" i="23"/>
  <c r="AC17" i="23"/>
  <c r="AD17" i="23"/>
  <c r="I15" i="23"/>
  <c r="BZ15" i="23" s="1"/>
  <c r="R15" i="23"/>
  <c r="CY15" i="23" s="1"/>
  <c r="AH15" i="23"/>
  <c r="R20" i="23"/>
  <c r="CY20" i="23" s="1"/>
  <c r="J20" i="23"/>
  <c r="CA20" i="23" s="1"/>
  <c r="K20" i="23"/>
  <c r="CB20" i="23" s="1"/>
  <c r="AD20" i="23"/>
  <c r="AI20" i="23"/>
  <c r="N20" i="23"/>
  <c r="CE20" i="23" s="1"/>
  <c r="AC20" i="23"/>
  <c r="AE20" i="23"/>
  <c r="S20" i="23"/>
  <c r="CZ20" i="23" s="1"/>
  <c r="EP14" i="14"/>
  <c r="EQ14" i="14" s="1"/>
  <c r="DD128" i="14"/>
  <c r="DK128" i="14" s="1"/>
  <c r="CG128" i="14"/>
  <c r="CN128" i="14" s="1"/>
  <c r="DE128" i="14"/>
  <c r="DL128" i="14" s="1"/>
  <c r="DF128" i="14"/>
  <c r="CI128" i="14"/>
  <c r="CP128" i="14" s="1"/>
  <c r="CH128" i="14"/>
  <c r="CO128" i="14" s="1"/>
  <c r="CJ128" i="14"/>
  <c r="DC128" i="14"/>
  <c r="DJ128" i="14" s="1"/>
  <c r="DM128" i="14" s="1"/>
  <c r="EP21" i="14"/>
  <c r="EQ21" i="14" s="1"/>
  <c r="F128" i="14"/>
  <c r="BT128" i="14"/>
  <c r="BU128" i="14" s="1"/>
  <c r="BV128" i="14" s="1"/>
  <c r="EP25" i="14"/>
  <c r="EQ25" i="14" s="1"/>
  <c r="DP21" i="14"/>
  <c r="EP23" i="14"/>
  <c r="EQ23" i="14" s="1"/>
  <c r="EP11" i="14"/>
  <c r="ER11" i="14" s="1"/>
  <c r="EP20" i="14"/>
  <c r="EQ20" i="14" s="1"/>
  <c r="EP19" i="14"/>
  <c r="EQ19" i="14" s="1"/>
  <c r="EP17" i="14"/>
  <c r="ER17" i="14" s="1"/>
  <c r="DO127" i="14"/>
  <c r="V127" i="14" s="1"/>
  <c r="EP30" i="14"/>
  <c r="EQ30" i="14" s="1"/>
  <c r="EP18" i="14"/>
  <c r="ER18" i="14" s="1"/>
  <c r="EP27" i="14"/>
  <c r="ER27" i="14" s="1"/>
  <c r="EP26" i="14"/>
  <c r="EQ26" i="14" s="1"/>
  <c r="EP29" i="14"/>
  <c r="ER29" i="14" s="1"/>
  <c r="EP13" i="14"/>
  <c r="ER13" i="14" s="1"/>
  <c r="EP24" i="14"/>
  <c r="EQ24" i="14" s="1"/>
  <c r="EP15" i="14"/>
  <c r="ER15" i="14" s="1"/>
  <c r="EP22" i="14"/>
  <c r="ER22" i="14" s="1"/>
  <c r="EP12" i="14"/>
  <c r="ER12" i="14" s="1"/>
  <c r="DP33" i="14"/>
  <c r="W33" i="14" s="1"/>
  <c r="AJ33" i="14" s="1"/>
  <c r="EK33" i="14" s="1"/>
  <c r="EL33" i="14" s="1"/>
  <c r="DO172" i="14"/>
  <c r="V172" i="14" s="1"/>
  <c r="DP137" i="14"/>
  <c r="BT171" i="14"/>
  <c r="BU171" i="14" s="1"/>
  <c r="BV171" i="14" s="1"/>
  <c r="F171" i="14"/>
  <c r="DD171" i="14"/>
  <c r="DK171" i="14" s="1"/>
  <c r="CH171" i="14"/>
  <c r="CO171" i="14" s="1"/>
  <c r="CI171" i="14"/>
  <c r="CP171" i="14" s="1"/>
  <c r="DF171" i="14"/>
  <c r="DC171" i="14"/>
  <c r="DJ171" i="14" s="1"/>
  <c r="CJ171" i="14"/>
  <c r="DE171" i="14"/>
  <c r="DL171" i="14" s="1"/>
  <c r="CG171" i="14"/>
  <c r="CN171" i="14" s="1"/>
  <c r="DO126" i="14"/>
  <c r="V126" i="14" s="1"/>
  <c r="DP120" i="14"/>
  <c r="DP168" i="14"/>
  <c r="DP111" i="14"/>
  <c r="HA23" i="20"/>
  <c r="HB22" i="20"/>
  <c r="HC22" i="20" s="1"/>
  <c r="DO170" i="14"/>
  <c r="V170" i="14" s="1"/>
  <c r="BT125" i="14"/>
  <c r="BU125" i="14" s="1"/>
  <c r="BV125" i="14" s="1"/>
  <c r="F125" i="14"/>
  <c r="CH125" i="14"/>
  <c r="CO125" i="14" s="1"/>
  <c r="DF125" i="14"/>
  <c r="DC125" i="14"/>
  <c r="DJ125" i="14" s="1"/>
  <c r="CG125" i="14"/>
  <c r="CN125" i="14" s="1"/>
  <c r="CI125" i="14"/>
  <c r="CP125" i="14" s="1"/>
  <c r="DD125" i="14"/>
  <c r="DK125" i="14" s="1"/>
  <c r="CJ125" i="14"/>
  <c r="DE125" i="14"/>
  <c r="DL125" i="14" s="1"/>
  <c r="GN22" i="20"/>
  <c r="GO21" i="20"/>
  <c r="GP21" i="20" s="1"/>
  <c r="CG124" i="14"/>
  <c r="CN124" i="14" s="1"/>
  <c r="CI124" i="14"/>
  <c r="CP124" i="14" s="1"/>
  <c r="DF124" i="14"/>
  <c r="DC124" i="14"/>
  <c r="DJ124" i="14" s="1"/>
  <c r="CJ124" i="14"/>
  <c r="CH124" i="14"/>
  <c r="CO124" i="14" s="1"/>
  <c r="DD124" i="14"/>
  <c r="DK124" i="14" s="1"/>
  <c r="DE124" i="14"/>
  <c r="DL124" i="14" s="1"/>
  <c r="F124" i="14"/>
  <c r="BT124" i="14"/>
  <c r="BU124" i="14" s="1"/>
  <c r="BV124" i="14" s="1"/>
  <c r="DP142" i="14"/>
  <c r="DP130" i="14"/>
  <c r="DP187" i="14"/>
  <c r="DP115" i="14"/>
  <c r="DP189" i="14"/>
  <c r="DE103" i="14"/>
  <c r="DL103" i="14" s="1"/>
  <c r="DP172" i="14"/>
  <c r="W172" i="14" s="1"/>
  <c r="AJ172" i="14" s="1"/>
  <c r="EK172" i="14" s="1"/>
  <c r="EL172" i="14" s="1"/>
  <c r="DP108" i="14"/>
  <c r="DP114" i="14"/>
  <c r="DP141" i="14"/>
  <c r="DP181" i="14"/>
  <c r="DO32" i="14"/>
  <c r="V32" i="14" s="1"/>
  <c r="CI103" i="14"/>
  <c r="CP103" i="14" s="1"/>
  <c r="F103" i="14"/>
  <c r="CJ103" i="14"/>
  <c r="CG103" i="14"/>
  <c r="CN103" i="14" s="1"/>
  <c r="DF103" i="14"/>
  <c r="DP139" i="14"/>
  <c r="DD103" i="14"/>
  <c r="DK103" i="14" s="1"/>
  <c r="DC103" i="14"/>
  <c r="DJ103" i="14" s="1"/>
  <c r="DP177" i="14"/>
  <c r="DP170" i="14"/>
  <c r="W170" i="14" s="1"/>
  <c r="AJ170" i="14" s="1"/>
  <c r="EK170" i="14" s="1"/>
  <c r="EL170" i="14" s="1"/>
  <c r="DP134" i="14"/>
  <c r="DP186" i="14"/>
  <c r="DP174" i="14"/>
  <c r="DP143" i="14"/>
  <c r="DP185" i="14"/>
  <c r="DP126" i="14"/>
  <c r="W126" i="14" s="1"/>
  <c r="AJ126" i="14" s="1"/>
  <c r="EK126" i="14" s="1"/>
  <c r="EL126" i="14" s="1"/>
  <c r="DP182" i="14"/>
  <c r="DP136" i="14"/>
  <c r="DP131" i="14"/>
  <c r="CQ149" i="14"/>
  <c r="DM149" i="14"/>
  <c r="DP180" i="14"/>
  <c r="DP117" i="14"/>
  <c r="DP132" i="14"/>
  <c r="DP183" i="14"/>
  <c r="DP121" i="14"/>
  <c r="DP184" i="14"/>
  <c r="DP119" i="14"/>
  <c r="DP140" i="14"/>
  <c r="DP122" i="14"/>
  <c r="DO149" i="14"/>
  <c r="V149" i="14" s="1"/>
  <c r="DM129" i="14" l="1"/>
  <c r="CQ124" i="14"/>
  <c r="CQ129" i="14"/>
  <c r="CQ173" i="14"/>
  <c r="DP173" i="14" s="1"/>
  <c r="W173" i="14" s="1"/>
  <c r="AJ173" i="14" s="1"/>
  <c r="EK173" i="14" s="1"/>
  <c r="EL173" i="14" s="1"/>
  <c r="EM171" i="14" s="1"/>
  <c r="EN171" i="14" s="1"/>
  <c r="EO171" i="14" s="1"/>
  <c r="DM173" i="14"/>
  <c r="CQ125" i="14"/>
  <c r="DM171" i="14"/>
  <c r="DM125" i="14"/>
  <c r="DP125" i="14" s="1"/>
  <c r="W125" i="14" s="1"/>
  <c r="AJ125" i="14" s="1"/>
  <c r="EK125" i="14" s="1"/>
  <c r="EL125" i="14" s="1"/>
  <c r="CQ171" i="14"/>
  <c r="CQ128" i="14"/>
  <c r="DM124" i="14"/>
  <c r="DP104" i="14"/>
  <c r="W104" i="14" s="1"/>
  <c r="AJ104" i="14" s="1"/>
  <c r="EK104" i="14" s="1"/>
  <c r="EL104" i="14" s="1"/>
  <c r="DD26" i="23"/>
  <c r="CQ107" i="14"/>
  <c r="DM107" i="14"/>
  <c r="CQ32" i="14"/>
  <c r="DM32" i="14"/>
  <c r="CL34" i="14"/>
  <c r="CO34" i="14" s="1"/>
  <c r="DI34" i="14"/>
  <c r="CK34" i="14"/>
  <c r="CN34" i="14" s="1"/>
  <c r="DH34" i="14"/>
  <c r="DG34" i="14"/>
  <c r="DJ34" i="14" s="1"/>
  <c r="CM34" i="14"/>
  <c r="CP34" i="14" s="1"/>
  <c r="DL34" i="14"/>
  <c r="DK34" i="14"/>
  <c r="DM80" i="14"/>
  <c r="CQ79" i="14"/>
  <c r="DM79" i="14"/>
  <c r="DP79" i="14" s="1"/>
  <c r="W79" i="14" s="1"/>
  <c r="AJ79" i="14" s="1"/>
  <c r="EK79" i="14" s="1"/>
  <c r="EL79" i="14" s="1"/>
  <c r="DP133" i="14"/>
  <c r="DP58" i="14"/>
  <c r="DP116" i="14"/>
  <c r="DP164" i="14"/>
  <c r="DP68" i="14"/>
  <c r="DO173" i="14"/>
  <c r="V173" i="14" s="1"/>
  <c r="DO107" i="14"/>
  <c r="V107" i="14" s="1"/>
  <c r="EM65" i="14"/>
  <c r="EN65" i="14" s="1"/>
  <c r="EO65" i="14" s="1"/>
  <c r="EM61" i="14"/>
  <c r="EN61" i="14" s="1"/>
  <c r="EO61" i="14" s="1"/>
  <c r="EM63" i="14"/>
  <c r="EN63" i="14" s="1"/>
  <c r="EO63" i="14" s="1"/>
  <c r="EM67" i="14"/>
  <c r="EN67" i="14" s="1"/>
  <c r="EO67" i="14" s="1"/>
  <c r="EM62" i="14"/>
  <c r="EN62" i="14" s="1"/>
  <c r="EO62" i="14" s="1"/>
  <c r="EM72" i="14"/>
  <c r="EN72" i="14" s="1"/>
  <c r="EO72" i="14" s="1"/>
  <c r="DP107" i="14"/>
  <c r="W107" i="14" s="1"/>
  <c r="AJ107" i="14" s="1"/>
  <c r="EK107" i="14" s="1"/>
  <c r="EL107" i="14" s="1"/>
  <c r="EM71" i="14"/>
  <c r="EN71" i="14" s="1"/>
  <c r="EO71" i="14" s="1"/>
  <c r="EM60" i="14"/>
  <c r="EN60" i="14" s="1"/>
  <c r="EO60" i="14" s="1"/>
  <c r="EM57" i="14"/>
  <c r="EN57" i="14" s="1"/>
  <c r="EO57" i="14" s="1"/>
  <c r="EM77" i="14"/>
  <c r="DP97" i="14"/>
  <c r="EM58" i="14"/>
  <c r="EN58" i="14" s="1"/>
  <c r="EO58" i="14" s="1"/>
  <c r="EM64" i="14"/>
  <c r="EN64" i="14" s="1"/>
  <c r="EO64" i="14" s="1"/>
  <c r="EM59" i="14"/>
  <c r="EN59" i="14" s="1"/>
  <c r="EO59" i="14" s="1"/>
  <c r="EM74" i="14"/>
  <c r="EN74" i="14" s="1"/>
  <c r="EO74" i="14" s="1"/>
  <c r="EM69" i="14"/>
  <c r="EN69" i="14" s="1"/>
  <c r="EO69" i="14" s="1"/>
  <c r="EM68" i="14"/>
  <c r="EN68" i="14" s="1"/>
  <c r="EO68" i="14" s="1"/>
  <c r="EM75" i="14"/>
  <c r="EN75" i="14" s="1"/>
  <c r="EO75" i="14" s="1"/>
  <c r="CG21" i="23"/>
  <c r="EM76" i="14"/>
  <c r="EN76" i="14" s="1"/>
  <c r="EO76" i="14" s="1"/>
  <c r="EM70" i="14"/>
  <c r="EN70" i="14" s="1"/>
  <c r="EO70" i="14" s="1"/>
  <c r="EM66" i="14"/>
  <c r="EN66" i="14" s="1"/>
  <c r="EO66" i="14" s="1"/>
  <c r="DB21" i="23"/>
  <c r="DD25" i="23"/>
  <c r="DD14" i="23"/>
  <c r="CH28" i="23"/>
  <c r="CF11" i="23"/>
  <c r="DP84" i="14"/>
  <c r="DB29" i="23"/>
  <c r="CH13" i="23"/>
  <c r="CG14" i="23"/>
  <c r="DP91" i="14"/>
  <c r="DD29" i="23"/>
  <c r="DC26" i="23"/>
  <c r="DC28" i="23"/>
  <c r="CF13" i="23"/>
  <c r="CF30" i="23"/>
  <c r="CF26" i="23"/>
  <c r="DD13" i="23"/>
  <c r="CF25" i="23"/>
  <c r="DB26" i="23"/>
  <c r="DC13" i="23"/>
  <c r="CG30" i="23"/>
  <c r="DP81" i="14"/>
  <c r="W81" i="14" s="1"/>
  <c r="AJ81" i="14" s="1"/>
  <c r="EK81" i="14" s="1"/>
  <c r="EL81" i="14" s="1"/>
  <c r="CH30" i="23"/>
  <c r="DB28" i="23"/>
  <c r="DB30" i="23"/>
  <c r="DE30" i="23" s="1"/>
  <c r="DB13" i="23"/>
  <c r="DC29" i="23"/>
  <c r="CG26" i="23"/>
  <c r="CG28" i="23"/>
  <c r="DD28" i="23"/>
  <c r="CG13" i="23"/>
  <c r="DC14" i="23"/>
  <c r="CH25" i="23"/>
  <c r="CF29" i="23"/>
  <c r="DC25" i="23"/>
  <c r="CH14" i="23"/>
  <c r="CG29" i="23"/>
  <c r="CF14" i="23"/>
  <c r="DB20" i="23"/>
  <c r="CG25" i="23"/>
  <c r="CF28" i="23"/>
  <c r="DD12" i="23"/>
  <c r="CF17" i="23"/>
  <c r="CH20" i="23"/>
  <c r="ER25" i="14"/>
  <c r="CG17" i="23"/>
  <c r="DC17" i="23"/>
  <c r="EQ16" i="14"/>
  <c r="CH17" i="23"/>
  <c r="DD15" i="23"/>
  <c r="DD23" i="23"/>
  <c r="CF24" i="23"/>
  <c r="DO79" i="14"/>
  <c r="V79" i="14" s="1"/>
  <c r="DD21" i="23"/>
  <c r="DD16" i="23"/>
  <c r="ER26" i="14"/>
  <c r="DC21" i="23"/>
  <c r="CH21" i="23"/>
  <c r="CF21" i="23"/>
  <c r="CH23" i="23"/>
  <c r="EQ28" i="14"/>
  <c r="EQ11" i="14"/>
  <c r="ER24" i="14"/>
  <c r="DO80" i="14"/>
  <c r="V80" i="14" s="1"/>
  <c r="CH24" i="23"/>
  <c r="CF23" i="23"/>
  <c r="DB24" i="23"/>
  <c r="DD24" i="23"/>
  <c r="DC16" i="23"/>
  <c r="DC15" i="23"/>
  <c r="DC23" i="23"/>
  <c r="CG19" i="23"/>
  <c r="DP80" i="14"/>
  <c r="W80" i="14" s="1"/>
  <c r="AJ80" i="14" s="1"/>
  <c r="EK80" i="14" s="1"/>
  <c r="EL80" i="14" s="1"/>
  <c r="DC19" i="23"/>
  <c r="DC24" i="23"/>
  <c r="CF19" i="23"/>
  <c r="DD17" i="23"/>
  <c r="CH18" i="23"/>
  <c r="DC11" i="23"/>
  <c r="CF20" i="23"/>
  <c r="DD22" i="23"/>
  <c r="CH22" i="23"/>
  <c r="DD19" i="23"/>
  <c r="CF16" i="23"/>
  <c r="ER14" i="14"/>
  <c r="DD20" i="23"/>
  <c r="DC20" i="23"/>
  <c r="CH12" i="23"/>
  <c r="DB12" i="23"/>
  <c r="DB15" i="23"/>
  <c r="DC12" i="23"/>
  <c r="DB11" i="23"/>
  <c r="CH19" i="23"/>
  <c r="DB23" i="23"/>
  <c r="EQ13" i="14"/>
  <c r="EQ22" i="14"/>
  <c r="EQ27" i="14"/>
  <c r="CF18" i="23"/>
  <c r="CG18" i="23"/>
  <c r="CG23" i="23"/>
  <c r="CH11" i="23"/>
  <c r="CH16" i="23"/>
  <c r="CG11" i="23"/>
  <c r="ER23" i="14"/>
  <c r="EQ12" i="14"/>
  <c r="CH15" i="23"/>
  <c r="DD11" i="23"/>
  <c r="DB19" i="23"/>
  <c r="DC18" i="23"/>
  <c r="CG24" i="23"/>
  <c r="DC27" i="23"/>
  <c r="DD27" i="23"/>
  <c r="CG12" i="23"/>
  <c r="DB27" i="23"/>
  <c r="DD18" i="23"/>
  <c r="CH27" i="23"/>
  <c r="DB22" i="23"/>
  <c r="ER30" i="14"/>
  <c r="ER20" i="14"/>
  <c r="CF12" i="23"/>
  <c r="DB17" i="23"/>
  <c r="DB18" i="23"/>
  <c r="DP129" i="14"/>
  <c r="W129" i="14" s="1"/>
  <c r="AJ129" i="14" s="1"/>
  <c r="EK129" i="14" s="1"/>
  <c r="EL129" i="14" s="1"/>
  <c r="CF22" i="23"/>
  <c r="CF27" i="23"/>
  <c r="CG20" i="23"/>
  <c r="CG15" i="23"/>
  <c r="CF15" i="23"/>
  <c r="DC22" i="23"/>
  <c r="CG27" i="23"/>
  <c r="DO129" i="14"/>
  <c r="V129" i="14" s="1"/>
  <c r="EQ17" i="14"/>
  <c r="ER21" i="14"/>
  <c r="EQ15" i="14"/>
  <c r="DO128" i="14"/>
  <c r="V128" i="14" s="1"/>
  <c r="DP128" i="14"/>
  <c r="W128" i="14" s="1"/>
  <c r="AJ128" i="14" s="1"/>
  <c r="EK128" i="14" s="1"/>
  <c r="EL128" i="14" s="1"/>
  <c r="ER19" i="14"/>
  <c r="EQ18" i="14"/>
  <c r="EQ29" i="14"/>
  <c r="DP171" i="14"/>
  <c r="W171" i="14" s="1"/>
  <c r="AJ171" i="14" s="1"/>
  <c r="EK171" i="14" s="1"/>
  <c r="EL171" i="14" s="1"/>
  <c r="EM175" i="14" s="1"/>
  <c r="EN175" i="14" s="1"/>
  <c r="EO175" i="14" s="1"/>
  <c r="DO171" i="14"/>
  <c r="V171" i="14" s="1"/>
  <c r="HA24" i="20"/>
  <c r="HB23" i="20"/>
  <c r="HC23" i="20" s="1"/>
  <c r="EM179" i="14"/>
  <c r="EN179" i="14" s="1"/>
  <c r="EO179" i="14" s="1"/>
  <c r="EM181" i="14"/>
  <c r="EN181" i="14" s="1"/>
  <c r="EO181" i="14" s="1"/>
  <c r="EM172" i="14"/>
  <c r="EN172" i="14" s="1"/>
  <c r="EO172" i="14" s="1"/>
  <c r="EM188" i="14"/>
  <c r="EN188" i="14" s="1"/>
  <c r="EO188" i="14" s="1"/>
  <c r="EM185" i="14"/>
  <c r="EN185" i="14" s="1"/>
  <c r="EO185" i="14" s="1"/>
  <c r="GN23" i="20"/>
  <c r="GO22" i="20"/>
  <c r="GP22" i="20" s="1"/>
  <c r="DO125" i="14"/>
  <c r="V125" i="14" s="1"/>
  <c r="DP32" i="14"/>
  <c r="W32" i="14" s="1"/>
  <c r="AJ32" i="14" s="1"/>
  <c r="EK32" i="14" s="1"/>
  <c r="EL32" i="14" s="1"/>
  <c r="DP124" i="14"/>
  <c r="W124" i="14" s="1"/>
  <c r="AJ124" i="14" s="1"/>
  <c r="EK124" i="14" s="1"/>
  <c r="EL124" i="14" s="1"/>
  <c r="DO124" i="14"/>
  <c r="V124" i="14" s="1"/>
  <c r="DO103" i="14"/>
  <c r="V103" i="14" s="1"/>
  <c r="DP149" i="14"/>
  <c r="W149" i="14" s="1"/>
  <c r="AJ149" i="14" s="1"/>
  <c r="EK149" i="14" s="1"/>
  <c r="EL149" i="14" s="1"/>
  <c r="EM162" i="14" s="1"/>
  <c r="EN162" i="14" s="1"/>
  <c r="EO162" i="14" s="1"/>
  <c r="CQ103" i="14"/>
  <c r="DM103" i="14"/>
  <c r="EM143" i="14" l="1"/>
  <c r="EN143" i="14" s="1"/>
  <c r="EO143" i="14" s="1"/>
  <c r="EM187" i="14"/>
  <c r="EN187" i="14" s="1"/>
  <c r="EO187" i="14" s="1"/>
  <c r="EM182" i="14"/>
  <c r="EN182" i="14" s="1"/>
  <c r="EO182" i="14" s="1"/>
  <c r="EM186" i="14"/>
  <c r="EN186" i="14" s="1"/>
  <c r="EO186" i="14" s="1"/>
  <c r="EM189" i="14"/>
  <c r="EN189" i="14" s="1"/>
  <c r="EO189" i="14" s="1"/>
  <c r="EM183" i="14"/>
  <c r="EN183" i="14" s="1"/>
  <c r="EO183" i="14" s="1"/>
  <c r="EM178" i="14"/>
  <c r="EN178" i="14" s="1"/>
  <c r="EO178" i="14" s="1"/>
  <c r="EM173" i="14"/>
  <c r="EN173" i="14" s="1"/>
  <c r="EO173" i="14" s="1"/>
  <c r="EM174" i="14"/>
  <c r="EN174" i="14" s="1"/>
  <c r="EO174" i="14" s="1"/>
  <c r="EP171" i="14" s="1"/>
  <c r="EM176" i="14"/>
  <c r="EN176" i="14" s="1"/>
  <c r="EO176" i="14" s="1"/>
  <c r="EM170" i="14"/>
  <c r="EN170" i="14" s="1"/>
  <c r="EO170" i="14" s="1"/>
  <c r="EM184" i="14"/>
  <c r="EN184" i="14" s="1"/>
  <c r="EO184" i="14" s="1"/>
  <c r="EM180" i="14"/>
  <c r="EN180" i="14" s="1"/>
  <c r="EO180" i="14" s="1"/>
  <c r="EM177" i="14"/>
  <c r="EN177" i="14" s="1"/>
  <c r="EO177" i="14" s="1"/>
  <c r="EP75" i="14"/>
  <c r="DM34" i="14"/>
  <c r="CQ34" i="14"/>
  <c r="EM90" i="14"/>
  <c r="EN90" i="14" s="1"/>
  <c r="EO90" i="14" s="1"/>
  <c r="EM80" i="14"/>
  <c r="EN80" i="14" s="1"/>
  <c r="EO80" i="14" s="1"/>
  <c r="EM88" i="14"/>
  <c r="EN88" i="14" s="1"/>
  <c r="EO88" i="14" s="1"/>
  <c r="EM91" i="14"/>
  <c r="EN91" i="14" s="1"/>
  <c r="EO91" i="14" s="1"/>
  <c r="EM94" i="14"/>
  <c r="EN94" i="14" s="1"/>
  <c r="EO94" i="14" s="1"/>
  <c r="EM89" i="14"/>
  <c r="EN89" i="14" s="1"/>
  <c r="EO89" i="14" s="1"/>
  <c r="EM81" i="14"/>
  <c r="EN81" i="14" s="1"/>
  <c r="EO81" i="14" s="1"/>
  <c r="EM92" i="14"/>
  <c r="EN92" i="14" s="1"/>
  <c r="EO92" i="14" s="1"/>
  <c r="EM79" i="14"/>
  <c r="EN79" i="14" s="1"/>
  <c r="EO79" i="14" s="1"/>
  <c r="EM96" i="14"/>
  <c r="EN96" i="14" s="1"/>
  <c r="EO96" i="14" s="1"/>
  <c r="EM97" i="14"/>
  <c r="EN97" i="14" s="1"/>
  <c r="EO97" i="14" s="1"/>
  <c r="EM82" i="14"/>
  <c r="EN82" i="14" s="1"/>
  <c r="EO82" i="14" s="1"/>
  <c r="EM84" i="14"/>
  <c r="EN84" i="14" s="1"/>
  <c r="EO84" i="14" s="1"/>
  <c r="EM95" i="14"/>
  <c r="EN95" i="14" s="1"/>
  <c r="EO95" i="14" s="1"/>
  <c r="EM87" i="14"/>
  <c r="EN87" i="14" s="1"/>
  <c r="EO87" i="14" s="1"/>
  <c r="EM78" i="14"/>
  <c r="EN78" i="14" s="1"/>
  <c r="EO78" i="14" s="1"/>
  <c r="EM86" i="14"/>
  <c r="EN86" i="14" s="1"/>
  <c r="EO86" i="14" s="1"/>
  <c r="EM85" i="14"/>
  <c r="EN85" i="14" s="1"/>
  <c r="EO85" i="14" s="1"/>
  <c r="EM83" i="14"/>
  <c r="EN83" i="14" s="1"/>
  <c r="EO83" i="14" s="1"/>
  <c r="EM93" i="14"/>
  <c r="EN93" i="14" s="1"/>
  <c r="EO93" i="14" s="1"/>
  <c r="EP76" i="14"/>
  <c r="ER76" i="14" s="1"/>
  <c r="EP62" i="14"/>
  <c r="EQ62" i="14" s="1"/>
  <c r="DE25" i="23"/>
  <c r="EP59" i="14"/>
  <c r="EP69" i="14"/>
  <c r="EQ69" i="14" s="1"/>
  <c r="EP73" i="14"/>
  <c r="EQ73" i="14" s="1"/>
  <c r="ER75" i="14"/>
  <c r="EQ75" i="14"/>
  <c r="EP71" i="14"/>
  <c r="EP68" i="14"/>
  <c r="EP66" i="14"/>
  <c r="EP58" i="14"/>
  <c r="EP61" i="14"/>
  <c r="EP57" i="14"/>
  <c r="EP72" i="14"/>
  <c r="EP63" i="14"/>
  <c r="EP60" i="14"/>
  <c r="EP74" i="14"/>
  <c r="EP67" i="14"/>
  <c r="EP64" i="14"/>
  <c r="ER64" i="14" s="1"/>
  <c r="EP70" i="14"/>
  <c r="EP65" i="14"/>
  <c r="EQ65" i="14" s="1"/>
  <c r="DE14" i="23"/>
  <c r="CI22" i="23"/>
  <c r="DE16" i="23"/>
  <c r="DE26" i="23"/>
  <c r="CI13" i="23"/>
  <c r="DE29" i="23"/>
  <c r="CI26" i="23"/>
  <c r="CI25" i="23"/>
  <c r="CI29" i="23"/>
  <c r="DE28" i="23"/>
  <c r="DE13" i="23"/>
  <c r="CI30" i="23"/>
  <c r="DP34" i="14"/>
  <c r="W34" i="14" s="1"/>
  <c r="AJ34" i="14" s="1"/>
  <c r="EK34" i="14" s="1"/>
  <c r="EL34" i="14" s="1"/>
  <c r="EM49" i="14" s="1"/>
  <c r="EN49" i="14" s="1"/>
  <c r="EO49" i="14" s="1"/>
  <c r="CI28" i="23"/>
  <c r="CI14" i="23"/>
  <c r="CI17" i="23"/>
  <c r="CI21" i="23"/>
  <c r="DE17" i="23"/>
  <c r="DE24" i="23"/>
  <c r="DE21" i="23"/>
  <c r="CI19" i="23"/>
  <c r="CI11" i="23"/>
  <c r="DE15" i="23"/>
  <c r="DE23" i="23"/>
  <c r="CI20" i="23"/>
  <c r="CI24" i="23"/>
  <c r="CI23" i="23"/>
  <c r="DE20" i="23"/>
  <c r="DE19" i="23"/>
  <c r="DE11" i="23"/>
  <c r="CI16" i="23"/>
  <c r="DE12" i="23"/>
  <c r="DE18" i="23"/>
  <c r="CI18" i="23"/>
  <c r="DE22" i="23"/>
  <c r="DE27" i="23"/>
  <c r="CI15" i="23"/>
  <c r="CI12" i="23"/>
  <c r="CI27" i="23"/>
  <c r="HA25" i="20"/>
  <c r="HB24" i="20"/>
  <c r="HC24" i="20" s="1"/>
  <c r="GN24" i="20"/>
  <c r="GO23" i="20"/>
  <c r="GP23" i="20" s="1"/>
  <c r="EP174" i="14"/>
  <c r="EP186" i="14"/>
  <c r="EP176" i="14"/>
  <c r="EP170" i="14"/>
  <c r="EP188" i="14"/>
  <c r="EM125" i="14"/>
  <c r="EN125" i="14" s="1"/>
  <c r="EO125" i="14" s="1"/>
  <c r="EM130" i="14"/>
  <c r="EN130" i="14" s="1"/>
  <c r="EO130" i="14" s="1"/>
  <c r="EM127" i="14"/>
  <c r="EN127" i="14" s="1"/>
  <c r="EO127" i="14" s="1"/>
  <c r="EM138" i="14"/>
  <c r="EN138" i="14" s="1"/>
  <c r="EO138" i="14" s="1"/>
  <c r="EM142" i="14"/>
  <c r="EN142" i="14" s="1"/>
  <c r="EO142" i="14" s="1"/>
  <c r="EM128" i="14"/>
  <c r="EN128" i="14" s="1"/>
  <c r="EO128" i="14" s="1"/>
  <c r="EM136" i="14"/>
  <c r="EN136" i="14" s="1"/>
  <c r="EO136" i="14" s="1"/>
  <c r="EM151" i="14"/>
  <c r="EN151" i="14" s="1"/>
  <c r="EO151" i="14" s="1"/>
  <c r="EM165" i="14"/>
  <c r="EN165" i="14" s="1"/>
  <c r="EO165" i="14" s="1"/>
  <c r="EM133" i="14"/>
  <c r="EN133" i="14" s="1"/>
  <c r="EO133" i="14" s="1"/>
  <c r="EM141" i="14"/>
  <c r="EN141" i="14" s="1"/>
  <c r="EO141" i="14" s="1"/>
  <c r="EM129" i="14"/>
  <c r="EN129" i="14" s="1"/>
  <c r="EO129" i="14" s="1"/>
  <c r="EM135" i="14"/>
  <c r="EN135" i="14" s="1"/>
  <c r="EO135" i="14" s="1"/>
  <c r="EM137" i="14"/>
  <c r="EN137" i="14" s="1"/>
  <c r="EO137" i="14" s="1"/>
  <c r="EM132" i="14"/>
  <c r="EN132" i="14" s="1"/>
  <c r="EO132" i="14" s="1"/>
  <c r="EM124" i="14"/>
  <c r="EN124" i="14" s="1"/>
  <c r="EO124" i="14" s="1"/>
  <c r="EM134" i="14"/>
  <c r="EN134" i="14" s="1"/>
  <c r="EO134" i="14" s="1"/>
  <c r="EM140" i="14"/>
  <c r="EN140" i="14" s="1"/>
  <c r="EO140" i="14" s="1"/>
  <c r="EM126" i="14"/>
  <c r="EN126" i="14" s="1"/>
  <c r="EO126" i="14" s="1"/>
  <c r="EM131" i="14"/>
  <c r="EN131" i="14" s="1"/>
  <c r="EO131" i="14" s="1"/>
  <c r="EM139" i="14"/>
  <c r="EN139" i="14" s="1"/>
  <c r="EO139" i="14" s="1"/>
  <c r="DP103" i="14"/>
  <c r="W103" i="14" s="1"/>
  <c r="AJ103" i="14" s="1"/>
  <c r="EK103" i="14" s="1"/>
  <c r="EL103" i="14" s="1"/>
  <c r="EM120" i="14" s="1"/>
  <c r="EN120" i="14" s="1"/>
  <c r="EO120" i="14" s="1"/>
  <c r="EM161" i="14"/>
  <c r="EN161" i="14" s="1"/>
  <c r="EO161" i="14" s="1"/>
  <c r="EM156" i="14"/>
  <c r="EN156" i="14" s="1"/>
  <c r="EO156" i="14" s="1"/>
  <c r="EM158" i="14"/>
  <c r="EN158" i="14" s="1"/>
  <c r="EO158" i="14" s="1"/>
  <c r="EM157" i="14"/>
  <c r="EN157" i="14" s="1"/>
  <c r="EO157" i="14" s="1"/>
  <c r="EM152" i="14"/>
  <c r="EN152" i="14" s="1"/>
  <c r="EO152" i="14" s="1"/>
  <c r="EM163" i="14"/>
  <c r="EN163" i="14" s="1"/>
  <c r="EO163" i="14" s="1"/>
  <c r="EM154" i="14"/>
  <c r="EN154" i="14" s="1"/>
  <c r="EO154" i="14" s="1"/>
  <c r="EM167" i="14"/>
  <c r="EN167" i="14" s="1"/>
  <c r="EO167" i="14" s="1"/>
  <c r="EM164" i="14"/>
  <c r="EN164" i="14" s="1"/>
  <c r="EO164" i="14" s="1"/>
  <c r="EM153" i="14"/>
  <c r="EN153" i="14" s="1"/>
  <c r="EO153" i="14" s="1"/>
  <c r="EM155" i="14"/>
  <c r="EN155" i="14" s="1"/>
  <c r="EO155" i="14" s="1"/>
  <c r="EM168" i="14"/>
  <c r="EN168" i="14" s="1"/>
  <c r="EO168" i="14" s="1"/>
  <c r="EM159" i="14"/>
  <c r="EN159" i="14" s="1"/>
  <c r="EO159" i="14" s="1"/>
  <c r="EM150" i="14"/>
  <c r="EN150" i="14" s="1"/>
  <c r="EO150" i="14" s="1"/>
  <c r="EM160" i="14"/>
  <c r="EN160" i="14" s="1"/>
  <c r="EO160" i="14" s="1"/>
  <c r="EM166" i="14"/>
  <c r="EN166" i="14" s="1"/>
  <c r="EO166" i="14" s="1"/>
  <c r="EM149" i="14"/>
  <c r="EN149" i="14" s="1"/>
  <c r="EO149" i="14" s="1"/>
  <c r="EP178" i="14" l="1"/>
  <c r="EP172" i="14"/>
  <c r="EP173" i="14"/>
  <c r="EP177" i="14"/>
  <c r="EP183" i="14"/>
  <c r="EP187" i="14"/>
  <c r="EP181" i="14"/>
  <c r="EP179" i="14"/>
  <c r="EP175" i="14"/>
  <c r="EP182" i="14"/>
  <c r="EP133" i="14"/>
  <c r="EP189" i="14"/>
  <c r="EP185" i="14"/>
  <c r="EP180" i="14"/>
  <c r="EP184" i="14"/>
  <c r="EP80" i="14"/>
  <c r="EP86" i="14"/>
  <c r="EP91" i="14"/>
  <c r="EP85" i="14"/>
  <c r="EP95" i="14"/>
  <c r="EP90" i="14"/>
  <c r="EP84" i="14"/>
  <c r="EP93" i="14"/>
  <c r="EP78" i="14"/>
  <c r="EP89" i="14"/>
  <c r="EP96" i="14"/>
  <c r="EP94" i="14"/>
  <c r="EP81" i="14"/>
  <c r="EP79" i="14"/>
  <c r="EP97" i="14"/>
  <c r="EP92" i="14"/>
  <c r="EP88" i="14"/>
  <c r="EP87" i="14"/>
  <c r="EP82" i="14"/>
  <c r="EP83" i="14"/>
  <c r="ER62" i="14"/>
  <c r="EQ76" i="14"/>
  <c r="ER73" i="14"/>
  <c r="ER69" i="14"/>
  <c r="EQ64" i="14"/>
  <c r="ER59" i="14"/>
  <c r="EQ59" i="14"/>
  <c r="EQ57" i="14"/>
  <c r="ER57" i="14"/>
  <c r="EQ60" i="14"/>
  <c r="ER60" i="14"/>
  <c r="EQ61" i="14"/>
  <c r="ER61" i="14"/>
  <c r="ER63" i="14"/>
  <c r="EQ63" i="14"/>
  <c r="ER58" i="14"/>
  <c r="EQ58" i="14"/>
  <c r="ER74" i="14"/>
  <c r="EQ74" i="14"/>
  <c r="ER68" i="14"/>
  <c r="EQ68" i="14"/>
  <c r="EQ70" i="14"/>
  <c r="ER70" i="14"/>
  <c r="ER71" i="14"/>
  <c r="EQ71" i="14"/>
  <c r="ER65" i="14"/>
  <c r="EQ67" i="14"/>
  <c r="ER67" i="14"/>
  <c r="EQ72" i="14"/>
  <c r="ER72" i="14"/>
  <c r="EQ66" i="14"/>
  <c r="ER66" i="14"/>
  <c r="EM51" i="14"/>
  <c r="EN51" i="14" s="1"/>
  <c r="EO51" i="14" s="1"/>
  <c r="EM35" i="14"/>
  <c r="EN35" i="14" s="1"/>
  <c r="EO35" i="14" s="1"/>
  <c r="EM44" i="14"/>
  <c r="EN44" i="14" s="1"/>
  <c r="EO44" i="14" s="1"/>
  <c r="EM36" i="14"/>
  <c r="EN36" i="14" s="1"/>
  <c r="EO36" i="14" s="1"/>
  <c r="EM47" i="14"/>
  <c r="EN47" i="14" s="1"/>
  <c r="EO47" i="14" s="1"/>
  <c r="EM41" i="14"/>
  <c r="EN41" i="14" s="1"/>
  <c r="EO41" i="14" s="1"/>
  <c r="EM42" i="14"/>
  <c r="EN42" i="14" s="1"/>
  <c r="EO42" i="14" s="1"/>
  <c r="EM50" i="14"/>
  <c r="EN50" i="14" s="1"/>
  <c r="EO50" i="14" s="1"/>
  <c r="EM32" i="14"/>
  <c r="EN32" i="14" s="1"/>
  <c r="EO32" i="14" s="1"/>
  <c r="EM45" i="14"/>
  <c r="EN45" i="14" s="1"/>
  <c r="EO45" i="14" s="1"/>
  <c r="EM46" i="14"/>
  <c r="EN46" i="14" s="1"/>
  <c r="EO46" i="14" s="1"/>
  <c r="EM38" i="14"/>
  <c r="EN38" i="14" s="1"/>
  <c r="EO38" i="14" s="1"/>
  <c r="EM43" i="14"/>
  <c r="EN43" i="14" s="1"/>
  <c r="EO43" i="14" s="1"/>
  <c r="EM48" i="14"/>
  <c r="EN48" i="14" s="1"/>
  <c r="EO48" i="14" s="1"/>
  <c r="EM34" i="14"/>
  <c r="EN34" i="14" s="1"/>
  <c r="EO34" i="14" s="1"/>
  <c r="EM37" i="14"/>
  <c r="EN37" i="14" s="1"/>
  <c r="EO37" i="14" s="1"/>
  <c r="EM40" i="14"/>
  <c r="EN40" i="14" s="1"/>
  <c r="EO40" i="14" s="1"/>
  <c r="EM33" i="14"/>
  <c r="EN33" i="14" s="1"/>
  <c r="EO33" i="14" s="1"/>
  <c r="EM39" i="14"/>
  <c r="EN39" i="14" s="1"/>
  <c r="EO39" i="14" s="1"/>
  <c r="HA26" i="20"/>
  <c r="HB25" i="20"/>
  <c r="HC25" i="20" s="1"/>
  <c r="GN25" i="20"/>
  <c r="GO24" i="20"/>
  <c r="GP24" i="20" s="1"/>
  <c r="EP136" i="14"/>
  <c r="ER136" i="14" s="1"/>
  <c r="EM110" i="14"/>
  <c r="EN110" i="14" s="1"/>
  <c r="EO110" i="14" s="1"/>
  <c r="EP138" i="14"/>
  <c r="ER138" i="14" s="1"/>
  <c r="ER179" i="14"/>
  <c r="EQ179" i="14"/>
  <c r="ER175" i="14"/>
  <c r="EQ175" i="14"/>
  <c r="EQ173" i="14"/>
  <c r="ER173" i="14"/>
  <c r="ER182" i="14"/>
  <c r="EQ182" i="14"/>
  <c r="EQ189" i="14"/>
  <c r="ER189" i="14"/>
  <c r="ER185" i="14"/>
  <c r="EQ185" i="14"/>
  <c r="EQ180" i="14"/>
  <c r="ER180" i="14"/>
  <c r="ER184" i="14"/>
  <c r="EQ184" i="14"/>
  <c r="EQ171" i="14"/>
  <c r="ER171" i="14"/>
  <c r="ER188" i="14"/>
  <c r="EQ188" i="14"/>
  <c r="EQ170" i="14"/>
  <c r="ER170" i="14"/>
  <c r="EQ176" i="14"/>
  <c r="ER176" i="14"/>
  <c r="EQ186" i="14"/>
  <c r="ER186" i="14"/>
  <c r="EQ174" i="14"/>
  <c r="ER174" i="14"/>
  <c r="EQ181" i="14"/>
  <c r="ER181" i="14"/>
  <c r="EM119" i="14"/>
  <c r="EN119" i="14" s="1"/>
  <c r="EO119" i="14" s="1"/>
  <c r="ER177" i="14"/>
  <c r="EQ177" i="14"/>
  <c r="EQ183" i="14"/>
  <c r="ER183" i="14"/>
  <c r="EQ178" i="14"/>
  <c r="ER178" i="14"/>
  <c r="EQ172" i="14"/>
  <c r="ER172" i="14"/>
  <c r="EQ187" i="14"/>
  <c r="ER187" i="14"/>
  <c r="EP129" i="14"/>
  <c r="ER129" i="14" s="1"/>
  <c r="EP143" i="14"/>
  <c r="EQ143" i="14" s="1"/>
  <c r="EM106" i="14"/>
  <c r="EN106" i="14" s="1"/>
  <c r="EO106" i="14" s="1"/>
  <c r="EP141" i="14"/>
  <c r="ER141" i="14" s="1"/>
  <c r="EP124" i="14"/>
  <c r="ER124" i="14" s="1"/>
  <c r="EP134" i="14"/>
  <c r="EQ134" i="14" s="1"/>
  <c r="EP139" i="14"/>
  <c r="EQ139" i="14" s="1"/>
  <c r="EP135" i="14"/>
  <c r="EQ135" i="14" s="1"/>
  <c r="EP131" i="14"/>
  <c r="EQ131" i="14" s="1"/>
  <c r="EP137" i="14"/>
  <c r="EQ137" i="14" s="1"/>
  <c r="EP126" i="14"/>
  <c r="EQ126" i="14" s="1"/>
  <c r="EP140" i="14"/>
  <c r="EQ140" i="14" s="1"/>
  <c r="EP142" i="14"/>
  <c r="EQ142" i="14" s="1"/>
  <c r="EP125" i="14"/>
  <c r="ER125" i="14" s="1"/>
  <c r="EM115" i="14"/>
  <c r="EN115" i="14" s="1"/>
  <c r="EO115" i="14" s="1"/>
  <c r="EP130" i="14"/>
  <c r="EQ130" i="14" s="1"/>
  <c r="EP127" i="14"/>
  <c r="EQ127" i="14" s="1"/>
  <c r="EP132" i="14"/>
  <c r="EQ132" i="14" s="1"/>
  <c r="EP128" i="14"/>
  <c r="EQ128" i="14" s="1"/>
  <c r="EM122" i="14"/>
  <c r="EN122" i="14" s="1"/>
  <c r="EO122" i="14" s="1"/>
  <c r="EM105" i="14"/>
  <c r="EN105" i="14" s="1"/>
  <c r="EO105" i="14" s="1"/>
  <c r="EM103" i="14"/>
  <c r="EN103" i="14" s="1"/>
  <c r="EO103" i="14" s="1"/>
  <c r="EM107" i="14"/>
  <c r="EN107" i="14" s="1"/>
  <c r="EO107" i="14" s="1"/>
  <c r="EM113" i="14"/>
  <c r="EN113" i="14" s="1"/>
  <c r="EO113" i="14" s="1"/>
  <c r="EM109" i="14"/>
  <c r="EN109" i="14" s="1"/>
  <c r="EO109" i="14" s="1"/>
  <c r="EM108" i="14"/>
  <c r="EN108" i="14" s="1"/>
  <c r="EO108" i="14" s="1"/>
  <c r="EM117" i="14"/>
  <c r="EN117" i="14" s="1"/>
  <c r="EO117" i="14" s="1"/>
  <c r="EM116" i="14"/>
  <c r="EN116" i="14" s="1"/>
  <c r="EO116" i="14" s="1"/>
  <c r="EM104" i="14"/>
  <c r="EN104" i="14" s="1"/>
  <c r="EO104" i="14" s="1"/>
  <c r="EM112" i="14"/>
  <c r="EN112" i="14" s="1"/>
  <c r="EO112" i="14" s="1"/>
  <c r="EM118" i="14"/>
  <c r="EN118" i="14" s="1"/>
  <c r="EO118" i="14" s="1"/>
  <c r="EM114" i="14"/>
  <c r="EN114" i="14" s="1"/>
  <c r="EO114" i="14" s="1"/>
  <c r="EM121" i="14"/>
  <c r="EN121" i="14" s="1"/>
  <c r="EO121" i="14" s="1"/>
  <c r="EM111" i="14"/>
  <c r="EN111" i="14" s="1"/>
  <c r="EO111" i="14" s="1"/>
  <c r="ER133" i="14"/>
  <c r="EQ133" i="14"/>
  <c r="EP158" i="14"/>
  <c r="ER158" i="14" s="1"/>
  <c r="EP151" i="14"/>
  <c r="ER151" i="14" s="1"/>
  <c r="EP149" i="14"/>
  <c r="EQ149" i="14" s="1"/>
  <c r="EP162" i="14"/>
  <c r="EQ162" i="14" s="1"/>
  <c r="EP168" i="14"/>
  <c r="EQ168" i="14" s="1"/>
  <c r="EP155" i="14"/>
  <c r="EQ155" i="14" s="1"/>
  <c r="EP163" i="14"/>
  <c r="ER163" i="14" s="1"/>
  <c r="EP160" i="14"/>
  <c r="EP159" i="14"/>
  <c r="EQ159" i="14" s="1"/>
  <c r="EP153" i="14"/>
  <c r="ER153" i="14" s="1"/>
  <c r="EP161" i="14"/>
  <c r="EQ161" i="14" s="1"/>
  <c r="EP164" i="14"/>
  <c r="ER164" i="14" s="1"/>
  <c r="EP150" i="14"/>
  <c r="EQ150" i="14" s="1"/>
  <c r="EP152" i="14"/>
  <c r="ER152" i="14" s="1"/>
  <c r="EP167" i="14"/>
  <c r="EQ167" i="14" s="1"/>
  <c r="EP157" i="14"/>
  <c r="ER157" i="14" s="1"/>
  <c r="EP154" i="14"/>
  <c r="EQ154" i="14" s="1"/>
  <c r="EP166" i="14"/>
  <c r="ER166" i="14" s="1"/>
  <c r="EP156" i="14"/>
  <c r="EQ156" i="14" s="1"/>
  <c r="EP165" i="14"/>
  <c r="ER165" i="14" s="1"/>
  <c r="EQ83" i="14" l="1"/>
  <c r="ER83" i="14"/>
  <c r="ER92" i="14"/>
  <c r="EQ92" i="14"/>
  <c r="ER94" i="14"/>
  <c r="EQ94" i="14"/>
  <c r="ER93" i="14"/>
  <c r="EQ93" i="14"/>
  <c r="EQ85" i="14"/>
  <c r="ER85" i="14"/>
  <c r="ER82" i="14"/>
  <c r="EQ82" i="14"/>
  <c r="ER97" i="14"/>
  <c r="EQ97" i="14"/>
  <c r="EQ96" i="14"/>
  <c r="ER96" i="14"/>
  <c r="ER84" i="14"/>
  <c r="EQ84" i="14"/>
  <c r="EQ91" i="14"/>
  <c r="ER91" i="14"/>
  <c r="EQ87" i="14"/>
  <c r="ER87" i="14"/>
  <c r="EQ79" i="14"/>
  <c r="ER79" i="14"/>
  <c r="ER89" i="14"/>
  <c r="EQ89" i="14"/>
  <c r="EQ90" i="14"/>
  <c r="ER90" i="14"/>
  <c r="ER86" i="14"/>
  <c r="EQ86" i="14"/>
  <c r="ER88" i="14"/>
  <c r="EQ88" i="14"/>
  <c r="ER81" i="14"/>
  <c r="EQ81" i="14"/>
  <c r="ER78" i="14"/>
  <c r="EQ78" i="14"/>
  <c r="ER95" i="14"/>
  <c r="EQ95" i="14"/>
  <c r="EQ80" i="14"/>
  <c r="ER80" i="14"/>
  <c r="AK173" i="14"/>
  <c r="AK57" i="14"/>
  <c r="AL57" i="14" s="1"/>
  <c r="EP47" i="14"/>
  <c r="EQ47" i="14" s="1"/>
  <c r="EP35" i="14"/>
  <c r="EQ35" i="14" s="1"/>
  <c r="EP49" i="14"/>
  <c r="EQ49" i="14" s="1"/>
  <c r="EP37" i="14"/>
  <c r="ER37" i="14" s="1"/>
  <c r="EP38" i="14"/>
  <c r="EQ38" i="14" s="1"/>
  <c r="EP39" i="14"/>
  <c r="ER39" i="14" s="1"/>
  <c r="EP34" i="14"/>
  <c r="EQ34" i="14" s="1"/>
  <c r="EP51" i="14"/>
  <c r="EQ51" i="14" s="1"/>
  <c r="EP43" i="14"/>
  <c r="EQ43" i="14" s="1"/>
  <c r="EP46" i="14"/>
  <c r="ER46" i="14" s="1"/>
  <c r="EP48" i="14"/>
  <c r="EQ48" i="14" s="1"/>
  <c r="EP42" i="14"/>
  <c r="ER42" i="14" s="1"/>
  <c r="EP50" i="14"/>
  <c r="ER50" i="14" s="1"/>
  <c r="EP45" i="14"/>
  <c r="EQ45" i="14" s="1"/>
  <c r="EP41" i="14"/>
  <c r="EQ41" i="14" s="1"/>
  <c r="EP44" i="14"/>
  <c r="EQ44" i="14" s="1"/>
  <c r="EP33" i="14"/>
  <c r="ER33" i="14" s="1"/>
  <c r="EP32" i="14"/>
  <c r="EQ32" i="14" s="1"/>
  <c r="EP40" i="14"/>
  <c r="EQ40" i="14" s="1"/>
  <c r="EP36" i="14"/>
  <c r="EQ36" i="14" s="1"/>
  <c r="AK172" i="14"/>
  <c r="HA27" i="20"/>
  <c r="HB26" i="20"/>
  <c r="HC26" i="20" s="1"/>
  <c r="EQ136" i="14"/>
  <c r="GN26" i="20"/>
  <c r="GO25" i="20"/>
  <c r="GP25" i="20" s="1"/>
  <c r="AK171" i="14"/>
  <c r="EQ141" i="14"/>
  <c r="ER43" i="14"/>
  <c r="ER135" i="14"/>
  <c r="ER140" i="14"/>
  <c r="ER126" i="14"/>
  <c r="ER139" i="14"/>
  <c r="EQ138" i="14"/>
  <c r="EQ129" i="14"/>
  <c r="ER154" i="14"/>
  <c r="ER143" i="14"/>
  <c r="EQ125" i="14"/>
  <c r="ER137" i="14"/>
  <c r="ER134" i="14"/>
  <c r="ER132" i="14"/>
  <c r="AK170" i="14"/>
  <c r="ER131" i="14"/>
  <c r="ER142" i="14"/>
  <c r="ER130" i="14"/>
  <c r="EQ124" i="14"/>
  <c r="EP121" i="14"/>
  <c r="ER121" i="14" s="1"/>
  <c r="EP103" i="14"/>
  <c r="ER103" i="14" s="1"/>
  <c r="ER128" i="14"/>
  <c r="EP105" i="14"/>
  <c r="ER105" i="14" s="1"/>
  <c r="EP107" i="14"/>
  <c r="EQ107" i="14" s="1"/>
  <c r="EP113" i="14"/>
  <c r="ER113" i="14" s="1"/>
  <c r="ER127" i="14"/>
  <c r="EQ163" i="14"/>
  <c r="ER150" i="14"/>
  <c r="EP108" i="14"/>
  <c r="EQ108" i="14" s="1"/>
  <c r="EP118" i="14"/>
  <c r="ER118" i="14" s="1"/>
  <c r="EP104" i="14"/>
  <c r="ER104" i="14" s="1"/>
  <c r="EP106" i="14"/>
  <c r="ER106" i="14" s="1"/>
  <c r="EP114" i="14"/>
  <c r="ER114" i="14" s="1"/>
  <c r="EP116" i="14"/>
  <c r="EQ116" i="14" s="1"/>
  <c r="EP109" i="14"/>
  <c r="EQ109" i="14" s="1"/>
  <c r="EP119" i="14"/>
  <c r="EQ119" i="14" s="1"/>
  <c r="EP112" i="14"/>
  <c r="ER112" i="14" s="1"/>
  <c r="EP122" i="14"/>
  <c r="ER122" i="14" s="1"/>
  <c r="EP117" i="14"/>
  <c r="EP115" i="14"/>
  <c r="EP111" i="14"/>
  <c r="EP110" i="14"/>
  <c r="EQ158" i="14"/>
  <c r="EP120" i="14"/>
  <c r="EQ120" i="14" s="1"/>
  <c r="ER155" i="14"/>
  <c r="EQ153" i="14"/>
  <c r="ER149" i="14"/>
  <c r="EQ157" i="14"/>
  <c r="EQ103" i="14"/>
  <c r="EQ151" i="14"/>
  <c r="EQ166" i="14"/>
  <c r="ER161" i="14"/>
  <c r="ER156" i="14"/>
  <c r="ER162" i="14"/>
  <c r="ER167" i="14"/>
  <c r="EQ165" i="14"/>
  <c r="ER168" i="14"/>
  <c r="EQ164" i="14"/>
  <c r="ER159" i="14"/>
  <c r="EQ152" i="14"/>
  <c r="ER160" i="14"/>
  <c r="EQ160" i="14"/>
  <c r="AK80" i="14" l="1"/>
  <c r="AK82" i="14"/>
  <c r="AK83" i="14"/>
  <c r="AK81" i="14"/>
  <c r="AK79" i="14"/>
  <c r="AK78" i="14"/>
  <c r="AL173" i="14"/>
  <c r="AO173" i="23"/>
  <c r="AP173" i="23" s="1"/>
  <c r="AO57" i="23"/>
  <c r="AP57" i="23" s="1"/>
  <c r="AQ60" i="23" s="1"/>
  <c r="AR60" i="23" s="1"/>
  <c r="ER47" i="14"/>
  <c r="AK149" i="14"/>
  <c r="AL149" i="14" s="1"/>
  <c r="EQ37" i="14"/>
  <c r="ER45" i="14"/>
  <c r="ER49" i="14"/>
  <c r="ER35" i="14"/>
  <c r="EQ33" i="14"/>
  <c r="ER38" i="14"/>
  <c r="EQ42" i="14"/>
  <c r="EQ50" i="14"/>
  <c r="ER51" i="14"/>
  <c r="ER34" i="14"/>
  <c r="EQ46" i="14"/>
  <c r="ER32" i="14"/>
  <c r="EQ39" i="14"/>
  <c r="ER48" i="14"/>
  <c r="ER36" i="14"/>
  <c r="ER44" i="14"/>
  <c r="ER40" i="14"/>
  <c r="ER41" i="14"/>
  <c r="AK129" i="14"/>
  <c r="AO129" i="23" s="1"/>
  <c r="AP129" i="23" s="1"/>
  <c r="AK128" i="14"/>
  <c r="AO128" i="23" s="1"/>
  <c r="AP128" i="23" s="1"/>
  <c r="AK127" i="14"/>
  <c r="AL127" i="14" s="1"/>
  <c r="HA28" i="20"/>
  <c r="HB27" i="20"/>
  <c r="HC27" i="20" s="1"/>
  <c r="GN27" i="20"/>
  <c r="GO26" i="20"/>
  <c r="GP26" i="20" s="1"/>
  <c r="AO172" i="23"/>
  <c r="AP172" i="23" s="1"/>
  <c r="AL172" i="14"/>
  <c r="AO171" i="23"/>
  <c r="AP171" i="23" s="1"/>
  <c r="AL171" i="14"/>
  <c r="EQ118" i="14"/>
  <c r="AK126" i="14"/>
  <c r="AO126" i="23" s="1"/>
  <c r="AP126" i="23" s="1"/>
  <c r="AK125" i="14"/>
  <c r="AL125" i="14" s="1"/>
  <c r="AK124" i="14"/>
  <c r="AL124" i="14" s="1"/>
  <c r="ER116" i="14"/>
  <c r="EQ122" i="14"/>
  <c r="ER108" i="14"/>
  <c r="AO170" i="23"/>
  <c r="AP170" i="23" s="1"/>
  <c r="AL170" i="14"/>
  <c r="ER107" i="14"/>
  <c r="EQ113" i="14"/>
  <c r="EQ106" i="14"/>
  <c r="ER119" i="14"/>
  <c r="EQ121" i="14"/>
  <c r="EQ105" i="14"/>
  <c r="EQ104" i="14"/>
  <c r="ER109" i="14"/>
  <c r="EQ112" i="14"/>
  <c r="ER120" i="14"/>
  <c r="EQ114" i="14"/>
  <c r="ER110" i="14"/>
  <c r="EQ110" i="14"/>
  <c r="EQ111" i="14"/>
  <c r="ER111" i="14"/>
  <c r="ER115" i="14"/>
  <c r="EQ115" i="14"/>
  <c r="ER117" i="14"/>
  <c r="EQ117" i="14"/>
  <c r="AL80" i="14" l="1"/>
  <c r="AO80" i="23"/>
  <c r="AP80" i="23" s="1"/>
  <c r="AL83" i="14"/>
  <c r="AO83" i="23"/>
  <c r="AP83" i="23" s="1"/>
  <c r="AO79" i="23"/>
  <c r="AP79" i="23" s="1"/>
  <c r="AL79" i="14"/>
  <c r="AO81" i="23"/>
  <c r="AP81" i="23" s="1"/>
  <c r="AL81" i="14"/>
  <c r="AL78" i="14"/>
  <c r="AO78" i="23"/>
  <c r="AP78" i="23" s="1"/>
  <c r="AO82" i="23"/>
  <c r="AP82" i="23" s="1"/>
  <c r="AL82" i="14"/>
  <c r="AK34" i="14"/>
  <c r="AO34" i="23" s="1"/>
  <c r="AP34" i="23" s="1"/>
  <c r="AQ68" i="23"/>
  <c r="AR68" i="23" s="1"/>
  <c r="AB68" i="23" s="1"/>
  <c r="AQ74" i="23"/>
  <c r="AR74" i="23" s="1"/>
  <c r="AA74" i="23" s="1"/>
  <c r="AQ73" i="23"/>
  <c r="AR73" i="23" s="1"/>
  <c r="C73" i="23" s="1"/>
  <c r="AQ64" i="23"/>
  <c r="AR64" i="23" s="1"/>
  <c r="U64" i="23" s="1"/>
  <c r="AQ69" i="23"/>
  <c r="AR69" i="23" s="1"/>
  <c r="Y69" i="23" s="1"/>
  <c r="AQ71" i="23"/>
  <c r="AR71" i="23" s="1"/>
  <c r="J71" i="23" s="1"/>
  <c r="CA71" i="23" s="1"/>
  <c r="AQ63" i="23"/>
  <c r="AR63" i="23" s="1"/>
  <c r="AS63" i="23" s="1"/>
  <c r="AQ59" i="23"/>
  <c r="AR59" i="23" s="1"/>
  <c r="W59" i="23" s="1"/>
  <c r="AQ67" i="23"/>
  <c r="AR67" i="23" s="1"/>
  <c r="Q67" i="23" s="1"/>
  <c r="CX67" i="23" s="1"/>
  <c r="AQ66" i="23"/>
  <c r="AR66" i="23" s="1"/>
  <c r="AJ66" i="23" s="1"/>
  <c r="AQ58" i="23"/>
  <c r="AR58" i="23" s="1"/>
  <c r="AI58" i="23" s="1"/>
  <c r="AQ57" i="23"/>
  <c r="AR57" i="23" s="1"/>
  <c r="AQ72" i="23"/>
  <c r="AR72" i="23" s="1"/>
  <c r="AQ65" i="23"/>
  <c r="AR65" i="23" s="1"/>
  <c r="AQ61" i="23"/>
  <c r="AR61" i="23" s="1"/>
  <c r="AQ75" i="23"/>
  <c r="AR75" i="23" s="1"/>
  <c r="AQ76" i="23"/>
  <c r="AR76" i="23" s="1"/>
  <c r="AQ62" i="23"/>
  <c r="AR62" i="23" s="1"/>
  <c r="AQ70" i="23"/>
  <c r="AR70" i="23" s="1"/>
  <c r="AK107" i="14"/>
  <c r="Q60" i="23"/>
  <c r="CX60" i="23" s="1"/>
  <c r="E60" i="23"/>
  <c r="AS60" i="23"/>
  <c r="AI60" i="23"/>
  <c r="M60" i="23"/>
  <c r="CD60" i="23" s="1"/>
  <c r="AG60" i="23"/>
  <c r="W60" i="23"/>
  <c r="J60" i="23"/>
  <c r="CA60" i="23" s="1"/>
  <c r="AH60" i="23"/>
  <c r="Y60" i="23"/>
  <c r="F60" i="23"/>
  <c r="U60" i="23"/>
  <c r="C60" i="23"/>
  <c r="AB60" i="23"/>
  <c r="AE60" i="23"/>
  <c r="S60" i="23"/>
  <c r="CZ60" i="23" s="1"/>
  <c r="AJ60" i="23"/>
  <c r="P60" i="23"/>
  <c r="CW60" i="23" s="1"/>
  <c r="N60" i="23"/>
  <c r="CE60" i="23" s="1"/>
  <c r="AK60" i="23"/>
  <c r="Z60" i="23"/>
  <c r="X60" i="23"/>
  <c r="D60" i="23"/>
  <c r="AA60" i="23"/>
  <c r="L60" i="23"/>
  <c r="CC60" i="23" s="1"/>
  <c r="V60" i="23"/>
  <c r="H60" i="23"/>
  <c r="O60" i="23"/>
  <c r="CV60" i="23" s="1"/>
  <c r="R60" i="23"/>
  <c r="CY60" i="23" s="1"/>
  <c r="DC60" i="23" s="1"/>
  <c r="AL60" i="23"/>
  <c r="T60" i="23"/>
  <c r="DA60" i="23" s="1"/>
  <c r="AD60" i="23"/>
  <c r="AC60" i="23"/>
  <c r="I60" i="23"/>
  <c r="BZ60" i="23" s="1"/>
  <c r="K60" i="23"/>
  <c r="CB60" i="23" s="1"/>
  <c r="AF60" i="23"/>
  <c r="G60" i="23"/>
  <c r="AK106" i="14"/>
  <c r="AL106" i="14" s="1"/>
  <c r="AK105" i="14"/>
  <c r="AK104" i="14"/>
  <c r="AO149" i="23"/>
  <c r="AP149" i="23" s="1"/>
  <c r="AK32" i="14"/>
  <c r="AL32" i="14" s="1"/>
  <c r="AK33" i="14"/>
  <c r="AL33" i="14" s="1"/>
  <c r="AK103" i="14"/>
  <c r="AL129" i="14"/>
  <c r="AL128" i="14"/>
  <c r="HA29" i="20"/>
  <c r="HB28" i="20"/>
  <c r="HC28" i="20" s="1"/>
  <c r="AO127" i="23"/>
  <c r="AP127" i="23" s="1"/>
  <c r="GN28" i="20"/>
  <c r="GO27" i="20"/>
  <c r="GP27" i="20" s="1"/>
  <c r="AO124" i="23"/>
  <c r="AP124" i="23" s="1"/>
  <c r="AL126" i="14"/>
  <c r="AO125" i="23"/>
  <c r="AP125" i="23" s="1"/>
  <c r="AQ189" i="23"/>
  <c r="AR189" i="23" s="1"/>
  <c r="AQ180" i="23"/>
  <c r="AR180" i="23" s="1"/>
  <c r="AQ183" i="23"/>
  <c r="AR183" i="23" s="1"/>
  <c r="AQ182" i="23"/>
  <c r="AR182" i="23" s="1"/>
  <c r="AQ174" i="23"/>
  <c r="AR174" i="23" s="1"/>
  <c r="AQ177" i="23"/>
  <c r="AR177" i="23" s="1"/>
  <c r="AQ181" i="23"/>
  <c r="AR181" i="23" s="1"/>
  <c r="AQ171" i="23"/>
  <c r="AR171" i="23" s="1"/>
  <c r="AQ188" i="23"/>
  <c r="AR188" i="23" s="1"/>
  <c r="AQ170" i="23"/>
  <c r="AR170" i="23" s="1"/>
  <c r="AQ176" i="23"/>
  <c r="AR176" i="23" s="1"/>
  <c r="AQ175" i="23"/>
  <c r="AR175" i="23" s="1"/>
  <c r="AQ179" i="23"/>
  <c r="AR179" i="23" s="1"/>
  <c r="AQ184" i="23"/>
  <c r="AR184" i="23" s="1"/>
  <c r="AQ178" i="23"/>
  <c r="AR178" i="23" s="1"/>
  <c r="AQ187" i="23"/>
  <c r="AR187" i="23" s="1"/>
  <c r="AQ172" i="23"/>
  <c r="AR172" i="23" s="1"/>
  <c r="AQ186" i="23"/>
  <c r="AR186" i="23" s="1"/>
  <c r="AQ185" i="23"/>
  <c r="AR185" i="23" s="1"/>
  <c r="AQ173" i="23"/>
  <c r="AR173" i="23" s="1"/>
  <c r="AQ126" i="23" l="1"/>
  <c r="AR126" i="23" s="1"/>
  <c r="CH60" i="23"/>
  <c r="CF60" i="23"/>
  <c r="AL34" i="14"/>
  <c r="DD60" i="23"/>
  <c r="DB60" i="23"/>
  <c r="CG60" i="23"/>
  <c r="AQ96" i="23"/>
  <c r="AR96" i="23" s="1"/>
  <c r="AQ85" i="23"/>
  <c r="AR85" i="23" s="1"/>
  <c r="AQ88" i="23"/>
  <c r="AR88" i="23" s="1"/>
  <c r="AQ80" i="23"/>
  <c r="AR80" i="23" s="1"/>
  <c r="AQ90" i="23"/>
  <c r="AR90" i="23" s="1"/>
  <c r="AQ86" i="23"/>
  <c r="AR86" i="23" s="1"/>
  <c r="AQ81" i="23"/>
  <c r="AR81" i="23" s="1"/>
  <c r="AQ87" i="23"/>
  <c r="AR87" i="23" s="1"/>
  <c r="AQ95" i="23"/>
  <c r="AR95" i="23" s="1"/>
  <c r="AQ83" i="23"/>
  <c r="AR83" i="23" s="1"/>
  <c r="AQ84" i="23"/>
  <c r="AR84" i="23" s="1"/>
  <c r="AQ92" i="23"/>
  <c r="AR92" i="23" s="1"/>
  <c r="AQ94" i="23"/>
  <c r="AR94" i="23" s="1"/>
  <c r="AQ78" i="23"/>
  <c r="AR78" i="23" s="1"/>
  <c r="AQ89" i="23"/>
  <c r="AR89" i="23" s="1"/>
  <c r="AQ97" i="23"/>
  <c r="AR97" i="23" s="1"/>
  <c r="AQ79" i="23"/>
  <c r="AR79" i="23" s="1"/>
  <c r="AQ91" i="23"/>
  <c r="AR91" i="23" s="1"/>
  <c r="AQ93" i="23"/>
  <c r="AR93" i="23" s="1"/>
  <c r="AQ82" i="23"/>
  <c r="AR82" i="23" s="1"/>
  <c r="AD74" i="23"/>
  <c r="N68" i="23"/>
  <c r="CE68" i="23" s="1"/>
  <c r="AS74" i="23"/>
  <c r="I74" i="23"/>
  <c r="BZ74" i="23" s="1"/>
  <c r="AC74" i="23"/>
  <c r="C74" i="23"/>
  <c r="Y74" i="23"/>
  <c r="R74" i="23"/>
  <c r="CY74" i="23" s="1"/>
  <c r="AL74" i="23"/>
  <c r="AL68" i="23"/>
  <c r="AC68" i="23"/>
  <c r="H74" i="23"/>
  <c r="AK74" i="23"/>
  <c r="S68" i="23"/>
  <c r="CZ68" i="23" s="1"/>
  <c r="AD68" i="23"/>
  <c r="E74" i="23"/>
  <c r="Q74" i="23"/>
  <c r="CX74" i="23" s="1"/>
  <c r="W74" i="23"/>
  <c r="G74" i="23"/>
  <c r="Z74" i="23"/>
  <c r="J74" i="23"/>
  <c r="CA74" i="23" s="1"/>
  <c r="T74" i="23"/>
  <c r="DA74" i="23" s="1"/>
  <c r="U74" i="23"/>
  <c r="X74" i="23"/>
  <c r="AF74" i="23"/>
  <c r="AH74" i="23"/>
  <c r="S74" i="23"/>
  <c r="CZ74" i="23" s="1"/>
  <c r="AI74" i="23"/>
  <c r="AE74" i="23"/>
  <c r="AJ74" i="23"/>
  <c r="K74" i="23"/>
  <c r="CB74" i="23" s="1"/>
  <c r="AB74" i="23"/>
  <c r="AE68" i="23"/>
  <c r="Z68" i="23"/>
  <c r="P68" i="23"/>
  <c r="CW68" i="23" s="1"/>
  <c r="AS68" i="23"/>
  <c r="I68" i="23"/>
  <c r="BZ68" i="23" s="1"/>
  <c r="X68" i="23"/>
  <c r="U68" i="23"/>
  <c r="K68" i="23"/>
  <c r="CB68" i="23" s="1"/>
  <c r="AI68" i="23"/>
  <c r="F68" i="23"/>
  <c r="H73" i="23"/>
  <c r="AI69" i="23"/>
  <c r="T68" i="23"/>
  <c r="DA68" i="23" s="1"/>
  <c r="O68" i="23"/>
  <c r="CV68" i="23" s="1"/>
  <c r="AA68" i="23"/>
  <c r="G68" i="23"/>
  <c r="H68" i="23"/>
  <c r="AC63" i="23"/>
  <c r="F73" i="23"/>
  <c r="C63" i="23"/>
  <c r="V73" i="23"/>
  <c r="AF58" i="23"/>
  <c r="AF73" i="23"/>
  <c r="M74" i="23"/>
  <c r="CD74" i="23" s="1"/>
  <c r="AG74" i="23"/>
  <c r="D74" i="23"/>
  <c r="L74" i="23"/>
  <c r="CC74" i="23" s="1"/>
  <c r="CG74" i="23" s="1"/>
  <c r="O74" i="23"/>
  <c r="CV74" i="23" s="1"/>
  <c r="P74" i="23"/>
  <c r="CW74" i="23" s="1"/>
  <c r="V74" i="23"/>
  <c r="N74" i="23"/>
  <c r="CE74" i="23" s="1"/>
  <c r="F74" i="23"/>
  <c r="P58" i="23"/>
  <c r="CW58" i="23" s="1"/>
  <c r="C59" i="23"/>
  <c r="AD73" i="23"/>
  <c r="L73" i="23"/>
  <c r="CC73" i="23" s="1"/>
  <c r="L68" i="23"/>
  <c r="CC68" i="23" s="1"/>
  <c r="M68" i="23"/>
  <c r="CD68" i="23" s="1"/>
  <c r="C68" i="23"/>
  <c r="J68" i="23"/>
  <c r="CA68" i="23" s="1"/>
  <c r="W68" i="23"/>
  <c r="AH68" i="23"/>
  <c r="AF68" i="23"/>
  <c r="O73" i="23"/>
  <c r="CV73" i="23" s="1"/>
  <c r="AL73" i="23"/>
  <c r="AG73" i="23"/>
  <c r="R58" i="23"/>
  <c r="CY58" i="23" s="1"/>
  <c r="AE58" i="23"/>
  <c r="AJ63" i="23"/>
  <c r="P73" i="23"/>
  <c r="CW73" i="23" s="1"/>
  <c r="Y73" i="23"/>
  <c r="AK73" i="23"/>
  <c r="AE73" i="23"/>
  <c r="M73" i="23"/>
  <c r="CD73" i="23" s="1"/>
  <c r="AB58" i="23"/>
  <c r="Z63" i="23"/>
  <c r="AA73" i="23"/>
  <c r="AC73" i="23"/>
  <c r="E73" i="23"/>
  <c r="AH73" i="23"/>
  <c r="AC64" i="23"/>
  <c r="L64" i="23"/>
  <c r="CC64" i="23" s="1"/>
  <c r="R68" i="23"/>
  <c r="CY68" i="23" s="1"/>
  <c r="AD64" i="23"/>
  <c r="H64" i="23"/>
  <c r="AG59" i="23"/>
  <c r="AJ64" i="23"/>
  <c r="P64" i="23"/>
  <c r="CW64" i="23" s="1"/>
  <c r="AK58" i="23"/>
  <c r="J58" i="23"/>
  <c r="CA58" i="23" s="1"/>
  <c r="R63" i="23"/>
  <c r="CY63" i="23" s="1"/>
  <c r="W63" i="23"/>
  <c r="AD63" i="23"/>
  <c r="AC59" i="23"/>
  <c r="U73" i="23"/>
  <c r="AI73" i="23"/>
  <c r="N73" i="23"/>
  <c r="CE73" i="23" s="1"/>
  <c r="Q73" i="23"/>
  <c r="CX73" i="23" s="1"/>
  <c r="S73" i="23"/>
  <c r="CZ73" i="23" s="1"/>
  <c r="T73" i="23"/>
  <c r="DA73" i="23" s="1"/>
  <c r="D73" i="23"/>
  <c r="G73" i="23"/>
  <c r="AJ73" i="23"/>
  <c r="C64" i="23"/>
  <c r="AG64" i="23"/>
  <c r="K64" i="23"/>
  <c r="CB64" i="23" s="1"/>
  <c r="AK68" i="23"/>
  <c r="AG68" i="23"/>
  <c r="Q68" i="23"/>
  <c r="CX68" i="23" s="1"/>
  <c r="V68" i="23"/>
  <c r="D68" i="23"/>
  <c r="AJ68" i="23"/>
  <c r="E68" i="23"/>
  <c r="Y68" i="23"/>
  <c r="AK64" i="23"/>
  <c r="AF64" i="23"/>
  <c r="C58" i="23"/>
  <c r="T58" i="23"/>
  <c r="DA58" i="23" s="1"/>
  <c r="D63" i="23"/>
  <c r="P63" i="23"/>
  <c r="CW63" i="23" s="1"/>
  <c r="AF59" i="23"/>
  <c r="J73" i="23"/>
  <c r="CA73" i="23" s="1"/>
  <c r="AB73" i="23"/>
  <c r="R73" i="23"/>
  <c r="CY73" i="23" s="1"/>
  <c r="X73" i="23"/>
  <c r="K73" i="23"/>
  <c r="CB73" i="23" s="1"/>
  <c r="Z73" i="23"/>
  <c r="W73" i="23"/>
  <c r="I73" i="23"/>
  <c r="BZ73" i="23" s="1"/>
  <c r="AS73" i="23"/>
  <c r="M64" i="23"/>
  <c r="CD64" i="23" s="1"/>
  <c r="Y64" i="23"/>
  <c r="AI64" i="23"/>
  <c r="Y59" i="23"/>
  <c r="G59" i="23"/>
  <c r="V64" i="23"/>
  <c r="T64" i="23"/>
  <c r="DA64" i="23" s="1"/>
  <c r="W64" i="23"/>
  <c r="AE64" i="23"/>
  <c r="AL64" i="23"/>
  <c r="Z64" i="23"/>
  <c r="Q64" i="23"/>
  <c r="CX64" i="23" s="1"/>
  <c r="W67" i="23"/>
  <c r="F59" i="23"/>
  <c r="X59" i="23"/>
  <c r="AS64" i="23"/>
  <c r="X64" i="23"/>
  <c r="E64" i="23"/>
  <c r="J64" i="23"/>
  <c r="CA64" i="23" s="1"/>
  <c r="I64" i="23"/>
  <c r="BZ64" i="23" s="1"/>
  <c r="AB64" i="23"/>
  <c r="N64" i="23"/>
  <c r="CE64" i="23" s="1"/>
  <c r="Z69" i="23"/>
  <c r="X69" i="23"/>
  <c r="P69" i="23"/>
  <c r="CW69" i="23" s="1"/>
  <c r="AA67" i="23"/>
  <c r="V69" i="23"/>
  <c r="R59" i="23"/>
  <c r="CY59" i="23" s="1"/>
  <c r="T59" i="23"/>
  <c r="DA59" i="23" s="1"/>
  <c r="G64" i="23"/>
  <c r="O64" i="23"/>
  <c r="CV64" i="23" s="1"/>
  <c r="F64" i="23"/>
  <c r="R64" i="23"/>
  <c r="CY64" i="23" s="1"/>
  <c r="D64" i="23"/>
  <c r="AA64" i="23"/>
  <c r="AH64" i="23"/>
  <c r="S64" i="23"/>
  <c r="CZ64" i="23" s="1"/>
  <c r="AB69" i="23"/>
  <c r="F67" i="23"/>
  <c r="E71" i="23"/>
  <c r="AE69" i="23"/>
  <c r="AH69" i="23"/>
  <c r="V67" i="23"/>
  <c r="L71" i="23"/>
  <c r="CC71" i="23" s="1"/>
  <c r="AA69" i="23"/>
  <c r="AL69" i="23"/>
  <c r="AK71" i="23"/>
  <c r="AI71" i="23"/>
  <c r="V71" i="23"/>
  <c r="E67" i="23"/>
  <c r="R67" i="23"/>
  <c r="CY67" i="23" s="1"/>
  <c r="DC67" i="23" s="1"/>
  <c r="Z71" i="23"/>
  <c r="N71" i="23"/>
  <c r="CE71" i="23" s="1"/>
  <c r="AJ71" i="23"/>
  <c r="AS69" i="23"/>
  <c r="W69" i="23"/>
  <c r="E69" i="23"/>
  <c r="U69" i="23"/>
  <c r="AJ67" i="23"/>
  <c r="D67" i="23"/>
  <c r="AH67" i="23"/>
  <c r="AS71" i="23"/>
  <c r="T71" i="23"/>
  <c r="DA71" i="23" s="1"/>
  <c r="C69" i="23"/>
  <c r="S69" i="23"/>
  <c r="CZ69" i="23" s="1"/>
  <c r="Q69" i="23"/>
  <c r="CX69" i="23" s="1"/>
  <c r="J69" i="23"/>
  <c r="CA69" i="23" s="1"/>
  <c r="K69" i="23"/>
  <c r="CB69" i="23" s="1"/>
  <c r="L66" i="23"/>
  <c r="CC66" i="23" s="1"/>
  <c r="P66" i="23"/>
  <c r="CW66" i="23" s="1"/>
  <c r="S66" i="23"/>
  <c r="CZ66" i="23" s="1"/>
  <c r="AE66" i="23"/>
  <c r="AC66" i="23"/>
  <c r="Q71" i="23"/>
  <c r="CX71" i="23" s="1"/>
  <c r="AL71" i="23"/>
  <c r="AH71" i="23"/>
  <c r="X71" i="23"/>
  <c r="AC71" i="23"/>
  <c r="F71" i="23"/>
  <c r="AA66" i="23"/>
  <c r="V66" i="23"/>
  <c r="AL67" i="23"/>
  <c r="M67" i="23"/>
  <c r="CD67" i="23" s="1"/>
  <c r="N67" i="23"/>
  <c r="CE67" i="23" s="1"/>
  <c r="AC67" i="23"/>
  <c r="W71" i="23"/>
  <c r="R71" i="23"/>
  <c r="CY71" i="23" s="1"/>
  <c r="AF71" i="23"/>
  <c r="H71" i="23"/>
  <c r="G71" i="23"/>
  <c r="Y71" i="23"/>
  <c r="M71" i="23"/>
  <c r="CD71" i="23" s="1"/>
  <c r="AE71" i="23"/>
  <c r="I71" i="23"/>
  <c r="BZ71" i="23" s="1"/>
  <c r="CF71" i="23" s="1"/>
  <c r="AK69" i="23"/>
  <c r="M69" i="23"/>
  <c r="CD69" i="23" s="1"/>
  <c r="L69" i="23"/>
  <c r="CC69" i="23" s="1"/>
  <c r="T69" i="23"/>
  <c r="DA69" i="23" s="1"/>
  <c r="F69" i="23"/>
  <c r="D69" i="23"/>
  <c r="R69" i="23"/>
  <c r="CY69" i="23" s="1"/>
  <c r="G69" i="23"/>
  <c r="H69" i="23"/>
  <c r="AD71" i="23"/>
  <c r="AG71" i="23"/>
  <c r="C71" i="23"/>
  <c r="W66" i="23"/>
  <c r="N66" i="23"/>
  <c r="CE66" i="23" s="1"/>
  <c r="F66" i="23"/>
  <c r="I67" i="23"/>
  <c r="BZ67" i="23" s="1"/>
  <c r="AG67" i="23"/>
  <c r="AK67" i="23"/>
  <c r="O67" i="23"/>
  <c r="CV67" i="23" s="1"/>
  <c r="P67" i="23"/>
  <c r="CW67" i="23" s="1"/>
  <c r="S71" i="23"/>
  <c r="CZ71" i="23" s="1"/>
  <c r="AB71" i="23"/>
  <c r="O71" i="23"/>
  <c r="CV71" i="23" s="1"/>
  <c r="P71" i="23"/>
  <c r="CW71" i="23" s="1"/>
  <c r="K71" i="23"/>
  <c r="CB71" i="23" s="1"/>
  <c r="D71" i="23"/>
  <c r="U71" i="23"/>
  <c r="AA71" i="23"/>
  <c r="N69" i="23"/>
  <c r="CE69" i="23" s="1"/>
  <c r="AF69" i="23"/>
  <c r="AG69" i="23"/>
  <c r="AJ69" i="23"/>
  <c r="O69" i="23"/>
  <c r="CV69" i="23" s="1"/>
  <c r="I69" i="23"/>
  <c r="BZ69" i="23" s="1"/>
  <c r="AD69" i="23"/>
  <c r="AC69" i="23"/>
  <c r="T63" i="23"/>
  <c r="DA63" i="23" s="1"/>
  <c r="Q63" i="23"/>
  <c r="CX63" i="23" s="1"/>
  <c r="K63" i="23"/>
  <c r="CB63" i="23" s="1"/>
  <c r="N63" i="23"/>
  <c r="CE63" i="23" s="1"/>
  <c r="AE63" i="23"/>
  <c r="AF63" i="23"/>
  <c r="AA63" i="23"/>
  <c r="E63" i="23"/>
  <c r="F63" i="23"/>
  <c r="AS59" i="23"/>
  <c r="E59" i="23"/>
  <c r="AH59" i="23"/>
  <c r="AL59" i="23"/>
  <c r="P59" i="23"/>
  <c r="CW59" i="23" s="1"/>
  <c r="AD59" i="23"/>
  <c r="V59" i="23"/>
  <c r="N59" i="23"/>
  <c r="CE59" i="23" s="1"/>
  <c r="AI59" i="23"/>
  <c r="AL58" i="23"/>
  <c r="F58" i="23"/>
  <c r="AA58" i="23"/>
  <c r="V58" i="23"/>
  <c r="U58" i="23"/>
  <c r="L63" i="23"/>
  <c r="CC63" i="23" s="1"/>
  <c r="H63" i="23"/>
  <c r="AG63" i="23"/>
  <c r="AI63" i="23"/>
  <c r="AB63" i="23"/>
  <c r="Y63" i="23"/>
  <c r="O63" i="23"/>
  <c r="CV63" i="23" s="1"/>
  <c r="V63" i="23"/>
  <c r="AK63" i="23"/>
  <c r="AH63" i="23"/>
  <c r="Z59" i="23"/>
  <c r="S59" i="23"/>
  <c r="CZ59" i="23" s="1"/>
  <c r="H59" i="23"/>
  <c r="AB59" i="23"/>
  <c r="U59" i="23"/>
  <c r="AE59" i="23"/>
  <c r="J59" i="23"/>
  <c r="CA59" i="23" s="1"/>
  <c r="AA59" i="23"/>
  <c r="K59" i="23"/>
  <c r="CB59" i="23" s="1"/>
  <c r="AJ58" i="23"/>
  <c r="X58" i="23"/>
  <c r="AS58" i="23"/>
  <c r="E58" i="23"/>
  <c r="W58" i="23"/>
  <c r="AL63" i="23"/>
  <c r="I63" i="23"/>
  <c r="BZ63" i="23" s="1"/>
  <c r="U63" i="23"/>
  <c r="J63" i="23"/>
  <c r="CA63" i="23" s="1"/>
  <c r="X63" i="23"/>
  <c r="M63" i="23"/>
  <c r="CD63" i="23" s="1"/>
  <c r="S63" i="23"/>
  <c r="CZ63" i="23" s="1"/>
  <c r="G63" i="23"/>
  <c r="M59" i="23"/>
  <c r="CD59" i="23" s="1"/>
  <c r="Q59" i="23"/>
  <c r="CX59" i="23" s="1"/>
  <c r="O59" i="23"/>
  <c r="CV59" i="23" s="1"/>
  <c r="D59" i="23"/>
  <c r="I59" i="23"/>
  <c r="BZ59" i="23" s="1"/>
  <c r="L59" i="23"/>
  <c r="CC59" i="23" s="1"/>
  <c r="AJ59" i="23"/>
  <c r="AK59" i="23"/>
  <c r="T66" i="23"/>
  <c r="DA66" i="23" s="1"/>
  <c r="C66" i="23"/>
  <c r="E66" i="23"/>
  <c r="M66" i="23"/>
  <c r="CD66" i="23" s="1"/>
  <c r="H66" i="23"/>
  <c r="O66" i="23"/>
  <c r="CV66" i="23" s="1"/>
  <c r="J66" i="23"/>
  <c r="CA66" i="23" s="1"/>
  <c r="AF66" i="23"/>
  <c r="Y66" i="23"/>
  <c r="R66" i="23"/>
  <c r="CY66" i="23" s="1"/>
  <c r="T67" i="23"/>
  <c r="DA67" i="23" s="1"/>
  <c r="G67" i="23"/>
  <c r="AI67" i="23"/>
  <c r="U67" i="23"/>
  <c r="L67" i="23"/>
  <c r="CC67" i="23" s="1"/>
  <c r="Y67" i="23"/>
  <c r="X67" i="23"/>
  <c r="AD67" i="23"/>
  <c r="Z67" i="23"/>
  <c r="X66" i="23"/>
  <c r="Z66" i="23"/>
  <c r="Q66" i="23"/>
  <c r="CX66" i="23" s="1"/>
  <c r="AD66" i="23"/>
  <c r="AK66" i="23"/>
  <c r="AI66" i="23"/>
  <c r="AL66" i="23"/>
  <c r="AG66" i="23"/>
  <c r="AH66" i="23"/>
  <c r="AS66" i="23"/>
  <c r="U66" i="23"/>
  <c r="D66" i="23"/>
  <c r="I66" i="23"/>
  <c r="BZ66" i="23" s="1"/>
  <c r="AB66" i="23"/>
  <c r="K66" i="23"/>
  <c r="CB66" i="23" s="1"/>
  <c r="G66" i="23"/>
  <c r="AS67" i="23"/>
  <c r="S67" i="23"/>
  <c r="CZ67" i="23" s="1"/>
  <c r="AE67" i="23"/>
  <c r="AB67" i="23"/>
  <c r="J67" i="23"/>
  <c r="CA67" i="23" s="1"/>
  <c r="AF67" i="23"/>
  <c r="K67" i="23"/>
  <c r="CB67" i="23" s="1"/>
  <c r="C67" i="23"/>
  <c r="H67" i="23"/>
  <c r="D58" i="23"/>
  <c r="Z58" i="23"/>
  <c r="AG58" i="23"/>
  <c r="Q58" i="23"/>
  <c r="CX58" i="23" s="1"/>
  <c r="L58" i="23"/>
  <c r="CC58" i="23" s="1"/>
  <c r="M58" i="23"/>
  <c r="CD58" i="23" s="1"/>
  <c r="O58" i="23"/>
  <c r="CV58" i="23" s="1"/>
  <c r="I58" i="23"/>
  <c r="BZ58" i="23" s="1"/>
  <c r="S58" i="23"/>
  <c r="CZ58" i="23" s="1"/>
  <c r="AD58" i="23"/>
  <c r="AH58" i="23"/>
  <c r="G58" i="23"/>
  <c r="K58" i="23"/>
  <c r="CB58" i="23" s="1"/>
  <c r="H58" i="23"/>
  <c r="AC58" i="23"/>
  <c r="N58" i="23"/>
  <c r="CE58" i="23" s="1"/>
  <c r="Y58" i="23"/>
  <c r="AI62" i="23"/>
  <c r="J62" i="23"/>
  <c r="CA62" i="23" s="1"/>
  <c r="P62" i="23"/>
  <c r="CW62" i="23" s="1"/>
  <c r="R62" i="23"/>
  <c r="CY62" i="23" s="1"/>
  <c r="AA62" i="23"/>
  <c r="T62" i="23"/>
  <c r="DA62" i="23" s="1"/>
  <c r="AG62" i="23"/>
  <c r="H62" i="23"/>
  <c r="O62" i="23"/>
  <c r="CV62" i="23" s="1"/>
  <c r="AH62" i="23"/>
  <c r="C62" i="23"/>
  <c r="AS62" i="23"/>
  <c r="I62" i="23"/>
  <c r="BZ62" i="23" s="1"/>
  <c r="W62" i="23"/>
  <c r="G62" i="23"/>
  <c r="Q62" i="23"/>
  <c r="CX62" i="23" s="1"/>
  <c r="Y62" i="23"/>
  <c r="AB62" i="23"/>
  <c r="D62" i="23"/>
  <c r="AL62" i="23"/>
  <c r="AD62" i="23"/>
  <c r="L62" i="23"/>
  <c r="CC62" i="23" s="1"/>
  <c r="S62" i="23"/>
  <c r="CZ62" i="23" s="1"/>
  <c r="AE62" i="23"/>
  <c r="AK62" i="23"/>
  <c r="AF62" i="23"/>
  <c r="E62" i="23"/>
  <c r="V62" i="23"/>
  <c r="M62" i="23"/>
  <c r="CD62" i="23" s="1"/>
  <c r="U62" i="23"/>
  <c r="AC62" i="23"/>
  <c r="F62" i="23"/>
  <c r="K62" i="23"/>
  <c r="CB62" i="23" s="1"/>
  <c r="AJ62" i="23"/>
  <c r="X62" i="23"/>
  <c r="Z62" i="23"/>
  <c r="N62" i="23"/>
  <c r="CE62" i="23" s="1"/>
  <c r="CH62" i="23" s="1"/>
  <c r="V76" i="23"/>
  <c r="AF76" i="23"/>
  <c r="T76" i="23"/>
  <c r="DA76" i="23" s="1"/>
  <c r="AC76" i="23"/>
  <c r="AE76" i="23"/>
  <c r="U76" i="23"/>
  <c r="AL76" i="23"/>
  <c r="H76" i="23"/>
  <c r="I76" i="23"/>
  <c r="BZ76" i="23" s="1"/>
  <c r="N76" i="23"/>
  <c r="CE76" i="23" s="1"/>
  <c r="F76" i="23"/>
  <c r="AA76" i="23"/>
  <c r="AI76" i="23"/>
  <c r="W76" i="23"/>
  <c r="AK76" i="23"/>
  <c r="C76" i="23"/>
  <c r="R76" i="23"/>
  <c r="CY76" i="23" s="1"/>
  <c r="E76" i="23"/>
  <c r="P76" i="23"/>
  <c r="CW76" i="23" s="1"/>
  <c r="J76" i="23"/>
  <c r="CA76" i="23" s="1"/>
  <c r="S76" i="23"/>
  <c r="CZ76" i="23" s="1"/>
  <c r="X76" i="23"/>
  <c r="G76" i="23"/>
  <c r="AJ76" i="23"/>
  <c r="D76" i="23"/>
  <c r="L76" i="23"/>
  <c r="CC76" i="23" s="1"/>
  <c r="O76" i="23"/>
  <c r="CV76" i="23" s="1"/>
  <c r="Z76" i="23"/>
  <c r="AS76" i="23"/>
  <c r="AB76" i="23"/>
  <c r="Q76" i="23"/>
  <c r="CX76" i="23" s="1"/>
  <c r="AG76" i="23"/>
  <c r="M76" i="23"/>
  <c r="CD76" i="23" s="1"/>
  <c r="Y76" i="23"/>
  <c r="AD76" i="23"/>
  <c r="K76" i="23"/>
  <c r="CB76" i="23" s="1"/>
  <c r="AH76" i="23"/>
  <c r="Y70" i="23"/>
  <c r="AH70" i="23"/>
  <c r="P70" i="23"/>
  <c r="CW70" i="23" s="1"/>
  <c r="AF70" i="23"/>
  <c r="D70" i="23"/>
  <c r="AC70" i="23"/>
  <c r="N70" i="23"/>
  <c r="CE70" i="23" s="1"/>
  <c r="AA70" i="23"/>
  <c r="W70" i="23"/>
  <c r="S70" i="23"/>
  <c r="CZ70" i="23" s="1"/>
  <c r="L70" i="23"/>
  <c r="CC70" i="23" s="1"/>
  <c r="R70" i="23"/>
  <c r="CY70" i="23" s="1"/>
  <c r="E70" i="23"/>
  <c r="F70" i="23"/>
  <c r="AS70" i="23"/>
  <c r="C70" i="23"/>
  <c r="I70" i="23"/>
  <c r="BZ70" i="23" s="1"/>
  <c r="AK70" i="23"/>
  <c r="X70" i="23"/>
  <c r="O70" i="23"/>
  <c r="CV70" i="23" s="1"/>
  <c r="U70" i="23"/>
  <c r="Z70" i="23"/>
  <c r="AL70" i="23"/>
  <c r="H70" i="23"/>
  <c r="AG70" i="23"/>
  <c r="AE70" i="23"/>
  <c r="M70" i="23"/>
  <c r="CD70" i="23" s="1"/>
  <c r="AB70" i="23"/>
  <c r="T70" i="23"/>
  <c r="DA70" i="23" s="1"/>
  <c r="AD70" i="23"/>
  <c r="K70" i="23"/>
  <c r="CB70" i="23" s="1"/>
  <c r="AJ70" i="23"/>
  <c r="V70" i="23"/>
  <c r="G70" i="23"/>
  <c r="AI70" i="23"/>
  <c r="J70" i="23"/>
  <c r="CA70" i="23" s="1"/>
  <c r="Q70" i="23"/>
  <c r="CX70" i="23" s="1"/>
  <c r="F61" i="23"/>
  <c r="AS61" i="23"/>
  <c r="P61" i="23"/>
  <c r="CW61" i="23" s="1"/>
  <c r="AB61" i="23"/>
  <c r="S61" i="23"/>
  <c r="CZ61" i="23" s="1"/>
  <c r="L61" i="23"/>
  <c r="CC61" i="23" s="1"/>
  <c r="V61" i="23"/>
  <c r="AD61" i="23"/>
  <c r="E61" i="23"/>
  <c r="Y61" i="23"/>
  <c r="N61" i="23"/>
  <c r="CE61" i="23" s="1"/>
  <c r="AF61" i="23"/>
  <c r="H61" i="23"/>
  <c r="Q61" i="23"/>
  <c r="CX61" i="23" s="1"/>
  <c r="AI61" i="23"/>
  <c r="M61" i="23"/>
  <c r="CD61" i="23" s="1"/>
  <c r="AJ61" i="23"/>
  <c r="AA61" i="23"/>
  <c r="J61" i="23"/>
  <c r="CA61" i="23" s="1"/>
  <c r="X61" i="23"/>
  <c r="I61" i="23"/>
  <c r="BZ61" i="23" s="1"/>
  <c r="AH61" i="23"/>
  <c r="AL61" i="23"/>
  <c r="AG61" i="23"/>
  <c r="AK61" i="23"/>
  <c r="G61" i="23"/>
  <c r="C61" i="23"/>
  <c r="D61" i="23"/>
  <c r="Z61" i="23"/>
  <c r="U61" i="23"/>
  <c r="R61" i="23"/>
  <c r="CY61" i="23" s="1"/>
  <c r="W61" i="23"/>
  <c r="O61" i="23"/>
  <c r="CV61" i="23" s="1"/>
  <c r="T61" i="23"/>
  <c r="DA61" i="23" s="1"/>
  <c r="DD61" i="23" s="1"/>
  <c r="AE61" i="23"/>
  <c r="AC61" i="23"/>
  <c r="K61" i="23"/>
  <c r="CB61" i="23" s="1"/>
  <c r="C65" i="23"/>
  <c r="AE65" i="23"/>
  <c r="AK65" i="23"/>
  <c r="Y65" i="23"/>
  <c r="U65" i="23"/>
  <c r="V65" i="23"/>
  <c r="M65" i="23"/>
  <c r="CD65" i="23" s="1"/>
  <c r="L65" i="23"/>
  <c r="CC65" i="23" s="1"/>
  <c r="O65" i="23"/>
  <c r="CV65" i="23" s="1"/>
  <c r="F65" i="23"/>
  <c r="AL65" i="23"/>
  <c r="H65" i="23"/>
  <c r="AA65" i="23"/>
  <c r="T65" i="23"/>
  <c r="DA65" i="23" s="1"/>
  <c r="Z65" i="23"/>
  <c r="AJ65" i="23"/>
  <c r="AS65" i="23"/>
  <c r="AC65" i="23"/>
  <c r="E65" i="23"/>
  <c r="K65" i="23"/>
  <c r="CB65" i="23" s="1"/>
  <c r="W65" i="23"/>
  <c r="AI65" i="23"/>
  <c r="AH65" i="23"/>
  <c r="P65" i="23"/>
  <c r="CW65" i="23" s="1"/>
  <c r="X65" i="23"/>
  <c r="AF65" i="23"/>
  <c r="AG65" i="23"/>
  <c r="J65" i="23"/>
  <c r="CA65" i="23" s="1"/>
  <c r="D65" i="23"/>
  <c r="I65" i="23"/>
  <c r="BZ65" i="23" s="1"/>
  <c r="AD65" i="23"/>
  <c r="N65" i="23"/>
  <c r="CE65" i="23" s="1"/>
  <c r="S65" i="23"/>
  <c r="CZ65" i="23" s="1"/>
  <c r="G65" i="23"/>
  <c r="Q65" i="23"/>
  <c r="CX65" i="23" s="1"/>
  <c r="R65" i="23"/>
  <c r="CY65" i="23" s="1"/>
  <c r="AB65" i="23"/>
  <c r="AD72" i="23"/>
  <c r="AI72" i="23"/>
  <c r="Q72" i="23"/>
  <c r="CX72" i="23" s="1"/>
  <c r="K72" i="23"/>
  <c r="CB72" i="23" s="1"/>
  <c r="H72" i="23"/>
  <c r="AL72" i="23"/>
  <c r="AS72" i="23"/>
  <c r="AH72" i="23"/>
  <c r="G72" i="23"/>
  <c r="O72" i="23"/>
  <c r="CV72" i="23" s="1"/>
  <c r="U72" i="23"/>
  <c r="AJ72" i="23"/>
  <c r="I72" i="23"/>
  <c r="BZ72" i="23" s="1"/>
  <c r="AA72" i="23"/>
  <c r="R72" i="23"/>
  <c r="CY72" i="23" s="1"/>
  <c r="DC72" i="23" s="1"/>
  <c r="AK72" i="23"/>
  <c r="W72" i="23"/>
  <c r="F72" i="23"/>
  <c r="AE72" i="23"/>
  <c r="X72" i="23"/>
  <c r="V72" i="23"/>
  <c r="AC72" i="23"/>
  <c r="L72" i="23"/>
  <c r="CC72" i="23" s="1"/>
  <c r="T72" i="23"/>
  <c r="DA72" i="23" s="1"/>
  <c r="P72" i="23"/>
  <c r="CW72" i="23" s="1"/>
  <c r="M72" i="23"/>
  <c r="CD72" i="23" s="1"/>
  <c r="C72" i="23"/>
  <c r="N72" i="23"/>
  <c r="CE72" i="23" s="1"/>
  <c r="D72" i="23"/>
  <c r="AF72" i="23"/>
  <c r="AB72" i="23"/>
  <c r="Y72" i="23"/>
  <c r="J72" i="23"/>
  <c r="CA72" i="23" s="1"/>
  <c r="CF72" i="23" s="1"/>
  <c r="S72" i="23"/>
  <c r="CZ72" i="23" s="1"/>
  <c r="E72" i="23"/>
  <c r="Z72" i="23"/>
  <c r="AG72" i="23"/>
  <c r="D75" i="23"/>
  <c r="R75" i="23"/>
  <c r="CY75" i="23" s="1"/>
  <c r="W75" i="23"/>
  <c r="T75" i="23"/>
  <c r="DA75" i="23" s="1"/>
  <c r="Z75" i="23"/>
  <c r="M75" i="23"/>
  <c r="CD75" i="23" s="1"/>
  <c r="AG75" i="23"/>
  <c r="N75" i="23"/>
  <c r="CE75" i="23" s="1"/>
  <c r="Q75" i="23"/>
  <c r="CX75" i="23" s="1"/>
  <c r="G75" i="23"/>
  <c r="H75" i="23"/>
  <c r="U75" i="23"/>
  <c r="F75" i="23"/>
  <c r="AF75" i="23"/>
  <c r="AH75" i="23"/>
  <c r="AI75" i="23"/>
  <c r="Y75" i="23"/>
  <c r="X75" i="23"/>
  <c r="V75" i="23"/>
  <c r="S75" i="23"/>
  <c r="CZ75" i="23" s="1"/>
  <c r="P75" i="23"/>
  <c r="CW75" i="23" s="1"/>
  <c r="AB75" i="23"/>
  <c r="AS75" i="23"/>
  <c r="AE75" i="23"/>
  <c r="O75" i="23"/>
  <c r="CV75" i="23" s="1"/>
  <c r="J75" i="23"/>
  <c r="CA75" i="23" s="1"/>
  <c r="AC75" i="23"/>
  <c r="L75" i="23"/>
  <c r="CC75" i="23" s="1"/>
  <c r="I75" i="23"/>
  <c r="BZ75" i="23" s="1"/>
  <c r="K75" i="23"/>
  <c r="CB75" i="23" s="1"/>
  <c r="AD75" i="23"/>
  <c r="AL75" i="23"/>
  <c r="E75" i="23"/>
  <c r="AJ75" i="23"/>
  <c r="C75" i="23"/>
  <c r="AA75" i="23"/>
  <c r="AK75" i="23"/>
  <c r="W57" i="23"/>
  <c r="AA57" i="23"/>
  <c r="AS57" i="23"/>
  <c r="L57" i="23"/>
  <c r="CC57" i="23" s="1"/>
  <c r="R57" i="23"/>
  <c r="CY57" i="23" s="1"/>
  <c r="AF57" i="23"/>
  <c r="K57" i="23"/>
  <c r="CB57" i="23" s="1"/>
  <c r="T57" i="23"/>
  <c r="DA57" i="23" s="1"/>
  <c r="AJ57" i="23"/>
  <c r="I57" i="23"/>
  <c r="BZ57" i="23" s="1"/>
  <c r="U57" i="23"/>
  <c r="F57" i="23"/>
  <c r="D57" i="23"/>
  <c r="AC57" i="23"/>
  <c r="Y57" i="23"/>
  <c r="M57" i="23"/>
  <c r="CD57" i="23" s="1"/>
  <c r="S57" i="23"/>
  <c r="CZ57" i="23" s="1"/>
  <c r="J57" i="23"/>
  <c r="CA57" i="23" s="1"/>
  <c r="CF57" i="23" s="1"/>
  <c r="G57" i="23"/>
  <c r="AI57" i="23"/>
  <c r="V57" i="23"/>
  <c r="AD57" i="23"/>
  <c r="O57" i="23"/>
  <c r="CV57" i="23" s="1"/>
  <c r="H57" i="23"/>
  <c r="AB57" i="23"/>
  <c r="E57" i="23"/>
  <c r="X57" i="23"/>
  <c r="AL57" i="23"/>
  <c r="AK57" i="23"/>
  <c r="C57" i="23"/>
  <c r="AE57" i="23"/>
  <c r="Q57" i="23"/>
  <c r="CX57" i="23" s="1"/>
  <c r="P57" i="23"/>
  <c r="CW57" i="23" s="1"/>
  <c r="N57" i="23"/>
  <c r="CE57" i="23" s="1"/>
  <c r="Z57" i="23"/>
  <c r="AG57" i="23"/>
  <c r="AH57" i="23"/>
  <c r="AO107" i="23"/>
  <c r="AP107" i="23" s="1"/>
  <c r="AL107" i="14"/>
  <c r="AO106" i="23"/>
  <c r="AP106" i="23" s="1"/>
  <c r="AO105" i="23"/>
  <c r="AP105" i="23" s="1"/>
  <c r="AL105" i="14"/>
  <c r="AO104" i="23"/>
  <c r="AP104" i="23" s="1"/>
  <c r="AL104" i="14"/>
  <c r="AO32" i="23"/>
  <c r="AP32" i="23" s="1"/>
  <c r="AQ152" i="23"/>
  <c r="AR152" i="23" s="1"/>
  <c r="AQ156" i="23"/>
  <c r="AR156" i="23" s="1"/>
  <c r="AQ159" i="23"/>
  <c r="AR159" i="23" s="1"/>
  <c r="AQ158" i="23"/>
  <c r="AR158" i="23" s="1"/>
  <c r="AQ168" i="23"/>
  <c r="AR168" i="23" s="1"/>
  <c r="AQ164" i="23"/>
  <c r="AR164" i="23" s="1"/>
  <c r="AQ162" i="23"/>
  <c r="AR162" i="23" s="1"/>
  <c r="AQ153" i="23"/>
  <c r="AR153" i="23" s="1"/>
  <c r="AQ151" i="23"/>
  <c r="AR151" i="23" s="1"/>
  <c r="AQ161" i="23"/>
  <c r="AR161" i="23" s="1"/>
  <c r="AQ155" i="23"/>
  <c r="AR155" i="23" s="1"/>
  <c r="AQ154" i="23"/>
  <c r="AR154" i="23" s="1"/>
  <c r="AQ166" i="23"/>
  <c r="AR166" i="23" s="1"/>
  <c r="AQ160" i="23"/>
  <c r="AR160" i="23" s="1"/>
  <c r="AQ165" i="23"/>
  <c r="AR165" i="23" s="1"/>
  <c r="AQ149" i="23"/>
  <c r="AR149" i="23" s="1"/>
  <c r="AQ150" i="23"/>
  <c r="AR150" i="23" s="1"/>
  <c r="AQ167" i="23"/>
  <c r="AR167" i="23" s="1"/>
  <c r="AQ157" i="23"/>
  <c r="AR157" i="23" s="1"/>
  <c r="AQ163" i="23"/>
  <c r="AR163" i="23" s="1"/>
  <c r="AO33" i="23"/>
  <c r="AP33" i="23" s="1"/>
  <c r="AO103" i="23"/>
  <c r="AP103" i="23" s="1"/>
  <c r="AL103" i="14"/>
  <c r="HA30" i="20"/>
  <c r="HB29" i="20"/>
  <c r="HC29" i="20" s="1"/>
  <c r="GN29" i="20"/>
  <c r="GO28" i="20"/>
  <c r="GP28" i="20" s="1"/>
  <c r="AQ136" i="23"/>
  <c r="AR136" i="23" s="1"/>
  <c r="R136" i="23" s="1"/>
  <c r="CY136" i="23" s="1"/>
  <c r="AQ141" i="23"/>
  <c r="AR141" i="23" s="1"/>
  <c r="L141" i="23" s="1"/>
  <c r="CC141" i="23" s="1"/>
  <c r="AQ140" i="23"/>
  <c r="AR140" i="23" s="1"/>
  <c r="J140" i="23" s="1"/>
  <c r="CA140" i="23" s="1"/>
  <c r="AQ131" i="23"/>
  <c r="AR131" i="23" s="1"/>
  <c r="M131" i="23" s="1"/>
  <c r="CD131" i="23" s="1"/>
  <c r="AQ128" i="23"/>
  <c r="AR128" i="23" s="1"/>
  <c r="AJ128" i="23" s="1"/>
  <c r="AQ142" i="23"/>
  <c r="AR142" i="23" s="1"/>
  <c r="E142" i="23" s="1"/>
  <c r="AQ133" i="23"/>
  <c r="AR133" i="23" s="1"/>
  <c r="F133" i="23" s="1"/>
  <c r="AQ143" i="23"/>
  <c r="AR143" i="23" s="1"/>
  <c r="V143" i="23" s="1"/>
  <c r="AQ130" i="23"/>
  <c r="AR130" i="23" s="1"/>
  <c r="I130" i="23" s="1"/>
  <c r="BZ130" i="23" s="1"/>
  <c r="AQ137" i="23"/>
  <c r="AR137" i="23" s="1"/>
  <c r="AK137" i="23" s="1"/>
  <c r="AQ129" i="23"/>
  <c r="AR129" i="23" s="1"/>
  <c r="Z129" i="23" s="1"/>
  <c r="AQ132" i="23"/>
  <c r="AR132" i="23" s="1"/>
  <c r="H132" i="23" s="1"/>
  <c r="AQ124" i="23"/>
  <c r="AR124" i="23" s="1"/>
  <c r="AC124" i="23" s="1"/>
  <c r="AQ134" i="23"/>
  <c r="AR134" i="23" s="1"/>
  <c r="K134" i="23" s="1"/>
  <c r="CB134" i="23" s="1"/>
  <c r="AQ138" i="23"/>
  <c r="AR138" i="23" s="1"/>
  <c r="G138" i="23" s="1"/>
  <c r="AQ125" i="23"/>
  <c r="AR125" i="23" s="1"/>
  <c r="AA125" i="23" s="1"/>
  <c r="AQ127" i="23"/>
  <c r="AR127" i="23" s="1"/>
  <c r="T127" i="23" s="1"/>
  <c r="DA127" i="23" s="1"/>
  <c r="AQ139" i="23"/>
  <c r="AR139" i="23" s="1"/>
  <c r="AI139" i="23" s="1"/>
  <c r="AQ135" i="23"/>
  <c r="AR135" i="23" s="1"/>
  <c r="AA135" i="23" s="1"/>
  <c r="AD181" i="23"/>
  <c r="AH181" i="23"/>
  <c r="AE181" i="23"/>
  <c r="AG181" i="23"/>
  <c r="H181" i="23"/>
  <c r="AB181" i="23"/>
  <c r="G181" i="23"/>
  <c r="AI181" i="23"/>
  <c r="Q181" i="23"/>
  <c r="CX181" i="23" s="1"/>
  <c r="T181" i="23"/>
  <c r="DA181" i="23" s="1"/>
  <c r="DD181" i="23" s="1"/>
  <c r="D181" i="23"/>
  <c r="O181" i="23"/>
  <c r="CV181" i="23" s="1"/>
  <c r="P181" i="23"/>
  <c r="CW181" i="23" s="1"/>
  <c r="I181" i="23"/>
  <c r="BZ181" i="23" s="1"/>
  <c r="Y181" i="23"/>
  <c r="J181" i="23"/>
  <c r="CA181" i="23" s="1"/>
  <c r="X181" i="23"/>
  <c r="W181" i="23"/>
  <c r="AF181" i="23"/>
  <c r="K181" i="23"/>
  <c r="CB181" i="23" s="1"/>
  <c r="AC181" i="23"/>
  <c r="AS181" i="23"/>
  <c r="AJ181" i="23"/>
  <c r="M181" i="23"/>
  <c r="CD181" i="23" s="1"/>
  <c r="F181" i="23"/>
  <c r="AK181" i="23"/>
  <c r="S181" i="23"/>
  <c r="CZ181" i="23" s="1"/>
  <c r="Z181" i="23"/>
  <c r="E181" i="23"/>
  <c r="V181" i="23"/>
  <c r="N181" i="23"/>
  <c r="CE181" i="23" s="1"/>
  <c r="CH181" i="23" s="1"/>
  <c r="AA181" i="23"/>
  <c r="U181" i="23"/>
  <c r="R181" i="23"/>
  <c r="CY181" i="23" s="1"/>
  <c r="DC181" i="23" s="1"/>
  <c r="C181" i="23"/>
  <c r="L181" i="23"/>
  <c r="CC181" i="23" s="1"/>
  <c r="CG181" i="23" s="1"/>
  <c r="AL181" i="23"/>
  <c r="C173" i="23"/>
  <c r="Z173" i="23"/>
  <c r="O173" i="23"/>
  <c r="CV173" i="23" s="1"/>
  <c r="P173" i="23"/>
  <c r="CW173" i="23" s="1"/>
  <c r="G173" i="23"/>
  <c r="AD173" i="23"/>
  <c r="AF173" i="23"/>
  <c r="AH173" i="23"/>
  <c r="U173" i="23"/>
  <c r="L173" i="23"/>
  <c r="CC173" i="23" s="1"/>
  <c r="AL173" i="23"/>
  <c r="AE173" i="23"/>
  <c r="M173" i="23"/>
  <c r="CD173" i="23" s="1"/>
  <c r="AK173" i="23"/>
  <c r="AB173" i="23"/>
  <c r="AC173" i="23"/>
  <c r="T173" i="23"/>
  <c r="DA173" i="23" s="1"/>
  <c r="D173" i="23"/>
  <c r="V173" i="23"/>
  <c r="AI173" i="23"/>
  <c r="Q173" i="23"/>
  <c r="CX173" i="23" s="1"/>
  <c r="AJ173" i="23"/>
  <c r="H173" i="23"/>
  <c r="R173" i="23"/>
  <c r="CY173" i="23" s="1"/>
  <c r="W173" i="23"/>
  <c r="F173" i="23"/>
  <c r="J173" i="23"/>
  <c r="CA173" i="23" s="1"/>
  <c r="AA173" i="23"/>
  <c r="S173" i="23"/>
  <c r="CZ173" i="23" s="1"/>
  <c r="X173" i="23"/>
  <c r="N173" i="23"/>
  <c r="CE173" i="23" s="1"/>
  <c r="CH173" i="23" s="1"/>
  <c r="AS173" i="23"/>
  <c r="E173" i="23"/>
  <c r="Y173" i="23"/>
  <c r="K173" i="23"/>
  <c r="CB173" i="23" s="1"/>
  <c r="AG173" i="23"/>
  <c r="I173" i="23"/>
  <c r="BZ173" i="23" s="1"/>
  <c r="AI187" i="23"/>
  <c r="Y187" i="23"/>
  <c r="AA187" i="23"/>
  <c r="T187" i="23"/>
  <c r="DA187" i="23" s="1"/>
  <c r="DD187" i="23" s="1"/>
  <c r="AS187" i="23"/>
  <c r="Z187" i="23"/>
  <c r="R187" i="23"/>
  <c r="CY187" i="23" s="1"/>
  <c r="H187" i="23"/>
  <c r="O187" i="23"/>
  <c r="CV187" i="23" s="1"/>
  <c r="S187" i="23"/>
  <c r="CZ187" i="23" s="1"/>
  <c r="D187" i="23"/>
  <c r="F187" i="23"/>
  <c r="U187" i="23"/>
  <c r="W187" i="23"/>
  <c r="L187" i="23"/>
  <c r="CC187" i="23" s="1"/>
  <c r="AC187" i="23"/>
  <c r="N187" i="23"/>
  <c r="CE187" i="23" s="1"/>
  <c r="AH187" i="23"/>
  <c r="V187" i="23"/>
  <c r="AL187" i="23"/>
  <c r="AF187" i="23"/>
  <c r="I187" i="23"/>
  <c r="BZ187" i="23" s="1"/>
  <c r="J187" i="23"/>
  <c r="CA187" i="23" s="1"/>
  <c r="AB187" i="23"/>
  <c r="AD187" i="23"/>
  <c r="M187" i="23"/>
  <c r="CD187" i="23" s="1"/>
  <c r="AG187" i="23"/>
  <c r="X187" i="23"/>
  <c r="AK187" i="23"/>
  <c r="AJ187" i="23"/>
  <c r="G187" i="23"/>
  <c r="K187" i="23"/>
  <c r="CB187" i="23" s="1"/>
  <c r="C187" i="23"/>
  <c r="E187" i="23"/>
  <c r="Q187" i="23"/>
  <c r="CX187" i="23" s="1"/>
  <c r="P187" i="23"/>
  <c r="CW187" i="23" s="1"/>
  <c r="DB187" i="23" s="1"/>
  <c r="AE187" i="23"/>
  <c r="Y175" i="23"/>
  <c r="AA175" i="23"/>
  <c r="D175" i="23"/>
  <c r="AS175" i="23"/>
  <c r="Z175" i="23"/>
  <c r="J175" i="23"/>
  <c r="CA175" i="23" s="1"/>
  <c r="K175" i="23"/>
  <c r="CB175" i="23" s="1"/>
  <c r="L175" i="23"/>
  <c r="CC175" i="23" s="1"/>
  <c r="Q175" i="23"/>
  <c r="CX175" i="23" s="1"/>
  <c r="I175" i="23"/>
  <c r="BZ175" i="23" s="1"/>
  <c r="AB175" i="23"/>
  <c r="S175" i="23"/>
  <c r="CZ175" i="23" s="1"/>
  <c r="AC175" i="23"/>
  <c r="M175" i="23"/>
  <c r="CD175" i="23" s="1"/>
  <c r="AL175" i="23"/>
  <c r="P175" i="23"/>
  <c r="CW175" i="23" s="1"/>
  <c r="DB175" i="23" s="1"/>
  <c r="X175" i="23"/>
  <c r="O175" i="23"/>
  <c r="CV175" i="23" s="1"/>
  <c r="AE175" i="23"/>
  <c r="AD175" i="23"/>
  <c r="H175" i="23"/>
  <c r="AI175" i="23"/>
  <c r="G175" i="23"/>
  <c r="U175" i="23"/>
  <c r="AK175" i="23"/>
  <c r="AF175" i="23"/>
  <c r="T175" i="23"/>
  <c r="DA175" i="23" s="1"/>
  <c r="DD175" i="23" s="1"/>
  <c r="V175" i="23"/>
  <c r="E175" i="23"/>
  <c r="W175" i="23"/>
  <c r="N175" i="23"/>
  <c r="CE175" i="23" s="1"/>
  <c r="CH175" i="23" s="1"/>
  <c r="C175" i="23"/>
  <c r="R175" i="23"/>
  <c r="CY175" i="23" s="1"/>
  <c r="DC175" i="23" s="1"/>
  <c r="AJ175" i="23"/>
  <c r="AG175" i="23"/>
  <c r="F175" i="23"/>
  <c r="AH175" i="23"/>
  <c r="AF171" i="23"/>
  <c r="AL171" i="23"/>
  <c r="AA171" i="23"/>
  <c r="R171" i="23"/>
  <c r="CY171" i="23" s="1"/>
  <c r="AS171" i="23"/>
  <c r="G171" i="23"/>
  <c r="E171" i="23"/>
  <c r="H171" i="23"/>
  <c r="AC171" i="23"/>
  <c r="J171" i="23"/>
  <c r="CA171" i="23" s="1"/>
  <c r="AJ171" i="23"/>
  <c r="U171" i="23"/>
  <c r="P171" i="23"/>
  <c r="CW171" i="23" s="1"/>
  <c r="L171" i="23"/>
  <c r="CC171" i="23" s="1"/>
  <c r="CG171" i="23" s="1"/>
  <c r="AE171" i="23"/>
  <c r="Z171" i="23"/>
  <c r="V171" i="23"/>
  <c r="T171" i="23"/>
  <c r="DA171" i="23" s="1"/>
  <c r="DD171" i="23" s="1"/>
  <c r="AD171" i="23"/>
  <c r="AK171" i="23"/>
  <c r="X171" i="23"/>
  <c r="M171" i="23"/>
  <c r="CD171" i="23" s="1"/>
  <c r="AH171" i="23"/>
  <c r="D171" i="23"/>
  <c r="O171" i="23"/>
  <c r="CV171" i="23" s="1"/>
  <c r="I171" i="23"/>
  <c r="BZ171" i="23" s="1"/>
  <c r="F171" i="23"/>
  <c r="S171" i="23"/>
  <c r="CZ171" i="23" s="1"/>
  <c r="AG171" i="23"/>
  <c r="Y171" i="23"/>
  <c r="N171" i="23"/>
  <c r="CE171" i="23" s="1"/>
  <c r="K171" i="23"/>
  <c r="CB171" i="23" s="1"/>
  <c r="W171" i="23"/>
  <c r="Q171" i="23"/>
  <c r="CX171" i="23" s="1"/>
  <c r="AB171" i="23"/>
  <c r="C171" i="23"/>
  <c r="AI171" i="23"/>
  <c r="Q182" i="23"/>
  <c r="CX182" i="23" s="1"/>
  <c r="R182" i="23"/>
  <c r="CY182" i="23" s="1"/>
  <c r="D182" i="23"/>
  <c r="Y182" i="23"/>
  <c r="AF182" i="23"/>
  <c r="M182" i="23"/>
  <c r="CD182" i="23" s="1"/>
  <c r="AK182" i="23"/>
  <c r="G182" i="23"/>
  <c r="H182" i="23"/>
  <c r="AH182" i="23"/>
  <c r="AJ182" i="23"/>
  <c r="U182" i="23"/>
  <c r="AL182" i="23"/>
  <c r="S182" i="23"/>
  <c r="CZ182" i="23" s="1"/>
  <c r="N182" i="23"/>
  <c r="CE182" i="23" s="1"/>
  <c r="CH182" i="23" s="1"/>
  <c r="AG182" i="23"/>
  <c r="P182" i="23"/>
  <c r="CW182" i="23" s="1"/>
  <c r="DB182" i="23" s="1"/>
  <c r="W182" i="23"/>
  <c r="O182" i="23"/>
  <c r="CV182" i="23" s="1"/>
  <c r="K182" i="23"/>
  <c r="CB182" i="23" s="1"/>
  <c r="C182" i="23"/>
  <c r="I182" i="23"/>
  <c r="BZ182" i="23" s="1"/>
  <c r="T182" i="23"/>
  <c r="DA182" i="23" s="1"/>
  <c r="DD182" i="23" s="1"/>
  <c r="AA182" i="23"/>
  <c r="V182" i="23"/>
  <c r="L182" i="23"/>
  <c r="CC182" i="23" s="1"/>
  <c r="CG182" i="23" s="1"/>
  <c r="AC182" i="23"/>
  <c r="AD182" i="23"/>
  <c r="J182" i="23"/>
  <c r="CA182" i="23" s="1"/>
  <c r="CF182" i="23" s="1"/>
  <c r="CI182" i="23" s="1"/>
  <c r="AB182" i="23"/>
  <c r="Z182" i="23"/>
  <c r="AE182" i="23"/>
  <c r="F182" i="23"/>
  <c r="E182" i="23"/>
  <c r="X182" i="23"/>
  <c r="AS182" i="23"/>
  <c r="AI182" i="23"/>
  <c r="Q178" i="23"/>
  <c r="CX178" i="23" s="1"/>
  <c r="T178" i="23"/>
  <c r="DA178" i="23" s="1"/>
  <c r="AE178" i="23"/>
  <c r="AA178" i="23"/>
  <c r="J178" i="23"/>
  <c r="CA178" i="23" s="1"/>
  <c r="P178" i="23"/>
  <c r="CW178" i="23" s="1"/>
  <c r="F178" i="23"/>
  <c r="R178" i="23"/>
  <c r="CY178" i="23" s="1"/>
  <c r="DC178" i="23" s="1"/>
  <c r="O178" i="23"/>
  <c r="CV178" i="23" s="1"/>
  <c r="AS178" i="23"/>
  <c r="E178" i="23"/>
  <c r="W178" i="23"/>
  <c r="Z178" i="23"/>
  <c r="X178" i="23"/>
  <c r="H178" i="23"/>
  <c r="AK178" i="23"/>
  <c r="AG178" i="23"/>
  <c r="AD178" i="23"/>
  <c r="AC178" i="23"/>
  <c r="Y178" i="23"/>
  <c r="M178" i="23"/>
  <c r="CD178" i="23" s="1"/>
  <c r="U178" i="23"/>
  <c r="AF178" i="23"/>
  <c r="C178" i="23"/>
  <c r="N178" i="23"/>
  <c r="CE178" i="23" s="1"/>
  <c r="CH178" i="23" s="1"/>
  <c r="K178" i="23"/>
  <c r="CB178" i="23" s="1"/>
  <c r="D178" i="23"/>
  <c r="V178" i="23"/>
  <c r="G178" i="23"/>
  <c r="AH178" i="23"/>
  <c r="AI178" i="23"/>
  <c r="AB178" i="23"/>
  <c r="S178" i="23"/>
  <c r="CZ178" i="23" s="1"/>
  <c r="AL178" i="23"/>
  <c r="L178" i="23"/>
  <c r="CC178" i="23" s="1"/>
  <c r="I178" i="23"/>
  <c r="BZ178" i="23" s="1"/>
  <c r="AJ178" i="23"/>
  <c r="AA176" i="23"/>
  <c r="D176" i="23"/>
  <c r="X176" i="23"/>
  <c r="AH176" i="23"/>
  <c r="I176" i="23"/>
  <c r="BZ176" i="23" s="1"/>
  <c r="AC176" i="23"/>
  <c r="C176" i="23"/>
  <c r="R176" i="23"/>
  <c r="CY176" i="23" s="1"/>
  <c r="U176" i="23"/>
  <c r="AF176" i="23"/>
  <c r="Q176" i="23"/>
  <c r="CX176" i="23" s="1"/>
  <c r="V176" i="23"/>
  <c r="AD176" i="23"/>
  <c r="AK176" i="23"/>
  <c r="AE176" i="23"/>
  <c r="AS176" i="23"/>
  <c r="AL176" i="23"/>
  <c r="W176" i="23"/>
  <c r="O176" i="23"/>
  <c r="CV176" i="23" s="1"/>
  <c r="AG176" i="23"/>
  <c r="H176" i="23"/>
  <c r="G176" i="23"/>
  <c r="Z176" i="23"/>
  <c r="E176" i="23"/>
  <c r="AB176" i="23"/>
  <c r="K176" i="23"/>
  <c r="CB176" i="23" s="1"/>
  <c r="Y176" i="23"/>
  <c r="AJ176" i="23"/>
  <c r="N176" i="23"/>
  <c r="CE176" i="23" s="1"/>
  <c r="P176" i="23"/>
  <c r="CW176" i="23" s="1"/>
  <c r="T176" i="23"/>
  <c r="DA176" i="23" s="1"/>
  <c r="DD176" i="23" s="1"/>
  <c r="S176" i="23"/>
  <c r="CZ176" i="23" s="1"/>
  <c r="L176" i="23"/>
  <c r="CC176" i="23" s="1"/>
  <c r="CG176" i="23" s="1"/>
  <c r="J176" i="23"/>
  <c r="CA176" i="23" s="1"/>
  <c r="M176" i="23"/>
  <c r="CD176" i="23" s="1"/>
  <c r="AI176" i="23"/>
  <c r="F176" i="23"/>
  <c r="L186" i="23"/>
  <c r="CC186" i="23" s="1"/>
  <c r="T186" i="23"/>
  <c r="DA186" i="23" s="1"/>
  <c r="M186" i="23"/>
  <c r="CD186" i="23" s="1"/>
  <c r="AF186" i="23"/>
  <c r="E186" i="23"/>
  <c r="AB186" i="23"/>
  <c r="G186" i="23"/>
  <c r="AA186" i="23"/>
  <c r="O186" i="23"/>
  <c r="CV186" i="23" s="1"/>
  <c r="AJ186" i="23"/>
  <c r="Y186" i="23"/>
  <c r="AH186" i="23"/>
  <c r="C186" i="23"/>
  <c r="AE186" i="23"/>
  <c r="AL186" i="23"/>
  <c r="U186" i="23"/>
  <c r="R186" i="23"/>
  <c r="CY186" i="23" s="1"/>
  <c r="D186" i="23"/>
  <c r="K186" i="23"/>
  <c r="CB186" i="23" s="1"/>
  <c r="AK186" i="23"/>
  <c r="AD186" i="23"/>
  <c r="H186" i="23"/>
  <c r="J186" i="23"/>
  <c r="CA186" i="23" s="1"/>
  <c r="CF186" i="23" s="1"/>
  <c r="AS186" i="23"/>
  <c r="V186" i="23"/>
  <c r="AI186" i="23"/>
  <c r="Q186" i="23"/>
  <c r="CX186" i="23" s="1"/>
  <c r="N186" i="23"/>
  <c r="CE186" i="23" s="1"/>
  <c r="CH186" i="23" s="1"/>
  <c r="AG186" i="23"/>
  <c r="S186" i="23"/>
  <c r="CZ186" i="23" s="1"/>
  <c r="F186" i="23"/>
  <c r="Z186" i="23"/>
  <c r="P186" i="23"/>
  <c r="CW186" i="23" s="1"/>
  <c r="DB186" i="23" s="1"/>
  <c r="X186" i="23"/>
  <c r="W186" i="23"/>
  <c r="AC186" i="23"/>
  <c r="I186" i="23"/>
  <c r="BZ186" i="23" s="1"/>
  <c r="W184" i="23"/>
  <c r="AS184" i="23"/>
  <c r="T184" i="23"/>
  <c r="DA184" i="23" s="1"/>
  <c r="K184" i="23"/>
  <c r="CB184" i="23" s="1"/>
  <c r="P184" i="23"/>
  <c r="CW184" i="23" s="1"/>
  <c r="DB184" i="23" s="1"/>
  <c r="AE184" i="23"/>
  <c r="G184" i="23"/>
  <c r="S184" i="23"/>
  <c r="CZ184" i="23" s="1"/>
  <c r="AA184" i="23"/>
  <c r="AB184" i="23"/>
  <c r="D184" i="23"/>
  <c r="AD184" i="23"/>
  <c r="E184" i="23"/>
  <c r="O184" i="23"/>
  <c r="CV184" i="23" s="1"/>
  <c r="F184" i="23"/>
  <c r="AI184" i="23"/>
  <c r="AF184" i="23"/>
  <c r="AH184" i="23"/>
  <c r="I184" i="23"/>
  <c r="BZ184" i="23" s="1"/>
  <c r="N184" i="23"/>
  <c r="CE184" i="23" s="1"/>
  <c r="Z184" i="23"/>
  <c r="V184" i="23"/>
  <c r="X184" i="23"/>
  <c r="J184" i="23"/>
  <c r="CA184" i="23" s="1"/>
  <c r="CF184" i="23" s="1"/>
  <c r="M184" i="23"/>
  <c r="CD184" i="23" s="1"/>
  <c r="L184" i="23"/>
  <c r="CC184" i="23" s="1"/>
  <c r="CG184" i="23" s="1"/>
  <c r="AL184" i="23"/>
  <c r="AC184" i="23"/>
  <c r="C184" i="23"/>
  <c r="Y184" i="23"/>
  <c r="H184" i="23"/>
  <c r="R184" i="23"/>
  <c r="CY184" i="23" s="1"/>
  <c r="AG184" i="23"/>
  <c r="Q184" i="23"/>
  <c r="CX184" i="23" s="1"/>
  <c r="U184" i="23"/>
  <c r="AJ184" i="23"/>
  <c r="AK184" i="23"/>
  <c r="AD170" i="23"/>
  <c r="AK170" i="23"/>
  <c r="M170" i="23"/>
  <c r="CD170" i="23" s="1"/>
  <c r="J170" i="23"/>
  <c r="CA170" i="23" s="1"/>
  <c r="CF170" i="23" s="1"/>
  <c r="Y170" i="23"/>
  <c r="D170" i="23"/>
  <c r="AA170" i="23"/>
  <c r="W170" i="23"/>
  <c r="Q170" i="23"/>
  <c r="CX170" i="23" s="1"/>
  <c r="F170" i="23"/>
  <c r="AL170" i="23"/>
  <c r="E170" i="23"/>
  <c r="R170" i="23"/>
  <c r="CY170" i="23" s="1"/>
  <c r="DC170" i="23" s="1"/>
  <c r="N170" i="23"/>
  <c r="CE170" i="23" s="1"/>
  <c r="CH170" i="23" s="1"/>
  <c r="K170" i="23"/>
  <c r="CB170" i="23" s="1"/>
  <c r="U170" i="23"/>
  <c r="AJ170" i="23"/>
  <c r="AS170" i="23"/>
  <c r="H170" i="23"/>
  <c r="AF170" i="23"/>
  <c r="V170" i="23"/>
  <c r="I170" i="23"/>
  <c r="BZ170" i="23" s="1"/>
  <c r="AC170" i="23"/>
  <c r="L170" i="23"/>
  <c r="CC170" i="23" s="1"/>
  <c r="CG170" i="23" s="1"/>
  <c r="Z170" i="23"/>
  <c r="T170" i="23"/>
  <c r="DA170" i="23" s="1"/>
  <c r="DD170" i="23" s="1"/>
  <c r="AG170" i="23"/>
  <c r="X170" i="23"/>
  <c r="S170" i="23"/>
  <c r="CZ170" i="23" s="1"/>
  <c r="AI170" i="23"/>
  <c r="P170" i="23"/>
  <c r="CW170" i="23" s="1"/>
  <c r="G170" i="23"/>
  <c r="C170" i="23"/>
  <c r="AH170" i="23"/>
  <c r="AB170" i="23"/>
  <c r="AE170" i="23"/>
  <c r="O170" i="23"/>
  <c r="CV170" i="23" s="1"/>
  <c r="O177" i="23"/>
  <c r="CV177" i="23" s="1"/>
  <c r="U177" i="23"/>
  <c r="AI177" i="23"/>
  <c r="AL177" i="23"/>
  <c r="AF177" i="23"/>
  <c r="AG177" i="23"/>
  <c r="AD177" i="23"/>
  <c r="V177" i="23"/>
  <c r="Y177" i="23"/>
  <c r="AS177" i="23"/>
  <c r="P177" i="23"/>
  <c r="CW177" i="23" s="1"/>
  <c r="DB177" i="23" s="1"/>
  <c r="DE177" i="23" s="1"/>
  <c r="AA177" i="23"/>
  <c r="S177" i="23"/>
  <c r="CZ177" i="23" s="1"/>
  <c r="Q177" i="23"/>
  <c r="CX177" i="23" s="1"/>
  <c r="L177" i="23"/>
  <c r="CC177" i="23" s="1"/>
  <c r="CG177" i="23" s="1"/>
  <c r="F177" i="23"/>
  <c r="J177" i="23"/>
  <c r="CA177" i="23" s="1"/>
  <c r="AH177" i="23"/>
  <c r="AE177" i="23"/>
  <c r="K177" i="23"/>
  <c r="CB177" i="23" s="1"/>
  <c r="AB177" i="23"/>
  <c r="C177" i="23"/>
  <c r="Z177" i="23"/>
  <c r="AJ177" i="23"/>
  <c r="M177" i="23"/>
  <c r="CD177" i="23" s="1"/>
  <c r="E177" i="23"/>
  <c r="G177" i="23"/>
  <c r="D177" i="23"/>
  <c r="X177" i="23"/>
  <c r="AK177" i="23"/>
  <c r="W177" i="23"/>
  <c r="I177" i="23"/>
  <c r="BZ177" i="23" s="1"/>
  <c r="N177" i="23"/>
  <c r="CE177" i="23" s="1"/>
  <c r="CH177" i="23" s="1"/>
  <c r="R177" i="23"/>
  <c r="CY177" i="23" s="1"/>
  <c r="DC177" i="23" s="1"/>
  <c r="H177" i="23"/>
  <c r="AC177" i="23"/>
  <c r="T177" i="23"/>
  <c r="DA177" i="23" s="1"/>
  <c r="DD177" i="23" s="1"/>
  <c r="G180" i="23"/>
  <c r="N180" i="23"/>
  <c r="CE180" i="23" s="1"/>
  <c r="CH180" i="23" s="1"/>
  <c r="J180" i="23"/>
  <c r="CA180" i="23" s="1"/>
  <c r="I180" i="23"/>
  <c r="BZ180" i="23" s="1"/>
  <c r="AC180" i="23"/>
  <c r="C180" i="23"/>
  <c r="S180" i="23"/>
  <c r="CZ180" i="23" s="1"/>
  <c r="Z180" i="23"/>
  <c r="AH180" i="23"/>
  <c r="L180" i="23"/>
  <c r="CC180" i="23" s="1"/>
  <c r="CG180" i="23" s="1"/>
  <c r="AF180" i="23"/>
  <c r="E180" i="23"/>
  <c r="AG180" i="23"/>
  <c r="O180" i="23"/>
  <c r="CV180" i="23" s="1"/>
  <c r="F180" i="23"/>
  <c r="U180" i="23"/>
  <c r="D180" i="23"/>
  <c r="AL180" i="23"/>
  <c r="T180" i="23"/>
  <c r="DA180" i="23" s="1"/>
  <c r="DD180" i="23" s="1"/>
  <c r="X180" i="23"/>
  <c r="P180" i="23"/>
  <c r="CW180" i="23" s="1"/>
  <c r="Q180" i="23"/>
  <c r="CX180" i="23" s="1"/>
  <c r="AB180" i="23"/>
  <c r="K180" i="23"/>
  <c r="CB180" i="23" s="1"/>
  <c r="H180" i="23"/>
  <c r="AE180" i="23"/>
  <c r="AJ180" i="23"/>
  <c r="V180" i="23"/>
  <c r="W180" i="23"/>
  <c r="R180" i="23"/>
  <c r="CY180" i="23" s="1"/>
  <c r="DC180" i="23" s="1"/>
  <c r="AD180" i="23"/>
  <c r="AS180" i="23"/>
  <c r="Y180" i="23"/>
  <c r="AA180" i="23"/>
  <c r="M180" i="23"/>
  <c r="CD180" i="23" s="1"/>
  <c r="AK180" i="23"/>
  <c r="AI180" i="23"/>
  <c r="AL185" i="23"/>
  <c r="Q185" i="23"/>
  <c r="CX185" i="23" s="1"/>
  <c r="R185" i="23"/>
  <c r="CY185" i="23" s="1"/>
  <c r="DC185" i="23" s="1"/>
  <c r="AC185" i="23"/>
  <c r="J185" i="23"/>
  <c r="CA185" i="23" s="1"/>
  <c r="Y185" i="23"/>
  <c r="AF185" i="23"/>
  <c r="E185" i="23"/>
  <c r="AK185" i="23"/>
  <c r="C185" i="23"/>
  <c r="AG185" i="23"/>
  <c r="V185" i="23"/>
  <c r="AI185" i="23"/>
  <c r="X185" i="23"/>
  <c r="U185" i="23"/>
  <c r="AA185" i="23"/>
  <c r="O185" i="23"/>
  <c r="CV185" i="23" s="1"/>
  <c r="M185" i="23"/>
  <c r="CD185" i="23" s="1"/>
  <c r="F185" i="23"/>
  <c r="P185" i="23"/>
  <c r="CW185" i="23" s="1"/>
  <c r="I185" i="23"/>
  <c r="BZ185" i="23" s="1"/>
  <c r="AS185" i="23"/>
  <c r="T185" i="23"/>
  <c r="DA185" i="23" s="1"/>
  <c r="DD185" i="23" s="1"/>
  <c r="S185" i="23"/>
  <c r="CZ185" i="23" s="1"/>
  <c r="AE185" i="23"/>
  <c r="Z185" i="23"/>
  <c r="AJ185" i="23"/>
  <c r="G185" i="23"/>
  <c r="AD185" i="23"/>
  <c r="H185" i="23"/>
  <c r="W185" i="23"/>
  <c r="AB185" i="23"/>
  <c r="N185" i="23"/>
  <c r="CE185" i="23" s="1"/>
  <c r="CH185" i="23" s="1"/>
  <c r="AH185" i="23"/>
  <c r="L185" i="23"/>
  <c r="CC185" i="23" s="1"/>
  <c r="CG185" i="23" s="1"/>
  <c r="K185" i="23"/>
  <c r="CB185" i="23" s="1"/>
  <c r="D185" i="23"/>
  <c r="M183" i="23"/>
  <c r="CD183" i="23" s="1"/>
  <c r="I183" i="23"/>
  <c r="BZ183" i="23" s="1"/>
  <c r="AG183" i="23"/>
  <c r="J183" i="23"/>
  <c r="CA183" i="23" s="1"/>
  <c r="CF183" i="23" s="1"/>
  <c r="G183" i="23"/>
  <c r="AJ183" i="23"/>
  <c r="C183" i="23"/>
  <c r="R183" i="23"/>
  <c r="CY183" i="23" s="1"/>
  <c r="DC183" i="23" s="1"/>
  <c r="E183" i="23"/>
  <c r="AI183" i="23"/>
  <c r="Q183" i="23"/>
  <c r="CX183" i="23" s="1"/>
  <c r="AB183" i="23"/>
  <c r="AH183" i="23"/>
  <c r="V183" i="23"/>
  <c r="U183" i="23"/>
  <c r="N183" i="23"/>
  <c r="CE183" i="23" s="1"/>
  <c r="CH183" i="23" s="1"/>
  <c r="AS183" i="23"/>
  <c r="X183" i="23"/>
  <c r="AL183" i="23"/>
  <c r="W183" i="23"/>
  <c r="P183" i="23"/>
  <c r="CW183" i="23" s="1"/>
  <c r="Z183" i="23"/>
  <c r="AE183" i="23"/>
  <c r="T183" i="23"/>
  <c r="DA183" i="23" s="1"/>
  <c r="DD183" i="23" s="1"/>
  <c r="AF183" i="23"/>
  <c r="S183" i="23"/>
  <c r="CZ183" i="23" s="1"/>
  <c r="O183" i="23"/>
  <c r="CV183" i="23" s="1"/>
  <c r="AA183" i="23"/>
  <c r="AC183" i="23"/>
  <c r="AK183" i="23"/>
  <c r="K183" i="23"/>
  <c r="CB183" i="23" s="1"/>
  <c r="AD183" i="23"/>
  <c r="D183" i="23"/>
  <c r="L183" i="23"/>
  <c r="CC183" i="23" s="1"/>
  <c r="CG183" i="23" s="1"/>
  <c r="Y183" i="23"/>
  <c r="F183" i="23"/>
  <c r="H183" i="23"/>
  <c r="O172" i="23"/>
  <c r="CV172" i="23" s="1"/>
  <c r="AF172" i="23"/>
  <c r="AA172" i="23"/>
  <c r="R172" i="23"/>
  <c r="CY172" i="23" s="1"/>
  <c r="DC172" i="23" s="1"/>
  <c r="H172" i="23"/>
  <c r="D172" i="23"/>
  <c r="AJ172" i="23"/>
  <c r="AH172" i="23"/>
  <c r="L172" i="23"/>
  <c r="CC172" i="23" s="1"/>
  <c r="CG172" i="23" s="1"/>
  <c r="Y172" i="23"/>
  <c r="AK172" i="23"/>
  <c r="X172" i="23"/>
  <c r="AC172" i="23"/>
  <c r="T172" i="23"/>
  <c r="DA172" i="23" s="1"/>
  <c r="DD172" i="23" s="1"/>
  <c r="J172" i="23"/>
  <c r="CA172" i="23" s="1"/>
  <c r="CF172" i="23" s="1"/>
  <c r="CI172" i="23" s="1"/>
  <c r="V172" i="23"/>
  <c r="Z172" i="23"/>
  <c r="K172" i="23"/>
  <c r="CB172" i="23" s="1"/>
  <c r="AD172" i="23"/>
  <c r="F172" i="23"/>
  <c r="Q172" i="23"/>
  <c r="CX172" i="23" s="1"/>
  <c r="I172" i="23"/>
  <c r="BZ172" i="23" s="1"/>
  <c r="W172" i="23"/>
  <c r="E172" i="23"/>
  <c r="M172" i="23"/>
  <c r="CD172" i="23" s="1"/>
  <c r="AI172" i="23"/>
  <c r="AB172" i="23"/>
  <c r="S172" i="23"/>
  <c r="CZ172" i="23" s="1"/>
  <c r="C172" i="23"/>
  <c r="AE172" i="23"/>
  <c r="AL172" i="23"/>
  <c r="G172" i="23"/>
  <c r="AG172" i="23"/>
  <c r="N172" i="23"/>
  <c r="CE172" i="23" s="1"/>
  <c r="CH172" i="23" s="1"/>
  <c r="AS172" i="23"/>
  <c r="U172" i="23"/>
  <c r="P172" i="23"/>
  <c r="CW172" i="23" s="1"/>
  <c r="DB172" i="23" s="1"/>
  <c r="DE172" i="23" s="1"/>
  <c r="I179" i="23"/>
  <c r="BZ179" i="23" s="1"/>
  <c r="F179" i="23"/>
  <c r="U179" i="23"/>
  <c r="AE179" i="23"/>
  <c r="M179" i="23"/>
  <c r="CD179" i="23" s="1"/>
  <c r="AC179" i="23"/>
  <c r="Z179" i="23"/>
  <c r="T179" i="23"/>
  <c r="DA179" i="23" s="1"/>
  <c r="Q179" i="23"/>
  <c r="CX179" i="23" s="1"/>
  <c r="Y179" i="23"/>
  <c r="AB179" i="23"/>
  <c r="S179" i="23"/>
  <c r="CZ179" i="23" s="1"/>
  <c r="W179" i="23"/>
  <c r="AD179" i="23"/>
  <c r="G179" i="23"/>
  <c r="L179" i="23"/>
  <c r="CC179" i="23" s="1"/>
  <c r="X179" i="23"/>
  <c r="O179" i="23"/>
  <c r="CV179" i="23" s="1"/>
  <c r="AS179" i="23"/>
  <c r="H179" i="23"/>
  <c r="AF179" i="23"/>
  <c r="P179" i="23"/>
  <c r="CW179" i="23" s="1"/>
  <c r="DB179" i="23" s="1"/>
  <c r="AI179" i="23"/>
  <c r="C179" i="23"/>
  <c r="R179" i="23"/>
  <c r="CY179" i="23" s="1"/>
  <c r="DC179" i="23" s="1"/>
  <c r="J179" i="23"/>
  <c r="CA179" i="23" s="1"/>
  <c r="CF179" i="23" s="1"/>
  <c r="AA179" i="23"/>
  <c r="AH179" i="23"/>
  <c r="N179" i="23"/>
  <c r="CE179" i="23" s="1"/>
  <c r="CH179" i="23" s="1"/>
  <c r="AK179" i="23"/>
  <c r="D179" i="23"/>
  <c r="K179" i="23"/>
  <c r="CB179" i="23" s="1"/>
  <c r="AG179" i="23"/>
  <c r="AJ179" i="23"/>
  <c r="AL179" i="23"/>
  <c r="V179" i="23"/>
  <c r="E179" i="23"/>
  <c r="L188" i="23"/>
  <c r="CC188" i="23" s="1"/>
  <c r="CG188" i="23" s="1"/>
  <c r="AI188" i="23"/>
  <c r="U188" i="23"/>
  <c r="AD188" i="23"/>
  <c r="E188" i="23"/>
  <c r="V188" i="23"/>
  <c r="H188" i="23"/>
  <c r="AS188" i="23"/>
  <c r="W188" i="23"/>
  <c r="Y188" i="23"/>
  <c r="K188" i="23"/>
  <c r="CB188" i="23" s="1"/>
  <c r="N188" i="23"/>
  <c r="CE188" i="23" s="1"/>
  <c r="CH188" i="23" s="1"/>
  <c r="O188" i="23"/>
  <c r="CV188" i="23" s="1"/>
  <c r="I188" i="23"/>
  <c r="BZ188" i="23" s="1"/>
  <c r="Z188" i="23"/>
  <c r="F188" i="23"/>
  <c r="AE188" i="23"/>
  <c r="AK188" i="23"/>
  <c r="G188" i="23"/>
  <c r="AF188" i="23"/>
  <c r="AL188" i="23"/>
  <c r="M188" i="23"/>
  <c r="CD188" i="23" s="1"/>
  <c r="AG188" i="23"/>
  <c r="T188" i="23"/>
  <c r="DA188" i="23" s="1"/>
  <c r="AC188" i="23"/>
  <c r="AJ188" i="23"/>
  <c r="R188" i="23"/>
  <c r="CY188" i="23" s="1"/>
  <c r="DC188" i="23" s="1"/>
  <c r="X188" i="23"/>
  <c r="J188" i="23"/>
  <c r="CA188" i="23" s="1"/>
  <c r="CF188" i="23" s="1"/>
  <c r="CI188" i="23" s="1"/>
  <c r="AA188" i="23"/>
  <c r="P188" i="23"/>
  <c r="CW188" i="23" s="1"/>
  <c r="S188" i="23"/>
  <c r="CZ188" i="23" s="1"/>
  <c r="AH188" i="23"/>
  <c r="Q188" i="23"/>
  <c r="CX188" i="23" s="1"/>
  <c r="C188" i="23"/>
  <c r="AB188" i="23"/>
  <c r="D188" i="23"/>
  <c r="D174" i="23"/>
  <c r="AH174" i="23"/>
  <c r="AB174" i="23"/>
  <c r="U174" i="23"/>
  <c r="I174" i="23"/>
  <c r="BZ174" i="23" s="1"/>
  <c r="M174" i="23"/>
  <c r="CD174" i="23" s="1"/>
  <c r="AI174" i="23"/>
  <c r="AG174" i="23"/>
  <c r="AS174" i="23"/>
  <c r="J174" i="23"/>
  <c r="CA174" i="23" s="1"/>
  <c r="CF174" i="23" s="1"/>
  <c r="O174" i="23"/>
  <c r="CV174" i="23" s="1"/>
  <c r="AD174" i="23"/>
  <c r="AA174" i="23"/>
  <c r="P174" i="23"/>
  <c r="CW174" i="23" s="1"/>
  <c r="DB174" i="23" s="1"/>
  <c r="C174" i="23"/>
  <c r="F174" i="23"/>
  <c r="W174" i="23"/>
  <c r="S174" i="23"/>
  <c r="CZ174" i="23" s="1"/>
  <c r="G174" i="23"/>
  <c r="N174" i="23"/>
  <c r="CE174" i="23" s="1"/>
  <c r="CH174" i="23" s="1"/>
  <c r="K174" i="23"/>
  <c r="CB174" i="23" s="1"/>
  <c r="T174" i="23"/>
  <c r="DA174" i="23" s="1"/>
  <c r="DD174" i="23" s="1"/>
  <c r="V174" i="23"/>
  <c r="AJ174" i="23"/>
  <c r="AC174" i="23"/>
  <c r="AL174" i="23"/>
  <c r="Z174" i="23"/>
  <c r="AK174" i="23"/>
  <c r="Y174" i="23"/>
  <c r="L174" i="23"/>
  <c r="CC174" i="23" s="1"/>
  <c r="CG174" i="23" s="1"/>
  <c r="X174" i="23"/>
  <c r="AF174" i="23"/>
  <c r="Q174" i="23"/>
  <c r="CX174" i="23" s="1"/>
  <c r="H174" i="23"/>
  <c r="E174" i="23"/>
  <c r="R174" i="23"/>
  <c r="CY174" i="23" s="1"/>
  <c r="DC174" i="23" s="1"/>
  <c r="AE174" i="23"/>
  <c r="W189" i="23"/>
  <c r="AH189" i="23"/>
  <c r="T189" i="23"/>
  <c r="DA189" i="23" s="1"/>
  <c r="H189" i="23"/>
  <c r="AJ189" i="23"/>
  <c r="M189" i="23"/>
  <c r="CD189" i="23" s="1"/>
  <c r="AD189" i="23"/>
  <c r="J189" i="23"/>
  <c r="CA189" i="23" s="1"/>
  <c r="R189" i="23"/>
  <c r="CY189" i="23" s="1"/>
  <c r="DC189" i="23" s="1"/>
  <c r="P189" i="23"/>
  <c r="CW189" i="23" s="1"/>
  <c r="AI189" i="23"/>
  <c r="Q189" i="23"/>
  <c r="CX189" i="23" s="1"/>
  <c r="O189" i="23"/>
  <c r="CV189" i="23" s="1"/>
  <c r="AF189" i="23"/>
  <c r="AB189" i="23"/>
  <c r="V189" i="23"/>
  <c r="Y189" i="23"/>
  <c r="D189" i="23"/>
  <c r="S189" i="23"/>
  <c r="CZ189" i="23" s="1"/>
  <c r="X189" i="23"/>
  <c r="N189" i="23"/>
  <c r="CE189" i="23" s="1"/>
  <c r="CH189" i="23" s="1"/>
  <c r="U189" i="23"/>
  <c r="AC189" i="23"/>
  <c r="AK189" i="23"/>
  <c r="F189" i="23"/>
  <c r="AS189" i="23"/>
  <c r="AL189" i="23"/>
  <c r="AE189" i="23"/>
  <c r="L189" i="23"/>
  <c r="CC189" i="23" s="1"/>
  <c r="I189" i="23"/>
  <c r="BZ189" i="23" s="1"/>
  <c r="K189" i="23"/>
  <c r="CB189" i="23" s="1"/>
  <c r="Z189" i="23"/>
  <c r="C189" i="23"/>
  <c r="E189" i="23"/>
  <c r="AG189" i="23"/>
  <c r="AA189" i="23"/>
  <c r="G189" i="23"/>
  <c r="AE126" i="23"/>
  <c r="AF126" i="23"/>
  <c r="R126" i="23"/>
  <c r="CY126" i="23" s="1"/>
  <c r="G126" i="23"/>
  <c r="N126" i="23"/>
  <c r="CE126" i="23" s="1"/>
  <c r="CH126" i="23" s="1"/>
  <c r="D126" i="23"/>
  <c r="X126" i="23"/>
  <c r="P126" i="23"/>
  <c r="CW126" i="23" s="1"/>
  <c r="F126" i="23"/>
  <c r="AD126" i="23"/>
  <c r="Z126" i="23"/>
  <c r="U126" i="23"/>
  <c r="AS126" i="23"/>
  <c r="S126" i="23"/>
  <c r="CZ126" i="23" s="1"/>
  <c r="AL126" i="23"/>
  <c r="AA126" i="23"/>
  <c r="AB126" i="23"/>
  <c r="L126" i="23"/>
  <c r="CC126" i="23" s="1"/>
  <c r="CG126" i="23" s="1"/>
  <c r="AJ126" i="23"/>
  <c r="I126" i="23"/>
  <c r="BZ126" i="23" s="1"/>
  <c r="H126" i="23"/>
  <c r="K126" i="23"/>
  <c r="CB126" i="23" s="1"/>
  <c r="AH126" i="23"/>
  <c r="AI126" i="23"/>
  <c r="AC126" i="23"/>
  <c r="V126" i="23"/>
  <c r="Y126" i="23"/>
  <c r="W126" i="23"/>
  <c r="E126" i="23"/>
  <c r="Q126" i="23"/>
  <c r="CX126" i="23" s="1"/>
  <c r="C126" i="23"/>
  <c r="T126" i="23"/>
  <c r="DA126" i="23" s="1"/>
  <c r="DD126" i="23" s="1"/>
  <c r="J126" i="23"/>
  <c r="CA126" i="23" s="1"/>
  <c r="O126" i="23"/>
  <c r="CV126" i="23" s="1"/>
  <c r="AG126" i="23"/>
  <c r="M126" i="23"/>
  <c r="CD126" i="23" s="1"/>
  <c r="AK126" i="23"/>
  <c r="CF126" i="23" l="1"/>
  <c r="CI126" i="23" s="1"/>
  <c r="DB189" i="23"/>
  <c r="DD188" i="23"/>
  <c r="DB185" i="23"/>
  <c r="DE185" i="23" s="1"/>
  <c r="DB180" i="23"/>
  <c r="DE180" i="23" s="1"/>
  <c r="DB170" i="23"/>
  <c r="DE170" i="23" s="1"/>
  <c r="DC184" i="23"/>
  <c r="CH184" i="23"/>
  <c r="CI184" i="23" s="1"/>
  <c r="DC186" i="23"/>
  <c r="DE186" i="23" s="1"/>
  <c r="CG186" i="23"/>
  <c r="CF176" i="23"/>
  <c r="DB176" i="23"/>
  <c r="CG178" i="23"/>
  <c r="DB171" i="23"/>
  <c r="CF175" i="23"/>
  <c r="CF187" i="23"/>
  <c r="CG187" i="23"/>
  <c r="DC187" i="23"/>
  <c r="DC173" i="23"/>
  <c r="DB173" i="23"/>
  <c r="DB181" i="23"/>
  <c r="DE181" i="23" s="1"/>
  <c r="DB126" i="23"/>
  <c r="DE174" i="23"/>
  <c r="CI174" i="23"/>
  <c r="DB188" i="23"/>
  <c r="DE188" i="23" s="1"/>
  <c r="CG179" i="23"/>
  <c r="DD179" i="23"/>
  <c r="CF177" i="23"/>
  <c r="CI177" i="23" s="1"/>
  <c r="DD184" i="23"/>
  <c r="CH176" i="23"/>
  <c r="DB178" i="23"/>
  <c r="DE178" i="23" s="1"/>
  <c r="DD178" i="23"/>
  <c r="DC171" i="23"/>
  <c r="CF173" i="23"/>
  <c r="CF181" i="23"/>
  <c r="CI181" i="23" s="1"/>
  <c r="CG189" i="23"/>
  <c r="DC126" i="23"/>
  <c r="CF189" i="23"/>
  <c r="CI189" i="23" s="1"/>
  <c r="DB183" i="23"/>
  <c r="DE183" i="23" s="1"/>
  <c r="CF180" i="23"/>
  <c r="CI180" i="23" s="1"/>
  <c r="CI186" i="23"/>
  <c r="DC176" i="23"/>
  <c r="CF178" i="23"/>
  <c r="CI178" i="23" s="1"/>
  <c r="DC182" i="23"/>
  <c r="CH171" i="23"/>
  <c r="DE175" i="23"/>
  <c r="CG175" i="23"/>
  <c r="CH187" i="23"/>
  <c r="CG173" i="23"/>
  <c r="DD189" i="23"/>
  <c r="CI179" i="23"/>
  <c r="DE179" i="23"/>
  <c r="CI183" i="23"/>
  <c r="CF185" i="23"/>
  <c r="CI185" i="23" s="1"/>
  <c r="CI170" i="23"/>
  <c r="DE184" i="23"/>
  <c r="DD186" i="23"/>
  <c r="DE182" i="23"/>
  <c r="CF171" i="23"/>
  <c r="CI171" i="23" s="1"/>
  <c r="DE187" i="23"/>
  <c r="DD173" i="23"/>
  <c r="CF67" i="23"/>
  <c r="DC61" i="23"/>
  <c r="CF61" i="23"/>
  <c r="DB61" i="23"/>
  <c r="DC76" i="23"/>
  <c r="DD66" i="23"/>
  <c r="CI60" i="23"/>
  <c r="DC71" i="23"/>
  <c r="DD67" i="23"/>
  <c r="DB73" i="23"/>
  <c r="CG68" i="23"/>
  <c r="DB74" i="23"/>
  <c r="CF74" i="23"/>
  <c r="DC57" i="23"/>
  <c r="CF75" i="23"/>
  <c r="DC75" i="23"/>
  <c r="DC65" i="23"/>
  <c r="CH65" i="23"/>
  <c r="DC69" i="23"/>
  <c r="CG61" i="23"/>
  <c r="DE60" i="23"/>
  <c r="CH59" i="23"/>
  <c r="DB70" i="23"/>
  <c r="CF76" i="23"/>
  <c r="CG59" i="23"/>
  <c r="CH69" i="23"/>
  <c r="CF64" i="23"/>
  <c r="CH73" i="23"/>
  <c r="DD68" i="23"/>
  <c r="DB57" i="23"/>
  <c r="CG72" i="23"/>
  <c r="CF65" i="23"/>
  <c r="DB65" i="23"/>
  <c r="CG57" i="23"/>
  <c r="DD70" i="23"/>
  <c r="CG76" i="23"/>
  <c r="CH76" i="23"/>
  <c r="DB62" i="23"/>
  <c r="CH58" i="23"/>
  <c r="CF63" i="23"/>
  <c r="CG69" i="23"/>
  <c r="CG66" i="23"/>
  <c r="CH71" i="23"/>
  <c r="DC64" i="23"/>
  <c r="DB69" i="23"/>
  <c r="DC63" i="23"/>
  <c r="DC68" i="23"/>
  <c r="CH74" i="23"/>
  <c r="DB68" i="23"/>
  <c r="DD57" i="23"/>
  <c r="DB75" i="23"/>
  <c r="DD59" i="23"/>
  <c r="DC58" i="23"/>
  <c r="CG75" i="23"/>
  <c r="CH75" i="23"/>
  <c r="DD75" i="23"/>
  <c r="DB72" i="23"/>
  <c r="CH61" i="23"/>
  <c r="CF70" i="23"/>
  <c r="DC70" i="23"/>
  <c r="CG62" i="23"/>
  <c r="DD62" i="23"/>
  <c r="CF62" i="23"/>
  <c r="CG67" i="23"/>
  <c r="CF66" i="23"/>
  <c r="DB59" i="23"/>
  <c r="CH66" i="23"/>
  <c r="CH67" i="23"/>
  <c r="CG71" i="23"/>
  <c r="DC59" i="23"/>
  <c r="CF73" i="23"/>
  <c r="DD58" i="23"/>
  <c r="CF58" i="23"/>
  <c r="CG64" i="23"/>
  <c r="DD74" i="23"/>
  <c r="CH68" i="23"/>
  <c r="CH57" i="23"/>
  <c r="CH72" i="23"/>
  <c r="DD72" i="23"/>
  <c r="CG70" i="23"/>
  <c r="CH70" i="23"/>
  <c r="DC66" i="23"/>
  <c r="DD63" i="23"/>
  <c r="CF69" i="23"/>
  <c r="DD71" i="23"/>
  <c r="DD64" i="23"/>
  <c r="DB58" i="23"/>
  <c r="CG65" i="23"/>
  <c r="DB76" i="23"/>
  <c r="DD76" i="23"/>
  <c r="DC62" i="23"/>
  <c r="CG58" i="23"/>
  <c r="CF59" i="23"/>
  <c r="CG63" i="23"/>
  <c r="CH63" i="23"/>
  <c r="DB71" i="23"/>
  <c r="DB67" i="23"/>
  <c r="DD69" i="23"/>
  <c r="DB66" i="23"/>
  <c r="CH64" i="23"/>
  <c r="DC73" i="23"/>
  <c r="DB63" i="23"/>
  <c r="DD73" i="23"/>
  <c r="DB64" i="23"/>
  <c r="CF68" i="23"/>
  <c r="CG73" i="23"/>
  <c r="DC74" i="23"/>
  <c r="H82" i="23"/>
  <c r="V82" i="23"/>
  <c r="AJ82" i="23"/>
  <c r="AD82" i="23"/>
  <c r="U82" i="23"/>
  <c r="AC82" i="23"/>
  <c r="Y82" i="23"/>
  <c r="AI82" i="23"/>
  <c r="G82" i="23"/>
  <c r="K82" i="23"/>
  <c r="CB82" i="23" s="1"/>
  <c r="Z82" i="23"/>
  <c r="C82" i="23"/>
  <c r="N82" i="23"/>
  <c r="CE82" i="23" s="1"/>
  <c r="AH82" i="23"/>
  <c r="AB82" i="23"/>
  <c r="AL82" i="23"/>
  <c r="AE82" i="23"/>
  <c r="Q82" i="23"/>
  <c r="CX82" i="23" s="1"/>
  <c r="R82" i="23"/>
  <c r="CY82" i="23" s="1"/>
  <c r="O82" i="23"/>
  <c r="CV82" i="23" s="1"/>
  <c r="D82" i="23"/>
  <c r="L82" i="23"/>
  <c r="CC82" i="23" s="1"/>
  <c r="CG82" i="23" s="1"/>
  <c r="J82" i="23"/>
  <c r="CA82" i="23" s="1"/>
  <c r="M82" i="23"/>
  <c r="CD82" i="23" s="1"/>
  <c r="W82" i="23"/>
  <c r="E82" i="23"/>
  <c r="AK82" i="23"/>
  <c r="F82" i="23"/>
  <c r="AG82" i="23"/>
  <c r="I82" i="23"/>
  <c r="BZ82" i="23" s="1"/>
  <c r="AF82" i="23"/>
  <c r="S82" i="23"/>
  <c r="CZ82" i="23" s="1"/>
  <c r="T82" i="23"/>
  <c r="DA82" i="23" s="1"/>
  <c r="P82" i="23"/>
  <c r="CW82" i="23" s="1"/>
  <c r="AS82" i="23"/>
  <c r="X82" i="23"/>
  <c r="AA82" i="23"/>
  <c r="D97" i="23"/>
  <c r="Y97" i="23"/>
  <c r="K97" i="23"/>
  <c r="CB97" i="23" s="1"/>
  <c r="H97" i="23"/>
  <c r="AC97" i="23"/>
  <c r="AA97" i="23"/>
  <c r="I97" i="23"/>
  <c r="BZ97" i="23" s="1"/>
  <c r="AI97" i="23"/>
  <c r="AJ97" i="23"/>
  <c r="AD97" i="23"/>
  <c r="V97" i="23"/>
  <c r="T97" i="23"/>
  <c r="DA97" i="23" s="1"/>
  <c r="AL97" i="23"/>
  <c r="J97" i="23"/>
  <c r="CA97" i="23" s="1"/>
  <c r="W97" i="23"/>
  <c r="C97" i="23"/>
  <c r="S97" i="23"/>
  <c r="CZ97" i="23" s="1"/>
  <c r="M97" i="23"/>
  <c r="CD97" i="23" s="1"/>
  <c r="AK97" i="23"/>
  <c r="N97" i="23"/>
  <c r="CE97" i="23" s="1"/>
  <c r="Z97" i="23"/>
  <c r="G97" i="23"/>
  <c r="P97" i="23"/>
  <c r="CW97" i="23" s="1"/>
  <c r="R97" i="23"/>
  <c r="CY97" i="23" s="1"/>
  <c r="Q97" i="23"/>
  <c r="CX97" i="23" s="1"/>
  <c r="X97" i="23"/>
  <c r="AE97" i="23"/>
  <c r="U97" i="23"/>
  <c r="AH97" i="23"/>
  <c r="E97" i="23"/>
  <c r="AG97" i="23"/>
  <c r="AS97" i="23"/>
  <c r="F97" i="23"/>
  <c r="AF97" i="23"/>
  <c r="O97" i="23"/>
  <c r="CV97" i="23" s="1"/>
  <c r="L97" i="23"/>
  <c r="CC97" i="23" s="1"/>
  <c r="AB97" i="23"/>
  <c r="AB80" i="23"/>
  <c r="G80" i="23"/>
  <c r="Y80" i="23"/>
  <c r="V80" i="23"/>
  <c r="Z80" i="23"/>
  <c r="M80" i="23"/>
  <c r="CD80" i="23" s="1"/>
  <c r="AS80" i="23"/>
  <c r="U80" i="23"/>
  <c r="N80" i="23"/>
  <c r="CE80" i="23" s="1"/>
  <c r="C80" i="23"/>
  <c r="E80" i="23"/>
  <c r="AE80" i="23"/>
  <c r="X80" i="23"/>
  <c r="R80" i="23"/>
  <c r="CY80" i="23" s="1"/>
  <c r="AD80" i="23"/>
  <c r="F80" i="23"/>
  <c r="AI80" i="23"/>
  <c r="O80" i="23"/>
  <c r="CV80" i="23" s="1"/>
  <c r="H80" i="23"/>
  <c r="Q80" i="23"/>
  <c r="CX80" i="23" s="1"/>
  <c r="AG80" i="23"/>
  <c r="J80" i="23"/>
  <c r="CA80" i="23" s="1"/>
  <c r="T80" i="23"/>
  <c r="DA80" i="23" s="1"/>
  <c r="AH80" i="23"/>
  <c r="AA80" i="23"/>
  <c r="AK80" i="23"/>
  <c r="S80" i="23"/>
  <c r="CZ80" i="23" s="1"/>
  <c r="AC80" i="23"/>
  <c r="W80" i="23"/>
  <c r="I80" i="23"/>
  <c r="BZ80" i="23" s="1"/>
  <c r="D80" i="23"/>
  <c r="L80" i="23"/>
  <c r="CC80" i="23" s="1"/>
  <c r="K80" i="23"/>
  <c r="CB80" i="23" s="1"/>
  <c r="AJ80" i="23"/>
  <c r="P80" i="23"/>
  <c r="CW80" i="23" s="1"/>
  <c r="AL80" i="23"/>
  <c r="AF80" i="23"/>
  <c r="V93" i="23"/>
  <c r="AG93" i="23"/>
  <c r="AE93" i="23"/>
  <c r="Q93" i="23"/>
  <c r="CX93" i="23" s="1"/>
  <c r="Y93" i="23"/>
  <c r="G93" i="23"/>
  <c r="C93" i="23"/>
  <c r="M93" i="23"/>
  <c r="CD93" i="23" s="1"/>
  <c r="T93" i="23"/>
  <c r="DA93" i="23" s="1"/>
  <c r="X93" i="23"/>
  <c r="U93" i="23"/>
  <c r="AL93" i="23"/>
  <c r="J93" i="23"/>
  <c r="CA93" i="23" s="1"/>
  <c r="L93" i="23"/>
  <c r="CC93" i="23" s="1"/>
  <c r="AS93" i="23"/>
  <c r="AA93" i="23"/>
  <c r="AB93" i="23"/>
  <c r="O93" i="23"/>
  <c r="CV93" i="23" s="1"/>
  <c r="F93" i="23"/>
  <c r="E93" i="23"/>
  <c r="AD93" i="23"/>
  <c r="P93" i="23"/>
  <c r="CW93" i="23" s="1"/>
  <c r="DB93" i="23" s="1"/>
  <c r="R93" i="23"/>
  <c r="CY93" i="23" s="1"/>
  <c r="AH93" i="23"/>
  <c r="D93" i="23"/>
  <c r="AC93" i="23"/>
  <c r="N93" i="23"/>
  <c r="CE93" i="23" s="1"/>
  <c r="W93" i="23"/>
  <c r="AK93" i="23"/>
  <c r="I93" i="23"/>
  <c r="BZ93" i="23" s="1"/>
  <c r="H93" i="23"/>
  <c r="K93" i="23"/>
  <c r="CB93" i="23" s="1"/>
  <c r="S93" i="23"/>
  <c r="CZ93" i="23" s="1"/>
  <c r="AJ93" i="23"/>
  <c r="Z93" i="23"/>
  <c r="AI93" i="23"/>
  <c r="AF93" i="23"/>
  <c r="S89" i="23"/>
  <c r="CZ89" i="23" s="1"/>
  <c r="F89" i="23"/>
  <c r="AB89" i="23"/>
  <c r="K89" i="23"/>
  <c r="CB89" i="23" s="1"/>
  <c r="AD89" i="23"/>
  <c r="AS89" i="23"/>
  <c r="AL89" i="23"/>
  <c r="M89" i="23"/>
  <c r="CD89" i="23" s="1"/>
  <c r="Q89" i="23"/>
  <c r="CX89" i="23" s="1"/>
  <c r="Z89" i="23"/>
  <c r="Y89" i="23"/>
  <c r="O89" i="23"/>
  <c r="CV89" i="23" s="1"/>
  <c r="U89" i="23"/>
  <c r="AE89" i="23"/>
  <c r="C89" i="23"/>
  <c r="P89" i="23"/>
  <c r="CW89" i="23" s="1"/>
  <c r="N89" i="23"/>
  <c r="CE89" i="23" s="1"/>
  <c r="AK89" i="23"/>
  <c r="J89" i="23"/>
  <c r="CA89" i="23" s="1"/>
  <c r="G89" i="23"/>
  <c r="AI89" i="23"/>
  <c r="V89" i="23"/>
  <c r="AA89" i="23"/>
  <c r="L89" i="23"/>
  <c r="CC89" i="23" s="1"/>
  <c r="CG89" i="23" s="1"/>
  <c r="AJ89" i="23"/>
  <c r="T89" i="23"/>
  <c r="DA89" i="23" s="1"/>
  <c r="I89" i="23"/>
  <c r="BZ89" i="23" s="1"/>
  <c r="AF89" i="23"/>
  <c r="R89" i="23"/>
  <c r="CY89" i="23" s="1"/>
  <c r="DC89" i="23" s="1"/>
  <c r="E89" i="23"/>
  <c r="W89" i="23"/>
  <c r="H89" i="23"/>
  <c r="X89" i="23"/>
  <c r="AG89" i="23"/>
  <c r="AH89" i="23"/>
  <c r="AC89" i="23"/>
  <c r="D89" i="23"/>
  <c r="AL84" i="23"/>
  <c r="K84" i="23"/>
  <c r="CB84" i="23" s="1"/>
  <c r="J84" i="23"/>
  <c r="CA84" i="23" s="1"/>
  <c r="N84" i="23"/>
  <c r="CE84" i="23" s="1"/>
  <c r="AH84" i="23"/>
  <c r="L84" i="23"/>
  <c r="CC84" i="23" s="1"/>
  <c r="CG84" i="23" s="1"/>
  <c r="E84" i="23"/>
  <c r="AJ84" i="23"/>
  <c r="AK84" i="23"/>
  <c r="T84" i="23"/>
  <c r="DA84" i="23" s="1"/>
  <c r="S84" i="23"/>
  <c r="CZ84" i="23" s="1"/>
  <c r="Y84" i="23"/>
  <c r="G84" i="23"/>
  <c r="D84" i="23"/>
  <c r="U84" i="23"/>
  <c r="W84" i="23"/>
  <c r="P84" i="23"/>
  <c r="CW84" i="23" s="1"/>
  <c r="O84" i="23"/>
  <c r="CV84" i="23" s="1"/>
  <c r="AC84" i="23"/>
  <c r="R84" i="23"/>
  <c r="CY84" i="23" s="1"/>
  <c r="AD84" i="23"/>
  <c r="Q84" i="23"/>
  <c r="CX84" i="23" s="1"/>
  <c r="F84" i="23"/>
  <c r="V84" i="23"/>
  <c r="AB84" i="23"/>
  <c r="AE84" i="23"/>
  <c r="AA84" i="23"/>
  <c r="M84" i="23"/>
  <c r="CD84" i="23" s="1"/>
  <c r="I84" i="23"/>
  <c r="BZ84" i="23" s="1"/>
  <c r="C84" i="23"/>
  <c r="AG84" i="23"/>
  <c r="Z84" i="23"/>
  <c r="X84" i="23"/>
  <c r="AS84" i="23"/>
  <c r="AI84" i="23"/>
  <c r="AF84" i="23"/>
  <c r="H84" i="23"/>
  <c r="AB81" i="23"/>
  <c r="Q81" i="23"/>
  <c r="CX81" i="23" s="1"/>
  <c r="Z81" i="23"/>
  <c r="AK81" i="23"/>
  <c r="AI81" i="23"/>
  <c r="E81" i="23"/>
  <c r="L81" i="23"/>
  <c r="CC81" i="23" s="1"/>
  <c r="F81" i="23"/>
  <c r="AS81" i="23"/>
  <c r="R81" i="23"/>
  <c r="CY81" i="23" s="1"/>
  <c r="AE81" i="23"/>
  <c r="S81" i="23"/>
  <c r="CZ81" i="23" s="1"/>
  <c r="J81" i="23"/>
  <c r="CA81" i="23" s="1"/>
  <c r="N81" i="23"/>
  <c r="CE81" i="23" s="1"/>
  <c r="V81" i="23"/>
  <c r="Y81" i="23"/>
  <c r="AH81" i="23"/>
  <c r="C81" i="23"/>
  <c r="AA81" i="23"/>
  <c r="T81" i="23"/>
  <c r="DA81" i="23" s="1"/>
  <c r="DD81" i="23" s="1"/>
  <c r="AD81" i="23"/>
  <c r="AL81" i="23"/>
  <c r="O81" i="23"/>
  <c r="CV81" i="23" s="1"/>
  <c r="P81" i="23"/>
  <c r="CW81" i="23" s="1"/>
  <c r="AG81" i="23"/>
  <c r="M81" i="23"/>
  <c r="CD81" i="23" s="1"/>
  <c r="AC81" i="23"/>
  <c r="H81" i="23"/>
  <c r="AF81" i="23"/>
  <c r="I81" i="23"/>
  <c r="BZ81" i="23" s="1"/>
  <c r="W81" i="23"/>
  <c r="D81" i="23"/>
  <c r="U81" i="23"/>
  <c r="G81" i="23"/>
  <c r="K81" i="23"/>
  <c r="CB81" i="23" s="1"/>
  <c r="AJ81" i="23"/>
  <c r="X81" i="23"/>
  <c r="H88" i="23"/>
  <c r="S88" i="23"/>
  <c r="CZ88" i="23" s="1"/>
  <c r="AG88" i="23"/>
  <c r="AB88" i="23"/>
  <c r="R88" i="23"/>
  <c r="CY88" i="23" s="1"/>
  <c r="G88" i="23"/>
  <c r="U88" i="23"/>
  <c r="AK88" i="23"/>
  <c r="AS88" i="23"/>
  <c r="AJ88" i="23"/>
  <c r="W88" i="23"/>
  <c r="Y88" i="23"/>
  <c r="V88" i="23"/>
  <c r="J88" i="23"/>
  <c r="CA88" i="23" s="1"/>
  <c r="D88" i="23"/>
  <c r="K88" i="23"/>
  <c r="CB88" i="23" s="1"/>
  <c r="AF88" i="23"/>
  <c r="AA88" i="23"/>
  <c r="AD88" i="23"/>
  <c r="L88" i="23"/>
  <c r="CC88" i="23" s="1"/>
  <c r="N88" i="23"/>
  <c r="CE88" i="23" s="1"/>
  <c r="F88" i="23"/>
  <c r="Q88" i="23"/>
  <c r="CX88" i="23" s="1"/>
  <c r="AI88" i="23"/>
  <c r="AE88" i="23"/>
  <c r="M88" i="23"/>
  <c r="CD88" i="23" s="1"/>
  <c r="E88" i="23"/>
  <c r="Z88" i="23"/>
  <c r="C88" i="23"/>
  <c r="AH88" i="23"/>
  <c r="T88" i="23"/>
  <c r="DA88" i="23" s="1"/>
  <c r="X88" i="23"/>
  <c r="P88" i="23"/>
  <c r="CW88" i="23" s="1"/>
  <c r="I88" i="23"/>
  <c r="BZ88" i="23" s="1"/>
  <c r="O88" i="23"/>
  <c r="CV88" i="23" s="1"/>
  <c r="AL88" i="23"/>
  <c r="AC88" i="23"/>
  <c r="AI92" i="23"/>
  <c r="V92" i="23"/>
  <c r="L92" i="23"/>
  <c r="CC92" i="23" s="1"/>
  <c r="AB92" i="23"/>
  <c r="AJ92" i="23"/>
  <c r="E92" i="23"/>
  <c r="F92" i="23"/>
  <c r="J92" i="23"/>
  <c r="CA92" i="23" s="1"/>
  <c r="R92" i="23"/>
  <c r="CY92" i="23" s="1"/>
  <c r="AA92" i="23"/>
  <c r="AL92" i="23"/>
  <c r="W92" i="23"/>
  <c r="Y92" i="23"/>
  <c r="D92" i="23"/>
  <c r="AE92" i="23"/>
  <c r="AG92" i="23"/>
  <c r="AK92" i="23"/>
  <c r="H92" i="23"/>
  <c r="P92" i="23"/>
  <c r="CW92" i="23" s="1"/>
  <c r="AC92" i="23"/>
  <c r="U92" i="23"/>
  <c r="AF92" i="23"/>
  <c r="AH92" i="23"/>
  <c r="G92" i="23"/>
  <c r="I92" i="23"/>
  <c r="BZ92" i="23" s="1"/>
  <c r="AD92" i="23"/>
  <c r="Q92" i="23"/>
  <c r="CX92" i="23" s="1"/>
  <c r="AS92" i="23"/>
  <c r="T92" i="23"/>
  <c r="DA92" i="23" s="1"/>
  <c r="X92" i="23"/>
  <c r="M92" i="23"/>
  <c r="CD92" i="23" s="1"/>
  <c r="K92" i="23"/>
  <c r="CB92" i="23" s="1"/>
  <c r="N92" i="23"/>
  <c r="CE92" i="23" s="1"/>
  <c r="S92" i="23"/>
  <c r="CZ92" i="23" s="1"/>
  <c r="C92" i="23"/>
  <c r="O92" i="23"/>
  <c r="CV92" i="23" s="1"/>
  <c r="Z92" i="23"/>
  <c r="AI91" i="23"/>
  <c r="L91" i="23"/>
  <c r="CC91" i="23" s="1"/>
  <c r="U91" i="23"/>
  <c r="Z91" i="23"/>
  <c r="V91" i="23"/>
  <c r="I91" i="23"/>
  <c r="BZ91" i="23" s="1"/>
  <c r="K91" i="23"/>
  <c r="CB91" i="23" s="1"/>
  <c r="H91" i="23"/>
  <c r="X91" i="23"/>
  <c r="N91" i="23"/>
  <c r="CE91" i="23" s="1"/>
  <c r="AG91" i="23"/>
  <c r="AD91" i="23"/>
  <c r="C91" i="23"/>
  <c r="AS91" i="23"/>
  <c r="Q91" i="23"/>
  <c r="CX91" i="23" s="1"/>
  <c r="W91" i="23"/>
  <c r="S91" i="23"/>
  <c r="CZ91" i="23" s="1"/>
  <c r="AA91" i="23"/>
  <c r="Y91" i="23"/>
  <c r="D91" i="23"/>
  <c r="AJ91" i="23"/>
  <c r="AE91" i="23"/>
  <c r="G91" i="23"/>
  <c r="M91" i="23"/>
  <c r="CD91" i="23" s="1"/>
  <c r="AB91" i="23"/>
  <c r="AF91" i="23"/>
  <c r="J91" i="23"/>
  <c r="CA91" i="23" s="1"/>
  <c r="R91" i="23"/>
  <c r="CY91" i="23" s="1"/>
  <c r="F91" i="23"/>
  <c r="P91" i="23"/>
  <c r="CW91" i="23" s="1"/>
  <c r="AH91" i="23"/>
  <c r="AL91" i="23"/>
  <c r="O91" i="23"/>
  <c r="CV91" i="23" s="1"/>
  <c r="E91" i="23"/>
  <c r="AK91" i="23"/>
  <c r="T91" i="23"/>
  <c r="DA91" i="23" s="1"/>
  <c r="AC91" i="23"/>
  <c r="AH78" i="23"/>
  <c r="C78" i="23"/>
  <c r="Z78" i="23"/>
  <c r="AI78" i="23"/>
  <c r="R78" i="23"/>
  <c r="CY78" i="23" s="1"/>
  <c r="AB78" i="23"/>
  <c r="AK78" i="23"/>
  <c r="F78" i="23"/>
  <c r="P78" i="23"/>
  <c r="CW78" i="23" s="1"/>
  <c r="S78" i="23"/>
  <c r="CZ78" i="23" s="1"/>
  <c r="AL78" i="23"/>
  <c r="L78" i="23"/>
  <c r="CC78" i="23" s="1"/>
  <c r="Q78" i="23"/>
  <c r="CX78" i="23" s="1"/>
  <c r="O78" i="23"/>
  <c r="CV78" i="23" s="1"/>
  <c r="I78" i="23"/>
  <c r="BZ78" i="23" s="1"/>
  <c r="AJ78" i="23"/>
  <c r="AE78" i="23"/>
  <c r="T78" i="23"/>
  <c r="DA78" i="23" s="1"/>
  <c r="DD78" i="23" s="1"/>
  <c r="D78" i="23"/>
  <c r="AC78" i="23"/>
  <c r="J78" i="23"/>
  <c r="CA78" i="23" s="1"/>
  <c r="E78" i="23"/>
  <c r="N78" i="23"/>
  <c r="CE78" i="23" s="1"/>
  <c r="AG78" i="23"/>
  <c r="AS78" i="23"/>
  <c r="K78" i="23"/>
  <c r="CB78" i="23" s="1"/>
  <c r="AD78" i="23"/>
  <c r="W78" i="23"/>
  <c r="H78" i="23"/>
  <c r="M78" i="23"/>
  <c r="CD78" i="23" s="1"/>
  <c r="X78" i="23"/>
  <c r="AA78" i="23"/>
  <c r="AF78" i="23"/>
  <c r="U78" i="23"/>
  <c r="G78" i="23"/>
  <c r="Y78" i="23"/>
  <c r="V78" i="23"/>
  <c r="Z83" i="23"/>
  <c r="AE83" i="23"/>
  <c r="C83" i="23"/>
  <c r="S83" i="23"/>
  <c r="CZ83" i="23" s="1"/>
  <c r="AD83" i="23"/>
  <c r="Q83" i="23"/>
  <c r="CX83" i="23" s="1"/>
  <c r="AA83" i="23"/>
  <c r="L83" i="23"/>
  <c r="CC83" i="23" s="1"/>
  <c r="AK83" i="23"/>
  <c r="P83" i="23"/>
  <c r="CW83" i="23" s="1"/>
  <c r="M83" i="23"/>
  <c r="CD83" i="23" s="1"/>
  <c r="N83" i="23"/>
  <c r="CE83" i="23" s="1"/>
  <c r="T83" i="23"/>
  <c r="DA83" i="23" s="1"/>
  <c r="U83" i="23"/>
  <c r="AG83" i="23"/>
  <c r="AL83" i="23"/>
  <c r="Y83" i="23"/>
  <c r="D83" i="23"/>
  <c r="R83" i="23"/>
  <c r="CY83" i="23" s="1"/>
  <c r="F83" i="23"/>
  <c r="AI83" i="23"/>
  <c r="AC83" i="23"/>
  <c r="G83" i="23"/>
  <c r="X83" i="23"/>
  <c r="J83" i="23"/>
  <c r="CA83" i="23" s="1"/>
  <c r="AS83" i="23"/>
  <c r="H83" i="23"/>
  <c r="O83" i="23"/>
  <c r="CV83" i="23" s="1"/>
  <c r="AB83" i="23"/>
  <c r="I83" i="23"/>
  <c r="BZ83" i="23" s="1"/>
  <c r="K83" i="23"/>
  <c r="CB83" i="23" s="1"/>
  <c r="AH83" i="23"/>
  <c r="AJ83" i="23"/>
  <c r="W83" i="23"/>
  <c r="V83" i="23"/>
  <c r="E83" i="23"/>
  <c r="AF83" i="23"/>
  <c r="AL86" i="23"/>
  <c r="N86" i="23"/>
  <c r="CE86" i="23" s="1"/>
  <c r="I86" i="23"/>
  <c r="BZ86" i="23" s="1"/>
  <c r="AK86" i="23"/>
  <c r="U86" i="23"/>
  <c r="AE86" i="23"/>
  <c r="AG86" i="23"/>
  <c r="L86" i="23"/>
  <c r="CC86" i="23" s="1"/>
  <c r="AS86" i="23"/>
  <c r="M86" i="23"/>
  <c r="CD86" i="23" s="1"/>
  <c r="Q86" i="23"/>
  <c r="CX86" i="23" s="1"/>
  <c r="K86" i="23"/>
  <c r="CB86" i="23" s="1"/>
  <c r="AD86" i="23"/>
  <c r="AA86" i="23"/>
  <c r="C86" i="23"/>
  <c r="P86" i="23"/>
  <c r="CW86" i="23" s="1"/>
  <c r="J86" i="23"/>
  <c r="CA86" i="23" s="1"/>
  <c r="AF86" i="23"/>
  <c r="G86" i="23"/>
  <c r="H86" i="23"/>
  <c r="Y86" i="23"/>
  <c r="X86" i="23"/>
  <c r="AC86" i="23"/>
  <c r="T86" i="23"/>
  <c r="DA86" i="23" s="1"/>
  <c r="O86" i="23"/>
  <c r="CV86" i="23" s="1"/>
  <c r="Z86" i="23"/>
  <c r="V86" i="23"/>
  <c r="F86" i="23"/>
  <c r="AI86" i="23"/>
  <c r="D86" i="23"/>
  <c r="AJ86" i="23"/>
  <c r="S86" i="23"/>
  <c r="CZ86" i="23" s="1"/>
  <c r="E86" i="23"/>
  <c r="W86" i="23"/>
  <c r="AH86" i="23"/>
  <c r="R86" i="23"/>
  <c r="CY86" i="23" s="1"/>
  <c r="AB86" i="23"/>
  <c r="AS85" i="23"/>
  <c r="AA85" i="23"/>
  <c r="AD85" i="23"/>
  <c r="AG85" i="23"/>
  <c r="V85" i="23"/>
  <c r="E85" i="23"/>
  <c r="AE85" i="23"/>
  <c r="W85" i="23"/>
  <c r="Q85" i="23"/>
  <c r="CX85" i="23" s="1"/>
  <c r="J85" i="23"/>
  <c r="CA85" i="23" s="1"/>
  <c r="AK85" i="23"/>
  <c r="P85" i="23"/>
  <c r="CW85" i="23" s="1"/>
  <c r="I85" i="23"/>
  <c r="BZ85" i="23" s="1"/>
  <c r="AH85" i="23"/>
  <c r="AI85" i="23"/>
  <c r="G85" i="23"/>
  <c r="N85" i="23"/>
  <c r="CE85" i="23" s="1"/>
  <c r="M85" i="23"/>
  <c r="CD85" i="23" s="1"/>
  <c r="F85" i="23"/>
  <c r="S85" i="23"/>
  <c r="CZ85" i="23" s="1"/>
  <c r="AF85" i="23"/>
  <c r="L85" i="23"/>
  <c r="CC85" i="23" s="1"/>
  <c r="H85" i="23"/>
  <c r="X85" i="23"/>
  <c r="AB85" i="23"/>
  <c r="AJ85" i="23"/>
  <c r="K85" i="23"/>
  <c r="CB85" i="23" s="1"/>
  <c r="R85" i="23"/>
  <c r="CY85" i="23" s="1"/>
  <c r="T85" i="23"/>
  <c r="DA85" i="23" s="1"/>
  <c r="D85" i="23"/>
  <c r="AC85" i="23"/>
  <c r="Y85" i="23"/>
  <c r="O85" i="23"/>
  <c r="CV85" i="23" s="1"/>
  <c r="Z85" i="23"/>
  <c r="C85" i="23"/>
  <c r="U85" i="23"/>
  <c r="AL85" i="23"/>
  <c r="AH87" i="23"/>
  <c r="O87" i="23"/>
  <c r="CV87" i="23" s="1"/>
  <c r="AD87" i="23"/>
  <c r="I87" i="23"/>
  <c r="BZ87" i="23" s="1"/>
  <c r="AJ87" i="23"/>
  <c r="V87" i="23"/>
  <c r="N87" i="23"/>
  <c r="CE87" i="23" s="1"/>
  <c r="W87" i="23"/>
  <c r="C87" i="23"/>
  <c r="T87" i="23"/>
  <c r="DA87" i="23" s="1"/>
  <c r="AS87" i="23"/>
  <c r="Q87" i="23"/>
  <c r="CX87" i="23" s="1"/>
  <c r="H87" i="23"/>
  <c r="R87" i="23"/>
  <c r="CY87" i="23" s="1"/>
  <c r="X87" i="23"/>
  <c r="AF87" i="23"/>
  <c r="AB87" i="23"/>
  <c r="S87" i="23"/>
  <c r="CZ87" i="23" s="1"/>
  <c r="AE87" i="23"/>
  <c r="AA87" i="23"/>
  <c r="F87" i="23"/>
  <c r="G87" i="23"/>
  <c r="D87" i="23"/>
  <c r="J87" i="23"/>
  <c r="CA87" i="23" s="1"/>
  <c r="CF87" i="23" s="1"/>
  <c r="AI87" i="23"/>
  <c r="AC87" i="23"/>
  <c r="Z87" i="23"/>
  <c r="Y87" i="23"/>
  <c r="K87" i="23"/>
  <c r="CB87" i="23" s="1"/>
  <c r="M87" i="23"/>
  <c r="CD87" i="23" s="1"/>
  <c r="P87" i="23"/>
  <c r="CW87" i="23" s="1"/>
  <c r="L87" i="23"/>
  <c r="CC87" i="23" s="1"/>
  <c r="U87" i="23"/>
  <c r="AK87" i="23"/>
  <c r="E87" i="23"/>
  <c r="AG87" i="23"/>
  <c r="AL87" i="23"/>
  <c r="N79" i="23"/>
  <c r="CE79" i="23" s="1"/>
  <c r="F79" i="23"/>
  <c r="D79" i="23"/>
  <c r="X79" i="23"/>
  <c r="G79" i="23"/>
  <c r="E79" i="23"/>
  <c r="I79" i="23"/>
  <c r="BZ79" i="23" s="1"/>
  <c r="T79" i="23"/>
  <c r="DA79" i="23" s="1"/>
  <c r="H79" i="23"/>
  <c r="AE79" i="23"/>
  <c r="U79" i="23"/>
  <c r="AD79" i="23"/>
  <c r="AL79" i="23"/>
  <c r="AA79" i="23"/>
  <c r="C79" i="23"/>
  <c r="R79" i="23"/>
  <c r="CY79" i="23" s="1"/>
  <c r="AI79" i="23"/>
  <c r="O79" i="23"/>
  <c r="CV79" i="23" s="1"/>
  <c r="AC79" i="23"/>
  <c r="AS79" i="23"/>
  <c r="L79" i="23"/>
  <c r="CC79" i="23" s="1"/>
  <c r="AG79" i="23"/>
  <c r="M79" i="23"/>
  <c r="CD79" i="23" s="1"/>
  <c r="Z79" i="23"/>
  <c r="AF79" i="23"/>
  <c r="S79" i="23"/>
  <c r="CZ79" i="23" s="1"/>
  <c r="P79" i="23"/>
  <c r="CW79" i="23" s="1"/>
  <c r="Q79" i="23"/>
  <c r="CX79" i="23" s="1"/>
  <c r="W79" i="23"/>
  <c r="AB79" i="23"/>
  <c r="AK79" i="23"/>
  <c r="Y79" i="23"/>
  <c r="J79" i="23"/>
  <c r="CA79" i="23" s="1"/>
  <c r="AH79" i="23"/>
  <c r="K79" i="23"/>
  <c r="CB79" i="23" s="1"/>
  <c r="AJ79" i="23"/>
  <c r="V79" i="23"/>
  <c r="F94" i="23"/>
  <c r="AS94" i="23"/>
  <c r="H94" i="23"/>
  <c r="J94" i="23"/>
  <c r="CA94" i="23" s="1"/>
  <c r="Z94" i="23"/>
  <c r="X94" i="23"/>
  <c r="G94" i="23"/>
  <c r="W94" i="23"/>
  <c r="R94" i="23"/>
  <c r="CY94" i="23" s="1"/>
  <c r="AH94" i="23"/>
  <c r="D94" i="23"/>
  <c r="E94" i="23"/>
  <c r="M94" i="23"/>
  <c r="CD94" i="23" s="1"/>
  <c r="AF94" i="23"/>
  <c r="AE94" i="23"/>
  <c r="K94" i="23"/>
  <c r="CB94" i="23" s="1"/>
  <c r="AB94" i="23"/>
  <c r="AJ94" i="23"/>
  <c r="V94" i="23"/>
  <c r="AK94" i="23"/>
  <c r="N94" i="23"/>
  <c r="CE94" i="23" s="1"/>
  <c r="CH94" i="23" s="1"/>
  <c r="AA94" i="23"/>
  <c r="L94" i="23"/>
  <c r="CC94" i="23" s="1"/>
  <c r="AD94" i="23"/>
  <c r="AL94" i="23"/>
  <c r="S94" i="23"/>
  <c r="CZ94" i="23" s="1"/>
  <c r="AC94" i="23"/>
  <c r="Q94" i="23"/>
  <c r="CX94" i="23" s="1"/>
  <c r="P94" i="23"/>
  <c r="CW94" i="23" s="1"/>
  <c r="U94" i="23"/>
  <c r="T94" i="23"/>
  <c r="DA94" i="23" s="1"/>
  <c r="I94" i="23"/>
  <c r="BZ94" i="23" s="1"/>
  <c r="AG94" i="23"/>
  <c r="Y94" i="23"/>
  <c r="O94" i="23"/>
  <c r="CV94" i="23" s="1"/>
  <c r="C94" i="23"/>
  <c r="AI94" i="23"/>
  <c r="W95" i="23"/>
  <c r="E95" i="23"/>
  <c r="S95" i="23"/>
  <c r="CZ95" i="23" s="1"/>
  <c r="AS95" i="23"/>
  <c r="AL95" i="23"/>
  <c r="X95" i="23"/>
  <c r="Y95" i="23"/>
  <c r="AD95" i="23"/>
  <c r="D95" i="23"/>
  <c r="H95" i="23"/>
  <c r="AG95" i="23"/>
  <c r="C95" i="23"/>
  <c r="V95" i="23"/>
  <c r="AK95" i="23"/>
  <c r="AF95" i="23"/>
  <c r="AE95" i="23"/>
  <c r="AH95" i="23"/>
  <c r="AC95" i="23"/>
  <c r="J95" i="23"/>
  <c r="CA95" i="23" s="1"/>
  <c r="AB95" i="23"/>
  <c r="R95" i="23"/>
  <c r="CY95" i="23" s="1"/>
  <c r="AJ95" i="23"/>
  <c r="Q95" i="23"/>
  <c r="CX95" i="23" s="1"/>
  <c r="O95" i="23"/>
  <c r="CV95" i="23" s="1"/>
  <c r="AA95" i="23"/>
  <c r="AI95" i="23"/>
  <c r="P95" i="23"/>
  <c r="CW95" i="23" s="1"/>
  <c r="Z95" i="23"/>
  <c r="T95" i="23"/>
  <c r="DA95" i="23" s="1"/>
  <c r="F95" i="23"/>
  <c r="L95" i="23"/>
  <c r="CC95" i="23" s="1"/>
  <c r="M95" i="23"/>
  <c r="CD95" i="23" s="1"/>
  <c r="K95" i="23"/>
  <c r="CB95" i="23" s="1"/>
  <c r="N95" i="23"/>
  <c r="CE95" i="23" s="1"/>
  <c r="G95" i="23"/>
  <c r="U95" i="23"/>
  <c r="I95" i="23"/>
  <c r="BZ95" i="23" s="1"/>
  <c r="AD90" i="23"/>
  <c r="V90" i="23"/>
  <c r="N90" i="23"/>
  <c r="CE90" i="23" s="1"/>
  <c r="AA90" i="23"/>
  <c r="AS90" i="23"/>
  <c r="K90" i="23"/>
  <c r="CB90" i="23" s="1"/>
  <c r="AJ90" i="23"/>
  <c r="O90" i="23"/>
  <c r="CV90" i="23" s="1"/>
  <c r="U90" i="23"/>
  <c r="Y90" i="23"/>
  <c r="T90" i="23"/>
  <c r="DA90" i="23" s="1"/>
  <c r="D90" i="23"/>
  <c r="E90" i="23"/>
  <c r="AF90" i="23"/>
  <c r="C90" i="23"/>
  <c r="AE90" i="23"/>
  <c r="S90" i="23"/>
  <c r="CZ90" i="23" s="1"/>
  <c r="AG90" i="23"/>
  <c r="L90" i="23"/>
  <c r="CC90" i="23" s="1"/>
  <c r="X90" i="23"/>
  <c r="H90" i="23"/>
  <c r="Z90" i="23"/>
  <c r="M90" i="23"/>
  <c r="CD90" i="23" s="1"/>
  <c r="P90" i="23"/>
  <c r="CW90" i="23" s="1"/>
  <c r="DB90" i="23" s="1"/>
  <c r="AC90" i="23"/>
  <c r="AL90" i="23"/>
  <c r="J90" i="23"/>
  <c r="CA90" i="23" s="1"/>
  <c r="R90" i="23"/>
  <c r="CY90" i="23" s="1"/>
  <c r="AI90" i="23"/>
  <c r="AH90" i="23"/>
  <c r="W90" i="23"/>
  <c r="Q90" i="23"/>
  <c r="CX90" i="23" s="1"/>
  <c r="AB90" i="23"/>
  <c r="G90" i="23"/>
  <c r="AK90" i="23"/>
  <c r="I90" i="23"/>
  <c r="BZ90" i="23" s="1"/>
  <c r="F90" i="23"/>
  <c r="D96" i="23"/>
  <c r="G96" i="23"/>
  <c r="R96" i="23"/>
  <c r="CY96" i="23" s="1"/>
  <c r="AB96" i="23"/>
  <c r="U96" i="23"/>
  <c r="W96" i="23"/>
  <c r="V96" i="23"/>
  <c r="L96" i="23"/>
  <c r="CC96" i="23" s="1"/>
  <c r="S96" i="23"/>
  <c r="CZ96" i="23" s="1"/>
  <c r="Q96" i="23"/>
  <c r="CX96" i="23" s="1"/>
  <c r="AK96" i="23"/>
  <c r="C96" i="23"/>
  <c r="Y96" i="23"/>
  <c r="O96" i="23"/>
  <c r="CV96" i="23" s="1"/>
  <c r="X96" i="23"/>
  <c r="AA96" i="23"/>
  <c r="M96" i="23"/>
  <c r="CD96" i="23" s="1"/>
  <c r="I96" i="23"/>
  <c r="BZ96" i="23" s="1"/>
  <c r="AJ96" i="23"/>
  <c r="N96" i="23"/>
  <c r="CE96" i="23" s="1"/>
  <c r="AI96" i="23"/>
  <c r="T96" i="23"/>
  <c r="DA96" i="23" s="1"/>
  <c r="J96" i="23"/>
  <c r="CA96" i="23" s="1"/>
  <c r="Z96" i="23"/>
  <c r="AL96" i="23"/>
  <c r="AE96" i="23"/>
  <c r="AG96" i="23"/>
  <c r="E96" i="23"/>
  <c r="AC96" i="23"/>
  <c r="K96" i="23"/>
  <c r="CB96" i="23" s="1"/>
  <c r="AF96" i="23"/>
  <c r="H96" i="23"/>
  <c r="AH96" i="23"/>
  <c r="AS96" i="23"/>
  <c r="F96" i="23"/>
  <c r="P96" i="23"/>
  <c r="CW96" i="23" s="1"/>
  <c r="AD96" i="23"/>
  <c r="AQ49" i="23"/>
  <c r="AR49" i="23" s="1"/>
  <c r="AB49" i="23" s="1"/>
  <c r="AQ45" i="23"/>
  <c r="AR45" i="23" s="1"/>
  <c r="AC45" i="23" s="1"/>
  <c r="DD65" i="23"/>
  <c r="AQ41" i="23"/>
  <c r="AR41" i="23" s="1"/>
  <c r="G41" i="23" s="1"/>
  <c r="AQ40" i="23"/>
  <c r="AR40" i="23" s="1"/>
  <c r="AD40" i="23" s="1"/>
  <c r="AQ43" i="23"/>
  <c r="AR43" i="23" s="1"/>
  <c r="AC43" i="23" s="1"/>
  <c r="AQ36" i="23"/>
  <c r="AR36" i="23" s="1"/>
  <c r="V36" i="23" s="1"/>
  <c r="AQ48" i="23"/>
  <c r="AR48" i="23" s="1"/>
  <c r="N48" i="23" s="1"/>
  <c r="CE48" i="23" s="1"/>
  <c r="AQ37" i="23"/>
  <c r="AR37" i="23" s="1"/>
  <c r="AF37" i="23" s="1"/>
  <c r="AQ34" i="23"/>
  <c r="AR34" i="23" s="1"/>
  <c r="AB34" i="23" s="1"/>
  <c r="AQ47" i="23"/>
  <c r="AR47" i="23" s="1"/>
  <c r="M47" i="23" s="1"/>
  <c r="CD47" i="23" s="1"/>
  <c r="AQ44" i="23"/>
  <c r="AR44" i="23" s="1"/>
  <c r="AS44" i="23" s="1"/>
  <c r="AQ39" i="23"/>
  <c r="AR39" i="23" s="1"/>
  <c r="AD39" i="23" s="1"/>
  <c r="AQ46" i="23"/>
  <c r="AR46" i="23" s="1"/>
  <c r="J46" i="23" s="1"/>
  <c r="CA46" i="23" s="1"/>
  <c r="AQ50" i="23"/>
  <c r="AR50" i="23" s="1"/>
  <c r="K50" i="23" s="1"/>
  <c r="CB50" i="23" s="1"/>
  <c r="AQ35" i="23"/>
  <c r="AR35" i="23" s="1"/>
  <c r="P35" i="23" s="1"/>
  <c r="CW35" i="23" s="1"/>
  <c r="AQ51" i="23"/>
  <c r="AR51" i="23" s="1"/>
  <c r="S51" i="23" s="1"/>
  <c r="CZ51" i="23" s="1"/>
  <c r="AQ38" i="23"/>
  <c r="AR38" i="23" s="1"/>
  <c r="AC38" i="23" s="1"/>
  <c r="AQ32" i="23"/>
  <c r="AR32" i="23" s="1"/>
  <c r="P32" i="23" s="1"/>
  <c r="CW32" i="23" s="1"/>
  <c r="AQ42" i="23"/>
  <c r="AR42" i="23" s="1"/>
  <c r="H42" i="23" s="1"/>
  <c r="AQ33" i="23"/>
  <c r="AR33" i="23" s="1"/>
  <c r="I33" i="23" s="1"/>
  <c r="BZ33" i="23" s="1"/>
  <c r="T163" i="23"/>
  <c r="DA163" i="23" s="1"/>
  <c r="E163" i="23"/>
  <c r="C163" i="23"/>
  <c r="AS163" i="23"/>
  <c r="AK163" i="23"/>
  <c r="Y163" i="23"/>
  <c r="R163" i="23"/>
  <c r="CY163" i="23" s="1"/>
  <c r="F163" i="23"/>
  <c r="W163" i="23"/>
  <c r="X163" i="23"/>
  <c r="AH163" i="23"/>
  <c r="S163" i="23"/>
  <c r="CZ163" i="23" s="1"/>
  <c r="AL163" i="23"/>
  <c r="Q163" i="23"/>
  <c r="CX163" i="23" s="1"/>
  <c r="Z163" i="23"/>
  <c r="AF163" i="23"/>
  <c r="P163" i="23"/>
  <c r="CW163" i="23" s="1"/>
  <c r="I163" i="23"/>
  <c r="BZ163" i="23" s="1"/>
  <c r="AD163" i="23"/>
  <c r="J163" i="23"/>
  <c r="CA163" i="23" s="1"/>
  <c r="AB163" i="23"/>
  <c r="L163" i="23"/>
  <c r="CC163" i="23" s="1"/>
  <c r="N163" i="23"/>
  <c r="CE163" i="23" s="1"/>
  <c r="K163" i="23"/>
  <c r="CB163" i="23" s="1"/>
  <c r="H163" i="23"/>
  <c r="M163" i="23"/>
  <c r="CD163" i="23" s="1"/>
  <c r="AE163" i="23"/>
  <c r="AG163" i="23"/>
  <c r="U163" i="23"/>
  <c r="AA163" i="23"/>
  <c r="AJ163" i="23"/>
  <c r="AC163" i="23"/>
  <c r="G163" i="23"/>
  <c r="D163" i="23"/>
  <c r="V163" i="23"/>
  <c r="O163" i="23"/>
  <c r="CV163" i="23" s="1"/>
  <c r="AI163" i="23"/>
  <c r="AI154" i="23"/>
  <c r="AL154" i="23"/>
  <c r="AD154" i="23"/>
  <c r="K154" i="23"/>
  <c r="CB154" i="23" s="1"/>
  <c r="T154" i="23"/>
  <c r="DA154" i="23" s="1"/>
  <c r="O154" i="23"/>
  <c r="CV154" i="23" s="1"/>
  <c r="Z154" i="23"/>
  <c r="Q154" i="23"/>
  <c r="CX154" i="23" s="1"/>
  <c r="E154" i="23"/>
  <c r="N154" i="23"/>
  <c r="CE154" i="23" s="1"/>
  <c r="AG154" i="23"/>
  <c r="I154" i="23"/>
  <c r="BZ154" i="23" s="1"/>
  <c r="V154" i="23"/>
  <c r="S154" i="23"/>
  <c r="CZ154" i="23" s="1"/>
  <c r="H154" i="23"/>
  <c r="D154" i="23"/>
  <c r="AH154" i="23"/>
  <c r="X154" i="23"/>
  <c r="P154" i="23"/>
  <c r="CW154" i="23" s="1"/>
  <c r="AB154" i="23"/>
  <c r="AA154" i="23"/>
  <c r="U154" i="23"/>
  <c r="AJ154" i="23"/>
  <c r="AC154" i="23"/>
  <c r="W154" i="23"/>
  <c r="M154" i="23"/>
  <c r="CD154" i="23" s="1"/>
  <c r="J154" i="23"/>
  <c r="CA154" i="23" s="1"/>
  <c r="AS154" i="23"/>
  <c r="AK154" i="23"/>
  <c r="C154" i="23"/>
  <c r="R154" i="23"/>
  <c r="CY154" i="23" s="1"/>
  <c r="G154" i="23"/>
  <c r="AE154" i="23"/>
  <c r="Y154" i="23"/>
  <c r="AF154" i="23"/>
  <c r="L154" i="23"/>
  <c r="CC154" i="23" s="1"/>
  <c r="CG154" i="23" s="1"/>
  <c r="F154" i="23"/>
  <c r="D158" i="23"/>
  <c r="J158" i="23"/>
  <c r="CA158" i="23" s="1"/>
  <c r="AF158" i="23"/>
  <c r="AE158" i="23"/>
  <c r="N158" i="23"/>
  <c r="CE158" i="23" s="1"/>
  <c r="X158" i="23"/>
  <c r="AD158" i="23"/>
  <c r="I158" i="23"/>
  <c r="BZ158" i="23" s="1"/>
  <c r="R158" i="23"/>
  <c r="CY158" i="23" s="1"/>
  <c r="S158" i="23"/>
  <c r="CZ158" i="23" s="1"/>
  <c r="F158" i="23"/>
  <c r="L158" i="23"/>
  <c r="CC158" i="23" s="1"/>
  <c r="Q158" i="23"/>
  <c r="CX158" i="23" s="1"/>
  <c r="W158" i="23"/>
  <c r="AI158" i="23"/>
  <c r="G158" i="23"/>
  <c r="AK158" i="23"/>
  <c r="C158" i="23"/>
  <c r="M158" i="23"/>
  <c r="CD158" i="23" s="1"/>
  <c r="AC158" i="23"/>
  <c r="AS158" i="23"/>
  <c r="U158" i="23"/>
  <c r="AJ158" i="23"/>
  <c r="E158" i="23"/>
  <c r="O158" i="23"/>
  <c r="CV158" i="23" s="1"/>
  <c r="AL158" i="23"/>
  <c r="P158" i="23"/>
  <c r="CW158" i="23" s="1"/>
  <c r="AH158" i="23"/>
  <c r="AG158" i="23"/>
  <c r="Z158" i="23"/>
  <c r="AB158" i="23"/>
  <c r="H158" i="23"/>
  <c r="V158" i="23"/>
  <c r="K158" i="23"/>
  <c r="CB158" i="23" s="1"/>
  <c r="Y158" i="23"/>
  <c r="T158" i="23"/>
  <c r="DA158" i="23" s="1"/>
  <c r="AA158" i="23"/>
  <c r="Q157" i="23"/>
  <c r="CX157" i="23" s="1"/>
  <c r="G157" i="23"/>
  <c r="M157" i="23"/>
  <c r="CD157" i="23" s="1"/>
  <c r="AJ157" i="23"/>
  <c r="W157" i="23"/>
  <c r="O157" i="23"/>
  <c r="CV157" i="23" s="1"/>
  <c r="AA157" i="23"/>
  <c r="T157" i="23"/>
  <c r="DA157" i="23" s="1"/>
  <c r="R157" i="23"/>
  <c r="CY157" i="23" s="1"/>
  <c r="DC157" i="23" s="1"/>
  <c r="D157" i="23"/>
  <c r="AF157" i="23"/>
  <c r="I157" i="23"/>
  <c r="BZ157" i="23" s="1"/>
  <c r="Z157" i="23"/>
  <c r="AI157" i="23"/>
  <c r="F157" i="23"/>
  <c r="AD157" i="23"/>
  <c r="AS157" i="23"/>
  <c r="U157" i="23"/>
  <c r="AE157" i="23"/>
  <c r="V157" i="23"/>
  <c r="X157" i="23"/>
  <c r="E157" i="23"/>
  <c r="N157" i="23"/>
  <c r="CE157" i="23" s="1"/>
  <c r="CH157" i="23" s="1"/>
  <c r="H157" i="23"/>
  <c r="S157" i="23"/>
  <c r="CZ157" i="23" s="1"/>
  <c r="AK157" i="23"/>
  <c r="Y157" i="23"/>
  <c r="AB157" i="23"/>
  <c r="L157" i="23"/>
  <c r="CC157" i="23" s="1"/>
  <c r="K157" i="23"/>
  <c r="CB157" i="23" s="1"/>
  <c r="P157" i="23"/>
  <c r="CW157" i="23" s="1"/>
  <c r="AG157" i="23"/>
  <c r="AH157" i="23"/>
  <c r="J157" i="23"/>
  <c r="CA157" i="23" s="1"/>
  <c r="C157" i="23"/>
  <c r="AL157" i="23"/>
  <c r="AC157" i="23"/>
  <c r="M165" i="23"/>
  <c r="CD165" i="23" s="1"/>
  <c r="AG165" i="23"/>
  <c r="AC165" i="23"/>
  <c r="AL165" i="23"/>
  <c r="D165" i="23"/>
  <c r="X165" i="23"/>
  <c r="AF165" i="23"/>
  <c r="AD165" i="23"/>
  <c r="AE165" i="23"/>
  <c r="G165" i="23"/>
  <c r="S165" i="23"/>
  <c r="CZ165" i="23" s="1"/>
  <c r="AK165" i="23"/>
  <c r="W165" i="23"/>
  <c r="T165" i="23"/>
  <c r="DA165" i="23" s="1"/>
  <c r="H165" i="23"/>
  <c r="R165" i="23"/>
  <c r="CY165" i="23" s="1"/>
  <c r="AH165" i="23"/>
  <c r="L165" i="23"/>
  <c r="CC165" i="23" s="1"/>
  <c r="AJ165" i="23"/>
  <c r="Y165" i="23"/>
  <c r="Q165" i="23"/>
  <c r="CX165" i="23" s="1"/>
  <c r="F165" i="23"/>
  <c r="I165" i="23"/>
  <c r="BZ165" i="23" s="1"/>
  <c r="AI165" i="23"/>
  <c r="V165" i="23"/>
  <c r="N165" i="23"/>
  <c r="CE165" i="23" s="1"/>
  <c r="Z165" i="23"/>
  <c r="AS165" i="23"/>
  <c r="AA165" i="23"/>
  <c r="K165" i="23"/>
  <c r="CB165" i="23" s="1"/>
  <c r="U165" i="23"/>
  <c r="O165" i="23"/>
  <c r="CV165" i="23" s="1"/>
  <c r="AB165" i="23"/>
  <c r="C165" i="23"/>
  <c r="P165" i="23"/>
  <c r="CW165" i="23" s="1"/>
  <c r="J165" i="23"/>
  <c r="CA165" i="23" s="1"/>
  <c r="E165" i="23"/>
  <c r="K155" i="23"/>
  <c r="CB155" i="23" s="1"/>
  <c r="AG155" i="23"/>
  <c r="AS155" i="23"/>
  <c r="R155" i="23"/>
  <c r="CY155" i="23" s="1"/>
  <c r="W155" i="23"/>
  <c r="H155" i="23"/>
  <c r="AH155" i="23"/>
  <c r="AB155" i="23"/>
  <c r="AF155" i="23"/>
  <c r="AD155" i="23"/>
  <c r="U155" i="23"/>
  <c r="G155" i="23"/>
  <c r="J155" i="23"/>
  <c r="CA155" i="23" s="1"/>
  <c r="V155" i="23"/>
  <c r="E155" i="23"/>
  <c r="L155" i="23"/>
  <c r="CC155" i="23" s="1"/>
  <c r="S155" i="23"/>
  <c r="CZ155" i="23" s="1"/>
  <c r="M155" i="23"/>
  <c r="CD155" i="23" s="1"/>
  <c r="X155" i="23"/>
  <c r="D155" i="23"/>
  <c r="N155" i="23"/>
  <c r="CE155" i="23" s="1"/>
  <c r="AC155" i="23"/>
  <c r="T155" i="23"/>
  <c r="DA155" i="23" s="1"/>
  <c r="AL155" i="23"/>
  <c r="Q155" i="23"/>
  <c r="CX155" i="23" s="1"/>
  <c r="AI155" i="23"/>
  <c r="Z155" i="23"/>
  <c r="I155" i="23"/>
  <c r="BZ155" i="23" s="1"/>
  <c r="O155" i="23"/>
  <c r="CV155" i="23" s="1"/>
  <c r="AJ155" i="23"/>
  <c r="AK155" i="23"/>
  <c r="P155" i="23"/>
  <c r="CW155" i="23" s="1"/>
  <c r="F155" i="23"/>
  <c r="C155" i="23"/>
  <c r="Y155" i="23"/>
  <c r="AA155" i="23"/>
  <c r="AE155" i="23"/>
  <c r="AD162" i="23"/>
  <c r="AA162" i="23"/>
  <c r="H162" i="23"/>
  <c r="Q162" i="23"/>
  <c r="CX162" i="23" s="1"/>
  <c r="AF162" i="23"/>
  <c r="AK162" i="23"/>
  <c r="F162" i="23"/>
  <c r="AJ162" i="23"/>
  <c r="N162" i="23"/>
  <c r="CE162" i="23" s="1"/>
  <c r="I162" i="23"/>
  <c r="BZ162" i="23" s="1"/>
  <c r="K162" i="23"/>
  <c r="CB162" i="23" s="1"/>
  <c r="Y162" i="23"/>
  <c r="Z162" i="23"/>
  <c r="AI162" i="23"/>
  <c r="T162" i="23"/>
  <c r="DA162" i="23" s="1"/>
  <c r="O162" i="23"/>
  <c r="CV162" i="23" s="1"/>
  <c r="D162" i="23"/>
  <c r="G162" i="23"/>
  <c r="L162" i="23"/>
  <c r="CC162" i="23" s="1"/>
  <c r="CG162" i="23" s="1"/>
  <c r="X162" i="23"/>
  <c r="U162" i="23"/>
  <c r="M162" i="23"/>
  <c r="CD162" i="23" s="1"/>
  <c r="E162" i="23"/>
  <c r="AE162" i="23"/>
  <c r="AL162" i="23"/>
  <c r="AB162" i="23"/>
  <c r="AS162" i="23"/>
  <c r="W162" i="23"/>
  <c r="C162" i="23"/>
  <c r="AC162" i="23"/>
  <c r="P162" i="23"/>
  <c r="CW162" i="23" s="1"/>
  <c r="AH162" i="23"/>
  <c r="R162" i="23"/>
  <c r="CY162" i="23" s="1"/>
  <c r="AG162" i="23"/>
  <c r="V162" i="23"/>
  <c r="S162" i="23"/>
  <c r="CZ162" i="23" s="1"/>
  <c r="J162" i="23"/>
  <c r="CA162" i="23" s="1"/>
  <c r="AD167" i="23"/>
  <c r="X167" i="23"/>
  <c r="K167" i="23"/>
  <c r="CB167" i="23" s="1"/>
  <c r="AC167" i="23"/>
  <c r="F167" i="23"/>
  <c r="L167" i="23"/>
  <c r="CC167" i="23" s="1"/>
  <c r="R167" i="23"/>
  <c r="CY167" i="23" s="1"/>
  <c r="G167" i="23"/>
  <c r="AJ167" i="23"/>
  <c r="Q167" i="23"/>
  <c r="CX167" i="23" s="1"/>
  <c r="AE167" i="23"/>
  <c r="J167" i="23"/>
  <c r="CA167" i="23" s="1"/>
  <c r="S167" i="23"/>
  <c r="CZ167" i="23" s="1"/>
  <c r="AG167" i="23"/>
  <c r="AL167" i="23"/>
  <c r="N167" i="23"/>
  <c r="CE167" i="23" s="1"/>
  <c r="C167" i="23"/>
  <c r="AH167" i="23"/>
  <c r="AK167" i="23"/>
  <c r="O167" i="23"/>
  <c r="CV167" i="23" s="1"/>
  <c r="V167" i="23"/>
  <c r="AI167" i="23"/>
  <c r="D167" i="23"/>
  <c r="AF167" i="23"/>
  <c r="E167" i="23"/>
  <c r="W167" i="23"/>
  <c r="M167" i="23"/>
  <c r="CD167" i="23" s="1"/>
  <c r="U167" i="23"/>
  <c r="AB167" i="23"/>
  <c r="H167" i="23"/>
  <c r="AS167" i="23"/>
  <c r="Z167" i="23"/>
  <c r="I167" i="23"/>
  <c r="BZ167" i="23" s="1"/>
  <c r="AA167" i="23"/>
  <c r="Y167" i="23"/>
  <c r="P167" i="23"/>
  <c r="CW167" i="23" s="1"/>
  <c r="DB167" i="23" s="1"/>
  <c r="T167" i="23"/>
  <c r="DA167" i="23" s="1"/>
  <c r="DD167" i="23" s="1"/>
  <c r="I160" i="23"/>
  <c r="BZ160" i="23" s="1"/>
  <c r="AD160" i="23"/>
  <c r="C160" i="23"/>
  <c r="J160" i="23"/>
  <c r="CA160" i="23" s="1"/>
  <c r="AG160" i="23"/>
  <c r="AK160" i="23"/>
  <c r="P160" i="23"/>
  <c r="CW160" i="23" s="1"/>
  <c r="M160" i="23"/>
  <c r="CD160" i="23" s="1"/>
  <c r="AL160" i="23"/>
  <c r="AI160" i="23"/>
  <c r="AE160" i="23"/>
  <c r="D160" i="23"/>
  <c r="AJ160" i="23"/>
  <c r="O160" i="23"/>
  <c r="CV160" i="23" s="1"/>
  <c r="R160" i="23"/>
  <c r="CY160" i="23" s="1"/>
  <c r="N160" i="23"/>
  <c r="CE160" i="23" s="1"/>
  <c r="CH160" i="23" s="1"/>
  <c r="E160" i="23"/>
  <c r="Y160" i="23"/>
  <c r="AF160" i="23"/>
  <c r="AH160" i="23"/>
  <c r="U160" i="23"/>
  <c r="W160" i="23"/>
  <c r="AA160" i="23"/>
  <c r="K160" i="23"/>
  <c r="CB160" i="23" s="1"/>
  <c r="Q160" i="23"/>
  <c r="CX160" i="23" s="1"/>
  <c r="AS160" i="23"/>
  <c r="V160" i="23"/>
  <c r="AB160" i="23"/>
  <c r="G160" i="23"/>
  <c r="T160" i="23"/>
  <c r="DA160" i="23" s="1"/>
  <c r="Z160" i="23"/>
  <c r="AC160" i="23"/>
  <c r="S160" i="23"/>
  <c r="CZ160" i="23" s="1"/>
  <c r="L160" i="23"/>
  <c r="CC160" i="23" s="1"/>
  <c r="H160" i="23"/>
  <c r="X160" i="23"/>
  <c r="F160" i="23"/>
  <c r="AG161" i="23"/>
  <c r="AB161" i="23"/>
  <c r="AE161" i="23"/>
  <c r="H161" i="23"/>
  <c r="K161" i="23"/>
  <c r="CB161" i="23" s="1"/>
  <c r="L161" i="23"/>
  <c r="CC161" i="23" s="1"/>
  <c r="C161" i="23"/>
  <c r="P161" i="23"/>
  <c r="CW161" i="23" s="1"/>
  <c r="Z161" i="23"/>
  <c r="AH161" i="23"/>
  <c r="Q161" i="23"/>
  <c r="CX161" i="23" s="1"/>
  <c r="G161" i="23"/>
  <c r="AC161" i="23"/>
  <c r="W161" i="23"/>
  <c r="AL161" i="23"/>
  <c r="O161" i="23"/>
  <c r="CV161" i="23" s="1"/>
  <c r="AA161" i="23"/>
  <c r="T161" i="23"/>
  <c r="DA161" i="23" s="1"/>
  <c r="AF161" i="23"/>
  <c r="D161" i="23"/>
  <c r="AS161" i="23"/>
  <c r="I161" i="23"/>
  <c r="BZ161" i="23" s="1"/>
  <c r="X161" i="23"/>
  <c r="AI161" i="23"/>
  <c r="M161" i="23"/>
  <c r="CD161" i="23" s="1"/>
  <c r="U161" i="23"/>
  <c r="V161" i="23"/>
  <c r="E161" i="23"/>
  <c r="AJ161" i="23"/>
  <c r="Y161" i="23"/>
  <c r="AK161" i="23"/>
  <c r="N161" i="23"/>
  <c r="CE161" i="23" s="1"/>
  <c r="S161" i="23"/>
  <c r="CZ161" i="23" s="1"/>
  <c r="R161" i="23"/>
  <c r="CY161" i="23" s="1"/>
  <c r="F161" i="23"/>
  <c r="J161" i="23"/>
  <c r="CA161" i="23" s="1"/>
  <c r="AD161" i="23"/>
  <c r="AC164" i="23"/>
  <c r="N164" i="23"/>
  <c r="CE164" i="23" s="1"/>
  <c r="AS164" i="23"/>
  <c r="F164" i="23"/>
  <c r="W164" i="23"/>
  <c r="Z164" i="23"/>
  <c r="AA164" i="23"/>
  <c r="AJ164" i="23"/>
  <c r="T164" i="23"/>
  <c r="DA164" i="23" s="1"/>
  <c r="R164" i="23"/>
  <c r="CY164" i="23" s="1"/>
  <c r="M164" i="23"/>
  <c r="CD164" i="23" s="1"/>
  <c r="S164" i="23"/>
  <c r="CZ164" i="23" s="1"/>
  <c r="Y164" i="23"/>
  <c r="K164" i="23"/>
  <c r="CB164" i="23" s="1"/>
  <c r="H164" i="23"/>
  <c r="P164" i="23"/>
  <c r="CW164" i="23" s="1"/>
  <c r="D164" i="23"/>
  <c r="U164" i="23"/>
  <c r="J164" i="23"/>
  <c r="CA164" i="23" s="1"/>
  <c r="C164" i="23"/>
  <c r="AL164" i="23"/>
  <c r="E164" i="23"/>
  <c r="O164" i="23"/>
  <c r="CV164" i="23" s="1"/>
  <c r="AI164" i="23"/>
  <c r="AH164" i="23"/>
  <c r="AB164" i="23"/>
  <c r="I164" i="23"/>
  <c r="BZ164" i="23" s="1"/>
  <c r="Q164" i="23"/>
  <c r="CX164" i="23" s="1"/>
  <c r="X164" i="23"/>
  <c r="AF164" i="23"/>
  <c r="G164" i="23"/>
  <c r="L164" i="23"/>
  <c r="CC164" i="23" s="1"/>
  <c r="AG164" i="23"/>
  <c r="AE164" i="23"/>
  <c r="AD164" i="23"/>
  <c r="AK164" i="23"/>
  <c r="V164" i="23"/>
  <c r="J156" i="23"/>
  <c r="CA156" i="23" s="1"/>
  <c r="AK156" i="23"/>
  <c r="V156" i="23"/>
  <c r="M156" i="23"/>
  <c r="CD156" i="23" s="1"/>
  <c r="U156" i="23"/>
  <c r="C156" i="23"/>
  <c r="AC156" i="23"/>
  <c r="X156" i="23"/>
  <c r="L156" i="23"/>
  <c r="CC156" i="23" s="1"/>
  <c r="Y156" i="23"/>
  <c r="AG156" i="23"/>
  <c r="F156" i="23"/>
  <c r="AA156" i="23"/>
  <c r="AL156" i="23"/>
  <c r="Q156" i="23"/>
  <c r="CX156" i="23" s="1"/>
  <c r="P156" i="23"/>
  <c r="CW156" i="23" s="1"/>
  <c r="R156" i="23"/>
  <c r="CY156" i="23" s="1"/>
  <c r="AD156" i="23"/>
  <c r="Z156" i="23"/>
  <c r="G156" i="23"/>
  <c r="K156" i="23"/>
  <c r="CB156" i="23" s="1"/>
  <c r="AJ156" i="23"/>
  <c r="H156" i="23"/>
  <c r="D156" i="23"/>
  <c r="T156" i="23"/>
  <c r="DA156" i="23" s="1"/>
  <c r="N156" i="23"/>
  <c r="CE156" i="23" s="1"/>
  <c r="AS156" i="23"/>
  <c r="AB156" i="23"/>
  <c r="W156" i="23"/>
  <c r="O156" i="23"/>
  <c r="CV156" i="23" s="1"/>
  <c r="AH156" i="23"/>
  <c r="AE156" i="23"/>
  <c r="S156" i="23"/>
  <c r="CZ156" i="23" s="1"/>
  <c r="I156" i="23"/>
  <c r="BZ156" i="23" s="1"/>
  <c r="E156" i="23"/>
  <c r="AF156" i="23"/>
  <c r="AI156" i="23"/>
  <c r="J149" i="23"/>
  <c r="CA149" i="23" s="1"/>
  <c r="AS149" i="23"/>
  <c r="AD149" i="23"/>
  <c r="AI149" i="23"/>
  <c r="Q149" i="23"/>
  <c r="CX149" i="23" s="1"/>
  <c r="AL149" i="23"/>
  <c r="E149" i="23"/>
  <c r="R149" i="23"/>
  <c r="CY149" i="23" s="1"/>
  <c r="AG149" i="23"/>
  <c r="AC149" i="23"/>
  <c r="K149" i="23"/>
  <c r="CB149" i="23" s="1"/>
  <c r="F149" i="23"/>
  <c r="AE149" i="23"/>
  <c r="T149" i="23"/>
  <c r="DA149" i="23" s="1"/>
  <c r="DD149" i="23" s="1"/>
  <c r="I149" i="23"/>
  <c r="BZ149" i="23" s="1"/>
  <c r="W149" i="23"/>
  <c r="L149" i="23"/>
  <c r="CC149" i="23" s="1"/>
  <c r="S149" i="23"/>
  <c r="CZ149" i="23" s="1"/>
  <c r="AB149" i="23"/>
  <c r="AJ149" i="23"/>
  <c r="G149" i="23"/>
  <c r="AA149" i="23"/>
  <c r="D149" i="23"/>
  <c r="Z149" i="23"/>
  <c r="AK149" i="23"/>
  <c r="C149" i="23"/>
  <c r="M149" i="23"/>
  <c r="CD149" i="23" s="1"/>
  <c r="X149" i="23"/>
  <c r="P149" i="23"/>
  <c r="CW149" i="23" s="1"/>
  <c r="H149" i="23"/>
  <c r="Y149" i="23"/>
  <c r="AF149" i="23"/>
  <c r="N149" i="23"/>
  <c r="CE149" i="23" s="1"/>
  <c r="AH149" i="23"/>
  <c r="U149" i="23"/>
  <c r="O149" i="23"/>
  <c r="CV149" i="23" s="1"/>
  <c r="V149" i="23"/>
  <c r="X153" i="23"/>
  <c r="Z153" i="23"/>
  <c r="U153" i="23"/>
  <c r="P153" i="23"/>
  <c r="CW153" i="23" s="1"/>
  <c r="O153" i="23"/>
  <c r="CV153" i="23" s="1"/>
  <c r="AJ153" i="23"/>
  <c r="G153" i="23"/>
  <c r="AI153" i="23"/>
  <c r="AE153" i="23"/>
  <c r="R153" i="23"/>
  <c r="CY153" i="23" s="1"/>
  <c r="AH153" i="23"/>
  <c r="AD153" i="23"/>
  <c r="H153" i="23"/>
  <c r="AB153" i="23"/>
  <c r="C153" i="23"/>
  <c r="V153" i="23"/>
  <c r="S153" i="23"/>
  <c r="CZ153" i="23" s="1"/>
  <c r="T153" i="23"/>
  <c r="DA153" i="23" s="1"/>
  <c r="AC153" i="23"/>
  <c r="K153" i="23"/>
  <c r="CB153" i="23" s="1"/>
  <c r="D153" i="23"/>
  <c r="F153" i="23"/>
  <c r="M153" i="23"/>
  <c r="CD153" i="23" s="1"/>
  <c r="Y153" i="23"/>
  <c r="AF153" i="23"/>
  <c r="J153" i="23"/>
  <c r="CA153" i="23" s="1"/>
  <c r="Q153" i="23"/>
  <c r="CX153" i="23" s="1"/>
  <c r="AL153" i="23"/>
  <c r="AK153" i="23"/>
  <c r="N153" i="23"/>
  <c r="CE153" i="23" s="1"/>
  <c r="I153" i="23"/>
  <c r="BZ153" i="23" s="1"/>
  <c r="AG153" i="23"/>
  <c r="AA153" i="23"/>
  <c r="L153" i="23"/>
  <c r="CC153" i="23" s="1"/>
  <c r="AS153" i="23"/>
  <c r="E153" i="23"/>
  <c r="W153" i="23"/>
  <c r="AS159" i="23"/>
  <c r="D159" i="23"/>
  <c r="Q159" i="23"/>
  <c r="CX159" i="23" s="1"/>
  <c r="T159" i="23"/>
  <c r="DA159" i="23" s="1"/>
  <c r="P159" i="23"/>
  <c r="CW159" i="23" s="1"/>
  <c r="I159" i="23"/>
  <c r="BZ159" i="23" s="1"/>
  <c r="AJ159" i="23"/>
  <c r="X159" i="23"/>
  <c r="F159" i="23"/>
  <c r="H159" i="23"/>
  <c r="V159" i="23"/>
  <c r="M159" i="23"/>
  <c r="CD159" i="23" s="1"/>
  <c r="AL159" i="23"/>
  <c r="O159" i="23"/>
  <c r="CV159" i="23" s="1"/>
  <c r="W159" i="23"/>
  <c r="R159" i="23"/>
  <c r="CY159" i="23" s="1"/>
  <c r="AB159" i="23"/>
  <c r="AH159" i="23"/>
  <c r="C159" i="23"/>
  <c r="AG159" i="23"/>
  <c r="AC159" i="23"/>
  <c r="AK159" i="23"/>
  <c r="AA159" i="23"/>
  <c r="G159" i="23"/>
  <c r="AI159" i="23"/>
  <c r="Z159" i="23"/>
  <c r="AF159" i="23"/>
  <c r="U159" i="23"/>
  <c r="Y159" i="23"/>
  <c r="K159" i="23"/>
  <c r="CB159" i="23" s="1"/>
  <c r="N159" i="23"/>
  <c r="CE159" i="23" s="1"/>
  <c r="S159" i="23"/>
  <c r="CZ159" i="23" s="1"/>
  <c r="L159" i="23"/>
  <c r="CC159" i="23" s="1"/>
  <c r="J159" i="23"/>
  <c r="CA159" i="23" s="1"/>
  <c r="CF159" i="23" s="1"/>
  <c r="AE159" i="23"/>
  <c r="AD159" i="23"/>
  <c r="E159" i="23"/>
  <c r="S150" i="23"/>
  <c r="CZ150" i="23" s="1"/>
  <c r="D150" i="23"/>
  <c r="F150" i="23"/>
  <c r="AI150" i="23"/>
  <c r="AG150" i="23"/>
  <c r="X150" i="23"/>
  <c r="AK150" i="23"/>
  <c r="H150" i="23"/>
  <c r="AS150" i="23"/>
  <c r="AB150" i="23"/>
  <c r="AH150" i="23"/>
  <c r="E150" i="23"/>
  <c r="N150" i="23"/>
  <c r="CE150" i="23" s="1"/>
  <c r="O150" i="23"/>
  <c r="CV150" i="23" s="1"/>
  <c r="Y150" i="23"/>
  <c r="I150" i="23"/>
  <c r="BZ150" i="23" s="1"/>
  <c r="U150" i="23"/>
  <c r="L150" i="23"/>
  <c r="CC150" i="23" s="1"/>
  <c r="AA150" i="23"/>
  <c r="J150" i="23"/>
  <c r="CA150" i="23" s="1"/>
  <c r="G150" i="23"/>
  <c r="Q150" i="23"/>
  <c r="CX150" i="23" s="1"/>
  <c r="AD150" i="23"/>
  <c r="AF150" i="23"/>
  <c r="K150" i="23"/>
  <c r="CB150" i="23" s="1"/>
  <c r="M150" i="23"/>
  <c r="CD150" i="23" s="1"/>
  <c r="R150" i="23"/>
  <c r="CY150" i="23" s="1"/>
  <c r="AJ150" i="23"/>
  <c r="V150" i="23"/>
  <c r="P150" i="23"/>
  <c r="CW150" i="23" s="1"/>
  <c r="DB150" i="23" s="1"/>
  <c r="AE150" i="23"/>
  <c r="C150" i="23"/>
  <c r="T150" i="23"/>
  <c r="DA150" i="23" s="1"/>
  <c r="DD150" i="23" s="1"/>
  <c r="AL150" i="23"/>
  <c r="W150" i="23"/>
  <c r="AC150" i="23"/>
  <c r="Z150" i="23"/>
  <c r="M166" i="23"/>
  <c r="CD166" i="23" s="1"/>
  <c r="U166" i="23"/>
  <c r="AC166" i="23"/>
  <c r="AB166" i="23"/>
  <c r="AD166" i="23"/>
  <c r="V166" i="23"/>
  <c r="P166" i="23"/>
  <c r="CW166" i="23" s="1"/>
  <c r="Q166" i="23"/>
  <c r="CX166" i="23" s="1"/>
  <c r="C166" i="23"/>
  <c r="AE166" i="23"/>
  <c r="Y166" i="23"/>
  <c r="N166" i="23"/>
  <c r="CE166" i="23" s="1"/>
  <c r="AL166" i="23"/>
  <c r="AI166" i="23"/>
  <c r="L166" i="23"/>
  <c r="CC166" i="23" s="1"/>
  <c r="E166" i="23"/>
  <c r="AG166" i="23"/>
  <c r="J166" i="23"/>
  <c r="CA166" i="23" s="1"/>
  <c r="F166" i="23"/>
  <c r="I166" i="23"/>
  <c r="BZ166" i="23" s="1"/>
  <c r="Z166" i="23"/>
  <c r="R166" i="23"/>
  <c r="CY166" i="23" s="1"/>
  <c r="T166" i="23"/>
  <c r="DA166" i="23" s="1"/>
  <c r="O166" i="23"/>
  <c r="CV166" i="23" s="1"/>
  <c r="AS166" i="23"/>
  <c r="X166" i="23"/>
  <c r="W166" i="23"/>
  <c r="G166" i="23"/>
  <c r="D166" i="23"/>
  <c r="K166" i="23"/>
  <c r="CB166" i="23" s="1"/>
  <c r="AA166" i="23"/>
  <c r="AH166" i="23"/>
  <c r="AF166" i="23"/>
  <c r="AJ166" i="23"/>
  <c r="AK166" i="23"/>
  <c r="S166" i="23"/>
  <c r="CZ166" i="23" s="1"/>
  <c r="H166" i="23"/>
  <c r="Y151" i="23"/>
  <c r="J151" i="23"/>
  <c r="CA151" i="23" s="1"/>
  <c r="S151" i="23"/>
  <c r="CZ151" i="23" s="1"/>
  <c r="M151" i="23"/>
  <c r="CD151" i="23" s="1"/>
  <c r="AA151" i="23"/>
  <c r="AB151" i="23"/>
  <c r="AS151" i="23"/>
  <c r="D151" i="23"/>
  <c r="Q151" i="23"/>
  <c r="CX151" i="23" s="1"/>
  <c r="C151" i="23"/>
  <c r="L151" i="23"/>
  <c r="CC151" i="23" s="1"/>
  <c r="AD151" i="23"/>
  <c r="O151" i="23"/>
  <c r="CV151" i="23" s="1"/>
  <c r="AG151" i="23"/>
  <c r="AC151" i="23"/>
  <c r="I151" i="23"/>
  <c r="BZ151" i="23" s="1"/>
  <c r="V151" i="23"/>
  <c r="AH151" i="23"/>
  <c r="U151" i="23"/>
  <c r="AL151" i="23"/>
  <c r="F151" i="23"/>
  <c r="W151" i="23"/>
  <c r="AK151" i="23"/>
  <c r="Z151" i="23"/>
  <c r="N151" i="23"/>
  <c r="CE151" i="23" s="1"/>
  <c r="AE151" i="23"/>
  <c r="K151" i="23"/>
  <c r="CB151" i="23" s="1"/>
  <c r="R151" i="23"/>
  <c r="CY151" i="23" s="1"/>
  <c r="X151" i="23"/>
  <c r="AF151" i="23"/>
  <c r="E151" i="23"/>
  <c r="P151" i="23"/>
  <c r="CW151" i="23" s="1"/>
  <c r="AI151" i="23"/>
  <c r="H151" i="23"/>
  <c r="T151" i="23"/>
  <c r="DA151" i="23" s="1"/>
  <c r="DD151" i="23" s="1"/>
  <c r="G151" i="23"/>
  <c r="AJ151" i="23"/>
  <c r="S168" i="23"/>
  <c r="CZ168" i="23" s="1"/>
  <c r="O168" i="23"/>
  <c r="CV168" i="23" s="1"/>
  <c r="AI168" i="23"/>
  <c r="D168" i="23"/>
  <c r="I168" i="23"/>
  <c r="BZ168" i="23" s="1"/>
  <c r="AC168" i="23"/>
  <c r="AF168" i="23"/>
  <c r="AE168" i="23"/>
  <c r="X168" i="23"/>
  <c r="AK168" i="23"/>
  <c r="AH168" i="23"/>
  <c r="AS168" i="23"/>
  <c r="N168" i="23"/>
  <c r="CE168" i="23" s="1"/>
  <c r="V168" i="23"/>
  <c r="C168" i="23"/>
  <c r="AD168" i="23"/>
  <c r="R168" i="23"/>
  <c r="CY168" i="23" s="1"/>
  <c r="Y168" i="23"/>
  <c r="AL168" i="23"/>
  <c r="E168" i="23"/>
  <c r="Q168" i="23"/>
  <c r="CX168" i="23" s="1"/>
  <c r="G168" i="23"/>
  <c r="AJ168" i="23"/>
  <c r="M168" i="23"/>
  <c r="CD168" i="23" s="1"/>
  <c r="L168" i="23"/>
  <c r="CC168" i="23" s="1"/>
  <c r="AB168" i="23"/>
  <c r="AA168" i="23"/>
  <c r="T168" i="23"/>
  <c r="DA168" i="23" s="1"/>
  <c r="K168" i="23"/>
  <c r="CB168" i="23" s="1"/>
  <c r="W168" i="23"/>
  <c r="U168" i="23"/>
  <c r="Z168" i="23"/>
  <c r="J168" i="23"/>
  <c r="CA168" i="23" s="1"/>
  <c r="CF168" i="23" s="1"/>
  <c r="F168" i="23"/>
  <c r="H168" i="23"/>
  <c r="AG168" i="23"/>
  <c r="P168" i="23"/>
  <c r="CW168" i="23" s="1"/>
  <c r="AH152" i="23"/>
  <c r="AC152" i="23"/>
  <c r="U152" i="23"/>
  <c r="AI152" i="23"/>
  <c r="AD152" i="23"/>
  <c r="W152" i="23"/>
  <c r="AE152" i="23"/>
  <c r="Z152" i="23"/>
  <c r="E152" i="23"/>
  <c r="AF152" i="23"/>
  <c r="R152" i="23"/>
  <c r="CY152" i="23" s="1"/>
  <c r="H152" i="23"/>
  <c r="AL152" i="23"/>
  <c r="C152" i="23"/>
  <c r="J152" i="23"/>
  <c r="CA152" i="23" s="1"/>
  <c r="G152" i="23"/>
  <c r="M152" i="23"/>
  <c r="CD152" i="23" s="1"/>
  <c r="S152" i="23"/>
  <c r="CZ152" i="23" s="1"/>
  <c r="I152" i="23"/>
  <c r="BZ152" i="23" s="1"/>
  <c r="O152" i="23"/>
  <c r="CV152" i="23" s="1"/>
  <c r="Y152" i="23"/>
  <c r="AK152" i="23"/>
  <c r="T152" i="23"/>
  <c r="DA152" i="23" s="1"/>
  <c r="D152" i="23"/>
  <c r="P152" i="23"/>
  <c r="CW152" i="23" s="1"/>
  <c r="AG152" i="23"/>
  <c r="F152" i="23"/>
  <c r="Q152" i="23"/>
  <c r="CX152" i="23" s="1"/>
  <c r="N152" i="23"/>
  <c r="CE152" i="23" s="1"/>
  <c r="AS152" i="23"/>
  <c r="X152" i="23"/>
  <c r="AA152" i="23"/>
  <c r="K152" i="23"/>
  <c r="CB152" i="23" s="1"/>
  <c r="V152" i="23"/>
  <c r="AJ152" i="23"/>
  <c r="AB152" i="23"/>
  <c r="L152" i="23"/>
  <c r="CC152" i="23" s="1"/>
  <c r="AQ122" i="23"/>
  <c r="AR122" i="23" s="1"/>
  <c r="AQ107" i="23"/>
  <c r="AR107" i="23" s="1"/>
  <c r="AQ103" i="23"/>
  <c r="AR103" i="23" s="1"/>
  <c r="AQ119" i="23"/>
  <c r="AR119" i="23" s="1"/>
  <c r="AQ105" i="23"/>
  <c r="AR105" i="23" s="1"/>
  <c r="AQ110" i="23"/>
  <c r="AR110" i="23" s="1"/>
  <c r="AQ106" i="23"/>
  <c r="AR106" i="23" s="1"/>
  <c r="AQ108" i="23"/>
  <c r="AR108" i="23" s="1"/>
  <c r="AQ115" i="23"/>
  <c r="AR115" i="23" s="1"/>
  <c r="AQ111" i="23"/>
  <c r="AR111" i="23" s="1"/>
  <c r="AQ114" i="23"/>
  <c r="AR114" i="23" s="1"/>
  <c r="AQ104" i="23"/>
  <c r="AR104" i="23" s="1"/>
  <c r="AQ112" i="23"/>
  <c r="AR112" i="23" s="1"/>
  <c r="AQ118" i="23"/>
  <c r="AR118" i="23" s="1"/>
  <c r="AQ113" i="23"/>
  <c r="AR113" i="23" s="1"/>
  <c r="AQ109" i="23"/>
  <c r="AR109" i="23" s="1"/>
  <c r="AQ121" i="23"/>
  <c r="AR121" i="23" s="1"/>
  <c r="AQ120" i="23"/>
  <c r="AR120" i="23" s="1"/>
  <c r="AQ117" i="23"/>
  <c r="AR117" i="23" s="1"/>
  <c r="AQ116" i="23"/>
  <c r="AR116" i="23" s="1"/>
  <c r="HA31" i="20"/>
  <c r="HB30" i="20"/>
  <c r="HC30" i="20" s="1"/>
  <c r="N137" i="23"/>
  <c r="CE137" i="23" s="1"/>
  <c r="AD141" i="23"/>
  <c r="W141" i="23"/>
  <c r="AD142" i="23"/>
  <c r="GN30" i="20"/>
  <c r="GO29" i="20"/>
  <c r="GP29" i="20" s="1"/>
  <c r="Q141" i="23"/>
  <c r="CX141" i="23" s="1"/>
  <c r="AL141" i="23"/>
  <c r="AK141" i="23"/>
  <c r="K141" i="23"/>
  <c r="CB141" i="23" s="1"/>
  <c r="CG141" i="23" s="1"/>
  <c r="F141" i="23"/>
  <c r="AF141" i="23"/>
  <c r="M141" i="23"/>
  <c r="CD141" i="23" s="1"/>
  <c r="AG141" i="23"/>
  <c r="J141" i="23"/>
  <c r="CA141" i="23" s="1"/>
  <c r="R141" i="23"/>
  <c r="CY141" i="23" s="1"/>
  <c r="DC141" i="23" s="1"/>
  <c r="T141" i="23"/>
  <c r="DA141" i="23" s="1"/>
  <c r="DD141" i="23" s="1"/>
  <c r="P141" i="23"/>
  <c r="CW141" i="23" s="1"/>
  <c r="U141" i="23"/>
  <c r="X141" i="23"/>
  <c r="V141" i="23"/>
  <c r="Y141" i="23"/>
  <c r="AB141" i="23"/>
  <c r="AJ141" i="23"/>
  <c r="E141" i="23"/>
  <c r="AE141" i="23"/>
  <c r="I141" i="23"/>
  <c r="BZ141" i="23" s="1"/>
  <c r="AA141" i="23"/>
  <c r="AI141" i="23"/>
  <c r="AC141" i="23"/>
  <c r="O141" i="23"/>
  <c r="CV141" i="23" s="1"/>
  <c r="S141" i="23"/>
  <c r="CZ141" i="23" s="1"/>
  <c r="N141" i="23"/>
  <c r="CE141" i="23" s="1"/>
  <c r="CH141" i="23" s="1"/>
  <c r="C141" i="23"/>
  <c r="H141" i="23"/>
  <c r="G141" i="23"/>
  <c r="AH141" i="23"/>
  <c r="D141" i="23"/>
  <c r="Z141" i="23"/>
  <c r="AS141" i="23"/>
  <c r="AF131" i="23"/>
  <c r="N136" i="23"/>
  <c r="CE136" i="23" s="1"/>
  <c r="F136" i="23"/>
  <c r="N124" i="23"/>
  <c r="CE124" i="23" s="1"/>
  <c r="AE130" i="23"/>
  <c r="AA130" i="23"/>
  <c r="Q128" i="23"/>
  <c r="CX128" i="23" s="1"/>
  <c r="K140" i="23"/>
  <c r="CB140" i="23" s="1"/>
  <c r="AH127" i="23"/>
  <c r="AF127" i="23"/>
  <c r="AA143" i="23"/>
  <c r="S136" i="23"/>
  <c r="CZ136" i="23" s="1"/>
  <c r="AH136" i="23"/>
  <c r="J136" i="23"/>
  <c r="CA136" i="23" s="1"/>
  <c r="R131" i="23"/>
  <c r="CY131" i="23" s="1"/>
  <c r="AL140" i="23"/>
  <c r="Q136" i="23"/>
  <c r="CX136" i="23" s="1"/>
  <c r="DC136" i="23" s="1"/>
  <c r="V136" i="23"/>
  <c r="AL131" i="23"/>
  <c r="I125" i="23"/>
  <c r="BZ125" i="23" s="1"/>
  <c r="AJ136" i="23"/>
  <c r="U136" i="23"/>
  <c r="W131" i="23"/>
  <c r="H131" i="23"/>
  <c r="AI140" i="23"/>
  <c r="X140" i="23"/>
  <c r="P140" i="23"/>
  <c r="CW140" i="23" s="1"/>
  <c r="T136" i="23"/>
  <c r="DA136" i="23" s="1"/>
  <c r="DD136" i="23" s="1"/>
  <c r="K136" i="23"/>
  <c r="CB136" i="23" s="1"/>
  <c r="C136" i="23"/>
  <c r="M136" i="23"/>
  <c r="CD136" i="23" s="1"/>
  <c r="Z136" i="23"/>
  <c r="AF136" i="23"/>
  <c r="I136" i="23"/>
  <c r="BZ136" i="23" s="1"/>
  <c r="O136" i="23"/>
  <c r="CV136" i="23" s="1"/>
  <c r="D136" i="23"/>
  <c r="P136" i="23"/>
  <c r="CW136" i="23" s="1"/>
  <c r="DB136" i="23" s="1"/>
  <c r="Y132" i="23"/>
  <c r="U131" i="23"/>
  <c r="C131" i="23"/>
  <c r="AS140" i="23"/>
  <c r="C140" i="23"/>
  <c r="F125" i="23"/>
  <c r="H136" i="23"/>
  <c r="AA136" i="23"/>
  <c r="AD136" i="23"/>
  <c r="L136" i="23"/>
  <c r="CC136" i="23" s="1"/>
  <c r="CG136" i="23" s="1"/>
  <c r="AL136" i="23"/>
  <c r="AE136" i="23"/>
  <c r="W136" i="23"/>
  <c r="AK136" i="23"/>
  <c r="AB136" i="23"/>
  <c r="C143" i="23"/>
  <c r="T131" i="23"/>
  <c r="DA131" i="23" s="1"/>
  <c r="D131" i="23"/>
  <c r="T140" i="23"/>
  <c r="DA140" i="23" s="1"/>
  <c r="S140" i="23"/>
  <c r="CZ140" i="23" s="1"/>
  <c r="N125" i="23"/>
  <c r="CE125" i="23" s="1"/>
  <c r="CH125" i="23" s="1"/>
  <c r="G136" i="23"/>
  <c r="AC136" i="23"/>
  <c r="AG136" i="23"/>
  <c r="AS136" i="23"/>
  <c r="E136" i="23"/>
  <c r="Y136" i="23"/>
  <c r="AI136" i="23"/>
  <c r="X136" i="23"/>
  <c r="T143" i="23"/>
  <c r="DA143" i="23" s="1"/>
  <c r="AS132" i="23"/>
  <c r="U124" i="23"/>
  <c r="AS127" i="23"/>
  <c r="G130" i="23"/>
  <c r="AC128" i="23"/>
  <c r="Z124" i="23"/>
  <c r="X127" i="23"/>
  <c r="R130" i="23"/>
  <c r="CY130" i="23" s="1"/>
  <c r="U128" i="23"/>
  <c r="H128" i="23"/>
  <c r="AA124" i="23"/>
  <c r="I124" i="23"/>
  <c r="BZ124" i="23" s="1"/>
  <c r="I127" i="23"/>
  <c r="BZ127" i="23" s="1"/>
  <c r="S130" i="23"/>
  <c r="CZ130" i="23" s="1"/>
  <c r="AK128" i="23"/>
  <c r="L124" i="23"/>
  <c r="CC124" i="23" s="1"/>
  <c r="AL124" i="23"/>
  <c r="H124" i="23"/>
  <c r="D124" i="23"/>
  <c r="E124" i="23"/>
  <c r="AL127" i="23"/>
  <c r="J127" i="23"/>
  <c r="CA127" i="23" s="1"/>
  <c r="CF127" i="23" s="1"/>
  <c r="M127" i="23"/>
  <c r="CD127" i="23" s="1"/>
  <c r="AJ127" i="23"/>
  <c r="P127" i="23"/>
  <c r="CW127" i="23" s="1"/>
  <c r="AJ130" i="23"/>
  <c r="H130" i="23"/>
  <c r="AD130" i="23"/>
  <c r="N130" i="23"/>
  <c r="CE130" i="23" s="1"/>
  <c r="Z128" i="23"/>
  <c r="AA128" i="23"/>
  <c r="AH128" i="23"/>
  <c r="AB128" i="23"/>
  <c r="AG128" i="23"/>
  <c r="AF124" i="23"/>
  <c r="AE124" i="23"/>
  <c r="AD124" i="23"/>
  <c r="AJ124" i="23"/>
  <c r="AG127" i="23"/>
  <c r="G127" i="23"/>
  <c r="AI127" i="23"/>
  <c r="R127" i="23"/>
  <c r="CY127" i="23" s="1"/>
  <c r="F130" i="23"/>
  <c r="O130" i="23"/>
  <c r="CV130" i="23" s="1"/>
  <c r="Z130" i="23"/>
  <c r="AS130" i="23"/>
  <c r="U130" i="23"/>
  <c r="O128" i="23"/>
  <c r="CV128" i="23" s="1"/>
  <c r="S128" i="23"/>
  <c r="CZ128" i="23" s="1"/>
  <c r="C128" i="23"/>
  <c r="W128" i="23"/>
  <c r="X124" i="23"/>
  <c r="AH124" i="23"/>
  <c r="P124" i="23"/>
  <c r="CW124" i="23" s="1"/>
  <c r="DB124" i="23" s="1"/>
  <c r="O124" i="23"/>
  <c r="CV124" i="23" s="1"/>
  <c r="S124" i="23"/>
  <c r="CZ124" i="23" s="1"/>
  <c r="H127" i="23"/>
  <c r="N127" i="23"/>
  <c r="CE127" i="23" s="1"/>
  <c r="CH127" i="23" s="1"/>
  <c r="Z127" i="23"/>
  <c r="C127" i="23"/>
  <c r="U127" i="23"/>
  <c r="AH130" i="23"/>
  <c r="L130" i="23"/>
  <c r="CC130" i="23" s="1"/>
  <c r="AI130" i="23"/>
  <c r="K130" i="23"/>
  <c r="CB130" i="23" s="1"/>
  <c r="AL130" i="23"/>
  <c r="AS128" i="23"/>
  <c r="F128" i="23"/>
  <c r="K128" i="23"/>
  <c r="CB128" i="23" s="1"/>
  <c r="AI128" i="23"/>
  <c r="P125" i="23"/>
  <c r="CW125" i="23" s="1"/>
  <c r="J143" i="23"/>
  <c r="CA143" i="23" s="1"/>
  <c r="J132" i="23"/>
  <c r="CA132" i="23" s="1"/>
  <c r="I132" i="23"/>
  <c r="BZ132" i="23" s="1"/>
  <c r="AF129" i="23"/>
  <c r="AJ125" i="23"/>
  <c r="X125" i="23"/>
  <c r="I143" i="23"/>
  <c r="BZ143" i="23" s="1"/>
  <c r="F143" i="23"/>
  <c r="O132" i="23"/>
  <c r="CV132" i="23" s="1"/>
  <c r="AG132" i="23"/>
  <c r="L125" i="23"/>
  <c r="CC125" i="23" s="1"/>
  <c r="S125" i="23"/>
  <c r="CZ125" i="23" s="1"/>
  <c r="AE143" i="23"/>
  <c r="Z132" i="23"/>
  <c r="D125" i="23"/>
  <c r="AF125" i="23"/>
  <c r="L143" i="23"/>
  <c r="CC143" i="23" s="1"/>
  <c r="N143" i="23"/>
  <c r="CE143" i="23" s="1"/>
  <c r="R132" i="23"/>
  <c r="CY132" i="23" s="1"/>
  <c r="E132" i="23"/>
  <c r="D138" i="23"/>
  <c r="R135" i="23"/>
  <c r="CY135" i="23" s="1"/>
  <c r="AC133" i="23"/>
  <c r="AC135" i="23"/>
  <c r="Q135" i="23"/>
  <c r="CX135" i="23" s="1"/>
  <c r="H135" i="23"/>
  <c r="P135" i="23"/>
  <c r="CW135" i="23" s="1"/>
  <c r="U135" i="23"/>
  <c r="L135" i="23"/>
  <c r="CC135" i="23" s="1"/>
  <c r="AK135" i="23"/>
  <c r="N135" i="23"/>
  <c r="CE135" i="23" s="1"/>
  <c r="CH135" i="23" s="1"/>
  <c r="AJ135" i="23"/>
  <c r="X135" i="23"/>
  <c r="AE135" i="23"/>
  <c r="AG135" i="23"/>
  <c r="AF135" i="23"/>
  <c r="I135" i="23"/>
  <c r="BZ135" i="23" s="1"/>
  <c r="V135" i="23"/>
  <c r="T135" i="23"/>
  <c r="DA135" i="23" s="1"/>
  <c r="DD135" i="23" s="1"/>
  <c r="Z135" i="23"/>
  <c r="E135" i="23"/>
  <c r="AL135" i="23"/>
  <c r="AH135" i="23"/>
  <c r="AI135" i="23"/>
  <c r="M135" i="23"/>
  <c r="CD135" i="23" s="1"/>
  <c r="AS135" i="23"/>
  <c r="O135" i="23"/>
  <c r="CV135" i="23" s="1"/>
  <c r="S135" i="23"/>
  <c r="CZ135" i="23" s="1"/>
  <c r="W135" i="23"/>
  <c r="Y135" i="23"/>
  <c r="F135" i="23"/>
  <c r="G135" i="23"/>
  <c r="AB135" i="23"/>
  <c r="C135" i="23"/>
  <c r="J135" i="23"/>
  <c r="CA135" i="23" s="1"/>
  <c r="CF135" i="23" s="1"/>
  <c r="D135" i="23"/>
  <c r="V138" i="23"/>
  <c r="N138" i="23"/>
  <c r="CE138" i="23" s="1"/>
  <c r="AE138" i="23"/>
  <c r="AJ138" i="23"/>
  <c r="T138" i="23"/>
  <c r="DA138" i="23" s="1"/>
  <c r="P138" i="23"/>
  <c r="CW138" i="23" s="1"/>
  <c r="F138" i="23"/>
  <c r="H138" i="23"/>
  <c r="W138" i="23"/>
  <c r="O138" i="23"/>
  <c r="CV138" i="23" s="1"/>
  <c r="AC138" i="23"/>
  <c r="Y138" i="23"/>
  <c r="C138" i="23"/>
  <c r="R138" i="23"/>
  <c r="CY138" i="23" s="1"/>
  <c r="AS138" i="23"/>
  <c r="U138" i="23"/>
  <c r="Q138" i="23"/>
  <c r="CX138" i="23" s="1"/>
  <c r="AI138" i="23"/>
  <c r="AK138" i="23"/>
  <c r="Z138" i="23"/>
  <c r="AG138" i="23"/>
  <c r="AH138" i="23"/>
  <c r="AB138" i="23"/>
  <c r="K138" i="23"/>
  <c r="CB138" i="23" s="1"/>
  <c r="AA138" i="23"/>
  <c r="L138" i="23"/>
  <c r="CC138" i="23" s="1"/>
  <c r="CG138" i="23" s="1"/>
  <c r="AD138" i="23"/>
  <c r="J138" i="23"/>
  <c r="CA138" i="23" s="1"/>
  <c r="AL138" i="23"/>
  <c r="S138" i="23"/>
  <c r="CZ138" i="23" s="1"/>
  <c r="I138" i="23"/>
  <c r="BZ138" i="23" s="1"/>
  <c r="AF138" i="23"/>
  <c r="M138" i="23"/>
  <c r="CD138" i="23" s="1"/>
  <c r="AG129" i="23"/>
  <c r="M129" i="23"/>
  <c r="CD129" i="23" s="1"/>
  <c r="AB129" i="23"/>
  <c r="AL129" i="23"/>
  <c r="AJ129" i="23"/>
  <c r="H129" i="23"/>
  <c r="AD129" i="23"/>
  <c r="G129" i="23"/>
  <c r="AS129" i="23"/>
  <c r="N129" i="23"/>
  <c r="CE129" i="23" s="1"/>
  <c r="CH129" i="23" s="1"/>
  <c r="AI129" i="23"/>
  <c r="AH129" i="23"/>
  <c r="V129" i="23"/>
  <c r="E129" i="23"/>
  <c r="C129" i="23"/>
  <c r="AE129" i="23"/>
  <c r="F129" i="23"/>
  <c r="U129" i="23"/>
  <c r="AK129" i="23"/>
  <c r="L129" i="23"/>
  <c r="CC129" i="23" s="1"/>
  <c r="S129" i="23"/>
  <c r="CZ129" i="23" s="1"/>
  <c r="K129" i="23"/>
  <c r="CB129" i="23" s="1"/>
  <c r="P129" i="23"/>
  <c r="CW129" i="23" s="1"/>
  <c r="J129" i="23"/>
  <c r="CA129" i="23" s="1"/>
  <c r="X129" i="23"/>
  <c r="Y129" i="23"/>
  <c r="W129" i="23"/>
  <c r="O129" i="23"/>
  <c r="CV129" i="23" s="1"/>
  <c r="D129" i="23"/>
  <c r="T129" i="23"/>
  <c r="DA129" i="23" s="1"/>
  <c r="DD129" i="23" s="1"/>
  <c r="AC129" i="23"/>
  <c r="I129" i="23"/>
  <c r="BZ129" i="23" s="1"/>
  <c r="G133" i="23"/>
  <c r="L133" i="23"/>
  <c r="CC133" i="23" s="1"/>
  <c r="CG133" i="23" s="1"/>
  <c r="AF133" i="23"/>
  <c r="K133" i="23"/>
  <c r="CB133" i="23" s="1"/>
  <c r="AS133" i="23"/>
  <c r="H133" i="23"/>
  <c r="J133" i="23"/>
  <c r="CA133" i="23" s="1"/>
  <c r="V133" i="23"/>
  <c r="P133" i="23"/>
  <c r="CW133" i="23" s="1"/>
  <c r="AL133" i="23"/>
  <c r="AD133" i="23"/>
  <c r="M133" i="23"/>
  <c r="CD133" i="23" s="1"/>
  <c r="Y133" i="23"/>
  <c r="AE133" i="23"/>
  <c r="C133" i="23"/>
  <c r="D133" i="23"/>
  <c r="E133" i="23"/>
  <c r="W133" i="23"/>
  <c r="AI133" i="23"/>
  <c r="I133" i="23"/>
  <c r="BZ133" i="23" s="1"/>
  <c r="O133" i="23"/>
  <c r="CV133" i="23" s="1"/>
  <c r="AG133" i="23"/>
  <c r="AJ133" i="23"/>
  <c r="X133" i="23"/>
  <c r="AA133" i="23"/>
  <c r="S133" i="23"/>
  <c r="CZ133" i="23" s="1"/>
  <c r="U133" i="23"/>
  <c r="AK133" i="23"/>
  <c r="N133" i="23"/>
  <c r="CE133" i="23" s="1"/>
  <c r="CH133" i="23" s="1"/>
  <c r="T133" i="23"/>
  <c r="DA133" i="23" s="1"/>
  <c r="DD133" i="23" s="1"/>
  <c r="R133" i="23"/>
  <c r="CY133" i="23" s="1"/>
  <c r="AB133" i="23"/>
  <c r="R129" i="23"/>
  <c r="CY129" i="23" s="1"/>
  <c r="AA129" i="23"/>
  <c r="K135" i="23"/>
  <c r="CB135" i="23" s="1"/>
  <c r="X138" i="23"/>
  <c r="Q133" i="23"/>
  <c r="CX133" i="23" s="1"/>
  <c r="Q129" i="23"/>
  <c r="CX129" i="23" s="1"/>
  <c r="AD135" i="23"/>
  <c r="E138" i="23"/>
  <c r="Z133" i="23"/>
  <c r="AH133" i="23"/>
  <c r="AF134" i="23"/>
  <c r="AE134" i="23"/>
  <c r="H134" i="23"/>
  <c r="AG142" i="23"/>
  <c r="X142" i="23"/>
  <c r="L142" i="23"/>
  <c r="CC142" i="23" s="1"/>
  <c r="R140" i="23"/>
  <c r="CY140" i="23" s="1"/>
  <c r="AA140" i="23"/>
  <c r="H140" i="23"/>
  <c r="AK140" i="23"/>
  <c r="AF140" i="23"/>
  <c r="U140" i="23"/>
  <c r="E140" i="23"/>
  <c r="AC140" i="23"/>
  <c r="AD140" i="23"/>
  <c r="AB140" i="23"/>
  <c r="M140" i="23"/>
  <c r="CD140" i="23" s="1"/>
  <c r="W140" i="23"/>
  <c r="AJ140" i="23"/>
  <c r="Q140" i="23"/>
  <c r="CX140" i="23" s="1"/>
  <c r="Z140" i="23"/>
  <c r="AG140" i="23"/>
  <c r="G140" i="23"/>
  <c r="AH140" i="23"/>
  <c r="O134" i="23"/>
  <c r="CV134" i="23" s="1"/>
  <c r="K131" i="23"/>
  <c r="CB131" i="23" s="1"/>
  <c r="Q131" i="23"/>
  <c r="CX131" i="23" s="1"/>
  <c r="V131" i="23"/>
  <c r="X131" i="23"/>
  <c r="L140" i="23"/>
  <c r="CC140" i="23" s="1"/>
  <c r="CG140" i="23" s="1"/>
  <c r="O140" i="23"/>
  <c r="CV140" i="23" s="1"/>
  <c r="Y140" i="23"/>
  <c r="D140" i="23"/>
  <c r="N140" i="23"/>
  <c r="CE140" i="23" s="1"/>
  <c r="CH140" i="23" s="1"/>
  <c r="E139" i="23"/>
  <c r="AJ139" i="23"/>
  <c r="Q139" i="23"/>
  <c r="CX139" i="23" s="1"/>
  <c r="AD139" i="23"/>
  <c r="C137" i="23"/>
  <c r="D137" i="23"/>
  <c r="E137" i="23"/>
  <c r="AH131" i="23"/>
  <c r="Y131" i="23"/>
  <c r="AI131" i="23"/>
  <c r="AJ131" i="23"/>
  <c r="AB131" i="23"/>
  <c r="N131" i="23"/>
  <c r="CE131" i="23" s="1"/>
  <c r="CH131" i="23" s="1"/>
  <c r="F131" i="23"/>
  <c r="S131" i="23"/>
  <c r="CZ131" i="23" s="1"/>
  <c r="AC131" i="23"/>
  <c r="AG131" i="23"/>
  <c r="AK131" i="23"/>
  <c r="I131" i="23"/>
  <c r="BZ131" i="23" s="1"/>
  <c r="AD131" i="23"/>
  <c r="E131" i="23"/>
  <c r="AS131" i="23"/>
  <c r="L131" i="23"/>
  <c r="CC131" i="23" s="1"/>
  <c r="CG131" i="23" s="1"/>
  <c r="J131" i="23"/>
  <c r="CA131" i="23" s="1"/>
  <c r="CF131" i="23" s="1"/>
  <c r="CI131" i="23" s="1"/>
  <c r="Z131" i="23"/>
  <c r="AA131" i="23"/>
  <c r="Z139" i="23"/>
  <c r="G131" i="23"/>
  <c r="O131" i="23"/>
  <c r="CV131" i="23" s="1"/>
  <c r="AE131" i="23"/>
  <c r="P131" i="23"/>
  <c r="CW131" i="23" s="1"/>
  <c r="V140" i="23"/>
  <c r="F140" i="23"/>
  <c r="I140" i="23"/>
  <c r="BZ140" i="23" s="1"/>
  <c r="CF140" i="23" s="1"/>
  <c r="CI140" i="23" s="1"/>
  <c r="AE140" i="23"/>
  <c r="S137" i="23"/>
  <c r="CZ137" i="23" s="1"/>
  <c r="C142" i="23"/>
  <c r="AJ134" i="23"/>
  <c r="AC134" i="23"/>
  <c r="C134" i="23"/>
  <c r="F139" i="23"/>
  <c r="L139" i="23"/>
  <c r="CC139" i="23" s="1"/>
  <c r="T124" i="23"/>
  <c r="DA124" i="23" s="1"/>
  <c r="DD124" i="23" s="1"/>
  <c r="AI124" i="23"/>
  <c r="AS124" i="23"/>
  <c r="C124" i="23"/>
  <c r="Y124" i="23"/>
  <c r="AB124" i="23"/>
  <c r="J124" i="23"/>
  <c r="CA124" i="23" s="1"/>
  <c r="CF124" i="23" s="1"/>
  <c r="AK124" i="23"/>
  <c r="W124" i="23"/>
  <c r="L127" i="23"/>
  <c r="CC127" i="23" s="1"/>
  <c r="CG127" i="23" s="1"/>
  <c r="AB127" i="23"/>
  <c r="Q127" i="23"/>
  <c r="CX127" i="23" s="1"/>
  <c r="AD127" i="23"/>
  <c r="D127" i="23"/>
  <c r="AA127" i="23"/>
  <c r="AC127" i="23"/>
  <c r="V127" i="23"/>
  <c r="K127" i="23"/>
  <c r="CB127" i="23" s="1"/>
  <c r="W130" i="23"/>
  <c r="Q130" i="23"/>
  <c r="CX130" i="23" s="1"/>
  <c r="AG130" i="23"/>
  <c r="V130" i="23"/>
  <c r="E130" i="23"/>
  <c r="P130" i="23"/>
  <c r="CW130" i="23" s="1"/>
  <c r="DB130" i="23" s="1"/>
  <c r="Y130" i="23"/>
  <c r="X130" i="23"/>
  <c r="AF130" i="23"/>
  <c r="P137" i="23"/>
  <c r="CW137" i="23" s="1"/>
  <c r="AI137" i="23"/>
  <c r="AL142" i="23"/>
  <c r="AI142" i="23"/>
  <c r="R128" i="23"/>
  <c r="CY128" i="23" s="1"/>
  <c r="DC128" i="23" s="1"/>
  <c r="V128" i="23"/>
  <c r="J128" i="23"/>
  <c r="CA128" i="23" s="1"/>
  <c r="X128" i="23"/>
  <c r="M128" i="23"/>
  <c r="CD128" i="23" s="1"/>
  <c r="AD128" i="23"/>
  <c r="N128" i="23"/>
  <c r="CE128" i="23" s="1"/>
  <c r="CH128" i="23" s="1"/>
  <c r="AF128" i="23"/>
  <c r="Y128" i="23"/>
  <c r="T128" i="23"/>
  <c r="DA128" i="23" s="1"/>
  <c r="DD128" i="23" s="1"/>
  <c r="E134" i="23"/>
  <c r="P134" i="23"/>
  <c r="CW134" i="23" s="1"/>
  <c r="DB134" i="23" s="1"/>
  <c r="Y139" i="23"/>
  <c r="J139" i="23"/>
  <c r="CA139" i="23" s="1"/>
  <c r="AG139" i="23"/>
  <c r="R124" i="23"/>
  <c r="CY124" i="23" s="1"/>
  <c r="M124" i="23"/>
  <c r="CD124" i="23" s="1"/>
  <c r="V124" i="23"/>
  <c r="Q124" i="23"/>
  <c r="CX124" i="23" s="1"/>
  <c r="K124" i="23"/>
  <c r="CB124" i="23" s="1"/>
  <c r="G124" i="23"/>
  <c r="AG124" i="23"/>
  <c r="F124" i="23"/>
  <c r="E127" i="23"/>
  <c r="O127" i="23"/>
  <c r="CV127" i="23" s="1"/>
  <c r="W127" i="23"/>
  <c r="Y127" i="23"/>
  <c r="AE127" i="23"/>
  <c r="F127" i="23"/>
  <c r="AK127" i="23"/>
  <c r="S127" i="23"/>
  <c r="CZ127" i="23" s="1"/>
  <c r="DD127" i="23" s="1"/>
  <c r="J130" i="23"/>
  <c r="CA130" i="23" s="1"/>
  <c r="CF130" i="23" s="1"/>
  <c r="M130" i="23"/>
  <c r="CD130" i="23" s="1"/>
  <c r="AC130" i="23"/>
  <c r="D130" i="23"/>
  <c r="T130" i="23"/>
  <c r="DA130" i="23" s="1"/>
  <c r="DD130" i="23" s="1"/>
  <c r="AB130" i="23"/>
  <c r="AK130" i="23"/>
  <c r="C130" i="23"/>
  <c r="J137" i="23"/>
  <c r="CA137" i="23" s="1"/>
  <c r="V137" i="23"/>
  <c r="J142" i="23"/>
  <c r="CA142" i="23" s="1"/>
  <c r="AJ142" i="23"/>
  <c r="I128" i="23"/>
  <c r="BZ128" i="23" s="1"/>
  <c r="AL128" i="23"/>
  <c r="E128" i="23"/>
  <c r="G128" i="23"/>
  <c r="D128" i="23"/>
  <c r="P128" i="23"/>
  <c r="CW128" i="23" s="1"/>
  <c r="DB128" i="23" s="1"/>
  <c r="DE128" i="23" s="1"/>
  <c r="AE128" i="23"/>
  <c r="L128" i="23"/>
  <c r="CC128" i="23" s="1"/>
  <c r="CG128" i="23" s="1"/>
  <c r="Y134" i="23"/>
  <c r="W134" i="23"/>
  <c r="S134" i="23"/>
  <c r="CZ134" i="23" s="1"/>
  <c r="AI134" i="23"/>
  <c r="F134" i="23"/>
  <c r="AK134" i="23"/>
  <c r="R134" i="23"/>
  <c r="CY134" i="23" s="1"/>
  <c r="Q134" i="23"/>
  <c r="CX134" i="23" s="1"/>
  <c r="V134" i="23"/>
  <c r="AL134" i="23"/>
  <c r="U139" i="23"/>
  <c r="AC139" i="23"/>
  <c r="C139" i="23"/>
  <c r="AK139" i="23"/>
  <c r="O139" i="23"/>
  <c r="CV139" i="23" s="1"/>
  <c r="N139" i="23"/>
  <c r="CE139" i="23" s="1"/>
  <c r="W139" i="23"/>
  <c r="G139" i="23"/>
  <c r="AF139" i="23"/>
  <c r="T137" i="23"/>
  <c r="DA137" i="23" s="1"/>
  <c r="DD137" i="23" s="1"/>
  <c r="X137" i="23"/>
  <c r="AH137" i="23"/>
  <c r="AE137" i="23"/>
  <c r="Z137" i="23"/>
  <c r="U137" i="23"/>
  <c r="F137" i="23"/>
  <c r="M137" i="23"/>
  <c r="CD137" i="23" s="1"/>
  <c r="I137" i="23"/>
  <c r="BZ137" i="23" s="1"/>
  <c r="T142" i="23"/>
  <c r="DA142" i="23" s="1"/>
  <c r="AF142" i="23"/>
  <c r="AE142" i="23"/>
  <c r="R142" i="23"/>
  <c r="CY142" i="23" s="1"/>
  <c r="F142" i="23"/>
  <c r="M142" i="23"/>
  <c r="CD142" i="23" s="1"/>
  <c r="AK142" i="23"/>
  <c r="K142" i="23"/>
  <c r="CB142" i="23" s="1"/>
  <c r="AH142" i="23"/>
  <c r="I134" i="23"/>
  <c r="BZ134" i="23" s="1"/>
  <c r="U134" i="23"/>
  <c r="AB134" i="23"/>
  <c r="AH134" i="23"/>
  <c r="G134" i="23"/>
  <c r="AA134" i="23"/>
  <c r="AD134" i="23"/>
  <c r="X134" i="23"/>
  <c r="M134" i="23"/>
  <c r="CD134" i="23" s="1"/>
  <c r="R139" i="23"/>
  <c r="CY139" i="23" s="1"/>
  <c r="DC139" i="23" s="1"/>
  <c r="K139" i="23"/>
  <c r="CB139" i="23" s="1"/>
  <c r="X139" i="23"/>
  <c r="D139" i="23"/>
  <c r="AE139" i="23"/>
  <c r="AS139" i="23"/>
  <c r="H139" i="23"/>
  <c r="I139" i="23"/>
  <c r="BZ139" i="23" s="1"/>
  <c r="V139" i="23"/>
  <c r="W137" i="23"/>
  <c r="K137" i="23"/>
  <c r="CB137" i="23" s="1"/>
  <c r="AL137" i="23"/>
  <c r="AG137" i="23"/>
  <c r="O137" i="23"/>
  <c r="CV137" i="23" s="1"/>
  <c r="G137" i="23"/>
  <c r="AC137" i="23"/>
  <c r="H137" i="23"/>
  <c r="AF137" i="23"/>
  <c r="AS137" i="23"/>
  <c r="U142" i="23"/>
  <c r="AB142" i="23"/>
  <c r="O142" i="23"/>
  <c r="CV142" i="23" s="1"/>
  <c r="W142" i="23"/>
  <c r="P142" i="23"/>
  <c r="CW142" i="23" s="1"/>
  <c r="Z142" i="23"/>
  <c r="Q142" i="23"/>
  <c r="CX142" i="23" s="1"/>
  <c r="AC142" i="23"/>
  <c r="Y142" i="23"/>
  <c r="G142" i="23"/>
  <c r="D134" i="23"/>
  <c r="AS134" i="23"/>
  <c r="T134" i="23"/>
  <c r="DA134" i="23" s="1"/>
  <c r="DD134" i="23" s="1"/>
  <c r="N134" i="23"/>
  <c r="CE134" i="23" s="1"/>
  <c r="AG134" i="23"/>
  <c r="Z134" i="23"/>
  <c r="L134" i="23"/>
  <c r="CC134" i="23" s="1"/>
  <c r="CG134" i="23" s="1"/>
  <c r="J134" i="23"/>
  <c r="CA134" i="23" s="1"/>
  <c r="S139" i="23"/>
  <c r="CZ139" i="23" s="1"/>
  <c r="AB139" i="23"/>
  <c r="M139" i="23"/>
  <c r="CD139" i="23" s="1"/>
  <c r="AA139" i="23"/>
  <c r="T139" i="23"/>
  <c r="DA139" i="23" s="1"/>
  <c r="DD139" i="23" s="1"/>
  <c r="AL139" i="23"/>
  <c r="AH139" i="23"/>
  <c r="P139" i="23"/>
  <c r="CW139" i="23" s="1"/>
  <c r="DB139" i="23" s="1"/>
  <c r="Q137" i="23"/>
  <c r="CX137" i="23" s="1"/>
  <c r="AJ137" i="23"/>
  <c r="Y137" i="23"/>
  <c r="AD137" i="23"/>
  <c r="AA137" i="23"/>
  <c r="L137" i="23"/>
  <c r="CC137" i="23" s="1"/>
  <c r="CG137" i="23" s="1"/>
  <c r="AB137" i="23"/>
  <c r="R137" i="23"/>
  <c r="CY137" i="23" s="1"/>
  <c r="I142" i="23"/>
  <c r="BZ142" i="23" s="1"/>
  <c r="H142" i="23"/>
  <c r="N142" i="23"/>
  <c r="CE142" i="23" s="1"/>
  <c r="CH142" i="23" s="1"/>
  <c r="S142" i="23"/>
  <c r="CZ142" i="23" s="1"/>
  <c r="D142" i="23"/>
  <c r="AS142" i="23"/>
  <c r="AA142" i="23"/>
  <c r="V142" i="23"/>
  <c r="AC125" i="23"/>
  <c r="E125" i="23"/>
  <c r="R125" i="23"/>
  <c r="CY125" i="23" s="1"/>
  <c r="Y125" i="23"/>
  <c r="M125" i="23"/>
  <c r="CD125" i="23" s="1"/>
  <c r="K125" i="23"/>
  <c r="CB125" i="23" s="1"/>
  <c r="AS125" i="23"/>
  <c r="T125" i="23"/>
  <c r="DA125" i="23" s="1"/>
  <c r="DD125" i="23" s="1"/>
  <c r="H125" i="23"/>
  <c r="K143" i="23"/>
  <c r="CB143" i="23" s="1"/>
  <c r="O143" i="23"/>
  <c r="CV143" i="23" s="1"/>
  <c r="Y143" i="23"/>
  <c r="U143" i="23"/>
  <c r="AF143" i="23"/>
  <c r="E143" i="23"/>
  <c r="AH143" i="23"/>
  <c r="AB143" i="23"/>
  <c r="H143" i="23"/>
  <c r="AC143" i="23"/>
  <c r="Q132" i="23"/>
  <c r="CX132" i="23" s="1"/>
  <c r="K132" i="23"/>
  <c r="CB132" i="23" s="1"/>
  <c r="F132" i="23"/>
  <c r="L132" i="23"/>
  <c r="CC132" i="23" s="1"/>
  <c r="CG132" i="23" s="1"/>
  <c r="D132" i="23"/>
  <c r="AB132" i="23"/>
  <c r="N132" i="23"/>
  <c r="CE132" i="23" s="1"/>
  <c r="AA132" i="23"/>
  <c r="W132" i="23"/>
  <c r="AI132" i="23"/>
  <c r="G125" i="23"/>
  <c r="U125" i="23"/>
  <c r="AE125" i="23"/>
  <c r="AH125" i="23"/>
  <c r="C125" i="23"/>
  <c r="Q125" i="23"/>
  <c r="CX125" i="23" s="1"/>
  <c r="W125" i="23"/>
  <c r="AG125" i="23"/>
  <c r="AK125" i="23"/>
  <c r="W143" i="23"/>
  <c r="P143" i="23"/>
  <c r="CW143" i="23" s="1"/>
  <c r="X143" i="23"/>
  <c r="Q143" i="23"/>
  <c r="CX143" i="23" s="1"/>
  <c r="AL143" i="23"/>
  <c r="D143" i="23"/>
  <c r="AD143" i="23"/>
  <c r="AK143" i="23"/>
  <c r="G143" i="23"/>
  <c r="G132" i="23"/>
  <c r="AH132" i="23"/>
  <c r="V132" i="23"/>
  <c r="AD132" i="23"/>
  <c r="AC132" i="23"/>
  <c r="U132" i="23"/>
  <c r="X132" i="23"/>
  <c r="AL132" i="23"/>
  <c r="AK132" i="23"/>
  <c r="O125" i="23"/>
  <c r="CV125" i="23" s="1"/>
  <c r="V125" i="23"/>
  <c r="AL125" i="23"/>
  <c r="J125" i="23"/>
  <c r="CA125" i="23" s="1"/>
  <c r="CF125" i="23" s="1"/>
  <c r="AD125" i="23"/>
  <c r="AB125" i="23"/>
  <c r="Z125" i="23"/>
  <c r="AI125" i="23"/>
  <c r="Z143" i="23"/>
  <c r="S143" i="23"/>
  <c r="CZ143" i="23" s="1"/>
  <c r="AS143" i="23"/>
  <c r="AG143" i="23"/>
  <c r="AI143" i="23"/>
  <c r="M143" i="23"/>
  <c r="CD143" i="23" s="1"/>
  <c r="R143" i="23"/>
  <c r="CY143" i="23" s="1"/>
  <c r="DC143" i="23" s="1"/>
  <c r="AJ143" i="23"/>
  <c r="P132" i="23"/>
  <c r="CW132" i="23" s="1"/>
  <c r="DB132" i="23" s="1"/>
  <c r="S132" i="23"/>
  <c r="CZ132" i="23" s="1"/>
  <c r="AJ132" i="23"/>
  <c r="T132" i="23"/>
  <c r="DA132" i="23" s="1"/>
  <c r="AE132" i="23"/>
  <c r="M132" i="23"/>
  <c r="CD132" i="23" s="1"/>
  <c r="C132" i="23"/>
  <c r="AF132" i="23"/>
  <c r="DE173" i="23"/>
  <c r="DC125" i="23" l="1"/>
  <c r="DB142" i="23"/>
  <c r="DB137" i="23"/>
  <c r="CG139" i="23"/>
  <c r="DB135" i="23"/>
  <c r="DC132" i="23"/>
  <c r="CG125" i="23"/>
  <c r="DC127" i="23"/>
  <c r="CI127" i="23"/>
  <c r="DE136" i="23"/>
  <c r="CH137" i="23"/>
  <c r="CI173" i="23"/>
  <c r="DE126" i="23"/>
  <c r="DE171" i="23"/>
  <c r="CH132" i="23"/>
  <c r="DD142" i="23"/>
  <c r="CF137" i="23"/>
  <c r="CI137" i="23" s="1"/>
  <c r="DC124" i="23"/>
  <c r="DE124" i="23" s="1"/>
  <c r="DC140" i="23"/>
  <c r="DC129" i="23"/>
  <c r="DB133" i="23"/>
  <c r="DC138" i="23"/>
  <c r="DB138" i="23"/>
  <c r="DE138" i="23" s="1"/>
  <c r="CH138" i="23"/>
  <c r="DC135" i="23"/>
  <c r="CH143" i="23"/>
  <c r="CF132" i="23"/>
  <c r="CI132" i="23" s="1"/>
  <c r="CH130" i="23"/>
  <c r="DB127" i="23"/>
  <c r="DE127" i="23" s="1"/>
  <c r="DD140" i="23"/>
  <c r="CH124" i="23"/>
  <c r="DC142" i="23"/>
  <c r="CH139" i="23"/>
  <c r="CF128" i="23"/>
  <c r="CI128" i="23" s="1"/>
  <c r="CG142" i="23"/>
  <c r="CF129" i="23"/>
  <c r="CG129" i="23"/>
  <c r="DD138" i="23"/>
  <c r="CG135" i="23"/>
  <c r="CI135" i="23" s="1"/>
  <c r="CG143" i="23"/>
  <c r="CF143" i="23"/>
  <c r="CI143" i="23" s="1"/>
  <c r="CG124" i="23"/>
  <c r="CI124" i="23" s="1"/>
  <c r="DC130" i="23"/>
  <c r="DE130" i="23" s="1"/>
  <c r="DD143" i="23"/>
  <c r="DB140" i="23"/>
  <c r="DE140" i="23" s="1"/>
  <c r="DC131" i="23"/>
  <c r="CF141" i="23"/>
  <c r="CI141" i="23" s="1"/>
  <c r="CI187" i="23"/>
  <c r="DE176" i="23"/>
  <c r="DE189" i="23"/>
  <c r="DE132" i="23"/>
  <c r="DD132" i="23"/>
  <c r="CI125" i="23"/>
  <c r="DB143" i="23"/>
  <c r="DE143" i="23" s="1"/>
  <c r="DC137" i="23"/>
  <c r="DE139" i="23"/>
  <c r="CF134" i="23"/>
  <c r="CI134" i="23" s="1"/>
  <c r="CH134" i="23"/>
  <c r="DC134" i="23"/>
  <c r="DE134" i="23" s="1"/>
  <c r="CF142" i="23"/>
  <c r="CI142" i="23" s="1"/>
  <c r="CF139" i="23"/>
  <c r="CI139" i="23" s="1"/>
  <c r="DB131" i="23"/>
  <c r="DC133" i="23"/>
  <c r="CF133" i="23"/>
  <c r="CI133" i="23" s="1"/>
  <c r="DB129" i="23"/>
  <c r="DE129" i="23" s="1"/>
  <c r="CF138" i="23"/>
  <c r="CI138" i="23" s="1"/>
  <c r="DB125" i="23"/>
  <c r="DE125" i="23" s="1"/>
  <c r="CG130" i="23"/>
  <c r="CI130" i="23" s="1"/>
  <c r="DD131" i="23"/>
  <c r="CF136" i="23"/>
  <c r="CH136" i="23"/>
  <c r="DB141" i="23"/>
  <c r="DE141" i="23" s="1"/>
  <c r="CI175" i="23"/>
  <c r="CI176" i="23"/>
  <c r="CH152" i="23"/>
  <c r="DD79" i="23"/>
  <c r="DC82" i="23"/>
  <c r="DE61" i="23"/>
  <c r="CG152" i="23"/>
  <c r="DD83" i="23"/>
  <c r="DE67" i="23"/>
  <c r="CI74" i="23"/>
  <c r="CF150" i="23"/>
  <c r="C45" i="23"/>
  <c r="E45" i="23"/>
  <c r="DE71" i="23"/>
  <c r="CI65" i="23"/>
  <c r="CI61" i="23"/>
  <c r="CI76" i="23"/>
  <c r="DB154" i="23"/>
  <c r="DE68" i="23"/>
  <c r="CF160" i="23"/>
  <c r="DC165" i="23"/>
  <c r="CG157" i="23"/>
  <c r="DC154" i="23"/>
  <c r="CF154" i="23"/>
  <c r="DE69" i="23"/>
  <c r="N45" i="23"/>
  <c r="CE45" i="23" s="1"/>
  <c r="O45" i="23"/>
  <c r="CV45" i="23" s="1"/>
  <c r="DB164" i="23"/>
  <c r="DD160" i="23"/>
  <c r="DC167" i="23"/>
  <c r="DE167" i="23" s="1"/>
  <c r="CF155" i="23"/>
  <c r="CH165" i="23"/>
  <c r="DB157" i="23"/>
  <c r="N47" i="23"/>
  <c r="CE47" i="23" s="1"/>
  <c r="CH47" i="23" s="1"/>
  <c r="H47" i="23"/>
  <c r="AG49" i="23"/>
  <c r="AL49" i="23"/>
  <c r="DE74" i="23"/>
  <c r="CI71" i="23"/>
  <c r="CI68" i="23"/>
  <c r="CI59" i="23"/>
  <c r="DE76" i="23"/>
  <c r="X49" i="23"/>
  <c r="O49" i="23"/>
  <c r="CV49" i="23" s="1"/>
  <c r="DE65" i="23"/>
  <c r="Q45" i="23"/>
  <c r="CX45" i="23" s="1"/>
  <c r="X45" i="23"/>
  <c r="AK45" i="23"/>
  <c r="P45" i="23"/>
  <c r="CW45" i="23" s="1"/>
  <c r="N49" i="23"/>
  <c r="CE49" i="23" s="1"/>
  <c r="CI64" i="23"/>
  <c r="CI72" i="23"/>
  <c r="AS45" i="23"/>
  <c r="D45" i="23"/>
  <c r="DE70" i="23"/>
  <c r="DC166" i="23"/>
  <c r="CF166" i="23"/>
  <c r="CG164" i="23"/>
  <c r="CG160" i="23"/>
  <c r="DD158" i="23"/>
  <c r="CG158" i="23"/>
  <c r="CG163" i="23"/>
  <c r="DE73" i="23"/>
  <c r="DE57" i="23"/>
  <c r="DB151" i="23"/>
  <c r="DC151" i="23"/>
  <c r="CG150" i="23"/>
  <c r="CH159" i="23"/>
  <c r="DB153" i="23"/>
  <c r="DB149" i="23"/>
  <c r="DE64" i="23"/>
  <c r="CI67" i="23"/>
  <c r="DE66" i="23"/>
  <c r="DE62" i="23"/>
  <c r="CI69" i="23"/>
  <c r="U46" i="23"/>
  <c r="DB168" i="23"/>
  <c r="CH168" i="23"/>
  <c r="CF151" i="23"/>
  <c r="DD166" i="23"/>
  <c r="CG166" i="23"/>
  <c r="DB166" i="23"/>
  <c r="CG159" i="23"/>
  <c r="DB159" i="23"/>
  <c r="CG153" i="23"/>
  <c r="CH153" i="23"/>
  <c r="CF153" i="23"/>
  <c r="DD153" i="23"/>
  <c r="DC153" i="23"/>
  <c r="DB156" i="23"/>
  <c r="DD164" i="23"/>
  <c r="DC161" i="23"/>
  <c r="DD161" i="23"/>
  <c r="CG161" i="23"/>
  <c r="DC160" i="23"/>
  <c r="DB160" i="23"/>
  <c r="CH167" i="23"/>
  <c r="CF167" i="23"/>
  <c r="CF162" i="23"/>
  <c r="DC162" i="23"/>
  <c r="CH162" i="23"/>
  <c r="DB165" i="23"/>
  <c r="DD157" i="23"/>
  <c r="CH158" i="23"/>
  <c r="CH154" i="23"/>
  <c r="CI63" i="23"/>
  <c r="DE58" i="23"/>
  <c r="CI57" i="23"/>
  <c r="CI58" i="23"/>
  <c r="CI66" i="23"/>
  <c r="CI75" i="23"/>
  <c r="DC158" i="23"/>
  <c r="DD152" i="23"/>
  <c r="CF152" i="23"/>
  <c r="DC152" i="23"/>
  <c r="DD168" i="23"/>
  <c r="CH151" i="23"/>
  <c r="DC150" i="23"/>
  <c r="DE150" i="23" s="1"/>
  <c r="DC159" i="23"/>
  <c r="DD159" i="23"/>
  <c r="CH155" i="23"/>
  <c r="CG165" i="23"/>
  <c r="DD165" i="23"/>
  <c r="DD154" i="23"/>
  <c r="DE75" i="23"/>
  <c r="CH149" i="23"/>
  <c r="CG149" i="23"/>
  <c r="CF149" i="23"/>
  <c r="CH156" i="23"/>
  <c r="CF164" i="23"/>
  <c r="CF161" i="23"/>
  <c r="CH161" i="23"/>
  <c r="DB161" i="23"/>
  <c r="CG167" i="23"/>
  <c r="DB162" i="23"/>
  <c r="DD162" i="23"/>
  <c r="DB155" i="23"/>
  <c r="CG155" i="23"/>
  <c r="DC155" i="23"/>
  <c r="CF157" i="23"/>
  <c r="DB158" i="23"/>
  <c r="DB163" i="23"/>
  <c r="DD163" i="23"/>
  <c r="DB152" i="23"/>
  <c r="CG151" i="23"/>
  <c r="CH166" i="23"/>
  <c r="CH150" i="23"/>
  <c r="DC149" i="23"/>
  <c r="DD156" i="23"/>
  <c r="DC156" i="23"/>
  <c r="CG156" i="23"/>
  <c r="CF156" i="23"/>
  <c r="DC164" i="23"/>
  <c r="CH164" i="23"/>
  <c r="DD155" i="23"/>
  <c r="CF165" i="23"/>
  <c r="CF158" i="23"/>
  <c r="CF163" i="23"/>
  <c r="CI73" i="23"/>
  <c r="CI62" i="23"/>
  <c r="CI70" i="23"/>
  <c r="DE72" i="23"/>
  <c r="CG168" i="23"/>
  <c r="DC168" i="23"/>
  <c r="CH163" i="23"/>
  <c r="DC163" i="23"/>
  <c r="DE63" i="23"/>
  <c r="DE59" i="23"/>
  <c r="DB96" i="23"/>
  <c r="CH95" i="23"/>
  <c r="CG88" i="23"/>
  <c r="CF96" i="23"/>
  <c r="DB79" i="23"/>
  <c r="DD88" i="23"/>
  <c r="CG95" i="23"/>
  <c r="DB95" i="23"/>
  <c r="CF95" i="23"/>
  <c r="CF79" i="23"/>
  <c r="CG79" i="23"/>
  <c r="CH79" i="23"/>
  <c r="DC87" i="23"/>
  <c r="DC86" i="23"/>
  <c r="DB86" i="23"/>
  <c r="CF83" i="23"/>
  <c r="CF91" i="23"/>
  <c r="DB88" i="23"/>
  <c r="DC81" i="23"/>
  <c r="DB89" i="23"/>
  <c r="DD91" i="23"/>
  <c r="DD92" i="23"/>
  <c r="DC97" i="23"/>
  <c r="CH97" i="23"/>
  <c r="DC96" i="23"/>
  <c r="CF92" i="23"/>
  <c r="CH88" i="23"/>
  <c r="DC88" i="23"/>
  <c r="CF84" i="23"/>
  <c r="DC80" i="23"/>
  <c r="CF78" i="23"/>
  <c r="DB91" i="23"/>
  <c r="DD85" i="23"/>
  <c r="DC83" i="23"/>
  <c r="CF93" i="23"/>
  <c r="CG96" i="23"/>
  <c r="CH91" i="23"/>
  <c r="CG87" i="23"/>
  <c r="CH85" i="23"/>
  <c r="CF94" i="23"/>
  <c r="DD87" i="23"/>
  <c r="DD86" i="23"/>
  <c r="CG86" i="23"/>
  <c r="CH81" i="23"/>
  <c r="DD93" i="23"/>
  <c r="CF80" i="23"/>
  <c r="DB97" i="23"/>
  <c r="CH96" i="23"/>
  <c r="DD94" i="23"/>
  <c r="CG94" i="23"/>
  <c r="DC79" i="23"/>
  <c r="CG85" i="23"/>
  <c r="CF85" i="23"/>
  <c r="CH83" i="23"/>
  <c r="CG83" i="23"/>
  <c r="DB78" i="23"/>
  <c r="DC78" i="23"/>
  <c r="CG91" i="23"/>
  <c r="DB92" i="23"/>
  <c r="CG92" i="23"/>
  <c r="CF81" i="23"/>
  <c r="DD84" i="23"/>
  <c r="CF89" i="23"/>
  <c r="CH80" i="23"/>
  <c r="CF97" i="23"/>
  <c r="CF82" i="23"/>
  <c r="DC90" i="23"/>
  <c r="DD95" i="23"/>
  <c r="DC95" i="23"/>
  <c r="CH86" i="23"/>
  <c r="CG78" i="23"/>
  <c r="DB81" i="23"/>
  <c r="DB84" i="23"/>
  <c r="DD89" i="23"/>
  <c r="CH93" i="23"/>
  <c r="DC93" i="23"/>
  <c r="CG80" i="23"/>
  <c r="DB82" i="23"/>
  <c r="DD96" i="23"/>
  <c r="CF90" i="23"/>
  <c r="CG90" i="23"/>
  <c r="DD90" i="23"/>
  <c r="CH90" i="23"/>
  <c r="DB94" i="23"/>
  <c r="DC94" i="23"/>
  <c r="DB87" i="23"/>
  <c r="CH87" i="23"/>
  <c r="DC85" i="23"/>
  <c r="DB85" i="23"/>
  <c r="CF86" i="23"/>
  <c r="DB83" i="23"/>
  <c r="CH78" i="23"/>
  <c r="DC91" i="23"/>
  <c r="CH92" i="23"/>
  <c r="DC92" i="23"/>
  <c r="CF88" i="23"/>
  <c r="CG81" i="23"/>
  <c r="DC84" i="23"/>
  <c r="CH84" i="23"/>
  <c r="CH89" i="23"/>
  <c r="CG93" i="23"/>
  <c r="DB80" i="23"/>
  <c r="DD80" i="23"/>
  <c r="CG97" i="23"/>
  <c r="DD97" i="23"/>
  <c r="DD82" i="23"/>
  <c r="CH82" i="23"/>
  <c r="Z45" i="23"/>
  <c r="S45" i="23"/>
  <c r="CZ45" i="23" s="1"/>
  <c r="AA45" i="23"/>
  <c r="AI45" i="23"/>
  <c r="J45" i="23"/>
  <c r="CA45" i="23" s="1"/>
  <c r="AE45" i="23"/>
  <c r="V45" i="23"/>
  <c r="H45" i="23"/>
  <c r="AG45" i="23"/>
  <c r="Q49" i="23"/>
  <c r="CX49" i="23" s="1"/>
  <c r="AA49" i="23"/>
  <c r="K49" i="23"/>
  <c r="CB49" i="23" s="1"/>
  <c r="I49" i="23"/>
  <c r="BZ49" i="23" s="1"/>
  <c r="L49" i="23"/>
  <c r="CC49" i="23" s="1"/>
  <c r="H49" i="23"/>
  <c r="T49" i="23"/>
  <c r="DA49" i="23" s="1"/>
  <c r="AK49" i="23"/>
  <c r="AE49" i="23"/>
  <c r="J49" i="23"/>
  <c r="CA49" i="23" s="1"/>
  <c r="Z49" i="23"/>
  <c r="AH38" i="23"/>
  <c r="V46" i="23"/>
  <c r="W45" i="23"/>
  <c r="I45" i="23"/>
  <c r="BZ45" i="23" s="1"/>
  <c r="U45" i="23"/>
  <c r="AH45" i="23"/>
  <c r="F45" i="23"/>
  <c r="AL45" i="23"/>
  <c r="L45" i="23"/>
  <c r="CC45" i="23" s="1"/>
  <c r="Y49" i="23"/>
  <c r="AS49" i="23"/>
  <c r="AF49" i="23"/>
  <c r="M49" i="23"/>
  <c r="CD49" i="23" s="1"/>
  <c r="C49" i="23"/>
  <c r="AA46" i="23"/>
  <c r="I47" i="23"/>
  <c r="BZ47" i="23" s="1"/>
  <c r="AL47" i="23"/>
  <c r="AA47" i="23"/>
  <c r="U38" i="23"/>
  <c r="AF45" i="23"/>
  <c r="M45" i="23"/>
  <c r="CD45" i="23" s="1"/>
  <c r="AJ45" i="23"/>
  <c r="R45" i="23"/>
  <c r="CY45" i="23" s="1"/>
  <c r="K45" i="23"/>
  <c r="CB45" i="23" s="1"/>
  <c r="AD45" i="23"/>
  <c r="G45" i="23"/>
  <c r="AB45" i="23"/>
  <c r="Y45" i="23"/>
  <c r="T46" i="23"/>
  <c r="DA46" i="23" s="1"/>
  <c r="O46" i="23"/>
  <c r="CV46" i="23" s="1"/>
  <c r="K46" i="23"/>
  <c r="CB46" i="23" s="1"/>
  <c r="AG47" i="23"/>
  <c r="AH47" i="23"/>
  <c r="O47" i="23"/>
  <c r="CV47" i="23" s="1"/>
  <c r="T47" i="23"/>
  <c r="DA47" i="23" s="1"/>
  <c r="X38" i="23"/>
  <c r="AG38" i="23"/>
  <c r="F38" i="23"/>
  <c r="P49" i="23"/>
  <c r="CW49" i="23" s="1"/>
  <c r="S46" i="23"/>
  <c r="CZ46" i="23" s="1"/>
  <c r="C47" i="23"/>
  <c r="L47" i="23"/>
  <c r="CC47" i="23" s="1"/>
  <c r="C38" i="23"/>
  <c r="M38" i="23"/>
  <c r="CD38" i="23" s="1"/>
  <c r="R38" i="23"/>
  <c r="CY38" i="23" s="1"/>
  <c r="N38" i="23"/>
  <c r="CE38" i="23" s="1"/>
  <c r="X47" i="23"/>
  <c r="E46" i="23"/>
  <c r="AK46" i="23"/>
  <c r="AS46" i="23"/>
  <c r="AF46" i="23"/>
  <c r="S47" i="23"/>
  <c r="CZ47" i="23" s="1"/>
  <c r="W47" i="23"/>
  <c r="AI38" i="23"/>
  <c r="J38" i="23"/>
  <c r="CA38" i="23" s="1"/>
  <c r="L38" i="23"/>
  <c r="CC38" i="23" s="1"/>
  <c r="AC46" i="23"/>
  <c r="G38" i="23"/>
  <c r="AI49" i="23"/>
  <c r="AC49" i="23"/>
  <c r="D49" i="23"/>
  <c r="AH49" i="23"/>
  <c r="E49" i="23"/>
  <c r="V49" i="23"/>
  <c r="AD49" i="23"/>
  <c r="G49" i="23"/>
  <c r="T45" i="23"/>
  <c r="DA45" i="23" s="1"/>
  <c r="F49" i="23"/>
  <c r="R49" i="23"/>
  <c r="CY49" i="23" s="1"/>
  <c r="W49" i="23"/>
  <c r="S49" i="23"/>
  <c r="CZ49" i="23" s="1"/>
  <c r="U49" i="23"/>
  <c r="AJ49" i="23"/>
  <c r="M50" i="23"/>
  <c r="CD50" i="23" s="1"/>
  <c r="N41" i="23"/>
  <c r="CE41" i="23" s="1"/>
  <c r="AC41" i="23"/>
  <c r="AG41" i="23"/>
  <c r="AH41" i="23"/>
  <c r="AK41" i="23"/>
  <c r="V41" i="23"/>
  <c r="AA41" i="23"/>
  <c r="M41" i="23"/>
  <c r="CD41" i="23" s="1"/>
  <c r="AS41" i="23"/>
  <c r="AI33" i="23"/>
  <c r="X41" i="23"/>
  <c r="H41" i="23"/>
  <c r="U41" i="23"/>
  <c r="AF41" i="23"/>
  <c r="J41" i="23"/>
  <c r="CA41" i="23" s="1"/>
  <c r="R41" i="23"/>
  <c r="CY41" i="23" s="1"/>
  <c r="P41" i="23"/>
  <c r="CW41" i="23" s="1"/>
  <c r="F41" i="23"/>
  <c r="S33" i="23"/>
  <c r="CZ33" i="23" s="1"/>
  <c r="Y33" i="23"/>
  <c r="R33" i="23"/>
  <c r="CY33" i="23" s="1"/>
  <c r="AD41" i="23"/>
  <c r="F33" i="23"/>
  <c r="X33" i="23"/>
  <c r="H33" i="23"/>
  <c r="AE33" i="23"/>
  <c r="J33" i="23"/>
  <c r="CA33" i="23" s="1"/>
  <c r="CF33" i="23" s="1"/>
  <c r="AB41" i="23"/>
  <c r="I41" i="23"/>
  <c r="BZ41" i="23" s="1"/>
  <c r="K41" i="23"/>
  <c r="CB41" i="23" s="1"/>
  <c r="W41" i="23"/>
  <c r="C41" i="23"/>
  <c r="T41" i="23"/>
  <c r="DA41" i="23" s="1"/>
  <c r="O41" i="23"/>
  <c r="CV41" i="23" s="1"/>
  <c r="Z41" i="23"/>
  <c r="E41" i="23"/>
  <c r="AE41" i="23"/>
  <c r="D41" i="23"/>
  <c r="S41" i="23"/>
  <c r="CZ41" i="23" s="1"/>
  <c r="AJ41" i="23"/>
  <c r="Y41" i="23"/>
  <c r="L41" i="23"/>
  <c r="CC41" i="23" s="1"/>
  <c r="CG41" i="23" s="1"/>
  <c r="AI41" i="23"/>
  <c r="Q41" i="23"/>
  <c r="CX41" i="23" s="1"/>
  <c r="AL41" i="23"/>
  <c r="AA33" i="23"/>
  <c r="AG33" i="23"/>
  <c r="L33" i="23"/>
  <c r="CC33" i="23" s="1"/>
  <c r="D39" i="23"/>
  <c r="L46" i="23"/>
  <c r="CC46" i="23" s="1"/>
  <c r="G46" i="23"/>
  <c r="AE46" i="23"/>
  <c r="C46" i="23"/>
  <c r="AD46" i="23"/>
  <c r="AF47" i="23"/>
  <c r="AG48" i="23"/>
  <c r="AJ47" i="23"/>
  <c r="G47" i="23"/>
  <c r="I38" i="23"/>
  <c r="BZ38" i="23" s="1"/>
  <c r="Z38" i="23"/>
  <c r="O38" i="23"/>
  <c r="CV38" i="23" s="1"/>
  <c r="K38" i="23"/>
  <c r="CB38" i="23" s="1"/>
  <c r="Q33" i="23"/>
  <c r="CX33" i="23" s="1"/>
  <c r="N33" i="23"/>
  <c r="CE33" i="23" s="1"/>
  <c r="AD47" i="23"/>
  <c r="C33" i="23"/>
  <c r="AH33" i="23"/>
  <c r="Z50" i="23"/>
  <c r="L44" i="23"/>
  <c r="CC44" i="23" s="1"/>
  <c r="U40" i="23"/>
  <c r="V32" i="23"/>
  <c r="AH50" i="23"/>
  <c r="AK44" i="23"/>
  <c r="N50" i="23"/>
  <c r="CE50" i="23" s="1"/>
  <c r="X40" i="23"/>
  <c r="AS40" i="23"/>
  <c r="J44" i="23"/>
  <c r="CA44" i="23" s="1"/>
  <c r="P48" i="23"/>
  <c r="CW48" i="23" s="1"/>
  <c r="W46" i="23"/>
  <c r="AI46" i="23"/>
  <c r="I46" i="23"/>
  <c r="BZ46" i="23" s="1"/>
  <c r="CF46" i="23" s="1"/>
  <c r="R46" i="23"/>
  <c r="CY46" i="23" s="1"/>
  <c r="H46" i="23"/>
  <c r="AL46" i="23"/>
  <c r="N46" i="23"/>
  <c r="CE46" i="23" s="1"/>
  <c r="AJ46" i="23"/>
  <c r="F46" i="23"/>
  <c r="D40" i="23"/>
  <c r="E47" i="23"/>
  <c r="J47" i="23"/>
  <c r="CA47" i="23" s="1"/>
  <c r="Q48" i="23"/>
  <c r="CX48" i="23" s="1"/>
  <c r="P47" i="23"/>
  <c r="CW47" i="23" s="1"/>
  <c r="AE44" i="23"/>
  <c r="K47" i="23"/>
  <c r="CB47" i="23" s="1"/>
  <c r="Y47" i="23"/>
  <c r="AC47" i="23"/>
  <c r="Q38" i="23"/>
  <c r="CX38" i="23" s="1"/>
  <c r="AE38" i="23"/>
  <c r="D38" i="23"/>
  <c r="AS38" i="23"/>
  <c r="H38" i="23"/>
  <c r="AB38" i="23"/>
  <c r="AB32" i="23"/>
  <c r="Y38" i="23"/>
  <c r="AF38" i="23"/>
  <c r="M48" i="23"/>
  <c r="CD48" i="23" s="1"/>
  <c r="CH48" i="23" s="1"/>
  <c r="AB46" i="23"/>
  <c r="W38" i="23"/>
  <c r="AA38" i="23"/>
  <c r="E38" i="23"/>
  <c r="AK33" i="23"/>
  <c r="G33" i="23"/>
  <c r="U33" i="23"/>
  <c r="AJ33" i="23"/>
  <c r="Q47" i="23"/>
  <c r="CX47" i="23" s="1"/>
  <c r="T33" i="23"/>
  <c r="DA33" i="23" s="1"/>
  <c r="AF33" i="23"/>
  <c r="M33" i="23"/>
  <c r="CD33" i="23" s="1"/>
  <c r="P33" i="23"/>
  <c r="CW33" i="23" s="1"/>
  <c r="AD33" i="23"/>
  <c r="AD38" i="23"/>
  <c r="Z33" i="23"/>
  <c r="V47" i="23"/>
  <c r="AF50" i="23"/>
  <c r="V44" i="23"/>
  <c r="AL48" i="23"/>
  <c r="F32" i="23"/>
  <c r="AC44" i="23"/>
  <c r="Z46" i="23"/>
  <c r="D46" i="23"/>
  <c r="AH46" i="23"/>
  <c r="X46" i="23"/>
  <c r="Q46" i="23"/>
  <c r="CX46" i="23" s="1"/>
  <c r="Y46" i="23"/>
  <c r="AG46" i="23"/>
  <c r="M46" i="23"/>
  <c r="CD46" i="23" s="1"/>
  <c r="C40" i="23"/>
  <c r="R47" i="23"/>
  <c r="CY47" i="23" s="1"/>
  <c r="U47" i="23"/>
  <c r="Z47" i="23"/>
  <c r="AB47" i="23"/>
  <c r="P44" i="23"/>
  <c r="CW44" i="23" s="1"/>
  <c r="AE47" i="23"/>
  <c r="F47" i="23"/>
  <c r="AG44" i="23"/>
  <c r="D47" i="23"/>
  <c r="E32" i="23"/>
  <c r="AK38" i="23"/>
  <c r="P38" i="23"/>
  <c r="CW38" i="23" s="1"/>
  <c r="DB38" i="23" s="1"/>
  <c r="AJ32" i="23"/>
  <c r="T38" i="23"/>
  <c r="DA38" i="23" s="1"/>
  <c r="S38" i="23"/>
  <c r="CZ38" i="23" s="1"/>
  <c r="AL38" i="23"/>
  <c r="V38" i="23"/>
  <c r="AE50" i="23"/>
  <c r="P46" i="23"/>
  <c r="CW46" i="23" s="1"/>
  <c r="AJ38" i="23"/>
  <c r="AG32" i="23"/>
  <c r="K33" i="23"/>
  <c r="CB33" i="23" s="1"/>
  <c r="W33" i="23"/>
  <c r="O33" i="23"/>
  <c r="CV33" i="23" s="1"/>
  <c r="V33" i="23"/>
  <c r="D33" i="23"/>
  <c r="AS33" i="23"/>
  <c r="E33" i="23"/>
  <c r="AI47" i="23"/>
  <c r="AB33" i="23"/>
  <c r="AL33" i="23"/>
  <c r="AC33" i="23"/>
  <c r="AK47" i="23"/>
  <c r="AS47" i="23"/>
  <c r="O50" i="23"/>
  <c r="CV50" i="23" s="1"/>
  <c r="X50" i="23"/>
  <c r="E50" i="23"/>
  <c r="O40" i="23"/>
  <c r="CV40" i="23" s="1"/>
  <c r="AH40" i="23"/>
  <c r="J40" i="23"/>
  <c r="CA40" i="23" s="1"/>
  <c r="X44" i="23"/>
  <c r="I44" i="23"/>
  <c r="BZ44" i="23" s="1"/>
  <c r="Z48" i="23"/>
  <c r="W44" i="23"/>
  <c r="X32" i="23"/>
  <c r="W32" i="23"/>
  <c r="E48" i="23"/>
  <c r="P40" i="23"/>
  <c r="CW40" i="23" s="1"/>
  <c r="D48" i="23"/>
  <c r="N44" i="23"/>
  <c r="CE44" i="23" s="1"/>
  <c r="D50" i="23"/>
  <c r="L50" i="23"/>
  <c r="CC50" i="23" s="1"/>
  <c r="CG50" i="23" s="1"/>
  <c r="H50" i="23"/>
  <c r="K40" i="23"/>
  <c r="CB40" i="23" s="1"/>
  <c r="AF40" i="23"/>
  <c r="L40" i="23"/>
  <c r="CC40" i="23" s="1"/>
  <c r="L43" i="23"/>
  <c r="CC43" i="23" s="1"/>
  <c r="AF44" i="23"/>
  <c r="I48" i="23"/>
  <c r="BZ48" i="23" s="1"/>
  <c r="AL44" i="23"/>
  <c r="AH44" i="23"/>
  <c r="AJ48" i="23"/>
  <c r="H32" i="23"/>
  <c r="Z32" i="23"/>
  <c r="AE32" i="23"/>
  <c r="K48" i="23"/>
  <c r="CB48" i="23" s="1"/>
  <c r="S50" i="23"/>
  <c r="CZ50" i="23" s="1"/>
  <c r="U48" i="23"/>
  <c r="Q44" i="23"/>
  <c r="CX44" i="23" s="1"/>
  <c r="M43" i="23"/>
  <c r="CD43" i="23" s="1"/>
  <c r="O37" i="23"/>
  <c r="CV37" i="23" s="1"/>
  <c r="Y51" i="23"/>
  <c r="AD36" i="23"/>
  <c r="O35" i="23"/>
  <c r="CV35" i="23" s="1"/>
  <c r="DB35" i="23" s="1"/>
  <c r="I43" i="23"/>
  <c r="BZ43" i="23" s="1"/>
  <c r="S35" i="23"/>
  <c r="CZ35" i="23" s="1"/>
  <c r="W50" i="23"/>
  <c r="U50" i="23"/>
  <c r="P50" i="23"/>
  <c r="CW50" i="23" s="1"/>
  <c r="DB50" i="23" s="1"/>
  <c r="Q40" i="23"/>
  <c r="CX40" i="23" s="1"/>
  <c r="V40" i="23"/>
  <c r="AA40" i="23"/>
  <c r="N40" i="23"/>
  <c r="CE40" i="23" s="1"/>
  <c r="AJ43" i="23"/>
  <c r="H43" i="23"/>
  <c r="AI40" i="23"/>
  <c r="D44" i="23"/>
  <c r="C48" i="23"/>
  <c r="M44" i="23"/>
  <c r="CD44" i="23" s="1"/>
  <c r="R44" i="23"/>
  <c r="CY44" i="23" s="1"/>
  <c r="AC48" i="23"/>
  <c r="V48" i="23"/>
  <c r="AI32" i="23"/>
  <c r="K32" i="23"/>
  <c r="CB32" i="23" s="1"/>
  <c r="M32" i="23"/>
  <c r="CD32" i="23" s="1"/>
  <c r="R32" i="23"/>
  <c r="CY32" i="23" s="1"/>
  <c r="S48" i="23"/>
  <c r="CZ48" i="23" s="1"/>
  <c r="X48" i="23"/>
  <c r="G48" i="23"/>
  <c r="L32" i="23"/>
  <c r="CC32" i="23" s="1"/>
  <c r="AC32" i="23"/>
  <c r="O51" i="23"/>
  <c r="CV51" i="23" s="1"/>
  <c r="P36" i="23"/>
  <c r="CW36" i="23" s="1"/>
  <c r="AC34" i="23"/>
  <c r="Q42" i="23"/>
  <c r="CX42" i="23" s="1"/>
  <c r="I34" i="23"/>
  <c r="BZ34" i="23" s="1"/>
  <c r="I36" i="23"/>
  <c r="BZ36" i="23" s="1"/>
  <c r="AJ34" i="23"/>
  <c r="E51" i="23"/>
  <c r="K42" i="23"/>
  <c r="CB42" i="23" s="1"/>
  <c r="R42" i="23"/>
  <c r="CY42" i="23" s="1"/>
  <c r="U34" i="23"/>
  <c r="AB51" i="23"/>
  <c r="AE51" i="23"/>
  <c r="T36" i="23"/>
  <c r="DA36" i="23" s="1"/>
  <c r="Z36" i="23"/>
  <c r="X43" i="23"/>
  <c r="Z43" i="23"/>
  <c r="AI43" i="23"/>
  <c r="AD34" i="23"/>
  <c r="AH37" i="23"/>
  <c r="F42" i="23"/>
  <c r="AC42" i="23"/>
  <c r="AB42" i="23"/>
  <c r="W39" i="23"/>
  <c r="J39" i="23"/>
  <c r="CA39" i="23" s="1"/>
  <c r="AK51" i="23"/>
  <c r="AD51" i="23"/>
  <c r="C36" i="23"/>
  <c r="H34" i="23"/>
  <c r="R51" i="23"/>
  <c r="CY51" i="23" s="1"/>
  <c r="AA36" i="23"/>
  <c r="E36" i="23"/>
  <c r="R43" i="23"/>
  <c r="CY43" i="23" s="1"/>
  <c r="Y43" i="23"/>
  <c r="AS36" i="23"/>
  <c r="D34" i="23"/>
  <c r="Y34" i="23"/>
  <c r="J34" i="23"/>
  <c r="CA34" i="23" s="1"/>
  <c r="AG51" i="23"/>
  <c r="W42" i="23"/>
  <c r="S42" i="23"/>
  <c r="CZ42" i="23" s="1"/>
  <c r="AF51" i="23"/>
  <c r="AH34" i="23"/>
  <c r="H51" i="23"/>
  <c r="U51" i="23"/>
  <c r="F36" i="23"/>
  <c r="R36" i="23"/>
  <c r="CY36" i="23" s="1"/>
  <c r="AL36" i="23"/>
  <c r="L36" i="23"/>
  <c r="CC36" i="23" s="1"/>
  <c r="D36" i="23"/>
  <c r="AG36" i="23"/>
  <c r="N36" i="23"/>
  <c r="CE36" i="23" s="1"/>
  <c r="G36" i="23"/>
  <c r="V34" i="23"/>
  <c r="AI34" i="23"/>
  <c r="AL34" i="23"/>
  <c r="Q34" i="23"/>
  <c r="CX34" i="23" s="1"/>
  <c r="R34" i="23"/>
  <c r="CY34" i="23" s="1"/>
  <c r="Z34" i="23"/>
  <c r="T51" i="23"/>
  <c r="DA51" i="23" s="1"/>
  <c r="DD51" i="23" s="1"/>
  <c r="Z51" i="23"/>
  <c r="G51" i="23"/>
  <c r="G42" i="23"/>
  <c r="AS42" i="23"/>
  <c r="O42" i="23"/>
  <c r="CV42" i="23" s="1"/>
  <c r="E42" i="23"/>
  <c r="D42" i="23"/>
  <c r="AH42" i="23"/>
  <c r="AG42" i="23"/>
  <c r="J42" i="23"/>
  <c r="CA42" i="23" s="1"/>
  <c r="L51" i="23"/>
  <c r="CC51" i="23" s="1"/>
  <c r="AS34" i="23"/>
  <c r="F34" i="23"/>
  <c r="AE34" i="23"/>
  <c r="P34" i="23"/>
  <c r="CW34" i="23" s="1"/>
  <c r="N34" i="23"/>
  <c r="CE34" i="23" s="1"/>
  <c r="AJ36" i="23"/>
  <c r="Y36" i="23"/>
  <c r="O34" i="23"/>
  <c r="CV34" i="23" s="1"/>
  <c r="C34" i="23"/>
  <c r="AG34" i="23"/>
  <c r="T34" i="23"/>
  <c r="DA34" i="23" s="1"/>
  <c r="L34" i="23"/>
  <c r="CC34" i="23" s="1"/>
  <c r="AA34" i="23"/>
  <c r="X51" i="23"/>
  <c r="AA51" i="23"/>
  <c r="AS51" i="23"/>
  <c r="AJ42" i="23"/>
  <c r="X42" i="23"/>
  <c r="N42" i="23"/>
  <c r="CE42" i="23" s="1"/>
  <c r="AE42" i="23"/>
  <c r="AI42" i="23"/>
  <c r="AA42" i="23"/>
  <c r="U42" i="23"/>
  <c r="L42" i="23"/>
  <c r="CC42" i="23" s="1"/>
  <c r="T42" i="23"/>
  <c r="DA42" i="23" s="1"/>
  <c r="M42" i="23"/>
  <c r="CD42" i="23" s="1"/>
  <c r="AJ51" i="23"/>
  <c r="AF34" i="23"/>
  <c r="K34" i="23"/>
  <c r="CB34" i="23" s="1"/>
  <c r="W51" i="23"/>
  <c r="AK34" i="23"/>
  <c r="AI51" i="23"/>
  <c r="P51" i="23"/>
  <c r="CW51" i="23" s="1"/>
  <c r="AL51" i="23"/>
  <c r="V51" i="23"/>
  <c r="C51" i="23"/>
  <c r="D51" i="23"/>
  <c r="M36" i="23"/>
  <c r="CD36" i="23" s="1"/>
  <c r="AB36" i="23"/>
  <c r="O36" i="23"/>
  <c r="CV36" i="23" s="1"/>
  <c r="AH36" i="23"/>
  <c r="AC36" i="23"/>
  <c r="X36" i="23"/>
  <c r="H36" i="23"/>
  <c r="AI36" i="23"/>
  <c r="I51" i="23"/>
  <c r="BZ51" i="23" s="1"/>
  <c r="AC51" i="23"/>
  <c r="N51" i="23"/>
  <c r="CE51" i="23" s="1"/>
  <c r="AH51" i="23"/>
  <c r="J51" i="23"/>
  <c r="CA51" i="23" s="1"/>
  <c r="Q36" i="23"/>
  <c r="CX36" i="23" s="1"/>
  <c r="AK36" i="23"/>
  <c r="K36" i="23"/>
  <c r="CB36" i="23" s="1"/>
  <c r="AF36" i="23"/>
  <c r="AE36" i="23"/>
  <c r="S36" i="23"/>
  <c r="CZ36" i="23" s="1"/>
  <c r="U36" i="23"/>
  <c r="J36" i="23"/>
  <c r="CA36" i="23" s="1"/>
  <c r="W36" i="23"/>
  <c r="E34" i="23"/>
  <c r="W34" i="23"/>
  <c r="X34" i="23"/>
  <c r="M34" i="23"/>
  <c r="CD34" i="23" s="1"/>
  <c r="S34" i="23"/>
  <c r="CZ34" i="23" s="1"/>
  <c r="G34" i="23"/>
  <c r="Q51" i="23"/>
  <c r="CX51" i="23" s="1"/>
  <c r="K51" i="23"/>
  <c r="CB51" i="23" s="1"/>
  <c r="M51" i="23"/>
  <c r="CD51" i="23" s="1"/>
  <c r="AF42" i="23"/>
  <c r="Y42" i="23"/>
  <c r="P42" i="23"/>
  <c r="CW42" i="23" s="1"/>
  <c r="Z42" i="23"/>
  <c r="AK42" i="23"/>
  <c r="I42" i="23"/>
  <c r="BZ42" i="23" s="1"/>
  <c r="V42" i="23"/>
  <c r="AD42" i="23"/>
  <c r="AL42" i="23"/>
  <c r="C42" i="23"/>
  <c r="F51" i="23"/>
  <c r="AF43" i="23"/>
  <c r="AK43" i="23"/>
  <c r="J43" i="23"/>
  <c r="CA43" i="23" s="1"/>
  <c r="F43" i="23"/>
  <c r="N43" i="23"/>
  <c r="CE43" i="23" s="1"/>
  <c r="AG43" i="23"/>
  <c r="G43" i="23"/>
  <c r="U43" i="23"/>
  <c r="L37" i="23"/>
  <c r="CC37" i="23" s="1"/>
  <c r="G39" i="23"/>
  <c r="Z37" i="23"/>
  <c r="N35" i="23"/>
  <c r="CE35" i="23" s="1"/>
  <c r="C50" i="23"/>
  <c r="AS50" i="23"/>
  <c r="T35" i="23"/>
  <c r="DA35" i="23" s="1"/>
  <c r="AJ50" i="23"/>
  <c r="F50" i="23"/>
  <c r="Q50" i="23"/>
  <c r="CX50" i="23" s="1"/>
  <c r="T50" i="23"/>
  <c r="DA50" i="23" s="1"/>
  <c r="H40" i="23"/>
  <c r="AG40" i="23"/>
  <c r="F40" i="23"/>
  <c r="E40" i="23"/>
  <c r="M40" i="23"/>
  <c r="CD40" i="23" s="1"/>
  <c r="Z40" i="23"/>
  <c r="Y40" i="23"/>
  <c r="I40" i="23"/>
  <c r="BZ40" i="23" s="1"/>
  <c r="AC40" i="23"/>
  <c r="R40" i="23"/>
  <c r="CY40" i="23" s="1"/>
  <c r="DC40" i="23" s="1"/>
  <c r="W43" i="23"/>
  <c r="AE43" i="23"/>
  <c r="T43" i="23"/>
  <c r="DA43" i="23" s="1"/>
  <c r="Q43" i="23"/>
  <c r="CX43" i="23" s="1"/>
  <c r="C43" i="23"/>
  <c r="AB43" i="23"/>
  <c r="D43" i="23"/>
  <c r="P43" i="23"/>
  <c r="CW43" i="23" s="1"/>
  <c r="E44" i="23"/>
  <c r="O44" i="23"/>
  <c r="CV44" i="23" s="1"/>
  <c r="L48" i="23"/>
  <c r="CC48" i="23" s="1"/>
  <c r="AH48" i="23"/>
  <c r="AC37" i="23"/>
  <c r="T44" i="23"/>
  <c r="DA44" i="23" s="1"/>
  <c r="AI37" i="23"/>
  <c r="C44" i="23"/>
  <c r="K44" i="23"/>
  <c r="CB44" i="23" s="1"/>
  <c r="AA48" i="23"/>
  <c r="Y48" i="23"/>
  <c r="AS48" i="23"/>
  <c r="AI44" i="23"/>
  <c r="AK32" i="23"/>
  <c r="Y32" i="23"/>
  <c r="G32" i="23"/>
  <c r="I32" i="23"/>
  <c r="BZ32" i="23" s="1"/>
  <c r="J35" i="23"/>
  <c r="CA35" i="23" s="1"/>
  <c r="AS32" i="23"/>
  <c r="J32" i="23"/>
  <c r="CA32" i="23" s="1"/>
  <c r="T32" i="23"/>
  <c r="DA32" i="23" s="1"/>
  <c r="T48" i="23"/>
  <c r="DA48" i="23" s="1"/>
  <c r="R48" i="23"/>
  <c r="CY48" i="23" s="1"/>
  <c r="AD48" i="23"/>
  <c r="G50" i="23"/>
  <c r="V50" i="23"/>
  <c r="AD50" i="23"/>
  <c r="F48" i="23"/>
  <c r="U32" i="23"/>
  <c r="O39" i="23"/>
  <c r="CV39" i="23" s="1"/>
  <c r="AA32" i="23"/>
  <c r="T39" i="23"/>
  <c r="DA39" i="23" s="1"/>
  <c r="D32" i="23"/>
  <c r="AL39" i="23"/>
  <c r="S39" i="23"/>
  <c r="CZ39" i="23" s="1"/>
  <c r="AJ44" i="23"/>
  <c r="S32" i="23"/>
  <c r="CZ32" i="23" s="1"/>
  <c r="C35" i="23"/>
  <c r="AD43" i="23"/>
  <c r="AL43" i="23"/>
  <c r="V37" i="23"/>
  <c r="AF39" i="23"/>
  <c r="G37" i="23"/>
  <c r="AA50" i="23"/>
  <c r="AB50" i="23"/>
  <c r="Y50" i="23"/>
  <c r="AC50" i="23"/>
  <c r="J50" i="23"/>
  <c r="CA50" i="23" s="1"/>
  <c r="AG50" i="23"/>
  <c r="AK50" i="23"/>
  <c r="AJ40" i="23"/>
  <c r="W40" i="23"/>
  <c r="AB40" i="23"/>
  <c r="AE40" i="23"/>
  <c r="G40" i="23"/>
  <c r="T40" i="23"/>
  <c r="DA40" i="23" s="1"/>
  <c r="S40" i="23"/>
  <c r="CZ40" i="23" s="1"/>
  <c r="AK40" i="23"/>
  <c r="AL40" i="23"/>
  <c r="AH43" i="23"/>
  <c r="AS43" i="23"/>
  <c r="S43" i="23"/>
  <c r="CZ43" i="23" s="1"/>
  <c r="AA43" i="23"/>
  <c r="K43" i="23"/>
  <c r="CB43" i="23" s="1"/>
  <c r="V43" i="23"/>
  <c r="O43" i="23"/>
  <c r="CV43" i="23" s="1"/>
  <c r="E43" i="23"/>
  <c r="AB44" i="23"/>
  <c r="AA44" i="23"/>
  <c r="AF48" i="23"/>
  <c r="W48" i="23"/>
  <c r="X37" i="23"/>
  <c r="AD44" i="23"/>
  <c r="F44" i="23"/>
  <c r="Z44" i="23"/>
  <c r="O48" i="23"/>
  <c r="CV48" i="23" s="1"/>
  <c r="H48" i="23"/>
  <c r="T37" i="23"/>
  <c r="DA37" i="23" s="1"/>
  <c r="H44" i="23"/>
  <c r="O32" i="23"/>
  <c r="CV32" i="23" s="1"/>
  <c r="DB32" i="23" s="1"/>
  <c r="N32" i="23"/>
  <c r="CE32" i="23" s="1"/>
  <c r="AG35" i="23"/>
  <c r="AD32" i="23"/>
  <c r="Q32" i="23"/>
  <c r="CX32" i="23" s="1"/>
  <c r="AD35" i="23"/>
  <c r="AH32" i="23"/>
  <c r="C32" i="23"/>
  <c r="AC35" i="23"/>
  <c r="AK48" i="23"/>
  <c r="AE48" i="23"/>
  <c r="AI48" i="23"/>
  <c r="AB48" i="23"/>
  <c r="R50" i="23"/>
  <c r="CY50" i="23" s="1"/>
  <c r="DC50" i="23" s="1"/>
  <c r="AI50" i="23"/>
  <c r="I50" i="23"/>
  <c r="BZ50" i="23" s="1"/>
  <c r="AL50" i="23"/>
  <c r="J48" i="23"/>
  <c r="CA48" i="23" s="1"/>
  <c r="AL32" i="23"/>
  <c r="AF32" i="23"/>
  <c r="K39" i="23"/>
  <c r="CB39" i="23" s="1"/>
  <c r="K35" i="23"/>
  <c r="CB35" i="23" s="1"/>
  <c r="Y44" i="23"/>
  <c r="U44" i="23"/>
  <c r="R37" i="23"/>
  <c r="CY37" i="23" s="1"/>
  <c r="AA39" i="23"/>
  <c r="AC39" i="23"/>
  <c r="G44" i="23"/>
  <c r="S44" i="23"/>
  <c r="CZ44" i="23" s="1"/>
  <c r="G35" i="23"/>
  <c r="AE35" i="23"/>
  <c r="AH35" i="23"/>
  <c r="N37" i="23"/>
  <c r="CE37" i="23" s="1"/>
  <c r="AS37" i="23"/>
  <c r="F37" i="23"/>
  <c r="K37" i="23"/>
  <c r="CB37" i="23" s="1"/>
  <c r="D37" i="23"/>
  <c r="Z35" i="23"/>
  <c r="P39" i="23"/>
  <c r="CW39" i="23" s="1"/>
  <c r="DB39" i="23" s="1"/>
  <c r="AS39" i="23"/>
  <c r="AJ37" i="23"/>
  <c r="C37" i="23"/>
  <c r="AA37" i="23"/>
  <c r="AG37" i="23"/>
  <c r="J37" i="23"/>
  <c r="CA37" i="23" s="1"/>
  <c r="Y37" i="23"/>
  <c r="AL35" i="23"/>
  <c r="AI35" i="23"/>
  <c r="E35" i="23"/>
  <c r="Z39" i="23"/>
  <c r="Q39" i="23"/>
  <c r="CX39" i="23" s="1"/>
  <c r="R35" i="23"/>
  <c r="CY35" i="23" s="1"/>
  <c r="AG39" i="23"/>
  <c r="M39" i="23"/>
  <c r="CD39" i="23" s="1"/>
  <c r="F39" i="23"/>
  <c r="AE39" i="23"/>
  <c r="AH39" i="23"/>
  <c r="Y39" i="23"/>
  <c r="Q37" i="23"/>
  <c r="CX37" i="23" s="1"/>
  <c r="H37" i="23"/>
  <c r="S37" i="23"/>
  <c r="CZ37" i="23" s="1"/>
  <c r="AE37" i="23"/>
  <c r="W35" i="23"/>
  <c r="AB35" i="23"/>
  <c r="M37" i="23"/>
  <c r="CD37" i="23" s="1"/>
  <c r="H35" i="23"/>
  <c r="V35" i="23"/>
  <c r="AJ39" i="23"/>
  <c r="AI39" i="23"/>
  <c r="E39" i="23"/>
  <c r="I39" i="23"/>
  <c r="BZ39" i="23" s="1"/>
  <c r="R39" i="23"/>
  <c r="CY39" i="23" s="1"/>
  <c r="M35" i="23"/>
  <c r="CD35" i="23" s="1"/>
  <c r="U35" i="23"/>
  <c r="Q35" i="23"/>
  <c r="CX35" i="23" s="1"/>
  <c r="Y35" i="23"/>
  <c r="AA35" i="23"/>
  <c r="AK35" i="23"/>
  <c r="F35" i="23"/>
  <c r="AF35" i="23"/>
  <c r="I35" i="23"/>
  <c r="BZ35" i="23" s="1"/>
  <c r="W37" i="23"/>
  <c r="E37" i="23"/>
  <c r="AD37" i="23"/>
  <c r="AL37" i="23"/>
  <c r="P37" i="23"/>
  <c r="CW37" i="23" s="1"/>
  <c r="AK37" i="23"/>
  <c r="I37" i="23"/>
  <c r="BZ37" i="23" s="1"/>
  <c r="AJ35" i="23"/>
  <c r="AS35" i="23"/>
  <c r="L35" i="23"/>
  <c r="CC35" i="23" s="1"/>
  <c r="D35" i="23"/>
  <c r="X39" i="23"/>
  <c r="H39" i="23"/>
  <c r="X35" i="23"/>
  <c r="AB39" i="23"/>
  <c r="U39" i="23"/>
  <c r="C39" i="23"/>
  <c r="L39" i="23"/>
  <c r="CC39" i="23" s="1"/>
  <c r="AK39" i="23"/>
  <c r="V39" i="23"/>
  <c r="N39" i="23"/>
  <c r="CE39" i="23" s="1"/>
  <c r="AB37" i="23"/>
  <c r="U37" i="23"/>
  <c r="K116" i="23"/>
  <c r="CB116" i="23" s="1"/>
  <c r="I116" i="23"/>
  <c r="BZ116" i="23" s="1"/>
  <c r="R116" i="23"/>
  <c r="CY116" i="23" s="1"/>
  <c r="H116" i="23"/>
  <c r="AD116" i="23"/>
  <c r="AE116" i="23"/>
  <c r="AC116" i="23"/>
  <c r="AL116" i="23"/>
  <c r="O116" i="23"/>
  <c r="CV116" i="23" s="1"/>
  <c r="AG116" i="23"/>
  <c r="J116" i="23"/>
  <c r="CA116" i="23" s="1"/>
  <c r="U116" i="23"/>
  <c r="AI116" i="23"/>
  <c r="AB116" i="23"/>
  <c r="W116" i="23"/>
  <c r="P116" i="23"/>
  <c r="CW116" i="23" s="1"/>
  <c r="AJ116" i="23"/>
  <c r="Y116" i="23"/>
  <c r="S116" i="23"/>
  <c r="CZ116" i="23" s="1"/>
  <c r="V116" i="23"/>
  <c r="E116" i="23"/>
  <c r="Q116" i="23"/>
  <c r="CX116" i="23" s="1"/>
  <c r="X116" i="23"/>
  <c r="AS116" i="23"/>
  <c r="G116" i="23"/>
  <c r="M116" i="23"/>
  <c r="CD116" i="23" s="1"/>
  <c r="AH116" i="23"/>
  <c r="AA116" i="23"/>
  <c r="C116" i="23"/>
  <c r="F116" i="23"/>
  <c r="T116" i="23"/>
  <c r="DA116" i="23" s="1"/>
  <c r="DD116" i="23" s="1"/>
  <c r="AK116" i="23"/>
  <c r="N116" i="23"/>
  <c r="CE116" i="23" s="1"/>
  <c r="Z116" i="23"/>
  <c r="L116" i="23"/>
  <c r="CC116" i="23" s="1"/>
  <c r="AF116" i="23"/>
  <c r="D116" i="23"/>
  <c r="AC104" i="23"/>
  <c r="T104" i="23"/>
  <c r="DA104" i="23" s="1"/>
  <c r="AF104" i="23"/>
  <c r="G104" i="23"/>
  <c r="J104" i="23"/>
  <c r="CA104" i="23" s="1"/>
  <c r="C104" i="23"/>
  <c r="H104" i="23"/>
  <c r="AJ104" i="23"/>
  <c r="Y104" i="23"/>
  <c r="F104" i="23"/>
  <c r="P104" i="23"/>
  <c r="CW104" i="23" s="1"/>
  <c r="V104" i="23"/>
  <c r="S104" i="23"/>
  <c r="CZ104" i="23" s="1"/>
  <c r="AG104" i="23"/>
  <c r="AA104" i="23"/>
  <c r="AK104" i="23"/>
  <c r="X104" i="23"/>
  <c r="M104" i="23"/>
  <c r="CD104" i="23" s="1"/>
  <c r="R104" i="23"/>
  <c r="CY104" i="23" s="1"/>
  <c r="N104" i="23"/>
  <c r="CE104" i="23" s="1"/>
  <c r="D104" i="23"/>
  <c r="L104" i="23"/>
  <c r="CC104" i="23" s="1"/>
  <c r="AE104" i="23"/>
  <c r="AS104" i="23"/>
  <c r="AB104" i="23"/>
  <c r="Z104" i="23"/>
  <c r="K104" i="23"/>
  <c r="CB104" i="23" s="1"/>
  <c r="U104" i="23"/>
  <c r="AL104" i="23"/>
  <c r="AI104" i="23"/>
  <c r="O104" i="23"/>
  <c r="CV104" i="23" s="1"/>
  <c r="Q104" i="23"/>
  <c r="CX104" i="23" s="1"/>
  <c r="I104" i="23"/>
  <c r="BZ104" i="23" s="1"/>
  <c r="E104" i="23"/>
  <c r="AH104" i="23"/>
  <c r="W104" i="23"/>
  <c r="AD104" i="23"/>
  <c r="I117" i="23"/>
  <c r="BZ117" i="23" s="1"/>
  <c r="C117" i="23"/>
  <c r="Q117" i="23"/>
  <c r="CX117" i="23" s="1"/>
  <c r="J117" i="23"/>
  <c r="CA117" i="23" s="1"/>
  <c r="AC117" i="23"/>
  <c r="AI117" i="23"/>
  <c r="L117" i="23"/>
  <c r="CC117" i="23" s="1"/>
  <c r="AK117" i="23"/>
  <c r="O117" i="23"/>
  <c r="CV117" i="23" s="1"/>
  <c r="AE117" i="23"/>
  <c r="AB117" i="23"/>
  <c r="T117" i="23"/>
  <c r="DA117" i="23" s="1"/>
  <c r="F117" i="23"/>
  <c r="N117" i="23"/>
  <c r="CE117" i="23" s="1"/>
  <c r="S117" i="23"/>
  <c r="CZ117" i="23" s="1"/>
  <c r="R117" i="23"/>
  <c r="CY117" i="23" s="1"/>
  <c r="AS117" i="23"/>
  <c r="M117" i="23"/>
  <c r="CD117" i="23" s="1"/>
  <c r="AA117" i="23"/>
  <c r="G117" i="23"/>
  <c r="AH117" i="23"/>
  <c r="AL117" i="23"/>
  <c r="K117" i="23"/>
  <c r="CB117" i="23" s="1"/>
  <c r="AG117" i="23"/>
  <c r="U117" i="23"/>
  <c r="AJ117" i="23"/>
  <c r="AF117" i="23"/>
  <c r="Y117" i="23"/>
  <c r="X117" i="23"/>
  <c r="H117" i="23"/>
  <c r="D117" i="23"/>
  <c r="P117" i="23"/>
  <c r="CW117" i="23" s="1"/>
  <c r="Z117" i="23"/>
  <c r="V117" i="23"/>
  <c r="W117" i="23"/>
  <c r="AD117" i="23"/>
  <c r="E117" i="23"/>
  <c r="I113" i="23"/>
  <c r="BZ113" i="23" s="1"/>
  <c r="K113" i="23"/>
  <c r="CB113" i="23" s="1"/>
  <c r="U113" i="23"/>
  <c r="M113" i="23"/>
  <c r="CD113" i="23" s="1"/>
  <c r="AE113" i="23"/>
  <c r="Y113" i="23"/>
  <c r="S113" i="23"/>
  <c r="CZ113" i="23" s="1"/>
  <c r="X113" i="23"/>
  <c r="AJ113" i="23"/>
  <c r="AD113" i="23"/>
  <c r="AK113" i="23"/>
  <c r="AL113" i="23"/>
  <c r="AF113" i="23"/>
  <c r="N113" i="23"/>
  <c r="CE113" i="23" s="1"/>
  <c r="Z113" i="23"/>
  <c r="O113" i="23"/>
  <c r="CV113" i="23" s="1"/>
  <c r="H113" i="23"/>
  <c r="R113" i="23"/>
  <c r="CY113" i="23" s="1"/>
  <c r="P113" i="23"/>
  <c r="CW113" i="23" s="1"/>
  <c r="F113" i="23"/>
  <c r="AS113" i="23"/>
  <c r="C113" i="23"/>
  <c r="G113" i="23"/>
  <c r="Q113" i="23"/>
  <c r="CX113" i="23" s="1"/>
  <c r="AH113" i="23"/>
  <c r="V113" i="23"/>
  <c r="J113" i="23"/>
  <c r="CA113" i="23" s="1"/>
  <c r="AB113" i="23"/>
  <c r="D113" i="23"/>
  <c r="AI113" i="23"/>
  <c r="E113" i="23"/>
  <c r="AA113" i="23"/>
  <c r="W113" i="23"/>
  <c r="AC113" i="23"/>
  <c r="L113" i="23"/>
  <c r="CC113" i="23" s="1"/>
  <c r="T113" i="23"/>
  <c r="DA113" i="23" s="1"/>
  <c r="AG113" i="23"/>
  <c r="K114" i="23"/>
  <c r="CB114" i="23" s="1"/>
  <c r="X114" i="23"/>
  <c r="AK114" i="23"/>
  <c r="Q114" i="23"/>
  <c r="CX114" i="23" s="1"/>
  <c r="AA114" i="23"/>
  <c r="AG114" i="23"/>
  <c r="W114" i="23"/>
  <c r="AB114" i="23"/>
  <c r="C114" i="23"/>
  <c r="AL114" i="23"/>
  <c r="AF114" i="23"/>
  <c r="U114" i="23"/>
  <c r="AS114" i="23"/>
  <c r="AD114" i="23"/>
  <c r="AI114" i="23"/>
  <c r="O114" i="23"/>
  <c r="CV114" i="23" s="1"/>
  <c r="L114" i="23"/>
  <c r="CC114" i="23" s="1"/>
  <c r="CG114" i="23" s="1"/>
  <c r="T114" i="23"/>
  <c r="DA114" i="23" s="1"/>
  <c r="H114" i="23"/>
  <c r="J114" i="23"/>
  <c r="CA114" i="23" s="1"/>
  <c r="D114" i="23"/>
  <c r="F114" i="23"/>
  <c r="N114" i="23"/>
  <c r="CE114" i="23" s="1"/>
  <c r="S114" i="23"/>
  <c r="CZ114" i="23" s="1"/>
  <c r="P114" i="23"/>
  <c r="CW114" i="23" s="1"/>
  <c r="AE114" i="23"/>
  <c r="I114" i="23"/>
  <c r="BZ114" i="23" s="1"/>
  <c r="AC114" i="23"/>
  <c r="V114" i="23"/>
  <c r="M114" i="23"/>
  <c r="CD114" i="23" s="1"/>
  <c r="AJ114" i="23"/>
  <c r="AH114" i="23"/>
  <c r="R114" i="23"/>
  <c r="CY114" i="23" s="1"/>
  <c r="Z114" i="23"/>
  <c r="E114" i="23"/>
  <c r="G114" i="23"/>
  <c r="Y114" i="23"/>
  <c r="AL106" i="23"/>
  <c r="F106" i="23"/>
  <c r="AG106" i="23"/>
  <c r="S106" i="23"/>
  <c r="CZ106" i="23" s="1"/>
  <c r="AC106" i="23"/>
  <c r="AE106" i="23"/>
  <c r="T106" i="23"/>
  <c r="DA106" i="23" s="1"/>
  <c r="R106" i="23"/>
  <c r="CY106" i="23" s="1"/>
  <c r="AA106" i="23"/>
  <c r="J106" i="23"/>
  <c r="CA106" i="23" s="1"/>
  <c r="AK106" i="23"/>
  <c r="Q106" i="23"/>
  <c r="CX106" i="23" s="1"/>
  <c r="W106" i="23"/>
  <c r="AS106" i="23"/>
  <c r="AI106" i="23"/>
  <c r="E106" i="23"/>
  <c r="C106" i="23"/>
  <c r="M106" i="23"/>
  <c r="CD106" i="23" s="1"/>
  <c r="Y106" i="23"/>
  <c r="L106" i="23"/>
  <c r="CC106" i="23" s="1"/>
  <c r="P106" i="23"/>
  <c r="CW106" i="23" s="1"/>
  <c r="X106" i="23"/>
  <c r="O106" i="23"/>
  <c r="CV106" i="23" s="1"/>
  <c r="D106" i="23"/>
  <c r="AB106" i="23"/>
  <c r="G106" i="23"/>
  <c r="AF106" i="23"/>
  <c r="K106" i="23"/>
  <c r="CB106" i="23" s="1"/>
  <c r="AH106" i="23"/>
  <c r="I106" i="23"/>
  <c r="BZ106" i="23" s="1"/>
  <c r="N106" i="23"/>
  <c r="CE106" i="23" s="1"/>
  <c r="Z106" i="23"/>
  <c r="V106" i="23"/>
  <c r="U106" i="23"/>
  <c r="AJ106" i="23"/>
  <c r="AD106" i="23"/>
  <c r="H106" i="23"/>
  <c r="E103" i="23"/>
  <c r="AE103" i="23"/>
  <c r="I103" i="23"/>
  <c r="BZ103" i="23" s="1"/>
  <c r="AS103" i="23"/>
  <c r="AK103" i="23"/>
  <c r="V103" i="23"/>
  <c r="AG103" i="23"/>
  <c r="Z103" i="23"/>
  <c r="P103" i="23"/>
  <c r="CW103" i="23" s="1"/>
  <c r="R103" i="23"/>
  <c r="CY103" i="23" s="1"/>
  <c r="C103" i="23"/>
  <c r="T103" i="23"/>
  <c r="DA103" i="23" s="1"/>
  <c r="DD103" i="23" s="1"/>
  <c r="AD103" i="23"/>
  <c r="U103" i="23"/>
  <c r="G103" i="23"/>
  <c r="AA103" i="23"/>
  <c r="AL103" i="23"/>
  <c r="M103" i="23"/>
  <c r="CD103" i="23" s="1"/>
  <c r="H103" i="23"/>
  <c r="N103" i="23"/>
  <c r="CE103" i="23" s="1"/>
  <c r="CH103" i="23" s="1"/>
  <c r="L103" i="23"/>
  <c r="CC103" i="23" s="1"/>
  <c r="X103" i="23"/>
  <c r="AJ103" i="23"/>
  <c r="AF103" i="23"/>
  <c r="F103" i="23"/>
  <c r="S103" i="23"/>
  <c r="CZ103" i="23" s="1"/>
  <c r="Y103" i="23"/>
  <c r="W103" i="23"/>
  <c r="AI103" i="23"/>
  <c r="AC103" i="23"/>
  <c r="J103" i="23"/>
  <c r="CA103" i="23" s="1"/>
  <c r="CF103" i="23" s="1"/>
  <c r="Q103" i="23"/>
  <c r="CX103" i="23" s="1"/>
  <c r="AB103" i="23"/>
  <c r="AH103" i="23"/>
  <c r="O103" i="23"/>
  <c r="CV103" i="23" s="1"/>
  <c r="K103" i="23"/>
  <c r="CB103" i="23" s="1"/>
  <c r="D103" i="23"/>
  <c r="U109" i="23"/>
  <c r="H109" i="23"/>
  <c r="AE109" i="23"/>
  <c r="F109" i="23"/>
  <c r="M109" i="23"/>
  <c r="CD109" i="23" s="1"/>
  <c r="D109" i="23"/>
  <c r="AD109" i="23"/>
  <c r="AI109" i="23"/>
  <c r="T109" i="23"/>
  <c r="DA109" i="23" s="1"/>
  <c r="AB109" i="23"/>
  <c r="V109" i="23"/>
  <c r="Y109" i="23"/>
  <c r="AJ109" i="23"/>
  <c r="AS109" i="23"/>
  <c r="AL109" i="23"/>
  <c r="I109" i="23"/>
  <c r="BZ109" i="23" s="1"/>
  <c r="X109" i="23"/>
  <c r="G109" i="23"/>
  <c r="AF109" i="23"/>
  <c r="AG109" i="23"/>
  <c r="AC109" i="23"/>
  <c r="L109" i="23"/>
  <c r="CC109" i="23" s="1"/>
  <c r="AH109" i="23"/>
  <c r="W109" i="23"/>
  <c r="S109" i="23"/>
  <c r="CZ109" i="23" s="1"/>
  <c r="P109" i="23"/>
  <c r="CW109" i="23" s="1"/>
  <c r="AA109" i="23"/>
  <c r="Z109" i="23"/>
  <c r="O109" i="23"/>
  <c r="CV109" i="23" s="1"/>
  <c r="Q109" i="23"/>
  <c r="CX109" i="23" s="1"/>
  <c r="R109" i="23"/>
  <c r="CY109" i="23" s="1"/>
  <c r="C109" i="23"/>
  <c r="AK109" i="23"/>
  <c r="J109" i="23"/>
  <c r="CA109" i="23" s="1"/>
  <c r="N109" i="23"/>
  <c r="CE109" i="23" s="1"/>
  <c r="K109" i="23"/>
  <c r="CB109" i="23" s="1"/>
  <c r="E109" i="23"/>
  <c r="R108" i="23"/>
  <c r="CY108" i="23" s="1"/>
  <c r="Z108" i="23"/>
  <c r="H108" i="23"/>
  <c r="AL108" i="23"/>
  <c r="AJ108" i="23"/>
  <c r="Y108" i="23"/>
  <c r="AF108" i="23"/>
  <c r="V108" i="23"/>
  <c r="I108" i="23"/>
  <c r="BZ108" i="23" s="1"/>
  <c r="M108" i="23"/>
  <c r="CD108" i="23" s="1"/>
  <c r="W108" i="23"/>
  <c r="AD108" i="23"/>
  <c r="AG108" i="23"/>
  <c r="AC108" i="23"/>
  <c r="O108" i="23"/>
  <c r="CV108" i="23" s="1"/>
  <c r="C108" i="23"/>
  <c r="L108" i="23"/>
  <c r="CC108" i="23" s="1"/>
  <c r="AH108" i="23"/>
  <c r="D108" i="23"/>
  <c r="S108" i="23"/>
  <c r="CZ108" i="23" s="1"/>
  <c r="X108" i="23"/>
  <c r="F108" i="23"/>
  <c r="AA108" i="23"/>
  <c r="J108" i="23"/>
  <c r="CA108" i="23" s="1"/>
  <c r="AB108" i="23"/>
  <c r="AK108" i="23"/>
  <c r="N108" i="23"/>
  <c r="CE108" i="23" s="1"/>
  <c r="AE108" i="23"/>
  <c r="K108" i="23"/>
  <c r="CB108" i="23" s="1"/>
  <c r="P108" i="23"/>
  <c r="CW108" i="23" s="1"/>
  <c r="AI108" i="23"/>
  <c r="AS108" i="23"/>
  <c r="U108" i="23"/>
  <c r="G108" i="23"/>
  <c r="E108" i="23"/>
  <c r="T108" i="23"/>
  <c r="DA108" i="23" s="1"/>
  <c r="DD108" i="23" s="1"/>
  <c r="Q108" i="23"/>
  <c r="CX108" i="23" s="1"/>
  <c r="AK120" i="23"/>
  <c r="Z120" i="23"/>
  <c r="AD120" i="23"/>
  <c r="V120" i="23"/>
  <c r="P120" i="23"/>
  <c r="CW120" i="23" s="1"/>
  <c r="AI120" i="23"/>
  <c r="E120" i="23"/>
  <c r="N120" i="23"/>
  <c r="CE120" i="23" s="1"/>
  <c r="J120" i="23"/>
  <c r="CA120" i="23" s="1"/>
  <c r="T120" i="23"/>
  <c r="DA120" i="23" s="1"/>
  <c r="AG120" i="23"/>
  <c r="D120" i="23"/>
  <c r="I120" i="23"/>
  <c r="BZ120" i="23" s="1"/>
  <c r="W120" i="23"/>
  <c r="X120" i="23"/>
  <c r="AC120" i="23"/>
  <c r="AL120" i="23"/>
  <c r="O120" i="23"/>
  <c r="CV120" i="23" s="1"/>
  <c r="R120" i="23"/>
  <c r="CY120" i="23" s="1"/>
  <c r="C120" i="23"/>
  <c r="M120" i="23"/>
  <c r="CD120" i="23" s="1"/>
  <c r="AS120" i="23"/>
  <c r="AA120" i="23"/>
  <c r="AF120" i="23"/>
  <c r="Y120" i="23"/>
  <c r="S120" i="23"/>
  <c r="CZ120" i="23" s="1"/>
  <c r="H120" i="23"/>
  <c r="AE120" i="23"/>
  <c r="L120" i="23"/>
  <c r="CC120" i="23" s="1"/>
  <c r="AB120" i="23"/>
  <c r="AJ120" i="23"/>
  <c r="AH120" i="23"/>
  <c r="G120" i="23"/>
  <c r="K120" i="23"/>
  <c r="CB120" i="23" s="1"/>
  <c r="F120" i="23"/>
  <c r="U120" i="23"/>
  <c r="Q120" i="23"/>
  <c r="CX120" i="23" s="1"/>
  <c r="C118" i="23"/>
  <c r="J118" i="23"/>
  <c r="CA118" i="23" s="1"/>
  <c r="AJ118" i="23"/>
  <c r="K118" i="23"/>
  <c r="CB118" i="23" s="1"/>
  <c r="Q118" i="23"/>
  <c r="CX118" i="23" s="1"/>
  <c r="W118" i="23"/>
  <c r="AL118" i="23"/>
  <c r="R118" i="23"/>
  <c r="CY118" i="23" s="1"/>
  <c r="E118" i="23"/>
  <c r="Y118" i="23"/>
  <c r="AI118" i="23"/>
  <c r="AA118" i="23"/>
  <c r="V118" i="23"/>
  <c r="Z118" i="23"/>
  <c r="M118" i="23"/>
  <c r="CD118" i="23" s="1"/>
  <c r="I118" i="23"/>
  <c r="BZ118" i="23" s="1"/>
  <c r="X118" i="23"/>
  <c r="T118" i="23"/>
  <c r="DA118" i="23" s="1"/>
  <c r="AD118" i="23"/>
  <c r="N118" i="23"/>
  <c r="CE118" i="23" s="1"/>
  <c r="AE118" i="23"/>
  <c r="AC118" i="23"/>
  <c r="P118" i="23"/>
  <c r="CW118" i="23" s="1"/>
  <c r="O118" i="23"/>
  <c r="CV118" i="23" s="1"/>
  <c r="D118" i="23"/>
  <c r="AF118" i="23"/>
  <c r="L118" i="23"/>
  <c r="CC118" i="23" s="1"/>
  <c r="AK118" i="23"/>
  <c r="AG118" i="23"/>
  <c r="S118" i="23"/>
  <c r="CZ118" i="23" s="1"/>
  <c r="AB118" i="23"/>
  <c r="F118" i="23"/>
  <c r="AH118" i="23"/>
  <c r="G118" i="23"/>
  <c r="H118" i="23"/>
  <c r="U118" i="23"/>
  <c r="AS118" i="23"/>
  <c r="W111" i="23"/>
  <c r="N111" i="23"/>
  <c r="CE111" i="23" s="1"/>
  <c r="Q111" i="23"/>
  <c r="CX111" i="23" s="1"/>
  <c r="AF111" i="23"/>
  <c r="AJ111" i="23"/>
  <c r="Z111" i="23"/>
  <c r="T111" i="23"/>
  <c r="DA111" i="23" s="1"/>
  <c r="AK111" i="23"/>
  <c r="R111" i="23"/>
  <c r="CY111" i="23" s="1"/>
  <c r="G111" i="23"/>
  <c r="AH111" i="23"/>
  <c r="AA111" i="23"/>
  <c r="D111" i="23"/>
  <c r="X111" i="23"/>
  <c r="AI111" i="23"/>
  <c r="AE111" i="23"/>
  <c r="P111" i="23"/>
  <c r="CW111" i="23" s="1"/>
  <c r="C111" i="23"/>
  <c r="U111" i="23"/>
  <c r="E111" i="23"/>
  <c r="L111" i="23"/>
  <c r="CC111" i="23" s="1"/>
  <c r="F111" i="23"/>
  <c r="AL111" i="23"/>
  <c r="M111" i="23"/>
  <c r="CD111" i="23" s="1"/>
  <c r="O111" i="23"/>
  <c r="CV111" i="23" s="1"/>
  <c r="K111" i="23"/>
  <c r="CB111" i="23" s="1"/>
  <c r="AG111" i="23"/>
  <c r="Y111" i="23"/>
  <c r="AB111" i="23"/>
  <c r="S111" i="23"/>
  <c r="CZ111" i="23" s="1"/>
  <c r="AC111" i="23"/>
  <c r="I111" i="23"/>
  <c r="BZ111" i="23" s="1"/>
  <c r="AS111" i="23"/>
  <c r="V111" i="23"/>
  <c r="H111" i="23"/>
  <c r="AD111" i="23"/>
  <c r="J111" i="23"/>
  <c r="CA111" i="23" s="1"/>
  <c r="T110" i="23"/>
  <c r="DA110" i="23" s="1"/>
  <c r="F110" i="23"/>
  <c r="M110" i="23"/>
  <c r="CD110" i="23" s="1"/>
  <c r="S110" i="23"/>
  <c r="CZ110" i="23" s="1"/>
  <c r="I110" i="23"/>
  <c r="BZ110" i="23" s="1"/>
  <c r="Y110" i="23"/>
  <c r="AK110" i="23"/>
  <c r="V110" i="23"/>
  <c r="E110" i="23"/>
  <c r="AD110" i="23"/>
  <c r="AJ110" i="23"/>
  <c r="G110" i="23"/>
  <c r="AB110" i="23"/>
  <c r="AL110" i="23"/>
  <c r="O110" i="23"/>
  <c r="CV110" i="23" s="1"/>
  <c r="L110" i="23"/>
  <c r="CC110" i="23" s="1"/>
  <c r="AF110" i="23"/>
  <c r="N110" i="23"/>
  <c r="CE110" i="23" s="1"/>
  <c r="D110" i="23"/>
  <c r="Z110" i="23"/>
  <c r="AS110" i="23"/>
  <c r="AH110" i="23"/>
  <c r="AA110" i="23"/>
  <c r="X110" i="23"/>
  <c r="AG110" i="23"/>
  <c r="J110" i="23"/>
  <c r="CA110" i="23" s="1"/>
  <c r="K110" i="23"/>
  <c r="CB110" i="23" s="1"/>
  <c r="H110" i="23"/>
  <c r="C110" i="23"/>
  <c r="AE110" i="23"/>
  <c r="W110" i="23"/>
  <c r="P110" i="23"/>
  <c r="CW110" i="23" s="1"/>
  <c r="R110" i="23"/>
  <c r="CY110" i="23" s="1"/>
  <c r="Q110" i="23"/>
  <c r="CX110" i="23" s="1"/>
  <c r="AI110" i="23"/>
  <c r="U110" i="23"/>
  <c r="AC110" i="23"/>
  <c r="N107" i="23"/>
  <c r="CE107" i="23" s="1"/>
  <c r="AH107" i="23"/>
  <c r="I107" i="23"/>
  <c r="BZ107" i="23" s="1"/>
  <c r="AS107" i="23"/>
  <c r="AK107" i="23"/>
  <c r="V107" i="23"/>
  <c r="AG107" i="23"/>
  <c r="O107" i="23"/>
  <c r="CV107" i="23" s="1"/>
  <c r="F107" i="23"/>
  <c r="AI107" i="23"/>
  <c r="S107" i="23"/>
  <c r="CZ107" i="23" s="1"/>
  <c r="AB107" i="23"/>
  <c r="W107" i="23"/>
  <c r="H107" i="23"/>
  <c r="T107" i="23"/>
  <c r="DA107" i="23" s="1"/>
  <c r="DD107" i="23" s="1"/>
  <c r="AF107" i="23"/>
  <c r="J107" i="23"/>
  <c r="CA107" i="23" s="1"/>
  <c r="Y107" i="23"/>
  <c r="AC107" i="23"/>
  <c r="Q107" i="23"/>
  <c r="CX107" i="23" s="1"/>
  <c r="AA107" i="23"/>
  <c r="K107" i="23"/>
  <c r="CB107" i="23" s="1"/>
  <c r="C107" i="23"/>
  <c r="Z107" i="23"/>
  <c r="G107" i="23"/>
  <c r="P107" i="23"/>
  <c r="CW107" i="23" s="1"/>
  <c r="L107" i="23"/>
  <c r="CC107" i="23" s="1"/>
  <c r="CG107" i="23" s="1"/>
  <c r="U107" i="23"/>
  <c r="AE107" i="23"/>
  <c r="AL107" i="23"/>
  <c r="E107" i="23"/>
  <c r="AJ107" i="23"/>
  <c r="AD107" i="23"/>
  <c r="X107" i="23"/>
  <c r="D107" i="23"/>
  <c r="M107" i="23"/>
  <c r="CD107" i="23" s="1"/>
  <c r="R107" i="23"/>
  <c r="CY107" i="23" s="1"/>
  <c r="DC107" i="23" s="1"/>
  <c r="AE119" i="23"/>
  <c r="AF119" i="23"/>
  <c r="AS119" i="23"/>
  <c r="G119" i="23"/>
  <c r="AL119" i="23"/>
  <c r="I119" i="23"/>
  <c r="BZ119" i="23" s="1"/>
  <c r="Y119" i="23"/>
  <c r="R119" i="23"/>
  <c r="CY119" i="23" s="1"/>
  <c r="AJ119" i="23"/>
  <c r="S119" i="23"/>
  <c r="CZ119" i="23" s="1"/>
  <c r="K119" i="23"/>
  <c r="CB119" i="23" s="1"/>
  <c r="W119" i="23"/>
  <c r="X119" i="23"/>
  <c r="Q119" i="23"/>
  <c r="CX119" i="23" s="1"/>
  <c r="J119" i="23"/>
  <c r="CA119" i="23" s="1"/>
  <c r="O119" i="23"/>
  <c r="CV119" i="23" s="1"/>
  <c r="AA119" i="23"/>
  <c r="E119" i="23"/>
  <c r="U119" i="23"/>
  <c r="T119" i="23"/>
  <c r="DA119" i="23" s="1"/>
  <c r="AC119" i="23"/>
  <c r="AI119" i="23"/>
  <c r="P119" i="23"/>
  <c r="CW119" i="23" s="1"/>
  <c r="V119" i="23"/>
  <c r="AH119" i="23"/>
  <c r="L119" i="23"/>
  <c r="CC119" i="23" s="1"/>
  <c r="F119" i="23"/>
  <c r="AD119" i="23"/>
  <c r="C119" i="23"/>
  <c r="H119" i="23"/>
  <c r="AB119" i="23"/>
  <c r="N119" i="23"/>
  <c r="CE119" i="23" s="1"/>
  <c r="Z119" i="23"/>
  <c r="AG119" i="23"/>
  <c r="M119" i="23"/>
  <c r="CD119" i="23" s="1"/>
  <c r="AK119" i="23"/>
  <c r="D119" i="23"/>
  <c r="AH121" i="23"/>
  <c r="F121" i="23"/>
  <c r="X121" i="23"/>
  <c r="C121" i="23"/>
  <c r="Q121" i="23"/>
  <c r="CX121" i="23" s="1"/>
  <c r="G121" i="23"/>
  <c r="AE121" i="23"/>
  <c r="AB121" i="23"/>
  <c r="AS121" i="23"/>
  <c r="P121" i="23"/>
  <c r="CW121" i="23" s="1"/>
  <c r="AL121" i="23"/>
  <c r="AD121" i="23"/>
  <c r="AF121" i="23"/>
  <c r="H121" i="23"/>
  <c r="V121" i="23"/>
  <c r="J121" i="23"/>
  <c r="CA121" i="23" s="1"/>
  <c r="AI121" i="23"/>
  <c r="Z121" i="23"/>
  <c r="AC121" i="23"/>
  <c r="AG121" i="23"/>
  <c r="N121" i="23"/>
  <c r="CE121" i="23" s="1"/>
  <c r="U121" i="23"/>
  <c r="O121" i="23"/>
  <c r="CV121" i="23" s="1"/>
  <c r="T121" i="23"/>
  <c r="DA121" i="23" s="1"/>
  <c r="M121" i="23"/>
  <c r="CD121" i="23" s="1"/>
  <c r="I121" i="23"/>
  <c r="BZ121" i="23" s="1"/>
  <c r="AA121" i="23"/>
  <c r="AJ121" i="23"/>
  <c r="W121" i="23"/>
  <c r="E121" i="23"/>
  <c r="K121" i="23"/>
  <c r="CB121" i="23" s="1"/>
  <c r="D121" i="23"/>
  <c r="L121" i="23"/>
  <c r="CC121" i="23" s="1"/>
  <c r="AK121" i="23"/>
  <c r="R121" i="23"/>
  <c r="CY121" i="23" s="1"/>
  <c r="Y121" i="23"/>
  <c r="S121" i="23"/>
  <c r="CZ121" i="23" s="1"/>
  <c r="K112" i="23"/>
  <c r="CB112" i="23" s="1"/>
  <c r="O112" i="23"/>
  <c r="CV112" i="23" s="1"/>
  <c r="AH112" i="23"/>
  <c r="E112" i="23"/>
  <c r="AI112" i="23"/>
  <c r="AE112" i="23"/>
  <c r="AC112" i="23"/>
  <c r="AL112" i="23"/>
  <c r="P112" i="23"/>
  <c r="CW112" i="23" s="1"/>
  <c r="W112" i="23"/>
  <c r="T112" i="23"/>
  <c r="DA112" i="23" s="1"/>
  <c r="H112" i="23"/>
  <c r="AG112" i="23"/>
  <c r="Z112" i="23"/>
  <c r="V112" i="23"/>
  <c r="C112" i="23"/>
  <c r="J112" i="23"/>
  <c r="CA112" i="23" s="1"/>
  <c r="R112" i="23"/>
  <c r="CY112" i="23" s="1"/>
  <c r="AA112" i="23"/>
  <c r="D112" i="23"/>
  <c r="Y112" i="23"/>
  <c r="AD112" i="23"/>
  <c r="L112" i="23"/>
  <c r="CC112" i="23" s="1"/>
  <c r="F112" i="23"/>
  <c r="AK112" i="23"/>
  <c r="N112" i="23"/>
  <c r="CE112" i="23" s="1"/>
  <c r="X112" i="23"/>
  <c r="I112" i="23"/>
  <c r="BZ112" i="23" s="1"/>
  <c r="U112" i="23"/>
  <c r="Q112" i="23"/>
  <c r="CX112" i="23" s="1"/>
  <c r="M112" i="23"/>
  <c r="CD112" i="23" s="1"/>
  <c r="G112" i="23"/>
  <c r="AB112" i="23"/>
  <c r="AJ112" i="23"/>
  <c r="S112" i="23"/>
  <c r="CZ112" i="23" s="1"/>
  <c r="AF112" i="23"/>
  <c r="AS112" i="23"/>
  <c r="AF115" i="23"/>
  <c r="D115" i="23"/>
  <c r="S115" i="23"/>
  <c r="CZ115" i="23" s="1"/>
  <c r="P115" i="23"/>
  <c r="CW115" i="23" s="1"/>
  <c r="AE115" i="23"/>
  <c r="H115" i="23"/>
  <c r="R115" i="23"/>
  <c r="CY115" i="23" s="1"/>
  <c r="G115" i="23"/>
  <c r="Y115" i="23"/>
  <c r="AL115" i="23"/>
  <c r="W115" i="23"/>
  <c r="AI115" i="23"/>
  <c r="U115" i="23"/>
  <c r="V115" i="23"/>
  <c r="K115" i="23"/>
  <c r="CB115" i="23" s="1"/>
  <c r="AD115" i="23"/>
  <c r="N115" i="23"/>
  <c r="CE115" i="23" s="1"/>
  <c r="Z115" i="23"/>
  <c r="O115" i="23"/>
  <c r="CV115" i="23" s="1"/>
  <c r="E115" i="23"/>
  <c r="AC115" i="23"/>
  <c r="M115" i="23"/>
  <c r="CD115" i="23" s="1"/>
  <c r="AJ115" i="23"/>
  <c r="AH115" i="23"/>
  <c r="J115" i="23"/>
  <c r="CA115" i="23" s="1"/>
  <c r="F115" i="23"/>
  <c r="T115" i="23"/>
  <c r="DA115" i="23" s="1"/>
  <c r="DD115" i="23" s="1"/>
  <c r="AB115" i="23"/>
  <c r="AK115" i="23"/>
  <c r="AG115" i="23"/>
  <c r="C115" i="23"/>
  <c r="Q115" i="23"/>
  <c r="CX115" i="23" s="1"/>
  <c r="L115" i="23"/>
  <c r="CC115" i="23" s="1"/>
  <c r="X115" i="23"/>
  <c r="AA115" i="23"/>
  <c r="I115" i="23"/>
  <c r="BZ115" i="23" s="1"/>
  <c r="AS115" i="23"/>
  <c r="U105" i="23"/>
  <c r="J105" i="23"/>
  <c r="CA105" i="23" s="1"/>
  <c r="O105" i="23"/>
  <c r="CV105" i="23" s="1"/>
  <c r="L105" i="23"/>
  <c r="CC105" i="23" s="1"/>
  <c r="AA105" i="23"/>
  <c r="D105" i="23"/>
  <c r="W105" i="23"/>
  <c r="M105" i="23"/>
  <c r="CD105" i="23" s="1"/>
  <c r="T105" i="23"/>
  <c r="DA105" i="23" s="1"/>
  <c r="G105" i="23"/>
  <c r="E105" i="23"/>
  <c r="F105" i="23"/>
  <c r="K105" i="23"/>
  <c r="CB105" i="23" s="1"/>
  <c r="P105" i="23"/>
  <c r="CW105" i="23" s="1"/>
  <c r="X105" i="23"/>
  <c r="Y105" i="23"/>
  <c r="S105" i="23"/>
  <c r="CZ105" i="23" s="1"/>
  <c r="AK105" i="23"/>
  <c r="AD105" i="23"/>
  <c r="Q105" i="23"/>
  <c r="CX105" i="23" s="1"/>
  <c r="AJ105" i="23"/>
  <c r="AB105" i="23"/>
  <c r="H105" i="23"/>
  <c r="AH105" i="23"/>
  <c r="AI105" i="23"/>
  <c r="AG105" i="23"/>
  <c r="AL105" i="23"/>
  <c r="AC105" i="23"/>
  <c r="AS105" i="23"/>
  <c r="C105" i="23"/>
  <c r="V105" i="23"/>
  <c r="R105" i="23"/>
  <c r="CY105" i="23" s="1"/>
  <c r="DC105" i="23" s="1"/>
  <c r="N105" i="23"/>
  <c r="CE105" i="23" s="1"/>
  <c r="Z105" i="23"/>
  <c r="AE105" i="23"/>
  <c r="I105" i="23"/>
  <c r="BZ105" i="23" s="1"/>
  <c r="AF105" i="23"/>
  <c r="G122" i="23"/>
  <c r="Y122" i="23"/>
  <c r="AJ122" i="23"/>
  <c r="K122" i="23"/>
  <c r="CB122" i="23" s="1"/>
  <c r="AG122" i="23"/>
  <c r="W122" i="23"/>
  <c r="AI122" i="23"/>
  <c r="H122" i="23"/>
  <c r="E122" i="23"/>
  <c r="U122" i="23"/>
  <c r="V122" i="23"/>
  <c r="AC122" i="23"/>
  <c r="I122" i="23"/>
  <c r="BZ122" i="23" s="1"/>
  <c r="M122" i="23"/>
  <c r="CD122" i="23" s="1"/>
  <c r="Z122" i="23"/>
  <c r="Q122" i="23"/>
  <c r="CX122" i="23" s="1"/>
  <c r="AE122" i="23"/>
  <c r="S122" i="23"/>
  <c r="CZ122" i="23" s="1"/>
  <c r="T122" i="23"/>
  <c r="DA122" i="23" s="1"/>
  <c r="AH122" i="23"/>
  <c r="AS122" i="23"/>
  <c r="C122" i="23"/>
  <c r="O122" i="23"/>
  <c r="CV122" i="23" s="1"/>
  <c r="F122" i="23"/>
  <c r="AF122" i="23"/>
  <c r="L122" i="23"/>
  <c r="CC122" i="23" s="1"/>
  <c r="D122" i="23"/>
  <c r="AD122" i="23"/>
  <c r="R122" i="23"/>
  <c r="CY122" i="23" s="1"/>
  <c r="AK122" i="23"/>
  <c r="AA122" i="23"/>
  <c r="AL122" i="23"/>
  <c r="X122" i="23"/>
  <c r="J122" i="23"/>
  <c r="CA122" i="23" s="1"/>
  <c r="AB122" i="23"/>
  <c r="P122" i="23"/>
  <c r="CW122" i="23" s="1"/>
  <c r="N122" i="23"/>
  <c r="CE122" i="23" s="1"/>
  <c r="HA32" i="20"/>
  <c r="HB31" i="20"/>
  <c r="HC31" i="20" s="1"/>
  <c r="GN31" i="20"/>
  <c r="GO30" i="20"/>
  <c r="GP30" i="20" s="1"/>
  <c r="CI136" i="23" l="1"/>
  <c r="DE131" i="23"/>
  <c r="DE133" i="23"/>
  <c r="DE135" i="23"/>
  <c r="DE137" i="23"/>
  <c r="CI129" i="23"/>
  <c r="DE142" i="23"/>
  <c r="CG104" i="23"/>
  <c r="DD106" i="23"/>
  <c r="CH106" i="23"/>
  <c r="CG106" i="23"/>
  <c r="DC106" i="23"/>
  <c r="CI152" i="23"/>
  <c r="CI154" i="23"/>
  <c r="DB45" i="23"/>
  <c r="DB49" i="23"/>
  <c r="CI160" i="23"/>
  <c r="DC45" i="23"/>
  <c r="CI168" i="23"/>
  <c r="DE149" i="23"/>
  <c r="CI157" i="23"/>
  <c r="CH45" i="23"/>
  <c r="CH49" i="23"/>
  <c r="DE157" i="23"/>
  <c r="CI166" i="23"/>
  <c r="CI153" i="23"/>
  <c r="DE168" i="23"/>
  <c r="CI158" i="23"/>
  <c r="DE164" i="23"/>
  <c r="DE154" i="23"/>
  <c r="DC122" i="23"/>
  <c r="DB110" i="23"/>
  <c r="CG110" i="23"/>
  <c r="CF111" i="23"/>
  <c r="DE153" i="23"/>
  <c r="CG122" i="23"/>
  <c r="CH111" i="23"/>
  <c r="CF109" i="23"/>
  <c r="CG109" i="23"/>
  <c r="DC113" i="23"/>
  <c r="CH113" i="23"/>
  <c r="CH104" i="23"/>
  <c r="CI156" i="23"/>
  <c r="DE159" i="23"/>
  <c r="DE156" i="23"/>
  <c r="DE166" i="23"/>
  <c r="CF122" i="23"/>
  <c r="DB115" i="23"/>
  <c r="CF112" i="23"/>
  <c r="CF119" i="23"/>
  <c r="DD110" i="23"/>
  <c r="DB109" i="23"/>
  <c r="DC114" i="23"/>
  <c r="DB114" i="23"/>
  <c r="DE151" i="23"/>
  <c r="CI155" i="23"/>
  <c r="CI167" i="23"/>
  <c r="DE160" i="23"/>
  <c r="CI159" i="23"/>
  <c r="CI151" i="23"/>
  <c r="DE152" i="23"/>
  <c r="DE158" i="23"/>
  <c r="DE161" i="23"/>
  <c r="DC110" i="23"/>
  <c r="CG118" i="23"/>
  <c r="DB118" i="23"/>
  <c r="CH120" i="23"/>
  <c r="CG108" i="23"/>
  <c r="CG117" i="23"/>
  <c r="CH116" i="23"/>
  <c r="DE165" i="23"/>
  <c r="DB121" i="23"/>
  <c r="DB119" i="23"/>
  <c r="CG121" i="23"/>
  <c r="CF118" i="23"/>
  <c r="DC120" i="23"/>
  <c r="DC103" i="23"/>
  <c r="CI150" i="23"/>
  <c r="CI149" i="23"/>
  <c r="DB112" i="23"/>
  <c r="CF105" i="23"/>
  <c r="CH121" i="23"/>
  <c r="DC111" i="23"/>
  <c r="DB122" i="23"/>
  <c r="CH105" i="23"/>
  <c r="CH108" i="23"/>
  <c r="CG103" i="23"/>
  <c r="CI103" i="23" s="1"/>
  <c r="CH114" i="23"/>
  <c r="DD113" i="23"/>
  <c r="DD104" i="23"/>
  <c r="CF116" i="23"/>
  <c r="DC116" i="23"/>
  <c r="CI165" i="23"/>
  <c r="CI162" i="23"/>
  <c r="DC108" i="23"/>
  <c r="CH122" i="23"/>
  <c r="DC115" i="23"/>
  <c r="CG119" i="23"/>
  <c r="CG111" i="23"/>
  <c r="DB111" i="23"/>
  <c r="DD118" i="23"/>
  <c r="CF108" i="23"/>
  <c r="DD109" i="23"/>
  <c r="CF114" i="23"/>
  <c r="CH117" i="23"/>
  <c r="DC104" i="23"/>
  <c r="DB104" i="23"/>
  <c r="DB116" i="23"/>
  <c r="CI163" i="23"/>
  <c r="DE162" i="23"/>
  <c r="CI161" i="23"/>
  <c r="DD112" i="23"/>
  <c r="DD121" i="23"/>
  <c r="DD120" i="23"/>
  <c r="DB103" i="23"/>
  <c r="CF106" i="23"/>
  <c r="CG116" i="23"/>
  <c r="DE163" i="23"/>
  <c r="CI164" i="23"/>
  <c r="DB105" i="23"/>
  <c r="DD105" i="23"/>
  <c r="CG112" i="23"/>
  <c r="CF121" i="23"/>
  <c r="DB107" i="23"/>
  <c r="DE107" i="23" s="1"/>
  <c r="DD122" i="23"/>
  <c r="CG105" i="23"/>
  <c r="CG115" i="23"/>
  <c r="CF115" i="23"/>
  <c r="CH115" i="23"/>
  <c r="CH112" i="23"/>
  <c r="DC112" i="23"/>
  <c r="DC121" i="23"/>
  <c r="CH119" i="23"/>
  <c r="DD119" i="23"/>
  <c r="DC119" i="23"/>
  <c r="CF107" i="23"/>
  <c r="CH107" i="23"/>
  <c r="CF110" i="23"/>
  <c r="CH110" i="23"/>
  <c r="DD111" i="23"/>
  <c r="CH118" i="23"/>
  <c r="DC118" i="23"/>
  <c r="CG120" i="23"/>
  <c r="CF120" i="23"/>
  <c r="DB120" i="23"/>
  <c r="DB108" i="23"/>
  <c r="CH109" i="23"/>
  <c r="DC109" i="23"/>
  <c r="DB106" i="23"/>
  <c r="DD114" i="23"/>
  <c r="CG113" i="23"/>
  <c r="CF113" i="23"/>
  <c r="DB113" i="23"/>
  <c r="DB117" i="23"/>
  <c r="DC117" i="23"/>
  <c r="DD117" i="23"/>
  <c r="CF117" i="23"/>
  <c r="CF104" i="23"/>
  <c r="DE155" i="23"/>
  <c r="CF51" i="23"/>
  <c r="CH39" i="23"/>
  <c r="DE79" i="23"/>
  <c r="DE89" i="23"/>
  <c r="CI88" i="23"/>
  <c r="DE81" i="23"/>
  <c r="DE86" i="23"/>
  <c r="CI95" i="23"/>
  <c r="DE88" i="23"/>
  <c r="CI84" i="23"/>
  <c r="DE96" i="23"/>
  <c r="DE93" i="23"/>
  <c r="CI79" i="23"/>
  <c r="CI91" i="23"/>
  <c r="CI93" i="23"/>
  <c r="DE83" i="23"/>
  <c r="CI87" i="23"/>
  <c r="DE87" i="23"/>
  <c r="DD45" i="23"/>
  <c r="DE85" i="23"/>
  <c r="DE91" i="23"/>
  <c r="CF45" i="23"/>
  <c r="DE90" i="23"/>
  <c r="CI96" i="23"/>
  <c r="DE78" i="23"/>
  <c r="CI78" i="23"/>
  <c r="CI92" i="23"/>
  <c r="DE82" i="23"/>
  <c r="CI94" i="23"/>
  <c r="CI82" i="23"/>
  <c r="CI83" i="23"/>
  <c r="DE95" i="23"/>
  <c r="CI86" i="23"/>
  <c r="CI89" i="23"/>
  <c r="DE92" i="23"/>
  <c r="CI85" i="23"/>
  <c r="CI80" i="23"/>
  <c r="DE94" i="23"/>
  <c r="CI90" i="23"/>
  <c r="DE84" i="23"/>
  <c r="CI97" i="23"/>
  <c r="CI81" i="23"/>
  <c r="DE80" i="23"/>
  <c r="DE97" i="23"/>
  <c r="DC49" i="23"/>
  <c r="DC38" i="23"/>
  <c r="CG45" i="23"/>
  <c r="CF49" i="23"/>
  <c r="CG49" i="23"/>
  <c r="CF38" i="23"/>
  <c r="DD49" i="23"/>
  <c r="CG47" i="23"/>
  <c r="CF47" i="23"/>
  <c r="DB46" i="23"/>
  <c r="DB47" i="23"/>
  <c r="DD47" i="23"/>
  <c r="CH38" i="23"/>
  <c r="DD46" i="23"/>
  <c r="CG46" i="23"/>
  <c r="CG38" i="23"/>
  <c r="CH43" i="23"/>
  <c r="DC39" i="23"/>
  <c r="DC48" i="23"/>
  <c r="CG48" i="23"/>
  <c r="DB42" i="23"/>
  <c r="DC34" i="23"/>
  <c r="CF34" i="23"/>
  <c r="DD33" i="23"/>
  <c r="DD48" i="23"/>
  <c r="DC42" i="23"/>
  <c r="CH42" i="23"/>
  <c r="DB51" i="23"/>
  <c r="DC47" i="23"/>
  <c r="DC35" i="23"/>
  <c r="DD43" i="23"/>
  <c r="CH35" i="23"/>
  <c r="DD34" i="23"/>
  <c r="CF42" i="23"/>
  <c r="DC51" i="23"/>
  <c r="DD36" i="23"/>
  <c r="DB36" i="23"/>
  <c r="CH33" i="23"/>
  <c r="DD35" i="23"/>
  <c r="DD42" i="23"/>
  <c r="CF41" i="23"/>
  <c r="CH36" i="23"/>
  <c r="CH50" i="23"/>
  <c r="DC37" i="23"/>
  <c r="DD40" i="23"/>
  <c r="CF32" i="23"/>
  <c r="DB43" i="23"/>
  <c r="CG42" i="23"/>
  <c r="CG32" i="23"/>
  <c r="CG40" i="23"/>
  <c r="DB40" i="23"/>
  <c r="AT75" i="23"/>
  <c r="AU75" i="23" s="1"/>
  <c r="AZ75" i="23" s="1"/>
  <c r="CH40" i="23"/>
  <c r="CG39" i="23"/>
  <c r="CG35" i="23"/>
  <c r="DD37" i="23"/>
  <c r="CF35" i="23"/>
  <c r="DD44" i="23"/>
  <c r="DD50" i="23"/>
  <c r="DE50" i="23" s="1"/>
  <c r="CF43" i="23"/>
  <c r="CF36" i="23"/>
  <c r="CG36" i="23"/>
  <c r="DC43" i="23"/>
  <c r="CF39" i="23"/>
  <c r="DC44" i="23"/>
  <c r="CH44" i="23"/>
  <c r="DD38" i="23"/>
  <c r="DB33" i="23"/>
  <c r="DB37" i="23"/>
  <c r="CF48" i="23"/>
  <c r="CH32" i="23"/>
  <c r="DD32" i="23"/>
  <c r="CH34" i="23"/>
  <c r="CG43" i="23"/>
  <c r="DB44" i="23"/>
  <c r="DC46" i="23"/>
  <c r="DB48" i="23"/>
  <c r="CF37" i="23"/>
  <c r="CH37" i="23"/>
  <c r="CF50" i="23"/>
  <c r="DD39" i="23"/>
  <c r="CG37" i="23"/>
  <c r="CH51" i="23"/>
  <c r="CG34" i="23"/>
  <c r="DB34" i="23"/>
  <c r="CG51" i="23"/>
  <c r="DC36" i="23"/>
  <c r="DC32" i="23"/>
  <c r="CF40" i="23"/>
  <c r="CH46" i="23"/>
  <c r="CF44" i="23"/>
  <c r="CG44" i="23"/>
  <c r="DD41" i="23"/>
  <c r="DC33" i="23"/>
  <c r="DB41" i="23"/>
  <c r="CH41" i="23"/>
  <c r="CG33" i="23"/>
  <c r="DC41" i="23"/>
  <c r="AT73" i="23"/>
  <c r="AU73" i="23" s="1"/>
  <c r="AX73" i="23" s="1"/>
  <c r="AT52" i="23"/>
  <c r="AU52" i="23" s="1"/>
  <c r="BA52" i="23" s="1"/>
  <c r="F43" i="29" s="1"/>
  <c r="AT177" i="23"/>
  <c r="AU177" i="23" s="1"/>
  <c r="BA177" i="23" s="1"/>
  <c r="AT87" i="23"/>
  <c r="AU87" i="23" s="1"/>
  <c r="AX87" i="23" s="1"/>
  <c r="AT182" i="23"/>
  <c r="AU182" i="23" s="1"/>
  <c r="BA182" i="23" s="1"/>
  <c r="AT118" i="23"/>
  <c r="AU118" i="23" s="1"/>
  <c r="AZ118" i="23" s="1"/>
  <c r="AT93" i="23"/>
  <c r="AU93" i="23" s="1"/>
  <c r="AW93" i="23" s="1"/>
  <c r="AT82" i="23"/>
  <c r="AU82" i="23" s="1"/>
  <c r="AX82" i="23" s="1"/>
  <c r="AT128" i="23"/>
  <c r="AU128" i="23" s="1"/>
  <c r="BA128" i="23" s="1"/>
  <c r="AT76" i="23"/>
  <c r="AU76" i="23" s="1"/>
  <c r="AW76" i="23" s="1"/>
  <c r="AT139" i="23"/>
  <c r="AU139" i="23" s="1"/>
  <c r="BA139" i="23" s="1"/>
  <c r="AT137" i="23"/>
  <c r="AU137" i="23" s="1"/>
  <c r="BA137" i="23" s="1"/>
  <c r="AT171" i="23"/>
  <c r="AU171" i="23" s="1"/>
  <c r="AX171" i="23" s="1"/>
  <c r="AT169" i="23"/>
  <c r="AU169" i="23" s="1"/>
  <c r="AY169" i="23" s="1"/>
  <c r="AT105" i="23"/>
  <c r="AU105" i="23" s="1"/>
  <c r="AY105" i="23" s="1"/>
  <c r="AT71" i="23"/>
  <c r="AU71" i="23" s="1"/>
  <c r="AW71" i="23" s="1"/>
  <c r="AT38" i="23"/>
  <c r="AU38" i="23" s="1"/>
  <c r="BA38" i="23" s="1"/>
  <c r="F29" i="29" s="1"/>
  <c r="AT22" i="23"/>
  <c r="AU22" i="23" s="1"/>
  <c r="BA22" i="23" s="1"/>
  <c r="F13" i="29" s="1"/>
  <c r="AT125" i="23"/>
  <c r="AU125" i="23" s="1"/>
  <c r="AY125" i="23" s="1"/>
  <c r="AT97" i="23"/>
  <c r="AU97" i="23" s="1"/>
  <c r="AZ97" i="23" s="1"/>
  <c r="AT122" i="23"/>
  <c r="AU122" i="23" s="1"/>
  <c r="BA122" i="23" s="1"/>
  <c r="AT111" i="23"/>
  <c r="AU111" i="23" s="1"/>
  <c r="AX111" i="23" s="1"/>
  <c r="AT136" i="23"/>
  <c r="AU136" i="23" s="1"/>
  <c r="AZ136" i="23" s="1"/>
  <c r="AT67" i="23"/>
  <c r="AU67" i="23" s="1"/>
  <c r="AW67" i="23" s="1"/>
  <c r="AT187" i="23"/>
  <c r="AU187" i="23" s="1"/>
  <c r="AX187" i="23" s="1"/>
  <c r="AT178" i="23"/>
  <c r="AU178" i="23" s="1"/>
  <c r="AX178" i="23" s="1"/>
  <c r="AT48" i="23"/>
  <c r="AU48" i="23" s="1"/>
  <c r="AY48" i="23" s="1"/>
  <c r="D39" i="29" s="1"/>
  <c r="AT144" i="23"/>
  <c r="AU144" i="23" s="1"/>
  <c r="AX144" i="23" s="1"/>
  <c r="AT63" i="23"/>
  <c r="AU63" i="23" s="1"/>
  <c r="AX63" i="23" s="1"/>
  <c r="AT83" i="23"/>
  <c r="AU83" i="23" s="1"/>
  <c r="BA83" i="23" s="1"/>
  <c r="AT154" i="23"/>
  <c r="AU154" i="23" s="1"/>
  <c r="AX154" i="23" s="1"/>
  <c r="AT64" i="23"/>
  <c r="AU64" i="23" s="1"/>
  <c r="AZ64" i="23" s="1"/>
  <c r="AT44" i="23"/>
  <c r="AU44" i="23" s="1"/>
  <c r="AY44" i="23" s="1"/>
  <c r="D35" i="29" s="1"/>
  <c r="AT33" i="23"/>
  <c r="AU33" i="23" s="1"/>
  <c r="AY33" i="23" s="1"/>
  <c r="D24" i="29" s="1"/>
  <c r="AT108" i="23"/>
  <c r="AU108" i="23" s="1"/>
  <c r="AX108" i="23" s="1"/>
  <c r="AT174" i="23"/>
  <c r="AU174" i="23" s="1"/>
  <c r="BA174" i="23" s="1"/>
  <c r="AT117" i="23"/>
  <c r="AU117" i="23" s="1"/>
  <c r="AX117" i="23" s="1"/>
  <c r="AT13" i="23"/>
  <c r="AU13" i="23" s="1"/>
  <c r="BA13" i="23" s="1"/>
  <c r="F4" i="29" s="1"/>
  <c r="AT31" i="23"/>
  <c r="AU31" i="23" s="1"/>
  <c r="AW31" i="23" s="1"/>
  <c r="B22" i="29" s="1"/>
  <c r="AT153" i="23"/>
  <c r="AU153" i="23" s="1"/>
  <c r="AZ153" i="23" s="1"/>
  <c r="AT129" i="23"/>
  <c r="AU129" i="23" s="1"/>
  <c r="AX129" i="23" s="1"/>
  <c r="AT121" i="23"/>
  <c r="AU121" i="23" s="1"/>
  <c r="BA121" i="23" s="1"/>
  <c r="AT112" i="23"/>
  <c r="AU112" i="23" s="1"/>
  <c r="AX112" i="23" s="1"/>
  <c r="AT159" i="23"/>
  <c r="AU159" i="23" s="1"/>
  <c r="AZ159" i="23" s="1"/>
  <c r="AT141" i="23"/>
  <c r="AU141" i="23" s="1"/>
  <c r="AW141" i="23" s="1"/>
  <c r="AT127" i="23"/>
  <c r="AU127" i="23" s="1"/>
  <c r="AY127" i="23" s="1"/>
  <c r="AT65" i="23"/>
  <c r="AU65" i="23" s="1"/>
  <c r="AW65" i="23" s="1"/>
  <c r="AT96" i="23"/>
  <c r="AU96" i="23" s="1"/>
  <c r="AW96" i="23" s="1"/>
  <c r="AT69" i="23"/>
  <c r="AU69" i="23" s="1"/>
  <c r="AY69" i="23" s="1"/>
  <c r="AT49" i="23"/>
  <c r="AU49" i="23" s="1"/>
  <c r="AX49" i="23" s="1"/>
  <c r="C40" i="29" s="1"/>
  <c r="AT29" i="23"/>
  <c r="AU29" i="23" s="1"/>
  <c r="AW29" i="23" s="1"/>
  <c r="B20" i="29" s="1"/>
  <c r="AT172" i="23"/>
  <c r="AU172" i="23" s="1"/>
  <c r="AZ172" i="23" s="1"/>
  <c r="AT85" i="23"/>
  <c r="AU85" i="23" s="1"/>
  <c r="AZ85" i="23" s="1"/>
  <c r="AT77" i="23"/>
  <c r="AU77" i="23" s="1"/>
  <c r="BA77" i="23" s="1"/>
  <c r="AT189" i="23"/>
  <c r="AU189" i="23" s="1"/>
  <c r="AZ189" i="23" s="1"/>
  <c r="AT173" i="23"/>
  <c r="AU173" i="23" s="1"/>
  <c r="BA173" i="23" s="1"/>
  <c r="AT133" i="23"/>
  <c r="AU133" i="23" s="1"/>
  <c r="BA133" i="23" s="1"/>
  <c r="AT58" i="23"/>
  <c r="AU58" i="23" s="1"/>
  <c r="AW58" i="23" s="1"/>
  <c r="B49" i="29" s="1"/>
  <c r="AT163" i="23"/>
  <c r="AU163" i="23" s="1"/>
  <c r="AZ163" i="23" s="1"/>
  <c r="AT45" i="23"/>
  <c r="AU45" i="23" s="1"/>
  <c r="AW45" i="23" s="1"/>
  <c r="B36" i="29" s="1"/>
  <c r="AT131" i="23"/>
  <c r="AU131" i="23" s="1"/>
  <c r="BA131" i="23" s="1"/>
  <c r="AT132" i="23"/>
  <c r="AU132" i="23" s="1"/>
  <c r="AY132" i="23" s="1"/>
  <c r="AT72" i="23"/>
  <c r="AU72" i="23" s="1"/>
  <c r="AY72" i="23" s="1"/>
  <c r="AT61" i="23"/>
  <c r="AU61" i="23" s="1"/>
  <c r="AW61" i="23" s="1"/>
  <c r="AT101" i="23"/>
  <c r="AU101" i="23" s="1"/>
  <c r="AY101" i="23" s="1"/>
  <c r="AT54" i="23"/>
  <c r="AU54" i="23" s="1"/>
  <c r="AX54" i="23" s="1"/>
  <c r="C45" i="29" s="1"/>
  <c r="AT107" i="23"/>
  <c r="AU107" i="23" s="1"/>
  <c r="BA107" i="23" s="1"/>
  <c r="AT59" i="23"/>
  <c r="AU59" i="23" s="1"/>
  <c r="AZ59" i="23" s="1"/>
  <c r="E50" i="29" s="1"/>
  <c r="AT30" i="23"/>
  <c r="AU30" i="23" s="1"/>
  <c r="AY30" i="23" s="1"/>
  <c r="D21" i="29" s="1"/>
  <c r="AT188" i="23"/>
  <c r="AU188" i="23" s="1"/>
  <c r="BA188" i="23" s="1"/>
  <c r="AT46" i="23"/>
  <c r="AU46" i="23" s="1"/>
  <c r="AY46" i="23" s="1"/>
  <c r="D37" i="29" s="1"/>
  <c r="AT116" i="23"/>
  <c r="AU116" i="23" s="1"/>
  <c r="AX116" i="23" s="1"/>
  <c r="AT155" i="23"/>
  <c r="AU155" i="23" s="1"/>
  <c r="AY155" i="23" s="1"/>
  <c r="AT134" i="23"/>
  <c r="AU134" i="23" s="1"/>
  <c r="AZ134" i="23" s="1"/>
  <c r="AT176" i="23"/>
  <c r="AU176" i="23" s="1"/>
  <c r="BA176" i="23" s="1"/>
  <c r="AT119" i="23"/>
  <c r="AU119" i="23" s="1"/>
  <c r="AX119" i="23" s="1"/>
  <c r="AT102" i="23"/>
  <c r="AU102" i="23" s="1"/>
  <c r="AZ102" i="23" s="1"/>
  <c r="AT53" i="23"/>
  <c r="AU53" i="23" s="1"/>
  <c r="BA53" i="23" s="1"/>
  <c r="F44" i="29" s="1"/>
  <c r="AT74" i="23"/>
  <c r="AU74" i="23" s="1"/>
  <c r="AZ74" i="23" s="1"/>
  <c r="AT91" i="23"/>
  <c r="AU91" i="23" s="1"/>
  <c r="AZ91" i="23" s="1"/>
  <c r="AT120" i="23"/>
  <c r="AU120" i="23" s="1"/>
  <c r="AY120" i="23" s="1"/>
  <c r="AT42" i="23"/>
  <c r="AU42" i="23" s="1"/>
  <c r="AZ42" i="23" s="1"/>
  <c r="E33" i="29" s="1"/>
  <c r="AT18" i="23"/>
  <c r="AU18" i="23" s="1"/>
  <c r="AZ18" i="23" s="1"/>
  <c r="E9" i="29" s="1"/>
  <c r="AT170" i="23"/>
  <c r="AU170" i="23" s="1"/>
  <c r="AY170" i="23" s="1"/>
  <c r="AT14" i="23"/>
  <c r="AU14" i="23" s="1"/>
  <c r="BA14" i="23" s="1"/>
  <c r="F5" i="29" s="1"/>
  <c r="AT32" i="23"/>
  <c r="AU32" i="23" s="1"/>
  <c r="AW32" i="23" s="1"/>
  <c r="B23" i="29" s="1"/>
  <c r="AT184" i="23"/>
  <c r="AU184" i="23" s="1"/>
  <c r="AY184" i="23" s="1"/>
  <c r="AT113" i="23"/>
  <c r="AU113" i="23" s="1"/>
  <c r="AZ113" i="23" s="1"/>
  <c r="AT109" i="23"/>
  <c r="AU109" i="23" s="1"/>
  <c r="AW109" i="23" s="1"/>
  <c r="AT115" i="23"/>
  <c r="AU115" i="23" s="1"/>
  <c r="AZ115" i="23" s="1"/>
  <c r="AT167" i="23"/>
  <c r="AU167" i="23" s="1"/>
  <c r="AY167" i="23" s="1"/>
  <c r="AT23" i="23"/>
  <c r="AU23" i="23" s="1"/>
  <c r="BA23" i="23" s="1"/>
  <c r="F14" i="29" s="1"/>
  <c r="AT126" i="23"/>
  <c r="AU126" i="23" s="1"/>
  <c r="BA126" i="23" s="1"/>
  <c r="AT156" i="23"/>
  <c r="AU156" i="23" s="1"/>
  <c r="BA156" i="23" s="1"/>
  <c r="AT148" i="23"/>
  <c r="AU148" i="23" s="1"/>
  <c r="AW148" i="23" s="1"/>
  <c r="AT152" i="23"/>
  <c r="AU152" i="23" s="1"/>
  <c r="AZ152" i="23" s="1"/>
  <c r="AT26" i="23"/>
  <c r="AU26" i="23" s="1"/>
  <c r="AZ26" i="23" s="1"/>
  <c r="E17" i="29" s="1"/>
  <c r="AT12" i="23"/>
  <c r="AU12" i="23" s="1"/>
  <c r="AW12" i="23" s="1"/>
  <c r="B3" i="29" s="1"/>
  <c r="AT51" i="23"/>
  <c r="AU51" i="23" s="1"/>
  <c r="AY51" i="23" s="1"/>
  <c r="D42" i="29" s="1"/>
  <c r="AT43" i="23"/>
  <c r="AU43" i="23" s="1"/>
  <c r="BA43" i="23" s="1"/>
  <c r="F34" i="29" s="1"/>
  <c r="AT123" i="23"/>
  <c r="AU123" i="23" s="1"/>
  <c r="AX123" i="23" s="1"/>
  <c r="AT37" i="23"/>
  <c r="AU37" i="23" s="1"/>
  <c r="AX37" i="23" s="1"/>
  <c r="C28" i="29" s="1"/>
  <c r="AT19" i="23"/>
  <c r="AU19" i="23" s="1"/>
  <c r="AW19" i="23" s="1"/>
  <c r="B10" i="29" s="1"/>
  <c r="AT168" i="23"/>
  <c r="AU168" i="23" s="1"/>
  <c r="AY168" i="23" s="1"/>
  <c r="AT124" i="23"/>
  <c r="AU124" i="23" s="1"/>
  <c r="AZ124" i="23" s="1"/>
  <c r="AT160" i="23"/>
  <c r="AU160" i="23" s="1"/>
  <c r="AZ160" i="23" s="1"/>
  <c r="AT80" i="23"/>
  <c r="AU80" i="23" s="1"/>
  <c r="AZ80" i="23" s="1"/>
  <c r="AT114" i="23"/>
  <c r="AU114" i="23" s="1"/>
  <c r="AW114" i="23" s="1"/>
  <c r="AT179" i="23"/>
  <c r="AU179" i="23" s="1"/>
  <c r="BA179" i="23" s="1"/>
  <c r="AT62" i="23"/>
  <c r="AU62" i="23" s="1"/>
  <c r="AZ62" i="23" s="1"/>
  <c r="AT60" i="23"/>
  <c r="AU60" i="23" s="1"/>
  <c r="BA60" i="23" s="1"/>
  <c r="F51" i="29" s="1"/>
  <c r="AT94" i="23"/>
  <c r="AU94" i="23" s="1"/>
  <c r="AW94" i="23" s="1"/>
  <c r="AT106" i="23"/>
  <c r="AU106" i="23" s="1"/>
  <c r="BA106" i="23" s="1"/>
  <c r="AT78" i="23"/>
  <c r="AU78" i="23" s="1"/>
  <c r="AY78" i="23" s="1"/>
  <c r="AT84" i="23"/>
  <c r="AU84" i="23" s="1"/>
  <c r="AZ84" i="23" s="1"/>
  <c r="AT24" i="23"/>
  <c r="AU24" i="23" s="1"/>
  <c r="BA24" i="23" s="1"/>
  <c r="F15" i="29" s="1"/>
  <c r="AT104" i="23"/>
  <c r="AU104" i="23" s="1"/>
  <c r="AZ104" i="23" s="1"/>
  <c r="AT55" i="23"/>
  <c r="AU55" i="23" s="1"/>
  <c r="AW55" i="23" s="1"/>
  <c r="B46" i="29" s="1"/>
  <c r="AT181" i="23"/>
  <c r="AU181" i="23" s="1"/>
  <c r="AW181" i="23" s="1"/>
  <c r="AT143" i="23"/>
  <c r="AU143" i="23" s="1"/>
  <c r="AW143" i="23" s="1"/>
  <c r="AT15" i="23"/>
  <c r="AU15" i="23" s="1"/>
  <c r="BA15" i="23" s="1"/>
  <c r="F6" i="29" s="1"/>
  <c r="AT142" i="23"/>
  <c r="AU142" i="23" s="1"/>
  <c r="AW142" i="23" s="1"/>
  <c r="AT135" i="23"/>
  <c r="AU135" i="23" s="1"/>
  <c r="BA135" i="23" s="1"/>
  <c r="AT36" i="23"/>
  <c r="AU36" i="23" s="1"/>
  <c r="BA36" i="23" s="1"/>
  <c r="F27" i="29" s="1"/>
  <c r="AT35" i="23"/>
  <c r="AU35" i="23" s="1"/>
  <c r="BA35" i="23" s="1"/>
  <c r="F26" i="29" s="1"/>
  <c r="AT140" i="23"/>
  <c r="AU140" i="23" s="1"/>
  <c r="BA140" i="23" s="1"/>
  <c r="AT21" i="23"/>
  <c r="AU21" i="23" s="1"/>
  <c r="BA21" i="23" s="1"/>
  <c r="F12" i="29" s="1"/>
  <c r="AT149" i="23"/>
  <c r="AU149" i="23" s="1"/>
  <c r="AX149" i="23" s="1"/>
  <c r="AT11" i="23"/>
  <c r="AU11" i="23" s="1"/>
  <c r="AW11" i="23" s="1"/>
  <c r="B2" i="29" s="1"/>
  <c r="AT17" i="23"/>
  <c r="AU17" i="23" s="1"/>
  <c r="AY17" i="23" s="1"/>
  <c r="D8" i="29" s="1"/>
  <c r="AT164" i="23"/>
  <c r="AU164" i="23" s="1"/>
  <c r="AZ164" i="23" s="1"/>
  <c r="AT89" i="23"/>
  <c r="AU89" i="23" s="1"/>
  <c r="AX89" i="23" s="1"/>
  <c r="AT138" i="23"/>
  <c r="AU138" i="23" s="1"/>
  <c r="AW138" i="23" s="1"/>
  <c r="AT110" i="23"/>
  <c r="AU110" i="23" s="1"/>
  <c r="AX110" i="23" s="1"/>
  <c r="AT150" i="23"/>
  <c r="AU150" i="23" s="1"/>
  <c r="BA150" i="23" s="1"/>
  <c r="AT70" i="23"/>
  <c r="AU70" i="23" s="1"/>
  <c r="AZ70" i="23" s="1"/>
  <c r="AT86" i="23"/>
  <c r="AU86" i="23" s="1"/>
  <c r="AY86" i="23" s="1"/>
  <c r="AT147" i="23"/>
  <c r="AU147" i="23" s="1"/>
  <c r="AX147" i="23" s="1"/>
  <c r="AT88" i="23"/>
  <c r="AU88" i="23" s="1"/>
  <c r="AW88" i="23" s="1"/>
  <c r="AT66" i="23"/>
  <c r="AU66" i="23" s="1"/>
  <c r="AX66" i="23" s="1"/>
  <c r="AT98" i="23"/>
  <c r="AU98" i="23" s="1"/>
  <c r="AZ98" i="23" s="1"/>
  <c r="AT16" i="23"/>
  <c r="AU16" i="23" s="1"/>
  <c r="AX16" i="23" s="1"/>
  <c r="C7" i="29" s="1"/>
  <c r="AT57" i="23"/>
  <c r="AU57" i="23" s="1"/>
  <c r="AY57" i="23" s="1"/>
  <c r="D48" i="29" s="1"/>
  <c r="AT186" i="23"/>
  <c r="AU186" i="23" s="1"/>
  <c r="AY186" i="23" s="1"/>
  <c r="AT90" i="23"/>
  <c r="AU90" i="23" s="1"/>
  <c r="AW90" i="23" s="1"/>
  <c r="AT145" i="23"/>
  <c r="AU145" i="23" s="1"/>
  <c r="BA145" i="23" s="1"/>
  <c r="AT92" i="23"/>
  <c r="AU92" i="23" s="1"/>
  <c r="AZ92" i="23" s="1"/>
  <c r="AT162" i="23"/>
  <c r="AU162" i="23" s="1"/>
  <c r="BA162" i="23" s="1"/>
  <c r="AT47" i="23"/>
  <c r="AU47" i="23" s="1"/>
  <c r="BA47" i="23" s="1"/>
  <c r="F38" i="29" s="1"/>
  <c r="AT39" i="23"/>
  <c r="AU39" i="23" s="1"/>
  <c r="AY39" i="23" s="1"/>
  <c r="D30" i="29" s="1"/>
  <c r="AT100" i="23"/>
  <c r="AU100" i="23" s="1"/>
  <c r="AZ100" i="23" s="1"/>
  <c r="AT103" i="23"/>
  <c r="AU103" i="23" s="1"/>
  <c r="AZ103" i="23" s="1"/>
  <c r="AT185" i="23"/>
  <c r="AU185" i="23" s="1"/>
  <c r="BA185" i="23" s="1"/>
  <c r="AT25" i="23"/>
  <c r="AU25" i="23" s="1"/>
  <c r="AX25" i="23" s="1"/>
  <c r="C16" i="29" s="1"/>
  <c r="AT130" i="23"/>
  <c r="AU130" i="23" s="1"/>
  <c r="AW130" i="23" s="1"/>
  <c r="AT99" i="23"/>
  <c r="AU99" i="23" s="1"/>
  <c r="AY99" i="23" s="1"/>
  <c r="AT56" i="23"/>
  <c r="AU56" i="23" s="1"/>
  <c r="AX56" i="23" s="1"/>
  <c r="C47" i="29" s="1"/>
  <c r="AT20" i="23"/>
  <c r="AU20" i="23" s="1"/>
  <c r="AX20" i="23" s="1"/>
  <c r="C11" i="29" s="1"/>
  <c r="AT180" i="23"/>
  <c r="AU180" i="23" s="1"/>
  <c r="AY180" i="23" s="1"/>
  <c r="AT68" i="23"/>
  <c r="AU68" i="23" s="1"/>
  <c r="AW68" i="23" s="1"/>
  <c r="AT158" i="23"/>
  <c r="AU158" i="23" s="1"/>
  <c r="AX158" i="23" s="1"/>
  <c r="AT81" i="23"/>
  <c r="AU81" i="23" s="1"/>
  <c r="AX81" i="23" s="1"/>
  <c r="AT34" i="23"/>
  <c r="AU34" i="23" s="1"/>
  <c r="AW34" i="23" s="1"/>
  <c r="B25" i="29" s="1"/>
  <c r="AT165" i="23"/>
  <c r="AU165" i="23" s="1"/>
  <c r="AZ165" i="23" s="1"/>
  <c r="AT27" i="23"/>
  <c r="AU27" i="23" s="1"/>
  <c r="BA27" i="23" s="1"/>
  <c r="F18" i="29" s="1"/>
  <c r="AT166" i="23"/>
  <c r="AU166" i="23" s="1"/>
  <c r="AZ166" i="23" s="1"/>
  <c r="AT41" i="23"/>
  <c r="AU41" i="23" s="1"/>
  <c r="AW41" i="23" s="1"/>
  <c r="B32" i="29" s="1"/>
  <c r="AT151" i="23"/>
  <c r="AU151" i="23" s="1"/>
  <c r="AZ151" i="23" s="1"/>
  <c r="AT146" i="23"/>
  <c r="AU146" i="23" s="1"/>
  <c r="AY146" i="23" s="1"/>
  <c r="AT28" i="23"/>
  <c r="AU28" i="23" s="1"/>
  <c r="AZ28" i="23" s="1"/>
  <c r="E19" i="29" s="1"/>
  <c r="AT183" i="23"/>
  <c r="AU183" i="23" s="1"/>
  <c r="AY183" i="23" s="1"/>
  <c r="AT95" i="23"/>
  <c r="AU95" i="23" s="1"/>
  <c r="AZ95" i="23" s="1"/>
  <c r="AT40" i="23"/>
  <c r="AU40" i="23" s="1"/>
  <c r="AZ40" i="23" s="1"/>
  <c r="E31" i="29" s="1"/>
  <c r="AT79" i="23"/>
  <c r="AU79" i="23" s="1"/>
  <c r="AX79" i="23" s="1"/>
  <c r="AT157" i="23"/>
  <c r="AU157" i="23" s="1"/>
  <c r="AW157" i="23" s="1"/>
  <c r="AT161" i="23"/>
  <c r="AU161" i="23" s="1"/>
  <c r="AX161" i="23" s="1"/>
  <c r="AT175" i="23"/>
  <c r="AU175" i="23" s="1"/>
  <c r="AZ175" i="23" s="1"/>
  <c r="AT50" i="23"/>
  <c r="AU50" i="23" s="1"/>
  <c r="BA50" i="23" s="1"/>
  <c r="F41" i="29" s="1"/>
  <c r="HA33" i="20"/>
  <c r="HB32" i="20"/>
  <c r="HC32" i="20" s="1"/>
  <c r="GN32" i="20"/>
  <c r="GO31" i="20"/>
  <c r="GP31" i="20" s="1"/>
  <c r="CI106" i="23" l="1"/>
  <c r="DE106" i="23"/>
  <c r="DE45" i="23"/>
  <c r="DE103" i="23"/>
  <c r="CI111" i="23"/>
  <c r="DE108" i="23"/>
  <c r="CI122" i="23"/>
  <c r="DE110" i="23"/>
  <c r="DE109" i="23"/>
  <c r="DE119" i="23"/>
  <c r="DE116" i="23"/>
  <c r="CI114" i="23"/>
  <c r="DE115" i="23"/>
  <c r="DE120" i="23"/>
  <c r="DE122" i="23"/>
  <c r="CI109" i="23"/>
  <c r="DE112" i="23"/>
  <c r="DE111" i="23"/>
  <c r="CI104" i="23"/>
  <c r="DE118" i="23"/>
  <c r="DE121" i="23"/>
  <c r="CI119" i="23"/>
  <c r="DE114" i="23"/>
  <c r="CI105" i="23"/>
  <c r="CI117" i="23"/>
  <c r="DE113" i="23"/>
  <c r="CI118" i="23"/>
  <c r="CI113" i="23"/>
  <c r="CI120" i="23"/>
  <c r="CI116" i="23"/>
  <c r="DE104" i="23"/>
  <c r="CI121" i="23"/>
  <c r="CI108" i="23"/>
  <c r="DE117" i="23"/>
  <c r="CI110" i="23"/>
  <c r="CI112" i="23"/>
  <c r="CI107" i="23"/>
  <c r="CI115" i="23"/>
  <c r="DE105" i="23"/>
  <c r="CI45" i="23"/>
  <c r="CI49" i="23"/>
  <c r="DE49" i="23"/>
  <c r="DE38" i="23"/>
  <c r="AZ73" i="23"/>
  <c r="CI47" i="23"/>
  <c r="CI46" i="23"/>
  <c r="AX44" i="23"/>
  <c r="C35" i="29" s="1"/>
  <c r="CI38" i="23"/>
  <c r="DE46" i="23"/>
  <c r="DE42" i="23"/>
  <c r="DE47" i="23"/>
  <c r="CI48" i="23"/>
  <c r="CI41" i="23"/>
  <c r="DE51" i="23"/>
  <c r="DE36" i="23"/>
  <c r="DE34" i="23"/>
  <c r="DE39" i="23"/>
  <c r="DE48" i="23"/>
  <c r="AX141" i="23"/>
  <c r="CI42" i="23"/>
  <c r="DE35" i="23"/>
  <c r="AX75" i="23"/>
  <c r="AY75" i="23"/>
  <c r="BA75" i="23"/>
  <c r="AY73" i="23"/>
  <c r="AW73" i="23"/>
  <c r="BA73" i="23"/>
  <c r="CI40" i="23"/>
  <c r="CI32" i="23"/>
  <c r="DE44" i="23"/>
  <c r="DE40" i="23"/>
  <c r="DE32" i="23"/>
  <c r="CI34" i="23"/>
  <c r="CI33" i="23"/>
  <c r="CI51" i="23"/>
  <c r="DE37" i="23"/>
  <c r="DE43" i="23"/>
  <c r="AW75" i="23"/>
  <c r="CI37" i="23"/>
  <c r="CI39" i="23"/>
  <c r="CI50" i="23"/>
  <c r="DE33" i="23"/>
  <c r="CI36" i="23"/>
  <c r="CI35" i="23"/>
  <c r="DE41" i="23"/>
  <c r="CI44" i="23"/>
  <c r="CI43" i="23"/>
  <c r="AY118" i="23"/>
  <c r="AX76" i="23"/>
  <c r="AZ76" i="23"/>
  <c r="AZ52" i="23"/>
  <c r="E43" i="29" s="1"/>
  <c r="AX52" i="23"/>
  <c r="C43" i="29" s="1"/>
  <c r="BA76" i="23"/>
  <c r="AX118" i="23"/>
  <c r="AY52" i="23"/>
  <c r="D43" i="29" s="1"/>
  <c r="AW52" i="23"/>
  <c r="B43" i="29" s="1"/>
  <c r="BA118" i="23"/>
  <c r="AW118" i="23"/>
  <c r="AY76" i="23"/>
  <c r="BA63" i="23"/>
  <c r="AX139" i="23"/>
  <c r="AW121" i="23"/>
  <c r="AZ177" i="23"/>
  <c r="AX125" i="23"/>
  <c r="AZ44" i="23"/>
  <c r="E35" i="29" s="1"/>
  <c r="AY93" i="23"/>
  <c r="AZ187" i="23"/>
  <c r="AW63" i="23"/>
  <c r="BA93" i="23"/>
  <c r="AW139" i="23"/>
  <c r="AY141" i="23"/>
  <c r="AW177" i="23"/>
  <c r="AY129" i="23"/>
  <c r="BA187" i="23"/>
  <c r="AZ139" i="23"/>
  <c r="BA44" i="23"/>
  <c r="F35" i="29" s="1"/>
  <c r="AX93" i="23"/>
  <c r="AX177" i="23"/>
  <c r="AW117" i="23"/>
  <c r="AZ93" i="23"/>
  <c r="BA129" i="23"/>
  <c r="AY177" i="23"/>
  <c r="AY139" i="23"/>
  <c r="AX182" i="23"/>
  <c r="AZ182" i="23"/>
  <c r="AY182" i="23"/>
  <c r="AX128" i="23"/>
  <c r="AY171" i="23"/>
  <c r="AW182" i="23"/>
  <c r="BA87" i="23"/>
  <c r="AZ87" i="23"/>
  <c r="AY89" i="23"/>
  <c r="AY87" i="23"/>
  <c r="AW87" i="23"/>
  <c r="AZ143" i="23"/>
  <c r="AX45" i="23"/>
  <c r="C36" i="29" s="1"/>
  <c r="AZ82" i="23"/>
  <c r="BA178" i="23"/>
  <c r="AZ116" i="23"/>
  <c r="AZ186" i="23"/>
  <c r="AW186" i="23"/>
  <c r="AY45" i="23"/>
  <c r="D36" i="29" s="1"/>
  <c r="AZ24" i="23"/>
  <c r="E15" i="29" s="1"/>
  <c r="BA33" i="23"/>
  <c r="F24" i="29" s="1"/>
  <c r="AX114" i="23"/>
  <c r="AW165" i="23"/>
  <c r="AY91" i="23"/>
  <c r="AZ137" i="23"/>
  <c r="AY97" i="23"/>
  <c r="AY103" i="23"/>
  <c r="BA97" i="23"/>
  <c r="BA89" i="23"/>
  <c r="BA116" i="23"/>
  <c r="BA114" i="23"/>
  <c r="AY59" i="23"/>
  <c r="D50" i="29" s="1"/>
  <c r="BA91" i="23"/>
  <c r="AW23" i="23"/>
  <c r="B14" i="29" s="1"/>
  <c r="AY152" i="23"/>
  <c r="AZ83" i="23"/>
  <c r="AX69" i="23"/>
  <c r="AW36" i="23"/>
  <c r="B27" i="29" s="1"/>
  <c r="AX95" i="23"/>
  <c r="BA61" i="23"/>
  <c r="AY94" i="23"/>
  <c r="BA99" i="23"/>
  <c r="AZ121" i="23"/>
  <c r="AX91" i="23"/>
  <c r="AX152" i="23"/>
  <c r="AY23" i="23"/>
  <c r="D14" i="29" s="1"/>
  <c r="AZ178" i="23"/>
  <c r="AW97" i="23"/>
  <c r="AZ36" i="23"/>
  <c r="E27" i="29" s="1"/>
  <c r="AY83" i="23"/>
  <c r="AY143" i="23"/>
  <c r="AW69" i="23"/>
  <c r="AY151" i="23"/>
  <c r="AY61" i="23"/>
  <c r="AX94" i="23"/>
  <c r="AY173" i="23"/>
  <c r="AW66" i="23"/>
  <c r="BA168" i="23"/>
  <c r="BA82" i="23"/>
  <c r="AX121" i="23"/>
  <c r="BA113" i="23"/>
  <c r="AX24" i="23"/>
  <c r="C15" i="29" s="1"/>
  <c r="AW162" i="23"/>
  <c r="AW168" i="23"/>
  <c r="AX97" i="23"/>
  <c r="BA95" i="23"/>
  <c r="AZ71" i="23"/>
  <c r="AX13" i="23"/>
  <c r="C4" i="29" s="1"/>
  <c r="AZ89" i="23"/>
  <c r="AZ45" i="23"/>
  <c r="E36" i="29" s="1"/>
  <c r="AX99" i="23"/>
  <c r="AY71" i="23"/>
  <c r="AY149" i="23"/>
  <c r="AX59" i="23"/>
  <c r="C50" i="29" s="1"/>
  <c r="AY121" i="23"/>
  <c r="BA119" i="23"/>
  <c r="AZ33" i="23"/>
  <c r="E24" i="29" s="1"/>
  <c r="AZ128" i="23"/>
  <c r="AW33" i="23"/>
  <c r="B24" i="29" s="1"/>
  <c r="AX137" i="23"/>
  <c r="AW137" i="23"/>
  <c r="AW83" i="23"/>
  <c r="AZ171" i="23"/>
  <c r="AY178" i="23"/>
  <c r="AW108" i="23"/>
  <c r="BA149" i="23"/>
  <c r="AX143" i="23"/>
  <c r="BA48" i="23"/>
  <c r="F39" i="29" s="1"/>
  <c r="AW89" i="23"/>
  <c r="BA161" i="23"/>
  <c r="AZ149" i="23"/>
  <c r="BA151" i="23"/>
  <c r="AY116" i="23"/>
  <c r="AZ61" i="23"/>
  <c r="AW133" i="23"/>
  <c r="AZ179" i="23"/>
  <c r="AX173" i="23"/>
  <c r="AZ99" i="23"/>
  <c r="AW173" i="23"/>
  <c r="AX61" i="23"/>
  <c r="AY90" i="23"/>
  <c r="BA45" i="23"/>
  <c r="F36" i="29" s="1"/>
  <c r="AW82" i="23"/>
  <c r="BA59" i="23"/>
  <c r="F50" i="29" s="1"/>
  <c r="AX23" i="23"/>
  <c r="C14" i="29" s="1"/>
  <c r="AY82" i="23"/>
  <c r="AY24" i="23"/>
  <c r="D15" i="29" s="1"/>
  <c r="AZ23" i="23"/>
  <c r="E14" i="29" s="1"/>
  <c r="AW170" i="23"/>
  <c r="AW113" i="23"/>
  <c r="AX168" i="23"/>
  <c r="AZ43" i="23"/>
  <c r="E34" i="29" s="1"/>
  <c r="AY43" i="23"/>
  <c r="D34" i="29" s="1"/>
  <c r="AW128" i="23"/>
  <c r="AY128" i="23"/>
  <c r="AW112" i="23"/>
  <c r="AZ13" i="23"/>
  <c r="E4" i="29" s="1"/>
  <c r="AX71" i="23"/>
  <c r="AW178" i="23"/>
  <c r="AY13" i="23"/>
  <c r="D4" i="29" s="1"/>
  <c r="AX33" i="23"/>
  <c r="C24" i="29" s="1"/>
  <c r="AW13" i="23"/>
  <c r="B4" i="29" s="1"/>
  <c r="AX83" i="23"/>
  <c r="AY137" i="23"/>
  <c r="BA71" i="23"/>
  <c r="AX36" i="23"/>
  <c r="C27" i="29" s="1"/>
  <c r="AW35" i="23"/>
  <c r="B26" i="29" s="1"/>
  <c r="AW103" i="23"/>
  <c r="AY36" i="23"/>
  <c r="D27" i="29" s="1"/>
  <c r="BA69" i="23"/>
  <c r="BA103" i="23"/>
  <c r="AW95" i="23"/>
  <c r="AZ69" i="23"/>
  <c r="AW116" i="23"/>
  <c r="AY165" i="23"/>
  <c r="BA68" i="23"/>
  <c r="AZ94" i="23"/>
  <c r="AZ114" i="23"/>
  <c r="AW99" i="23"/>
  <c r="AY68" i="23"/>
  <c r="AZ173" i="23"/>
  <c r="AW59" i="23"/>
  <c r="B50" i="29" s="1"/>
  <c r="BA170" i="23"/>
  <c r="AW102" i="23"/>
  <c r="AW119" i="23"/>
  <c r="AZ120" i="23"/>
  <c r="BA152" i="23"/>
  <c r="AY113" i="23"/>
  <c r="AW91" i="23"/>
  <c r="AZ174" i="23"/>
  <c r="AW171" i="23"/>
  <c r="AX48" i="23"/>
  <c r="C39" i="29" s="1"/>
  <c r="AZ169" i="23"/>
  <c r="AZ38" i="23"/>
  <c r="E29" i="29" s="1"/>
  <c r="AX127" i="23"/>
  <c r="AY85" i="23"/>
  <c r="AW85" i="23"/>
  <c r="BA85" i="23"/>
  <c r="AX98" i="23"/>
  <c r="AW26" i="23"/>
  <c r="B17" i="29" s="1"/>
  <c r="AY136" i="23"/>
  <c r="AW38" i="23"/>
  <c r="B29" i="29" s="1"/>
  <c r="BA144" i="23"/>
  <c r="AY122" i="23"/>
  <c r="AZ154" i="23"/>
  <c r="AX109" i="23"/>
  <c r="BA154" i="23"/>
  <c r="BA112" i="23"/>
  <c r="AY63" i="23"/>
  <c r="BA125" i="23"/>
  <c r="AY130" i="23"/>
  <c r="BA105" i="23"/>
  <c r="AZ141" i="23"/>
  <c r="AX21" i="23"/>
  <c r="C12" i="29" s="1"/>
  <c r="AY117" i="23"/>
  <c r="AZ125" i="23"/>
  <c r="AY111" i="23"/>
  <c r="AZ105" i="23"/>
  <c r="AW44" i="23"/>
  <c r="B35" i="29" s="1"/>
  <c r="AZ117" i="23"/>
  <c r="AW187" i="23"/>
  <c r="AW129" i="23"/>
  <c r="AW125" i="23"/>
  <c r="BA117" i="23"/>
  <c r="AW111" i="23"/>
  <c r="AY187" i="23"/>
  <c r="AX105" i="23"/>
  <c r="AX74" i="23"/>
  <c r="AW105" i="23"/>
  <c r="AZ111" i="23"/>
  <c r="AZ63" i="23"/>
  <c r="BA111" i="23"/>
  <c r="AZ129" i="23"/>
  <c r="AX150" i="23"/>
  <c r="BA141" i="23"/>
  <c r="AX22" i="23"/>
  <c r="C13" i="29" s="1"/>
  <c r="AZ48" i="23"/>
  <c r="E39" i="29" s="1"/>
  <c r="BA108" i="23"/>
  <c r="AW48" i="23"/>
  <c r="B39" i="29" s="1"/>
  <c r="AZ146" i="23"/>
  <c r="AX138" i="23"/>
  <c r="AZ155" i="23"/>
  <c r="AY64" i="23"/>
  <c r="AW122" i="23"/>
  <c r="AZ112" i="23"/>
  <c r="AZ133" i="23"/>
  <c r="BA124" i="23"/>
  <c r="AX102" i="23"/>
  <c r="AW22" i="23"/>
  <c r="B13" i="29" s="1"/>
  <c r="AY108" i="23"/>
  <c r="AZ22" i="23"/>
  <c r="E13" i="29" s="1"/>
  <c r="AZ31" i="23"/>
  <c r="E22" i="29" s="1"/>
  <c r="BA169" i="23"/>
  <c r="AY38" i="23"/>
  <c r="D29" i="29" s="1"/>
  <c r="AW169" i="23"/>
  <c r="BA171" i="23"/>
  <c r="AY22" i="23"/>
  <c r="D13" i="29" s="1"/>
  <c r="AW136" i="23"/>
  <c r="AW149" i="23"/>
  <c r="BA127" i="23"/>
  <c r="AY185" i="23"/>
  <c r="AW161" i="23"/>
  <c r="BA143" i="23"/>
  <c r="AY15" i="23"/>
  <c r="D6" i="29" s="1"/>
  <c r="AX151" i="23"/>
  <c r="AW101" i="23"/>
  <c r="AZ131" i="23"/>
  <c r="AX133" i="23"/>
  <c r="BA94" i="23"/>
  <c r="AY114" i="23"/>
  <c r="AX186" i="23"/>
  <c r="AY109" i="23"/>
  <c r="AZ122" i="23"/>
  <c r="AY154" i="23"/>
  <c r="AX113" i="23"/>
  <c r="AZ119" i="23"/>
  <c r="AX170" i="23"/>
  <c r="AY119" i="23"/>
  <c r="AY112" i="23"/>
  <c r="AZ168" i="23"/>
  <c r="AW43" i="23"/>
  <c r="B34" i="29" s="1"/>
  <c r="AW152" i="23"/>
  <c r="AX43" i="23"/>
  <c r="C34" i="29" s="1"/>
  <c r="AZ162" i="23"/>
  <c r="AW24" i="23"/>
  <c r="B15" i="29" s="1"/>
  <c r="AZ170" i="23"/>
  <c r="AX26" i="23"/>
  <c r="C17" i="29" s="1"/>
  <c r="AX122" i="23"/>
  <c r="BA159" i="23"/>
  <c r="BA67" i="23"/>
  <c r="AX169" i="23"/>
  <c r="AX38" i="23"/>
  <c r="C29" i="29" s="1"/>
  <c r="AZ144" i="23"/>
  <c r="AX179" i="23"/>
  <c r="AZ123" i="23"/>
  <c r="AW153" i="23"/>
  <c r="AX64" i="23"/>
  <c r="AX31" i="23"/>
  <c r="C22" i="29" s="1"/>
  <c r="AY31" i="23"/>
  <c r="D22" i="29" s="1"/>
  <c r="AW144" i="23"/>
  <c r="AY67" i="23"/>
  <c r="BA136" i="23"/>
  <c r="AZ108" i="23"/>
  <c r="AX136" i="23"/>
  <c r="AX153" i="23"/>
  <c r="BA31" i="23"/>
  <c r="F22" i="29" s="1"/>
  <c r="AW86" i="23"/>
  <c r="AX185" i="23"/>
  <c r="AZ185" i="23"/>
  <c r="AX35" i="23"/>
  <c r="C26" i="29" s="1"/>
  <c r="AY40" i="23"/>
  <c r="D31" i="29" s="1"/>
  <c r="AZ11" i="23"/>
  <c r="E2" i="29" s="1"/>
  <c r="BA146" i="23"/>
  <c r="AZ30" i="23"/>
  <c r="E21" i="29" s="1"/>
  <c r="AW131" i="23"/>
  <c r="AZ106" i="23"/>
  <c r="AZ126" i="23"/>
  <c r="AW64" i="23"/>
  <c r="AX27" i="23"/>
  <c r="C18" i="29" s="1"/>
  <c r="AW104" i="23"/>
  <c r="BA123" i="23"/>
  <c r="AX159" i="23"/>
  <c r="AX124" i="23"/>
  <c r="BA26" i="23"/>
  <c r="F17" i="29" s="1"/>
  <c r="AY95" i="23"/>
  <c r="AY123" i="23"/>
  <c r="AW159" i="23"/>
  <c r="AX174" i="23"/>
  <c r="AY144" i="23"/>
  <c r="AY174" i="23"/>
  <c r="AX67" i="23"/>
  <c r="AW174" i="23"/>
  <c r="BA153" i="23"/>
  <c r="AZ67" i="23"/>
  <c r="AY153" i="23"/>
  <c r="AZ15" i="23"/>
  <c r="E6" i="29" s="1"/>
  <c r="AZ127" i="23"/>
  <c r="BA138" i="23"/>
  <c r="AW40" i="23"/>
  <c r="B31" i="29" s="1"/>
  <c r="BA155" i="23"/>
  <c r="BA30" i="23"/>
  <c r="F21" i="29" s="1"/>
  <c r="BA101" i="23"/>
  <c r="AW158" i="23"/>
  <c r="AX106" i="23"/>
  <c r="AY133" i="23"/>
  <c r="AX85" i="23"/>
  <c r="BA64" i="23"/>
  <c r="AX30" i="23"/>
  <c r="C21" i="29" s="1"/>
  <c r="AW14" i="23"/>
  <c r="B5" i="29" s="1"/>
  <c r="AY102" i="23"/>
  <c r="AW154" i="23"/>
  <c r="BA104" i="23"/>
  <c r="AY14" i="23"/>
  <c r="D5" i="29" s="1"/>
  <c r="BA102" i="23"/>
  <c r="AY124" i="23"/>
  <c r="AY179" i="23"/>
  <c r="AY159" i="23"/>
  <c r="BA70" i="23"/>
  <c r="AY70" i="23"/>
  <c r="AX70" i="23"/>
  <c r="AW70" i="23"/>
  <c r="AZ138" i="23"/>
  <c r="AZ49" i="23"/>
  <c r="E40" i="29" s="1"/>
  <c r="AX11" i="23"/>
  <c r="C2" i="29" s="1"/>
  <c r="AY49" i="23"/>
  <c r="D40" i="29" s="1"/>
  <c r="AW155" i="23"/>
  <c r="AX101" i="23"/>
  <c r="AY131" i="23"/>
  <c r="AY56" i="23"/>
  <c r="D47" i="29" s="1"/>
  <c r="AY106" i="23"/>
  <c r="AW179" i="23"/>
  <c r="AZ56" i="23"/>
  <c r="E47" i="29" s="1"/>
  <c r="BA98" i="23"/>
  <c r="BA120" i="23"/>
  <c r="AX14" i="23"/>
  <c r="C5" i="29" s="1"/>
  <c r="AX175" i="23"/>
  <c r="AZ109" i="23"/>
  <c r="AX120" i="23"/>
  <c r="BA109" i="23"/>
  <c r="AX126" i="23"/>
  <c r="AY26" i="23"/>
  <c r="D17" i="29" s="1"/>
  <c r="AY104" i="23"/>
  <c r="AW123" i="23"/>
  <c r="AW120" i="23"/>
  <c r="AZ86" i="23"/>
  <c r="AY138" i="23"/>
  <c r="AW49" i="23"/>
  <c r="B40" i="29" s="1"/>
  <c r="AY11" i="23"/>
  <c r="D2" i="29" s="1"/>
  <c r="AX103" i="23"/>
  <c r="BA49" i="23"/>
  <c r="F40" i="29" s="1"/>
  <c r="AX15" i="23"/>
  <c r="C6" i="29" s="1"/>
  <c r="AZ35" i="23"/>
  <c r="E26" i="29" s="1"/>
  <c r="BA86" i="23"/>
  <c r="AW15" i="23"/>
  <c r="B6" i="29" s="1"/>
  <c r="AZ161" i="23"/>
  <c r="BA11" i="23"/>
  <c r="F2" i="29" s="1"/>
  <c r="AY35" i="23"/>
  <c r="D26" i="29" s="1"/>
  <c r="AW127" i="23"/>
  <c r="AX155" i="23"/>
  <c r="AW30" i="23"/>
  <c r="B21" i="29" s="1"/>
  <c r="AX165" i="23"/>
  <c r="AZ101" i="23"/>
  <c r="AY158" i="23"/>
  <c r="AX131" i="23"/>
  <c r="BA56" i="23"/>
  <c r="F47" i="29" s="1"/>
  <c r="AW106" i="23"/>
  <c r="AW188" i="23"/>
  <c r="AW56" i="23"/>
  <c r="B47" i="29" s="1"/>
  <c r="AX90" i="23"/>
  <c r="AZ66" i="23"/>
  <c r="AY66" i="23"/>
  <c r="AW98" i="23"/>
  <c r="BA66" i="23"/>
  <c r="BA186" i="23"/>
  <c r="AW124" i="23"/>
  <c r="AY162" i="23"/>
  <c r="AZ14" i="23"/>
  <c r="E5" i="29" s="1"/>
  <c r="AY126" i="23"/>
  <c r="AX104" i="23"/>
  <c r="AW126" i="23"/>
  <c r="BA78" i="23"/>
  <c r="AZ20" i="23"/>
  <c r="E11" i="29" s="1"/>
  <c r="AY29" i="23"/>
  <c r="D20" i="29" s="1"/>
  <c r="AY140" i="23"/>
  <c r="AX55" i="23"/>
  <c r="C46" i="29" s="1"/>
  <c r="BA40" i="23"/>
  <c r="F31" i="29" s="1"/>
  <c r="AX40" i="23"/>
  <c r="C31" i="29" s="1"/>
  <c r="AW146" i="23"/>
  <c r="AZ29" i="23"/>
  <c r="E20" i="29" s="1"/>
  <c r="AZ140" i="23"/>
  <c r="AW185" i="23"/>
  <c r="AY161" i="23"/>
  <c r="AW151" i="23"/>
  <c r="BA165" i="23"/>
  <c r="BA158" i="23"/>
  <c r="AX68" i="23"/>
  <c r="AY27" i="23"/>
  <c r="D18" i="29" s="1"/>
  <c r="AZ68" i="23"/>
  <c r="AW16" i="23"/>
  <c r="B7" i="29" s="1"/>
  <c r="AY98" i="23"/>
  <c r="AZ90" i="23"/>
  <c r="AW175" i="23"/>
  <c r="AZ47" i="23"/>
  <c r="E38" i="29" s="1"/>
  <c r="AY47" i="23"/>
  <c r="D38" i="29" s="1"/>
  <c r="BA54" i="23"/>
  <c r="F45" i="29" s="1"/>
  <c r="AX50" i="23"/>
  <c r="C41" i="29" s="1"/>
  <c r="AZ50" i="23"/>
  <c r="E41" i="29" s="1"/>
  <c r="AW28" i="23"/>
  <c r="B19" i="29" s="1"/>
  <c r="AZ58" i="23"/>
  <c r="E49" i="29" s="1"/>
  <c r="AX60" i="23"/>
  <c r="C51" i="29" s="1"/>
  <c r="AX189" i="23"/>
  <c r="AX163" i="23"/>
  <c r="BA88" i="23"/>
  <c r="AY74" i="23"/>
  <c r="BA148" i="23"/>
  <c r="AX148" i="23"/>
  <c r="BA34" i="23"/>
  <c r="F25" i="29" s="1"/>
  <c r="AW172" i="23"/>
  <c r="BA181" i="23"/>
  <c r="AZ157" i="23"/>
  <c r="BA46" i="23"/>
  <c r="F37" i="29" s="1"/>
  <c r="AX107" i="23"/>
  <c r="BA72" i="23"/>
  <c r="AZ88" i="23"/>
  <c r="AY96" i="23"/>
  <c r="AY176" i="23"/>
  <c r="AX51" i="23"/>
  <c r="C42" i="29" s="1"/>
  <c r="AZ135" i="23"/>
  <c r="BA100" i="23"/>
  <c r="AX146" i="23"/>
  <c r="AZ158" i="23"/>
  <c r="AW84" i="23"/>
  <c r="AY107" i="23"/>
  <c r="AW27" i="23"/>
  <c r="B18" i="29" s="1"/>
  <c r="BA90" i="23"/>
  <c r="AZ27" i="23"/>
  <c r="E18" i="29" s="1"/>
  <c r="BA175" i="23"/>
  <c r="AX86" i="23"/>
  <c r="AZ148" i="23"/>
  <c r="AX167" i="23"/>
  <c r="AX47" i="23"/>
  <c r="C38" i="29" s="1"/>
  <c r="AY148" i="23"/>
  <c r="BA19" i="23"/>
  <c r="F10" i="29" s="1"/>
  <c r="BA163" i="23"/>
  <c r="AW164" i="23"/>
  <c r="AW100" i="23"/>
  <c r="BA164" i="23"/>
  <c r="AY135" i="23"/>
  <c r="BA157" i="23"/>
  <c r="AX183" i="23"/>
  <c r="AY34" i="23"/>
  <c r="D25" i="29" s="1"/>
  <c r="AW72" i="23"/>
  <c r="AZ60" i="23"/>
  <c r="E51" i="29" s="1"/>
  <c r="AZ41" i="23"/>
  <c r="E32" i="29" s="1"/>
  <c r="AX34" i="23"/>
  <c r="C25" i="29" s="1"/>
  <c r="AX180" i="23"/>
  <c r="AW167" i="23"/>
  <c r="AY18" i="23"/>
  <c r="D9" i="29" s="1"/>
  <c r="BA57" i="23"/>
  <c r="F48" i="29" s="1"/>
  <c r="AY92" i="23"/>
  <c r="BA92" i="23"/>
  <c r="AW80" i="23"/>
  <c r="AW92" i="23"/>
  <c r="BA130" i="23"/>
  <c r="BA96" i="23"/>
  <c r="AX164" i="23"/>
  <c r="AW135" i="23"/>
  <c r="AX130" i="23"/>
  <c r="AZ21" i="23"/>
  <c r="E12" i="29" s="1"/>
  <c r="AY164" i="23"/>
  <c r="AY172" i="23"/>
  <c r="AZ96" i="23"/>
  <c r="AY21" i="23"/>
  <c r="D12" i="29" s="1"/>
  <c r="AY41" i="23"/>
  <c r="D32" i="29" s="1"/>
  <c r="AX46" i="23"/>
  <c r="C37" i="29" s="1"/>
  <c r="AZ107" i="23"/>
  <c r="AZ34" i="23"/>
  <c r="E25" i="29" s="1"/>
  <c r="AW81" i="23"/>
  <c r="AX72" i="23"/>
  <c r="AY60" i="23"/>
  <c r="D51" i="29" s="1"/>
  <c r="BA62" i="23"/>
  <c r="AW163" i="23"/>
  <c r="AW189" i="23"/>
  <c r="BA189" i="23"/>
  <c r="AY163" i="23"/>
  <c r="AX132" i="23"/>
  <c r="AY88" i="23"/>
  <c r="AZ57" i="23"/>
  <c r="E48" i="29" s="1"/>
  <c r="AX41" i="23"/>
  <c r="C32" i="29" s="1"/>
  <c r="AY189" i="23"/>
  <c r="BA132" i="23"/>
  <c r="BA184" i="23"/>
  <c r="AZ176" i="23"/>
  <c r="AX176" i="23"/>
  <c r="AZ184" i="23"/>
  <c r="AZ19" i="23"/>
  <c r="E10" i="29" s="1"/>
  <c r="AY80" i="23"/>
  <c r="AZ156" i="23"/>
  <c r="BA160" i="23"/>
  <c r="AX92" i="23"/>
  <c r="BA80" i="23"/>
  <c r="AZ130" i="23"/>
  <c r="AW21" i="23"/>
  <c r="B12" i="29" s="1"/>
  <c r="AX100" i="23"/>
  <c r="BA41" i="23"/>
  <c r="F32" i="29" s="1"/>
  <c r="AZ46" i="23"/>
  <c r="E37" i="29" s="1"/>
  <c r="AZ180" i="23"/>
  <c r="AW57" i="23"/>
  <c r="B48" i="29" s="1"/>
  <c r="AY100" i="23"/>
  <c r="AW74" i="23"/>
  <c r="AX18" i="23"/>
  <c r="C9" i="29" s="1"/>
  <c r="AX19" i="23"/>
  <c r="C10" i="29" s="1"/>
  <c r="AY19" i="23"/>
  <c r="D10" i="29" s="1"/>
  <c r="AY157" i="23"/>
  <c r="AW150" i="23"/>
  <c r="AY150" i="23"/>
  <c r="AY181" i="23"/>
  <c r="AY25" i="23"/>
  <c r="D16" i="29" s="1"/>
  <c r="AW140" i="23"/>
  <c r="BA147" i="23"/>
  <c r="BA172" i="23"/>
  <c r="AZ181" i="23"/>
  <c r="BA17" i="23"/>
  <c r="F8" i="29" s="1"/>
  <c r="AX135" i="23"/>
  <c r="AX96" i="23"/>
  <c r="AX157" i="23"/>
  <c r="BA183" i="23"/>
  <c r="AZ110" i="23"/>
  <c r="AX181" i="23"/>
  <c r="AW183" i="23"/>
  <c r="AX172" i="23"/>
  <c r="AZ150" i="23"/>
  <c r="AZ183" i="23"/>
  <c r="AW46" i="23"/>
  <c r="B37" i="29" s="1"/>
  <c r="AW107" i="23"/>
  <c r="AZ72" i="23"/>
  <c r="AX84" i="23"/>
  <c r="AW60" i="23"/>
  <c r="B51" i="29" s="1"/>
  <c r="AW180" i="23"/>
  <c r="BA180" i="23"/>
  <c r="AX58" i="23"/>
  <c r="C49" i="29" s="1"/>
  <c r="AX57" i="23"/>
  <c r="C48" i="29" s="1"/>
  <c r="AY58" i="23"/>
  <c r="D49" i="29" s="1"/>
  <c r="AX88" i="23"/>
  <c r="AY188" i="23"/>
  <c r="AW166" i="23"/>
  <c r="BA18" i="23"/>
  <c r="F9" i="29" s="1"/>
  <c r="AZ16" i="23"/>
  <c r="E7" i="29" s="1"/>
  <c r="AW184" i="23"/>
  <c r="AW18" i="23"/>
  <c r="B9" i="29" s="1"/>
  <c r="AW176" i="23"/>
  <c r="AX80" i="23"/>
  <c r="AX12" i="23"/>
  <c r="C3" i="29" s="1"/>
  <c r="BA32" i="23"/>
  <c r="F23" i="29" s="1"/>
  <c r="BA74" i="23"/>
  <c r="BA51" i="23"/>
  <c r="F42" i="29" s="1"/>
  <c r="AX184" i="23"/>
  <c r="AZ167" i="23"/>
  <c r="BA84" i="23"/>
  <c r="AY84" i="23"/>
  <c r="AZ32" i="23"/>
  <c r="E23" i="29" s="1"/>
  <c r="AY175" i="23"/>
  <c r="AW51" i="23"/>
  <c r="B42" i="29" s="1"/>
  <c r="AX156" i="23"/>
  <c r="AZ51" i="23"/>
  <c r="E42" i="29" s="1"/>
  <c r="BA167" i="23"/>
  <c r="AZ39" i="23"/>
  <c r="E30" i="29" s="1"/>
  <c r="H8" i="24"/>
  <c r="AZ25" i="23"/>
  <c r="E16" i="29" s="1"/>
  <c r="AW17" i="23"/>
  <c r="B8" i="29" s="1"/>
  <c r="AY28" i="23"/>
  <c r="D19" i="29" s="1"/>
  <c r="AX142" i="23"/>
  <c r="BA28" i="23"/>
  <c r="F10" i="24" s="1"/>
  <c r="AZ17" i="23"/>
  <c r="E8" i="29" s="1"/>
  <c r="AX17" i="23"/>
  <c r="C8" i="29" s="1"/>
  <c r="BA110" i="23"/>
  <c r="AY65" i="23"/>
  <c r="BA166" i="23"/>
  <c r="AZ132" i="23"/>
  <c r="AX78" i="23"/>
  <c r="AX62" i="23"/>
  <c r="AW77" i="23"/>
  <c r="AW145" i="23"/>
  <c r="AY110" i="23"/>
  <c r="AZ55" i="23"/>
  <c r="E46" i="29" s="1"/>
  <c r="BA65" i="23"/>
  <c r="BA25" i="23"/>
  <c r="F16" i="29" s="1"/>
  <c r="AZ142" i="23"/>
  <c r="AZ147" i="23"/>
  <c r="AY79" i="23"/>
  <c r="AX28" i="23"/>
  <c r="C19" i="29" s="1"/>
  <c r="AW25" i="23"/>
  <c r="B16" i="29" s="1"/>
  <c r="AX29" i="23"/>
  <c r="C20" i="29" s="1"/>
  <c r="AY166" i="23"/>
  <c r="AW54" i="23"/>
  <c r="B45" i="29" s="1"/>
  <c r="BA81" i="23"/>
  <c r="AW132" i="23"/>
  <c r="AW78" i="23"/>
  <c r="AY62" i="23"/>
  <c r="BA58" i="23"/>
  <c r="F49" i="29" s="1"/>
  <c r="AZ77" i="23"/>
  <c r="AY77" i="23"/>
  <c r="AY16" i="23"/>
  <c r="D7" i="29" s="1"/>
  <c r="AX166" i="23"/>
  <c r="BA37" i="23"/>
  <c r="F28" i="29" s="1"/>
  <c r="AZ53" i="23"/>
  <c r="E44" i="29" s="1"/>
  <c r="AY134" i="23"/>
  <c r="BA20" i="23"/>
  <c r="F11" i="29" s="1"/>
  <c r="AW110" i="23"/>
  <c r="AW50" i="23"/>
  <c r="B41" i="29" s="1"/>
  <c r="BA79" i="23"/>
  <c r="AY42" i="23"/>
  <c r="D33" i="29" s="1"/>
  <c r="AW47" i="23"/>
  <c r="B38" i="29" s="1"/>
  <c r="AW37" i="23"/>
  <c r="B28" i="29" s="1"/>
  <c r="AY160" i="23"/>
  <c r="AX115" i="23"/>
  <c r="BA134" i="23"/>
  <c r="AX162" i="23"/>
  <c r="AX39" i="23"/>
  <c r="C30" i="29" s="1"/>
  <c r="AY142" i="23"/>
  <c r="BA55" i="23"/>
  <c r="F46" i="29" s="1"/>
  <c r="BA29" i="23"/>
  <c r="F20" i="29" s="1"/>
  <c r="AZ65" i="23"/>
  <c r="AX140" i="23"/>
  <c r="AZ54" i="23"/>
  <c r="E45" i="29" s="1"/>
  <c r="AZ81" i="23"/>
  <c r="AZ78" i="23"/>
  <c r="AW62" i="23"/>
  <c r="AW20" i="23"/>
  <c r="B11" i="29" s="1"/>
  <c r="AY145" i="23"/>
  <c r="AY20" i="23"/>
  <c r="D11" i="29" s="1"/>
  <c r="AZ145" i="23"/>
  <c r="AZ188" i="23"/>
  <c r="AX32" i="23"/>
  <c r="C23" i="29" s="1"/>
  <c r="AW42" i="23"/>
  <c r="B33" i="29" s="1"/>
  <c r="AW134" i="23"/>
  <c r="AW53" i="23"/>
  <c r="B44" i="29" s="1"/>
  <c r="AZ12" i="23"/>
  <c r="E3" i="29" s="1"/>
  <c r="AX53" i="23"/>
  <c r="C44" i="29" s="1"/>
  <c r="BA12" i="23"/>
  <c r="F3" i="29" s="1"/>
  <c r="AY12" i="23"/>
  <c r="D3" i="29" s="1"/>
  <c r="AZ37" i="23"/>
  <c r="E28" i="29" s="1"/>
  <c r="AW160" i="23"/>
  <c r="AW39" i="23"/>
  <c r="B30" i="29" s="1"/>
  <c r="AW79" i="23"/>
  <c r="AW147" i="23"/>
  <c r="AX65" i="23"/>
  <c r="AZ79" i="23"/>
  <c r="BA142" i="23"/>
  <c r="AY147" i="23"/>
  <c r="AY55" i="23"/>
  <c r="D46" i="29" s="1"/>
  <c r="AY54" i="23"/>
  <c r="D45" i="29" s="1"/>
  <c r="AY81" i="23"/>
  <c r="AX77" i="23"/>
  <c r="AX188" i="23"/>
  <c r="BA16" i="23"/>
  <c r="F7" i="29" s="1"/>
  <c r="AX145" i="23"/>
  <c r="AY115" i="23"/>
  <c r="AX42" i="23"/>
  <c r="C33" i="29" s="1"/>
  <c r="AY53" i="23"/>
  <c r="D44" i="29" s="1"/>
  <c r="AW156" i="23"/>
  <c r="AX160" i="23"/>
  <c r="AY37" i="23"/>
  <c r="D28" i="29" s="1"/>
  <c r="AW115" i="23"/>
  <c r="BA42" i="23"/>
  <c r="F33" i="29" s="1"/>
  <c r="AX134" i="23"/>
  <c r="AY156" i="23"/>
  <c r="BA115" i="23"/>
  <c r="AY32" i="23"/>
  <c r="D23" i="29" s="1"/>
  <c r="AY50" i="23"/>
  <c r="D41" i="29" s="1"/>
  <c r="BA39" i="23"/>
  <c r="F30" i="29" s="1"/>
  <c r="HA34" i="20"/>
  <c r="HB33" i="20"/>
  <c r="HC33" i="20" s="1"/>
  <c r="GN33" i="20"/>
  <c r="GO32" i="20"/>
  <c r="GP32" i="20" s="1"/>
  <c r="F2" i="24"/>
  <c r="F19" i="29" l="1"/>
  <c r="I6" i="24"/>
  <c r="AV8" i="23"/>
  <c r="D1" i="24" s="1"/>
  <c r="F4" i="24"/>
  <c r="HA35" i="20"/>
  <c r="HB34" i="20"/>
  <c r="HC34" i="20" s="1"/>
  <c r="GN34" i="20"/>
  <c r="GO33" i="20"/>
  <c r="GP33" i="20" s="1"/>
  <c r="HA36" i="20" l="1"/>
  <c r="HB35" i="20"/>
  <c r="HC35" i="20" s="1"/>
  <c r="GN35" i="20"/>
  <c r="GO34" i="20"/>
  <c r="GP34" i="20" s="1"/>
  <c r="HA37" i="20" l="1"/>
  <c r="HB36" i="20"/>
  <c r="HC36" i="20" s="1"/>
  <c r="GN36" i="20"/>
  <c r="GO35" i="20"/>
  <c r="GP35" i="20" s="1"/>
  <c r="HA38" i="20" l="1"/>
  <c r="HB37" i="20"/>
  <c r="HC37" i="20" s="1"/>
  <c r="GN37" i="20"/>
  <c r="GO36" i="20"/>
  <c r="GP36" i="20" s="1"/>
  <c r="HA39" i="20" l="1"/>
  <c r="HB38" i="20"/>
  <c r="HC38" i="20" s="1"/>
  <c r="GN38" i="20"/>
  <c r="GO37" i="20"/>
  <c r="GP37" i="20" s="1"/>
  <c r="HA40" i="20" l="1"/>
  <c r="HB39" i="20"/>
  <c r="HC39" i="20" s="1"/>
  <c r="GN39" i="20"/>
  <c r="GO38" i="20"/>
  <c r="GP38" i="20" s="1"/>
  <c r="HA41" i="20" l="1"/>
  <c r="HB40" i="20"/>
  <c r="HC40" i="20" s="1"/>
  <c r="GN40" i="20"/>
  <c r="GO39" i="20"/>
  <c r="GP39" i="20" s="1"/>
  <c r="HA42" i="20" l="1"/>
  <c r="HB41" i="20"/>
  <c r="HC41" i="20" s="1"/>
  <c r="GN41" i="20"/>
  <c r="GO40" i="20"/>
  <c r="GP40" i="20" s="1"/>
  <c r="HA43" i="20" l="1"/>
  <c r="HA44" i="20" s="1"/>
  <c r="HA45" i="20" s="1"/>
  <c r="HA46" i="20" s="1"/>
  <c r="HA47" i="20" s="1"/>
  <c r="HA48" i="20" s="1"/>
  <c r="HA49" i="20" s="1"/>
  <c r="HA50" i="20" s="1"/>
  <c r="HA51" i="20" s="1"/>
  <c r="HA52" i="20" s="1"/>
  <c r="HA53" i="20" s="1"/>
  <c r="HA54" i="20" s="1"/>
  <c r="HA55" i="20" s="1"/>
  <c r="HA56" i="20" s="1"/>
  <c r="HA57" i="20" s="1"/>
  <c r="HA58" i="20" s="1"/>
  <c r="HA59" i="20" s="1"/>
  <c r="HA60" i="20" s="1"/>
  <c r="HA61" i="20" s="1"/>
  <c r="HA62" i="20" s="1"/>
  <c r="HA63" i="20" s="1"/>
  <c r="HA64" i="20" s="1"/>
  <c r="HA65" i="20" s="1"/>
  <c r="HA66" i="20" s="1"/>
  <c r="HB66" i="20" s="1"/>
  <c r="HC66" i="20" s="1"/>
  <c r="HB42" i="20"/>
  <c r="HC42" i="20" s="1"/>
  <c r="GN42" i="20"/>
  <c r="GO41" i="20"/>
  <c r="GP41" i="20" s="1"/>
  <c r="HD40" i="20" l="1"/>
  <c r="HE40" i="20" s="1"/>
  <c r="HG40" i="20" s="1"/>
  <c r="HD28" i="20"/>
  <c r="HD60" i="20"/>
  <c r="HE60" i="20" s="1"/>
  <c r="HG60" i="20" s="1"/>
  <c r="HD36" i="20"/>
  <c r="HE36" i="20" s="1"/>
  <c r="HG36" i="20" s="1"/>
  <c r="HD27" i="20"/>
  <c r="HE27" i="20" s="1"/>
  <c r="HG27" i="20" s="1"/>
  <c r="HD64" i="20"/>
  <c r="HE64" i="20" s="1"/>
  <c r="HG64" i="20" s="1"/>
  <c r="HD38" i="20"/>
  <c r="HE38" i="20" s="1"/>
  <c r="HG38" i="20" s="1"/>
  <c r="HD21" i="20"/>
  <c r="HE21" i="20" s="1"/>
  <c r="HG21" i="20" s="1"/>
  <c r="HD35" i="20"/>
  <c r="HE35" i="20" s="1"/>
  <c r="HG35" i="20" s="1"/>
  <c r="HD49" i="20"/>
  <c r="HE49" i="20" s="1"/>
  <c r="HG49" i="20" s="1"/>
  <c r="HD59" i="20"/>
  <c r="HE59" i="20" s="1"/>
  <c r="HG59" i="20" s="1"/>
  <c r="HD58" i="20"/>
  <c r="HE58" i="20" s="1"/>
  <c r="HG58" i="20" s="1"/>
  <c r="HD23" i="20"/>
  <c r="HE23" i="20" s="1"/>
  <c r="HG23" i="20" s="1"/>
  <c r="HD30" i="20"/>
  <c r="HE30" i="20" s="1"/>
  <c r="HG30" i="20" s="1"/>
  <c r="HD42" i="20"/>
  <c r="HE42" i="20" s="1"/>
  <c r="HG42" i="20" s="1"/>
  <c r="HD17" i="20"/>
  <c r="HE17" i="20" s="1"/>
  <c r="HG17" i="20" s="1"/>
  <c r="HD52" i="20"/>
  <c r="HE52" i="20" s="1"/>
  <c r="HG52" i="20" s="1"/>
  <c r="HD19" i="20"/>
  <c r="HE19" i="20" s="1"/>
  <c r="HG19" i="20" s="1"/>
  <c r="HD22" i="20"/>
  <c r="HE22" i="20" s="1"/>
  <c r="HG22" i="20" s="1"/>
  <c r="HD32" i="20"/>
  <c r="HE32" i="20" s="1"/>
  <c r="HG32" i="20" s="1"/>
  <c r="HD26" i="20"/>
  <c r="HE26" i="20" s="1"/>
  <c r="HG26" i="20" s="1"/>
  <c r="HD48" i="20"/>
  <c r="HE48" i="20" s="1"/>
  <c r="HG48" i="20" s="1"/>
  <c r="HD20" i="20"/>
  <c r="HE20" i="20" s="1"/>
  <c r="HG20" i="20" s="1"/>
  <c r="HD45" i="20"/>
  <c r="HE45" i="20" s="1"/>
  <c r="HG45" i="20" s="1"/>
  <c r="HD43" i="20"/>
  <c r="HE43" i="20" s="1"/>
  <c r="HG43" i="20" s="1"/>
  <c r="HD54" i="20"/>
  <c r="HE54" i="20" s="1"/>
  <c r="HG54" i="20" s="1"/>
  <c r="HD65" i="20"/>
  <c r="HE65" i="20" s="1"/>
  <c r="HG65" i="20" s="1"/>
  <c r="HD61" i="20"/>
  <c r="HE61" i="20" s="1"/>
  <c r="HG61" i="20" s="1"/>
  <c r="HD57" i="20"/>
  <c r="HE57" i="20" s="1"/>
  <c r="HG57" i="20" s="1"/>
  <c r="HD29" i="20"/>
  <c r="HE29" i="20" s="1"/>
  <c r="HG29" i="20" s="1"/>
  <c r="HD44" i="20"/>
  <c r="HE44" i="20" s="1"/>
  <c r="HG44" i="20" s="1"/>
  <c r="HD50" i="20"/>
  <c r="HE50" i="20" s="1"/>
  <c r="HG50" i="20" s="1"/>
  <c r="HD34" i="20"/>
  <c r="HD33" i="20"/>
  <c r="HE33" i="20" s="1"/>
  <c r="HG33" i="20" s="1"/>
  <c r="HD39" i="20"/>
  <c r="HE39" i="20" s="1"/>
  <c r="HG39" i="20" s="1"/>
  <c r="HD63" i="20"/>
  <c r="HE63" i="20" s="1"/>
  <c r="HG63" i="20" s="1"/>
  <c r="HD51" i="20"/>
  <c r="HE51" i="20" s="1"/>
  <c r="HG51" i="20" s="1"/>
  <c r="HD46" i="20"/>
  <c r="HE46" i="20" s="1"/>
  <c r="HG46" i="20" s="1"/>
  <c r="HD41" i="20"/>
  <c r="HE41" i="20" s="1"/>
  <c r="HG41" i="20" s="1"/>
  <c r="HD66" i="20"/>
  <c r="HE66" i="20" s="1"/>
  <c r="HG66" i="20" s="1"/>
  <c r="HD24" i="20"/>
  <c r="HE24" i="20" s="1"/>
  <c r="HG24" i="20" s="1"/>
  <c r="HD55" i="20"/>
  <c r="HE55" i="20" s="1"/>
  <c r="HG55" i="20" s="1"/>
  <c r="HD62" i="20"/>
  <c r="HD37" i="20"/>
  <c r="HD56" i="20"/>
  <c r="HE56" i="20" s="1"/>
  <c r="HG56" i="20" s="1"/>
  <c r="HD18" i="20"/>
  <c r="HE18" i="20" s="1"/>
  <c r="HG18" i="20" s="1"/>
  <c r="HD25" i="20"/>
  <c r="HD53" i="20"/>
  <c r="HD47" i="20"/>
  <c r="HE47" i="20" s="1"/>
  <c r="HG47" i="20" s="1"/>
  <c r="HD31" i="20"/>
  <c r="GN43" i="20"/>
  <c r="GN44" i="20" s="1"/>
  <c r="GN45" i="20" s="1"/>
  <c r="GN46" i="20" s="1"/>
  <c r="GN47" i="20" s="1"/>
  <c r="GN48" i="20" s="1"/>
  <c r="GN49" i="20" s="1"/>
  <c r="GN50" i="20" s="1"/>
  <c r="GN51" i="20" s="1"/>
  <c r="GN52" i="20" s="1"/>
  <c r="GN53" i="20" s="1"/>
  <c r="GN54" i="20" s="1"/>
  <c r="GN55" i="20" s="1"/>
  <c r="GN56" i="20" s="1"/>
  <c r="GN57" i="20" s="1"/>
  <c r="GN58" i="20" s="1"/>
  <c r="GN59" i="20" s="1"/>
  <c r="GN60" i="20" s="1"/>
  <c r="GN61" i="20" s="1"/>
  <c r="GN62" i="20" s="1"/>
  <c r="GN63" i="20" s="1"/>
  <c r="GN64" i="20" s="1"/>
  <c r="GN65" i="20" s="1"/>
  <c r="GN66" i="20" s="1"/>
  <c r="GO66" i="20" s="1"/>
  <c r="GP66" i="20" s="1"/>
  <c r="GO42" i="20"/>
  <c r="GP42" i="20" s="1"/>
  <c r="HF19" i="20"/>
  <c r="HE28" i="20"/>
  <c r="HG28" i="20" s="1"/>
  <c r="HF22" i="20"/>
  <c r="HF40" i="20"/>
  <c r="HF57" i="20"/>
  <c r="HF33" i="20" l="1"/>
  <c r="HF59" i="20"/>
  <c r="HF42" i="20"/>
  <c r="HF44" i="20"/>
  <c r="HF20" i="20"/>
  <c r="HF65" i="20"/>
  <c r="HF60" i="20"/>
  <c r="GQ57" i="20"/>
  <c r="GR57" i="20" s="1"/>
  <c r="GT57" i="20" s="1"/>
  <c r="HF35" i="20"/>
  <c r="HF52" i="20"/>
  <c r="HF27" i="20"/>
  <c r="HF58" i="20"/>
  <c r="HF32" i="20"/>
  <c r="HF61" i="20"/>
  <c r="GQ36" i="20"/>
  <c r="GR36" i="20" s="1"/>
  <c r="GT36" i="20" s="1"/>
  <c r="HF39" i="20"/>
  <c r="HF17" i="20"/>
  <c r="GQ39" i="20"/>
  <c r="GR39" i="20" s="1"/>
  <c r="GT39" i="20" s="1"/>
  <c r="GQ22" i="20"/>
  <c r="GR22" i="20" s="1"/>
  <c r="GT22" i="20" s="1"/>
  <c r="HF36" i="20"/>
  <c r="HF21" i="20"/>
  <c r="GQ47" i="20"/>
  <c r="GR47" i="20" s="1"/>
  <c r="GT47" i="20" s="1"/>
  <c r="GQ34" i="20"/>
  <c r="GR34" i="20" s="1"/>
  <c r="GT34" i="20" s="1"/>
  <c r="HF30" i="20"/>
  <c r="HF54" i="20"/>
  <c r="HF47" i="20"/>
  <c r="HF64" i="20"/>
  <c r="HF24" i="20"/>
  <c r="HF29" i="20"/>
  <c r="HF49" i="20"/>
  <c r="HF38" i="20"/>
  <c r="GQ23" i="20"/>
  <c r="GR23" i="20" s="1"/>
  <c r="GT23" i="20" s="1"/>
  <c r="GQ48" i="20"/>
  <c r="GR48" i="20" s="1"/>
  <c r="GT48" i="20" s="1"/>
  <c r="HF51" i="20"/>
  <c r="HF56" i="20"/>
  <c r="GQ24" i="20"/>
  <c r="GR24" i="20" s="1"/>
  <c r="GT24" i="20" s="1"/>
  <c r="GQ33" i="20"/>
  <c r="GR33" i="20" s="1"/>
  <c r="GT33" i="20" s="1"/>
  <c r="GQ58" i="20"/>
  <c r="GR58" i="20" s="1"/>
  <c r="GT58" i="20" s="1"/>
  <c r="GQ42" i="20"/>
  <c r="GR42" i="20" s="1"/>
  <c r="GT42" i="20" s="1"/>
  <c r="GQ38" i="20"/>
  <c r="GR38" i="20" s="1"/>
  <c r="GT38" i="20" s="1"/>
  <c r="GQ28" i="20"/>
  <c r="GR28" i="20" s="1"/>
  <c r="GT28" i="20" s="1"/>
  <c r="HF66" i="20"/>
  <c r="GQ54" i="20"/>
  <c r="GR54" i="20" s="1"/>
  <c r="GT54" i="20" s="1"/>
  <c r="GQ45" i="20"/>
  <c r="GR45" i="20" s="1"/>
  <c r="GT45" i="20" s="1"/>
  <c r="GQ21" i="20"/>
  <c r="GR21" i="20" s="1"/>
  <c r="GT21" i="20" s="1"/>
  <c r="HF43" i="20"/>
  <c r="GQ46" i="20"/>
  <c r="GR46" i="20" s="1"/>
  <c r="GT46" i="20" s="1"/>
  <c r="GQ55" i="20"/>
  <c r="GR55" i="20" s="1"/>
  <c r="GT55" i="20" s="1"/>
  <c r="GQ37" i="20"/>
  <c r="GR37" i="20" s="1"/>
  <c r="GT37" i="20" s="1"/>
  <c r="GQ62" i="20"/>
  <c r="GR62" i="20" s="1"/>
  <c r="GT62" i="20" s="1"/>
  <c r="GQ65" i="20"/>
  <c r="GR65" i="20" s="1"/>
  <c r="GT65" i="20" s="1"/>
  <c r="GQ56" i="20"/>
  <c r="GR56" i="20" s="1"/>
  <c r="GT56" i="20" s="1"/>
  <c r="GQ27" i="20"/>
  <c r="GR27" i="20" s="1"/>
  <c r="GT27" i="20" s="1"/>
  <c r="HF23" i="20"/>
  <c r="GQ63" i="20"/>
  <c r="GR63" i="20" s="1"/>
  <c r="GT63" i="20" s="1"/>
  <c r="GQ50" i="20"/>
  <c r="GR50" i="20" s="1"/>
  <c r="GT50" i="20" s="1"/>
  <c r="GQ40" i="20"/>
  <c r="GR40" i="20" s="1"/>
  <c r="GT40" i="20" s="1"/>
  <c r="GQ59" i="20"/>
  <c r="GR59" i="20" s="1"/>
  <c r="GT59" i="20" s="1"/>
  <c r="HF63" i="20"/>
  <c r="GQ26" i="20"/>
  <c r="GR26" i="20" s="1"/>
  <c r="GT26" i="20" s="1"/>
  <c r="GQ29" i="20"/>
  <c r="GR29" i="20" s="1"/>
  <c r="GT29" i="20" s="1"/>
  <c r="GQ31" i="20"/>
  <c r="GR31" i="20" s="1"/>
  <c r="GT31" i="20" s="1"/>
  <c r="GQ20" i="20"/>
  <c r="GR20" i="20" s="1"/>
  <c r="GT20" i="20" s="1"/>
  <c r="GQ52" i="20"/>
  <c r="GR52" i="20" s="1"/>
  <c r="GT52" i="20" s="1"/>
  <c r="HE34" i="20"/>
  <c r="HG34" i="20" s="1"/>
  <c r="GQ25" i="20"/>
  <c r="GR25" i="20" s="1"/>
  <c r="GT25" i="20" s="1"/>
  <c r="GQ41" i="20"/>
  <c r="GR41" i="20" s="1"/>
  <c r="GT41" i="20" s="1"/>
  <c r="HF46" i="20"/>
  <c r="GQ18" i="20"/>
  <c r="GR18" i="20" s="1"/>
  <c r="GT18" i="20" s="1"/>
  <c r="GQ60" i="20"/>
  <c r="GR60" i="20" s="1"/>
  <c r="GT60" i="20" s="1"/>
  <c r="GQ51" i="20"/>
  <c r="GR51" i="20" s="1"/>
  <c r="GT51" i="20" s="1"/>
  <c r="GS57" i="20"/>
  <c r="HE31" i="20"/>
  <c r="HG31" i="20" s="1"/>
  <c r="HF41" i="20"/>
  <c r="HF55" i="20"/>
  <c r="HF28" i="20"/>
  <c r="GQ64" i="20"/>
  <c r="GR64" i="20" s="1"/>
  <c r="GT64" i="20" s="1"/>
  <c r="GQ53" i="20"/>
  <c r="GR53" i="20" s="1"/>
  <c r="GT53" i="20" s="1"/>
  <c r="GQ49" i="20"/>
  <c r="GR49" i="20" s="1"/>
  <c r="GT49" i="20" s="1"/>
  <c r="GQ43" i="20"/>
  <c r="HF48" i="20"/>
  <c r="GQ32" i="20"/>
  <c r="GQ30" i="20"/>
  <c r="GR30" i="20" s="1"/>
  <c r="GT30" i="20" s="1"/>
  <c r="GQ17" i="20"/>
  <c r="GQ19" i="20"/>
  <c r="GR19" i="20" s="1"/>
  <c r="GT19" i="20" s="1"/>
  <c r="GQ66" i="20"/>
  <c r="GQ35" i="20"/>
  <c r="GR35" i="20" s="1"/>
  <c r="GT35" i="20" s="1"/>
  <c r="GQ44" i="20"/>
  <c r="GR44" i="20" s="1"/>
  <c r="GT44" i="20" s="1"/>
  <c r="GQ61" i="20"/>
  <c r="GR61" i="20" s="1"/>
  <c r="GT61" i="20" s="1"/>
  <c r="HE53" i="20"/>
  <c r="HG53" i="20" s="1"/>
  <c r="HE37" i="20"/>
  <c r="HG37" i="20" s="1"/>
  <c r="HF18" i="20"/>
  <c r="HE25" i="20"/>
  <c r="HG25" i="20" s="1"/>
  <c r="HE62" i="20"/>
  <c r="HG62" i="20" s="1"/>
  <c r="HF26" i="20"/>
  <c r="HF50" i="20"/>
  <c r="HF45" i="20"/>
  <c r="GS48" i="20" l="1"/>
  <c r="L4" i="15"/>
  <c r="G7" i="21" s="1"/>
  <c r="GS22" i="20"/>
  <c r="GS26" i="20"/>
  <c r="GS40" i="20"/>
  <c r="GS33" i="20"/>
  <c r="GS27" i="20"/>
  <c r="GS28" i="20"/>
  <c r="GS29" i="20"/>
  <c r="GS21" i="20"/>
  <c r="GS24" i="20"/>
  <c r="GS60" i="20"/>
  <c r="GS18" i="20"/>
  <c r="GS42" i="20"/>
  <c r="GS49" i="20"/>
  <c r="GS46" i="20"/>
  <c r="GS65" i="20"/>
  <c r="GS34" i="20"/>
  <c r="GS39" i="20"/>
  <c r="L2" i="15"/>
  <c r="E7" i="21" s="1"/>
  <c r="GS25" i="20"/>
  <c r="GS52" i="20"/>
  <c r="GS38" i="20"/>
  <c r="L8" i="15"/>
  <c r="C7" i="21" s="1"/>
  <c r="L9" i="15"/>
  <c r="D7" i="21" s="1"/>
  <c r="GS55" i="20"/>
  <c r="L3" i="15"/>
  <c r="F7" i="21" s="1"/>
  <c r="GS50" i="20"/>
  <c r="GS45" i="20"/>
  <c r="HF53" i="20"/>
  <c r="GS20" i="20"/>
  <c r="L7" i="15"/>
  <c r="J7" i="21" s="1"/>
  <c r="L5" i="15"/>
  <c r="H7" i="21" s="1"/>
  <c r="GS64" i="20"/>
  <c r="GS41" i="20"/>
  <c r="GS53" i="20"/>
  <c r="GS59" i="20"/>
  <c r="GS58" i="20"/>
  <c r="GS62" i="20"/>
  <c r="GS31" i="20"/>
  <c r="GS19" i="20"/>
  <c r="HF34" i="20"/>
  <c r="GS61" i="20"/>
  <c r="HF62" i="20"/>
  <c r="GS44" i="20"/>
  <c r="GS47" i="20"/>
  <c r="GS54" i="20"/>
  <c r="GS35" i="20"/>
  <c r="GS30" i="20"/>
  <c r="HF25" i="20"/>
  <c r="L6" i="15" s="1"/>
  <c r="I7" i="21" s="1"/>
  <c r="GR66" i="20"/>
  <c r="GT66" i="20" s="1"/>
  <c r="GR32" i="20"/>
  <c r="GT32" i="20" s="1"/>
  <c r="GR43" i="20"/>
  <c r="GT43" i="20" s="1"/>
  <c r="GS51" i="20"/>
  <c r="GR17" i="20"/>
  <c r="GT17" i="20" s="1"/>
  <c r="HF37" i="20"/>
  <c r="HF31" i="20"/>
  <c r="GS63" i="20"/>
  <c r="GS36" i="20"/>
  <c r="GS23" i="20"/>
  <c r="GS56" i="20"/>
  <c r="GS37" i="20"/>
  <c r="GS17" i="20" l="1"/>
  <c r="K5" i="21" s="1"/>
  <c r="GS32" i="20"/>
  <c r="GS43" i="20"/>
  <c r="GS66" i="20"/>
  <c r="K4" i="21" l="1"/>
  <c r="K2" i="21"/>
  <c r="K3" i="21"/>
  <c r="K6" i="21"/>
  <c r="K7" i="21" l="1"/>
</calcChain>
</file>

<file path=xl/sharedStrings.xml><?xml version="1.0" encoding="utf-8"?>
<sst xmlns="http://schemas.openxmlformats.org/spreadsheetml/2006/main" count="17448" uniqueCount="2608">
  <si>
    <t>NELBÖKEVI</t>
  </si>
  <si>
    <t>M371</t>
  </si>
  <si>
    <t>BRUNNISAB</t>
  </si>
  <si>
    <t>W107</t>
  </si>
  <si>
    <t>NELBÖVANE</t>
  </si>
  <si>
    <t>W110</t>
  </si>
  <si>
    <t>MATZKMAUR</t>
  </si>
  <si>
    <t>HOLZLMARI</t>
  </si>
  <si>
    <t>WEBERGÜNS</t>
  </si>
  <si>
    <t>Klutz Marco</t>
  </si>
  <si>
    <t>Schimek Marcel</t>
  </si>
  <si>
    <t>Kamtchob Paul Desire</t>
  </si>
  <si>
    <t>Nussgraber Jürgen</t>
  </si>
  <si>
    <t>Worring Martin</t>
  </si>
  <si>
    <t>Leberwurst Franz</t>
  </si>
  <si>
    <t>Modis Laszlo</t>
  </si>
  <si>
    <t>Juhasz Gabor</t>
  </si>
  <si>
    <t>Turcsányi Peter</t>
  </si>
  <si>
    <t>Kohler Lucas</t>
  </si>
  <si>
    <t>Fischereder Josef</t>
  </si>
  <si>
    <t>Sarközi Stefanie</t>
  </si>
  <si>
    <t>Grinninger Victoria</t>
  </si>
  <si>
    <t>Schindler Florian</t>
  </si>
  <si>
    <t>Aflenzer Maximilian</t>
  </si>
  <si>
    <t>Jenny Martin</t>
  </si>
  <si>
    <t>Schmid Moritz</t>
  </si>
  <si>
    <t>Kecskemety Marcell</t>
  </si>
  <si>
    <t>Feucht Markus</t>
  </si>
  <si>
    <t>Ritzer Armin</t>
  </si>
  <si>
    <t>Steinbrecher Sonja</t>
  </si>
  <si>
    <t>Sporer Josef</t>
  </si>
  <si>
    <t>Galuska Franz</t>
  </si>
  <si>
    <t>Leberwurst Christian</t>
  </si>
  <si>
    <t>Abedini Alberto</t>
  </si>
  <si>
    <t>Ulmer-Wolf Anneliese</t>
  </si>
  <si>
    <t>Ciotoi Andrei</t>
  </si>
  <si>
    <t>Lau Dietmar</t>
  </si>
  <si>
    <t>Lenardt Matthias</t>
  </si>
  <si>
    <t>Konrad Friedrich</t>
  </si>
  <si>
    <t>Shen Lefei</t>
  </si>
  <si>
    <t>Wimmer Thomas</t>
  </si>
  <si>
    <t>Maier Samuel</t>
  </si>
  <si>
    <t>Kottinger Selina</t>
  </si>
  <si>
    <t>Falb Pia</t>
  </si>
  <si>
    <t>Fantner Robert</t>
  </si>
  <si>
    <t>Fantner Markus</t>
  </si>
  <si>
    <t>Wielander Mommo</t>
  </si>
  <si>
    <t>Iliyasov Ibragim</t>
  </si>
  <si>
    <t>Iliyasov Jusup</t>
  </si>
  <si>
    <t>El Rashidy Mohamed</t>
  </si>
  <si>
    <t>Schwarzschachner Phillip</t>
  </si>
  <si>
    <t>Martirosyan Harutyun</t>
  </si>
  <si>
    <t>Neuhauser Siegfried</t>
  </si>
  <si>
    <t>Wöhrle Philipp</t>
  </si>
  <si>
    <t>G</t>
  </si>
  <si>
    <t>KLUTZMARC</t>
  </si>
  <si>
    <t>M388</t>
  </si>
  <si>
    <t>SCHIMMARC</t>
  </si>
  <si>
    <t>Bandjoun</t>
  </si>
  <si>
    <t>Kamerun</t>
  </si>
  <si>
    <t>KAMTCPAUL</t>
  </si>
  <si>
    <t>NUSSGJÜRG</t>
  </si>
  <si>
    <t>LEO</t>
  </si>
  <si>
    <t>WORRIMART</t>
  </si>
  <si>
    <t>LEBERFRAN</t>
  </si>
  <si>
    <t>Szajol</t>
  </si>
  <si>
    <t>MODISLASZ</t>
  </si>
  <si>
    <t>Debrecen</t>
  </si>
  <si>
    <t>JUHASGABO</t>
  </si>
  <si>
    <t>TURCSPETE</t>
  </si>
  <si>
    <t>Egg</t>
  </si>
  <si>
    <t>KOHLELUCA</t>
  </si>
  <si>
    <t>Steinhaus</t>
  </si>
  <si>
    <t>FISCHJOSE</t>
  </si>
  <si>
    <t>SARKOSTEF</t>
  </si>
  <si>
    <t>W111</t>
  </si>
  <si>
    <t>GRINNVICT</t>
  </si>
  <si>
    <t>W112</t>
  </si>
  <si>
    <t>SCHINFLOR</t>
  </si>
  <si>
    <t>Siebenhandel Jakob</t>
  </si>
  <si>
    <t>HALLEKATH</t>
  </si>
  <si>
    <t>SIEBEJAKO</t>
  </si>
  <si>
    <t>SARKÖSTEF</t>
  </si>
  <si>
    <t>M379</t>
  </si>
  <si>
    <t>GOTTHPHIL</t>
  </si>
  <si>
    <t>M378</t>
  </si>
  <si>
    <t>AFLENMAXI</t>
  </si>
  <si>
    <t>M380</t>
  </si>
  <si>
    <t>JENNYMART</t>
  </si>
  <si>
    <t>M381</t>
  </si>
  <si>
    <t>SCHMIMORI</t>
  </si>
  <si>
    <t>M384</t>
  </si>
  <si>
    <t>KECSKMARC</t>
  </si>
  <si>
    <t>FEUCHMARK</t>
  </si>
  <si>
    <t>RITZEARMI</t>
  </si>
  <si>
    <t>M383</t>
  </si>
  <si>
    <t>STEINSONJ</t>
  </si>
  <si>
    <t>Seiersberg</t>
  </si>
  <si>
    <t>PÖTTIMARC</t>
  </si>
  <si>
    <t>PÖTTIMARI</t>
  </si>
  <si>
    <t>SPOREJOSE</t>
  </si>
  <si>
    <t>GALUSFRAN</t>
  </si>
  <si>
    <t>LEBERCHRI</t>
  </si>
  <si>
    <t>Masjed Soleyman / Iran</t>
  </si>
  <si>
    <t>ABEDIALBE</t>
  </si>
  <si>
    <t>ULMERANNE</t>
  </si>
  <si>
    <t>Suceava/Rumänien</t>
  </si>
  <si>
    <t>CIOTOANDR</t>
  </si>
  <si>
    <t>LAUDIET</t>
  </si>
  <si>
    <t>LENARMATT</t>
  </si>
  <si>
    <t>KONRAFRIE</t>
  </si>
  <si>
    <t>Shanghai, VRC</t>
  </si>
  <si>
    <t>SHENLEFE</t>
  </si>
  <si>
    <t>WIMMETHOM</t>
  </si>
  <si>
    <t>MAIERSAMU</t>
  </si>
  <si>
    <t>M385</t>
  </si>
  <si>
    <t>KOTTISELI</t>
  </si>
  <si>
    <t>W115</t>
  </si>
  <si>
    <t>FALBPIA</t>
  </si>
  <si>
    <t>W114</t>
  </si>
  <si>
    <t>FANTNROBE</t>
  </si>
  <si>
    <t>M386</t>
  </si>
  <si>
    <t>FANTNMARK</t>
  </si>
  <si>
    <t>M387</t>
  </si>
  <si>
    <t>WIELAMOMM</t>
  </si>
  <si>
    <t>Haller Katharina</t>
  </si>
  <si>
    <t>Pöttinger Marcel</t>
  </si>
  <si>
    <t>Pöttinger Mario</t>
  </si>
  <si>
    <t>Urus-Martan</t>
  </si>
  <si>
    <t>ILIYAIBRA</t>
  </si>
  <si>
    <t>M389</t>
  </si>
  <si>
    <t>ILIYAJUSU</t>
  </si>
  <si>
    <t>El Buheira/Ägypten</t>
  </si>
  <si>
    <t>Ägypten</t>
  </si>
  <si>
    <t>ELRASMOHA</t>
  </si>
  <si>
    <t>SCHWRPHIL</t>
  </si>
  <si>
    <t>Etschmiatzin/Armenien</t>
  </si>
  <si>
    <t>MARTIHARU</t>
  </si>
  <si>
    <t>NEUHASIEG</t>
  </si>
  <si>
    <t>Würzburg</t>
  </si>
  <si>
    <t>WÖHRLPHIL</t>
  </si>
  <si>
    <t>Reißen</t>
  </si>
  <si>
    <t>Athlet</t>
  </si>
  <si>
    <t>Buschenreiter Raoul</t>
  </si>
  <si>
    <t>Pass</t>
  </si>
  <si>
    <t>Name</t>
  </si>
  <si>
    <t>Stoßen</t>
  </si>
  <si>
    <t>Punkte</t>
  </si>
  <si>
    <t>Fischer Sarah</t>
  </si>
  <si>
    <t>Koch Marielies</t>
  </si>
  <si>
    <t>Fischer David</t>
  </si>
  <si>
    <t>Fischer Ewald</t>
  </si>
  <si>
    <t>Nemec Martin</t>
  </si>
  <si>
    <t>Tichy Alexandra</t>
  </si>
  <si>
    <t>Sitter Simon</t>
  </si>
  <si>
    <t>Förstel Michael</t>
  </si>
  <si>
    <t>Koch Florian</t>
  </si>
  <si>
    <t>Sinclairfaktoren</t>
  </si>
  <si>
    <t>Männer</t>
  </si>
  <si>
    <t>Frauen</t>
  </si>
  <si>
    <t>Suchgewicht</t>
  </si>
  <si>
    <t>Körpergewicht</t>
  </si>
  <si>
    <t>Index1</t>
  </si>
  <si>
    <t>Index2</t>
  </si>
  <si>
    <t>Index3</t>
  </si>
  <si>
    <t>Index4</t>
  </si>
  <si>
    <t>Index5</t>
  </si>
  <si>
    <t>Index6</t>
  </si>
  <si>
    <t>Index7</t>
  </si>
  <si>
    <t>Datum</t>
  </si>
  <si>
    <t>Datum als String</t>
  </si>
  <si>
    <t>Gültig ab</t>
  </si>
  <si>
    <t>Gültig bis</t>
  </si>
  <si>
    <t>Konstante A</t>
  </si>
  <si>
    <t>Konstante b</t>
  </si>
  <si>
    <t>Startgewicht</t>
  </si>
  <si>
    <t>Hilfsindex</t>
  </si>
  <si>
    <t>01.01.1900</t>
  </si>
  <si>
    <t>31.12.2000</t>
  </si>
  <si>
    <t>01.01.2001</t>
  </si>
  <si>
    <t>31.12.2004</t>
  </si>
  <si>
    <t>01.01.2005</t>
  </si>
  <si>
    <t>31.12.2008</t>
  </si>
  <si>
    <t>01.01.2009</t>
  </si>
  <si>
    <t>31.12.2012</t>
  </si>
  <si>
    <t>01.01.2099</t>
  </si>
  <si>
    <t>31.12.2099</t>
  </si>
  <si>
    <t>Datum Anzeige Tabelle:</t>
  </si>
  <si>
    <t>Körpergewicht:</t>
  </si>
  <si>
    <t>Zweikampfleistung:</t>
  </si>
  <si>
    <t>Anfangsgewicht Tabelle:</t>
  </si>
  <si>
    <t>Sinclairfaktor:</t>
  </si>
  <si>
    <t>Punkteergebnis:</t>
  </si>
  <si>
    <t>Männer (M) / Frauen (F):</t>
  </si>
  <si>
    <t>M</t>
  </si>
  <si>
    <t>Gültigkeitszeitraum:</t>
  </si>
  <si>
    <t>W</t>
  </si>
  <si>
    <t>Athleten</t>
  </si>
  <si>
    <t>Jahr</t>
  </si>
  <si>
    <t>Offset Status</t>
  </si>
  <si>
    <t>Offs. Verein</t>
  </si>
  <si>
    <t>Offs. Verein MM</t>
  </si>
  <si>
    <t>Pos.</t>
  </si>
  <si>
    <t>Geschl.</t>
  </si>
  <si>
    <t>Geburtsdatum</t>
  </si>
  <si>
    <t>N.Geb.</t>
  </si>
  <si>
    <t>Alter N.Geb.</t>
  </si>
  <si>
    <t>Geb.Ort</t>
  </si>
  <si>
    <t>Geb.Land</t>
  </si>
  <si>
    <t>KUERZEL</t>
  </si>
  <si>
    <t>ID-Karte</t>
  </si>
  <si>
    <t>Pass-Nr.</t>
  </si>
  <si>
    <t>Kader</t>
  </si>
  <si>
    <t>2009S</t>
  </si>
  <si>
    <t>2009V</t>
  </si>
  <si>
    <t>2009M</t>
  </si>
  <si>
    <t>2010S</t>
  </si>
  <si>
    <t>2010V</t>
  </si>
  <si>
    <t>2010M</t>
  </si>
  <si>
    <t>2011S</t>
  </si>
  <si>
    <t>2011V</t>
  </si>
  <si>
    <t>2011M</t>
  </si>
  <si>
    <t>2012S</t>
  </si>
  <si>
    <t>2012V</t>
  </si>
  <si>
    <t>2012M</t>
  </si>
  <si>
    <t>2013S</t>
  </si>
  <si>
    <t>2013V</t>
  </si>
  <si>
    <t>2013M</t>
  </si>
  <si>
    <t>2014S</t>
  </si>
  <si>
    <t>2014V</t>
  </si>
  <si>
    <t>2014M</t>
  </si>
  <si>
    <t>Leereintrag</t>
  </si>
  <si>
    <t>Bekric Arnel</t>
  </si>
  <si>
    <t>Tuzla</t>
  </si>
  <si>
    <t>Österr</t>
  </si>
  <si>
    <t>BEKRIARNE</t>
  </si>
  <si>
    <t/>
  </si>
  <si>
    <t>I</t>
  </si>
  <si>
    <t>BAD</t>
  </si>
  <si>
    <t>Burger Anton</t>
  </si>
  <si>
    <t>Mödling</t>
  </si>
  <si>
    <t>BURGEANTO</t>
  </si>
  <si>
    <t>Ceidl Martin</t>
  </si>
  <si>
    <t>Baden</t>
  </si>
  <si>
    <t>CEIDLMART</t>
  </si>
  <si>
    <t>Dvorak Richard</t>
  </si>
  <si>
    <t>Wien</t>
  </si>
  <si>
    <t>DVORARICH</t>
  </si>
  <si>
    <t>Dvorak Rudolf</t>
  </si>
  <si>
    <t>DVORARUDO</t>
  </si>
  <si>
    <t>Habibovic Admir</t>
  </si>
  <si>
    <t>Sanski Most</t>
  </si>
  <si>
    <t>Bosnien/Herzegowina</t>
  </si>
  <si>
    <t>HABIBADMI</t>
  </si>
  <si>
    <t>Kaluzik Helmut</t>
  </si>
  <si>
    <t>Neunkirchen</t>
  </si>
  <si>
    <t>KALUZHELM</t>
  </si>
  <si>
    <t>Paylan Albin</t>
  </si>
  <si>
    <t>PAYLAALBI</t>
  </si>
  <si>
    <t>Poucherk Maximilian</t>
  </si>
  <si>
    <t>POUCHMAXI</t>
  </si>
  <si>
    <t>Rac Erne</t>
  </si>
  <si>
    <t>Mihajlovo/Jug</t>
  </si>
  <si>
    <t>RACERNE</t>
  </si>
  <si>
    <t>Schipany Hans</t>
  </si>
  <si>
    <t>Wr. Neustadt</t>
  </si>
  <si>
    <t>SCHIPHANS</t>
  </si>
  <si>
    <t>Schmitz Klaus-Dieter</t>
  </si>
  <si>
    <t>Trier</t>
  </si>
  <si>
    <t>Deutschland</t>
  </si>
  <si>
    <t>SCHMIKLAU</t>
  </si>
  <si>
    <t>Steiner Friedrich</t>
  </si>
  <si>
    <t>Sarasdorf</t>
  </si>
  <si>
    <t>STEINFRIE</t>
  </si>
  <si>
    <t>Suchard Mario</t>
  </si>
  <si>
    <t>SUCHAMARI</t>
  </si>
  <si>
    <t>Tanase Darius-Daniel</t>
  </si>
  <si>
    <t>Resita</t>
  </si>
  <si>
    <t>Rumänien</t>
  </si>
  <si>
    <t>TANASDARI</t>
  </si>
  <si>
    <t>Trnka Roland</t>
  </si>
  <si>
    <t>TRNKAROLA</t>
  </si>
  <si>
    <t>Ungerhofer Franz</t>
  </si>
  <si>
    <t>UNGERFRAN</t>
  </si>
  <si>
    <t>Bohatschek Kurt</t>
  </si>
  <si>
    <t>BOHATKURT</t>
  </si>
  <si>
    <t>BRF</t>
  </si>
  <si>
    <t>Bohatschek Michael</t>
  </si>
  <si>
    <t xml:space="preserve">Österr   </t>
  </si>
  <si>
    <t>BOHATMICH</t>
  </si>
  <si>
    <t>Diglas Ernst</t>
  </si>
  <si>
    <t>DIGLAERNS</t>
  </si>
  <si>
    <t>Huber Herbert, sen.</t>
  </si>
  <si>
    <t>Amstetten</t>
  </si>
  <si>
    <t>HUBERHERB</t>
  </si>
  <si>
    <t>Huber Werner</t>
  </si>
  <si>
    <t>HUBERWERN</t>
  </si>
  <si>
    <t>Kammerer Hannes</t>
  </si>
  <si>
    <t>Mistelbach</t>
  </si>
  <si>
    <t>KAMMEHANN</t>
  </si>
  <si>
    <t>HAU</t>
  </si>
  <si>
    <t>Michalko Kurt</t>
  </si>
  <si>
    <t>Salzburg</t>
  </si>
  <si>
    <t>MICHAKURT</t>
  </si>
  <si>
    <t>Ritter Georg</t>
  </si>
  <si>
    <t>RITTEGEOR</t>
  </si>
  <si>
    <t>Ulm Clemens</t>
  </si>
  <si>
    <t>ULMCLEM</t>
  </si>
  <si>
    <t>Leroch Franz</t>
  </si>
  <si>
    <t>LEROCFRAN</t>
  </si>
  <si>
    <t>BRU</t>
  </si>
  <si>
    <t>Köck Alexander</t>
  </si>
  <si>
    <t>KÖCKALEX</t>
  </si>
  <si>
    <t>Müllner Karl</t>
  </si>
  <si>
    <t>MÜLLNKARL</t>
  </si>
  <si>
    <t>Petrik Fritz</t>
  </si>
  <si>
    <t>Riegersburg</t>
  </si>
  <si>
    <t>PETRIFRIT</t>
  </si>
  <si>
    <t>Petrik Harald</t>
  </si>
  <si>
    <t>PETRIHARA</t>
  </si>
  <si>
    <t>Pomberg Johann</t>
  </si>
  <si>
    <t>Schrötten/Stm</t>
  </si>
  <si>
    <t>POMBEJOHA</t>
  </si>
  <si>
    <t>Rumsauer Rudolf</t>
  </si>
  <si>
    <t>RUMSARUDO</t>
  </si>
  <si>
    <t>Savonith Markus</t>
  </si>
  <si>
    <t>SAVONMARK</t>
  </si>
  <si>
    <t>Savonith Wolfgang</t>
  </si>
  <si>
    <t>Ma. Enzersdorf</t>
  </si>
  <si>
    <t>SAVONWOLF</t>
  </si>
  <si>
    <t>Schindler Helmut</t>
  </si>
  <si>
    <t>SCHINHELM</t>
  </si>
  <si>
    <t>Sukopp Lena</t>
  </si>
  <si>
    <t>SUKOPLENA</t>
  </si>
  <si>
    <t>Sukopp Raphael</t>
  </si>
  <si>
    <t>SUKOPRAPH</t>
  </si>
  <si>
    <t>Toth Christopher</t>
  </si>
  <si>
    <t>TOTHCHRI</t>
  </si>
  <si>
    <t>Beilschmied Michael</t>
  </si>
  <si>
    <t>St. Pölten</t>
  </si>
  <si>
    <t>BEILSMICH</t>
  </si>
  <si>
    <t>HAR</t>
  </si>
  <si>
    <t>Fleischer Manfred</t>
  </si>
  <si>
    <t>FLEISMANF</t>
  </si>
  <si>
    <t>Grubmüller Anton</t>
  </si>
  <si>
    <t>MÖD</t>
  </si>
  <si>
    <t>Grubmüller Jürgen</t>
  </si>
  <si>
    <t>GRUBMJÜRG</t>
  </si>
  <si>
    <t>Kickinger Nico</t>
  </si>
  <si>
    <t>KICKINICO</t>
  </si>
  <si>
    <t>Langhammer Michael</t>
  </si>
  <si>
    <t>LANGHMICH</t>
  </si>
  <si>
    <t>Luiskandl Roman</t>
  </si>
  <si>
    <t>LUISKROMA</t>
  </si>
  <si>
    <t>Molterer Michael</t>
  </si>
  <si>
    <t>MOLTEMICH</t>
  </si>
  <si>
    <t>Zeinlinger Andreas jun.</t>
  </si>
  <si>
    <t>ZEINLANDJ</t>
  </si>
  <si>
    <t>B</t>
  </si>
  <si>
    <t>Ziegler Thomas</t>
  </si>
  <si>
    <t>Tulln</t>
  </si>
  <si>
    <t>ZIEGLTHOM</t>
  </si>
  <si>
    <t>Leszkovits Rudolf</t>
  </si>
  <si>
    <t>Klosterneuburg</t>
  </si>
  <si>
    <t>LESZKRUDO</t>
  </si>
  <si>
    <t>KLO</t>
  </si>
  <si>
    <t>Ottawa Gerd</t>
  </si>
  <si>
    <t>OTTAWGERD</t>
  </si>
  <si>
    <t>Parmetler Christian, Ing.</t>
  </si>
  <si>
    <t>PARMECHRI</t>
  </si>
  <si>
    <t>Parmetler Rüdiger</t>
  </si>
  <si>
    <t>Kosterneuburg</t>
  </si>
  <si>
    <t>PARMERÜDI</t>
  </si>
  <si>
    <t>Petlan Robert</t>
  </si>
  <si>
    <t>PETLAROBE</t>
  </si>
  <si>
    <t>Sternitzky Reinhard</t>
  </si>
  <si>
    <t>STERNREIN</t>
  </si>
  <si>
    <t>Zivkovic Aleksandar</t>
  </si>
  <si>
    <t>Pozarevac</t>
  </si>
  <si>
    <t xml:space="preserve">Serbien </t>
  </si>
  <si>
    <t>ZIVKOALEK</t>
  </si>
  <si>
    <t>Zivkovic Milos</t>
  </si>
  <si>
    <t>ZIVKOMILO</t>
  </si>
  <si>
    <t>Krems</t>
  </si>
  <si>
    <t>FISCHEWAL</t>
  </si>
  <si>
    <t>KRE</t>
  </si>
  <si>
    <t>Kis Istvan</t>
  </si>
  <si>
    <t>KISISTV</t>
  </si>
  <si>
    <t>KOCHFLOR</t>
  </si>
  <si>
    <t>M232</t>
  </si>
  <si>
    <t>Koch Markus</t>
  </si>
  <si>
    <t>Rohnendorf</t>
  </si>
  <si>
    <t>KOCHMARK</t>
  </si>
  <si>
    <t>Kranzl Markus</t>
  </si>
  <si>
    <t>Horn</t>
  </si>
  <si>
    <t>KRANZMARK</t>
  </si>
  <si>
    <t>NEMECMART</t>
  </si>
  <si>
    <t>Riedler Siegfried</t>
  </si>
  <si>
    <t>Langschlag</t>
  </si>
  <si>
    <t>RIEDLSIES</t>
  </si>
  <si>
    <t>Riedler Siegfried jun.</t>
  </si>
  <si>
    <t>RIEDLSIEJ</t>
  </si>
  <si>
    <t>Sedlacek Claus, Mag.</t>
  </si>
  <si>
    <t>Australier</t>
  </si>
  <si>
    <t>SEDLACLAU</t>
  </si>
  <si>
    <t>Spitzbart Franz</t>
  </si>
  <si>
    <t>Wels</t>
  </si>
  <si>
    <t>SPITZFRAN</t>
  </si>
  <si>
    <t>Fenzl Edith</t>
  </si>
  <si>
    <t>FENZLEDIT</t>
  </si>
  <si>
    <t>KRD</t>
  </si>
  <si>
    <t>Fenzl Josef sen.</t>
  </si>
  <si>
    <t>FENZLJOSS</t>
  </si>
  <si>
    <t>Fenzl Josef jun.</t>
  </si>
  <si>
    <t>FENZLJOSJ</t>
  </si>
  <si>
    <t>Doppler Florian</t>
  </si>
  <si>
    <t>DOPPLFLOR</t>
  </si>
  <si>
    <t>LAL</t>
  </si>
  <si>
    <t>FÖRSTMICH</t>
  </si>
  <si>
    <t>Gruber Rene</t>
  </si>
  <si>
    <t>Melk</t>
  </si>
  <si>
    <t>GRUBERENE</t>
  </si>
  <si>
    <t>Höller Leopold</t>
  </si>
  <si>
    <t>HÖLLELEOP</t>
  </si>
  <si>
    <t>Höller Werner</t>
  </si>
  <si>
    <t>HÖLLEWERN</t>
  </si>
  <si>
    <t>Pikola Jürgen</t>
  </si>
  <si>
    <t>PIKOLJÜRG</t>
  </si>
  <si>
    <t>Weindl Stefan</t>
  </si>
  <si>
    <t>WEINDSTEF</t>
  </si>
  <si>
    <t>Steinböck Michael</t>
  </si>
  <si>
    <t>STEINMICH</t>
  </si>
  <si>
    <t>Wittmann Martin</t>
  </si>
  <si>
    <t>WITTMMART</t>
  </si>
  <si>
    <t>Amsüß Michael</t>
  </si>
  <si>
    <t>AMSÜßMICH</t>
  </si>
  <si>
    <t>LOO</t>
  </si>
  <si>
    <t>Berger Roman</t>
  </si>
  <si>
    <t>BERGEROMA</t>
  </si>
  <si>
    <t>Heiligenbrunner Simon</t>
  </si>
  <si>
    <t>HEILISIMO</t>
  </si>
  <si>
    <t>Immler Alfred</t>
  </si>
  <si>
    <t>IMMLEALFR</t>
  </si>
  <si>
    <t>Pugl Markus</t>
  </si>
  <si>
    <t>PUGLMARK</t>
  </si>
  <si>
    <t>Schütz Christoph</t>
  </si>
  <si>
    <t>Gorlice</t>
  </si>
  <si>
    <t>Polen</t>
  </si>
  <si>
    <t>SCHÜTCHRI</t>
  </si>
  <si>
    <t>Schütz Manfred</t>
  </si>
  <si>
    <t>SCHÜTMANF</t>
  </si>
  <si>
    <t>Rosenkranz Johann</t>
  </si>
  <si>
    <t>ROSENJOHA</t>
  </si>
  <si>
    <t>MEL</t>
  </si>
  <si>
    <t>Sapper Josef</t>
  </si>
  <si>
    <t>SAPPEJOSE</t>
  </si>
  <si>
    <t>Wanitschek Norbert</t>
  </si>
  <si>
    <t>WANITNORB</t>
  </si>
  <si>
    <t>Buchinger Rudolf</t>
  </si>
  <si>
    <t>BUCHIRUDO</t>
  </si>
  <si>
    <t>MIL</t>
  </si>
  <si>
    <t>Buchmayer Siegfried, Mag.</t>
  </si>
  <si>
    <t>BUCHMSIEG</t>
  </si>
  <si>
    <t>Hermanek Patrick</t>
  </si>
  <si>
    <t>HERMAPATR</t>
  </si>
  <si>
    <t>Kern Christian, Mag.</t>
  </si>
  <si>
    <t>KERNCHRI</t>
  </si>
  <si>
    <t>Kirchmayer Harald</t>
  </si>
  <si>
    <t>St. Veit / Gölsen</t>
  </si>
  <si>
    <t>KIRCHHARA</t>
  </si>
  <si>
    <t>Kraftl Michael</t>
  </si>
  <si>
    <t>KRAFTMICH</t>
  </si>
  <si>
    <t>Kugler Gerald</t>
  </si>
  <si>
    <t>KUGLEGERA</t>
  </si>
  <si>
    <t>Mann Roman</t>
  </si>
  <si>
    <t>MANNROMA</t>
  </si>
  <si>
    <t>Mann Stephan</t>
  </si>
  <si>
    <t>MANNSTEP</t>
  </si>
  <si>
    <t>Resch Helmut</t>
  </si>
  <si>
    <t>Ober Grafendorf</t>
  </si>
  <si>
    <t>RESCHHELM</t>
  </si>
  <si>
    <t>Schaferl Willibald, AR</t>
  </si>
  <si>
    <t>SCHAFWILL</t>
  </si>
  <si>
    <t>Schlechta Markus</t>
  </si>
  <si>
    <t>SCHLEMARK</t>
  </si>
  <si>
    <t>Tacho Herbert</t>
  </si>
  <si>
    <t>TACHOHERB</t>
  </si>
  <si>
    <t>Abraham Martin</t>
  </si>
  <si>
    <t>ABRAHMART</t>
  </si>
  <si>
    <t>GRUBMANTO</t>
  </si>
  <si>
    <t>Hofbauer Markus, Ing.</t>
  </si>
  <si>
    <t>HOFBAMARK</t>
  </si>
  <si>
    <t>Kittenberger Anton</t>
  </si>
  <si>
    <t>KITTEANTO</t>
  </si>
  <si>
    <t>Krondorfer Sven</t>
  </si>
  <si>
    <t>Graz</t>
  </si>
  <si>
    <t>KRONDSVEN</t>
  </si>
  <si>
    <t>Legel Bernhard</t>
  </si>
  <si>
    <t>LEGELBERN</t>
  </si>
  <si>
    <t>Legel Walter</t>
  </si>
  <si>
    <t>LEGELWALT</t>
  </si>
  <si>
    <t>Mayer Roman</t>
  </si>
  <si>
    <t>MAYERROMA</t>
  </si>
  <si>
    <t>Pokusa Michal</t>
  </si>
  <si>
    <t>Solnom Kubine</t>
  </si>
  <si>
    <t>Slovakei</t>
  </si>
  <si>
    <t>POKUSMICH</t>
  </si>
  <si>
    <t>A/L</t>
  </si>
  <si>
    <t>Schwarz Max</t>
  </si>
  <si>
    <t>Pachfurth</t>
  </si>
  <si>
    <t>SCHWAMAX</t>
  </si>
  <si>
    <t>Zeinlinger Andreas sen.</t>
  </si>
  <si>
    <t>ZEINLANDS</t>
  </si>
  <si>
    <t>Böswarth Thomas</t>
  </si>
  <si>
    <t>BÖSWATHOM</t>
  </si>
  <si>
    <t>PRE</t>
  </si>
  <si>
    <t>Haiden Mathias</t>
  </si>
  <si>
    <t>HAIDEMATH</t>
  </si>
  <si>
    <t>Lehner Roman</t>
  </si>
  <si>
    <t>LEHNEROMA</t>
  </si>
  <si>
    <t>Porteder Stefan-Paul</t>
  </si>
  <si>
    <t>PORTESTEF</t>
  </si>
  <si>
    <t>Rasch Jürgen</t>
  </si>
  <si>
    <t>RASCHJÜRG</t>
  </si>
  <si>
    <t>Rieger Josef</t>
  </si>
  <si>
    <t>RIEGEJOSE</t>
  </si>
  <si>
    <t>Rothensteiner Josef</t>
  </si>
  <si>
    <t>ROTHEJOSE</t>
  </si>
  <si>
    <t>Stefan Reinhard</t>
  </si>
  <si>
    <t>STEFAREIN</t>
  </si>
  <si>
    <t>Sulzer Roman</t>
  </si>
  <si>
    <t>SULZEROMA</t>
  </si>
  <si>
    <t>Tauschl Heinz</t>
  </si>
  <si>
    <t>TAUSCHEIN</t>
  </si>
  <si>
    <t>Turo Patrick</t>
  </si>
  <si>
    <t>TUROPATR</t>
  </si>
  <si>
    <t>Waldmüller Marcus</t>
  </si>
  <si>
    <t>WALDMMARC</t>
  </si>
  <si>
    <t>Weixelbaum Gerald</t>
  </si>
  <si>
    <t>WEIXEGERA</t>
  </si>
  <si>
    <t>Bognar Johann</t>
  </si>
  <si>
    <t>BOGNAJOHA</t>
  </si>
  <si>
    <t>OMV</t>
  </si>
  <si>
    <t>Grabner Patrick</t>
  </si>
  <si>
    <t>GRABNPATR</t>
  </si>
  <si>
    <t>Graf Franz</t>
  </si>
  <si>
    <t>GRAFFRAN</t>
  </si>
  <si>
    <t>Heinz Thomas</t>
  </si>
  <si>
    <t xml:space="preserve">Österr  </t>
  </si>
  <si>
    <t>HEINZTHOM</t>
  </si>
  <si>
    <t>Lackner Hubert</t>
  </si>
  <si>
    <t>Eisenstadt</t>
  </si>
  <si>
    <t>LACKNHUBE</t>
  </si>
  <si>
    <t>Lackstätter Gerhard</t>
  </si>
  <si>
    <t>LACKSGERH</t>
  </si>
  <si>
    <t>Lackstätter Stefan</t>
  </si>
  <si>
    <t>LACKSSTEF</t>
  </si>
  <si>
    <t>Najemnik Matthias</t>
  </si>
  <si>
    <t>NAJEMMATT</t>
  </si>
  <si>
    <t>Nassberger Andreas</t>
  </si>
  <si>
    <t>NASSBANDR</t>
  </si>
  <si>
    <t>Perci Alexander</t>
  </si>
  <si>
    <t>PERCIALEX</t>
  </si>
  <si>
    <t>Petz Rene</t>
  </si>
  <si>
    <t>PETZRENE</t>
  </si>
  <si>
    <t>Pfister Martin</t>
  </si>
  <si>
    <t>PFISTMART</t>
  </si>
  <si>
    <t>Schebesta Alexander</t>
  </si>
  <si>
    <t>SCHEBALEX</t>
  </si>
  <si>
    <t>Schebesta Daniela</t>
  </si>
  <si>
    <t>SCHEBDANI</t>
  </si>
  <si>
    <t>Schuster Dominik</t>
  </si>
  <si>
    <t>SCHUSDOMI</t>
  </si>
  <si>
    <t>Slawitz Andreas</t>
  </si>
  <si>
    <t>SLAWIANDR</t>
  </si>
  <si>
    <t>Slawitz Ferdinand</t>
  </si>
  <si>
    <t>Unter Waltersdorf</t>
  </si>
  <si>
    <t>SLAWIFERD</t>
  </si>
  <si>
    <t>Slawitz Markus</t>
  </si>
  <si>
    <t>SLAWIMARK</t>
  </si>
  <si>
    <t>Walcharz Isabella</t>
  </si>
  <si>
    <t>WALCHISAB</t>
  </si>
  <si>
    <t>Dusch Melanie</t>
  </si>
  <si>
    <t>Stockerau</t>
  </si>
  <si>
    <t>DUSCHMELA</t>
  </si>
  <si>
    <t>STO</t>
  </si>
  <si>
    <t>Faltin Cäcilia</t>
  </si>
  <si>
    <t>FALTICÄCI</t>
  </si>
  <si>
    <t>Fuchs Melanie</t>
  </si>
  <si>
    <t>Zwettl</t>
  </si>
  <si>
    <t>FUCHSMELA</t>
  </si>
  <si>
    <t>Forster Philipp</t>
  </si>
  <si>
    <t>FORSTPHIL</t>
  </si>
  <si>
    <t>Gmeiner Ronald</t>
  </si>
  <si>
    <t>Korneuburg</t>
  </si>
  <si>
    <t>GMEINRONA</t>
  </si>
  <si>
    <t>Goldschmidt Petra</t>
  </si>
  <si>
    <t>GOLDSPETR</t>
  </si>
  <si>
    <t>Hofbauer Gerhard</t>
  </si>
  <si>
    <t>HOFBAGERH</t>
  </si>
  <si>
    <t>Holy Andreas</t>
  </si>
  <si>
    <t>HOLYANDR</t>
  </si>
  <si>
    <t>Jarosch Daniel</t>
  </si>
  <si>
    <t>JAROSDANI</t>
  </si>
  <si>
    <t>Kronsteiner Michael</t>
  </si>
  <si>
    <t>KRONSMICH</t>
  </si>
  <si>
    <t>Leister Alexander</t>
  </si>
  <si>
    <t>LEISTALEX</t>
  </si>
  <si>
    <t>Müller Nicole</t>
  </si>
  <si>
    <t>MÜLLENICO</t>
  </si>
  <si>
    <t>Pfeiffer Friederike, Mag.</t>
  </si>
  <si>
    <t>PFEIFFRIE</t>
  </si>
  <si>
    <t>Puhm Melanie</t>
  </si>
  <si>
    <t>PUHMMELA</t>
  </si>
  <si>
    <t>Rechenmacher Thomas</t>
  </si>
  <si>
    <t>RECHETHOM</t>
  </si>
  <si>
    <t>Stejskal Dominik</t>
  </si>
  <si>
    <t>STEJSDOMI</t>
  </si>
  <si>
    <t>TICHYALEX</t>
  </si>
  <si>
    <t>Withalm Stefan</t>
  </si>
  <si>
    <t>WITHASTEF</t>
  </si>
  <si>
    <t>Zizlavsky Anna</t>
  </si>
  <si>
    <t>Wolfsberg</t>
  </si>
  <si>
    <t>ZIZLAANNA</t>
  </si>
  <si>
    <t>Chromik Martin</t>
  </si>
  <si>
    <t>CHROMMART</t>
  </si>
  <si>
    <t>VÖD</t>
  </si>
  <si>
    <t>Dunay Anton</t>
  </si>
  <si>
    <t>DUNAYANTO</t>
  </si>
  <si>
    <t>Dunay Wolfgang</t>
  </si>
  <si>
    <t>DUNAYWOLF</t>
  </si>
  <si>
    <t>Ehrengruber Florian</t>
  </si>
  <si>
    <t>EHRENFLOR</t>
  </si>
  <si>
    <t>Ehrengruber Stefan</t>
  </si>
  <si>
    <t>EHRENSTEF</t>
  </si>
  <si>
    <t>Fertl Markus</t>
  </si>
  <si>
    <t>FERTLMARK</t>
  </si>
  <si>
    <t>Grabenschweiger Isabella</t>
  </si>
  <si>
    <t>Möding</t>
  </si>
  <si>
    <t>GRABEISAB</t>
  </si>
  <si>
    <t>Gruber Christian</t>
  </si>
  <si>
    <t>GRUBECHRI</t>
  </si>
  <si>
    <t>Hosmanek Petr</t>
  </si>
  <si>
    <t>Havirov</t>
  </si>
  <si>
    <t>HOSMAPETR</t>
  </si>
  <si>
    <t>Matzku Jürgen</t>
  </si>
  <si>
    <t>MATZKJÜRG</t>
  </si>
  <si>
    <t>Secka Stefan</t>
  </si>
  <si>
    <t>SECKASTEF</t>
  </si>
  <si>
    <t>Orsag Jiri</t>
  </si>
  <si>
    <t>Znaim</t>
  </si>
  <si>
    <t>Tschechien</t>
  </si>
  <si>
    <t>ORSAGJIRI</t>
  </si>
  <si>
    <t>Troll Jürgen</t>
  </si>
  <si>
    <t>TROLLJÜRG</t>
  </si>
  <si>
    <t>Unterrainer Werner</t>
  </si>
  <si>
    <t>UNTERWERN</t>
  </si>
  <si>
    <t>Unterrainer Stefan</t>
  </si>
  <si>
    <t>UNTERSTEF</t>
  </si>
  <si>
    <t>Greiner Maximilian</t>
  </si>
  <si>
    <t>Waidhofen/Thaya</t>
  </si>
  <si>
    <t>GREINMAXI</t>
  </si>
  <si>
    <t>WLD</t>
  </si>
  <si>
    <t>Kammerer Johann</t>
  </si>
  <si>
    <t>KAMMEJOHA</t>
  </si>
  <si>
    <t>Kiraly Ferenc</t>
  </si>
  <si>
    <t>Körmend</t>
  </si>
  <si>
    <t>Ungarn</t>
  </si>
  <si>
    <t>KIRALFERE</t>
  </si>
  <si>
    <t>Klopf Roland</t>
  </si>
  <si>
    <t>Gmünd</t>
  </si>
  <si>
    <t>KLOPFROLA</t>
  </si>
  <si>
    <t>Koppensteiner Ernst</t>
  </si>
  <si>
    <t>Schrems</t>
  </si>
  <si>
    <t>KOPPEERNS</t>
  </si>
  <si>
    <t>Lulaew Sulumbek</t>
  </si>
  <si>
    <t>Walerik</t>
  </si>
  <si>
    <t>Staatenlos</t>
  </si>
  <si>
    <t>LULAESULU</t>
  </si>
  <si>
    <t>Stütz Patrick</t>
  </si>
  <si>
    <t>STÜTZPATR</t>
  </si>
  <si>
    <t>Weissinger Kurt</t>
  </si>
  <si>
    <t>WEISSKURT</t>
  </si>
  <si>
    <t>Weißinger Johann</t>
  </si>
  <si>
    <t>WEIßIJOHA</t>
  </si>
  <si>
    <t>Weißinger Michael</t>
  </si>
  <si>
    <t>WEIßIMICH</t>
  </si>
  <si>
    <t>Weißinger Patrick</t>
  </si>
  <si>
    <t>WEIßIPATR</t>
  </si>
  <si>
    <t>Zwingenberger Peter</t>
  </si>
  <si>
    <t>ZWINGPETE</t>
  </si>
  <si>
    <t>Brany Philip</t>
  </si>
  <si>
    <t>BRANYPHIL</t>
  </si>
  <si>
    <t>WOL</t>
  </si>
  <si>
    <t>Köpf Mischa</t>
  </si>
  <si>
    <t>Sumi-Ukraine</t>
  </si>
  <si>
    <t>KÖPFMISC</t>
  </si>
  <si>
    <t>Rauscher Andreas</t>
  </si>
  <si>
    <t>RAUSCANDR</t>
  </si>
  <si>
    <t>Watzek Wolfgang</t>
  </si>
  <si>
    <t>WATZEWOLF</t>
  </si>
  <si>
    <t>Eichhorn Nina</t>
  </si>
  <si>
    <t>Linz</t>
  </si>
  <si>
    <t>EICHHNINA</t>
  </si>
  <si>
    <t>BUK</t>
  </si>
  <si>
    <t>Morina Zenun</t>
  </si>
  <si>
    <t>Qeskove</t>
  </si>
  <si>
    <t>MORINZENU</t>
  </si>
  <si>
    <t>Neumayer Daniel</t>
  </si>
  <si>
    <t>NEUMADANI</t>
  </si>
  <si>
    <t>Reithner Andrea</t>
  </si>
  <si>
    <t>Eferding</t>
  </si>
  <si>
    <t>REITHANDR</t>
  </si>
  <si>
    <t>Wiesmeier Paul</t>
  </si>
  <si>
    <t>Grieskirchen</t>
  </si>
  <si>
    <t>WIESMPAUL</t>
  </si>
  <si>
    <t>Anglberger Johann</t>
  </si>
  <si>
    <t>Lochen</t>
  </si>
  <si>
    <t>ANGLBJOHA</t>
  </si>
  <si>
    <t>LCH</t>
  </si>
  <si>
    <t>Embacher Anton</t>
  </si>
  <si>
    <t>EMBACANTO</t>
  </si>
  <si>
    <t>Embacher Jessica</t>
  </si>
  <si>
    <t>Braunau</t>
  </si>
  <si>
    <t>EMBACJESS</t>
  </si>
  <si>
    <t>Frahamer Michael</t>
  </si>
  <si>
    <t>FRAHAMICH</t>
  </si>
  <si>
    <t>Kobler Rudolf</t>
  </si>
  <si>
    <t>KOBLERUDO</t>
  </si>
  <si>
    <t>Maderegger Florian</t>
  </si>
  <si>
    <t>MADERFLOR</t>
  </si>
  <si>
    <t>Stockinger-Picker Elisabeth</t>
  </si>
  <si>
    <t>STOCKELIS</t>
  </si>
  <si>
    <t>Seidl Erich</t>
  </si>
  <si>
    <t>SEIDLERIC</t>
  </si>
  <si>
    <t>Stockinger Lukas</t>
  </si>
  <si>
    <t>STOCKLUKA</t>
  </si>
  <si>
    <t>Stockinger Thomas</t>
  </si>
  <si>
    <t>STOCKTHOM</t>
  </si>
  <si>
    <t>Strasser Pia</t>
  </si>
  <si>
    <t>STRASPIA</t>
  </si>
  <si>
    <t>Strasser Simon</t>
  </si>
  <si>
    <t>STRASSIMO</t>
  </si>
  <si>
    <t>Voggenberger Thomas</t>
  </si>
  <si>
    <t>Berndorf/Sbg</t>
  </si>
  <si>
    <t>VOGGETHOM</t>
  </si>
  <si>
    <t>Diana Ciprian</t>
  </si>
  <si>
    <t>Oravita/Rumänien</t>
  </si>
  <si>
    <t>DIANACIPR</t>
  </si>
  <si>
    <t>RAN</t>
  </si>
  <si>
    <t>Dürnberger Patrick</t>
  </si>
  <si>
    <t>DÜRNBPATR</t>
  </si>
  <si>
    <t>Ecker Gottfried</t>
  </si>
  <si>
    <t>ECKERGOTT</t>
  </si>
  <si>
    <t>Esterbauer Franz</t>
  </si>
  <si>
    <t>Brunn/Gries</t>
  </si>
  <si>
    <t>ESTERFRAN</t>
  </si>
  <si>
    <t>Haberl Josef</t>
  </si>
  <si>
    <t>Lauterbah/Sbg</t>
  </si>
  <si>
    <t>HABERJOSE</t>
  </si>
  <si>
    <t>Heidecker Daniel</t>
  </si>
  <si>
    <t>HEIDEDANI</t>
  </si>
  <si>
    <t>Heidecker Roland</t>
  </si>
  <si>
    <t>HEIDEROLA</t>
  </si>
  <si>
    <t>Messner Manfred</t>
  </si>
  <si>
    <t>Ostermiething</t>
  </si>
  <si>
    <t>MESSNMANF</t>
  </si>
  <si>
    <t>Pocza Vajk</t>
  </si>
  <si>
    <t>Tatabanya</t>
  </si>
  <si>
    <t>POCZAVAJK</t>
  </si>
  <si>
    <t>Rehner Philipp</t>
  </si>
  <si>
    <t>REHNEPHIL</t>
  </si>
  <si>
    <t>Reinthaler Christoph</t>
  </si>
  <si>
    <t>REINTCHRI</t>
  </si>
  <si>
    <t>Reisecker Florian</t>
  </si>
  <si>
    <t>REISEFLOR</t>
  </si>
  <si>
    <t>Sauerlachner Thomas</t>
  </si>
  <si>
    <t>SAUERTHOM</t>
  </si>
  <si>
    <t>Seidl Gerhard</t>
  </si>
  <si>
    <t>Vöcklabruck</t>
  </si>
  <si>
    <t>SEIDLGERH</t>
  </si>
  <si>
    <t>Baminger Jürgen</t>
  </si>
  <si>
    <t>BAMINJÜRG</t>
  </si>
  <si>
    <t>VÖE</t>
  </si>
  <si>
    <t>Brandl Christian Ing.</t>
  </si>
  <si>
    <t>BRANDCHRI</t>
  </si>
  <si>
    <t>Hofwimmer Klaus, Dipl.Ing.</t>
  </si>
  <si>
    <t>HOFWIKLAU</t>
  </si>
  <si>
    <t>Kiss Attila</t>
  </si>
  <si>
    <t>Miskolc</t>
  </si>
  <si>
    <t>KISSATTI</t>
  </si>
  <si>
    <t>Klebl Josef</t>
  </si>
  <si>
    <t>KLEBLJOSE</t>
  </si>
  <si>
    <t>Klebl Siegfried</t>
  </si>
  <si>
    <t>KLEBLSIEG</t>
  </si>
  <si>
    <t>Krejci Heinz</t>
  </si>
  <si>
    <t>KREJCHEIN</t>
  </si>
  <si>
    <t>Langweil Arpad</t>
  </si>
  <si>
    <t>LANGWARPA</t>
  </si>
  <si>
    <t>Limberger Herwig, Ing.</t>
  </si>
  <si>
    <t>LIMBEHERW</t>
  </si>
  <si>
    <t>Manninger Patrick</t>
  </si>
  <si>
    <t>MANNIPATR</t>
  </si>
  <si>
    <t>Michalicka Erik</t>
  </si>
  <si>
    <t>MICHAERIK</t>
  </si>
  <si>
    <t>Neu</t>
  </si>
  <si>
    <t>Mickel Manuel</t>
  </si>
  <si>
    <t>MICKEMANU</t>
  </si>
  <si>
    <t>Modrey Manfred</t>
  </si>
  <si>
    <t>MODREMANF</t>
  </si>
  <si>
    <t>Modrey Manuel</t>
  </si>
  <si>
    <t>MODREMANU</t>
  </si>
  <si>
    <t>Nowak Anita</t>
  </si>
  <si>
    <t>NOWAKANIT</t>
  </si>
  <si>
    <t>Peitl Manuel</t>
  </si>
  <si>
    <t>PEITLMANU</t>
  </si>
  <si>
    <t>Pfaffenberger Martin</t>
  </si>
  <si>
    <t>PFAFFMART</t>
  </si>
  <si>
    <t>Pichler Mario</t>
  </si>
  <si>
    <t>PICHLMARI</t>
  </si>
  <si>
    <t>Pögl Adolf</t>
  </si>
  <si>
    <t>Seekirchen/Sbg</t>
  </si>
  <si>
    <t>PÖGLADOL</t>
  </si>
  <si>
    <t>Rottner Günter</t>
  </si>
  <si>
    <t>Haag/Hausruck</t>
  </si>
  <si>
    <t>ROTTNGÜNT</t>
  </si>
  <si>
    <t>Rottner Michael</t>
  </si>
  <si>
    <t>ROTTNMICH</t>
  </si>
  <si>
    <t>Schmid Daniel</t>
  </si>
  <si>
    <t>SCHMIDANI</t>
  </si>
  <si>
    <t>Wachet Robert</t>
  </si>
  <si>
    <t>WACHEROBE</t>
  </si>
  <si>
    <t>Ebner Christian</t>
  </si>
  <si>
    <t>EBNERCHRI</t>
  </si>
  <si>
    <t>WEL</t>
  </si>
  <si>
    <t>Ebner Daniel</t>
  </si>
  <si>
    <t>EBNERDANI</t>
  </si>
  <si>
    <t>Ebner Helmut</t>
  </si>
  <si>
    <t>EBNERHELM</t>
  </si>
  <si>
    <t>Eichhorn Jürgen</t>
  </si>
  <si>
    <t>EICHHJÜRG</t>
  </si>
  <si>
    <t>Giacomuzzi Markus</t>
  </si>
  <si>
    <t>Hall in Tirol</t>
  </si>
  <si>
    <t>GIACOMARK</t>
  </si>
  <si>
    <t>Hörmandinger Helmut</t>
  </si>
  <si>
    <t>Marchtrenk</t>
  </si>
  <si>
    <t>HÖRMAHELM</t>
  </si>
  <si>
    <t>Krammer Christoph</t>
  </si>
  <si>
    <t>KRAMMCHRI</t>
  </si>
  <si>
    <t>Lackner Friedrich</t>
  </si>
  <si>
    <t>LACKNFRIE</t>
  </si>
  <si>
    <t>Pfaffenberger Josef</t>
  </si>
  <si>
    <t>PFAFFJOSE</t>
  </si>
  <si>
    <t>Pfaffenberger Jürgen</t>
  </si>
  <si>
    <t>PFAFFJÜRG</t>
  </si>
  <si>
    <t>Ruff Georg</t>
  </si>
  <si>
    <t>RUFFGEOR</t>
  </si>
  <si>
    <t>SCHERHARA</t>
  </si>
  <si>
    <t>Jaksch Stefan</t>
  </si>
  <si>
    <t>Jauchsdorf</t>
  </si>
  <si>
    <t>JAKSCSTEF</t>
  </si>
  <si>
    <t>BÜR</t>
  </si>
  <si>
    <t>WEN</t>
  </si>
  <si>
    <t>Mühlbacher Andreas</t>
  </si>
  <si>
    <t>MÜHLBANDR</t>
  </si>
  <si>
    <t>Mühlbacher Christian</t>
  </si>
  <si>
    <t>MÜHLBCHRI</t>
  </si>
  <si>
    <t>Mühlbacher Martin</t>
  </si>
  <si>
    <t>MÜHLBMART</t>
  </si>
  <si>
    <t>Puttinger Stefan</t>
  </si>
  <si>
    <t>Ried im Innkreis</t>
  </si>
  <si>
    <t>PUTTISTEF</t>
  </si>
  <si>
    <t>Schöberl Johann</t>
  </si>
  <si>
    <t>Moosbach</t>
  </si>
  <si>
    <t>SCHÖBJOHA</t>
  </si>
  <si>
    <t>Weber Günther jun.</t>
  </si>
  <si>
    <t>WEBERGÜNT</t>
  </si>
  <si>
    <t>Bologa Robert</t>
  </si>
  <si>
    <t>Bruck/Mur</t>
  </si>
  <si>
    <t>BOLOGROBE</t>
  </si>
  <si>
    <t>BRM</t>
  </si>
  <si>
    <t>Dogan Muhammet</t>
  </si>
  <si>
    <t>Cihanbeyli/Türkei</t>
  </si>
  <si>
    <t>DOGANMUHA</t>
  </si>
  <si>
    <t>Huber Otto</t>
  </si>
  <si>
    <t>HUBEROTTO</t>
  </si>
  <si>
    <t>Izrailov Ashab</t>
  </si>
  <si>
    <t>Kroznii</t>
  </si>
  <si>
    <t>Russische Föderation</t>
  </si>
  <si>
    <t>IZRAIASHA</t>
  </si>
  <si>
    <t>Kathrein Christian</t>
  </si>
  <si>
    <t>KATHRCHRI</t>
  </si>
  <si>
    <t>Marintscheschki Martin</t>
  </si>
  <si>
    <t>MARINMART</t>
  </si>
  <si>
    <t>Steinberger Johanna</t>
  </si>
  <si>
    <t>STEINJOHA</t>
  </si>
  <si>
    <t>Vaspöri Gabor</t>
  </si>
  <si>
    <t>Szombathely</t>
  </si>
  <si>
    <t>VASPÖGABO</t>
  </si>
  <si>
    <t>Greiner Harald</t>
  </si>
  <si>
    <t>GREINHARA</t>
  </si>
  <si>
    <t>FEL</t>
  </si>
  <si>
    <t>Greiner Thomas</t>
  </si>
  <si>
    <t>GREINTHOM</t>
  </si>
  <si>
    <t>Gruber Johann</t>
  </si>
  <si>
    <t>Gleisdorf</t>
  </si>
  <si>
    <t>GRUBEJOHA</t>
  </si>
  <si>
    <t>Prasser Wolfgang</t>
  </si>
  <si>
    <t>PRASSWOLF</t>
  </si>
  <si>
    <t>Pulsinger Gerhard</t>
  </si>
  <si>
    <t>PULSIGERH</t>
  </si>
  <si>
    <t>Stolz Patrick</t>
  </si>
  <si>
    <t>STOLZPATR</t>
  </si>
  <si>
    <t>Troni Dmitri</t>
  </si>
  <si>
    <t>Tiraspol</t>
  </si>
  <si>
    <t>Moldawien</t>
  </si>
  <si>
    <t>TRONIDMIT</t>
  </si>
  <si>
    <t>Bucher Reinhard</t>
  </si>
  <si>
    <t>Schladming</t>
  </si>
  <si>
    <t>BUCHEREIN</t>
  </si>
  <si>
    <t>ÖBL</t>
  </si>
  <si>
    <t>Fink Alexander</t>
  </si>
  <si>
    <t>Rottenmann</t>
  </si>
  <si>
    <t>FINKALEX</t>
  </si>
  <si>
    <t>Greimeister Gernot</t>
  </si>
  <si>
    <t>GREIMGERN</t>
  </si>
  <si>
    <t>Grundner Alfred</t>
  </si>
  <si>
    <t>Mössna</t>
  </si>
  <si>
    <t>GRUNDALFR</t>
  </si>
  <si>
    <t>Grundner Thomas</t>
  </si>
  <si>
    <t>GRUNDTHOM</t>
  </si>
  <si>
    <t>Grundner Verena</t>
  </si>
  <si>
    <t>GRUNDVERE</t>
  </si>
  <si>
    <t>Hirz Claudia</t>
  </si>
  <si>
    <t>HIRZCLAU</t>
  </si>
  <si>
    <t>Hirz Martin</t>
  </si>
  <si>
    <t>HIRZMART</t>
  </si>
  <si>
    <t>Kesgin Hüseyin</t>
  </si>
  <si>
    <t>Güler Islam</t>
  </si>
  <si>
    <t>KESGIHÜSE</t>
  </si>
  <si>
    <t xml:space="preserve">Winkler Johann </t>
  </si>
  <si>
    <t>WINKLJOHA</t>
  </si>
  <si>
    <t>Jangra Jaswant</t>
  </si>
  <si>
    <t>Punjab/Indien</t>
  </si>
  <si>
    <t>JANGRJASW</t>
  </si>
  <si>
    <t>BIS</t>
  </si>
  <si>
    <t>Schuchter Guido</t>
  </si>
  <si>
    <t>Schwarzach</t>
  </si>
  <si>
    <t>SCHUCGUID</t>
  </si>
  <si>
    <t>Plosky Erhard</t>
  </si>
  <si>
    <t>St. Johann/Pongau</t>
  </si>
  <si>
    <t>PLOSKERHA</t>
  </si>
  <si>
    <t>Grünner Daniel</t>
  </si>
  <si>
    <t>GRÜNNDANI</t>
  </si>
  <si>
    <t>SBG</t>
  </si>
  <si>
    <t>Grünner Philipp</t>
  </si>
  <si>
    <t>GRÜNNPHIL</t>
  </si>
  <si>
    <t>Mitterer Günther</t>
  </si>
  <si>
    <t>Bad Ischl</t>
  </si>
  <si>
    <t>MITTEGÜNT</t>
  </si>
  <si>
    <t>Schnabl Lisa</t>
  </si>
  <si>
    <t>SCHNALISA</t>
  </si>
  <si>
    <t>Steiner Werner</t>
  </si>
  <si>
    <t>Hallwang</t>
  </si>
  <si>
    <t>STEINWERN</t>
  </si>
  <si>
    <t>Walter Richard</t>
  </si>
  <si>
    <t>Neu Banovci</t>
  </si>
  <si>
    <t>WALTERICH</t>
  </si>
  <si>
    <t>Egger Andreas</t>
  </si>
  <si>
    <t>Kufstein</t>
  </si>
  <si>
    <t>EGGERANDR</t>
  </si>
  <si>
    <t>BHÄ</t>
  </si>
  <si>
    <t>Einberger Kurt</t>
  </si>
  <si>
    <t>Brixlegg</t>
  </si>
  <si>
    <t>EINBEKURT</t>
  </si>
  <si>
    <t>Lauchart Christian</t>
  </si>
  <si>
    <t>St. Gilgen</t>
  </si>
  <si>
    <t>LAUCHCHRI</t>
  </si>
  <si>
    <t>Leitner Christian</t>
  </si>
  <si>
    <t>Wörgl</t>
  </si>
  <si>
    <t>LEITNCHRI</t>
  </si>
  <si>
    <t>Leitner Florian</t>
  </si>
  <si>
    <t>LEITNFLOR</t>
  </si>
  <si>
    <t>Ritzer Klemens</t>
  </si>
  <si>
    <t>RITZEKLEM</t>
  </si>
  <si>
    <t>Sammer Markus</t>
  </si>
  <si>
    <t>SAMMEMARK</t>
  </si>
  <si>
    <t>Sammer Thomas</t>
  </si>
  <si>
    <t>SAMMETHOM</t>
  </si>
  <si>
    <t>Strobl August</t>
  </si>
  <si>
    <t>Bad Häring</t>
  </si>
  <si>
    <t>STROBAUGU</t>
  </si>
  <si>
    <t>Unterladstätter Norbert</t>
  </si>
  <si>
    <t>UNTERNORB</t>
  </si>
  <si>
    <t>Bettazza Manfred</t>
  </si>
  <si>
    <t>Innsbruck</t>
  </si>
  <si>
    <t>BETTAMANF</t>
  </si>
  <si>
    <t>AKI</t>
  </si>
  <si>
    <t>Brandauer Manfred</t>
  </si>
  <si>
    <t>BRANDMANF</t>
  </si>
  <si>
    <t>Endörfer Manuel</t>
  </si>
  <si>
    <t>ENDÖRMANU</t>
  </si>
  <si>
    <t>Heiss Manfred</t>
  </si>
  <si>
    <t>HEISSMANF</t>
  </si>
  <si>
    <t>Leitner Martin</t>
  </si>
  <si>
    <t>LEITNMART</t>
  </si>
  <si>
    <t>Loipold Franz</t>
  </si>
  <si>
    <t>Stall/Kärnten</t>
  </si>
  <si>
    <t>LOIPOFRAN</t>
  </si>
  <si>
    <t>Scharf Christian</t>
  </si>
  <si>
    <t>SCHARCHRI</t>
  </si>
  <si>
    <t>Scharf Stefanie</t>
  </si>
  <si>
    <t>SCHARSTEF</t>
  </si>
  <si>
    <t>Bichler David</t>
  </si>
  <si>
    <t>BICHLDAVI</t>
  </si>
  <si>
    <t>RUM</t>
  </si>
  <si>
    <t>Gebhart Dietmar</t>
  </si>
  <si>
    <t>GEBHADIET</t>
  </si>
  <si>
    <t>Geiger Patrick</t>
  </si>
  <si>
    <t>GEIGEPATR</t>
  </si>
  <si>
    <t>Hölbling Josef</t>
  </si>
  <si>
    <t>HÖLBLJOSE</t>
  </si>
  <si>
    <t>Hölzl Thomas</t>
  </si>
  <si>
    <t>Basel</t>
  </si>
  <si>
    <t>HÖLZLTHOM</t>
  </si>
  <si>
    <t>Lamparter Hannes</t>
  </si>
  <si>
    <t>LAMPAHANN</t>
  </si>
  <si>
    <t>Marksteiner Markus</t>
  </si>
  <si>
    <t>MARKSMARK</t>
  </si>
  <si>
    <t>Mörth Gerhard</t>
  </si>
  <si>
    <t>MÖRTHGERH</t>
  </si>
  <si>
    <t>Plank Alexander</t>
  </si>
  <si>
    <t>PLANKALEX</t>
  </si>
  <si>
    <t>Plank Daniel</t>
  </si>
  <si>
    <t>PLANKDANI</t>
  </si>
  <si>
    <t>Posch Daniel</t>
  </si>
  <si>
    <t>Rum</t>
  </si>
  <si>
    <t>POSCHDANI</t>
  </si>
  <si>
    <t>Schneider Martin</t>
  </si>
  <si>
    <t>SCHNEMART</t>
  </si>
  <si>
    <t>Schweninger Thomas</t>
  </si>
  <si>
    <t>SCHWETHOM</t>
  </si>
  <si>
    <t>Unsinn Gabriel</t>
  </si>
  <si>
    <t>UNSINGABR</t>
  </si>
  <si>
    <t>Uran Hermann</t>
  </si>
  <si>
    <t>URANHERM</t>
  </si>
  <si>
    <t>Diem Rudolf</t>
  </si>
  <si>
    <t>Dornbirn</t>
  </si>
  <si>
    <t>DIEMRUDO</t>
  </si>
  <si>
    <t>DOR</t>
  </si>
  <si>
    <t>Freisinger Stefan</t>
  </si>
  <si>
    <t>Hohenems</t>
  </si>
  <si>
    <t>FREISSTEF</t>
  </si>
  <si>
    <t>Pfeifer Reinold</t>
  </si>
  <si>
    <t>PFEIFREIN</t>
  </si>
  <si>
    <t>Riedl Bernhard</t>
  </si>
  <si>
    <t>RIEDLBERN</t>
  </si>
  <si>
    <t>Schneider Bernd</t>
  </si>
  <si>
    <t>SCHNEBERN</t>
  </si>
  <si>
    <t>Ulmer Thomas</t>
  </si>
  <si>
    <t>ULMERTHOM</t>
  </si>
  <si>
    <t>Ulmer Wolfgang</t>
  </si>
  <si>
    <t>ULMERWOLF</t>
  </si>
  <si>
    <t>Viduka Julio</t>
  </si>
  <si>
    <t>Bregenz</t>
  </si>
  <si>
    <t>Kroatien</t>
  </si>
  <si>
    <t>VIDUKJULI</t>
  </si>
  <si>
    <t>Baumann Gerhard</t>
  </si>
  <si>
    <t>BAUMAGERH</t>
  </si>
  <si>
    <t>ARH</t>
  </si>
  <si>
    <t>Baumann Hermann</t>
  </si>
  <si>
    <t>NÖ</t>
  </si>
  <si>
    <t>BAUMAHERM</t>
  </si>
  <si>
    <t>Fuchs Gerhard</t>
  </si>
  <si>
    <t>FUCHSGERH</t>
  </si>
  <si>
    <t>Fuchs Walter</t>
  </si>
  <si>
    <t>FUCHSWALT</t>
  </si>
  <si>
    <t>Gradinger Thomas</t>
  </si>
  <si>
    <t>GRADITHOM</t>
  </si>
  <si>
    <t>Hastik Ronald sen.</t>
  </si>
  <si>
    <t>HASTIRONS</t>
  </si>
  <si>
    <t>Hastik Ronald jun.</t>
  </si>
  <si>
    <t>HASTIRONJ</t>
  </si>
  <si>
    <t>Karlhofer Johann</t>
  </si>
  <si>
    <t>KARLHJOHA</t>
  </si>
  <si>
    <t>Muckenhuber Daniel</t>
  </si>
  <si>
    <t>Oberwart</t>
  </si>
  <si>
    <t>MUCKEDANI</t>
  </si>
  <si>
    <t>Parvy Hermann</t>
  </si>
  <si>
    <t>PARVYHERM</t>
  </si>
  <si>
    <t>Pötschner Markus</t>
  </si>
  <si>
    <t>PÖTSCMARK</t>
  </si>
  <si>
    <t>Seifer Simon</t>
  </si>
  <si>
    <t>Zwiesel</t>
  </si>
  <si>
    <t>SEIFESIMO</t>
  </si>
  <si>
    <t>Gelsenkirchen / BRD</t>
  </si>
  <si>
    <t>EIW</t>
  </si>
  <si>
    <t>Gössl Herbert</t>
  </si>
  <si>
    <t>GÖSSLHERB</t>
  </si>
  <si>
    <t>Hoda Hans</t>
  </si>
  <si>
    <t>HODAHANS</t>
  </si>
  <si>
    <t>Klebinger Daniel</t>
  </si>
  <si>
    <t>KLEBIDANI</t>
  </si>
  <si>
    <t>Mailberg Wilhelm, Mag.</t>
  </si>
  <si>
    <t>MAILBWILH</t>
  </si>
  <si>
    <t>Nedoma Steven</t>
  </si>
  <si>
    <t>NEDOMSTEV</t>
  </si>
  <si>
    <t>Schinhan Roman</t>
  </si>
  <si>
    <t>SCHINROMA</t>
  </si>
  <si>
    <t>Blatny Franz</t>
  </si>
  <si>
    <t>Brünn</t>
  </si>
  <si>
    <t>BLATNFRAN</t>
  </si>
  <si>
    <t>GOL</t>
  </si>
  <si>
    <t>Gursky Igor</t>
  </si>
  <si>
    <t>CSFR</t>
  </si>
  <si>
    <t>Slowakei</t>
  </si>
  <si>
    <t>GURSKIGOR</t>
  </si>
  <si>
    <t>Gursky Kamila</t>
  </si>
  <si>
    <t>Banska Bystrica</t>
  </si>
  <si>
    <t>GURSKKAMI</t>
  </si>
  <si>
    <t>Heisler Gerhard</t>
  </si>
  <si>
    <t>HEISLGERH</t>
  </si>
  <si>
    <t>Kern Kurt</t>
  </si>
  <si>
    <t xml:space="preserve"> Österr</t>
  </si>
  <si>
    <t>KERNKURT</t>
  </si>
  <si>
    <t>Lederleitner Tim</t>
  </si>
  <si>
    <t>LEDERTIM</t>
  </si>
  <si>
    <t>Schar Heinz</t>
  </si>
  <si>
    <t>SCHARHEIN</t>
  </si>
  <si>
    <t>Schaumann Josef</t>
  </si>
  <si>
    <t>Bruck/Leitha</t>
  </si>
  <si>
    <t>SCHAUJOSE</t>
  </si>
  <si>
    <t>Spandl Walter</t>
  </si>
  <si>
    <t>SPANDWALT</t>
  </si>
  <si>
    <t>Zauner Markus</t>
  </si>
  <si>
    <t>ZAUNEMARK</t>
  </si>
  <si>
    <t>Zauner Thomas</t>
  </si>
  <si>
    <t>ZAUNETHOM</t>
  </si>
  <si>
    <t>Bosch Andreas</t>
  </si>
  <si>
    <t>BOSCHANDR</t>
  </si>
  <si>
    <t>NW</t>
  </si>
  <si>
    <t xml:space="preserve">NW </t>
  </si>
  <si>
    <t>Breiner Kurt</t>
  </si>
  <si>
    <t>Stetten</t>
  </si>
  <si>
    <t>BREINKURT</t>
  </si>
  <si>
    <t>Buranich Christoph</t>
  </si>
  <si>
    <t>BURANCHRI</t>
  </si>
  <si>
    <t>De Buigne Daniel</t>
  </si>
  <si>
    <t>DEBUIG</t>
  </si>
  <si>
    <t>Fessl Patrick</t>
  </si>
  <si>
    <t>FESSLPATR</t>
  </si>
  <si>
    <t>Fürlinger Ulrich</t>
  </si>
  <si>
    <t>FÜRLIULRI</t>
  </si>
  <si>
    <t>Gruba Joca</t>
  </si>
  <si>
    <t>Mramorak</t>
  </si>
  <si>
    <t>Yugoslavien</t>
  </si>
  <si>
    <t>GRUBAJOCA</t>
  </si>
  <si>
    <t>Höflinger Johannes</t>
  </si>
  <si>
    <t>HÖFLIJOHA</t>
  </si>
  <si>
    <t>Müllner Georg</t>
  </si>
  <si>
    <t>MÜLLNGEOR</t>
  </si>
  <si>
    <t>Pocak Mark</t>
  </si>
  <si>
    <t>POCAKMARK</t>
  </si>
  <si>
    <t>Schaipow Ibragim</t>
  </si>
  <si>
    <t>Gudermes-Tschetschenien</t>
  </si>
  <si>
    <t>SCHAIIBRA</t>
  </si>
  <si>
    <t>Svoboda Bianca</t>
  </si>
  <si>
    <t>SVOBOBIAN</t>
  </si>
  <si>
    <t>Theilinger Klaus</t>
  </si>
  <si>
    <t>THEILKLAU</t>
  </si>
  <si>
    <t>Fenzl Adolf</t>
  </si>
  <si>
    <t>FENZLADOL</t>
  </si>
  <si>
    <t>POL</t>
  </si>
  <si>
    <t>Ganzi Wolfgang</t>
  </si>
  <si>
    <t>GANZIWOLF</t>
  </si>
  <si>
    <t>Gustavik Peter</t>
  </si>
  <si>
    <t>GUSTAPETE</t>
  </si>
  <si>
    <t>Kolup Markus</t>
  </si>
  <si>
    <t>KOLUPMARK</t>
  </si>
  <si>
    <t>Spitzenberger Christopher</t>
  </si>
  <si>
    <t>SPITZCHRI</t>
  </si>
  <si>
    <t>Stoifl Alois</t>
  </si>
  <si>
    <t>STOIFALOI</t>
  </si>
  <si>
    <t>Tischner Hans Peter</t>
  </si>
  <si>
    <t>TISCHHANS</t>
  </si>
  <si>
    <t>Aleksanjan Samvel</t>
  </si>
  <si>
    <t>Karabach</t>
  </si>
  <si>
    <t>ALEKSSAMV</t>
  </si>
  <si>
    <t>PSV</t>
  </si>
  <si>
    <t>Barazian Vahan</t>
  </si>
  <si>
    <t>BARAZVAHA</t>
  </si>
  <si>
    <t>Barsegyan Arkadi</t>
  </si>
  <si>
    <t>Ejmiazin</t>
  </si>
  <si>
    <t>Armenien</t>
  </si>
  <si>
    <t>BARSEARKA</t>
  </si>
  <si>
    <t>Dadour Georges Nöel</t>
  </si>
  <si>
    <t>Aleppo</t>
  </si>
  <si>
    <t>DADOUGEOR</t>
  </si>
  <si>
    <t>Kantaev Magomed</t>
  </si>
  <si>
    <t>Novye Atagi</t>
  </si>
  <si>
    <t>KANTAMAGO</t>
  </si>
  <si>
    <t>Kantaev Magomed Sani</t>
  </si>
  <si>
    <t>Grozny</t>
  </si>
  <si>
    <t>KANTAMAGS</t>
  </si>
  <si>
    <t>Korsalka Lukas</t>
  </si>
  <si>
    <t>KORSALUKA</t>
  </si>
  <si>
    <t>M295</t>
  </si>
  <si>
    <t>Martirosjan Sargis</t>
  </si>
  <si>
    <t>Ecmiaolzin</t>
  </si>
  <si>
    <t>MARTISARG</t>
  </si>
  <si>
    <t>A</t>
  </si>
  <si>
    <t>Nazarian Edvard</t>
  </si>
  <si>
    <t>Leninakan/Armenien</t>
  </si>
  <si>
    <t>Österr/Armenien</t>
  </si>
  <si>
    <t>NAZAREDVA</t>
  </si>
  <si>
    <t>Szilagyi Jozsef</t>
  </si>
  <si>
    <t>Budapest</t>
  </si>
  <si>
    <t>SZILAJOZS</t>
  </si>
  <si>
    <t>Tachaev Ruslan</t>
  </si>
  <si>
    <t>Russland</t>
  </si>
  <si>
    <t>TACHARUSL</t>
  </si>
  <si>
    <t>Graner Zoltan</t>
  </si>
  <si>
    <t>GRANEZOLT</t>
  </si>
  <si>
    <t xml:space="preserve">A </t>
  </si>
  <si>
    <t>Sede</t>
  </si>
  <si>
    <t>Kovacs Zoltan</t>
  </si>
  <si>
    <t>KOVACZOLT</t>
  </si>
  <si>
    <t>Marton Endre</t>
  </si>
  <si>
    <t>MARTOENDR</t>
  </si>
  <si>
    <t>Mernyo Janos</t>
  </si>
  <si>
    <t>MERNYJANO</t>
  </si>
  <si>
    <t>Meszaros Istvan</t>
  </si>
  <si>
    <t>MESZAISTV</t>
  </si>
  <si>
    <t>Molnar Gabor</t>
  </si>
  <si>
    <t>MOLNAGABO</t>
  </si>
  <si>
    <t>Simon Aron</t>
  </si>
  <si>
    <t>Szabadszallas</t>
  </si>
  <si>
    <t>SIMONARON</t>
  </si>
  <si>
    <t>Szabo Sliczni Norbert</t>
  </si>
  <si>
    <t>SZABOSLIC</t>
  </si>
  <si>
    <t>Barkoczi Csaba</t>
  </si>
  <si>
    <t>BARKOCSAB</t>
  </si>
  <si>
    <t>MAFC</t>
  </si>
  <si>
    <t>Földi Tamas</t>
  </si>
  <si>
    <t>Kazincbarcika</t>
  </si>
  <si>
    <t>FÖLDITAMA</t>
  </si>
  <si>
    <t>Sarkany Zoltan</t>
  </si>
  <si>
    <t>SARKAZOLT</t>
  </si>
  <si>
    <t>Szegszardi Bence</t>
  </si>
  <si>
    <t>SZEGSBENC</t>
  </si>
  <si>
    <t>Török Peter</t>
  </si>
  <si>
    <t>Dunaujvaros</t>
  </si>
  <si>
    <t>TÖRÖKPETE</t>
  </si>
  <si>
    <t>Toth Barnabas</t>
  </si>
  <si>
    <t>TOTHBARN</t>
  </si>
  <si>
    <t>Tremel Mihaly</t>
  </si>
  <si>
    <t>TREMEMIHA</t>
  </si>
  <si>
    <t>Adamec Vanessa</t>
  </si>
  <si>
    <t>ADAMEVANE</t>
  </si>
  <si>
    <t>W84</t>
  </si>
  <si>
    <t>Aichinger Gabriel</t>
  </si>
  <si>
    <t>Österreich</t>
  </si>
  <si>
    <t>AICHIGABR</t>
  </si>
  <si>
    <t>M328</t>
  </si>
  <si>
    <t>Baumgartner Nicole</t>
  </si>
  <si>
    <t>BAUMGNICO</t>
  </si>
  <si>
    <t>W83</t>
  </si>
  <si>
    <t>Baumgartner Sabrina</t>
  </si>
  <si>
    <t>BAUMGSABR</t>
  </si>
  <si>
    <t>W75</t>
  </si>
  <si>
    <t>Demeter Norbert</t>
  </si>
  <si>
    <t>Baia Mare</t>
  </si>
  <si>
    <t>DEMETNORB</t>
  </si>
  <si>
    <t>M316</t>
  </si>
  <si>
    <t>Dunay Dominik</t>
  </si>
  <si>
    <t>DUNAYDOMI</t>
  </si>
  <si>
    <t>M300</t>
  </si>
  <si>
    <t>Dzambekov Umar</t>
  </si>
  <si>
    <t>Grospy-Russland</t>
  </si>
  <si>
    <t>DZAMBUMAR</t>
  </si>
  <si>
    <t>M253</t>
  </si>
  <si>
    <t>Edelbauer Sara</t>
  </si>
  <si>
    <t>EDELBSARA</t>
  </si>
  <si>
    <t>W95</t>
  </si>
  <si>
    <t>Edelbauer Tobias</t>
  </si>
  <si>
    <t>EDELBTOBI</t>
  </si>
  <si>
    <t>M330</t>
  </si>
  <si>
    <t>Eder Michael</t>
  </si>
  <si>
    <t>EDERMICH</t>
  </si>
  <si>
    <t>M272</t>
  </si>
  <si>
    <t>Eichinger Celine</t>
  </si>
  <si>
    <t>EICHICELI</t>
  </si>
  <si>
    <t>W97</t>
  </si>
  <si>
    <t>Eigl Corinna</t>
  </si>
  <si>
    <t>EIGLCORI</t>
  </si>
  <si>
    <t>W80</t>
  </si>
  <si>
    <t>Fallnbügl Kerstin</t>
  </si>
  <si>
    <t>FALLNKERS</t>
  </si>
  <si>
    <t>W76</t>
  </si>
  <si>
    <t>FISCHDAVI</t>
  </si>
  <si>
    <t>M254</t>
  </si>
  <si>
    <t>FISCHSARA</t>
  </si>
  <si>
    <t>W71</t>
  </si>
  <si>
    <t>Grabler Nadja</t>
  </si>
  <si>
    <t>GRABLNADJ</t>
  </si>
  <si>
    <t>W73</t>
  </si>
  <si>
    <t>Groiss Kathrin</t>
  </si>
  <si>
    <t>GROISKATH</t>
  </si>
  <si>
    <t>W94</t>
  </si>
  <si>
    <t>Gross Sebastian</t>
  </si>
  <si>
    <t>GROSSSEBA</t>
  </si>
  <si>
    <t>M341</t>
  </si>
  <si>
    <t>Hartl Oliver</t>
  </si>
  <si>
    <t>HARTLOLIV</t>
  </si>
  <si>
    <t>M340</t>
  </si>
  <si>
    <t>Haumer Jennifer</t>
  </si>
  <si>
    <t>HAUMEJENN</t>
  </si>
  <si>
    <t>W81</t>
  </si>
  <si>
    <t>Hermann Larissa</t>
  </si>
  <si>
    <t>HERMALARI</t>
  </si>
  <si>
    <t>W88</t>
  </si>
  <si>
    <t>Herzog Juliana</t>
  </si>
  <si>
    <t>HERZOJULI</t>
  </si>
  <si>
    <t>W85</t>
  </si>
  <si>
    <t>Hofbauer Anika</t>
  </si>
  <si>
    <t>HOFBAANIK</t>
  </si>
  <si>
    <t>W82</t>
  </si>
  <si>
    <t>Holy Tommy</t>
  </si>
  <si>
    <t>HOLYTOMM</t>
  </si>
  <si>
    <t>M331</t>
  </si>
  <si>
    <t>Holzmann Melanie</t>
  </si>
  <si>
    <t>HOLZMMELA</t>
  </si>
  <si>
    <t>W93</t>
  </si>
  <si>
    <t>Irsa Franz Jakob</t>
  </si>
  <si>
    <t>IRSAFRAN</t>
  </si>
  <si>
    <t>M321</t>
  </si>
  <si>
    <t>Kadic Marisela</t>
  </si>
  <si>
    <t>KADICMARI</t>
  </si>
  <si>
    <t>W89</t>
  </si>
  <si>
    <t>Kadic Meris</t>
  </si>
  <si>
    <t>KADICMERI</t>
  </si>
  <si>
    <t>M323</t>
  </si>
  <si>
    <t>Kandl Vanessa</t>
  </si>
  <si>
    <t>KANDLVANE</t>
  </si>
  <si>
    <t>W79</t>
  </si>
  <si>
    <t>Kitzler Dominik</t>
  </si>
  <si>
    <t>KITZLDOMI</t>
  </si>
  <si>
    <t>M334</t>
  </si>
  <si>
    <t>Kleinschuster Michaela</t>
  </si>
  <si>
    <t>KLEINMICH</t>
  </si>
  <si>
    <t>W90</t>
  </si>
  <si>
    <t>KOCHMARI</t>
  </si>
  <si>
    <t>W101</t>
  </si>
  <si>
    <t>Kozmann Florian</t>
  </si>
  <si>
    <t>KOZMAFLOR</t>
  </si>
  <si>
    <t>M342</t>
  </si>
  <si>
    <t>Legel Thomas</t>
  </si>
  <si>
    <t>Wr.Neustadt</t>
  </si>
  <si>
    <t>LEGELTHOM</t>
  </si>
  <si>
    <t>M343</t>
  </si>
  <si>
    <t>Lukas Dominik</t>
  </si>
  <si>
    <t>LUKASDOMI</t>
  </si>
  <si>
    <t>M324</t>
  </si>
  <si>
    <t>Messlender Lorenz</t>
  </si>
  <si>
    <t>MESSLLORE</t>
  </si>
  <si>
    <t>M276</t>
  </si>
  <si>
    <t>Messlender Marlene</t>
  </si>
  <si>
    <t>MESSLMARL</t>
  </si>
  <si>
    <t>W68</t>
  </si>
  <si>
    <t>Najemnik Christoph</t>
  </si>
  <si>
    <t>Hainburg</t>
  </si>
  <si>
    <t>NAJEMCHRI</t>
  </si>
  <si>
    <t>M319</t>
  </si>
  <si>
    <t>Pascher Gregor</t>
  </si>
  <si>
    <t>PASCHGREG</t>
  </si>
  <si>
    <t>M333</t>
  </si>
  <si>
    <t>Perkovic Marco</t>
  </si>
  <si>
    <t>PERKOMARC</t>
  </si>
  <si>
    <t>M297</t>
  </si>
  <si>
    <t>Schebesta Lucas</t>
  </si>
  <si>
    <t>SCHEBLUCA</t>
  </si>
  <si>
    <t>M320</t>
  </si>
  <si>
    <t>Scherz Daniel</t>
  </si>
  <si>
    <t>SCHERDANI</t>
  </si>
  <si>
    <t>M285</t>
  </si>
  <si>
    <t>Scheuer Melanie</t>
  </si>
  <si>
    <t>SCHEUMELA</t>
  </si>
  <si>
    <t>W98</t>
  </si>
  <si>
    <t>Schwaiger Philipp</t>
  </si>
  <si>
    <t>SCHWAPHIL</t>
  </si>
  <si>
    <t>M315</t>
  </si>
  <si>
    <t>Stando Jonathan</t>
  </si>
  <si>
    <t>STANDJONA</t>
  </si>
  <si>
    <t>M317</t>
  </si>
  <si>
    <t>Strobl Jasmin</t>
  </si>
  <si>
    <t>STROBJASM</t>
  </si>
  <si>
    <t>W77</t>
  </si>
  <si>
    <t>Secka Mario</t>
  </si>
  <si>
    <t>SECKAMARI</t>
  </si>
  <si>
    <t>M261</t>
  </si>
  <si>
    <t>SITTESIMO</t>
  </si>
  <si>
    <t>M345</t>
  </si>
  <si>
    <t>Steiner Philipp</t>
  </si>
  <si>
    <t>STEINPHIL</t>
  </si>
  <si>
    <t>M318</t>
  </si>
  <si>
    <t>Stummerer Markus</t>
  </si>
  <si>
    <t>STUMMMARK</t>
  </si>
  <si>
    <t>M327</t>
  </si>
  <si>
    <t>Teuschl Alice</t>
  </si>
  <si>
    <t>TEUSCALIC</t>
  </si>
  <si>
    <t>W87</t>
  </si>
  <si>
    <t>Unterholzner Marlene</t>
  </si>
  <si>
    <t>UNTERMARL</t>
  </si>
  <si>
    <t>W96</t>
  </si>
  <si>
    <t>Wriesnig Cornelia</t>
  </si>
  <si>
    <t>WRIESCORN</t>
  </si>
  <si>
    <t>W74</t>
  </si>
  <si>
    <t>Zijlstra Lara</t>
  </si>
  <si>
    <t>ZIJLSLARA</t>
  </si>
  <si>
    <t>W78</t>
  </si>
  <si>
    <t>Berghammer Daniela</t>
  </si>
  <si>
    <t>BERGHDANI</t>
  </si>
  <si>
    <t>W58</t>
  </si>
  <si>
    <t>Brader Roman</t>
  </si>
  <si>
    <t>BRADEROMA</t>
  </si>
  <si>
    <t>M227</t>
  </si>
  <si>
    <t>Brunner Christopher</t>
  </si>
  <si>
    <t>BRUNNCHRI</t>
  </si>
  <si>
    <t>M283</t>
  </si>
  <si>
    <t>Fischereder Simon</t>
  </si>
  <si>
    <t>FISCHSIMO</t>
  </si>
  <si>
    <t>M335</t>
  </si>
  <si>
    <t>Grbesa Timo</t>
  </si>
  <si>
    <t>GRBESTIMO</t>
  </si>
  <si>
    <t>M282</t>
  </si>
  <si>
    <t>Haubert Philip</t>
  </si>
  <si>
    <t>HAUBEPHIL</t>
  </si>
  <si>
    <t>M301</t>
  </si>
  <si>
    <t>Kobler Tanja</t>
  </si>
  <si>
    <t>KOBLETANJ</t>
  </si>
  <si>
    <t>W67</t>
  </si>
  <si>
    <t>Köck Rene</t>
  </si>
  <si>
    <t>KÖCKRENE</t>
  </si>
  <si>
    <t>M308</t>
  </si>
  <si>
    <t>Paul Benjamin</t>
  </si>
  <si>
    <t>Wolfen</t>
  </si>
  <si>
    <t>PAULBENJ</t>
  </si>
  <si>
    <t>M313</t>
  </si>
  <si>
    <t>Reitinger Amon-Thomas</t>
  </si>
  <si>
    <t>REITIAMON</t>
  </si>
  <si>
    <t>M344</t>
  </si>
  <si>
    <t>Fink Julian</t>
  </si>
  <si>
    <t>FINKJULI</t>
  </si>
  <si>
    <t>M273</t>
  </si>
  <si>
    <t>Köhl Sandra</t>
  </si>
  <si>
    <t>KÖHLSAND</t>
  </si>
  <si>
    <t>W91</t>
  </si>
  <si>
    <t>Jammernegg Jürgen</t>
  </si>
  <si>
    <t>JAMMEJÜRG</t>
  </si>
  <si>
    <t>M338</t>
  </si>
  <si>
    <t>Plank Tanja</t>
  </si>
  <si>
    <t>PLANKTANJ</t>
  </si>
  <si>
    <t>W99</t>
  </si>
  <si>
    <t>Paric Stijepan</t>
  </si>
  <si>
    <t>Croatien</t>
  </si>
  <si>
    <t>PARICSTIJ</t>
  </si>
  <si>
    <t>M325</t>
  </si>
  <si>
    <t>Stein Franziska</t>
  </si>
  <si>
    <t>STEINFRAN</t>
  </si>
  <si>
    <t>W100</t>
  </si>
  <si>
    <t>Stein Jakob</t>
  </si>
  <si>
    <t>STEINJAKO</t>
  </si>
  <si>
    <t>M326</t>
  </si>
  <si>
    <t>Trippolt Daniel</t>
  </si>
  <si>
    <t>Leoben</t>
  </si>
  <si>
    <t>TRIPPDANI</t>
  </si>
  <si>
    <t>M339</t>
  </si>
  <si>
    <t>Winkler Kristina Elisabeth</t>
  </si>
  <si>
    <t>WINKLKRIS</t>
  </si>
  <si>
    <t>W92</t>
  </si>
  <si>
    <t>Egg Lukas</t>
  </si>
  <si>
    <t>EGGLUKA</t>
  </si>
  <si>
    <t>M290</t>
  </si>
  <si>
    <t>Egger Michael</t>
  </si>
  <si>
    <t>EGGERMICH</t>
  </si>
  <si>
    <t>M251</t>
  </si>
  <si>
    <t>Egger Peter</t>
  </si>
  <si>
    <t>EGGERPETE</t>
  </si>
  <si>
    <t>M309</t>
  </si>
  <si>
    <t>Eisen David</t>
  </si>
  <si>
    <t>EISENDAVI</t>
  </si>
  <si>
    <t>M329</t>
  </si>
  <si>
    <t>Eitzenberger Dominik</t>
  </si>
  <si>
    <t>EITZEDOMI</t>
  </si>
  <si>
    <t>M237</t>
  </si>
  <si>
    <t>Oberdanner Melanie</t>
  </si>
  <si>
    <t>OBERDMELA</t>
  </si>
  <si>
    <t>W86</t>
  </si>
  <si>
    <t>Ruetz Andreas</t>
  </si>
  <si>
    <t>RUETZANDR</t>
  </si>
  <si>
    <t>M311</t>
  </si>
  <si>
    <t>Scharf Lukas</t>
  </si>
  <si>
    <t>SCHARLUKA</t>
  </si>
  <si>
    <t>M298</t>
  </si>
  <si>
    <t>Humele Florian</t>
  </si>
  <si>
    <t>HUMELFLOR</t>
  </si>
  <si>
    <t>M205</t>
  </si>
  <si>
    <t>Korsalka Florian</t>
  </si>
  <si>
    <t>KORSAFLOR</t>
  </si>
  <si>
    <t>M337</t>
  </si>
  <si>
    <t>Korsalka Julian</t>
  </si>
  <si>
    <t>KORSAJULI</t>
  </si>
  <si>
    <t>M336</t>
  </si>
  <si>
    <t>Midajew Achmed</t>
  </si>
  <si>
    <t>Grozny, Urus-Martan</t>
  </si>
  <si>
    <t>Russische Föderation / Tschetschnische Rep.</t>
  </si>
  <si>
    <t>MIDAJACHM</t>
  </si>
  <si>
    <t>M286</t>
  </si>
  <si>
    <t>Midajew Chamsat</t>
  </si>
  <si>
    <t>MIDAJCHAM</t>
  </si>
  <si>
    <t>M260</t>
  </si>
  <si>
    <t>Pfeifer Leopold</t>
  </si>
  <si>
    <t>PFEIFLEOP</t>
  </si>
  <si>
    <t>M307</t>
  </si>
  <si>
    <t>Trimmel Daniel</t>
  </si>
  <si>
    <t>TRIMMDANI</t>
  </si>
  <si>
    <t>M332</t>
  </si>
  <si>
    <t>Schenk Nicole</t>
  </si>
  <si>
    <t>SCHENNICO</t>
  </si>
  <si>
    <t>W103</t>
  </si>
  <si>
    <t>Grinninger Jaqueline</t>
  </si>
  <si>
    <t>GRINNJAQU</t>
  </si>
  <si>
    <t>W102</t>
  </si>
  <si>
    <t>Jaidhauser Jasmin-Sophie</t>
  </si>
  <si>
    <t>JAIDHJASM</t>
  </si>
  <si>
    <t>W105</t>
  </si>
  <si>
    <t>Baric Matea</t>
  </si>
  <si>
    <t>BARICMATE</t>
  </si>
  <si>
    <t>W104</t>
  </si>
  <si>
    <t>Enke Christoph</t>
  </si>
  <si>
    <t>ENKECHRI</t>
  </si>
  <si>
    <t>M352</t>
  </si>
  <si>
    <t>Schißler Matthias</t>
  </si>
  <si>
    <t>Lilienfeld</t>
  </si>
  <si>
    <t>SCHISMATT</t>
  </si>
  <si>
    <t>M353</t>
  </si>
  <si>
    <t>Eitler Günther</t>
  </si>
  <si>
    <t>EITLEGÜNT</t>
  </si>
  <si>
    <t>M346</t>
  </si>
  <si>
    <t>Horvath Stefan</t>
  </si>
  <si>
    <t>HORVASTEF</t>
  </si>
  <si>
    <t>M348</t>
  </si>
  <si>
    <t>Strangl Stefan</t>
  </si>
  <si>
    <t>STRANSTEF</t>
  </si>
  <si>
    <t>Nagy Erwin</t>
  </si>
  <si>
    <t>NAGYERWI</t>
  </si>
  <si>
    <t>ZIS</t>
  </si>
  <si>
    <t>Scharf Sieglinde</t>
  </si>
  <si>
    <t>SCHARSIEG</t>
  </si>
  <si>
    <t>Pischl Daniel</t>
  </si>
  <si>
    <t>PISCHDANI</t>
  </si>
  <si>
    <t>Kirchberg Alexander</t>
  </si>
  <si>
    <t>Frankfurt/Oder</t>
  </si>
  <si>
    <t>BRD</t>
  </si>
  <si>
    <t>KIRCHALEX</t>
  </si>
  <si>
    <t>Sommer Hannes</t>
  </si>
  <si>
    <t>SOMMEHANN</t>
  </si>
  <si>
    <t>Mühlbacher Josef</t>
  </si>
  <si>
    <t>MÜHLBJOSE</t>
  </si>
  <si>
    <t>Niedermayr Friedrich</t>
  </si>
  <si>
    <t>NIEDEFRIE</t>
  </si>
  <si>
    <t>Schneider Werner</t>
  </si>
  <si>
    <t>SCHNEWERN</t>
  </si>
  <si>
    <t>Pleßnitzer Günter</t>
  </si>
  <si>
    <t>PLEßNGÜNT</t>
  </si>
  <si>
    <t>Gunz Herbert</t>
  </si>
  <si>
    <t>Feldkirch</t>
  </si>
  <si>
    <t>GUNZHERB</t>
  </si>
  <si>
    <t>Spitzauer Ernst</t>
  </si>
  <si>
    <t>SPITZERNS</t>
  </si>
  <si>
    <t>Tairi Jakob</t>
  </si>
  <si>
    <t>TAIRIJAKO</t>
  </si>
  <si>
    <t>M347</t>
  </si>
  <si>
    <t>Kohlrausch Dennis</t>
  </si>
  <si>
    <t>KOHLRDENN</t>
  </si>
  <si>
    <t>M354</t>
  </si>
  <si>
    <t>Schnabl Peter</t>
  </si>
  <si>
    <t>SCHNAPETE</t>
  </si>
  <si>
    <t>Aliev Sultan</t>
  </si>
  <si>
    <t>Vallchanovo</t>
  </si>
  <si>
    <t>ALIEVSULT</t>
  </si>
  <si>
    <t>Noll Jürgen</t>
  </si>
  <si>
    <t>NOLLJÜRG</t>
  </si>
  <si>
    <t>Kainz Eva</t>
  </si>
  <si>
    <t>KAINZEVA</t>
  </si>
  <si>
    <t>Petzel Florian</t>
  </si>
  <si>
    <t>PETZEFLOR</t>
  </si>
  <si>
    <t>M362</t>
  </si>
  <si>
    <t>Plamberger Peter</t>
  </si>
  <si>
    <t>Schwaz/Tirol</t>
  </si>
  <si>
    <t>PLAMBPETE</t>
  </si>
  <si>
    <t>Mihaly Jonathan</t>
  </si>
  <si>
    <t>MIHALJONA</t>
  </si>
  <si>
    <t>Kapsammer Andreas</t>
  </si>
  <si>
    <t>KAPSAANDR</t>
  </si>
  <si>
    <t>Bologa Fabian</t>
  </si>
  <si>
    <t>BOLOGFABI</t>
  </si>
  <si>
    <t>M363</t>
  </si>
  <si>
    <t>Brunner Mariella</t>
  </si>
  <si>
    <t>BRUNNMARI</t>
  </si>
  <si>
    <t>W106</t>
  </si>
  <si>
    <t>Feiler Thomas</t>
  </si>
  <si>
    <t>FEILETHOM</t>
  </si>
  <si>
    <t>Kamerer Patrick</t>
  </si>
  <si>
    <t>KAMERPATR</t>
  </si>
  <si>
    <t>Schmalzl Marcel</t>
  </si>
  <si>
    <t>SCHMAMARC</t>
  </si>
  <si>
    <t>M366</t>
  </si>
  <si>
    <t>Hofegger Jessica</t>
  </si>
  <si>
    <t>HOFEGJESS</t>
  </si>
  <si>
    <t>W108</t>
  </si>
  <si>
    <t>Auerbach Lukas</t>
  </si>
  <si>
    <t>AUERBLUKA</t>
  </si>
  <si>
    <t>Weiss Matthias</t>
  </si>
  <si>
    <t>Österrreich</t>
  </si>
  <si>
    <t>WEISSMATH</t>
  </si>
  <si>
    <t>Fassl Michael</t>
  </si>
  <si>
    <t>FASSLMICH</t>
  </si>
  <si>
    <t>Stangl Hannes</t>
  </si>
  <si>
    <t>STANGHANN</t>
  </si>
  <si>
    <t>Walkam Lukas</t>
  </si>
  <si>
    <t>WALKALUKA</t>
  </si>
  <si>
    <t>M367</t>
  </si>
  <si>
    <t>Feichtinger Lukas</t>
  </si>
  <si>
    <t>FEICHLUKA</t>
  </si>
  <si>
    <t>Speiser Albert</t>
  </si>
  <si>
    <t>SPEISALBE</t>
  </si>
  <si>
    <t>Legel Christoph</t>
  </si>
  <si>
    <t>LEGELCHRI</t>
  </si>
  <si>
    <t>Boda Tarik</t>
  </si>
  <si>
    <t>BODATARI</t>
  </si>
  <si>
    <t>Friedl Robert</t>
  </si>
  <si>
    <t>FRIEDROBE</t>
  </si>
  <si>
    <t>Jaksch Gerhard</t>
  </si>
  <si>
    <t>JAKSCGERH</t>
  </si>
  <si>
    <t>Walkam Mario</t>
  </si>
  <si>
    <t>WALKAMARI</t>
  </si>
  <si>
    <t>Feuchtl Kevin</t>
  </si>
  <si>
    <t>FEUCHKEVI</t>
  </si>
  <si>
    <t>Haido Jakob</t>
  </si>
  <si>
    <t>HAIDOJAKO</t>
  </si>
  <si>
    <t>Surin Viktor</t>
  </si>
  <si>
    <t>SURINVIKT</t>
  </si>
  <si>
    <t>Gruber Gert</t>
  </si>
  <si>
    <t>GRUBEGERT</t>
  </si>
  <si>
    <t>Steinbrecher Roman</t>
  </si>
  <si>
    <t>STEINROMA</t>
  </si>
  <si>
    <t>AAAAAAAAA</t>
  </si>
  <si>
    <t>SOMMEHAN</t>
  </si>
  <si>
    <t>ID</t>
  </si>
  <si>
    <t>A000</t>
  </si>
  <si>
    <t>M364</t>
  </si>
  <si>
    <t>X000</t>
  </si>
  <si>
    <t>X001</t>
  </si>
  <si>
    <t>X002</t>
  </si>
  <si>
    <t>X003</t>
  </si>
  <si>
    <t>X004</t>
  </si>
  <si>
    <t>X005</t>
  </si>
  <si>
    <t>X006</t>
  </si>
  <si>
    <t>X007</t>
  </si>
  <si>
    <t>X008</t>
  </si>
  <si>
    <t>X009</t>
  </si>
  <si>
    <t>X010</t>
  </si>
  <si>
    <t>X011</t>
  </si>
  <si>
    <t>X012</t>
  </si>
  <si>
    <t>X013</t>
  </si>
  <si>
    <t>X014</t>
  </si>
  <si>
    <t>X015</t>
  </si>
  <si>
    <t>X016</t>
  </si>
  <si>
    <t>X017</t>
  </si>
  <si>
    <t>X018</t>
  </si>
  <si>
    <t>X019</t>
  </si>
  <si>
    <t>X020</t>
  </si>
  <si>
    <t>X021</t>
  </si>
  <si>
    <t>X022</t>
  </si>
  <si>
    <t>X023</t>
  </si>
  <si>
    <t>X024</t>
  </si>
  <si>
    <t>X025</t>
  </si>
  <si>
    <t>X026</t>
  </si>
  <si>
    <t>X027</t>
  </si>
  <si>
    <t>X028</t>
  </si>
  <si>
    <t>X029</t>
  </si>
  <si>
    <t>X030</t>
  </si>
  <si>
    <t>X031</t>
  </si>
  <si>
    <t>X032</t>
  </si>
  <si>
    <t>X033</t>
  </si>
  <si>
    <t>X034</t>
  </si>
  <si>
    <t>X035</t>
  </si>
  <si>
    <t>X036</t>
  </si>
  <si>
    <t>X037</t>
  </si>
  <si>
    <t>X038</t>
  </si>
  <si>
    <t>X039</t>
  </si>
  <si>
    <t>X040</t>
  </si>
  <si>
    <t>X041</t>
  </si>
  <si>
    <t>X042</t>
  </si>
  <si>
    <t>X043</t>
  </si>
  <si>
    <t>X044</t>
  </si>
  <si>
    <t>X045</t>
  </si>
  <si>
    <t>X046</t>
  </si>
  <si>
    <t>X047</t>
  </si>
  <si>
    <t>X048</t>
  </si>
  <si>
    <t>X049</t>
  </si>
  <si>
    <t>X050</t>
  </si>
  <si>
    <t>X051</t>
  </si>
  <si>
    <t>X052</t>
  </si>
  <si>
    <t>X053</t>
  </si>
  <si>
    <t>X054</t>
  </si>
  <si>
    <t>X055</t>
  </si>
  <si>
    <t>X056</t>
  </si>
  <si>
    <t>X057</t>
  </si>
  <si>
    <t>X058</t>
  </si>
  <si>
    <t>X059</t>
  </si>
  <si>
    <t>X060</t>
  </si>
  <si>
    <t>X061</t>
  </si>
  <si>
    <t>X062</t>
  </si>
  <si>
    <t>X063</t>
  </si>
  <si>
    <t>X064</t>
  </si>
  <si>
    <t>X065</t>
  </si>
  <si>
    <t>X066</t>
  </si>
  <si>
    <t>X067</t>
  </si>
  <si>
    <t>X068</t>
  </si>
  <si>
    <t>X069</t>
  </si>
  <si>
    <t>X070</t>
  </si>
  <si>
    <t>X071</t>
  </si>
  <si>
    <t>X072</t>
  </si>
  <si>
    <t>X073</t>
  </si>
  <si>
    <t>X074</t>
  </si>
  <si>
    <t>X075</t>
  </si>
  <si>
    <t>X076</t>
  </si>
  <si>
    <t>X077</t>
  </si>
  <si>
    <t>X078</t>
  </si>
  <si>
    <t>X079</t>
  </si>
  <si>
    <t>X080</t>
  </si>
  <si>
    <t>X081</t>
  </si>
  <si>
    <t>X082</t>
  </si>
  <si>
    <t>X083</t>
  </si>
  <si>
    <t>X084</t>
  </si>
  <si>
    <t>X085</t>
  </si>
  <si>
    <t>X086</t>
  </si>
  <si>
    <t>X087</t>
  </si>
  <si>
    <t>X088</t>
  </si>
  <si>
    <t>X089</t>
  </si>
  <si>
    <t>X090</t>
  </si>
  <si>
    <t>X091</t>
  </si>
  <si>
    <t>X092</t>
  </si>
  <si>
    <t>X093</t>
  </si>
  <si>
    <t>X094</t>
  </si>
  <si>
    <t>X095</t>
  </si>
  <si>
    <t>X096</t>
  </si>
  <si>
    <t>X097</t>
  </si>
  <si>
    <t>X098</t>
  </si>
  <si>
    <t>X099</t>
  </si>
  <si>
    <t>X100</t>
  </si>
  <si>
    <t>X101</t>
  </si>
  <si>
    <t>X102</t>
  </si>
  <si>
    <t>X103</t>
  </si>
  <si>
    <t>X104</t>
  </si>
  <si>
    <t>X105</t>
  </si>
  <si>
    <t>X106</t>
  </si>
  <si>
    <t>X107</t>
  </si>
  <si>
    <t>X108</t>
  </si>
  <si>
    <t>X109</t>
  </si>
  <si>
    <t>X110</t>
  </si>
  <si>
    <t>X111</t>
  </si>
  <si>
    <t>X112</t>
  </si>
  <si>
    <t>X113</t>
  </si>
  <si>
    <t>X114</t>
  </si>
  <si>
    <t>X115</t>
  </si>
  <si>
    <t>X116</t>
  </si>
  <si>
    <t>X117</t>
  </si>
  <si>
    <t>X118</t>
  </si>
  <si>
    <t>X119</t>
  </si>
  <si>
    <t>X120</t>
  </si>
  <si>
    <t>X121</t>
  </si>
  <si>
    <t>X122</t>
  </si>
  <si>
    <t>X123</t>
  </si>
  <si>
    <t>X124</t>
  </si>
  <si>
    <t>X125</t>
  </si>
  <si>
    <t>X126</t>
  </si>
  <si>
    <t>X127</t>
  </si>
  <si>
    <t>X128</t>
  </si>
  <si>
    <t>X129</t>
  </si>
  <si>
    <t>X130</t>
  </si>
  <si>
    <t>X131</t>
  </si>
  <si>
    <t>X132</t>
  </si>
  <si>
    <t>X133</t>
  </si>
  <si>
    <t>X134</t>
  </si>
  <si>
    <t>X135</t>
  </si>
  <si>
    <t>X136</t>
  </si>
  <si>
    <t>X137</t>
  </si>
  <si>
    <t>X138</t>
  </si>
  <si>
    <t>X139</t>
  </si>
  <si>
    <t>X140</t>
  </si>
  <si>
    <t>X141</t>
  </si>
  <si>
    <t>X142</t>
  </si>
  <si>
    <t>X143</t>
  </si>
  <si>
    <t>X144</t>
  </si>
  <si>
    <t>X145</t>
  </si>
  <si>
    <t>X146</t>
  </si>
  <si>
    <t>X147</t>
  </si>
  <si>
    <t>X148</t>
  </si>
  <si>
    <t>X149</t>
  </si>
  <si>
    <t>X150</t>
  </si>
  <si>
    <t>X151</t>
  </si>
  <si>
    <t>X152</t>
  </si>
  <si>
    <t>X153</t>
  </si>
  <si>
    <t>X154</t>
  </si>
  <si>
    <t>X155</t>
  </si>
  <si>
    <t>X156</t>
  </si>
  <si>
    <t>X157</t>
  </si>
  <si>
    <t>X158</t>
  </si>
  <si>
    <t>X159</t>
  </si>
  <si>
    <t>X160</t>
  </si>
  <si>
    <t>X161</t>
  </si>
  <si>
    <t>X162</t>
  </si>
  <si>
    <t>X163</t>
  </si>
  <si>
    <t>X164</t>
  </si>
  <si>
    <t>X165</t>
  </si>
  <si>
    <t>X166</t>
  </si>
  <si>
    <t>X167</t>
  </si>
  <si>
    <t>X168</t>
  </si>
  <si>
    <t>X169</t>
  </si>
  <si>
    <t>X170</t>
  </si>
  <si>
    <t>X171</t>
  </si>
  <si>
    <t>X172</t>
  </si>
  <si>
    <t>X173</t>
  </si>
  <si>
    <t>X174</t>
  </si>
  <si>
    <t>X175</t>
  </si>
  <si>
    <t>X176</t>
  </si>
  <si>
    <t>X177</t>
  </si>
  <si>
    <t>X178</t>
  </si>
  <si>
    <t>X179</t>
  </si>
  <si>
    <t>X180</t>
  </si>
  <si>
    <t>X181</t>
  </si>
  <si>
    <t>X182</t>
  </si>
  <si>
    <t>X183</t>
  </si>
  <si>
    <t>X184</t>
  </si>
  <si>
    <t>X185</t>
  </si>
  <si>
    <t>X186</t>
  </si>
  <si>
    <t>X187</t>
  </si>
  <si>
    <t>X188</t>
  </si>
  <si>
    <t>X189</t>
  </si>
  <si>
    <t>X190</t>
  </si>
  <si>
    <t>X191</t>
  </si>
  <si>
    <t>X192</t>
  </si>
  <si>
    <t>X193</t>
  </si>
  <si>
    <t>X194</t>
  </si>
  <si>
    <t>X195</t>
  </si>
  <si>
    <t>X196</t>
  </si>
  <si>
    <t>X197</t>
  </si>
  <si>
    <t>X198</t>
  </si>
  <si>
    <t>X199</t>
  </si>
  <si>
    <t>X200</t>
  </si>
  <si>
    <t>X201</t>
  </si>
  <si>
    <t>X202</t>
  </si>
  <si>
    <t>X203</t>
  </si>
  <si>
    <t>X204</t>
  </si>
  <si>
    <t>X205</t>
  </si>
  <si>
    <t>X206</t>
  </si>
  <si>
    <t>X207</t>
  </si>
  <si>
    <t>X208</t>
  </si>
  <si>
    <t>X209</t>
  </si>
  <si>
    <t>X210</t>
  </si>
  <si>
    <t>X211</t>
  </si>
  <si>
    <t>X212</t>
  </si>
  <si>
    <t>X213</t>
  </si>
  <si>
    <t>X214</t>
  </si>
  <si>
    <t>X215</t>
  </si>
  <si>
    <t>X216</t>
  </si>
  <si>
    <t>X217</t>
  </si>
  <si>
    <t>X218</t>
  </si>
  <si>
    <t>X219</t>
  </si>
  <si>
    <t>X220</t>
  </si>
  <si>
    <t>X221</t>
  </si>
  <si>
    <t>X222</t>
  </si>
  <si>
    <t>X223</t>
  </si>
  <si>
    <t>X224</t>
  </si>
  <si>
    <t>X225</t>
  </si>
  <si>
    <t>X226</t>
  </si>
  <si>
    <t>X227</t>
  </si>
  <si>
    <t>X228</t>
  </si>
  <si>
    <t>X229</t>
  </si>
  <si>
    <t>X230</t>
  </si>
  <si>
    <t>X231</t>
  </si>
  <si>
    <t>X232</t>
  </si>
  <si>
    <t>X233</t>
  </si>
  <si>
    <t>X234</t>
  </si>
  <si>
    <t>X235</t>
  </si>
  <si>
    <t>X236</t>
  </si>
  <si>
    <t>X237</t>
  </si>
  <si>
    <t>X238</t>
  </si>
  <si>
    <t>X239</t>
  </si>
  <si>
    <t>X240</t>
  </si>
  <si>
    <t>X241</t>
  </si>
  <si>
    <t>X242</t>
  </si>
  <si>
    <t>X243</t>
  </si>
  <si>
    <t>X244</t>
  </si>
  <si>
    <t>X245</t>
  </si>
  <si>
    <t>X246</t>
  </si>
  <si>
    <t>X247</t>
  </si>
  <si>
    <t>X248</t>
  </si>
  <si>
    <t>X249</t>
  </si>
  <si>
    <t>X250</t>
  </si>
  <si>
    <t>X251</t>
  </si>
  <si>
    <t>X252</t>
  </si>
  <si>
    <t>X253</t>
  </si>
  <si>
    <t>X254</t>
  </si>
  <si>
    <t>X255</t>
  </si>
  <si>
    <t>X256</t>
  </si>
  <si>
    <t>X257</t>
  </si>
  <si>
    <t>X258</t>
  </si>
  <si>
    <t>X259</t>
  </si>
  <si>
    <t>X260</t>
  </si>
  <si>
    <t>X261</t>
  </si>
  <si>
    <t>X262</t>
  </si>
  <si>
    <t>X263</t>
  </si>
  <si>
    <t>X264</t>
  </si>
  <si>
    <t>X265</t>
  </si>
  <si>
    <t>X266</t>
  </si>
  <si>
    <t>X267</t>
  </si>
  <si>
    <t>X268</t>
  </si>
  <si>
    <t>X269</t>
  </si>
  <si>
    <t>X270</t>
  </si>
  <si>
    <t>X271</t>
  </si>
  <si>
    <t>X272</t>
  </si>
  <si>
    <t>X273</t>
  </si>
  <si>
    <t>X274</t>
  </si>
  <si>
    <t>X275</t>
  </si>
  <si>
    <t>X276</t>
  </si>
  <si>
    <t>X277</t>
  </si>
  <si>
    <t>X278</t>
  </si>
  <si>
    <t>X279</t>
  </si>
  <si>
    <t>X280</t>
  </si>
  <si>
    <t>X281</t>
  </si>
  <si>
    <t>X282</t>
  </si>
  <si>
    <t>X283</t>
  </si>
  <si>
    <t>X284</t>
  </si>
  <si>
    <t>X285</t>
  </si>
  <si>
    <t>X286</t>
  </si>
  <si>
    <t>X287</t>
  </si>
  <si>
    <t>X288</t>
  </si>
  <si>
    <t>X289</t>
  </si>
  <si>
    <t>X290</t>
  </si>
  <si>
    <t>X291</t>
  </si>
  <si>
    <t>X292</t>
  </si>
  <si>
    <t>X293</t>
  </si>
  <si>
    <t>X294</t>
  </si>
  <si>
    <t>X295</t>
  </si>
  <si>
    <t>X296</t>
  </si>
  <si>
    <t>X297</t>
  </si>
  <si>
    <t>X298</t>
  </si>
  <si>
    <t>X299</t>
  </si>
  <si>
    <t>X300</t>
  </si>
  <si>
    <t>BUSCHRAOU</t>
  </si>
  <si>
    <t>Faktor</t>
  </si>
  <si>
    <t>Bulgarien</t>
  </si>
  <si>
    <t>Boshidar Boshilov</t>
  </si>
  <si>
    <t>Nr.</t>
  </si>
  <si>
    <t>1.</t>
  </si>
  <si>
    <t>2.</t>
  </si>
  <si>
    <t>3.</t>
  </si>
  <si>
    <t>Sinclair</t>
  </si>
  <si>
    <t>Korovka Oleksandr</t>
  </si>
  <si>
    <t>Baranyai Janos</t>
  </si>
  <si>
    <t>Plas-Weinstock Andreas</t>
  </si>
  <si>
    <t>Wallisch Werner</t>
  </si>
  <si>
    <t>Resch Harald</t>
  </si>
  <si>
    <t>Hausner Thomas</t>
  </si>
  <si>
    <t>Pötsch Franz</t>
  </si>
  <si>
    <t>Weber Franz</t>
  </si>
  <si>
    <t>Perktold Patrick</t>
  </si>
  <si>
    <t>Fuchs David</t>
  </si>
  <si>
    <t>Unterladstätter Andreas</t>
  </si>
  <si>
    <t>Tschinkel Andreas</t>
  </si>
  <si>
    <t>Degwerth Andreas</t>
  </si>
  <si>
    <t>Maiss Oliver</t>
  </si>
  <si>
    <t>Seidler Dominik</t>
  </si>
  <si>
    <t>Grusell Gustav</t>
  </si>
  <si>
    <t>Steger Klaus</t>
  </si>
  <si>
    <t>Hofwimmer Florian</t>
  </si>
  <si>
    <t>Likerecz Attila</t>
  </si>
  <si>
    <t>Sooky Gergely</t>
  </si>
  <si>
    <t>Simon Bence</t>
  </si>
  <si>
    <t>Gressl Rene</t>
  </si>
  <si>
    <t>Biringer David</t>
  </si>
  <si>
    <t>Eder Marco</t>
  </si>
  <si>
    <t>Steiner Lucas</t>
  </si>
  <si>
    <t>Oberparleiter Jonas</t>
  </si>
  <si>
    <t>Kössler Benedikt</t>
  </si>
  <si>
    <t>Demir Hasan</t>
  </si>
  <si>
    <t>Kleinschmid Johannes</t>
  </si>
  <si>
    <t>Steiner Felix</t>
  </si>
  <si>
    <t>Oberparleiter Moritz</t>
  </si>
  <si>
    <t>Koy Lukas</t>
  </si>
  <si>
    <t>Jankov Predrag</t>
  </si>
  <si>
    <t>Jankov Denis</t>
  </si>
  <si>
    <t>Nelböck Kevin</t>
  </si>
  <si>
    <t>Brunner Isabel</t>
  </si>
  <si>
    <t>Nelböck Vanessa</t>
  </si>
  <si>
    <t>Matzku Maurice</t>
  </si>
  <si>
    <t>Holzlechner Mario</t>
  </si>
  <si>
    <t>Weber Günther sen.</t>
  </si>
  <si>
    <t>GIC</t>
  </si>
  <si>
    <t>GIG</t>
  </si>
  <si>
    <t>W109</t>
  </si>
  <si>
    <t>M372</t>
  </si>
  <si>
    <t>M373</t>
  </si>
  <si>
    <t>Kamischly</t>
  </si>
  <si>
    <t>M370</t>
  </si>
  <si>
    <t>Dnepropetrovsk</t>
  </si>
  <si>
    <t>Ukraine</t>
  </si>
  <si>
    <t>KOROVOLEK</t>
  </si>
  <si>
    <t>Oroszlany</t>
  </si>
  <si>
    <t>BARANJANO</t>
  </si>
  <si>
    <t>Dobritsch</t>
  </si>
  <si>
    <t>BOSHIBOSH</t>
  </si>
  <si>
    <t>PLASWANDR</t>
  </si>
  <si>
    <t>WALLIWERN</t>
  </si>
  <si>
    <t>RESCHHARA</t>
  </si>
  <si>
    <t>HAUSNTHOM</t>
  </si>
  <si>
    <t>PÖTSCFRAN</t>
  </si>
  <si>
    <t>WEBERFRAN</t>
  </si>
  <si>
    <t>PERKTPATR</t>
  </si>
  <si>
    <t>FUCHSDAVI</t>
  </si>
  <si>
    <t>UNTERANDR</t>
  </si>
  <si>
    <t>Asuncion</t>
  </si>
  <si>
    <t>TSCHIANDR</t>
  </si>
  <si>
    <t>DEGWEANDR</t>
  </si>
  <si>
    <t>MAISSOLIV</t>
  </si>
  <si>
    <t>SEIDLDOMI</t>
  </si>
  <si>
    <t>Uppsala</t>
  </si>
  <si>
    <t>Schweden</t>
  </si>
  <si>
    <t>GRUSEGUST</t>
  </si>
  <si>
    <t>STEGEKLAU</t>
  </si>
  <si>
    <t>HOFWIFLOR</t>
  </si>
  <si>
    <t>LIKERATTI</t>
  </si>
  <si>
    <t>Györ</t>
  </si>
  <si>
    <t>SOOKYGERG</t>
  </si>
  <si>
    <t>SIMONBENC</t>
  </si>
  <si>
    <t>GRESSRENE</t>
  </si>
  <si>
    <t>M349</t>
  </si>
  <si>
    <t>BIRINDAVI</t>
  </si>
  <si>
    <t>M350</t>
  </si>
  <si>
    <t>EDERMARC</t>
  </si>
  <si>
    <t>M351</t>
  </si>
  <si>
    <t>STEINLUCA</t>
  </si>
  <si>
    <t>M355</t>
  </si>
  <si>
    <t>OBERPJONA</t>
  </si>
  <si>
    <t>M356</t>
  </si>
  <si>
    <t>KÖSSLBENE</t>
  </si>
  <si>
    <t>M357</t>
  </si>
  <si>
    <t>DEMIRHASA</t>
  </si>
  <si>
    <t>M358</t>
  </si>
  <si>
    <t>Zams</t>
  </si>
  <si>
    <t>KLEINJOHA</t>
  </si>
  <si>
    <t>M359</t>
  </si>
  <si>
    <t>STEINFELI</t>
  </si>
  <si>
    <t>M360</t>
  </si>
  <si>
    <t>OBERPMORI</t>
  </si>
  <si>
    <t>M361</t>
  </si>
  <si>
    <t>Hollabrunn</t>
  </si>
  <si>
    <t>KOYLUKA</t>
  </si>
  <si>
    <t>M365</t>
  </si>
  <si>
    <t>Serbien</t>
  </si>
  <si>
    <t>JANKOPRED</t>
  </si>
  <si>
    <t>M368</t>
  </si>
  <si>
    <t>JANKODENI</t>
  </si>
  <si>
    <t>M369</t>
  </si>
  <si>
    <t>Jahr:</t>
  </si>
  <si>
    <t>Startgewicht:</t>
  </si>
  <si>
    <t>Mädchen:</t>
  </si>
  <si>
    <t>Damentabelle</t>
  </si>
  <si>
    <t>Herrentabelle</t>
  </si>
  <si>
    <t>Herren + Aufschlag</t>
  </si>
  <si>
    <t>x</t>
  </si>
  <si>
    <t>Aufschlag:</t>
  </si>
  <si>
    <t>Faktor Burschen</t>
  </si>
  <si>
    <t>Faktor Mädchen</t>
  </si>
  <si>
    <t>Technikpunkte Max:</t>
  </si>
  <si>
    <t>Zeit</t>
  </si>
  <si>
    <t>Sprint 100P</t>
  </si>
  <si>
    <t>Sprint 0P</t>
  </si>
  <si>
    <t>Sprung</t>
  </si>
  <si>
    <t>Sprint</t>
  </si>
  <si>
    <t>Sprung 100P</t>
  </si>
  <si>
    <t>Sprung 0P</t>
  </si>
  <si>
    <t>Sek.</t>
  </si>
  <si>
    <t>Meter</t>
  </si>
  <si>
    <t>Weite</t>
  </si>
  <si>
    <t>Kugel 100P</t>
  </si>
  <si>
    <t>Kugel 0P</t>
  </si>
  <si>
    <t>Kugel-Basis</t>
  </si>
  <si>
    <t>Mit Sinclair</t>
  </si>
  <si>
    <t>Ja</t>
  </si>
  <si>
    <t>Nein</t>
  </si>
  <si>
    <t>Test Kgew.:</t>
  </si>
  <si>
    <t>Test Geschl.:</t>
  </si>
  <si>
    <t>Testwert</t>
  </si>
  <si>
    <t>Dezimalen:</t>
  </si>
  <si>
    <t>U-13</t>
  </si>
  <si>
    <t>Pass Identität</t>
  </si>
  <si>
    <t>VER</t>
  </si>
  <si>
    <t>Jg</t>
  </si>
  <si>
    <t>Kg</t>
  </si>
  <si>
    <t>Zwei-kampf</t>
  </si>
  <si>
    <t>Sc.-Pkte.</t>
  </si>
  <si>
    <t>Kugelwurf</t>
  </si>
  <si>
    <t>Ges.-punkte</t>
  </si>
  <si>
    <t>Rang</t>
  </si>
  <si>
    <t>Pkte.</t>
  </si>
  <si>
    <t>Weiblich</t>
  </si>
  <si>
    <t>Männlich</t>
  </si>
  <si>
    <t>Wertung</t>
  </si>
  <si>
    <t>SP+</t>
  </si>
  <si>
    <t>R1</t>
  </si>
  <si>
    <t>R2</t>
  </si>
  <si>
    <t>R3</t>
  </si>
  <si>
    <t>BEST_R</t>
  </si>
  <si>
    <t>Kopie B6</t>
  </si>
  <si>
    <t>Geschl</t>
  </si>
  <si>
    <t>Verein</t>
  </si>
  <si>
    <t>Geb.Dat</t>
  </si>
  <si>
    <t>Geb.Jahr</t>
  </si>
  <si>
    <t>Multiplikator Technik U9:</t>
  </si>
  <si>
    <t>Multiplikator Technik U11:</t>
  </si>
  <si>
    <t>Multiplikator Technik U13:</t>
  </si>
  <si>
    <t>Multiplikator Technik U15:</t>
  </si>
  <si>
    <t>Sinc.R1</t>
  </si>
  <si>
    <t>Sinc. Best R</t>
  </si>
  <si>
    <t>Alter</t>
  </si>
  <si>
    <t>Technikfaktor</t>
  </si>
  <si>
    <t>Tec. R1</t>
  </si>
  <si>
    <t xml:space="preserve">Tec. R2 </t>
  </si>
  <si>
    <t>Tec. R3</t>
  </si>
  <si>
    <t>R1 + Tec</t>
  </si>
  <si>
    <t>R2+Tec</t>
  </si>
  <si>
    <t>R3+Tec</t>
  </si>
  <si>
    <t>BEST R+TEC</t>
  </si>
  <si>
    <t>S1</t>
  </si>
  <si>
    <t>S2</t>
  </si>
  <si>
    <t>S3</t>
  </si>
  <si>
    <t>Sinc.S1</t>
  </si>
  <si>
    <t>Sinc.R2</t>
  </si>
  <si>
    <t>Sinc.R3</t>
  </si>
  <si>
    <t>BEST_S</t>
  </si>
  <si>
    <t>Sinc.S2</t>
  </si>
  <si>
    <t>Sinc.S3</t>
  </si>
  <si>
    <t>Sinc. Best S</t>
  </si>
  <si>
    <t>Tec. S1</t>
  </si>
  <si>
    <t xml:space="preserve">Tec. S2 </t>
  </si>
  <si>
    <t>S1 + Tec</t>
  </si>
  <si>
    <t>S2+Tec</t>
  </si>
  <si>
    <t>S3+Tec</t>
  </si>
  <si>
    <t>Tec. S3</t>
  </si>
  <si>
    <t>Summe Sinclair</t>
  </si>
  <si>
    <t>Summe SP+TEC</t>
  </si>
  <si>
    <t>Zweikampf</t>
  </si>
  <si>
    <t>BEST S+TEC</t>
  </si>
  <si>
    <t>3-Sprung</t>
  </si>
  <si>
    <t>Sprint 1</t>
  </si>
  <si>
    <t>Sprint2</t>
  </si>
  <si>
    <t>Sprint Max</t>
  </si>
  <si>
    <t>Sprint Punkte</t>
  </si>
  <si>
    <t>Sprung 1</t>
  </si>
  <si>
    <t>Sprung 2</t>
  </si>
  <si>
    <t>Sprung 3</t>
  </si>
  <si>
    <t>Max Sprung</t>
  </si>
  <si>
    <t>Sprung Punkte</t>
  </si>
  <si>
    <t>Kugel1</t>
  </si>
  <si>
    <t>Kugel2</t>
  </si>
  <si>
    <t>Kugel3</t>
  </si>
  <si>
    <t>Max Kugel</t>
  </si>
  <si>
    <t>Basispunkte</t>
  </si>
  <si>
    <t>Rechnfeld</t>
  </si>
  <si>
    <t>Sortiert</t>
  </si>
  <si>
    <t>Zeile</t>
  </si>
  <si>
    <t>Platz</t>
  </si>
  <si>
    <t>0 Punkte für?</t>
  </si>
  <si>
    <t>U-9</t>
  </si>
  <si>
    <t>U-11</t>
  </si>
  <si>
    <t>männlich</t>
  </si>
  <si>
    <t>U-15</t>
  </si>
  <si>
    <t>Ausgetragen am:</t>
  </si>
  <si>
    <t>M377</t>
  </si>
  <si>
    <t>Kanyka Mario</t>
  </si>
  <si>
    <t>KANYKMARI</t>
  </si>
  <si>
    <t>Genauigkeit:</t>
  </si>
  <si>
    <t>Startwert</t>
  </si>
  <si>
    <t>Sprinttabelle - Punkte für 30Meter/gelaufene Zeit</t>
  </si>
  <si>
    <t>Punktetabelle für Standdreisprung</t>
  </si>
  <si>
    <t>Punktetabelle für Kugelwurf</t>
  </si>
  <si>
    <t>Mädchen/Bursche:</t>
  </si>
  <si>
    <t>Faktor:</t>
  </si>
  <si>
    <t>Test1</t>
  </si>
  <si>
    <t>M/B:</t>
  </si>
  <si>
    <t>Kgew.</t>
  </si>
  <si>
    <t>sec.</t>
  </si>
  <si>
    <t>Punktetabelle (Basis) für Kugelwurf</t>
  </si>
  <si>
    <t>Basis</t>
  </si>
  <si>
    <t>Nation</t>
  </si>
  <si>
    <t>ZID</t>
  </si>
  <si>
    <t>Salgotarjan</t>
  </si>
  <si>
    <t>M399</t>
  </si>
  <si>
    <t>Leitner Alexander</t>
  </si>
  <si>
    <t>LEITNALEX</t>
  </si>
  <si>
    <t>M392</t>
  </si>
  <si>
    <t>Gratt Thomas</t>
  </si>
  <si>
    <t>GRATTTHOM</t>
  </si>
  <si>
    <t>M391</t>
  </si>
  <si>
    <t>Unterpertinger Felix</t>
  </si>
  <si>
    <t>UNTERFELI</t>
  </si>
  <si>
    <t>M390</t>
  </si>
  <si>
    <t>Aumann Robert</t>
  </si>
  <si>
    <t>AUMANROBE</t>
  </si>
  <si>
    <t>Schadler Ludwig</t>
  </si>
  <si>
    <t>SCHADLUDW</t>
  </si>
  <si>
    <t>Friedrich Leopold</t>
  </si>
  <si>
    <t>Oberndorf</t>
  </si>
  <si>
    <t>FRIEDLEOP</t>
  </si>
  <si>
    <t>Stieg Erwin</t>
  </si>
  <si>
    <t>Selzthal</t>
  </si>
  <si>
    <t>STIEGERWI</t>
  </si>
  <si>
    <t>Schober Andreas</t>
  </si>
  <si>
    <t>SCHOBANDR</t>
  </si>
  <si>
    <t>Ringel Roman</t>
  </si>
  <si>
    <t>RINGEROMA</t>
  </si>
  <si>
    <t>Schadler Tamara</t>
  </si>
  <si>
    <t>SCHADTAMA</t>
  </si>
  <si>
    <t>Mnechaczek Matthias</t>
  </si>
  <si>
    <t>MNECHMATT</t>
  </si>
  <si>
    <t>Umaev Aslambek</t>
  </si>
  <si>
    <t>Grozny/Tscheschenien</t>
  </si>
  <si>
    <t>UMAEVASLA</t>
  </si>
  <si>
    <t>Fuchs Thomas</t>
  </si>
  <si>
    <t>FUCHSTHOM</t>
  </si>
  <si>
    <t>Mayer Benjamin</t>
  </si>
  <si>
    <t>MAYERBENJ</t>
  </si>
  <si>
    <t>M374</t>
  </si>
  <si>
    <t>Maderebner Tobias</t>
  </si>
  <si>
    <t>MADERTOBI</t>
  </si>
  <si>
    <t>M375</t>
  </si>
  <si>
    <t>Liebhart Eliah</t>
  </si>
  <si>
    <t>LIEBHELIA</t>
  </si>
  <si>
    <t>M376</t>
  </si>
  <si>
    <t>Bröckl Benjamin</t>
  </si>
  <si>
    <t>BRÖCKBENJ</t>
  </si>
  <si>
    <t>M382</t>
  </si>
  <si>
    <t>Ebner Michaela</t>
  </si>
  <si>
    <t>EBNERMICH</t>
  </si>
  <si>
    <t>W113</t>
  </si>
  <si>
    <t>Tomek Saskia</t>
  </si>
  <si>
    <t>TOMEKSASK</t>
  </si>
  <si>
    <t>W116</t>
  </si>
  <si>
    <t>Toth Stefan</t>
  </si>
  <si>
    <t>TOTHSTEF</t>
  </si>
  <si>
    <t>Gasteiner Hannes</t>
  </si>
  <si>
    <t>GASTEHANN</t>
  </si>
  <si>
    <t>Wilde Jakob</t>
  </si>
  <si>
    <t>WILDEJAKO</t>
  </si>
  <si>
    <t>UNB</t>
  </si>
  <si>
    <t>Gaal Florian</t>
  </si>
  <si>
    <t>GAALFLOR</t>
  </si>
  <si>
    <t>Tacho Harald</t>
  </si>
  <si>
    <t>TACHOHARA</t>
  </si>
  <si>
    <t>Gruber Florian</t>
  </si>
  <si>
    <t>GRUBEFLOR</t>
  </si>
  <si>
    <t>Gottlieb Christian</t>
  </si>
  <si>
    <t xml:space="preserve">Wien </t>
  </si>
  <si>
    <t>GOTTLCHRI</t>
  </si>
  <si>
    <t>Buchalla Andreas</t>
  </si>
  <si>
    <t>Bonn-Bad Godesberg</t>
  </si>
  <si>
    <t>BUCHAANDR</t>
  </si>
  <si>
    <t>Pengg Gerhard</t>
  </si>
  <si>
    <t>Kapfenberg</t>
  </si>
  <si>
    <t>PENGGGERH</t>
  </si>
  <si>
    <t>Oberdanner Dietmar</t>
  </si>
  <si>
    <t>OBERDDIET</t>
  </si>
  <si>
    <t>Baumann Thomas</t>
  </si>
  <si>
    <t>BAUMATHOM</t>
  </si>
  <si>
    <t>Kittenberger Ronald</t>
  </si>
  <si>
    <t>KITTERONA</t>
  </si>
  <si>
    <t>Fleis Christian</t>
  </si>
  <si>
    <t>FLEISCHRI</t>
  </si>
  <si>
    <t>Siegl Franz</t>
  </si>
  <si>
    <t>SIEGLFRAN</t>
  </si>
  <si>
    <t>Höck Martin</t>
  </si>
  <si>
    <t>HÖCKMART</t>
  </si>
  <si>
    <t>Mader Benjamin</t>
  </si>
  <si>
    <t>MADERBENJ</t>
  </si>
  <si>
    <t>Mondl Bettina</t>
  </si>
  <si>
    <t>MONDLBETT</t>
  </si>
  <si>
    <t>Zamberger-Hollinger Felix</t>
  </si>
  <si>
    <t>ZAMBEFELI</t>
  </si>
  <si>
    <t>M393</t>
  </si>
  <si>
    <t>Dollinger Stefan</t>
  </si>
  <si>
    <t>DOLLISTEF</t>
  </si>
  <si>
    <t>M394</t>
  </si>
  <si>
    <t>Moldaschl Georg</t>
  </si>
  <si>
    <t>MOLDAGEOR</t>
  </si>
  <si>
    <t>M395</t>
  </si>
  <si>
    <t>Goldschmidt Mathias</t>
  </si>
  <si>
    <t>GOLDSMATH</t>
  </si>
  <si>
    <t>M396</t>
  </si>
  <si>
    <t>Goldschmidt Michael</t>
  </si>
  <si>
    <t>GOLDSMICH</t>
  </si>
  <si>
    <t>M397</t>
  </si>
  <si>
    <t>Gregor Matthias</t>
  </si>
  <si>
    <t>GREGOMATT</t>
  </si>
  <si>
    <t>M398</t>
  </si>
  <si>
    <t>Sainitzer Christoph</t>
  </si>
  <si>
    <t>SAINICHRI</t>
  </si>
  <si>
    <t>M400</t>
  </si>
  <si>
    <t>Hengl Mario</t>
  </si>
  <si>
    <t>HENGLMARI</t>
  </si>
  <si>
    <t>M401</t>
  </si>
  <si>
    <t>Bilalic Anes</t>
  </si>
  <si>
    <t>BILALANES</t>
  </si>
  <si>
    <t>M402</t>
  </si>
  <si>
    <t>Kölbl Christian</t>
  </si>
  <si>
    <t>KÖLBLCHRI</t>
  </si>
  <si>
    <t>M403</t>
  </si>
  <si>
    <t>Eißert Alexander</t>
  </si>
  <si>
    <t>EIßERALEX</t>
  </si>
  <si>
    <t>M404</t>
  </si>
  <si>
    <t>Kittenberger Kevin</t>
  </si>
  <si>
    <t>KITTEKEVI</t>
  </si>
  <si>
    <t>M407</t>
  </si>
  <si>
    <t>Bramberger Sebastian</t>
  </si>
  <si>
    <t>BRAMBSEBA</t>
  </si>
  <si>
    <t>M408</t>
  </si>
  <si>
    <t>Wagner Philipp</t>
  </si>
  <si>
    <t>Weng</t>
  </si>
  <si>
    <t>M409</t>
  </si>
  <si>
    <t>Bramberger Lukas</t>
  </si>
  <si>
    <t>BRAMBLUKA</t>
  </si>
  <si>
    <t>M410</t>
  </si>
  <si>
    <t>Radlherr Sophie</t>
  </si>
  <si>
    <t>RADLHSOPH</t>
  </si>
  <si>
    <t>W117</t>
  </si>
  <si>
    <t>Majer Sarah</t>
  </si>
  <si>
    <t>MAJERSARA</t>
  </si>
  <si>
    <t>W118</t>
  </si>
  <si>
    <t>Ortlieb Hannah</t>
  </si>
  <si>
    <t>ORTLIHANN</t>
  </si>
  <si>
    <t>W119</t>
  </si>
  <si>
    <t>Bilalic Alisa</t>
  </si>
  <si>
    <t>BILALALIS</t>
  </si>
  <si>
    <t>W120</t>
  </si>
  <si>
    <t>Falb Nikolaus</t>
  </si>
  <si>
    <t>FALBNIKO</t>
  </si>
  <si>
    <t>Gomboc Lukas</t>
  </si>
  <si>
    <t>GOMBOLUKA</t>
  </si>
  <si>
    <t>Pichler Patrick</t>
  </si>
  <si>
    <t>PICHLPATR</t>
  </si>
  <si>
    <t>Bauer Philipp</t>
  </si>
  <si>
    <t>BAUERPHIL</t>
  </si>
  <si>
    <t>Kerschbaumer Wilhelm</t>
  </si>
  <si>
    <t>Aigen</t>
  </si>
  <si>
    <t>KERSCWILH</t>
  </si>
  <si>
    <t>Leodolter Martin</t>
  </si>
  <si>
    <t>LEODOMART</t>
  </si>
  <si>
    <t>Stuhlmeier Raphael</t>
  </si>
  <si>
    <t>STUHLRAPH</t>
  </si>
  <si>
    <t>Narovnigg Claudia</t>
  </si>
  <si>
    <t>Steyr</t>
  </si>
  <si>
    <t>NAROVCLAU</t>
  </si>
  <si>
    <t>Pfaffenberger Mario</t>
  </si>
  <si>
    <t>PFAFFMARI</t>
  </si>
  <si>
    <t>Riedl Bernhard Markus</t>
  </si>
  <si>
    <t>RIEDLBERM</t>
  </si>
  <si>
    <t>Pichler Dominic</t>
  </si>
  <si>
    <t>PICHLDOMI</t>
  </si>
  <si>
    <t>Kreisser Johann</t>
  </si>
  <si>
    <t>Häring</t>
  </si>
  <si>
    <t>KREISJOHA</t>
  </si>
  <si>
    <t>Steiner Harald</t>
  </si>
  <si>
    <t>STEINHARA</t>
  </si>
  <si>
    <t>Uran Werner</t>
  </si>
  <si>
    <t>URANWERN</t>
  </si>
  <si>
    <t>Berthold David</t>
  </si>
  <si>
    <t>BERTHDAVI</t>
  </si>
  <si>
    <t>M406</t>
  </si>
  <si>
    <t>Marschall Marianne</t>
  </si>
  <si>
    <t>St.Pölten</t>
  </si>
  <si>
    <t>MARSCMARI</t>
  </si>
  <si>
    <t>W122</t>
  </si>
  <si>
    <t>Musel Benjamin</t>
  </si>
  <si>
    <t>MUSELBENJ</t>
  </si>
  <si>
    <t>M405</t>
  </si>
  <si>
    <t>Zips Sara</t>
  </si>
  <si>
    <t>ZIPSSARA</t>
  </si>
  <si>
    <t>W121</t>
  </si>
  <si>
    <t>Ebner Maximilian</t>
  </si>
  <si>
    <t>EBNERMAXI</t>
  </si>
  <si>
    <t>M411</t>
  </si>
  <si>
    <t>Hansalek Patrick</t>
  </si>
  <si>
    <t>HANSAPATR</t>
  </si>
  <si>
    <t>M412</t>
  </si>
  <si>
    <t>Jöbstl Markus</t>
  </si>
  <si>
    <t>JÖBSTMARK</t>
  </si>
  <si>
    <t>Strobl Luca</t>
  </si>
  <si>
    <t>STROBLUCA</t>
  </si>
  <si>
    <t>M413</t>
  </si>
  <si>
    <t>Dykovets Eugen</t>
  </si>
  <si>
    <t>Ushgorod (UKR)</t>
  </si>
  <si>
    <t>DYKOVEUGE</t>
  </si>
  <si>
    <t>Bogensberger Egmund</t>
  </si>
  <si>
    <t>BOGENEDMU</t>
  </si>
  <si>
    <t>Schnabl Ingeborg, Mag.</t>
  </si>
  <si>
    <t>Friesach</t>
  </si>
  <si>
    <t>SCHNAINGE</t>
  </si>
  <si>
    <t>Karl Peter</t>
  </si>
  <si>
    <t>KARLPETE</t>
  </si>
  <si>
    <t>GOTTLCHR</t>
  </si>
  <si>
    <t xml:space="preserve">NÖGV Nachwuchscup </t>
  </si>
  <si>
    <t>Breitenfurt</t>
  </si>
  <si>
    <t>Gotthart Philipp</t>
  </si>
  <si>
    <t>Wettkampf:</t>
  </si>
  <si>
    <t>Datum des Wettkampfes:</t>
  </si>
  <si>
    <t>Austragungsort:</t>
  </si>
  <si>
    <t>Zeit von/bis</t>
  </si>
  <si>
    <t>Hauptkampfricher:</t>
  </si>
  <si>
    <t>Seitenrichter:</t>
  </si>
  <si>
    <t>Listenführer:</t>
  </si>
  <si>
    <t>Namenssuche:</t>
  </si>
  <si>
    <t>Anzahl Athl.</t>
  </si>
  <si>
    <t>Anfangsgewichte</t>
  </si>
  <si>
    <t>ID/Pass</t>
  </si>
  <si>
    <t>Startnummer</t>
  </si>
  <si>
    <t>K.Gew.</t>
  </si>
  <si>
    <t>Kat.</t>
  </si>
  <si>
    <t>Adressnummer</t>
  </si>
  <si>
    <t>IO?</t>
  </si>
  <si>
    <t>Gefüllt?</t>
  </si>
  <si>
    <t>HilfsID</t>
  </si>
  <si>
    <t>Status</t>
  </si>
  <si>
    <t>Verein EM</t>
  </si>
  <si>
    <t>Verein MM</t>
  </si>
  <si>
    <t>M/W</t>
  </si>
  <si>
    <t>Geburtsort</t>
  </si>
  <si>
    <t>Geburtsland</t>
  </si>
  <si>
    <t>U9</t>
  </si>
  <si>
    <t>U11</t>
  </si>
  <si>
    <t>U13</t>
  </si>
  <si>
    <t>U15</t>
  </si>
  <si>
    <t>Altersgrupp</t>
  </si>
  <si>
    <t>Nicht startberechtigt!</t>
  </si>
  <si>
    <t>U9W</t>
  </si>
  <si>
    <t>U9M</t>
  </si>
  <si>
    <t>U11M</t>
  </si>
  <si>
    <t>U11W</t>
  </si>
  <si>
    <t>U13M</t>
  </si>
  <si>
    <t>U13W</t>
  </si>
  <si>
    <t>U15M</t>
  </si>
  <si>
    <t>U15W</t>
  </si>
  <si>
    <t>XXX</t>
  </si>
  <si>
    <t>Startgruppen</t>
  </si>
  <si>
    <t>Nachwuchscup</t>
  </si>
  <si>
    <t>2. Runde NÖ Nachwuchscup, Mödling</t>
  </si>
  <si>
    <t>Startgruppe/Gruppe</t>
  </si>
  <si>
    <t>Gruppe1</t>
  </si>
  <si>
    <t>Gruppe2</t>
  </si>
  <si>
    <t>Gruppe3</t>
  </si>
  <si>
    <t>Gruppe4</t>
  </si>
  <si>
    <t>Gruppe5</t>
  </si>
  <si>
    <t>#Starter</t>
  </si>
  <si>
    <t>J</t>
  </si>
  <si>
    <t>PASS/ID</t>
  </si>
  <si>
    <t>Startnummern:</t>
  </si>
  <si>
    <t>NWC</t>
  </si>
  <si>
    <t>Startgruppe</t>
  </si>
  <si>
    <t>Übergruppe</t>
  </si>
  <si>
    <t>Gruppe</t>
  </si>
  <si>
    <t>Hilfsfeld</t>
  </si>
  <si>
    <t>Hilfsfeld Sort</t>
  </si>
  <si>
    <t>KGEW</t>
  </si>
  <si>
    <t>R</t>
  </si>
  <si>
    <t>S</t>
  </si>
  <si>
    <t>ZK</t>
  </si>
  <si>
    <t>SP</t>
  </si>
  <si>
    <t>MP</t>
  </si>
  <si>
    <t>Import Gewichtheberleistungen aus Sprecherprogramm</t>
  </si>
  <si>
    <t>Zeilen</t>
  </si>
  <si>
    <t>9</t>
  </si>
  <si>
    <t>Kugelschockwurf</t>
  </si>
  <si>
    <t>30 Meter Lauf</t>
  </si>
  <si>
    <t>Startgrp.</t>
  </si>
  <si>
    <t>Pöcher Stefan</t>
  </si>
  <si>
    <t>Dykovets Daniel</t>
  </si>
  <si>
    <t>Mayrhofer Kevin</t>
  </si>
  <si>
    <t>Redl Markus</t>
  </si>
  <si>
    <t>PÖCHESTEF</t>
  </si>
  <si>
    <t>DYKOVDANI</t>
  </si>
  <si>
    <t>MAYRHKEVI</t>
  </si>
  <si>
    <t>REDLMARK</t>
  </si>
  <si>
    <t>13</t>
  </si>
  <si>
    <t>3. Runde NÖ Nachwuchscup, Mannswörth</t>
  </si>
  <si>
    <t>Puna Pavol</t>
  </si>
  <si>
    <t>KTN</t>
  </si>
  <si>
    <t>Ondruska Anton</t>
  </si>
  <si>
    <t>Fabo Oliver</t>
  </si>
  <si>
    <t>Vetrak Vratislav</t>
  </si>
  <si>
    <t>Fabo Jakub</t>
  </si>
  <si>
    <t>Puna Peter</t>
  </si>
  <si>
    <t>Cacho Viliam</t>
  </si>
  <si>
    <t>Markus Koch</t>
  </si>
  <si>
    <t>Zähler</t>
  </si>
  <si>
    <t>4. Runde NÖ Nachwuchscup, Loosdorf</t>
  </si>
  <si>
    <t>Schrall Tobias</t>
  </si>
  <si>
    <t>SCHRATOBI</t>
  </si>
  <si>
    <t>M419</t>
  </si>
  <si>
    <t>5. Runde NÖ Nachwuchscup, Vösendorf</t>
  </si>
  <si>
    <t>Vösendorf</t>
  </si>
  <si>
    <t>Scherleithner Harald</t>
  </si>
  <si>
    <t>Gotthart Phillip</t>
  </si>
  <si>
    <t>Mühlbacher Johann</t>
  </si>
  <si>
    <t>Kuhn Werner</t>
  </si>
  <si>
    <t>Chromy Oliver</t>
  </si>
  <si>
    <t>Schweinberger Armin</t>
  </si>
  <si>
    <t>Schäffer Lukas</t>
  </si>
  <si>
    <t>Riesenhuber Daniel</t>
  </si>
  <si>
    <t>Kreil Arno</t>
  </si>
  <si>
    <t>Ganzi Siegfried</t>
  </si>
  <si>
    <t>Koch Andreas</t>
  </si>
  <si>
    <t>Munoz Fabian</t>
  </si>
  <si>
    <t>Schmidinger Thomas</t>
  </si>
  <si>
    <t>Winter Florian</t>
  </si>
  <si>
    <t>Rabenhaupt Thomas</t>
  </si>
  <si>
    <t>Klebl Günter</t>
  </si>
  <si>
    <t>Maier Manfred</t>
  </si>
  <si>
    <t>Filcz Hermann</t>
  </si>
  <si>
    <t>Aigner Simon</t>
  </si>
  <si>
    <t>Reiter Bastian</t>
  </si>
  <si>
    <t>Reiter Leon</t>
  </si>
  <si>
    <t>Windsor Carmen</t>
  </si>
  <si>
    <t>Parmetler Gregory</t>
  </si>
  <si>
    <t>Baier Markus</t>
  </si>
  <si>
    <t>Tischler Maximilian</t>
  </si>
  <si>
    <t>Dremel-Urbas Christian</t>
  </si>
  <si>
    <t>Payr Marco</t>
  </si>
  <si>
    <t>Olea Christian</t>
  </si>
  <si>
    <t>Eisen Patrick</t>
  </si>
  <si>
    <t>Wallner Matthias</t>
  </si>
  <si>
    <t>WAGNEPHIL</t>
  </si>
  <si>
    <t>MÜHLBJOHA</t>
  </si>
  <si>
    <t>KUHNWERN</t>
  </si>
  <si>
    <t>Österr/Deut.</t>
  </si>
  <si>
    <t>CHROMOLIV</t>
  </si>
  <si>
    <t>SCHWEARMI</t>
  </si>
  <si>
    <t>SCHÄFLUKA</t>
  </si>
  <si>
    <t>M414</t>
  </si>
  <si>
    <t>RIESEDANI</t>
  </si>
  <si>
    <t>KREILARNO</t>
  </si>
  <si>
    <t>GANZISIEG</t>
  </si>
  <si>
    <t>Rohrendorf</t>
  </si>
  <si>
    <t>KOCHANDR</t>
  </si>
  <si>
    <t>MUNOZFABI</t>
  </si>
  <si>
    <t>M420</t>
  </si>
  <si>
    <t>SCHMITHOM</t>
  </si>
  <si>
    <t>M418</t>
  </si>
  <si>
    <t>LOC</t>
  </si>
  <si>
    <t>WINTEFLOR</t>
  </si>
  <si>
    <t>RABENTHOM</t>
  </si>
  <si>
    <t>KLEBLGÜNT</t>
  </si>
  <si>
    <t>MAIERMANF</t>
  </si>
  <si>
    <t>FILCZHERM</t>
  </si>
  <si>
    <t>AIGNESIMO</t>
  </si>
  <si>
    <t>M417</t>
  </si>
  <si>
    <t>REITEBAST</t>
  </si>
  <si>
    <t>M415</t>
  </si>
  <si>
    <t>REITELEON</t>
  </si>
  <si>
    <t>M416</t>
  </si>
  <si>
    <t>WINDSCARM</t>
  </si>
  <si>
    <t>W124</t>
  </si>
  <si>
    <t>PARMEGREG</t>
  </si>
  <si>
    <t>BAIERMARK</t>
  </si>
  <si>
    <t>TISCHMAXI</t>
  </si>
  <si>
    <t>DREMECHRI</t>
  </si>
  <si>
    <t>PAYRMARC</t>
  </si>
  <si>
    <t>BHA</t>
  </si>
  <si>
    <t>OLEACHRI</t>
  </si>
  <si>
    <t>EISENPATR</t>
  </si>
  <si>
    <t>M421</t>
  </si>
  <si>
    <t>WALLNMATT</t>
  </si>
  <si>
    <t>Stögerer Fritz</t>
  </si>
  <si>
    <t>Bacsa David</t>
  </si>
  <si>
    <t>Woschitz Florian</t>
  </si>
  <si>
    <t>Wolfgang Savonith</t>
  </si>
  <si>
    <t>Johann Fischer</t>
  </si>
  <si>
    <t>Elisabeth Buchmayr</t>
  </si>
  <si>
    <t>AUT</t>
  </si>
  <si>
    <t>Moldaschl Maximilian</t>
  </si>
  <si>
    <t>Babici David Stefan</t>
  </si>
  <si>
    <t>Dam Benjamin</t>
  </si>
  <si>
    <t>Doblinger Lena</t>
  </si>
  <si>
    <t>Schenk Celine</t>
  </si>
  <si>
    <t>Legel</t>
  </si>
  <si>
    <t>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</si>
</sst>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"/>
    <numFmt numFmtId="166" formatCode="yyyy\-mm\-dd"/>
    <numFmt numFmtId="167" formatCode="yyyy\-mm\-dd;@"/>
    <numFmt numFmtId="168" formatCode="&quot;Laufen &quot;00&quot;m&quot;"/>
    <numFmt numFmtId="169" formatCode="0&quot;.&quot;"/>
    <numFmt numFmtId="170" formatCode="dd/mm/yy;@"/>
    <numFmt numFmtId="171" formatCode="dd/mm/yyyy;@"/>
  </numFmts>
  <fonts count="32" x14ac:knownFonts="1">
    <font>
      <sz val="10"/>
      <name val="Arial"/>
    </font>
    <font>
      <b/>
      <sz val="2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sz val="24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8"/>
      <name val="Arial"/>
      <family val="2"/>
    </font>
    <font>
      <sz val="16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sz val="8"/>
      <color rgb="FFC00000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b/>
      <sz val="10"/>
      <color rgb="FF0070C0"/>
      <name val="Arial"/>
      <family val="2"/>
    </font>
    <font>
      <sz val="20"/>
      <name val="Arial Black"/>
      <family val="2"/>
    </font>
    <font>
      <sz val="28"/>
      <color rgb="FFFF0000"/>
      <name val="Arial Black"/>
      <family val="2"/>
    </font>
    <font>
      <sz val="28"/>
      <color rgb="FF00B050"/>
      <name val="Arial Black"/>
      <family val="2"/>
    </font>
    <font>
      <b/>
      <sz val="36"/>
      <name val="Arial Black"/>
      <family val="2"/>
    </font>
    <font>
      <sz val="36"/>
      <color rgb="FF00B050"/>
      <name val="Arial Black"/>
      <family val="2"/>
    </font>
    <font>
      <sz val="14"/>
      <name val="Arial"/>
      <family val="2"/>
    </font>
    <font>
      <sz val="14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C0C0C0"/>
      </bottom>
      <diagonal/>
    </border>
    <border>
      <left style="medium">
        <color indexed="64"/>
      </left>
      <right/>
      <top style="medium">
        <color indexed="64"/>
      </top>
      <bottom style="thin">
        <color rgb="FFC0C0C0"/>
      </bottom>
      <diagonal/>
    </border>
    <border>
      <left style="thin">
        <color indexed="64"/>
      </left>
      <right/>
      <top style="medium">
        <color indexed="64"/>
      </top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/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thin">
        <color rgb="FFC0C0C0"/>
      </top>
      <bottom style="thin">
        <color rgb="FFA6CAF0"/>
      </bottom>
      <diagonal/>
    </border>
    <border>
      <left style="medium">
        <color indexed="64"/>
      </left>
      <right style="thin">
        <color indexed="64"/>
      </right>
      <top/>
      <bottom style="thin">
        <color rgb="FFA6CAF0"/>
      </bottom>
      <diagonal/>
    </border>
    <border>
      <left style="thin">
        <color indexed="64"/>
      </left>
      <right style="thin">
        <color indexed="64"/>
      </right>
      <top style="thin">
        <color rgb="FFC0C0C0"/>
      </top>
      <bottom style="thin">
        <color rgb="FFA6CAF0"/>
      </bottom>
      <diagonal/>
    </border>
    <border>
      <left style="medium">
        <color indexed="64"/>
      </left>
      <right style="thin">
        <color indexed="64"/>
      </right>
      <top style="thin">
        <color rgb="FFA6CAF0"/>
      </top>
      <bottom style="thin">
        <color rgb="FFA6CAF0"/>
      </bottom>
      <diagonal/>
    </border>
    <border>
      <left style="thin">
        <color indexed="64"/>
      </left>
      <right style="thin">
        <color indexed="64"/>
      </right>
      <top style="thin">
        <color rgb="FFA6CAF0"/>
      </top>
      <bottom style="thin">
        <color rgb="FFA6CAF0"/>
      </bottom>
      <diagonal/>
    </border>
    <border>
      <left style="thin">
        <color indexed="64"/>
      </left>
      <right style="thin">
        <color indexed="64"/>
      </right>
      <top style="thin">
        <color rgb="FFC0C0C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C0C0C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C0C0C0"/>
      </bottom>
      <diagonal/>
    </border>
    <border>
      <left style="thin">
        <color indexed="64"/>
      </left>
      <right style="medium">
        <color indexed="64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medium">
        <color indexed="64"/>
      </right>
      <top style="thin">
        <color rgb="FFC0C0C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thin">
        <color rgb="FFC0C0C0"/>
      </top>
      <bottom style="thin">
        <color rgb="FFC0C0C0"/>
      </bottom>
      <diagonal/>
    </border>
    <border>
      <left/>
      <right style="thin">
        <color indexed="64"/>
      </right>
      <top style="medium">
        <color indexed="64"/>
      </top>
      <bottom style="thin">
        <color rgb="FFC0C0C0"/>
      </bottom>
      <diagonal/>
    </border>
    <border>
      <left/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/>
      <top style="thin">
        <color rgb="FFC0C0C0"/>
      </top>
      <bottom style="medium">
        <color indexed="64"/>
      </bottom>
      <diagonal/>
    </border>
    <border>
      <left/>
      <right style="thin">
        <color indexed="64"/>
      </right>
      <top style="thin">
        <color rgb="FFC0C0C0"/>
      </top>
      <bottom style="medium">
        <color indexed="64"/>
      </bottom>
      <diagonal/>
    </border>
    <border>
      <left style="thin">
        <color indexed="64"/>
      </left>
      <right/>
      <top style="thin">
        <color rgb="FFC0C0C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C0C0C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C0C0C0"/>
      </bottom>
      <diagonal/>
    </border>
    <border>
      <left/>
      <right style="medium">
        <color indexed="64"/>
      </right>
      <top style="thin">
        <color rgb="FFC0C0C0"/>
      </top>
      <bottom style="thin">
        <color rgb="FFC0C0C0"/>
      </bottom>
      <diagonal/>
    </border>
    <border>
      <left/>
      <right style="medium">
        <color indexed="64"/>
      </right>
      <top style="thin">
        <color rgb="FFC0C0C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C0C0C0"/>
      </bottom>
      <diagonal/>
    </border>
    <border>
      <left/>
      <right style="thin">
        <color indexed="64"/>
      </right>
      <top/>
      <bottom style="thin">
        <color rgb="FFC0C0C0"/>
      </bottom>
      <diagonal/>
    </border>
    <border>
      <left style="thin">
        <color indexed="64"/>
      </left>
      <right style="thin">
        <color indexed="64"/>
      </right>
      <top/>
      <bottom style="thin">
        <color rgb="FFC0C0C0"/>
      </bottom>
      <diagonal/>
    </border>
    <border>
      <left style="thin">
        <color indexed="64"/>
      </left>
      <right/>
      <top/>
      <bottom style="thin">
        <color rgb="FFC0C0C0"/>
      </bottom>
      <diagonal/>
    </border>
    <border>
      <left style="medium">
        <color indexed="64"/>
      </left>
      <right style="thin">
        <color indexed="64"/>
      </right>
      <top/>
      <bottom style="thin">
        <color rgb="FFC0C0C0"/>
      </bottom>
      <diagonal/>
    </border>
    <border>
      <left style="thin">
        <color indexed="64"/>
      </left>
      <right style="medium">
        <color indexed="64"/>
      </right>
      <top/>
      <bottom style="thin">
        <color rgb="FFC0C0C0"/>
      </bottom>
      <diagonal/>
    </border>
    <border>
      <left style="medium">
        <color indexed="64"/>
      </left>
      <right style="medium">
        <color indexed="64"/>
      </right>
      <top/>
      <bottom style="thin">
        <color rgb="FFC0C0C0"/>
      </bottom>
      <diagonal/>
    </border>
    <border>
      <left/>
      <right style="medium">
        <color indexed="64"/>
      </right>
      <top/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A6CAF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A6CAF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2" fillId="0" borderId="0"/>
    <xf numFmtId="43" fontId="22" fillId="0" borderId="0" applyFont="0" applyFill="0" applyBorder="0" applyAlignment="0" applyProtection="0"/>
  </cellStyleXfs>
  <cellXfs count="84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6" fillId="0" borderId="0" xfId="0" applyFont="1"/>
    <xf numFmtId="165" fontId="0" fillId="0" borderId="0" xfId="0" applyNumberFormat="1"/>
    <xf numFmtId="164" fontId="0" fillId="0" borderId="0" xfId="0" applyNumberFormat="1"/>
    <xf numFmtId="0" fontId="0" fillId="2" borderId="1" xfId="0" applyFill="1" applyBorder="1"/>
    <xf numFmtId="14" fontId="0" fillId="3" borderId="1" xfId="0" applyNumberFormat="1" applyFill="1" applyBorder="1"/>
    <xf numFmtId="0" fontId="0" fillId="3" borderId="1" xfId="0" applyFill="1" applyBorder="1"/>
    <xf numFmtId="14" fontId="0" fillId="3" borderId="1" xfId="0" quotePrefix="1" applyNumberFormat="1" applyFill="1" applyBorder="1"/>
    <xf numFmtId="14" fontId="0" fillId="4" borderId="1" xfId="0" applyNumberFormat="1" applyFill="1" applyBorder="1"/>
    <xf numFmtId="0" fontId="0" fillId="4" borderId="1" xfId="0" applyFill="1" applyBorder="1"/>
    <xf numFmtId="14" fontId="0" fillId="4" borderId="1" xfId="0" quotePrefix="1" applyNumberFormat="1" applyFill="1" applyBorder="1"/>
    <xf numFmtId="0" fontId="0" fillId="3" borderId="1" xfId="0" applyNumberFormat="1" applyFill="1" applyBorder="1"/>
    <xf numFmtId="14" fontId="0" fillId="5" borderId="1" xfId="0" applyNumberFormat="1" applyFill="1" applyBorder="1" applyProtection="1">
      <protection locked="0"/>
    </xf>
    <xf numFmtId="0" fontId="0" fillId="5" borderId="1" xfId="0" applyFill="1" applyBorder="1" applyProtection="1">
      <protection locked="0"/>
    </xf>
    <xf numFmtId="165" fontId="0" fillId="6" borderId="1" xfId="0" applyNumberFormat="1" applyFill="1" applyBorder="1"/>
    <xf numFmtId="2" fontId="0" fillId="6" borderId="1" xfId="0" applyNumberFormat="1" applyFill="1" applyBorder="1"/>
    <xf numFmtId="0" fontId="0" fillId="5" borderId="1" xfId="0" applyFill="1" applyBorder="1" applyAlignment="1" applyProtection="1">
      <alignment horizontal="right"/>
      <protection locked="0"/>
    </xf>
    <xf numFmtId="1" fontId="8" fillId="0" borderId="0" xfId="0" applyNumberFormat="1" applyFont="1"/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" fontId="0" fillId="0" borderId="0" xfId="0" applyNumberFormat="1"/>
    <xf numFmtId="0" fontId="2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5" borderId="5" xfId="0" applyFont="1" applyFill="1" applyBorder="1" applyProtection="1">
      <protection locked="0"/>
    </xf>
    <xf numFmtId="0" fontId="2" fillId="5" borderId="5" xfId="0" applyFont="1" applyFill="1" applyBorder="1" applyAlignment="1" applyProtection="1">
      <alignment horizontal="center"/>
      <protection locked="0"/>
    </xf>
    <xf numFmtId="167" fontId="2" fillId="5" borderId="5" xfId="0" applyNumberFormat="1" applyFont="1" applyFill="1" applyBorder="1" applyAlignment="1" applyProtection="1">
      <alignment horizontal="center"/>
      <protection locked="0"/>
    </xf>
    <xf numFmtId="167" fontId="2" fillId="6" borderId="5" xfId="0" applyNumberFormat="1" applyFont="1" applyFill="1" applyBorder="1" applyAlignment="1">
      <alignment horizontal="center"/>
    </xf>
    <xf numFmtId="1" fontId="2" fillId="6" borderId="5" xfId="0" applyNumberFormat="1" applyFont="1" applyFill="1" applyBorder="1" applyAlignment="1">
      <alignment horizontal="center"/>
    </xf>
    <xf numFmtId="1" fontId="2" fillId="5" borderId="5" xfId="0" applyNumberFormat="1" applyFont="1" applyFill="1" applyBorder="1" applyAlignment="1" applyProtection="1">
      <alignment horizontal="center"/>
      <protection locked="0"/>
    </xf>
    <xf numFmtId="0" fontId="2" fillId="5" borderId="5" xfId="0" applyFont="1" applyFill="1" applyBorder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14" fontId="0" fillId="0" borderId="0" xfId="0" applyNumberFormat="1"/>
    <xf numFmtId="2" fontId="0" fillId="0" borderId="0" xfId="0" applyNumberFormat="1"/>
    <xf numFmtId="166" fontId="2" fillId="5" borderId="5" xfId="0" applyNumberFormat="1" applyFont="1" applyFill="1" applyBorder="1" applyAlignment="1" applyProtection="1">
      <alignment horizontal="center"/>
      <protection locked="0"/>
    </xf>
    <xf numFmtId="0" fontId="2" fillId="5" borderId="5" xfId="0" quotePrefix="1" applyFont="1" applyFill="1" applyBorder="1" applyAlignment="1" applyProtection="1">
      <alignment horizontal="left"/>
      <protection locked="0"/>
    </xf>
    <xf numFmtId="0" fontId="2" fillId="5" borderId="5" xfId="0" quotePrefix="1" applyFont="1" applyFill="1" applyBorder="1" applyAlignment="1" applyProtection="1">
      <alignment horizontal="center"/>
      <protection locked="0"/>
    </xf>
    <xf numFmtId="14" fontId="2" fillId="5" borderId="5" xfId="0" applyNumberFormat="1" applyFont="1" applyFill="1" applyBorder="1" applyAlignment="1" applyProtection="1">
      <alignment horizontal="center"/>
      <protection locked="0"/>
    </xf>
    <xf numFmtId="166" fontId="2" fillId="7" borderId="5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166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1" fontId="2" fillId="0" borderId="0" xfId="0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quotePrefix="1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/>
    </xf>
    <xf numFmtId="0" fontId="2" fillId="2" borderId="2" xfId="0" applyFont="1" applyFill="1" applyBorder="1" applyAlignment="1"/>
    <xf numFmtId="0" fontId="2" fillId="4" borderId="5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 applyAlignment="1"/>
    <xf numFmtId="0" fontId="2" fillId="3" borderId="5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center"/>
    </xf>
    <xf numFmtId="0" fontId="2" fillId="3" borderId="5" xfId="0" applyFont="1" applyFill="1" applyBorder="1" applyAlignment="1"/>
    <xf numFmtId="0" fontId="2" fillId="6" borderId="5" xfId="0" applyFont="1" applyFill="1" applyBorder="1" applyAlignment="1"/>
    <xf numFmtId="0" fontId="2" fillId="6" borderId="5" xfId="0" applyFont="1" applyFill="1" applyBorder="1" applyAlignment="1" applyProtection="1">
      <alignment horizontal="center"/>
    </xf>
    <xf numFmtId="0" fontId="0" fillId="0" borderId="0" xfId="0" applyProtection="1"/>
    <xf numFmtId="0" fontId="13" fillId="0" borderId="0" xfId="0" applyFont="1"/>
    <xf numFmtId="0" fontId="0" fillId="0" borderId="0" xfId="0" applyAlignment="1" applyProtection="1">
      <alignment horizontal="center"/>
    </xf>
    <xf numFmtId="0" fontId="0" fillId="9" borderId="1" xfId="0" applyFill="1" applyBorder="1" applyAlignment="1" applyProtection="1">
      <alignment horizontal="center"/>
      <protection locked="0"/>
    </xf>
    <xf numFmtId="14" fontId="19" fillId="0" borderId="0" xfId="0" applyNumberFormat="1" applyFont="1"/>
    <xf numFmtId="0" fontId="19" fillId="0" borderId="0" xfId="0" applyFont="1"/>
    <xf numFmtId="0" fontId="0" fillId="10" borderId="1" xfId="0" applyFill="1" applyBorder="1"/>
    <xf numFmtId="0" fontId="13" fillId="10" borderId="1" xfId="0" applyFont="1" applyFill="1" applyBorder="1"/>
    <xf numFmtId="0" fontId="13" fillId="9" borderId="1" xfId="0" applyFont="1" applyFill="1" applyBorder="1" applyAlignment="1" applyProtection="1">
      <alignment horizontal="center"/>
      <protection locked="0"/>
    </xf>
    <xf numFmtId="0" fontId="13" fillId="11" borderId="8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3" fillId="11" borderId="1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11" borderId="11" xfId="0" applyFont="1" applyFill="1" applyBorder="1" applyAlignment="1">
      <alignment horizontal="center"/>
    </xf>
    <xf numFmtId="0" fontId="13" fillId="11" borderId="12" xfId="0" applyFont="1" applyFill="1" applyBorder="1" applyAlignment="1">
      <alignment horizontal="center"/>
    </xf>
    <xf numFmtId="0" fontId="13" fillId="11" borderId="13" xfId="0" applyFont="1" applyFill="1" applyBorder="1" applyAlignment="1">
      <alignment horizontal="center"/>
    </xf>
    <xf numFmtId="0" fontId="13" fillId="11" borderId="14" xfId="0" applyFont="1" applyFill="1" applyBorder="1" applyAlignment="1">
      <alignment horizontal="center"/>
    </xf>
    <xf numFmtId="0" fontId="13" fillId="12" borderId="60" xfId="0" applyFont="1" applyFill="1" applyBorder="1" applyAlignment="1" applyProtection="1"/>
    <xf numFmtId="0" fontId="13" fillId="12" borderId="64" xfId="0" applyFont="1" applyFill="1" applyBorder="1" applyAlignment="1" applyProtection="1"/>
    <xf numFmtId="0" fontId="13" fillId="12" borderId="71" xfId="0" applyFont="1" applyFill="1" applyBorder="1" applyAlignment="1" applyProtection="1"/>
    <xf numFmtId="0" fontId="13" fillId="13" borderId="15" xfId="0" applyFont="1" applyFill="1" applyBorder="1" applyAlignment="1">
      <alignment horizontal="center"/>
    </xf>
    <xf numFmtId="0" fontId="13" fillId="13" borderId="16" xfId="0" applyFont="1" applyFill="1" applyBorder="1" applyAlignment="1">
      <alignment horizontal="center"/>
    </xf>
    <xf numFmtId="0" fontId="13" fillId="13" borderId="17" xfId="0" applyFont="1" applyFill="1" applyBorder="1" applyAlignment="1">
      <alignment horizontal="center"/>
    </xf>
    <xf numFmtId="0" fontId="4" fillId="13" borderId="6" xfId="0" applyFont="1" applyFill="1" applyBorder="1" applyAlignment="1"/>
    <xf numFmtId="0" fontId="4" fillId="13" borderId="18" xfId="0" applyFont="1" applyFill="1" applyBorder="1" applyAlignment="1"/>
    <xf numFmtId="0" fontId="13" fillId="13" borderId="19" xfId="0" applyFont="1" applyFill="1" applyBorder="1" applyAlignment="1">
      <alignment horizontal="center" wrapText="1"/>
    </xf>
    <xf numFmtId="0" fontId="13" fillId="13" borderId="20" xfId="0" applyFont="1" applyFill="1" applyBorder="1" applyAlignment="1">
      <alignment horizontal="center" wrapText="1"/>
    </xf>
    <xf numFmtId="164" fontId="20" fillId="12" borderId="72" xfId="0" applyNumberFormat="1" applyFont="1" applyFill="1" applyBorder="1" applyAlignment="1"/>
    <xf numFmtId="164" fontId="20" fillId="12" borderId="73" xfId="0" applyNumberFormat="1" applyFont="1" applyFill="1" applyBorder="1" applyAlignment="1"/>
    <xf numFmtId="164" fontId="20" fillId="12" borderId="74" xfId="0" applyNumberFormat="1" applyFont="1" applyFill="1" applyBorder="1" applyAlignment="1"/>
    <xf numFmtId="164" fontId="20" fillId="12" borderId="72" xfId="0" applyNumberFormat="1" applyFont="1" applyFill="1" applyBorder="1"/>
    <xf numFmtId="164" fontId="20" fillId="12" borderId="73" xfId="0" applyNumberFormat="1" applyFont="1" applyFill="1" applyBorder="1"/>
    <xf numFmtId="164" fontId="20" fillId="12" borderId="72" xfId="0" applyNumberFormat="1" applyFont="1" applyFill="1" applyBorder="1" applyProtection="1"/>
    <xf numFmtId="2" fontId="20" fillId="12" borderId="75" xfId="0" applyNumberFormat="1" applyFont="1" applyFill="1" applyBorder="1" applyProtection="1"/>
    <xf numFmtId="164" fontId="20" fillId="12" borderId="73" xfId="0" applyNumberFormat="1" applyFont="1" applyFill="1" applyBorder="1" applyProtection="1"/>
    <xf numFmtId="2" fontId="20" fillId="12" borderId="76" xfId="0" applyNumberFormat="1" applyFont="1" applyFill="1" applyBorder="1" applyProtection="1"/>
    <xf numFmtId="14" fontId="13" fillId="0" borderId="0" xfId="0" applyNumberFormat="1" applyFont="1"/>
    <xf numFmtId="0" fontId="21" fillId="14" borderId="77" xfId="0" applyFont="1" applyFill="1" applyBorder="1" applyAlignment="1" applyProtection="1">
      <alignment horizontal="center"/>
      <protection locked="0"/>
    </xf>
    <xf numFmtId="0" fontId="21" fillId="14" borderId="78" xfId="0" applyFont="1" applyFill="1" applyBorder="1" applyAlignment="1" applyProtection="1">
      <alignment horizontal="center"/>
      <protection locked="0"/>
    </xf>
    <xf numFmtId="0" fontId="13" fillId="12" borderId="60" xfId="0" applyFont="1" applyFill="1" applyBorder="1" applyAlignment="1" applyProtection="1">
      <alignment horizontal="center"/>
    </xf>
    <xf numFmtId="0" fontId="13" fillId="12" borderId="64" xfId="0" applyFont="1" applyFill="1" applyBorder="1" applyAlignment="1" applyProtection="1">
      <alignment horizontal="center"/>
    </xf>
    <xf numFmtId="0" fontId="13" fillId="12" borderId="71" xfId="0" applyFont="1" applyFill="1" applyBorder="1" applyAlignment="1" applyProtection="1">
      <alignment horizontal="center"/>
    </xf>
    <xf numFmtId="2" fontId="13" fillId="12" borderId="57" xfId="0" applyNumberFormat="1" applyFont="1" applyFill="1" applyBorder="1" applyAlignment="1" applyProtection="1">
      <alignment horizontal="center"/>
    </xf>
    <xf numFmtId="2" fontId="13" fillId="12" borderId="61" xfId="0" applyNumberFormat="1" applyFont="1" applyFill="1" applyBorder="1" applyAlignment="1" applyProtection="1">
      <alignment horizontal="center"/>
    </xf>
    <xf numFmtId="2" fontId="13" fillId="12" borderId="70" xfId="0" applyNumberFormat="1" applyFont="1" applyFill="1" applyBorder="1" applyAlignment="1" applyProtection="1">
      <alignment horizontal="center"/>
    </xf>
    <xf numFmtId="0" fontId="13" fillId="0" borderId="0" xfId="0" applyFont="1" applyAlignment="1">
      <alignment horizontal="right"/>
    </xf>
    <xf numFmtId="0" fontId="12" fillId="0" borderId="0" xfId="0" applyFont="1"/>
    <xf numFmtId="169" fontId="13" fillId="12" borderId="60" xfId="0" applyNumberFormat="1" applyFont="1" applyFill="1" applyBorder="1" applyAlignment="1" applyProtection="1">
      <alignment horizontal="center"/>
    </xf>
    <xf numFmtId="169" fontId="13" fillId="12" borderId="64" xfId="0" applyNumberFormat="1" applyFont="1" applyFill="1" applyBorder="1" applyAlignment="1" applyProtection="1">
      <alignment horizontal="center"/>
    </xf>
    <xf numFmtId="169" fontId="13" fillId="12" borderId="71" xfId="0" applyNumberFormat="1" applyFont="1" applyFill="1" applyBorder="1" applyAlignment="1" applyProtection="1">
      <alignment horizontal="center"/>
    </xf>
    <xf numFmtId="0" fontId="12" fillId="0" borderId="0" xfId="1"/>
    <xf numFmtId="0" fontId="21" fillId="14" borderId="80" xfId="0" applyFont="1" applyFill="1" applyBorder="1" applyAlignment="1" applyProtection="1">
      <alignment horizontal="center"/>
      <protection locked="0"/>
    </xf>
    <xf numFmtId="164" fontId="20" fillId="12" borderId="74" xfId="0" applyNumberFormat="1" applyFont="1" applyFill="1" applyBorder="1"/>
    <xf numFmtId="164" fontId="20" fillId="12" borderId="74" xfId="0" applyNumberFormat="1" applyFont="1" applyFill="1" applyBorder="1" applyProtection="1"/>
    <xf numFmtId="2" fontId="20" fillId="12" borderId="82" xfId="0" applyNumberFormat="1" applyFont="1" applyFill="1" applyBorder="1" applyProtection="1"/>
    <xf numFmtId="0" fontId="0" fillId="0" borderId="0" xfId="0" applyFill="1"/>
    <xf numFmtId="0" fontId="12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13" borderId="18" xfId="0" applyFont="1" applyFill="1" applyBorder="1" applyAlignment="1">
      <alignment horizontal="center"/>
    </xf>
    <xf numFmtId="0" fontId="13" fillId="12" borderId="57" xfId="0" applyFont="1" applyFill="1" applyBorder="1" applyAlignment="1" applyProtection="1">
      <alignment horizontal="center"/>
    </xf>
    <xf numFmtId="0" fontId="13" fillId="12" borderId="61" xfId="0" applyFont="1" applyFill="1" applyBorder="1" applyAlignment="1" applyProtection="1">
      <alignment horizontal="center"/>
    </xf>
    <xf numFmtId="0" fontId="13" fillId="12" borderId="70" xfId="0" applyFont="1" applyFill="1" applyBorder="1" applyAlignment="1" applyProtection="1">
      <alignment horizontal="center"/>
    </xf>
    <xf numFmtId="0" fontId="4" fillId="13" borderId="21" xfId="0" applyFont="1" applyFill="1" applyBorder="1" applyAlignment="1">
      <alignment horizontal="center"/>
    </xf>
    <xf numFmtId="1" fontId="4" fillId="12" borderId="83" xfId="0" applyNumberFormat="1" applyFont="1" applyFill="1" applyBorder="1" applyAlignment="1" applyProtection="1">
      <alignment horizontal="center"/>
    </xf>
    <xf numFmtId="1" fontId="4" fillId="12" borderId="84" xfId="0" applyNumberFormat="1" applyFont="1" applyFill="1" applyBorder="1" applyAlignment="1" applyProtection="1">
      <alignment horizontal="center"/>
    </xf>
    <xf numFmtId="1" fontId="4" fillId="12" borderId="85" xfId="0" applyNumberFormat="1" applyFont="1" applyFill="1" applyBorder="1" applyAlignment="1" applyProtection="1">
      <alignment horizontal="center"/>
    </xf>
    <xf numFmtId="0" fontId="13" fillId="13" borderId="19" xfId="0" applyFont="1" applyFill="1" applyBorder="1" applyAlignment="1" applyProtection="1">
      <alignment horizontal="center" wrapText="1"/>
    </xf>
    <xf numFmtId="0" fontId="13" fillId="13" borderId="20" xfId="0" applyFont="1" applyFill="1" applyBorder="1" applyAlignment="1" applyProtection="1">
      <alignment horizontal="center" wrapText="1"/>
    </xf>
    <xf numFmtId="0" fontId="13" fillId="13" borderId="15" xfId="0" applyFont="1" applyFill="1" applyBorder="1" applyAlignment="1" applyProtection="1">
      <alignment horizontal="center"/>
    </xf>
    <xf numFmtId="0" fontId="13" fillId="13" borderId="16" xfId="0" applyFont="1" applyFill="1" applyBorder="1" applyAlignment="1" applyProtection="1">
      <alignment horizontal="center"/>
    </xf>
    <xf numFmtId="0" fontId="13" fillId="13" borderId="17" xfId="0" applyFont="1" applyFill="1" applyBorder="1" applyAlignment="1" applyProtection="1">
      <alignment horizontal="center"/>
    </xf>
    <xf numFmtId="0" fontId="4" fillId="13" borderId="6" xfId="0" applyFont="1" applyFill="1" applyBorder="1" applyAlignment="1" applyProtection="1"/>
    <xf numFmtId="0" fontId="4" fillId="13" borderId="18" xfId="0" applyFont="1" applyFill="1" applyBorder="1" applyAlignment="1" applyProtection="1"/>
    <xf numFmtId="0" fontId="4" fillId="13" borderId="18" xfId="0" applyFont="1" applyFill="1" applyBorder="1" applyAlignment="1" applyProtection="1">
      <alignment horizontal="center"/>
    </xf>
    <xf numFmtId="0" fontId="4" fillId="13" borderId="21" xfId="0" applyFont="1" applyFill="1" applyBorder="1" applyAlignment="1" applyProtection="1">
      <alignment horizontal="center"/>
    </xf>
    <xf numFmtId="165" fontId="13" fillId="12" borderId="57" xfId="0" applyNumberFormat="1" applyFont="1" applyFill="1" applyBorder="1" applyAlignment="1" applyProtection="1">
      <alignment horizontal="center"/>
    </xf>
    <xf numFmtId="165" fontId="13" fillId="12" borderId="61" xfId="0" applyNumberFormat="1" applyFont="1" applyFill="1" applyBorder="1" applyAlignment="1" applyProtection="1">
      <alignment horizontal="center"/>
    </xf>
    <xf numFmtId="165" fontId="13" fillId="12" borderId="70" xfId="0" applyNumberFormat="1" applyFont="1" applyFill="1" applyBorder="1" applyAlignment="1" applyProtection="1">
      <alignment horizontal="center"/>
    </xf>
    <xf numFmtId="0" fontId="4" fillId="13" borderId="1" xfId="1" applyFont="1" applyFill="1" applyBorder="1" applyAlignment="1">
      <alignment horizontal="center"/>
    </xf>
    <xf numFmtId="0" fontId="12" fillId="0" borderId="1" xfId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2" fontId="0" fillId="12" borderId="24" xfId="0" applyNumberFormat="1" applyFill="1" applyBorder="1" applyAlignment="1">
      <alignment horizontal="center"/>
    </xf>
    <xf numFmtId="0" fontId="0" fillId="12" borderId="25" xfId="0" applyFill="1" applyBorder="1" applyAlignment="1">
      <alignment horizontal="center"/>
    </xf>
    <xf numFmtId="2" fontId="0" fillId="12" borderId="15" xfId="0" applyNumberFormat="1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12" fillId="15" borderId="1" xfId="0" applyFont="1" applyFill="1" applyBorder="1" applyAlignment="1" applyProtection="1">
      <alignment horizontal="left"/>
      <protection locked="0"/>
    </xf>
    <xf numFmtId="0" fontId="0" fillId="15" borderId="1" xfId="0" applyFill="1" applyBorder="1" applyAlignment="1" applyProtection="1">
      <alignment horizontal="left"/>
      <protection locked="0"/>
    </xf>
    <xf numFmtId="164" fontId="0" fillId="0" borderId="25" xfId="0" applyNumberFormat="1" applyBorder="1" applyAlignment="1">
      <alignment horizontal="center"/>
    </xf>
    <xf numFmtId="164" fontId="0" fillId="12" borderId="25" xfId="0" applyNumberFormat="1" applyFill="1" applyBorder="1" applyAlignment="1">
      <alignment horizontal="center"/>
    </xf>
    <xf numFmtId="164" fontId="0" fillId="12" borderId="17" xfId="0" applyNumberForma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12" fillId="13" borderId="1" xfId="0" applyFont="1" applyFill="1" applyBorder="1"/>
    <xf numFmtId="0" fontId="12" fillId="15" borderId="1" xfId="0" applyFont="1" applyFill="1" applyBorder="1" applyAlignment="1" applyProtection="1">
      <alignment horizontal="center"/>
      <protection locked="0"/>
    </xf>
    <xf numFmtId="0" fontId="0" fillId="15" borderId="1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/>
    <xf numFmtId="2" fontId="0" fillId="0" borderId="15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0" fontId="0" fillId="13" borderId="27" xfId="0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12" fillId="0" borderId="0" xfId="0" applyFont="1" applyFill="1" applyBorder="1"/>
    <xf numFmtId="0" fontId="0" fillId="0" borderId="29" xfId="0" applyBorder="1" applyAlignment="1">
      <alignment horizontal="center"/>
    </xf>
    <xf numFmtId="0" fontId="0" fillId="13" borderId="0" xfId="0" applyFill="1" applyBorder="1"/>
    <xf numFmtId="0" fontId="17" fillId="0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0" fontId="12" fillId="13" borderId="30" xfId="0" applyFont="1" applyFill="1" applyBorder="1" applyAlignment="1" applyProtection="1">
      <alignment horizontal="center"/>
    </xf>
    <xf numFmtId="164" fontId="20" fillId="12" borderId="57" xfId="0" applyNumberFormat="1" applyFont="1" applyFill="1" applyBorder="1" applyProtection="1"/>
    <xf numFmtId="164" fontId="20" fillId="12" borderId="61" xfId="0" applyNumberFormat="1" applyFont="1" applyFill="1" applyBorder="1" applyProtection="1"/>
    <xf numFmtId="164" fontId="20" fillId="12" borderId="70" xfId="0" applyNumberFormat="1" applyFont="1" applyFill="1" applyBorder="1" applyProtection="1"/>
    <xf numFmtId="0" fontId="12" fillId="13" borderId="30" xfId="0" applyFont="1" applyFill="1" applyBorder="1" applyAlignment="1">
      <alignment horizontal="center"/>
    </xf>
    <xf numFmtId="166" fontId="2" fillId="9" borderId="5" xfId="0" applyNumberFormat="1" applyFont="1" applyFill="1" applyBorder="1" applyAlignment="1" applyProtection="1">
      <alignment horizontal="center"/>
      <protection locked="0"/>
    </xf>
    <xf numFmtId="14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4" fontId="0" fillId="5" borderId="86" xfId="0" applyNumberFormat="1" applyFill="1" applyBorder="1" applyProtection="1">
      <protection locked="0"/>
    </xf>
    <xf numFmtId="20" fontId="0" fillId="5" borderId="86" xfId="0" applyNumberFormat="1" applyFill="1" applyBorder="1" applyProtection="1">
      <protection locked="0"/>
    </xf>
    <xf numFmtId="0" fontId="0" fillId="0" borderId="0" xfId="0" applyBorder="1" applyAlignment="1" applyProtection="1">
      <protection locked="0"/>
    </xf>
    <xf numFmtId="0" fontId="0" fillId="16" borderId="1" xfId="0" applyFill="1" applyBorder="1"/>
    <xf numFmtId="0" fontId="12" fillId="16" borderId="1" xfId="0" applyFont="1" applyFill="1" applyBorder="1"/>
    <xf numFmtId="0" fontId="12" fillId="5" borderId="13" xfId="0" applyFont="1" applyFill="1" applyBorder="1" applyProtection="1">
      <protection locked="0"/>
    </xf>
    <xf numFmtId="0" fontId="0" fillId="17" borderId="1" xfId="0" applyFill="1" applyBorder="1"/>
    <xf numFmtId="1" fontId="0" fillId="17" borderId="1" xfId="0" applyNumberFormat="1" applyFill="1" applyBorder="1"/>
    <xf numFmtId="0" fontId="0" fillId="17" borderId="1" xfId="0" applyFill="1" applyBorder="1" applyAlignment="1">
      <alignment horizontal="center"/>
    </xf>
    <xf numFmtId="0" fontId="12" fillId="16" borderId="1" xfId="0" applyFont="1" applyFill="1" applyBorder="1" applyAlignment="1">
      <alignment horizontal="center"/>
    </xf>
    <xf numFmtId="0" fontId="12" fillId="16" borderId="49" xfId="0" applyFont="1" applyFill="1" applyBorder="1" applyAlignment="1">
      <alignment horizontal="center"/>
    </xf>
    <xf numFmtId="0" fontId="0" fillId="18" borderId="1" xfId="0" applyFill="1" applyBorder="1"/>
    <xf numFmtId="1" fontId="0" fillId="18" borderId="86" xfId="0" applyNumberFormat="1" applyFill="1" applyBorder="1"/>
    <xf numFmtId="0" fontId="12" fillId="5" borderId="86" xfId="0" applyFont="1" applyFill="1" applyBorder="1" applyAlignment="1" applyProtection="1">
      <alignment horizontal="center"/>
      <protection locked="0"/>
    </xf>
    <xf numFmtId="0" fontId="0" fillId="5" borderId="86" xfId="0" applyFill="1" applyBorder="1" applyProtection="1">
      <protection locked="0"/>
    </xf>
    <xf numFmtId="2" fontId="12" fillId="5" borderId="86" xfId="0" applyNumberFormat="1" applyFont="1" applyFill="1" applyBorder="1" applyProtection="1">
      <protection locked="0"/>
    </xf>
    <xf numFmtId="1" fontId="0" fillId="5" borderId="86" xfId="0" applyNumberFormat="1" applyFill="1" applyBorder="1" applyAlignment="1" applyProtection="1">
      <alignment horizontal="center"/>
      <protection locked="0"/>
    </xf>
    <xf numFmtId="1" fontId="0" fillId="5" borderId="52" xfId="0" applyNumberFormat="1" applyFill="1" applyBorder="1" applyAlignment="1" applyProtection="1">
      <alignment horizontal="center"/>
      <protection locked="0"/>
    </xf>
    <xf numFmtId="0" fontId="12" fillId="5" borderId="1" xfId="0" applyFont="1" applyFill="1" applyBorder="1" applyAlignment="1" applyProtection="1">
      <alignment horizontal="center"/>
      <protection locked="0"/>
    </xf>
    <xf numFmtId="0" fontId="3" fillId="16" borderId="1" xfId="0" applyFont="1" applyFill="1" applyBorder="1"/>
    <xf numFmtId="0" fontId="3" fillId="16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5" borderId="1" xfId="0" applyFill="1" applyBorder="1" applyAlignment="1" applyProtection="1">
      <alignment horizontal="center"/>
      <protection locked="0"/>
    </xf>
    <xf numFmtId="0" fontId="12" fillId="0" borderId="0" xfId="1" quotePrefix="1"/>
    <xf numFmtId="170" fontId="0" fillId="0" borderId="0" xfId="0" applyNumberFormat="1"/>
    <xf numFmtId="0" fontId="0" fillId="0" borderId="45" xfId="0" applyBorder="1" applyProtection="1"/>
    <xf numFmtId="0" fontId="0" fillId="0" borderId="0" xfId="0" applyFill="1" applyBorder="1" applyProtection="1"/>
    <xf numFmtId="0" fontId="0" fillId="0" borderId="87" xfId="0" applyBorder="1" applyProtection="1"/>
    <xf numFmtId="0" fontId="12" fillId="0" borderId="0" xfId="0" applyFont="1" applyFill="1" applyBorder="1" applyProtection="1"/>
    <xf numFmtId="0" fontId="12" fillId="16" borderId="8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0" fillId="19" borderId="24" xfId="0" applyFill="1" applyBorder="1" applyProtection="1"/>
    <xf numFmtId="0" fontId="12" fillId="19" borderId="25" xfId="0" applyFont="1" applyFill="1" applyBorder="1" applyAlignment="1" applyProtection="1">
      <alignment horizontal="center"/>
    </xf>
    <xf numFmtId="0" fontId="0" fillId="19" borderId="15" xfId="0" applyFill="1" applyBorder="1" applyProtection="1"/>
    <xf numFmtId="0" fontId="12" fillId="19" borderId="17" xfId="0" applyFont="1" applyFill="1" applyBorder="1" applyAlignment="1" applyProtection="1">
      <alignment horizontal="center"/>
    </xf>
    <xf numFmtId="0" fontId="12" fillId="13" borderId="13" xfId="0" applyFont="1" applyFill="1" applyBorder="1"/>
    <xf numFmtId="0" fontId="12" fillId="9" borderId="1" xfId="0" applyFont="1" applyFill="1" applyBorder="1" applyAlignment="1" applyProtection="1">
      <alignment horizontal="center"/>
      <protection locked="0"/>
    </xf>
    <xf numFmtId="171" fontId="0" fillId="0" borderId="0" xfId="0" applyNumberFormat="1"/>
    <xf numFmtId="20" fontId="0" fillId="0" borderId="0" xfId="0" applyNumberFormat="1"/>
    <xf numFmtId="20" fontId="12" fillId="5" borderId="10" xfId="0" applyNumberFormat="1" applyFont="1" applyFill="1" applyBorder="1" applyAlignment="1" applyProtection="1">
      <alignment horizontal="center"/>
      <protection locked="0"/>
    </xf>
    <xf numFmtId="0" fontId="2" fillId="21" borderId="5" xfId="0" applyFont="1" applyFill="1" applyBorder="1" applyProtection="1">
      <protection locked="0"/>
    </xf>
    <xf numFmtId="0" fontId="2" fillId="21" borderId="5" xfId="0" applyFont="1" applyFill="1" applyBorder="1" applyAlignment="1" applyProtection="1">
      <alignment horizontal="center"/>
      <protection locked="0"/>
    </xf>
    <xf numFmtId="166" fontId="2" fillId="21" borderId="5" xfId="0" applyNumberFormat="1" applyFont="1" applyFill="1" applyBorder="1" applyAlignment="1" applyProtection="1">
      <alignment horizontal="center"/>
      <protection locked="0"/>
    </xf>
    <xf numFmtId="1" fontId="2" fillId="21" borderId="5" xfId="0" applyNumberFormat="1" applyFont="1" applyFill="1" applyBorder="1" applyAlignment="1" applyProtection="1">
      <alignment horizontal="center"/>
      <protection locked="0"/>
    </xf>
    <xf numFmtId="0" fontId="2" fillId="21" borderId="5" xfId="0" applyFont="1" applyFill="1" applyBorder="1" applyAlignment="1" applyProtection="1">
      <alignment horizontal="left"/>
      <protection locked="0"/>
    </xf>
    <xf numFmtId="0" fontId="12" fillId="16" borderId="49" xfId="0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12" fillId="16" borderId="0" xfId="0" applyFont="1" applyFill="1" applyBorder="1" applyProtection="1"/>
    <xf numFmtId="41" fontId="0" fillId="20" borderId="1" xfId="2" applyNumberFormat="1" applyFont="1" applyFill="1" applyBorder="1" applyAlignment="1">
      <alignment horizontal="center"/>
    </xf>
    <xf numFmtId="41" fontId="0" fillId="0" borderId="1" xfId="2" applyNumberFormat="1" applyFont="1" applyBorder="1" applyAlignment="1">
      <alignment horizontal="center"/>
    </xf>
    <xf numFmtId="0" fontId="0" fillId="0" borderId="0" xfId="0" applyBorder="1" applyAlignment="1"/>
    <xf numFmtId="0" fontId="13" fillId="12" borderId="62" xfId="0" applyFont="1" applyFill="1" applyBorder="1" applyAlignment="1" applyProtection="1"/>
    <xf numFmtId="0" fontId="13" fillId="12" borderId="79" xfId="0" applyFont="1" applyFill="1" applyBorder="1" applyAlignment="1" applyProtection="1"/>
    <xf numFmtId="0" fontId="13" fillId="12" borderId="88" xfId="0" applyFont="1" applyFill="1" applyBorder="1" applyAlignment="1" applyProtection="1"/>
    <xf numFmtId="0" fontId="13" fillId="12" borderId="90" xfId="0" applyFont="1" applyFill="1" applyBorder="1" applyAlignment="1" applyProtection="1">
      <alignment horizontal="center"/>
    </xf>
    <xf numFmtId="165" fontId="13" fillId="12" borderId="90" xfId="0" applyNumberFormat="1" applyFont="1" applyFill="1" applyBorder="1" applyAlignment="1" applyProtection="1">
      <alignment horizontal="center"/>
    </xf>
    <xf numFmtId="0" fontId="21" fillId="14" borderId="89" xfId="0" applyFont="1" applyFill="1" applyBorder="1" applyAlignment="1" applyProtection="1">
      <alignment horizontal="center"/>
      <protection locked="0"/>
    </xf>
    <xf numFmtId="0" fontId="13" fillId="12" borderId="92" xfId="0" applyFont="1" applyFill="1" applyBorder="1" applyAlignment="1" applyProtection="1">
      <alignment horizontal="center"/>
    </xf>
    <xf numFmtId="2" fontId="13" fillId="12" borderId="90" xfId="0" applyNumberFormat="1" applyFont="1" applyFill="1" applyBorder="1" applyAlignment="1" applyProtection="1">
      <alignment horizontal="center"/>
    </xf>
    <xf numFmtId="164" fontId="20" fillId="12" borderId="93" xfId="0" applyNumberFormat="1" applyFont="1" applyFill="1" applyBorder="1" applyAlignment="1"/>
    <xf numFmtId="164" fontId="20" fillId="12" borderId="93" xfId="0" applyNumberFormat="1" applyFont="1" applyFill="1" applyBorder="1"/>
    <xf numFmtId="164" fontId="20" fillId="12" borderId="90" xfId="0" applyNumberFormat="1" applyFont="1" applyFill="1" applyBorder="1" applyProtection="1"/>
    <xf numFmtId="164" fontId="20" fillId="12" borderId="93" xfId="0" applyNumberFormat="1" applyFont="1" applyFill="1" applyBorder="1" applyProtection="1"/>
    <xf numFmtId="2" fontId="20" fillId="12" borderId="94" xfId="0" applyNumberFormat="1" applyFont="1" applyFill="1" applyBorder="1" applyProtection="1"/>
    <xf numFmtId="169" fontId="13" fillId="12" borderId="92" xfId="0" applyNumberFormat="1" applyFont="1" applyFill="1" applyBorder="1" applyAlignment="1" applyProtection="1">
      <alignment horizontal="center"/>
    </xf>
    <xf numFmtId="1" fontId="4" fillId="12" borderId="95" xfId="0" applyNumberFormat="1" applyFont="1" applyFill="1" applyBorder="1" applyAlignment="1" applyProtection="1">
      <alignment horizontal="center"/>
    </xf>
    <xf numFmtId="0" fontId="4" fillId="12" borderId="57" xfId="0" applyFont="1" applyFill="1" applyBorder="1" applyAlignment="1" applyProtection="1">
      <alignment horizontal="center"/>
    </xf>
    <xf numFmtId="0" fontId="4" fillId="12" borderId="61" xfId="0" applyFont="1" applyFill="1" applyBorder="1" applyAlignment="1" applyProtection="1">
      <alignment horizontal="center"/>
    </xf>
    <xf numFmtId="0" fontId="4" fillId="12" borderId="70" xfId="0" applyFont="1" applyFill="1" applyBorder="1" applyAlignment="1" applyProtection="1">
      <alignment horizontal="center"/>
    </xf>
    <xf numFmtId="0" fontId="12" fillId="16" borderId="41" xfId="0" applyFont="1" applyFill="1" applyBorder="1" applyAlignment="1">
      <alignment horizontal="right"/>
    </xf>
    <xf numFmtId="0" fontId="12" fillId="16" borderId="96" xfId="0" applyFont="1" applyFill="1" applyBorder="1" applyAlignment="1">
      <alignment horizontal="right"/>
    </xf>
    <xf numFmtId="0" fontId="12" fillId="16" borderId="43" xfId="0" applyFont="1" applyFill="1" applyBorder="1" applyAlignment="1">
      <alignment horizontal="left"/>
    </xf>
    <xf numFmtId="0" fontId="12" fillId="16" borderId="27" xfId="0" applyFont="1" applyFill="1" applyBorder="1" applyAlignment="1">
      <alignment horizontal="center"/>
    </xf>
    <xf numFmtId="0" fontId="12" fillId="16" borderId="97" xfId="0" applyFont="1" applyFill="1" applyBorder="1" applyAlignment="1">
      <alignment horizontal="center"/>
    </xf>
    <xf numFmtId="0" fontId="12" fillId="16" borderId="97" xfId="0" applyFont="1" applyFill="1" applyBorder="1" applyAlignment="1">
      <alignment horizontal="right"/>
    </xf>
    <xf numFmtId="0" fontId="12" fillId="16" borderId="97" xfId="0" applyFont="1" applyFill="1" applyBorder="1" applyAlignment="1">
      <alignment horizontal="left"/>
    </xf>
    <xf numFmtId="0" fontId="12" fillId="16" borderId="28" xfId="0" applyFont="1" applyFill="1" applyBorder="1" applyAlignment="1">
      <alignment horizontal="left"/>
    </xf>
    <xf numFmtId="0" fontId="0" fillId="9" borderId="86" xfId="0" applyFill="1" applyBorder="1" applyAlignment="1" applyProtection="1">
      <alignment horizontal="center"/>
      <protection locked="0"/>
    </xf>
    <xf numFmtId="0" fontId="0" fillId="9" borderId="86" xfId="0" applyFill="1" applyBorder="1" applyAlignment="1" applyProtection="1">
      <alignment horizontal="right"/>
      <protection locked="0"/>
    </xf>
    <xf numFmtId="0" fontId="12" fillId="9" borderId="86" xfId="0" applyFont="1" applyFill="1" applyBorder="1" applyAlignment="1" applyProtection="1">
      <alignment horizontal="left"/>
      <protection locked="0"/>
    </xf>
    <xf numFmtId="0" fontId="12" fillId="9" borderId="52" xfId="0" applyFont="1" applyFill="1" applyBorder="1" applyAlignment="1" applyProtection="1">
      <alignment horizontal="left"/>
      <protection locked="0"/>
    </xf>
    <xf numFmtId="0" fontId="0" fillId="9" borderId="22" xfId="0" applyFill="1" applyBorder="1" applyProtection="1">
      <protection locked="0"/>
    </xf>
    <xf numFmtId="0" fontId="0" fillId="9" borderId="31" xfId="0" applyFill="1" applyBorder="1" applyProtection="1">
      <protection locked="0"/>
    </xf>
    <xf numFmtId="0" fontId="12" fillId="9" borderId="23" xfId="0" applyFont="1" applyFill="1" applyBorder="1" applyProtection="1">
      <protection locked="0"/>
    </xf>
    <xf numFmtId="0" fontId="0" fillId="9" borderId="24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right"/>
      <protection locked="0"/>
    </xf>
    <xf numFmtId="0" fontId="0" fillId="9" borderId="1" xfId="0" applyFill="1" applyBorder="1" applyAlignment="1" applyProtection="1">
      <alignment horizontal="left"/>
      <protection locked="0"/>
    </xf>
    <xf numFmtId="0" fontId="0" fillId="9" borderId="49" xfId="0" applyFill="1" applyBorder="1" applyAlignment="1" applyProtection="1">
      <alignment horizontal="left"/>
      <protection locked="0"/>
    </xf>
    <xf numFmtId="0" fontId="0" fillId="9" borderId="24" xfId="0" applyFill="1" applyBorder="1" applyProtection="1">
      <protection locked="0"/>
    </xf>
    <xf numFmtId="0" fontId="0" fillId="9" borderId="1" xfId="0" applyFill="1" applyBorder="1" applyProtection="1">
      <protection locked="0"/>
    </xf>
    <xf numFmtId="0" fontId="0" fillId="9" borderId="25" xfId="0" applyFill="1" applyBorder="1" applyProtection="1">
      <protection locked="0"/>
    </xf>
    <xf numFmtId="0" fontId="0" fillId="9" borderId="8" xfId="0" applyFill="1" applyBorder="1" applyAlignment="1" applyProtection="1">
      <alignment horizontal="center"/>
      <protection locked="0"/>
    </xf>
    <xf numFmtId="0" fontId="0" fillId="9" borderId="10" xfId="0" applyFill="1" applyBorder="1" applyAlignment="1" applyProtection="1">
      <alignment horizontal="center"/>
      <protection locked="0"/>
    </xf>
    <xf numFmtId="0" fontId="0" fillId="9" borderId="10" xfId="0" applyFill="1" applyBorder="1" applyAlignment="1" applyProtection="1">
      <alignment horizontal="right"/>
      <protection locked="0"/>
    </xf>
    <xf numFmtId="0" fontId="0" fillId="9" borderId="10" xfId="0" applyFill="1" applyBorder="1" applyAlignment="1" applyProtection="1">
      <alignment horizontal="left"/>
      <protection locked="0"/>
    </xf>
    <xf numFmtId="0" fontId="0" fillId="9" borderId="9" xfId="0" applyFill="1" applyBorder="1" applyAlignment="1" applyProtection="1">
      <alignment horizontal="left"/>
      <protection locked="0"/>
    </xf>
    <xf numFmtId="0" fontId="0" fillId="9" borderId="15" xfId="0" applyFill="1" applyBorder="1" applyAlignment="1" applyProtection="1">
      <alignment horizontal="center"/>
      <protection locked="0"/>
    </xf>
    <xf numFmtId="0" fontId="0" fillId="9" borderId="16" xfId="0" applyFill="1" applyBorder="1" applyAlignment="1" applyProtection="1">
      <alignment horizontal="center"/>
      <protection locked="0"/>
    </xf>
    <xf numFmtId="0" fontId="0" fillId="9" borderId="16" xfId="0" applyFill="1" applyBorder="1" applyAlignment="1" applyProtection="1">
      <alignment horizontal="right"/>
      <protection locked="0"/>
    </xf>
    <xf numFmtId="0" fontId="0" fillId="9" borderId="16" xfId="0" applyFill="1" applyBorder="1" applyAlignment="1" applyProtection="1">
      <alignment horizontal="left"/>
      <protection locked="0"/>
    </xf>
    <xf numFmtId="0" fontId="0" fillId="9" borderId="30" xfId="0" applyFill="1" applyBorder="1" applyAlignment="1" applyProtection="1">
      <alignment horizontal="left"/>
      <protection locked="0"/>
    </xf>
    <xf numFmtId="0" fontId="0" fillId="9" borderId="15" xfId="0" applyFill="1" applyBorder="1" applyProtection="1">
      <protection locked="0"/>
    </xf>
    <xf numFmtId="0" fontId="0" fillId="9" borderId="16" xfId="0" applyFill="1" applyBorder="1" applyProtection="1">
      <protection locked="0"/>
    </xf>
    <xf numFmtId="0" fontId="0" fillId="9" borderId="17" xfId="0" applyFill="1" applyBorder="1" applyProtection="1">
      <protection locked="0"/>
    </xf>
    <xf numFmtId="1" fontId="13" fillId="0" borderId="58" xfId="0" applyNumberFormat="1" applyFont="1" applyFill="1" applyBorder="1" applyAlignment="1" applyProtection="1"/>
    <xf numFmtId="0" fontId="21" fillId="14" borderId="77" xfId="0" applyFont="1" applyFill="1" applyBorder="1" applyAlignment="1" applyProtection="1">
      <alignment horizontal="center"/>
    </xf>
    <xf numFmtId="1" fontId="13" fillId="0" borderId="59" xfId="0" applyNumberFormat="1" applyFont="1" applyFill="1" applyBorder="1" applyAlignment="1" applyProtection="1"/>
    <xf numFmtId="1" fontId="13" fillId="0" borderId="62" xfId="0" applyNumberFormat="1" applyFont="1" applyFill="1" applyBorder="1" applyAlignment="1" applyProtection="1"/>
    <xf numFmtId="0" fontId="21" fillId="14" borderId="78" xfId="0" applyFont="1" applyFill="1" applyBorder="1" applyAlignment="1" applyProtection="1">
      <alignment horizontal="center"/>
    </xf>
    <xf numFmtId="1" fontId="13" fillId="0" borderId="63" xfId="0" applyNumberFormat="1" applyFont="1" applyFill="1" applyBorder="1" applyAlignment="1" applyProtection="1"/>
    <xf numFmtId="1" fontId="13" fillId="0" borderId="79" xfId="0" applyNumberFormat="1" applyFont="1" applyFill="1" applyBorder="1" applyAlignment="1" applyProtection="1"/>
    <xf numFmtId="0" fontId="21" fillId="14" borderId="80" xfId="0" applyFont="1" applyFill="1" applyBorder="1" applyAlignment="1" applyProtection="1">
      <alignment horizontal="center"/>
    </xf>
    <xf numFmtId="1" fontId="13" fillId="0" borderId="81" xfId="0" applyNumberFormat="1" applyFont="1" applyFill="1" applyBorder="1" applyAlignment="1" applyProtection="1"/>
    <xf numFmtId="0" fontId="12" fillId="9" borderId="24" xfId="0" applyFont="1" applyFill="1" applyBorder="1" applyAlignment="1" applyProtection="1">
      <alignment horizontal="center"/>
      <protection locked="0"/>
    </xf>
    <xf numFmtId="1" fontId="13" fillId="15" borderId="88" xfId="0" applyNumberFormat="1" applyFont="1" applyFill="1" applyBorder="1" applyAlignment="1" applyProtection="1">
      <protection locked="0"/>
    </xf>
    <xf numFmtId="1" fontId="13" fillId="15" borderId="62" xfId="0" applyNumberFormat="1" applyFont="1" applyFill="1" applyBorder="1" applyAlignment="1" applyProtection="1">
      <protection locked="0"/>
    </xf>
    <xf numFmtId="1" fontId="13" fillId="15" borderId="79" xfId="0" applyNumberFormat="1" applyFont="1" applyFill="1" applyBorder="1" applyAlignment="1" applyProtection="1">
      <protection locked="0"/>
    </xf>
    <xf numFmtId="1" fontId="13" fillId="15" borderId="91" xfId="0" applyNumberFormat="1" applyFont="1" applyFill="1" applyBorder="1" applyAlignment="1" applyProtection="1">
      <protection locked="0"/>
    </xf>
    <xf numFmtId="1" fontId="13" fillId="15" borderId="63" xfId="0" applyNumberFormat="1" applyFont="1" applyFill="1" applyBorder="1" applyAlignment="1" applyProtection="1">
      <protection locked="0"/>
    </xf>
    <xf numFmtId="1" fontId="13" fillId="15" borderId="81" xfId="0" applyNumberFormat="1" applyFont="1" applyFill="1" applyBorder="1" applyAlignment="1" applyProtection="1">
      <protection locked="0"/>
    </xf>
    <xf numFmtId="1" fontId="13" fillId="15" borderId="58" xfId="0" applyNumberFormat="1" applyFont="1" applyFill="1" applyBorder="1" applyAlignment="1" applyProtection="1">
      <protection locked="0"/>
    </xf>
    <xf numFmtId="1" fontId="13" fillId="15" borderId="59" xfId="0" applyNumberFormat="1" applyFont="1" applyFill="1" applyBorder="1" applyAlignment="1" applyProtection="1">
      <protection locked="0"/>
    </xf>
    <xf numFmtId="2" fontId="13" fillId="15" borderId="92" xfId="0" applyNumberFormat="1" applyFont="1" applyFill="1" applyBorder="1" applyProtection="1">
      <protection locked="0"/>
    </xf>
    <xf numFmtId="2" fontId="13" fillId="15" borderId="90" xfId="0" applyNumberFormat="1" applyFont="1" applyFill="1" applyBorder="1" applyProtection="1">
      <protection locked="0"/>
    </xf>
    <xf numFmtId="2" fontId="13" fillId="15" borderId="64" xfId="0" applyNumberFormat="1" applyFont="1" applyFill="1" applyBorder="1" applyProtection="1">
      <protection locked="0"/>
    </xf>
    <xf numFmtId="2" fontId="13" fillId="15" borderId="61" xfId="0" applyNumberFormat="1" applyFont="1" applyFill="1" applyBorder="1" applyProtection="1">
      <protection locked="0"/>
    </xf>
    <xf numFmtId="2" fontId="13" fillId="15" borderId="65" xfId="0" applyNumberFormat="1" applyFont="1" applyFill="1" applyBorder="1" applyProtection="1">
      <protection locked="0"/>
    </xf>
    <xf numFmtId="2" fontId="13" fillId="15" borderId="66" xfId="0" applyNumberFormat="1" applyFont="1" applyFill="1" applyBorder="1" applyProtection="1">
      <protection locked="0"/>
    </xf>
    <xf numFmtId="2" fontId="13" fillId="15" borderId="67" xfId="0" applyNumberFormat="1" applyFont="1" applyFill="1" applyBorder="1" applyProtection="1">
      <protection locked="0"/>
    </xf>
    <xf numFmtId="2" fontId="13" fillId="15" borderId="68" xfId="0" applyNumberFormat="1" applyFont="1" applyFill="1" applyBorder="1" applyProtection="1">
      <protection locked="0"/>
    </xf>
    <xf numFmtId="2" fontId="13" fillId="15" borderId="69" xfId="0" applyNumberFormat="1" applyFont="1" applyFill="1" applyBorder="1" applyProtection="1">
      <protection locked="0"/>
    </xf>
    <xf numFmtId="2" fontId="13" fillId="15" borderId="71" xfId="0" applyNumberFormat="1" applyFont="1" applyFill="1" applyBorder="1" applyProtection="1">
      <protection locked="0"/>
    </xf>
    <xf numFmtId="2" fontId="13" fillId="15" borderId="70" xfId="0" applyNumberFormat="1" applyFont="1" applyFill="1" applyBorder="1" applyProtection="1">
      <protection locked="0"/>
    </xf>
    <xf numFmtId="2" fontId="13" fillId="15" borderId="92" xfId="0" applyNumberFormat="1" applyFont="1" applyFill="1" applyBorder="1" applyAlignment="1" applyProtection="1">
      <protection locked="0"/>
    </xf>
    <xf numFmtId="2" fontId="13" fillId="15" borderId="64" xfId="0" applyNumberFormat="1" applyFont="1" applyFill="1" applyBorder="1" applyAlignment="1" applyProtection="1">
      <protection locked="0"/>
    </xf>
    <xf numFmtId="2" fontId="13" fillId="15" borderId="71" xfId="0" applyNumberFormat="1" applyFont="1" applyFill="1" applyBorder="1" applyAlignment="1" applyProtection="1">
      <protection locked="0"/>
    </xf>
    <xf numFmtId="2" fontId="13" fillId="15" borderId="60" xfId="0" applyNumberFormat="1" applyFont="1" applyFill="1" applyBorder="1" applyProtection="1">
      <protection locked="0"/>
    </xf>
    <xf numFmtId="2" fontId="13" fillId="15" borderId="57" xfId="0" applyNumberFormat="1" applyFont="1" applyFill="1" applyBorder="1" applyProtection="1">
      <protection locked="0"/>
    </xf>
    <xf numFmtId="2" fontId="13" fillId="15" borderId="60" xfId="0" applyNumberFormat="1" applyFont="1" applyFill="1" applyBorder="1" applyAlignment="1" applyProtection="1">
      <protection locked="0"/>
    </xf>
    <xf numFmtId="2" fontId="12" fillId="15" borderId="61" xfId="0" applyNumberFormat="1" applyFont="1" applyFill="1" applyBorder="1" applyProtection="1">
      <protection locked="0"/>
    </xf>
    <xf numFmtId="169" fontId="4" fillId="12" borderId="60" xfId="0" applyNumberFormat="1" applyFont="1" applyFill="1" applyBorder="1" applyAlignment="1" applyProtection="1">
      <alignment horizontal="center"/>
    </xf>
    <xf numFmtId="169" fontId="4" fillId="12" borderId="64" xfId="0" applyNumberFormat="1" applyFont="1" applyFill="1" applyBorder="1" applyAlignment="1" applyProtection="1">
      <alignment horizontal="center"/>
    </xf>
    <xf numFmtId="164" fontId="23" fillId="12" borderId="72" xfId="0" applyNumberFormat="1" applyFont="1" applyFill="1" applyBorder="1" applyAlignment="1" applyProtection="1"/>
    <xf numFmtId="164" fontId="23" fillId="12" borderId="72" xfId="0" applyNumberFormat="1" applyFont="1" applyFill="1" applyBorder="1" applyProtection="1"/>
    <xf numFmtId="164" fontId="23" fillId="12" borderId="57" xfId="0" applyNumberFormat="1" applyFont="1" applyFill="1" applyBorder="1" applyProtection="1"/>
    <xf numFmtId="2" fontId="23" fillId="12" borderId="75" xfId="0" applyNumberFormat="1" applyFont="1" applyFill="1" applyBorder="1" applyProtection="1"/>
    <xf numFmtId="164" fontId="23" fillId="12" borderId="73" xfId="0" applyNumberFormat="1" applyFont="1" applyFill="1" applyBorder="1" applyAlignment="1" applyProtection="1"/>
    <xf numFmtId="164" fontId="23" fillId="12" borderId="73" xfId="0" applyNumberFormat="1" applyFont="1" applyFill="1" applyBorder="1" applyProtection="1"/>
    <xf numFmtId="164" fontId="23" fillId="12" borderId="61" xfId="0" applyNumberFormat="1" applyFont="1" applyFill="1" applyBorder="1" applyProtection="1"/>
    <xf numFmtId="2" fontId="23" fillId="12" borderId="76" xfId="0" applyNumberFormat="1" applyFont="1" applyFill="1" applyBorder="1" applyProtection="1"/>
    <xf numFmtId="2" fontId="12" fillId="0" borderId="60" xfId="0" applyNumberFormat="1" applyFont="1" applyFill="1" applyBorder="1" applyProtection="1"/>
    <xf numFmtId="2" fontId="12" fillId="0" borderId="57" xfId="0" applyNumberFormat="1" applyFont="1" applyFill="1" applyBorder="1" applyProtection="1"/>
    <xf numFmtId="2" fontId="12" fillId="0" borderId="64" xfId="0" applyNumberFormat="1" applyFont="1" applyFill="1" applyBorder="1" applyProtection="1"/>
    <xf numFmtId="2" fontId="12" fillId="0" borderId="61" xfId="0" applyNumberFormat="1" applyFont="1" applyFill="1" applyBorder="1" applyProtection="1"/>
    <xf numFmtId="2" fontId="12" fillId="0" borderId="65" xfId="0" applyNumberFormat="1" applyFont="1" applyFill="1" applyBorder="1" applyProtection="1"/>
    <xf numFmtId="2" fontId="12" fillId="0" borderId="66" xfId="0" applyNumberFormat="1" applyFont="1" applyFill="1" applyBorder="1" applyProtection="1"/>
    <xf numFmtId="2" fontId="12" fillId="0" borderId="67" xfId="0" applyNumberFormat="1" applyFont="1" applyFill="1" applyBorder="1" applyProtection="1"/>
    <xf numFmtId="2" fontId="12" fillId="0" borderId="68" xfId="0" applyNumberFormat="1" applyFont="1" applyFill="1" applyBorder="1" applyProtection="1"/>
    <xf numFmtId="2" fontId="12" fillId="0" borderId="69" xfId="0" applyNumberFormat="1" applyFont="1" applyFill="1" applyBorder="1" applyProtection="1"/>
    <xf numFmtId="2" fontId="12" fillId="0" borderId="60" xfId="0" applyNumberFormat="1" applyFont="1" applyFill="1" applyBorder="1" applyAlignment="1" applyProtection="1"/>
    <xf numFmtId="2" fontId="12" fillId="0" borderId="64" xfId="0" applyNumberFormat="1" applyFont="1" applyFill="1" applyBorder="1" applyAlignment="1" applyProtection="1"/>
    <xf numFmtId="0" fontId="13" fillId="0" borderId="62" xfId="0" applyFont="1" applyFill="1" applyBorder="1" applyAlignment="1" applyProtection="1"/>
    <xf numFmtId="0" fontId="4" fillId="0" borderId="61" xfId="0" applyFont="1" applyFill="1" applyBorder="1" applyAlignment="1" applyProtection="1">
      <alignment horizontal="center"/>
    </xf>
    <xf numFmtId="0" fontId="13" fillId="0" borderId="64" xfId="0" applyFont="1" applyFill="1" applyBorder="1" applyAlignment="1" applyProtection="1"/>
    <xf numFmtId="0" fontId="13" fillId="0" borderId="61" xfId="0" applyFont="1" applyFill="1" applyBorder="1" applyAlignment="1" applyProtection="1">
      <alignment horizontal="center"/>
    </xf>
    <xf numFmtId="165" fontId="12" fillId="0" borderId="61" xfId="0" applyNumberFormat="1" applyFont="1" applyFill="1" applyBorder="1" applyAlignment="1" applyProtection="1">
      <alignment horizontal="center"/>
    </xf>
    <xf numFmtId="0" fontId="13" fillId="23" borderId="62" xfId="0" applyFont="1" applyFill="1" applyBorder="1" applyAlignment="1" applyProtection="1"/>
    <xf numFmtId="0" fontId="4" fillId="23" borderId="61" xfId="0" applyFont="1" applyFill="1" applyBorder="1" applyAlignment="1" applyProtection="1">
      <alignment horizontal="center"/>
    </xf>
    <xf numFmtId="0" fontId="13" fillId="23" borderId="64" xfId="0" applyFont="1" applyFill="1" applyBorder="1" applyAlignment="1" applyProtection="1"/>
    <xf numFmtId="0" fontId="13" fillId="23" borderId="61" xfId="0" applyFont="1" applyFill="1" applyBorder="1" applyAlignment="1" applyProtection="1">
      <alignment horizontal="center"/>
    </xf>
    <xf numFmtId="165" fontId="12" fillId="23" borderId="61" xfId="0" applyNumberFormat="1" applyFont="1" applyFill="1" applyBorder="1" applyAlignment="1" applyProtection="1">
      <alignment horizontal="center"/>
    </xf>
    <xf numFmtId="1" fontId="12" fillId="23" borderId="62" xfId="0" applyNumberFormat="1" applyFont="1" applyFill="1" applyBorder="1" applyAlignment="1" applyProtection="1"/>
    <xf numFmtId="0" fontId="21" fillId="23" borderId="78" xfId="0" applyFont="1" applyFill="1" applyBorder="1" applyAlignment="1" applyProtection="1">
      <alignment horizontal="center"/>
    </xf>
    <xf numFmtId="1" fontId="12" fillId="23" borderId="63" xfId="0" applyNumberFormat="1" applyFont="1" applyFill="1" applyBorder="1" applyAlignment="1" applyProtection="1"/>
    <xf numFmtId="2" fontId="12" fillId="23" borderId="64" xfId="0" applyNumberFormat="1" applyFont="1" applyFill="1" applyBorder="1" applyProtection="1"/>
    <xf numFmtId="2" fontId="12" fillId="23" borderId="61" xfId="0" applyNumberFormat="1" applyFont="1" applyFill="1" applyBorder="1" applyProtection="1"/>
    <xf numFmtId="164" fontId="23" fillId="23" borderId="73" xfId="0" applyNumberFormat="1" applyFont="1" applyFill="1" applyBorder="1" applyAlignment="1" applyProtection="1"/>
    <xf numFmtId="2" fontId="12" fillId="23" borderId="64" xfId="0" applyNumberFormat="1" applyFont="1" applyFill="1" applyBorder="1" applyAlignment="1" applyProtection="1"/>
    <xf numFmtId="164" fontId="23" fillId="23" borderId="73" xfId="0" applyNumberFormat="1" applyFont="1" applyFill="1" applyBorder="1" applyProtection="1"/>
    <xf numFmtId="164" fontId="23" fillId="23" borderId="61" xfId="0" applyNumberFormat="1" applyFont="1" applyFill="1" applyBorder="1" applyProtection="1"/>
    <xf numFmtId="2" fontId="23" fillId="23" borderId="76" xfId="0" applyNumberFormat="1" applyFont="1" applyFill="1" applyBorder="1" applyProtection="1"/>
    <xf numFmtId="169" fontId="4" fillId="23" borderId="64" xfId="0" applyNumberFormat="1" applyFont="1" applyFill="1" applyBorder="1" applyAlignment="1" applyProtection="1">
      <alignment horizontal="center"/>
    </xf>
    <xf numFmtId="1" fontId="4" fillId="23" borderId="84" xfId="0" applyNumberFormat="1" applyFont="1" applyFill="1" applyBorder="1" applyAlignment="1" applyProtection="1">
      <alignment horizontal="center"/>
    </xf>
    <xf numFmtId="2" fontId="12" fillId="23" borderId="65" xfId="0" applyNumberFormat="1" applyFont="1" applyFill="1" applyBorder="1" applyProtection="1"/>
    <xf numFmtId="2" fontId="12" fillId="23" borderId="68" xfId="0" applyNumberFormat="1" applyFont="1" applyFill="1" applyBorder="1" applyProtection="1"/>
    <xf numFmtId="2" fontId="12" fillId="23" borderId="69" xfId="0" applyNumberFormat="1" applyFont="1" applyFill="1" applyBorder="1" applyProtection="1"/>
    <xf numFmtId="2" fontId="12" fillId="23" borderId="66" xfId="0" applyNumberFormat="1" applyFont="1" applyFill="1" applyBorder="1" applyProtection="1"/>
    <xf numFmtId="2" fontId="12" fillId="23" borderId="67" xfId="0" applyNumberFormat="1" applyFont="1" applyFill="1" applyBorder="1" applyProtection="1"/>
    <xf numFmtId="2" fontId="12" fillId="23" borderId="70" xfId="0" applyNumberFormat="1" applyFont="1" applyFill="1" applyBorder="1" applyProtection="1"/>
    <xf numFmtId="0" fontId="13" fillId="0" borderId="88" xfId="0" applyFont="1" applyFill="1" applyBorder="1" applyAlignment="1" applyProtection="1"/>
    <xf numFmtId="0" fontId="4" fillId="0" borderId="57" xfId="0" applyFont="1" applyFill="1" applyBorder="1" applyAlignment="1" applyProtection="1">
      <alignment horizontal="center"/>
    </xf>
    <xf numFmtId="0" fontId="13" fillId="0" borderId="60" xfId="0" applyFont="1" applyFill="1" applyBorder="1" applyAlignment="1" applyProtection="1"/>
    <xf numFmtId="0" fontId="13" fillId="0" borderId="57" xfId="0" applyFont="1" applyFill="1" applyBorder="1" applyAlignment="1" applyProtection="1">
      <alignment horizontal="center"/>
    </xf>
    <xf numFmtId="165" fontId="12" fillId="0" borderId="57" xfId="0" applyNumberFormat="1" applyFont="1" applyFill="1" applyBorder="1" applyAlignment="1" applyProtection="1">
      <alignment horizontal="center"/>
    </xf>
    <xf numFmtId="0" fontId="12" fillId="0" borderId="0" xfId="0" quotePrefix="1" applyFont="1"/>
    <xf numFmtId="0" fontId="13" fillId="22" borderId="62" xfId="0" applyFont="1" applyFill="1" applyBorder="1" applyAlignment="1" applyProtection="1"/>
    <xf numFmtId="0" fontId="4" fillId="22" borderId="61" xfId="0" applyFont="1" applyFill="1" applyBorder="1" applyAlignment="1" applyProtection="1">
      <alignment horizontal="center"/>
    </xf>
    <xf numFmtId="0" fontId="13" fillId="22" borderId="64" xfId="0" applyFont="1" applyFill="1" applyBorder="1" applyAlignment="1" applyProtection="1"/>
    <xf numFmtId="0" fontId="13" fillId="22" borderId="61" xfId="0" applyFont="1" applyFill="1" applyBorder="1" applyAlignment="1" applyProtection="1">
      <alignment horizontal="center"/>
    </xf>
    <xf numFmtId="165" fontId="12" fillId="22" borderId="61" xfId="0" applyNumberFormat="1" applyFont="1" applyFill="1" applyBorder="1" applyAlignment="1" applyProtection="1">
      <alignment horizontal="center"/>
    </xf>
    <xf numFmtId="1" fontId="12" fillId="22" borderId="62" xfId="0" applyNumberFormat="1" applyFont="1" applyFill="1" applyBorder="1" applyAlignment="1" applyProtection="1"/>
    <xf numFmtId="0" fontId="21" fillId="22" borderId="78" xfId="0" applyFont="1" applyFill="1" applyBorder="1" applyAlignment="1" applyProtection="1">
      <alignment horizontal="center"/>
    </xf>
    <xf numFmtId="1" fontId="12" fillId="22" borderId="63" xfId="0" applyNumberFormat="1" applyFont="1" applyFill="1" applyBorder="1" applyAlignment="1" applyProtection="1"/>
    <xf numFmtId="2" fontId="12" fillId="22" borderId="64" xfId="0" applyNumberFormat="1" applyFont="1" applyFill="1" applyBorder="1" applyProtection="1"/>
    <xf numFmtId="2" fontId="12" fillId="22" borderId="61" xfId="0" applyNumberFormat="1" applyFont="1" applyFill="1" applyBorder="1" applyProtection="1"/>
    <xf numFmtId="164" fontId="23" fillId="22" borderId="73" xfId="0" applyNumberFormat="1" applyFont="1" applyFill="1" applyBorder="1" applyAlignment="1" applyProtection="1"/>
    <xf numFmtId="2" fontId="12" fillId="22" borderId="64" xfId="0" applyNumberFormat="1" applyFont="1" applyFill="1" applyBorder="1" applyAlignment="1" applyProtection="1"/>
    <xf numFmtId="164" fontId="23" fillId="22" borderId="73" xfId="0" applyNumberFormat="1" applyFont="1" applyFill="1" applyBorder="1" applyProtection="1"/>
    <xf numFmtId="164" fontId="23" fillId="22" borderId="61" xfId="0" applyNumberFormat="1" applyFont="1" applyFill="1" applyBorder="1" applyProtection="1"/>
    <xf numFmtId="2" fontId="23" fillId="22" borderId="76" xfId="0" applyNumberFormat="1" applyFont="1" applyFill="1" applyBorder="1" applyProtection="1"/>
    <xf numFmtId="169" fontId="4" fillId="22" borderId="64" xfId="0" applyNumberFormat="1" applyFont="1" applyFill="1" applyBorder="1" applyAlignment="1" applyProtection="1">
      <alignment horizontal="center"/>
    </xf>
    <xf numFmtId="1" fontId="4" fillId="22" borderId="84" xfId="0" applyNumberFormat="1" applyFont="1" applyFill="1" applyBorder="1" applyAlignment="1" applyProtection="1">
      <alignment horizontal="center"/>
    </xf>
    <xf numFmtId="2" fontId="12" fillId="22" borderId="65" xfId="0" applyNumberFormat="1" applyFont="1" applyFill="1" applyBorder="1" applyProtection="1"/>
    <xf numFmtId="2" fontId="12" fillId="22" borderId="68" xfId="0" applyNumberFormat="1" applyFont="1" applyFill="1" applyBorder="1" applyProtection="1"/>
    <xf numFmtId="2" fontId="12" fillId="22" borderId="69" xfId="0" applyNumberFormat="1" applyFont="1" applyFill="1" applyBorder="1" applyProtection="1"/>
    <xf numFmtId="2" fontId="12" fillId="22" borderId="66" xfId="0" applyNumberFormat="1" applyFont="1" applyFill="1" applyBorder="1" applyProtection="1"/>
    <xf numFmtId="2" fontId="12" fillId="22" borderId="67" xfId="0" applyNumberFormat="1" applyFont="1" applyFill="1" applyBorder="1" applyProtection="1"/>
    <xf numFmtId="0" fontId="13" fillId="22" borderId="79" xfId="0" applyFont="1" applyFill="1" applyBorder="1" applyAlignment="1" applyProtection="1"/>
    <xf numFmtId="0" fontId="4" fillId="22" borderId="70" xfId="0" applyFont="1" applyFill="1" applyBorder="1" applyAlignment="1" applyProtection="1">
      <alignment horizontal="center"/>
    </xf>
    <xf numFmtId="0" fontId="13" fillId="22" borderId="71" xfId="0" applyFont="1" applyFill="1" applyBorder="1" applyAlignment="1" applyProtection="1"/>
    <xf numFmtId="0" fontId="13" fillId="22" borderId="70" xfId="0" applyFont="1" applyFill="1" applyBorder="1" applyAlignment="1" applyProtection="1">
      <alignment horizontal="center"/>
    </xf>
    <xf numFmtId="165" fontId="12" fillId="22" borderId="70" xfId="0" applyNumberFormat="1" applyFont="1" applyFill="1" applyBorder="1" applyAlignment="1" applyProtection="1">
      <alignment horizontal="center"/>
    </xf>
    <xf numFmtId="1" fontId="12" fillId="22" borderId="79" xfId="0" applyNumberFormat="1" applyFont="1" applyFill="1" applyBorder="1" applyAlignment="1" applyProtection="1"/>
    <xf numFmtId="0" fontId="21" fillId="22" borderId="80" xfId="0" applyFont="1" applyFill="1" applyBorder="1" applyAlignment="1" applyProtection="1">
      <alignment horizontal="center"/>
    </xf>
    <xf numFmtId="1" fontId="12" fillId="22" borderId="81" xfId="0" applyNumberFormat="1" applyFont="1" applyFill="1" applyBorder="1" applyAlignment="1" applyProtection="1"/>
    <xf numFmtId="2" fontId="12" fillId="22" borderId="71" xfId="0" applyNumberFormat="1" applyFont="1" applyFill="1" applyBorder="1" applyProtection="1"/>
    <xf numFmtId="2" fontId="12" fillId="22" borderId="70" xfId="0" applyNumberFormat="1" applyFont="1" applyFill="1" applyBorder="1" applyProtection="1"/>
    <xf numFmtId="164" fontId="23" fillId="22" borderId="74" xfId="0" applyNumberFormat="1" applyFont="1" applyFill="1" applyBorder="1" applyAlignment="1" applyProtection="1"/>
    <xf numFmtId="2" fontId="12" fillId="22" borderId="71" xfId="0" applyNumberFormat="1" applyFont="1" applyFill="1" applyBorder="1" applyAlignment="1" applyProtection="1"/>
    <xf numFmtId="164" fontId="23" fillId="22" borderId="74" xfId="0" applyNumberFormat="1" applyFont="1" applyFill="1" applyBorder="1" applyProtection="1"/>
    <xf numFmtId="164" fontId="23" fillId="22" borderId="70" xfId="0" applyNumberFormat="1" applyFont="1" applyFill="1" applyBorder="1" applyProtection="1"/>
    <xf numFmtId="2" fontId="23" fillId="22" borderId="82" xfId="0" applyNumberFormat="1" applyFont="1" applyFill="1" applyBorder="1" applyProtection="1"/>
    <xf numFmtId="169" fontId="4" fillId="22" borderId="71" xfId="0" applyNumberFormat="1" applyFont="1" applyFill="1" applyBorder="1" applyAlignment="1" applyProtection="1">
      <alignment horizontal="center"/>
    </xf>
    <xf numFmtId="1" fontId="4" fillId="22" borderId="85" xfId="0" applyNumberFormat="1" applyFont="1" applyFill="1" applyBorder="1" applyAlignment="1" applyProtection="1">
      <alignment horizontal="center"/>
    </xf>
    <xf numFmtId="0" fontId="24" fillId="12" borderId="60" xfId="0" applyFont="1" applyFill="1" applyBorder="1" applyAlignment="1" applyProtection="1">
      <alignment horizontal="center"/>
    </xf>
    <xf numFmtId="2" fontId="24" fillId="12" borderId="57" xfId="0" applyNumberFormat="1" applyFont="1" applyFill="1" applyBorder="1" applyAlignment="1" applyProtection="1">
      <alignment horizontal="center"/>
    </xf>
    <xf numFmtId="0" fontId="24" fillId="22" borderId="64" xfId="0" applyFont="1" applyFill="1" applyBorder="1" applyAlignment="1" applyProtection="1">
      <alignment horizontal="center"/>
    </xf>
    <xf numFmtId="2" fontId="24" fillId="22" borderId="61" xfId="0" applyNumberFormat="1" applyFont="1" applyFill="1" applyBorder="1" applyAlignment="1" applyProtection="1">
      <alignment horizontal="center"/>
    </xf>
    <xf numFmtId="0" fontId="24" fillId="12" borderId="64" xfId="0" applyFont="1" applyFill="1" applyBorder="1" applyAlignment="1" applyProtection="1">
      <alignment horizontal="center"/>
    </xf>
    <xf numFmtId="2" fontId="24" fillId="12" borderId="61" xfId="0" applyNumberFormat="1" applyFont="1" applyFill="1" applyBorder="1" applyAlignment="1" applyProtection="1">
      <alignment horizontal="center"/>
    </xf>
    <xf numFmtId="0" fontId="24" fillId="22" borderId="71" xfId="0" applyFont="1" applyFill="1" applyBorder="1" applyAlignment="1" applyProtection="1">
      <alignment horizontal="center"/>
    </xf>
    <xf numFmtId="2" fontId="24" fillId="22" borderId="70" xfId="0" applyNumberFormat="1" applyFont="1" applyFill="1" applyBorder="1" applyAlignment="1" applyProtection="1">
      <alignment horizontal="center"/>
    </xf>
    <xf numFmtId="0" fontId="24" fillId="23" borderId="64" xfId="0" applyFont="1" applyFill="1" applyBorder="1" applyAlignment="1" applyProtection="1">
      <alignment horizontal="center"/>
    </xf>
    <xf numFmtId="2" fontId="24" fillId="23" borderId="61" xfId="0" applyNumberFormat="1" applyFont="1" applyFill="1" applyBorder="1" applyAlignment="1" applyProtection="1">
      <alignment horizontal="center"/>
    </xf>
    <xf numFmtId="164" fontId="12" fillId="0" borderId="90" xfId="0" applyNumberFormat="1" applyFont="1" applyFill="1" applyBorder="1" applyAlignment="1" applyProtection="1">
      <alignment horizontal="center"/>
    </xf>
    <xf numFmtId="164" fontId="12" fillId="23" borderId="61" xfId="0" applyNumberFormat="1" applyFont="1" applyFill="1" applyBorder="1" applyAlignment="1" applyProtection="1">
      <alignment horizontal="center"/>
    </xf>
    <xf numFmtId="164" fontId="12" fillId="0" borderId="61" xfId="0" applyNumberFormat="1" applyFont="1" applyFill="1" applyBorder="1" applyAlignment="1" applyProtection="1">
      <alignment horizontal="center"/>
    </xf>
    <xf numFmtId="164" fontId="12" fillId="22" borderId="61" xfId="0" applyNumberFormat="1" applyFont="1" applyFill="1" applyBorder="1" applyAlignment="1" applyProtection="1">
      <alignment horizontal="center"/>
    </xf>
    <xf numFmtId="164" fontId="12" fillId="22" borderId="70" xfId="0" applyNumberFormat="1" applyFont="1" applyFill="1" applyBorder="1" applyAlignment="1" applyProtection="1">
      <alignment horizontal="center"/>
    </xf>
    <xf numFmtId="1" fontId="12" fillId="20" borderId="58" xfId="0" applyNumberFormat="1" applyFont="1" applyFill="1" applyBorder="1" applyAlignment="1" applyProtection="1"/>
    <xf numFmtId="0" fontId="21" fillId="20" borderId="77" xfId="0" applyFont="1" applyFill="1" applyBorder="1" applyAlignment="1" applyProtection="1">
      <alignment horizontal="center"/>
    </xf>
    <xf numFmtId="1" fontId="12" fillId="20" borderId="59" xfId="0" applyNumberFormat="1" applyFont="1" applyFill="1" applyBorder="1" applyAlignment="1" applyProtection="1"/>
    <xf numFmtId="1" fontId="12" fillId="20" borderId="62" xfId="0" applyNumberFormat="1" applyFont="1" applyFill="1" applyBorder="1" applyAlignment="1" applyProtection="1"/>
    <xf numFmtId="0" fontId="21" fillId="20" borderId="78" xfId="0" applyFont="1" applyFill="1" applyBorder="1" applyAlignment="1" applyProtection="1">
      <alignment horizontal="center"/>
    </xf>
    <xf numFmtId="1" fontId="12" fillId="20" borderId="63" xfId="0" applyNumberFormat="1" applyFont="1" applyFill="1" applyBorder="1" applyAlignment="1" applyProtection="1"/>
    <xf numFmtId="169" fontId="0" fillId="0" borderId="0" xfId="0" applyNumberFormat="1"/>
    <xf numFmtId="2" fontId="25" fillId="0" borderId="0" xfId="0" applyNumberFormat="1" applyFont="1"/>
    <xf numFmtId="169" fontId="27" fillId="0" borderId="0" xfId="0" applyNumberFormat="1" applyFont="1" applyAlignment="1">
      <alignment horizontal="right"/>
    </xf>
    <xf numFmtId="169" fontId="29" fillId="0" borderId="0" xfId="0" applyNumberFormat="1" applyFont="1" applyAlignment="1">
      <alignment horizontal="right"/>
    </xf>
    <xf numFmtId="0" fontId="15" fillId="15" borderId="1" xfId="0" applyFont="1" applyFill="1" applyBorder="1" applyProtection="1">
      <protection locked="0"/>
    </xf>
    <xf numFmtId="0" fontId="13" fillId="0" borderId="58" xfId="0" applyFont="1" applyFill="1" applyBorder="1" applyAlignment="1" applyProtection="1"/>
    <xf numFmtId="164" fontId="12" fillId="0" borderId="57" xfId="0" applyNumberFormat="1" applyFont="1" applyFill="1" applyBorder="1" applyAlignment="1" applyProtection="1">
      <alignment horizontal="center"/>
    </xf>
    <xf numFmtId="2" fontId="12" fillId="22" borderId="98" xfId="0" applyNumberFormat="1" applyFont="1" applyFill="1" applyBorder="1" applyProtection="1"/>
    <xf numFmtId="2" fontId="12" fillId="22" borderId="99" xfId="0" applyNumberFormat="1" applyFont="1" applyFill="1" applyBorder="1" applyProtection="1"/>
    <xf numFmtId="0" fontId="0" fillId="0" borderId="45" xfId="0" applyBorder="1"/>
    <xf numFmtId="0" fontId="0" fillId="0" borderId="87" xfId="0" applyBorder="1"/>
    <xf numFmtId="0" fontId="0" fillId="0" borderId="47" xfId="0" applyBorder="1"/>
    <xf numFmtId="2" fontId="12" fillId="0" borderId="70" xfId="0" applyNumberFormat="1" applyFont="1" applyFill="1" applyBorder="1" applyProtection="1"/>
    <xf numFmtId="0" fontId="4" fillId="13" borderId="45" xfId="0" applyFont="1" applyFill="1" applyBorder="1" applyAlignment="1" applyProtection="1"/>
    <xf numFmtId="0" fontId="4" fillId="13" borderId="19" xfId="0" applyFont="1" applyFill="1" applyBorder="1" applyAlignment="1"/>
    <xf numFmtId="0" fontId="4" fillId="13" borderId="19" xfId="0" applyFont="1" applyFill="1" applyBorder="1" applyAlignment="1">
      <alignment horizontal="center"/>
    </xf>
    <xf numFmtId="0" fontId="4" fillId="13" borderId="46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2" fillId="9" borderId="26" xfId="0" applyFont="1" applyFill="1" applyBorder="1" applyAlignment="1" applyProtection="1">
      <alignment horizontal="center"/>
      <protection locked="0"/>
    </xf>
    <xf numFmtId="0" fontId="12" fillId="9" borderId="86" xfId="0" quotePrefix="1" applyFont="1" applyFill="1" applyBorder="1" applyAlignment="1" applyProtection="1">
      <alignment horizontal="left"/>
      <protection locked="0"/>
    </xf>
    <xf numFmtId="0" fontId="0" fillId="0" borderId="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15" xfId="0" applyBorder="1"/>
    <xf numFmtId="0" fontId="0" fillId="0" borderId="17" xfId="0" applyBorder="1"/>
    <xf numFmtId="0" fontId="0" fillId="0" borderId="31" xfId="0" applyBorder="1"/>
    <xf numFmtId="0" fontId="0" fillId="0" borderId="16" xfId="0" applyBorder="1"/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2" fillId="10" borderId="15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0" fontId="2" fillId="10" borderId="17" xfId="0" applyFont="1" applyFill="1" applyBorder="1" applyAlignment="1">
      <alignment horizontal="center"/>
    </xf>
    <xf numFmtId="0" fontId="30" fillId="0" borderId="86" xfId="0" applyFont="1" applyBorder="1" applyAlignment="1">
      <alignment horizontal="center" vertical="center"/>
    </xf>
    <xf numFmtId="0" fontId="30" fillId="0" borderId="86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0" fontId="2" fillId="10" borderId="16" xfId="0" applyFont="1" applyFill="1" applyBorder="1"/>
    <xf numFmtId="0" fontId="2" fillId="10" borderId="17" xfId="0" applyFont="1" applyFill="1" applyBorder="1"/>
    <xf numFmtId="0" fontId="4" fillId="23" borderId="97" xfId="0" applyFont="1" applyFill="1" applyBorder="1" applyAlignment="1" applyProtection="1">
      <alignment horizontal="center"/>
    </xf>
    <xf numFmtId="0" fontId="13" fillId="23" borderId="27" xfId="0" applyFont="1" applyFill="1" applyBorder="1" applyAlignment="1" applyProtection="1"/>
    <xf numFmtId="0" fontId="13" fillId="23" borderId="97" xfId="0" applyFont="1" applyFill="1" applyBorder="1" applyAlignment="1" applyProtection="1">
      <alignment horizontal="center"/>
    </xf>
    <xf numFmtId="164" fontId="12" fillId="23" borderId="100" xfId="0" applyNumberFormat="1" applyFont="1" applyFill="1" applyBorder="1" applyAlignment="1" applyProtection="1">
      <alignment horizontal="center"/>
    </xf>
    <xf numFmtId="165" fontId="12" fillId="23" borderId="97" xfId="0" applyNumberFormat="1" applyFont="1" applyFill="1" applyBorder="1" applyAlignment="1" applyProtection="1">
      <alignment horizontal="center"/>
    </xf>
    <xf numFmtId="1" fontId="12" fillId="23" borderId="6" xfId="0" applyNumberFormat="1" applyFont="1" applyFill="1" applyBorder="1" applyAlignment="1" applyProtection="1"/>
    <xf numFmtId="0" fontId="21" fillId="23" borderId="101" xfId="0" applyFont="1" applyFill="1" applyBorder="1" applyAlignment="1" applyProtection="1">
      <alignment horizontal="center"/>
    </xf>
    <xf numFmtId="1" fontId="12" fillId="23" borderId="102" xfId="0" applyNumberFormat="1" applyFont="1" applyFill="1" applyBorder="1" applyAlignment="1" applyProtection="1"/>
    <xf numFmtId="0" fontId="24" fillId="23" borderId="27" xfId="0" applyFont="1" applyFill="1" applyBorder="1" applyAlignment="1" applyProtection="1">
      <alignment horizontal="center"/>
    </xf>
    <xf numFmtId="2" fontId="24" fillId="23" borderId="97" xfId="0" applyNumberFormat="1" applyFont="1" applyFill="1" applyBorder="1" applyAlignment="1" applyProtection="1">
      <alignment horizontal="center"/>
    </xf>
    <xf numFmtId="2" fontId="12" fillId="23" borderId="27" xfId="0" applyNumberFormat="1" applyFont="1" applyFill="1" applyBorder="1" applyProtection="1"/>
    <xf numFmtId="2" fontId="12" fillId="23" borderId="97" xfId="0" applyNumberFormat="1" applyFont="1" applyFill="1" applyBorder="1" applyProtection="1"/>
    <xf numFmtId="164" fontId="23" fillId="23" borderId="28" xfId="0" applyNumberFormat="1" applyFont="1" applyFill="1" applyBorder="1" applyAlignment="1" applyProtection="1"/>
    <xf numFmtId="2" fontId="12" fillId="23" borderId="27" xfId="0" applyNumberFormat="1" applyFont="1" applyFill="1" applyBorder="1" applyAlignment="1" applyProtection="1"/>
    <xf numFmtId="164" fontId="23" fillId="23" borderId="28" xfId="0" applyNumberFormat="1" applyFont="1" applyFill="1" applyBorder="1" applyProtection="1"/>
    <xf numFmtId="164" fontId="23" fillId="23" borderId="97" xfId="0" applyNumberFormat="1" applyFont="1" applyFill="1" applyBorder="1" applyProtection="1"/>
    <xf numFmtId="2" fontId="23" fillId="23" borderId="5" xfId="0" applyNumberFormat="1" applyFont="1" applyFill="1" applyBorder="1" applyProtection="1"/>
    <xf numFmtId="169" fontId="4" fillId="23" borderId="27" xfId="0" applyNumberFormat="1" applyFont="1" applyFill="1" applyBorder="1" applyAlignment="1" applyProtection="1">
      <alignment horizontal="center"/>
    </xf>
    <xf numFmtId="1" fontId="4" fillId="23" borderId="21" xfId="0" applyNumberFormat="1" applyFont="1" applyFill="1" applyBorder="1" applyAlignment="1" applyProtection="1">
      <alignment horizontal="center"/>
    </xf>
    <xf numFmtId="0" fontId="12" fillId="23" borderId="97" xfId="0" applyFont="1" applyFill="1" applyBorder="1" applyAlignment="1" applyProtection="1">
      <alignment horizontal="center"/>
    </xf>
    <xf numFmtId="0" fontId="13" fillId="23" borderId="88" xfId="0" applyFont="1" applyFill="1" applyBorder="1" applyAlignment="1" applyProtection="1"/>
    <xf numFmtId="0" fontId="4" fillId="23" borderId="57" xfId="0" applyFont="1" applyFill="1" applyBorder="1" applyAlignment="1" applyProtection="1">
      <alignment horizontal="center"/>
    </xf>
    <xf numFmtId="0" fontId="13" fillId="23" borderId="60" xfId="0" applyFont="1" applyFill="1" applyBorder="1" applyAlignment="1" applyProtection="1"/>
    <xf numFmtId="0" fontId="13" fillId="23" borderId="57" xfId="0" applyFont="1" applyFill="1" applyBorder="1" applyAlignment="1" applyProtection="1">
      <alignment horizontal="center"/>
    </xf>
    <xf numFmtId="164" fontId="12" fillId="23" borderId="90" xfId="0" applyNumberFormat="1" applyFont="1" applyFill="1" applyBorder="1" applyAlignment="1" applyProtection="1">
      <alignment horizontal="center"/>
    </xf>
    <xf numFmtId="165" fontId="12" fillId="23" borderId="57" xfId="0" applyNumberFormat="1" applyFont="1" applyFill="1" applyBorder="1" applyAlignment="1" applyProtection="1">
      <alignment horizontal="center"/>
    </xf>
    <xf numFmtId="1" fontId="12" fillId="23" borderId="58" xfId="0" applyNumberFormat="1" applyFont="1" applyFill="1" applyBorder="1" applyAlignment="1" applyProtection="1"/>
    <xf numFmtId="0" fontId="21" fillId="23" borderId="77" xfId="0" applyFont="1" applyFill="1" applyBorder="1" applyAlignment="1" applyProtection="1">
      <alignment horizontal="center"/>
    </xf>
    <xf numFmtId="1" fontId="12" fillId="23" borderId="59" xfId="0" applyNumberFormat="1" applyFont="1" applyFill="1" applyBorder="1" applyAlignment="1" applyProtection="1"/>
    <xf numFmtId="0" fontId="24" fillId="23" borderId="60" xfId="0" applyFont="1" applyFill="1" applyBorder="1" applyAlignment="1" applyProtection="1">
      <alignment horizontal="center"/>
    </xf>
    <xf numFmtId="2" fontId="24" fillId="23" borderId="57" xfId="0" applyNumberFormat="1" applyFont="1" applyFill="1" applyBorder="1" applyAlignment="1" applyProtection="1">
      <alignment horizontal="center"/>
    </xf>
    <xf numFmtId="2" fontId="12" fillId="23" borderId="60" xfId="0" applyNumberFormat="1" applyFont="1" applyFill="1" applyBorder="1" applyProtection="1"/>
    <xf numFmtId="2" fontId="12" fillId="23" borderId="57" xfId="0" applyNumberFormat="1" applyFont="1" applyFill="1" applyBorder="1" applyProtection="1"/>
    <xf numFmtId="164" fontId="23" fillId="23" borderId="72" xfId="0" applyNumberFormat="1" applyFont="1" applyFill="1" applyBorder="1" applyAlignment="1" applyProtection="1"/>
    <xf numFmtId="2" fontId="12" fillId="23" borderId="60" xfId="0" applyNumberFormat="1" applyFont="1" applyFill="1" applyBorder="1" applyAlignment="1" applyProtection="1"/>
    <xf numFmtId="164" fontId="23" fillId="23" borderId="72" xfId="0" applyNumberFormat="1" applyFont="1" applyFill="1" applyBorder="1" applyProtection="1"/>
    <xf numFmtId="164" fontId="23" fillId="23" borderId="57" xfId="0" applyNumberFormat="1" applyFont="1" applyFill="1" applyBorder="1" applyProtection="1"/>
    <xf numFmtId="2" fontId="23" fillId="23" borderId="75" xfId="0" applyNumberFormat="1" applyFont="1" applyFill="1" applyBorder="1" applyProtection="1"/>
    <xf numFmtId="169" fontId="4" fillId="23" borderId="60" xfId="0" applyNumberFormat="1" applyFont="1" applyFill="1" applyBorder="1" applyAlignment="1" applyProtection="1">
      <alignment horizontal="center"/>
    </xf>
    <xf numFmtId="1" fontId="4" fillId="23" borderId="83" xfId="0" applyNumberFormat="1" applyFont="1" applyFill="1" applyBorder="1" applyAlignment="1" applyProtection="1">
      <alignment horizontal="center"/>
    </xf>
    <xf numFmtId="0" fontId="0" fillId="23" borderId="0" xfId="0" applyFill="1"/>
    <xf numFmtId="0" fontId="4" fillId="22" borderId="57" xfId="0" applyFont="1" applyFill="1" applyBorder="1" applyAlignment="1" applyProtection="1">
      <alignment horizontal="center"/>
    </xf>
    <xf numFmtId="0" fontId="13" fillId="22" borderId="60" xfId="0" applyFont="1" applyFill="1" applyBorder="1" applyAlignment="1" applyProtection="1"/>
    <xf numFmtId="0" fontId="13" fillId="22" borderId="57" xfId="0" applyFont="1" applyFill="1" applyBorder="1" applyAlignment="1" applyProtection="1">
      <alignment horizontal="center"/>
    </xf>
    <xf numFmtId="165" fontId="12" fillId="22" borderId="57" xfId="0" applyNumberFormat="1" applyFont="1" applyFill="1" applyBorder="1" applyAlignment="1" applyProtection="1">
      <alignment horizontal="center"/>
    </xf>
    <xf numFmtId="1" fontId="12" fillId="22" borderId="58" xfId="0" applyNumberFormat="1" applyFont="1" applyFill="1" applyBorder="1" applyAlignment="1" applyProtection="1"/>
    <xf numFmtId="0" fontId="21" fillId="22" borderId="77" xfId="0" applyFont="1" applyFill="1" applyBorder="1" applyAlignment="1" applyProtection="1">
      <alignment horizontal="center"/>
    </xf>
    <xf numFmtId="1" fontId="12" fillId="22" borderId="59" xfId="0" applyNumberFormat="1" applyFont="1" applyFill="1" applyBorder="1" applyAlignment="1" applyProtection="1"/>
    <xf numFmtId="0" fontId="24" fillId="22" borderId="60" xfId="0" applyFont="1" applyFill="1" applyBorder="1" applyAlignment="1" applyProtection="1">
      <alignment horizontal="center"/>
    </xf>
    <xf numFmtId="2" fontId="24" fillId="22" borderId="57" xfId="0" applyNumberFormat="1" applyFont="1" applyFill="1" applyBorder="1" applyAlignment="1" applyProtection="1">
      <alignment horizontal="center"/>
    </xf>
    <xf numFmtId="2" fontId="12" fillId="22" borderId="60" xfId="0" applyNumberFormat="1" applyFont="1" applyFill="1" applyBorder="1" applyProtection="1"/>
    <xf numFmtId="2" fontId="12" fillId="22" borderId="57" xfId="0" applyNumberFormat="1" applyFont="1" applyFill="1" applyBorder="1" applyProtection="1"/>
    <xf numFmtId="164" fontId="23" fillId="22" borderId="72" xfId="0" applyNumberFormat="1" applyFont="1" applyFill="1" applyBorder="1" applyAlignment="1" applyProtection="1"/>
    <xf numFmtId="2" fontId="12" fillId="22" borderId="60" xfId="0" applyNumberFormat="1" applyFont="1" applyFill="1" applyBorder="1" applyAlignment="1" applyProtection="1"/>
    <xf numFmtId="164" fontId="23" fillId="22" borderId="72" xfId="0" applyNumberFormat="1" applyFont="1" applyFill="1" applyBorder="1" applyProtection="1"/>
    <xf numFmtId="164" fontId="23" fillId="22" borderId="57" xfId="0" applyNumberFormat="1" applyFont="1" applyFill="1" applyBorder="1" applyProtection="1"/>
    <xf numFmtId="2" fontId="23" fillId="22" borderId="75" xfId="0" applyNumberFormat="1" applyFont="1" applyFill="1" applyBorder="1" applyProtection="1"/>
    <xf numFmtId="169" fontId="4" fillId="22" borderId="60" xfId="0" applyNumberFormat="1" applyFont="1" applyFill="1" applyBorder="1" applyAlignment="1" applyProtection="1">
      <alignment horizontal="center"/>
    </xf>
    <xf numFmtId="1" fontId="4" fillId="22" borderId="83" xfId="0" applyNumberFormat="1" applyFont="1" applyFill="1" applyBorder="1" applyAlignment="1" applyProtection="1">
      <alignment horizontal="center"/>
    </xf>
    <xf numFmtId="0" fontId="13" fillId="22" borderId="58" xfId="0" applyFont="1" applyFill="1" applyBorder="1" applyAlignment="1" applyProtection="1"/>
    <xf numFmtId="164" fontId="12" fillId="22" borderId="57" xfId="0" applyNumberFormat="1" applyFont="1" applyFill="1" applyBorder="1" applyAlignment="1" applyProtection="1">
      <alignment horizontal="center"/>
    </xf>
    <xf numFmtId="0" fontId="13" fillId="0" borderId="79" xfId="0" applyFont="1" applyFill="1" applyBorder="1" applyAlignment="1" applyProtection="1"/>
    <xf numFmtId="0" fontId="4" fillId="0" borderId="70" xfId="0" applyFont="1" applyFill="1" applyBorder="1" applyAlignment="1" applyProtection="1">
      <alignment horizontal="center"/>
    </xf>
    <xf numFmtId="0" fontId="13" fillId="0" borderId="71" xfId="0" applyFont="1" applyFill="1" applyBorder="1" applyAlignment="1" applyProtection="1"/>
    <xf numFmtId="0" fontId="13" fillId="0" borderId="70" xfId="0" applyFont="1" applyFill="1" applyBorder="1" applyAlignment="1" applyProtection="1">
      <alignment horizontal="center"/>
    </xf>
    <xf numFmtId="164" fontId="12" fillId="0" borderId="70" xfId="0" applyNumberFormat="1" applyFont="1" applyFill="1" applyBorder="1" applyAlignment="1" applyProtection="1">
      <alignment horizontal="center"/>
    </xf>
    <xf numFmtId="165" fontId="12" fillId="0" borderId="70" xfId="0" applyNumberFormat="1" applyFont="1" applyFill="1" applyBorder="1" applyAlignment="1" applyProtection="1">
      <alignment horizontal="center"/>
    </xf>
    <xf numFmtId="1" fontId="12" fillId="20" borderId="79" xfId="0" applyNumberFormat="1" applyFont="1" applyFill="1" applyBorder="1" applyAlignment="1" applyProtection="1"/>
    <xf numFmtId="0" fontId="21" fillId="20" borderId="80" xfId="0" applyFont="1" applyFill="1" applyBorder="1" applyAlignment="1" applyProtection="1">
      <alignment horizontal="center"/>
    </xf>
    <xf numFmtId="1" fontId="12" fillId="20" borderId="81" xfId="0" applyNumberFormat="1" applyFont="1" applyFill="1" applyBorder="1" applyAlignment="1" applyProtection="1"/>
    <xf numFmtId="0" fontId="24" fillId="12" borderId="71" xfId="0" applyFont="1" applyFill="1" applyBorder="1" applyAlignment="1" applyProtection="1">
      <alignment horizontal="center"/>
    </xf>
    <xf numFmtId="2" fontId="24" fillId="12" borderId="70" xfId="0" applyNumberFormat="1" applyFont="1" applyFill="1" applyBorder="1" applyAlignment="1" applyProtection="1">
      <alignment horizontal="center"/>
    </xf>
    <xf numFmtId="2" fontId="12" fillId="0" borderId="71" xfId="0" applyNumberFormat="1" applyFont="1" applyFill="1" applyBorder="1" applyProtection="1"/>
    <xf numFmtId="164" fontId="23" fillId="12" borderId="74" xfId="0" applyNumberFormat="1" applyFont="1" applyFill="1" applyBorder="1" applyAlignment="1" applyProtection="1"/>
    <xf numFmtId="2" fontId="12" fillId="0" borderId="71" xfId="0" applyNumberFormat="1" applyFont="1" applyFill="1" applyBorder="1" applyAlignment="1" applyProtection="1"/>
    <xf numFmtId="164" fontId="23" fillId="12" borderId="74" xfId="0" applyNumberFormat="1" applyFont="1" applyFill="1" applyBorder="1" applyProtection="1"/>
    <xf numFmtId="164" fontId="23" fillId="12" borderId="70" xfId="0" applyNumberFormat="1" applyFont="1" applyFill="1" applyBorder="1" applyProtection="1"/>
    <xf numFmtId="2" fontId="23" fillId="12" borderId="82" xfId="0" applyNumberFormat="1" applyFont="1" applyFill="1" applyBorder="1" applyProtection="1"/>
    <xf numFmtId="169" fontId="4" fillId="12" borderId="71" xfId="0" applyNumberFormat="1" applyFont="1" applyFill="1" applyBorder="1" applyAlignment="1" applyProtection="1">
      <alignment horizontal="center"/>
    </xf>
    <xf numFmtId="166" fontId="2" fillId="24" borderId="5" xfId="0" applyNumberFormat="1" applyFont="1" applyFill="1" applyBorder="1" applyAlignment="1" applyProtection="1">
      <alignment horizontal="center"/>
      <protection locked="0"/>
    </xf>
    <xf numFmtId="0" fontId="31" fillId="0" borderId="0" xfId="0" applyFont="1"/>
    <xf numFmtId="2" fontId="12" fillId="0" borderId="42" xfId="0" applyNumberFormat="1" applyFont="1" applyFill="1" applyBorder="1" applyProtection="1"/>
    <xf numFmtId="0" fontId="12" fillId="5" borderId="1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4" fillId="13" borderId="19" xfId="0" applyFont="1" applyFill="1" applyBorder="1" applyAlignment="1" applyProtection="1"/>
    <xf numFmtId="0" fontId="4" fillId="13" borderId="19" xfId="0" applyFont="1" applyFill="1" applyBorder="1" applyAlignment="1" applyProtection="1">
      <alignment horizontal="center"/>
    </xf>
    <xf numFmtId="0" fontId="4" fillId="13" borderId="46" xfId="0" applyFont="1" applyFill="1" applyBorder="1" applyAlignment="1" applyProtection="1">
      <alignment horizontal="center"/>
    </xf>
    <xf numFmtId="0" fontId="13" fillId="23" borderId="58" xfId="0" applyFont="1" applyFill="1" applyBorder="1" applyAlignment="1" applyProtection="1"/>
    <xf numFmtId="164" fontId="12" fillId="23" borderId="57" xfId="0" applyNumberFormat="1" applyFont="1" applyFill="1" applyBorder="1" applyAlignment="1" applyProtection="1">
      <alignment horizontal="center"/>
    </xf>
    <xf numFmtId="0" fontId="13" fillId="23" borderId="79" xfId="0" applyFont="1" applyFill="1" applyBorder="1" applyAlignment="1" applyProtection="1"/>
    <xf numFmtId="0" fontId="4" fillId="23" borderId="70" xfId="0" applyFont="1" applyFill="1" applyBorder="1" applyAlignment="1" applyProtection="1">
      <alignment horizontal="center"/>
    </xf>
    <xf numFmtId="0" fontId="13" fillId="23" borderId="71" xfId="0" applyFont="1" applyFill="1" applyBorder="1" applyAlignment="1" applyProtection="1"/>
    <xf numFmtId="0" fontId="13" fillId="23" borderId="70" xfId="0" applyFont="1" applyFill="1" applyBorder="1" applyAlignment="1" applyProtection="1">
      <alignment horizontal="center"/>
    </xf>
    <xf numFmtId="164" fontId="12" fillId="23" borderId="70" xfId="0" applyNumberFormat="1" applyFont="1" applyFill="1" applyBorder="1" applyAlignment="1" applyProtection="1">
      <alignment horizontal="center"/>
    </xf>
    <xf numFmtId="165" fontId="12" fillId="23" borderId="70" xfId="0" applyNumberFormat="1" applyFont="1" applyFill="1" applyBorder="1" applyAlignment="1" applyProtection="1">
      <alignment horizontal="center"/>
    </xf>
    <xf numFmtId="1" fontId="12" fillId="23" borderId="79" xfId="0" applyNumberFormat="1" applyFont="1" applyFill="1" applyBorder="1" applyAlignment="1" applyProtection="1"/>
    <xf numFmtId="0" fontId="21" fillId="23" borderId="80" xfId="0" applyFont="1" applyFill="1" applyBorder="1" applyAlignment="1" applyProtection="1">
      <alignment horizontal="center"/>
    </xf>
    <xf numFmtId="1" fontId="12" fillId="23" borderId="81" xfId="0" applyNumberFormat="1" applyFont="1" applyFill="1" applyBorder="1" applyAlignment="1" applyProtection="1"/>
    <xf numFmtId="0" fontId="24" fillId="23" borderId="71" xfId="0" applyFont="1" applyFill="1" applyBorder="1" applyAlignment="1" applyProtection="1">
      <alignment horizontal="center"/>
    </xf>
    <xf numFmtId="2" fontId="24" fillId="23" borderId="70" xfId="0" applyNumberFormat="1" applyFont="1" applyFill="1" applyBorder="1" applyAlignment="1" applyProtection="1">
      <alignment horizontal="center"/>
    </xf>
    <xf numFmtId="2" fontId="12" fillId="23" borderId="71" xfId="0" applyNumberFormat="1" applyFont="1" applyFill="1" applyBorder="1" applyProtection="1"/>
    <xf numFmtId="164" fontId="23" fillId="23" borderId="74" xfId="0" applyNumberFormat="1" applyFont="1" applyFill="1" applyBorder="1" applyAlignment="1" applyProtection="1"/>
    <xf numFmtId="2" fontId="12" fillId="23" borderId="71" xfId="0" applyNumberFormat="1" applyFont="1" applyFill="1" applyBorder="1" applyAlignment="1" applyProtection="1"/>
    <xf numFmtId="164" fontId="23" fillId="23" borderId="74" xfId="0" applyNumberFormat="1" applyFont="1" applyFill="1" applyBorder="1" applyProtection="1"/>
    <xf numFmtId="164" fontId="23" fillId="23" borderId="70" xfId="0" applyNumberFormat="1" applyFont="1" applyFill="1" applyBorder="1" applyProtection="1"/>
    <xf numFmtId="2" fontId="23" fillId="23" borderId="82" xfId="0" applyNumberFormat="1" applyFont="1" applyFill="1" applyBorder="1" applyProtection="1"/>
    <xf numFmtId="169" fontId="4" fillId="23" borderId="71" xfId="0" applyNumberFormat="1" applyFont="1" applyFill="1" applyBorder="1" applyAlignment="1" applyProtection="1">
      <alignment horizontal="center"/>
    </xf>
    <xf numFmtId="1" fontId="4" fillId="23" borderId="85" xfId="0" applyNumberFormat="1" applyFont="1" applyFill="1" applyBorder="1" applyAlignment="1" applyProtection="1">
      <alignment horizontal="center"/>
    </xf>
    <xf numFmtId="0" fontId="4" fillId="13" borderId="87" xfId="0" applyFont="1" applyFill="1" applyBorder="1" applyAlignment="1" applyProtection="1"/>
    <xf numFmtId="0" fontId="4" fillId="13" borderId="0" xfId="0" applyFont="1" applyFill="1" applyBorder="1" applyAlignment="1"/>
    <xf numFmtId="0" fontId="4" fillId="13" borderId="0" xfId="0" applyFont="1" applyFill="1" applyBorder="1" applyAlignment="1">
      <alignment horizontal="center"/>
    </xf>
    <xf numFmtId="0" fontId="4" fillId="13" borderId="103" xfId="0" applyFont="1" applyFill="1" applyBorder="1" applyAlignment="1">
      <alignment horizontal="center"/>
    </xf>
    <xf numFmtId="0" fontId="13" fillId="23" borderId="6" xfId="0" applyFont="1" applyFill="1" applyBorder="1" applyAlignment="1" applyProtection="1"/>
    <xf numFmtId="164" fontId="12" fillId="23" borderId="97" xfId="0" applyNumberFormat="1" applyFont="1" applyFill="1" applyBorder="1" applyAlignment="1" applyProtection="1">
      <alignment horizontal="center"/>
    </xf>
    <xf numFmtId="0" fontId="12" fillId="22" borderId="57" xfId="0" applyFont="1" applyFill="1" applyBorder="1" applyAlignment="1" applyProtection="1">
      <alignment horizontal="center"/>
    </xf>
    <xf numFmtId="0" fontId="12" fillId="22" borderId="61" xfId="0" applyFont="1" applyFill="1" applyBorder="1" applyAlignment="1" applyProtection="1">
      <alignment horizontal="center"/>
    </xf>
    <xf numFmtId="0" fontId="12" fillId="0" borderId="61" xfId="0" applyFont="1" applyFill="1" applyBorder="1" applyAlignment="1" applyProtection="1">
      <alignment horizontal="center"/>
    </xf>
    <xf numFmtId="1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0" fontId="12" fillId="11" borderId="0" xfId="0" applyFont="1" applyFill="1"/>
    <xf numFmtId="171" fontId="12" fillId="11" borderId="0" xfId="0" applyNumberFormat="1" applyFont="1" applyFill="1" applyAlignment="1">
      <alignment horizontal="center"/>
    </xf>
    <xf numFmtId="2" fontId="12" fillId="11" borderId="0" xfId="0" applyNumberFormat="1" applyFont="1" applyFill="1" applyAlignment="1">
      <alignment horizontal="center"/>
    </xf>
    <xf numFmtId="1" fontId="12" fillId="11" borderId="0" xfId="0" applyNumberFormat="1" applyFont="1" applyFill="1" applyAlignment="1">
      <alignment horizontal="center"/>
    </xf>
    <xf numFmtId="0" fontId="12" fillId="11" borderId="0" xfId="0" applyFont="1" applyFill="1" applyAlignment="1">
      <alignment horizontal="center"/>
    </xf>
    <xf numFmtId="0" fontId="0" fillId="0" borderId="6" xfId="0" applyBorder="1"/>
    <xf numFmtId="0" fontId="13" fillId="22" borderId="6" xfId="0" applyFont="1" applyFill="1" applyBorder="1" applyAlignment="1" applyProtection="1"/>
    <xf numFmtId="0" fontId="4" fillId="22" borderId="97" xfId="0" applyFont="1" applyFill="1" applyBorder="1" applyAlignment="1" applyProtection="1">
      <alignment horizontal="center"/>
    </xf>
    <xf numFmtId="0" fontId="13" fillId="22" borderId="27" xfId="0" applyFont="1" applyFill="1" applyBorder="1" applyAlignment="1" applyProtection="1"/>
    <xf numFmtId="0" fontId="13" fillId="22" borderId="97" xfId="0" applyFont="1" applyFill="1" applyBorder="1" applyAlignment="1" applyProtection="1">
      <alignment horizontal="center"/>
    </xf>
    <xf numFmtId="164" fontId="12" fillId="22" borderId="97" xfId="0" applyNumberFormat="1" applyFont="1" applyFill="1" applyBorder="1" applyAlignment="1" applyProtection="1">
      <alignment horizontal="center"/>
    </xf>
    <xf numFmtId="165" fontId="12" fillId="22" borderId="97" xfId="0" applyNumberFormat="1" applyFont="1" applyFill="1" applyBorder="1" applyAlignment="1" applyProtection="1">
      <alignment horizontal="center"/>
    </xf>
    <xf numFmtId="1" fontId="12" fillId="22" borderId="6" xfId="0" applyNumberFormat="1" applyFont="1" applyFill="1" applyBorder="1" applyAlignment="1" applyProtection="1"/>
    <xf numFmtId="0" fontId="21" fillId="22" borderId="101" xfId="0" applyFont="1" applyFill="1" applyBorder="1" applyAlignment="1" applyProtection="1">
      <alignment horizontal="center"/>
    </xf>
    <xf numFmtId="1" fontId="12" fillId="22" borderId="102" xfId="0" applyNumberFormat="1" applyFont="1" applyFill="1" applyBorder="1" applyAlignment="1" applyProtection="1"/>
    <xf numFmtId="0" fontId="24" fillId="22" borderId="27" xfId="0" applyFont="1" applyFill="1" applyBorder="1" applyAlignment="1" applyProtection="1">
      <alignment horizontal="center"/>
    </xf>
    <xf numFmtId="2" fontId="24" fillId="22" borderId="97" xfId="0" applyNumberFormat="1" applyFont="1" applyFill="1" applyBorder="1" applyAlignment="1" applyProtection="1">
      <alignment horizontal="center"/>
    </xf>
    <xf numFmtId="2" fontId="12" fillId="22" borderId="27" xfId="0" applyNumberFormat="1" applyFont="1" applyFill="1" applyBorder="1" applyProtection="1"/>
    <xf numFmtId="2" fontId="12" fillId="22" borderId="97" xfId="0" applyNumberFormat="1" applyFont="1" applyFill="1" applyBorder="1" applyProtection="1"/>
    <xf numFmtId="164" fontId="23" fillId="22" borderId="28" xfId="0" applyNumberFormat="1" applyFont="1" applyFill="1" applyBorder="1" applyAlignment="1" applyProtection="1"/>
    <xf numFmtId="2" fontId="12" fillId="22" borderId="27" xfId="0" applyNumberFormat="1" applyFont="1" applyFill="1" applyBorder="1" applyAlignment="1" applyProtection="1"/>
    <xf numFmtId="164" fontId="23" fillId="22" borderId="28" xfId="0" applyNumberFormat="1" applyFont="1" applyFill="1" applyBorder="1" applyProtection="1"/>
    <xf numFmtId="164" fontId="23" fillId="22" borderId="97" xfId="0" applyNumberFormat="1" applyFont="1" applyFill="1" applyBorder="1" applyProtection="1"/>
    <xf numFmtId="2" fontId="23" fillId="22" borderId="5" xfId="0" applyNumberFormat="1" applyFont="1" applyFill="1" applyBorder="1" applyProtection="1"/>
    <xf numFmtId="169" fontId="4" fillId="22" borderId="27" xfId="0" applyNumberFormat="1" applyFont="1" applyFill="1" applyBorder="1" applyAlignment="1" applyProtection="1">
      <alignment horizontal="center"/>
    </xf>
    <xf numFmtId="1" fontId="4" fillId="22" borderId="21" xfId="0" applyNumberFormat="1" applyFont="1" applyFill="1" applyBorder="1" applyAlignment="1" applyProtection="1">
      <alignment horizontal="center"/>
    </xf>
    <xf numFmtId="14" fontId="18" fillId="16" borderId="6" xfId="0" applyNumberFormat="1" applyFont="1" applyFill="1" applyBorder="1" applyAlignment="1">
      <alignment horizontal="center"/>
    </xf>
    <xf numFmtId="0" fontId="0" fillId="0" borderId="18" xfId="0" applyBorder="1" applyAlignment="1"/>
    <xf numFmtId="0" fontId="0" fillId="0" borderId="21" xfId="0" applyBorder="1" applyAlignment="1"/>
    <xf numFmtId="0" fontId="0" fillId="16" borderId="1" xfId="0" applyFill="1" applyBorder="1" applyAlignment="1">
      <alignment horizontal="right"/>
    </xf>
    <xf numFmtId="14" fontId="0" fillId="5" borderId="1" xfId="0" applyNumberFormat="1" applyFill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14" fontId="12" fillId="5" borderId="1" xfId="0" applyNumberFormat="1" applyFont="1" applyFill="1" applyBorder="1" applyAlignment="1" applyProtection="1">
      <protection locked="0"/>
    </xf>
    <xf numFmtId="0" fontId="0" fillId="16" borderId="10" xfId="0" applyFill="1" applyBorder="1" applyAlignment="1">
      <alignment horizontal="right"/>
    </xf>
    <xf numFmtId="0" fontId="0" fillId="0" borderId="10" xfId="0" applyBorder="1" applyAlignment="1"/>
    <xf numFmtId="0" fontId="0" fillId="0" borderId="1" xfId="0" applyBorder="1" applyAlignment="1"/>
    <xf numFmtId="0" fontId="0" fillId="0" borderId="0" xfId="0" applyFill="1" applyBorder="1" applyAlignment="1" applyProtection="1">
      <alignment textRotation="90"/>
    </xf>
    <xf numFmtId="0" fontId="0" fillId="16" borderId="43" xfId="0" applyFill="1" applyBorder="1" applyAlignment="1" applyProtection="1">
      <alignment textRotation="90"/>
    </xf>
    <xf numFmtId="0" fontId="0" fillId="16" borderId="14" xfId="0" applyFill="1" applyBorder="1" applyAlignment="1" applyProtection="1">
      <alignment textRotation="90"/>
    </xf>
    <xf numFmtId="0" fontId="12" fillId="16" borderId="49" xfId="0" applyFont="1" applyFill="1" applyBorder="1" applyAlignment="1">
      <alignment horizontal="center"/>
    </xf>
    <xf numFmtId="0" fontId="0" fillId="16" borderId="50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0" borderId="86" xfId="0" applyBorder="1" applyAlignment="1"/>
    <xf numFmtId="0" fontId="3" fillId="16" borderId="49" xfId="0" applyFont="1" applyFill="1" applyBorder="1" applyAlignment="1"/>
    <xf numFmtId="0" fontId="3" fillId="0" borderId="51" xfId="0" applyFont="1" applyBorder="1" applyAlignment="1"/>
    <xf numFmtId="0" fontId="3" fillId="16" borderId="1" xfId="0" applyFont="1" applyFill="1" applyBorder="1" applyAlignment="1"/>
    <xf numFmtId="0" fontId="12" fillId="5" borderId="1" xfId="0" applyFont="1" applyFill="1" applyBorder="1" applyAlignment="1" applyProtection="1">
      <protection locked="0"/>
    </xf>
    <xf numFmtId="0" fontId="0" fillId="5" borderId="1" xfId="0" applyFill="1" applyBorder="1" applyAlignment="1" applyProtection="1">
      <protection locked="0"/>
    </xf>
    <xf numFmtId="0" fontId="12" fillId="5" borderId="1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0" fillId="5" borderId="49" xfId="0" applyFill="1" applyBorder="1" applyAlignment="1" applyProtection="1">
      <protection locked="0"/>
    </xf>
    <xf numFmtId="0" fontId="0" fillId="5" borderId="50" xfId="0" applyFill="1" applyBorder="1" applyAlignment="1" applyProtection="1">
      <protection locked="0"/>
    </xf>
    <xf numFmtId="0" fontId="0" fillId="5" borderId="51" xfId="0" applyFill="1" applyBorder="1" applyAlignment="1" applyProtection="1">
      <protection locked="0"/>
    </xf>
    <xf numFmtId="0" fontId="0" fillId="5" borderId="49" xfId="0" applyFill="1" applyBorder="1" applyAlignment="1" applyProtection="1">
      <alignment horizontal="center"/>
      <protection locked="0"/>
    </xf>
    <xf numFmtId="0" fontId="0" fillId="5" borderId="51" xfId="0" applyFill="1" applyBorder="1" applyAlignment="1" applyProtection="1">
      <alignment horizontal="center"/>
      <protection locked="0"/>
    </xf>
    <xf numFmtId="0" fontId="2" fillId="10" borderId="22" xfId="0" applyFont="1" applyFill="1" applyBorder="1" applyAlignment="1" applyProtection="1">
      <alignment horizontal="center"/>
      <protection locked="0"/>
    </xf>
    <xf numFmtId="0" fontId="2" fillId="10" borderId="23" xfId="0" applyFont="1" applyFill="1" applyBorder="1" applyAlignment="1" applyProtection="1">
      <alignment horizontal="center"/>
      <protection locked="0"/>
    </xf>
    <xf numFmtId="0" fontId="2" fillId="10" borderId="31" xfId="0" applyFont="1" applyFill="1" applyBorder="1" applyAlignment="1" applyProtection="1">
      <alignment horizontal="center"/>
      <protection locked="0"/>
    </xf>
    <xf numFmtId="0" fontId="2" fillId="10" borderId="23" xfId="0" applyFont="1" applyFill="1" applyBorder="1" applyAlignment="1">
      <alignment horizontal="center"/>
    </xf>
    <xf numFmtId="14" fontId="2" fillId="10" borderId="32" xfId="0" applyNumberFormat="1" applyFont="1" applyFill="1" applyBorder="1" applyAlignment="1"/>
    <xf numFmtId="0" fontId="2" fillId="10" borderId="33" xfId="0" applyFont="1" applyFill="1" applyBorder="1" applyAlignment="1"/>
    <xf numFmtId="0" fontId="2" fillId="10" borderId="34" xfId="0" applyFont="1" applyFill="1" applyBorder="1" applyAlignment="1"/>
    <xf numFmtId="0" fontId="5" fillId="11" borderId="6" xfId="0" applyFont="1" applyFill="1" applyBorder="1" applyAlignment="1">
      <alignment horizontal="center"/>
    </xf>
    <xf numFmtId="0" fontId="5" fillId="11" borderId="18" xfId="0" applyFont="1" applyFill="1" applyBorder="1" applyAlignment="1">
      <alignment horizontal="center"/>
    </xf>
    <xf numFmtId="0" fontId="5" fillId="11" borderId="21" xfId="0" applyFont="1" applyFill="1" applyBorder="1" applyAlignment="1">
      <alignment horizontal="center"/>
    </xf>
    <xf numFmtId="0" fontId="13" fillId="13" borderId="37" xfId="0" applyFont="1" applyFill="1" applyBorder="1" applyAlignment="1">
      <alignment horizontal="center" vertical="center"/>
    </xf>
    <xf numFmtId="0" fontId="13" fillId="13" borderId="38" xfId="0" applyFont="1" applyFill="1" applyBorder="1" applyAlignment="1">
      <alignment horizontal="center" vertical="center"/>
    </xf>
    <xf numFmtId="0" fontId="13" fillId="13" borderId="34" xfId="0" applyFont="1" applyFill="1" applyBorder="1" applyAlignment="1">
      <alignment horizontal="center" vertical="center"/>
    </xf>
    <xf numFmtId="0" fontId="13" fillId="13" borderId="39" xfId="0" applyFont="1" applyFill="1" applyBorder="1" applyAlignment="1">
      <alignment horizontal="center" vertical="center"/>
    </xf>
    <xf numFmtId="0" fontId="13" fillId="13" borderId="41" xfId="0" applyFont="1" applyFill="1" applyBorder="1" applyAlignment="1">
      <alignment horizontal="center" wrapText="1"/>
    </xf>
    <xf numFmtId="0" fontId="13" fillId="13" borderId="42" xfId="0" applyFont="1" applyFill="1" applyBorder="1" applyAlignment="1">
      <alignment horizontal="center" wrapText="1"/>
    </xf>
    <xf numFmtId="0" fontId="13" fillId="13" borderId="30" xfId="0" applyFont="1" applyFill="1" applyBorder="1" applyAlignment="1">
      <alignment horizontal="center"/>
    </xf>
    <xf numFmtId="0" fontId="13" fillId="13" borderId="39" xfId="0" applyFont="1" applyFill="1" applyBorder="1" applyAlignment="1">
      <alignment horizontal="center"/>
    </xf>
    <xf numFmtId="0" fontId="13" fillId="13" borderId="40" xfId="0" applyFont="1" applyFill="1" applyBorder="1" applyAlignment="1">
      <alignment horizontal="center"/>
    </xf>
    <xf numFmtId="0" fontId="13" fillId="13" borderId="38" xfId="0" applyFont="1" applyFill="1" applyBorder="1" applyAlignment="1">
      <alignment horizontal="center"/>
    </xf>
    <xf numFmtId="0" fontId="13" fillId="13" borderId="43" xfId="0" applyFont="1" applyFill="1" applyBorder="1" applyAlignment="1">
      <alignment horizontal="center" wrapText="1"/>
    </xf>
    <xf numFmtId="0" fontId="13" fillId="13" borderId="44" xfId="0" applyFont="1" applyFill="1" applyBorder="1" applyAlignment="1">
      <alignment horizontal="center" wrapText="1"/>
    </xf>
    <xf numFmtId="0" fontId="13" fillId="13" borderId="31" xfId="0" applyFont="1" applyFill="1" applyBorder="1" applyAlignment="1">
      <alignment horizontal="center" vertical="center"/>
    </xf>
    <xf numFmtId="0" fontId="13" fillId="13" borderId="16" xfId="0" applyFont="1" applyFill="1" applyBorder="1" applyAlignment="1">
      <alignment horizontal="center" vertical="center"/>
    </xf>
    <xf numFmtId="0" fontId="13" fillId="13" borderId="23" xfId="0" applyFont="1" applyFill="1" applyBorder="1" applyAlignment="1">
      <alignment horizontal="center" vertical="center"/>
    </xf>
    <xf numFmtId="0" fontId="13" fillId="13" borderId="17" xfId="0" applyFont="1" applyFill="1" applyBorder="1" applyAlignment="1">
      <alignment horizontal="center" vertical="center"/>
    </xf>
    <xf numFmtId="0" fontId="13" fillId="13" borderId="22" xfId="0" applyFont="1" applyFill="1" applyBorder="1" applyAlignment="1">
      <alignment horizontal="center"/>
    </xf>
    <xf numFmtId="0" fontId="13" fillId="13" borderId="31" xfId="0" applyFont="1" applyFill="1" applyBorder="1" applyAlignment="1">
      <alignment horizontal="center"/>
    </xf>
    <xf numFmtId="0" fontId="13" fillId="13" borderId="23" xfId="0" applyFont="1" applyFill="1" applyBorder="1" applyAlignment="1">
      <alignment horizontal="center"/>
    </xf>
    <xf numFmtId="0" fontId="10" fillId="13" borderId="6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168" fontId="13" fillId="13" borderId="22" xfId="0" applyNumberFormat="1" applyFont="1" applyFill="1" applyBorder="1" applyAlignment="1" applyProtection="1">
      <alignment horizontal="center"/>
      <protection locked="0"/>
    </xf>
    <xf numFmtId="168" fontId="13" fillId="13" borderId="31" xfId="0" applyNumberFormat="1" applyFont="1" applyFill="1" applyBorder="1" applyAlignment="1" applyProtection="1">
      <alignment horizontal="center"/>
      <protection locked="0"/>
    </xf>
    <xf numFmtId="168" fontId="13" fillId="13" borderId="23" xfId="0" applyNumberFormat="1" applyFont="1" applyFill="1" applyBorder="1" applyAlignment="1" applyProtection="1">
      <alignment horizontal="center"/>
      <protection locked="0"/>
    </xf>
    <xf numFmtId="0" fontId="13" fillId="13" borderId="32" xfId="0" applyFont="1" applyFill="1" applyBorder="1" applyAlignment="1">
      <alignment horizontal="center"/>
    </xf>
    <xf numFmtId="0" fontId="13" fillId="13" borderId="33" xfId="0" applyFont="1" applyFill="1" applyBorder="1" applyAlignment="1">
      <alignment horizontal="center"/>
    </xf>
    <xf numFmtId="0" fontId="13" fillId="13" borderId="34" xfId="0" applyFont="1" applyFill="1" applyBorder="1" applyAlignment="1">
      <alignment horizontal="center"/>
    </xf>
    <xf numFmtId="0" fontId="13" fillId="13" borderId="35" xfId="0" applyFont="1" applyFill="1" applyBorder="1" applyAlignment="1">
      <alignment horizontal="center" wrapText="1"/>
    </xf>
    <xf numFmtId="0" fontId="13" fillId="13" borderId="36" xfId="0" applyFont="1" applyFill="1" applyBorder="1" applyAlignment="1">
      <alignment horizontal="center" wrapText="1"/>
    </xf>
    <xf numFmtId="0" fontId="13" fillId="13" borderId="22" xfId="0" applyFont="1" applyFill="1" applyBorder="1" applyAlignment="1">
      <alignment horizontal="center" vertical="center"/>
    </xf>
    <xf numFmtId="0" fontId="13" fillId="13" borderId="15" xfId="0" applyFont="1" applyFill="1" applyBorder="1" applyAlignment="1">
      <alignment horizontal="center" vertical="center"/>
    </xf>
    <xf numFmtId="0" fontId="13" fillId="13" borderId="31" xfId="0" applyFont="1" applyFill="1" applyBorder="1" applyAlignment="1">
      <alignment horizontal="center" wrapText="1"/>
    </xf>
    <xf numFmtId="0" fontId="13" fillId="13" borderId="16" xfId="0" applyFont="1" applyFill="1" applyBorder="1" applyAlignment="1">
      <alignment horizontal="center" wrapText="1"/>
    </xf>
    <xf numFmtId="0" fontId="13" fillId="13" borderId="41" xfId="0" applyFont="1" applyFill="1" applyBorder="1" applyAlignment="1" applyProtection="1">
      <alignment horizontal="center" wrapText="1"/>
    </xf>
    <xf numFmtId="0" fontId="13" fillId="13" borderId="42" xfId="0" applyFont="1" applyFill="1" applyBorder="1" applyAlignment="1" applyProtection="1">
      <alignment horizontal="center" wrapText="1"/>
    </xf>
    <xf numFmtId="0" fontId="13" fillId="13" borderId="43" xfId="0" applyFont="1" applyFill="1" applyBorder="1" applyAlignment="1" applyProtection="1">
      <alignment horizontal="center" wrapText="1"/>
    </xf>
    <xf numFmtId="0" fontId="13" fillId="13" borderId="44" xfId="0" applyFont="1" applyFill="1" applyBorder="1" applyAlignment="1" applyProtection="1">
      <alignment horizontal="center" wrapText="1"/>
    </xf>
    <xf numFmtId="0" fontId="13" fillId="13" borderId="22" xfId="0" applyFont="1" applyFill="1" applyBorder="1" applyAlignment="1" applyProtection="1">
      <alignment horizontal="center"/>
    </xf>
    <xf numFmtId="0" fontId="13" fillId="13" borderId="31" xfId="0" applyFont="1" applyFill="1" applyBorder="1" applyAlignment="1" applyProtection="1">
      <alignment horizontal="center"/>
    </xf>
    <xf numFmtId="0" fontId="13" fillId="13" borderId="23" xfId="0" applyFont="1" applyFill="1" applyBorder="1" applyAlignment="1" applyProtection="1">
      <alignment horizontal="center"/>
    </xf>
    <xf numFmtId="0" fontId="13" fillId="13" borderId="32" xfId="0" applyFont="1" applyFill="1" applyBorder="1" applyAlignment="1" applyProtection="1">
      <alignment horizontal="center"/>
    </xf>
    <xf numFmtId="0" fontId="13" fillId="13" borderId="33" xfId="0" applyFont="1" applyFill="1" applyBorder="1" applyAlignment="1" applyProtection="1">
      <alignment horizontal="center"/>
    </xf>
    <xf numFmtId="0" fontId="13" fillId="13" borderId="34" xfId="0" applyFont="1" applyFill="1" applyBorder="1" applyAlignment="1" applyProtection="1">
      <alignment horizontal="center"/>
    </xf>
    <xf numFmtId="0" fontId="14" fillId="13" borderId="45" xfId="0" applyFont="1" applyFill="1" applyBorder="1" applyAlignment="1" applyProtection="1">
      <alignment horizontal="center"/>
      <protection locked="0"/>
    </xf>
    <xf numFmtId="0" fontId="14" fillId="13" borderId="19" xfId="0" applyFont="1" applyFill="1" applyBorder="1" applyAlignment="1" applyProtection="1">
      <alignment horizontal="center"/>
      <protection locked="0"/>
    </xf>
    <xf numFmtId="0" fontId="14" fillId="13" borderId="46" xfId="0" applyFont="1" applyFill="1" applyBorder="1" applyAlignment="1" applyProtection="1">
      <alignment horizontal="center"/>
      <protection locked="0"/>
    </xf>
    <xf numFmtId="0" fontId="14" fillId="13" borderId="47" xfId="0" applyFont="1" applyFill="1" applyBorder="1" applyAlignment="1" applyProtection="1">
      <alignment horizontal="center"/>
      <protection locked="0"/>
    </xf>
    <xf numFmtId="0" fontId="14" fillId="13" borderId="20" xfId="0" applyFont="1" applyFill="1" applyBorder="1" applyAlignment="1" applyProtection="1">
      <alignment horizontal="center"/>
      <protection locked="0"/>
    </xf>
    <xf numFmtId="0" fontId="14" fillId="13" borderId="48" xfId="0" applyFont="1" applyFill="1" applyBorder="1" applyAlignment="1" applyProtection="1">
      <alignment horizontal="center"/>
      <protection locked="0"/>
    </xf>
    <xf numFmtId="14" fontId="15" fillId="13" borderId="19" xfId="0" applyNumberFormat="1" applyFont="1" applyFill="1" applyBorder="1" applyAlignment="1" applyProtection="1">
      <alignment horizontal="right"/>
      <protection locked="0"/>
    </xf>
    <xf numFmtId="0" fontId="15" fillId="13" borderId="19" xfId="0" applyFont="1" applyFill="1" applyBorder="1" applyAlignment="1" applyProtection="1">
      <alignment horizontal="right"/>
      <protection locked="0"/>
    </xf>
    <xf numFmtId="0" fontId="15" fillId="13" borderId="46" xfId="0" applyFont="1" applyFill="1" applyBorder="1" applyAlignment="1" applyProtection="1">
      <alignment horizontal="right"/>
      <protection locked="0"/>
    </xf>
    <xf numFmtId="0" fontId="15" fillId="13" borderId="20" xfId="0" applyFont="1" applyFill="1" applyBorder="1" applyAlignment="1" applyProtection="1">
      <alignment horizontal="right"/>
      <protection locked="0"/>
    </xf>
    <xf numFmtId="0" fontId="15" fillId="13" borderId="48" xfId="0" applyFont="1" applyFill="1" applyBorder="1" applyAlignment="1" applyProtection="1">
      <alignment horizontal="right"/>
      <protection locked="0"/>
    </xf>
    <xf numFmtId="0" fontId="15" fillId="13" borderId="45" xfId="0" applyFont="1" applyFill="1" applyBorder="1" applyAlignment="1" applyProtection="1">
      <alignment horizontal="left"/>
    </xf>
    <xf numFmtId="0" fontId="0" fillId="0" borderId="19" xfId="0" applyBorder="1" applyAlignment="1" applyProtection="1">
      <alignment horizontal="left"/>
    </xf>
    <xf numFmtId="0" fontId="0" fillId="0" borderId="47" xfId="0" applyBorder="1" applyAlignment="1" applyProtection="1">
      <alignment horizontal="left"/>
    </xf>
    <xf numFmtId="0" fontId="0" fillId="0" borderId="20" xfId="0" applyBorder="1" applyAlignment="1" applyProtection="1">
      <alignment horizontal="left"/>
    </xf>
    <xf numFmtId="14" fontId="15" fillId="13" borderId="19" xfId="0" applyNumberFormat="1" applyFont="1" applyFill="1" applyBorder="1" applyAlignment="1" applyProtection="1">
      <alignment horizontal="center"/>
      <protection locked="0"/>
    </xf>
    <xf numFmtId="0" fontId="0" fillId="0" borderId="19" xfId="0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10" fillId="13" borderId="6" xfId="0" applyFont="1" applyFill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13" fillId="13" borderId="22" xfId="0" applyFont="1" applyFill="1" applyBorder="1" applyAlignment="1" applyProtection="1">
      <alignment horizontal="center" vertical="center"/>
    </xf>
    <xf numFmtId="0" fontId="13" fillId="13" borderId="15" xfId="0" applyFont="1" applyFill="1" applyBorder="1" applyAlignment="1" applyProtection="1">
      <alignment horizontal="center" vertical="center"/>
    </xf>
    <xf numFmtId="0" fontId="13" fillId="13" borderId="31" xfId="0" applyFont="1" applyFill="1" applyBorder="1" applyAlignment="1" applyProtection="1">
      <alignment horizontal="center" wrapText="1"/>
    </xf>
    <xf numFmtId="0" fontId="13" fillId="13" borderId="16" xfId="0" applyFont="1" applyFill="1" applyBorder="1" applyAlignment="1" applyProtection="1">
      <alignment horizontal="center" wrapText="1"/>
    </xf>
    <xf numFmtId="0" fontId="13" fillId="13" borderId="31" xfId="0" applyFont="1" applyFill="1" applyBorder="1" applyAlignment="1" applyProtection="1">
      <alignment horizontal="center" vertical="center"/>
    </xf>
    <xf numFmtId="0" fontId="13" fillId="13" borderId="16" xfId="0" applyFont="1" applyFill="1" applyBorder="1" applyAlignment="1" applyProtection="1">
      <alignment horizontal="center" vertical="center"/>
    </xf>
    <xf numFmtId="0" fontId="13" fillId="13" borderId="23" xfId="0" applyFont="1" applyFill="1" applyBorder="1" applyAlignment="1" applyProtection="1">
      <alignment horizontal="center" vertical="center"/>
    </xf>
    <xf numFmtId="0" fontId="13" fillId="13" borderId="17" xfId="0" applyFont="1" applyFill="1" applyBorder="1" applyAlignment="1" applyProtection="1">
      <alignment horizontal="center" vertical="center"/>
    </xf>
    <xf numFmtId="0" fontId="13" fillId="13" borderId="40" xfId="0" applyFont="1" applyFill="1" applyBorder="1" applyAlignment="1" applyProtection="1">
      <alignment horizontal="center"/>
    </xf>
    <xf numFmtId="0" fontId="13" fillId="13" borderId="38" xfId="0" applyFont="1" applyFill="1" applyBorder="1" applyAlignment="1" applyProtection="1">
      <alignment horizontal="center"/>
    </xf>
    <xf numFmtId="0" fontId="13" fillId="13" borderId="30" xfId="0" applyFont="1" applyFill="1" applyBorder="1" applyAlignment="1" applyProtection="1">
      <alignment horizontal="center"/>
    </xf>
    <xf numFmtId="0" fontId="16" fillId="13" borderId="6" xfId="0" applyFont="1" applyFill="1" applyBorder="1" applyAlignment="1" applyProtection="1">
      <alignment horizontal="left"/>
    </xf>
    <xf numFmtId="0" fontId="16" fillId="13" borderId="18" xfId="0" applyFont="1" applyFill="1" applyBorder="1" applyAlignment="1" applyProtection="1"/>
    <xf numFmtId="0" fontId="16" fillId="13" borderId="18" xfId="0" applyFont="1" applyFill="1" applyBorder="1" applyAlignment="1" applyProtection="1">
      <alignment horizontal="right"/>
    </xf>
    <xf numFmtId="0" fontId="16" fillId="0" borderId="18" xfId="0" applyFont="1" applyBorder="1" applyAlignment="1" applyProtection="1">
      <alignment horizontal="right"/>
    </xf>
    <xf numFmtId="0" fontId="16" fillId="0" borderId="21" xfId="0" applyFont="1" applyBorder="1" applyAlignment="1" applyProtection="1">
      <alignment horizontal="right"/>
    </xf>
    <xf numFmtId="0" fontId="13" fillId="13" borderId="39" xfId="0" applyFont="1" applyFill="1" applyBorder="1" applyAlignment="1" applyProtection="1">
      <alignment horizontal="center"/>
    </xf>
    <xf numFmtId="168" fontId="13" fillId="13" borderId="22" xfId="0" applyNumberFormat="1" applyFont="1" applyFill="1" applyBorder="1" applyAlignment="1" applyProtection="1">
      <alignment horizontal="center"/>
    </xf>
    <xf numFmtId="168" fontId="13" fillId="13" borderId="31" xfId="0" applyNumberFormat="1" applyFont="1" applyFill="1" applyBorder="1" applyAlignment="1" applyProtection="1">
      <alignment horizontal="center"/>
    </xf>
    <xf numFmtId="168" fontId="13" fillId="13" borderId="23" xfId="0" applyNumberFormat="1" applyFont="1" applyFill="1" applyBorder="1" applyAlignment="1" applyProtection="1">
      <alignment horizontal="center"/>
    </xf>
    <xf numFmtId="0" fontId="13" fillId="13" borderId="35" xfId="0" applyFont="1" applyFill="1" applyBorder="1" applyAlignment="1" applyProtection="1">
      <alignment horizontal="center" wrapText="1"/>
    </xf>
    <xf numFmtId="0" fontId="13" fillId="13" borderId="36" xfId="0" applyFont="1" applyFill="1" applyBorder="1" applyAlignment="1" applyProtection="1">
      <alignment horizontal="center" wrapText="1"/>
    </xf>
    <xf numFmtId="0" fontId="13" fillId="13" borderId="37" xfId="0" applyFont="1" applyFill="1" applyBorder="1" applyAlignment="1" applyProtection="1">
      <alignment horizontal="center" vertical="center"/>
    </xf>
    <xf numFmtId="0" fontId="13" fillId="13" borderId="38" xfId="0" applyFont="1" applyFill="1" applyBorder="1" applyAlignment="1" applyProtection="1">
      <alignment horizontal="center" vertical="center"/>
    </xf>
    <xf numFmtId="0" fontId="13" fillId="13" borderId="34" xfId="0" applyFont="1" applyFill="1" applyBorder="1" applyAlignment="1" applyProtection="1">
      <alignment horizontal="center" vertical="center"/>
    </xf>
    <xf numFmtId="0" fontId="13" fillId="13" borderId="39" xfId="0" applyFont="1" applyFill="1" applyBorder="1" applyAlignment="1" applyProtection="1">
      <alignment horizontal="center" vertical="center"/>
    </xf>
    <xf numFmtId="169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1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15" fillId="13" borderId="19" xfId="0" applyFont="1" applyFill="1" applyBorder="1" applyAlignment="1" applyProtection="1">
      <alignment horizontal="center"/>
      <protection locked="0"/>
    </xf>
    <xf numFmtId="0" fontId="15" fillId="13" borderId="46" xfId="0" applyFont="1" applyFill="1" applyBorder="1" applyAlignment="1" applyProtection="1">
      <alignment horizontal="center"/>
      <protection locked="0"/>
    </xf>
    <xf numFmtId="0" fontId="15" fillId="13" borderId="20" xfId="0" applyFont="1" applyFill="1" applyBorder="1" applyAlignment="1" applyProtection="1">
      <alignment horizontal="center"/>
      <protection locked="0"/>
    </xf>
    <xf numFmtId="0" fontId="15" fillId="13" borderId="48" xfId="0" applyFont="1" applyFill="1" applyBorder="1" applyAlignment="1" applyProtection="1">
      <alignment horizontal="center"/>
      <protection locked="0"/>
    </xf>
    <xf numFmtId="0" fontId="12" fillId="13" borderId="1" xfId="0" applyFont="1" applyFill="1" applyBorder="1" applyAlignment="1"/>
    <xf numFmtId="0" fontId="0" fillId="13" borderId="1" xfId="0" applyFill="1" applyBorder="1" applyAlignment="1"/>
    <xf numFmtId="0" fontId="18" fillId="13" borderId="6" xfId="0" applyFont="1" applyFill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8" xfId="0" applyBorder="1" applyAlignment="1">
      <alignment wrapText="1"/>
    </xf>
    <xf numFmtId="0" fontId="0" fillId="0" borderId="21" xfId="0" applyBorder="1" applyAlignment="1">
      <alignment wrapText="1"/>
    </xf>
    <xf numFmtId="0" fontId="18" fillId="0" borderId="21" xfId="0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17" fillId="13" borderId="6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0" fontId="0" fillId="13" borderId="49" xfId="0" applyFill="1" applyBorder="1" applyAlignment="1"/>
    <xf numFmtId="0" fontId="0" fillId="13" borderId="50" xfId="0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16" fillId="13" borderId="47" xfId="0" applyFont="1" applyFill="1" applyBorder="1" applyAlignment="1" applyProtection="1">
      <alignment horizontal="right"/>
    </xf>
    <xf numFmtId="0" fontId="0" fillId="0" borderId="20" xfId="0" applyBorder="1" applyAlignment="1">
      <alignment horizontal="right"/>
    </xf>
    <xf numFmtId="0" fontId="0" fillId="0" borderId="20" xfId="0" applyBorder="1" applyAlignment="1"/>
    <xf numFmtId="0" fontId="0" fillId="0" borderId="48" xfId="0" applyBorder="1" applyAlignment="1"/>
    <xf numFmtId="0" fontId="12" fillId="13" borderId="49" xfId="0" applyFont="1" applyFill="1" applyBorder="1" applyAlignment="1">
      <alignment horizontal="center"/>
    </xf>
    <xf numFmtId="0" fontId="0" fillId="13" borderId="51" xfId="0" applyFill="1" applyBorder="1" applyAlignment="1">
      <alignment horizontal="center"/>
    </xf>
    <xf numFmtId="0" fontId="12" fillId="15" borderId="49" xfId="0" applyFont="1" applyFill="1" applyBorder="1" applyAlignment="1" applyProtection="1">
      <alignment horizontal="left"/>
      <protection locked="0"/>
    </xf>
    <xf numFmtId="0" fontId="0" fillId="15" borderId="51" xfId="0" applyFill="1" applyBorder="1" applyAlignment="1" applyProtection="1">
      <alignment horizontal="left"/>
      <protection locked="0"/>
    </xf>
    <xf numFmtId="0" fontId="16" fillId="13" borderId="47" xfId="0" applyFont="1" applyFill="1" applyBorder="1" applyAlignment="1" applyProtection="1">
      <alignment horizontal="left"/>
    </xf>
    <xf numFmtId="0" fontId="16" fillId="0" borderId="20" xfId="0" applyFont="1" applyBorder="1" applyAlignment="1" applyProtection="1">
      <alignment horizontal="left"/>
    </xf>
    <xf numFmtId="0" fontId="16" fillId="0" borderId="48" xfId="0" applyFont="1" applyBorder="1" applyAlignment="1" applyProtection="1">
      <alignment horizontal="left"/>
    </xf>
    <xf numFmtId="0" fontId="11" fillId="10" borderId="6" xfId="0" applyFont="1" applyFill="1" applyBorder="1" applyAlignment="1">
      <alignment horizontal="center"/>
    </xf>
    <xf numFmtId="0" fontId="11" fillId="10" borderId="18" xfId="0" applyFont="1" applyFill="1" applyBorder="1" applyAlignment="1">
      <alignment horizontal="center"/>
    </xf>
    <xf numFmtId="0" fontId="11" fillId="10" borderId="21" xfId="0" applyFont="1" applyFill="1" applyBorder="1" applyAlignment="1">
      <alignment horizontal="center"/>
    </xf>
    <xf numFmtId="0" fontId="11" fillId="10" borderId="45" xfId="0" applyFont="1" applyFill="1" applyBorder="1" applyAlignment="1">
      <alignment horizontal="center"/>
    </xf>
    <xf numFmtId="0" fontId="11" fillId="10" borderId="46" xfId="0" applyFont="1" applyFill="1" applyBorder="1" applyAlignment="1">
      <alignment horizontal="center"/>
    </xf>
    <xf numFmtId="0" fontId="0" fillId="8" borderId="55" xfId="0" applyFill="1" applyBorder="1" applyAlignment="1"/>
    <xf numFmtId="0" fontId="0" fillId="8" borderId="56" xfId="0" applyFill="1" applyBorder="1" applyAlignment="1"/>
    <xf numFmtId="14" fontId="0" fillId="2" borderId="49" xfId="0" applyNumberFormat="1" applyFill="1" applyBorder="1" applyAlignment="1"/>
    <xf numFmtId="0" fontId="0" fillId="8" borderId="9" xfId="0" applyFill="1" applyBorder="1" applyAlignment="1"/>
    <xf numFmtId="0" fontId="0" fillId="8" borderId="52" xfId="0" applyFill="1" applyBorder="1" applyAlignment="1"/>
    <xf numFmtId="0" fontId="0" fillId="2" borderId="1" xfId="0" applyFill="1" applyBorder="1" applyAlignment="1">
      <alignment horizontal="right"/>
    </xf>
    <xf numFmtId="0" fontId="0" fillId="2" borderId="51" xfId="0" applyFill="1" applyBorder="1" applyAlignment="1"/>
    <xf numFmtId="0" fontId="0" fillId="2" borderId="49" xfId="0" applyFill="1" applyBorder="1" applyAlignment="1">
      <alignment horizontal="right"/>
    </xf>
    <xf numFmtId="0" fontId="0" fillId="2" borderId="51" xfId="0" applyFill="1" applyBorder="1" applyAlignment="1">
      <alignment horizontal="right"/>
    </xf>
    <xf numFmtId="0" fontId="9" fillId="8" borderId="53" xfId="0" applyFont="1" applyFill="1" applyBorder="1" applyAlignment="1">
      <alignment vertical="center"/>
    </xf>
    <xf numFmtId="0" fontId="0" fillId="0" borderId="53" xfId="0" applyBorder="1" applyAlignment="1">
      <alignment vertical="center"/>
    </xf>
    <xf numFmtId="0" fontId="9" fillId="8" borderId="54" xfId="0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10" fillId="8" borderId="5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0" fillId="8" borderId="53" xfId="0" applyFont="1" applyFill="1" applyBorder="1" applyAlignment="1">
      <alignment horizontal="right" vertical="center"/>
    </xf>
    <xf numFmtId="0" fontId="0" fillId="0" borderId="53" xfId="0" applyBorder="1" applyAlignment="1">
      <alignment horizontal="right" vertical="center"/>
    </xf>
    <xf numFmtId="0" fontId="10" fillId="8" borderId="54" xfId="0" applyFont="1" applyFill="1" applyBorder="1" applyAlignment="1">
      <alignment horizontal="right" vertical="center"/>
    </xf>
    <xf numFmtId="0" fontId="0" fillId="0" borderId="54" xfId="0" applyBorder="1" applyAlignment="1">
      <alignment horizontal="right" vertical="center"/>
    </xf>
    <xf numFmtId="0" fontId="0" fillId="2" borderId="49" xfId="0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1" fillId="2" borderId="0" xfId="0" applyFont="1" applyFill="1" applyAlignment="1"/>
    <xf numFmtId="0" fontId="4" fillId="2" borderId="0" xfId="0" applyFont="1" applyFill="1" applyAlignment="1"/>
    <xf numFmtId="0" fontId="0" fillId="0" borderId="0" xfId="0" applyAlignment="1"/>
    <xf numFmtId="165" fontId="5" fillId="2" borderId="49" xfId="0" applyNumberFormat="1" applyFont="1" applyFill="1" applyBorder="1" applyAlignment="1">
      <alignment horizontal="center"/>
    </xf>
    <xf numFmtId="0" fontId="5" fillId="2" borderId="50" xfId="0" applyFont="1" applyFill="1" applyBorder="1" applyAlignment="1">
      <alignment horizontal="center"/>
    </xf>
    <xf numFmtId="0" fontId="5" fillId="2" borderId="5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5" fontId="5" fillId="2" borderId="50" xfId="0" applyNumberFormat="1" applyFont="1" applyFill="1" applyBorder="1" applyAlignment="1">
      <alignment horizontal="center"/>
    </xf>
    <xf numFmtId="165" fontId="5" fillId="2" borderId="51" xfId="0" applyNumberFormat="1" applyFont="1" applyFill="1" applyBorder="1" applyAlignment="1">
      <alignment horizontal="center"/>
    </xf>
    <xf numFmtId="0" fontId="7" fillId="2" borderId="49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7" fillId="2" borderId="50" xfId="0" applyFont="1" applyFill="1" applyBorder="1" applyAlignment="1">
      <alignment horizontal="center"/>
    </xf>
    <xf numFmtId="0" fontId="4" fillId="13" borderId="47" xfId="0" applyFont="1" applyFill="1" applyBorder="1" applyAlignment="1" applyProtection="1"/>
    <xf numFmtId="0" fontId="4" fillId="13" borderId="20" xfId="0" applyFont="1" applyFill="1" applyBorder="1" applyAlignment="1"/>
    <xf numFmtId="0" fontId="4" fillId="13" borderId="20" xfId="0" applyFont="1" applyFill="1" applyBorder="1" applyAlignment="1">
      <alignment horizontal="center"/>
    </xf>
    <xf numFmtId="0" fontId="4" fillId="13" borderId="48" xfId="0" applyFont="1" applyFill="1" applyBorder="1" applyAlignment="1">
      <alignment horizontal="center"/>
    </xf>
  </cellXfs>
  <cellStyles count="3">
    <cellStyle name="Komma" xfId="2" builtinId="3"/>
    <cellStyle name="Standard" xfId="0" builtinId="0"/>
    <cellStyle name="Standard 2" xfId="1"/>
  </cellStyles>
  <dxfs count="2901"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CCFF"/>
      <color rgb="FFFFFFCC"/>
      <color rgb="FFFF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94"/>
  <sheetViews>
    <sheetView topLeftCell="B1" zoomScaleNormal="100" workbookViewId="0">
      <pane ySplit="14" topLeftCell="A15" activePane="bottomLeft" state="frozen"/>
      <selection activeCell="B1" sqref="B1"/>
      <selection pane="bottomLeft" activeCell="R70" sqref="R70:R77"/>
    </sheetView>
  </sheetViews>
  <sheetFormatPr baseColWidth="10" defaultRowHeight="12.75" x14ac:dyDescent="0.2"/>
  <cols>
    <col min="1" max="1" width="7.5703125" hidden="1" customWidth="1"/>
    <col min="2" max="2" width="28.85546875" customWidth="1"/>
    <col min="3" max="3" width="4.85546875" customWidth="1"/>
    <col min="4" max="4" width="10.140625" customWidth="1"/>
    <col min="5" max="5" width="13.5703125" customWidth="1"/>
    <col min="7" max="7" width="10.5703125" customWidth="1"/>
    <col min="8" max="8" width="9.85546875" customWidth="1"/>
    <col min="10" max="23" width="3.85546875" customWidth="1"/>
    <col min="24" max="24" width="11.42578125" customWidth="1"/>
    <col min="25" max="38" width="3.28515625" customWidth="1"/>
    <col min="39" max="39" width="9" customWidth="1"/>
    <col min="40" max="53" width="3.28515625" customWidth="1"/>
    <col min="54" max="61" width="9" customWidth="1"/>
    <col min="62" max="62" width="16.28515625" customWidth="1"/>
    <col min="63" max="134" width="16.28515625" hidden="1" customWidth="1"/>
    <col min="135" max="232" width="11.42578125" hidden="1" customWidth="1"/>
    <col min="248" max="248" width="0" hidden="1" customWidth="1"/>
    <col min="249" max="249" width="28.85546875" customWidth="1"/>
    <col min="250" max="250" width="4.85546875" customWidth="1"/>
    <col min="251" max="251" width="10.140625" customWidth="1"/>
    <col min="252" max="252" width="13.5703125" customWidth="1"/>
    <col min="254" max="254" width="10.5703125" customWidth="1"/>
    <col min="255" max="255" width="9.85546875" customWidth="1"/>
    <col min="257" max="270" width="3.85546875" customWidth="1"/>
    <col min="272" max="285" width="3.28515625" bestFit="1" customWidth="1"/>
    <col min="286" max="286" width="9" customWidth="1"/>
    <col min="287" max="300" width="3.28515625" bestFit="1" customWidth="1"/>
    <col min="301" max="308" width="9" customWidth="1"/>
    <col min="309" max="309" width="16.28515625" customWidth="1"/>
    <col min="310" max="450" width="0" hidden="1" customWidth="1"/>
    <col min="504" max="504" width="0" hidden="1" customWidth="1"/>
    <col min="505" max="505" width="28.85546875" customWidth="1"/>
    <col min="506" max="506" width="4.85546875" customWidth="1"/>
    <col min="507" max="507" width="10.140625" customWidth="1"/>
    <col min="508" max="508" width="13.5703125" customWidth="1"/>
    <col min="510" max="510" width="10.5703125" customWidth="1"/>
    <col min="511" max="511" width="9.85546875" customWidth="1"/>
    <col min="513" max="526" width="3.85546875" customWidth="1"/>
    <col min="528" max="541" width="3.28515625" bestFit="1" customWidth="1"/>
    <col min="542" max="542" width="9" customWidth="1"/>
    <col min="543" max="556" width="3.28515625" bestFit="1" customWidth="1"/>
    <col min="557" max="564" width="9" customWidth="1"/>
    <col min="565" max="565" width="16.28515625" customWidth="1"/>
    <col min="566" max="706" width="0" hidden="1" customWidth="1"/>
    <col min="760" max="760" width="0" hidden="1" customWidth="1"/>
    <col min="761" max="761" width="28.85546875" customWidth="1"/>
    <col min="762" max="762" width="4.85546875" customWidth="1"/>
    <col min="763" max="763" width="10.140625" customWidth="1"/>
    <col min="764" max="764" width="13.5703125" customWidth="1"/>
    <col min="766" max="766" width="10.5703125" customWidth="1"/>
    <col min="767" max="767" width="9.85546875" customWidth="1"/>
    <col min="769" max="782" width="3.85546875" customWidth="1"/>
    <col min="784" max="797" width="3.28515625" bestFit="1" customWidth="1"/>
    <col min="798" max="798" width="9" customWidth="1"/>
    <col min="799" max="812" width="3.28515625" bestFit="1" customWidth="1"/>
    <col min="813" max="820" width="9" customWidth="1"/>
    <col min="821" max="821" width="16.28515625" customWidth="1"/>
    <col min="822" max="962" width="0" hidden="1" customWidth="1"/>
    <col min="1016" max="1016" width="0" hidden="1" customWidth="1"/>
    <col min="1017" max="1017" width="28.85546875" customWidth="1"/>
    <col min="1018" max="1018" width="4.85546875" customWidth="1"/>
    <col min="1019" max="1019" width="10.140625" customWidth="1"/>
    <col min="1020" max="1020" width="13.5703125" customWidth="1"/>
    <col min="1022" max="1022" width="10.5703125" customWidth="1"/>
    <col min="1023" max="1023" width="9.85546875" customWidth="1"/>
    <col min="1025" max="1038" width="3.85546875" customWidth="1"/>
    <col min="1040" max="1053" width="3.28515625" bestFit="1" customWidth="1"/>
    <col min="1054" max="1054" width="9" customWidth="1"/>
    <col min="1055" max="1068" width="3.28515625" bestFit="1" customWidth="1"/>
    <col min="1069" max="1076" width="9" customWidth="1"/>
    <col min="1077" max="1077" width="16.28515625" customWidth="1"/>
    <col min="1078" max="1218" width="0" hidden="1" customWidth="1"/>
    <col min="1272" max="1272" width="0" hidden="1" customWidth="1"/>
    <col min="1273" max="1273" width="28.85546875" customWidth="1"/>
    <col min="1274" max="1274" width="4.85546875" customWidth="1"/>
    <col min="1275" max="1275" width="10.140625" customWidth="1"/>
    <col min="1276" max="1276" width="13.5703125" customWidth="1"/>
    <col min="1278" max="1278" width="10.5703125" customWidth="1"/>
    <col min="1279" max="1279" width="9.85546875" customWidth="1"/>
    <col min="1281" max="1294" width="3.85546875" customWidth="1"/>
    <col min="1296" max="1309" width="3.28515625" bestFit="1" customWidth="1"/>
    <col min="1310" max="1310" width="9" customWidth="1"/>
    <col min="1311" max="1324" width="3.28515625" bestFit="1" customWidth="1"/>
    <col min="1325" max="1332" width="9" customWidth="1"/>
    <col min="1333" max="1333" width="16.28515625" customWidth="1"/>
    <col min="1334" max="1474" width="0" hidden="1" customWidth="1"/>
    <col min="1528" max="1528" width="0" hidden="1" customWidth="1"/>
    <col min="1529" max="1529" width="28.85546875" customWidth="1"/>
    <col min="1530" max="1530" width="4.85546875" customWidth="1"/>
    <col min="1531" max="1531" width="10.140625" customWidth="1"/>
    <col min="1532" max="1532" width="13.5703125" customWidth="1"/>
    <col min="1534" max="1534" width="10.5703125" customWidth="1"/>
    <col min="1535" max="1535" width="9.85546875" customWidth="1"/>
    <col min="1537" max="1550" width="3.85546875" customWidth="1"/>
    <col min="1552" max="1565" width="3.28515625" bestFit="1" customWidth="1"/>
    <col min="1566" max="1566" width="9" customWidth="1"/>
    <col min="1567" max="1580" width="3.28515625" bestFit="1" customWidth="1"/>
    <col min="1581" max="1588" width="9" customWidth="1"/>
    <col min="1589" max="1589" width="16.28515625" customWidth="1"/>
    <col min="1590" max="1730" width="0" hidden="1" customWidth="1"/>
    <col min="1784" max="1784" width="0" hidden="1" customWidth="1"/>
    <col min="1785" max="1785" width="28.85546875" customWidth="1"/>
    <col min="1786" max="1786" width="4.85546875" customWidth="1"/>
    <col min="1787" max="1787" width="10.140625" customWidth="1"/>
    <col min="1788" max="1788" width="13.5703125" customWidth="1"/>
    <col min="1790" max="1790" width="10.5703125" customWidth="1"/>
    <col min="1791" max="1791" width="9.85546875" customWidth="1"/>
    <col min="1793" max="1806" width="3.85546875" customWidth="1"/>
    <col min="1808" max="1821" width="3.28515625" bestFit="1" customWidth="1"/>
    <col min="1822" max="1822" width="9" customWidth="1"/>
    <col min="1823" max="1836" width="3.28515625" bestFit="1" customWidth="1"/>
    <col min="1837" max="1844" width="9" customWidth="1"/>
    <col min="1845" max="1845" width="16.28515625" customWidth="1"/>
    <col min="1846" max="1986" width="0" hidden="1" customWidth="1"/>
    <col min="2040" max="2040" width="0" hidden="1" customWidth="1"/>
    <col min="2041" max="2041" width="28.85546875" customWidth="1"/>
    <col min="2042" max="2042" width="4.85546875" customWidth="1"/>
    <col min="2043" max="2043" width="10.140625" customWidth="1"/>
    <col min="2044" max="2044" width="13.5703125" customWidth="1"/>
    <col min="2046" max="2046" width="10.5703125" customWidth="1"/>
    <col min="2047" max="2047" width="9.85546875" customWidth="1"/>
    <col min="2049" max="2062" width="3.85546875" customWidth="1"/>
    <col min="2064" max="2077" width="3.28515625" bestFit="1" customWidth="1"/>
    <col min="2078" max="2078" width="9" customWidth="1"/>
    <col min="2079" max="2092" width="3.28515625" bestFit="1" customWidth="1"/>
    <col min="2093" max="2100" width="9" customWidth="1"/>
    <col min="2101" max="2101" width="16.28515625" customWidth="1"/>
    <col min="2102" max="2242" width="0" hidden="1" customWidth="1"/>
    <col min="2296" max="2296" width="0" hidden="1" customWidth="1"/>
    <col min="2297" max="2297" width="28.85546875" customWidth="1"/>
    <col min="2298" max="2298" width="4.85546875" customWidth="1"/>
    <col min="2299" max="2299" width="10.140625" customWidth="1"/>
    <col min="2300" max="2300" width="13.5703125" customWidth="1"/>
    <col min="2302" max="2302" width="10.5703125" customWidth="1"/>
    <col min="2303" max="2303" width="9.85546875" customWidth="1"/>
    <col min="2305" max="2318" width="3.85546875" customWidth="1"/>
    <col min="2320" max="2333" width="3.28515625" bestFit="1" customWidth="1"/>
    <col min="2334" max="2334" width="9" customWidth="1"/>
    <col min="2335" max="2348" width="3.28515625" bestFit="1" customWidth="1"/>
    <col min="2349" max="2356" width="9" customWidth="1"/>
    <col min="2357" max="2357" width="16.28515625" customWidth="1"/>
    <col min="2358" max="2498" width="0" hidden="1" customWidth="1"/>
    <col min="2552" max="2552" width="0" hidden="1" customWidth="1"/>
    <col min="2553" max="2553" width="28.85546875" customWidth="1"/>
    <col min="2554" max="2554" width="4.85546875" customWidth="1"/>
    <col min="2555" max="2555" width="10.140625" customWidth="1"/>
    <col min="2556" max="2556" width="13.5703125" customWidth="1"/>
    <col min="2558" max="2558" width="10.5703125" customWidth="1"/>
    <col min="2559" max="2559" width="9.85546875" customWidth="1"/>
    <col min="2561" max="2574" width="3.85546875" customWidth="1"/>
    <col min="2576" max="2589" width="3.28515625" bestFit="1" customWidth="1"/>
    <col min="2590" max="2590" width="9" customWidth="1"/>
    <col min="2591" max="2604" width="3.28515625" bestFit="1" customWidth="1"/>
    <col min="2605" max="2612" width="9" customWidth="1"/>
    <col min="2613" max="2613" width="16.28515625" customWidth="1"/>
    <col min="2614" max="2754" width="0" hidden="1" customWidth="1"/>
    <col min="2808" max="2808" width="0" hidden="1" customWidth="1"/>
    <col min="2809" max="2809" width="28.85546875" customWidth="1"/>
    <col min="2810" max="2810" width="4.85546875" customWidth="1"/>
    <col min="2811" max="2811" width="10.140625" customWidth="1"/>
    <col min="2812" max="2812" width="13.5703125" customWidth="1"/>
    <col min="2814" max="2814" width="10.5703125" customWidth="1"/>
    <col min="2815" max="2815" width="9.85546875" customWidth="1"/>
    <col min="2817" max="2830" width="3.85546875" customWidth="1"/>
    <col min="2832" max="2845" width="3.28515625" bestFit="1" customWidth="1"/>
    <col min="2846" max="2846" width="9" customWidth="1"/>
    <col min="2847" max="2860" width="3.28515625" bestFit="1" customWidth="1"/>
    <col min="2861" max="2868" width="9" customWidth="1"/>
    <col min="2869" max="2869" width="16.28515625" customWidth="1"/>
    <col min="2870" max="3010" width="0" hidden="1" customWidth="1"/>
    <col min="3064" max="3064" width="0" hidden="1" customWidth="1"/>
    <col min="3065" max="3065" width="28.85546875" customWidth="1"/>
    <col min="3066" max="3066" width="4.85546875" customWidth="1"/>
    <col min="3067" max="3067" width="10.140625" customWidth="1"/>
    <col min="3068" max="3068" width="13.5703125" customWidth="1"/>
    <col min="3070" max="3070" width="10.5703125" customWidth="1"/>
    <col min="3071" max="3071" width="9.85546875" customWidth="1"/>
    <col min="3073" max="3086" width="3.85546875" customWidth="1"/>
    <col min="3088" max="3101" width="3.28515625" bestFit="1" customWidth="1"/>
    <col min="3102" max="3102" width="9" customWidth="1"/>
    <col min="3103" max="3116" width="3.28515625" bestFit="1" customWidth="1"/>
    <col min="3117" max="3124" width="9" customWidth="1"/>
    <col min="3125" max="3125" width="16.28515625" customWidth="1"/>
    <col min="3126" max="3266" width="0" hidden="1" customWidth="1"/>
    <col min="3320" max="3320" width="0" hidden="1" customWidth="1"/>
    <col min="3321" max="3321" width="28.85546875" customWidth="1"/>
    <col min="3322" max="3322" width="4.85546875" customWidth="1"/>
    <col min="3323" max="3323" width="10.140625" customWidth="1"/>
    <col min="3324" max="3324" width="13.5703125" customWidth="1"/>
    <col min="3326" max="3326" width="10.5703125" customWidth="1"/>
    <col min="3327" max="3327" width="9.85546875" customWidth="1"/>
    <col min="3329" max="3342" width="3.85546875" customWidth="1"/>
    <col min="3344" max="3357" width="3.28515625" bestFit="1" customWidth="1"/>
    <col min="3358" max="3358" width="9" customWidth="1"/>
    <col min="3359" max="3372" width="3.28515625" bestFit="1" customWidth="1"/>
    <col min="3373" max="3380" width="9" customWidth="1"/>
    <col min="3381" max="3381" width="16.28515625" customWidth="1"/>
    <col min="3382" max="3522" width="0" hidden="1" customWidth="1"/>
    <col min="3576" max="3576" width="0" hidden="1" customWidth="1"/>
    <col min="3577" max="3577" width="28.85546875" customWidth="1"/>
    <col min="3578" max="3578" width="4.85546875" customWidth="1"/>
    <col min="3579" max="3579" width="10.140625" customWidth="1"/>
    <col min="3580" max="3580" width="13.5703125" customWidth="1"/>
    <col min="3582" max="3582" width="10.5703125" customWidth="1"/>
    <col min="3583" max="3583" width="9.85546875" customWidth="1"/>
    <col min="3585" max="3598" width="3.85546875" customWidth="1"/>
    <col min="3600" max="3613" width="3.28515625" bestFit="1" customWidth="1"/>
    <col min="3614" max="3614" width="9" customWidth="1"/>
    <col min="3615" max="3628" width="3.28515625" bestFit="1" customWidth="1"/>
    <col min="3629" max="3636" width="9" customWidth="1"/>
    <col min="3637" max="3637" width="16.28515625" customWidth="1"/>
    <col min="3638" max="3778" width="0" hidden="1" customWidth="1"/>
    <col min="3832" max="3832" width="0" hidden="1" customWidth="1"/>
    <col min="3833" max="3833" width="28.85546875" customWidth="1"/>
    <col min="3834" max="3834" width="4.85546875" customWidth="1"/>
    <col min="3835" max="3835" width="10.140625" customWidth="1"/>
    <col min="3836" max="3836" width="13.5703125" customWidth="1"/>
    <col min="3838" max="3838" width="10.5703125" customWidth="1"/>
    <col min="3839" max="3839" width="9.85546875" customWidth="1"/>
    <col min="3841" max="3854" width="3.85546875" customWidth="1"/>
    <col min="3856" max="3869" width="3.28515625" bestFit="1" customWidth="1"/>
    <col min="3870" max="3870" width="9" customWidth="1"/>
    <col min="3871" max="3884" width="3.28515625" bestFit="1" customWidth="1"/>
    <col min="3885" max="3892" width="9" customWidth="1"/>
    <col min="3893" max="3893" width="16.28515625" customWidth="1"/>
    <col min="3894" max="4034" width="0" hidden="1" customWidth="1"/>
    <col min="4088" max="4088" width="0" hidden="1" customWidth="1"/>
    <col min="4089" max="4089" width="28.85546875" customWidth="1"/>
    <col min="4090" max="4090" width="4.85546875" customWidth="1"/>
    <col min="4091" max="4091" width="10.140625" customWidth="1"/>
    <col min="4092" max="4092" width="13.5703125" customWidth="1"/>
    <col min="4094" max="4094" width="10.5703125" customWidth="1"/>
    <col min="4095" max="4095" width="9.85546875" customWidth="1"/>
    <col min="4097" max="4110" width="3.85546875" customWidth="1"/>
    <col min="4112" max="4125" width="3.28515625" bestFit="1" customWidth="1"/>
    <col min="4126" max="4126" width="9" customWidth="1"/>
    <col min="4127" max="4140" width="3.28515625" bestFit="1" customWidth="1"/>
    <col min="4141" max="4148" width="9" customWidth="1"/>
    <col min="4149" max="4149" width="16.28515625" customWidth="1"/>
    <col min="4150" max="4290" width="0" hidden="1" customWidth="1"/>
    <col min="4344" max="4344" width="0" hidden="1" customWidth="1"/>
    <col min="4345" max="4345" width="28.85546875" customWidth="1"/>
    <col min="4346" max="4346" width="4.85546875" customWidth="1"/>
    <col min="4347" max="4347" width="10.140625" customWidth="1"/>
    <col min="4348" max="4348" width="13.5703125" customWidth="1"/>
    <col min="4350" max="4350" width="10.5703125" customWidth="1"/>
    <col min="4351" max="4351" width="9.85546875" customWidth="1"/>
    <col min="4353" max="4366" width="3.85546875" customWidth="1"/>
    <col min="4368" max="4381" width="3.28515625" bestFit="1" customWidth="1"/>
    <col min="4382" max="4382" width="9" customWidth="1"/>
    <col min="4383" max="4396" width="3.28515625" bestFit="1" customWidth="1"/>
    <col min="4397" max="4404" width="9" customWidth="1"/>
    <col min="4405" max="4405" width="16.28515625" customWidth="1"/>
    <col min="4406" max="4546" width="0" hidden="1" customWidth="1"/>
    <col min="4600" max="4600" width="0" hidden="1" customWidth="1"/>
    <col min="4601" max="4601" width="28.85546875" customWidth="1"/>
    <col min="4602" max="4602" width="4.85546875" customWidth="1"/>
    <col min="4603" max="4603" width="10.140625" customWidth="1"/>
    <col min="4604" max="4604" width="13.5703125" customWidth="1"/>
    <col min="4606" max="4606" width="10.5703125" customWidth="1"/>
    <col min="4607" max="4607" width="9.85546875" customWidth="1"/>
    <col min="4609" max="4622" width="3.85546875" customWidth="1"/>
    <col min="4624" max="4637" width="3.28515625" bestFit="1" customWidth="1"/>
    <col min="4638" max="4638" width="9" customWidth="1"/>
    <col min="4639" max="4652" width="3.28515625" bestFit="1" customWidth="1"/>
    <col min="4653" max="4660" width="9" customWidth="1"/>
    <col min="4661" max="4661" width="16.28515625" customWidth="1"/>
    <col min="4662" max="4802" width="0" hidden="1" customWidth="1"/>
    <col min="4856" max="4856" width="0" hidden="1" customWidth="1"/>
    <col min="4857" max="4857" width="28.85546875" customWidth="1"/>
    <col min="4858" max="4858" width="4.85546875" customWidth="1"/>
    <col min="4859" max="4859" width="10.140625" customWidth="1"/>
    <col min="4860" max="4860" width="13.5703125" customWidth="1"/>
    <col min="4862" max="4862" width="10.5703125" customWidth="1"/>
    <col min="4863" max="4863" width="9.85546875" customWidth="1"/>
    <col min="4865" max="4878" width="3.85546875" customWidth="1"/>
    <col min="4880" max="4893" width="3.28515625" bestFit="1" customWidth="1"/>
    <col min="4894" max="4894" width="9" customWidth="1"/>
    <col min="4895" max="4908" width="3.28515625" bestFit="1" customWidth="1"/>
    <col min="4909" max="4916" width="9" customWidth="1"/>
    <col min="4917" max="4917" width="16.28515625" customWidth="1"/>
    <col min="4918" max="5058" width="0" hidden="1" customWidth="1"/>
    <col min="5112" max="5112" width="0" hidden="1" customWidth="1"/>
    <col min="5113" max="5113" width="28.85546875" customWidth="1"/>
    <col min="5114" max="5114" width="4.85546875" customWidth="1"/>
    <col min="5115" max="5115" width="10.140625" customWidth="1"/>
    <col min="5116" max="5116" width="13.5703125" customWidth="1"/>
    <col min="5118" max="5118" width="10.5703125" customWidth="1"/>
    <col min="5119" max="5119" width="9.85546875" customWidth="1"/>
    <col min="5121" max="5134" width="3.85546875" customWidth="1"/>
    <col min="5136" max="5149" width="3.28515625" bestFit="1" customWidth="1"/>
    <col min="5150" max="5150" width="9" customWidth="1"/>
    <col min="5151" max="5164" width="3.28515625" bestFit="1" customWidth="1"/>
    <col min="5165" max="5172" width="9" customWidth="1"/>
    <col min="5173" max="5173" width="16.28515625" customWidth="1"/>
    <col min="5174" max="5314" width="0" hidden="1" customWidth="1"/>
    <col min="5368" max="5368" width="0" hidden="1" customWidth="1"/>
    <col min="5369" max="5369" width="28.85546875" customWidth="1"/>
    <col min="5370" max="5370" width="4.85546875" customWidth="1"/>
    <col min="5371" max="5371" width="10.140625" customWidth="1"/>
    <col min="5372" max="5372" width="13.5703125" customWidth="1"/>
    <col min="5374" max="5374" width="10.5703125" customWidth="1"/>
    <col min="5375" max="5375" width="9.85546875" customWidth="1"/>
    <col min="5377" max="5390" width="3.85546875" customWidth="1"/>
    <col min="5392" max="5405" width="3.28515625" bestFit="1" customWidth="1"/>
    <col min="5406" max="5406" width="9" customWidth="1"/>
    <col min="5407" max="5420" width="3.28515625" bestFit="1" customWidth="1"/>
    <col min="5421" max="5428" width="9" customWidth="1"/>
    <col min="5429" max="5429" width="16.28515625" customWidth="1"/>
    <col min="5430" max="5570" width="0" hidden="1" customWidth="1"/>
    <col min="5624" max="5624" width="0" hidden="1" customWidth="1"/>
    <col min="5625" max="5625" width="28.85546875" customWidth="1"/>
    <col min="5626" max="5626" width="4.85546875" customWidth="1"/>
    <col min="5627" max="5627" width="10.140625" customWidth="1"/>
    <col min="5628" max="5628" width="13.5703125" customWidth="1"/>
    <col min="5630" max="5630" width="10.5703125" customWidth="1"/>
    <col min="5631" max="5631" width="9.85546875" customWidth="1"/>
    <col min="5633" max="5646" width="3.85546875" customWidth="1"/>
    <col min="5648" max="5661" width="3.28515625" bestFit="1" customWidth="1"/>
    <col min="5662" max="5662" width="9" customWidth="1"/>
    <col min="5663" max="5676" width="3.28515625" bestFit="1" customWidth="1"/>
    <col min="5677" max="5684" width="9" customWidth="1"/>
    <col min="5685" max="5685" width="16.28515625" customWidth="1"/>
    <col min="5686" max="5826" width="0" hidden="1" customWidth="1"/>
    <col min="5880" max="5880" width="0" hidden="1" customWidth="1"/>
    <col min="5881" max="5881" width="28.85546875" customWidth="1"/>
    <col min="5882" max="5882" width="4.85546875" customWidth="1"/>
    <col min="5883" max="5883" width="10.140625" customWidth="1"/>
    <col min="5884" max="5884" width="13.5703125" customWidth="1"/>
    <col min="5886" max="5886" width="10.5703125" customWidth="1"/>
    <col min="5887" max="5887" width="9.85546875" customWidth="1"/>
    <col min="5889" max="5902" width="3.85546875" customWidth="1"/>
    <col min="5904" max="5917" width="3.28515625" bestFit="1" customWidth="1"/>
    <col min="5918" max="5918" width="9" customWidth="1"/>
    <col min="5919" max="5932" width="3.28515625" bestFit="1" customWidth="1"/>
    <col min="5933" max="5940" width="9" customWidth="1"/>
    <col min="5941" max="5941" width="16.28515625" customWidth="1"/>
    <col min="5942" max="6082" width="0" hidden="1" customWidth="1"/>
    <col min="6136" max="6136" width="0" hidden="1" customWidth="1"/>
    <col min="6137" max="6137" width="28.85546875" customWidth="1"/>
    <col min="6138" max="6138" width="4.85546875" customWidth="1"/>
    <col min="6139" max="6139" width="10.140625" customWidth="1"/>
    <col min="6140" max="6140" width="13.5703125" customWidth="1"/>
    <col min="6142" max="6142" width="10.5703125" customWidth="1"/>
    <col min="6143" max="6143" width="9.85546875" customWidth="1"/>
    <col min="6145" max="6158" width="3.85546875" customWidth="1"/>
    <col min="6160" max="6173" width="3.28515625" bestFit="1" customWidth="1"/>
    <col min="6174" max="6174" width="9" customWidth="1"/>
    <col min="6175" max="6188" width="3.28515625" bestFit="1" customWidth="1"/>
    <col min="6189" max="6196" width="9" customWidth="1"/>
    <col min="6197" max="6197" width="16.28515625" customWidth="1"/>
    <col min="6198" max="6338" width="0" hidden="1" customWidth="1"/>
    <col min="6392" max="6392" width="0" hidden="1" customWidth="1"/>
    <col min="6393" max="6393" width="28.85546875" customWidth="1"/>
    <col min="6394" max="6394" width="4.85546875" customWidth="1"/>
    <col min="6395" max="6395" width="10.140625" customWidth="1"/>
    <col min="6396" max="6396" width="13.5703125" customWidth="1"/>
    <col min="6398" max="6398" width="10.5703125" customWidth="1"/>
    <col min="6399" max="6399" width="9.85546875" customWidth="1"/>
    <col min="6401" max="6414" width="3.85546875" customWidth="1"/>
    <col min="6416" max="6429" width="3.28515625" bestFit="1" customWidth="1"/>
    <col min="6430" max="6430" width="9" customWidth="1"/>
    <col min="6431" max="6444" width="3.28515625" bestFit="1" customWidth="1"/>
    <col min="6445" max="6452" width="9" customWidth="1"/>
    <col min="6453" max="6453" width="16.28515625" customWidth="1"/>
    <col min="6454" max="6594" width="0" hidden="1" customWidth="1"/>
    <col min="6648" max="6648" width="0" hidden="1" customWidth="1"/>
    <col min="6649" max="6649" width="28.85546875" customWidth="1"/>
    <col min="6650" max="6650" width="4.85546875" customWidth="1"/>
    <col min="6651" max="6651" width="10.140625" customWidth="1"/>
    <col min="6652" max="6652" width="13.5703125" customWidth="1"/>
    <col min="6654" max="6654" width="10.5703125" customWidth="1"/>
    <col min="6655" max="6655" width="9.85546875" customWidth="1"/>
    <col min="6657" max="6670" width="3.85546875" customWidth="1"/>
    <col min="6672" max="6685" width="3.28515625" bestFit="1" customWidth="1"/>
    <col min="6686" max="6686" width="9" customWidth="1"/>
    <col min="6687" max="6700" width="3.28515625" bestFit="1" customWidth="1"/>
    <col min="6701" max="6708" width="9" customWidth="1"/>
    <col min="6709" max="6709" width="16.28515625" customWidth="1"/>
    <col min="6710" max="6850" width="0" hidden="1" customWidth="1"/>
    <col min="6904" max="6904" width="0" hidden="1" customWidth="1"/>
    <col min="6905" max="6905" width="28.85546875" customWidth="1"/>
    <col min="6906" max="6906" width="4.85546875" customWidth="1"/>
    <col min="6907" max="6907" width="10.140625" customWidth="1"/>
    <col min="6908" max="6908" width="13.5703125" customWidth="1"/>
    <col min="6910" max="6910" width="10.5703125" customWidth="1"/>
    <col min="6911" max="6911" width="9.85546875" customWidth="1"/>
    <col min="6913" max="6926" width="3.85546875" customWidth="1"/>
    <col min="6928" max="6941" width="3.28515625" bestFit="1" customWidth="1"/>
    <col min="6942" max="6942" width="9" customWidth="1"/>
    <col min="6943" max="6956" width="3.28515625" bestFit="1" customWidth="1"/>
    <col min="6957" max="6964" width="9" customWidth="1"/>
    <col min="6965" max="6965" width="16.28515625" customWidth="1"/>
    <col min="6966" max="7106" width="0" hidden="1" customWidth="1"/>
    <col min="7160" max="7160" width="0" hidden="1" customWidth="1"/>
    <col min="7161" max="7161" width="28.85546875" customWidth="1"/>
    <col min="7162" max="7162" width="4.85546875" customWidth="1"/>
    <col min="7163" max="7163" width="10.140625" customWidth="1"/>
    <col min="7164" max="7164" width="13.5703125" customWidth="1"/>
    <col min="7166" max="7166" width="10.5703125" customWidth="1"/>
    <col min="7167" max="7167" width="9.85546875" customWidth="1"/>
    <col min="7169" max="7182" width="3.85546875" customWidth="1"/>
    <col min="7184" max="7197" width="3.28515625" bestFit="1" customWidth="1"/>
    <col min="7198" max="7198" width="9" customWidth="1"/>
    <col min="7199" max="7212" width="3.28515625" bestFit="1" customWidth="1"/>
    <col min="7213" max="7220" width="9" customWidth="1"/>
    <col min="7221" max="7221" width="16.28515625" customWidth="1"/>
    <col min="7222" max="7362" width="0" hidden="1" customWidth="1"/>
    <col min="7416" max="7416" width="0" hidden="1" customWidth="1"/>
    <col min="7417" max="7417" width="28.85546875" customWidth="1"/>
    <col min="7418" max="7418" width="4.85546875" customWidth="1"/>
    <col min="7419" max="7419" width="10.140625" customWidth="1"/>
    <col min="7420" max="7420" width="13.5703125" customWidth="1"/>
    <col min="7422" max="7422" width="10.5703125" customWidth="1"/>
    <col min="7423" max="7423" width="9.85546875" customWidth="1"/>
    <col min="7425" max="7438" width="3.85546875" customWidth="1"/>
    <col min="7440" max="7453" width="3.28515625" bestFit="1" customWidth="1"/>
    <col min="7454" max="7454" width="9" customWidth="1"/>
    <col min="7455" max="7468" width="3.28515625" bestFit="1" customWidth="1"/>
    <col min="7469" max="7476" width="9" customWidth="1"/>
    <col min="7477" max="7477" width="16.28515625" customWidth="1"/>
    <col min="7478" max="7618" width="0" hidden="1" customWidth="1"/>
    <col min="7672" max="7672" width="0" hidden="1" customWidth="1"/>
    <col min="7673" max="7673" width="28.85546875" customWidth="1"/>
    <col min="7674" max="7674" width="4.85546875" customWidth="1"/>
    <col min="7675" max="7675" width="10.140625" customWidth="1"/>
    <col min="7676" max="7676" width="13.5703125" customWidth="1"/>
    <col min="7678" max="7678" width="10.5703125" customWidth="1"/>
    <col min="7679" max="7679" width="9.85546875" customWidth="1"/>
    <col min="7681" max="7694" width="3.85546875" customWidth="1"/>
    <col min="7696" max="7709" width="3.28515625" bestFit="1" customWidth="1"/>
    <col min="7710" max="7710" width="9" customWidth="1"/>
    <col min="7711" max="7724" width="3.28515625" bestFit="1" customWidth="1"/>
    <col min="7725" max="7732" width="9" customWidth="1"/>
    <col min="7733" max="7733" width="16.28515625" customWidth="1"/>
    <col min="7734" max="7874" width="0" hidden="1" customWidth="1"/>
    <col min="7928" max="7928" width="0" hidden="1" customWidth="1"/>
    <col min="7929" max="7929" width="28.85546875" customWidth="1"/>
    <col min="7930" max="7930" width="4.85546875" customWidth="1"/>
    <col min="7931" max="7931" width="10.140625" customWidth="1"/>
    <col min="7932" max="7932" width="13.5703125" customWidth="1"/>
    <col min="7934" max="7934" width="10.5703125" customWidth="1"/>
    <col min="7935" max="7935" width="9.85546875" customWidth="1"/>
    <col min="7937" max="7950" width="3.85546875" customWidth="1"/>
    <col min="7952" max="7965" width="3.28515625" bestFit="1" customWidth="1"/>
    <col min="7966" max="7966" width="9" customWidth="1"/>
    <col min="7967" max="7980" width="3.28515625" bestFit="1" customWidth="1"/>
    <col min="7981" max="7988" width="9" customWidth="1"/>
    <col min="7989" max="7989" width="16.28515625" customWidth="1"/>
    <col min="7990" max="8130" width="0" hidden="1" customWidth="1"/>
    <col min="8184" max="8184" width="0" hidden="1" customWidth="1"/>
    <col min="8185" max="8185" width="28.85546875" customWidth="1"/>
    <col min="8186" max="8186" width="4.85546875" customWidth="1"/>
    <col min="8187" max="8187" width="10.140625" customWidth="1"/>
    <col min="8188" max="8188" width="13.5703125" customWidth="1"/>
    <col min="8190" max="8190" width="10.5703125" customWidth="1"/>
    <col min="8191" max="8191" width="9.85546875" customWidth="1"/>
    <col min="8193" max="8206" width="3.85546875" customWidth="1"/>
    <col min="8208" max="8221" width="3.28515625" bestFit="1" customWidth="1"/>
    <col min="8222" max="8222" width="9" customWidth="1"/>
    <col min="8223" max="8236" width="3.28515625" bestFit="1" customWidth="1"/>
    <col min="8237" max="8244" width="9" customWidth="1"/>
    <col min="8245" max="8245" width="16.28515625" customWidth="1"/>
    <col min="8246" max="8386" width="0" hidden="1" customWidth="1"/>
    <col min="8440" max="8440" width="0" hidden="1" customWidth="1"/>
    <col min="8441" max="8441" width="28.85546875" customWidth="1"/>
    <col min="8442" max="8442" width="4.85546875" customWidth="1"/>
    <col min="8443" max="8443" width="10.140625" customWidth="1"/>
    <col min="8444" max="8444" width="13.5703125" customWidth="1"/>
    <col min="8446" max="8446" width="10.5703125" customWidth="1"/>
    <col min="8447" max="8447" width="9.85546875" customWidth="1"/>
    <col min="8449" max="8462" width="3.85546875" customWidth="1"/>
    <col min="8464" max="8477" width="3.28515625" bestFit="1" customWidth="1"/>
    <col min="8478" max="8478" width="9" customWidth="1"/>
    <col min="8479" max="8492" width="3.28515625" bestFit="1" customWidth="1"/>
    <col min="8493" max="8500" width="9" customWidth="1"/>
    <col min="8501" max="8501" width="16.28515625" customWidth="1"/>
    <col min="8502" max="8642" width="0" hidden="1" customWidth="1"/>
    <col min="8696" max="8696" width="0" hidden="1" customWidth="1"/>
    <col min="8697" max="8697" width="28.85546875" customWidth="1"/>
    <col min="8698" max="8698" width="4.85546875" customWidth="1"/>
    <col min="8699" max="8699" width="10.140625" customWidth="1"/>
    <col min="8700" max="8700" width="13.5703125" customWidth="1"/>
    <col min="8702" max="8702" width="10.5703125" customWidth="1"/>
    <col min="8703" max="8703" width="9.85546875" customWidth="1"/>
    <col min="8705" max="8718" width="3.85546875" customWidth="1"/>
    <col min="8720" max="8733" width="3.28515625" bestFit="1" customWidth="1"/>
    <col min="8734" max="8734" width="9" customWidth="1"/>
    <col min="8735" max="8748" width="3.28515625" bestFit="1" customWidth="1"/>
    <col min="8749" max="8756" width="9" customWidth="1"/>
    <col min="8757" max="8757" width="16.28515625" customWidth="1"/>
    <col min="8758" max="8898" width="0" hidden="1" customWidth="1"/>
    <col min="8952" max="8952" width="0" hidden="1" customWidth="1"/>
    <col min="8953" max="8953" width="28.85546875" customWidth="1"/>
    <col min="8954" max="8954" width="4.85546875" customWidth="1"/>
    <col min="8955" max="8955" width="10.140625" customWidth="1"/>
    <col min="8956" max="8956" width="13.5703125" customWidth="1"/>
    <col min="8958" max="8958" width="10.5703125" customWidth="1"/>
    <col min="8959" max="8959" width="9.85546875" customWidth="1"/>
    <col min="8961" max="8974" width="3.85546875" customWidth="1"/>
    <col min="8976" max="8989" width="3.28515625" bestFit="1" customWidth="1"/>
    <col min="8990" max="8990" width="9" customWidth="1"/>
    <col min="8991" max="9004" width="3.28515625" bestFit="1" customWidth="1"/>
    <col min="9005" max="9012" width="9" customWidth="1"/>
    <col min="9013" max="9013" width="16.28515625" customWidth="1"/>
    <col min="9014" max="9154" width="0" hidden="1" customWidth="1"/>
    <col min="9208" max="9208" width="0" hidden="1" customWidth="1"/>
    <col min="9209" max="9209" width="28.85546875" customWidth="1"/>
    <col min="9210" max="9210" width="4.85546875" customWidth="1"/>
    <col min="9211" max="9211" width="10.140625" customWidth="1"/>
    <col min="9212" max="9212" width="13.5703125" customWidth="1"/>
    <col min="9214" max="9214" width="10.5703125" customWidth="1"/>
    <col min="9215" max="9215" width="9.85546875" customWidth="1"/>
    <col min="9217" max="9230" width="3.85546875" customWidth="1"/>
    <col min="9232" max="9245" width="3.28515625" bestFit="1" customWidth="1"/>
    <col min="9246" max="9246" width="9" customWidth="1"/>
    <col min="9247" max="9260" width="3.28515625" bestFit="1" customWidth="1"/>
    <col min="9261" max="9268" width="9" customWidth="1"/>
    <col min="9269" max="9269" width="16.28515625" customWidth="1"/>
    <col min="9270" max="9410" width="0" hidden="1" customWidth="1"/>
    <col min="9464" max="9464" width="0" hidden="1" customWidth="1"/>
    <col min="9465" max="9465" width="28.85546875" customWidth="1"/>
    <col min="9466" max="9466" width="4.85546875" customWidth="1"/>
    <col min="9467" max="9467" width="10.140625" customWidth="1"/>
    <col min="9468" max="9468" width="13.5703125" customWidth="1"/>
    <col min="9470" max="9470" width="10.5703125" customWidth="1"/>
    <col min="9471" max="9471" width="9.85546875" customWidth="1"/>
    <col min="9473" max="9486" width="3.85546875" customWidth="1"/>
    <col min="9488" max="9501" width="3.28515625" bestFit="1" customWidth="1"/>
    <col min="9502" max="9502" width="9" customWidth="1"/>
    <col min="9503" max="9516" width="3.28515625" bestFit="1" customWidth="1"/>
    <col min="9517" max="9524" width="9" customWidth="1"/>
    <col min="9525" max="9525" width="16.28515625" customWidth="1"/>
    <col min="9526" max="9666" width="0" hidden="1" customWidth="1"/>
    <col min="9720" max="9720" width="0" hidden="1" customWidth="1"/>
    <col min="9721" max="9721" width="28.85546875" customWidth="1"/>
    <col min="9722" max="9722" width="4.85546875" customWidth="1"/>
    <col min="9723" max="9723" width="10.140625" customWidth="1"/>
    <col min="9724" max="9724" width="13.5703125" customWidth="1"/>
    <col min="9726" max="9726" width="10.5703125" customWidth="1"/>
    <col min="9727" max="9727" width="9.85546875" customWidth="1"/>
    <col min="9729" max="9742" width="3.85546875" customWidth="1"/>
    <col min="9744" max="9757" width="3.28515625" bestFit="1" customWidth="1"/>
    <col min="9758" max="9758" width="9" customWidth="1"/>
    <col min="9759" max="9772" width="3.28515625" bestFit="1" customWidth="1"/>
    <col min="9773" max="9780" width="9" customWidth="1"/>
    <col min="9781" max="9781" width="16.28515625" customWidth="1"/>
    <col min="9782" max="9922" width="0" hidden="1" customWidth="1"/>
    <col min="9976" max="9976" width="0" hidden="1" customWidth="1"/>
    <col min="9977" max="9977" width="28.85546875" customWidth="1"/>
    <col min="9978" max="9978" width="4.85546875" customWidth="1"/>
    <col min="9979" max="9979" width="10.140625" customWidth="1"/>
    <col min="9980" max="9980" width="13.5703125" customWidth="1"/>
    <col min="9982" max="9982" width="10.5703125" customWidth="1"/>
    <col min="9983" max="9983" width="9.85546875" customWidth="1"/>
    <col min="9985" max="9998" width="3.85546875" customWidth="1"/>
    <col min="10000" max="10013" width="3.28515625" bestFit="1" customWidth="1"/>
    <col min="10014" max="10014" width="9" customWidth="1"/>
    <col min="10015" max="10028" width="3.28515625" bestFit="1" customWidth="1"/>
    <col min="10029" max="10036" width="9" customWidth="1"/>
    <col min="10037" max="10037" width="16.28515625" customWidth="1"/>
    <col min="10038" max="10178" width="0" hidden="1" customWidth="1"/>
    <col min="10232" max="10232" width="0" hidden="1" customWidth="1"/>
    <col min="10233" max="10233" width="28.85546875" customWidth="1"/>
    <col min="10234" max="10234" width="4.85546875" customWidth="1"/>
    <col min="10235" max="10235" width="10.140625" customWidth="1"/>
    <col min="10236" max="10236" width="13.5703125" customWidth="1"/>
    <col min="10238" max="10238" width="10.5703125" customWidth="1"/>
    <col min="10239" max="10239" width="9.85546875" customWidth="1"/>
    <col min="10241" max="10254" width="3.85546875" customWidth="1"/>
    <col min="10256" max="10269" width="3.28515625" bestFit="1" customWidth="1"/>
    <col min="10270" max="10270" width="9" customWidth="1"/>
    <col min="10271" max="10284" width="3.28515625" bestFit="1" customWidth="1"/>
    <col min="10285" max="10292" width="9" customWidth="1"/>
    <col min="10293" max="10293" width="16.28515625" customWidth="1"/>
    <col min="10294" max="10434" width="0" hidden="1" customWidth="1"/>
    <col min="10488" max="10488" width="0" hidden="1" customWidth="1"/>
    <col min="10489" max="10489" width="28.85546875" customWidth="1"/>
    <col min="10490" max="10490" width="4.85546875" customWidth="1"/>
    <col min="10491" max="10491" width="10.140625" customWidth="1"/>
    <col min="10492" max="10492" width="13.5703125" customWidth="1"/>
    <col min="10494" max="10494" width="10.5703125" customWidth="1"/>
    <col min="10495" max="10495" width="9.85546875" customWidth="1"/>
    <col min="10497" max="10510" width="3.85546875" customWidth="1"/>
    <col min="10512" max="10525" width="3.28515625" bestFit="1" customWidth="1"/>
    <col min="10526" max="10526" width="9" customWidth="1"/>
    <col min="10527" max="10540" width="3.28515625" bestFit="1" customWidth="1"/>
    <col min="10541" max="10548" width="9" customWidth="1"/>
    <col min="10549" max="10549" width="16.28515625" customWidth="1"/>
    <col min="10550" max="10690" width="0" hidden="1" customWidth="1"/>
    <col min="10744" max="10744" width="0" hidden="1" customWidth="1"/>
    <col min="10745" max="10745" width="28.85546875" customWidth="1"/>
    <col min="10746" max="10746" width="4.85546875" customWidth="1"/>
    <col min="10747" max="10747" width="10.140625" customWidth="1"/>
    <col min="10748" max="10748" width="13.5703125" customWidth="1"/>
    <col min="10750" max="10750" width="10.5703125" customWidth="1"/>
    <col min="10751" max="10751" width="9.85546875" customWidth="1"/>
    <col min="10753" max="10766" width="3.85546875" customWidth="1"/>
    <col min="10768" max="10781" width="3.28515625" bestFit="1" customWidth="1"/>
    <col min="10782" max="10782" width="9" customWidth="1"/>
    <col min="10783" max="10796" width="3.28515625" bestFit="1" customWidth="1"/>
    <col min="10797" max="10804" width="9" customWidth="1"/>
    <col min="10805" max="10805" width="16.28515625" customWidth="1"/>
    <col min="10806" max="10946" width="0" hidden="1" customWidth="1"/>
    <col min="11000" max="11000" width="0" hidden="1" customWidth="1"/>
    <col min="11001" max="11001" width="28.85546875" customWidth="1"/>
    <col min="11002" max="11002" width="4.85546875" customWidth="1"/>
    <col min="11003" max="11003" width="10.140625" customWidth="1"/>
    <col min="11004" max="11004" width="13.5703125" customWidth="1"/>
    <col min="11006" max="11006" width="10.5703125" customWidth="1"/>
    <col min="11007" max="11007" width="9.85546875" customWidth="1"/>
    <col min="11009" max="11022" width="3.85546875" customWidth="1"/>
    <col min="11024" max="11037" width="3.28515625" bestFit="1" customWidth="1"/>
    <col min="11038" max="11038" width="9" customWidth="1"/>
    <col min="11039" max="11052" width="3.28515625" bestFit="1" customWidth="1"/>
    <col min="11053" max="11060" width="9" customWidth="1"/>
    <col min="11061" max="11061" width="16.28515625" customWidth="1"/>
    <col min="11062" max="11202" width="0" hidden="1" customWidth="1"/>
    <col min="11256" max="11256" width="0" hidden="1" customWidth="1"/>
    <col min="11257" max="11257" width="28.85546875" customWidth="1"/>
    <col min="11258" max="11258" width="4.85546875" customWidth="1"/>
    <col min="11259" max="11259" width="10.140625" customWidth="1"/>
    <col min="11260" max="11260" width="13.5703125" customWidth="1"/>
    <col min="11262" max="11262" width="10.5703125" customWidth="1"/>
    <col min="11263" max="11263" width="9.85546875" customWidth="1"/>
    <col min="11265" max="11278" width="3.85546875" customWidth="1"/>
    <col min="11280" max="11293" width="3.28515625" bestFit="1" customWidth="1"/>
    <col min="11294" max="11294" width="9" customWidth="1"/>
    <col min="11295" max="11308" width="3.28515625" bestFit="1" customWidth="1"/>
    <col min="11309" max="11316" width="9" customWidth="1"/>
    <col min="11317" max="11317" width="16.28515625" customWidth="1"/>
    <col min="11318" max="11458" width="0" hidden="1" customWidth="1"/>
    <col min="11512" max="11512" width="0" hidden="1" customWidth="1"/>
    <col min="11513" max="11513" width="28.85546875" customWidth="1"/>
    <col min="11514" max="11514" width="4.85546875" customWidth="1"/>
    <col min="11515" max="11515" width="10.140625" customWidth="1"/>
    <col min="11516" max="11516" width="13.5703125" customWidth="1"/>
    <col min="11518" max="11518" width="10.5703125" customWidth="1"/>
    <col min="11519" max="11519" width="9.85546875" customWidth="1"/>
    <col min="11521" max="11534" width="3.85546875" customWidth="1"/>
    <col min="11536" max="11549" width="3.28515625" bestFit="1" customWidth="1"/>
    <col min="11550" max="11550" width="9" customWidth="1"/>
    <col min="11551" max="11564" width="3.28515625" bestFit="1" customWidth="1"/>
    <col min="11565" max="11572" width="9" customWidth="1"/>
    <col min="11573" max="11573" width="16.28515625" customWidth="1"/>
    <col min="11574" max="11714" width="0" hidden="1" customWidth="1"/>
    <col min="11768" max="11768" width="0" hidden="1" customWidth="1"/>
    <col min="11769" max="11769" width="28.85546875" customWidth="1"/>
    <col min="11770" max="11770" width="4.85546875" customWidth="1"/>
    <col min="11771" max="11771" width="10.140625" customWidth="1"/>
    <col min="11772" max="11772" width="13.5703125" customWidth="1"/>
    <col min="11774" max="11774" width="10.5703125" customWidth="1"/>
    <col min="11775" max="11775" width="9.85546875" customWidth="1"/>
    <col min="11777" max="11790" width="3.85546875" customWidth="1"/>
    <col min="11792" max="11805" width="3.28515625" bestFit="1" customWidth="1"/>
    <col min="11806" max="11806" width="9" customWidth="1"/>
    <col min="11807" max="11820" width="3.28515625" bestFit="1" customWidth="1"/>
    <col min="11821" max="11828" width="9" customWidth="1"/>
    <col min="11829" max="11829" width="16.28515625" customWidth="1"/>
    <col min="11830" max="11970" width="0" hidden="1" customWidth="1"/>
    <col min="12024" max="12024" width="0" hidden="1" customWidth="1"/>
    <col min="12025" max="12025" width="28.85546875" customWidth="1"/>
    <col min="12026" max="12026" width="4.85546875" customWidth="1"/>
    <col min="12027" max="12027" width="10.140625" customWidth="1"/>
    <col min="12028" max="12028" width="13.5703125" customWidth="1"/>
    <col min="12030" max="12030" width="10.5703125" customWidth="1"/>
    <col min="12031" max="12031" width="9.85546875" customWidth="1"/>
    <col min="12033" max="12046" width="3.85546875" customWidth="1"/>
    <col min="12048" max="12061" width="3.28515625" bestFit="1" customWidth="1"/>
    <col min="12062" max="12062" width="9" customWidth="1"/>
    <col min="12063" max="12076" width="3.28515625" bestFit="1" customWidth="1"/>
    <col min="12077" max="12084" width="9" customWidth="1"/>
    <col min="12085" max="12085" width="16.28515625" customWidth="1"/>
    <col min="12086" max="12226" width="0" hidden="1" customWidth="1"/>
    <col min="12280" max="12280" width="0" hidden="1" customWidth="1"/>
    <col min="12281" max="12281" width="28.85546875" customWidth="1"/>
    <col min="12282" max="12282" width="4.85546875" customWidth="1"/>
    <col min="12283" max="12283" width="10.140625" customWidth="1"/>
    <col min="12284" max="12284" width="13.5703125" customWidth="1"/>
    <col min="12286" max="12286" width="10.5703125" customWidth="1"/>
    <col min="12287" max="12287" width="9.85546875" customWidth="1"/>
    <col min="12289" max="12302" width="3.85546875" customWidth="1"/>
    <col min="12304" max="12317" width="3.28515625" bestFit="1" customWidth="1"/>
    <col min="12318" max="12318" width="9" customWidth="1"/>
    <col min="12319" max="12332" width="3.28515625" bestFit="1" customWidth="1"/>
    <col min="12333" max="12340" width="9" customWidth="1"/>
    <col min="12341" max="12341" width="16.28515625" customWidth="1"/>
    <col min="12342" max="12482" width="0" hidden="1" customWidth="1"/>
    <col min="12536" max="12536" width="0" hidden="1" customWidth="1"/>
    <col min="12537" max="12537" width="28.85546875" customWidth="1"/>
    <col min="12538" max="12538" width="4.85546875" customWidth="1"/>
    <col min="12539" max="12539" width="10.140625" customWidth="1"/>
    <col min="12540" max="12540" width="13.5703125" customWidth="1"/>
    <col min="12542" max="12542" width="10.5703125" customWidth="1"/>
    <col min="12543" max="12543" width="9.85546875" customWidth="1"/>
    <col min="12545" max="12558" width="3.85546875" customWidth="1"/>
    <col min="12560" max="12573" width="3.28515625" bestFit="1" customWidth="1"/>
    <col min="12574" max="12574" width="9" customWidth="1"/>
    <col min="12575" max="12588" width="3.28515625" bestFit="1" customWidth="1"/>
    <col min="12589" max="12596" width="9" customWidth="1"/>
    <col min="12597" max="12597" width="16.28515625" customWidth="1"/>
    <col min="12598" max="12738" width="0" hidden="1" customWidth="1"/>
    <col min="12792" max="12792" width="0" hidden="1" customWidth="1"/>
    <col min="12793" max="12793" width="28.85546875" customWidth="1"/>
    <col min="12794" max="12794" width="4.85546875" customWidth="1"/>
    <col min="12795" max="12795" width="10.140625" customWidth="1"/>
    <col min="12796" max="12796" width="13.5703125" customWidth="1"/>
    <col min="12798" max="12798" width="10.5703125" customWidth="1"/>
    <col min="12799" max="12799" width="9.85546875" customWidth="1"/>
    <col min="12801" max="12814" width="3.85546875" customWidth="1"/>
    <col min="12816" max="12829" width="3.28515625" bestFit="1" customWidth="1"/>
    <col min="12830" max="12830" width="9" customWidth="1"/>
    <col min="12831" max="12844" width="3.28515625" bestFit="1" customWidth="1"/>
    <col min="12845" max="12852" width="9" customWidth="1"/>
    <col min="12853" max="12853" width="16.28515625" customWidth="1"/>
    <col min="12854" max="12994" width="0" hidden="1" customWidth="1"/>
    <col min="13048" max="13048" width="0" hidden="1" customWidth="1"/>
    <col min="13049" max="13049" width="28.85546875" customWidth="1"/>
    <col min="13050" max="13050" width="4.85546875" customWidth="1"/>
    <col min="13051" max="13051" width="10.140625" customWidth="1"/>
    <col min="13052" max="13052" width="13.5703125" customWidth="1"/>
    <col min="13054" max="13054" width="10.5703125" customWidth="1"/>
    <col min="13055" max="13055" width="9.85546875" customWidth="1"/>
    <col min="13057" max="13070" width="3.85546875" customWidth="1"/>
    <col min="13072" max="13085" width="3.28515625" bestFit="1" customWidth="1"/>
    <col min="13086" max="13086" width="9" customWidth="1"/>
    <col min="13087" max="13100" width="3.28515625" bestFit="1" customWidth="1"/>
    <col min="13101" max="13108" width="9" customWidth="1"/>
    <col min="13109" max="13109" width="16.28515625" customWidth="1"/>
    <col min="13110" max="13250" width="0" hidden="1" customWidth="1"/>
    <col min="13304" max="13304" width="0" hidden="1" customWidth="1"/>
    <col min="13305" max="13305" width="28.85546875" customWidth="1"/>
    <col min="13306" max="13306" width="4.85546875" customWidth="1"/>
    <col min="13307" max="13307" width="10.140625" customWidth="1"/>
    <col min="13308" max="13308" width="13.5703125" customWidth="1"/>
    <col min="13310" max="13310" width="10.5703125" customWidth="1"/>
    <col min="13311" max="13311" width="9.85546875" customWidth="1"/>
    <col min="13313" max="13326" width="3.85546875" customWidth="1"/>
    <col min="13328" max="13341" width="3.28515625" bestFit="1" customWidth="1"/>
    <col min="13342" max="13342" width="9" customWidth="1"/>
    <col min="13343" max="13356" width="3.28515625" bestFit="1" customWidth="1"/>
    <col min="13357" max="13364" width="9" customWidth="1"/>
    <col min="13365" max="13365" width="16.28515625" customWidth="1"/>
    <col min="13366" max="13506" width="0" hidden="1" customWidth="1"/>
    <col min="13560" max="13560" width="0" hidden="1" customWidth="1"/>
    <col min="13561" max="13561" width="28.85546875" customWidth="1"/>
    <col min="13562" max="13562" width="4.85546875" customWidth="1"/>
    <col min="13563" max="13563" width="10.140625" customWidth="1"/>
    <col min="13564" max="13564" width="13.5703125" customWidth="1"/>
    <col min="13566" max="13566" width="10.5703125" customWidth="1"/>
    <col min="13567" max="13567" width="9.85546875" customWidth="1"/>
    <col min="13569" max="13582" width="3.85546875" customWidth="1"/>
    <col min="13584" max="13597" width="3.28515625" bestFit="1" customWidth="1"/>
    <col min="13598" max="13598" width="9" customWidth="1"/>
    <col min="13599" max="13612" width="3.28515625" bestFit="1" customWidth="1"/>
    <col min="13613" max="13620" width="9" customWidth="1"/>
    <col min="13621" max="13621" width="16.28515625" customWidth="1"/>
    <col min="13622" max="13762" width="0" hidden="1" customWidth="1"/>
    <col min="13816" max="13816" width="0" hidden="1" customWidth="1"/>
    <col min="13817" max="13817" width="28.85546875" customWidth="1"/>
    <col min="13818" max="13818" width="4.85546875" customWidth="1"/>
    <col min="13819" max="13819" width="10.140625" customWidth="1"/>
    <col min="13820" max="13820" width="13.5703125" customWidth="1"/>
    <col min="13822" max="13822" width="10.5703125" customWidth="1"/>
    <col min="13823" max="13823" width="9.85546875" customWidth="1"/>
    <col min="13825" max="13838" width="3.85546875" customWidth="1"/>
    <col min="13840" max="13853" width="3.28515625" bestFit="1" customWidth="1"/>
    <col min="13854" max="13854" width="9" customWidth="1"/>
    <col min="13855" max="13868" width="3.28515625" bestFit="1" customWidth="1"/>
    <col min="13869" max="13876" width="9" customWidth="1"/>
    <col min="13877" max="13877" width="16.28515625" customWidth="1"/>
    <col min="13878" max="14018" width="0" hidden="1" customWidth="1"/>
    <col min="14072" max="14072" width="0" hidden="1" customWidth="1"/>
    <col min="14073" max="14073" width="28.85546875" customWidth="1"/>
    <col min="14074" max="14074" width="4.85546875" customWidth="1"/>
    <col min="14075" max="14075" width="10.140625" customWidth="1"/>
    <col min="14076" max="14076" width="13.5703125" customWidth="1"/>
    <col min="14078" max="14078" width="10.5703125" customWidth="1"/>
    <col min="14079" max="14079" width="9.85546875" customWidth="1"/>
    <col min="14081" max="14094" width="3.85546875" customWidth="1"/>
    <col min="14096" max="14109" width="3.28515625" bestFit="1" customWidth="1"/>
    <col min="14110" max="14110" width="9" customWidth="1"/>
    <col min="14111" max="14124" width="3.28515625" bestFit="1" customWidth="1"/>
    <col min="14125" max="14132" width="9" customWidth="1"/>
    <col min="14133" max="14133" width="16.28515625" customWidth="1"/>
    <col min="14134" max="14274" width="0" hidden="1" customWidth="1"/>
    <col min="14328" max="14328" width="0" hidden="1" customWidth="1"/>
    <col min="14329" max="14329" width="28.85546875" customWidth="1"/>
    <col min="14330" max="14330" width="4.85546875" customWidth="1"/>
    <col min="14331" max="14331" width="10.140625" customWidth="1"/>
    <col min="14332" max="14332" width="13.5703125" customWidth="1"/>
    <col min="14334" max="14334" width="10.5703125" customWidth="1"/>
    <col min="14335" max="14335" width="9.85546875" customWidth="1"/>
    <col min="14337" max="14350" width="3.85546875" customWidth="1"/>
    <col min="14352" max="14365" width="3.28515625" bestFit="1" customWidth="1"/>
    <col min="14366" max="14366" width="9" customWidth="1"/>
    <col min="14367" max="14380" width="3.28515625" bestFit="1" customWidth="1"/>
    <col min="14381" max="14388" width="9" customWidth="1"/>
    <col min="14389" max="14389" width="16.28515625" customWidth="1"/>
    <col min="14390" max="14530" width="0" hidden="1" customWidth="1"/>
    <col min="14584" max="14584" width="0" hidden="1" customWidth="1"/>
    <col min="14585" max="14585" width="28.85546875" customWidth="1"/>
    <col min="14586" max="14586" width="4.85546875" customWidth="1"/>
    <col min="14587" max="14587" width="10.140625" customWidth="1"/>
    <col min="14588" max="14588" width="13.5703125" customWidth="1"/>
    <col min="14590" max="14590" width="10.5703125" customWidth="1"/>
    <col min="14591" max="14591" width="9.85546875" customWidth="1"/>
    <col min="14593" max="14606" width="3.85546875" customWidth="1"/>
    <col min="14608" max="14621" width="3.28515625" bestFit="1" customWidth="1"/>
    <col min="14622" max="14622" width="9" customWidth="1"/>
    <col min="14623" max="14636" width="3.28515625" bestFit="1" customWidth="1"/>
    <col min="14637" max="14644" width="9" customWidth="1"/>
    <col min="14645" max="14645" width="16.28515625" customWidth="1"/>
    <col min="14646" max="14786" width="0" hidden="1" customWidth="1"/>
    <col min="14840" max="14840" width="0" hidden="1" customWidth="1"/>
    <col min="14841" max="14841" width="28.85546875" customWidth="1"/>
    <col min="14842" max="14842" width="4.85546875" customWidth="1"/>
    <col min="14843" max="14843" width="10.140625" customWidth="1"/>
    <col min="14844" max="14844" width="13.5703125" customWidth="1"/>
    <col min="14846" max="14846" width="10.5703125" customWidth="1"/>
    <col min="14847" max="14847" width="9.85546875" customWidth="1"/>
    <col min="14849" max="14862" width="3.85546875" customWidth="1"/>
    <col min="14864" max="14877" width="3.28515625" bestFit="1" customWidth="1"/>
    <col min="14878" max="14878" width="9" customWidth="1"/>
    <col min="14879" max="14892" width="3.28515625" bestFit="1" customWidth="1"/>
    <col min="14893" max="14900" width="9" customWidth="1"/>
    <col min="14901" max="14901" width="16.28515625" customWidth="1"/>
    <col min="14902" max="15042" width="0" hidden="1" customWidth="1"/>
    <col min="15096" max="15096" width="0" hidden="1" customWidth="1"/>
    <col min="15097" max="15097" width="28.85546875" customWidth="1"/>
    <col min="15098" max="15098" width="4.85546875" customWidth="1"/>
    <col min="15099" max="15099" width="10.140625" customWidth="1"/>
    <col min="15100" max="15100" width="13.5703125" customWidth="1"/>
    <col min="15102" max="15102" width="10.5703125" customWidth="1"/>
    <col min="15103" max="15103" width="9.85546875" customWidth="1"/>
    <col min="15105" max="15118" width="3.85546875" customWidth="1"/>
    <col min="15120" max="15133" width="3.28515625" bestFit="1" customWidth="1"/>
    <col min="15134" max="15134" width="9" customWidth="1"/>
    <col min="15135" max="15148" width="3.28515625" bestFit="1" customWidth="1"/>
    <col min="15149" max="15156" width="9" customWidth="1"/>
    <col min="15157" max="15157" width="16.28515625" customWidth="1"/>
    <col min="15158" max="15298" width="0" hidden="1" customWidth="1"/>
    <col min="15352" max="15352" width="0" hidden="1" customWidth="1"/>
    <col min="15353" max="15353" width="28.85546875" customWidth="1"/>
    <col min="15354" max="15354" width="4.85546875" customWidth="1"/>
    <col min="15355" max="15355" width="10.140625" customWidth="1"/>
    <col min="15356" max="15356" width="13.5703125" customWidth="1"/>
    <col min="15358" max="15358" width="10.5703125" customWidth="1"/>
    <col min="15359" max="15359" width="9.85546875" customWidth="1"/>
    <col min="15361" max="15374" width="3.85546875" customWidth="1"/>
    <col min="15376" max="15389" width="3.28515625" bestFit="1" customWidth="1"/>
    <col min="15390" max="15390" width="9" customWidth="1"/>
    <col min="15391" max="15404" width="3.28515625" bestFit="1" customWidth="1"/>
    <col min="15405" max="15412" width="9" customWidth="1"/>
    <col min="15413" max="15413" width="16.28515625" customWidth="1"/>
    <col min="15414" max="15554" width="0" hidden="1" customWidth="1"/>
    <col min="15608" max="15608" width="0" hidden="1" customWidth="1"/>
    <col min="15609" max="15609" width="28.85546875" customWidth="1"/>
    <col min="15610" max="15610" width="4.85546875" customWidth="1"/>
    <col min="15611" max="15611" width="10.140625" customWidth="1"/>
    <col min="15612" max="15612" width="13.5703125" customWidth="1"/>
    <col min="15614" max="15614" width="10.5703125" customWidth="1"/>
    <col min="15615" max="15615" width="9.85546875" customWidth="1"/>
    <col min="15617" max="15630" width="3.85546875" customWidth="1"/>
    <col min="15632" max="15645" width="3.28515625" bestFit="1" customWidth="1"/>
    <col min="15646" max="15646" width="9" customWidth="1"/>
    <col min="15647" max="15660" width="3.28515625" bestFit="1" customWidth="1"/>
    <col min="15661" max="15668" width="9" customWidth="1"/>
    <col min="15669" max="15669" width="16.28515625" customWidth="1"/>
    <col min="15670" max="15810" width="0" hidden="1" customWidth="1"/>
    <col min="15864" max="15864" width="0" hidden="1" customWidth="1"/>
    <col min="15865" max="15865" width="28.85546875" customWidth="1"/>
    <col min="15866" max="15866" width="4.85546875" customWidth="1"/>
    <col min="15867" max="15867" width="10.140625" customWidth="1"/>
    <col min="15868" max="15868" width="13.5703125" customWidth="1"/>
    <col min="15870" max="15870" width="10.5703125" customWidth="1"/>
    <col min="15871" max="15871" width="9.85546875" customWidth="1"/>
    <col min="15873" max="15886" width="3.85546875" customWidth="1"/>
    <col min="15888" max="15901" width="3.28515625" bestFit="1" customWidth="1"/>
    <col min="15902" max="15902" width="9" customWidth="1"/>
    <col min="15903" max="15916" width="3.28515625" bestFit="1" customWidth="1"/>
    <col min="15917" max="15924" width="9" customWidth="1"/>
    <col min="15925" max="15925" width="16.28515625" customWidth="1"/>
    <col min="15926" max="16066" width="0" hidden="1" customWidth="1"/>
    <col min="16120" max="16120" width="0" hidden="1" customWidth="1"/>
    <col min="16121" max="16121" width="28.85546875" customWidth="1"/>
    <col min="16122" max="16122" width="4.85546875" customWidth="1"/>
    <col min="16123" max="16123" width="10.140625" customWidth="1"/>
    <col min="16124" max="16124" width="13.5703125" customWidth="1"/>
    <col min="16126" max="16126" width="10.5703125" customWidth="1"/>
    <col min="16127" max="16127" width="9.85546875" customWidth="1"/>
    <col min="16129" max="16142" width="3.85546875" customWidth="1"/>
    <col min="16144" max="16157" width="3.28515625" bestFit="1" customWidth="1"/>
    <col min="16158" max="16158" width="9" customWidth="1"/>
    <col min="16159" max="16172" width="3.28515625" bestFit="1" customWidth="1"/>
    <col min="16173" max="16180" width="9" customWidth="1"/>
    <col min="16181" max="16181" width="16.28515625" customWidth="1"/>
    <col min="16182" max="16322" width="0" hidden="1" customWidth="1"/>
  </cols>
  <sheetData>
    <row r="1" spans="1:231" ht="21" thickBot="1" x14ac:dyDescent="0.35">
      <c r="A1" s="632" t="str">
        <f>Wiegeliste!D3</f>
        <v>5. Runde NÖ Nachwuchscup, Vösendorf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4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</row>
    <row r="2" spans="1:231" ht="14.25" customHeight="1" x14ac:dyDescent="0.3">
      <c r="A2" s="127"/>
      <c r="B2" s="190"/>
      <c r="C2" s="190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BQ2">
        <f>YEAR(D4)</f>
        <v>2012</v>
      </c>
    </row>
    <row r="3" spans="1:231" ht="14.25" customHeight="1" x14ac:dyDescent="0.3">
      <c r="A3" s="127"/>
      <c r="B3" s="635" t="s">
        <v>2427</v>
      </c>
      <c r="C3" s="635"/>
      <c r="D3" s="638" t="s">
        <v>2521</v>
      </c>
      <c r="E3" s="637"/>
      <c r="F3" s="637"/>
      <c r="G3" s="637"/>
      <c r="H3" s="637"/>
      <c r="I3" s="191"/>
      <c r="J3" s="639" t="s">
        <v>2478</v>
      </c>
      <c r="K3" s="639"/>
      <c r="L3" s="640"/>
      <c r="M3" s="640"/>
      <c r="N3" s="231" t="s">
        <v>2476</v>
      </c>
      <c r="O3" s="191"/>
      <c r="P3" s="191"/>
      <c r="Q3" s="191"/>
      <c r="R3" s="191"/>
      <c r="S3" s="191"/>
      <c r="T3" s="191"/>
      <c r="U3" s="191"/>
      <c r="V3" s="191"/>
      <c r="W3" s="191"/>
      <c r="BQ3">
        <f>VLOOKUP(BQ2,Jahre,3)</f>
        <v>24</v>
      </c>
    </row>
    <row r="4" spans="1:231" ht="14.25" customHeight="1" x14ac:dyDescent="0.3">
      <c r="A4" s="127"/>
      <c r="B4" s="635" t="s">
        <v>2428</v>
      </c>
      <c r="C4" s="635"/>
      <c r="D4" s="192">
        <v>41196</v>
      </c>
      <c r="I4" s="191"/>
      <c r="J4" s="635" t="s">
        <v>2431</v>
      </c>
      <c r="K4" s="635"/>
      <c r="L4" s="641"/>
      <c r="M4" s="641"/>
      <c r="N4" s="641"/>
      <c r="O4" s="641"/>
      <c r="P4" s="641"/>
      <c r="Q4" s="641"/>
      <c r="R4" s="641"/>
      <c r="S4" s="641"/>
      <c r="T4" s="636" t="s">
        <v>2597</v>
      </c>
      <c r="U4" s="637"/>
      <c r="V4" s="637"/>
      <c r="W4" s="637"/>
      <c r="X4" s="637"/>
    </row>
    <row r="5" spans="1:231" ht="14.25" customHeight="1" x14ac:dyDescent="0.3">
      <c r="A5" s="127"/>
      <c r="B5" s="635" t="s">
        <v>2429</v>
      </c>
      <c r="C5" s="635"/>
      <c r="D5" s="636" t="s">
        <v>2522</v>
      </c>
      <c r="E5" s="637"/>
      <c r="F5" s="637"/>
      <c r="G5" s="637"/>
      <c r="H5" s="637"/>
      <c r="I5" s="191"/>
      <c r="J5" s="635" t="s">
        <v>2432</v>
      </c>
      <c r="K5" s="635"/>
      <c r="L5" s="641"/>
      <c r="M5" s="641"/>
      <c r="N5" s="641"/>
      <c r="O5" s="641"/>
      <c r="P5" s="641"/>
      <c r="Q5" s="641"/>
      <c r="R5" s="641"/>
      <c r="S5" s="641"/>
      <c r="T5" s="636" t="s">
        <v>2598</v>
      </c>
      <c r="U5" s="637"/>
      <c r="V5" s="637"/>
      <c r="W5" s="637"/>
      <c r="X5" s="637"/>
    </row>
    <row r="6" spans="1:231" ht="14.25" customHeight="1" x14ac:dyDescent="0.3">
      <c r="A6" s="127"/>
      <c r="B6" s="635" t="s">
        <v>2430</v>
      </c>
      <c r="C6" s="635"/>
      <c r="D6" s="193">
        <v>0.41666666666666669</v>
      </c>
      <c r="E6" s="193">
        <v>0.58333333333333337</v>
      </c>
      <c r="F6" s="194"/>
      <c r="G6" s="194"/>
      <c r="H6" s="194"/>
      <c r="I6" s="191"/>
      <c r="J6" s="635" t="s">
        <v>2432</v>
      </c>
      <c r="K6" s="635"/>
      <c r="L6" s="641"/>
      <c r="M6" s="641"/>
      <c r="N6" s="641"/>
      <c r="O6" s="641"/>
      <c r="P6" s="641"/>
      <c r="Q6" s="641"/>
      <c r="R6" s="641"/>
      <c r="S6" s="641"/>
      <c r="T6" s="636" t="s">
        <v>2599</v>
      </c>
      <c r="U6" s="637"/>
      <c r="V6" s="637"/>
      <c r="W6" s="637"/>
      <c r="X6" s="637"/>
    </row>
    <row r="7" spans="1:231" ht="14.25" customHeight="1" thickBot="1" x14ac:dyDescent="0.35">
      <c r="A7" s="127"/>
      <c r="I7" s="191"/>
      <c r="J7" s="635" t="s">
        <v>2433</v>
      </c>
      <c r="K7" s="635"/>
      <c r="L7" s="641"/>
      <c r="M7" s="641"/>
      <c r="N7" s="641"/>
      <c r="O7" s="641"/>
      <c r="P7" s="641"/>
      <c r="Q7" s="641"/>
      <c r="R7" s="641"/>
      <c r="S7" s="641"/>
      <c r="T7" s="636" t="s">
        <v>2515</v>
      </c>
      <c r="U7" s="637"/>
      <c r="V7" s="637"/>
      <c r="W7" s="637"/>
      <c r="X7" s="637"/>
    </row>
    <row r="8" spans="1:231" ht="14.25" customHeight="1" thickBot="1" x14ac:dyDescent="0.35">
      <c r="A8" s="127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</row>
    <row r="9" spans="1:231" ht="12.75" customHeight="1" x14ac:dyDescent="0.2">
      <c r="B9" s="195" t="s">
        <v>2434</v>
      </c>
      <c r="C9" s="196" t="s">
        <v>2139</v>
      </c>
      <c r="I9" s="217"/>
      <c r="J9" s="643" t="s">
        <v>2467</v>
      </c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218"/>
      <c r="Y9" s="642"/>
      <c r="Z9" s="642"/>
      <c r="AA9" s="642"/>
      <c r="AB9" s="642"/>
      <c r="AC9" s="642"/>
      <c r="AD9" s="642"/>
      <c r="AE9" s="642"/>
      <c r="AF9" s="642"/>
      <c r="AG9" s="642"/>
      <c r="AH9" s="642"/>
      <c r="AI9" s="642"/>
      <c r="AJ9" s="642"/>
      <c r="AK9" s="642"/>
      <c r="AL9" s="642"/>
      <c r="AM9" s="218"/>
      <c r="AN9" s="642"/>
      <c r="AO9" s="642"/>
      <c r="AP9" s="642"/>
      <c r="AQ9" s="642"/>
      <c r="AR9" s="642"/>
      <c r="AS9" s="642"/>
      <c r="AT9" s="642"/>
      <c r="AU9" s="642"/>
      <c r="AV9" s="642"/>
      <c r="AW9" s="642"/>
      <c r="AX9" s="642"/>
      <c r="AY9" s="642"/>
      <c r="AZ9" s="642"/>
      <c r="BA9" s="642"/>
    </row>
    <row r="10" spans="1:231" x14ac:dyDescent="0.2">
      <c r="B10" s="197" t="s">
        <v>2606</v>
      </c>
      <c r="I10" s="219"/>
      <c r="J10" s="644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218"/>
      <c r="Y10" s="642"/>
      <c r="Z10" s="642"/>
      <c r="AA10" s="642"/>
      <c r="AB10" s="642"/>
      <c r="AC10" s="642"/>
      <c r="AD10" s="642"/>
      <c r="AE10" s="642"/>
      <c r="AF10" s="642"/>
      <c r="AG10" s="642"/>
      <c r="AH10" s="642"/>
      <c r="AI10" s="642"/>
      <c r="AJ10" s="642"/>
      <c r="AK10" s="642"/>
      <c r="AL10" s="642"/>
      <c r="AM10" s="218"/>
      <c r="AN10" s="642"/>
      <c r="AO10" s="642"/>
      <c r="AP10" s="642"/>
      <c r="AQ10" s="642"/>
      <c r="AR10" s="642"/>
      <c r="AS10" s="642"/>
      <c r="AT10" s="642"/>
      <c r="AU10" s="642"/>
      <c r="AV10" s="642"/>
      <c r="AW10" s="642"/>
      <c r="AX10" s="642"/>
      <c r="AY10" s="642"/>
      <c r="AZ10" s="642"/>
      <c r="BA10" s="642"/>
    </row>
    <row r="11" spans="1:231" x14ac:dyDescent="0.2">
      <c r="B11" s="198" t="str">
        <f>Athl.!AZ13</f>
        <v>Legel Christoph</v>
      </c>
      <c r="C11" s="199">
        <f>IF(Athl.!BF13 &lt;&gt; "",YEAR(Wiegeliste!$D$4)-YEAR(Athl.!BF13),"")</f>
        <v>21</v>
      </c>
      <c r="D11" s="200">
        <f>Athl.!BC13</f>
        <v>4635</v>
      </c>
      <c r="E11" s="200">
        <f>IF(Athl.!BF13&lt;&gt;"",YEAR(Athl.!BF13),"")</f>
        <v>1991</v>
      </c>
      <c r="I11" s="219"/>
      <c r="J11" s="644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218"/>
      <c r="Y11" s="642"/>
      <c r="Z11" s="642"/>
      <c r="AA11" s="642"/>
      <c r="AB11" s="642"/>
      <c r="AC11" s="642"/>
      <c r="AD11" s="642"/>
      <c r="AE11" s="642"/>
      <c r="AF11" s="642"/>
      <c r="AG11" s="642"/>
      <c r="AH11" s="642"/>
      <c r="AI11" s="642"/>
      <c r="AJ11" s="642"/>
      <c r="AK11" s="642"/>
      <c r="AL11" s="642"/>
      <c r="AM11" s="218"/>
      <c r="AN11" s="642"/>
      <c r="AO11" s="642"/>
      <c r="AP11" s="642"/>
      <c r="AQ11" s="642"/>
      <c r="AR11" s="642"/>
      <c r="AS11" s="642"/>
      <c r="AT11" s="642"/>
      <c r="AU11" s="642"/>
      <c r="AV11" s="642"/>
      <c r="AW11" s="642"/>
      <c r="AX11" s="642"/>
      <c r="AY11" s="642"/>
      <c r="AZ11" s="642"/>
      <c r="BA11" s="642"/>
    </row>
    <row r="12" spans="1:231" x14ac:dyDescent="0.2">
      <c r="B12" s="198" t="str">
        <f>Athl.!AZ14</f>
        <v>Legel Thomas</v>
      </c>
      <c r="C12" s="199">
        <f>IF(Athl.!BF14 &lt;&gt; "",YEAR(Wiegeliste!$D$4)-YEAR(Athl.!BF14),"")</f>
        <v>10</v>
      </c>
      <c r="D12" s="200" t="str">
        <f>Athl.!BC14</f>
        <v>M343</v>
      </c>
      <c r="E12" s="200">
        <f>IF(Athl.!BF14&lt;&gt;"",YEAR(Athl.!BF14),"")</f>
        <v>2002</v>
      </c>
      <c r="I12" s="219"/>
      <c r="J12" s="644"/>
      <c r="K12" s="642"/>
      <c r="L12" s="642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218"/>
      <c r="Y12" s="642"/>
      <c r="Z12" s="642"/>
      <c r="AA12" s="642"/>
      <c r="AB12" s="642"/>
      <c r="AC12" s="642"/>
      <c r="AD12" s="642"/>
      <c r="AE12" s="642"/>
      <c r="AF12" s="642"/>
      <c r="AG12" s="642"/>
      <c r="AH12" s="642"/>
      <c r="AI12" s="642"/>
      <c r="AJ12" s="642"/>
      <c r="AK12" s="642"/>
      <c r="AL12" s="642"/>
      <c r="AM12" s="218"/>
      <c r="AN12" s="642"/>
      <c r="AO12" s="642"/>
      <c r="AP12" s="642"/>
      <c r="AQ12" s="642"/>
      <c r="AR12" s="642"/>
      <c r="AS12" s="642"/>
      <c r="AT12" s="642"/>
      <c r="AU12" s="642"/>
      <c r="AV12" s="642"/>
      <c r="AW12" s="642"/>
      <c r="AX12" s="642"/>
      <c r="AY12" s="642"/>
      <c r="AZ12" s="642"/>
      <c r="BA12" s="642"/>
      <c r="GJ12">
        <v>100000</v>
      </c>
    </row>
    <row r="13" spans="1:231" x14ac:dyDescent="0.2">
      <c r="B13" s="198" t="str">
        <f>Athl.!AZ15</f>
        <v>Legel Walter</v>
      </c>
      <c r="C13" s="199">
        <f>IF(Athl.!BF15 &lt;&gt; "",YEAR(Wiegeliste!$D$4)-YEAR(Athl.!BF15),"")</f>
        <v>49</v>
      </c>
      <c r="D13" s="200">
        <f>Athl.!BC15</f>
        <v>1535</v>
      </c>
      <c r="E13" s="200">
        <f>IF(Athl.!BF15&lt;&gt;"",YEAR(Athl.!BF15),"")</f>
        <v>1963</v>
      </c>
      <c r="I13" s="219"/>
      <c r="J13" s="644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218"/>
      <c r="Y13" s="642"/>
      <c r="Z13" s="642"/>
      <c r="AA13" s="642"/>
      <c r="AB13" s="642"/>
      <c r="AC13" s="642"/>
      <c r="AD13" s="642"/>
      <c r="AE13" s="642"/>
      <c r="AF13" s="642"/>
      <c r="AG13" s="642"/>
      <c r="AH13" s="642"/>
      <c r="AI13" s="642"/>
      <c r="AJ13" s="642"/>
      <c r="AK13" s="642"/>
      <c r="AL13" s="642"/>
      <c r="AM13" s="218"/>
      <c r="AN13" s="642"/>
      <c r="AO13" s="642"/>
      <c r="AP13" s="642"/>
      <c r="AQ13" s="642"/>
      <c r="AR13" s="642"/>
      <c r="AS13" s="642"/>
      <c r="AT13" s="642"/>
      <c r="AU13" s="642"/>
      <c r="AV13" s="642"/>
      <c r="AW13" s="642"/>
      <c r="AX13" s="642"/>
      <c r="AY13" s="642"/>
      <c r="AZ13" s="642"/>
      <c r="BA13" s="642"/>
      <c r="DZ13">
        <f>Athl.!AY13</f>
        <v>552</v>
      </c>
      <c r="GJ13">
        <v>1000</v>
      </c>
      <c r="GL13">
        <f>GK43-GL43</f>
        <v>909000</v>
      </c>
      <c r="GO13">
        <v>99999</v>
      </c>
    </row>
    <row r="14" spans="1:231" x14ac:dyDescent="0.2">
      <c r="B14" s="198" t="str">
        <f>Athl.!AZ16</f>
        <v>Legel Bernhard</v>
      </c>
      <c r="C14" s="199">
        <f>IF(Athl.!BF16 &lt;&gt; "",YEAR(Wiegeliste!$D$4)-YEAR(Athl.!BF16),"")</f>
        <v>19</v>
      </c>
      <c r="D14" s="200">
        <f>Athl.!BC16</f>
        <v>4624</v>
      </c>
      <c r="E14" s="200">
        <f>IF(Athl.!BF16&lt;&gt;"",YEAR(Athl.!BF16),"")</f>
        <v>1993</v>
      </c>
      <c r="I14" s="219"/>
      <c r="J14" s="644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218"/>
      <c r="Y14" s="642"/>
      <c r="Z14" s="642"/>
      <c r="AA14" s="642"/>
      <c r="AB14" s="642"/>
      <c r="AC14" s="642"/>
      <c r="AD14" s="642"/>
      <c r="AE14" s="642"/>
      <c r="AF14" s="642"/>
      <c r="AG14" s="642"/>
      <c r="AH14" s="642"/>
      <c r="AI14" s="642"/>
      <c r="AJ14" s="642"/>
      <c r="AK14" s="642"/>
      <c r="AL14" s="642"/>
      <c r="AM14" s="218"/>
      <c r="AN14" s="642"/>
      <c r="AO14" s="642"/>
      <c r="AP14" s="642"/>
      <c r="AQ14" s="642"/>
      <c r="AR14" s="642"/>
      <c r="AS14" s="642"/>
      <c r="AT14" s="642"/>
      <c r="AU14" s="642"/>
      <c r="AV14" s="642"/>
      <c r="AW14" s="642"/>
      <c r="AX14" s="642"/>
      <c r="AY14" s="642"/>
      <c r="AZ14" s="642"/>
      <c r="BA14" s="642"/>
      <c r="BP14" s="118" t="s">
        <v>2435</v>
      </c>
      <c r="DZ14">
        <f>Athl.!AY14</f>
        <v>454</v>
      </c>
      <c r="GC14" s="230" t="str">
        <f>N3</f>
        <v>J</v>
      </c>
      <c r="GL14">
        <f>GL13/GJ13</f>
        <v>909</v>
      </c>
    </row>
    <row r="15" spans="1:231" x14ac:dyDescent="0.2">
      <c r="G15" s="645" t="s">
        <v>2436</v>
      </c>
      <c r="H15" s="646"/>
      <c r="I15" s="219"/>
      <c r="J15" s="644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220"/>
      <c r="Y15" s="642"/>
      <c r="Z15" s="642"/>
      <c r="AA15" s="642"/>
      <c r="AB15" s="642"/>
      <c r="AC15" s="642"/>
      <c r="AD15" s="642"/>
      <c r="AE15" s="642"/>
      <c r="AF15" s="642"/>
      <c r="AG15" s="642"/>
      <c r="AH15" s="642"/>
      <c r="AI15" s="642"/>
      <c r="AJ15" s="642"/>
      <c r="AK15" s="642"/>
      <c r="AL15" s="642"/>
      <c r="AM15" s="220"/>
      <c r="AN15" s="642"/>
      <c r="AO15" s="642"/>
      <c r="AP15" s="642"/>
      <c r="AQ15" s="642"/>
      <c r="AR15" s="642"/>
      <c r="AS15" s="642"/>
      <c r="AT15" s="642"/>
      <c r="AU15" s="642"/>
      <c r="AV15" s="642"/>
      <c r="AW15" s="642"/>
      <c r="AX15" s="642"/>
      <c r="AY15" s="642"/>
      <c r="AZ15" s="642"/>
      <c r="BA15" s="642"/>
      <c r="BP15">
        <f>COUNTIF(BP17:BP66,"&gt;0")</f>
        <v>26</v>
      </c>
      <c r="CA15">
        <v>1</v>
      </c>
      <c r="CB15">
        <v>2</v>
      </c>
      <c r="CC15">
        <v>3</v>
      </c>
      <c r="CD15">
        <v>4</v>
      </c>
      <c r="CE15">
        <v>5</v>
      </c>
      <c r="CF15">
        <v>6</v>
      </c>
      <c r="CG15">
        <v>7</v>
      </c>
      <c r="CH15">
        <v>8</v>
      </c>
      <c r="CI15">
        <v>9</v>
      </c>
      <c r="CJ15">
        <v>10</v>
      </c>
      <c r="CK15">
        <v>11</v>
      </c>
      <c r="CL15">
        <v>12</v>
      </c>
      <c r="CM15">
        <v>13</v>
      </c>
      <c r="CN15">
        <v>14</v>
      </c>
      <c r="CO15">
        <v>15</v>
      </c>
      <c r="CP15">
        <v>16</v>
      </c>
      <c r="CQ15">
        <v>17</v>
      </c>
      <c r="CR15">
        <v>18</v>
      </c>
      <c r="CS15">
        <v>19</v>
      </c>
      <c r="CT15">
        <v>20</v>
      </c>
      <c r="CU15">
        <v>21</v>
      </c>
      <c r="CV15">
        <v>22</v>
      </c>
      <c r="CW15">
        <v>23</v>
      </c>
      <c r="CX15">
        <v>24</v>
      </c>
      <c r="CY15">
        <v>25</v>
      </c>
      <c r="CZ15">
        <v>26</v>
      </c>
      <c r="DA15">
        <v>27</v>
      </c>
      <c r="DB15">
        <v>28</v>
      </c>
      <c r="DC15">
        <v>29</v>
      </c>
      <c r="DD15">
        <v>30</v>
      </c>
      <c r="DE15">
        <v>31</v>
      </c>
      <c r="DF15">
        <v>32</v>
      </c>
      <c r="DG15">
        <v>33</v>
      </c>
      <c r="DH15">
        <v>34</v>
      </c>
      <c r="DI15">
        <v>35</v>
      </c>
      <c r="DJ15">
        <v>36</v>
      </c>
      <c r="DK15">
        <v>37</v>
      </c>
      <c r="DL15">
        <v>38</v>
      </c>
      <c r="DM15">
        <v>39</v>
      </c>
      <c r="DN15">
        <v>40</v>
      </c>
      <c r="DO15">
        <v>41</v>
      </c>
      <c r="DP15">
        <v>42</v>
      </c>
      <c r="DQ15">
        <v>43</v>
      </c>
      <c r="DR15">
        <v>44</v>
      </c>
      <c r="DS15">
        <v>45</v>
      </c>
      <c r="DT15">
        <v>46</v>
      </c>
      <c r="DU15">
        <v>47</v>
      </c>
      <c r="DV15">
        <v>48</v>
      </c>
      <c r="DW15">
        <v>49</v>
      </c>
      <c r="DX15">
        <v>50</v>
      </c>
      <c r="DZ15">
        <f>Athl.!AY15</f>
        <v>109</v>
      </c>
      <c r="ED15">
        <v>1</v>
      </c>
      <c r="EE15">
        <v>2</v>
      </c>
      <c r="EF15">
        <v>3</v>
      </c>
      <c r="EG15">
        <v>4</v>
      </c>
      <c r="EH15">
        <v>5</v>
      </c>
      <c r="EI15">
        <v>6</v>
      </c>
      <c r="EJ15">
        <v>7</v>
      </c>
      <c r="EK15">
        <v>8</v>
      </c>
      <c r="EL15">
        <v>9</v>
      </c>
      <c r="EM15">
        <v>10</v>
      </c>
      <c r="EN15">
        <v>11</v>
      </c>
      <c r="EO15">
        <v>12</v>
      </c>
      <c r="EP15">
        <v>13</v>
      </c>
      <c r="EQ15">
        <v>14</v>
      </c>
      <c r="ER15">
        <v>15</v>
      </c>
      <c r="ES15">
        <v>16</v>
      </c>
      <c r="ET15">
        <v>17</v>
      </c>
      <c r="EU15">
        <v>18</v>
      </c>
      <c r="EV15">
        <v>19</v>
      </c>
      <c r="EW15">
        <v>20</v>
      </c>
      <c r="EX15">
        <v>21</v>
      </c>
      <c r="EY15">
        <v>22</v>
      </c>
      <c r="EZ15">
        <v>23</v>
      </c>
      <c r="FA15">
        <v>24</v>
      </c>
      <c r="FB15">
        <v>25</v>
      </c>
      <c r="FC15">
        <v>26</v>
      </c>
      <c r="FD15">
        <v>27</v>
      </c>
      <c r="FE15">
        <v>28</v>
      </c>
      <c r="FF15">
        <v>29</v>
      </c>
      <c r="FG15">
        <v>30</v>
      </c>
      <c r="FH15">
        <v>31</v>
      </c>
      <c r="FI15">
        <v>32</v>
      </c>
      <c r="FJ15">
        <v>33</v>
      </c>
      <c r="FK15">
        <v>34</v>
      </c>
      <c r="FL15">
        <v>35</v>
      </c>
      <c r="FM15">
        <v>36</v>
      </c>
      <c r="FN15">
        <v>37</v>
      </c>
      <c r="FO15">
        <v>38</v>
      </c>
      <c r="FP15">
        <v>39</v>
      </c>
      <c r="FQ15">
        <v>40</v>
      </c>
      <c r="FR15">
        <v>41</v>
      </c>
      <c r="FS15">
        <v>42</v>
      </c>
      <c r="FT15">
        <v>43</v>
      </c>
      <c r="FU15">
        <v>44</v>
      </c>
      <c r="FV15">
        <v>45</v>
      </c>
      <c r="FW15">
        <v>46</v>
      </c>
      <c r="FX15">
        <v>47</v>
      </c>
      <c r="FY15">
        <v>48</v>
      </c>
      <c r="FZ15">
        <v>49</v>
      </c>
      <c r="GA15">
        <v>50</v>
      </c>
      <c r="HI15" s="118" t="s">
        <v>2457</v>
      </c>
      <c r="HJ15" s="118"/>
      <c r="HK15" s="118" t="s">
        <v>2458</v>
      </c>
      <c r="HL15" s="118"/>
      <c r="HM15" s="118" t="s">
        <v>2460</v>
      </c>
      <c r="HN15" s="118"/>
      <c r="HO15" s="118" t="s">
        <v>2459</v>
      </c>
      <c r="HP15" s="118"/>
      <c r="HQ15" s="118" t="s">
        <v>2462</v>
      </c>
      <c r="HR15" s="118"/>
      <c r="HS15" s="118" t="s">
        <v>2461</v>
      </c>
      <c r="HT15" s="118"/>
      <c r="HU15" s="118" t="s">
        <v>2464</v>
      </c>
      <c r="HV15" s="118"/>
      <c r="HW15" s="118" t="s">
        <v>2463</v>
      </c>
    </row>
    <row r="16" spans="1:231" x14ac:dyDescent="0.2">
      <c r="B16" s="195" t="s">
        <v>145</v>
      </c>
      <c r="C16" s="195" t="s">
        <v>2139</v>
      </c>
      <c r="D16" s="195" t="s">
        <v>2437</v>
      </c>
      <c r="E16" s="195" t="s">
        <v>2438</v>
      </c>
      <c r="F16" s="195" t="s">
        <v>2439</v>
      </c>
      <c r="G16" s="201" t="s">
        <v>141</v>
      </c>
      <c r="H16" s="202" t="s">
        <v>146</v>
      </c>
      <c r="I16" s="221" t="s">
        <v>2440</v>
      </c>
      <c r="J16" s="644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220"/>
      <c r="Y16" s="642"/>
      <c r="Z16" s="642"/>
      <c r="AA16" s="642"/>
      <c r="AB16" s="642"/>
      <c r="AC16" s="642"/>
      <c r="AD16" s="642"/>
      <c r="AE16" s="642"/>
      <c r="AF16" s="642"/>
      <c r="AG16" s="642"/>
      <c r="AH16" s="642"/>
      <c r="AI16" s="642"/>
      <c r="AJ16" s="642"/>
      <c r="AK16" s="642"/>
      <c r="AL16" s="642"/>
      <c r="AM16" s="220"/>
      <c r="AN16" s="642"/>
      <c r="AO16" s="642"/>
      <c r="AP16" s="642"/>
      <c r="AQ16" s="642"/>
      <c r="AR16" s="642"/>
      <c r="AS16" s="642"/>
      <c r="AT16" s="642"/>
      <c r="AU16" s="642"/>
      <c r="AV16" s="642"/>
      <c r="AW16" s="642"/>
      <c r="AX16" s="642"/>
      <c r="AY16" s="642"/>
      <c r="AZ16" s="642"/>
      <c r="BA16" s="642"/>
      <c r="BN16" t="s">
        <v>2084</v>
      </c>
      <c r="BP16" t="s">
        <v>2441</v>
      </c>
      <c r="BQ16" t="s">
        <v>145</v>
      </c>
      <c r="BV16" t="s">
        <v>2442</v>
      </c>
      <c r="BW16" s="118" t="s">
        <v>2443</v>
      </c>
      <c r="CA16">
        <f>BZ17</f>
        <v>975</v>
      </c>
      <c r="CB16">
        <f>BZ18</f>
        <v>976</v>
      </c>
      <c r="CC16">
        <f>BZ19</f>
        <v>977</v>
      </c>
      <c r="CD16">
        <f>BZ20</f>
        <v>724</v>
      </c>
      <c r="CE16">
        <f>BZ21</f>
        <v>699</v>
      </c>
      <c r="CF16">
        <f>BZ22</f>
        <v>690</v>
      </c>
      <c r="CG16">
        <f>BZ23</f>
        <v>617</v>
      </c>
      <c r="CH16">
        <f>BZ24</f>
        <v>616</v>
      </c>
      <c r="CI16">
        <f>BZ25</f>
        <v>700</v>
      </c>
      <c r="CJ16">
        <f>BZ26</f>
        <v>439</v>
      </c>
      <c r="CK16">
        <f>BZ27</f>
        <v>561</v>
      </c>
      <c r="CL16">
        <f>BZ28</f>
        <v>696</v>
      </c>
      <c r="CM16">
        <f>BZ29</f>
        <v>978</v>
      </c>
      <c r="CN16">
        <f>BZ30</f>
        <v>979</v>
      </c>
      <c r="CO16">
        <f>BZ31</f>
        <v>980</v>
      </c>
      <c r="CP16">
        <f>BZ32</f>
        <v>748</v>
      </c>
      <c r="CQ16">
        <f>BZ33</f>
        <v>435</v>
      </c>
      <c r="CR16">
        <f>BZ34</f>
        <v>544</v>
      </c>
      <c r="CS16">
        <f>BZ35</f>
        <v>705</v>
      </c>
      <c r="CT16">
        <f>BZ36</f>
        <v>706</v>
      </c>
      <c r="CU16">
        <f>BZ37</f>
        <v>723</v>
      </c>
      <c r="CV16">
        <f>BZ38</f>
        <v>981</v>
      </c>
      <c r="CW16">
        <f>BZ39</f>
        <v>982</v>
      </c>
      <c r="CX16">
        <f>BZ40</f>
        <v>668</v>
      </c>
      <c r="CY16">
        <f>BZ41</f>
        <v>709</v>
      </c>
      <c r="CZ16">
        <f>BZ42</f>
        <v>454</v>
      </c>
      <c r="DA16" t="str">
        <f>BZ43</f>
        <v/>
      </c>
      <c r="DB16" t="str">
        <f>BZ44</f>
        <v/>
      </c>
      <c r="DC16" t="str">
        <f>BZ45</f>
        <v/>
      </c>
      <c r="DD16" t="str">
        <f>BZ46</f>
        <v/>
      </c>
      <c r="DE16" t="str">
        <f>BZ47</f>
        <v/>
      </c>
      <c r="DF16" t="str">
        <f>BZ48</f>
        <v/>
      </c>
      <c r="DG16" t="str">
        <f>BZ49</f>
        <v/>
      </c>
      <c r="DH16" t="str">
        <f>BZ50</f>
        <v/>
      </c>
      <c r="DI16" t="str">
        <f>BZ51</f>
        <v/>
      </c>
      <c r="DJ16" t="str">
        <f>BZ52</f>
        <v/>
      </c>
      <c r="DK16" t="str">
        <f>BZ53</f>
        <v/>
      </c>
      <c r="DL16" t="str">
        <f>BZ54</f>
        <v/>
      </c>
      <c r="DM16" t="str">
        <f>BZ55</f>
        <v/>
      </c>
      <c r="DN16" t="str">
        <f>BZ56</f>
        <v/>
      </c>
      <c r="DO16" t="str">
        <f>BZ57</f>
        <v/>
      </c>
      <c r="DP16" t="str">
        <f>BZ58</f>
        <v/>
      </c>
      <c r="DQ16" t="str">
        <f>BZ59</f>
        <v/>
      </c>
      <c r="DR16" t="str">
        <f>BZ60</f>
        <v/>
      </c>
      <c r="DS16" t="str">
        <f>BZ61</f>
        <v/>
      </c>
      <c r="DT16" t="str">
        <f>BZ62</f>
        <v/>
      </c>
      <c r="DU16" t="str">
        <f>BZ63</f>
        <v/>
      </c>
      <c r="DV16" t="str">
        <f>BZ64</f>
        <v/>
      </c>
      <c r="DW16" t="str">
        <f>BZ65</f>
        <v/>
      </c>
      <c r="DX16" t="str">
        <f>BZ66</f>
        <v/>
      </c>
      <c r="DZ16">
        <f>Athl.!AY16</f>
        <v>108</v>
      </c>
      <c r="ED16">
        <f>EC17</f>
        <v>1</v>
      </c>
      <c r="EE16">
        <f>EC18</f>
        <v>2</v>
      </c>
      <c r="EF16">
        <f>EC19</f>
        <v>3</v>
      </c>
      <c r="EG16">
        <f>EC20</f>
        <v>4</v>
      </c>
      <c r="EH16">
        <f>EC21</f>
        <v>5</v>
      </c>
      <c r="EI16">
        <f>EC22</f>
        <v>6</v>
      </c>
      <c r="EJ16">
        <f>EC23</f>
        <v>7</v>
      </c>
      <c r="EK16">
        <f>EC24</f>
        <v>8</v>
      </c>
      <c r="EL16">
        <f>EC25</f>
        <v>9</v>
      </c>
      <c r="EM16">
        <f>EC26</f>
        <v>10</v>
      </c>
      <c r="EN16">
        <f>EC27</f>
        <v>11</v>
      </c>
      <c r="EO16">
        <f>EC28</f>
        <v>12</v>
      </c>
      <c r="EP16">
        <f>EC29</f>
        <v>13</v>
      </c>
      <c r="EQ16">
        <f>EC30</f>
        <v>14</v>
      </c>
      <c r="ER16">
        <f>EC31</f>
        <v>15</v>
      </c>
      <c r="ES16">
        <f>EC32</f>
        <v>16</v>
      </c>
      <c r="ET16">
        <f>EC33</f>
        <v>17</v>
      </c>
      <c r="EU16">
        <f>EC34</f>
        <v>18</v>
      </c>
      <c r="EV16">
        <f>EC35</f>
        <v>19</v>
      </c>
      <c r="EW16">
        <f>EC36</f>
        <v>20</v>
      </c>
      <c r="EX16">
        <f>EC37</f>
        <v>21</v>
      </c>
      <c r="EY16">
        <f>EC38</f>
        <v>22</v>
      </c>
      <c r="EZ16">
        <f>EC39</f>
        <v>23</v>
      </c>
      <c r="FA16">
        <f>EC40</f>
        <v>24</v>
      </c>
      <c r="FB16">
        <f>EC41</f>
        <v>25</v>
      </c>
      <c r="FC16">
        <f>EC42</f>
        <v>26</v>
      </c>
      <c r="FD16">
        <f>EC43</f>
        <v>99</v>
      </c>
      <c r="FE16">
        <f>EC44</f>
        <v>99</v>
      </c>
      <c r="FF16">
        <f>EC45</f>
        <v>99</v>
      </c>
      <c r="FG16">
        <f>EC46</f>
        <v>99</v>
      </c>
      <c r="FH16">
        <f>EC47</f>
        <v>99</v>
      </c>
      <c r="FI16">
        <f>EC48</f>
        <v>99</v>
      </c>
      <c r="FJ16">
        <f>EC49</f>
        <v>99</v>
      </c>
      <c r="FK16">
        <f>EC50</f>
        <v>99</v>
      </c>
      <c r="FL16">
        <f>EC51</f>
        <v>99</v>
      </c>
      <c r="FM16">
        <f>EC52</f>
        <v>99</v>
      </c>
      <c r="FN16">
        <f>EC53</f>
        <v>99</v>
      </c>
      <c r="FO16">
        <f>EC54</f>
        <v>99</v>
      </c>
      <c r="FP16">
        <f>EC55</f>
        <v>99</v>
      </c>
      <c r="FQ16">
        <f>EC56</f>
        <v>99</v>
      </c>
      <c r="FR16">
        <f>EC57</f>
        <v>99</v>
      </c>
      <c r="FS16">
        <f>EC58</f>
        <v>99</v>
      </c>
      <c r="FT16">
        <f>EC59</f>
        <v>99</v>
      </c>
      <c r="FU16">
        <f>EC60</f>
        <v>99</v>
      </c>
      <c r="FV16">
        <f>EC61</f>
        <v>99</v>
      </c>
      <c r="FW16">
        <f>EC62</f>
        <v>99</v>
      </c>
      <c r="FX16">
        <f>EC63</f>
        <v>99</v>
      </c>
      <c r="FY16">
        <f>EC64</f>
        <v>99</v>
      </c>
      <c r="FZ16">
        <f>EC65</f>
        <v>99</v>
      </c>
      <c r="GA16">
        <f>EC66</f>
        <v>99</v>
      </c>
      <c r="GF16" s="118" t="s">
        <v>2466</v>
      </c>
      <c r="GH16" s="118" t="s">
        <v>2481</v>
      </c>
      <c r="GI16" s="118" t="s">
        <v>2482</v>
      </c>
      <c r="GJ16" s="118" t="s">
        <v>2483</v>
      </c>
      <c r="GK16" s="118" t="s">
        <v>2484</v>
      </c>
      <c r="GL16" s="118" t="s">
        <v>2185</v>
      </c>
      <c r="GM16" s="118" t="s">
        <v>2481</v>
      </c>
      <c r="HI16">
        <f>VLOOKUP(HI15,Punkte!$I$2:$K$10,3)</f>
        <v>1</v>
      </c>
      <c r="HK16">
        <f>VLOOKUP(HK15,Punkte!$I$2:$K$10,3)</f>
        <v>2</v>
      </c>
      <c r="HM16">
        <f>VLOOKUP(HM15,Punkte!$I$2:$K$10,3)</f>
        <v>3</v>
      </c>
      <c r="HO16">
        <f>VLOOKUP(HO15,Punkte!$I$2:$K$10,3)</f>
        <v>4</v>
      </c>
      <c r="HQ16">
        <f>VLOOKUP(HQ15,Punkte!$I$2:$K$10,3)</f>
        <v>5</v>
      </c>
      <c r="HS16">
        <f>VLOOKUP(HS15,Punkte!$I$2:$K$10,3)</f>
        <v>6</v>
      </c>
      <c r="HU16">
        <f>VLOOKUP(HU15,Punkte!$I$2:$K$10,3)</f>
        <v>7</v>
      </c>
      <c r="HW16">
        <f>VLOOKUP(HW15,Punkte!$I$2:$K$10,3)</f>
        <v>8</v>
      </c>
    </row>
    <row r="17" spans="1:232" x14ac:dyDescent="0.2">
      <c r="A17">
        <v>1</v>
      </c>
      <c r="B17" s="203" t="str">
        <f t="shared" ref="B17:B66" si="0">IF(ISERROR(BQ17),"",IF(BQ17=0,"",BQ17))</f>
        <v>Stögerer Fritz, LAL</v>
      </c>
      <c r="C17" s="204">
        <f>BS17</f>
        <v>11</v>
      </c>
      <c r="D17" s="205" t="s">
        <v>1938</v>
      </c>
      <c r="E17" s="206">
        <v>1</v>
      </c>
      <c r="F17" s="207">
        <v>32</v>
      </c>
      <c r="G17" s="208">
        <v>10</v>
      </c>
      <c r="H17" s="209">
        <v>13</v>
      </c>
      <c r="I17" s="223" t="str">
        <f>IF(BU17=99,"",VLOOKUP(BS17,Punkte!$D$2:$G$31,BU17))</f>
        <v>U11M</v>
      </c>
      <c r="J17" s="224" t="str">
        <f>IF(C17&lt;&gt;"","J","")</f>
        <v>J</v>
      </c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0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18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K17">
        <f>IF(D17&lt;&gt;"",1,0)</f>
        <v>1</v>
      </c>
      <c r="BL17">
        <f>A17</f>
        <v>1</v>
      </c>
      <c r="BN17" t="str">
        <f>IF(UPPER(LEFT(TEXT(D17,"####"),1))="W",D17,IF(UPPER(LEFT(TEXT(D17,"####"),1))="M",D17,IF(UPPER(LEFT(TEXT(D17,"####"),1))="X",D17,"")))</f>
        <v>X276</v>
      </c>
      <c r="BO17" t="str">
        <f>IF(D17&gt;0,IF(BN17="",D17,""),"")</f>
        <v/>
      </c>
      <c r="BP17">
        <f t="shared" ref="BP17:BP66" si="1">IF(BM17&gt;"",IF(VLOOKUP(BM17,Athl02,1)=BL17,VLOOKUP(BL17,Athl02,2),""),
IF(BN17&gt;"",IF(VLOOKUP(BN17,Athl06,1)=BN17,VLOOKUP(BN17,Athl06,2),""),
IF(BO17&lt;&gt;"",IF(VLOOKUP(BO17,Athl04,1)=BO17,VLOOKUP(BO17,Athl04,2),""),"")))</f>
        <v>975</v>
      </c>
      <c r="BQ17" t="str">
        <f t="shared" ref="BQ17:BQ66" si="2">IF(BP17&lt;&gt;"",VLOOKUP(BP17, Athl01,2)&amp;", "&amp;VLOOKUP(BP17,Athl01,$BQ$3),"")</f>
        <v>Stögerer Fritz, LAL</v>
      </c>
      <c r="BR17" s="216">
        <f t="shared" ref="BR17:BR66" si="3">IF(BP17&lt;&gt;"",VLOOKUP(BP17, Athl01,4),"")</f>
        <v>37210</v>
      </c>
      <c r="BS17" s="28">
        <f>IF(ISNUMBER(BR17),YEAR(Wiegeliste!$D$4)-YEAR(BR17),"")</f>
        <v>11</v>
      </c>
      <c r="BT17" s="28" t="str">
        <f t="shared" ref="BT17:BT48" si="4">IF(BP17&lt;&gt;"",VLOOKUP(BP17, Athl01,3),"")</f>
        <v>M</v>
      </c>
      <c r="BU17" s="28">
        <f>IF(BT17="W",4,IF(BT17="M",3,99))</f>
        <v>3</v>
      </c>
      <c r="BV17">
        <f>IF(ISERROR(BP17),0,1)</f>
        <v>1</v>
      </c>
      <c r="BW17">
        <f t="shared" ref="BW17:BW40" si="5">IF(D17&lt;&gt;"",1,0)</f>
        <v>1</v>
      </c>
      <c r="BY17">
        <f t="shared" ref="BY17:BY48" si="6">A17</f>
        <v>1</v>
      </c>
      <c r="BZ17">
        <f t="shared" ref="BZ17:BZ48" si="7">BP17</f>
        <v>975</v>
      </c>
      <c r="CA17">
        <f t="shared" ref="CA17:CP32" si="8">IF($BY17=CA$15,0,IF($BZ17="",0,IF($BZ17=CA$16,1,0)))</f>
        <v>0</v>
      </c>
      <c r="CB17">
        <f t="shared" si="8"/>
        <v>0</v>
      </c>
      <c r="CC17">
        <f t="shared" si="8"/>
        <v>0</v>
      </c>
      <c r="CD17">
        <f t="shared" si="8"/>
        <v>0</v>
      </c>
      <c r="CE17">
        <f t="shared" si="8"/>
        <v>0</v>
      </c>
      <c r="CF17">
        <f t="shared" si="8"/>
        <v>0</v>
      </c>
      <c r="CG17">
        <f t="shared" si="8"/>
        <v>0</v>
      </c>
      <c r="CH17">
        <f t="shared" si="8"/>
        <v>0</v>
      </c>
      <c r="CI17">
        <f t="shared" si="8"/>
        <v>0</v>
      </c>
      <c r="CJ17">
        <f t="shared" si="8"/>
        <v>0</v>
      </c>
      <c r="CK17">
        <f t="shared" si="8"/>
        <v>0</v>
      </c>
      <c r="CL17">
        <f t="shared" si="8"/>
        <v>0</v>
      </c>
      <c r="CM17">
        <f t="shared" si="8"/>
        <v>0</v>
      </c>
      <c r="CN17">
        <f t="shared" si="8"/>
        <v>0</v>
      </c>
      <c r="CO17">
        <f t="shared" si="8"/>
        <v>0</v>
      </c>
      <c r="CP17">
        <f t="shared" si="8"/>
        <v>0</v>
      </c>
      <c r="CQ17">
        <f t="shared" ref="CQ17:DX31" si="9">IF($BY17=CQ$15,0,IF($BZ17="",0,IF($BZ17=CQ$16,1,0)))</f>
        <v>0</v>
      </c>
      <c r="CR17">
        <f t="shared" si="9"/>
        <v>0</v>
      </c>
      <c r="CS17">
        <f t="shared" si="9"/>
        <v>0</v>
      </c>
      <c r="CT17">
        <f t="shared" si="9"/>
        <v>0</v>
      </c>
      <c r="CU17">
        <f t="shared" si="9"/>
        <v>0</v>
      </c>
      <c r="CV17">
        <f t="shared" si="9"/>
        <v>0</v>
      </c>
      <c r="CW17">
        <f t="shared" si="9"/>
        <v>0</v>
      </c>
      <c r="CX17">
        <f t="shared" si="9"/>
        <v>0</v>
      </c>
      <c r="CY17">
        <f t="shared" si="9"/>
        <v>0</v>
      </c>
      <c r="CZ17">
        <f t="shared" si="9"/>
        <v>0</v>
      </c>
      <c r="DA17">
        <f t="shared" si="9"/>
        <v>0</v>
      </c>
      <c r="DB17">
        <f t="shared" si="9"/>
        <v>0</v>
      </c>
      <c r="DC17">
        <f t="shared" si="9"/>
        <v>0</v>
      </c>
      <c r="DD17">
        <f t="shared" si="9"/>
        <v>0</v>
      </c>
      <c r="DE17">
        <f t="shared" si="9"/>
        <v>0</v>
      </c>
      <c r="DF17">
        <f t="shared" si="9"/>
        <v>0</v>
      </c>
      <c r="DG17">
        <f t="shared" si="9"/>
        <v>0</v>
      </c>
      <c r="DH17">
        <f t="shared" si="9"/>
        <v>0</v>
      </c>
      <c r="DI17">
        <f t="shared" si="9"/>
        <v>0</v>
      </c>
      <c r="DJ17">
        <f t="shared" si="9"/>
        <v>0</v>
      </c>
      <c r="DK17">
        <f t="shared" si="9"/>
        <v>0</v>
      </c>
      <c r="DL17">
        <f t="shared" si="9"/>
        <v>0</v>
      </c>
      <c r="DM17">
        <f t="shared" si="9"/>
        <v>0</v>
      </c>
      <c r="DN17">
        <f t="shared" si="9"/>
        <v>0</v>
      </c>
      <c r="DO17">
        <f t="shared" si="9"/>
        <v>0</v>
      </c>
      <c r="DP17">
        <f t="shared" si="9"/>
        <v>0</v>
      </c>
      <c r="DQ17">
        <f t="shared" si="9"/>
        <v>0</v>
      </c>
      <c r="DR17">
        <f t="shared" si="9"/>
        <v>0</v>
      </c>
      <c r="DS17">
        <f t="shared" si="9"/>
        <v>0</v>
      </c>
      <c r="DT17">
        <f t="shared" si="9"/>
        <v>0</v>
      </c>
      <c r="DU17">
        <f t="shared" si="9"/>
        <v>0</v>
      </c>
      <c r="DV17">
        <f t="shared" si="9"/>
        <v>0</v>
      </c>
      <c r="DW17">
        <f t="shared" si="9"/>
        <v>0</v>
      </c>
      <c r="DX17">
        <f t="shared" si="9"/>
        <v>0</v>
      </c>
      <c r="DY17">
        <f>SUM(CA17:DX17)</f>
        <v>0</v>
      </c>
      <c r="DZ17">
        <f t="shared" ref="DZ17:DZ48" si="10">IF(BP17="",0,IF(BP17=$DZ$13,1,IF(BP17=$DZ$14,1,IF(BP17=$DZ$15,1,IF(BP17=$DZ$16,1,0)))))</f>
        <v>0</v>
      </c>
      <c r="EA17" t="str">
        <f>Punkte!I2</f>
        <v>U11M</v>
      </c>
      <c r="EB17">
        <f t="shared" ref="EB17:EB48" si="11">A17</f>
        <v>1</v>
      </c>
      <c r="EC17">
        <f t="shared" ref="EC17:EC48" si="12">IF(B17="",99,E17)</f>
        <v>1</v>
      </c>
      <c r="ED17">
        <f t="shared" ref="ED17:ES32" si="13">IF($EB17=ED$15,0,IF($EC17="",0,IF($EC17=ED$16,1,0)))</f>
        <v>0</v>
      </c>
      <c r="EE17">
        <f t="shared" si="13"/>
        <v>0</v>
      </c>
      <c r="EF17">
        <f t="shared" si="13"/>
        <v>0</v>
      </c>
      <c r="EG17">
        <f t="shared" si="13"/>
        <v>0</v>
      </c>
      <c r="EH17">
        <f t="shared" si="13"/>
        <v>0</v>
      </c>
      <c r="EI17">
        <f t="shared" si="13"/>
        <v>0</v>
      </c>
      <c r="EJ17">
        <f t="shared" si="13"/>
        <v>0</v>
      </c>
      <c r="EK17">
        <f t="shared" si="13"/>
        <v>0</v>
      </c>
      <c r="EL17">
        <f t="shared" si="13"/>
        <v>0</v>
      </c>
      <c r="EM17">
        <f t="shared" si="13"/>
        <v>0</v>
      </c>
      <c r="EN17">
        <f t="shared" si="13"/>
        <v>0</v>
      </c>
      <c r="EO17">
        <f t="shared" si="13"/>
        <v>0</v>
      </c>
      <c r="EP17">
        <f t="shared" si="13"/>
        <v>0</v>
      </c>
      <c r="EQ17">
        <f t="shared" si="13"/>
        <v>0</v>
      </c>
      <c r="ER17">
        <f t="shared" si="13"/>
        <v>0</v>
      </c>
      <c r="ES17">
        <f t="shared" si="13"/>
        <v>0</v>
      </c>
      <c r="ET17">
        <f t="shared" ref="ET17:GA31" si="14">IF($EB17=ET$15,0,IF($EC17="",0,IF($EC17=ET$16,1,0)))</f>
        <v>0</v>
      </c>
      <c r="EU17">
        <f t="shared" si="14"/>
        <v>0</v>
      </c>
      <c r="EV17">
        <f t="shared" si="14"/>
        <v>0</v>
      </c>
      <c r="EW17">
        <f t="shared" si="14"/>
        <v>0</v>
      </c>
      <c r="EX17">
        <f t="shared" si="14"/>
        <v>0</v>
      </c>
      <c r="EY17">
        <f t="shared" si="14"/>
        <v>0</v>
      </c>
      <c r="EZ17">
        <f t="shared" si="14"/>
        <v>0</v>
      </c>
      <c r="FA17">
        <f t="shared" si="14"/>
        <v>0</v>
      </c>
      <c r="FB17">
        <f t="shared" si="14"/>
        <v>0</v>
      </c>
      <c r="FC17">
        <f t="shared" si="14"/>
        <v>0</v>
      </c>
      <c r="FD17">
        <f t="shared" si="14"/>
        <v>0</v>
      </c>
      <c r="FE17">
        <f t="shared" si="14"/>
        <v>0</v>
      </c>
      <c r="FF17">
        <f t="shared" si="14"/>
        <v>0</v>
      </c>
      <c r="FG17">
        <f t="shared" si="14"/>
        <v>0</v>
      </c>
      <c r="FH17">
        <f t="shared" si="14"/>
        <v>0</v>
      </c>
      <c r="FI17">
        <f t="shared" si="14"/>
        <v>0</v>
      </c>
      <c r="FJ17">
        <f t="shared" si="14"/>
        <v>0</v>
      </c>
      <c r="FK17">
        <f t="shared" si="14"/>
        <v>0</v>
      </c>
      <c r="FL17">
        <f t="shared" si="14"/>
        <v>0</v>
      </c>
      <c r="FM17">
        <f t="shared" si="14"/>
        <v>0</v>
      </c>
      <c r="FN17">
        <f t="shared" si="14"/>
        <v>0</v>
      </c>
      <c r="FO17">
        <f t="shared" si="14"/>
        <v>0</v>
      </c>
      <c r="FP17">
        <f t="shared" si="14"/>
        <v>0</v>
      </c>
      <c r="FQ17">
        <f t="shared" si="14"/>
        <v>0</v>
      </c>
      <c r="FR17">
        <f t="shared" si="14"/>
        <v>0</v>
      </c>
      <c r="FS17">
        <f t="shared" si="14"/>
        <v>0</v>
      </c>
      <c r="FT17">
        <f t="shared" si="14"/>
        <v>0</v>
      </c>
      <c r="FU17">
        <f t="shared" si="14"/>
        <v>0</v>
      </c>
      <c r="FV17">
        <f t="shared" si="14"/>
        <v>0</v>
      </c>
      <c r="FW17">
        <f t="shared" si="14"/>
        <v>0</v>
      </c>
      <c r="FX17">
        <f t="shared" si="14"/>
        <v>0</v>
      </c>
      <c r="FY17">
        <f t="shared" si="14"/>
        <v>0</v>
      </c>
      <c r="FZ17">
        <f t="shared" si="14"/>
        <v>0</v>
      </c>
      <c r="GA17">
        <f t="shared" si="14"/>
        <v>0</v>
      </c>
      <c r="GB17">
        <f>SUM(ED17:GA17)</f>
        <v>0</v>
      </c>
      <c r="GC17">
        <f t="shared" ref="GC17:GC48" si="15">IF($GC$14="J",IF(GD17="",IF(B17="",0,1),GB17),IF(GD17&lt;&gt;"",1,0))</f>
        <v>0</v>
      </c>
      <c r="GD17">
        <f t="shared" ref="GD17:GD48" si="16">IF(E17=0,"",E17)</f>
        <v>1</v>
      </c>
      <c r="GF17">
        <f>A17</f>
        <v>1</v>
      </c>
      <c r="GG17" t="str">
        <f>I17</f>
        <v>U11M</v>
      </c>
      <c r="GH17">
        <f>IF(GG17&lt;&gt;"",IF(GG17&lt;&gt;"XXX",VLOOKUP(GG17,Punkte!$I$2:$J$10,2),9),9)</f>
        <v>1</v>
      </c>
      <c r="GI17">
        <f>IF(GG17&lt;&gt;"",IF(GG17&lt;&gt;"XXX",VLOOKUP(GG17,Punkte!$I$2:$K$10,3),9),9)</f>
        <v>4</v>
      </c>
      <c r="GJ17">
        <f>GH17*$GJ$12+GI17*$GJ$13+GF17</f>
        <v>104001</v>
      </c>
      <c r="GK17">
        <f>SMALL($GJ$17:$GJ$66,GF17)</f>
        <v>102002</v>
      </c>
      <c r="GL17">
        <f>MOD(GK17,$GJ$13)</f>
        <v>2</v>
      </c>
      <c r="GM17">
        <f>ROUND((GK17-GL17)/$GJ$12,0)</f>
        <v>1</v>
      </c>
      <c r="GN17">
        <f>IF(GM17=GM16,GN16+1,1)</f>
        <v>1</v>
      </c>
      <c r="GO17">
        <f>IF(GM17=GM18,99,GN17)</f>
        <v>99</v>
      </c>
      <c r="GP17">
        <f>IF(GO17=99,$GO$13,GM17*$GJ$13+GO17)</f>
        <v>99999</v>
      </c>
      <c r="GQ17">
        <f>SMALL($GP$17:$GP$66,GF17)</f>
        <v>1009</v>
      </c>
      <c r="GR17">
        <f>MOD(GQ17,$GJ$13)</f>
        <v>9</v>
      </c>
      <c r="GS17">
        <f>ROUND((GQ17-GR17)/$GJ$13,0)</f>
        <v>1</v>
      </c>
      <c r="GT17">
        <f>GR17</f>
        <v>9</v>
      </c>
      <c r="GV17">
        <f>IF(GG17&lt;&gt;"",IF(GG17&lt;&gt;"XXX",VLOOKUP(GG17,Punkte!$I$2:$K$10,3),99),99)</f>
        <v>4</v>
      </c>
      <c r="GW17">
        <f>GV17*$GJ$13+GF17</f>
        <v>4001</v>
      </c>
      <c r="GX17">
        <f>SMALL($GW$17:$GW$66,GF17)</f>
        <v>2002</v>
      </c>
      <c r="GY17">
        <f>MOD(GX17,$GJ$13)</f>
        <v>2</v>
      </c>
      <c r="GZ17">
        <f>ROUND((GX17-GY17)/$GJ$13,0)</f>
        <v>2</v>
      </c>
      <c r="HA17">
        <f>IF(GZ17=GZ16,HA16+1,1)</f>
        <v>1</v>
      </c>
      <c r="HB17">
        <f>IF(GZ17=GZ18,99,HA17)</f>
        <v>99</v>
      </c>
      <c r="HC17">
        <f>IF(HB17=99,$GO$13,GZ17*$GJ$13+HB17)</f>
        <v>99999</v>
      </c>
      <c r="HD17">
        <f>SMALL($HC$17:$HC$66,GF17)</f>
        <v>2003</v>
      </c>
      <c r="HE17">
        <f>MOD(HD17,$GJ$13)</f>
        <v>3</v>
      </c>
      <c r="HF17">
        <f>ROUND((HD17-HE17)/$GJ$13,0)</f>
        <v>2</v>
      </c>
      <c r="HG17">
        <f>HE17</f>
        <v>3</v>
      </c>
      <c r="HI17">
        <f t="shared" ref="HI17:HI48" si="17">IF($GI17=HI$16,$A17,99)</f>
        <v>99</v>
      </c>
      <c r="HJ17">
        <f>SMALL(HI$17:HI$66,$A17)</f>
        <v>99</v>
      </c>
      <c r="HK17">
        <f t="shared" ref="HK17:HW17" si="18">IF($GI17=HK$16,$A17,99)</f>
        <v>99</v>
      </c>
      <c r="HL17">
        <f>SMALL(HK$17:HK$66,$A17)</f>
        <v>2</v>
      </c>
      <c r="HM17">
        <f t="shared" si="18"/>
        <v>99</v>
      </c>
      <c r="HN17">
        <f t="shared" ref="HN17:HN48" si="19">SMALL(HM$17:HM$66,$A17)</f>
        <v>22</v>
      </c>
      <c r="HO17">
        <f t="shared" si="18"/>
        <v>1</v>
      </c>
      <c r="HP17">
        <f t="shared" ref="HP17:HP48" si="20">SMALL(HO$17:HO$66,$A17)</f>
        <v>1</v>
      </c>
      <c r="HQ17">
        <f t="shared" si="18"/>
        <v>99</v>
      </c>
      <c r="HR17">
        <f t="shared" ref="HR17:HR48" si="21">SMALL(HQ$17:HQ$66,$A17)</f>
        <v>17</v>
      </c>
      <c r="HS17">
        <f t="shared" si="18"/>
        <v>99</v>
      </c>
      <c r="HT17">
        <f t="shared" ref="HT17:HT48" si="22">SMALL(HS$17:HS$66,$A17)</f>
        <v>4</v>
      </c>
      <c r="HU17">
        <f t="shared" si="18"/>
        <v>99</v>
      </c>
      <c r="HV17">
        <f t="shared" ref="HV17:HV48" si="23">SMALL(HU$17:HU$66,$A17)</f>
        <v>18</v>
      </c>
      <c r="HW17">
        <f t="shared" si="18"/>
        <v>99</v>
      </c>
      <c r="HX17">
        <f t="shared" ref="HX17:HX48" si="24">SMALL(HW$17:HW$66,$A17)</f>
        <v>6</v>
      </c>
    </row>
    <row r="18" spans="1:232" x14ac:dyDescent="0.2">
      <c r="A18">
        <v>2</v>
      </c>
      <c r="B18" s="203" t="str">
        <f t="shared" si="0"/>
        <v>Bacsa David, LAL</v>
      </c>
      <c r="C18" s="204">
        <f t="shared" ref="C18:C66" si="25">BS18</f>
        <v>9</v>
      </c>
      <c r="D18" s="205" t="s">
        <v>1939</v>
      </c>
      <c r="E18" s="206">
        <v>2</v>
      </c>
      <c r="F18" s="207">
        <v>35</v>
      </c>
      <c r="G18" s="208">
        <v>5</v>
      </c>
      <c r="H18" s="209">
        <v>10</v>
      </c>
      <c r="I18" s="223" t="str">
        <f>IF(BU18=99,"",VLOOKUP(BS18,Punkte!$D$2:$G$31,BU18))</f>
        <v>U9M</v>
      </c>
      <c r="J18" s="224" t="str">
        <f t="shared" ref="J18:J66" si="26">IF(C18&lt;&gt;"","J","")</f>
        <v>J</v>
      </c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0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18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L18">
        <f t="shared" ref="BL18:BL38" si="27">A18</f>
        <v>2</v>
      </c>
      <c r="BN18" t="str">
        <f t="shared" ref="BN18:BN38" si="28">IF(UPPER(LEFT(TEXT(D18,"####"),1))="W",D18,IF(UPPER(LEFT(TEXT(D18,"####"),1))="M",D18,IF(UPPER(LEFT(TEXT(D18,"####"),1))="X",D18,"")))</f>
        <v>X277</v>
      </c>
      <c r="BO18" t="str">
        <f t="shared" ref="BO18:BO38" si="29">IF(D18&gt;0,IF(BN18="",D18,""),"")</f>
        <v/>
      </c>
      <c r="BP18">
        <f t="shared" si="1"/>
        <v>976</v>
      </c>
      <c r="BQ18" t="str">
        <f t="shared" si="2"/>
        <v>Bacsa David, LAL</v>
      </c>
      <c r="BR18" s="216">
        <f t="shared" si="3"/>
        <v>37696</v>
      </c>
      <c r="BS18" s="28">
        <f>IF(ISNUMBER(BR18),YEAR(Wiegeliste!$D$4)-YEAR(BR18),"")</f>
        <v>9</v>
      </c>
      <c r="BT18" s="28" t="str">
        <f t="shared" si="4"/>
        <v>M</v>
      </c>
      <c r="BU18" s="28">
        <f t="shared" ref="BU18:BU66" si="30">IF(BT18="W",4,IF(BT18="M",3,99))</f>
        <v>3</v>
      </c>
      <c r="BV18">
        <f t="shared" ref="BV18:BV66" si="31">IF(ISERROR(BP18),0,1)</f>
        <v>1</v>
      </c>
      <c r="BW18">
        <f t="shared" si="5"/>
        <v>1</v>
      </c>
      <c r="BY18">
        <f t="shared" si="6"/>
        <v>2</v>
      </c>
      <c r="BZ18">
        <f t="shared" si="7"/>
        <v>976</v>
      </c>
      <c r="CA18">
        <f t="shared" si="8"/>
        <v>0</v>
      </c>
      <c r="CB18">
        <f t="shared" si="8"/>
        <v>0</v>
      </c>
      <c r="CC18">
        <f t="shared" si="8"/>
        <v>0</v>
      </c>
      <c r="CD18">
        <f t="shared" si="8"/>
        <v>0</v>
      </c>
      <c r="CE18">
        <f t="shared" si="8"/>
        <v>0</v>
      </c>
      <c r="CF18">
        <f t="shared" si="8"/>
        <v>0</v>
      </c>
      <c r="CG18">
        <f t="shared" si="8"/>
        <v>0</v>
      </c>
      <c r="CH18">
        <f t="shared" si="8"/>
        <v>0</v>
      </c>
      <c r="CI18">
        <f t="shared" si="8"/>
        <v>0</v>
      </c>
      <c r="CJ18">
        <f t="shared" si="8"/>
        <v>0</v>
      </c>
      <c r="CK18">
        <f t="shared" si="8"/>
        <v>0</v>
      </c>
      <c r="CL18">
        <f t="shared" si="8"/>
        <v>0</v>
      </c>
      <c r="CM18">
        <f t="shared" si="8"/>
        <v>0</v>
      </c>
      <c r="CN18">
        <f t="shared" si="8"/>
        <v>0</v>
      </c>
      <c r="CO18">
        <f t="shared" si="8"/>
        <v>0</v>
      </c>
      <c r="CP18">
        <f t="shared" si="8"/>
        <v>0</v>
      </c>
      <c r="CQ18">
        <f t="shared" si="9"/>
        <v>0</v>
      </c>
      <c r="CR18">
        <f t="shared" si="9"/>
        <v>0</v>
      </c>
      <c r="CS18">
        <f t="shared" si="9"/>
        <v>0</v>
      </c>
      <c r="CT18">
        <f t="shared" si="9"/>
        <v>0</v>
      </c>
      <c r="CU18">
        <f t="shared" si="9"/>
        <v>0</v>
      </c>
      <c r="CV18">
        <f t="shared" si="9"/>
        <v>0</v>
      </c>
      <c r="CW18">
        <f t="shared" si="9"/>
        <v>0</v>
      </c>
      <c r="CX18">
        <f t="shared" si="9"/>
        <v>0</v>
      </c>
      <c r="CY18">
        <f t="shared" si="9"/>
        <v>0</v>
      </c>
      <c r="CZ18">
        <f t="shared" si="9"/>
        <v>0</v>
      </c>
      <c r="DA18">
        <f t="shared" si="9"/>
        <v>0</v>
      </c>
      <c r="DB18">
        <f t="shared" si="9"/>
        <v>0</v>
      </c>
      <c r="DC18">
        <f t="shared" si="9"/>
        <v>0</v>
      </c>
      <c r="DD18">
        <f t="shared" si="9"/>
        <v>0</v>
      </c>
      <c r="DE18">
        <f t="shared" si="9"/>
        <v>0</v>
      </c>
      <c r="DF18">
        <f t="shared" si="9"/>
        <v>0</v>
      </c>
      <c r="DG18">
        <f t="shared" si="9"/>
        <v>0</v>
      </c>
      <c r="DH18">
        <f t="shared" si="9"/>
        <v>0</v>
      </c>
      <c r="DI18">
        <f t="shared" si="9"/>
        <v>0</v>
      </c>
      <c r="DJ18">
        <f t="shared" si="9"/>
        <v>0</v>
      </c>
      <c r="DK18">
        <f t="shared" si="9"/>
        <v>0</v>
      </c>
      <c r="DL18">
        <f t="shared" si="9"/>
        <v>0</v>
      </c>
      <c r="DM18">
        <f t="shared" si="9"/>
        <v>0</v>
      </c>
      <c r="DN18">
        <f t="shared" si="9"/>
        <v>0</v>
      </c>
      <c r="DO18">
        <f t="shared" si="9"/>
        <v>0</v>
      </c>
      <c r="DP18">
        <f t="shared" si="9"/>
        <v>0</v>
      </c>
      <c r="DQ18">
        <f t="shared" si="9"/>
        <v>0</v>
      </c>
      <c r="DR18">
        <f t="shared" si="9"/>
        <v>0</v>
      </c>
      <c r="DS18">
        <f t="shared" si="9"/>
        <v>0</v>
      </c>
      <c r="DT18">
        <f t="shared" si="9"/>
        <v>0</v>
      </c>
      <c r="DU18">
        <f t="shared" si="9"/>
        <v>0</v>
      </c>
      <c r="DV18">
        <f t="shared" si="9"/>
        <v>0</v>
      </c>
      <c r="DW18">
        <f t="shared" si="9"/>
        <v>0</v>
      </c>
      <c r="DX18">
        <f t="shared" si="9"/>
        <v>0</v>
      </c>
      <c r="DY18">
        <f t="shared" ref="DY18:DY66" si="32">SUM(CA18:DX18)</f>
        <v>0</v>
      </c>
      <c r="DZ18">
        <f t="shared" si="10"/>
        <v>0</v>
      </c>
      <c r="EA18" t="str">
        <f>Punkte!I3</f>
        <v>U11W</v>
      </c>
      <c r="EB18">
        <f t="shared" si="11"/>
        <v>2</v>
      </c>
      <c r="EC18">
        <f t="shared" si="12"/>
        <v>2</v>
      </c>
      <c r="ED18">
        <f t="shared" si="13"/>
        <v>0</v>
      </c>
      <c r="EE18">
        <f t="shared" si="13"/>
        <v>0</v>
      </c>
      <c r="EF18">
        <f t="shared" si="13"/>
        <v>0</v>
      </c>
      <c r="EG18">
        <f t="shared" si="13"/>
        <v>0</v>
      </c>
      <c r="EH18">
        <f t="shared" si="13"/>
        <v>0</v>
      </c>
      <c r="EI18">
        <f t="shared" si="13"/>
        <v>0</v>
      </c>
      <c r="EJ18">
        <f t="shared" si="13"/>
        <v>0</v>
      </c>
      <c r="EK18">
        <f t="shared" si="13"/>
        <v>0</v>
      </c>
      <c r="EL18">
        <f t="shared" si="13"/>
        <v>0</v>
      </c>
      <c r="EM18">
        <f t="shared" si="13"/>
        <v>0</v>
      </c>
      <c r="EN18">
        <f t="shared" si="13"/>
        <v>0</v>
      </c>
      <c r="EO18">
        <f t="shared" si="13"/>
        <v>0</v>
      </c>
      <c r="EP18">
        <f t="shared" si="13"/>
        <v>0</v>
      </c>
      <c r="EQ18">
        <f t="shared" si="13"/>
        <v>0</v>
      </c>
      <c r="ER18">
        <f t="shared" si="13"/>
        <v>0</v>
      </c>
      <c r="ES18">
        <f t="shared" si="13"/>
        <v>0</v>
      </c>
      <c r="ET18">
        <f t="shared" si="14"/>
        <v>0</v>
      </c>
      <c r="EU18">
        <f t="shared" si="14"/>
        <v>0</v>
      </c>
      <c r="EV18">
        <f t="shared" si="14"/>
        <v>0</v>
      </c>
      <c r="EW18">
        <f t="shared" si="14"/>
        <v>0</v>
      </c>
      <c r="EX18">
        <f t="shared" si="14"/>
        <v>0</v>
      </c>
      <c r="EY18">
        <f t="shared" si="14"/>
        <v>0</v>
      </c>
      <c r="EZ18">
        <f t="shared" si="14"/>
        <v>0</v>
      </c>
      <c r="FA18">
        <f t="shared" si="14"/>
        <v>0</v>
      </c>
      <c r="FB18">
        <f t="shared" si="14"/>
        <v>0</v>
      </c>
      <c r="FC18">
        <f t="shared" si="14"/>
        <v>0</v>
      </c>
      <c r="FD18">
        <f t="shared" si="14"/>
        <v>0</v>
      </c>
      <c r="FE18">
        <f t="shared" si="14"/>
        <v>0</v>
      </c>
      <c r="FF18">
        <f t="shared" si="14"/>
        <v>0</v>
      </c>
      <c r="FG18">
        <f t="shared" si="14"/>
        <v>0</v>
      </c>
      <c r="FH18">
        <f t="shared" si="14"/>
        <v>0</v>
      </c>
      <c r="FI18">
        <f t="shared" si="14"/>
        <v>0</v>
      </c>
      <c r="FJ18">
        <f t="shared" si="14"/>
        <v>0</v>
      </c>
      <c r="FK18">
        <f t="shared" si="14"/>
        <v>0</v>
      </c>
      <c r="FL18">
        <f t="shared" si="14"/>
        <v>0</v>
      </c>
      <c r="FM18">
        <f t="shared" si="14"/>
        <v>0</v>
      </c>
      <c r="FN18">
        <f t="shared" si="14"/>
        <v>0</v>
      </c>
      <c r="FO18">
        <f t="shared" si="14"/>
        <v>0</v>
      </c>
      <c r="FP18">
        <f t="shared" si="14"/>
        <v>0</v>
      </c>
      <c r="FQ18">
        <f t="shared" si="14"/>
        <v>0</v>
      </c>
      <c r="FR18">
        <f t="shared" si="14"/>
        <v>0</v>
      </c>
      <c r="FS18">
        <f t="shared" si="14"/>
        <v>0</v>
      </c>
      <c r="FT18">
        <f t="shared" si="14"/>
        <v>0</v>
      </c>
      <c r="FU18">
        <f t="shared" si="14"/>
        <v>0</v>
      </c>
      <c r="FV18">
        <f t="shared" si="14"/>
        <v>0</v>
      </c>
      <c r="FW18">
        <f t="shared" si="14"/>
        <v>0</v>
      </c>
      <c r="FX18">
        <f t="shared" si="14"/>
        <v>0</v>
      </c>
      <c r="FY18">
        <f t="shared" si="14"/>
        <v>0</v>
      </c>
      <c r="FZ18">
        <f t="shared" si="14"/>
        <v>0</v>
      </c>
      <c r="GA18">
        <f t="shared" si="14"/>
        <v>0</v>
      </c>
      <c r="GB18">
        <f t="shared" ref="GB18:GB66" si="33">SUM(ED18:GA18)</f>
        <v>0</v>
      </c>
      <c r="GC18">
        <f t="shared" si="15"/>
        <v>0</v>
      </c>
      <c r="GD18">
        <f t="shared" si="16"/>
        <v>2</v>
      </c>
      <c r="GF18">
        <f t="shared" ref="GF18:GF66" si="34">A18</f>
        <v>2</v>
      </c>
      <c r="GG18" t="str">
        <f t="shared" ref="GG18:GG66" si="35">I18</f>
        <v>U9M</v>
      </c>
      <c r="GH18">
        <f>IF(GG18&lt;&gt;"",IF(GG18&lt;&gt;"XXX",VLOOKUP(GG18,Punkte!$I$2:$J$10,2),9),9)</f>
        <v>1</v>
      </c>
      <c r="GI18">
        <f>IF(GG18&lt;&gt;"",IF(GG18&lt;&gt;"XXX",VLOOKUP(GG18,Punkte!$I$2:$K$10,3),9),9)</f>
        <v>2</v>
      </c>
      <c r="GJ18">
        <f t="shared" ref="GJ18:GJ66" si="36">GH18*$GJ$12+GI18*$GJ$13+GF18</f>
        <v>102002</v>
      </c>
      <c r="GK18">
        <f t="shared" ref="GK18:GK66" si="37">SMALL($GJ$17:$GJ$66,GF18)</f>
        <v>102009</v>
      </c>
      <c r="GL18">
        <f t="shared" ref="GL18:GL66" si="38">MOD(GK18,$GJ$13)</f>
        <v>9</v>
      </c>
      <c r="GM18">
        <f t="shared" ref="GM18:GM66" si="39">ROUND((GK18-GL18)/$GJ$12,0)</f>
        <v>1</v>
      </c>
      <c r="GN18">
        <f t="shared" ref="GN18:GN66" si="40">IF(GM18=GM17,GN17+1,1)</f>
        <v>2</v>
      </c>
      <c r="GO18">
        <f t="shared" ref="GO18:GO66" si="41">IF(GM18=GM19,99,GN18)</f>
        <v>99</v>
      </c>
      <c r="GP18">
        <f t="shared" ref="GP18:GP66" si="42">IF(GO18=99,$GO$13,GM18*$GJ$13+GO18)</f>
        <v>99999</v>
      </c>
      <c r="GQ18">
        <f t="shared" ref="GQ18:GQ66" si="43">SMALL($GP$17:$GP$66,GF18)</f>
        <v>2007</v>
      </c>
      <c r="GR18">
        <f t="shared" ref="GR18:GR66" si="44">MOD(GQ18,$GJ$13)</f>
        <v>7</v>
      </c>
      <c r="GS18">
        <f t="shared" ref="GS18:GS66" si="45">ROUND((GQ18-GR18)/$GJ$13,0)</f>
        <v>2</v>
      </c>
      <c r="GT18">
        <f t="shared" ref="GT18:GT66" si="46">GR18</f>
        <v>7</v>
      </c>
      <c r="GV18">
        <f>IF(GG18&lt;&gt;"",IF(GG18&lt;&gt;"XXX",VLOOKUP(GG18,Punkte!$I$2:$K$10,3),99),99)</f>
        <v>2</v>
      </c>
      <c r="GW18">
        <f t="shared" ref="GW18:GW66" si="47">GV18*$GJ$13+GF18</f>
        <v>2002</v>
      </c>
      <c r="GX18">
        <f t="shared" ref="GX18:GX66" si="48">SMALL($GW$17:$GW$66,GF18)</f>
        <v>2009</v>
      </c>
      <c r="GY18">
        <f t="shared" ref="GY18:GY66" si="49">MOD(GX18,$GJ$13)</f>
        <v>9</v>
      </c>
      <c r="GZ18">
        <f t="shared" ref="GZ18:GZ66" si="50">ROUND((GX18-GY18)/$GJ$13,0)</f>
        <v>2</v>
      </c>
      <c r="HA18">
        <f t="shared" ref="HA18:HA66" si="51">IF(GZ18=GZ17,HA17+1,1)</f>
        <v>2</v>
      </c>
      <c r="HB18">
        <f t="shared" ref="HB18:HB66" si="52">IF(GZ18=GZ19,99,HA18)</f>
        <v>99</v>
      </c>
      <c r="HC18">
        <f t="shared" ref="HC18:HC66" si="53">IF(HB18=99,$GO$13,GZ18*$GJ$13+HB18)</f>
        <v>99999</v>
      </c>
      <c r="HD18">
        <f t="shared" ref="HD18:HD66" si="54">SMALL($HC$17:$HC$66,GF18)</f>
        <v>3001</v>
      </c>
      <c r="HE18">
        <f t="shared" ref="HE18:HE66" si="55">MOD(HD18,$GJ$13)</f>
        <v>1</v>
      </c>
      <c r="HF18">
        <f t="shared" ref="HF18:HF66" si="56">ROUND((HD18-HE18)/$GJ$13,0)</f>
        <v>3</v>
      </c>
      <c r="HG18">
        <f t="shared" ref="HG18:HG66" si="57">HE18</f>
        <v>1</v>
      </c>
      <c r="HI18">
        <f t="shared" si="17"/>
        <v>99</v>
      </c>
      <c r="HJ18">
        <f t="shared" ref="HJ18:HL66" si="58">SMALL(HI$17:HI$66,$A18)</f>
        <v>99</v>
      </c>
      <c r="HK18">
        <f t="shared" ref="HK18:HK47" si="59">IF($GI18=HK$16,$A18,99)</f>
        <v>2</v>
      </c>
      <c r="HL18">
        <f t="shared" si="58"/>
        <v>9</v>
      </c>
      <c r="HM18">
        <f t="shared" ref="HM18:HM47" si="60">IF($GI18=HM$16,$A18,99)</f>
        <v>99</v>
      </c>
      <c r="HN18">
        <f t="shared" si="19"/>
        <v>99</v>
      </c>
      <c r="HO18">
        <f t="shared" ref="HO18:HO47" si="61">IF($GI18=HO$16,$A18,99)</f>
        <v>99</v>
      </c>
      <c r="HP18">
        <f t="shared" si="20"/>
        <v>3</v>
      </c>
      <c r="HQ18">
        <f t="shared" ref="HQ18:HQ46" si="62">IF($GI18=HQ$16,$A18,99)</f>
        <v>99</v>
      </c>
      <c r="HR18">
        <f t="shared" si="21"/>
        <v>19</v>
      </c>
      <c r="HS18">
        <f t="shared" ref="HS18:HS46" si="63">IF($GI18=HS$16,$A18,99)</f>
        <v>99</v>
      </c>
      <c r="HT18">
        <f t="shared" si="22"/>
        <v>5</v>
      </c>
      <c r="HU18">
        <f t="shared" ref="HU18:HU46" si="64">IF($GI18=HU$16,$A18,99)</f>
        <v>99</v>
      </c>
      <c r="HV18">
        <f t="shared" si="23"/>
        <v>99</v>
      </c>
      <c r="HW18">
        <f t="shared" ref="HW18:HW46" si="65">IF($GI18=HW$16,$A18,99)</f>
        <v>99</v>
      </c>
      <c r="HX18">
        <f t="shared" si="24"/>
        <v>8</v>
      </c>
    </row>
    <row r="19" spans="1:232" x14ac:dyDescent="0.2">
      <c r="A19">
        <v>3</v>
      </c>
      <c r="B19" s="203" t="str">
        <f t="shared" si="0"/>
        <v>Woschitz Florian, LAL</v>
      </c>
      <c r="C19" s="204">
        <f t="shared" si="25"/>
        <v>10</v>
      </c>
      <c r="D19" s="205" t="s">
        <v>1940</v>
      </c>
      <c r="E19" s="206">
        <v>3</v>
      </c>
      <c r="F19" s="207">
        <v>25.4</v>
      </c>
      <c r="G19" s="208">
        <v>10</v>
      </c>
      <c r="H19" s="209">
        <v>13</v>
      </c>
      <c r="I19" s="223" t="str">
        <f>IF(BU19=99,"",VLOOKUP(BS19,Punkte!$D$2:$G$31,BU19))</f>
        <v>U11M</v>
      </c>
      <c r="J19" s="224" t="str">
        <f t="shared" si="26"/>
        <v>J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0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18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L19">
        <f t="shared" si="27"/>
        <v>3</v>
      </c>
      <c r="BN19" t="str">
        <f t="shared" si="28"/>
        <v>X278</v>
      </c>
      <c r="BO19" t="str">
        <f t="shared" si="29"/>
        <v/>
      </c>
      <c r="BP19">
        <f t="shared" si="1"/>
        <v>977</v>
      </c>
      <c r="BQ19" t="str">
        <f t="shared" si="2"/>
        <v>Woschitz Florian, LAL</v>
      </c>
      <c r="BR19" s="216">
        <f t="shared" si="3"/>
        <v>37469</v>
      </c>
      <c r="BS19" s="28">
        <f>IF(ISNUMBER(BR19),YEAR(Wiegeliste!$D$4)-YEAR(BR19),"")</f>
        <v>10</v>
      </c>
      <c r="BT19" s="28" t="str">
        <f t="shared" si="4"/>
        <v>M</v>
      </c>
      <c r="BU19" s="28">
        <f t="shared" si="30"/>
        <v>3</v>
      </c>
      <c r="BV19">
        <f t="shared" si="31"/>
        <v>1</v>
      </c>
      <c r="BW19">
        <f t="shared" si="5"/>
        <v>1</v>
      </c>
      <c r="BY19">
        <f t="shared" si="6"/>
        <v>3</v>
      </c>
      <c r="BZ19">
        <f t="shared" si="7"/>
        <v>977</v>
      </c>
      <c r="CA19">
        <f t="shared" si="8"/>
        <v>0</v>
      </c>
      <c r="CB19">
        <f t="shared" si="8"/>
        <v>0</v>
      </c>
      <c r="CC19">
        <f t="shared" si="8"/>
        <v>0</v>
      </c>
      <c r="CD19">
        <f t="shared" si="8"/>
        <v>0</v>
      </c>
      <c r="CE19">
        <f t="shared" si="8"/>
        <v>0</v>
      </c>
      <c r="CF19">
        <f t="shared" si="8"/>
        <v>0</v>
      </c>
      <c r="CG19">
        <f t="shared" si="8"/>
        <v>0</v>
      </c>
      <c r="CH19">
        <f t="shared" si="8"/>
        <v>0</v>
      </c>
      <c r="CI19">
        <f t="shared" si="8"/>
        <v>0</v>
      </c>
      <c r="CJ19">
        <f t="shared" si="8"/>
        <v>0</v>
      </c>
      <c r="CK19">
        <f t="shared" si="8"/>
        <v>0</v>
      </c>
      <c r="CL19">
        <f t="shared" si="8"/>
        <v>0</v>
      </c>
      <c r="CM19">
        <f t="shared" si="8"/>
        <v>0</v>
      </c>
      <c r="CN19">
        <f t="shared" si="8"/>
        <v>0</v>
      </c>
      <c r="CO19">
        <f t="shared" si="8"/>
        <v>0</v>
      </c>
      <c r="CP19">
        <f t="shared" si="8"/>
        <v>0</v>
      </c>
      <c r="CQ19">
        <f t="shared" si="9"/>
        <v>0</v>
      </c>
      <c r="CR19">
        <f t="shared" si="9"/>
        <v>0</v>
      </c>
      <c r="CS19">
        <f t="shared" si="9"/>
        <v>0</v>
      </c>
      <c r="CT19">
        <f t="shared" si="9"/>
        <v>0</v>
      </c>
      <c r="CU19">
        <f t="shared" si="9"/>
        <v>0</v>
      </c>
      <c r="CV19">
        <f t="shared" si="9"/>
        <v>0</v>
      </c>
      <c r="CW19">
        <f t="shared" si="9"/>
        <v>0</v>
      </c>
      <c r="CX19">
        <f t="shared" si="9"/>
        <v>0</v>
      </c>
      <c r="CY19">
        <f t="shared" si="9"/>
        <v>0</v>
      </c>
      <c r="CZ19">
        <f t="shared" si="9"/>
        <v>0</v>
      </c>
      <c r="DA19">
        <f t="shared" si="9"/>
        <v>0</v>
      </c>
      <c r="DB19">
        <f t="shared" si="9"/>
        <v>0</v>
      </c>
      <c r="DC19">
        <f t="shared" si="9"/>
        <v>0</v>
      </c>
      <c r="DD19">
        <f t="shared" si="9"/>
        <v>0</v>
      </c>
      <c r="DE19">
        <f t="shared" si="9"/>
        <v>0</v>
      </c>
      <c r="DF19">
        <f t="shared" si="9"/>
        <v>0</v>
      </c>
      <c r="DG19">
        <f t="shared" si="9"/>
        <v>0</v>
      </c>
      <c r="DH19">
        <f t="shared" si="9"/>
        <v>0</v>
      </c>
      <c r="DI19">
        <f t="shared" si="9"/>
        <v>0</v>
      </c>
      <c r="DJ19">
        <f t="shared" si="9"/>
        <v>0</v>
      </c>
      <c r="DK19">
        <f t="shared" si="9"/>
        <v>0</v>
      </c>
      <c r="DL19">
        <f t="shared" si="9"/>
        <v>0</v>
      </c>
      <c r="DM19">
        <f t="shared" si="9"/>
        <v>0</v>
      </c>
      <c r="DN19">
        <f t="shared" si="9"/>
        <v>0</v>
      </c>
      <c r="DO19">
        <f t="shared" si="9"/>
        <v>0</v>
      </c>
      <c r="DP19">
        <f t="shared" si="9"/>
        <v>0</v>
      </c>
      <c r="DQ19">
        <f t="shared" si="9"/>
        <v>0</v>
      </c>
      <c r="DR19">
        <f t="shared" si="9"/>
        <v>0</v>
      </c>
      <c r="DS19">
        <f t="shared" si="9"/>
        <v>0</v>
      </c>
      <c r="DT19">
        <f t="shared" si="9"/>
        <v>0</v>
      </c>
      <c r="DU19">
        <f t="shared" si="9"/>
        <v>0</v>
      </c>
      <c r="DV19">
        <f t="shared" si="9"/>
        <v>0</v>
      </c>
      <c r="DW19">
        <f t="shared" si="9"/>
        <v>0</v>
      </c>
      <c r="DX19">
        <f t="shared" si="9"/>
        <v>0</v>
      </c>
      <c r="DY19">
        <f t="shared" si="32"/>
        <v>0</v>
      </c>
      <c r="DZ19">
        <f t="shared" si="10"/>
        <v>0</v>
      </c>
      <c r="EA19" t="str">
        <f>Punkte!I4</f>
        <v>U13M</v>
      </c>
      <c r="EB19">
        <f t="shared" si="11"/>
        <v>3</v>
      </c>
      <c r="EC19">
        <f t="shared" si="12"/>
        <v>3</v>
      </c>
      <c r="ED19">
        <f t="shared" si="13"/>
        <v>0</v>
      </c>
      <c r="EE19">
        <f t="shared" si="13"/>
        <v>0</v>
      </c>
      <c r="EF19">
        <f t="shared" si="13"/>
        <v>0</v>
      </c>
      <c r="EG19">
        <f t="shared" si="13"/>
        <v>0</v>
      </c>
      <c r="EH19">
        <f t="shared" si="13"/>
        <v>0</v>
      </c>
      <c r="EI19">
        <f t="shared" si="13"/>
        <v>0</v>
      </c>
      <c r="EJ19">
        <f t="shared" si="13"/>
        <v>0</v>
      </c>
      <c r="EK19">
        <f t="shared" si="13"/>
        <v>0</v>
      </c>
      <c r="EL19">
        <f t="shared" si="13"/>
        <v>0</v>
      </c>
      <c r="EM19">
        <f t="shared" si="13"/>
        <v>0</v>
      </c>
      <c r="EN19">
        <f t="shared" si="13"/>
        <v>0</v>
      </c>
      <c r="EO19">
        <f t="shared" si="13"/>
        <v>0</v>
      </c>
      <c r="EP19">
        <f t="shared" si="13"/>
        <v>0</v>
      </c>
      <c r="EQ19">
        <f t="shared" si="13"/>
        <v>0</v>
      </c>
      <c r="ER19">
        <f t="shared" si="13"/>
        <v>0</v>
      </c>
      <c r="ES19">
        <f t="shared" si="13"/>
        <v>0</v>
      </c>
      <c r="ET19">
        <f t="shared" si="14"/>
        <v>0</v>
      </c>
      <c r="EU19">
        <f t="shared" si="14"/>
        <v>0</v>
      </c>
      <c r="EV19">
        <f t="shared" si="14"/>
        <v>0</v>
      </c>
      <c r="EW19">
        <f t="shared" si="14"/>
        <v>0</v>
      </c>
      <c r="EX19">
        <f t="shared" si="14"/>
        <v>0</v>
      </c>
      <c r="EY19">
        <f t="shared" si="14"/>
        <v>0</v>
      </c>
      <c r="EZ19">
        <f t="shared" si="14"/>
        <v>0</v>
      </c>
      <c r="FA19">
        <f t="shared" si="14"/>
        <v>0</v>
      </c>
      <c r="FB19">
        <f t="shared" si="14"/>
        <v>0</v>
      </c>
      <c r="FC19">
        <f t="shared" si="14"/>
        <v>0</v>
      </c>
      <c r="FD19">
        <f t="shared" si="14"/>
        <v>0</v>
      </c>
      <c r="FE19">
        <f t="shared" si="14"/>
        <v>0</v>
      </c>
      <c r="FF19">
        <f t="shared" si="14"/>
        <v>0</v>
      </c>
      <c r="FG19">
        <f t="shared" si="14"/>
        <v>0</v>
      </c>
      <c r="FH19">
        <f t="shared" si="14"/>
        <v>0</v>
      </c>
      <c r="FI19">
        <f t="shared" si="14"/>
        <v>0</v>
      </c>
      <c r="FJ19">
        <f t="shared" si="14"/>
        <v>0</v>
      </c>
      <c r="FK19">
        <f t="shared" si="14"/>
        <v>0</v>
      </c>
      <c r="FL19">
        <f t="shared" si="14"/>
        <v>0</v>
      </c>
      <c r="FM19">
        <f t="shared" si="14"/>
        <v>0</v>
      </c>
      <c r="FN19">
        <f t="shared" si="14"/>
        <v>0</v>
      </c>
      <c r="FO19">
        <f t="shared" si="14"/>
        <v>0</v>
      </c>
      <c r="FP19">
        <f t="shared" si="14"/>
        <v>0</v>
      </c>
      <c r="FQ19">
        <f t="shared" si="14"/>
        <v>0</v>
      </c>
      <c r="FR19">
        <f t="shared" si="14"/>
        <v>0</v>
      </c>
      <c r="FS19">
        <f t="shared" si="14"/>
        <v>0</v>
      </c>
      <c r="FT19">
        <f t="shared" si="14"/>
        <v>0</v>
      </c>
      <c r="FU19">
        <f t="shared" si="14"/>
        <v>0</v>
      </c>
      <c r="FV19">
        <f t="shared" si="14"/>
        <v>0</v>
      </c>
      <c r="FW19">
        <f t="shared" si="14"/>
        <v>0</v>
      </c>
      <c r="FX19">
        <f t="shared" si="14"/>
        <v>0</v>
      </c>
      <c r="FY19">
        <f t="shared" si="14"/>
        <v>0</v>
      </c>
      <c r="FZ19">
        <f t="shared" si="14"/>
        <v>0</v>
      </c>
      <c r="GA19">
        <f t="shared" si="14"/>
        <v>0</v>
      </c>
      <c r="GB19">
        <f t="shared" si="33"/>
        <v>0</v>
      </c>
      <c r="GC19">
        <f t="shared" si="15"/>
        <v>0</v>
      </c>
      <c r="GD19">
        <f t="shared" si="16"/>
        <v>3</v>
      </c>
      <c r="GF19">
        <f t="shared" si="34"/>
        <v>3</v>
      </c>
      <c r="GG19" t="str">
        <f t="shared" si="35"/>
        <v>U11M</v>
      </c>
      <c r="GH19">
        <f>IF(GG19&lt;&gt;"",IF(GG19&lt;&gt;"XXX",VLOOKUP(GG19,Punkte!$I$2:$J$10,2),9),9)</f>
        <v>1</v>
      </c>
      <c r="GI19">
        <f>IF(GG19&lt;&gt;"",IF(GG19&lt;&gt;"XXX",VLOOKUP(GG19,Punkte!$I$2:$K$10,3),9),9)</f>
        <v>4</v>
      </c>
      <c r="GJ19">
        <f t="shared" si="36"/>
        <v>104003</v>
      </c>
      <c r="GK19">
        <f t="shared" si="37"/>
        <v>102016</v>
      </c>
      <c r="GL19">
        <f t="shared" si="38"/>
        <v>16</v>
      </c>
      <c r="GM19">
        <f t="shared" si="39"/>
        <v>1</v>
      </c>
      <c r="GN19">
        <f t="shared" si="40"/>
        <v>3</v>
      </c>
      <c r="GO19">
        <f t="shared" si="41"/>
        <v>99</v>
      </c>
      <c r="GP19">
        <f t="shared" si="42"/>
        <v>99999</v>
      </c>
      <c r="GQ19">
        <f t="shared" si="43"/>
        <v>3010</v>
      </c>
      <c r="GR19">
        <f t="shared" si="44"/>
        <v>10</v>
      </c>
      <c r="GS19">
        <f t="shared" si="45"/>
        <v>3</v>
      </c>
      <c r="GT19">
        <f t="shared" si="46"/>
        <v>10</v>
      </c>
      <c r="GV19">
        <f>IF(GG19&lt;&gt;"",IF(GG19&lt;&gt;"XXX",VLOOKUP(GG19,Punkte!$I$2:$K$10,3),99),99)</f>
        <v>4</v>
      </c>
      <c r="GW19">
        <f t="shared" si="47"/>
        <v>4003</v>
      </c>
      <c r="GX19">
        <f t="shared" si="48"/>
        <v>2016</v>
      </c>
      <c r="GY19">
        <f t="shared" si="49"/>
        <v>16</v>
      </c>
      <c r="GZ19">
        <f t="shared" si="50"/>
        <v>2</v>
      </c>
      <c r="HA19">
        <f t="shared" si="51"/>
        <v>3</v>
      </c>
      <c r="HB19">
        <f t="shared" si="52"/>
        <v>3</v>
      </c>
      <c r="HC19">
        <f t="shared" si="53"/>
        <v>2003</v>
      </c>
      <c r="HD19">
        <f t="shared" si="54"/>
        <v>4006</v>
      </c>
      <c r="HE19">
        <f t="shared" si="55"/>
        <v>6</v>
      </c>
      <c r="HF19">
        <f t="shared" si="56"/>
        <v>4</v>
      </c>
      <c r="HG19">
        <f t="shared" si="57"/>
        <v>6</v>
      </c>
      <c r="HI19">
        <f t="shared" si="17"/>
        <v>99</v>
      </c>
      <c r="HJ19">
        <f t="shared" si="58"/>
        <v>99</v>
      </c>
      <c r="HK19">
        <f t="shared" si="59"/>
        <v>99</v>
      </c>
      <c r="HL19">
        <f t="shared" si="58"/>
        <v>16</v>
      </c>
      <c r="HM19">
        <f t="shared" si="60"/>
        <v>99</v>
      </c>
      <c r="HN19">
        <f t="shared" si="19"/>
        <v>99</v>
      </c>
      <c r="HO19">
        <f t="shared" si="61"/>
        <v>3</v>
      </c>
      <c r="HP19">
        <f t="shared" si="20"/>
        <v>14</v>
      </c>
      <c r="HQ19">
        <f t="shared" si="62"/>
        <v>99</v>
      </c>
      <c r="HR19">
        <f t="shared" si="21"/>
        <v>20</v>
      </c>
      <c r="HS19">
        <f t="shared" si="63"/>
        <v>99</v>
      </c>
      <c r="HT19">
        <f t="shared" si="22"/>
        <v>7</v>
      </c>
      <c r="HU19">
        <f t="shared" si="64"/>
        <v>99</v>
      </c>
      <c r="HV19">
        <f t="shared" si="23"/>
        <v>99</v>
      </c>
      <c r="HW19">
        <f t="shared" si="65"/>
        <v>99</v>
      </c>
      <c r="HX19">
        <f t="shared" si="24"/>
        <v>10</v>
      </c>
    </row>
    <row r="20" spans="1:232" x14ac:dyDescent="0.2">
      <c r="A20">
        <v>4</v>
      </c>
      <c r="B20" s="203" t="str">
        <f t="shared" si="0"/>
        <v>Musel Benjamin, LAL</v>
      </c>
      <c r="C20" s="204">
        <f t="shared" si="25"/>
        <v>12</v>
      </c>
      <c r="D20" s="205" t="s">
        <v>2398</v>
      </c>
      <c r="E20" s="206">
        <v>4</v>
      </c>
      <c r="F20" s="207">
        <v>34.1</v>
      </c>
      <c r="G20" s="208">
        <v>18</v>
      </c>
      <c r="H20" s="209">
        <v>22</v>
      </c>
      <c r="I20" s="223" t="str">
        <f>IF(BU20=99,"",VLOOKUP(BS20,Punkte!$D$2:$G$31,BU20))</f>
        <v>U13M</v>
      </c>
      <c r="J20" s="224" t="str">
        <f t="shared" si="26"/>
        <v>J</v>
      </c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0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18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L20">
        <f t="shared" si="27"/>
        <v>4</v>
      </c>
      <c r="BN20" t="str">
        <f t="shared" si="28"/>
        <v>M405</v>
      </c>
      <c r="BO20" t="str">
        <f t="shared" si="29"/>
        <v/>
      </c>
      <c r="BP20">
        <f t="shared" si="1"/>
        <v>724</v>
      </c>
      <c r="BQ20" t="str">
        <f t="shared" si="2"/>
        <v>Musel Benjamin, LAL</v>
      </c>
      <c r="BR20" s="216">
        <f t="shared" si="3"/>
        <v>36579</v>
      </c>
      <c r="BS20" s="28">
        <f>IF(ISNUMBER(BR20),YEAR(Wiegeliste!$D$4)-YEAR(BR20),"")</f>
        <v>12</v>
      </c>
      <c r="BT20" s="28" t="str">
        <f t="shared" si="4"/>
        <v>M</v>
      </c>
      <c r="BU20" s="28">
        <f t="shared" si="30"/>
        <v>3</v>
      </c>
      <c r="BV20">
        <f t="shared" si="31"/>
        <v>1</v>
      </c>
      <c r="BW20">
        <f t="shared" si="5"/>
        <v>1</v>
      </c>
      <c r="BY20">
        <f t="shared" si="6"/>
        <v>4</v>
      </c>
      <c r="BZ20">
        <f t="shared" si="7"/>
        <v>724</v>
      </c>
      <c r="CA20">
        <f t="shared" si="8"/>
        <v>0</v>
      </c>
      <c r="CB20">
        <f t="shared" si="8"/>
        <v>0</v>
      </c>
      <c r="CC20">
        <f t="shared" si="8"/>
        <v>0</v>
      </c>
      <c r="CD20">
        <f t="shared" si="8"/>
        <v>0</v>
      </c>
      <c r="CE20">
        <f t="shared" si="8"/>
        <v>0</v>
      </c>
      <c r="CF20">
        <f t="shared" si="8"/>
        <v>0</v>
      </c>
      <c r="CG20">
        <f t="shared" si="8"/>
        <v>0</v>
      </c>
      <c r="CH20">
        <f t="shared" si="8"/>
        <v>0</v>
      </c>
      <c r="CI20">
        <f t="shared" si="8"/>
        <v>0</v>
      </c>
      <c r="CJ20">
        <f t="shared" si="8"/>
        <v>0</v>
      </c>
      <c r="CK20">
        <f t="shared" si="8"/>
        <v>0</v>
      </c>
      <c r="CL20">
        <f t="shared" si="8"/>
        <v>0</v>
      </c>
      <c r="CM20">
        <f t="shared" si="8"/>
        <v>0</v>
      </c>
      <c r="CN20">
        <f t="shared" si="8"/>
        <v>0</v>
      </c>
      <c r="CO20">
        <f t="shared" si="8"/>
        <v>0</v>
      </c>
      <c r="CP20">
        <f t="shared" si="8"/>
        <v>0</v>
      </c>
      <c r="CQ20">
        <f t="shared" si="9"/>
        <v>0</v>
      </c>
      <c r="CR20">
        <f t="shared" si="9"/>
        <v>0</v>
      </c>
      <c r="CS20">
        <f t="shared" si="9"/>
        <v>0</v>
      </c>
      <c r="CT20">
        <f t="shared" si="9"/>
        <v>0</v>
      </c>
      <c r="CU20">
        <f t="shared" si="9"/>
        <v>0</v>
      </c>
      <c r="CV20">
        <f t="shared" si="9"/>
        <v>0</v>
      </c>
      <c r="CW20">
        <f t="shared" si="9"/>
        <v>0</v>
      </c>
      <c r="CX20">
        <f t="shared" si="9"/>
        <v>0</v>
      </c>
      <c r="CY20">
        <f t="shared" si="9"/>
        <v>0</v>
      </c>
      <c r="CZ20">
        <f t="shared" si="9"/>
        <v>0</v>
      </c>
      <c r="DA20">
        <f t="shared" si="9"/>
        <v>0</v>
      </c>
      <c r="DB20">
        <f t="shared" si="9"/>
        <v>0</v>
      </c>
      <c r="DC20">
        <f t="shared" si="9"/>
        <v>0</v>
      </c>
      <c r="DD20">
        <f t="shared" si="9"/>
        <v>0</v>
      </c>
      <c r="DE20">
        <f t="shared" si="9"/>
        <v>0</v>
      </c>
      <c r="DF20">
        <f t="shared" si="9"/>
        <v>0</v>
      </c>
      <c r="DG20">
        <f t="shared" si="9"/>
        <v>0</v>
      </c>
      <c r="DH20">
        <f t="shared" si="9"/>
        <v>0</v>
      </c>
      <c r="DI20">
        <f t="shared" si="9"/>
        <v>0</v>
      </c>
      <c r="DJ20">
        <f t="shared" si="9"/>
        <v>0</v>
      </c>
      <c r="DK20">
        <f t="shared" si="9"/>
        <v>0</v>
      </c>
      <c r="DL20">
        <f t="shared" si="9"/>
        <v>0</v>
      </c>
      <c r="DM20">
        <f t="shared" si="9"/>
        <v>0</v>
      </c>
      <c r="DN20">
        <f t="shared" si="9"/>
        <v>0</v>
      </c>
      <c r="DO20">
        <f t="shared" si="9"/>
        <v>0</v>
      </c>
      <c r="DP20">
        <f t="shared" si="9"/>
        <v>0</v>
      </c>
      <c r="DQ20">
        <f t="shared" si="9"/>
        <v>0</v>
      </c>
      <c r="DR20">
        <f t="shared" si="9"/>
        <v>0</v>
      </c>
      <c r="DS20">
        <f t="shared" si="9"/>
        <v>0</v>
      </c>
      <c r="DT20">
        <f t="shared" si="9"/>
        <v>0</v>
      </c>
      <c r="DU20">
        <f t="shared" si="9"/>
        <v>0</v>
      </c>
      <c r="DV20">
        <f t="shared" si="9"/>
        <v>0</v>
      </c>
      <c r="DW20">
        <f t="shared" si="9"/>
        <v>0</v>
      </c>
      <c r="DX20">
        <f t="shared" si="9"/>
        <v>0</v>
      </c>
      <c r="DY20">
        <f t="shared" si="32"/>
        <v>0</v>
      </c>
      <c r="DZ20">
        <f t="shared" si="10"/>
        <v>0</v>
      </c>
      <c r="EA20" t="str">
        <f>Punkte!I5</f>
        <v>U13W</v>
      </c>
      <c r="EB20">
        <f t="shared" si="11"/>
        <v>4</v>
      </c>
      <c r="EC20">
        <f t="shared" si="12"/>
        <v>4</v>
      </c>
      <c r="ED20">
        <f t="shared" si="13"/>
        <v>0</v>
      </c>
      <c r="EE20">
        <f t="shared" si="13"/>
        <v>0</v>
      </c>
      <c r="EF20">
        <f t="shared" si="13"/>
        <v>0</v>
      </c>
      <c r="EG20">
        <f t="shared" si="13"/>
        <v>0</v>
      </c>
      <c r="EH20">
        <f t="shared" si="13"/>
        <v>0</v>
      </c>
      <c r="EI20">
        <f t="shared" si="13"/>
        <v>0</v>
      </c>
      <c r="EJ20">
        <f t="shared" si="13"/>
        <v>0</v>
      </c>
      <c r="EK20">
        <f t="shared" si="13"/>
        <v>0</v>
      </c>
      <c r="EL20">
        <f t="shared" si="13"/>
        <v>0</v>
      </c>
      <c r="EM20">
        <f t="shared" si="13"/>
        <v>0</v>
      </c>
      <c r="EN20">
        <f t="shared" si="13"/>
        <v>0</v>
      </c>
      <c r="EO20">
        <f t="shared" si="13"/>
        <v>0</v>
      </c>
      <c r="EP20">
        <f t="shared" si="13"/>
        <v>0</v>
      </c>
      <c r="EQ20">
        <f t="shared" si="13"/>
        <v>0</v>
      </c>
      <c r="ER20">
        <f t="shared" si="13"/>
        <v>0</v>
      </c>
      <c r="ES20">
        <f t="shared" si="13"/>
        <v>0</v>
      </c>
      <c r="ET20">
        <f t="shared" si="14"/>
        <v>0</v>
      </c>
      <c r="EU20">
        <f t="shared" si="14"/>
        <v>0</v>
      </c>
      <c r="EV20">
        <f t="shared" si="14"/>
        <v>0</v>
      </c>
      <c r="EW20">
        <f t="shared" si="14"/>
        <v>0</v>
      </c>
      <c r="EX20">
        <f t="shared" si="14"/>
        <v>0</v>
      </c>
      <c r="EY20">
        <f t="shared" si="14"/>
        <v>0</v>
      </c>
      <c r="EZ20">
        <f t="shared" si="14"/>
        <v>0</v>
      </c>
      <c r="FA20">
        <f t="shared" si="14"/>
        <v>0</v>
      </c>
      <c r="FB20">
        <f t="shared" si="14"/>
        <v>0</v>
      </c>
      <c r="FC20">
        <f t="shared" si="14"/>
        <v>0</v>
      </c>
      <c r="FD20">
        <f t="shared" si="14"/>
        <v>0</v>
      </c>
      <c r="FE20">
        <f t="shared" si="14"/>
        <v>0</v>
      </c>
      <c r="FF20">
        <f t="shared" si="14"/>
        <v>0</v>
      </c>
      <c r="FG20">
        <f t="shared" si="14"/>
        <v>0</v>
      </c>
      <c r="FH20">
        <f t="shared" si="14"/>
        <v>0</v>
      </c>
      <c r="FI20">
        <f t="shared" si="14"/>
        <v>0</v>
      </c>
      <c r="FJ20">
        <f t="shared" si="14"/>
        <v>0</v>
      </c>
      <c r="FK20">
        <f t="shared" si="14"/>
        <v>0</v>
      </c>
      <c r="FL20">
        <f t="shared" si="14"/>
        <v>0</v>
      </c>
      <c r="FM20">
        <f t="shared" si="14"/>
        <v>0</v>
      </c>
      <c r="FN20">
        <f t="shared" si="14"/>
        <v>0</v>
      </c>
      <c r="FO20">
        <f t="shared" si="14"/>
        <v>0</v>
      </c>
      <c r="FP20">
        <f t="shared" si="14"/>
        <v>0</v>
      </c>
      <c r="FQ20">
        <f t="shared" si="14"/>
        <v>0</v>
      </c>
      <c r="FR20">
        <f t="shared" si="14"/>
        <v>0</v>
      </c>
      <c r="FS20">
        <f t="shared" si="14"/>
        <v>0</v>
      </c>
      <c r="FT20">
        <f t="shared" si="14"/>
        <v>0</v>
      </c>
      <c r="FU20">
        <f t="shared" si="14"/>
        <v>0</v>
      </c>
      <c r="FV20">
        <f t="shared" si="14"/>
        <v>0</v>
      </c>
      <c r="FW20">
        <f t="shared" si="14"/>
        <v>0</v>
      </c>
      <c r="FX20">
        <f t="shared" si="14"/>
        <v>0</v>
      </c>
      <c r="FY20">
        <f t="shared" si="14"/>
        <v>0</v>
      </c>
      <c r="FZ20">
        <f t="shared" si="14"/>
        <v>0</v>
      </c>
      <c r="GA20">
        <f t="shared" si="14"/>
        <v>0</v>
      </c>
      <c r="GB20">
        <f t="shared" si="33"/>
        <v>0</v>
      </c>
      <c r="GC20">
        <f t="shared" si="15"/>
        <v>0</v>
      </c>
      <c r="GD20">
        <f t="shared" si="16"/>
        <v>4</v>
      </c>
      <c r="GF20">
        <f t="shared" si="34"/>
        <v>4</v>
      </c>
      <c r="GG20" t="str">
        <f t="shared" si="35"/>
        <v>U13M</v>
      </c>
      <c r="GH20">
        <f>IF(GG20&lt;&gt;"",IF(GG20&lt;&gt;"XXX",VLOOKUP(GG20,Punkte!$I$2:$J$10,2),9),9)</f>
        <v>3</v>
      </c>
      <c r="GI20">
        <f>IF(GG20&lt;&gt;"",IF(GG20&lt;&gt;"XXX",VLOOKUP(GG20,Punkte!$I$2:$K$10,3),9),9)</f>
        <v>6</v>
      </c>
      <c r="GJ20">
        <f t="shared" si="36"/>
        <v>306004</v>
      </c>
      <c r="GK20">
        <f t="shared" si="37"/>
        <v>104001</v>
      </c>
      <c r="GL20">
        <f t="shared" si="38"/>
        <v>1</v>
      </c>
      <c r="GM20">
        <f t="shared" si="39"/>
        <v>1</v>
      </c>
      <c r="GN20">
        <f t="shared" si="40"/>
        <v>4</v>
      </c>
      <c r="GO20">
        <f t="shared" si="41"/>
        <v>99</v>
      </c>
      <c r="GP20">
        <f t="shared" si="42"/>
        <v>99999</v>
      </c>
      <c r="GQ20">
        <f t="shared" si="43"/>
        <v>9024</v>
      </c>
      <c r="GR20">
        <f t="shared" si="44"/>
        <v>24</v>
      </c>
      <c r="GS20">
        <f t="shared" si="45"/>
        <v>9</v>
      </c>
      <c r="GT20">
        <f t="shared" si="46"/>
        <v>24</v>
      </c>
      <c r="GV20">
        <f>IF(GG20&lt;&gt;"",IF(GG20&lt;&gt;"XXX",VLOOKUP(GG20,Punkte!$I$2:$K$10,3),99),99)</f>
        <v>6</v>
      </c>
      <c r="GW20">
        <f t="shared" si="47"/>
        <v>6004</v>
      </c>
      <c r="GX20">
        <f t="shared" si="48"/>
        <v>3022</v>
      </c>
      <c r="GY20">
        <f t="shared" si="49"/>
        <v>22</v>
      </c>
      <c r="GZ20">
        <f t="shared" si="50"/>
        <v>3</v>
      </c>
      <c r="HA20">
        <f t="shared" si="51"/>
        <v>1</v>
      </c>
      <c r="HB20">
        <f t="shared" si="52"/>
        <v>1</v>
      </c>
      <c r="HC20">
        <f t="shared" si="53"/>
        <v>3001</v>
      </c>
      <c r="HD20">
        <f t="shared" si="54"/>
        <v>5005</v>
      </c>
      <c r="HE20">
        <f t="shared" si="55"/>
        <v>5</v>
      </c>
      <c r="HF20">
        <f t="shared" si="56"/>
        <v>5</v>
      </c>
      <c r="HG20">
        <f t="shared" si="57"/>
        <v>5</v>
      </c>
      <c r="HI20">
        <f t="shared" si="17"/>
        <v>99</v>
      </c>
      <c r="HJ20">
        <f t="shared" si="58"/>
        <v>99</v>
      </c>
      <c r="HK20">
        <f t="shared" si="59"/>
        <v>99</v>
      </c>
      <c r="HL20">
        <f t="shared" si="58"/>
        <v>99</v>
      </c>
      <c r="HM20">
        <f t="shared" si="60"/>
        <v>99</v>
      </c>
      <c r="HN20">
        <f t="shared" si="19"/>
        <v>99</v>
      </c>
      <c r="HO20">
        <f t="shared" si="61"/>
        <v>99</v>
      </c>
      <c r="HP20">
        <f t="shared" si="20"/>
        <v>15</v>
      </c>
      <c r="HQ20">
        <f t="shared" si="62"/>
        <v>99</v>
      </c>
      <c r="HR20">
        <f t="shared" si="21"/>
        <v>21</v>
      </c>
      <c r="HS20">
        <f t="shared" si="63"/>
        <v>4</v>
      </c>
      <c r="HT20">
        <f t="shared" si="22"/>
        <v>11</v>
      </c>
      <c r="HU20">
        <f t="shared" si="64"/>
        <v>99</v>
      </c>
      <c r="HV20">
        <f t="shared" si="23"/>
        <v>99</v>
      </c>
      <c r="HW20">
        <f t="shared" si="65"/>
        <v>99</v>
      </c>
      <c r="HX20">
        <f t="shared" si="24"/>
        <v>25</v>
      </c>
    </row>
    <row r="21" spans="1:232" x14ac:dyDescent="0.2">
      <c r="A21">
        <v>5</v>
      </c>
      <c r="B21" s="203" t="str">
        <f t="shared" si="0"/>
        <v>Eißert Alexander, LAL</v>
      </c>
      <c r="C21" s="204">
        <f t="shared" si="25"/>
        <v>12</v>
      </c>
      <c r="D21" s="205" t="s">
        <v>2333</v>
      </c>
      <c r="E21" s="206">
        <v>5</v>
      </c>
      <c r="F21" s="207">
        <v>40</v>
      </c>
      <c r="G21" s="208">
        <v>22</v>
      </c>
      <c r="H21" s="209">
        <v>28</v>
      </c>
      <c r="I21" s="223" t="str">
        <f>IF(BU21=99,"",VLOOKUP(BS21,Punkte!$D$2:$G$31,BU21))</f>
        <v>U13M</v>
      </c>
      <c r="J21" s="224" t="str">
        <f t="shared" si="26"/>
        <v>J</v>
      </c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0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18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L21">
        <f t="shared" si="27"/>
        <v>5</v>
      </c>
      <c r="BN21" t="str">
        <f t="shared" si="28"/>
        <v>M404</v>
      </c>
      <c r="BO21" t="str">
        <f t="shared" si="29"/>
        <v/>
      </c>
      <c r="BP21">
        <f t="shared" si="1"/>
        <v>699</v>
      </c>
      <c r="BQ21" t="str">
        <f t="shared" si="2"/>
        <v>Eißert Alexander, LAL</v>
      </c>
      <c r="BR21" s="216">
        <f t="shared" si="3"/>
        <v>36740</v>
      </c>
      <c r="BS21" s="28">
        <f>IF(ISNUMBER(BR21),YEAR(Wiegeliste!$D$4)-YEAR(BR21),"")</f>
        <v>12</v>
      </c>
      <c r="BT21" s="28" t="str">
        <f t="shared" si="4"/>
        <v>M</v>
      </c>
      <c r="BU21" s="28">
        <f t="shared" si="30"/>
        <v>3</v>
      </c>
      <c r="BV21">
        <f t="shared" si="31"/>
        <v>1</v>
      </c>
      <c r="BW21">
        <f t="shared" si="5"/>
        <v>1</v>
      </c>
      <c r="BY21">
        <f t="shared" si="6"/>
        <v>5</v>
      </c>
      <c r="BZ21">
        <f t="shared" si="7"/>
        <v>699</v>
      </c>
      <c r="CA21">
        <f t="shared" si="8"/>
        <v>0</v>
      </c>
      <c r="CB21">
        <f t="shared" si="8"/>
        <v>0</v>
      </c>
      <c r="CC21">
        <f t="shared" si="8"/>
        <v>0</v>
      </c>
      <c r="CD21">
        <f t="shared" si="8"/>
        <v>0</v>
      </c>
      <c r="CE21">
        <f t="shared" si="8"/>
        <v>0</v>
      </c>
      <c r="CF21">
        <f t="shared" si="8"/>
        <v>0</v>
      </c>
      <c r="CG21">
        <f t="shared" si="8"/>
        <v>0</v>
      </c>
      <c r="CH21">
        <f t="shared" si="8"/>
        <v>0</v>
      </c>
      <c r="CI21">
        <f t="shared" si="8"/>
        <v>0</v>
      </c>
      <c r="CJ21">
        <f t="shared" si="8"/>
        <v>0</v>
      </c>
      <c r="CK21">
        <f t="shared" si="8"/>
        <v>0</v>
      </c>
      <c r="CL21">
        <f t="shared" si="8"/>
        <v>0</v>
      </c>
      <c r="CM21">
        <f t="shared" si="8"/>
        <v>0</v>
      </c>
      <c r="CN21">
        <f t="shared" si="8"/>
        <v>0</v>
      </c>
      <c r="CO21">
        <f t="shared" si="8"/>
        <v>0</v>
      </c>
      <c r="CP21">
        <f t="shared" si="8"/>
        <v>0</v>
      </c>
      <c r="CQ21">
        <f t="shared" si="9"/>
        <v>0</v>
      </c>
      <c r="CR21">
        <f t="shared" si="9"/>
        <v>0</v>
      </c>
      <c r="CS21">
        <f t="shared" si="9"/>
        <v>0</v>
      </c>
      <c r="CT21">
        <f t="shared" si="9"/>
        <v>0</v>
      </c>
      <c r="CU21">
        <f t="shared" si="9"/>
        <v>0</v>
      </c>
      <c r="CV21">
        <f t="shared" si="9"/>
        <v>0</v>
      </c>
      <c r="CW21">
        <f t="shared" si="9"/>
        <v>0</v>
      </c>
      <c r="CX21">
        <f t="shared" si="9"/>
        <v>0</v>
      </c>
      <c r="CY21">
        <f t="shared" si="9"/>
        <v>0</v>
      </c>
      <c r="CZ21">
        <f t="shared" si="9"/>
        <v>0</v>
      </c>
      <c r="DA21">
        <f t="shared" si="9"/>
        <v>0</v>
      </c>
      <c r="DB21">
        <f t="shared" si="9"/>
        <v>0</v>
      </c>
      <c r="DC21">
        <f t="shared" si="9"/>
        <v>0</v>
      </c>
      <c r="DD21">
        <f t="shared" si="9"/>
        <v>0</v>
      </c>
      <c r="DE21">
        <f t="shared" si="9"/>
        <v>0</v>
      </c>
      <c r="DF21">
        <f t="shared" si="9"/>
        <v>0</v>
      </c>
      <c r="DG21">
        <f t="shared" si="9"/>
        <v>0</v>
      </c>
      <c r="DH21">
        <f t="shared" si="9"/>
        <v>0</v>
      </c>
      <c r="DI21">
        <f t="shared" si="9"/>
        <v>0</v>
      </c>
      <c r="DJ21">
        <f t="shared" si="9"/>
        <v>0</v>
      </c>
      <c r="DK21">
        <f t="shared" si="9"/>
        <v>0</v>
      </c>
      <c r="DL21">
        <f t="shared" si="9"/>
        <v>0</v>
      </c>
      <c r="DM21">
        <f t="shared" si="9"/>
        <v>0</v>
      </c>
      <c r="DN21">
        <f t="shared" si="9"/>
        <v>0</v>
      </c>
      <c r="DO21">
        <f t="shared" si="9"/>
        <v>0</v>
      </c>
      <c r="DP21">
        <f t="shared" si="9"/>
        <v>0</v>
      </c>
      <c r="DQ21">
        <f t="shared" si="9"/>
        <v>0</v>
      </c>
      <c r="DR21">
        <f t="shared" si="9"/>
        <v>0</v>
      </c>
      <c r="DS21">
        <f t="shared" ref="CY21:DW31" si="66">IF($BY21=DS$15,0,IF($BZ21="",0,IF($BZ21=DS$16,1,0)))</f>
        <v>0</v>
      </c>
      <c r="DT21">
        <f t="shared" si="66"/>
        <v>0</v>
      </c>
      <c r="DU21">
        <f t="shared" si="66"/>
        <v>0</v>
      </c>
      <c r="DV21">
        <f t="shared" si="66"/>
        <v>0</v>
      </c>
      <c r="DW21">
        <f t="shared" si="66"/>
        <v>0</v>
      </c>
      <c r="DX21">
        <f t="shared" si="9"/>
        <v>0</v>
      </c>
      <c r="DY21">
        <f t="shared" si="32"/>
        <v>0</v>
      </c>
      <c r="DZ21">
        <f t="shared" si="10"/>
        <v>0</v>
      </c>
      <c r="EA21" t="str">
        <f>Punkte!I6</f>
        <v>U15M</v>
      </c>
      <c r="EB21">
        <f t="shared" si="11"/>
        <v>5</v>
      </c>
      <c r="EC21">
        <f t="shared" si="12"/>
        <v>5</v>
      </c>
      <c r="ED21">
        <f t="shared" si="13"/>
        <v>0</v>
      </c>
      <c r="EE21">
        <f t="shared" si="13"/>
        <v>0</v>
      </c>
      <c r="EF21">
        <f t="shared" si="13"/>
        <v>0</v>
      </c>
      <c r="EG21">
        <f t="shared" si="13"/>
        <v>0</v>
      </c>
      <c r="EH21">
        <f t="shared" si="13"/>
        <v>0</v>
      </c>
      <c r="EI21">
        <f t="shared" si="13"/>
        <v>0</v>
      </c>
      <c r="EJ21">
        <f t="shared" si="13"/>
        <v>0</v>
      </c>
      <c r="EK21">
        <f t="shared" si="13"/>
        <v>0</v>
      </c>
      <c r="EL21">
        <f t="shared" si="13"/>
        <v>0</v>
      </c>
      <c r="EM21">
        <f t="shared" si="13"/>
        <v>0</v>
      </c>
      <c r="EN21">
        <f t="shared" si="13"/>
        <v>0</v>
      </c>
      <c r="EO21">
        <f t="shared" si="13"/>
        <v>0</v>
      </c>
      <c r="EP21">
        <f t="shared" si="13"/>
        <v>0</v>
      </c>
      <c r="EQ21">
        <f t="shared" si="13"/>
        <v>0</v>
      </c>
      <c r="ER21">
        <f t="shared" si="13"/>
        <v>0</v>
      </c>
      <c r="ES21">
        <f t="shared" si="13"/>
        <v>0</v>
      </c>
      <c r="ET21">
        <f t="shared" si="14"/>
        <v>0</v>
      </c>
      <c r="EU21">
        <f t="shared" si="14"/>
        <v>0</v>
      </c>
      <c r="EV21">
        <f t="shared" si="14"/>
        <v>0</v>
      </c>
      <c r="EW21">
        <f t="shared" si="14"/>
        <v>0</v>
      </c>
      <c r="EX21">
        <f t="shared" si="14"/>
        <v>0</v>
      </c>
      <c r="EY21">
        <f t="shared" si="14"/>
        <v>0</v>
      </c>
      <c r="EZ21">
        <f t="shared" si="14"/>
        <v>0</v>
      </c>
      <c r="FA21">
        <f t="shared" si="14"/>
        <v>0</v>
      </c>
      <c r="FB21">
        <f t="shared" si="14"/>
        <v>0</v>
      </c>
      <c r="FC21">
        <f t="shared" si="14"/>
        <v>0</v>
      </c>
      <c r="FD21">
        <f t="shared" si="14"/>
        <v>0</v>
      </c>
      <c r="FE21">
        <f t="shared" si="14"/>
        <v>0</v>
      </c>
      <c r="FF21">
        <f t="shared" si="14"/>
        <v>0</v>
      </c>
      <c r="FG21">
        <f t="shared" si="14"/>
        <v>0</v>
      </c>
      <c r="FH21">
        <f t="shared" si="14"/>
        <v>0</v>
      </c>
      <c r="FI21">
        <f t="shared" si="14"/>
        <v>0</v>
      </c>
      <c r="FJ21">
        <f t="shared" si="14"/>
        <v>0</v>
      </c>
      <c r="FK21">
        <f t="shared" si="14"/>
        <v>0</v>
      </c>
      <c r="FL21">
        <f t="shared" si="14"/>
        <v>0</v>
      </c>
      <c r="FM21">
        <f t="shared" si="14"/>
        <v>0</v>
      </c>
      <c r="FN21">
        <f t="shared" si="14"/>
        <v>0</v>
      </c>
      <c r="FO21">
        <f t="shared" si="14"/>
        <v>0</v>
      </c>
      <c r="FP21">
        <f t="shared" si="14"/>
        <v>0</v>
      </c>
      <c r="FQ21">
        <f t="shared" si="14"/>
        <v>0</v>
      </c>
      <c r="FR21">
        <f t="shared" si="14"/>
        <v>0</v>
      </c>
      <c r="FS21">
        <f t="shared" si="14"/>
        <v>0</v>
      </c>
      <c r="FT21">
        <f t="shared" si="14"/>
        <v>0</v>
      </c>
      <c r="FU21">
        <f t="shared" si="14"/>
        <v>0</v>
      </c>
      <c r="FV21">
        <f t="shared" ref="FB21:FZ31" si="67">IF($EB21=FV$15,0,IF($EC21="",0,IF($EC21=FV$16,1,0)))</f>
        <v>0</v>
      </c>
      <c r="FW21">
        <f t="shared" si="67"/>
        <v>0</v>
      </c>
      <c r="FX21">
        <f t="shared" si="67"/>
        <v>0</v>
      </c>
      <c r="FY21">
        <f t="shared" si="67"/>
        <v>0</v>
      </c>
      <c r="FZ21">
        <f t="shared" si="67"/>
        <v>0</v>
      </c>
      <c r="GA21">
        <f t="shared" si="14"/>
        <v>0</v>
      </c>
      <c r="GB21">
        <f t="shared" si="33"/>
        <v>0</v>
      </c>
      <c r="GC21">
        <f t="shared" si="15"/>
        <v>0</v>
      </c>
      <c r="GD21">
        <f t="shared" si="16"/>
        <v>5</v>
      </c>
      <c r="GF21">
        <f t="shared" si="34"/>
        <v>5</v>
      </c>
      <c r="GG21" t="str">
        <f t="shared" si="35"/>
        <v>U13M</v>
      </c>
      <c r="GH21">
        <f>IF(GG21&lt;&gt;"",IF(GG21&lt;&gt;"XXX",VLOOKUP(GG21,Punkte!$I$2:$J$10,2),9),9)</f>
        <v>3</v>
      </c>
      <c r="GI21">
        <f>IF(GG21&lt;&gt;"",IF(GG21&lt;&gt;"XXX",VLOOKUP(GG21,Punkte!$I$2:$K$10,3),9),9)</f>
        <v>6</v>
      </c>
      <c r="GJ21">
        <f t="shared" si="36"/>
        <v>306005</v>
      </c>
      <c r="GK21">
        <f t="shared" si="37"/>
        <v>104003</v>
      </c>
      <c r="GL21">
        <f t="shared" si="38"/>
        <v>3</v>
      </c>
      <c r="GM21">
        <f t="shared" si="39"/>
        <v>1</v>
      </c>
      <c r="GN21">
        <f t="shared" si="40"/>
        <v>5</v>
      </c>
      <c r="GO21">
        <f t="shared" si="41"/>
        <v>99</v>
      </c>
      <c r="GP21">
        <f t="shared" si="42"/>
        <v>99999</v>
      </c>
      <c r="GQ21">
        <f t="shared" si="43"/>
        <v>99999</v>
      </c>
      <c r="GR21">
        <f t="shared" si="44"/>
        <v>999</v>
      </c>
      <c r="GS21">
        <f t="shared" si="45"/>
        <v>99</v>
      </c>
      <c r="GT21">
        <f t="shared" si="46"/>
        <v>999</v>
      </c>
      <c r="GV21">
        <f>IF(GG21&lt;&gt;"",IF(GG21&lt;&gt;"XXX",VLOOKUP(GG21,Punkte!$I$2:$K$10,3),99),99)</f>
        <v>6</v>
      </c>
      <c r="GW21">
        <f t="shared" si="47"/>
        <v>6005</v>
      </c>
      <c r="GX21">
        <f t="shared" si="48"/>
        <v>4001</v>
      </c>
      <c r="GY21">
        <f t="shared" si="49"/>
        <v>1</v>
      </c>
      <c r="GZ21">
        <f t="shared" si="50"/>
        <v>4</v>
      </c>
      <c r="HA21">
        <f t="shared" si="51"/>
        <v>1</v>
      </c>
      <c r="HB21">
        <f t="shared" si="52"/>
        <v>99</v>
      </c>
      <c r="HC21">
        <f t="shared" si="53"/>
        <v>99999</v>
      </c>
      <c r="HD21">
        <f t="shared" si="54"/>
        <v>6006</v>
      </c>
      <c r="HE21">
        <f t="shared" si="55"/>
        <v>6</v>
      </c>
      <c r="HF21">
        <f t="shared" si="56"/>
        <v>6</v>
      </c>
      <c r="HG21">
        <f t="shared" si="57"/>
        <v>6</v>
      </c>
      <c r="HI21">
        <f t="shared" si="17"/>
        <v>99</v>
      </c>
      <c r="HJ21">
        <f t="shared" si="58"/>
        <v>99</v>
      </c>
      <c r="HK21">
        <f t="shared" si="59"/>
        <v>99</v>
      </c>
      <c r="HL21">
        <f t="shared" si="58"/>
        <v>99</v>
      </c>
      <c r="HM21">
        <f t="shared" si="60"/>
        <v>99</v>
      </c>
      <c r="HN21">
        <f t="shared" si="19"/>
        <v>99</v>
      </c>
      <c r="HO21">
        <f t="shared" si="61"/>
        <v>99</v>
      </c>
      <c r="HP21">
        <f t="shared" si="20"/>
        <v>24</v>
      </c>
      <c r="HQ21">
        <f t="shared" si="62"/>
        <v>99</v>
      </c>
      <c r="HR21">
        <f t="shared" si="21"/>
        <v>23</v>
      </c>
      <c r="HS21">
        <f t="shared" si="63"/>
        <v>5</v>
      </c>
      <c r="HT21">
        <f t="shared" si="22"/>
        <v>12</v>
      </c>
      <c r="HU21">
        <f t="shared" si="64"/>
        <v>99</v>
      </c>
      <c r="HV21">
        <f t="shared" si="23"/>
        <v>99</v>
      </c>
      <c r="HW21">
        <f t="shared" si="65"/>
        <v>99</v>
      </c>
      <c r="HX21">
        <f t="shared" si="24"/>
        <v>99</v>
      </c>
    </row>
    <row r="22" spans="1:232" x14ac:dyDescent="0.2">
      <c r="A22">
        <v>6</v>
      </c>
      <c r="B22" s="203" t="str">
        <f t="shared" si="0"/>
        <v>Dollinger Stefan, LAL</v>
      </c>
      <c r="C22" s="204">
        <f t="shared" si="25"/>
        <v>14</v>
      </c>
      <c r="D22" s="205" t="s">
        <v>2306</v>
      </c>
      <c r="E22" s="206">
        <v>6</v>
      </c>
      <c r="F22" s="207">
        <v>52.1</v>
      </c>
      <c r="G22" s="208">
        <v>23</v>
      </c>
      <c r="H22" s="209">
        <v>28</v>
      </c>
      <c r="I22" s="223" t="str">
        <f>IF(BU22=99,"",VLOOKUP(BS22,Punkte!$D$2:$G$31,BU22))</f>
        <v>U15M</v>
      </c>
      <c r="J22" s="224" t="str">
        <f t="shared" si="26"/>
        <v>J</v>
      </c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0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18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L22">
        <f t="shared" si="27"/>
        <v>6</v>
      </c>
      <c r="BN22" t="str">
        <f t="shared" si="28"/>
        <v>M394</v>
      </c>
      <c r="BO22" t="str">
        <f t="shared" si="29"/>
        <v/>
      </c>
      <c r="BP22">
        <f t="shared" si="1"/>
        <v>690</v>
      </c>
      <c r="BQ22" t="str">
        <f t="shared" si="2"/>
        <v>Dollinger Stefan, LAL</v>
      </c>
      <c r="BR22" s="216">
        <f t="shared" si="3"/>
        <v>36152</v>
      </c>
      <c r="BS22" s="28">
        <f>IF(ISNUMBER(BR22),YEAR(Wiegeliste!$D$4)-YEAR(BR22),"")</f>
        <v>14</v>
      </c>
      <c r="BT22" s="28" t="str">
        <f t="shared" si="4"/>
        <v>M</v>
      </c>
      <c r="BU22" s="28">
        <f t="shared" si="30"/>
        <v>3</v>
      </c>
      <c r="BV22">
        <f t="shared" si="31"/>
        <v>1</v>
      </c>
      <c r="BW22">
        <f t="shared" si="5"/>
        <v>1</v>
      </c>
      <c r="BY22">
        <f t="shared" si="6"/>
        <v>6</v>
      </c>
      <c r="BZ22">
        <f t="shared" si="7"/>
        <v>690</v>
      </c>
      <c r="CA22">
        <f t="shared" si="8"/>
        <v>0</v>
      </c>
      <c r="CB22">
        <f t="shared" si="8"/>
        <v>0</v>
      </c>
      <c r="CC22">
        <f t="shared" si="8"/>
        <v>0</v>
      </c>
      <c r="CD22">
        <f t="shared" si="8"/>
        <v>0</v>
      </c>
      <c r="CE22">
        <f t="shared" si="8"/>
        <v>0</v>
      </c>
      <c r="CF22">
        <f t="shared" si="8"/>
        <v>0</v>
      </c>
      <c r="CG22">
        <f t="shared" si="8"/>
        <v>0</v>
      </c>
      <c r="CH22">
        <f t="shared" si="8"/>
        <v>0</v>
      </c>
      <c r="CI22">
        <f t="shared" si="8"/>
        <v>0</v>
      </c>
      <c r="CJ22">
        <f t="shared" si="8"/>
        <v>0</v>
      </c>
      <c r="CK22">
        <f t="shared" si="8"/>
        <v>0</v>
      </c>
      <c r="CL22">
        <f t="shared" si="8"/>
        <v>0</v>
      </c>
      <c r="CM22">
        <f t="shared" si="8"/>
        <v>0</v>
      </c>
      <c r="CN22">
        <f t="shared" si="8"/>
        <v>0</v>
      </c>
      <c r="CO22">
        <f t="shared" si="8"/>
        <v>0</v>
      </c>
      <c r="CP22">
        <f t="shared" si="8"/>
        <v>0</v>
      </c>
      <c r="CQ22">
        <f t="shared" si="9"/>
        <v>0</v>
      </c>
      <c r="CR22">
        <f t="shared" si="9"/>
        <v>0</v>
      </c>
      <c r="CS22">
        <f t="shared" si="9"/>
        <v>0</v>
      </c>
      <c r="CT22">
        <f t="shared" si="9"/>
        <v>0</v>
      </c>
      <c r="CU22">
        <f t="shared" si="9"/>
        <v>0</v>
      </c>
      <c r="CV22">
        <f t="shared" si="9"/>
        <v>0</v>
      </c>
      <c r="CW22">
        <f t="shared" si="9"/>
        <v>0</v>
      </c>
      <c r="CX22">
        <f t="shared" si="9"/>
        <v>0</v>
      </c>
      <c r="CY22">
        <f t="shared" si="66"/>
        <v>0</v>
      </c>
      <c r="CZ22">
        <f t="shared" si="66"/>
        <v>0</v>
      </c>
      <c r="DA22">
        <f t="shared" si="66"/>
        <v>0</v>
      </c>
      <c r="DB22">
        <f t="shared" si="66"/>
        <v>0</v>
      </c>
      <c r="DC22">
        <f t="shared" si="66"/>
        <v>0</v>
      </c>
      <c r="DD22">
        <f t="shared" si="66"/>
        <v>0</v>
      </c>
      <c r="DE22">
        <f t="shared" si="66"/>
        <v>0</v>
      </c>
      <c r="DF22">
        <f t="shared" si="66"/>
        <v>0</v>
      </c>
      <c r="DG22">
        <f t="shared" si="66"/>
        <v>0</v>
      </c>
      <c r="DH22">
        <f t="shared" si="66"/>
        <v>0</v>
      </c>
      <c r="DI22">
        <f t="shared" si="66"/>
        <v>0</v>
      </c>
      <c r="DJ22">
        <f t="shared" si="66"/>
        <v>0</v>
      </c>
      <c r="DK22">
        <f t="shared" si="66"/>
        <v>0</v>
      </c>
      <c r="DL22">
        <f t="shared" si="66"/>
        <v>0</v>
      </c>
      <c r="DM22">
        <f t="shared" si="66"/>
        <v>0</v>
      </c>
      <c r="DN22">
        <f t="shared" si="66"/>
        <v>0</v>
      </c>
      <c r="DO22">
        <f t="shared" si="66"/>
        <v>0</v>
      </c>
      <c r="DP22">
        <f t="shared" si="66"/>
        <v>0</v>
      </c>
      <c r="DQ22">
        <f t="shared" si="66"/>
        <v>0</v>
      </c>
      <c r="DR22">
        <f t="shared" si="66"/>
        <v>0</v>
      </c>
      <c r="DS22">
        <f t="shared" si="66"/>
        <v>0</v>
      </c>
      <c r="DT22">
        <f t="shared" si="66"/>
        <v>0</v>
      </c>
      <c r="DU22">
        <f t="shared" si="66"/>
        <v>0</v>
      </c>
      <c r="DV22">
        <f t="shared" si="66"/>
        <v>0</v>
      </c>
      <c r="DW22">
        <f t="shared" si="66"/>
        <v>0</v>
      </c>
      <c r="DX22">
        <f t="shared" si="9"/>
        <v>0</v>
      </c>
      <c r="DY22">
        <f t="shared" si="32"/>
        <v>0</v>
      </c>
      <c r="DZ22">
        <f t="shared" si="10"/>
        <v>0</v>
      </c>
      <c r="EA22" t="str">
        <f>Punkte!I7</f>
        <v>U15W</v>
      </c>
      <c r="EB22">
        <f t="shared" si="11"/>
        <v>6</v>
      </c>
      <c r="EC22">
        <f t="shared" si="12"/>
        <v>6</v>
      </c>
      <c r="ED22">
        <f t="shared" si="13"/>
        <v>0</v>
      </c>
      <c r="EE22">
        <f t="shared" si="13"/>
        <v>0</v>
      </c>
      <c r="EF22">
        <f t="shared" si="13"/>
        <v>0</v>
      </c>
      <c r="EG22">
        <f t="shared" si="13"/>
        <v>0</v>
      </c>
      <c r="EH22">
        <f t="shared" si="13"/>
        <v>0</v>
      </c>
      <c r="EI22">
        <f t="shared" si="13"/>
        <v>0</v>
      </c>
      <c r="EJ22">
        <f t="shared" si="13"/>
        <v>0</v>
      </c>
      <c r="EK22">
        <f t="shared" si="13"/>
        <v>0</v>
      </c>
      <c r="EL22">
        <f t="shared" si="13"/>
        <v>0</v>
      </c>
      <c r="EM22">
        <f t="shared" si="13"/>
        <v>0</v>
      </c>
      <c r="EN22">
        <f t="shared" si="13"/>
        <v>0</v>
      </c>
      <c r="EO22">
        <f t="shared" si="13"/>
        <v>0</v>
      </c>
      <c r="EP22">
        <f t="shared" si="13"/>
        <v>0</v>
      </c>
      <c r="EQ22">
        <f t="shared" si="13"/>
        <v>0</v>
      </c>
      <c r="ER22">
        <f t="shared" si="13"/>
        <v>0</v>
      </c>
      <c r="ES22">
        <f t="shared" si="13"/>
        <v>0</v>
      </c>
      <c r="ET22">
        <f t="shared" si="14"/>
        <v>0</v>
      </c>
      <c r="EU22">
        <f t="shared" si="14"/>
        <v>0</v>
      </c>
      <c r="EV22">
        <f t="shared" si="14"/>
        <v>0</v>
      </c>
      <c r="EW22">
        <f t="shared" si="14"/>
        <v>0</v>
      </c>
      <c r="EX22">
        <f t="shared" si="14"/>
        <v>0</v>
      </c>
      <c r="EY22">
        <f t="shared" si="14"/>
        <v>0</v>
      </c>
      <c r="EZ22">
        <f t="shared" si="14"/>
        <v>0</v>
      </c>
      <c r="FA22">
        <f t="shared" si="14"/>
        <v>0</v>
      </c>
      <c r="FB22">
        <f t="shared" si="67"/>
        <v>0</v>
      </c>
      <c r="FC22">
        <f t="shared" si="67"/>
        <v>0</v>
      </c>
      <c r="FD22">
        <f t="shared" si="67"/>
        <v>0</v>
      </c>
      <c r="FE22">
        <f t="shared" si="67"/>
        <v>0</v>
      </c>
      <c r="FF22">
        <f t="shared" si="67"/>
        <v>0</v>
      </c>
      <c r="FG22">
        <f t="shared" si="67"/>
        <v>0</v>
      </c>
      <c r="FH22">
        <f t="shared" si="67"/>
        <v>0</v>
      </c>
      <c r="FI22">
        <f t="shared" si="67"/>
        <v>0</v>
      </c>
      <c r="FJ22">
        <f t="shared" si="67"/>
        <v>0</v>
      </c>
      <c r="FK22">
        <f t="shared" si="67"/>
        <v>0</v>
      </c>
      <c r="FL22">
        <f t="shared" si="67"/>
        <v>0</v>
      </c>
      <c r="FM22">
        <f t="shared" si="67"/>
        <v>0</v>
      </c>
      <c r="FN22">
        <f t="shared" si="67"/>
        <v>0</v>
      </c>
      <c r="FO22">
        <f t="shared" si="67"/>
        <v>0</v>
      </c>
      <c r="FP22">
        <f t="shared" si="67"/>
        <v>0</v>
      </c>
      <c r="FQ22">
        <f t="shared" si="67"/>
        <v>0</v>
      </c>
      <c r="FR22">
        <f t="shared" si="67"/>
        <v>0</v>
      </c>
      <c r="FS22">
        <f t="shared" si="67"/>
        <v>0</v>
      </c>
      <c r="FT22">
        <f t="shared" si="67"/>
        <v>0</v>
      </c>
      <c r="FU22">
        <f t="shared" si="67"/>
        <v>0</v>
      </c>
      <c r="FV22">
        <f t="shared" si="67"/>
        <v>0</v>
      </c>
      <c r="FW22">
        <f t="shared" si="67"/>
        <v>0</v>
      </c>
      <c r="FX22">
        <f t="shared" si="67"/>
        <v>0</v>
      </c>
      <c r="FY22">
        <f t="shared" si="67"/>
        <v>0</v>
      </c>
      <c r="FZ22">
        <f t="shared" si="67"/>
        <v>0</v>
      </c>
      <c r="GA22">
        <f t="shared" si="14"/>
        <v>0</v>
      </c>
      <c r="GB22">
        <f t="shared" si="33"/>
        <v>0</v>
      </c>
      <c r="GC22">
        <f t="shared" si="15"/>
        <v>0</v>
      </c>
      <c r="GD22">
        <f t="shared" si="16"/>
        <v>6</v>
      </c>
      <c r="GF22">
        <f t="shared" si="34"/>
        <v>6</v>
      </c>
      <c r="GG22" t="str">
        <f t="shared" si="35"/>
        <v>U15M</v>
      </c>
      <c r="GH22">
        <f>IF(GG22&lt;&gt;"",IF(GG22&lt;&gt;"XXX",VLOOKUP(GG22,Punkte!$I$2:$J$10,2),9),9)</f>
        <v>3</v>
      </c>
      <c r="GI22">
        <f>IF(GG22&lt;&gt;"",IF(GG22&lt;&gt;"XXX",VLOOKUP(GG22,Punkte!$I$2:$K$10,3),9),9)</f>
        <v>8</v>
      </c>
      <c r="GJ22">
        <f t="shared" si="36"/>
        <v>308006</v>
      </c>
      <c r="GK22">
        <f t="shared" si="37"/>
        <v>104014</v>
      </c>
      <c r="GL22">
        <f t="shared" si="38"/>
        <v>14</v>
      </c>
      <c r="GM22">
        <f t="shared" si="39"/>
        <v>1</v>
      </c>
      <c r="GN22">
        <f t="shared" si="40"/>
        <v>6</v>
      </c>
      <c r="GO22">
        <f t="shared" si="41"/>
        <v>99</v>
      </c>
      <c r="GP22">
        <f t="shared" si="42"/>
        <v>99999</v>
      </c>
      <c r="GQ22">
        <f t="shared" si="43"/>
        <v>99999</v>
      </c>
      <c r="GR22">
        <f t="shared" si="44"/>
        <v>999</v>
      </c>
      <c r="GS22">
        <f t="shared" si="45"/>
        <v>99</v>
      </c>
      <c r="GT22">
        <f t="shared" si="46"/>
        <v>999</v>
      </c>
      <c r="GV22">
        <f>IF(GG22&lt;&gt;"",IF(GG22&lt;&gt;"XXX",VLOOKUP(GG22,Punkte!$I$2:$K$10,3),99),99)</f>
        <v>8</v>
      </c>
      <c r="GW22">
        <f t="shared" si="47"/>
        <v>8006</v>
      </c>
      <c r="GX22">
        <f t="shared" si="48"/>
        <v>4003</v>
      </c>
      <c r="GY22">
        <f t="shared" si="49"/>
        <v>3</v>
      </c>
      <c r="GZ22">
        <f t="shared" si="50"/>
        <v>4</v>
      </c>
      <c r="HA22">
        <f t="shared" si="51"/>
        <v>2</v>
      </c>
      <c r="HB22">
        <f t="shared" si="52"/>
        <v>99</v>
      </c>
      <c r="HC22">
        <f t="shared" si="53"/>
        <v>99999</v>
      </c>
      <c r="HD22">
        <f t="shared" si="54"/>
        <v>7001</v>
      </c>
      <c r="HE22">
        <f t="shared" si="55"/>
        <v>1</v>
      </c>
      <c r="HF22">
        <f t="shared" si="56"/>
        <v>7</v>
      </c>
      <c r="HG22">
        <f t="shared" si="57"/>
        <v>1</v>
      </c>
      <c r="HI22">
        <f t="shared" si="17"/>
        <v>99</v>
      </c>
      <c r="HJ22">
        <f t="shared" si="58"/>
        <v>99</v>
      </c>
      <c r="HK22">
        <f t="shared" si="59"/>
        <v>99</v>
      </c>
      <c r="HL22">
        <f t="shared" si="58"/>
        <v>99</v>
      </c>
      <c r="HM22">
        <f t="shared" si="60"/>
        <v>99</v>
      </c>
      <c r="HN22">
        <f t="shared" si="19"/>
        <v>99</v>
      </c>
      <c r="HO22">
        <f t="shared" si="61"/>
        <v>99</v>
      </c>
      <c r="HP22">
        <f t="shared" si="20"/>
        <v>26</v>
      </c>
      <c r="HQ22">
        <f t="shared" si="62"/>
        <v>99</v>
      </c>
      <c r="HR22">
        <f t="shared" si="21"/>
        <v>99</v>
      </c>
      <c r="HS22">
        <f t="shared" si="63"/>
        <v>99</v>
      </c>
      <c r="HT22">
        <f t="shared" si="22"/>
        <v>13</v>
      </c>
      <c r="HU22">
        <f t="shared" si="64"/>
        <v>99</v>
      </c>
      <c r="HV22">
        <f t="shared" si="23"/>
        <v>99</v>
      </c>
      <c r="HW22">
        <f t="shared" si="65"/>
        <v>6</v>
      </c>
      <c r="HX22">
        <f t="shared" si="24"/>
        <v>99</v>
      </c>
    </row>
    <row r="23" spans="1:232" x14ac:dyDescent="0.2">
      <c r="A23">
        <v>7</v>
      </c>
      <c r="B23" s="203" t="str">
        <f t="shared" si="0"/>
        <v>Aflenzer Maximilian, LAL</v>
      </c>
      <c r="C23" s="204">
        <f t="shared" si="25"/>
        <v>13</v>
      </c>
      <c r="D23" s="205" t="s">
        <v>87</v>
      </c>
      <c r="E23" s="206">
        <v>7</v>
      </c>
      <c r="F23" s="207">
        <v>46.7</v>
      </c>
      <c r="G23" s="208">
        <v>30</v>
      </c>
      <c r="H23" s="209">
        <v>40</v>
      </c>
      <c r="I23" s="223" t="str">
        <f>IF(BU23=99,"",VLOOKUP(BS23,Punkte!$D$2:$G$31,BU23))</f>
        <v>U13M</v>
      </c>
      <c r="J23" s="224" t="str">
        <f t="shared" si="26"/>
        <v>J</v>
      </c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0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18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L23">
        <f t="shared" si="27"/>
        <v>7</v>
      </c>
      <c r="BN23" t="str">
        <f>IF(UPPER(LEFT(TEXT(D23,"####"),1))="W",D23,IF(UPPER(LEFT(TEXT(D23,"####"),1))="M",D23,IF(UPPER(LEFT(TEXT(D23,"####"),1))="X",D23,"")))</f>
        <v>M380</v>
      </c>
      <c r="BO23" t="str">
        <f>IF(D23&gt;0,IF(BN23="",D23,""),"")</f>
        <v/>
      </c>
      <c r="BP23">
        <f t="shared" si="1"/>
        <v>617</v>
      </c>
      <c r="BQ23" t="str">
        <f t="shared" si="2"/>
        <v>Aflenzer Maximilian, LAL</v>
      </c>
      <c r="BR23" s="216">
        <f t="shared" si="3"/>
        <v>36249</v>
      </c>
      <c r="BS23" s="28">
        <f>IF(ISNUMBER(BR23),YEAR(Wiegeliste!$D$4)-YEAR(BR23),"")</f>
        <v>13</v>
      </c>
      <c r="BT23" s="28" t="str">
        <f t="shared" si="4"/>
        <v>M</v>
      </c>
      <c r="BU23" s="28">
        <f t="shared" si="30"/>
        <v>3</v>
      </c>
      <c r="BV23">
        <f t="shared" si="31"/>
        <v>1</v>
      </c>
      <c r="BW23">
        <f t="shared" si="5"/>
        <v>1</v>
      </c>
      <c r="BY23">
        <f t="shared" si="6"/>
        <v>7</v>
      </c>
      <c r="BZ23">
        <f t="shared" si="7"/>
        <v>617</v>
      </c>
      <c r="CA23">
        <f t="shared" si="8"/>
        <v>0</v>
      </c>
      <c r="CB23">
        <f t="shared" si="8"/>
        <v>0</v>
      </c>
      <c r="CC23">
        <f t="shared" si="8"/>
        <v>0</v>
      </c>
      <c r="CD23">
        <f t="shared" si="8"/>
        <v>0</v>
      </c>
      <c r="CE23">
        <f t="shared" si="8"/>
        <v>0</v>
      </c>
      <c r="CF23">
        <f t="shared" si="8"/>
        <v>0</v>
      </c>
      <c r="CG23">
        <f t="shared" si="8"/>
        <v>0</v>
      </c>
      <c r="CH23">
        <f t="shared" si="8"/>
        <v>0</v>
      </c>
      <c r="CI23">
        <f t="shared" si="8"/>
        <v>0</v>
      </c>
      <c r="CJ23">
        <f t="shared" si="8"/>
        <v>0</v>
      </c>
      <c r="CK23">
        <f t="shared" si="8"/>
        <v>0</v>
      </c>
      <c r="CL23">
        <f t="shared" si="8"/>
        <v>0</v>
      </c>
      <c r="CM23">
        <f t="shared" si="8"/>
        <v>0</v>
      </c>
      <c r="CN23">
        <f t="shared" si="8"/>
        <v>0</v>
      </c>
      <c r="CO23">
        <f t="shared" si="8"/>
        <v>0</v>
      </c>
      <c r="CP23">
        <f t="shared" si="8"/>
        <v>0</v>
      </c>
      <c r="CQ23">
        <f t="shared" si="9"/>
        <v>0</v>
      </c>
      <c r="CR23">
        <f t="shared" si="9"/>
        <v>0</v>
      </c>
      <c r="CS23">
        <f t="shared" si="9"/>
        <v>0</v>
      </c>
      <c r="CT23">
        <f t="shared" si="9"/>
        <v>0</v>
      </c>
      <c r="CU23">
        <f t="shared" si="9"/>
        <v>0</v>
      </c>
      <c r="CV23">
        <f t="shared" si="9"/>
        <v>0</v>
      </c>
      <c r="CW23">
        <f t="shared" si="9"/>
        <v>0</v>
      </c>
      <c r="CX23">
        <f t="shared" si="9"/>
        <v>0</v>
      </c>
      <c r="CY23">
        <f t="shared" si="66"/>
        <v>0</v>
      </c>
      <c r="CZ23">
        <f t="shared" si="66"/>
        <v>0</v>
      </c>
      <c r="DA23">
        <f t="shared" si="66"/>
        <v>0</v>
      </c>
      <c r="DB23">
        <f t="shared" si="66"/>
        <v>0</v>
      </c>
      <c r="DC23">
        <f t="shared" si="66"/>
        <v>0</v>
      </c>
      <c r="DD23">
        <f t="shared" si="66"/>
        <v>0</v>
      </c>
      <c r="DE23">
        <f t="shared" si="66"/>
        <v>0</v>
      </c>
      <c r="DF23">
        <f t="shared" si="66"/>
        <v>0</v>
      </c>
      <c r="DG23">
        <f t="shared" si="66"/>
        <v>0</v>
      </c>
      <c r="DH23">
        <f t="shared" si="66"/>
        <v>0</v>
      </c>
      <c r="DI23">
        <f t="shared" si="66"/>
        <v>0</v>
      </c>
      <c r="DJ23">
        <f t="shared" si="66"/>
        <v>0</v>
      </c>
      <c r="DK23">
        <f t="shared" si="66"/>
        <v>0</v>
      </c>
      <c r="DL23">
        <f t="shared" si="66"/>
        <v>0</v>
      </c>
      <c r="DM23">
        <f t="shared" si="66"/>
        <v>0</v>
      </c>
      <c r="DN23">
        <f t="shared" si="66"/>
        <v>0</v>
      </c>
      <c r="DO23">
        <f t="shared" si="66"/>
        <v>0</v>
      </c>
      <c r="DP23">
        <f t="shared" si="66"/>
        <v>0</v>
      </c>
      <c r="DQ23">
        <f t="shared" si="66"/>
        <v>0</v>
      </c>
      <c r="DR23">
        <f t="shared" si="66"/>
        <v>0</v>
      </c>
      <c r="DS23">
        <f t="shared" si="66"/>
        <v>0</v>
      </c>
      <c r="DT23">
        <f t="shared" si="66"/>
        <v>0</v>
      </c>
      <c r="DU23">
        <f t="shared" si="66"/>
        <v>0</v>
      </c>
      <c r="DV23">
        <f t="shared" si="66"/>
        <v>0</v>
      </c>
      <c r="DW23">
        <f t="shared" si="66"/>
        <v>0</v>
      </c>
      <c r="DX23">
        <f t="shared" si="9"/>
        <v>0</v>
      </c>
      <c r="DY23">
        <f t="shared" si="32"/>
        <v>0</v>
      </c>
      <c r="DZ23">
        <f t="shared" si="10"/>
        <v>0</v>
      </c>
      <c r="EA23" t="str">
        <f>Punkte!I8</f>
        <v>U9M</v>
      </c>
      <c r="EB23">
        <f t="shared" si="11"/>
        <v>7</v>
      </c>
      <c r="EC23">
        <f t="shared" si="12"/>
        <v>7</v>
      </c>
      <c r="ED23">
        <f t="shared" si="13"/>
        <v>0</v>
      </c>
      <c r="EE23">
        <f t="shared" si="13"/>
        <v>0</v>
      </c>
      <c r="EF23">
        <f t="shared" si="13"/>
        <v>0</v>
      </c>
      <c r="EG23">
        <f t="shared" si="13"/>
        <v>0</v>
      </c>
      <c r="EH23">
        <f t="shared" si="13"/>
        <v>0</v>
      </c>
      <c r="EI23">
        <f t="shared" si="13"/>
        <v>0</v>
      </c>
      <c r="EJ23">
        <f t="shared" si="13"/>
        <v>0</v>
      </c>
      <c r="EK23">
        <f t="shared" si="13"/>
        <v>0</v>
      </c>
      <c r="EL23">
        <f t="shared" si="13"/>
        <v>0</v>
      </c>
      <c r="EM23">
        <f t="shared" si="13"/>
        <v>0</v>
      </c>
      <c r="EN23">
        <f t="shared" si="13"/>
        <v>0</v>
      </c>
      <c r="EO23">
        <f t="shared" si="13"/>
        <v>0</v>
      </c>
      <c r="EP23">
        <f t="shared" si="13"/>
        <v>0</v>
      </c>
      <c r="EQ23">
        <f t="shared" si="13"/>
        <v>0</v>
      </c>
      <c r="ER23">
        <f t="shared" si="13"/>
        <v>0</v>
      </c>
      <c r="ES23">
        <f t="shared" si="13"/>
        <v>0</v>
      </c>
      <c r="ET23">
        <f t="shared" si="14"/>
        <v>0</v>
      </c>
      <c r="EU23">
        <f t="shared" si="14"/>
        <v>0</v>
      </c>
      <c r="EV23">
        <f t="shared" si="14"/>
        <v>0</v>
      </c>
      <c r="EW23">
        <f t="shared" si="14"/>
        <v>0</v>
      </c>
      <c r="EX23">
        <f t="shared" si="14"/>
        <v>0</v>
      </c>
      <c r="EY23">
        <f t="shared" si="14"/>
        <v>0</v>
      </c>
      <c r="EZ23">
        <f t="shared" si="14"/>
        <v>0</v>
      </c>
      <c r="FA23">
        <f t="shared" si="14"/>
        <v>0</v>
      </c>
      <c r="FB23">
        <f t="shared" si="67"/>
        <v>0</v>
      </c>
      <c r="FC23">
        <f t="shared" si="67"/>
        <v>0</v>
      </c>
      <c r="FD23">
        <f t="shared" si="67"/>
        <v>0</v>
      </c>
      <c r="FE23">
        <f t="shared" si="67"/>
        <v>0</v>
      </c>
      <c r="FF23">
        <f t="shared" si="67"/>
        <v>0</v>
      </c>
      <c r="FG23">
        <f t="shared" si="67"/>
        <v>0</v>
      </c>
      <c r="FH23">
        <f t="shared" si="67"/>
        <v>0</v>
      </c>
      <c r="FI23">
        <f t="shared" si="67"/>
        <v>0</v>
      </c>
      <c r="FJ23">
        <f t="shared" si="67"/>
        <v>0</v>
      </c>
      <c r="FK23">
        <f t="shared" si="67"/>
        <v>0</v>
      </c>
      <c r="FL23">
        <f t="shared" si="67"/>
        <v>0</v>
      </c>
      <c r="FM23">
        <f t="shared" si="67"/>
        <v>0</v>
      </c>
      <c r="FN23">
        <f t="shared" si="67"/>
        <v>0</v>
      </c>
      <c r="FO23">
        <f t="shared" si="67"/>
        <v>0</v>
      </c>
      <c r="FP23">
        <f t="shared" si="67"/>
        <v>0</v>
      </c>
      <c r="FQ23">
        <f t="shared" si="67"/>
        <v>0</v>
      </c>
      <c r="FR23">
        <f t="shared" si="67"/>
        <v>0</v>
      </c>
      <c r="FS23">
        <f t="shared" si="67"/>
        <v>0</v>
      </c>
      <c r="FT23">
        <f t="shared" si="67"/>
        <v>0</v>
      </c>
      <c r="FU23">
        <f t="shared" si="67"/>
        <v>0</v>
      </c>
      <c r="FV23">
        <f t="shared" si="67"/>
        <v>0</v>
      </c>
      <c r="FW23">
        <f t="shared" si="67"/>
        <v>0</v>
      </c>
      <c r="FX23">
        <f t="shared" si="67"/>
        <v>0</v>
      </c>
      <c r="FY23">
        <f t="shared" si="67"/>
        <v>0</v>
      </c>
      <c r="FZ23">
        <f t="shared" si="67"/>
        <v>0</v>
      </c>
      <c r="GA23">
        <f t="shared" si="14"/>
        <v>0</v>
      </c>
      <c r="GB23">
        <f t="shared" si="33"/>
        <v>0</v>
      </c>
      <c r="GC23">
        <f t="shared" si="15"/>
        <v>0</v>
      </c>
      <c r="GD23">
        <f t="shared" si="16"/>
        <v>7</v>
      </c>
      <c r="GF23">
        <f t="shared" si="34"/>
        <v>7</v>
      </c>
      <c r="GG23" t="str">
        <f t="shared" si="35"/>
        <v>U13M</v>
      </c>
      <c r="GH23">
        <f>IF(GG23&lt;&gt;"",IF(GG23&lt;&gt;"XXX",VLOOKUP(GG23,Punkte!$I$2:$J$10,2),9),9)</f>
        <v>3</v>
      </c>
      <c r="GI23">
        <f>IF(GG23&lt;&gt;"",IF(GG23&lt;&gt;"XXX",VLOOKUP(GG23,Punkte!$I$2:$K$10,3),9),9)</f>
        <v>6</v>
      </c>
      <c r="GJ23">
        <f t="shared" si="36"/>
        <v>306007</v>
      </c>
      <c r="GK23">
        <f t="shared" si="37"/>
        <v>104015</v>
      </c>
      <c r="GL23">
        <f t="shared" si="38"/>
        <v>15</v>
      </c>
      <c r="GM23">
        <f t="shared" si="39"/>
        <v>1</v>
      </c>
      <c r="GN23">
        <f t="shared" si="40"/>
        <v>7</v>
      </c>
      <c r="GO23">
        <f t="shared" si="41"/>
        <v>99</v>
      </c>
      <c r="GP23">
        <f t="shared" si="42"/>
        <v>99999</v>
      </c>
      <c r="GQ23">
        <f t="shared" si="43"/>
        <v>99999</v>
      </c>
      <c r="GR23">
        <f t="shared" si="44"/>
        <v>999</v>
      </c>
      <c r="GS23">
        <f t="shared" si="45"/>
        <v>99</v>
      </c>
      <c r="GT23">
        <f t="shared" si="46"/>
        <v>999</v>
      </c>
      <c r="GV23">
        <f>IF(GG23&lt;&gt;"",IF(GG23&lt;&gt;"XXX",VLOOKUP(GG23,Punkte!$I$2:$K$10,3),99),99)</f>
        <v>6</v>
      </c>
      <c r="GW23">
        <f t="shared" si="47"/>
        <v>6007</v>
      </c>
      <c r="GX23">
        <f t="shared" si="48"/>
        <v>4014</v>
      </c>
      <c r="GY23">
        <f t="shared" si="49"/>
        <v>14</v>
      </c>
      <c r="GZ23">
        <f t="shared" si="50"/>
        <v>4</v>
      </c>
      <c r="HA23">
        <f t="shared" si="51"/>
        <v>3</v>
      </c>
      <c r="HB23">
        <f t="shared" si="52"/>
        <v>99</v>
      </c>
      <c r="HC23">
        <f t="shared" si="53"/>
        <v>99999</v>
      </c>
      <c r="HD23">
        <f t="shared" si="54"/>
        <v>8004</v>
      </c>
      <c r="HE23">
        <f t="shared" si="55"/>
        <v>4</v>
      </c>
      <c r="HF23">
        <f t="shared" si="56"/>
        <v>8</v>
      </c>
      <c r="HG23">
        <f t="shared" si="57"/>
        <v>4</v>
      </c>
      <c r="HI23">
        <f t="shared" si="17"/>
        <v>99</v>
      </c>
      <c r="HJ23">
        <f t="shared" si="58"/>
        <v>99</v>
      </c>
      <c r="HK23">
        <f t="shared" si="59"/>
        <v>99</v>
      </c>
      <c r="HL23">
        <f t="shared" si="58"/>
        <v>99</v>
      </c>
      <c r="HM23">
        <f t="shared" si="60"/>
        <v>99</v>
      </c>
      <c r="HN23">
        <f t="shared" si="19"/>
        <v>99</v>
      </c>
      <c r="HO23">
        <f t="shared" si="61"/>
        <v>99</v>
      </c>
      <c r="HP23">
        <f t="shared" si="20"/>
        <v>99</v>
      </c>
      <c r="HQ23">
        <f t="shared" si="62"/>
        <v>99</v>
      </c>
      <c r="HR23">
        <f t="shared" si="21"/>
        <v>99</v>
      </c>
      <c r="HS23">
        <f t="shared" si="63"/>
        <v>7</v>
      </c>
      <c r="HT23">
        <f t="shared" si="22"/>
        <v>99</v>
      </c>
      <c r="HU23">
        <f t="shared" si="64"/>
        <v>99</v>
      </c>
      <c r="HV23">
        <f t="shared" si="23"/>
        <v>99</v>
      </c>
      <c r="HW23">
        <f t="shared" si="65"/>
        <v>99</v>
      </c>
      <c r="HX23">
        <f t="shared" si="24"/>
        <v>99</v>
      </c>
    </row>
    <row r="24" spans="1:232" x14ac:dyDescent="0.2">
      <c r="A24">
        <v>8</v>
      </c>
      <c r="B24" s="203" t="str">
        <f t="shared" si="0"/>
        <v>Gotthart Phillip, LAL</v>
      </c>
      <c r="C24" s="204">
        <f t="shared" si="25"/>
        <v>14</v>
      </c>
      <c r="D24" s="205">
        <v>4702</v>
      </c>
      <c r="E24" s="206">
        <v>8</v>
      </c>
      <c r="F24" s="207">
        <v>70.2</v>
      </c>
      <c r="G24" s="208">
        <v>50</v>
      </c>
      <c r="H24" s="209">
        <v>60</v>
      </c>
      <c r="I24" s="223" t="str">
        <f>IF(BU24=99,"",VLOOKUP(BS24,Punkte!$D$2:$G$31,BU24))</f>
        <v>U15M</v>
      </c>
      <c r="J24" s="224" t="str">
        <f t="shared" si="26"/>
        <v>J</v>
      </c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0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18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L24">
        <f t="shared" si="27"/>
        <v>8</v>
      </c>
      <c r="BN24" t="str">
        <f t="shared" si="28"/>
        <v/>
      </c>
      <c r="BO24">
        <f t="shared" si="29"/>
        <v>4702</v>
      </c>
      <c r="BP24">
        <f t="shared" si="1"/>
        <v>616</v>
      </c>
      <c r="BQ24" t="str">
        <f t="shared" si="2"/>
        <v>Gotthart Phillip, LAL</v>
      </c>
      <c r="BR24" s="216">
        <f t="shared" si="3"/>
        <v>36061</v>
      </c>
      <c r="BS24" s="28">
        <f>IF(ISNUMBER(BR24),YEAR(Wiegeliste!$D$4)-YEAR(BR24),"")</f>
        <v>14</v>
      </c>
      <c r="BT24" s="28" t="str">
        <f t="shared" si="4"/>
        <v>M</v>
      </c>
      <c r="BU24" s="28">
        <f t="shared" si="30"/>
        <v>3</v>
      </c>
      <c r="BV24">
        <f t="shared" si="31"/>
        <v>1</v>
      </c>
      <c r="BW24">
        <f t="shared" si="5"/>
        <v>1</v>
      </c>
      <c r="BY24">
        <f t="shared" si="6"/>
        <v>8</v>
      </c>
      <c r="BZ24">
        <f t="shared" si="7"/>
        <v>616</v>
      </c>
      <c r="CA24">
        <f t="shared" si="8"/>
        <v>0</v>
      </c>
      <c r="CB24">
        <f t="shared" si="8"/>
        <v>0</v>
      </c>
      <c r="CC24">
        <f t="shared" si="8"/>
        <v>0</v>
      </c>
      <c r="CD24">
        <f t="shared" si="8"/>
        <v>0</v>
      </c>
      <c r="CE24">
        <f t="shared" si="8"/>
        <v>0</v>
      </c>
      <c r="CF24">
        <f t="shared" si="8"/>
        <v>0</v>
      </c>
      <c r="CG24">
        <f t="shared" si="8"/>
        <v>0</v>
      </c>
      <c r="CH24">
        <f t="shared" si="8"/>
        <v>0</v>
      </c>
      <c r="CI24">
        <f t="shared" si="8"/>
        <v>0</v>
      </c>
      <c r="CJ24">
        <f t="shared" si="8"/>
        <v>0</v>
      </c>
      <c r="CK24">
        <f t="shared" si="8"/>
        <v>0</v>
      </c>
      <c r="CL24">
        <f t="shared" si="8"/>
        <v>0</v>
      </c>
      <c r="CM24">
        <f t="shared" si="8"/>
        <v>0</v>
      </c>
      <c r="CN24">
        <f t="shared" si="8"/>
        <v>0</v>
      </c>
      <c r="CO24">
        <f t="shared" si="8"/>
        <v>0</v>
      </c>
      <c r="CP24">
        <f t="shared" si="8"/>
        <v>0</v>
      </c>
      <c r="CQ24">
        <f t="shared" si="9"/>
        <v>0</v>
      </c>
      <c r="CR24">
        <f t="shared" si="9"/>
        <v>0</v>
      </c>
      <c r="CS24">
        <f t="shared" si="9"/>
        <v>0</v>
      </c>
      <c r="CT24">
        <f t="shared" si="9"/>
        <v>0</v>
      </c>
      <c r="CU24">
        <f t="shared" si="9"/>
        <v>0</v>
      </c>
      <c r="CV24">
        <f t="shared" si="9"/>
        <v>0</v>
      </c>
      <c r="CW24">
        <f t="shared" si="9"/>
        <v>0</v>
      </c>
      <c r="CX24">
        <f t="shared" si="9"/>
        <v>0</v>
      </c>
      <c r="CY24">
        <f t="shared" si="66"/>
        <v>0</v>
      </c>
      <c r="CZ24">
        <f t="shared" si="66"/>
        <v>0</v>
      </c>
      <c r="DA24">
        <f t="shared" si="66"/>
        <v>0</v>
      </c>
      <c r="DB24">
        <f t="shared" si="66"/>
        <v>0</v>
      </c>
      <c r="DC24">
        <f t="shared" si="66"/>
        <v>0</v>
      </c>
      <c r="DD24">
        <f t="shared" si="66"/>
        <v>0</v>
      </c>
      <c r="DE24">
        <f t="shared" si="66"/>
        <v>0</v>
      </c>
      <c r="DF24">
        <f t="shared" si="66"/>
        <v>0</v>
      </c>
      <c r="DG24">
        <f t="shared" si="66"/>
        <v>0</v>
      </c>
      <c r="DH24">
        <f t="shared" si="66"/>
        <v>0</v>
      </c>
      <c r="DI24">
        <f t="shared" si="66"/>
        <v>0</v>
      </c>
      <c r="DJ24">
        <f t="shared" si="66"/>
        <v>0</v>
      </c>
      <c r="DK24">
        <f t="shared" si="66"/>
        <v>0</v>
      </c>
      <c r="DL24">
        <f t="shared" si="66"/>
        <v>0</v>
      </c>
      <c r="DM24">
        <f t="shared" si="66"/>
        <v>0</v>
      </c>
      <c r="DN24">
        <f t="shared" si="66"/>
        <v>0</v>
      </c>
      <c r="DO24">
        <f t="shared" si="66"/>
        <v>0</v>
      </c>
      <c r="DP24">
        <f t="shared" si="66"/>
        <v>0</v>
      </c>
      <c r="DQ24">
        <f t="shared" si="66"/>
        <v>0</v>
      </c>
      <c r="DR24">
        <f t="shared" si="66"/>
        <v>0</v>
      </c>
      <c r="DS24">
        <f t="shared" si="66"/>
        <v>0</v>
      </c>
      <c r="DT24">
        <f t="shared" si="66"/>
        <v>0</v>
      </c>
      <c r="DU24">
        <f t="shared" si="66"/>
        <v>0</v>
      </c>
      <c r="DV24">
        <f t="shared" si="66"/>
        <v>0</v>
      </c>
      <c r="DW24">
        <f t="shared" si="66"/>
        <v>0</v>
      </c>
      <c r="DX24">
        <f t="shared" si="9"/>
        <v>0</v>
      </c>
      <c r="DY24">
        <f t="shared" si="32"/>
        <v>0</v>
      </c>
      <c r="DZ24">
        <f t="shared" si="10"/>
        <v>0</v>
      </c>
      <c r="EA24" t="str">
        <f>Punkte!I9</f>
        <v>U9W</v>
      </c>
      <c r="EB24">
        <f t="shared" si="11"/>
        <v>8</v>
      </c>
      <c r="EC24">
        <f t="shared" si="12"/>
        <v>8</v>
      </c>
      <c r="ED24">
        <f t="shared" si="13"/>
        <v>0</v>
      </c>
      <c r="EE24">
        <f t="shared" si="13"/>
        <v>0</v>
      </c>
      <c r="EF24">
        <f t="shared" si="13"/>
        <v>0</v>
      </c>
      <c r="EG24">
        <f t="shared" si="13"/>
        <v>0</v>
      </c>
      <c r="EH24">
        <f t="shared" si="13"/>
        <v>0</v>
      </c>
      <c r="EI24">
        <f t="shared" si="13"/>
        <v>0</v>
      </c>
      <c r="EJ24">
        <f t="shared" si="13"/>
        <v>0</v>
      </c>
      <c r="EK24">
        <f t="shared" si="13"/>
        <v>0</v>
      </c>
      <c r="EL24">
        <f t="shared" si="13"/>
        <v>0</v>
      </c>
      <c r="EM24">
        <f t="shared" si="13"/>
        <v>0</v>
      </c>
      <c r="EN24">
        <f t="shared" si="13"/>
        <v>0</v>
      </c>
      <c r="EO24">
        <f t="shared" si="13"/>
        <v>0</v>
      </c>
      <c r="EP24">
        <f t="shared" si="13"/>
        <v>0</v>
      </c>
      <c r="EQ24">
        <f t="shared" si="13"/>
        <v>0</v>
      </c>
      <c r="ER24">
        <f t="shared" si="13"/>
        <v>0</v>
      </c>
      <c r="ES24">
        <f t="shared" si="13"/>
        <v>0</v>
      </c>
      <c r="ET24">
        <f t="shared" si="14"/>
        <v>0</v>
      </c>
      <c r="EU24">
        <f t="shared" si="14"/>
        <v>0</v>
      </c>
      <c r="EV24">
        <f t="shared" si="14"/>
        <v>0</v>
      </c>
      <c r="EW24">
        <f t="shared" si="14"/>
        <v>0</v>
      </c>
      <c r="EX24">
        <f t="shared" si="14"/>
        <v>0</v>
      </c>
      <c r="EY24">
        <f t="shared" si="14"/>
        <v>0</v>
      </c>
      <c r="EZ24">
        <f t="shared" si="14"/>
        <v>0</v>
      </c>
      <c r="FA24">
        <f t="shared" si="14"/>
        <v>0</v>
      </c>
      <c r="FB24">
        <f t="shared" si="67"/>
        <v>0</v>
      </c>
      <c r="FC24">
        <f t="shared" si="67"/>
        <v>0</v>
      </c>
      <c r="FD24">
        <f t="shared" si="67"/>
        <v>0</v>
      </c>
      <c r="FE24">
        <f t="shared" si="67"/>
        <v>0</v>
      </c>
      <c r="FF24">
        <f t="shared" si="67"/>
        <v>0</v>
      </c>
      <c r="FG24">
        <f t="shared" si="67"/>
        <v>0</v>
      </c>
      <c r="FH24">
        <f t="shared" si="67"/>
        <v>0</v>
      </c>
      <c r="FI24">
        <f t="shared" si="67"/>
        <v>0</v>
      </c>
      <c r="FJ24">
        <f t="shared" si="67"/>
        <v>0</v>
      </c>
      <c r="FK24">
        <f t="shared" si="67"/>
        <v>0</v>
      </c>
      <c r="FL24">
        <f t="shared" si="67"/>
        <v>0</v>
      </c>
      <c r="FM24">
        <f t="shared" si="67"/>
        <v>0</v>
      </c>
      <c r="FN24">
        <f t="shared" si="67"/>
        <v>0</v>
      </c>
      <c r="FO24">
        <f t="shared" si="67"/>
        <v>0</v>
      </c>
      <c r="FP24">
        <f t="shared" si="67"/>
        <v>0</v>
      </c>
      <c r="FQ24">
        <f t="shared" si="67"/>
        <v>0</v>
      </c>
      <c r="FR24">
        <f t="shared" si="67"/>
        <v>0</v>
      </c>
      <c r="FS24">
        <f t="shared" si="67"/>
        <v>0</v>
      </c>
      <c r="FT24">
        <f t="shared" si="67"/>
        <v>0</v>
      </c>
      <c r="FU24">
        <f t="shared" si="67"/>
        <v>0</v>
      </c>
      <c r="FV24">
        <f t="shared" si="67"/>
        <v>0</v>
      </c>
      <c r="FW24">
        <f t="shared" si="67"/>
        <v>0</v>
      </c>
      <c r="FX24">
        <f t="shared" si="67"/>
        <v>0</v>
      </c>
      <c r="FY24">
        <f t="shared" si="67"/>
        <v>0</v>
      </c>
      <c r="FZ24">
        <f t="shared" si="67"/>
        <v>0</v>
      </c>
      <c r="GA24">
        <f t="shared" si="14"/>
        <v>0</v>
      </c>
      <c r="GB24">
        <f t="shared" si="33"/>
        <v>0</v>
      </c>
      <c r="GC24">
        <f t="shared" si="15"/>
        <v>0</v>
      </c>
      <c r="GD24">
        <f t="shared" si="16"/>
        <v>8</v>
      </c>
      <c r="GF24">
        <f t="shared" si="34"/>
        <v>8</v>
      </c>
      <c r="GG24" t="str">
        <f t="shared" si="35"/>
        <v>U15M</v>
      </c>
      <c r="GH24">
        <f>IF(GG24&lt;&gt;"",IF(GG24&lt;&gt;"XXX",VLOOKUP(GG24,Punkte!$I$2:$J$10,2),9),9)</f>
        <v>3</v>
      </c>
      <c r="GI24">
        <f>IF(GG24&lt;&gt;"",IF(GG24&lt;&gt;"XXX",VLOOKUP(GG24,Punkte!$I$2:$K$10,3),9),9)</f>
        <v>8</v>
      </c>
      <c r="GJ24">
        <f t="shared" si="36"/>
        <v>308008</v>
      </c>
      <c r="GK24">
        <f t="shared" si="37"/>
        <v>104024</v>
      </c>
      <c r="GL24">
        <f t="shared" si="38"/>
        <v>24</v>
      </c>
      <c r="GM24">
        <f t="shared" si="39"/>
        <v>1</v>
      </c>
      <c r="GN24">
        <f t="shared" si="40"/>
        <v>8</v>
      </c>
      <c r="GO24">
        <f t="shared" si="41"/>
        <v>99</v>
      </c>
      <c r="GP24">
        <f t="shared" si="42"/>
        <v>99999</v>
      </c>
      <c r="GQ24">
        <f t="shared" si="43"/>
        <v>99999</v>
      </c>
      <c r="GR24">
        <f t="shared" si="44"/>
        <v>999</v>
      </c>
      <c r="GS24">
        <f t="shared" si="45"/>
        <v>99</v>
      </c>
      <c r="GT24">
        <f t="shared" si="46"/>
        <v>999</v>
      </c>
      <c r="GV24">
        <f>IF(GG24&lt;&gt;"",IF(GG24&lt;&gt;"XXX",VLOOKUP(GG24,Punkte!$I$2:$K$10,3),99),99)</f>
        <v>8</v>
      </c>
      <c r="GW24">
        <f t="shared" si="47"/>
        <v>8008</v>
      </c>
      <c r="GX24">
        <f t="shared" si="48"/>
        <v>4015</v>
      </c>
      <c r="GY24">
        <f t="shared" si="49"/>
        <v>15</v>
      </c>
      <c r="GZ24">
        <f t="shared" si="50"/>
        <v>4</v>
      </c>
      <c r="HA24">
        <f t="shared" si="51"/>
        <v>4</v>
      </c>
      <c r="HB24">
        <f t="shared" si="52"/>
        <v>99</v>
      </c>
      <c r="HC24">
        <f t="shared" si="53"/>
        <v>99999</v>
      </c>
      <c r="HD24">
        <f t="shared" si="54"/>
        <v>99024</v>
      </c>
      <c r="HE24">
        <f t="shared" si="55"/>
        <v>24</v>
      </c>
      <c r="HF24">
        <f t="shared" si="56"/>
        <v>99</v>
      </c>
      <c r="HG24">
        <f t="shared" si="57"/>
        <v>24</v>
      </c>
      <c r="HI24">
        <f t="shared" si="17"/>
        <v>99</v>
      </c>
      <c r="HJ24">
        <f t="shared" si="58"/>
        <v>99</v>
      </c>
      <c r="HK24">
        <f t="shared" si="59"/>
        <v>99</v>
      </c>
      <c r="HL24">
        <f t="shared" si="58"/>
        <v>99</v>
      </c>
      <c r="HM24">
        <f t="shared" si="60"/>
        <v>99</v>
      </c>
      <c r="HN24">
        <f t="shared" si="19"/>
        <v>99</v>
      </c>
      <c r="HO24">
        <f t="shared" si="61"/>
        <v>99</v>
      </c>
      <c r="HP24">
        <f t="shared" si="20"/>
        <v>99</v>
      </c>
      <c r="HQ24">
        <f t="shared" si="62"/>
        <v>99</v>
      </c>
      <c r="HR24">
        <f t="shared" si="21"/>
        <v>99</v>
      </c>
      <c r="HS24">
        <f t="shared" si="63"/>
        <v>99</v>
      </c>
      <c r="HT24">
        <f t="shared" si="22"/>
        <v>99</v>
      </c>
      <c r="HU24">
        <f t="shared" si="64"/>
        <v>99</v>
      </c>
      <c r="HV24">
        <f t="shared" si="23"/>
        <v>99</v>
      </c>
      <c r="HW24">
        <f t="shared" si="65"/>
        <v>8</v>
      </c>
      <c r="HX24">
        <f t="shared" si="24"/>
        <v>99</v>
      </c>
    </row>
    <row r="25" spans="1:232" x14ac:dyDescent="0.2">
      <c r="A25">
        <v>9</v>
      </c>
      <c r="B25" s="203" t="str">
        <f t="shared" si="0"/>
        <v>Kittenberger Kevin, BRU</v>
      </c>
      <c r="C25" s="204">
        <f t="shared" si="25"/>
        <v>9</v>
      </c>
      <c r="D25" s="205" t="s">
        <v>2336</v>
      </c>
      <c r="E25" s="206">
        <v>9</v>
      </c>
      <c r="F25" s="207">
        <v>28.8</v>
      </c>
      <c r="G25" s="208">
        <v>5</v>
      </c>
      <c r="H25" s="209">
        <v>5</v>
      </c>
      <c r="I25" s="223" t="str">
        <f>IF(BU25=99,"",VLOOKUP(BS25,Punkte!$D$2:$G$31,BU25))</f>
        <v>U9M</v>
      </c>
      <c r="J25" s="224" t="str">
        <f t="shared" si="26"/>
        <v>J</v>
      </c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0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18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L25">
        <f t="shared" si="27"/>
        <v>9</v>
      </c>
      <c r="BN25" t="str">
        <f t="shared" si="28"/>
        <v>M407</v>
      </c>
      <c r="BO25" t="str">
        <f t="shared" si="29"/>
        <v/>
      </c>
      <c r="BP25">
        <f t="shared" si="1"/>
        <v>700</v>
      </c>
      <c r="BQ25" t="str">
        <f t="shared" si="2"/>
        <v>Kittenberger Kevin, BRU</v>
      </c>
      <c r="BR25" s="216">
        <f t="shared" si="3"/>
        <v>37734</v>
      </c>
      <c r="BS25" s="28">
        <f>IF(ISNUMBER(BR25),YEAR(Wiegeliste!$D$4)-YEAR(BR25),"")</f>
        <v>9</v>
      </c>
      <c r="BT25" s="28" t="str">
        <f t="shared" si="4"/>
        <v>M</v>
      </c>
      <c r="BU25" s="28">
        <f t="shared" si="30"/>
        <v>3</v>
      </c>
      <c r="BV25">
        <f t="shared" si="31"/>
        <v>1</v>
      </c>
      <c r="BW25">
        <f t="shared" si="5"/>
        <v>1</v>
      </c>
      <c r="BY25">
        <f t="shared" si="6"/>
        <v>9</v>
      </c>
      <c r="BZ25">
        <f t="shared" si="7"/>
        <v>700</v>
      </c>
      <c r="CA25">
        <f t="shared" si="8"/>
        <v>0</v>
      </c>
      <c r="CB25">
        <f t="shared" si="8"/>
        <v>0</v>
      </c>
      <c r="CC25">
        <f t="shared" si="8"/>
        <v>0</v>
      </c>
      <c r="CD25">
        <f t="shared" si="8"/>
        <v>0</v>
      </c>
      <c r="CE25">
        <f t="shared" si="8"/>
        <v>0</v>
      </c>
      <c r="CF25">
        <f t="shared" si="8"/>
        <v>0</v>
      </c>
      <c r="CG25">
        <f t="shared" si="8"/>
        <v>0</v>
      </c>
      <c r="CH25">
        <f t="shared" si="8"/>
        <v>0</v>
      </c>
      <c r="CI25">
        <f t="shared" si="8"/>
        <v>0</v>
      </c>
      <c r="CJ25">
        <f t="shared" si="8"/>
        <v>0</v>
      </c>
      <c r="CK25">
        <f t="shared" si="8"/>
        <v>0</v>
      </c>
      <c r="CL25">
        <f t="shared" si="8"/>
        <v>0</v>
      </c>
      <c r="CM25">
        <f t="shared" si="8"/>
        <v>0</v>
      </c>
      <c r="CN25">
        <f t="shared" si="8"/>
        <v>0</v>
      </c>
      <c r="CO25">
        <f t="shared" si="8"/>
        <v>0</v>
      </c>
      <c r="CP25">
        <f t="shared" si="8"/>
        <v>0</v>
      </c>
      <c r="CQ25">
        <f t="shared" si="9"/>
        <v>0</v>
      </c>
      <c r="CR25">
        <f t="shared" si="9"/>
        <v>0</v>
      </c>
      <c r="CS25">
        <f t="shared" si="9"/>
        <v>0</v>
      </c>
      <c r="CT25">
        <f t="shared" si="9"/>
        <v>0</v>
      </c>
      <c r="CU25">
        <f t="shared" si="9"/>
        <v>0</v>
      </c>
      <c r="CV25">
        <f t="shared" si="9"/>
        <v>0</v>
      </c>
      <c r="CW25">
        <f t="shared" si="9"/>
        <v>0</v>
      </c>
      <c r="CX25">
        <f t="shared" si="9"/>
        <v>0</v>
      </c>
      <c r="CY25">
        <f t="shared" si="66"/>
        <v>0</v>
      </c>
      <c r="CZ25">
        <f t="shared" si="66"/>
        <v>0</v>
      </c>
      <c r="DA25">
        <f t="shared" si="66"/>
        <v>0</v>
      </c>
      <c r="DB25">
        <f t="shared" si="66"/>
        <v>0</v>
      </c>
      <c r="DC25">
        <f t="shared" si="66"/>
        <v>0</v>
      </c>
      <c r="DD25">
        <f t="shared" si="66"/>
        <v>0</v>
      </c>
      <c r="DE25">
        <f t="shared" si="66"/>
        <v>0</v>
      </c>
      <c r="DF25">
        <f t="shared" si="66"/>
        <v>0</v>
      </c>
      <c r="DG25">
        <f t="shared" si="66"/>
        <v>0</v>
      </c>
      <c r="DH25">
        <f t="shared" si="66"/>
        <v>0</v>
      </c>
      <c r="DI25">
        <f t="shared" si="66"/>
        <v>0</v>
      </c>
      <c r="DJ25">
        <f t="shared" si="66"/>
        <v>0</v>
      </c>
      <c r="DK25">
        <f t="shared" si="66"/>
        <v>0</v>
      </c>
      <c r="DL25">
        <f t="shared" si="66"/>
        <v>0</v>
      </c>
      <c r="DM25">
        <f t="shared" si="66"/>
        <v>0</v>
      </c>
      <c r="DN25">
        <f t="shared" si="66"/>
        <v>0</v>
      </c>
      <c r="DO25">
        <f t="shared" si="66"/>
        <v>0</v>
      </c>
      <c r="DP25">
        <f t="shared" si="66"/>
        <v>0</v>
      </c>
      <c r="DQ25">
        <f t="shared" si="66"/>
        <v>0</v>
      </c>
      <c r="DR25">
        <f t="shared" si="66"/>
        <v>0</v>
      </c>
      <c r="DS25">
        <f t="shared" si="66"/>
        <v>0</v>
      </c>
      <c r="DT25">
        <f t="shared" si="66"/>
        <v>0</v>
      </c>
      <c r="DU25">
        <f t="shared" si="66"/>
        <v>0</v>
      </c>
      <c r="DV25">
        <f t="shared" si="66"/>
        <v>0</v>
      </c>
      <c r="DW25">
        <f t="shared" si="66"/>
        <v>0</v>
      </c>
      <c r="DX25">
        <f t="shared" si="9"/>
        <v>0</v>
      </c>
      <c r="DY25">
        <f t="shared" si="32"/>
        <v>0</v>
      </c>
      <c r="DZ25">
        <f t="shared" si="10"/>
        <v>0</v>
      </c>
      <c r="EA25" t="str">
        <f>Punkte!I10</f>
        <v>XXX</v>
      </c>
      <c r="EB25">
        <f t="shared" si="11"/>
        <v>9</v>
      </c>
      <c r="EC25">
        <f t="shared" si="12"/>
        <v>9</v>
      </c>
      <c r="ED25">
        <f t="shared" si="13"/>
        <v>0</v>
      </c>
      <c r="EE25">
        <f t="shared" si="13"/>
        <v>0</v>
      </c>
      <c r="EF25">
        <f t="shared" si="13"/>
        <v>0</v>
      </c>
      <c r="EG25">
        <f t="shared" si="13"/>
        <v>0</v>
      </c>
      <c r="EH25">
        <f t="shared" si="13"/>
        <v>0</v>
      </c>
      <c r="EI25">
        <f t="shared" si="13"/>
        <v>0</v>
      </c>
      <c r="EJ25">
        <f t="shared" si="13"/>
        <v>0</v>
      </c>
      <c r="EK25">
        <f t="shared" si="13"/>
        <v>0</v>
      </c>
      <c r="EL25">
        <f t="shared" si="13"/>
        <v>0</v>
      </c>
      <c r="EM25">
        <f t="shared" si="13"/>
        <v>0</v>
      </c>
      <c r="EN25">
        <f t="shared" si="13"/>
        <v>0</v>
      </c>
      <c r="EO25">
        <f t="shared" si="13"/>
        <v>0</v>
      </c>
      <c r="EP25">
        <f t="shared" si="13"/>
        <v>0</v>
      </c>
      <c r="EQ25">
        <f t="shared" si="13"/>
        <v>0</v>
      </c>
      <c r="ER25">
        <f t="shared" si="13"/>
        <v>0</v>
      </c>
      <c r="ES25">
        <f t="shared" si="13"/>
        <v>0</v>
      </c>
      <c r="ET25">
        <f t="shared" si="14"/>
        <v>0</v>
      </c>
      <c r="EU25">
        <f t="shared" si="14"/>
        <v>0</v>
      </c>
      <c r="EV25">
        <f t="shared" si="14"/>
        <v>0</v>
      </c>
      <c r="EW25">
        <f t="shared" si="14"/>
        <v>0</v>
      </c>
      <c r="EX25">
        <f t="shared" si="14"/>
        <v>0</v>
      </c>
      <c r="EY25">
        <f t="shared" si="14"/>
        <v>0</v>
      </c>
      <c r="EZ25">
        <f t="shared" si="14"/>
        <v>0</v>
      </c>
      <c r="FA25">
        <f t="shared" si="14"/>
        <v>0</v>
      </c>
      <c r="FB25">
        <f t="shared" si="67"/>
        <v>0</v>
      </c>
      <c r="FC25">
        <f t="shared" si="67"/>
        <v>0</v>
      </c>
      <c r="FD25">
        <f t="shared" si="67"/>
        <v>0</v>
      </c>
      <c r="FE25">
        <f t="shared" si="67"/>
        <v>0</v>
      </c>
      <c r="FF25">
        <f t="shared" si="67"/>
        <v>0</v>
      </c>
      <c r="FG25">
        <f t="shared" si="67"/>
        <v>0</v>
      </c>
      <c r="FH25">
        <f t="shared" si="67"/>
        <v>0</v>
      </c>
      <c r="FI25">
        <f t="shared" si="67"/>
        <v>0</v>
      </c>
      <c r="FJ25">
        <f t="shared" si="67"/>
        <v>0</v>
      </c>
      <c r="FK25">
        <f t="shared" si="67"/>
        <v>0</v>
      </c>
      <c r="FL25">
        <f t="shared" si="67"/>
        <v>0</v>
      </c>
      <c r="FM25">
        <f t="shared" si="67"/>
        <v>0</v>
      </c>
      <c r="FN25">
        <f t="shared" si="67"/>
        <v>0</v>
      </c>
      <c r="FO25">
        <f t="shared" si="67"/>
        <v>0</v>
      </c>
      <c r="FP25">
        <f t="shared" si="67"/>
        <v>0</v>
      </c>
      <c r="FQ25">
        <f t="shared" si="67"/>
        <v>0</v>
      </c>
      <c r="FR25">
        <f t="shared" si="67"/>
        <v>0</v>
      </c>
      <c r="FS25">
        <f t="shared" si="67"/>
        <v>0</v>
      </c>
      <c r="FT25">
        <f t="shared" si="67"/>
        <v>0</v>
      </c>
      <c r="FU25">
        <f t="shared" si="67"/>
        <v>0</v>
      </c>
      <c r="FV25">
        <f t="shared" si="67"/>
        <v>0</v>
      </c>
      <c r="FW25">
        <f t="shared" si="67"/>
        <v>0</v>
      </c>
      <c r="FX25">
        <f t="shared" si="67"/>
        <v>0</v>
      </c>
      <c r="FY25">
        <f t="shared" si="67"/>
        <v>0</v>
      </c>
      <c r="FZ25">
        <f t="shared" si="67"/>
        <v>0</v>
      </c>
      <c r="GA25">
        <f t="shared" si="14"/>
        <v>0</v>
      </c>
      <c r="GB25">
        <f t="shared" si="33"/>
        <v>0</v>
      </c>
      <c r="GC25">
        <f t="shared" si="15"/>
        <v>0</v>
      </c>
      <c r="GD25">
        <f t="shared" si="16"/>
        <v>9</v>
      </c>
      <c r="GF25">
        <f t="shared" si="34"/>
        <v>9</v>
      </c>
      <c r="GG25" t="str">
        <f t="shared" si="35"/>
        <v>U9M</v>
      </c>
      <c r="GH25">
        <f>IF(GG25&lt;&gt;"",IF(GG25&lt;&gt;"XXX",VLOOKUP(GG25,Punkte!$I$2:$J$10,2),9),9)</f>
        <v>1</v>
      </c>
      <c r="GI25">
        <f>IF(GG25&lt;&gt;"",IF(GG25&lt;&gt;"XXX",VLOOKUP(GG25,Punkte!$I$2:$K$10,3),9),9)</f>
        <v>2</v>
      </c>
      <c r="GJ25">
        <f t="shared" si="36"/>
        <v>102009</v>
      </c>
      <c r="GK25">
        <f t="shared" si="37"/>
        <v>104026</v>
      </c>
      <c r="GL25">
        <f t="shared" si="38"/>
        <v>26</v>
      </c>
      <c r="GM25">
        <f t="shared" si="39"/>
        <v>1</v>
      </c>
      <c r="GN25">
        <f t="shared" si="40"/>
        <v>9</v>
      </c>
      <c r="GO25">
        <f t="shared" si="41"/>
        <v>9</v>
      </c>
      <c r="GP25">
        <f t="shared" si="42"/>
        <v>1009</v>
      </c>
      <c r="GQ25">
        <f t="shared" si="43"/>
        <v>99999</v>
      </c>
      <c r="GR25">
        <f t="shared" si="44"/>
        <v>999</v>
      </c>
      <c r="GS25">
        <f t="shared" si="45"/>
        <v>99</v>
      </c>
      <c r="GT25">
        <f t="shared" si="46"/>
        <v>999</v>
      </c>
      <c r="GV25">
        <f>IF(GG25&lt;&gt;"",IF(GG25&lt;&gt;"XXX",VLOOKUP(GG25,Punkte!$I$2:$K$10,3),99),99)</f>
        <v>2</v>
      </c>
      <c r="GW25">
        <f t="shared" si="47"/>
        <v>2009</v>
      </c>
      <c r="GX25">
        <f t="shared" si="48"/>
        <v>4024</v>
      </c>
      <c r="GY25">
        <f t="shared" si="49"/>
        <v>24</v>
      </c>
      <c r="GZ25">
        <f t="shared" si="50"/>
        <v>4</v>
      </c>
      <c r="HA25">
        <f t="shared" si="51"/>
        <v>5</v>
      </c>
      <c r="HB25">
        <f t="shared" si="52"/>
        <v>99</v>
      </c>
      <c r="HC25">
        <f t="shared" si="53"/>
        <v>99999</v>
      </c>
      <c r="HD25">
        <f t="shared" si="54"/>
        <v>99999</v>
      </c>
      <c r="HE25">
        <f t="shared" si="55"/>
        <v>999</v>
      </c>
      <c r="HF25">
        <f t="shared" si="56"/>
        <v>99</v>
      </c>
      <c r="HG25">
        <f t="shared" si="57"/>
        <v>999</v>
      </c>
      <c r="HI25">
        <f t="shared" si="17"/>
        <v>99</v>
      </c>
      <c r="HJ25">
        <f t="shared" si="58"/>
        <v>99</v>
      </c>
      <c r="HK25">
        <f t="shared" si="59"/>
        <v>9</v>
      </c>
      <c r="HL25">
        <f t="shared" si="58"/>
        <v>99</v>
      </c>
      <c r="HM25">
        <f t="shared" si="60"/>
        <v>99</v>
      </c>
      <c r="HN25">
        <f t="shared" si="19"/>
        <v>99</v>
      </c>
      <c r="HO25">
        <f t="shared" si="61"/>
        <v>99</v>
      </c>
      <c r="HP25">
        <f t="shared" si="20"/>
        <v>99</v>
      </c>
      <c r="HQ25">
        <f t="shared" si="62"/>
        <v>99</v>
      </c>
      <c r="HR25">
        <f t="shared" si="21"/>
        <v>99</v>
      </c>
      <c r="HS25">
        <f t="shared" si="63"/>
        <v>99</v>
      </c>
      <c r="HT25">
        <f t="shared" si="22"/>
        <v>99</v>
      </c>
      <c r="HU25">
        <f t="shared" si="64"/>
        <v>99</v>
      </c>
      <c r="HV25">
        <f t="shared" si="23"/>
        <v>99</v>
      </c>
      <c r="HW25">
        <f t="shared" si="65"/>
        <v>99</v>
      </c>
      <c r="HX25">
        <f t="shared" si="24"/>
        <v>99</v>
      </c>
    </row>
    <row r="26" spans="1:232" x14ac:dyDescent="0.2">
      <c r="A26">
        <v>10</v>
      </c>
      <c r="B26" s="203" t="str">
        <f t="shared" si="0"/>
        <v>Hartl Oliver, OMV</v>
      </c>
      <c r="C26" s="204">
        <f t="shared" si="25"/>
        <v>14</v>
      </c>
      <c r="D26" s="205">
        <v>4705</v>
      </c>
      <c r="E26" s="206">
        <v>10</v>
      </c>
      <c r="F26" s="207">
        <v>68.3</v>
      </c>
      <c r="G26" s="208">
        <v>40</v>
      </c>
      <c r="H26" s="209">
        <v>50</v>
      </c>
      <c r="I26" s="223" t="str">
        <f>IF(BU26=99,"",VLOOKUP(BS26,Punkte!$D$2:$G$31,BU26))</f>
        <v>U15M</v>
      </c>
      <c r="J26" s="224" t="str">
        <f t="shared" si="26"/>
        <v>J</v>
      </c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0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18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L26">
        <f t="shared" si="27"/>
        <v>10</v>
      </c>
      <c r="BN26" t="str">
        <f t="shared" si="28"/>
        <v/>
      </c>
      <c r="BO26">
        <f t="shared" si="29"/>
        <v>4705</v>
      </c>
      <c r="BP26">
        <f t="shared" si="1"/>
        <v>439</v>
      </c>
      <c r="BQ26" t="str">
        <f t="shared" si="2"/>
        <v>Hartl Oliver, OMV</v>
      </c>
      <c r="BR26" s="216">
        <f t="shared" si="3"/>
        <v>36154</v>
      </c>
      <c r="BS26" s="28">
        <f>IF(ISNUMBER(BR26),YEAR(Wiegeliste!$D$4)-YEAR(BR26),"")</f>
        <v>14</v>
      </c>
      <c r="BT26" s="28" t="str">
        <f t="shared" si="4"/>
        <v>M</v>
      </c>
      <c r="BU26" s="28">
        <f t="shared" si="30"/>
        <v>3</v>
      </c>
      <c r="BV26">
        <f t="shared" si="31"/>
        <v>1</v>
      </c>
      <c r="BW26">
        <f t="shared" si="5"/>
        <v>1</v>
      </c>
      <c r="BY26">
        <f t="shared" si="6"/>
        <v>10</v>
      </c>
      <c r="BZ26">
        <f t="shared" si="7"/>
        <v>439</v>
      </c>
      <c r="CA26">
        <f t="shared" si="8"/>
        <v>0</v>
      </c>
      <c r="CB26">
        <f t="shared" si="8"/>
        <v>0</v>
      </c>
      <c r="CC26">
        <f t="shared" si="8"/>
        <v>0</v>
      </c>
      <c r="CD26">
        <f t="shared" si="8"/>
        <v>0</v>
      </c>
      <c r="CE26">
        <f t="shared" si="8"/>
        <v>0</v>
      </c>
      <c r="CF26">
        <f t="shared" si="8"/>
        <v>0</v>
      </c>
      <c r="CG26">
        <f t="shared" si="8"/>
        <v>0</v>
      </c>
      <c r="CH26">
        <f t="shared" si="8"/>
        <v>0</v>
      </c>
      <c r="CI26">
        <f t="shared" si="8"/>
        <v>0</v>
      </c>
      <c r="CJ26">
        <f t="shared" si="8"/>
        <v>0</v>
      </c>
      <c r="CK26">
        <f t="shared" si="8"/>
        <v>0</v>
      </c>
      <c r="CL26">
        <f t="shared" si="8"/>
        <v>0</v>
      </c>
      <c r="CM26">
        <f t="shared" si="8"/>
        <v>0</v>
      </c>
      <c r="CN26">
        <f t="shared" si="8"/>
        <v>0</v>
      </c>
      <c r="CO26">
        <f t="shared" si="8"/>
        <v>0</v>
      </c>
      <c r="CP26">
        <f t="shared" si="8"/>
        <v>0</v>
      </c>
      <c r="CQ26">
        <f t="shared" si="9"/>
        <v>0</v>
      </c>
      <c r="CR26">
        <f t="shared" si="9"/>
        <v>0</v>
      </c>
      <c r="CS26">
        <f t="shared" si="9"/>
        <v>0</v>
      </c>
      <c r="CT26">
        <f t="shared" si="9"/>
        <v>0</v>
      </c>
      <c r="CU26">
        <f t="shared" si="9"/>
        <v>0</v>
      </c>
      <c r="CV26">
        <f t="shared" si="9"/>
        <v>0</v>
      </c>
      <c r="CW26">
        <f t="shared" si="9"/>
        <v>0</v>
      </c>
      <c r="CX26">
        <f t="shared" si="9"/>
        <v>0</v>
      </c>
      <c r="CY26">
        <f t="shared" si="66"/>
        <v>0</v>
      </c>
      <c r="CZ26">
        <f t="shared" si="66"/>
        <v>0</v>
      </c>
      <c r="DA26">
        <f t="shared" si="66"/>
        <v>0</v>
      </c>
      <c r="DB26">
        <f t="shared" si="66"/>
        <v>0</v>
      </c>
      <c r="DC26">
        <f t="shared" si="66"/>
        <v>0</v>
      </c>
      <c r="DD26">
        <f t="shared" si="66"/>
        <v>0</v>
      </c>
      <c r="DE26">
        <f t="shared" si="66"/>
        <v>0</v>
      </c>
      <c r="DF26">
        <f t="shared" si="66"/>
        <v>0</v>
      </c>
      <c r="DG26">
        <f t="shared" si="66"/>
        <v>0</v>
      </c>
      <c r="DH26">
        <f t="shared" si="66"/>
        <v>0</v>
      </c>
      <c r="DI26">
        <f t="shared" si="66"/>
        <v>0</v>
      </c>
      <c r="DJ26">
        <f t="shared" si="66"/>
        <v>0</v>
      </c>
      <c r="DK26">
        <f t="shared" si="66"/>
        <v>0</v>
      </c>
      <c r="DL26">
        <f t="shared" si="66"/>
        <v>0</v>
      </c>
      <c r="DM26">
        <f t="shared" si="66"/>
        <v>0</v>
      </c>
      <c r="DN26">
        <f t="shared" si="66"/>
        <v>0</v>
      </c>
      <c r="DO26">
        <f t="shared" si="66"/>
        <v>0</v>
      </c>
      <c r="DP26">
        <f t="shared" si="66"/>
        <v>0</v>
      </c>
      <c r="DQ26">
        <f t="shared" si="66"/>
        <v>0</v>
      </c>
      <c r="DR26">
        <f t="shared" si="66"/>
        <v>0</v>
      </c>
      <c r="DS26">
        <f t="shared" si="66"/>
        <v>0</v>
      </c>
      <c r="DT26">
        <f t="shared" si="66"/>
        <v>0</v>
      </c>
      <c r="DU26">
        <f t="shared" si="66"/>
        <v>0</v>
      </c>
      <c r="DV26">
        <f t="shared" si="66"/>
        <v>0</v>
      </c>
      <c r="DW26">
        <f t="shared" si="66"/>
        <v>0</v>
      </c>
      <c r="DX26">
        <f t="shared" si="9"/>
        <v>0</v>
      </c>
      <c r="DY26">
        <f t="shared" si="32"/>
        <v>0</v>
      </c>
      <c r="DZ26">
        <f t="shared" si="10"/>
        <v>0</v>
      </c>
      <c r="EB26">
        <f t="shared" si="11"/>
        <v>10</v>
      </c>
      <c r="EC26">
        <f t="shared" si="12"/>
        <v>10</v>
      </c>
      <c r="ED26">
        <f t="shared" si="13"/>
        <v>0</v>
      </c>
      <c r="EE26">
        <f t="shared" si="13"/>
        <v>0</v>
      </c>
      <c r="EF26">
        <f t="shared" si="13"/>
        <v>0</v>
      </c>
      <c r="EG26">
        <f t="shared" si="13"/>
        <v>0</v>
      </c>
      <c r="EH26">
        <f t="shared" si="13"/>
        <v>0</v>
      </c>
      <c r="EI26">
        <f t="shared" si="13"/>
        <v>0</v>
      </c>
      <c r="EJ26">
        <f t="shared" si="13"/>
        <v>0</v>
      </c>
      <c r="EK26">
        <f t="shared" si="13"/>
        <v>0</v>
      </c>
      <c r="EL26">
        <f t="shared" si="13"/>
        <v>0</v>
      </c>
      <c r="EM26">
        <f t="shared" si="13"/>
        <v>0</v>
      </c>
      <c r="EN26">
        <f t="shared" si="13"/>
        <v>0</v>
      </c>
      <c r="EO26">
        <f t="shared" si="13"/>
        <v>0</v>
      </c>
      <c r="EP26">
        <f t="shared" si="13"/>
        <v>0</v>
      </c>
      <c r="EQ26">
        <f t="shared" si="13"/>
        <v>0</v>
      </c>
      <c r="ER26">
        <f t="shared" si="13"/>
        <v>0</v>
      </c>
      <c r="ES26">
        <f t="shared" si="13"/>
        <v>0</v>
      </c>
      <c r="ET26">
        <f t="shared" si="14"/>
        <v>0</v>
      </c>
      <c r="EU26">
        <f t="shared" si="14"/>
        <v>0</v>
      </c>
      <c r="EV26">
        <f t="shared" si="14"/>
        <v>0</v>
      </c>
      <c r="EW26">
        <f t="shared" si="14"/>
        <v>0</v>
      </c>
      <c r="EX26">
        <f t="shared" si="14"/>
        <v>0</v>
      </c>
      <c r="EY26">
        <f t="shared" si="14"/>
        <v>0</v>
      </c>
      <c r="EZ26">
        <f t="shared" si="14"/>
        <v>0</v>
      </c>
      <c r="FA26">
        <f t="shared" si="14"/>
        <v>0</v>
      </c>
      <c r="FB26">
        <f t="shared" si="67"/>
        <v>0</v>
      </c>
      <c r="FC26">
        <f t="shared" si="67"/>
        <v>0</v>
      </c>
      <c r="FD26">
        <f t="shared" si="67"/>
        <v>0</v>
      </c>
      <c r="FE26">
        <f t="shared" si="67"/>
        <v>0</v>
      </c>
      <c r="FF26">
        <f t="shared" si="67"/>
        <v>0</v>
      </c>
      <c r="FG26">
        <f t="shared" si="67"/>
        <v>0</v>
      </c>
      <c r="FH26">
        <f t="shared" si="67"/>
        <v>0</v>
      </c>
      <c r="FI26">
        <f t="shared" si="67"/>
        <v>0</v>
      </c>
      <c r="FJ26">
        <f t="shared" si="67"/>
        <v>0</v>
      </c>
      <c r="FK26">
        <f t="shared" si="67"/>
        <v>0</v>
      </c>
      <c r="FL26">
        <f t="shared" si="67"/>
        <v>0</v>
      </c>
      <c r="FM26">
        <f t="shared" si="67"/>
        <v>0</v>
      </c>
      <c r="FN26">
        <f t="shared" si="67"/>
        <v>0</v>
      </c>
      <c r="FO26">
        <f t="shared" si="67"/>
        <v>0</v>
      </c>
      <c r="FP26">
        <f t="shared" si="67"/>
        <v>0</v>
      </c>
      <c r="FQ26">
        <f t="shared" si="67"/>
        <v>0</v>
      </c>
      <c r="FR26">
        <f t="shared" si="67"/>
        <v>0</v>
      </c>
      <c r="FS26">
        <f t="shared" si="67"/>
        <v>0</v>
      </c>
      <c r="FT26">
        <f t="shared" si="67"/>
        <v>0</v>
      </c>
      <c r="FU26">
        <f t="shared" si="67"/>
        <v>0</v>
      </c>
      <c r="FV26">
        <f t="shared" si="67"/>
        <v>0</v>
      </c>
      <c r="FW26">
        <f t="shared" si="67"/>
        <v>0</v>
      </c>
      <c r="FX26">
        <f t="shared" si="67"/>
        <v>0</v>
      </c>
      <c r="FY26">
        <f t="shared" si="67"/>
        <v>0</v>
      </c>
      <c r="FZ26">
        <f t="shared" si="67"/>
        <v>0</v>
      </c>
      <c r="GA26">
        <f t="shared" si="14"/>
        <v>0</v>
      </c>
      <c r="GB26">
        <f t="shared" si="33"/>
        <v>0</v>
      </c>
      <c r="GC26">
        <f t="shared" si="15"/>
        <v>0</v>
      </c>
      <c r="GD26">
        <f t="shared" si="16"/>
        <v>10</v>
      </c>
      <c r="GF26">
        <f t="shared" si="34"/>
        <v>10</v>
      </c>
      <c r="GG26" t="str">
        <f t="shared" si="35"/>
        <v>U15M</v>
      </c>
      <c r="GH26">
        <f>IF(GG26&lt;&gt;"",IF(GG26&lt;&gt;"XXX",VLOOKUP(GG26,Punkte!$I$2:$J$10,2),9),9)</f>
        <v>3</v>
      </c>
      <c r="GI26">
        <f>IF(GG26&lt;&gt;"",IF(GG26&lt;&gt;"XXX",VLOOKUP(GG26,Punkte!$I$2:$K$10,3),9),9)</f>
        <v>8</v>
      </c>
      <c r="GJ26">
        <f t="shared" si="36"/>
        <v>308010</v>
      </c>
      <c r="GK26">
        <f t="shared" si="37"/>
        <v>203022</v>
      </c>
      <c r="GL26">
        <f t="shared" si="38"/>
        <v>22</v>
      </c>
      <c r="GM26">
        <f t="shared" si="39"/>
        <v>2</v>
      </c>
      <c r="GN26">
        <f t="shared" si="40"/>
        <v>1</v>
      </c>
      <c r="GO26">
        <f t="shared" si="41"/>
        <v>99</v>
      </c>
      <c r="GP26">
        <f t="shared" si="42"/>
        <v>99999</v>
      </c>
      <c r="GQ26">
        <f t="shared" si="43"/>
        <v>99999</v>
      </c>
      <c r="GR26">
        <f t="shared" si="44"/>
        <v>999</v>
      </c>
      <c r="GS26">
        <f t="shared" si="45"/>
        <v>99</v>
      </c>
      <c r="GT26">
        <f t="shared" si="46"/>
        <v>999</v>
      </c>
      <c r="GV26">
        <f>IF(GG26&lt;&gt;"",IF(GG26&lt;&gt;"XXX",VLOOKUP(GG26,Punkte!$I$2:$K$10,3),99),99)</f>
        <v>8</v>
      </c>
      <c r="GW26">
        <f t="shared" si="47"/>
        <v>8010</v>
      </c>
      <c r="GX26">
        <f t="shared" si="48"/>
        <v>4026</v>
      </c>
      <c r="GY26">
        <f t="shared" si="49"/>
        <v>26</v>
      </c>
      <c r="GZ26">
        <f t="shared" si="50"/>
        <v>4</v>
      </c>
      <c r="HA26">
        <f t="shared" si="51"/>
        <v>6</v>
      </c>
      <c r="HB26">
        <f t="shared" si="52"/>
        <v>6</v>
      </c>
      <c r="HC26">
        <f t="shared" si="53"/>
        <v>4006</v>
      </c>
      <c r="HD26">
        <f t="shared" si="54"/>
        <v>99999</v>
      </c>
      <c r="HE26">
        <f t="shared" si="55"/>
        <v>999</v>
      </c>
      <c r="HF26">
        <f t="shared" si="56"/>
        <v>99</v>
      </c>
      <c r="HG26">
        <f t="shared" si="57"/>
        <v>999</v>
      </c>
      <c r="HI26">
        <f t="shared" si="17"/>
        <v>99</v>
      </c>
      <c r="HJ26">
        <f t="shared" si="58"/>
        <v>99</v>
      </c>
      <c r="HK26">
        <f t="shared" si="59"/>
        <v>99</v>
      </c>
      <c r="HL26">
        <f t="shared" si="58"/>
        <v>99</v>
      </c>
      <c r="HM26">
        <f t="shared" si="60"/>
        <v>99</v>
      </c>
      <c r="HN26">
        <f t="shared" si="19"/>
        <v>99</v>
      </c>
      <c r="HO26">
        <f t="shared" si="61"/>
        <v>99</v>
      </c>
      <c r="HP26">
        <f t="shared" si="20"/>
        <v>99</v>
      </c>
      <c r="HQ26">
        <f t="shared" si="62"/>
        <v>99</v>
      </c>
      <c r="HR26">
        <f t="shared" si="21"/>
        <v>99</v>
      </c>
      <c r="HS26">
        <f t="shared" si="63"/>
        <v>99</v>
      </c>
      <c r="HT26">
        <f t="shared" si="22"/>
        <v>99</v>
      </c>
      <c r="HU26">
        <f t="shared" si="64"/>
        <v>99</v>
      </c>
      <c r="HV26">
        <f t="shared" si="23"/>
        <v>99</v>
      </c>
      <c r="HW26">
        <f t="shared" si="65"/>
        <v>10</v>
      </c>
      <c r="HX26">
        <f t="shared" si="24"/>
        <v>99</v>
      </c>
    </row>
    <row r="27" spans="1:232" x14ac:dyDescent="0.2">
      <c r="A27">
        <v>11</v>
      </c>
      <c r="B27" s="203" t="str">
        <f t="shared" si="0"/>
        <v>Steinbrecher Roman, OMV</v>
      </c>
      <c r="C27" s="204">
        <f t="shared" si="25"/>
        <v>13</v>
      </c>
      <c r="D27" s="205" t="s">
        <v>2018</v>
      </c>
      <c r="E27" s="206">
        <v>11</v>
      </c>
      <c r="F27" s="207">
        <v>59</v>
      </c>
      <c r="G27" s="208">
        <v>45</v>
      </c>
      <c r="H27" s="209">
        <v>55</v>
      </c>
      <c r="I27" s="223" t="str">
        <f>IF(BU27=99,"",VLOOKUP(BS27,Punkte!$D$2:$G$31,BU27))</f>
        <v>U13M</v>
      </c>
      <c r="J27" s="224" t="str">
        <f t="shared" si="26"/>
        <v>J</v>
      </c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0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18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L27">
        <f t="shared" si="27"/>
        <v>11</v>
      </c>
      <c r="BN27" t="str">
        <f t="shared" si="28"/>
        <v>M370</v>
      </c>
      <c r="BO27" t="str">
        <f t="shared" si="29"/>
        <v/>
      </c>
      <c r="BP27">
        <f t="shared" si="1"/>
        <v>561</v>
      </c>
      <c r="BQ27" t="str">
        <f t="shared" si="2"/>
        <v>Steinbrecher Roman, OMV</v>
      </c>
      <c r="BR27" s="216">
        <f t="shared" si="3"/>
        <v>36298</v>
      </c>
      <c r="BS27" s="28">
        <f>IF(ISNUMBER(BR27),YEAR(Wiegeliste!$D$4)-YEAR(BR27),"")</f>
        <v>13</v>
      </c>
      <c r="BT27" s="28" t="str">
        <f t="shared" si="4"/>
        <v>M</v>
      </c>
      <c r="BU27" s="28">
        <f t="shared" si="30"/>
        <v>3</v>
      </c>
      <c r="BV27">
        <f t="shared" si="31"/>
        <v>1</v>
      </c>
      <c r="BW27">
        <f t="shared" si="5"/>
        <v>1</v>
      </c>
      <c r="BY27">
        <f t="shared" si="6"/>
        <v>11</v>
      </c>
      <c r="BZ27">
        <f t="shared" si="7"/>
        <v>561</v>
      </c>
      <c r="CA27">
        <f t="shared" si="8"/>
        <v>0</v>
      </c>
      <c r="CB27">
        <f t="shared" si="8"/>
        <v>0</v>
      </c>
      <c r="CC27">
        <f t="shared" si="8"/>
        <v>0</v>
      </c>
      <c r="CD27">
        <f t="shared" si="8"/>
        <v>0</v>
      </c>
      <c r="CE27">
        <f t="shared" si="8"/>
        <v>0</v>
      </c>
      <c r="CF27">
        <f t="shared" si="8"/>
        <v>0</v>
      </c>
      <c r="CG27">
        <f t="shared" si="8"/>
        <v>0</v>
      </c>
      <c r="CH27">
        <f t="shared" si="8"/>
        <v>0</v>
      </c>
      <c r="CI27">
        <f t="shared" si="8"/>
        <v>0</v>
      </c>
      <c r="CJ27">
        <f t="shared" si="8"/>
        <v>0</v>
      </c>
      <c r="CK27">
        <f t="shared" si="8"/>
        <v>0</v>
      </c>
      <c r="CL27">
        <f t="shared" si="8"/>
        <v>0</v>
      </c>
      <c r="CM27">
        <f t="shared" si="8"/>
        <v>0</v>
      </c>
      <c r="CN27">
        <f t="shared" si="8"/>
        <v>0</v>
      </c>
      <c r="CO27">
        <f t="shared" si="8"/>
        <v>0</v>
      </c>
      <c r="CP27">
        <f t="shared" si="8"/>
        <v>0</v>
      </c>
      <c r="CQ27">
        <f t="shared" si="9"/>
        <v>0</v>
      </c>
      <c r="CR27">
        <f t="shared" si="9"/>
        <v>0</v>
      </c>
      <c r="CS27">
        <f t="shared" si="9"/>
        <v>0</v>
      </c>
      <c r="CT27">
        <f t="shared" si="9"/>
        <v>0</v>
      </c>
      <c r="CU27">
        <f t="shared" si="9"/>
        <v>0</v>
      </c>
      <c r="CV27">
        <f t="shared" si="9"/>
        <v>0</v>
      </c>
      <c r="CW27">
        <f t="shared" si="9"/>
        <v>0</v>
      </c>
      <c r="CX27">
        <f t="shared" si="9"/>
        <v>0</v>
      </c>
      <c r="CY27">
        <f t="shared" si="66"/>
        <v>0</v>
      </c>
      <c r="CZ27">
        <f t="shared" si="66"/>
        <v>0</v>
      </c>
      <c r="DA27">
        <f t="shared" si="66"/>
        <v>0</v>
      </c>
      <c r="DB27">
        <f t="shared" si="66"/>
        <v>0</v>
      </c>
      <c r="DC27">
        <f t="shared" si="66"/>
        <v>0</v>
      </c>
      <c r="DD27">
        <f t="shared" si="66"/>
        <v>0</v>
      </c>
      <c r="DE27">
        <f t="shared" si="66"/>
        <v>0</v>
      </c>
      <c r="DF27">
        <f t="shared" si="66"/>
        <v>0</v>
      </c>
      <c r="DG27">
        <f t="shared" si="66"/>
        <v>0</v>
      </c>
      <c r="DH27">
        <f t="shared" si="66"/>
        <v>0</v>
      </c>
      <c r="DI27">
        <f t="shared" si="66"/>
        <v>0</v>
      </c>
      <c r="DJ27">
        <f t="shared" si="66"/>
        <v>0</v>
      </c>
      <c r="DK27">
        <f t="shared" si="66"/>
        <v>0</v>
      </c>
      <c r="DL27">
        <f t="shared" si="66"/>
        <v>0</v>
      </c>
      <c r="DM27">
        <f t="shared" si="66"/>
        <v>0</v>
      </c>
      <c r="DN27">
        <f t="shared" si="66"/>
        <v>0</v>
      </c>
      <c r="DO27">
        <f t="shared" si="66"/>
        <v>0</v>
      </c>
      <c r="DP27">
        <f t="shared" si="66"/>
        <v>0</v>
      </c>
      <c r="DQ27">
        <f t="shared" si="66"/>
        <v>0</v>
      </c>
      <c r="DR27">
        <f t="shared" si="66"/>
        <v>0</v>
      </c>
      <c r="DS27">
        <f t="shared" si="66"/>
        <v>0</v>
      </c>
      <c r="DT27">
        <f t="shared" si="66"/>
        <v>0</v>
      </c>
      <c r="DU27">
        <f t="shared" si="66"/>
        <v>0</v>
      </c>
      <c r="DV27">
        <f t="shared" si="66"/>
        <v>0</v>
      </c>
      <c r="DW27">
        <f t="shared" si="66"/>
        <v>0</v>
      </c>
      <c r="DX27">
        <f t="shared" si="9"/>
        <v>0</v>
      </c>
      <c r="DY27">
        <f t="shared" si="32"/>
        <v>0</v>
      </c>
      <c r="DZ27">
        <f t="shared" si="10"/>
        <v>0</v>
      </c>
      <c r="EB27">
        <f t="shared" si="11"/>
        <v>11</v>
      </c>
      <c r="EC27">
        <f t="shared" si="12"/>
        <v>11</v>
      </c>
      <c r="ED27">
        <f t="shared" si="13"/>
        <v>0</v>
      </c>
      <c r="EE27">
        <f t="shared" si="13"/>
        <v>0</v>
      </c>
      <c r="EF27">
        <f t="shared" si="13"/>
        <v>0</v>
      </c>
      <c r="EG27">
        <f t="shared" si="13"/>
        <v>0</v>
      </c>
      <c r="EH27">
        <f t="shared" si="13"/>
        <v>0</v>
      </c>
      <c r="EI27">
        <f t="shared" si="13"/>
        <v>0</v>
      </c>
      <c r="EJ27">
        <f t="shared" si="13"/>
        <v>0</v>
      </c>
      <c r="EK27">
        <f t="shared" si="13"/>
        <v>0</v>
      </c>
      <c r="EL27">
        <f t="shared" si="13"/>
        <v>0</v>
      </c>
      <c r="EM27">
        <f t="shared" si="13"/>
        <v>0</v>
      </c>
      <c r="EN27">
        <f t="shared" si="13"/>
        <v>0</v>
      </c>
      <c r="EO27">
        <f t="shared" si="13"/>
        <v>0</v>
      </c>
      <c r="EP27">
        <f t="shared" si="13"/>
        <v>0</v>
      </c>
      <c r="EQ27">
        <f t="shared" si="13"/>
        <v>0</v>
      </c>
      <c r="ER27">
        <f t="shared" si="13"/>
        <v>0</v>
      </c>
      <c r="ES27">
        <f t="shared" si="13"/>
        <v>0</v>
      </c>
      <c r="ET27">
        <f t="shared" si="14"/>
        <v>0</v>
      </c>
      <c r="EU27">
        <f t="shared" si="14"/>
        <v>0</v>
      </c>
      <c r="EV27">
        <f t="shared" si="14"/>
        <v>0</v>
      </c>
      <c r="EW27">
        <f t="shared" si="14"/>
        <v>0</v>
      </c>
      <c r="EX27">
        <f t="shared" si="14"/>
        <v>0</v>
      </c>
      <c r="EY27">
        <f t="shared" si="14"/>
        <v>0</v>
      </c>
      <c r="EZ27">
        <f t="shared" si="14"/>
        <v>0</v>
      </c>
      <c r="FA27">
        <f t="shared" si="14"/>
        <v>0</v>
      </c>
      <c r="FB27">
        <f t="shared" si="67"/>
        <v>0</v>
      </c>
      <c r="FC27">
        <f t="shared" si="67"/>
        <v>0</v>
      </c>
      <c r="FD27">
        <f t="shared" si="67"/>
        <v>0</v>
      </c>
      <c r="FE27">
        <f t="shared" si="67"/>
        <v>0</v>
      </c>
      <c r="FF27">
        <f t="shared" si="67"/>
        <v>0</v>
      </c>
      <c r="FG27">
        <f t="shared" si="67"/>
        <v>0</v>
      </c>
      <c r="FH27">
        <f t="shared" si="67"/>
        <v>0</v>
      </c>
      <c r="FI27">
        <f t="shared" si="67"/>
        <v>0</v>
      </c>
      <c r="FJ27">
        <f t="shared" si="67"/>
        <v>0</v>
      </c>
      <c r="FK27">
        <f t="shared" si="67"/>
        <v>0</v>
      </c>
      <c r="FL27">
        <f t="shared" si="67"/>
        <v>0</v>
      </c>
      <c r="FM27">
        <f t="shared" si="67"/>
        <v>0</v>
      </c>
      <c r="FN27">
        <f t="shared" si="67"/>
        <v>0</v>
      </c>
      <c r="FO27">
        <f t="shared" si="67"/>
        <v>0</v>
      </c>
      <c r="FP27">
        <f t="shared" si="67"/>
        <v>0</v>
      </c>
      <c r="FQ27">
        <f t="shared" si="67"/>
        <v>0</v>
      </c>
      <c r="FR27">
        <f t="shared" si="67"/>
        <v>0</v>
      </c>
      <c r="FS27">
        <f t="shared" si="67"/>
        <v>0</v>
      </c>
      <c r="FT27">
        <f t="shared" si="67"/>
        <v>0</v>
      </c>
      <c r="FU27">
        <f t="shared" si="67"/>
        <v>0</v>
      </c>
      <c r="FV27">
        <f t="shared" si="67"/>
        <v>0</v>
      </c>
      <c r="FW27">
        <f t="shared" si="67"/>
        <v>0</v>
      </c>
      <c r="FX27">
        <f t="shared" si="67"/>
        <v>0</v>
      </c>
      <c r="FY27">
        <f t="shared" si="67"/>
        <v>0</v>
      </c>
      <c r="FZ27">
        <f t="shared" si="67"/>
        <v>0</v>
      </c>
      <c r="GA27">
        <f t="shared" si="14"/>
        <v>0</v>
      </c>
      <c r="GB27">
        <f t="shared" si="33"/>
        <v>0</v>
      </c>
      <c r="GC27">
        <f t="shared" si="15"/>
        <v>0</v>
      </c>
      <c r="GD27">
        <f t="shared" si="16"/>
        <v>11</v>
      </c>
      <c r="GF27">
        <f t="shared" si="34"/>
        <v>11</v>
      </c>
      <c r="GG27" t="str">
        <f t="shared" si="35"/>
        <v>U13M</v>
      </c>
      <c r="GH27">
        <f>IF(GG27&lt;&gt;"",IF(GG27&lt;&gt;"XXX",VLOOKUP(GG27,Punkte!$I$2:$J$10,2),9),9)</f>
        <v>3</v>
      </c>
      <c r="GI27">
        <f>IF(GG27&lt;&gt;"",IF(GG27&lt;&gt;"XXX",VLOOKUP(GG27,Punkte!$I$2:$K$10,3),9),9)</f>
        <v>6</v>
      </c>
      <c r="GJ27">
        <f t="shared" si="36"/>
        <v>306011</v>
      </c>
      <c r="GK27">
        <f t="shared" si="37"/>
        <v>205017</v>
      </c>
      <c r="GL27">
        <f t="shared" si="38"/>
        <v>17</v>
      </c>
      <c r="GM27">
        <f t="shared" si="39"/>
        <v>2</v>
      </c>
      <c r="GN27">
        <f t="shared" si="40"/>
        <v>2</v>
      </c>
      <c r="GO27">
        <f t="shared" si="41"/>
        <v>99</v>
      </c>
      <c r="GP27">
        <f t="shared" si="42"/>
        <v>99999</v>
      </c>
      <c r="GQ27">
        <f t="shared" si="43"/>
        <v>99999</v>
      </c>
      <c r="GR27">
        <f t="shared" si="44"/>
        <v>999</v>
      </c>
      <c r="GS27">
        <f t="shared" si="45"/>
        <v>99</v>
      </c>
      <c r="GT27">
        <f t="shared" si="46"/>
        <v>999</v>
      </c>
      <c r="GV27">
        <f>IF(GG27&lt;&gt;"",IF(GG27&lt;&gt;"XXX",VLOOKUP(GG27,Punkte!$I$2:$K$10,3),99),99)</f>
        <v>6</v>
      </c>
      <c r="GW27">
        <f t="shared" si="47"/>
        <v>6011</v>
      </c>
      <c r="GX27">
        <f t="shared" si="48"/>
        <v>5017</v>
      </c>
      <c r="GY27">
        <f t="shared" si="49"/>
        <v>17</v>
      </c>
      <c r="GZ27">
        <f t="shared" si="50"/>
        <v>5</v>
      </c>
      <c r="HA27">
        <f t="shared" si="51"/>
        <v>1</v>
      </c>
      <c r="HB27">
        <f t="shared" si="52"/>
        <v>99</v>
      </c>
      <c r="HC27">
        <f t="shared" si="53"/>
        <v>99999</v>
      </c>
      <c r="HD27">
        <f t="shared" si="54"/>
        <v>99999</v>
      </c>
      <c r="HE27">
        <f t="shared" si="55"/>
        <v>999</v>
      </c>
      <c r="HF27">
        <f t="shared" si="56"/>
        <v>99</v>
      </c>
      <c r="HG27">
        <f t="shared" si="57"/>
        <v>999</v>
      </c>
      <c r="HI27">
        <f t="shared" si="17"/>
        <v>99</v>
      </c>
      <c r="HJ27">
        <f t="shared" si="58"/>
        <v>99</v>
      </c>
      <c r="HK27">
        <f t="shared" si="59"/>
        <v>99</v>
      </c>
      <c r="HL27">
        <f t="shared" si="58"/>
        <v>99</v>
      </c>
      <c r="HM27">
        <f t="shared" si="60"/>
        <v>99</v>
      </c>
      <c r="HN27">
        <f t="shared" si="19"/>
        <v>99</v>
      </c>
      <c r="HO27">
        <f t="shared" si="61"/>
        <v>99</v>
      </c>
      <c r="HP27">
        <f t="shared" si="20"/>
        <v>99</v>
      </c>
      <c r="HQ27">
        <f t="shared" si="62"/>
        <v>99</v>
      </c>
      <c r="HR27">
        <f t="shared" si="21"/>
        <v>99</v>
      </c>
      <c r="HS27">
        <f t="shared" si="63"/>
        <v>11</v>
      </c>
      <c r="HT27">
        <f t="shared" si="22"/>
        <v>99</v>
      </c>
      <c r="HU27">
        <f t="shared" si="64"/>
        <v>99</v>
      </c>
      <c r="HV27">
        <f t="shared" si="23"/>
        <v>99</v>
      </c>
      <c r="HW27">
        <f t="shared" si="65"/>
        <v>99</v>
      </c>
      <c r="HX27">
        <f t="shared" si="24"/>
        <v>99</v>
      </c>
    </row>
    <row r="28" spans="1:232" x14ac:dyDescent="0.2">
      <c r="A28">
        <v>12</v>
      </c>
      <c r="B28" s="203" t="str">
        <f t="shared" si="0"/>
        <v>Hengl Mario, LAL</v>
      </c>
      <c r="C28" s="204">
        <f t="shared" si="25"/>
        <v>12</v>
      </c>
      <c r="D28" s="205" t="s">
        <v>2324</v>
      </c>
      <c r="E28" s="206">
        <v>12</v>
      </c>
      <c r="F28" s="207">
        <v>36.700000000000003</v>
      </c>
      <c r="G28" s="208">
        <v>27</v>
      </c>
      <c r="H28" s="209">
        <v>32</v>
      </c>
      <c r="I28" s="223" t="str">
        <f>IF(BU28=99,"",VLOOKUP(BS28,Punkte!$D$2:$G$31,BU28))</f>
        <v>U13M</v>
      </c>
      <c r="J28" s="224" t="str">
        <f t="shared" si="26"/>
        <v>J</v>
      </c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0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18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L28">
        <f t="shared" si="27"/>
        <v>12</v>
      </c>
      <c r="BN28" t="str">
        <f t="shared" si="28"/>
        <v>M401</v>
      </c>
      <c r="BO28" t="str">
        <f t="shared" si="29"/>
        <v/>
      </c>
      <c r="BP28">
        <f t="shared" si="1"/>
        <v>696</v>
      </c>
      <c r="BQ28" t="str">
        <f t="shared" si="2"/>
        <v>Hengl Mario, LAL</v>
      </c>
      <c r="BR28" s="216">
        <f t="shared" si="3"/>
        <v>36680</v>
      </c>
      <c r="BS28" s="28">
        <f>IF(ISNUMBER(BR28),YEAR(Wiegeliste!$D$4)-YEAR(BR28),"")</f>
        <v>12</v>
      </c>
      <c r="BT28" s="28" t="str">
        <f t="shared" si="4"/>
        <v>M</v>
      </c>
      <c r="BU28" s="28">
        <f t="shared" si="30"/>
        <v>3</v>
      </c>
      <c r="BV28">
        <f t="shared" si="31"/>
        <v>1</v>
      </c>
      <c r="BW28">
        <f t="shared" si="5"/>
        <v>1</v>
      </c>
      <c r="BY28">
        <f t="shared" si="6"/>
        <v>12</v>
      </c>
      <c r="BZ28">
        <f t="shared" si="7"/>
        <v>696</v>
      </c>
      <c r="CA28">
        <f t="shared" si="8"/>
        <v>0</v>
      </c>
      <c r="CB28">
        <f t="shared" si="8"/>
        <v>0</v>
      </c>
      <c r="CC28">
        <f t="shared" si="8"/>
        <v>0</v>
      </c>
      <c r="CD28">
        <f t="shared" si="8"/>
        <v>0</v>
      </c>
      <c r="CE28">
        <f t="shared" si="8"/>
        <v>0</v>
      </c>
      <c r="CF28">
        <f t="shared" si="8"/>
        <v>0</v>
      </c>
      <c r="CG28">
        <f t="shared" si="8"/>
        <v>0</v>
      </c>
      <c r="CH28">
        <f t="shared" si="8"/>
        <v>0</v>
      </c>
      <c r="CI28">
        <f t="shared" si="8"/>
        <v>0</v>
      </c>
      <c r="CJ28">
        <f t="shared" si="8"/>
        <v>0</v>
      </c>
      <c r="CK28">
        <f t="shared" si="8"/>
        <v>0</v>
      </c>
      <c r="CL28">
        <f t="shared" si="8"/>
        <v>0</v>
      </c>
      <c r="CM28">
        <f t="shared" si="8"/>
        <v>0</v>
      </c>
      <c r="CN28">
        <f t="shared" si="8"/>
        <v>0</v>
      </c>
      <c r="CO28">
        <f t="shared" si="8"/>
        <v>0</v>
      </c>
      <c r="CP28">
        <f t="shared" si="8"/>
        <v>0</v>
      </c>
      <c r="CQ28">
        <f t="shared" si="9"/>
        <v>0</v>
      </c>
      <c r="CR28">
        <f t="shared" si="9"/>
        <v>0</v>
      </c>
      <c r="CS28">
        <f t="shared" si="9"/>
        <v>0</v>
      </c>
      <c r="CT28">
        <f t="shared" si="9"/>
        <v>0</v>
      </c>
      <c r="CU28">
        <f t="shared" si="9"/>
        <v>0</v>
      </c>
      <c r="CV28">
        <f t="shared" si="9"/>
        <v>0</v>
      </c>
      <c r="CW28">
        <f t="shared" si="9"/>
        <v>0</v>
      </c>
      <c r="CX28">
        <f t="shared" si="9"/>
        <v>0</v>
      </c>
      <c r="CY28">
        <f t="shared" si="66"/>
        <v>0</v>
      </c>
      <c r="CZ28">
        <f t="shared" si="66"/>
        <v>0</v>
      </c>
      <c r="DA28">
        <f t="shared" si="66"/>
        <v>0</v>
      </c>
      <c r="DB28">
        <f t="shared" si="66"/>
        <v>0</v>
      </c>
      <c r="DC28">
        <f t="shared" si="66"/>
        <v>0</v>
      </c>
      <c r="DD28">
        <f t="shared" si="66"/>
        <v>0</v>
      </c>
      <c r="DE28">
        <f t="shared" si="66"/>
        <v>0</v>
      </c>
      <c r="DF28">
        <f t="shared" si="66"/>
        <v>0</v>
      </c>
      <c r="DG28">
        <f t="shared" si="66"/>
        <v>0</v>
      </c>
      <c r="DH28">
        <f t="shared" si="66"/>
        <v>0</v>
      </c>
      <c r="DI28">
        <f t="shared" si="66"/>
        <v>0</v>
      </c>
      <c r="DJ28">
        <f t="shared" si="66"/>
        <v>0</v>
      </c>
      <c r="DK28">
        <f t="shared" si="66"/>
        <v>0</v>
      </c>
      <c r="DL28">
        <f t="shared" si="66"/>
        <v>0</v>
      </c>
      <c r="DM28">
        <f t="shared" si="66"/>
        <v>0</v>
      </c>
      <c r="DN28">
        <f t="shared" si="66"/>
        <v>0</v>
      </c>
      <c r="DO28">
        <f t="shared" si="66"/>
        <v>0</v>
      </c>
      <c r="DP28">
        <f t="shared" si="66"/>
        <v>0</v>
      </c>
      <c r="DQ28">
        <f t="shared" si="66"/>
        <v>0</v>
      </c>
      <c r="DR28">
        <f t="shared" si="66"/>
        <v>0</v>
      </c>
      <c r="DS28">
        <f t="shared" si="66"/>
        <v>0</v>
      </c>
      <c r="DT28">
        <f t="shared" si="66"/>
        <v>0</v>
      </c>
      <c r="DU28">
        <f t="shared" si="66"/>
        <v>0</v>
      </c>
      <c r="DV28">
        <f t="shared" si="66"/>
        <v>0</v>
      </c>
      <c r="DW28">
        <f t="shared" si="66"/>
        <v>0</v>
      </c>
      <c r="DX28">
        <f t="shared" si="9"/>
        <v>0</v>
      </c>
      <c r="DY28">
        <f t="shared" si="32"/>
        <v>0</v>
      </c>
      <c r="DZ28">
        <f t="shared" si="10"/>
        <v>0</v>
      </c>
      <c r="EB28">
        <f t="shared" si="11"/>
        <v>12</v>
      </c>
      <c r="EC28">
        <f t="shared" si="12"/>
        <v>12</v>
      </c>
      <c r="ED28">
        <f t="shared" si="13"/>
        <v>0</v>
      </c>
      <c r="EE28">
        <f t="shared" si="13"/>
        <v>0</v>
      </c>
      <c r="EF28">
        <f t="shared" si="13"/>
        <v>0</v>
      </c>
      <c r="EG28">
        <f t="shared" si="13"/>
        <v>0</v>
      </c>
      <c r="EH28">
        <f t="shared" si="13"/>
        <v>0</v>
      </c>
      <c r="EI28">
        <f t="shared" si="13"/>
        <v>0</v>
      </c>
      <c r="EJ28">
        <f t="shared" si="13"/>
        <v>0</v>
      </c>
      <c r="EK28">
        <f t="shared" si="13"/>
        <v>0</v>
      </c>
      <c r="EL28">
        <f t="shared" si="13"/>
        <v>0</v>
      </c>
      <c r="EM28">
        <f t="shared" si="13"/>
        <v>0</v>
      </c>
      <c r="EN28">
        <f t="shared" si="13"/>
        <v>0</v>
      </c>
      <c r="EO28">
        <f t="shared" si="13"/>
        <v>0</v>
      </c>
      <c r="EP28">
        <f t="shared" si="13"/>
        <v>0</v>
      </c>
      <c r="EQ28">
        <f t="shared" si="13"/>
        <v>0</v>
      </c>
      <c r="ER28">
        <f t="shared" si="13"/>
        <v>0</v>
      </c>
      <c r="ES28">
        <f t="shared" si="13"/>
        <v>0</v>
      </c>
      <c r="ET28">
        <f t="shared" si="14"/>
        <v>0</v>
      </c>
      <c r="EU28">
        <f t="shared" si="14"/>
        <v>0</v>
      </c>
      <c r="EV28">
        <f t="shared" si="14"/>
        <v>0</v>
      </c>
      <c r="EW28">
        <f t="shared" si="14"/>
        <v>0</v>
      </c>
      <c r="EX28">
        <f t="shared" si="14"/>
        <v>0</v>
      </c>
      <c r="EY28">
        <f t="shared" si="14"/>
        <v>0</v>
      </c>
      <c r="EZ28">
        <f t="shared" si="14"/>
        <v>0</v>
      </c>
      <c r="FA28">
        <f t="shared" si="14"/>
        <v>0</v>
      </c>
      <c r="FB28">
        <f t="shared" si="67"/>
        <v>0</v>
      </c>
      <c r="FC28">
        <f t="shared" si="67"/>
        <v>0</v>
      </c>
      <c r="FD28">
        <f t="shared" si="67"/>
        <v>0</v>
      </c>
      <c r="FE28">
        <f t="shared" si="67"/>
        <v>0</v>
      </c>
      <c r="FF28">
        <f t="shared" si="67"/>
        <v>0</v>
      </c>
      <c r="FG28">
        <f t="shared" si="67"/>
        <v>0</v>
      </c>
      <c r="FH28">
        <f t="shared" si="67"/>
        <v>0</v>
      </c>
      <c r="FI28">
        <f t="shared" si="67"/>
        <v>0</v>
      </c>
      <c r="FJ28">
        <f t="shared" si="67"/>
        <v>0</v>
      </c>
      <c r="FK28">
        <f t="shared" si="67"/>
        <v>0</v>
      </c>
      <c r="FL28">
        <f t="shared" si="67"/>
        <v>0</v>
      </c>
      <c r="FM28">
        <f t="shared" si="67"/>
        <v>0</v>
      </c>
      <c r="FN28">
        <f t="shared" si="67"/>
        <v>0</v>
      </c>
      <c r="FO28">
        <f t="shared" si="67"/>
        <v>0</v>
      </c>
      <c r="FP28">
        <f t="shared" si="67"/>
        <v>0</v>
      </c>
      <c r="FQ28">
        <f t="shared" si="67"/>
        <v>0</v>
      </c>
      <c r="FR28">
        <f t="shared" si="67"/>
        <v>0</v>
      </c>
      <c r="FS28">
        <f t="shared" si="67"/>
        <v>0</v>
      </c>
      <c r="FT28">
        <f t="shared" si="67"/>
        <v>0</v>
      </c>
      <c r="FU28">
        <f t="shared" si="67"/>
        <v>0</v>
      </c>
      <c r="FV28">
        <f t="shared" si="67"/>
        <v>0</v>
      </c>
      <c r="FW28">
        <f t="shared" si="67"/>
        <v>0</v>
      </c>
      <c r="FX28">
        <f t="shared" si="67"/>
        <v>0</v>
      </c>
      <c r="FY28">
        <f t="shared" si="67"/>
        <v>0</v>
      </c>
      <c r="FZ28">
        <f t="shared" si="67"/>
        <v>0</v>
      </c>
      <c r="GA28">
        <f t="shared" si="14"/>
        <v>0</v>
      </c>
      <c r="GB28">
        <f t="shared" si="33"/>
        <v>0</v>
      </c>
      <c r="GC28">
        <f t="shared" si="15"/>
        <v>0</v>
      </c>
      <c r="GD28">
        <f t="shared" si="16"/>
        <v>12</v>
      </c>
      <c r="GF28">
        <f t="shared" si="34"/>
        <v>12</v>
      </c>
      <c r="GG28" t="str">
        <f t="shared" si="35"/>
        <v>U13M</v>
      </c>
      <c r="GH28">
        <f>IF(GG28&lt;&gt;"",IF(GG28&lt;&gt;"XXX",VLOOKUP(GG28,Punkte!$I$2:$J$10,2),9),9)</f>
        <v>3</v>
      </c>
      <c r="GI28">
        <f>IF(GG28&lt;&gt;"",IF(GG28&lt;&gt;"XXX",VLOOKUP(GG28,Punkte!$I$2:$K$10,3),9),9)</f>
        <v>6</v>
      </c>
      <c r="GJ28">
        <f t="shared" si="36"/>
        <v>306012</v>
      </c>
      <c r="GK28">
        <f t="shared" si="37"/>
        <v>205019</v>
      </c>
      <c r="GL28">
        <f t="shared" si="38"/>
        <v>19</v>
      </c>
      <c r="GM28">
        <f t="shared" si="39"/>
        <v>2</v>
      </c>
      <c r="GN28">
        <f t="shared" si="40"/>
        <v>3</v>
      </c>
      <c r="GO28">
        <f t="shared" si="41"/>
        <v>99</v>
      </c>
      <c r="GP28">
        <f t="shared" si="42"/>
        <v>99999</v>
      </c>
      <c r="GQ28">
        <f t="shared" si="43"/>
        <v>99999</v>
      </c>
      <c r="GR28">
        <f t="shared" si="44"/>
        <v>999</v>
      </c>
      <c r="GS28">
        <f t="shared" si="45"/>
        <v>99</v>
      </c>
      <c r="GT28">
        <f t="shared" si="46"/>
        <v>999</v>
      </c>
      <c r="GV28">
        <f>IF(GG28&lt;&gt;"",IF(GG28&lt;&gt;"XXX",VLOOKUP(GG28,Punkte!$I$2:$K$10,3),99),99)</f>
        <v>6</v>
      </c>
      <c r="GW28">
        <f t="shared" si="47"/>
        <v>6012</v>
      </c>
      <c r="GX28">
        <f t="shared" si="48"/>
        <v>5019</v>
      </c>
      <c r="GY28">
        <f t="shared" si="49"/>
        <v>19</v>
      </c>
      <c r="GZ28">
        <f t="shared" si="50"/>
        <v>5</v>
      </c>
      <c r="HA28">
        <f t="shared" si="51"/>
        <v>2</v>
      </c>
      <c r="HB28">
        <f t="shared" si="52"/>
        <v>99</v>
      </c>
      <c r="HC28">
        <f t="shared" si="53"/>
        <v>99999</v>
      </c>
      <c r="HD28">
        <f t="shared" si="54"/>
        <v>99999</v>
      </c>
      <c r="HE28">
        <f t="shared" si="55"/>
        <v>999</v>
      </c>
      <c r="HF28">
        <f t="shared" si="56"/>
        <v>99</v>
      </c>
      <c r="HG28">
        <f t="shared" si="57"/>
        <v>999</v>
      </c>
      <c r="HI28">
        <f t="shared" si="17"/>
        <v>99</v>
      </c>
      <c r="HJ28">
        <f t="shared" si="58"/>
        <v>99</v>
      </c>
      <c r="HK28">
        <f t="shared" si="59"/>
        <v>99</v>
      </c>
      <c r="HL28">
        <f t="shared" si="58"/>
        <v>99</v>
      </c>
      <c r="HM28">
        <f t="shared" si="60"/>
        <v>99</v>
      </c>
      <c r="HN28">
        <f t="shared" si="19"/>
        <v>99</v>
      </c>
      <c r="HO28">
        <f t="shared" si="61"/>
        <v>99</v>
      </c>
      <c r="HP28">
        <f t="shared" si="20"/>
        <v>99</v>
      </c>
      <c r="HQ28">
        <f t="shared" si="62"/>
        <v>99</v>
      </c>
      <c r="HR28">
        <f t="shared" si="21"/>
        <v>99</v>
      </c>
      <c r="HS28">
        <f t="shared" si="63"/>
        <v>12</v>
      </c>
      <c r="HT28">
        <f t="shared" si="22"/>
        <v>99</v>
      </c>
      <c r="HU28">
        <f t="shared" si="64"/>
        <v>99</v>
      </c>
      <c r="HV28">
        <f t="shared" si="23"/>
        <v>99</v>
      </c>
      <c r="HW28">
        <f t="shared" si="65"/>
        <v>99</v>
      </c>
      <c r="HX28">
        <f t="shared" si="24"/>
        <v>99</v>
      </c>
    </row>
    <row r="29" spans="1:232" x14ac:dyDescent="0.2">
      <c r="A29">
        <v>13</v>
      </c>
      <c r="B29" s="203" t="str">
        <f t="shared" si="0"/>
        <v>Moldaschl Maximilian, LAL</v>
      </c>
      <c r="C29" s="204">
        <f t="shared" si="25"/>
        <v>12</v>
      </c>
      <c r="D29" s="205" t="s">
        <v>1941</v>
      </c>
      <c r="E29" s="206">
        <v>13</v>
      </c>
      <c r="F29" s="207">
        <v>53.9</v>
      </c>
      <c r="G29" s="208">
        <v>25</v>
      </c>
      <c r="H29" s="209">
        <v>30</v>
      </c>
      <c r="I29" s="223" t="str">
        <f>IF(BU29=99,"",VLOOKUP(BS29,Punkte!$D$2:$G$31,BU29))</f>
        <v>U13M</v>
      </c>
      <c r="J29" s="224" t="str">
        <f t="shared" si="26"/>
        <v>J</v>
      </c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0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18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L29">
        <f t="shared" si="27"/>
        <v>13</v>
      </c>
      <c r="BN29" t="str">
        <f>IF(UPPER(LEFT(TEXT(D29,"####"),1))="W",D29,IF(UPPER(LEFT(TEXT(D29,"####"),1))="M",D29,IF(UPPER(LEFT(TEXT(D29,"####"),1))="X",D29,"")))</f>
        <v>X279</v>
      </c>
      <c r="BO29" t="str">
        <f>IF(D29&gt;0,IF(BN29="",D29,""),"")</f>
        <v/>
      </c>
      <c r="BP29">
        <f t="shared" si="1"/>
        <v>978</v>
      </c>
      <c r="BQ29" t="str">
        <f t="shared" si="2"/>
        <v>Moldaschl Maximilian, LAL</v>
      </c>
      <c r="BR29" s="216">
        <f t="shared" si="3"/>
        <v>36782</v>
      </c>
      <c r="BS29" s="28">
        <f>IF(ISNUMBER(BR29),YEAR(Wiegeliste!$D$4)-YEAR(BR29),"")</f>
        <v>12</v>
      </c>
      <c r="BT29" s="28" t="str">
        <f t="shared" si="4"/>
        <v>M</v>
      </c>
      <c r="BU29" s="28">
        <f t="shared" si="30"/>
        <v>3</v>
      </c>
      <c r="BV29">
        <f t="shared" si="31"/>
        <v>1</v>
      </c>
      <c r="BW29">
        <f t="shared" si="5"/>
        <v>1</v>
      </c>
      <c r="BY29">
        <f t="shared" si="6"/>
        <v>13</v>
      </c>
      <c r="BZ29">
        <f t="shared" si="7"/>
        <v>978</v>
      </c>
      <c r="CA29">
        <f t="shared" si="8"/>
        <v>0</v>
      </c>
      <c r="CB29">
        <f t="shared" si="8"/>
        <v>0</v>
      </c>
      <c r="CC29">
        <f t="shared" si="8"/>
        <v>0</v>
      </c>
      <c r="CD29">
        <f t="shared" si="8"/>
        <v>0</v>
      </c>
      <c r="CE29">
        <f t="shared" si="8"/>
        <v>0</v>
      </c>
      <c r="CF29">
        <f t="shared" si="8"/>
        <v>0</v>
      </c>
      <c r="CG29">
        <f t="shared" si="8"/>
        <v>0</v>
      </c>
      <c r="CH29">
        <f t="shared" si="8"/>
        <v>0</v>
      </c>
      <c r="CI29">
        <f t="shared" si="8"/>
        <v>0</v>
      </c>
      <c r="CJ29">
        <f t="shared" si="8"/>
        <v>0</v>
      </c>
      <c r="CK29">
        <f t="shared" si="8"/>
        <v>0</v>
      </c>
      <c r="CL29">
        <f t="shared" si="8"/>
        <v>0</v>
      </c>
      <c r="CM29">
        <f t="shared" si="8"/>
        <v>0</v>
      </c>
      <c r="CN29">
        <f t="shared" si="8"/>
        <v>0</v>
      </c>
      <c r="CO29">
        <f t="shared" si="8"/>
        <v>0</v>
      </c>
      <c r="CP29">
        <f t="shared" si="8"/>
        <v>0</v>
      </c>
      <c r="CQ29">
        <f t="shared" si="9"/>
        <v>0</v>
      </c>
      <c r="CR29">
        <f t="shared" si="9"/>
        <v>0</v>
      </c>
      <c r="CS29">
        <f t="shared" si="9"/>
        <v>0</v>
      </c>
      <c r="CT29">
        <f t="shared" si="9"/>
        <v>0</v>
      </c>
      <c r="CU29">
        <f t="shared" si="9"/>
        <v>0</v>
      </c>
      <c r="CV29">
        <f t="shared" si="9"/>
        <v>0</v>
      </c>
      <c r="CW29">
        <f t="shared" si="9"/>
        <v>0</v>
      </c>
      <c r="CX29">
        <f t="shared" si="9"/>
        <v>0</v>
      </c>
      <c r="CY29">
        <f t="shared" si="66"/>
        <v>0</v>
      </c>
      <c r="CZ29">
        <f t="shared" si="66"/>
        <v>0</v>
      </c>
      <c r="DA29">
        <f t="shared" si="66"/>
        <v>0</v>
      </c>
      <c r="DB29">
        <f t="shared" si="66"/>
        <v>0</v>
      </c>
      <c r="DC29">
        <f t="shared" si="66"/>
        <v>0</v>
      </c>
      <c r="DD29">
        <f t="shared" si="66"/>
        <v>0</v>
      </c>
      <c r="DE29">
        <f t="shared" si="66"/>
        <v>0</v>
      </c>
      <c r="DF29">
        <f t="shared" si="66"/>
        <v>0</v>
      </c>
      <c r="DG29">
        <f t="shared" si="66"/>
        <v>0</v>
      </c>
      <c r="DH29">
        <f t="shared" si="66"/>
        <v>0</v>
      </c>
      <c r="DI29">
        <f t="shared" si="66"/>
        <v>0</v>
      </c>
      <c r="DJ29">
        <f t="shared" si="66"/>
        <v>0</v>
      </c>
      <c r="DK29">
        <f t="shared" si="66"/>
        <v>0</v>
      </c>
      <c r="DL29">
        <f t="shared" si="66"/>
        <v>0</v>
      </c>
      <c r="DM29">
        <f t="shared" si="66"/>
        <v>0</v>
      </c>
      <c r="DN29">
        <f t="shared" si="66"/>
        <v>0</v>
      </c>
      <c r="DO29">
        <f t="shared" si="66"/>
        <v>0</v>
      </c>
      <c r="DP29">
        <f t="shared" si="66"/>
        <v>0</v>
      </c>
      <c r="DQ29">
        <f t="shared" si="66"/>
        <v>0</v>
      </c>
      <c r="DR29">
        <f t="shared" si="66"/>
        <v>0</v>
      </c>
      <c r="DS29">
        <f t="shared" si="66"/>
        <v>0</v>
      </c>
      <c r="DT29">
        <f t="shared" si="66"/>
        <v>0</v>
      </c>
      <c r="DU29">
        <f t="shared" si="66"/>
        <v>0</v>
      </c>
      <c r="DV29">
        <f t="shared" si="66"/>
        <v>0</v>
      </c>
      <c r="DW29">
        <f t="shared" si="66"/>
        <v>0</v>
      </c>
      <c r="DX29">
        <f t="shared" si="9"/>
        <v>0</v>
      </c>
      <c r="DY29">
        <f t="shared" si="32"/>
        <v>0</v>
      </c>
      <c r="DZ29">
        <f t="shared" si="10"/>
        <v>0</v>
      </c>
      <c r="EB29">
        <f t="shared" si="11"/>
        <v>13</v>
      </c>
      <c r="EC29">
        <f t="shared" si="12"/>
        <v>13</v>
      </c>
      <c r="ED29">
        <f t="shared" si="13"/>
        <v>0</v>
      </c>
      <c r="EE29">
        <f t="shared" si="13"/>
        <v>0</v>
      </c>
      <c r="EF29">
        <f t="shared" si="13"/>
        <v>0</v>
      </c>
      <c r="EG29">
        <f t="shared" si="13"/>
        <v>0</v>
      </c>
      <c r="EH29">
        <f t="shared" si="13"/>
        <v>0</v>
      </c>
      <c r="EI29">
        <f t="shared" si="13"/>
        <v>0</v>
      </c>
      <c r="EJ29">
        <f t="shared" si="13"/>
        <v>0</v>
      </c>
      <c r="EK29">
        <f t="shared" si="13"/>
        <v>0</v>
      </c>
      <c r="EL29">
        <f t="shared" si="13"/>
        <v>0</v>
      </c>
      <c r="EM29">
        <f t="shared" si="13"/>
        <v>0</v>
      </c>
      <c r="EN29">
        <f t="shared" si="13"/>
        <v>0</v>
      </c>
      <c r="EO29">
        <f t="shared" si="13"/>
        <v>0</v>
      </c>
      <c r="EP29">
        <f t="shared" si="13"/>
        <v>0</v>
      </c>
      <c r="EQ29">
        <f t="shared" si="13"/>
        <v>0</v>
      </c>
      <c r="ER29">
        <f t="shared" si="13"/>
        <v>0</v>
      </c>
      <c r="ES29">
        <f t="shared" si="13"/>
        <v>0</v>
      </c>
      <c r="ET29">
        <f t="shared" si="14"/>
        <v>0</v>
      </c>
      <c r="EU29">
        <f t="shared" si="14"/>
        <v>0</v>
      </c>
      <c r="EV29">
        <f t="shared" si="14"/>
        <v>0</v>
      </c>
      <c r="EW29">
        <f t="shared" si="14"/>
        <v>0</v>
      </c>
      <c r="EX29">
        <f t="shared" si="14"/>
        <v>0</v>
      </c>
      <c r="EY29">
        <f t="shared" si="14"/>
        <v>0</v>
      </c>
      <c r="EZ29">
        <f t="shared" si="14"/>
        <v>0</v>
      </c>
      <c r="FA29">
        <f t="shared" si="14"/>
        <v>0</v>
      </c>
      <c r="FB29">
        <f t="shared" si="67"/>
        <v>0</v>
      </c>
      <c r="FC29">
        <f t="shared" si="67"/>
        <v>0</v>
      </c>
      <c r="FD29">
        <f t="shared" si="67"/>
        <v>0</v>
      </c>
      <c r="FE29">
        <f t="shared" si="67"/>
        <v>0</v>
      </c>
      <c r="FF29">
        <f t="shared" si="67"/>
        <v>0</v>
      </c>
      <c r="FG29">
        <f t="shared" si="67"/>
        <v>0</v>
      </c>
      <c r="FH29">
        <f t="shared" si="67"/>
        <v>0</v>
      </c>
      <c r="FI29">
        <f t="shared" si="67"/>
        <v>0</v>
      </c>
      <c r="FJ29">
        <f t="shared" si="67"/>
        <v>0</v>
      </c>
      <c r="FK29">
        <f t="shared" si="67"/>
        <v>0</v>
      </c>
      <c r="FL29">
        <f t="shared" si="67"/>
        <v>0</v>
      </c>
      <c r="FM29">
        <f t="shared" si="67"/>
        <v>0</v>
      </c>
      <c r="FN29">
        <f t="shared" si="67"/>
        <v>0</v>
      </c>
      <c r="FO29">
        <f t="shared" si="67"/>
        <v>0</v>
      </c>
      <c r="FP29">
        <f t="shared" si="67"/>
        <v>0</v>
      </c>
      <c r="FQ29">
        <f t="shared" si="67"/>
        <v>0</v>
      </c>
      <c r="FR29">
        <f t="shared" si="67"/>
        <v>0</v>
      </c>
      <c r="FS29">
        <f t="shared" si="67"/>
        <v>0</v>
      </c>
      <c r="FT29">
        <f t="shared" si="67"/>
        <v>0</v>
      </c>
      <c r="FU29">
        <f t="shared" si="67"/>
        <v>0</v>
      </c>
      <c r="FV29">
        <f t="shared" si="67"/>
        <v>0</v>
      </c>
      <c r="FW29">
        <f t="shared" si="67"/>
        <v>0</v>
      </c>
      <c r="FX29">
        <f t="shared" si="67"/>
        <v>0</v>
      </c>
      <c r="FY29">
        <f t="shared" si="67"/>
        <v>0</v>
      </c>
      <c r="FZ29">
        <f t="shared" si="67"/>
        <v>0</v>
      </c>
      <c r="GA29">
        <f t="shared" si="14"/>
        <v>0</v>
      </c>
      <c r="GB29">
        <f t="shared" si="33"/>
        <v>0</v>
      </c>
      <c r="GC29">
        <f t="shared" si="15"/>
        <v>0</v>
      </c>
      <c r="GD29">
        <f t="shared" si="16"/>
        <v>13</v>
      </c>
      <c r="GF29">
        <f t="shared" si="34"/>
        <v>13</v>
      </c>
      <c r="GG29" t="str">
        <f t="shared" si="35"/>
        <v>U13M</v>
      </c>
      <c r="GH29">
        <f>IF(GG29&lt;&gt;"",IF(GG29&lt;&gt;"XXX",VLOOKUP(GG29,Punkte!$I$2:$J$10,2),9),9)</f>
        <v>3</v>
      </c>
      <c r="GI29">
        <f>IF(GG29&lt;&gt;"",IF(GG29&lt;&gt;"XXX",VLOOKUP(GG29,Punkte!$I$2:$K$10,3),9),9)</f>
        <v>6</v>
      </c>
      <c r="GJ29">
        <f t="shared" si="36"/>
        <v>306013</v>
      </c>
      <c r="GK29">
        <f t="shared" si="37"/>
        <v>205020</v>
      </c>
      <c r="GL29">
        <f t="shared" si="38"/>
        <v>20</v>
      </c>
      <c r="GM29">
        <f t="shared" si="39"/>
        <v>2</v>
      </c>
      <c r="GN29">
        <f t="shared" si="40"/>
        <v>4</v>
      </c>
      <c r="GO29">
        <f t="shared" si="41"/>
        <v>99</v>
      </c>
      <c r="GP29">
        <f t="shared" si="42"/>
        <v>99999</v>
      </c>
      <c r="GQ29">
        <f t="shared" si="43"/>
        <v>99999</v>
      </c>
      <c r="GR29">
        <f t="shared" si="44"/>
        <v>999</v>
      </c>
      <c r="GS29">
        <f t="shared" si="45"/>
        <v>99</v>
      </c>
      <c r="GT29">
        <f t="shared" si="46"/>
        <v>999</v>
      </c>
      <c r="GV29">
        <f>IF(GG29&lt;&gt;"",IF(GG29&lt;&gt;"XXX",VLOOKUP(GG29,Punkte!$I$2:$K$10,3),99),99)</f>
        <v>6</v>
      </c>
      <c r="GW29">
        <f t="shared" si="47"/>
        <v>6013</v>
      </c>
      <c r="GX29">
        <f t="shared" si="48"/>
        <v>5020</v>
      </c>
      <c r="GY29">
        <f t="shared" si="49"/>
        <v>20</v>
      </c>
      <c r="GZ29">
        <f t="shared" si="50"/>
        <v>5</v>
      </c>
      <c r="HA29">
        <f t="shared" si="51"/>
        <v>3</v>
      </c>
      <c r="HB29">
        <f t="shared" si="52"/>
        <v>99</v>
      </c>
      <c r="HC29">
        <f t="shared" si="53"/>
        <v>99999</v>
      </c>
      <c r="HD29">
        <f t="shared" si="54"/>
        <v>99999</v>
      </c>
      <c r="HE29">
        <f t="shared" si="55"/>
        <v>999</v>
      </c>
      <c r="HF29">
        <f t="shared" si="56"/>
        <v>99</v>
      </c>
      <c r="HG29">
        <f t="shared" si="57"/>
        <v>999</v>
      </c>
      <c r="HI29">
        <f t="shared" si="17"/>
        <v>99</v>
      </c>
      <c r="HJ29">
        <f t="shared" si="58"/>
        <v>99</v>
      </c>
      <c r="HK29">
        <f t="shared" si="59"/>
        <v>99</v>
      </c>
      <c r="HL29">
        <f t="shared" si="58"/>
        <v>99</v>
      </c>
      <c r="HM29">
        <f t="shared" si="60"/>
        <v>99</v>
      </c>
      <c r="HN29">
        <f t="shared" si="19"/>
        <v>99</v>
      </c>
      <c r="HO29">
        <f t="shared" si="61"/>
        <v>99</v>
      </c>
      <c r="HP29">
        <f t="shared" si="20"/>
        <v>99</v>
      </c>
      <c r="HQ29">
        <f t="shared" si="62"/>
        <v>99</v>
      </c>
      <c r="HR29">
        <f t="shared" si="21"/>
        <v>99</v>
      </c>
      <c r="HS29">
        <f t="shared" si="63"/>
        <v>13</v>
      </c>
      <c r="HT29">
        <f t="shared" si="22"/>
        <v>99</v>
      </c>
      <c r="HU29">
        <f t="shared" si="64"/>
        <v>99</v>
      </c>
      <c r="HV29">
        <f t="shared" si="23"/>
        <v>99</v>
      </c>
      <c r="HW29">
        <f t="shared" si="65"/>
        <v>99</v>
      </c>
      <c r="HX29">
        <f t="shared" si="24"/>
        <v>99</v>
      </c>
    </row>
    <row r="30" spans="1:232" x14ac:dyDescent="0.2">
      <c r="A30">
        <v>14</v>
      </c>
      <c r="B30" s="203" t="str">
        <f t="shared" si="0"/>
        <v>Babici David Stefan, LAL</v>
      </c>
      <c r="C30" s="204">
        <f t="shared" si="25"/>
        <v>11</v>
      </c>
      <c r="D30" s="205" t="s">
        <v>1942</v>
      </c>
      <c r="E30" s="206">
        <v>14</v>
      </c>
      <c r="F30" s="207">
        <v>29</v>
      </c>
      <c r="G30" s="208">
        <v>10</v>
      </c>
      <c r="H30" s="209">
        <v>13</v>
      </c>
      <c r="I30" s="223" t="str">
        <f>IF(BU30=99,"",VLOOKUP(BS30,Punkte!$D$2:$G$31,BU30))</f>
        <v>U11M</v>
      </c>
      <c r="J30" s="224" t="str">
        <f t="shared" si="26"/>
        <v>J</v>
      </c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0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18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L30">
        <f t="shared" si="27"/>
        <v>14</v>
      </c>
      <c r="BN30" t="str">
        <f t="shared" si="28"/>
        <v>X280</v>
      </c>
      <c r="BO30" t="str">
        <f t="shared" si="29"/>
        <v/>
      </c>
      <c r="BP30">
        <f t="shared" si="1"/>
        <v>979</v>
      </c>
      <c r="BQ30" t="str">
        <f t="shared" si="2"/>
        <v>Babici David Stefan, LAL</v>
      </c>
      <c r="BR30" s="216">
        <f t="shared" si="3"/>
        <v>37085</v>
      </c>
      <c r="BS30" s="28">
        <f>IF(ISNUMBER(BR30),YEAR(Wiegeliste!$D$4)-YEAR(BR30),"")</f>
        <v>11</v>
      </c>
      <c r="BT30" s="28" t="str">
        <f t="shared" si="4"/>
        <v>M</v>
      </c>
      <c r="BU30" s="28">
        <f t="shared" si="30"/>
        <v>3</v>
      </c>
      <c r="BV30">
        <f t="shared" si="31"/>
        <v>1</v>
      </c>
      <c r="BW30">
        <f t="shared" si="5"/>
        <v>1</v>
      </c>
      <c r="BY30">
        <f t="shared" si="6"/>
        <v>14</v>
      </c>
      <c r="BZ30">
        <f t="shared" si="7"/>
        <v>979</v>
      </c>
      <c r="CA30">
        <f t="shared" si="8"/>
        <v>0</v>
      </c>
      <c r="CB30">
        <f t="shared" si="8"/>
        <v>0</v>
      </c>
      <c r="CC30">
        <f t="shared" si="8"/>
        <v>0</v>
      </c>
      <c r="CD30">
        <f t="shared" si="8"/>
        <v>0</v>
      </c>
      <c r="CE30">
        <f t="shared" si="8"/>
        <v>0</v>
      </c>
      <c r="CF30">
        <f t="shared" si="8"/>
        <v>0</v>
      </c>
      <c r="CG30">
        <f t="shared" si="8"/>
        <v>0</v>
      </c>
      <c r="CH30">
        <f t="shared" si="8"/>
        <v>0</v>
      </c>
      <c r="CI30">
        <f t="shared" si="8"/>
        <v>0</v>
      </c>
      <c r="CJ30">
        <f t="shared" si="8"/>
        <v>0</v>
      </c>
      <c r="CK30">
        <f t="shared" si="8"/>
        <v>0</v>
      </c>
      <c r="CL30">
        <f t="shared" si="8"/>
        <v>0</v>
      </c>
      <c r="CM30">
        <f t="shared" si="8"/>
        <v>0</v>
      </c>
      <c r="CN30">
        <f t="shared" si="8"/>
        <v>0</v>
      </c>
      <c r="CO30">
        <f t="shared" si="8"/>
        <v>0</v>
      </c>
      <c r="CP30">
        <f t="shared" si="8"/>
        <v>0</v>
      </c>
      <c r="CQ30">
        <f t="shared" si="9"/>
        <v>0</v>
      </c>
      <c r="CR30">
        <f t="shared" si="9"/>
        <v>0</v>
      </c>
      <c r="CS30">
        <f t="shared" si="9"/>
        <v>0</v>
      </c>
      <c r="CT30">
        <f t="shared" si="9"/>
        <v>0</v>
      </c>
      <c r="CU30">
        <f t="shared" si="9"/>
        <v>0</v>
      </c>
      <c r="CV30">
        <f t="shared" si="9"/>
        <v>0</v>
      </c>
      <c r="CW30">
        <f t="shared" si="9"/>
        <v>0</v>
      </c>
      <c r="CX30">
        <f t="shared" si="9"/>
        <v>0</v>
      </c>
      <c r="CY30">
        <f t="shared" si="66"/>
        <v>0</v>
      </c>
      <c r="CZ30">
        <f t="shared" si="66"/>
        <v>0</v>
      </c>
      <c r="DA30">
        <f t="shared" si="66"/>
        <v>0</v>
      </c>
      <c r="DB30">
        <f t="shared" si="66"/>
        <v>0</v>
      </c>
      <c r="DC30">
        <f t="shared" si="66"/>
        <v>0</v>
      </c>
      <c r="DD30">
        <f t="shared" si="66"/>
        <v>0</v>
      </c>
      <c r="DE30">
        <f t="shared" si="66"/>
        <v>0</v>
      </c>
      <c r="DF30">
        <f t="shared" si="66"/>
        <v>0</v>
      </c>
      <c r="DG30">
        <f t="shared" si="66"/>
        <v>0</v>
      </c>
      <c r="DH30">
        <f t="shared" si="66"/>
        <v>0</v>
      </c>
      <c r="DI30">
        <f t="shared" si="66"/>
        <v>0</v>
      </c>
      <c r="DJ30">
        <f t="shared" si="66"/>
        <v>0</v>
      </c>
      <c r="DK30">
        <f t="shared" si="66"/>
        <v>0</v>
      </c>
      <c r="DL30">
        <f t="shared" si="66"/>
        <v>0</v>
      </c>
      <c r="DM30">
        <f t="shared" si="66"/>
        <v>0</v>
      </c>
      <c r="DN30">
        <f t="shared" si="66"/>
        <v>0</v>
      </c>
      <c r="DO30">
        <f t="shared" si="66"/>
        <v>0</v>
      </c>
      <c r="DP30">
        <f t="shared" si="66"/>
        <v>0</v>
      </c>
      <c r="DQ30">
        <f t="shared" si="66"/>
        <v>0</v>
      </c>
      <c r="DR30">
        <f t="shared" si="66"/>
        <v>0</v>
      </c>
      <c r="DS30">
        <f t="shared" si="66"/>
        <v>0</v>
      </c>
      <c r="DT30">
        <f t="shared" si="66"/>
        <v>0</v>
      </c>
      <c r="DU30">
        <f t="shared" si="66"/>
        <v>0</v>
      </c>
      <c r="DV30">
        <f t="shared" si="66"/>
        <v>0</v>
      </c>
      <c r="DW30">
        <f t="shared" si="66"/>
        <v>0</v>
      </c>
      <c r="DX30">
        <f t="shared" si="9"/>
        <v>0</v>
      </c>
      <c r="DY30">
        <f t="shared" si="32"/>
        <v>0</v>
      </c>
      <c r="DZ30">
        <f t="shared" si="10"/>
        <v>0</v>
      </c>
      <c r="EB30">
        <f t="shared" si="11"/>
        <v>14</v>
      </c>
      <c r="EC30">
        <f t="shared" si="12"/>
        <v>14</v>
      </c>
      <c r="ED30">
        <f t="shared" si="13"/>
        <v>0</v>
      </c>
      <c r="EE30">
        <f t="shared" si="13"/>
        <v>0</v>
      </c>
      <c r="EF30">
        <f t="shared" si="13"/>
        <v>0</v>
      </c>
      <c r="EG30">
        <f t="shared" si="13"/>
        <v>0</v>
      </c>
      <c r="EH30">
        <f t="shared" si="13"/>
        <v>0</v>
      </c>
      <c r="EI30">
        <f t="shared" si="13"/>
        <v>0</v>
      </c>
      <c r="EJ30">
        <f t="shared" si="13"/>
        <v>0</v>
      </c>
      <c r="EK30">
        <f t="shared" si="13"/>
        <v>0</v>
      </c>
      <c r="EL30">
        <f t="shared" si="13"/>
        <v>0</v>
      </c>
      <c r="EM30">
        <f t="shared" si="13"/>
        <v>0</v>
      </c>
      <c r="EN30">
        <f t="shared" si="13"/>
        <v>0</v>
      </c>
      <c r="EO30">
        <f t="shared" si="13"/>
        <v>0</v>
      </c>
      <c r="EP30">
        <f t="shared" si="13"/>
        <v>0</v>
      </c>
      <c r="EQ30">
        <f t="shared" si="13"/>
        <v>0</v>
      </c>
      <c r="ER30">
        <f t="shared" si="13"/>
        <v>0</v>
      </c>
      <c r="ES30">
        <f t="shared" si="13"/>
        <v>0</v>
      </c>
      <c r="ET30">
        <f t="shared" si="14"/>
        <v>0</v>
      </c>
      <c r="EU30">
        <f t="shared" si="14"/>
        <v>0</v>
      </c>
      <c r="EV30">
        <f t="shared" si="14"/>
        <v>0</v>
      </c>
      <c r="EW30">
        <f t="shared" si="14"/>
        <v>0</v>
      </c>
      <c r="EX30">
        <f t="shared" si="14"/>
        <v>0</v>
      </c>
      <c r="EY30">
        <f t="shared" si="14"/>
        <v>0</v>
      </c>
      <c r="EZ30">
        <f t="shared" si="14"/>
        <v>0</v>
      </c>
      <c r="FA30">
        <f t="shared" si="14"/>
        <v>0</v>
      </c>
      <c r="FB30">
        <f t="shared" si="67"/>
        <v>0</v>
      </c>
      <c r="FC30">
        <f t="shared" si="67"/>
        <v>0</v>
      </c>
      <c r="FD30">
        <f t="shared" si="67"/>
        <v>0</v>
      </c>
      <c r="FE30">
        <f t="shared" si="67"/>
        <v>0</v>
      </c>
      <c r="FF30">
        <f t="shared" si="67"/>
        <v>0</v>
      </c>
      <c r="FG30">
        <f t="shared" si="67"/>
        <v>0</v>
      </c>
      <c r="FH30">
        <f t="shared" si="67"/>
        <v>0</v>
      </c>
      <c r="FI30">
        <f t="shared" si="67"/>
        <v>0</v>
      </c>
      <c r="FJ30">
        <f t="shared" si="67"/>
        <v>0</v>
      </c>
      <c r="FK30">
        <f t="shared" si="67"/>
        <v>0</v>
      </c>
      <c r="FL30">
        <f t="shared" si="67"/>
        <v>0</v>
      </c>
      <c r="FM30">
        <f t="shared" si="67"/>
        <v>0</v>
      </c>
      <c r="FN30">
        <f t="shared" si="67"/>
        <v>0</v>
      </c>
      <c r="FO30">
        <f t="shared" si="67"/>
        <v>0</v>
      </c>
      <c r="FP30">
        <f t="shared" si="67"/>
        <v>0</v>
      </c>
      <c r="FQ30">
        <f t="shared" si="67"/>
        <v>0</v>
      </c>
      <c r="FR30">
        <f t="shared" si="67"/>
        <v>0</v>
      </c>
      <c r="FS30">
        <f t="shared" si="67"/>
        <v>0</v>
      </c>
      <c r="FT30">
        <f t="shared" si="67"/>
        <v>0</v>
      </c>
      <c r="FU30">
        <f t="shared" si="67"/>
        <v>0</v>
      </c>
      <c r="FV30">
        <f t="shared" si="67"/>
        <v>0</v>
      </c>
      <c r="FW30">
        <f t="shared" si="67"/>
        <v>0</v>
      </c>
      <c r="FX30">
        <f t="shared" si="67"/>
        <v>0</v>
      </c>
      <c r="FY30">
        <f t="shared" si="67"/>
        <v>0</v>
      </c>
      <c r="FZ30">
        <f t="shared" si="67"/>
        <v>0</v>
      </c>
      <c r="GA30">
        <f t="shared" si="14"/>
        <v>0</v>
      </c>
      <c r="GB30">
        <f t="shared" si="33"/>
        <v>0</v>
      </c>
      <c r="GC30">
        <f t="shared" si="15"/>
        <v>0</v>
      </c>
      <c r="GD30">
        <f t="shared" si="16"/>
        <v>14</v>
      </c>
      <c r="GF30">
        <f t="shared" si="34"/>
        <v>14</v>
      </c>
      <c r="GG30" t="str">
        <f t="shared" si="35"/>
        <v>U11M</v>
      </c>
      <c r="GH30">
        <f>IF(GG30&lt;&gt;"",IF(GG30&lt;&gt;"XXX",VLOOKUP(GG30,Punkte!$I$2:$J$10,2),9),9)</f>
        <v>1</v>
      </c>
      <c r="GI30">
        <f>IF(GG30&lt;&gt;"",IF(GG30&lt;&gt;"XXX",VLOOKUP(GG30,Punkte!$I$2:$K$10,3),9),9)</f>
        <v>4</v>
      </c>
      <c r="GJ30">
        <f t="shared" si="36"/>
        <v>104014</v>
      </c>
      <c r="GK30">
        <f t="shared" si="37"/>
        <v>205021</v>
      </c>
      <c r="GL30">
        <f t="shared" si="38"/>
        <v>21</v>
      </c>
      <c r="GM30">
        <f t="shared" si="39"/>
        <v>2</v>
      </c>
      <c r="GN30">
        <f t="shared" si="40"/>
        <v>5</v>
      </c>
      <c r="GO30">
        <f t="shared" si="41"/>
        <v>99</v>
      </c>
      <c r="GP30">
        <f t="shared" si="42"/>
        <v>99999</v>
      </c>
      <c r="GQ30">
        <f t="shared" si="43"/>
        <v>99999</v>
      </c>
      <c r="GR30">
        <f t="shared" si="44"/>
        <v>999</v>
      </c>
      <c r="GS30">
        <f t="shared" si="45"/>
        <v>99</v>
      </c>
      <c r="GT30">
        <f t="shared" si="46"/>
        <v>999</v>
      </c>
      <c r="GV30">
        <f>IF(GG30&lt;&gt;"",IF(GG30&lt;&gt;"XXX",VLOOKUP(GG30,Punkte!$I$2:$K$10,3),99),99)</f>
        <v>4</v>
      </c>
      <c r="GW30">
        <f t="shared" si="47"/>
        <v>4014</v>
      </c>
      <c r="GX30">
        <f t="shared" si="48"/>
        <v>5021</v>
      </c>
      <c r="GY30">
        <f t="shared" si="49"/>
        <v>21</v>
      </c>
      <c r="GZ30">
        <f t="shared" si="50"/>
        <v>5</v>
      </c>
      <c r="HA30">
        <f t="shared" si="51"/>
        <v>4</v>
      </c>
      <c r="HB30">
        <f t="shared" si="52"/>
        <v>99</v>
      </c>
      <c r="HC30">
        <f t="shared" si="53"/>
        <v>99999</v>
      </c>
      <c r="HD30">
        <f t="shared" si="54"/>
        <v>99999</v>
      </c>
      <c r="HE30">
        <f t="shared" si="55"/>
        <v>999</v>
      </c>
      <c r="HF30">
        <f t="shared" si="56"/>
        <v>99</v>
      </c>
      <c r="HG30">
        <f t="shared" si="57"/>
        <v>999</v>
      </c>
      <c r="HI30">
        <f t="shared" si="17"/>
        <v>99</v>
      </c>
      <c r="HJ30">
        <f t="shared" si="58"/>
        <v>99</v>
      </c>
      <c r="HK30">
        <f t="shared" si="59"/>
        <v>99</v>
      </c>
      <c r="HL30">
        <f t="shared" si="58"/>
        <v>99</v>
      </c>
      <c r="HM30">
        <f t="shared" si="60"/>
        <v>99</v>
      </c>
      <c r="HN30">
        <f t="shared" si="19"/>
        <v>99</v>
      </c>
      <c r="HO30">
        <f t="shared" si="61"/>
        <v>14</v>
      </c>
      <c r="HP30">
        <f t="shared" si="20"/>
        <v>99</v>
      </c>
      <c r="HQ30">
        <f t="shared" si="62"/>
        <v>99</v>
      </c>
      <c r="HR30">
        <f t="shared" si="21"/>
        <v>99</v>
      </c>
      <c r="HS30">
        <f t="shared" si="63"/>
        <v>99</v>
      </c>
      <c r="HT30">
        <f t="shared" si="22"/>
        <v>99</v>
      </c>
      <c r="HU30">
        <f t="shared" si="64"/>
        <v>99</v>
      </c>
      <c r="HV30">
        <f t="shared" si="23"/>
        <v>99</v>
      </c>
      <c r="HW30">
        <f t="shared" si="65"/>
        <v>99</v>
      </c>
      <c r="HX30">
        <f t="shared" si="24"/>
        <v>99</v>
      </c>
    </row>
    <row r="31" spans="1:232" x14ac:dyDescent="0.2">
      <c r="A31">
        <v>15</v>
      </c>
      <c r="B31" s="203" t="str">
        <f t="shared" si="0"/>
        <v>Dam Benjamin, LAL</v>
      </c>
      <c r="C31" s="204">
        <f t="shared" si="25"/>
        <v>11</v>
      </c>
      <c r="D31" s="205" t="s">
        <v>1943</v>
      </c>
      <c r="E31" s="206">
        <v>15</v>
      </c>
      <c r="F31" s="207">
        <v>43.7</v>
      </c>
      <c r="G31" s="208">
        <v>13</v>
      </c>
      <c r="H31" s="209">
        <v>18</v>
      </c>
      <c r="I31" s="223" t="str">
        <f>IF(BU31=99,"",VLOOKUP(BS31,Punkte!$D$2:$G$31,BU31))</f>
        <v>U11M</v>
      </c>
      <c r="J31" s="224" t="str">
        <f t="shared" si="26"/>
        <v>J</v>
      </c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0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18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L31">
        <f t="shared" si="27"/>
        <v>15</v>
      </c>
      <c r="BN31" t="str">
        <f t="shared" si="28"/>
        <v>X281</v>
      </c>
      <c r="BO31" t="str">
        <f t="shared" si="29"/>
        <v/>
      </c>
      <c r="BP31">
        <f t="shared" si="1"/>
        <v>980</v>
      </c>
      <c r="BQ31" t="str">
        <f t="shared" si="2"/>
        <v>Dam Benjamin, LAL</v>
      </c>
      <c r="BR31" s="216">
        <f t="shared" si="3"/>
        <v>37163</v>
      </c>
      <c r="BS31" s="28">
        <f>IF(ISNUMBER(BR31),YEAR(Wiegeliste!$D$4)-YEAR(BR31),"")</f>
        <v>11</v>
      </c>
      <c r="BT31" s="28" t="str">
        <f t="shared" si="4"/>
        <v>M</v>
      </c>
      <c r="BU31" s="28">
        <f t="shared" si="30"/>
        <v>3</v>
      </c>
      <c r="BV31">
        <f t="shared" si="31"/>
        <v>1</v>
      </c>
      <c r="BW31">
        <f t="shared" si="5"/>
        <v>1</v>
      </c>
      <c r="BY31">
        <f t="shared" si="6"/>
        <v>15</v>
      </c>
      <c r="BZ31">
        <f t="shared" si="7"/>
        <v>980</v>
      </c>
      <c r="CA31">
        <f t="shared" si="8"/>
        <v>0</v>
      </c>
      <c r="CB31">
        <f t="shared" si="8"/>
        <v>0</v>
      </c>
      <c r="CC31">
        <f t="shared" si="8"/>
        <v>0</v>
      </c>
      <c r="CD31">
        <f t="shared" si="8"/>
        <v>0</v>
      </c>
      <c r="CE31">
        <f t="shared" si="8"/>
        <v>0</v>
      </c>
      <c r="CF31">
        <f t="shared" si="8"/>
        <v>0</v>
      </c>
      <c r="CG31">
        <f t="shared" si="8"/>
        <v>0</v>
      </c>
      <c r="CH31">
        <f t="shared" si="8"/>
        <v>0</v>
      </c>
      <c r="CI31">
        <f t="shared" si="8"/>
        <v>0</v>
      </c>
      <c r="CJ31">
        <f t="shared" si="8"/>
        <v>0</v>
      </c>
      <c r="CK31">
        <f t="shared" si="8"/>
        <v>0</v>
      </c>
      <c r="CL31">
        <f t="shared" si="8"/>
        <v>0</v>
      </c>
      <c r="CM31">
        <f t="shared" si="8"/>
        <v>0</v>
      </c>
      <c r="CN31">
        <f t="shared" si="8"/>
        <v>0</v>
      </c>
      <c r="CO31">
        <f t="shared" si="8"/>
        <v>0</v>
      </c>
      <c r="CP31">
        <f t="shared" si="8"/>
        <v>0</v>
      </c>
      <c r="CQ31">
        <f t="shared" si="9"/>
        <v>0</v>
      </c>
      <c r="CR31">
        <f t="shared" si="9"/>
        <v>0</v>
      </c>
      <c r="CS31">
        <f t="shared" si="9"/>
        <v>0</v>
      </c>
      <c r="CT31">
        <f t="shared" si="9"/>
        <v>0</v>
      </c>
      <c r="CU31">
        <f t="shared" si="9"/>
        <v>0</v>
      </c>
      <c r="CV31">
        <f t="shared" si="9"/>
        <v>0</v>
      </c>
      <c r="CW31">
        <f t="shared" si="9"/>
        <v>0</v>
      </c>
      <c r="CX31">
        <f t="shared" si="9"/>
        <v>0</v>
      </c>
      <c r="CY31">
        <f t="shared" si="66"/>
        <v>0</v>
      </c>
      <c r="CZ31">
        <f t="shared" si="66"/>
        <v>0</v>
      </c>
      <c r="DA31">
        <f t="shared" si="66"/>
        <v>0</v>
      </c>
      <c r="DB31">
        <f t="shared" si="66"/>
        <v>0</v>
      </c>
      <c r="DC31">
        <f t="shared" si="66"/>
        <v>0</v>
      </c>
      <c r="DD31">
        <f t="shared" si="66"/>
        <v>0</v>
      </c>
      <c r="DE31">
        <f t="shared" si="66"/>
        <v>0</v>
      </c>
      <c r="DF31">
        <f t="shared" si="66"/>
        <v>0</v>
      </c>
      <c r="DG31">
        <f t="shared" si="66"/>
        <v>0</v>
      </c>
      <c r="DH31">
        <f t="shared" si="66"/>
        <v>0</v>
      </c>
      <c r="DI31">
        <f t="shared" si="66"/>
        <v>0</v>
      </c>
      <c r="DJ31">
        <f t="shared" si="66"/>
        <v>0</v>
      </c>
      <c r="DK31">
        <f t="shared" si="66"/>
        <v>0</v>
      </c>
      <c r="DL31">
        <f t="shared" si="66"/>
        <v>0</v>
      </c>
      <c r="DM31">
        <f t="shared" si="66"/>
        <v>0</v>
      </c>
      <c r="DN31">
        <f t="shared" si="66"/>
        <v>0</v>
      </c>
      <c r="DO31">
        <f t="shared" si="66"/>
        <v>0</v>
      </c>
      <c r="DP31">
        <f t="shared" si="66"/>
        <v>0</v>
      </c>
      <c r="DQ31">
        <f t="shared" si="66"/>
        <v>0</v>
      </c>
      <c r="DR31">
        <f t="shared" si="66"/>
        <v>0</v>
      </c>
      <c r="DS31">
        <f t="shared" si="66"/>
        <v>0</v>
      </c>
      <c r="DT31">
        <f t="shared" si="66"/>
        <v>0</v>
      </c>
      <c r="DU31">
        <f t="shared" si="66"/>
        <v>0</v>
      </c>
      <c r="DV31">
        <f t="shared" si="66"/>
        <v>0</v>
      </c>
      <c r="DW31">
        <f t="shared" si="66"/>
        <v>0</v>
      </c>
      <c r="DX31">
        <f t="shared" si="9"/>
        <v>0</v>
      </c>
      <c r="DY31">
        <f t="shared" si="32"/>
        <v>0</v>
      </c>
      <c r="DZ31">
        <f t="shared" si="10"/>
        <v>0</v>
      </c>
      <c r="EB31">
        <f t="shared" si="11"/>
        <v>15</v>
      </c>
      <c r="EC31">
        <f t="shared" si="12"/>
        <v>15</v>
      </c>
      <c r="ED31">
        <f t="shared" si="13"/>
        <v>0</v>
      </c>
      <c r="EE31">
        <f t="shared" si="13"/>
        <v>0</v>
      </c>
      <c r="EF31">
        <f t="shared" si="13"/>
        <v>0</v>
      </c>
      <c r="EG31">
        <f t="shared" si="13"/>
        <v>0</v>
      </c>
      <c r="EH31">
        <f t="shared" si="13"/>
        <v>0</v>
      </c>
      <c r="EI31">
        <f t="shared" si="13"/>
        <v>0</v>
      </c>
      <c r="EJ31">
        <f t="shared" si="13"/>
        <v>0</v>
      </c>
      <c r="EK31">
        <f t="shared" si="13"/>
        <v>0</v>
      </c>
      <c r="EL31">
        <f t="shared" si="13"/>
        <v>0</v>
      </c>
      <c r="EM31">
        <f t="shared" si="13"/>
        <v>0</v>
      </c>
      <c r="EN31">
        <f t="shared" si="13"/>
        <v>0</v>
      </c>
      <c r="EO31">
        <f t="shared" si="13"/>
        <v>0</v>
      </c>
      <c r="EP31">
        <f t="shared" si="13"/>
        <v>0</v>
      </c>
      <c r="EQ31">
        <f t="shared" si="13"/>
        <v>0</v>
      </c>
      <c r="ER31">
        <f t="shared" si="13"/>
        <v>0</v>
      </c>
      <c r="ES31">
        <f t="shared" si="13"/>
        <v>0</v>
      </c>
      <c r="ET31">
        <f t="shared" si="14"/>
        <v>0</v>
      </c>
      <c r="EU31">
        <f t="shared" si="14"/>
        <v>0</v>
      </c>
      <c r="EV31">
        <f t="shared" si="14"/>
        <v>0</v>
      </c>
      <c r="EW31">
        <f t="shared" si="14"/>
        <v>0</v>
      </c>
      <c r="EX31">
        <f t="shared" si="14"/>
        <v>0</v>
      </c>
      <c r="EY31">
        <f t="shared" si="14"/>
        <v>0</v>
      </c>
      <c r="EZ31">
        <f t="shared" si="14"/>
        <v>0</v>
      </c>
      <c r="FA31">
        <f t="shared" si="14"/>
        <v>0</v>
      </c>
      <c r="FB31">
        <f t="shared" si="67"/>
        <v>0</v>
      </c>
      <c r="FC31">
        <f t="shared" si="67"/>
        <v>0</v>
      </c>
      <c r="FD31">
        <f t="shared" si="67"/>
        <v>0</v>
      </c>
      <c r="FE31">
        <f t="shared" si="67"/>
        <v>0</v>
      </c>
      <c r="FF31">
        <f t="shared" si="67"/>
        <v>0</v>
      </c>
      <c r="FG31">
        <f t="shared" si="67"/>
        <v>0</v>
      </c>
      <c r="FH31">
        <f t="shared" si="67"/>
        <v>0</v>
      </c>
      <c r="FI31">
        <f t="shared" si="67"/>
        <v>0</v>
      </c>
      <c r="FJ31">
        <f t="shared" si="67"/>
        <v>0</v>
      </c>
      <c r="FK31">
        <f t="shared" si="67"/>
        <v>0</v>
      </c>
      <c r="FL31">
        <f t="shared" si="67"/>
        <v>0</v>
      </c>
      <c r="FM31">
        <f t="shared" si="67"/>
        <v>0</v>
      </c>
      <c r="FN31">
        <f t="shared" si="67"/>
        <v>0</v>
      </c>
      <c r="FO31">
        <f t="shared" si="67"/>
        <v>0</v>
      </c>
      <c r="FP31">
        <f t="shared" si="67"/>
        <v>0</v>
      </c>
      <c r="FQ31">
        <f t="shared" si="67"/>
        <v>0</v>
      </c>
      <c r="FR31">
        <f t="shared" si="67"/>
        <v>0</v>
      </c>
      <c r="FS31">
        <f t="shared" si="67"/>
        <v>0</v>
      </c>
      <c r="FT31">
        <f t="shared" si="67"/>
        <v>0</v>
      </c>
      <c r="FU31">
        <f t="shared" si="67"/>
        <v>0</v>
      </c>
      <c r="FV31">
        <f t="shared" si="67"/>
        <v>0</v>
      </c>
      <c r="FW31">
        <f t="shared" si="67"/>
        <v>0</v>
      </c>
      <c r="FX31">
        <f t="shared" si="67"/>
        <v>0</v>
      </c>
      <c r="FY31">
        <f t="shared" si="67"/>
        <v>0</v>
      </c>
      <c r="FZ31">
        <f t="shared" si="67"/>
        <v>0</v>
      </c>
      <c r="GA31">
        <f t="shared" si="14"/>
        <v>0</v>
      </c>
      <c r="GB31">
        <f t="shared" si="33"/>
        <v>0</v>
      </c>
      <c r="GC31">
        <f t="shared" si="15"/>
        <v>0</v>
      </c>
      <c r="GD31">
        <f t="shared" si="16"/>
        <v>15</v>
      </c>
      <c r="GF31">
        <f t="shared" si="34"/>
        <v>15</v>
      </c>
      <c r="GG31" t="str">
        <f t="shared" si="35"/>
        <v>U11M</v>
      </c>
      <c r="GH31">
        <f>IF(GG31&lt;&gt;"",IF(GG31&lt;&gt;"XXX",VLOOKUP(GG31,Punkte!$I$2:$J$10,2),9),9)</f>
        <v>1</v>
      </c>
      <c r="GI31">
        <f>IF(GG31&lt;&gt;"",IF(GG31&lt;&gt;"XXX",VLOOKUP(GG31,Punkte!$I$2:$K$10,3),9),9)</f>
        <v>4</v>
      </c>
      <c r="GJ31">
        <f t="shared" si="36"/>
        <v>104015</v>
      </c>
      <c r="GK31">
        <f t="shared" si="37"/>
        <v>205023</v>
      </c>
      <c r="GL31">
        <f t="shared" si="38"/>
        <v>23</v>
      </c>
      <c r="GM31">
        <f t="shared" si="39"/>
        <v>2</v>
      </c>
      <c r="GN31">
        <f t="shared" si="40"/>
        <v>6</v>
      </c>
      <c r="GO31">
        <f t="shared" si="41"/>
        <v>99</v>
      </c>
      <c r="GP31">
        <f t="shared" si="42"/>
        <v>99999</v>
      </c>
      <c r="GQ31">
        <f t="shared" si="43"/>
        <v>99999</v>
      </c>
      <c r="GR31">
        <f t="shared" si="44"/>
        <v>999</v>
      </c>
      <c r="GS31">
        <f t="shared" si="45"/>
        <v>99</v>
      </c>
      <c r="GT31">
        <f t="shared" si="46"/>
        <v>999</v>
      </c>
      <c r="GV31">
        <f>IF(GG31&lt;&gt;"",IF(GG31&lt;&gt;"XXX",VLOOKUP(GG31,Punkte!$I$2:$K$10,3),99),99)</f>
        <v>4</v>
      </c>
      <c r="GW31">
        <f t="shared" si="47"/>
        <v>4015</v>
      </c>
      <c r="GX31">
        <f t="shared" si="48"/>
        <v>5023</v>
      </c>
      <c r="GY31">
        <f t="shared" si="49"/>
        <v>23</v>
      </c>
      <c r="GZ31">
        <f t="shared" si="50"/>
        <v>5</v>
      </c>
      <c r="HA31">
        <f t="shared" si="51"/>
        <v>5</v>
      </c>
      <c r="HB31">
        <f t="shared" si="52"/>
        <v>5</v>
      </c>
      <c r="HC31">
        <f t="shared" si="53"/>
        <v>5005</v>
      </c>
      <c r="HD31">
        <f t="shared" si="54"/>
        <v>99999</v>
      </c>
      <c r="HE31">
        <f t="shared" si="55"/>
        <v>999</v>
      </c>
      <c r="HF31">
        <f t="shared" si="56"/>
        <v>99</v>
      </c>
      <c r="HG31">
        <f t="shared" si="57"/>
        <v>999</v>
      </c>
      <c r="HI31">
        <f t="shared" si="17"/>
        <v>99</v>
      </c>
      <c r="HJ31">
        <f t="shared" si="58"/>
        <v>99</v>
      </c>
      <c r="HK31">
        <f t="shared" si="59"/>
        <v>99</v>
      </c>
      <c r="HL31">
        <f t="shared" si="58"/>
        <v>99</v>
      </c>
      <c r="HM31">
        <f t="shared" si="60"/>
        <v>99</v>
      </c>
      <c r="HN31">
        <f t="shared" si="19"/>
        <v>99</v>
      </c>
      <c r="HO31">
        <f t="shared" si="61"/>
        <v>15</v>
      </c>
      <c r="HP31">
        <f t="shared" si="20"/>
        <v>99</v>
      </c>
      <c r="HQ31">
        <f t="shared" si="62"/>
        <v>99</v>
      </c>
      <c r="HR31">
        <f t="shared" si="21"/>
        <v>99</v>
      </c>
      <c r="HS31">
        <f t="shared" si="63"/>
        <v>99</v>
      </c>
      <c r="HT31">
        <f t="shared" si="22"/>
        <v>99</v>
      </c>
      <c r="HU31">
        <f t="shared" si="64"/>
        <v>99</v>
      </c>
      <c r="HV31">
        <f t="shared" si="23"/>
        <v>99</v>
      </c>
      <c r="HW31">
        <f t="shared" si="65"/>
        <v>99</v>
      </c>
      <c r="HX31">
        <f t="shared" si="24"/>
        <v>99</v>
      </c>
    </row>
    <row r="32" spans="1:232" x14ac:dyDescent="0.2">
      <c r="A32">
        <v>16</v>
      </c>
      <c r="B32" s="203" t="str">
        <f t="shared" si="0"/>
        <v>Schrall Tobias, OMV</v>
      </c>
      <c r="C32" s="204">
        <f t="shared" si="25"/>
        <v>9</v>
      </c>
      <c r="D32" s="205" t="s">
        <v>2520</v>
      </c>
      <c r="E32" s="206">
        <v>16</v>
      </c>
      <c r="F32" s="207">
        <v>42.8</v>
      </c>
      <c r="G32" s="208">
        <v>5</v>
      </c>
      <c r="H32" s="209">
        <v>5</v>
      </c>
      <c r="I32" s="223" t="str">
        <f>IF(BU32=99,"",VLOOKUP(BS32,Punkte!$D$2:$G$31,BU32))</f>
        <v>U9M</v>
      </c>
      <c r="J32" s="224" t="str">
        <f t="shared" si="26"/>
        <v>J</v>
      </c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0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18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L32">
        <f t="shared" si="27"/>
        <v>16</v>
      </c>
      <c r="BN32" t="str">
        <f t="shared" si="28"/>
        <v>M419</v>
      </c>
      <c r="BO32" t="str">
        <f t="shared" si="29"/>
        <v/>
      </c>
      <c r="BP32">
        <f t="shared" si="1"/>
        <v>748</v>
      </c>
      <c r="BQ32" t="str">
        <f t="shared" si="2"/>
        <v>Schrall Tobias, OMV</v>
      </c>
      <c r="BR32" s="216">
        <f t="shared" si="3"/>
        <v>37766</v>
      </c>
      <c r="BS32" s="28">
        <f>IF(ISNUMBER(BR32),YEAR(Wiegeliste!$D$4)-YEAR(BR32),"")</f>
        <v>9</v>
      </c>
      <c r="BT32" s="28" t="str">
        <f t="shared" si="4"/>
        <v>M</v>
      </c>
      <c r="BU32" s="28">
        <f t="shared" si="30"/>
        <v>3</v>
      </c>
      <c r="BV32">
        <f t="shared" si="31"/>
        <v>1</v>
      </c>
      <c r="BW32">
        <f t="shared" si="5"/>
        <v>1</v>
      </c>
      <c r="BY32">
        <f t="shared" si="6"/>
        <v>16</v>
      </c>
      <c r="BZ32">
        <f t="shared" si="7"/>
        <v>748</v>
      </c>
      <c r="CA32">
        <f t="shared" si="8"/>
        <v>0</v>
      </c>
      <c r="CB32">
        <f t="shared" si="8"/>
        <v>0</v>
      </c>
      <c r="CC32">
        <f t="shared" si="8"/>
        <v>0</v>
      </c>
      <c r="CD32">
        <f t="shared" si="8"/>
        <v>0</v>
      </c>
      <c r="CE32">
        <f t="shared" si="8"/>
        <v>0</v>
      </c>
      <c r="CF32">
        <f t="shared" si="8"/>
        <v>0</v>
      </c>
      <c r="CG32">
        <f t="shared" si="8"/>
        <v>0</v>
      </c>
      <c r="CH32">
        <f t="shared" si="8"/>
        <v>0</v>
      </c>
      <c r="CI32">
        <f t="shared" si="8"/>
        <v>0</v>
      </c>
      <c r="CJ32">
        <f t="shared" si="8"/>
        <v>0</v>
      </c>
      <c r="CK32">
        <f t="shared" si="8"/>
        <v>0</v>
      </c>
      <c r="CL32">
        <f t="shared" si="8"/>
        <v>0</v>
      </c>
      <c r="CM32">
        <f t="shared" si="8"/>
        <v>0</v>
      </c>
      <c r="CN32">
        <f t="shared" si="8"/>
        <v>0</v>
      </c>
      <c r="CO32">
        <f t="shared" si="8"/>
        <v>0</v>
      </c>
      <c r="CP32">
        <f t="shared" ref="CP32:CX41" si="68">IF($BY32=CP$15,0,IF($BZ32="",0,IF($BZ32=CP$16,1,0)))</f>
        <v>0</v>
      </c>
      <c r="CQ32">
        <f t="shared" si="68"/>
        <v>0</v>
      </c>
      <c r="CR32">
        <f t="shared" si="68"/>
        <v>0</v>
      </c>
      <c r="CS32">
        <f t="shared" si="68"/>
        <v>0</v>
      </c>
      <c r="CT32">
        <f t="shared" si="68"/>
        <v>0</v>
      </c>
      <c r="CU32">
        <f t="shared" si="68"/>
        <v>0</v>
      </c>
      <c r="CV32">
        <f t="shared" si="68"/>
        <v>0</v>
      </c>
      <c r="CW32">
        <f t="shared" si="68"/>
        <v>0</v>
      </c>
      <c r="CX32">
        <f t="shared" si="68"/>
        <v>0</v>
      </c>
      <c r="CY32">
        <f t="shared" ref="CY32:DW42" si="69">IF($BY32=CY$15,0,IF($BZ32="",0,IF($BZ32=CY$16,1,0)))</f>
        <v>0</v>
      </c>
      <c r="CZ32">
        <f t="shared" si="69"/>
        <v>0</v>
      </c>
      <c r="DA32">
        <f t="shared" si="69"/>
        <v>0</v>
      </c>
      <c r="DB32">
        <f t="shared" si="69"/>
        <v>0</v>
      </c>
      <c r="DC32">
        <f t="shared" si="69"/>
        <v>0</v>
      </c>
      <c r="DD32">
        <f t="shared" si="69"/>
        <v>0</v>
      </c>
      <c r="DE32">
        <f t="shared" si="69"/>
        <v>0</v>
      </c>
      <c r="DF32">
        <f t="shared" si="69"/>
        <v>0</v>
      </c>
      <c r="DG32">
        <f t="shared" si="69"/>
        <v>0</v>
      </c>
      <c r="DH32">
        <f t="shared" si="69"/>
        <v>0</v>
      </c>
      <c r="DI32">
        <f t="shared" si="69"/>
        <v>0</v>
      </c>
      <c r="DJ32">
        <f t="shared" si="69"/>
        <v>0</v>
      </c>
      <c r="DK32">
        <f t="shared" si="69"/>
        <v>0</v>
      </c>
      <c r="DL32">
        <f t="shared" si="69"/>
        <v>0</v>
      </c>
      <c r="DM32">
        <f t="shared" si="69"/>
        <v>0</v>
      </c>
      <c r="DN32">
        <f t="shared" si="69"/>
        <v>0</v>
      </c>
      <c r="DO32">
        <f t="shared" si="69"/>
        <v>0</v>
      </c>
      <c r="DP32">
        <f t="shared" si="69"/>
        <v>0</v>
      </c>
      <c r="DQ32">
        <f t="shared" si="69"/>
        <v>0</v>
      </c>
      <c r="DR32">
        <f t="shared" si="69"/>
        <v>0</v>
      </c>
      <c r="DS32">
        <f t="shared" si="69"/>
        <v>0</v>
      </c>
      <c r="DT32">
        <f t="shared" si="69"/>
        <v>0</v>
      </c>
      <c r="DU32">
        <f t="shared" si="69"/>
        <v>0</v>
      </c>
      <c r="DV32">
        <f t="shared" si="69"/>
        <v>0</v>
      </c>
      <c r="DW32">
        <f t="shared" si="69"/>
        <v>0</v>
      </c>
      <c r="DX32">
        <f t="shared" ref="DX32:DX58" si="70">IF($BY32=DX$15,0,IF($BZ32="",0,IF($BZ32=DX$16,1,0)))</f>
        <v>0</v>
      </c>
      <c r="DY32">
        <f t="shared" si="32"/>
        <v>0</v>
      </c>
      <c r="DZ32">
        <f t="shared" si="10"/>
        <v>0</v>
      </c>
      <c r="EB32">
        <f t="shared" si="11"/>
        <v>16</v>
      </c>
      <c r="EC32">
        <f t="shared" si="12"/>
        <v>16</v>
      </c>
      <c r="ED32">
        <f t="shared" si="13"/>
        <v>0</v>
      </c>
      <c r="EE32">
        <f t="shared" si="13"/>
        <v>0</v>
      </c>
      <c r="EF32">
        <f t="shared" si="13"/>
        <v>0</v>
      </c>
      <c r="EG32">
        <f t="shared" si="13"/>
        <v>0</v>
      </c>
      <c r="EH32">
        <f t="shared" si="13"/>
        <v>0</v>
      </c>
      <c r="EI32">
        <f t="shared" si="13"/>
        <v>0</v>
      </c>
      <c r="EJ32">
        <f t="shared" si="13"/>
        <v>0</v>
      </c>
      <c r="EK32">
        <f t="shared" si="13"/>
        <v>0</v>
      </c>
      <c r="EL32">
        <f t="shared" si="13"/>
        <v>0</v>
      </c>
      <c r="EM32">
        <f t="shared" si="13"/>
        <v>0</v>
      </c>
      <c r="EN32">
        <f t="shared" si="13"/>
        <v>0</v>
      </c>
      <c r="EO32">
        <f t="shared" si="13"/>
        <v>0</v>
      </c>
      <c r="EP32">
        <f t="shared" si="13"/>
        <v>0</v>
      </c>
      <c r="EQ32">
        <f t="shared" si="13"/>
        <v>0</v>
      </c>
      <c r="ER32">
        <f t="shared" si="13"/>
        <v>0</v>
      </c>
      <c r="ES32">
        <f t="shared" ref="ES32:FA41" si="71">IF($EB32=ES$15,0,IF($EC32="",0,IF($EC32=ES$16,1,0)))</f>
        <v>0</v>
      </c>
      <c r="ET32">
        <f t="shared" si="71"/>
        <v>0</v>
      </c>
      <c r="EU32">
        <f t="shared" si="71"/>
        <v>0</v>
      </c>
      <c r="EV32">
        <f t="shared" si="71"/>
        <v>0</v>
      </c>
      <c r="EW32">
        <f t="shared" si="71"/>
        <v>0</v>
      </c>
      <c r="EX32">
        <f t="shared" si="71"/>
        <v>0</v>
      </c>
      <c r="EY32">
        <f t="shared" si="71"/>
        <v>0</v>
      </c>
      <c r="EZ32">
        <f t="shared" si="71"/>
        <v>0</v>
      </c>
      <c r="FA32">
        <f t="shared" si="71"/>
        <v>0</v>
      </c>
      <c r="FB32">
        <f t="shared" ref="FB32:FZ42" si="72">IF($EB32=FB$15,0,IF($EC32="",0,IF($EC32=FB$16,1,0)))</f>
        <v>0</v>
      </c>
      <c r="FC32">
        <f t="shared" si="72"/>
        <v>0</v>
      </c>
      <c r="FD32">
        <f t="shared" si="72"/>
        <v>0</v>
      </c>
      <c r="FE32">
        <f t="shared" si="72"/>
        <v>0</v>
      </c>
      <c r="FF32">
        <f t="shared" si="72"/>
        <v>0</v>
      </c>
      <c r="FG32">
        <f t="shared" si="72"/>
        <v>0</v>
      </c>
      <c r="FH32">
        <f t="shared" si="72"/>
        <v>0</v>
      </c>
      <c r="FI32">
        <f t="shared" si="72"/>
        <v>0</v>
      </c>
      <c r="FJ32">
        <f t="shared" si="72"/>
        <v>0</v>
      </c>
      <c r="FK32">
        <f t="shared" si="72"/>
        <v>0</v>
      </c>
      <c r="FL32">
        <f t="shared" si="72"/>
        <v>0</v>
      </c>
      <c r="FM32">
        <f t="shared" si="72"/>
        <v>0</v>
      </c>
      <c r="FN32">
        <f t="shared" si="72"/>
        <v>0</v>
      </c>
      <c r="FO32">
        <f t="shared" si="72"/>
        <v>0</v>
      </c>
      <c r="FP32">
        <f t="shared" si="72"/>
        <v>0</v>
      </c>
      <c r="FQ32">
        <f t="shared" si="72"/>
        <v>0</v>
      </c>
      <c r="FR32">
        <f t="shared" si="72"/>
        <v>0</v>
      </c>
      <c r="FS32">
        <f t="shared" si="72"/>
        <v>0</v>
      </c>
      <c r="FT32">
        <f t="shared" si="72"/>
        <v>0</v>
      </c>
      <c r="FU32">
        <f t="shared" si="72"/>
        <v>0</v>
      </c>
      <c r="FV32">
        <f t="shared" si="72"/>
        <v>0</v>
      </c>
      <c r="FW32">
        <f t="shared" si="72"/>
        <v>0</v>
      </c>
      <c r="FX32">
        <f t="shared" si="72"/>
        <v>0</v>
      </c>
      <c r="FY32">
        <f t="shared" si="72"/>
        <v>0</v>
      </c>
      <c r="FZ32">
        <f t="shared" si="72"/>
        <v>0</v>
      </c>
      <c r="GA32">
        <f t="shared" ref="GA32:GA58" si="73">IF($EB32=GA$15,0,IF($EC32="",0,IF($EC32=GA$16,1,0)))</f>
        <v>0</v>
      </c>
      <c r="GB32">
        <f t="shared" si="33"/>
        <v>0</v>
      </c>
      <c r="GC32">
        <f t="shared" si="15"/>
        <v>0</v>
      </c>
      <c r="GD32">
        <f t="shared" si="16"/>
        <v>16</v>
      </c>
      <c r="GF32">
        <f t="shared" si="34"/>
        <v>16</v>
      </c>
      <c r="GG32" t="str">
        <f t="shared" si="35"/>
        <v>U9M</v>
      </c>
      <c r="GH32">
        <f>IF(GG32&lt;&gt;"",IF(GG32&lt;&gt;"XXX",VLOOKUP(GG32,Punkte!$I$2:$J$10,2),9),9)</f>
        <v>1</v>
      </c>
      <c r="GI32">
        <f>IF(GG32&lt;&gt;"",IF(GG32&lt;&gt;"XXX",VLOOKUP(GG32,Punkte!$I$2:$K$10,3),9),9)</f>
        <v>2</v>
      </c>
      <c r="GJ32">
        <f t="shared" si="36"/>
        <v>102016</v>
      </c>
      <c r="GK32">
        <f t="shared" si="37"/>
        <v>207018</v>
      </c>
      <c r="GL32">
        <f t="shared" si="38"/>
        <v>18</v>
      </c>
      <c r="GM32">
        <f t="shared" si="39"/>
        <v>2</v>
      </c>
      <c r="GN32">
        <f t="shared" si="40"/>
        <v>7</v>
      </c>
      <c r="GO32">
        <f t="shared" si="41"/>
        <v>7</v>
      </c>
      <c r="GP32">
        <f t="shared" si="42"/>
        <v>2007</v>
      </c>
      <c r="GQ32">
        <f t="shared" si="43"/>
        <v>99999</v>
      </c>
      <c r="GR32">
        <f t="shared" si="44"/>
        <v>999</v>
      </c>
      <c r="GS32">
        <f t="shared" si="45"/>
        <v>99</v>
      </c>
      <c r="GT32">
        <f t="shared" si="46"/>
        <v>999</v>
      </c>
      <c r="GV32">
        <f>IF(GG32&lt;&gt;"",IF(GG32&lt;&gt;"XXX",VLOOKUP(GG32,Punkte!$I$2:$K$10,3),99),99)</f>
        <v>2</v>
      </c>
      <c r="GW32">
        <f t="shared" si="47"/>
        <v>2016</v>
      </c>
      <c r="GX32">
        <f t="shared" si="48"/>
        <v>6004</v>
      </c>
      <c r="GY32">
        <f t="shared" si="49"/>
        <v>4</v>
      </c>
      <c r="GZ32">
        <f t="shared" si="50"/>
        <v>6</v>
      </c>
      <c r="HA32">
        <f t="shared" si="51"/>
        <v>1</v>
      </c>
      <c r="HB32">
        <f t="shared" si="52"/>
        <v>99</v>
      </c>
      <c r="HC32">
        <f t="shared" si="53"/>
        <v>99999</v>
      </c>
      <c r="HD32">
        <f t="shared" si="54"/>
        <v>99999</v>
      </c>
      <c r="HE32">
        <f t="shared" si="55"/>
        <v>999</v>
      </c>
      <c r="HF32">
        <f t="shared" si="56"/>
        <v>99</v>
      </c>
      <c r="HG32">
        <f t="shared" si="57"/>
        <v>999</v>
      </c>
      <c r="HI32">
        <f t="shared" si="17"/>
        <v>99</v>
      </c>
      <c r="HJ32">
        <f t="shared" si="58"/>
        <v>99</v>
      </c>
      <c r="HK32">
        <f t="shared" si="59"/>
        <v>16</v>
      </c>
      <c r="HL32">
        <f t="shared" si="58"/>
        <v>99</v>
      </c>
      <c r="HM32">
        <f t="shared" si="60"/>
        <v>99</v>
      </c>
      <c r="HN32">
        <f t="shared" si="19"/>
        <v>99</v>
      </c>
      <c r="HO32">
        <f t="shared" si="61"/>
        <v>99</v>
      </c>
      <c r="HP32">
        <f t="shared" si="20"/>
        <v>99</v>
      </c>
      <c r="HQ32">
        <f t="shared" si="62"/>
        <v>99</v>
      </c>
      <c r="HR32">
        <f t="shared" si="21"/>
        <v>99</v>
      </c>
      <c r="HS32">
        <f t="shared" si="63"/>
        <v>99</v>
      </c>
      <c r="HT32">
        <f t="shared" si="22"/>
        <v>99</v>
      </c>
      <c r="HU32">
        <f t="shared" si="64"/>
        <v>99</v>
      </c>
      <c r="HV32">
        <f t="shared" si="23"/>
        <v>99</v>
      </c>
      <c r="HW32">
        <f t="shared" si="65"/>
        <v>99</v>
      </c>
      <c r="HX32">
        <f t="shared" si="24"/>
        <v>99</v>
      </c>
    </row>
    <row r="33" spans="1:232" x14ac:dyDescent="0.2">
      <c r="A33">
        <v>17</v>
      </c>
      <c r="B33" s="203" t="str">
        <f t="shared" si="0"/>
        <v>Fischer Sarah, KRE</v>
      </c>
      <c r="C33" s="204">
        <f t="shared" si="25"/>
        <v>12</v>
      </c>
      <c r="D33" s="205" t="s">
        <v>1302</v>
      </c>
      <c r="E33" s="206">
        <v>17</v>
      </c>
      <c r="F33" s="207">
        <v>55</v>
      </c>
      <c r="G33" s="208">
        <v>50</v>
      </c>
      <c r="H33" s="209">
        <v>60</v>
      </c>
      <c r="I33" s="223" t="str">
        <f>IF(BU33=99,"",VLOOKUP(BS33,Punkte!$D$2:$G$31,BU33))</f>
        <v>U13W</v>
      </c>
      <c r="J33" s="224" t="str">
        <f t="shared" si="26"/>
        <v>J</v>
      </c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0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18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L33">
        <f t="shared" si="27"/>
        <v>17</v>
      </c>
      <c r="BN33" t="str">
        <f t="shared" si="28"/>
        <v>W71</v>
      </c>
      <c r="BO33" t="str">
        <f t="shared" si="29"/>
        <v/>
      </c>
      <c r="BP33">
        <f t="shared" si="1"/>
        <v>435</v>
      </c>
      <c r="BQ33" t="str">
        <f t="shared" si="2"/>
        <v>Fischer Sarah, KRE</v>
      </c>
      <c r="BR33" s="216">
        <f t="shared" si="3"/>
        <v>36839</v>
      </c>
      <c r="BS33" s="28">
        <f>IF(ISNUMBER(BR33),YEAR(Wiegeliste!$D$4)-YEAR(BR33),"")</f>
        <v>12</v>
      </c>
      <c r="BT33" s="28" t="str">
        <f t="shared" si="4"/>
        <v>W</v>
      </c>
      <c r="BU33" s="28">
        <f t="shared" si="30"/>
        <v>4</v>
      </c>
      <c r="BV33">
        <f t="shared" si="31"/>
        <v>1</v>
      </c>
      <c r="BW33">
        <f t="shared" si="5"/>
        <v>1</v>
      </c>
      <c r="BY33">
        <f t="shared" si="6"/>
        <v>17</v>
      </c>
      <c r="BZ33">
        <f t="shared" si="7"/>
        <v>435</v>
      </c>
      <c r="CA33">
        <f t="shared" ref="CA33:CO47" si="74">IF($BY33=CA$15,0,IF($BZ33="",0,IF($BZ33=CA$16,1,0)))</f>
        <v>0</v>
      </c>
      <c r="CB33">
        <f t="shared" si="74"/>
        <v>0</v>
      </c>
      <c r="CC33">
        <f t="shared" si="74"/>
        <v>0</v>
      </c>
      <c r="CD33">
        <f t="shared" si="74"/>
        <v>0</v>
      </c>
      <c r="CE33">
        <f t="shared" si="74"/>
        <v>0</v>
      </c>
      <c r="CF33">
        <f t="shared" si="74"/>
        <v>0</v>
      </c>
      <c r="CG33">
        <f t="shared" si="74"/>
        <v>0</v>
      </c>
      <c r="CH33">
        <f t="shared" si="74"/>
        <v>0</v>
      </c>
      <c r="CI33">
        <f t="shared" si="74"/>
        <v>0</v>
      </c>
      <c r="CJ33">
        <f t="shared" si="74"/>
        <v>0</v>
      </c>
      <c r="CK33">
        <f t="shared" si="74"/>
        <v>0</v>
      </c>
      <c r="CL33">
        <f t="shared" si="74"/>
        <v>0</v>
      </c>
      <c r="CM33">
        <f t="shared" si="74"/>
        <v>0</v>
      </c>
      <c r="CN33">
        <f t="shared" si="74"/>
        <v>0</v>
      </c>
      <c r="CO33">
        <f t="shared" si="74"/>
        <v>0</v>
      </c>
      <c r="CP33">
        <f t="shared" si="68"/>
        <v>0</v>
      </c>
      <c r="CQ33">
        <f t="shared" si="68"/>
        <v>0</v>
      </c>
      <c r="CR33">
        <f t="shared" si="68"/>
        <v>0</v>
      </c>
      <c r="CS33">
        <f t="shared" si="68"/>
        <v>0</v>
      </c>
      <c r="CT33">
        <f t="shared" si="68"/>
        <v>0</v>
      </c>
      <c r="CU33">
        <f t="shared" si="68"/>
        <v>0</v>
      </c>
      <c r="CV33">
        <f t="shared" si="68"/>
        <v>0</v>
      </c>
      <c r="CW33">
        <f t="shared" si="68"/>
        <v>0</v>
      </c>
      <c r="CX33">
        <f t="shared" si="68"/>
        <v>0</v>
      </c>
      <c r="CY33">
        <f t="shared" si="69"/>
        <v>0</v>
      </c>
      <c r="CZ33">
        <f t="shared" si="69"/>
        <v>0</v>
      </c>
      <c r="DA33">
        <f t="shared" si="69"/>
        <v>0</v>
      </c>
      <c r="DB33">
        <f t="shared" si="69"/>
        <v>0</v>
      </c>
      <c r="DC33">
        <f t="shared" si="69"/>
        <v>0</v>
      </c>
      <c r="DD33">
        <f t="shared" si="69"/>
        <v>0</v>
      </c>
      <c r="DE33">
        <f t="shared" si="69"/>
        <v>0</v>
      </c>
      <c r="DF33">
        <f t="shared" si="69"/>
        <v>0</v>
      </c>
      <c r="DG33">
        <f t="shared" si="69"/>
        <v>0</v>
      </c>
      <c r="DH33">
        <f t="shared" si="69"/>
        <v>0</v>
      </c>
      <c r="DI33">
        <f t="shared" si="69"/>
        <v>0</v>
      </c>
      <c r="DJ33">
        <f t="shared" si="69"/>
        <v>0</v>
      </c>
      <c r="DK33">
        <f t="shared" si="69"/>
        <v>0</v>
      </c>
      <c r="DL33">
        <f t="shared" si="69"/>
        <v>0</v>
      </c>
      <c r="DM33">
        <f t="shared" si="69"/>
        <v>0</v>
      </c>
      <c r="DN33">
        <f t="shared" si="69"/>
        <v>0</v>
      </c>
      <c r="DO33">
        <f t="shared" si="69"/>
        <v>0</v>
      </c>
      <c r="DP33">
        <f t="shared" si="69"/>
        <v>0</v>
      </c>
      <c r="DQ33">
        <f t="shared" si="69"/>
        <v>0</v>
      </c>
      <c r="DR33">
        <f t="shared" si="69"/>
        <v>0</v>
      </c>
      <c r="DS33">
        <f t="shared" si="69"/>
        <v>0</v>
      </c>
      <c r="DT33">
        <f t="shared" si="69"/>
        <v>0</v>
      </c>
      <c r="DU33">
        <f t="shared" si="69"/>
        <v>0</v>
      </c>
      <c r="DV33">
        <f t="shared" si="69"/>
        <v>0</v>
      </c>
      <c r="DW33">
        <f t="shared" si="69"/>
        <v>0</v>
      </c>
      <c r="DX33">
        <f t="shared" si="70"/>
        <v>0</v>
      </c>
      <c r="DY33">
        <f t="shared" si="32"/>
        <v>0</v>
      </c>
      <c r="DZ33">
        <f t="shared" si="10"/>
        <v>0</v>
      </c>
      <c r="EB33">
        <f t="shared" si="11"/>
        <v>17</v>
      </c>
      <c r="EC33">
        <f t="shared" si="12"/>
        <v>17</v>
      </c>
      <c r="ED33">
        <f t="shared" ref="ED33:ER47" si="75">IF($EB33=ED$15,0,IF($EC33="",0,IF($EC33=ED$16,1,0)))</f>
        <v>0</v>
      </c>
      <c r="EE33">
        <f t="shared" si="75"/>
        <v>0</v>
      </c>
      <c r="EF33">
        <f t="shared" si="75"/>
        <v>0</v>
      </c>
      <c r="EG33">
        <f t="shared" si="75"/>
        <v>0</v>
      </c>
      <c r="EH33">
        <f t="shared" si="75"/>
        <v>0</v>
      </c>
      <c r="EI33">
        <f t="shared" si="75"/>
        <v>0</v>
      </c>
      <c r="EJ33">
        <f t="shared" si="75"/>
        <v>0</v>
      </c>
      <c r="EK33">
        <f t="shared" si="75"/>
        <v>0</v>
      </c>
      <c r="EL33">
        <f t="shared" si="75"/>
        <v>0</v>
      </c>
      <c r="EM33">
        <f t="shared" si="75"/>
        <v>0</v>
      </c>
      <c r="EN33">
        <f t="shared" si="75"/>
        <v>0</v>
      </c>
      <c r="EO33">
        <f t="shared" si="75"/>
        <v>0</v>
      </c>
      <c r="EP33">
        <f t="shared" si="75"/>
        <v>0</v>
      </c>
      <c r="EQ33">
        <f t="shared" si="75"/>
        <v>0</v>
      </c>
      <c r="ER33">
        <f t="shared" si="75"/>
        <v>0</v>
      </c>
      <c r="ES33">
        <f t="shared" si="71"/>
        <v>0</v>
      </c>
      <c r="ET33">
        <f t="shared" si="71"/>
        <v>0</v>
      </c>
      <c r="EU33">
        <f t="shared" si="71"/>
        <v>0</v>
      </c>
      <c r="EV33">
        <f t="shared" si="71"/>
        <v>0</v>
      </c>
      <c r="EW33">
        <f t="shared" si="71"/>
        <v>0</v>
      </c>
      <c r="EX33">
        <f t="shared" si="71"/>
        <v>0</v>
      </c>
      <c r="EY33">
        <f t="shared" si="71"/>
        <v>0</v>
      </c>
      <c r="EZ33">
        <f t="shared" si="71"/>
        <v>0</v>
      </c>
      <c r="FA33">
        <f t="shared" si="71"/>
        <v>0</v>
      </c>
      <c r="FB33">
        <f t="shared" si="72"/>
        <v>0</v>
      </c>
      <c r="FC33">
        <f t="shared" si="72"/>
        <v>0</v>
      </c>
      <c r="FD33">
        <f t="shared" si="72"/>
        <v>0</v>
      </c>
      <c r="FE33">
        <f t="shared" si="72"/>
        <v>0</v>
      </c>
      <c r="FF33">
        <f t="shared" si="72"/>
        <v>0</v>
      </c>
      <c r="FG33">
        <f t="shared" si="72"/>
        <v>0</v>
      </c>
      <c r="FH33">
        <f t="shared" si="72"/>
        <v>0</v>
      </c>
      <c r="FI33">
        <f t="shared" si="72"/>
        <v>0</v>
      </c>
      <c r="FJ33">
        <f t="shared" si="72"/>
        <v>0</v>
      </c>
      <c r="FK33">
        <f t="shared" si="72"/>
        <v>0</v>
      </c>
      <c r="FL33">
        <f t="shared" si="72"/>
        <v>0</v>
      </c>
      <c r="FM33">
        <f t="shared" si="72"/>
        <v>0</v>
      </c>
      <c r="FN33">
        <f t="shared" si="72"/>
        <v>0</v>
      </c>
      <c r="FO33">
        <f t="shared" si="72"/>
        <v>0</v>
      </c>
      <c r="FP33">
        <f t="shared" si="72"/>
        <v>0</v>
      </c>
      <c r="FQ33">
        <f t="shared" si="72"/>
        <v>0</v>
      </c>
      <c r="FR33">
        <f t="shared" si="72"/>
        <v>0</v>
      </c>
      <c r="FS33">
        <f t="shared" si="72"/>
        <v>0</v>
      </c>
      <c r="FT33">
        <f t="shared" si="72"/>
        <v>0</v>
      </c>
      <c r="FU33">
        <f t="shared" si="72"/>
        <v>0</v>
      </c>
      <c r="FV33">
        <f t="shared" si="72"/>
        <v>0</v>
      </c>
      <c r="FW33">
        <f t="shared" si="72"/>
        <v>0</v>
      </c>
      <c r="FX33">
        <f t="shared" si="72"/>
        <v>0</v>
      </c>
      <c r="FY33">
        <f t="shared" si="72"/>
        <v>0</v>
      </c>
      <c r="FZ33">
        <f t="shared" si="72"/>
        <v>0</v>
      </c>
      <c r="GA33">
        <f t="shared" si="73"/>
        <v>0</v>
      </c>
      <c r="GB33">
        <f t="shared" si="33"/>
        <v>0</v>
      </c>
      <c r="GC33">
        <f t="shared" si="15"/>
        <v>0</v>
      </c>
      <c r="GD33">
        <f t="shared" si="16"/>
        <v>17</v>
      </c>
      <c r="GF33">
        <f t="shared" si="34"/>
        <v>17</v>
      </c>
      <c r="GG33" t="str">
        <f t="shared" si="35"/>
        <v>U13W</v>
      </c>
      <c r="GH33">
        <f>IF(GG33&lt;&gt;"",IF(GG33&lt;&gt;"XXX",VLOOKUP(GG33,Punkte!$I$2:$J$10,2),9),9)</f>
        <v>2</v>
      </c>
      <c r="GI33">
        <f>IF(GG33&lt;&gt;"",IF(GG33&lt;&gt;"XXX",VLOOKUP(GG33,Punkte!$I$2:$K$10,3),9),9)</f>
        <v>5</v>
      </c>
      <c r="GJ33">
        <f t="shared" si="36"/>
        <v>205017</v>
      </c>
      <c r="GK33">
        <f t="shared" si="37"/>
        <v>306004</v>
      </c>
      <c r="GL33">
        <f t="shared" si="38"/>
        <v>4</v>
      </c>
      <c r="GM33">
        <f t="shared" si="39"/>
        <v>3</v>
      </c>
      <c r="GN33">
        <f t="shared" si="40"/>
        <v>1</v>
      </c>
      <c r="GO33">
        <f t="shared" si="41"/>
        <v>99</v>
      </c>
      <c r="GP33">
        <f t="shared" si="42"/>
        <v>99999</v>
      </c>
      <c r="GQ33">
        <f t="shared" si="43"/>
        <v>99999</v>
      </c>
      <c r="GR33">
        <f t="shared" si="44"/>
        <v>999</v>
      </c>
      <c r="GS33">
        <f t="shared" si="45"/>
        <v>99</v>
      </c>
      <c r="GT33">
        <f t="shared" si="46"/>
        <v>999</v>
      </c>
      <c r="GV33">
        <f>IF(GG33&lt;&gt;"",IF(GG33&lt;&gt;"XXX",VLOOKUP(GG33,Punkte!$I$2:$K$10,3),99),99)</f>
        <v>5</v>
      </c>
      <c r="GW33">
        <f t="shared" si="47"/>
        <v>5017</v>
      </c>
      <c r="GX33">
        <f t="shared" si="48"/>
        <v>6005</v>
      </c>
      <c r="GY33">
        <f t="shared" si="49"/>
        <v>5</v>
      </c>
      <c r="GZ33">
        <f t="shared" si="50"/>
        <v>6</v>
      </c>
      <c r="HA33">
        <f t="shared" si="51"/>
        <v>2</v>
      </c>
      <c r="HB33">
        <f t="shared" si="52"/>
        <v>99</v>
      </c>
      <c r="HC33">
        <f t="shared" si="53"/>
        <v>99999</v>
      </c>
      <c r="HD33">
        <f t="shared" si="54"/>
        <v>99999</v>
      </c>
      <c r="HE33">
        <f t="shared" si="55"/>
        <v>999</v>
      </c>
      <c r="HF33">
        <f t="shared" si="56"/>
        <v>99</v>
      </c>
      <c r="HG33">
        <f t="shared" si="57"/>
        <v>999</v>
      </c>
      <c r="HI33">
        <f t="shared" si="17"/>
        <v>99</v>
      </c>
      <c r="HJ33">
        <f t="shared" si="58"/>
        <v>99</v>
      </c>
      <c r="HK33">
        <f t="shared" si="59"/>
        <v>99</v>
      </c>
      <c r="HL33">
        <f t="shared" si="58"/>
        <v>99</v>
      </c>
      <c r="HM33">
        <f t="shared" si="60"/>
        <v>99</v>
      </c>
      <c r="HN33">
        <f t="shared" si="19"/>
        <v>99</v>
      </c>
      <c r="HO33">
        <f t="shared" si="61"/>
        <v>99</v>
      </c>
      <c r="HP33">
        <f t="shared" si="20"/>
        <v>99</v>
      </c>
      <c r="HQ33">
        <f t="shared" si="62"/>
        <v>17</v>
      </c>
      <c r="HR33">
        <f t="shared" si="21"/>
        <v>99</v>
      </c>
      <c r="HS33">
        <f t="shared" si="63"/>
        <v>99</v>
      </c>
      <c r="HT33">
        <f t="shared" si="22"/>
        <v>99</v>
      </c>
      <c r="HU33">
        <f t="shared" si="64"/>
        <v>99</v>
      </c>
      <c r="HV33">
        <f t="shared" si="23"/>
        <v>99</v>
      </c>
      <c r="HW33">
        <f t="shared" si="65"/>
        <v>99</v>
      </c>
      <c r="HX33">
        <f t="shared" si="24"/>
        <v>99</v>
      </c>
    </row>
    <row r="34" spans="1:232" x14ac:dyDescent="0.2">
      <c r="A34">
        <v>18</v>
      </c>
      <c r="B34" s="203" t="str">
        <f t="shared" si="0"/>
        <v>Hofegger Jessica, OMV</v>
      </c>
      <c r="C34" s="204">
        <f t="shared" si="25"/>
        <v>15</v>
      </c>
      <c r="D34" s="205">
        <v>4652</v>
      </c>
      <c r="E34" s="206">
        <v>18</v>
      </c>
      <c r="F34" s="207">
        <v>65.3</v>
      </c>
      <c r="G34" s="208">
        <v>33</v>
      </c>
      <c r="H34" s="209">
        <v>43</v>
      </c>
      <c r="I34" s="223" t="str">
        <f>IF(BU34=99,"",VLOOKUP(BS34,Punkte!$D$2:$G$31,BU34))</f>
        <v>U15W</v>
      </c>
      <c r="J34" s="224" t="str">
        <f t="shared" si="26"/>
        <v>J</v>
      </c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0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18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L34">
        <f t="shared" si="27"/>
        <v>18</v>
      </c>
      <c r="BN34" t="str">
        <f t="shared" si="28"/>
        <v/>
      </c>
      <c r="BO34">
        <f t="shared" si="29"/>
        <v>4652</v>
      </c>
      <c r="BP34">
        <f t="shared" si="1"/>
        <v>544</v>
      </c>
      <c r="BQ34" t="str">
        <f t="shared" si="2"/>
        <v>Hofegger Jessica, OMV</v>
      </c>
      <c r="BR34" s="216">
        <f t="shared" si="3"/>
        <v>35715</v>
      </c>
      <c r="BS34" s="28">
        <f>IF(ISNUMBER(BR34),YEAR(Wiegeliste!$D$4)-YEAR(BR34),"")</f>
        <v>15</v>
      </c>
      <c r="BT34" s="28" t="str">
        <f t="shared" si="4"/>
        <v>W</v>
      </c>
      <c r="BU34" s="28">
        <f t="shared" si="30"/>
        <v>4</v>
      </c>
      <c r="BV34">
        <f t="shared" si="31"/>
        <v>1</v>
      </c>
      <c r="BW34">
        <f t="shared" si="5"/>
        <v>1</v>
      </c>
      <c r="BY34">
        <f t="shared" si="6"/>
        <v>18</v>
      </c>
      <c r="BZ34">
        <f t="shared" si="7"/>
        <v>544</v>
      </c>
      <c r="CA34">
        <f t="shared" si="74"/>
        <v>0</v>
      </c>
      <c r="CB34">
        <f t="shared" si="74"/>
        <v>0</v>
      </c>
      <c r="CC34">
        <f t="shared" si="74"/>
        <v>0</v>
      </c>
      <c r="CD34">
        <f t="shared" si="74"/>
        <v>0</v>
      </c>
      <c r="CE34">
        <f t="shared" si="74"/>
        <v>0</v>
      </c>
      <c r="CF34">
        <f t="shared" si="74"/>
        <v>0</v>
      </c>
      <c r="CG34">
        <f t="shared" si="74"/>
        <v>0</v>
      </c>
      <c r="CH34">
        <f t="shared" si="74"/>
        <v>0</v>
      </c>
      <c r="CI34">
        <f t="shared" si="74"/>
        <v>0</v>
      </c>
      <c r="CJ34">
        <f t="shared" si="74"/>
        <v>0</v>
      </c>
      <c r="CK34">
        <f t="shared" si="74"/>
        <v>0</v>
      </c>
      <c r="CL34">
        <f t="shared" si="74"/>
        <v>0</v>
      </c>
      <c r="CM34">
        <f t="shared" si="74"/>
        <v>0</v>
      </c>
      <c r="CN34">
        <f t="shared" si="74"/>
        <v>0</v>
      </c>
      <c r="CO34">
        <f t="shared" si="74"/>
        <v>0</v>
      </c>
      <c r="CP34">
        <f t="shared" si="68"/>
        <v>0</v>
      </c>
      <c r="CQ34">
        <f t="shared" si="68"/>
        <v>0</v>
      </c>
      <c r="CR34">
        <f t="shared" si="68"/>
        <v>0</v>
      </c>
      <c r="CS34">
        <f t="shared" si="68"/>
        <v>0</v>
      </c>
      <c r="CT34">
        <f t="shared" si="68"/>
        <v>0</v>
      </c>
      <c r="CU34">
        <f t="shared" si="68"/>
        <v>0</v>
      </c>
      <c r="CV34">
        <f t="shared" si="68"/>
        <v>0</v>
      </c>
      <c r="CW34">
        <f t="shared" si="68"/>
        <v>0</v>
      </c>
      <c r="CX34">
        <f t="shared" si="68"/>
        <v>0</v>
      </c>
      <c r="CY34">
        <f t="shared" si="69"/>
        <v>0</v>
      </c>
      <c r="CZ34">
        <f t="shared" si="69"/>
        <v>0</v>
      </c>
      <c r="DA34">
        <f t="shared" si="69"/>
        <v>0</v>
      </c>
      <c r="DB34">
        <f t="shared" si="69"/>
        <v>0</v>
      </c>
      <c r="DC34">
        <f t="shared" si="69"/>
        <v>0</v>
      </c>
      <c r="DD34">
        <f t="shared" si="69"/>
        <v>0</v>
      </c>
      <c r="DE34">
        <f t="shared" si="69"/>
        <v>0</v>
      </c>
      <c r="DF34">
        <f t="shared" si="69"/>
        <v>0</v>
      </c>
      <c r="DG34">
        <f t="shared" si="69"/>
        <v>0</v>
      </c>
      <c r="DH34">
        <f t="shared" si="69"/>
        <v>0</v>
      </c>
      <c r="DI34">
        <f t="shared" si="69"/>
        <v>0</v>
      </c>
      <c r="DJ34">
        <f t="shared" si="69"/>
        <v>0</v>
      </c>
      <c r="DK34">
        <f t="shared" si="69"/>
        <v>0</v>
      </c>
      <c r="DL34">
        <f t="shared" si="69"/>
        <v>0</v>
      </c>
      <c r="DM34">
        <f t="shared" si="69"/>
        <v>0</v>
      </c>
      <c r="DN34">
        <f t="shared" si="69"/>
        <v>0</v>
      </c>
      <c r="DO34">
        <f t="shared" si="69"/>
        <v>0</v>
      </c>
      <c r="DP34">
        <f t="shared" si="69"/>
        <v>0</v>
      </c>
      <c r="DQ34">
        <f t="shared" si="69"/>
        <v>0</v>
      </c>
      <c r="DR34">
        <f t="shared" si="69"/>
        <v>0</v>
      </c>
      <c r="DS34">
        <f t="shared" si="69"/>
        <v>0</v>
      </c>
      <c r="DT34">
        <f t="shared" si="69"/>
        <v>0</v>
      </c>
      <c r="DU34">
        <f t="shared" si="69"/>
        <v>0</v>
      </c>
      <c r="DV34">
        <f t="shared" si="69"/>
        <v>0</v>
      </c>
      <c r="DW34">
        <f t="shared" si="69"/>
        <v>0</v>
      </c>
      <c r="DX34">
        <f t="shared" si="70"/>
        <v>0</v>
      </c>
      <c r="DY34">
        <f t="shared" si="32"/>
        <v>0</v>
      </c>
      <c r="DZ34">
        <f t="shared" si="10"/>
        <v>0</v>
      </c>
      <c r="EB34">
        <f t="shared" si="11"/>
        <v>18</v>
      </c>
      <c r="EC34">
        <f t="shared" si="12"/>
        <v>18</v>
      </c>
      <c r="ED34">
        <f t="shared" si="75"/>
        <v>0</v>
      </c>
      <c r="EE34">
        <f t="shared" si="75"/>
        <v>0</v>
      </c>
      <c r="EF34">
        <f t="shared" si="75"/>
        <v>0</v>
      </c>
      <c r="EG34">
        <f t="shared" si="75"/>
        <v>0</v>
      </c>
      <c r="EH34">
        <f t="shared" si="75"/>
        <v>0</v>
      </c>
      <c r="EI34">
        <f t="shared" si="75"/>
        <v>0</v>
      </c>
      <c r="EJ34">
        <f t="shared" si="75"/>
        <v>0</v>
      </c>
      <c r="EK34">
        <f t="shared" si="75"/>
        <v>0</v>
      </c>
      <c r="EL34">
        <f t="shared" si="75"/>
        <v>0</v>
      </c>
      <c r="EM34">
        <f t="shared" si="75"/>
        <v>0</v>
      </c>
      <c r="EN34">
        <f t="shared" si="75"/>
        <v>0</v>
      </c>
      <c r="EO34">
        <f t="shared" si="75"/>
        <v>0</v>
      </c>
      <c r="EP34">
        <f t="shared" si="75"/>
        <v>0</v>
      </c>
      <c r="EQ34">
        <f t="shared" si="75"/>
        <v>0</v>
      </c>
      <c r="ER34">
        <f t="shared" si="75"/>
        <v>0</v>
      </c>
      <c r="ES34">
        <f t="shared" si="71"/>
        <v>0</v>
      </c>
      <c r="ET34">
        <f t="shared" si="71"/>
        <v>0</v>
      </c>
      <c r="EU34">
        <f t="shared" si="71"/>
        <v>0</v>
      </c>
      <c r="EV34">
        <f t="shared" si="71"/>
        <v>0</v>
      </c>
      <c r="EW34">
        <f t="shared" si="71"/>
        <v>0</v>
      </c>
      <c r="EX34">
        <f t="shared" si="71"/>
        <v>0</v>
      </c>
      <c r="EY34">
        <f t="shared" si="71"/>
        <v>0</v>
      </c>
      <c r="EZ34">
        <f t="shared" si="71"/>
        <v>0</v>
      </c>
      <c r="FA34">
        <f t="shared" si="71"/>
        <v>0</v>
      </c>
      <c r="FB34">
        <f t="shared" si="72"/>
        <v>0</v>
      </c>
      <c r="FC34">
        <f t="shared" si="72"/>
        <v>0</v>
      </c>
      <c r="FD34">
        <f t="shared" si="72"/>
        <v>0</v>
      </c>
      <c r="FE34">
        <f t="shared" si="72"/>
        <v>0</v>
      </c>
      <c r="FF34">
        <f t="shared" si="72"/>
        <v>0</v>
      </c>
      <c r="FG34">
        <f t="shared" si="72"/>
        <v>0</v>
      </c>
      <c r="FH34">
        <f t="shared" si="72"/>
        <v>0</v>
      </c>
      <c r="FI34">
        <f t="shared" si="72"/>
        <v>0</v>
      </c>
      <c r="FJ34">
        <f t="shared" si="72"/>
        <v>0</v>
      </c>
      <c r="FK34">
        <f t="shared" si="72"/>
        <v>0</v>
      </c>
      <c r="FL34">
        <f t="shared" si="72"/>
        <v>0</v>
      </c>
      <c r="FM34">
        <f t="shared" si="72"/>
        <v>0</v>
      </c>
      <c r="FN34">
        <f t="shared" si="72"/>
        <v>0</v>
      </c>
      <c r="FO34">
        <f t="shared" si="72"/>
        <v>0</v>
      </c>
      <c r="FP34">
        <f t="shared" si="72"/>
        <v>0</v>
      </c>
      <c r="FQ34">
        <f t="shared" si="72"/>
        <v>0</v>
      </c>
      <c r="FR34">
        <f t="shared" si="72"/>
        <v>0</v>
      </c>
      <c r="FS34">
        <f t="shared" si="72"/>
        <v>0</v>
      </c>
      <c r="FT34">
        <f t="shared" si="72"/>
        <v>0</v>
      </c>
      <c r="FU34">
        <f t="shared" si="72"/>
        <v>0</v>
      </c>
      <c r="FV34">
        <f t="shared" si="72"/>
        <v>0</v>
      </c>
      <c r="FW34">
        <f t="shared" si="72"/>
        <v>0</v>
      </c>
      <c r="FX34">
        <f t="shared" si="72"/>
        <v>0</v>
      </c>
      <c r="FY34">
        <f t="shared" si="72"/>
        <v>0</v>
      </c>
      <c r="FZ34">
        <f t="shared" si="72"/>
        <v>0</v>
      </c>
      <c r="GA34">
        <f t="shared" si="73"/>
        <v>0</v>
      </c>
      <c r="GB34">
        <f t="shared" si="33"/>
        <v>0</v>
      </c>
      <c r="GC34">
        <f t="shared" si="15"/>
        <v>0</v>
      </c>
      <c r="GD34">
        <f t="shared" si="16"/>
        <v>18</v>
      </c>
      <c r="GF34">
        <f t="shared" si="34"/>
        <v>18</v>
      </c>
      <c r="GG34" t="str">
        <f t="shared" si="35"/>
        <v>U15W</v>
      </c>
      <c r="GH34">
        <f>IF(GG34&lt;&gt;"",IF(GG34&lt;&gt;"XXX",VLOOKUP(GG34,Punkte!$I$2:$J$10,2),9),9)</f>
        <v>2</v>
      </c>
      <c r="GI34">
        <f>IF(GG34&lt;&gt;"",IF(GG34&lt;&gt;"XXX",VLOOKUP(GG34,Punkte!$I$2:$K$10,3),9),9)</f>
        <v>7</v>
      </c>
      <c r="GJ34">
        <f t="shared" si="36"/>
        <v>207018</v>
      </c>
      <c r="GK34">
        <f t="shared" si="37"/>
        <v>306005</v>
      </c>
      <c r="GL34">
        <f t="shared" si="38"/>
        <v>5</v>
      </c>
      <c r="GM34">
        <f t="shared" si="39"/>
        <v>3</v>
      </c>
      <c r="GN34">
        <f t="shared" si="40"/>
        <v>2</v>
      </c>
      <c r="GO34">
        <f t="shared" si="41"/>
        <v>99</v>
      </c>
      <c r="GP34">
        <f t="shared" si="42"/>
        <v>99999</v>
      </c>
      <c r="GQ34">
        <f t="shared" si="43"/>
        <v>99999</v>
      </c>
      <c r="GR34">
        <f t="shared" si="44"/>
        <v>999</v>
      </c>
      <c r="GS34">
        <f t="shared" si="45"/>
        <v>99</v>
      </c>
      <c r="GT34">
        <f t="shared" si="46"/>
        <v>999</v>
      </c>
      <c r="GV34">
        <f>IF(GG34&lt;&gt;"",IF(GG34&lt;&gt;"XXX",VLOOKUP(GG34,Punkte!$I$2:$K$10,3),99),99)</f>
        <v>7</v>
      </c>
      <c r="GW34">
        <f t="shared" si="47"/>
        <v>7018</v>
      </c>
      <c r="GX34">
        <f t="shared" si="48"/>
        <v>6007</v>
      </c>
      <c r="GY34">
        <f t="shared" si="49"/>
        <v>7</v>
      </c>
      <c r="GZ34">
        <f t="shared" si="50"/>
        <v>6</v>
      </c>
      <c r="HA34">
        <f t="shared" si="51"/>
        <v>3</v>
      </c>
      <c r="HB34">
        <f t="shared" si="52"/>
        <v>99</v>
      </c>
      <c r="HC34">
        <f t="shared" si="53"/>
        <v>99999</v>
      </c>
      <c r="HD34">
        <f t="shared" si="54"/>
        <v>99999</v>
      </c>
      <c r="HE34">
        <f t="shared" si="55"/>
        <v>999</v>
      </c>
      <c r="HF34">
        <f t="shared" si="56"/>
        <v>99</v>
      </c>
      <c r="HG34">
        <f t="shared" si="57"/>
        <v>999</v>
      </c>
      <c r="HI34">
        <f t="shared" si="17"/>
        <v>99</v>
      </c>
      <c r="HJ34">
        <f t="shared" si="58"/>
        <v>99</v>
      </c>
      <c r="HK34">
        <f t="shared" si="59"/>
        <v>99</v>
      </c>
      <c r="HL34">
        <f t="shared" si="58"/>
        <v>99</v>
      </c>
      <c r="HM34">
        <f t="shared" si="60"/>
        <v>99</v>
      </c>
      <c r="HN34">
        <f t="shared" si="19"/>
        <v>99</v>
      </c>
      <c r="HO34">
        <f t="shared" si="61"/>
        <v>99</v>
      </c>
      <c r="HP34">
        <f t="shared" si="20"/>
        <v>99</v>
      </c>
      <c r="HQ34">
        <f t="shared" si="62"/>
        <v>99</v>
      </c>
      <c r="HR34">
        <f t="shared" si="21"/>
        <v>99</v>
      </c>
      <c r="HS34">
        <f t="shared" si="63"/>
        <v>99</v>
      </c>
      <c r="HT34">
        <f t="shared" si="22"/>
        <v>99</v>
      </c>
      <c r="HU34">
        <f t="shared" si="64"/>
        <v>18</v>
      </c>
      <c r="HV34">
        <f t="shared" si="23"/>
        <v>99</v>
      </c>
      <c r="HW34">
        <f t="shared" si="65"/>
        <v>99</v>
      </c>
      <c r="HX34">
        <f t="shared" si="24"/>
        <v>99</v>
      </c>
    </row>
    <row r="35" spans="1:232" x14ac:dyDescent="0.2">
      <c r="A35">
        <v>19</v>
      </c>
      <c r="B35" s="203" t="str">
        <f t="shared" si="0"/>
        <v>Majer Sarah, LAL</v>
      </c>
      <c r="C35" s="204">
        <f t="shared" si="25"/>
        <v>12</v>
      </c>
      <c r="D35" s="205" t="s">
        <v>2351</v>
      </c>
      <c r="E35" s="206">
        <v>19</v>
      </c>
      <c r="F35" s="207">
        <v>41</v>
      </c>
      <c r="G35" s="208">
        <v>21</v>
      </c>
      <c r="H35" s="209">
        <v>28</v>
      </c>
      <c r="I35" s="223" t="str">
        <f>IF(BU35=99,"",VLOOKUP(BS35,Punkte!$D$2:$G$31,BU35))</f>
        <v>U13W</v>
      </c>
      <c r="J35" s="224" t="str">
        <f t="shared" si="26"/>
        <v>J</v>
      </c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0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18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L35">
        <f t="shared" si="27"/>
        <v>19</v>
      </c>
      <c r="BN35" t="str">
        <f t="shared" si="28"/>
        <v>W118</v>
      </c>
      <c r="BO35" t="str">
        <f t="shared" si="29"/>
        <v/>
      </c>
      <c r="BP35">
        <f t="shared" si="1"/>
        <v>705</v>
      </c>
      <c r="BQ35" t="str">
        <f t="shared" si="2"/>
        <v>Majer Sarah, LAL</v>
      </c>
      <c r="BR35" s="216">
        <f t="shared" si="3"/>
        <v>36573</v>
      </c>
      <c r="BS35" s="28">
        <f>IF(ISNUMBER(BR35),YEAR(Wiegeliste!$D$4)-YEAR(BR35),"")</f>
        <v>12</v>
      </c>
      <c r="BT35" s="28" t="str">
        <f t="shared" si="4"/>
        <v>W</v>
      </c>
      <c r="BU35" s="28">
        <f t="shared" si="30"/>
        <v>4</v>
      </c>
      <c r="BV35">
        <f t="shared" si="31"/>
        <v>1</v>
      </c>
      <c r="BW35">
        <f t="shared" si="5"/>
        <v>1</v>
      </c>
      <c r="BY35">
        <f t="shared" si="6"/>
        <v>19</v>
      </c>
      <c r="BZ35">
        <f t="shared" si="7"/>
        <v>705</v>
      </c>
      <c r="CA35">
        <f t="shared" si="74"/>
        <v>0</v>
      </c>
      <c r="CB35">
        <f t="shared" si="74"/>
        <v>0</v>
      </c>
      <c r="CC35">
        <f t="shared" si="74"/>
        <v>0</v>
      </c>
      <c r="CD35">
        <f t="shared" si="74"/>
        <v>0</v>
      </c>
      <c r="CE35">
        <f t="shared" si="74"/>
        <v>0</v>
      </c>
      <c r="CF35">
        <f t="shared" si="74"/>
        <v>0</v>
      </c>
      <c r="CG35">
        <f t="shared" si="74"/>
        <v>0</v>
      </c>
      <c r="CH35">
        <f t="shared" si="74"/>
        <v>0</v>
      </c>
      <c r="CI35">
        <f t="shared" si="74"/>
        <v>0</v>
      </c>
      <c r="CJ35">
        <f t="shared" si="74"/>
        <v>0</v>
      </c>
      <c r="CK35">
        <f t="shared" si="74"/>
        <v>0</v>
      </c>
      <c r="CL35">
        <f t="shared" si="74"/>
        <v>0</v>
      </c>
      <c r="CM35">
        <f t="shared" si="74"/>
        <v>0</v>
      </c>
      <c r="CN35">
        <f t="shared" si="74"/>
        <v>0</v>
      </c>
      <c r="CO35">
        <f t="shared" si="74"/>
        <v>0</v>
      </c>
      <c r="CP35">
        <f t="shared" si="68"/>
        <v>0</v>
      </c>
      <c r="CQ35">
        <f t="shared" si="68"/>
        <v>0</v>
      </c>
      <c r="CR35">
        <f t="shared" si="68"/>
        <v>0</v>
      </c>
      <c r="CS35">
        <f t="shared" si="68"/>
        <v>0</v>
      </c>
      <c r="CT35">
        <f t="shared" si="68"/>
        <v>0</v>
      </c>
      <c r="CU35">
        <f t="shared" si="68"/>
        <v>0</v>
      </c>
      <c r="CV35">
        <f t="shared" si="68"/>
        <v>0</v>
      </c>
      <c r="CW35">
        <f t="shared" si="68"/>
        <v>0</v>
      </c>
      <c r="CX35">
        <f t="shared" si="68"/>
        <v>0</v>
      </c>
      <c r="CY35">
        <f t="shared" si="69"/>
        <v>0</v>
      </c>
      <c r="CZ35">
        <f t="shared" si="69"/>
        <v>0</v>
      </c>
      <c r="DA35">
        <f t="shared" si="69"/>
        <v>0</v>
      </c>
      <c r="DB35">
        <f t="shared" si="69"/>
        <v>0</v>
      </c>
      <c r="DC35">
        <f t="shared" si="69"/>
        <v>0</v>
      </c>
      <c r="DD35">
        <f t="shared" si="69"/>
        <v>0</v>
      </c>
      <c r="DE35">
        <f t="shared" si="69"/>
        <v>0</v>
      </c>
      <c r="DF35">
        <f t="shared" si="69"/>
        <v>0</v>
      </c>
      <c r="DG35">
        <f t="shared" si="69"/>
        <v>0</v>
      </c>
      <c r="DH35">
        <f t="shared" si="69"/>
        <v>0</v>
      </c>
      <c r="DI35">
        <f t="shared" si="69"/>
        <v>0</v>
      </c>
      <c r="DJ35">
        <f t="shared" si="69"/>
        <v>0</v>
      </c>
      <c r="DK35">
        <f t="shared" si="69"/>
        <v>0</v>
      </c>
      <c r="DL35">
        <f t="shared" si="69"/>
        <v>0</v>
      </c>
      <c r="DM35">
        <f t="shared" si="69"/>
        <v>0</v>
      </c>
      <c r="DN35">
        <f t="shared" si="69"/>
        <v>0</v>
      </c>
      <c r="DO35">
        <f t="shared" si="69"/>
        <v>0</v>
      </c>
      <c r="DP35">
        <f t="shared" si="69"/>
        <v>0</v>
      </c>
      <c r="DQ35">
        <f t="shared" si="69"/>
        <v>0</v>
      </c>
      <c r="DR35">
        <f t="shared" si="69"/>
        <v>0</v>
      </c>
      <c r="DS35">
        <f t="shared" si="69"/>
        <v>0</v>
      </c>
      <c r="DT35">
        <f t="shared" si="69"/>
        <v>0</v>
      </c>
      <c r="DU35">
        <f t="shared" si="69"/>
        <v>0</v>
      </c>
      <c r="DV35">
        <f t="shared" si="69"/>
        <v>0</v>
      </c>
      <c r="DW35">
        <f t="shared" si="69"/>
        <v>0</v>
      </c>
      <c r="DX35">
        <f t="shared" si="70"/>
        <v>0</v>
      </c>
      <c r="DY35">
        <f t="shared" si="32"/>
        <v>0</v>
      </c>
      <c r="DZ35">
        <f t="shared" si="10"/>
        <v>0</v>
      </c>
      <c r="EB35">
        <f t="shared" si="11"/>
        <v>19</v>
      </c>
      <c r="EC35">
        <f t="shared" si="12"/>
        <v>19</v>
      </c>
      <c r="ED35">
        <f t="shared" si="75"/>
        <v>0</v>
      </c>
      <c r="EE35">
        <f t="shared" si="75"/>
        <v>0</v>
      </c>
      <c r="EF35">
        <f t="shared" si="75"/>
        <v>0</v>
      </c>
      <c r="EG35">
        <f t="shared" si="75"/>
        <v>0</v>
      </c>
      <c r="EH35">
        <f t="shared" si="75"/>
        <v>0</v>
      </c>
      <c r="EI35">
        <f t="shared" si="75"/>
        <v>0</v>
      </c>
      <c r="EJ35">
        <f t="shared" si="75"/>
        <v>0</v>
      </c>
      <c r="EK35">
        <f t="shared" si="75"/>
        <v>0</v>
      </c>
      <c r="EL35">
        <f t="shared" si="75"/>
        <v>0</v>
      </c>
      <c r="EM35">
        <f t="shared" si="75"/>
        <v>0</v>
      </c>
      <c r="EN35">
        <f t="shared" si="75"/>
        <v>0</v>
      </c>
      <c r="EO35">
        <f t="shared" si="75"/>
        <v>0</v>
      </c>
      <c r="EP35">
        <f t="shared" si="75"/>
        <v>0</v>
      </c>
      <c r="EQ35">
        <f t="shared" si="75"/>
        <v>0</v>
      </c>
      <c r="ER35">
        <f t="shared" si="75"/>
        <v>0</v>
      </c>
      <c r="ES35">
        <f t="shared" si="71"/>
        <v>0</v>
      </c>
      <c r="ET35">
        <f t="shared" si="71"/>
        <v>0</v>
      </c>
      <c r="EU35">
        <f t="shared" si="71"/>
        <v>0</v>
      </c>
      <c r="EV35">
        <f t="shared" si="71"/>
        <v>0</v>
      </c>
      <c r="EW35">
        <f t="shared" si="71"/>
        <v>0</v>
      </c>
      <c r="EX35">
        <f t="shared" si="71"/>
        <v>0</v>
      </c>
      <c r="EY35">
        <f t="shared" si="71"/>
        <v>0</v>
      </c>
      <c r="EZ35">
        <f t="shared" si="71"/>
        <v>0</v>
      </c>
      <c r="FA35">
        <f t="shared" si="71"/>
        <v>0</v>
      </c>
      <c r="FB35">
        <f t="shared" si="72"/>
        <v>0</v>
      </c>
      <c r="FC35">
        <f t="shared" si="72"/>
        <v>0</v>
      </c>
      <c r="FD35">
        <f t="shared" si="72"/>
        <v>0</v>
      </c>
      <c r="FE35">
        <f t="shared" si="72"/>
        <v>0</v>
      </c>
      <c r="FF35">
        <f t="shared" si="72"/>
        <v>0</v>
      </c>
      <c r="FG35">
        <f t="shared" si="72"/>
        <v>0</v>
      </c>
      <c r="FH35">
        <f t="shared" si="72"/>
        <v>0</v>
      </c>
      <c r="FI35">
        <f t="shared" si="72"/>
        <v>0</v>
      </c>
      <c r="FJ35">
        <f t="shared" si="72"/>
        <v>0</v>
      </c>
      <c r="FK35">
        <f t="shared" si="72"/>
        <v>0</v>
      </c>
      <c r="FL35">
        <f t="shared" si="72"/>
        <v>0</v>
      </c>
      <c r="FM35">
        <f t="shared" si="72"/>
        <v>0</v>
      </c>
      <c r="FN35">
        <f t="shared" si="72"/>
        <v>0</v>
      </c>
      <c r="FO35">
        <f t="shared" si="72"/>
        <v>0</v>
      </c>
      <c r="FP35">
        <f t="shared" si="72"/>
        <v>0</v>
      </c>
      <c r="FQ35">
        <f t="shared" si="72"/>
        <v>0</v>
      </c>
      <c r="FR35">
        <f t="shared" si="72"/>
        <v>0</v>
      </c>
      <c r="FS35">
        <f t="shared" si="72"/>
        <v>0</v>
      </c>
      <c r="FT35">
        <f t="shared" si="72"/>
        <v>0</v>
      </c>
      <c r="FU35">
        <f t="shared" si="72"/>
        <v>0</v>
      </c>
      <c r="FV35">
        <f t="shared" si="72"/>
        <v>0</v>
      </c>
      <c r="FW35">
        <f t="shared" si="72"/>
        <v>0</v>
      </c>
      <c r="FX35">
        <f t="shared" si="72"/>
        <v>0</v>
      </c>
      <c r="FY35">
        <f t="shared" si="72"/>
        <v>0</v>
      </c>
      <c r="FZ35">
        <f t="shared" si="72"/>
        <v>0</v>
      </c>
      <c r="GA35">
        <f t="shared" si="73"/>
        <v>0</v>
      </c>
      <c r="GB35">
        <f t="shared" si="33"/>
        <v>0</v>
      </c>
      <c r="GC35">
        <f t="shared" si="15"/>
        <v>0</v>
      </c>
      <c r="GD35">
        <f t="shared" si="16"/>
        <v>19</v>
      </c>
      <c r="GF35">
        <f t="shared" si="34"/>
        <v>19</v>
      </c>
      <c r="GG35" t="str">
        <f t="shared" si="35"/>
        <v>U13W</v>
      </c>
      <c r="GH35">
        <f>IF(GG35&lt;&gt;"",IF(GG35&lt;&gt;"XXX",VLOOKUP(GG35,Punkte!$I$2:$J$10,2),9),9)</f>
        <v>2</v>
      </c>
      <c r="GI35">
        <f>IF(GG35&lt;&gt;"",IF(GG35&lt;&gt;"XXX",VLOOKUP(GG35,Punkte!$I$2:$K$10,3),9),9)</f>
        <v>5</v>
      </c>
      <c r="GJ35">
        <f t="shared" si="36"/>
        <v>205019</v>
      </c>
      <c r="GK35">
        <f t="shared" si="37"/>
        <v>306007</v>
      </c>
      <c r="GL35">
        <f t="shared" si="38"/>
        <v>7</v>
      </c>
      <c r="GM35">
        <f t="shared" si="39"/>
        <v>3</v>
      </c>
      <c r="GN35">
        <f t="shared" si="40"/>
        <v>3</v>
      </c>
      <c r="GO35">
        <f t="shared" si="41"/>
        <v>99</v>
      </c>
      <c r="GP35">
        <f t="shared" si="42"/>
        <v>99999</v>
      </c>
      <c r="GQ35">
        <f t="shared" si="43"/>
        <v>99999</v>
      </c>
      <c r="GR35">
        <f t="shared" si="44"/>
        <v>999</v>
      </c>
      <c r="GS35">
        <f t="shared" si="45"/>
        <v>99</v>
      </c>
      <c r="GT35">
        <f t="shared" si="46"/>
        <v>999</v>
      </c>
      <c r="GV35">
        <f>IF(GG35&lt;&gt;"",IF(GG35&lt;&gt;"XXX",VLOOKUP(GG35,Punkte!$I$2:$K$10,3),99),99)</f>
        <v>5</v>
      </c>
      <c r="GW35">
        <f t="shared" si="47"/>
        <v>5019</v>
      </c>
      <c r="GX35">
        <f t="shared" si="48"/>
        <v>6011</v>
      </c>
      <c r="GY35">
        <f t="shared" si="49"/>
        <v>11</v>
      </c>
      <c r="GZ35">
        <f t="shared" si="50"/>
        <v>6</v>
      </c>
      <c r="HA35">
        <f t="shared" si="51"/>
        <v>4</v>
      </c>
      <c r="HB35">
        <f t="shared" si="52"/>
        <v>99</v>
      </c>
      <c r="HC35">
        <f t="shared" si="53"/>
        <v>99999</v>
      </c>
      <c r="HD35">
        <f t="shared" si="54"/>
        <v>99999</v>
      </c>
      <c r="HE35">
        <f t="shared" si="55"/>
        <v>999</v>
      </c>
      <c r="HF35">
        <f t="shared" si="56"/>
        <v>99</v>
      </c>
      <c r="HG35">
        <f t="shared" si="57"/>
        <v>999</v>
      </c>
      <c r="HI35">
        <f t="shared" si="17"/>
        <v>99</v>
      </c>
      <c r="HJ35">
        <f t="shared" si="58"/>
        <v>99</v>
      </c>
      <c r="HK35">
        <f t="shared" si="59"/>
        <v>99</v>
      </c>
      <c r="HL35">
        <f t="shared" si="58"/>
        <v>99</v>
      </c>
      <c r="HM35">
        <f t="shared" si="60"/>
        <v>99</v>
      </c>
      <c r="HN35">
        <f t="shared" si="19"/>
        <v>99</v>
      </c>
      <c r="HO35">
        <f t="shared" si="61"/>
        <v>99</v>
      </c>
      <c r="HP35">
        <f t="shared" si="20"/>
        <v>99</v>
      </c>
      <c r="HQ35">
        <f t="shared" si="62"/>
        <v>19</v>
      </c>
      <c r="HR35">
        <f t="shared" si="21"/>
        <v>99</v>
      </c>
      <c r="HS35">
        <f t="shared" si="63"/>
        <v>99</v>
      </c>
      <c r="HT35">
        <f t="shared" si="22"/>
        <v>99</v>
      </c>
      <c r="HU35">
        <f t="shared" si="64"/>
        <v>99</v>
      </c>
      <c r="HV35">
        <f t="shared" si="23"/>
        <v>99</v>
      </c>
      <c r="HW35">
        <f t="shared" si="65"/>
        <v>99</v>
      </c>
      <c r="HX35">
        <f t="shared" si="24"/>
        <v>99</v>
      </c>
    </row>
    <row r="36" spans="1:232" x14ac:dyDescent="0.2">
      <c r="A36">
        <v>20</v>
      </c>
      <c r="B36" s="203" t="str">
        <f t="shared" si="0"/>
        <v>Ortlieb Hannah, LAL</v>
      </c>
      <c r="C36" s="204">
        <f t="shared" si="25"/>
        <v>12</v>
      </c>
      <c r="D36" s="205" t="s">
        <v>2354</v>
      </c>
      <c r="E36" s="206">
        <v>20</v>
      </c>
      <c r="F36" s="207">
        <v>45.5</v>
      </c>
      <c r="G36" s="208">
        <v>21</v>
      </c>
      <c r="H36" s="209">
        <v>29</v>
      </c>
      <c r="I36" s="223" t="str">
        <f>IF(BU36=99,"",VLOOKUP(BS36,Punkte!$D$2:$G$31,BU36))</f>
        <v>U13W</v>
      </c>
      <c r="J36" s="224" t="str">
        <f t="shared" si="26"/>
        <v>J</v>
      </c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0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18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L36">
        <f t="shared" si="27"/>
        <v>20</v>
      </c>
      <c r="BN36" t="str">
        <f t="shared" si="28"/>
        <v>W119</v>
      </c>
      <c r="BO36" t="str">
        <f t="shared" si="29"/>
        <v/>
      </c>
      <c r="BP36">
        <f t="shared" si="1"/>
        <v>706</v>
      </c>
      <c r="BQ36" t="str">
        <f t="shared" si="2"/>
        <v>Ortlieb Hannah, LAL</v>
      </c>
      <c r="BR36" s="216">
        <f t="shared" si="3"/>
        <v>36600</v>
      </c>
      <c r="BS36" s="28">
        <f>IF(ISNUMBER(BR36),YEAR(Wiegeliste!$D$4)-YEAR(BR36),"")</f>
        <v>12</v>
      </c>
      <c r="BT36" s="28" t="str">
        <f t="shared" si="4"/>
        <v>W</v>
      </c>
      <c r="BU36" s="28">
        <f t="shared" si="30"/>
        <v>4</v>
      </c>
      <c r="BV36">
        <f t="shared" si="31"/>
        <v>1</v>
      </c>
      <c r="BW36">
        <f t="shared" si="5"/>
        <v>1</v>
      </c>
      <c r="BY36">
        <f t="shared" si="6"/>
        <v>20</v>
      </c>
      <c r="BZ36">
        <f t="shared" si="7"/>
        <v>706</v>
      </c>
      <c r="CA36">
        <f t="shared" si="74"/>
        <v>0</v>
      </c>
      <c r="CB36">
        <f t="shared" si="74"/>
        <v>0</v>
      </c>
      <c r="CC36">
        <f t="shared" si="74"/>
        <v>0</v>
      </c>
      <c r="CD36">
        <f t="shared" si="74"/>
        <v>0</v>
      </c>
      <c r="CE36">
        <f t="shared" si="74"/>
        <v>0</v>
      </c>
      <c r="CF36">
        <f t="shared" si="74"/>
        <v>0</v>
      </c>
      <c r="CG36">
        <f t="shared" si="74"/>
        <v>0</v>
      </c>
      <c r="CH36">
        <f t="shared" si="74"/>
        <v>0</v>
      </c>
      <c r="CI36">
        <f t="shared" si="74"/>
        <v>0</v>
      </c>
      <c r="CJ36">
        <f t="shared" si="74"/>
        <v>0</v>
      </c>
      <c r="CK36">
        <f t="shared" si="74"/>
        <v>0</v>
      </c>
      <c r="CL36">
        <f t="shared" si="74"/>
        <v>0</v>
      </c>
      <c r="CM36">
        <f t="shared" si="74"/>
        <v>0</v>
      </c>
      <c r="CN36">
        <f t="shared" si="74"/>
        <v>0</v>
      </c>
      <c r="CO36">
        <f t="shared" si="74"/>
        <v>0</v>
      </c>
      <c r="CP36">
        <f t="shared" si="68"/>
        <v>0</v>
      </c>
      <c r="CQ36">
        <f t="shared" si="68"/>
        <v>0</v>
      </c>
      <c r="CR36">
        <f t="shared" si="68"/>
        <v>0</v>
      </c>
      <c r="CS36">
        <f t="shared" si="68"/>
        <v>0</v>
      </c>
      <c r="CT36">
        <f t="shared" si="68"/>
        <v>0</v>
      </c>
      <c r="CU36">
        <f t="shared" si="68"/>
        <v>0</v>
      </c>
      <c r="CV36">
        <f t="shared" si="68"/>
        <v>0</v>
      </c>
      <c r="CW36">
        <f t="shared" si="68"/>
        <v>0</v>
      </c>
      <c r="CX36">
        <f t="shared" si="68"/>
        <v>0</v>
      </c>
      <c r="CY36">
        <f t="shared" si="69"/>
        <v>0</v>
      </c>
      <c r="CZ36">
        <f t="shared" si="69"/>
        <v>0</v>
      </c>
      <c r="DA36">
        <f t="shared" si="69"/>
        <v>0</v>
      </c>
      <c r="DB36">
        <f t="shared" si="69"/>
        <v>0</v>
      </c>
      <c r="DC36">
        <f t="shared" si="69"/>
        <v>0</v>
      </c>
      <c r="DD36">
        <f t="shared" si="69"/>
        <v>0</v>
      </c>
      <c r="DE36">
        <f t="shared" si="69"/>
        <v>0</v>
      </c>
      <c r="DF36">
        <f t="shared" si="69"/>
        <v>0</v>
      </c>
      <c r="DG36">
        <f t="shared" si="69"/>
        <v>0</v>
      </c>
      <c r="DH36">
        <f t="shared" si="69"/>
        <v>0</v>
      </c>
      <c r="DI36">
        <f t="shared" si="69"/>
        <v>0</v>
      </c>
      <c r="DJ36">
        <f t="shared" si="69"/>
        <v>0</v>
      </c>
      <c r="DK36">
        <f t="shared" si="69"/>
        <v>0</v>
      </c>
      <c r="DL36">
        <f t="shared" si="69"/>
        <v>0</v>
      </c>
      <c r="DM36">
        <f t="shared" si="69"/>
        <v>0</v>
      </c>
      <c r="DN36">
        <f t="shared" si="69"/>
        <v>0</v>
      </c>
      <c r="DO36">
        <f t="shared" si="69"/>
        <v>0</v>
      </c>
      <c r="DP36">
        <f t="shared" si="69"/>
        <v>0</v>
      </c>
      <c r="DQ36">
        <f t="shared" si="69"/>
        <v>0</v>
      </c>
      <c r="DR36">
        <f t="shared" si="69"/>
        <v>0</v>
      </c>
      <c r="DS36">
        <f t="shared" si="69"/>
        <v>0</v>
      </c>
      <c r="DT36">
        <f t="shared" si="69"/>
        <v>0</v>
      </c>
      <c r="DU36">
        <f t="shared" si="69"/>
        <v>0</v>
      </c>
      <c r="DV36">
        <f t="shared" si="69"/>
        <v>0</v>
      </c>
      <c r="DW36">
        <f t="shared" si="69"/>
        <v>0</v>
      </c>
      <c r="DX36">
        <f t="shared" si="70"/>
        <v>0</v>
      </c>
      <c r="DY36">
        <f t="shared" si="32"/>
        <v>0</v>
      </c>
      <c r="DZ36">
        <f t="shared" si="10"/>
        <v>0</v>
      </c>
      <c r="EB36">
        <f t="shared" si="11"/>
        <v>20</v>
      </c>
      <c r="EC36">
        <f t="shared" si="12"/>
        <v>20</v>
      </c>
      <c r="ED36">
        <f t="shared" si="75"/>
        <v>0</v>
      </c>
      <c r="EE36">
        <f t="shared" si="75"/>
        <v>0</v>
      </c>
      <c r="EF36">
        <f t="shared" si="75"/>
        <v>0</v>
      </c>
      <c r="EG36">
        <f t="shared" si="75"/>
        <v>0</v>
      </c>
      <c r="EH36">
        <f t="shared" si="75"/>
        <v>0</v>
      </c>
      <c r="EI36">
        <f t="shared" si="75"/>
        <v>0</v>
      </c>
      <c r="EJ36">
        <f t="shared" si="75"/>
        <v>0</v>
      </c>
      <c r="EK36">
        <f t="shared" si="75"/>
        <v>0</v>
      </c>
      <c r="EL36">
        <f t="shared" si="75"/>
        <v>0</v>
      </c>
      <c r="EM36">
        <f t="shared" si="75"/>
        <v>0</v>
      </c>
      <c r="EN36">
        <f t="shared" si="75"/>
        <v>0</v>
      </c>
      <c r="EO36">
        <f t="shared" si="75"/>
        <v>0</v>
      </c>
      <c r="EP36">
        <f t="shared" si="75"/>
        <v>0</v>
      </c>
      <c r="EQ36">
        <f t="shared" si="75"/>
        <v>0</v>
      </c>
      <c r="ER36">
        <f t="shared" si="75"/>
        <v>0</v>
      </c>
      <c r="ES36">
        <f t="shared" si="71"/>
        <v>0</v>
      </c>
      <c r="ET36">
        <f t="shared" si="71"/>
        <v>0</v>
      </c>
      <c r="EU36">
        <f t="shared" si="71"/>
        <v>0</v>
      </c>
      <c r="EV36">
        <f t="shared" si="71"/>
        <v>0</v>
      </c>
      <c r="EW36">
        <f t="shared" si="71"/>
        <v>0</v>
      </c>
      <c r="EX36">
        <f t="shared" si="71"/>
        <v>0</v>
      </c>
      <c r="EY36">
        <f t="shared" si="71"/>
        <v>0</v>
      </c>
      <c r="EZ36">
        <f t="shared" si="71"/>
        <v>0</v>
      </c>
      <c r="FA36">
        <f t="shared" si="71"/>
        <v>0</v>
      </c>
      <c r="FB36">
        <f t="shared" si="72"/>
        <v>0</v>
      </c>
      <c r="FC36">
        <f t="shared" si="72"/>
        <v>0</v>
      </c>
      <c r="FD36">
        <f t="shared" si="72"/>
        <v>0</v>
      </c>
      <c r="FE36">
        <f t="shared" si="72"/>
        <v>0</v>
      </c>
      <c r="FF36">
        <f t="shared" si="72"/>
        <v>0</v>
      </c>
      <c r="FG36">
        <f t="shared" si="72"/>
        <v>0</v>
      </c>
      <c r="FH36">
        <f t="shared" si="72"/>
        <v>0</v>
      </c>
      <c r="FI36">
        <f t="shared" si="72"/>
        <v>0</v>
      </c>
      <c r="FJ36">
        <f t="shared" si="72"/>
        <v>0</v>
      </c>
      <c r="FK36">
        <f t="shared" si="72"/>
        <v>0</v>
      </c>
      <c r="FL36">
        <f t="shared" si="72"/>
        <v>0</v>
      </c>
      <c r="FM36">
        <f t="shared" si="72"/>
        <v>0</v>
      </c>
      <c r="FN36">
        <f t="shared" si="72"/>
        <v>0</v>
      </c>
      <c r="FO36">
        <f t="shared" si="72"/>
        <v>0</v>
      </c>
      <c r="FP36">
        <f t="shared" si="72"/>
        <v>0</v>
      </c>
      <c r="FQ36">
        <f t="shared" si="72"/>
        <v>0</v>
      </c>
      <c r="FR36">
        <f t="shared" si="72"/>
        <v>0</v>
      </c>
      <c r="FS36">
        <f t="shared" si="72"/>
        <v>0</v>
      </c>
      <c r="FT36">
        <f t="shared" si="72"/>
        <v>0</v>
      </c>
      <c r="FU36">
        <f t="shared" si="72"/>
        <v>0</v>
      </c>
      <c r="FV36">
        <f t="shared" si="72"/>
        <v>0</v>
      </c>
      <c r="FW36">
        <f t="shared" si="72"/>
        <v>0</v>
      </c>
      <c r="FX36">
        <f t="shared" si="72"/>
        <v>0</v>
      </c>
      <c r="FY36">
        <f t="shared" si="72"/>
        <v>0</v>
      </c>
      <c r="FZ36">
        <f t="shared" si="72"/>
        <v>0</v>
      </c>
      <c r="GA36">
        <f t="shared" si="73"/>
        <v>0</v>
      </c>
      <c r="GB36">
        <f t="shared" si="33"/>
        <v>0</v>
      </c>
      <c r="GC36">
        <f t="shared" si="15"/>
        <v>0</v>
      </c>
      <c r="GD36">
        <f t="shared" si="16"/>
        <v>20</v>
      </c>
      <c r="GF36">
        <f t="shared" si="34"/>
        <v>20</v>
      </c>
      <c r="GG36" t="str">
        <f t="shared" si="35"/>
        <v>U13W</v>
      </c>
      <c r="GH36">
        <f>IF(GG36&lt;&gt;"",IF(GG36&lt;&gt;"XXX",VLOOKUP(GG36,Punkte!$I$2:$J$10,2),9),9)</f>
        <v>2</v>
      </c>
      <c r="GI36">
        <f>IF(GG36&lt;&gt;"",IF(GG36&lt;&gt;"XXX",VLOOKUP(GG36,Punkte!$I$2:$K$10,3),9),9)</f>
        <v>5</v>
      </c>
      <c r="GJ36">
        <f t="shared" si="36"/>
        <v>205020</v>
      </c>
      <c r="GK36">
        <f t="shared" si="37"/>
        <v>306011</v>
      </c>
      <c r="GL36">
        <f t="shared" si="38"/>
        <v>11</v>
      </c>
      <c r="GM36">
        <f t="shared" si="39"/>
        <v>3</v>
      </c>
      <c r="GN36">
        <f t="shared" si="40"/>
        <v>4</v>
      </c>
      <c r="GO36">
        <f t="shared" si="41"/>
        <v>99</v>
      </c>
      <c r="GP36">
        <f t="shared" si="42"/>
        <v>99999</v>
      </c>
      <c r="GQ36">
        <f t="shared" si="43"/>
        <v>99999</v>
      </c>
      <c r="GR36">
        <f t="shared" si="44"/>
        <v>999</v>
      </c>
      <c r="GS36">
        <f t="shared" si="45"/>
        <v>99</v>
      </c>
      <c r="GT36">
        <f t="shared" si="46"/>
        <v>999</v>
      </c>
      <c r="GV36">
        <f>IF(GG36&lt;&gt;"",IF(GG36&lt;&gt;"XXX",VLOOKUP(GG36,Punkte!$I$2:$K$10,3),99),99)</f>
        <v>5</v>
      </c>
      <c r="GW36">
        <f t="shared" si="47"/>
        <v>5020</v>
      </c>
      <c r="GX36">
        <f t="shared" si="48"/>
        <v>6012</v>
      </c>
      <c r="GY36">
        <f t="shared" si="49"/>
        <v>12</v>
      </c>
      <c r="GZ36">
        <f t="shared" si="50"/>
        <v>6</v>
      </c>
      <c r="HA36">
        <f t="shared" si="51"/>
        <v>5</v>
      </c>
      <c r="HB36">
        <f t="shared" si="52"/>
        <v>99</v>
      </c>
      <c r="HC36">
        <f t="shared" si="53"/>
        <v>99999</v>
      </c>
      <c r="HD36">
        <f t="shared" si="54"/>
        <v>99999</v>
      </c>
      <c r="HE36">
        <f t="shared" si="55"/>
        <v>999</v>
      </c>
      <c r="HF36">
        <f t="shared" si="56"/>
        <v>99</v>
      </c>
      <c r="HG36">
        <f t="shared" si="57"/>
        <v>999</v>
      </c>
      <c r="HI36">
        <f t="shared" si="17"/>
        <v>99</v>
      </c>
      <c r="HJ36">
        <f t="shared" si="58"/>
        <v>99</v>
      </c>
      <c r="HK36">
        <f t="shared" si="59"/>
        <v>99</v>
      </c>
      <c r="HL36">
        <f t="shared" si="58"/>
        <v>99</v>
      </c>
      <c r="HM36">
        <f t="shared" si="60"/>
        <v>99</v>
      </c>
      <c r="HN36">
        <f t="shared" si="19"/>
        <v>99</v>
      </c>
      <c r="HO36">
        <f t="shared" si="61"/>
        <v>99</v>
      </c>
      <c r="HP36">
        <f t="shared" si="20"/>
        <v>99</v>
      </c>
      <c r="HQ36">
        <f t="shared" si="62"/>
        <v>20</v>
      </c>
      <c r="HR36">
        <f t="shared" si="21"/>
        <v>99</v>
      </c>
      <c r="HS36">
        <f t="shared" si="63"/>
        <v>99</v>
      </c>
      <c r="HT36">
        <f t="shared" si="22"/>
        <v>99</v>
      </c>
      <c r="HU36">
        <f t="shared" si="64"/>
        <v>99</v>
      </c>
      <c r="HV36">
        <f t="shared" si="23"/>
        <v>99</v>
      </c>
      <c r="HW36">
        <f t="shared" si="65"/>
        <v>99</v>
      </c>
      <c r="HX36">
        <f t="shared" si="24"/>
        <v>99</v>
      </c>
    </row>
    <row r="37" spans="1:232" x14ac:dyDescent="0.2">
      <c r="A37">
        <v>21</v>
      </c>
      <c r="B37" s="203" t="str">
        <f t="shared" si="0"/>
        <v>Marschall Marianne, LAL</v>
      </c>
      <c r="C37" s="204">
        <f t="shared" si="25"/>
        <v>12</v>
      </c>
      <c r="D37" s="205" t="s">
        <v>2395</v>
      </c>
      <c r="E37" s="206">
        <v>21</v>
      </c>
      <c r="F37" s="207">
        <v>37</v>
      </c>
      <c r="G37" s="208">
        <v>21</v>
      </c>
      <c r="H37" s="209">
        <v>30</v>
      </c>
      <c r="I37" s="223" t="str">
        <f>IF(BU37=99,"",VLOOKUP(BS37,Punkte!$D$2:$G$31,BU37))</f>
        <v>U13W</v>
      </c>
      <c r="J37" s="224" t="str">
        <f t="shared" si="26"/>
        <v>J</v>
      </c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0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18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L37">
        <f t="shared" si="27"/>
        <v>21</v>
      </c>
      <c r="BN37" t="str">
        <f t="shared" si="28"/>
        <v>W122</v>
      </c>
      <c r="BO37" t="str">
        <f t="shared" si="29"/>
        <v/>
      </c>
      <c r="BP37">
        <f t="shared" si="1"/>
        <v>723</v>
      </c>
      <c r="BQ37" t="str">
        <f t="shared" si="2"/>
        <v>Marschall Marianne, LAL</v>
      </c>
      <c r="BR37" s="216">
        <f t="shared" si="3"/>
        <v>36679</v>
      </c>
      <c r="BS37" s="28">
        <f>IF(ISNUMBER(BR37),YEAR(Wiegeliste!$D$4)-YEAR(BR37),"")</f>
        <v>12</v>
      </c>
      <c r="BT37" s="28" t="str">
        <f t="shared" si="4"/>
        <v>W</v>
      </c>
      <c r="BU37" s="28">
        <f t="shared" si="30"/>
        <v>4</v>
      </c>
      <c r="BV37">
        <f t="shared" si="31"/>
        <v>1</v>
      </c>
      <c r="BW37">
        <f t="shared" si="5"/>
        <v>1</v>
      </c>
      <c r="BY37">
        <f t="shared" si="6"/>
        <v>21</v>
      </c>
      <c r="BZ37">
        <f t="shared" si="7"/>
        <v>723</v>
      </c>
      <c r="CA37">
        <f t="shared" si="74"/>
        <v>0</v>
      </c>
      <c r="CB37">
        <f t="shared" si="74"/>
        <v>0</v>
      </c>
      <c r="CC37">
        <f t="shared" si="74"/>
        <v>0</v>
      </c>
      <c r="CD37">
        <f t="shared" si="74"/>
        <v>0</v>
      </c>
      <c r="CE37">
        <f t="shared" si="74"/>
        <v>0</v>
      </c>
      <c r="CF37">
        <f t="shared" si="74"/>
        <v>0</v>
      </c>
      <c r="CG37">
        <f t="shared" si="74"/>
        <v>0</v>
      </c>
      <c r="CH37">
        <f t="shared" si="74"/>
        <v>0</v>
      </c>
      <c r="CI37">
        <f t="shared" si="74"/>
        <v>0</v>
      </c>
      <c r="CJ37">
        <f t="shared" si="74"/>
        <v>0</v>
      </c>
      <c r="CK37">
        <f t="shared" si="74"/>
        <v>0</v>
      </c>
      <c r="CL37">
        <f t="shared" si="74"/>
        <v>0</v>
      </c>
      <c r="CM37">
        <f t="shared" si="74"/>
        <v>0</v>
      </c>
      <c r="CN37">
        <f t="shared" si="74"/>
        <v>0</v>
      </c>
      <c r="CO37">
        <f t="shared" si="74"/>
        <v>0</v>
      </c>
      <c r="CP37">
        <f t="shared" si="68"/>
        <v>0</v>
      </c>
      <c r="CQ37">
        <f t="shared" si="68"/>
        <v>0</v>
      </c>
      <c r="CR37">
        <f t="shared" si="68"/>
        <v>0</v>
      </c>
      <c r="CS37">
        <f t="shared" si="68"/>
        <v>0</v>
      </c>
      <c r="CT37">
        <f t="shared" si="68"/>
        <v>0</v>
      </c>
      <c r="CU37">
        <f t="shared" si="68"/>
        <v>0</v>
      </c>
      <c r="CV37">
        <f t="shared" si="68"/>
        <v>0</v>
      </c>
      <c r="CW37">
        <f t="shared" si="68"/>
        <v>0</v>
      </c>
      <c r="CX37">
        <f t="shared" si="68"/>
        <v>0</v>
      </c>
      <c r="CY37">
        <f t="shared" si="69"/>
        <v>0</v>
      </c>
      <c r="CZ37">
        <f t="shared" si="69"/>
        <v>0</v>
      </c>
      <c r="DA37">
        <f t="shared" si="69"/>
        <v>0</v>
      </c>
      <c r="DB37">
        <f t="shared" si="69"/>
        <v>0</v>
      </c>
      <c r="DC37">
        <f t="shared" si="69"/>
        <v>0</v>
      </c>
      <c r="DD37">
        <f t="shared" si="69"/>
        <v>0</v>
      </c>
      <c r="DE37">
        <f t="shared" si="69"/>
        <v>0</v>
      </c>
      <c r="DF37">
        <f t="shared" si="69"/>
        <v>0</v>
      </c>
      <c r="DG37">
        <f t="shared" si="69"/>
        <v>0</v>
      </c>
      <c r="DH37">
        <f t="shared" si="69"/>
        <v>0</v>
      </c>
      <c r="DI37">
        <f t="shared" si="69"/>
        <v>0</v>
      </c>
      <c r="DJ37">
        <f t="shared" si="69"/>
        <v>0</v>
      </c>
      <c r="DK37">
        <f t="shared" si="69"/>
        <v>0</v>
      </c>
      <c r="DL37">
        <f t="shared" si="69"/>
        <v>0</v>
      </c>
      <c r="DM37">
        <f t="shared" si="69"/>
        <v>0</v>
      </c>
      <c r="DN37">
        <f t="shared" si="69"/>
        <v>0</v>
      </c>
      <c r="DO37">
        <f t="shared" si="69"/>
        <v>0</v>
      </c>
      <c r="DP37">
        <f t="shared" si="69"/>
        <v>0</v>
      </c>
      <c r="DQ37">
        <f t="shared" si="69"/>
        <v>0</v>
      </c>
      <c r="DR37">
        <f t="shared" si="69"/>
        <v>0</v>
      </c>
      <c r="DS37">
        <f t="shared" si="69"/>
        <v>0</v>
      </c>
      <c r="DT37">
        <f t="shared" si="69"/>
        <v>0</v>
      </c>
      <c r="DU37">
        <f t="shared" si="69"/>
        <v>0</v>
      </c>
      <c r="DV37">
        <f t="shared" si="69"/>
        <v>0</v>
      </c>
      <c r="DW37">
        <f t="shared" si="69"/>
        <v>0</v>
      </c>
      <c r="DX37">
        <f t="shared" si="70"/>
        <v>0</v>
      </c>
      <c r="DY37">
        <f t="shared" si="32"/>
        <v>0</v>
      </c>
      <c r="DZ37">
        <f t="shared" si="10"/>
        <v>0</v>
      </c>
      <c r="EB37">
        <f t="shared" si="11"/>
        <v>21</v>
      </c>
      <c r="EC37">
        <f t="shared" si="12"/>
        <v>21</v>
      </c>
      <c r="ED37">
        <f t="shared" si="75"/>
        <v>0</v>
      </c>
      <c r="EE37">
        <f t="shared" si="75"/>
        <v>0</v>
      </c>
      <c r="EF37">
        <f t="shared" si="75"/>
        <v>0</v>
      </c>
      <c r="EG37">
        <f t="shared" si="75"/>
        <v>0</v>
      </c>
      <c r="EH37">
        <f t="shared" si="75"/>
        <v>0</v>
      </c>
      <c r="EI37">
        <f t="shared" si="75"/>
        <v>0</v>
      </c>
      <c r="EJ37">
        <f t="shared" si="75"/>
        <v>0</v>
      </c>
      <c r="EK37">
        <f t="shared" si="75"/>
        <v>0</v>
      </c>
      <c r="EL37">
        <f t="shared" si="75"/>
        <v>0</v>
      </c>
      <c r="EM37">
        <f t="shared" si="75"/>
        <v>0</v>
      </c>
      <c r="EN37">
        <f t="shared" si="75"/>
        <v>0</v>
      </c>
      <c r="EO37">
        <f t="shared" si="75"/>
        <v>0</v>
      </c>
      <c r="EP37">
        <f t="shared" si="75"/>
        <v>0</v>
      </c>
      <c r="EQ37">
        <f t="shared" si="75"/>
        <v>0</v>
      </c>
      <c r="ER37">
        <f t="shared" si="75"/>
        <v>0</v>
      </c>
      <c r="ES37">
        <f t="shared" si="71"/>
        <v>0</v>
      </c>
      <c r="ET37">
        <f t="shared" si="71"/>
        <v>0</v>
      </c>
      <c r="EU37">
        <f t="shared" si="71"/>
        <v>0</v>
      </c>
      <c r="EV37">
        <f t="shared" si="71"/>
        <v>0</v>
      </c>
      <c r="EW37">
        <f t="shared" si="71"/>
        <v>0</v>
      </c>
      <c r="EX37">
        <f t="shared" si="71"/>
        <v>0</v>
      </c>
      <c r="EY37">
        <f t="shared" si="71"/>
        <v>0</v>
      </c>
      <c r="EZ37">
        <f t="shared" si="71"/>
        <v>0</v>
      </c>
      <c r="FA37">
        <f t="shared" si="71"/>
        <v>0</v>
      </c>
      <c r="FB37">
        <f t="shared" si="72"/>
        <v>0</v>
      </c>
      <c r="FC37">
        <f t="shared" si="72"/>
        <v>0</v>
      </c>
      <c r="FD37">
        <f t="shared" si="72"/>
        <v>0</v>
      </c>
      <c r="FE37">
        <f t="shared" si="72"/>
        <v>0</v>
      </c>
      <c r="FF37">
        <f t="shared" si="72"/>
        <v>0</v>
      </c>
      <c r="FG37">
        <f t="shared" si="72"/>
        <v>0</v>
      </c>
      <c r="FH37">
        <f t="shared" si="72"/>
        <v>0</v>
      </c>
      <c r="FI37">
        <f t="shared" si="72"/>
        <v>0</v>
      </c>
      <c r="FJ37">
        <f t="shared" si="72"/>
        <v>0</v>
      </c>
      <c r="FK37">
        <f t="shared" si="72"/>
        <v>0</v>
      </c>
      <c r="FL37">
        <f t="shared" si="72"/>
        <v>0</v>
      </c>
      <c r="FM37">
        <f t="shared" si="72"/>
        <v>0</v>
      </c>
      <c r="FN37">
        <f t="shared" si="72"/>
        <v>0</v>
      </c>
      <c r="FO37">
        <f t="shared" si="72"/>
        <v>0</v>
      </c>
      <c r="FP37">
        <f t="shared" si="72"/>
        <v>0</v>
      </c>
      <c r="FQ37">
        <f t="shared" si="72"/>
        <v>0</v>
      </c>
      <c r="FR37">
        <f t="shared" si="72"/>
        <v>0</v>
      </c>
      <c r="FS37">
        <f t="shared" si="72"/>
        <v>0</v>
      </c>
      <c r="FT37">
        <f t="shared" si="72"/>
        <v>0</v>
      </c>
      <c r="FU37">
        <f t="shared" si="72"/>
        <v>0</v>
      </c>
      <c r="FV37">
        <f t="shared" si="72"/>
        <v>0</v>
      </c>
      <c r="FW37">
        <f t="shared" si="72"/>
        <v>0</v>
      </c>
      <c r="FX37">
        <f t="shared" si="72"/>
        <v>0</v>
      </c>
      <c r="FY37">
        <f t="shared" si="72"/>
        <v>0</v>
      </c>
      <c r="FZ37">
        <f t="shared" si="72"/>
        <v>0</v>
      </c>
      <c r="GA37">
        <f t="shared" si="73"/>
        <v>0</v>
      </c>
      <c r="GB37">
        <f t="shared" si="33"/>
        <v>0</v>
      </c>
      <c r="GC37">
        <f t="shared" si="15"/>
        <v>0</v>
      </c>
      <c r="GD37">
        <f t="shared" si="16"/>
        <v>21</v>
      </c>
      <c r="GF37">
        <f t="shared" si="34"/>
        <v>21</v>
      </c>
      <c r="GG37" t="str">
        <f t="shared" si="35"/>
        <v>U13W</v>
      </c>
      <c r="GH37">
        <f>IF(GG37&lt;&gt;"",IF(GG37&lt;&gt;"XXX",VLOOKUP(GG37,Punkte!$I$2:$J$10,2),9),9)</f>
        <v>2</v>
      </c>
      <c r="GI37">
        <f>IF(GG37&lt;&gt;"",IF(GG37&lt;&gt;"XXX",VLOOKUP(GG37,Punkte!$I$2:$K$10,3),9),9)</f>
        <v>5</v>
      </c>
      <c r="GJ37">
        <f t="shared" si="36"/>
        <v>205021</v>
      </c>
      <c r="GK37">
        <f t="shared" si="37"/>
        <v>306012</v>
      </c>
      <c r="GL37">
        <f t="shared" si="38"/>
        <v>12</v>
      </c>
      <c r="GM37">
        <f t="shared" si="39"/>
        <v>3</v>
      </c>
      <c r="GN37">
        <f t="shared" si="40"/>
        <v>5</v>
      </c>
      <c r="GO37">
        <f t="shared" si="41"/>
        <v>99</v>
      </c>
      <c r="GP37">
        <f t="shared" si="42"/>
        <v>99999</v>
      </c>
      <c r="GQ37">
        <f t="shared" si="43"/>
        <v>99999</v>
      </c>
      <c r="GR37">
        <f t="shared" si="44"/>
        <v>999</v>
      </c>
      <c r="GS37">
        <f t="shared" si="45"/>
        <v>99</v>
      </c>
      <c r="GT37">
        <f t="shared" si="46"/>
        <v>999</v>
      </c>
      <c r="GV37">
        <f>IF(GG37&lt;&gt;"",IF(GG37&lt;&gt;"XXX",VLOOKUP(GG37,Punkte!$I$2:$K$10,3),99),99)</f>
        <v>5</v>
      </c>
      <c r="GW37">
        <f t="shared" si="47"/>
        <v>5021</v>
      </c>
      <c r="GX37">
        <f t="shared" si="48"/>
        <v>6013</v>
      </c>
      <c r="GY37">
        <f t="shared" si="49"/>
        <v>13</v>
      </c>
      <c r="GZ37">
        <f t="shared" si="50"/>
        <v>6</v>
      </c>
      <c r="HA37">
        <f t="shared" si="51"/>
        <v>6</v>
      </c>
      <c r="HB37">
        <f t="shared" si="52"/>
        <v>6</v>
      </c>
      <c r="HC37">
        <f t="shared" si="53"/>
        <v>6006</v>
      </c>
      <c r="HD37">
        <f t="shared" si="54"/>
        <v>99999</v>
      </c>
      <c r="HE37">
        <f t="shared" si="55"/>
        <v>999</v>
      </c>
      <c r="HF37">
        <f t="shared" si="56"/>
        <v>99</v>
      </c>
      <c r="HG37">
        <f t="shared" si="57"/>
        <v>999</v>
      </c>
      <c r="HI37">
        <f t="shared" si="17"/>
        <v>99</v>
      </c>
      <c r="HJ37">
        <f t="shared" si="58"/>
        <v>99</v>
      </c>
      <c r="HK37">
        <f t="shared" si="59"/>
        <v>99</v>
      </c>
      <c r="HL37">
        <f t="shared" si="58"/>
        <v>99</v>
      </c>
      <c r="HM37">
        <f t="shared" si="60"/>
        <v>99</v>
      </c>
      <c r="HN37">
        <f t="shared" si="19"/>
        <v>99</v>
      </c>
      <c r="HO37">
        <f t="shared" si="61"/>
        <v>99</v>
      </c>
      <c r="HP37">
        <f t="shared" si="20"/>
        <v>99</v>
      </c>
      <c r="HQ37">
        <f t="shared" si="62"/>
        <v>21</v>
      </c>
      <c r="HR37">
        <f t="shared" si="21"/>
        <v>99</v>
      </c>
      <c r="HS37">
        <f t="shared" si="63"/>
        <v>99</v>
      </c>
      <c r="HT37">
        <f t="shared" si="22"/>
        <v>99</v>
      </c>
      <c r="HU37">
        <f t="shared" si="64"/>
        <v>99</v>
      </c>
      <c r="HV37">
        <f t="shared" si="23"/>
        <v>99</v>
      </c>
      <c r="HW37">
        <f t="shared" si="65"/>
        <v>99</v>
      </c>
      <c r="HX37">
        <f t="shared" si="24"/>
        <v>99</v>
      </c>
    </row>
    <row r="38" spans="1:232" x14ac:dyDescent="0.2">
      <c r="A38">
        <v>22</v>
      </c>
      <c r="B38" s="203" t="str">
        <f t="shared" si="0"/>
        <v>Doblinger Lena, LAL</v>
      </c>
      <c r="C38" s="204">
        <f t="shared" si="25"/>
        <v>11</v>
      </c>
      <c r="D38" s="205" t="s">
        <v>1944</v>
      </c>
      <c r="E38" s="206">
        <v>22</v>
      </c>
      <c r="F38" s="207">
        <v>40.299999999999997</v>
      </c>
      <c r="G38" s="208">
        <v>12</v>
      </c>
      <c r="H38" s="209">
        <v>17</v>
      </c>
      <c r="I38" s="223" t="str">
        <f>IF(BU38=99,"",VLOOKUP(BS38,Punkte!$D$2:$G$31,BU38))</f>
        <v>U11W</v>
      </c>
      <c r="J38" s="224" t="str">
        <f t="shared" si="26"/>
        <v>J</v>
      </c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0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18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L38">
        <f t="shared" si="27"/>
        <v>22</v>
      </c>
      <c r="BN38" t="str">
        <f t="shared" si="28"/>
        <v>X282</v>
      </c>
      <c r="BO38" t="str">
        <f t="shared" si="29"/>
        <v/>
      </c>
      <c r="BP38">
        <f t="shared" si="1"/>
        <v>981</v>
      </c>
      <c r="BQ38" t="str">
        <f t="shared" si="2"/>
        <v>Doblinger Lena, LAL</v>
      </c>
      <c r="BR38" s="216">
        <f t="shared" si="3"/>
        <v>37230</v>
      </c>
      <c r="BS38" s="28">
        <f>IF(ISNUMBER(BR38),YEAR(Wiegeliste!$D$4)-YEAR(BR38),"")</f>
        <v>11</v>
      </c>
      <c r="BT38" s="28" t="str">
        <f t="shared" si="4"/>
        <v>W</v>
      </c>
      <c r="BU38" s="28">
        <f t="shared" si="30"/>
        <v>4</v>
      </c>
      <c r="BV38">
        <f t="shared" si="31"/>
        <v>1</v>
      </c>
      <c r="BW38">
        <f t="shared" si="5"/>
        <v>1</v>
      </c>
      <c r="BY38">
        <f t="shared" si="6"/>
        <v>22</v>
      </c>
      <c r="BZ38">
        <f t="shared" si="7"/>
        <v>981</v>
      </c>
      <c r="CA38">
        <f t="shared" si="74"/>
        <v>0</v>
      </c>
      <c r="CB38">
        <f t="shared" si="74"/>
        <v>0</v>
      </c>
      <c r="CC38">
        <f t="shared" si="74"/>
        <v>0</v>
      </c>
      <c r="CD38">
        <f t="shared" si="74"/>
        <v>0</v>
      </c>
      <c r="CE38">
        <f t="shared" si="74"/>
        <v>0</v>
      </c>
      <c r="CF38">
        <f t="shared" si="74"/>
        <v>0</v>
      </c>
      <c r="CG38">
        <f t="shared" si="74"/>
        <v>0</v>
      </c>
      <c r="CH38">
        <f t="shared" si="74"/>
        <v>0</v>
      </c>
      <c r="CI38">
        <f t="shared" si="74"/>
        <v>0</v>
      </c>
      <c r="CJ38">
        <f t="shared" si="74"/>
        <v>0</v>
      </c>
      <c r="CK38">
        <f t="shared" si="74"/>
        <v>0</v>
      </c>
      <c r="CL38">
        <f t="shared" si="74"/>
        <v>0</v>
      </c>
      <c r="CM38">
        <f t="shared" si="74"/>
        <v>0</v>
      </c>
      <c r="CN38">
        <f t="shared" si="74"/>
        <v>0</v>
      </c>
      <c r="CO38">
        <f t="shared" si="74"/>
        <v>0</v>
      </c>
      <c r="CP38">
        <f t="shared" si="68"/>
        <v>0</v>
      </c>
      <c r="CQ38">
        <f t="shared" si="68"/>
        <v>0</v>
      </c>
      <c r="CR38">
        <f t="shared" si="68"/>
        <v>0</v>
      </c>
      <c r="CS38">
        <f t="shared" si="68"/>
        <v>0</v>
      </c>
      <c r="CT38">
        <f t="shared" si="68"/>
        <v>0</v>
      </c>
      <c r="CU38">
        <f t="shared" si="68"/>
        <v>0</v>
      </c>
      <c r="CV38">
        <f t="shared" si="68"/>
        <v>0</v>
      </c>
      <c r="CW38">
        <f t="shared" si="68"/>
        <v>0</v>
      </c>
      <c r="CX38">
        <f t="shared" si="68"/>
        <v>0</v>
      </c>
      <c r="CY38">
        <f t="shared" si="69"/>
        <v>0</v>
      </c>
      <c r="CZ38">
        <f t="shared" si="69"/>
        <v>0</v>
      </c>
      <c r="DA38">
        <f t="shared" si="69"/>
        <v>0</v>
      </c>
      <c r="DB38">
        <f t="shared" si="69"/>
        <v>0</v>
      </c>
      <c r="DC38">
        <f t="shared" si="69"/>
        <v>0</v>
      </c>
      <c r="DD38">
        <f t="shared" si="69"/>
        <v>0</v>
      </c>
      <c r="DE38">
        <f t="shared" si="69"/>
        <v>0</v>
      </c>
      <c r="DF38">
        <f t="shared" si="69"/>
        <v>0</v>
      </c>
      <c r="DG38">
        <f t="shared" si="69"/>
        <v>0</v>
      </c>
      <c r="DH38">
        <f t="shared" si="69"/>
        <v>0</v>
      </c>
      <c r="DI38">
        <f t="shared" si="69"/>
        <v>0</v>
      </c>
      <c r="DJ38">
        <f t="shared" si="69"/>
        <v>0</v>
      </c>
      <c r="DK38">
        <f t="shared" si="69"/>
        <v>0</v>
      </c>
      <c r="DL38">
        <f t="shared" si="69"/>
        <v>0</v>
      </c>
      <c r="DM38">
        <f t="shared" si="69"/>
        <v>0</v>
      </c>
      <c r="DN38">
        <f t="shared" si="69"/>
        <v>0</v>
      </c>
      <c r="DO38">
        <f t="shared" si="69"/>
        <v>0</v>
      </c>
      <c r="DP38">
        <f t="shared" si="69"/>
        <v>0</v>
      </c>
      <c r="DQ38">
        <f t="shared" si="69"/>
        <v>0</v>
      </c>
      <c r="DR38">
        <f t="shared" si="69"/>
        <v>0</v>
      </c>
      <c r="DS38">
        <f t="shared" si="69"/>
        <v>0</v>
      </c>
      <c r="DT38">
        <f t="shared" si="69"/>
        <v>0</v>
      </c>
      <c r="DU38">
        <f t="shared" si="69"/>
        <v>0</v>
      </c>
      <c r="DV38">
        <f t="shared" si="69"/>
        <v>0</v>
      </c>
      <c r="DW38">
        <f t="shared" si="69"/>
        <v>0</v>
      </c>
      <c r="DX38">
        <f t="shared" si="70"/>
        <v>0</v>
      </c>
      <c r="DY38">
        <f t="shared" si="32"/>
        <v>0</v>
      </c>
      <c r="DZ38">
        <f t="shared" si="10"/>
        <v>0</v>
      </c>
      <c r="EB38">
        <f t="shared" si="11"/>
        <v>22</v>
      </c>
      <c r="EC38">
        <f t="shared" si="12"/>
        <v>22</v>
      </c>
      <c r="ED38">
        <f t="shared" si="75"/>
        <v>0</v>
      </c>
      <c r="EE38">
        <f t="shared" si="75"/>
        <v>0</v>
      </c>
      <c r="EF38">
        <f t="shared" si="75"/>
        <v>0</v>
      </c>
      <c r="EG38">
        <f t="shared" si="75"/>
        <v>0</v>
      </c>
      <c r="EH38">
        <f t="shared" si="75"/>
        <v>0</v>
      </c>
      <c r="EI38">
        <f t="shared" si="75"/>
        <v>0</v>
      </c>
      <c r="EJ38">
        <f t="shared" si="75"/>
        <v>0</v>
      </c>
      <c r="EK38">
        <f t="shared" si="75"/>
        <v>0</v>
      </c>
      <c r="EL38">
        <f t="shared" si="75"/>
        <v>0</v>
      </c>
      <c r="EM38">
        <f t="shared" si="75"/>
        <v>0</v>
      </c>
      <c r="EN38">
        <f t="shared" si="75"/>
        <v>0</v>
      </c>
      <c r="EO38">
        <f t="shared" si="75"/>
        <v>0</v>
      </c>
      <c r="EP38">
        <f t="shared" si="75"/>
        <v>0</v>
      </c>
      <c r="EQ38">
        <f t="shared" si="75"/>
        <v>0</v>
      </c>
      <c r="ER38">
        <f t="shared" si="75"/>
        <v>0</v>
      </c>
      <c r="ES38">
        <f t="shared" si="71"/>
        <v>0</v>
      </c>
      <c r="ET38">
        <f t="shared" si="71"/>
        <v>0</v>
      </c>
      <c r="EU38">
        <f t="shared" si="71"/>
        <v>0</v>
      </c>
      <c r="EV38">
        <f t="shared" si="71"/>
        <v>0</v>
      </c>
      <c r="EW38">
        <f t="shared" si="71"/>
        <v>0</v>
      </c>
      <c r="EX38">
        <f t="shared" si="71"/>
        <v>0</v>
      </c>
      <c r="EY38">
        <f t="shared" si="71"/>
        <v>0</v>
      </c>
      <c r="EZ38">
        <f t="shared" si="71"/>
        <v>0</v>
      </c>
      <c r="FA38">
        <f t="shared" si="71"/>
        <v>0</v>
      </c>
      <c r="FB38">
        <f t="shared" si="72"/>
        <v>0</v>
      </c>
      <c r="FC38">
        <f t="shared" si="72"/>
        <v>0</v>
      </c>
      <c r="FD38">
        <f t="shared" si="72"/>
        <v>0</v>
      </c>
      <c r="FE38">
        <f t="shared" si="72"/>
        <v>0</v>
      </c>
      <c r="FF38">
        <f t="shared" si="72"/>
        <v>0</v>
      </c>
      <c r="FG38">
        <f t="shared" si="72"/>
        <v>0</v>
      </c>
      <c r="FH38">
        <f t="shared" si="72"/>
        <v>0</v>
      </c>
      <c r="FI38">
        <f t="shared" si="72"/>
        <v>0</v>
      </c>
      <c r="FJ38">
        <f t="shared" si="72"/>
        <v>0</v>
      </c>
      <c r="FK38">
        <f t="shared" si="72"/>
        <v>0</v>
      </c>
      <c r="FL38">
        <f t="shared" si="72"/>
        <v>0</v>
      </c>
      <c r="FM38">
        <f t="shared" si="72"/>
        <v>0</v>
      </c>
      <c r="FN38">
        <f t="shared" si="72"/>
        <v>0</v>
      </c>
      <c r="FO38">
        <f t="shared" si="72"/>
        <v>0</v>
      </c>
      <c r="FP38">
        <f t="shared" si="72"/>
        <v>0</v>
      </c>
      <c r="FQ38">
        <f t="shared" si="72"/>
        <v>0</v>
      </c>
      <c r="FR38">
        <f t="shared" si="72"/>
        <v>0</v>
      </c>
      <c r="FS38">
        <f t="shared" si="72"/>
        <v>0</v>
      </c>
      <c r="FT38">
        <f t="shared" si="72"/>
        <v>0</v>
      </c>
      <c r="FU38">
        <f t="shared" si="72"/>
        <v>0</v>
      </c>
      <c r="FV38">
        <f t="shared" si="72"/>
        <v>0</v>
      </c>
      <c r="FW38">
        <f t="shared" si="72"/>
        <v>0</v>
      </c>
      <c r="FX38">
        <f t="shared" si="72"/>
        <v>0</v>
      </c>
      <c r="FY38">
        <f t="shared" si="72"/>
        <v>0</v>
      </c>
      <c r="FZ38">
        <f t="shared" si="72"/>
        <v>0</v>
      </c>
      <c r="GA38">
        <f t="shared" si="73"/>
        <v>0</v>
      </c>
      <c r="GB38">
        <f t="shared" si="33"/>
        <v>0</v>
      </c>
      <c r="GC38">
        <f t="shared" si="15"/>
        <v>0</v>
      </c>
      <c r="GD38">
        <f t="shared" si="16"/>
        <v>22</v>
      </c>
      <c r="GF38">
        <f t="shared" si="34"/>
        <v>22</v>
      </c>
      <c r="GG38" t="str">
        <f t="shared" si="35"/>
        <v>U11W</v>
      </c>
      <c r="GH38">
        <f>IF(GG38&lt;&gt;"",IF(GG38&lt;&gt;"XXX",VLOOKUP(GG38,Punkte!$I$2:$J$10,2),9),9)</f>
        <v>2</v>
      </c>
      <c r="GI38">
        <f>IF(GG38&lt;&gt;"",IF(GG38&lt;&gt;"XXX",VLOOKUP(GG38,Punkte!$I$2:$K$10,3),9),9)</f>
        <v>3</v>
      </c>
      <c r="GJ38">
        <f t="shared" si="36"/>
        <v>203022</v>
      </c>
      <c r="GK38">
        <f t="shared" si="37"/>
        <v>306013</v>
      </c>
      <c r="GL38">
        <f t="shared" si="38"/>
        <v>13</v>
      </c>
      <c r="GM38">
        <f t="shared" si="39"/>
        <v>3</v>
      </c>
      <c r="GN38">
        <f t="shared" si="40"/>
        <v>6</v>
      </c>
      <c r="GO38">
        <f t="shared" si="41"/>
        <v>99</v>
      </c>
      <c r="GP38">
        <f t="shared" si="42"/>
        <v>99999</v>
      </c>
      <c r="GQ38">
        <f t="shared" si="43"/>
        <v>99999</v>
      </c>
      <c r="GR38">
        <f t="shared" si="44"/>
        <v>999</v>
      </c>
      <c r="GS38">
        <f t="shared" si="45"/>
        <v>99</v>
      </c>
      <c r="GT38">
        <f t="shared" si="46"/>
        <v>999</v>
      </c>
      <c r="GV38">
        <f>IF(GG38&lt;&gt;"",IF(GG38&lt;&gt;"XXX",VLOOKUP(GG38,Punkte!$I$2:$K$10,3),99),99)</f>
        <v>3</v>
      </c>
      <c r="GW38">
        <f t="shared" si="47"/>
        <v>3022</v>
      </c>
      <c r="GX38">
        <f t="shared" si="48"/>
        <v>7018</v>
      </c>
      <c r="GY38">
        <f t="shared" si="49"/>
        <v>18</v>
      </c>
      <c r="GZ38">
        <f t="shared" si="50"/>
        <v>7</v>
      </c>
      <c r="HA38">
        <f t="shared" si="51"/>
        <v>1</v>
      </c>
      <c r="HB38">
        <f t="shared" si="52"/>
        <v>1</v>
      </c>
      <c r="HC38">
        <f t="shared" si="53"/>
        <v>7001</v>
      </c>
      <c r="HD38">
        <f t="shared" si="54"/>
        <v>99999</v>
      </c>
      <c r="HE38">
        <f t="shared" si="55"/>
        <v>999</v>
      </c>
      <c r="HF38">
        <f t="shared" si="56"/>
        <v>99</v>
      </c>
      <c r="HG38">
        <f t="shared" si="57"/>
        <v>999</v>
      </c>
      <c r="HI38">
        <f t="shared" si="17"/>
        <v>99</v>
      </c>
      <c r="HJ38">
        <f t="shared" si="58"/>
        <v>99</v>
      </c>
      <c r="HK38">
        <f t="shared" si="59"/>
        <v>99</v>
      </c>
      <c r="HL38">
        <f t="shared" si="58"/>
        <v>99</v>
      </c>
      <c r="HM38">
        <f t="shared" si="60"/>
        <v>22</v>
      </c>
      <c r="HN38">
        <f t="shared" si="19"/>
        <v>99</v>
      </c>
      <c r="HO38">
        <f t="shared" si="61"/>
        <v>99</v>
      </c>
      <c r="HP38">
        <f t="shared" si="20"/>
        <v>99</v>
      </c>
      <c r="HQ38">
        <f t="shared" si="62"/>
        <v>99</v>
      </c>
      <c r="HR38">
        <f t="shared" si="21"/>
        <v>99</v>
      </c>
      <c r="HS38">
        <f t="shared" si="63"/>
        <v>99</v>
      </c>
      <c r="HT38">
        <f t="shared" si="22"/>
        <v>99</v>
      </c>
      <c r="HU38">
        <f t="shared" si="64"/>
        <v>99</v>
      </c>
      <c r="HV38">
        <f t="shared" si="23"/>
        <v>99</v>
      </c>
      <c r="HW38">
        <f t="shared" si="65"/>
        <v>99</v>
      </c>
      <c r="HX38">
        <f t="shared" si="24"/>
        <v>99</v>
      </c>
    </row>
    <row r="39" spans="1:232" x14ac:dyDescent="0.2">
      <c r="A39">
        <v>23</v>
      </c>
      <c r="B39" s="203" t="str">
        <f t="shared" si="0"/>
        <v>Schenk Celine, LAL</v>
      </c>
      <c r="C39" s="204">
        <f t="shared" si="25"/>
        <v>12</v>
      </c>
      <c r="D39" s="205" t="s">
        <v>1945</v>
      </c>
      <c r="E39" s="206">
        <v>23</v>
      </c>
      <c r="F39" s="207">
        <v>45.5</v>
      </c>
      <c r="G39" s="208">
        <v>13</v>
      </c>
      <c r="H39" s="209">
        <v>20</v>
      </c>
      <c r="I39" s="223" t="str">
        <f>IF(BU39=99,"",VLOOKUP(BS39,Punkte!$D$2:$G$31,BU39))</f>
        <v>U13W</v>
      </c>
      <c r="J39" s="224" t="str">
        <f t="shared" si="26"/>
        <v>J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0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18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L39">
        <f t="shared" ref="BL39:BL66" si="76">A39</f>
        <v>23</v>
      </c>
      <c r="BN39" t="str">
        <f t="shared" ref="BN39:BN66" si="77">IF(UPPER(LEFT(TEXT(D39,"####"),1))="W",D39,IF(UPPER(LEFT(TEXT(D39,"####"),1))="M",D39,IF(UPPER(LEFT(TEXT(D39,"####"),1))="X",D39,"")))</f>
        <v>X283</v>
      </c>
      <c r="BO39" t="str">
        <f t="shared" ref="BO39:BO66" si="78">IF(D39&gt;0,IF(BN39="",D39,""),"")</f>
        <v/>
      </c>
      <c r="BP39">
        <f t="shared" si="1"/>
        <v>982</v>
      </c>
      <c r="BQ39" t="str">
        <f t="shared" si="2"/>
        <v>Schenk Celine, LAL</v>
      </c>
      <c r="BR39" s="216">
        <f t="shared" si="3"/>
        <v>36872</v>
      </c>
      <c r="BS39" s="28">
        <f>IF(ISNUMBER(BR39),YEAR(Wiegeliste!$D$4)-YEAR(BR39),"")</f>
        <v>12</v>
      </c>
      <c r="BT39" s="28" t="str">
        <f t="shared" si="4"/>
        <v>W</v>
      </c>
      <c r="BU39" s="28">
        <f t="shared" si="30"/>
        <v>4</v>
      </c>
      <c r="BV39">
        <f t="shared" si="31"/>
        <v>1</v>
      </c>
      <c r="BW39">
        <f t="shared" si="5"/>
        <v>1</v>
      </c>
      <c r="BY39">
        <f t="shared" si="6"/>
        <v>23</v>
      </c>
      <c r="BZ39">
        <f t="shared" si="7"/>
        <v>982</v>
      </c>
      <c r="CA39">
        <f t="shared" si="74"/>
        <v>0</v>
      </c>
      <c r="CB39">
        <f t="shared" si="74"/>
        <v>0</v>
      </c>
      <c r="CC39">
        <f t="shared" si="74"/>
        <v>0</v>
      </c>
      <c r="CD39">
        <f t="shared" si="74"/>
        <v>0</v>
      </c>
      <c r="CE39">
        <f t="shared" si="74"/>
        <v>0</v>
      </c>
      <c r="CF39">
        <f t="shared" si="74"/>
        <v>0</v>
      </c>
      <c r="CG39">
        <f t="shared" si="74"/>
        <v>0</v>
      </c>
      <c r="CH39">
        <f t="shared" si="74"/>
        <v>0</v>
      </c>
      <c r="CI39">
        <f t="shared" si="74"/>
        <v>0</v>
      </c>
      <c r="CJ39">
        <f t="shared" si="74"/>
        <v>0</v>
      </c>
      <c r="CK39">
        <f t="shared" si="74"/>
        <v>0</v>
      </c>
      <c r="CL39">
        <f t="shared" si="74"/>
        <v>0</v>
      </c>
      <c r="CM39">
        <f t="shared" si="74"/>
        <v>0</v>
      </c>
      <c r="CN39">
        <f t="shared" si="74"/>
        <v>0</v>
      </c>
      <c r="CO39">
        <f t="shared" si="74"/>
        <v>0</v>
      </c>
      <c r="CP39">
        <f t="shared" si="68"/>
        <v>0</v>
      </c>
      <c r="CQ39">
        <f t="shared" si="68"/>
        <v>0</v>
      </c>
      <c r="CR39">
        <f t="shared" si="68"/>
        <v>0</v>
      </c>
      <c r="CS39">
        <f t="shared" si="68"/>
        <v>0</v>
      </c>
      <c r="CT39">
        <f t="shared" si="68"/>
        <v>0</v>
      </c>
      <c r="CU39">
        <f t="shared" si="68"/>
        <v>0</v>
      </c>
      <c r="CV39">
        <f t="shared" si="68"/>
        <v>0</v>
      </c>
      <c r="CW39">
        <f t="shared" si="68"/>
        <v>0</v>
      </c>
      <c r="CX39">
        <f t="shared" si="68"/>
        <v>0</v>
      </c>
      <c r="CY39">
        <f t="shared" si="69"/>
        <v>0</v>
      </c>
      <c r="CZ39">
        <f t="shared" si="69"/>
        <v>0</v>
      </c>
      <c r="DA39">
        <f t="shared" si="69"/>
        <v>0</v>
      </c>
      <c r="DB39">
        <f t="shared" si="69"/>
        <v>0</v>
      </c>
      <c r="DC39">
        <f t="shared" si="69"/>
        <v>0</v>
      </c>
      <c r="DD39">
        <f t="shared" si="69"/>
        <v>0</v>
      </c>
      <c r="DE39">
        <f t="shared" si="69"/>
        <v>0</v>
      </c>
      <c r="DF39">
        <f t="shared" si="69"/>
        <v>0</v>
      </c>
      <c r="DG39">
        <f t="shared" si="69"/>
        <v>0</v>
      </c>
      <c r="DH39">
        <f t="shared" si="69"/>
        <v>0</v>
      </c>
      <c r="DI39">
        <f t="shared" si="69"/>
        <v>0</v>
      </c>
      <c r="DJ39">
        <f t="shared" si="69"/>
        <v>0</v>
      </c>
      <c r="DK39">
        <f t="shared" si="69"/>
        <v>0</v>
      </c>
      <c r="DL39">
        <f t="shared" si="69"/>
        <v>0</v>
      </c>
      <c r="DM39">
        <f t="shared" si="69"/>
        <v>0</v>
      </c>
      <c r="DN39">
        <f t="shared" si="69"/>
        <v>0</v>
      </c>
      <c r="DO39">
        <f t="shared" si="69"/>
        <v>0</v>
      </c>
      <c r="DP39">
        <f t="shared" si="69"/>
        <v>0</v>
      </c>
      <c r="DQ39">
        <f t="shared" si="69"/>
        <v>0</v>
      </c>
      <c r="DR39">
        <f t="shared" si="69"/>
        <v>0</v>
      </c>
      <c r="DS39">
        <f t="shared" si="69"/>
        <v>0</v>
      </c>
      <c r="DT39">
        <f t="shared" si="69"/>
        <v>0</v>
      </c>
      <c r="DU39">
        <f t="shared" si="69"/>
        <v>0</v>
      </c>
      <c r="DV39">
        <f t="shared" si="69"/>
        <v>0</v>
      </c>
      <c r="DW39">
        <f t="shared" si="69"/>
        <v>0</v>
      </c>
      <c r="DX39">
        <f t="shared" si="70"/>
        <v>0</v>
      </c>
      <c r="DY39">
        <f t="shared" si="32"/>
        <v>0</v>
      </c>
      <c r="DZ39">
        <f t="shared" si="10"/>
        <v>0</v>
      </c>
      <c r="EB39">
        <f t="shared" si="11"/>
        <v>23</v>
      </c>
      <c r="EC39">
        <f t="shared" si="12"/>
        <v>23</v>
      </c>
      <c r="ED39">
        <f t="shared" si="75"/>
        <v>0</v>
      </c>
      <c r="EE39">
        <f t="shared" si="75"/>
        <v>0</v>
      </c>
      <c r="EF39">
        <f t="shared" si="75"/>
        <v>0</v>
      </c>
      <c r="EG39">
        <f t="shared" si="75"/>
        <v>0</v>
      </c>
      <c r="EH39">
        <f t="shared" si="75"/>
        <v>0</v>
      </c>
      <c r="EI39">
        <f t="shared" si="75"/>
        <v>0</v>
      </c>
      <c r="EJ39">
        <f t="shared" si="75"/>
        <v>0</v>
      </c>
      <c r="EK39">
        <f t="shared" si="75"/>
        <v>0</v>
      </c>
      <c r="EL39">
        <f t="shared" si="75"/>
        <v>0</v>
      </c>
      <c r="EM39">
        <f t="shared" si="75"/>
        <v>0</v>
      </c>
      <c r="EN39">
        <f t="shared" si="75"/>
        <v>0</v>
      </c>
      <c r="EO39">
        <f t="shared" si="75"/>
        <v>0</v>
      </c>
      <c r="EP39">
        <f t="shared" si="75"/>
        <v>0</v>
      </c>
      <c r="EQ39">
        <f t="shared" si="75"/>
        <v>0</v>
      </c>
      <c r="ER39">
        <f t="shared" si="75"/>
        <v>0</v>
      </c>
      <c r="ES39">
        <f t="shared" si="71"/>
        <v>0</v>
      </c>
      <c r="ET39">
        <f t="shared" si="71"/>
        <v>0</v>
      </c>
      <c r="EU39">
        <f t="shared" si="71"/>
        <v>0</v>
      </c>
      <c r="EV39">
        <f t="shared" si="71"/>
        <v>0</v>
      </c>
      <c r="EW39">
        <f t="shared" si="71"/>
        <v>0</v>
      </c>
      <c r="EX39">
        <f t="shared" si="71"/>
        <v>0</v>
      </c>
      <c r="EY39">
        <f t="shared" si="71"/>
        <v>0</v>
      </c>
      <c r="EZ39">
        <f t="shared" si="71"/>
        <v>0</v>
      </c>
      <c r="FA39">
        <f t="shared" si="71"/>
        <v>0</v>
      </c>
      <c r="FB39">
        <f t="shared" si="72"/>
        <v>0</v>
      </c>
      <c r="FC39">
        <f t="shared" si="72"/>
        <v>0</v>
      </c>
      <c r="FD39">
        <f t="shared" si="72"/>
        <v>0</v>
      </c>
      <c r="FE39">
        <f t="shared" si="72"/>
        <v>0</v>
      </c>
      <c r="FF39">
        <f t="shared" si="72"/>
        <v>0</v>
      </c>
      <c r="FG39">
        <f t="shared" si="72"/>
        <v>0</v>
      </c>
      <c r="FH39">
        <f t="shared" si="72"/>
        <v>0</v>
      </c>
      <c r="FI39">
        <f t="shared" si="72"/>
        <v>0</v>
      </c>
      <c r="FJ39">
        <f t="shared" si="72"/>
        <v>0</v>
      </c>
      <c r="FK39">
        <f t="shared" si="72"/>
        <v>0</v>
      </c>
      <c r="FL39">
        <f t="shared" si="72"/>
        <v>0</v>
      </c>
      <c r="FM39">
        <f t="shared" si="72"/>
        <v>0</v>
      </c>
      <c r="FN39">
        <f t="shared" si="72"/>
        <v>0</v>
      </c>
      <c r="FO39">
        <f t="shared" si="72"/>
        <v>0</v>
      </c>
      <c r="FP39">
        <f t="shared" si="72"/>
        <v>0</v>
      </c>
      <c r="FQ39">
        <f t="shared" si="72"/>
        <v>0</v>
      </c>
      <c r="FR39">
        <f t="shared" si="72"/>
        <v>0</v>
      </c>
      <c r="FS39">
        <f t="shared" si="72"/>
        <v>0</v>
      </c>
      <c r="FT39">
        <f t="shared" si="72"/>
        <v>0</v>
      </c>
      <c r="FU39">
        <f t="shared" si="72"/>
        <v>0</v>
      </c>
      <c r="FV39">
        <f t="shared" si="72"/>
        <v>0</v>
      </c>
      <c r="FW39">
        <f t="shared" si="72"/>
        <v>0</v>
      </c>
      <c r="FX39">
        <f t="shared" si="72"/>
        <v>0</v>
      </c>
      <c r="FY39">
        <f t="shared" si="72"/>
        <v>0</v>
      </c>
      <c r="FZ39">
        <f t="shared" si="72"/>
        <v>0</v>
      </c>
      <c r="GA39">
        <f t="shared" si="73"/>
        <v>0</v>
      </c>
      <c r="GB39">
        <f t="shared" si="33"/>
        <v>0</v>
      </c>
      <c r="GC39">
        <f t="shared" si="15"/>
        <v>0</v>
      </c>
      <c r="GD39">
        <f t="shared" si="16"/>
        <v>23</v>
      </c>
      <c r="GF39">
        <f t="shared" si="34"/>
        <v>23</v>
      </c>
      <c r="GG39" t="str">
        <f t="shared" si="35"/>
        <v>U13W</v>
      </c>
      <c r="GH39">
        <f>IF(GG39&lt;&gt;"",IF(GG39&lt;&gt;"XXX",VLOOKUP(GG39,Punkte!$I$2:$J$10,2),9),9)</f>
        <v>2</v>
      </c>
      <c r="GI39">
        <f>IF(GG39&lt;&gt;"",IF(GG39&lt;&gt;"XXX",VLOOKUP(GG39,Punkte!$I$2:$K$10,3),9),9)</f>
        <v>5</v>
      </c>
      <c r="GJ39">
        <f t="shared" si="36"/>
        <v>205023</v>
      </c>
      <c r="GK39">
        <f t="shared" si="37"/>
        <v>308006</v>
      </c>
      <c r="GL39">
        <f t="shared" si="38"/>
        <v>6</v>
      </c>
      <c r="GM39">
        <f t="shared" si="39"/>
        <v>3</v>
      </c>
      <c r="GN39">
        <f t="shared" si="40"/>
        <v>7</v>
      </c>
      <c r="GO39">
        <f t="shared" si="41"/>
        <v>99</v>
      </c>
      <c r="GP39">
        <f t="shared" si="42"/>
        <v>99999</v>
      </c>
      <c r="GQ39">
        <f t="shared" si="43"/>
        <v>99999</v>
      </c>
      <c r="GR39">
        <f t="shared" si="44"/>
        <v>999</v>
      </c>
      <c r="GS39">
        <f t="shared" si="45"/>
        <v>99</v>
      </c>
      <c r="GT39">
        <f t="shared" si="46"/>
        <v>999</v>
      </c>
      <c r="GV39">
        <f>IF(GG39&lt;&gt;"",IF(GG39&lt;&gt;"XXX",VLOOKUP(GG39,Punkte!$I$2:$K$10,3),99),99)</f>
        <v>5</v>
      </c>
      <c r="GW39">
        <f t="shared" si="47"/>
        <v>5023</v>
      </c>
      <c r="GX39">
        <f t="shared" si="48"/>
        <v>8006</v>
      </c>
      <c r="GY39">
        <f t="shared" si="49"/>
        <v>6</v>
      </c>
      <c r="GZ39">
        <f t="shared" si="50"/>
        <v>8</v>
      </c>
      <c r="HA39">
        <f t="shared" si="51"/>
        <v>1</v>
      </c>
      <c r="HB39">
        <f t="shared" si="52"/>
        <v>99</v>
      </c>
      <c r="HC39">
        <f t="shared" si="53"/>
        <v>99999</v>
      </c>
      <c r="HD39">
        <f t="shared" si="54"/>
        <v>99999</v>
      </c>
      <c r="HE39">
        <f t="shared" si="55"/>
        <v>999</v>
      </c>
      <c r="HF39">
        <f t="shared" si="56"/>
        <v>99</v>
      </c>
      <c r="HG39">
        <f t="shared" si="57"/>
        <v>999</v>
      </c>
      <c r="HI39">
        <f t="shared" si="17"/>
        <v>99</v>
      </c>
      <c r="HJ39">
        <f t="shared" si="58"/>
        <v>99</v>
      </c>
      <c r="HK39">
        <f t="shared" si="59"/>
        <v>99</v>
      </c>
      <c r="HL39">
        <f t="shared" si="58"/>
        <v>99</v>
      </c>
      <c r="HM39">
        <f t="shared" si="60"/>
        <v>99</v>
      </c>
      <c r="HN39">
        <f t="shared" si="19"/>
        <v>99</v>
      </c>
      <c r="HO39">
        <f t="shared" si="61"/>
        <v>99</v>
      </c>
      <c r="HP39">
        <f t="shared" si="20"/>
        <v>99</v>
      </c>
      <c r="HQ39">
        <f t="shared" si="62"/>
        <v>23</v>
      </c>
      <c r="HR39">
        <f t="shared" si="21"/>
        <v>99</v>
      </c>
      <c r="HS39">
        <f t="shared" si="63"/>
        <v>99</v>
      </c>
      <c r="HT39">
        <f t="shared" si="22"/>
        <v>99</v>
      </c>
      <c r="HU39">
        <f t="shared" si="64"/>
        <v>99</v>
      </c>
      <c r="HV39">
        <f t="shared" si="23"/>
        <v>99</v>
      </c>
      <c r="HW39">
        <f t="shared" si="65"/>
        <v>99</v>
      </c>
      <c r="HX39">
        <f t="shared" si="24"/>
        <v>99</v>
      </c>
    </row>
    <row r="40" spans="1:232" x14ac:dyDescent="0.2">
      <c r="A40">
        <f t="shared" ref="A40:A65" si="79">A39+1</f>
        <v>24</v>
      </c>
      <c r="B40" s="203" t="str">
        <f t="shared" si="0"/>
        <v>Kanyka Mario, MÖD</v>
      </c>
      <c r="C40" s="204">
        <f t="shared" si="25"/>
        <v>10</v>
      </c>
      <c r="D40" s="205" t="s">
        <v>2193</v>
      </c>
      <c r="E40" s="206">
        <v>24</v>
      </c>
      <c r="F40" s="207">
        <v>31</v>
      </c>
      <c r="G40" s="208">
        <v>15</v>
      </c>
      <c r="H40" s="209">
        <v>20</v>
      </c>
      <c r="I40" s="223" t="str">
        <f>IF(BU40=99,"",VLOOKUP(BS40,Punkte!$D$2:$G$31,BU40))</f>
        <v>U11M</v>
      </c>
      <c r="J40" s="224" t="str">
        <f t="shared" si="26"/>
        <v>J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0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18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L40">
        <f t="shared" si="76"/>
        <v>24</v>
      </c>
      <c r="BN40" t="str">
        <f t="shared" si="77"/>
        <v>M377</v>
      </c>
      <c r="BO40" t="str">
        <f t="shared" si="78"/>
        <v/>
      </c>
      <c r="BP40">
        <f t="shared" si="1"/>
        <v>668</v>
      </c>
      <c r="BQ40" t="str">
        <f t="shared" si="2"/>
        <v>Kanyka Mario, MÖD</v>
      </c>
      <c r="BR40" s="216">
        <f t="shared" si="3"/>
        <v>37287</v>
      </c>
      <c r="BS40" s="28">
        <f>IF(ISNUMBER(BR40),YEAR(Wiegeliste!$D$4)-YEAR(BR40),"")</f>
        <v>10</v>
      </c>
      <c r="BT40" s="28" t="str">
        <f t="shared" si="4"/>
        <v>M</v>
      </c>
      <c r="BU40" s="28">
        <f t="shared" si="30"/>
        <v>3</v>
      </c>
      <c r="BV40">
        <f t="shared" si="31"/>
        <v>1</v>
      </c>
      <c r="BW40">
        <f t="shared" si="5"/>
        <v>1</v>
      </c>
      <c r="BY40">
        <f t="shared" si="6"/>
        <v>24</v>
      </c>
      <c r="BZ40">
        <f t="shared" si="7"/>
        <v>668</v>
      </c>
      <c r="CA40">
        <f t="shared" si="74"/>
        <v>0</v>
      </c>
      <c r="CB40">
        <f t="shared" si="74"/>
        <v>0</v>
      </c>
      <c r="CC40">
        <f t="shared" si="74"/>
        <v>0</v>
      </c>
      <c r="CD40">
        <f t="shared" si="74"/>
        <v>0</v>
      </c>
      <c r="CE40">
        <f t="shared" si="74"/>
        <v>0</v>
      </c>
      <c r="CF40">
        <f t="shared" si="74"/>
        <v>0</v>
      </c>
      <c r="CG40">
        <f t="shared" si="74"/>
        <v>0</v>
      </c>
      <c r="CH40">
        <f t="shared" si="74"/>
        <v>0</v>
      </c>
      <c r="CI40">
        <f t="shared" si="74"/>
        <v>0</v>
      </c>
      <c r="CJ40">
        <f t="shared" si="74"/>
        <v>0</v>
      </c>
      <c r="CK40">
        <f t="shared" si="74"/>
        <v>0</v>
      </c>
      <c r="CL40">
        <f t="shared" si="74"/>
        <v>0</v>
      </c>
      <c r="CM40">
        <f t="shared" si="74"/>
        <v>0</v>
      </c>
      <c r="CN40">
        <f t="shared" si="74"/>
        <v>0</v>
      </c>
      <c r="CO40">
        <f t="shared" si="74"/>
        <v>0</v>
      </c>
      <c r="CP40">
        <f t="shared" si="68"/>
        <v>0</v>
      </c>
      <c r="CQ40">
        <f t="shared" si="68"/>
        <v>0</v>
      </c>
      <c r="CR40">
        <f t="shared" si="68"/>
        <v>0</v>
      </c>
      <c r="CS40">
        <f t="shared" si="68"/>
        <v>0</v>
      </c>
      <c r="CT40">
        <f t="shared" si="68"/>
        <v>0</v>
      </c>
      <c r="CU40">
        <f t="shared" si="68"/>
        <v>0</v>
      </c>
      <c r="CV40">
        <f t="shared" si="68"/>
        <v>0</v>
      </c>
      <c r="CW40">
        <f t="shared" si="68"/>
        <v>0</v>
      </c>
      <c r="CX40">
        <f t="shared" si="68"/>
        <v>0</v>
      </c>
      <c r="CY40">
        <f t="shared" si="69"/>
        <v>0</v>
      </c>
      <c r="CZ40">
        <f t="shared" si="69"/>
        <v>0</v>
      </c>
      <c r="DA40">
        <f t="shared" si="69"/>
        <v>0</v>
      </c>
      <c r="DB40">
        <f t="shared" si="69"/>
        <v>0</v>
      </c>
      <c r="DC40">
        <f t="shared" si="69"/>
        <v>0</v>
      </c>
      <c r="DD40">
        <f t="shared" si="69"/>
        <v>0</v>
      </c>
      <c r="DE40">
        <f t="shared" si="69"/>
        <v>0</v>
      </c>
      <c r="DF40">
        <f t="shared" si="69"/>
        <v>0</v>
      </c>
      <c r="DG40">
        <f t="shared" si="69"/>
        <v>0</v>
      </c>
      <c r="DH40">
        <f t="shared" si="69"/>
        <v>0</v>
      </c>
      <c r="DI40">
        <f t="shared" si="69"/>
        <v>0</v>
      </c>
      <c r="DJ40">
        <f t="shared" si="69"/>
        <v>0</v>
      </c>
      <c r="DK40">
        <f t="shared" si="69"/>
        <v>0</v>
      </c>
      <c r="DL40">
        <f t="shared" si="69"/>
        <v>0</v>
      </c>
      <c r="DM40">
        <f t="shared" si="69"/>
        <v>0</v>
      </c>
      <c r="DN40">
        <f t="shared" si="69"/>
        <v>0</v>
      </c>
      <c r="DO40">
        <f t="shared" si="69"/>
        <v>0</v>
      </c>
      <c r="DP40">
        <f t="shared" si="69"/>
        <v>0</v>
      </c>
      <c r="DQ40">
        <f t="shared" si="69"/>
        <v>0</v>
      </c>
      <c r="DR40">
        <f t="shared" si="69"/>
        <v>0</v>
      </c>
      <c r="DS40">
        <f t="shared" si="69"/>
        <v>0</v>
      </c>
      <c r="DT40">
        <f t="shared" si="69"/>
        <v>0</v>
      </c>
      <c r="DU40">
        <f t="shared" si="69"/>
        <v>0</v>
      </c>
      <c r="DV40">
        <f t="shared" si="69"/>
        <v>0</v>
      </c>
      <c r="DW40">
        <f t="shared" si="69"/>
        <v>0</v>
      </c>
      <c r="DX40">
        <f t="shared" si="70"/>
        <v>0</v>
      </c>
      <c r="DY40">
        <f t="shared" si="32"/>
        <v>0</v>
      </c>
      <c r="DZ40">
        <f t="shared" si="10"/>
        <v>0</v>
      </c>
      <c r="EB40">
        <f t="shared" si="11"/>
        <v>24</v>
      </c>
      <c r="EC40">
        <f t="shared" si="12"/>
        <v>24</v>
      </c>
      <c r="ED40">
        <f t="shared" si="75"/>
        <v>0</v>
      </c>
      <c r="EE40">
        <f t="shared" si="75"/>
        <v>0</v>
      </c>
      <c r="EF40">
        <f t="shared" si="75"/>
        <v>0</v>
      </c>
      <c r="EG40">
        <f t="shared" si="75"/>
        <v>0</v>
      </c>
      <c r="EH40">
        <f t="shared" si="75"/>
        <v>0</v>
      </c>
      <c r="EI40">
        <f t="shared" si="75"/>
        <v>0</v>
      </c>
      <c r="EJ40">
        <f t="shared" si="75"/>
        <v>0</v>
      </c>
      <c r="EK40">
        <f t="shared" si="75"/>
        <v>0</v>
      </c>
      <c r="EL40">
        <f t="shared" si="75"/>
        <v>0</v>
      </c>
      <c r="EM40">
        <f t="shared" si="75"/>
        <v>0</v>
      </c>
      <c r="EN40">
        <f t="shared" si="75"/>
        <v>0</v>
      </c>
      <c r="EO40">
        <f t="shared" si="75"/>
        <v>0</v>
      </c>
      <c r="EP40">
        <f t="shared" si="75"/>
        <v>0</v>
      </c>
      <c r="EQ40">
        <f t="shared" si="75"/>
        <v>0</v>
      </c>
      <c r="ER40">
        <f t="shared" si="75"/>
        <v>0</v>
      </c>
      <c r="ES40">
        <f t="shared" si="71"/>
        <v>0</v>
      </c>
      <c r="ET40">
        <f t="shared" si="71"/>
        <v>0</v>
      </c>
      <c r="EU40">
        <f t="shared" si="71"/>
        <v>0</v>
      </c>
      <c r="EV40">
        <f t="shared" si="71"/>
        <v>0</v>
      </c>
      <c r="EW40">
        <f t="shared" si="71"/>
        <v>0</v>
      </c>
      <c r="EX40">
        <f t="shared" si="71"/>
        <v>0</v>
      </c>
      <c r="EY40">
        <f t="shared" si="71"/>
        <v>0</v>
      </c>
      <c r="EZ40">
        <f t="shared" si="71"/>
        <v>0</v>
      </c>
      <c r="FA40">
        <f t="shared" si="71"/>
        <v>0</v>
      </c>
      <c r="FB40">
        <f t="shared" si="72"/>
        <v>0</v>
      </c>
      <c r="FC40">
        <f t="shared" si="72"/>
        <v>0</v>
      </c>
      <c r="FD40">
        <f t="shared" si="72"/>
        <v>0</v>
      </c>
      <c r="FE40">
        <f t="shared" si="72"/>
        <v>0</v>
      </c>
      <c r="FF40">
        <f t="shared" si="72"/>
        <v>0</v>
      </c>
      <c r="FG40">
        <f t="shared" si="72"/>
        <v>0</v>
      </c>
      <c r="FH40">
        <f t="shared" si="72"/>
        <v>0</v>
      </c>
      <c r="FI40">
        <f t="shared" si="72"/>
        <v>0</v>
      </c>
      <c r="FJ40">
        <f t="shared" si="72"/>
        <v>0</v>
      </c>
      <c r="FK40">
        <f t="shared" si="72"/>
        <v>0</v>
      </c>
      <c r="FL40">
        <f t="shared" si="72"/>
        <v>0</v>
      </c>
      <c r="FM40">
        <f t="shared" si="72"/>
        <v>0</v>
      </c>
      <c r="FN40">
        <f t="shared" si="72"/>
        <v>0</v>
      </c>
      <c r="FO40">
        <f t="shared" si="72"/>
        <v>0</v>
      </c>
      <c r="FP40">
        <f t="shared" si="72"/>
        <v>0</v>
      </c>
      <c r="FQ40">
        <f t="shared" si="72"/>
        <v>0</v>
      </c>
      <c r="FR40">
        <f t="shared" si="72"/>
        <v>0</v>
      </c>
      <c r="FS40">
        <f t="shared" si="72"/>
        <v>0</v>
      </c>
      <c r="FT40">
        <f t="shared" si="72"/>
        <v>0</v>
      </c>
      <c r="FU40">
        <f t="shared" si="72"/>
        <v>0</v>
      </c>
      <c r="FV40">
        <f t="shared" si="72"/>
        <v>0</v>
      </c>
      <c r="FW40">
        <f t="shared" si="72"/>
        <v>0</v>
      </c>
      <c r="FX40">
        <f t="shared" si="72"/>
        <v>0</v>
      </c>
      <c r="FY40">
        <f t="shared" si="72"/>
        <v>0</v>
      </c>
      <c r="FZ40">
        <f t="shared" si="72"/>
        <v>0</v>
      </c>
      <c r="GA40">
        <f t="shared" si="73"/>
        <v>0</v>
      </c>
      <c r="GB40">
        <f t="shared" si="33"/>
        <v>0</v>
      </c>
      <c r="GC40">
        <f t="shared" si="15"/>
        <v>0</v>
      </c>
      <c r="GD40">
        <f t="shared" si="16"/>
        <v>24</v>
      </c>
      <c r="GF40">
        <f t="shared" si="34"/>
        <v>24</v>
      </c>
      <c r="GG40" t="str">
        <f t="shared" si="35"/>
        <v>U11M</v>
      </c>
      <c r="GH40">
        <f>IF(GG40&lt;&gt;"",IF(GG40&lt;&gt;"XXX",VLOOKUP(GG40,Punkte!$I$2:$J$10,2),9),9)</f>
        <v>1</v>
      </c>
      <c r="GI40">
        <f>IF(GG40&lt;&gt;"",IF(GG40&lt;&gt;"XXX",VLOOKUP(GG40,Punkte!$I$2:$K$10,3),9),9)</f>
        <v>4</v>
      </c>
      <c r="GJ40">
        <f t="shared" si="36"/>
        <v>104024</v>
      </c>
      <c r="GK40">
        <f t="shared" si="37"/>
        <v>308008</v>
      </c>
      <c r="GL40">
        <f t="shared" si="38"/>
        <v>8</v>
      </c>
      <c r="GM40">
        <f t="shared" si="39"/>
        <v>3</v>
      </c>
      <c r="GN40">
        <f t="shared" si="40"/>
        <v>8</v>
      </c>
      <c r="GO40">
        <f t="shared" si="41"/>
        <v>99</v>
      </c>
      <c r="GP40">
        <f t="shared" si="42"/>
        <v>99999</v>
      </c>
      <c r="GQ40">
        <f t="shared" si="43"/>
        <v>99999</v>
      </c>
      <c r="GR40">
        <f t="shared" si="44"/>
        <v>999</v>
      </c>
      <c r="GS40">
        <f t="shared" si="45"/>
        <v>99</v>
      </c>
      <c r="GT40">
        <f t="shared" si="46"/>
        <v>999</v>
      </c>
      <c r="GV40">
        <f>IF(GG40&lt;&gt;"",IF(GG40&lt;&gt;"XXX",VLOOKUP(GG40,Punkte!$I$2:$K$10,3),99),99)</f>
        <v>4</v>
      </c>
      <c r="GW40">
        <f t="shared" si="47"/>
        <v>4024</v>
      </c>
      <c r="GX40">
        <f t="shared" si="48"/>
        <v>8008</v>
      </c>
      <c r="GY40">
        <f t="shared" si="49"/>
        <v>8</v>
      </c>
      <c r="GZ40">
        <f t="shared" si="50"/>
        <v>8</v>
      </c>
      <c r="HA40">
        <f t="shared" si="51"/>
        <v>2</v>
      </c>
      <c r="HB40">
        <f t="shared" si="52"/>
        <v>99</v>
      </c>
      <c r="HC40">
        <f t="shared" si="53"/>
        <v>99999</v>
      </c>
      <c r="HD40">
        <f t="shared" si="54"/>
        <v>99999</v>
      </c>
      <c r="HE40">
        <f t="shared" si="55"/>
        <v>999</v>
      </c>
      <c r="HF40">
        <f t="shared" si="56"/>
        <v>99</v>
      </c>
      <c r="HG40">
        <f t="shared" si="57"/>
        <v>999</v>
      </c>
      <c r="HI40">
        <f t="shared" si="17"/>
        <v>99</v>
      </c>
      <c r="HJ40">
        <f t="shared" si="58"/>
        <v>99</v>
      </c>
      <c r="HK40">
        <f t="shared" si="59"/>
        <v>99</v>
      </c>
      <c r="HL40">
        <f t="shared" si="58"/>
        <v>99</v>
      </c>
      <c r="HM40">
        <f t="shared" si="60"/>
        <v>99</v>
      </c>
      <c r="HN40">
        <f t="shared" si="19"/>
        <v>99</v>
      </c>
      <c r="HO40">
        <f t="shared" si="61"/>
        <v>24</v>
      </c>
      <c r="HP40">
        <f t="shared" si="20"/>
        <v>99</v>
      </c>
      <c r="HQ40">
        <f t="shared" si="62"/>
        <v>99</v>
      </c>
      <c r="HR40">
        <f t="shared" si="21"/>
        <v>99</v>
      </c>
      <c r="HS40">
        <f t="shared" si="63"/>
        <v>99</v>
      </c>
      <c r="HT40">
        <f t="shared" si="22"/>
        <v>99</v>
      </c>
      <c r="HU40">
        <f t="shared" si="64"/>
        <v>99</v>
      </c>
      <c r="HV40">
        <f t="shared" si="23"/>
        <v>99</v>
      </c>
      <c r="HW40">
        <f t="shared" si="65"/>
        <v>99</v>
      </c>
      <c r="HX40">
        <f t="shared" si="24"/>
        <v>99</v>
      </c>
    </row>
    <row r="41" spans="1:232" x14ac:dyDescent="0.2">
      <c r="A41">
        <f t="shared" si="79"/>
        <v>25</v>
      </c>
      <c r="B41" s="203" t="str">
        <f t="shared" ref="B41:B65" si="80">IF(ISERROR(BQ41),"",IF(BQ41=0,"",BQ41))</f>
        <v>Gomboc Lukas, VÖD</v>
      </c>
      <c r="C41" s="204">
        <f t="shared" ref="C41:C65" si="81">BS41</f>
        <v>14</v>
      </c>
      <c r="D41" s="205">
        <v>4711</v>
      </c>
      <c r="E41" s="206">
        <v>25</v>
      </c>
      <c r="F41" s="207">
        <v>77</v>
      </c>
      <c r="G41" s="208">
        <v>47</v>
      </c>
      <c r="H41" s="209">
        <v>60</v>
      </c>
      <c r="I41" s="223" t="str">
        <f>IF(BU41=99,"",VLOOKUP(BS41,Punkte!$D$2:$G$31,BU41))</f>
        <v>U15M</v>
      </c>
      <c r="J41" s="224" t="str">
        <f t="shared" si="26"/>
        <v>J</v>
      </c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0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18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L41">
        <f t="shared" si="76"/>
        <v>25</v>
      </c>
      <c r="BN41" t="str">
        <f t="shared" si="77"/>
        <v/>
      </c>
      <c r="BO41">
        <f t="shared" si="78"/>
        <v>4711</v>
      </c>
      <c r="BP41">
        <f t="shared" ref="BP41:BP65" si="82">IF(BM41&gt;"",IF(VLOOKUP(BM41,Athl02,1)=BL41,VLOOKUP(BL41,Athl02,2),""),
IF(BN41&gt;"",IF(VLOOKUP(BN41,Athl06,1)=BN41,VLOOKUP(BN41,Athl06,2),""),
IF(BO41&lt;&gt;"",IF(VLOOKUP(BO41,Athl04,1)=BO41,VLOOKUP(BO41,Athl04,2),""),"")))</f>
        <v>709</v>
      </c>
      <c r="BQ41" t="str">
        <f t="shared" ref="BQ41:BQ65" si="83">IF(BP41&lt;&gt;"",VLOOKUP(BP41, Athl01,2)&amp;", "&amp;VLOOKUP(BP41,Athl01,$BQ$3),"")</f>
        <v>Gomboc Lukas, VÖD</v>
      </c>
      <c r="BR41" s="216">
        <f t="shared" ref="BR41:BR65" si="84">IF(BP41&lt;&gt;"",VLOOKUP(BP41, Athl01,4),"")</f>
        <v>35968</v>
      </c>
      <c r="BS41" s="28">
        <f>IF(ISNUMBER(BR41),YEAR(Wiegeliste!$D$4)-YEAR(BR41),"")</f>
        <v>14</v>
      </c>
      <c r="BT41" s="28" t="str">
        <f t="shared" si="4"/>
        <v>M</v>
      </c>
      <c r="BU41" s="28">
        <f t="shared" si="30"/>
        <v>3</v>
      </c>
      <c r="BV41">
        <f t="shared" ref="BV41:BV65" si="85">IF(ISERROR(BP41),0,1)</f>
        <v>1</v>
      </c>
      <c r="BW41">
        <f t="shared" ref="BW41:BW65" si="86">IF(D41&lt;&gt;"",1,0)</f>
        <v>1</v>
      </c>
      <c r="BY41">
        <f t="shared" si="6"/>
        <v>25</v>
      </c>
      <c r="BZ41">
        <f t="shared" si="7"/>
        <v>709</v>
      </c>
      <c r="CA41">
        <f t="shared" si="74"/>
        <v>0</v>
      </c>
      <c r="CB41">
        <f t="shared" si="74"/>
        <v>0</v>
      </c>
      <c r="CC41">
        <f t="shared" si="74"/>
        <v>0</v>
      </c>
      <c r="CD41">
        <f t="shared" si="74"/>
        <v>0</v>
      </c>
      <c r="CE41">
        <f t="shared" si="74"/>
        <v>0</v>
      </c>
      <c r="CF41">
        <f t="shared" si="74"/>
        <v>0</v>
      </c>
      <c r="CG41">
        <f t="shared" si="74"/>
        <v>0</v>
      </c>
      <c r="CH41">
        <f t="shared" si="74"/>
        <v>0</v>
      </c>
      <c r="CI41">
        <f t="shared" si="74"/>
        <v>0</v>
      </c>
      <c r="CJ41">
        <f t="shared" si="74"/>
        <v>0</v>
      </c>
      <c r="CK41">
        <f t="shared" si="74"/>
        <v>0</v>
      </c>
      <c r="CL41">
        <f t="shared" si="74"/>
        <v>0</v>
      </c>
      <c r="CM41">
        <f t="shared" si="74"/>
        <v>0</v>
      </c>
      <c r="CN41">
        <f t="shared" si="74"/>
        <v>0</v>
      </c>
      <c r="CO41">
        <f t="shared" si="74"/>
        <v>0</v>
      </c>
      <c r="CP41">
        <f t="shared" si="68"/>
        <v>0</v>
      </c>
      <c r="CQ41">
        <f t="shared" si="68"/>
        <v>0</v>
      </c>
      <c r="CR41">
        <f t="shared" si="68"/>
        <v>0</v>
      </c>
      <c r="CS41">
        <f t="shared" si="68"/>
        <v>0</v>
      </c>
      <c r="CT41">
        <f t="shared" si="68"/>
        <v>0</v>
      </c>
      <c r="CU41">
        <f t="shared" si="68"/>
        <v>0</v>
      </c>
      <c r="CV41">
        <f t="shared" si="68"/>
        <v>0</v>
      </c>
      <c r="CW41">
        <f t="shared" si="68"/>
        <v>0</v>
      </c>
      <c r="CX41">
        <f t="shared" si="68"/>
        <v>0</v>
      </c>
      <c r="CY41">
        <f t="shared" si="69"/>
        <v>0</v>
      </c>
      <c r="CZ41">
        <f t="shared" si="69"/>
        <v>0</v>
      </c>
      <c r="DA41">
        <f t="shared" si="69"/>
        <v>0</v>
      </c>
      <c r="DB41">
        <f t="shared" si="69"/>
        <v>0</v>
      </c>
      <c r="DC41">
        <f t="shared" si="69"/>
        <v>0</v>
      </c>
      <c r="DD41">
        <f t="shared" si="69"/>
        <v>0</v>
      </c>
      <c r="DE41">
        <f t="shared" si="69"/>
        <v>0</v>
      </c>
      <c r="DF41">
        <f t="shared" si="69"/>
        <v>0</v>
      </c>
      <c r="DG41">
        <f t="shared" si="69"/>
        <v>0</v>
      </c>
      <c r="DH41">
        <f t="shared" si="69"/>
        <v>0</v>
      </c>
      <c r="DI41">
        <f t="shared" si="69"/>
        <v>0</v>
      </c>
      <c r="DJ41">
        <f t="shared" si="69"/>
        <v>0</v>
      </c>
      <c r="DK41">
        <f t="shared" si="69"/>
        <v>0</v>
      </c>
      <c r="DL41">
        <f t="shared" si="69"/>
        <v>0</v>
      </c>
      <c r="DM41">
        <f t="shared" si="69"/>
        <v>0</v>
      </c>
      <c r="DN41">
        <f t="shared" si="69"/>
        <v>0</v>
      </c>
      <c r="DO41">
        <f t="shared" si="69"/>
        <v>0</v>
      </c>
      <c r="DP41">
        <f t="shared" si="69"/>
        <v>0</v>
      </c>
      <c r="DQ41">
        <f t="shared" si="69"/>
        <v>0</v>
      </c>
      <c r="DR41">
        <f t="shared" si="69"/>
        <v>0</v>
      </c>
      <c r="DS41">
        <f t="shared" si="69"/>
        <v>0</v>
      </c>
      <c r="DT41">
        <f t="shared" si="69"/>
        <v>0</v>
      </c>
      <c r="DU41">
        <f t="shared" si="69"/>
        <v>0</v>
      </c>
      <c r="DV41">
        <f t="shared" si="69"/>
        <v>0</v>
      </c>
      <c r="DW41">
        <f t="shared" si="69"/>
        <v>0</v>
      </c>
      <c r="DX41">
        <f t="shared" si="70"/>
        <v>0</v>
      </c>
      <c r="DY41">
        <f t="shared" ref="DY41:DY65" si="87">SUM(CA41:DX41)</f>
        <v>0</v>
      </c>
      <c r="DZ41">
        <f t="shared" si="10"/>
        <v>0</v>
      </c>
      <c r="EB41">
        <f t="shared" si="11"/>
        <v>25</v>
      </c>
      <c r="EC41">
        <f t="shared" si="12"/>
        <v>25</v>
      </c>
      <c r="ED41">
        <f t="shared" si="75"/>
        <v>0</v>
      </c>
      <c r="EE41">
        <f t="shared" si="75"/>
        <v>0</v>
      </c>
      <c r="EF41">
        <f t="shared" si="75"/>
        <v>0</v>
      </c>
      <c r="EG41">
        <f t="shared" si="75"/>
        <v>0</v>
      </c>
      <c r="EH41">
        <f t="shared" si="75"/>
        <v>0</v>
      </c>
      <c r="EI41">
        <f t="shared" si="75"/>
        <v>0</v>
      </c>
      <c r="EJ41">
        <f t="shared" si="75"/>
        <v>0</v>
      </c>
      <c r="EK41">
        <f t="shared" si="75"/>
        <v>0</v>
      </c>
      <c r="EL41">
        <f t="shared" si="75"/>
        <v>0</v>
      </c>
      <c r="EM41">
        <f t="shared" si="75"/>
        <v>0</v>
      </c>
      <c r="EN41">
        <f t="shared" si="75"/>
        <v>0</v>
      </c>
      <c r="EO41">
        <f t="shared" si="75"/>
        <v>0</v>
      </c>
      <c r="EP41">
        <f t="shared" si="75"/>
        <v>0</v>
      </c>
      <c r="EQ41">
        <f t="shared" si="75"/>
        <v>0</v>
      </c>
      <c r="ER41">
        <f t="shared" si="75"/>
        <v>0</v>
      </c>
      <c r="ES41">
        <f t="shared" si="71"/>
        <v>0</v>
      </c>
      <c r="ET41">
        <f t="shared" si="71"/>
        <v>0</v>
      </c>
      <c r="EU41">
        <f t="shared" si="71"/>
        <v>0</v>
      </c>
      <c r="EV41">
        <f t="shared" si="71"/>
        <v>0</v>
      </c>
      <c r="EW41">
        <f t="shared" si="71"/>
        <v>0</v>
      </c>
      <c r="EX41">
        <f t="shared" si="71"/>
        <v>0</v>
      </c>
      <c r="EY41">
        <f t="shared" si="71"/>
        <v>0</v>
      </c>
      <c r="EZ41">
        <f t="shared" si="71"/>
        <v>0</v>
      </c>
      <c r="FA41">
        <f t="shared" si="71"/>
        <v>0</v>
      </c>
      <c r="FB41">
        <f t="shared" si="72"/>
        <v>0</v>
      </c>
      <c r="FC41">
        <f t="shared" si="72"/>
        <v>0</v>
      </c>
      <c r="FD41">
        <f t="shared" si="72"/>
        <v>0</v>
      </c>
      <c r="FE41">
        <f t="shared" si="72"/>
        <v>0</v>
      </c>
      <c r="FF41">
        <f t="shared" si="72"/>
        <v>0</v>
      </c>
      <c r="FG41">
        <f t="shared" si="72"/>
        <v>0</v>
      </c>
      <c r="FH41">
        <f t="shared" si="72"/>
        <v>0</v>
      </c>
      <c r="FI41">
        <f t="shared" si="72"/>
        <v>0</v>
      </c>
      <c r="FJ41">
        <f t="shared" si="72"/>
        <v>0</v>
      </c>
      <c r="FK41">
        <f t="shared" si="72"/>
        <v>0</v>
      </c>
      <c r="FL41">
        <f t="shared" si="72"/>
        <v>0</v>
      </c>
      <c r="FM41">
        <f t="shared" si="72"/>
        <v>0</v>
      </c>
      <c r="FN41">
        <f t="shared" si="72"/>
        <v>0</v>
      </c>
      <c r="FO41">
        <f t="shared" si="72"/>
        <v>0</v>
      </c>
      <c r="FP41">
        <f t="shared" si="72"/>
        <v>0</v>
      </c>
      <c r="FQ41">
        <f t="shared" si="72"/>
        <v>0</v>
      </c>
      <c r="FR41">
        <f t="shared" si="72"/>
        <v>0</v>
      </c>
      <c r="FS41">
        <f t="shared" si="72"/>
        <v>0</v>
      </c>
      <c r="FT41">
        <f t="shared" si="72"/>
        <v>0</v>
      </c>
      <c r="FU41">
        <f t="shared" si="72"/>
        <v>0</v>
      </c>
      <c r="FV41">
        <f t="shared" si="72"/>
        <v>0</v>
      </c>
      <c r="FW41">
        <f t="shared" si="72"/>
        <v>0</v>
      </c>
      <c r="FX41">
        <f t="shared" si="72"/>
        <v>0</v>
      </c>
      <c r="FY41">
        <f t="shared" si="72"/>
        <v>0</v>
      </c>
      <c r="FZ41">
        <f t="shared" si="72"/>
        <v>0</v>
      </c>
      <c r="GA41">
        <f t="shared" si="73"/>
        <v>0</v>
      </c>
      <c r="GB41">
        <f t="shared" ref="GB41:GB65" si="88">SUM(ED41:GA41)</f>
        <v>0</v>
      </c>
      <c r="GC41">
        <f t="shared" si="15"/>
        <v>0</v>
      </c>
      <c r="GD41">
        <f t="shared" si="16"/>
        <v>25</v>
      </c>
      <c r="GF41">
        <f t="shared" si="34"/>
        <v>25</v>
      </c>
      <c r="GG41" t="str">
        <f t="shared" si="35"/>
        <v>U15M</v>
      </c>
      <c r="GH41">
        <f>IF(GG41&lt;&gt;"",IF(GG41&lt;&gt;"XXX",VLOOKUP(GG41,Punkte!$I$2:$J$10,2),9),9)</f>
        <v>3</v>
      </c>
      <c r="GI41">
        <f>IF(GG41&lt;&gt;"",IF(GG41&lt;&gt;"XXX",VLOOKUP(GG41,Punkte!$I$2:$K$10,3),9),9)</f>
        <v>8</v>
      </c>
      <c r="GJ41">
        <f t="shared" si="36"/>
        <v>308025</v>
      </c>
      <c r="GK41">
        <f t="shared" si="37"/>
        <v>308010</v>
      </c>
      <c r="GL41">
        <f t="shared" si="38"/>
        <v>10</v>
      </c>
      <c r="GM41">
        <f t="shared" si="39"/>
        <v>3</v>
      </c>
      <c r="GN41">
        <f t="shared" si="40"/>
        <v>9</v>
      </c>
      <c r="GO41">
        <f t="shared" si="41"/>
        <v>99</v>
      </c>
      <c r="GP41">
        <f t="shared" si="42"/>
        <v>99999</v>
      </c>
      <c r="GQ41">
        <f t="shared" si="43"/>
        <v>99999</v>
      </c>
      <c r="GR41">
        <f t="shared" si="44"/>
        <v>999</v>
      </c>
      <c r="GS41">
        <f t="shared" si="45"/>
        <v>99</v>
      </c>
      <c r="GT41">
        <f t="shared" si="46"/>
        <v>999</v>
      </c>
      <c r="GV41">
        <f>IF(GG41&lt;&gt;"",IF(GG41&lt;&gt;"XXX",VLOOKUP(GG41,Punkte!$I$2:$K$10,3),99),99)</f>
        <v>8</v>
      </c>
      <c r="GW41">
        <f t="shared" si="47"/>
        <v>8025</v>
      </c>
      <c r="GX41">
        <f t="shared" si="48"/>
        <v>8010</v>
      </c>
      <c r="GY41">
        <f t="shared" si="49"/>
        <v>10</v>
      </c>
      <c r="GZ41">
        <f t="shared" si="50"/>
        <v>8</v>
      </c>
      <c r="HA41">
        <f t="shared" si="51"/>
        <v>3</v>
      </c>
      <c r="HB41">
        <f t="shared" si="52"/>
        <v>99</v>
      </c>
      <c r="HC41">
        <f t="shared" si="53"/>
        <v>99999</v>
      </c>
      <c r="HD41">
        <f t="shared" si="54"/>
        <v>99999</v>
      </c>
      <c r="HE41">
        <f t="shared" si="55"/>
        <v>999</v>
      </c>
      <c r="HF41">
        <f t="shared" si="56"/>
        <v>99</v>
      </c>
      <c r="HG41">
        <f t="shared" si="57"/>
        <v>999</v>
      </c>
      <c r="HI41">
        <f t="shared" si="17"/>
        <v>99</v>
      </c>
      <c r="HJ41">
        <f t="shared" si="58"/>
        <v>99</v>
      </c>
      <c r="HK41">
        <f t="shared" si="59"/>
        <v>99</v>
      </c>
      <c r="HL41">
        <f t="shared" si="58"/>
        <v>99</v>
      </c>
      <c r="HM41">
        <f t="shared" si="60"/>
        <v>99</v>
      </c>
      <c r="HN41">
        <f t="shared" si="19"/>
        <v>99</v>
      </c>
      <c r="HO41">
        <f t="shared" si="61"/>
        <v>99</v>
      </c>
      <c r="HP41">
        <f t="shared" si="20"/>
        <v>99</v>
      </c>
      <c r="HQ41">
        <f t="shared" si="62"/>
        <v>99</v>
      </c>
      <c r="HR41">
        <f t="shared" si="21"/>
        <v>99</v>
      </c>
      <c r="HS41">
        <f t="shared" si="63"/>
        <v>99</v>
      </c>
      <c r="HT41">
        <f t="shared" si="22"/>
        <v>99</v>
      </c>
      <c r="HU41">
        <f t="shared" si="64"/>
        <v>99</v>
      </c>
      <c r="HV41">
        <f t="shared" si="23"/>
        <v>99</v>
      </c>
      <c r="HW41">
        <f t="shared" si="65"/>
        <v>25</v>
      </c>
      <c r="HX41">
        <f t="shared" si="24"/>
        <v>99</v>
      </c>
    </row>
    <row r="42" spans="1:232" x14ac:dyDescent="0.2">
      <c r="A42">
        <f t="shared" si="79"/>
        <v>26</v>
      </c>
      <c r="B42" s="203" t="str">
        <f t="shared" si="80"/>
        <v>Legel Thomas, MÖD</v>
      </c>
      <c r="C42" s="204">
        <f t="shared" si="81"/>
        <v>10</v>
      </c>
      <c r="D42" s="205" t="s">
        <v>1359</v>
      </c>
      <c r="E42" s="206">
        <v>26</v>
      </c>
      <c r="F42" s="207">
        <v>35</v>
      </c>
      <c r="G42" s="208">
        <v>11</v>
      </c>
      <c r="H42" s="209">
        <v>16</v>
      </c>
      <c r="I42" s="223" t="str">
        <f>IF(BU42=99,"",VLOOKUP(BS42,Punkte!$D$2:$G$31,BU42))</f>
        <v>U11M</v>
      </c>
      <c r="J42" s="224" t="str">
        <f t="shared" si="26"/>
        <v>J</v>
      </c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0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18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L42">
        <f t="shared" si="76"/>
        <v>26</v>
      </c>
      <c r="BN42" t="str">
        <f t="shared" si="77"/>
        <v>M343</v>
      </c>
      <c r="BO42" t="str">
        <f t="shared" si="78"/>
        <v/>
      </c>
      <c r="BP42">
        <f t="shared" si="82"/>
        <v>454</v>
      </c>
      <c r="BQ42" t="str">
        <f t="shared" si="83"/>
        <v>Legel Thomas, MÖD</v>
      </c>
      <c r="BR42" s="216">
        <f t="shared" si="84"/>
        <v>37336</v>
      </c>
      <c r="BS42" s="28">
        <f>IF(ISNUMBER(BR42),YEAR(Wiegeliste!$D$4)-YEAR(BR42),"")</f>
        <v>10</v>
      </c>
      <c r="BT42" s="28" t="str">
        <f t="shared" si="4"/>
        <v>M</v>
      </c>
      <c r="BU42" s="28">
        <f t="shared" si="30"/>
        <v>3</v>
      </c>
      <c r="BV42">
        <f t="shared" si="85"/>
        <v>1</v>
      </c>
      <c r="BW42">
        <f t="shared" si="86"/>
        <v>1</v>
      </c>
      <c r="BY42">
        <f t="shared" si="6"/>
        <v>26</v>
      </c>
      <c r="BZ42">
        <f t="shared" si="7"/>
        <v>454</v>
      </c>
      <c r="CA42">
        <f t="shared" si="74"/>
        <v>0</v>
      </c>
      <c r="CB42">
        <f t="shared" si="74"/>
        <v>0</v>
      </c>
      <c r="CC42">
        <f t="shared" si="74"/>
        <v>0</v>
      </c>
      <c r="CD42">
        <f t="shared" si="74"/>
        <v>0</v>
      </c>
      <c r="CE42">
        <f t="shared" si="74"/>
        <v>0</v>
      </c>
      <c r="CF42">
        <f t="shared" si="74"/>
        <v>0</v>
      </c>
      <c r="CG42">
        <f t="shared" si="74"/>
        <v>0</v>
      </c>
      <c r="CH42">
        <f t="shared" si="74"/>
        <v>0</v>
      </c>
      <c r="CI42">
        <f t="shared" si="74"/>
        <v>0</v>
      </c>
      <c r="CJ42">
        <f t="shared" si="74"/>
        <v>0</v>
      </c>
      <c r="CK42">
        <f t="shared" si="74"/>
        <v>0</v>
      </c>
      <c r="CL42">
        <f t="shared" si="74"/>
        <v>0</v>
      </c>
      <c r="CM42">
        <f t="shared" si="74"/>
        <v>0</v>
      </c>
      <c r="CN42">
        <f t="shared" si="74"/>
        <v>0</v>
      </c>
      <c r="CO42">
        <f t="shared" si="74"/>
        <v>0</v>
      </c>
      <c r="CP42">
        <f t="shared" ref="CP42:CX47" si="89">IF($BY42=CP$15,0,IF($BZ42="",0,IF($BZ42=CP$16,1,0)))</f>
        <v>0</v>
      </c>
      <c r="CQ42">
        <f t="shared" si="89"/>
        <v>0</v>
      </c>
      <c r="CR42">
        <f t="shared" si="89"/>
        <v>0</v>
      </c>
      <c r="CS42">
        <f t="shared" si="89"/>
        <v>0</v>
      </c>
      <c r="CT42">
        <f t="shared" si="89"/>
        <v>0</v>
      </c>
      <c r="CU42">
        <f t="shared" si="89"/>
        <v>0</v>
      </c>
      <c r="CV42">
        <f t="shared" si="89"/>
        <v>0</v>
      </c>
      <c r="CW42">
        <f t="shared" si="89"/>
        <v>0</v>
      </c>
      <c r="CX42">
        <f t="shared" si="89"/>
        <v>0</v>
      </c>
      <c r="CY42">
        <f t="shared" si="69"/>
        <v>0</v>
      </c>
      <c r="CZ42">
        <f t="shared" si="69"/>
        <v>0</v>
      </c>
      <c r="DA42">
        <f t="shared" si="69"/>
        <v>0</v>
      </c>
      <c r="DB42">
        <f t="shared" si="69"/>
        <v>0</v>
      </c>
      <c r="DC42">
        <f t="shared" si="69"/>
        <v>0</v>
      </c>
      <c r="DD42">
        <f t="shared" ref="CY42:DW52" si="90">IF($BY42=DD$15,0,IF($BZ42="",0,IF($BZ42=DD$16,1,0)))</f>
        <v>0</v>
      </c>
      <c r="DE42">
        <f t="shared" si="90"/>
        <v>0</v>
      </c>
      <c r="DF42">
        <f t="shared" si="90"/>
        <v>0</v>
      </c>
      <c r="DG42">
        <f t="shared" si="90"/>
        <v>0</v>
      </c>
      <c r="DH42">
        <f t="shared" si="90"/>
        <v>0</v>
      </c>
      <c r="DI42">
        <f t="shared" si="90"/>
        <v>0</v>
      </c>
      <c r="DJ42">
        <f t="shared" si="90"/>
        <v>0</v>
      </c>
      <c r="DK42">
        <f t="shared" si="90"/>
        <v>0</v>
      </c>
      <c r="DL42">
        <f t="shared" si="90"/>
        <v>0</v>
      </c>
      <c r="DM42">
        <f t="shared" si="90"/>
        <v>0</v>
      </c>
      <c r="DN42">
        <f t="shared" si="90"/>
        <v>0</v>
      </c>
      <c r="DO42">
        <f t="shared" si="90"/>
        <v>0</v>
      </c>
      <c r="DP42">
        <f t="shared" si="90"/>
        <v>0</v>
      </c>
      <c r="DQ42">
        <f t="shared" si="90"/>
        <v>0</v>
      </c>
      <c r="DR42">
        <f t="shared" si="90"/>
        <v>0</v>
      </c>
      <c r="DS42">
        <f t="shared" si="90"/>
        <v>0</v>
      </c>
      <c r="DT42">
        <f t="shared" si="90"/>
        <v>0</v>
      </c>
      <c r="DU42">
        <f t="shared" si="90"/>
        <v>0</v>
      </c>
      <c r="DV42">
        <f t="shared" si="90"/>
        <v>0</v>
      </c>
      <c r="DW42">
        <f t="shared" si="90"/>
        <v>0</v>
      </c>
      <c r="DX42">
        <f t="shared" si="70"/>
        <v>0</v>
      </c>
      <c r="DY42">
        <f t="shared" si="87"/>
        <v>0</v>
      </c>
      <c r="DZ42">
        <f t="shared" si="10"/>
        <v>1</v>
      </c>
      <c r="EB42">
        <f t="shared" si="11"/>
        <v>26</v>
      </c>
      <c r="EC42">
        <f t="shared" si="12"/>
        <v>26</v>
      </c>
      <c r="ED42">
        <f t="shared" si="75"/>
        <v>0</v>
      </c>
      <c r="EE42">
        <f t="shared" si="75"/>
        <v>0</v>
      </c>
      <c r="EF42">
        <f t="shared" si="75"/>
        <v>0</v>
      </c>
      <c r="EG42">
        <f t="shared" si="75"/>
        <v>0</v>
      </c>
      <c r="EH42">
        <f t="shared" si="75"/>
        <v>0</v>
      </c>
      <c r="EI42">
        <f t="shared" si="75"/>
        <v>0</v>
      </c>
      <c r="EJ42">
        <f t="shared" si="75"/>
        <v>0</v>
      </c>
      <c r="EK42">
        <f t="shared" si="75"/>
        <v>0</v>
      </c>
      <c r="EL42">
        <f t="shared" si="75"/>
        <v>0</v>
      </c>
      <c r="EM42">
        <f t="shared" si="75"/>
        <v>0</v>
      </c>
      <c r="EN42">
        <f t="shared" si="75"/>
        <v>0</v>
      </c>
      <c r="EO42">
        <f t="shared" si="75"/>
        <v>0</v>
      </c>
      <c r="EP42">
        <f t="shared" si="75"/>
        <v>0</v>
      </c>
      <c r="EQ42">
        <f t="shared" si="75"/>
        <v>0</v>
      </c>
      <c r="ER42">
        <f t="shared" si="75"/>
        <v>0</v>
      </c>
      <c r="ES42">
        <f t="shared" ref="ES42:FA47" si="91">IF($EB42=ES$15,0,IF($EC42="",0,IF($EC42=ES$16,1,0)))</f>
        <v>0</v>
      </c>
      <c r="ET42">
        <f t="shared" si="91"/>
        <v>0</v>
      </c>
      <c r="EU42">
        <f t="shared" si="91"/>
        <v>0</v>
      </c>
      <c r="EV42">
        <f t="shared" si="91"/>
        <v>0</v>
      </c>
      <c r="EW42">
        <f t="shared" si="91"/>
        <v>0</v>
      </c>
      <c r="EX42">
        <f t="shared" si="91"/>
        <v>0</v>
      </c>
      <c r="EY42">
        <f t="shared" si="91"/>
        <v>0</v>
      </c>
      <c r="EZ42">
        <f t="shared" si="91"/>
        <v>0</v>
      </c>
      <c r="FA42">
        <f t="shared" si="91"/>
        <v>0</v>
      </c>
      <c r="FB42">
        <f t="shared" si="72"/>
        <v>0</v>
      </c>
      <c r="FC42">
        <f t="shared" si="72"/>
        <v>0</v>
      </c>
      <c r="FD42">
        <f t="shared" si="72"/>
        <v>0</v>
      </c>
      <c r="FE42">
        <f t="shared" si="72"/>
        <v>0</v>
      </c>
      <c r="FF42">
        <f t="shared" si="72"/>
        <v>0</v>
      </c>
      <c r="FG42">
        <f t="shared" ref="FB42:FZ52" si="92">IF($EB42=FG$15,0,IF($EC42="",0,IF($EC42=FG$16,1,0)))</f>
        <v>0</v>
      </c>
      <c r="FH42">
        <f t="shared" si="92"/>
        <v>0</v>
      </c>
      <c r="FI42">
        <f t="shared" si="92"/>
        <v>0</v>
      </c>
      <c r="FJ42">
        <f t="shared" si="92"/>
        <v>0</v>
      </c>
      <c r="FK42">
        <f t="shared" si="92"/>
        <v>0</v>
      </c>
      <c r="FL42">
        <f t="shared" si="92"/>
        <v>0</v>
      </c>
      <c r="FM42">
        <f t="shared" si="92"/>
        <v>0</v>
      </c>
      <c r="FN42">
        <f t="shared" si="92"/>
        <v>0</v>
      </c>
      <c r="FO42">
        <f t="shared" si="92"/>
        <v>0</v>
      </c>
      <c r="FP42">
        <f t="shared" si="92"/>
        <v>0</v>
      </c>
      <c r="FQ42">
        <f t="shared" si="92"/>
        <v>0</v>
      </c>
      <c r="FR42">
        <f t="shared" si="92"/>
        <v>0</v>
      </c>
      <c r="FS42">
        <f t="shared" si="92"/>
        <v>0</v>
      </c>
      <c r="FT42">
        <f t="shared" si="92"/>
        <v>0</v>
      </c>
      <c r="FU42">
        <f t="shared" si="92"/>
        <v>0</v>
      </c>
      <c r="FV42">
        <f t="shared" si="92"/>
        <v>0</v>
      </c>
      <c r="FW42">
        <f t="shared" si="92"/>
        <v>0</v>
      </c>
      <c r="FX42">
        <f t="shared" si="92"/>
        <v>0</v>
      </c>
      <c r="FY42">
        <f t="shared" si="92"/>
        <v>0</v>
      </c>
      <c r="FZ42">
        <f t="shared" si="92"/>
        <v>0</v>
      </c>
      <c r="GA42">
        <f t="shared" si="73"/>
        <v>0</v>
      </c>
      <c r="GB42">
        <f t="shared" si="88"/>
        <v>0</v>
      </c>
      <c r="GC42">
        <f t="shared" si="15"/>
        <v>0</v>
      </c>
      <c r="GD42">
        <f t="shared" si="16"/>
        <v>26</v>
      </c>
      <c r="GF42">
        <f t="shared" si="34"/>
        <v>26</v>
      </c>
      <c r="GG42" t="str">
        <f t="shared" si="35"/>
        <v>U11M</v>
      </c>
      <c r="GH42">
        <f>IF(GG42&lt;&gt;"",IF(GG42&lt;&gt;"XXX",VLOOKUP(GG42,Punkte!$I$2:$J$10,2),9),9)</f>
        <v>1</v>
      </c>
      <c r="GI42">
        <f>IF(GG42&lt;&gt;"",IF(GG42&lt;&gt;"XXX",VLOOKUP(GG42,Punkte!$I$2:$K$10,3),9),9)</f>
        <v>4</v>
      </c>
      <c r="GJ42">
        <f t="shared" si="36"/>
        <v>104026</v>
      </c>
      <c r="GK42">
        <f t="shared" si="37"/>
        <v>308025</v>
      </c>
      <c r="GL42">
        <f t="shared" si="38"/>
        <v>25</v>
      </c>
      <c r="GM42">
        <f t="shared" si="39"/>
        <v>3</v>
      </c>
      <c r="GN42">
        <f t="shared" si="40"/>
        <v>10</v>
      </c>
      <c r="GO42">
        <f t="shared" si="41"/>
        <v>10</v>
      </c>
      <c r="GP42">
        <f t="shared" si="42"/>
        <v>3010</v>
      </c>
      <c r="GQ42">
        <f t="shared" si="43"/>
        <v>99999</v>
      </c>
      <c r="GR42">
        <f t="shared" si="44"/>
        <v>999</v>
      </c>
      <c r="GS42">
        <f t="shared" si="45"/>
        <v>99</v>
      </c>
      <c r="GT42">
        <f t="shared" si="46"/>
        <v>999</v>
      </c>
      <c r="GV42">
        <f>IF(GG42&lt;&gt;"",IF(GG42&lt;&gt;"XXX",VLOOKUP(GG42,Punkte!$I$2:$K$10,3),99),99)</f>
        <v>4</v>
      </c>
      <c r="GW42">
        <f t="shared" si="47"/>
        <v>4026</v>
      </c>
      <c r="GX42">
        <f t="shared" si="48"/>
        <v>8025</v>
      </c>
      <c r="GY42">
        <f t="shared" si="49"/>
        <v>25</v>
      </c>
      <c r="GZ42">
        <f t="shared" si="50"/>
        <v>8</v>
      </c>
      <c r="HA42">
        <f t="shared" si="51"/>
        <v>4</v>
      </c>
      <c r="HB42">
        <f t="shared" si="52"/>
        <v>4</v>
      </c>
      <c r="HC42">
        <f t="shared" si="53"/>
        <v>8004</v>
      </c>
      <c r="HD42">
        <f t="shared" si="54"/>
        <v>99999</v>
      </c>
      <c r="HE42">
        <f t="shared" si="55"/>
        <v>999</v>
      </c>
      <c r="HF42">
        <f t="shared" si="56"/>
        <v>99</v>
      </c>
      <c r="HG42">
        <f t="shared" si="57"/>
        <v>999</v>
      </c>
      <c r="HI42">
        <f t="shared" si="17"/>
        <v>99</v>
      </c>
      <c r="HJ42">
        <f t="shared" si="58"/>
        <v>99</v>
      </c>
      <c r="HK42">
        <f t="shared" si="59"/>
        <v>99</v>
      </c>
      <c r="HL42">
        <f t="shared" si="58"/>
        <v>99</v>
      </c>
      <c r="HM42">
        <f t="shared" si="60"/>
        <v>99</v>
      </c>
      <c r="HN42">
        <f t="shared" si="19"/>
        <v>99</v>
      </c>
      <c r="HO42">
        <f t="shared" si="61"/>
        <v>26</v>
      </c>
      <c r="HP42">
        <f t="shared" si="20"/>
        <v>99</v>
      </c>
      <c r="HQ42">
        <f t="shared" si="62"/>
        <v>99</v>
      </c>
      <c r="HR42">
        <f t="shared" si="21"/>
        <v>99</v>
      </c>
      <c r="HS42">
        <f t="shared" si="63"/>
        <v>99</v>
      </c>
      <c r="HT42">
        <f t="shared" si="22"/>
        <v>99</v>
      </c>
      <c r="HU42">
        <f t="shared" si="64"/>
        <v>99</v>
      </c>
      <c r="HV42">
        <f t="shared" si="23"/>
        <v>99</v>
      </c>
      <c r="HW42">
        <f t="shared" si="65"/>
        <v>99</v>
      </c>
      <c r="HX42">
        <f t="shared" si="24"/>
        <v>99</v>
      </c>
    </row>
    <row r="43" spans="1:232" x14ac:dyDescent="0.2">
      <c r="A43">
        <f t="shared" si="79"/>
        <v>27</v>
      </c>
      <c r="B43" s="203" t="str">
        <f t="shared" si="80"/>
        <v/>
      </c>
      <c r="C43" s="204" t="str">
        <f t="shared" si="81"/>
        <v/>
      </c>
      <c r="D43" s="205"/>
      <c r="E43" s="206"/>
      <c r="F43" s="207"/>
      <c r="G43" s="208"/>
      <c r="H43" s="209"/>
      <c r="I43" s="223" t="str">
        <f>IF(BU43=99,"",VLOOKUP(BS43,Punkte!$D$2:$G$31,BU43))</f>
        <v/>
      </c>
      <c r="J43" s="224" t="str">
        <f t="shared" si="26"/>
        <v/>
      </c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0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18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L43">
        <f t="shared" si="76"/>
        <v>27</v>
      </c>
      <c r="BN43" t="str">
        <f t="shared" si="77"/>
        <v/>
      </c>
      <c r="BO43" t="str">
        <f t="shared" si="78"/>
        <v/>
      </c>
      <c r="BP43" t="str">
        <f t="shared" si="82"/>
        <v/>
      </c>
      <c r="BQ43" t="str">
        <f t="shared" si="83"/>
        <v/>
      </c>
      <c r="BR43" s="216" t="str">
        <f t="shared" si="84"/>
        <v/>
      </c>
      <c r="BS43" s="28" t="str">
        <f>IF(ISNUMBER(BR43),YEAR(Wiegeliste!$D$4)-YEAR(BR43),"")</f>
        <v/>
      </c>
      <c r="BT43" s="28" t="str">
        <f t="shared" si="4"/>
        <v/>
      </c>
      <c r="BU43" s="28">
        <f t="shared" si="30"/>
        <v>99</v>
      </c>
      <c r="BV43">
        <f t="shared" si="85"/>
        <v>1</v>
      </c>
      <c r="BW43">
        <f t="shared" si="86"/>
        <v>0</v>
      </c>
      <c r="BY43">
        <f t="shared" si="6"/>
        <v>27</v>
      </c>
      <c r="BZ43" t="str">
        <f t="shared" si="7"/>
        <v/>
      </c>
      <c r="CA43">
        <f t="shared" si="74"/>
        <v>0</v>
      </c>
      <c r="CB43">
        <f t="shared" si="74"/>
        <v>0</v>
      </c>
      <c r="CC43">
        <f t="shared" si="74"/>
        <v>0</v>
      </c>
      <c r="CD43">
        <f t="shared" si="74"/>
        <v>0</v>
      </c>
      <c r="CE43">
        <f t="shared" si="74"/>
        <v>0</v>
      </c>
      <c r="CF43">
        <f t="shared" si="74"/>
        <v>0</v>
      </c>
      <c r="CG43">
        <f t="shared" si="74"/>
        <v>0</v>
      </c>
      <c r="CH43">
        <f t="shared" si="74"/>
        <v>0</v>
      </c>
      <c r="CI43">
        <f t="shared" si="74"/>
        <v>0</v>
      </c>
      <c r="CJ43">
        <f t="shared" si="74"/>
        <v>0</v>
      </c>
      <c r="CK43">
        <f t="shared" si="74"/>
        <v>0</v>
      </c>
      <c r="CL43">
        <f t="shared" si="74"/>
        <v>0</v>
      </c>
      <c r="CM43">
        <f t="shared" si="74"/>
        <v>0</v>
      </c>
      <c r="CN43">
        <f t="shared" si="74"/>
        <v>0</v>
      </c>
      <c r="CO43">
        <f t="shared" si="74"/>
        <v>0</v>
      </c>
      <c r="CP43">
        <f t="shared" si="89"/>
        <v>0</v>
      </c>
      <c r="CQ43">
        <f t="shared" si="89"/>
        <v>0</v>
      </c>
      <c r="CR43">
        <f t="shared" si="89"/>
        <v>0</v>
      </c>
      <c r="CS43">
        <f t="shared" si="89"/>
        <v>0</v>
      </c>
      <c r="CT43">
        <f t="shared" si="89"/>
        <v>0</v>
      </c>
      <c r="CU43">
        <f t="shared" si="89"/>
        <v>0</v>
      </c>
      <c r="CV43">
        <f t="shared" si="89"/>
        <v>0</v>
      </c>
      <c r="CW43">
        <f t="shared" si="89"/>
        <v>0</v>
      </c>
      <c r="CX43">
        <f t="shared" si="89"/>
        <v>0</v>
      </c>
      <c r="CY43">
        <f t="shared" si="90"/>
        <v>0</v>
      </c>
      <c r="CZ43">
        <f t="shared" si="90"/>
        <v>0</v>
      </c>
      <c r="DA43">
        <f t="shared" si="90"/>
        <v>0</v>
      </c>
      <c r="DB43">
        <f t="shared" si="90"/>
        <v>0</v>
      </c>
      <c r="DC43">
        <f t="shared" si="90"/>
        <v>0</v>
      </c>
      <c r="DD43">
        <f t="shared" si="90"/>
        <v>0</v>
      </c>
      <c r="DE43">
        <f t="shared" si="90"/>
        <v>0</v>
      </c>
      <c r="DF43">
        <f t="shared" si="90"/>
        <v>0</v>
      </c>
      <c r="DG43">
        <f t="shared" si="90"/>
        <v>0</v>
      </c>
      <c r="DH43">
        <f t="shared" si="90"/>
        <v>0</v>
      </c>
      <c r="DI43">
        <f t="shared" si="90"/>
        <v>0</v>
      </c>
      <c r="DJ43">
        <f t="shared" si="90"/>
        <v>0</v>
      </c>
      <c r="DK43">
        <f t="shared" si="90"/>
        <v>0</v>
      </c>
      <c r="DL43">
        <f t="shared" si="90"/>
        <v>0</v>
      </c>
      <c r="DM43">
        <f t="shared" si="90"/>
        <v>0</v>
      </c>
      <c r="DN43">
        <f t="shared" si="90"/>
        <v>0</v>
      </c>
      <c r="DO43">
        <f t="shared" si="90"/>
        <v>0</v>
      </c>
      <c r="DP43">
        <f t="shared" si="90"/>
        <v>0</v>
      </c>
      <c r="DQ43">
        <f t="shared" si="90"/>
        <v>0</v>
      </c>
      <c r="DR43">
        <f t="shared" si="90"/>
        <v>0</v>
      </c>
      <c r="DS43">
        <f t="shared" si="90"/>
        <v>0</v>
      </c>
      <c r="DT43">
        <f t="shared" si="90"/>
        <v>0</v>
      </c>
      <c r="DU43">
        <f t="shared" si="90"/>
        <v>0</v>
      </c>
      <c r="DV43">
        <f t="shared" si="90"/>
        <v>0</v>
      </c>
      <c r="DW43">
        <f t="shared" si="90"/>
        <v>0</v>
      </c>
      <c r="DX43">
        <f t="shared" si="70"/>
        <v>0</v>
      </c>
      <c r="DY43">
        <f t="shared" si="87"/>
        <v>0</v>
      </c>
      <c r="DZ43">
        <f t="shared" si="10"/>
        <v>0</v>
      </c>
      <c r="EB43">
        <f t="shared" si="11"/>
        <v>27</v>
      </c>
      <c r="EC43">
        <f t="shared" si="12"/>
        <v>99</v>
      </c>
      <c r="ED43">
        <f t="shared" si="75"/>
        <v>0</v>
      </c>
      <c r="EE43">
        <f t="shared" si="75"/>
        <v>0</v>
      </c>
      <c r="EF43">
        <f t="shared" si="75"/>
        <v>0</v>
      </c>
      <c r="EG43">
        <f t="shared" si="75"/>
        <v>0</v>
      </c>
      <c r="EH43">
        <f t="shared" si="75"/>
        <v>0</v>
      </c>
      <c r="EI43">
        <f t="shared" si="75"/>
        <v>0</v>
      </c>
      <c r="EJ43">
        <f t="shared" si="75"/>
        <v>0</v>
      </c>
      <c r="EK43">
        <f t="shared" si="75"/>
        <v>0</v>
      </c>
      <c r="EL43">
        <f t="shared" si="75"/>
        <v>0</v>
      </c>
      <c r="EM43">
        <f t="shared" si="75"/>
        <v>0</v>
      </c>
      <c r="EN43">
        <f t="shared" si="75"/>
        <v>0</v>
      </c>
      <c r="EO43">
        <f t="shared" si="75"/>
        <v>0</v>
      </c>
      <c r="EP43">
        <f t="shared" si="75"/>
        <v>0</v>
      </c>
      <c r="EQ43">
        <f t="shared" si="75"/>
        <v>0</v>
      </c>
      <c r="ER43">
        <f t="shared" si="75"/>
        <v>0</v>
      </c>
      <c r="ES43">
        <f t="shared" si="91"/>
        <v>0</v>
      </c>
      <c r="ET43">
        <f t="shared" si="91"/>
        <v>0</v>
      </c>
      <c r="EU43">
        <f t="shared" si="91"/>
        <v>0</v>
      </c>
      <c r="EV43">
        <f t="shared" si="91"/>
        <v>0</v>
      </c>
      <c r="EW43">
        <f t="shared" si="91"/>
        <v>0</v>
      </c>
      <c r="EX43">
        <f t="shared" si="91"/>
        <v>0</v>
      </c>
      <c r="EY43">
        <f t="shared" si="91"/>
        <v>0</v>
      </c>
      <c r="EZ43">
        <f t="shared" si="91"/>
        <v>0</v>
      </c>
      <c r="FA43">
        <f t="shared" si="91"/>
        <v>0</v>
      </c>
      <c r="FB43">
        <f t="shared" si="92"/>
        <v>0</v>
      </c>
      <c r="FC43">
        <f t="shared" si="92"/>
        <v>0</v>
      </c>
      <c r="FD43">
        <f t="shared" si="92"/>
        <v>0</v>
      </c>
      <c r="FE43">
        <f t="shared" si="92"/>
        <v>1</v>
      </c>
      <c r="FF43">
        <f t="shared" si="92"/>
        <v>1</v>
      </c>
      <c r="FG43">
        <f t="shared" si="92"/>
        <v>1</v>
      </c>
      <c r="FH43">
        <f t="shared" si="92"/>
        <v>1</v>
      </c>
      <c r="FI43">
        <f t="shared" si="92"/>
        <v>1</v>
      </c>
      <c r="FJ43">
        <f t="shared" si="92"/>
        <v>1</v>
      </c>
      <c r="FK43">
        <f t="shared" si="92"/>
        <v>1</v>
      </c>
      <c r="FL43">
        <f t="shared" si="92"/>
        <v>1</v>
      </c>
      <c r="FM43">
        <f t="shared" si="92"/>
        <v>1</v>
      </c>
      <c r="FN43">
        <f t="shared" si="92"/>
        <v>1</v>
      </c>
      <c r="FO43">
        <f t="shared" si="92"/>
        <v>1</v>
      </c>
      <c r="FP43">
        <f t="shared" si="92"/>
        <v>1</v>
      </c>
      <c r="FQ43">
        <f t="shared" si="92"/>
        <v>1</v>
      </c>
      <c r="FR43">
        <f t="shared" si="92"/>
        <v>1</v>
      </c>
      <c r="FS43">
        <f t="shared" si="92"/>
        <v>1</v>
      </c>
      <c r="FT43">
        <f t="shared" si="92"/>
        <v>1</v>
      </c>
      <c r="FU43">
        <f t="shared" si="92"/>
        <v>1</v>
      </c>
      <c r="FV43">
        <f t="shared" si="92"/>
        <v>1</v>
      </c>
      <c r="FW43">
        <f t="shared" si="92"/>
        <v>1</v>
      </c>
      <c r="FX43">
        <f t="shared" si="92"/>
        <v>1</v>
      </c>
      <c r="FY43">
        <f t="shared" si="92"/>
        <v>1</v>
      </c>
      <c r="FZ43">
        <f t="shared" si="92"/>
        <v>1</v>
      </c>
      <c r="GA43">
        <f t="shared" si="73"/>
        <v>1</v>
      </c>
      <c r="GB43">
        <f t="shared" si="88"/>
        <v>23</v>
      </c>
      <c r="GC43">
        <f t="shared" si="15"/>
        <v>0</v>
      </c>
      <c r="GD43" t="str">
        <f t="shared" si="16"/>
        <v/>
      </c>
      <c r="GF43">
        <f t="shared" si="34"/>
        <v>27</v>
      </c>
      <c r="GG43" t="str">
        <f t="shared" si="35"/>
        <v/>
      </c>
      <c r="GH43">
        <f>IF(GG43&lt;&gt;"",IF(GG43&lt;&gt;"XXX",VLOOKUP(GG43,Punkte!$I$2:$J$10,2),9),9)</f>
        <v>9</v>
      </c>
      <c r="GI43">
        <f>IF(GG43&lt;&gt;"",IF(GG43&lt;&gt;"XXX",VLOOKUP(GG43,Punkte!$I$2:$K$10,3),9),9)</f>
        <v>9</v>
      </c>
      <c r="GJ43">
        <f t="shared" si="36"/>
        <v>909027</v>
      </c>
      <c r="GK43">
        <f t="shared" si="37"/>
        <v>909027</v>
      </c>
      <c r="GL43">
        <f t="shared" si="38"/>
        <v>27</v>
      </c>
      <c r="GM43">
        <f t="shared" si="39"/>
        <v>9</v>
      </c>
      <c r="GN43">
        <f t="shared" si="40"/>
        <v>1</v>
      </c>
      <c r="GO43">
        <f t="shared" si="41"/>
        <v>99</v>
      </c>
      <c r="GP43">
        <f t="shared" si="42"/>
        <v>99999</v>
      </c>
      <c r="GQ43">
        <f t="shared" si="43"/>
        <v>99999</v>
      </c>
      <c r="GR43">
        <f t="shared" si="44"/>
        <v>999</v>
      </c>
      <c r="GS43">
        <f t="shared" si="45"/>
        <v>99</v>
      </c>
      <c r="GT43">
        <f t="shared" si="46"/>
        <v>999</v>
      </c>
      <c r="GV43">
        <f>IF(GG43&lt;&gt;"",IF(GG43&lt;&gt;"XXX",VLOOKUP(GG43,Punkte!$I$2:$K$10,3),99),99)</f>
        <v>99</v>
      </c>
      <c r="GW43">
        <f t="shared" si="47"/>
        <v>99027</v>
      </c>
      <c r="GX43">
        <f t="shared" si="48"/>
        <v>99027</v>
      </c>
      <c r="GY43">
        <f t="shared" si="49"/>
        <v>27</v>
      </c>
      <c r="GZ43">
        <f t="shared" si="50"/>
        <v>99</v>
      </c>
      <c r="HA43">
        <f t="shared" si="51"/>
        <v>1</v>
      </c>
      <c r="HB43">
        <f t="shared" si="52"/>
        <v>99</v>
      </c>
      <c r="HC43">
        <f t="shared" si="53"/>
        <v>99999</v>
      </c>
      <c r="HD43">
        <f t="shared" si="54"/>
        <v>99999</v>
      </c>
      <c r="HE43">
        <f t="shared" si="55"/>
        <v>999</v>
      </c>
      <c r="HF43">
        <f t="shared" si="56"/>
        <v>99</v>
      </c>
      <c r="HG43">
        <f t="shared" si="57"/>
        <v>999</v>
      </c>
      <c r="HI43">
        <f t="shared" si="17"/>
        <v>99</v>
      </c>
      <c r="HJ43">
        <f t="shared" si="58"/>
        <v>99</v>
      </c>
      <c r="HK43">
        <f t="shared" si="59"/>
        <v>99</v>
      </c>
      <c r="HL43">
        <f t="shared" si="58"/>
        <v>99</v>
      </c>
      <c r="HM43">
        <f t="shared" si="60"/>
        <v>99</v>
      </c>
      <c r="HN43">
        <f t="shared" si="19"/>
        <v>99</v>
      </c>
      <c r="HO43">
        <f t="shared" si="61"/>
        <v>99</v>
      </c>
      <c r="HP43">
        <f t="shared" si="20"/>
        <v>99</v>
      </c>
      <c r="HQ43">
        <f t="shared" si="62"/>
        <v>99</v>
      </c>
      <c r="HR43">
        <f t="shared" si="21"/>
        <v>99</v>
      </c>
      <c r="HS43">
        <f t="shared" si="63"/>
        <v>99</v>
      </c>
      <c r="HT43">
        <f t="shared" si="22"/>
        <v>99</v>
      </c>
      <c r="HU43">
        <f t="shared" si="64"/>
        <v>99</v>
      </c>
      <c r="HV43">
        <f t="shared" si="23"/>
        <v>99</v>
      </c>
      <c r="HW43">
        <f t="shared" si="65"/>
        <v>99</v>
      </c>
      <c r="HX43">
        <f t="shared" si="24"/>
        <v>99</v>
      </c>
    </row>
    <row r="44" spans="1:232" x14ac:dyDescent="0.2">
      <c r="A44">
        <f t="shared" si="79"/>
        <v>28</v>
      </c>
      <c r="B44" s="203" t="str">
        <f t="shared" si="80"/>
        <v/>
      </c>
      <c r="C44" s="204" t="str">
        <f t="shared" si="81"/>
        <v/>
      </c>
      <c r="D44" s="205"/>
      <c r="E44" s="206"/>
      <c r="F44" s="207"/>
      <c r="G44" s="208"/>
      <c r="H44" s="209"/>
      <c r="I44" s="223" t="str">
        <f>IF(BU44=99,"",VLOOKUP(BS44,Punkte!$D$2:$G$31,BU44))</f>
        <v/>
      </c>
      <c r="J44" s="224" t="str">
        <f t="shared" si="26"/>
        <v/>
      </c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0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18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L44">
        <f t="shared" si="76"/>
        <v>28</v>
      </c>
      <c r="BN44" t="str">
        <f t="shared" si="77"/>
        <v/>
      </c>
      <c r="BO44" t="str">
        <f t="shared" si="78"/>
        <v/>
      </c>
      <c r="BP44" t="str">
        <f t="shared" si="82"/>
        <v/>
      </c>
      <c r="BQ44" t="str">
        <f t="shared" si="83"/>
        <v/>
      </c>
      <c r="BR44" s="216" t="str">
        <f t="shared" si="84"/>
        <v/>
      </c>
      <c r="BS44" s="28" t="str">
        <f>IF(ISNUMBER(BR44),YEAR(Wiegeliste!$D$4)-YEAR(BR44),"")</f>
        <v/>
      </c>
      <c r="BT44" s="28" t="str">
        <f t="shared" si="4"/>
        <v/>
      </c>
      <c r="BU44" s="28">
        <f t="shared" si="30"/>
        <v>99</v>
      </c>
      <c r="BV44">
        <f t="shared" si="85"/>
        <v>1</v>
      </c>
      <c r="BW44">
        <f t="shared" si="86"/>
        <v>0</v>
      </c>
      <c r="BY44">
        <f t="shared" si="6"/>
        <v>28</v>
      </c>
      <c r="BZ44" t="str">
        <f t="shared" si="7"/>
        <v/>
      </c>
      <c r="CA44">
        <f t="shared" si="74"/>
        <v>0</v>
      </c>
      <c r="CB44">
        <f t="shared" si="74"/>
        <v>0</v>
      </c>
      <c r="CC44">
        <f t="shared" si="74"/>
        <v>0</v>
      </c>
      <c r="CD44">
        <f t="shared" si="74"/>
        <v>0</v>
      </c>
      <c r="CE44">
        <f t="shared" si="74"/>
        <v>0</v>
      </c>
      <c r="CF44">
        <f t="shared" si="74"/>
        <v>0</v>
      </c>
      <c r="CG44">
        <f t="shared" si="74"/>
        <v>0</v>
      </c>
      <c r="CH44">
        <f t="shared" si="74"/>
        <v>0</v>
      </c>
      <c r="CI44">
        <f t="shared" si="74"/>
        <v>0</v>
      </c>
      <c r="CJ44">
        <f t="shared" si="74"/>
        <v>0</v>
      </c>
      <c r="CK44">
        <f t="shared" si="74"/>
        <v>0</v>
      </c>
      <c r="CL44">
        <f t="shared" si="74"/>
        <v>0</v>
      </c>
      <c r="CM44">
        <f t="shared" si="74"/>
        <v>0</v>
      </c>
      <c r="CN44">
        <f t="shared" si="74"/>
        <v>0</v>
      </c>
      <c r="CO44">
        <f t="shared" si="74"/>
        <v>0</v>
      </c>
      <c r="CP44">
        <f t="shared" si="89"/>
        <v>0</v>
      </c>
      <c r="CQ44">
        <f t="shared" si="89"/>
        <v>0</v>
      </c>
      <c r="CR44">
        <f t="shared" si="89"/>
        <v>0</v>
      </c>
      <c r="CS44">
        <f t="shared" si="89"/>
        <v>0</v>
      </c>
      <c r="CT44">
        <f t="shared" si="89"/>
        <v>0</v>
      </c>
      <c r="CU44">
        <f t="shared" si="89"/>
        <v>0</v>
      </c>
      <c r="CV44">
        <f t="shared" si="89"/>
        <v>0</v>
      </c>
      <c r="CW44">
        <f t="shared" si="89"/>
        <v>0</v>
      </c>
      <c r="CX44">
        <f t="shared" si="89"/>
        <v>0</v>
      </c>
      <c r="CY44">
        <f t="shared" si="90"/>
        <v>0</v>
      </c>
      <c r="CZ44">
        <f t="shared" si="90"/>
        <v>0</v>
      </c>
      <c r="DA44">
        <f t="shared" si="90"/>
        <v>0</v>
      </c>
      <c r="DB44">
        <f t="shared" si="90"/>
        <v>0</v>
      </c>
      <c r="DC44">
        <f t="shared" si="90"/>
        <v>0</v>
      </c>
      <c r="DD44">
        <f t="shared" si="90"/>
        <v>0</v>
      </c>
      <c r="DE44">
        <f t="shared" si="90"/>
        <v>0</v>
      </c>
      <c r="DF44">
        <f t="shared" si="90"/>
        <v>0</v>
      </c>
      <c r="DG44">
        <f t="shared" si="90"/>
        <v>0</v>
      </c>
      <c r="DH44">
        <f t="shared" si="90"/>
        <v>0</v>
      </c>
      <c r="DI44">
        <f t="shared" si="90"/>
        <v>0</v>
      </c>
      <c r="DJ44">
        <f t="shared" si="90"/>
        <v>0</v>
      </c>
      <c r="DK44">
        <f t="shared" si="90"/>
        <v>0</v>
      </c>
      <c r="DL44">
        <f t="shared" si="90"/>
        <v>0</v>
      </c>
      <c r="DM44">
        <f t="shared" si="90"/>
        <v>0</v>
      </c>
      <c r="DN44">
        <f t="shared" si="90"/>
        <v>0</v>
      </c>
      <c r="DO44">
        <f t="shared" si="90"/>
        <v>0</v>
      </c>
      <c r="DP44">
        <f t="shared" si="90"/>
        <v>0</v>
      </c>
      <c r="DQ44">
        <f t="shared" si="90"/>
        <v>0</v>
      </c>
      <c r="DR44">
        <f t="shared" si="90"/>
        <v>0</v>
      </c>
      <c r="DS44">
        <f t="shared" si="90"/>
        <v>0</v>
      </c>
      <c r="DT44">
        <f t="shared" si="90"/>
        <v>0</v>
      </c>
      <c r="DU44">
        <f t="shared" si="90"/>
        <v>0</v>
      </c>
      <c r="DV44">
        <f t="shared" si="90"/>
        <v>0</v>
      </c>
      <c r="DW44">
        <f t="shared" si="90"/>
        <v>0</v>
      </c>
      <c r="DX44">
        <f t="shared" si="70"/>
        <v>0</v>
      </c>
      <c r="DY44">
        <f t="shared" si="87"/>
        <v>0</v>
      </c>
      <c r="DZ44">
        <f t="shared" si="10"/>
        <v>0</v>
      </c>
      <c r="EB44">
        <f t="shared" si="11"/>
        <v>28</v>
      </c>
      <c r="EC44">
        <f t="shared" si="12"/>
        <v>99</v>
      </c>
      <c r="ED44">
        <f t="shared" si="75"/>
        <v>0</v>
      </c>
      <c r="EE44">
        <f t="shared" si="75"/>
        <v>0</v>
      </c>
      <c r="EF44">
        <f t="shared" si="75"/>
        <v>0</v>
      </c>
      <c r="EG44">
        <f t="shared" si="75"/>
        <v>0</v>
      </c>
      <c r="EH44">
        <f t="shared" si="75"/>
        <v>0</v>
      </c>
      <c r="EI44">
        <f t="shared" si="75"/>
        <v>0</v>
      </c>
      <c r="EJ44">
        <f t="shared" si="75"/>
        <v>0</v>
      </c>
      <c r="EK44">
        <f t="shared" si="75"/>
        <v>0</v>
      </c>
      <c r="EL44">
        <f t="shared" si="75"/>
        <v>0</v>
      </c>
      <c r="EM44">
        <f t="shared" si="75"/>
        <v>0</v>
      </c>
      <c r="EN44">
        <f t="shared" si="75"/>
        <v>0</v>
      </c>
      <c r="EO44">
        <f t="shared" si="75"/>
        <v>0</v>
      </c>
      <c r="EP44">
        <f t="shared" si="75"/>
        <v>0</v>
      </c>
      <c r="EQ44">
        <f t="shared" si="75"/>
        <v>0</v>
      </c>
      <c r="ER44">
        <f t="shared" si="75"/>
        <v>0</v>
      </c>
      <c r="ES44">
        <f t="shared" si="91"/>
        <v>0</v>
      </c>
      <c r="ET44">
        <f t="shared" si="91"/>
        <v>0</v>
      </c>
      <c r="EU44">
        <f t="shared" si="91"/>
        <v>0</v>
      </c>
      <c r="EV44">
        <f t="shared" si="91"/>
        <v>0</v>
      </c>
      <c r="EW44">
        <f t="shared" si="91"/>
        <v>0</v>
      </c>
      <c r="EX44">
        <f t="shared" si="91"/>
        <v>0</v>
      </c>
      <c r="EY44">
        <f t="shared" si="91"/>
        <v>0</v>
      </c>
      <c r="EZ44">
        <f t="shared" si="91"/>
        <v>0</v>
      </c>
      <c r="FA44">
        <f t="shared" si="91"/>
        <v>0</v>
      </c>
      <c r="FB44">
        <f t="shared" si="92"/>
        <v>0</v>
      </c>
      <c r="FC44">
        <f t="shared" si="92"/>
        <v>0</v>
      </c>
      <c r="FD44">
        <f t="shared" si="92"/>
        <v>1</v>
      </c>
      <c r="FE44">
        <f t="shared" si="92"/>
        <v>0</v>
      </c>
      <c r="FF44">
        <f t="shared" si="92"/>
        <v>1</v>
      </c>
      <c r="FG44">
        <f t="shared" si="92"/>
        <v>1</v>
      </c>
      <c r="FH44">
        <f t="shared" si="92"/>
        <v>1</v>
      </c>
      <c r="FI44">
        <f t="shared" si="92"/>
        <v>1</v>
      </c>
      <c r="FJ44">
        <f t="shared" si="92"/>
        <v>1</v>
      </c>
      <c r="FK44">
        <f t="shared" si="92"/>
        <v>1</v>
      </c>
      <c r="FL44">
        <f t="shared" si="92"/>
        <v>1</v>
      </c>
      <c r="FM44">
        <f t="shared" si="92"/>
        <v>1</v>
      </c>
      <c r="FN44">
        <f t="shared" si="92"/>
        <v>1</v>
      </c>
      <c r="FO44">
        <f t="shared" si="92"/>
        <v>1</v>
      </c>
      <c r="FP44">
        <f t="shared" si="92"/>
        <v>1</v>
      </c>
      <c r="FQ44">
        <f t="shared" si="92"/>
        <v>1</v>
      </c>
      <c r="FR44">
        <f t="shared" si="92"/>
        <v>1</v>
      </c>
      <c r="FS44">
        <f t="shared" si="92"/>
        <v>1</v>
      </c>
      <c r="FT44">
        <f t="shared" si="92"/>
        <v>1</v>
      </c>
      <c r="FU44">
        <f t="shared" si="92"/>
        <v>1</v>
      </c>
      <c r="FV44">
        <f t="shared" si="92"/>
        <v>1</v>
      </c>
      <c r="FW44">
        <f t="shared" si="92"/>
        <v>1</v>
      </c>
      <c r="FX44">
        <f t="shared" si="92"/>
        <v>1</v>
      </c>
      <c r="FY44">
        <f t="shared" si="92"/>
        <v>1</v>
      </c>
      <c r="FZ44">
        <f t="shared" si="92"/>
        <v>1</v>
      </c>
      <c r="GA44">
        <f t="shared" si="73"/>
        <v>1</v>
      </c>
      <c r="GB44">
        <f t="shared" si="88"/>
        <v>23</v>
      </c>
      <c r="GC44">
        <f t="shared" si="15"/>
        <v>0</v>
      </c>
      <c r="GD44" t="str">
        <f t="shared" si="16"/>
        <v/>
      </c>
      <c r="GF44">
        <f t="shared" si="34"/>
        <v>28</v>
      </c>
      <c r="GG44" t="str">
        <f t="shared" si="35"/>
        <v/>
      </c>
      <c r="GH44">
        <f>IF(GG44&lt;&gt;"",IF(GG44&lt;&gt;"XXX",VLOOKUP(GG44,Punkte!$I$2:$J$10,2),9),9)</f>
        <v>9</v>
      </c>
      <c r="GI44">
        <f>IF(GG44&lt;&gt;"",IF(GG44&lt;&gt;"XXX",VLOOKUP(GG44,Punkte!$I$2:$K$10,3),9),9)</f>
        <v>9</v>
      </c>
      <c r="GJ44">
        <f t="shared" si="36"/>
        <v>909028</v>
      </c>
      <c r="GK44">
        <f t="shared" si="37"/>
        <v>909028</v>
      </c>
      <c r="GL44">
        <f t="shared" si="38"/>
        <v>28</v>
      </c>
      <c r="GM44">
        <f t="shared" si="39"/>
        <v>9</v>
      </c>
      <c r="GN44">
        <f t="shared" si="40"/>
        <v>2</v>
      </c>
      <c r="GO44">
        <f t="shared" si="41"/>
        <v>99</v>
      </c>
      <c r="GP44">
        <f t="shared" si="42"/>
        <v>99999</v>
      </c>
      <c r="GQ44">
        <f t="shared" si="43"/>
        <v>99999</v>
      </c>
      <c r="GR44">
        <f t="shared" si="44"/>
        <v>999</v>
      </c>
      <c r="GS44">
        <f t="shared" si="45"/>
        <v>99</v>
      </c>
      <c r="GT44">
        <f t="shared" si="46"/>
        <v>999</v>
      </c>
      <c r="GV44">
        <f>IF(GG44&lt;&gt;"",IF(GG44&lt;&gt;"XXX",VLOOKUP(GG44,Punkte!$I$2:$K$10,3),99),99)</f>
        <v>99</v>
      </c>
      <c r="GW44">
        <f t="shared" si="47"/>
        <v>99028</v>
      </c>
      <c r="GX44">
        <f t="shared" si="48"/>
        <v>99028</v>
      </c>
      <c r="GY44">
        <f t="shared" si="49"/>
        <v>28</v>
      </c>
      <c r="GZ44">
        <f t="shared" si="50"/>
        <v>99</v>
      </c>
      <c r="HA44">
        <f t="shared" si="51"/>
        <v>2</v>
      </c>
      <c r="HB44">
        <f t="shared" si="52"/>
        <v>99</v>
      </c>
      <c r="HC44">
        <f t="shared" si="53"/>
        <v>99999</v>
      </c>
      <c r="HD44">
        <f t="shared" si="54"/>
        <v>99999</v>
      </c>
      <c r="HE44">
        <f t="shared" si="55"/>
        <v>999</v>
      </c>
      <c r="HF44">
        <f t="shared" si="56"/>
        <v>99</v>
      </c>
      <c r="HG44">
        <f t="shared" si="57"/>
        <v>999</v>
      </c>
      <c r="HI44">
        <f t="shared" si="17"/>
        <v>99</v>
      </c>
      <c r="HJ44">
        <f t="shared" si="58"/>
        <v>99</v>
      </c>
      <c r="HK44">
        <f t="shared" si="59"/>
        <v>99</v>
      </c>
      <c r="HL44">
        <f t="shared" si="58"/>
        <v>99</v>
      </c>
      <c r="HM44">
        <f t="shared" si="60"/>
        <v>99</v>
      </c>
      <c r="HN44">
        <f t="shared" si="19"/>
        <v>99</v>
      </c>
      <c r="HO44">
        <f t="shared" si="61"/>
        <v>99</v>
      </c>
      <c r="HP44">
        <f t="shared" si="20"/>
        <v>99</v>
      </c>
      <c r="HQ44">
        <f t="shared" si="62"/>
        <v>99</v>
      </c>
      <c r="HR44">
        <f t="shared" si="21"/>
        <v>99</v>
      </c>
      <c r="HS44">
        <f t="shared" si="63"/>
        <v>99</v>
      </c>
      <c r="HT44">
        <f t="shared" si="22"/>
        <v>99</v>
      </c>
      <c r="HU44">
        <f t="shared" si="64"/>
        <v>99</v>
      </c>
      <c r="HV44">
        <f t="shared" si="23"/>
        <v>99</v>
      </c>
      <c r="HW44">
        <f t="shared" si="65"/>
        <v>99</v>
      </c>
      <c r="HX44">
        <f t="shared" si="24"/>
        <v>99</v>
      </c>
    </row>
    <row r="45" spans="1:232" x14ac:dyDescent="0.2">
      <c r="A45">
        <f t="shared" si="79"/>
        <v>29</v>
      </c>
      <c r="B45" s="203" t="str">
        <f t="shared" si="80"/>
        <v/>
      </c>
      <c r="C45" s="204" t="str">
        <f t="shared" si="81"/>
        <v/>
      </c>
      <c r="D45" s="205"/>
      <c r="E45" s="206"/>
      <c r="F45" s="207"/>
      <c r="G45" s="208"/>
      <c r="H45" s="209"/>
      <c r="I45" s="223" t="str">
        <f>IF(BU45=99,"",VLOOKUP(BS45,Punkte!$D$2:$G$31,BU45))</f>
        <v/>
      </c>
      <c r="J45" s="224" t="str">
        <f t="shared" si="26"/>
        <v/>
      </c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0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18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L45">
        <f t="shared" si="76"/>
        <v>29</v>
      </c>
      <c r="BN45" t="str">
        <f t="shared" si="77"/>
        <v/>
      </c>
      <c r="BO45" t="str">
        <f t="shared" si="78"/>
        <v/>
      </c>
      <c r="BP45" t="str">
        <f t="shared" si="82"/>
        <v/>
      </c>
      <c r="BQ45" t="str">
        <f t="shared" si="83"/>
        <v/>
      </c>
      <c r="BR45" s="216" t="str">
        <f t="shared" si="84"/>
        <v/>
      </c>
      <c r="BS45" s="28" t="str">
        <f>IF(ISNUMBER(BR45),YEAR(Wiegeliste!$D$4)-YEAR(BR45),"")</f>
        <v/>
      </c>
      <c r="BT45" s="28" t="str">
        <f t="shared" si="4"/>
        <v/>
      </c>
      <c r="BU45" s="28">
        <f t="shared" si="30"/>
        <v>99</v>
      </c>
      <c r="BV45">
        <f t="shared" si="85"/>
        <v>1</v>
      </c>
      <c r="BW45">
        <f t="shared" si="86"/>
        <v>0</v>
      </c>
      <c r="BY45">
        <f t="shared" si="6"/>
        <v>29</v>
      </c>
      <c r="BZ45" t="str">
        <f t="shared" si="7"/>
        <v/>
      </c>
      <c r="CA45">
        <f t="shared" si="74"/>
        <v>0</v>
      </c>
      <c r="CB45">
        <f t="shared" si="74"/>
        <v>0</v>
      </c>
      <c r="CC45">
        <f t="shared" si="74"/>
        <v>0</v>
      </c>
      <c r="CD45">
        <f t="shared" si="74"/>
        <v>0</v>
      </c>
      <c r="CE45">
        <f t="shared" si="74"/>
        <v>0</v>
      </c>
      <c r="CF45">
        <f t="shared" si="74"/>
        <v>0</v>
      </c>
      <c r="CG45">
        <f t="shared" si="74"/>
        <v>0</v>
      </c>
      <c r="CH45">
        <f t="shared" si="74"/>
        <v>0</v>
      </c>
      <c r="CI45">
        <f t="shared" si="74"/>
        <v>0</v>
      </c>
      <c r="CJ45">
        <f t="shared" si="74"/>
        <v>0</v>
      </c>
      <c r="CK45">
        <f t="shared" si="74"/>
        <v>0</v>
      </c>
      <c r="CL45">
        <f t="shared" si="74"/>
        <v>0</v>
      </c>
      <c r="CM45">
        <f t="shared" si="74"/>
        <v>0</v>
      </c>
      <c r="CN45">
        <f t="shared" si="74"/>
        <v>0</v>
      </c>
      <c r="CO45">
        <f t="shared" si="74"/>
        <v>0</v>
      </c>
      <c r="CP45">
        <f t="shared" si="89"/>
        <v>0</v>
      </c>
      <c r="CQ45">
        <f t="shared" si="89"/>
        <v>0</v>
      </c>
      <c r="CR45">
        <f t="shared" si="89"/>
        <v>0</v>
      </c>
      <c r="CS45">
        <f t="shared" si="89"/>
        <v>0</v>
      </c>
      <c r="CT45">
        <f t="shared" si="89"/>
        <v>0</v>
      </c>
      <c r="CU45">
        <f t="shared" si="89"/>
        <v>0</v>
      </c>
      <c r="CV45">
        <f t="shared" si="89"/>
        <v>0</v>
      </c>
      <c r="CW45">
        <f t="shared" si="89"/>
        <v>0</v>
      </c>
      <c r="CX45">
        <f t="shared" si="89"/>
        <v>0</v>
      </c>
      <c r="CY45">
        <f t="shared" si="90"/>
        <v>0</v>
      </c>
      <c r="CZ45">
        <f t="shared" si="90"/>
        <v>0</v>
      </c>
      <c r="DA45">
        <f t="shared" si="90"/>
        <v>0</v>
      </c>
      <c r="DB45">
        <f t="shared" si="90"/>
        <v>0</v>
      </c>
      <c r="DC45">
        <f t="shared" si="90"/>
        <v>0</v>
      </c>
      <c r="DD45">
        <f t="shared" si="90"/>
        <v>0</v>
      </c>
      <c r="DE45">
        <f t="shared" si="90"/>
        <v>0</v>
      </c>
      <c r="DF45">
        <f t="shared" si="90"/>
        <v>0</v>
      </c>
      <c r="DG45">
        <f t="shared" si="90"/>
        <v>0</v>
      </c>
      <c r="DH45">
        <f t="shared" si="90"/>
        <v>0</v>
      </c>
      <c r="DI45">
        <f t="shared" si="90"/>
        <v>0</v>
      </c>
      <c r="DJ45">
        <f t="shared" si="90"/>
        <v>0</v>
      </c>
      <c r="DK45">
        <f t="shared" si="90"/>
        <v>0</v>
      </c>
      <c r="DL45">
        <f t="shared" si="90"/>
        <v>0</v>
      </c>
      <c r="DM45">
        <f t="shared" si="90"/>
        <v>0</v>
      </c>
      <c r="DN45">
        <f t="shared" si="90"/>
        <v>0</v>
      </c>
      <c r="DO45">
        <f t="shared" si="90"/>
        <v>0</v>
      </c>
      <c r="DP45">
        <f t="shared" si="90"/>
        <v>0</v>
      </c>
      <c r="DQ45">
        <f t="shared" si="90"/>
        <v>0</v>
      </c>
      <c r="DR45">
        <f t="shared" si="90"/>
        <v>0</v>
      </c>
      <c r="DS45">
        <f t="shared" si="90"/>
        <v>0</v>
      </c>
      <c r="DT45">
        <f t="shared" si="90"/>
        <v>0</v>
      </c>
      <c r="DU45">
        <f t="shared" si="90"/>
        <v>0</v>
      </c>
      <c r="DV45">
        <f t="shared" si="90"/>
        <v>0</v>
      </c>
      <c r="DW45">
        <f t="shared" si="90"/>
        <v>0</v>
      </c>
      <c r="DX45">
        <f t="shared" si="70"/>
        <v>0</v>
      </c>
      <c r="DY45">
        <f t="shared" si="87"/>
        <v>0</v>
      </c>
      <c r="DZ45">
        <f t="shared" si="10"/>
        <v>0</v>
      </c>
      <c r="EB45">
        <f t="shared" si="11"/>
        <v>29</v>
      </c>
      <c r="EC45">
        <f t="shared" si="12"/>
        <v>99</v>
      </c>
      <c r="ED45">
        <f t="shared" si="75"/>
        <v>0</v>
      </c>
      <c r="EE45">
        <f t="shared" si="75"/>
        <v>0</v>
      </c>
      <c r="EF45">
        <f t="shared" si="75"/>
        <v>0</v>
      </c>
      <c r="EG45">
        <f t="shared" si="75"/>
        <v>0</v>
      </c>
      <c r="EH45">
        <f t="shared" si="75"/>
        <v>0</v>
      </c>
      <c r="EI45">
        <f t="shared" si="75"/>
        <v>0</v>
      </c>
      <c r="EJ45">
        <f t="shared" si="75"/>
        <v>0</v>
      </c>
      <c r="EK45">
        <f t="shared" si="75"/>
        <v>0</v>
      </c>
      <c r="EL45">
        <f t="shared" si="75"/>
        <v>0</v>
      </c>
      <c r="EM45">
        <f t="shared" si="75"/>
        <v>0</v>
      </c>
      <c r="EN45">
        <f t="shared" si="75"/>
        <v>0</v>
      </c>
      <c r="EO45">
        <f t="shared" si="75"/>
        <v>0</v>
      </c>
      <c r="EP45">
        <f t="shared" si="75"/>
        <v>0</v>
      </c>
      <c r="EQ45">
        <f t="shared" si="75"/>
        <v>0</v>
      </c>
      <c r="ER45">
        <f t="shared" si="75"/>
        <v>0</v>
      </c>
      <c r="ES45">
        <f t="shared" si="91"/>
        <v>0</v>
      </c>
      <c r="ET45">
        <f t="shared" si="91"/>
        <v>0</v>
      </c>
      <c r="EU45">
        <f t="shared" si="91"/>
        <v>0</v>
      </c>
      <c r="EV45">
        <f t="shared" si="91"/>
        <v>0</v>
      </c>
      <c r="EW45">
        <f t="shared" si="91"/>
        <v>0</v>
      </c>
      <c r="EX45">
        <f t="shared" si="91"/>
        <v>0</v>
      </c>
      <c r="EY45">
        <f t="shared" si="91"/>
        <v>0</v>
      </c>
      <c r="EZ45">
        <f t="shared" si="91"/>
        <v>0</v>
      </c>
      <c r="FA45">
        <f t="shared" si="91"/>
        <v>0</v>
      </c>
      <c r="FB45">
        <f t="shared" si="92"/>
        <v>0</v>
      </c>
      <c r="FC45">
        <f t="shared" si="92"/>
        <v>0</v>
      </c>
      <c r="FD45">
        <f t="shared" si="92"/>
        <v>1</v>
      </c>
      <c r="FE45">
        <f t="shared" si="92"/>
        <v>1</v>
      </c>
      <c r="FF45">
        <f t="shared" si="92"/>
        <v>0</v>
      </c>
      <c r="FG45">
        <f t="shared" si="92"/>
        <v>1</v>
      </c>
      <c r="FH45">
        <f t="shared" si="92"/>
        <v>1</v>
      </c>
      <c r="FI45">
        <f t="shared" si="92"/>
        <v>1</v>
      </c>
      <c r="FJ45">
        <f t="shared" si="92"/>
        <v>1</v>
      </c>
      <c r="FK45">
        <f t="shared" si="92"/>
        <v>1</v>
      </c>
      <c r="FL45">
        <f t="shared" si="92"/>
        <v>1</v>
      </c>
      <c r="FM45">
        <f t="shared" si="92"/>
        <v>1</v>
      </c>
      <c r="FN45">
        <f t="shared" si="92"/>
        <v>1</v>
      </c>
      <c r="FO45">
        <f t="shared" si="92"/>
        <v>1</v>
      </c>
      <c r="FP45">
        <f t="shared" si="92"/>
        <v>1</v>
      </c>
      <c r="FQ45">
        <f t="shared" si="92"/>
        <v>1</v>
      </c>
      <c r="FR45">
        <f t="shared" si="92"/>
        <v>1</v>
      </c>
      <c r="FS45">
        <f t="shared" si="92"/>
        <v>1</v>
      </c>
      <c r="FT45">
        <f t="shared" si="92"/>
        <v>1</v>
      </c>
      <c r="FU45">
        <f t="shared" si="92"/>
        <v>1</v>
      </c>
      <c r="FV45">
        <f t="shared" si="92"/>
        <v>1</v>
      </c>
      <c r="FW45">
        <f t="shared" si="92"/>
        <v>1</v>
      </c>
      <c r="FX45">
        <f t="shared" si="92"/>
        <v>1</v>
      </c>
      <c r="FY45">
        <f t="shared" si="92"/>
        <v>1</v>
      </c>
      <c r="FZ45">
        <f t="shared" si="92"/>
        <v>1</v>
      </c>
      <c r="GA45">
        <f t="shared" si="73"/>
        <v>1</v>
      </c>
      <c r="GB45">
        <f t="shared" si="88"/>
        <v>23</v>
      </c>
      <c r="GC45">
        <f t="shared" si="15"/>
        <v>0</v>
      </c>
      <c r="GD45" t="str">
        <f t="shared" si="16"/>
        <v/>
      </c>
      <c r="GF45">
        <f t="shared" si="34"/>
        <v>29</v>
      </c>
      <c r="GG45" t="str">
        <f t="shared" si="35"/>
        <v/>
      </c>
      <c r="GH45">
        <f>IF(GG45&lt;&gt;"",IF(GG45&lt;&gt;"XXX",VLOOKUP(GG45,Punkte!$I$2:$J$10,2),9),9)</f>
        <v>9</v>
      </c>
      <c r="GI45">
        <f>IF(GG45&lt;&gt;"",IF(GG45&lt;&gt;"XXX",VLOOKUP(GG45,Punkte!$I$2:$K$10,3),9),9)</f>
        <v>9</v>
      </c>
      <c r="GJ45">
        <f t="shared" si="36"/>
        <v>909029</v>
      </c>
      <c r="GK45">
        <f t="shared" si="37"/>
        <v>909029</v>
      </c>
      <c r="GL45">
        <f t="shared" si="38"/>
        <v>29</v>
      </c>
      <c r="GM45">
        <f t="shared" si="39"/>
        <v>9</v>
      </c>
      <c r="GN45">
        <f t="shared" si="40"/>
        <v>3</v>
      </c>
      <c r="GO45">
        <f t="shared" si="41"/>
        <v>99</v>
      </c>
      <c r="GP45">
        <f t="shared" si="42"/>
        <v>99999</v>
      </c>
      <c r="GQ45">
        <f t="shared" si="43"/>
        <v>99999</v>
      </c>
      <c r="GR45">
        <f t="shared" si="44"/>
        <v>999</v>
      </c>
      <c r="GS45">
        <f t="shared" si="45"/>
        <v>99</v>
      </c>
      <c r="GT45">
        <f t="shared" si="46"/>
        <v>999</v>
      </c>
      <c r="GV45">
        <f>IF(GG45&lt;&gt;"",IF(GG45&lt;&gt;"XXX",VLOOKUP(GG45,Punkte!$I$2:$K$10,3),99),99)</f>
        <v>99</v>
      </c>
      <c r="GW45">
        <f t="shared" si="47"/>
        <v>99029</v>
      </c>
      <c r="GX45">
        <f t="shared" si="48"/>
        <v>99029</v>
      </c>
      <c r="GY45">
        <f t="shared" si="49"/>
        <v>29</v>
      </c>
      <c r="GZ45">
        <f t="shared" si="50"/>
        <v>99</v>
      </c>
      <c r="HA45">
        <f t="shared" si="51"/>
        <v>3</v>
      </c>
      <c r="HB45">
        <f t="shared" si="52"/>
        <v>99</v>
      </c>
      <c r="HC45">
        <f t="shared" si="53"/>
        <v>99999</v>
      </c>
      <c r="HD45">
        <f t="shared" si="54"/>
        <v>99999</v>
      </c>
      <c r="HE45">
        <f t="shared" si="55"/>
        <v>999</v>
      </c>
      <c r="HF45">
        <f t="shared" si="56"/>
        <v>99</v>
      </c>
      <c r="HG45">
        <f t="shared" si="57"/>
        <v>999</v>
      </c>
      <c r="HI45">
        <f t="shared" si="17"/>
        <v>99</v>
      </c>
      <c r="HJ45">
        <f t="shared" si="58"/>
        <v>99</v>
      </c>
      <c r="HK45">
        <f t="shared" si="59"/>
        <v>99</v>
      </c>
      <c r="HL45">
        <f t="shared" si="58"/>
        <v>99</v>
      </c>
      <c r="HM45">
        <f t="shared" si="60"/>
        <v>99</v>
      </c>
      <c r="HN45">
        <f t="shared" si="19"/>
        <v>99</v>
      </c>
      <c r="HO45">
        <f t="shared" si="61"/>
        <v>99</v>
      </c>
      <c r="HP45">
        <f t="shared" si="20"/>
        <v>99</v>
      </c>
      <c r="HQ45">
        <f t="shared" si="62"/>
        <v>99</v>
      </c>
      <c r="HR45">
        <f t="shared" si="21"/>
        <v>99</v>
      </c>
      <c r="HS45">
        <f t="shared" si="63"/>
        <v>99</v>
      </c>
      <c r="HT45">
        <f t="shared" si="22"/>
        <v>99</v>
      </c>
      <c r="HU45">
        <f t="shared" si="64"/>
        <v>99</v>
      </c>
      <c r="HV45">
        <f t="shared" si="23"/>
        <v>99</v>
      </c>
      <c r="HW45">
        <f t="shared" si="65"/>
        <v>99</v>
      </c>
      <c r="HX45">
        <f t="shared" si="24"/>
        <v>99</v>
      </c>
    </row>
    <row r="46" spans="1:232" x14ac:dyDescent="0.2">
      <c r="A46">
        <f t="shared" si="79"/>
        <v>30</v>
      </c>
      <c r="B46" s="203" t="str">
        <f t="shared" si="80"/>
        <v/>
      </c>
      <c r="C46" s="204" t="str">
        <f t="shared" si="81"/>
        <v/>
      </c>
      <c r="D46" s="205"/>
      <c r="E46" s="206"/>
      <c r="F46" s="207"/>
      <c r="G46" s="208"/>
      <c r="H46" s="209"/>
      <c r="I46" s="223" t="str">
        <f>IF(BU46=99,"",VLOOKUP(BS46,Punkte!$D$2:$G$31,BU46))</f>
        <v/>
      </c>
      <c r="J46" s="224" t="str">
        <f t="shared" si="26"/>
        <v/>
      </c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0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18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L46">
        <f t="shared" si="76"/>
        <v>30</v>
      </c>
      <c r="BN46" t="str">
        <f t="shared" si="77"/>
        <v/>
      </c>
      <c r="BO46" t="str">
        <f t="shared" si="78"/>
        <v/>
      </c>
      <c r="BP46" t="str">
        <f t="shared" si="82"/>
        <v/>
      </c>
      <c r="BQ46" t="str">
        <f t="shared" si="83"/>
        <v/>
      </c>
      <c r="BR46" s="216" t="str">
        <f t="shared" si="84"/>
        <v/>
      </c>
      <c r="BS46" s="28" t="str">
        <f>IF(ISNUMBER(BR46),YEAR(Wiegeliste!$D$4)-YEAR(BR46),"")</f>
        <v/>
      </c>
      <c r="BT46" s="28" t="str">
        <f t="shared" si="4"/>
        <v/>
      </c>
      <c r="BU46" s="28">
        <f t="shared" si="30"/>
        <v>99</v>
      </c>
      <c r="BV46">
        <f t="shared" si="85"/>
        <v>1</v>
      </c>
      <c r="BW46">
        <f t="shared" si="86"/>
        <v>0</v>
      </c>
      <c r="BY46">
        <f t="shared" si="6"/>
        <v>30</v>
      </c>
      <c r="BZ46" t="str">
        <f t="shared" si="7"/>
        <v/>
      </c>
      <c r="CA46">
        <f t="shared" si="74"/>
        <v>0</v>
      </c>
      <c r="CB46">
        <f t="shared" si="74"/>
        <v>0</v>
      </c>
      <c r="CC46">
        <f t="shared" si="74"/>
        <v>0</v>
      </c>
      <c r="CD46">
        <f t="shared" si="74"/>
        <v>0</v>
      </c>
      <c r="CE46">
        <f t="shared" si="74"/>
        <v>0</v>
      </c>
      <c r="CF46">
        <f t="shared" si="74"/>
        <v>0</v>
      </c>
      <c r="CG46">
        <f t="shared" si="74"/>
        <v>0</v>
      </c>
      <c r="CH46">
        <f t="shared" si="74"/>
        <v>0</v>
      </c>
      <c r="CI46">
        <f t="shared" si="74"/>
        <v>0</v>
      </c>
      <c r="CJ46">
        <f t="shared" si="74"/>
        <v>0</v>
      </c>
      <c r="CK46">
        <f t="shared" si="74"/>
        <v>0</v>
      </c>
      <c r="CL46">
        <f t="shared" si="74"/>
        <v>0</v>
      </c>
      <c r="CM46">
        <f t="shared" si="74"/>
        <v>0</v>
      </c>
      <c r="CN46">
        <f t="shared" si="74"/>
        <v>0</v>
      </c>
      <c r="CO46">
        <f t="shared" si="74"/>
        <v>0</v>
      </c>
      <c r="CP46">
        <f t="shared" si="89"/>
        <v>0</v>
      </c>
      <c r="CQ46">
        <f t="shared" si="89"/>
        <v>0</v>
      </c>
      <c r="CR46">
        <f t="shared" si="89"/>
        <v>0</v>
      </c>
      <c r="CS46">
        <f t="shared" si="89"/>
        <v>0</v>
      </c>
      <c r="CT46">
        <f t="shared" si="89"/>
        <v>0</v>
      </c>
      <c r="CU46">
        <f t="shared" si="89"/>
        <v>0</v>
      </c>
      <c r="CV46">
        <f t="shared" si="89"/>
        <v>0</v>
      </c>
      <c r="CW46">
        <f t="shared" si="89"/>
        <v>0</v>
      </c>
      <c r="CX46">
        <f t="shared" si="89"/>
        <v>0</v>
      </c>
      <c r="CY46">
        <f t="shared" si="90"/>
        <v>0</v>
      </c>
      <c r="CZ46">
        <f t="shared" si="90"/>
        <v>0</v>
      </c>
      <c r="DA46">
        <f t="shared" si="90"/>
        <v>0</v>
      </c>
      <c r="DB46">
        <f t="shared" si="90"/>
        <v>0</v>
      </c>
      <c r="DC46">
        <f t="shared" si="90"/>
        <v>0</v>
      </c>
      <c r="DD46">
        <f t="shared" si="90"/>
        <v>0</v>
      </c>
      <c r="DE46">
        <f t="shared" si="90"/>
        <v>0</v>
      </c>
      <c r="DF46">
        <f t="shared" si="90"/>
        <v>0</v>
      </c>
      <c r="DG46">
        <f t="shared" si="90"/>
        <v>0</v>
      </c>
      <c r="DH46">
        <f t="shared" si="90"/>
        <v>0</v>
      </c>
      <c r="DI46">
        <f t="shared" si="90"/>
        <v>0</v>
      </c>
      <c r="DJ46">
        <f t="shared" si="90"/>
        <v>0</v>
      </c>
      <c r="DK46">
        <f t="shared" si="90"/>
        <v>0</v>
      </c>
      <c r="DL46">
        <f t="shared" si="90"/>
        <v>0</v>
      </c>
      <c r="DM46">
        <f t="shared" si="90"/>
        <v>0</v>
      </c>
      <c r="DN46">
        <f t="shared" si="90"/>
        <v>0</v>
      </c>
      <c r="DO46">
        <f t="shared" si="90"/>
        <v>0</v>
      </c>
      <c r="DP46">
        <f t="shared" si="90"/>
        <v>0</v>
      </c>
      <c r="DQ46">
        <f t="shared" si="90"/>
        <v>0</v>
      </c>
      <c r="DR46">
        <f t="shared" si="90"/>
        <v>0</v>
      </c>
      <c r="DS46">
        <f t="shared" si="90"/>
        <v>0</v>
      </c>
      <c r="DT46">
        <f t="shared" si="90"/>
        <v>0</v>
      </c>
      <c r="DU46">
        <f t="shared" si="90"/>
        <v>0</v>
      </c>
      <c r="DV46">
        <f t="shared" si="90"/>
        <v>0</v>
      </c>
      <c r="DW46">
        <f t="shared" si="90"/>
        <v>0</v>
      </c>
      <c r="DX46">
        <f t="shared" si="70"/>
        <v>0</v>
      </c>
      <c r="DY46">
        <f t="shared" si="87"/>
        <v>0</v>
      </c>
      <c r="DZ46">
        <f t="shared" si="10"/>
        <v>0</v>
      </c>
      <c r="EB46">
        <f t="shared" si="11"/>
        <v>30</v>
      </c>
      <c r="EC46">
        <f t="shared" si="12"/>
        <v>99</v>
      </c>
      <c r="ED46">
        <f t="shared" si="75"/>
        <v>0</v>
      </c>
      <c r="EE46">
        <f t="shared" si="75"/>
        <v>0</v>
      </c>
      <c r="EF46">
        <f t="shared" si="75"/>
        <v>0</v>
      </c>
      <c r="EG46">
        <f t="shared" si="75"/>
        <v>0</v>
      </c>
      <c r="EH46">
        <f t="shared" si="75"/>
        <v>0</v>
      </c>
      <c r="EI46">
        <f t="shared" si="75"/>
        <v>0</v>
      </c>
      <c r="EJ46">
        <f t="shared" si="75"/>
        <v>0</v>
      </c>
      <c r="EK46">
        <f t="shared" si="75"/>
        <v>0</v>
      </c>
      <c r="EL46">
        <f t="shared" si="75"/>
        <v>0</v>
      </c>
      <c r="EM46">
        <f t="shared" si="75"/>
        <v>0</v>
      </c>
      <c r="EN46">
        <f t="shared" si="75"/>
        <v>0</v>
      </c>
      <c r="EO46">
        <f t="shared" si="75"/>
        <v>0</v>
      </c>
      <c r="EP46">
        <f t="shared" si="75"/>
        <v>0</v>
      </c>
      <c r="EQ46">
        <f t="shared" si="75"/>
        <v>0</v>
      </c>
      <c r="ER46">
        <f t="shared" si="75"/>
        <v>0</v>
      </c>
      <c r="ES46">
        <f t="shared" si="91"/>
        <v>0</v>
      </c>
      <c r="ET46">
        <f t="shared" si="91"/>
        <v>0</v>
      </c>
      <c r="EU46">
        <f t="shared" si="91"/>
        <v>0</v>
      </c>
      <c r="EV46">
        <f t="shared" si="91"/>
        <v>0</v>
      </c>
      <c r="EW46">
        <f t="shared" si="91"/>
        <v>0</v>
      </c>
      <c r="EX46">
        <f t="shared" si="91"/>
        <v>0</v>
      </c>
      <c r="EY46">
        <f t="shared" si="91"/>
        <v>0</v>
      </c>
      <c r="EZ46">
        <f t="shared" si="91"/>
        <v>0</v>
      </c>
      <c r="FA46">
        <f t="shared" si="91"/>
        <v>0</v>
      </c>
      <c r="FB46">
        <f t="shared" si="92"/>
        <v>0</v>
      </c>
      <c r="FC46">
        <f t="shared" si="92"/>
        <v>0</v>
      </c>
      <c r="FD46">
        <f t="shared" si="92"/>
        <v>1</v>
      </c>
      <c r="FE46">
        <f t="shared" si="92"/>
        <v>1</v>
      </c>
      <c r="FF46">
        <f t="shared" si="92"/>
        <v>1</v>
      </c>
      <c r="FG46">
        <f t="shared" si="92"/>
        <v>0</v>
      </c>
      <c r="FH46">
        <f t="shared" si="92"/>
        <v>1</v>
      </c>
      <c r="FI46">
        <f t="shared" si="92"/>
        <v>1</v>
      </c>
      <c r="FJ46">
        <f t="shared" si="92"/>
        <v>1</v>
      </c>
      <c r="FK46">
        <f t="shared" si="92"/>
        <v>1</v>
      </c>
      <c r="FL46">
        <f t="shared" si="92"/>
        <v>1</v>
      </c>
      <c r="FM46">
        <f t="shared" si="92"/>
        <v>1</v>
      </c>
      <c r="FN46">
        <f t="shared" si="92"/>
        <v>1</v>
      </c>
      <c r="FO46">
        <f t="shared" si="92"/>
        <v>1</v>
      </c>
      <c r="FP46">
        <f t="shared" si="92"/>
        <v>1</v>
      </c>
      <c r="FQ46">
        <f t="shared" si="92"/>
        <v>1</v>
      </c>
      <c r="FR46">
        <f t="shared" si="92"/>
        <v>1</v>
      </c>
      <c r="FS46">
        <f t="shared" si="92"/>
        <v>1</v>
      </c>
      <c r="FT46">
        <f t="shared" si="92"/>
        <v>1</v>
      </c>
      <c r="FU46">
        <f t="shared" si="92"/>
        <v>1</v>
      </c>
      <c r="FV46">
        <f t="shared" si="92"/>
        <v>1</v>
      </c>
      <c r="FW46">
        <f t="shared" si="92"/>
        <v>1</v>
      </c>
      <c r="FX46">
        <f t="shared" si="92"/>
        <v>1</v>
      </c>
      <c r="FY46">
        <f t="shared" si="92"/>
        <v>1</v>
      </c>
      <c r="FZ46">
        <f t="shared" si="92"/>
        <v>1</v>
      </c>
      <c r="GA46">
        <f t="shared" si="73"/>
        <v>1</v>
      </c>
      <c r="GB46">
        <f t="shared" si="88"/>
        <v>23</v>
      </c>
      <c r="GC46">
        <f t="shared" si="15"/>
        <v>0</v>
      </c>
      <c r="GD46" t="str">
        <f t="shared" si="16"/>
        <v/>
      </c>
      <c r="GF46">
        <f t="shared" si="34"/>
        <v>30</v>
      </c>
      <c r="GG46" t="str">
        <f t="shared" si="35"/>
        <v/>
      </c>
      <c r="GH46">
        <f>IF(GG46&lt;&gt;"",IF(GG46&lt;&gt;"XXX",VLOOKUP(GG46,Punkte!$I$2:$J$10,2),9),9)</f>
        <v>9</v>
      </c>
      <c r="GI46">
        <f>IF(GG46&lt;&gt;"",IF(GG46&lt;&gt;"XXX",VLOOKUP(GG46,Punkte!$I$2:$K$10,3),9),9)</f>
        <v>9</v>
      </c>
      <c r="GJ46">
        <f t="shared" si="36"/>
        <v>909030</v>
      </c>
      <c r="GK46">
        <f t="shared" si="37"/>
        <v>909030</v>
      </c>
      <c r="GL46">
        <f t="shared" si="38"/>
        <v>30</v>
      </c>
      <c r="GM46">
        <f t="shared" si="39"/>
        <v>9</v>
      </c>
      <c r="GN46">
        <f t="shared" si="40"/>
        <v>4</v>
      </c>
      <c r="GO46">
        <f t="shared" si="41"/>
        <v>99</v>
      </c>
      <c r="GP46">
        <f t="shared" si="42"/>
        <v>99999</v>
      </c>
      <c r="GQ46">
        <f t="shared" si="43"/>
        <v>99999</v>
      </c>
      <c r="GR46">
        <f t="shared" si="44"/>
        <v>999</v>
      </c>
      <c r="GS46">
        <f t="shared" si="45"/>
        <v>99</v>
      </c>
      <c r="GT46">
        <f t="shared" si="46"/>
        <v>999</v>
      </c>
      <c r="GV46">
        <f>IF(GG46&lt;&gt;"",IF(GG46&lt;&gt;"XXX",VLOOKUP(GG46,Punkte!$I$2:$K$10,3),99),99)</f>
        <v>99</v>
      </c>
      <c r="GW46">
        <f t="shared" si="47"/>
        <v>99030</v>
      </c>
      <c r="GX46">
        <f t="shared" si="48"/>
        <v>99030</v>
      </c>
      <c r="GY46">
        <f t="shared" si="49"/>
        <v>30</v>
      </c>
      <c r="GZ46">
        <f t="shared" si="50"/>
        <v>99</v>
      </c>
      <c r="HA46">
        <f t="shared" si="51"/>
        <v>4</v>
      </c>
      <c r="HB46">
        <f t="shared" si="52"/>
        <v>99</v>
      </c>
      <c r="HC46">
        <f t="shared" si="53"/>
        <v>99999</v>
      </c>
      <c r="HD46">
        <f t="shared" si="54"/>
        <v>99999</v>
      </c>
      <c r="HE46">
        <f t="shared" si="55"/>
        <v>999</v>
      </c>
      <c r="HF46">
        <f t="shared" si="56"/>
        <v>99</v>
      </c>
      <c r="HG46">
        <f t="shared" si="57"/>
        <v>999</v>
      </c>
      <c r="HI46">
        <f t="shared" si="17"/>
        <v>99</v>
      </c>
      <c r="HJ46">
        <f t="shared" si="58"/>
        <v>99</v>
      </c>
      <c r="HK46">
        <f t="shared" si="59"/>
        <v>99</v>
      </c>
      <c r="HL46">
        <f t="shared" si="58"/>
        <v>99</v>
      </c>
      <c r="HM46">
        <f t="shared" si="60"/>
        <v>99</v>
      </c>
      <c r="HN46">
        <f t="shared" si="19"/>
        <v>99</v>
      </c>
      <c r="HO46">
        <f t="shared" si="61"/>
        <v>99</v>
      </c>
      <c r="HP46">
        <f t="shared" si="20"/>
        <v>99</v>
      </c>
      <c r="HQ46">
        <f t="shared" si="62"/>
        <v>99</v>
      </c>
      <c r="HR46">
        <f t="shared" si="21"/>
        <v>99</v>
      </c>
      <c r="HS46">
        <f t="shared" si="63"/>
        <v>99</v>
      </c>
      <c r="HT46">
        <f t="shared" si="22"/>
        <v>99</v>
      </c>
      <c r="HU46">
        <f t="shared" si="64"/>
        <v>99</v>
      </c>
      <c r="HV46">
        <f t="shared" si="23"/>
        <v>99</v>
      </c>
      <c r="HW46">
        <f t="shared" si="65"/>
        <v>99</v>
      </c>
      <c r="HX46">
        <f t="shared" si="24"/>
        <v>99</v>
      </c>
    </row>
    <row r="47" spans="1:232" x14ac:dyDescent="0.2">
      <c r="A47">
        <f t="shared" si="79"/>
        <v>31</v>
      </c>
      <c r="B47" s="203" t="str">
        <f t="shared" si="80"/>
        <v/>
      </c>
      <c r="C47" s="204" t="str">
        <f t="shared" si="81"/>
        <v/>
      </c>
      <c r="D47" s="205"/>
      <c r="E47" s="206"/>
      <c r="F47" s="207"/>
      <c r="G47" s="208"/>
      <c r="H47" s="209"/>
      <c r="I47" s="223" t="str">
        <f>IF(BU47=99,"",VLOOKUP(BS47,Punkte!$D$2:$G$31,BU47))</f>
        <v/>
      </c>
      <c r="J47" s="224" t="str">
        <f t="shared" si="26"/>
        <v/>
      </c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0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18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L47">
        <f t="shared" si="76"/>
        <v>31</v>
      </c>
      <c r="BN47" t="str">
        <f t="shared" si="77"/>
        <v/>
      </c>
      <c r="BO47" t="str">
        <f t="shared" si="78"/>
        <v/>
      </c>
      <c r="BP47" t="str">
        <f t="shared" si="82"/>
        <v/>
      </c>
      <c r="BQ47" t="str">
        <f t="shared" si="83"/>
        <v/>
      </c>
      <c r="BR47" s="216" t="str">
        <f t="shared" si="84"/>
        <v/>
      </c>
      <c r="BS47" s="28" t="str">
        <f>IF(ISNUMBER(BR47),YEAR(Wiegeliste!$D$4)-YEAR(BR47),"")</f>
        <v/>
      </c>
      <c r="BT47" s="28" t="str">
        <f t="shared" si="4"/>
        <v/>
      </c>
      <c r="BU47" s="28">
        <f t="shared" si="30"/>
        <v>99</v>
      </c>
      <c r="BV47">
        <f t="shared" si="85"/>
        <v>1</v>
      </c>
      <c r="BW47">
        <f t="shared" si="86"/>
        <v>0</v>
      </c>
      <c r="BY47">
        <f t="shared" si="6"/>
        <v>31</v>
      </c>
      <c r="BZ47" t="str">
        <f t="shared" si="7"/>
        <v/>
      </c>
      <c r="CA47">
        <f t="shared" si="74"/>
        <v>0</v>
      </c>
      <c r="CB47">
        <f t="shared" si="74"/>
        <v>0</v>
      </c>
      <c r="CC47">
        <f t="shared" si="74"/>
        <v>0</v>
      </c>
      <c r="CD47">
        <f t="shared" si="74"/>
        <v>0</v>
      </c>
      <c r="CE47">
        <f t="shared" si="74"/>
        <v>0</v>
      </c>
      <c r="CF47">
        <f t="shared" si="74"/>
        <v>0</v>
      </c>
      <c r="CG47">
        <f t="shared" si="74"/>
        <v>0</v>
      </c>
      <c r="CH47">
        <f t="shared" si="74"/>
        <v>0</v>
      </c>
      <c r="CI47">
        <f t="shared" si="74"/>
        <v>0</v>
      </c>
      <c r="CJ47">
        <f t="shared" si="74"/>
        <v>0</v>
      </c>
      <c r="CK47">
        <f t="shared" si="74"/>
        <v>0</v>
      </c>
      <c r="CL47">
        <f t="shared" si="74"/>
        <v>0</v>
      </c>
      <c r="CM47">
        <f t="shared" si="74"/>
        <v>0</v>
      </c>
      <c r="CN47">
        <f t="shared" si="74"/>
        <v>0</v>
      </c>
      <c r="CO47">
        <f t="shared" si="74"/>
        <v>0</v>
      </c>
      <c r="CP47">
        <f t="shared" si="89"/>
        <v>0</v>
      </c>
      <c r="CQ47">
        <f t="shared" si="89"/>
        <v>0</v>
      </c>
      <c r="CR47">
        <f t="shared" si="89"/>
        <v>0</v>
      </c>
      <c r="CS47">
        <f t="shared" si="89"/>
        <v>0</v>
      </c>
      <c r="CT47">
        <f t="shared" si="89"/>
        <v>0</v>
      </c>
      <c r="CU47">
        <f t="shared" si="89"/>
        <v>0</v>
      </c>
      <c r="CV47">
        <f t="shared" si="89"/>
        <v>0</v>
      </c>
      <c r="CW47">
        <f t="shared" si="89"/>
        <v>0</v>
      </c>
      <c r="CX47">
        <f t="shared" si="89"/>
        <v>0</v>
      </c>
      <c r="CY47">
        <f t="shared" si="90"/>
        <v>0</v>
      </c>
      <c r="CZ47">
        <f t="shared" si="90"/>
        <v>0</v>
      </c>
      <c r="DA47">
        <f t="shared" si="90"/>
        <v>0</v>
      </c>
      <c r="DB47">
        <f t="shared" si="90"/>
        <v>0</v>
      </c>
      <c r="DC47">
        <f t="shared" si="90"/>
        <v>0</v>
      </c>
      <c r="DD47">
        <f t="shared" si="90"/>
        <v>0</v>
      </c>
      <c r="DE47">
        <f t="shared" si="90"/>
        <v>0</v>
      </c>
      <c r="DF47">
        <f t="shared" si="90"/>
        <v>0</v>
      </c>
      <c r="DG47">
        <f t="shared" si="90"/>
        <v>0</v>
      </c>
      <c r="DH47">
        <f t="shared" si="90"/>
        <v>0</v>
      </c>
      <c r="DI47">
        <f t="shared" si="90"/>
        <v>0</v>
      </c>
      <c r="DJ47">
        <f t="shared" si="90"/>
        <v>0</v>
      </c>
      <c r="DK47">
        <f t="shared" si="90"/>
        <v>0</v>
      </c>
      <c r="DL47">
        <f t="shared" si="90"/>
        <v>0</v>
      </c>
      <c r="DM47">
        <f t="shared" si="90"/>
        <v>0</v>
      </c>
      <c r="DN47">
        <f t="shared" si="90"/>
        <v>0</v>
      </c>
      <c r="DO47">
        <f t="shared" si="90"/>
        <v>0</v>
      </c>
      <c r="DP47">
        <f t="shared" si="90"/>
        <v>0</v>
      </c>
      <c r="DQ47">
        <f t="shared" si="90"/>
        <v>0</v>
      </c>
      <c r="DR47">
        <f t="shared" si="90"/>
        <v>0</v>
      </c>
      <c r="DS47">
        <f t="shared" si="90"/>
        <v>0</v>
      </c>
      <c r="DT47">
        <f t="shared" si="90"/>
        <v>0</v>
      </c>
      <c r="DU47">
        <f t="shared" si="90"/>
        <v>0</v>
      </c>
      <c r="DV47">
        <f t="shared" si="90"/>
        <v>0</v>
      </c>
      <c r="DW47">
        <f t="shared" si="90"/>
        <v>0</v>
      </c>
      <c r="DX47">
        <f t="shared" si="70"/>
        <v>0</v>
      </c>
      <c r="DY47">
        <f t="shared" si="87"/>
        <v>0</v>
      </c>
      <c r="DZ47">
        <f t="shared" si="10"/>
        <v>0</v>
      </c>
      <c r="EB47">
        <f t="shared" si="11"/>
        <v>31</v>
      </c>
      <c r="EC47">
        <f t="shared" si="12"/>
        <v>99</v>
      </c>
      <c r="ED47">
        <f t="shared" si="75"/>
        <v>0</v>
      </c>
      <c r="EE47">
        <f t="shared" si="75"/>
        <v>0</v>
      </c>
      <c r="EF47">
        <f t="shared" si="75"/>
        <v>0</v>
      </c>
      <c r="EG47">
        <f t="shared" si="75"/>
        <v>0</v>
      </c>
      <c r="EH47">
        <f t="shared" si="75"/>
        <v>0</v>
      </c>
      <c r="EI47">
        <f t="shared" si="75"/>
        <v>0</v>
      </c>
      <c r="EJ47">
        <f t="shared" si="75"/>
        <v>0</v>
      </c>
      <c r="EK47">
        <f t="shared" si="75"/>
        <v>0</v>
      </c>
      <c r="EL47">
        <f t="shared" si="75"/>
        <v>0</v>
      </c>
      <c r="EM47">
        <f t="shared" si="75"/>
        <v>0</v>
      </c>
      <c r="EN47">
        <f t="shared" si="75"/>
        <v>0</v>
      </c>
      <c r="EO47">
        <f t="shared" si="75"/>
        <v>0</v>
      </c>
      <c r="EP47">
        <f t="shared" si="75"/>
        <v>0</v>
      </c>
      <c r="EQ47">
        <f t="shared" si="75"/>
        <v>0</v>
      </c>
      <c r="ER47">
        <f t="shared" si="75"/>
        <v>0</v>
      </c>
      <c r="ES47">
        <f t="shared" si="91"/>
        <v>0</v>
      </c>
      <c r="ET47">
        <f t="shared" si="91"/>
        <v>0</v>
      </c>
      <c r="EU47">
        <f t="shared" si="91"/>
        <v>0</v>
      </c>
      <c r="EV47">
        <f t="shared" si="91"/>
        <v>0</v>
      </c>
      <c r="EW47">
        <f t="shared" si="91"/>
        <v>0</v>
      </c>
      <c r="EX47">
        <f t="shared" si="91"/>
        <v>0</v>
      </c>
      <c r="EY47">
        <f t="shared" si="91"/>
        <v>0</v>
      </c>
      <c r="EZ47">
        <f t="shared" si="91"/>
        <v>0</v>
      </c>
      <c r="FA47">
        <f t="shared" si="91"/>
        <v>0</v>
      </c>
      <c r="FB47">
        <f t="shared" si="92"/>
        <v>0</v>
      </c>
      <c r="FC47">
        <f t="shared" si="92"/>
        <v>0</v>
      </c>
      <c r="FD47">
        <f t="shared" si="92"/>
        <v>1</v>
      </c>
      <c r="FE47">
        <f t="shared" si="92"/>
        <v>1</v>
      </c>
      <c r="FF47">
        <f t="shared" si="92"/>
        <v>1</v>
      </c>
      <c r="FG47">
        <f t="shared" si="92"/>
        <v>1</v>
      </c>
      <c r="FH47">
        <f t="shared" si="92"/>
        <v>0</v>
      </c>
      <c r="FI47">
        <f t="shared" si="92"/>
        <v>1</v>
      </c>
      <c r="FJ47">
        <f t="shared" si="92"/>
        <v>1</v>
      </c>
      <c r="FK47">
        <f t="shared" si="92"/>
        <v>1</v>
      </c>
      <c r="FL47">
        <f t="shared" si="92"/>
        <v>1</v>
      </c>
      <c r="FM47">
        <f t="shared" si="92"/>
        <v>1</v>
      </c>
      <c r="FN47">
        <f t="shared" si="92"/>
        <v>1</v>
      </c>
      <c r="FO47">
        <f t="shared" si="92"/>
        <v>1</v>
      </c>
      <c r="FP47">
        <f t="shared" si="92"/>
        <v>1</v>
      </c>
      <c r="FQ47">
        <f t="shared" si="92"/>
        <v>1</v>
      </c>
      <c r="FR47">
        <f t="shared" si="92"/>
        <v>1</v>
      </c>
      <c r="FS47">
        <f t="shared" si="92"/>
        <v>1</v>
      </c>
      <c r="FT47">
        <f t="shared" si="92"/>
        <v>1</v>
      </c>
      <c r="FU47">
        <f t="shared" si="92"/>
        <v>1</v>
      </c>
      <c r="FV47">
        <f t="shared" si="92"/>
        <v>1</v>
      </c>
      <c r="FW47">
        <f t="shared" si="92"/>
        <v>1</v>
      </c>
      <c r="FX47">
        <f t="shared" si="92"/>
        <v>1</v>
      </c>
      <c r="FY47">
        <f t="shared" si="92"/>
        <v>1</v>
      </c>
      <c r="FZ47">
        <f t="shared" si="92"/>
        <v>1</v>
      </c>
      <c r="GA47">
        <f t="shared" si="73"/>
        <v>1</v>
      </c>
      <c r="GB47">
        <f t="shared" si="88"/>
        <v>23</v>
      </c>
      <c r="GC47">
        <f t="shared" si="15"/>
        <v>0</v>
      </c>
      <c r="GD47" t="str">
        <f t="shared" si="16"/>
        <v/>
      </c>
      <c r="GF47">
        <f t="shared" si="34"/>
        <v>31</v>
      </c>
      <c r="GG47" t="str">
        <f t="shared" si="35"/>
        <v/>
      </c>
      <c r="GH47">
        <f>IF(GG47&lt;&gt;"",IF(GG47&lt;&gt;"XXX",VLOOKUP(GG47,Punkte!$I$2:$J$10,2),9),9)</f>
        <v>9</v>
      </c>
      <c r="GI47">
        <f>IF(GG47&lt;&gt;"",IF(GG47&lt;&gt;"XXX",VLOOKUP(GG47,Punkte!$I$2:$K$10,3),9),9)</f>
        <v>9</v>
      </c>
      <c r="GJ47">
        <f t="shared" si="36"/>
        <v>909031</v>
      </c>
      <c r="GK47">
        <f t="shared" si="37"/>
        <v>909031</v>
      </c>
      <c r="GL47">
        <f t="shared" si="38"/>
        <v>31</v>
      </c>
      <c r="GM47">
        <f t="shared" si="39"/>
        <v>9</v>
      </c>
      <c r="GN47">
        <f t="shared" si="40"/>
        <v>5</v>
      </c>
      <c r="GO47">
        <f t="shared" si="41"/>
        <v>99</v>
      </c>
      <c r="GP47">
        <f t="shared" si="42"/>
        <v>99999</v>
      </c>
      <c r="GQ47">
        <f t="shared" si="43"/>
        <v>99999</v>
      </c>
      <c r="GR47">
        <f t="shared" si="44"/>
        <v>999</v>
      </c>
      <c r="GS47">
        <f t="shared" si="45"/>
        <v>99</v>
      </c>
      <c r="GT47">
        <f t="shared" si="46"/>
        <v>999</v>
      </c>
      <c r="GV47">
        <f>IF(GG47&lt;&gt;"",IF(GG47&lt;&gt;"XXX",VLOOKUP(GG47,Punkte!$I$2:$K$10,3),99),99)</f>
        <v>99</v>
      </c>
      <c r="GW47">
        <f t="shared" si="47"/>
        <v>99031</v>
      </c>
      <c r="GX47">
        <f t="shared" si="48"/>
        <v>99031</v>
      </c>
      <c r="GY47">
        <f t="shared" si="49"/>
        <v>31</v>
      </c>
      <c r="GZ47">
        <f t="shared" si="50"/>
        <v>99</v>
      </c>
      <c r="HA47">
        <f t="shared" si="51"/>
        <v>5</v>
      </c>
      <c r="HB47">
        <f t="shared" si="52"/>
        <v>99</v>
      </c>
      <c r="HC47">
        <f t="shared" si="53"/>
        <v>99999</v>
      </c>
      <c r="HD47">
        <f t="shared" si="54"/>
        <v>99999</v>
      </c>
      <c r="HE47">
        <f t="shared" si="55"/>
        <v>999</v>
      </c>
      <c r="HF47">
        <f t="shared" si="56"/>
        <v>99</v>
      </c>
      <c r="HG47">
        <f t="shared" si="57"/>
        <v>999</v>
      </c>
      <c r="HI47">
        <f t="shared" si="17"/>
        <v>99</v>
      </c>
      <c r="HJ47">
        <f t="shared" si="58"/>
        <v>99</v>
      </c>
      <c r="HK47">
        <f t="shared" si="59"/>
        <v>99</v>
      </c>
      <c r="HL47">
        <f t="shared" si="58"/>
        <v>99</v>
      </c>
      <c r="HM47">
        <f t="shared" si="60"/>
        <v>99</v>
      </c>
      <c r="HN47">
        <f t="shared" si="19"/>
        <v>99</v>
      </c>
      <c r="HO47">
        <f t="shared" si="61"/>
        <v>99</v>
      </c>
      <c r="HP47">
        <f t="shared" si="20"/>
        <v>99</v>
      </c>
      <c r="HQ47">
        <f t="shared" ref="HK47:HW62" si="93">IF($GI47=HQ$16,$A47,99)</f>
        <v>99</v>
      </c>
      <c r="HR47">
        <f t="shared" si="21"/>
        <v>99</v>
      </c>
      <c r="HS47">
        <f t="shared" si="93"/>
        <v>99</v>
      </c>
      <c r="HT47">
        <f t="shared" si="22"/>
        <v>99</v>
      </c>
      <c r="HU47">
        <f t="shared" si="93"/>
        <v>99</v>
      </c>
      <c r="HV47">
        <f t="shared" si="23"/>
        <v>99</v>
      </c>
      <c r="HW47">
        <f t="shared" si="93"/>
        <v>99</v>
      </c>
      <c r="HX47">
        <f t="shared" si="24"/>
        <v>99</v>
      </c>
    </row>
    <row r="48" spans="1:232" x14ac:dyDescent="0.2">
      <c r="A48">
        <f t="shared" si="79"/>
        <v>32</v>
      </c>
      <c r="B48" s="203" t="str">
        <f t="shared" si="80"/>
        <v/>
      </c>
      <c r="C48" s="204" t="str">
        <f t="shared" si="81"/>
        <v/>
      </c>
      <c r="D48" s="205"/>
      <c r="E48" s="206"/>
      <c r="F48" s="207"/>
      <c r="G48" s="208"/>
      <c r="H48" s="209"/>
      <c r="I48" s="223" t="str">
        <f>IF(BU48=99,"",VLOOKUP(BS48,Punkte!$D$2:$G$31,BU48))</f>
        <v/>
      </c>
      <c r="J48" s="224" t="str">
        <f t="shared" si="26"/>
        <v/>
      </c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0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18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L48">
        <f t="shared" si="76"/>
        <v>32</v>
      </c>
      <c r="BN48" t="str">
        <f t="shared" si="77"/>
        <v/>
      </c>
      <c r="BO48" t="str">
        <f t="shared" si="78"/>
        <v/>
      </c>
      <c r="BP48" t="str">
        <f t="shared" si="82"/>
        <v/>
      </c>
      <c r="BQ48" t="str">
        <f t="shared" si="83"/>
        <v/>
      </c>
      <c r="BR48" s="216" t="str">
        <f t="shared" si="84"/>
        <v/>
      </c>
      <c r="BS48" s="28" t="str">
        <f>IF(ISNUMBER(BR48),YEAR(Wiegeliste!$D$4)-YEAR(BR48),"")</f>
        <v/>
      </c>
      <c r="BT48" s="28" t="str">
        <f t="shared" si="4"/>
        <v/>
      </c>
      <c r="BU48" s="28">
        <f t="shared" si="30"/>
        <v>99</v>
      </c>
      <c r="BV48">
        <f t="shared" si="85"/>
        <v>1</v>
      </c>
      <c r="BW48">
        <f t="shared" si="86"/>
        <v>0</v>
      </c>
      <c r="BY48">
        <f t="shared" si="6"/>
        <v>32</v>
      </c>
      <c r="BZ48" t="str">
        <f t="shared" si="7"/>
        <v/>
      </c>
      <c r="CA48">
        <f t="shared" ref="CA48:CP63" si="94">IF($BY48=CA$15,0,IF($BZ48="",0,IF($BZ48=CA$16,1,0)))</f>
        <v>0</v>
      </c>
      <c r="CB48">
        <f t="shared" si="94"/>
        <v>0</v>
      </c>
      <c r="CC48">
        <f t="shared" si="94"/>
        <v>0</v>
      </c>
      <c r="CD48">
        <f t="shared" si="94"/>
        <v>0</v>
      </c>
      <c r="CE48">
        <f t="shared" si="94"/>
        <v>0</v>
      </c>
      <c r="CF48">
        <f t="shared" si="94"/>
        <v>0</v>
      </c>
      <c r="CG48">
        <f t="shared" si="94"/>
        <v>0</v>
      </c>
      <c r="CH48">
        <f t="shared" si="94"/>
        <v>0</v>
      </c>
      <c r="CI48">
        <f t="shared" si="94"/>
        <v>0</v>
      </c>
      <c r="CJ48">
        <f t="shared" si="94"/>
        <v>0</v>
      </c>
      <c r="CK48">
        <f t="shared" si="94"/>
        <v>0</v>
      </c>
      <c r="CL48">
        <f t="shared" si="94"/>
        <v>0</v>
      </c>
      <c r="CM48">
        <f t="shared" si="94"/>
        <v>0</v>
      </c>
      <c r="CN48">
        <f t="shared" si="94"/>
        <v>0</v>
      </c>
      <c r="CO48">
        <f t="shared" si="94"/>
        <v>0</v>
      </c>
      <c r="CP48">
        <f t="shared" si="94"/>
        <v>0</v>
      </c>
      <c r="CQ48">
        <f t="shared" ref="CQ48:CX58" si="95">IF($BY48=CQ$15,0,IF($BZ48="",0,IF($BZ48=CQ$16,1,0)))</f>
        <v>0</v>
      </c>
      <c r="CR48">
        <f t="shared" si="95"/>
        <v>0</v>
      </c>
      <c r="CS48">
        <f t="shared" si="95"/>
        <v>0</v>
      </c>
      <c r="CT48">
        <f t="shared" si="95"/>
        <v>0</v>
      </c>
      <c r="CU48">
        <f t="shared" si="95"/>
        <v>0</v>
      </c>
      <c r="CV48">
        <f t="shared" si="95"/>
        <v>0</v>
      </c>
      <c r="CW48">
        <f t="shared" si="95"/>
        <v>0</v>
      </c>
      <c r="CX48">
        <f t="shared" si="95"/>
        <v>0</v>
      </c>
      <c r="CY48">
        <f t="shared" si="90"/>
        <v>0</v>
      </c>
      <c r="CZ48">
        <f t="shared" si="90"/>
        <v>0</v>
      </c>
      <c r="DA48">
        <f t="shared" si="90"/>
        <v>0</v>
      </c>
      <c r="DB48">
        <f t="shared" si="90"/>
        <v>0</v>
      </c>
      <c r="DC48">
        <f t="shared" si="90"/>
        <v>0</v>
      </c>
      <c r="DD48">
        <f t="shared" si="90"/>
        <v>0</v>
      </c>
      <c r="DE48">
        <f t="shared" si="90"/>
        <v>0</v>
      </c>
      <c r="DF48">
        <f t="shared" si="90"/>
        <v>0</v>
      </c>
      <c r="DG48">
        <f t="shared" si="90"/>
        <v>0</v>
      </c>
      <c r="DH48">
        <f t="shared" si="90"/>
        <v>0</v>
      </c>
      <c r="DI48">
        <f t="shared" si="90"/>
        <v>0</v>
      </c>
      <c r="DJ48">
        <f t="shared" si="90"/>
        <v>0</v>
      </c>
      <c r="DK48">
        <f t="shared" si="90"/>
        <v>0</v>
      </c>
      <c r="DL48">
        <f t="shared" si="90"/>
        <v>0</v>
      </c>
      <c r="DM48">
        <f t="shared" si="90"/>
        <v>0</v>
      </c>
      <c r="DN48">
        <f t="shared" si="90"/>
        <v>0</v>
      </c>
      <c r="DO48">
        <f t="shared" si="90"/>
        <v>0</v>
      </c>
      <c r="DP48">
        <f t="shared" si="90"/>
        <v>0</v>
      </c>
      <c r="DQ48">
        <f t="shared" si="90"/>
        <v>0</v>
      </c>
      <c r="DR48">
        <f t="shared" si="90"/>
        <v>0</v>
      </c>
      <c r="DS48">
        <f t="shared" si="90"/>
        <v>0</v>
      </c>
      <c r="DT48">
        <f t="shared" si="90"/>
        <v>0</v>
      </c>
      <c r="DU48">
        <f t="shared" si="90"/>
        <v>0</v>
      </c>
      <c r="DV48">
        <f t="shared" si="90"/>
        <v>0</v>
      </c>
      <c r="DW48">
        <f t="shared" si="90"/>
        <v>0</v>
      </c>
      <c r="DX48">
        <f t="shared" si="70"/>
        <v>0</v>
      </c>
      <c r="DY48">
        <f t="shared" si="87"/>
        <v>0</v>
      </c>
      <c r="DZ48">
        <f t="shared" si="10"/>
        <v>0</v>
      </c>
      <c r="EB48">
        <f t="shared" si="11"/>
        <v>32</v>
      </c>
      <c r="EC48">
        <f t="shared" si="12"/>
        <v>99</v>
      </c>
      <c r="ED48">
        <f t="shared" ref="ED48:ES63" si="96">IF($EB48=ED$15,0,IF($EC48="",0,IF($EC48=ED$16,1,0)))</f>
        <v>0</v>
      </c>
      <c r="EE48">
        <f t="shared" si="96"/>
        <v>0</v>
      </c>
      <c r="EF48">
        <f t="shared" si="96"/>
        <v>0</v>
      </c>
      <c r="EG48">
        <f t="shared" si="96"/>
        <v>0</v>
      </c>
      <c r="EH48">
        <f t="shared" si="96"/>
        <v>0</v>
      </c>
      <c r="EI48">
        <f t="shared" si="96"/>
        <v>0</v>
      </c>
      <c r="EJ48">
        <f t="shared" si="96"/>
        <v>0</v>
      </c>
      <c r="EK48">
        <f t="shared" si="96"/>
        <v>0</v>
      </c>
      <c r="EL48">
        <f t="shared" si="96"/>
        <v>0</v>
      </c>
      <c r="EM48">
        <f t="shared" si="96"/>
        <v>0</v>
      </c>
      <c r="EN48">
        <f t="shared" si="96"/>
        <v>0</v>
      </c>
      <c r="EO48">
        <f t="shared" si="96"/>
        <v>0</v>
      </c>
      <c r="EP48">
        <f t="shared" si="96"/>
        <v>0</v>
      </c>
      <c r="EQ48">
        <f t="shared" si="96"/>
        <v>0</v>
      </c>
      <c r="ER48">
        <f t="shared" si="96"/>
        <v>0</v>
      </c>
      <c r="ES48">
        <f t="shared" si="96"/>
        <v>0</v>
      </c>
      <c r="ET48">
        <f t="shared" ref="ET48:FA58" si="97">IF($EB48=ET$15,0,IF($EC48="",0,IF($EC48=ET$16,1,0)))</f>
        <v>0</v>
      </c>
      <c r="EU48">
        <f t="shared" si="97"/>
        <v>0</v>
      </c>
      <c r="EV48">
        <f t="shared" si="97"/>
        <v>0</v>
      </c>
      <c r="EW48">
        <f t="shared" si="97"/>
        <v>0</v>
      </c>
      <c r="EX48">
        <f t="shared" si="97"/>
        <v>0</v>
      </c>
      <c r="EY48">
        <f t="shared" si="97"/>
        <v>0</v>
      </c>
      <c r="EZ48">
        <f t="shared" si="97"/>
        <v>0</v>
      </c>
      <c r="FA48">
        <f t="shared" si="97"/>
        <v>0</v>
      </c>
      <c r="FB48">
        <f t="shared" si="92"/>
        <v>0</v>
      </c>
      <c r="FC48">
        <f t="shared" si="92"/>
        <v>0</v>
      </c>
      <c r="FD48">
        <f t="shared" si="92"/>
        <v>1</v>
      </c>
      <c r="FE48">
        <f t="shared" si="92"/>
        <v>1</v>
      </c>
      <c r="FF48">
        <f t="shared" si="92"/>
        <v>1</v>
      </c>
      <c r="FG48">
        <f t="shared" si="92"/>
        <v>1</v>
      </c>
      <c r="FH48">
        <f t="shared" si="92"/>
        <v>1</v>
      </c>
      <c r="FI48">
        <f t="shared" si="92"/>
        <v>0</v>
      </c>
      <c r="FJ48">
        <f t="shared" si="92"/>
        <v>1</v>
      </c>
      <c r="FK48">
        <f t="shared" si="92"/>
        <v>1</v>
      </c>
      <c r="FL48">
        <f t="shared" si="92"/>
        <v>1</v>
      </c>
      <c r="FM48">
        <f t="shared" si="92"/>
        <v>1</v>
      </c>
      <c r="FN48">
        <f t="shared" si="92"/>
        <v>1</v>
      </c>
      <c r="FO48">
        <f t="shared" si="92"/>
        <v>1</v>
      </c>
      <c r="FP48">
        <f t="shared" si="92"/>
        <v>1</v>
      </c>
      <c r="FQ48">
        <f t="shared" si="92"/>
        <v>1</v>
      </c>
      <c r="FR48">
        <f t="shared" si="92"/>
        <v>1</v>
      </c>
      <c r="FS48">
        <f t="shared" si="92"/>
        <v>1</v>
      </c>
      <c r="FT48">
        <f t="shared" si="92"/>
        <v>1</v>
      </c>
      <c r="FU48">
        <f t="shared" si="92"/>
        <v>1</v>
      </c>
      <c r="FV48">
        <f t="shared" si="92"/>
        <v>1</v>
      </c>
      <c r="FW48">
        <f t="shared" si="92"/>
        <v>1</v>
      </c>
      <c r="FX48">
        <f t="shared" si="92"/>
        <v>1</v>
      </c>
      <c r="FY48">
        <f t="shared" si="92"/>
        <v>1</v>
      </c>
      <c r="FZ48">
        <f t="shared" si="92"/>
        <v>1</v>
      </c>
      <c r="GA48">
        <f t="shared" si="73"/>
        <v>1</v>
      </c>
      <c r="GB48">
        <f t="shared" si="88"/>
        <v>23</v>
      </c>
      <c r="GC48">
        <f t="shared" si="15"/>
        <v>0</v>
      </c>
      <c r="GD48" t="str">
        <f t="shared" si="16"/>
        <v/>
      </c>
      <c r="GF48">
        <f t="shared" si="34"/>
        <v>32</v>
      </c>
      <c r="GG48" t="str">
        <f t="shared" si="35"/>
        <v/>
      </c>
      <c r="GH48">
        <f>IF(GG48&lt;&gt;"",IF(GG48&lt;&gt;"XXX",VLOOKUP(GG48,Punkte!$I$2:$J$10,2),9),9)</f>
        <v>9</v>
      </c>
      <c r="GI48">
        <f>IF(GG48&lt;&gt;"",IF(GG48&lt;&gt;"XXX",VLOOKUP(GG48,Punkte!$I$2:$K$10,3),9),9)</f>
        <v>9</v>
      </c>
      <c r="GJ48">
        <f t="shared" si="36"/>
        <v>909032</v>
      </c>
      <c r="GK48">
        <f t="shared" si="37"/>
        <v>909032</v>
      </c>
      <c r="GL48">
        <f t="shared" si="38"/>
        <v>32</v>
      </c>
      <c r="GM48">
        <f t="shared" si="39"/>
        <v>9</v>
      </c>
      <c r="GN48">
        <f t="shared" si="40"/>
        <v>6</v>
      </c>
      <c r="GO48">
        <f t="shared" si="41"/>
        <v>99</v>
      </c>
      <c r="GP48">
        <f t="shared" si="42"/>
        <v>99999</v>
      </c>
      <c r="GQ48">
        <f t="shared" si="43"/>
        <v>99999</v>
      </c>
      <c r="GR48">
        <f t="shared" si="44"/>
        <v>999</v>
      </c>
      <c r="GS48">
        <f t="shared" si="45"/>
        <v>99</v>
      </c>
      <c r="GT48">
        <f t="shared" si="46"/>
        <v>999</v>
      </c>
      <c r="GV48">
        <f>IF(GG48&lt;&gt;"",IF(GG48&lt;&gt;"XXX",VLOOKUP(GG48,Punkte!$I$2:$K$10,3),99),99)</f>
        <v>99</v>
      </c>
      <c r="GW48">
        <f t="shared" si="47"/>
        <v>99032</v>
      </c>
      <c r="GX48">
        <f t="shared" si="48"/>
        <v>99032</v>
      </c>
      <c r="GY48">
        <f t="shared" si="49"/>
        <v>32</v>
      </c>
      <c r="GZ48">
        <f t="shared" si="50"/>
        <v>99</v>
      </c>
      <c r="HA48">
        <f t="shared" si="51"/>
        <v>6</v>
      </c>
      <c r="HB48">
        <f t="shared" si="52"/>
        <v>99</v>
      </c>
      <c r="HC48">
        <f t="shared" si="53"/>
        <v>99999</v>
      </c>
      <c r="HD48">
        <f t="shared" si="54"/>
        <v>99999</v>
      </c>
      <c r="HE48">
        <f t="shared" si="55"/>
        <v>999</v>
      </c>
      <c r="HF48">
        <f t="shared" si="56"/>
        <v>99</v>
      </c>
      <c r="HG48">
        <f t="shared" si="57"/>
        <v>999</v>
      </c>
      <c r="HI48">
        <f t="shared" si="17"/>
        <v>99</v>
      </c>
      <c r="HJ48">
        <f t="shared" si="58"/>
        <v>99</v>
      </c>
      <c r="HK48">
        <f t="shared" si="93"/>
        <v>99</v>
      </c>
      <c r="HL48">
        <f t="shared" si="58"/>
        <v>99</v>
      </c>
      <c r="HM48">
        <f t="shared" si="93"/>
        <v>99</v>
      </c>
      <c r="HN48">
        <f t="shared" si="19"/>
        <v>99</v>
      </c>
      <c r="HO48">
        <f t="shared" si="93"/>
        <v>99</v>
      </c>
      <c r="HP48">
        <f t="shared" si="20"/>
        <v>99</v>
      </c>
      <c r="HQ48">
        <f t="shared" si="93"/>
        <v>99</v>
      </c>
      <c r="HR48">
        <f t="shared" si="21"/>
        <v>99</v>
      </c>
      <c r="HS48">
        <f t="shared" si="93"/>
        <v>99</v>
      </c>
      <c r="HT48">
        <f t="shared" si="22"/>
        <v>99</v>
      </c>
      <c r="HU48">
        <f t="shared" si="93"/>
        <v>99</v>
      </c>
      <c r="HV48">
        <f t="shared" si="23"/>
        <v>99</v>
      </c>
      <c r="HW48">
        <f t="shared" si="93"/>
        <v>99</v>
      </c>
      <c r="HX48">
        <f t="shared" si="24"/>
        <v>99</v>
      </c>
    </row>
    <row r="49" spans="1:232" x14ac:dyDescent="0.2">
      <c r="A49">
        <f t="shared" si="79"/>
        <v>33</v>
      </c>
      <c r="B49" s="203" t="str">
        <f t="shared" si="80"/>
        <v/>
      </c>
      <c r="C49" s="204" t="str">
        <f t="shared" si="81"/>
        <v/>
      </c>
      <c r="D49" s="205"/>
      <c r="E49" s="206"/>
      <c r="F49" s="207"/>
      <c r="G49" s="208"/>
      <c r="H49" s="209"/>
      <c r="I49" s="223" t="str">
        <f>IF(BU49=99,"",VLOOKUP(BS49,Punkte!$D$2:$G$31,BU49))</f>
        <v/>
      </c>
      <c r="J49" s="224" t="str">
        <f t="shared" si="26"/>
        <v/>
      </c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0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18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L49">
        <f t="shared" si="76"/>
        <v>33</v>
      </c>
      <c r="BN49" t="str">
        <f t="shared" si="77"/>
        <v/>
      </c>
      <c r="BO49" t="str">
        <f t="shared" si="78"/>
        <v/>
      </c>
      <c r="BP49" t="str">
        <f t="shared" si="82"/>
        <v/>
      </c>
      <c r="BQ49" t="str">
        <f t="shared" si="83"/>
        <v/>
      </c>
      <c r="BR49" s="216" t="str">
        <f t="shared" si="84"/>
        <v/>
      </c>
      <c r="BS49" s="28" t="str">
        <f>IF(ISNUMBER(BR49),YEAR(Wiegeliste!$D$4)-YEAR(BR49),"")</f>
        <v/>
      </c>
      <c r="BT49" s="28" t="str">
        <f t="shared" ref="BT49:BT66" si="98">IF(BP49&lt;&gt;"",VLOOKUP(BP49, Athl01,3),"")</f>
        <v/>
      </c>
      <c r="BU49" s="28">
        <f t="shared" si="30"/>
        <v>99</v>
      </c>
      <c r="BV49">
        <f t="shared" si="85"/>
        <v>1</v>
      </c>
      <c r="BW49">
        <f t="shared" si="86"/>
        <v>0</v>
      </c>
      <c r="BY49">
        <f t="shared" ref="BY49:BY66" si="99">A49</f>
        <v>33</v>
      </c>
      <c r="BZ49" t="str">
        <f t="shared" ref="BZ49:BZ66" si="100">BP49</f>
        <v/>
      </c>
      <c r="CA49">
        <f t="shared" si="94"/>
        <v>0</v>
      </c>
      <c r="CB49">
        <f t="shared" si="94"/>
        <v>0</v>
      </c>
      <c r="CC49">
        <f t="shared" si="94"/>
        <v>0</v>
      </c>
      <c r="CD49">
        <f t="shared" si="94"/>
        <v>0</v>
      </c>
      <c r="CE49">
        <f t="shared" si="94"/>
        <v>0</v>
      </c>
      <c r="CF49">
        <f t="shared" si="94"/>
        <v>0</v>
      </c>
      <c r="CG49">
        <f t="shared" si="94"/>
        <v>0</v>
      </c>
      <c r="CH49">
        <f t="shared" si="94"/>
        <v>0</v>
      </c>
      <c r="CI49">
        <f t="shared" si="94"/>
        <v>0</v>
      </c>
      <c r="CJ49">
        <f t="shared" si="94"/>
        <v>0</v>
      </c>
      <c r="CK49">
        <f t="shared" si="94"/>
        <v>0</v>
      </c>
      <c r="CL49">
        <f t="shared" si="94"/>
        <v>0</v>
      </c>
      <c r="CM49">
        <f t="shared" si="94"/>
        <v>0</v>
      </c>
      <c r="CN49">
        <f t="shared" si="94"/>
        <v>0</v>
      </c>
      <c r="CO49">
        <f t="shared" si="94"/>
        <v>0</v>
      </c>
      <c r="CP49">
        <f t="shared" si="94"/>
        <v>0</v>
      </c>
      <c r="CQ49">
        <f t="shared" si="95"/>
        <v>0</v>
      </c>
      <c r="CR49">
        <f t="shared" si="95"/>
        <v>0</v>
      </c>
      <c r="CS49">
        <f t="shared" si="95"/>
        <v>0</v>
      </c>
      <c r="CT49">
        <f t="shared" si="95"/>
        <v>0</v>
      </c>
      <c r="CU49">
        <f t="shared" si="95"/>
        <v>0</v>
      </c>
      <c r="CV49">
        <f t="shared" si="95"/>
        <v>0</v>
      </c>
      <c r="CW49">
        <f t="shared" si="95"/>
        <v>0</v>
      </c>
      <c r="CX49">
        <f t="shared" si="95"/>
        <v>0</v>
      </c>
      <c r="CY49">
        <f t="shared" si="90"/>
        <v>0</v>
      </c>
      <c r="CZ49">
        <f t="shared" si="90"/>
        <v>0</v>
      </c>
      <c r="DA49">
        <f t="shared" si="90"/>
        <v>0</v>
      </c>
      <c r="DB49">
        <f t="shared" si="90"/>
        <v>0</v>
      </c>
      <c r="DC49">
        <f t="shared" si="90"/>
        <v>0</v>
      </c>
      <c r="DD49">
        <f t="shared" si="90"/>
        <v>0</v>
      </c>
      <c r="DE49">
        <f t="shared" si="90"/>
        <v>0</v>
      </c>
      <c r="DF49">
        <f t="shared" si="90"/>
        <v>0</v>
      </c>
      <c r="DG49">
        <f t="shared" si="90"/>
        <v>0</v>
      </c>
      <c r="DH49">
        <f t="shared" si="90"/>
        <v>0</v>
      </c>
      <c r="DI49">
        <f t="shared" si="90"/>
        <v>0</v>
      </c>
      <c r="DJ49">
        <f t="shared" si="90"/>
        <v>0</v>
      </c>
      <c r="DK49">
        <f t="shared" si="90"/>
        <v>0</v>
      </c>
      <c r="DL49">
        <f t="shared" si="90"/>
        <v>0</v>
      </c>
      <c r="DM49">
        <f t="shared" si="90"/>
        <v>0</v>
      </c>
      <c r="DN49">
        <f t="shared" si="90"/>
        <v>0</v>
      </c>
      <c r="DO49">
        <f t="shared" si="90"/>
        <v>0</v>
      </c>
      <c r="DP49">
        <f t="shared" si="90"/>
        <v>0</v>
      </c>
      <c r="DQ49">
        <f t="shared" si="90"/>
        <v>0</v>
      </c>
      <c r="DR49">
        <f t="shared" si="90"/>
        <v>0</v>
      </c>
      <c r="DS49">
        <f t="shared" si="90"/>
        <v>0</v>
      </c>
      <c r="DT49">
        <f t="shared" si="90"/>
        <v>0</v>
      </c>
      <c r="DU49">
        <f t="shared" si="90"/>
        <v>0</v>
      </c>
      <c r="DV49">
        <f t="shared" si="90"/>
        <v>0</v>
      </c>
      <c r="DW49">
        <f t="shared" si="90"/>
        <v>0</v>
      </c>
      <c r="DX49">
        <f t="shared" si="70"/>
        <v>0</v>
      </c>
      <c r="DY49">
        <f t="shared" si="87"/>
        <v>0</v>
      </c>
      <c r="DZ49">
        <f t="shared" ref="DZ49:DZ66" si="101">IF(BP49="",0,IF(BP49=$DZ$13,1,IF(BP49=$DZ$14,1,IF(BP49=$DZ$15,1,IF(BP49=$DZ$16,1,0)))))</f>
        <v>0</v>
      </c>
      <c r="EB49">
        <f t="shared" ref="EB49:EB66" si="102">A49</f>
        <v>33</v>
      </c>
      <c r="EC49">
        <f t="shared" ref="EC49:EC66" si="103">IF(B49="",99,E49)</f>
        <v>99</v>
      </c>
      <c r="ED49">
        <f t="shared" si="96"/>
        <v>0</v>
      </c>
      <c r="EE49">
        <f t="shared" si="96"/>
        <v>0</v>
      </c>
      <c r="EF49">
        <f t="shared" si="96"/>
        <v>0</v>
      </c>
      <c r="EG49">
        <f t="shared" si="96"/>
        <v>0</v>
      </c>
      <c r="EH49">
        <f t="shared" si="96"/>
        <v>0</v>
      </c>
      <c r="EI49">
        <f t="shared" si="96"/>
        <v>0</v>
      </c>
      <c r="EJ49">
        <f t="shared" si="96"/>
        <v>0</v>
      </c>
      <c r="EK49">
        <f t="shared" si="96"/>
        <v>0</v>
      </c>
      <c r="EL49">
        <f t="shared" si="96"/>
        <v>0</v>
      </c>
      <c r="EM49">
        <f t="shared" si="96"/>
        <v>0</v>
      </c>
      <c r="EN49">
        <f t="shared" si="96"/>
        <v>0</v>
      </c>
      <c r="EO49">
        <f t="shared" si="96"/>
        <v>0</v>
      </c>
      <c r="EP49">
        <f t="shared" si="96"/>
        <v>0</v>
      </c>
      <c r="EQ49">
        <f t="shared" si="96"/>
        <v>0</v>
      </c>
      <c r="ER49">
        <f t="shared" si="96"/>
        <v>0</v>
      </c>
      <c r="ES49">
        <f t="shared" si="96"/>
        <v>0</v>
      </c>
      <c r="ET49">
        <f t="shared" si="97"/>
        <v>0</v>
      </c>
      <c r="EU49">
        <f t="shared" si="97"/>
        <v>0</v>
      </c>
      <c r="EV49">
        <f t="shared" si="97"/>
        <v>0</v>
      </c>
      <c r="EW49">
        <f t="shared" si="97"/>
        <v>0</v>
      </c>
      <c r="EX49">
        <f t="shared" si="97"/>
        <v>0</v>
      </c>
      <c r="EY49">
        <f t="shared" si="97"/>
        <v>0</v>
      </c>
      <c r="EZ49">
        <f t="shared" si="97"/>
        <v>0</v>
      </c>
      <c r="FA49">
        <f t="shared" si="97"/>
        <v>0</v>
      </c>
      <c r="FB49">
        <f t="shared" si="92"/>
        <v>0</v>
      </c>
      <c r="FC49">
        <f t="shared" si="92"/>
        <v>0</v>
      </c>
      <c r="FD49">
        <f t="shared" si="92"/>
        <v>1</v>
      </c>
      <c r="FE49">
        <f t="shared" si="92"/>
        <v>1</v>
      </c>
      <c r="FF49">
        <f t="shared" si="92"/>
        <v>1</v>
      </c>
      <c r="FG49">
        <f t="shared" si="92"/>
        <v>1</v>
      </c>
      <c r="FH49">
        <f t="shared" si="92"/>
        <v>1</v>
      </c>
      <c r="FI49">
        <f t="shared" si="92"/>
        <v>1</v>
      </c>
      <c r="FJ49">
        <f t="shared" si="92"/>
        <v>0</v>
      </c>
      <c r="FK49">
        <f t="shared" si="92"/>
        <v>1</v>
      </c>
      <c r="FL49">
        <f t="shared" si="92"/>
        <v>1</v>
      </c>
      <c r="FM49">
        <f t="shared" si="92"/>
        <v>1</v>
      </c>
      <c r="FN49">
        <f t="shared" si="92"/>
        <v>1</v>
      </c>
      <c r="FO49">
        <f t="shared" si="92"/>
        <v>1</v>
      </c>
      <c r="FP49">
        <f t="shared" si="92"/>
        <v>1</v>
      </c>
      <c r="FQ49">
        <f t="shared" si="92"/>
        <v>1</v>
      </c>
      <c r="FR49">
        <f t="shared" si="92"/>
        <v>1</v>
      </c>
      <c r="FS49">
        <f t="shared" si="92"/>
        <v>1</v>
      </c>
      <c r="FT49">
        <f t="shared" si="92"/>
        <v>1</v>
      </c>
      <c r="FU49">
        <f t="shared" si="92"/>
        <v>1</v>
      </c>
      <c r="FV49">
        <f t="shared" si="92"/>
        <v>1</v>
      </c>
      <c r="FW49">
        <f t="shared" si="92"/>
        <v>1</v>
      </c>
      <c r="FX49">
        <f t="shared" si="92"/>
        <v>1</v>
      </c>
      <c r="FY49">
        <f t="shared" si="92"/>
        <v>1</v>
      </c>
      <c r="FZ49">
        <f t="shared" si="92"/>
        <v>1</v>
      </c>
      <c r="GA49">
        <f t="shared" si="73"/>
        <v>1</v>
      </c>
      <c r="GB49">
        <f t="shared" si="88"/>
        <v>23</v>
      </c>
      <c r="GC49">
        <f t="shared" ref="GC49:GC66" si="104">IF($GC$14="J",IF(GD49="",IF(B49="",0,1),GB49),IF(GD49&lt;&gt;"",1,0))</f>
        <v>0</v>
      </c>
      <c r="GD49" t="str">
        <f t="shared" ref="GD49:GD66" si="105">IF(E49=0,"",E49)</f>
        <v/>
      </c>
      <c r="GF49">
        <f t="shared" si="34"/>
        <v>33</v>
      </c>
      <c r="GG49" t="str">
        <f t="shared" si="35"/>
        <v/>
      </c>
      <c r="GH49">
        <f>IF(GG49&lt;&gt;"",IF(GG49&lt;&gt;"XXX",VLOOKUP(GG49,Punkte!$I$2:$J$10,2),9),9)</f>
        <v>9</v>
      </c>
      <c r="GI49">
        <f>IF(GG49&lt;&gt;"",IF(GG49&lt;&gt;"XXX",VLOOKUP(GG49,Punkte!$I$2:$K$10,3),9),9)</f>
        <v>9</v>
      </c>
      <c r="GJ49">
        <f t="shared" si="36"/>
        <v>909033</v>
      </c>
      <c r="GK49">
        <f t="shared" si="37"/>
        <v>909033</v>
      </c>
      <c r="GL49">
        <f t="shared" si="38"/>
        <v>33</v>
      </c>
      <c r="GM49">
        <f t="shared" si="39"/>
        <v>9</v>
      </c>
      <c r="GN49">
        <f t="shared" si="40"/>
        <v>7</v>
      </c>
      <c r="GO49">
        <f t="shared" si="41"/>
        <v>99</v>
      </c>
      <c r="GP49">
        <f t="shared" si="42"/>
        <v>99999</v>
      </c>
      <c r="GQ49">
        <f t="shared" si="43"/>
        <v>99999</v>
      </c>
      <c r="GR49">
        <f t="shared" si="44"/>
        <v>999</v>
      </c>
      <c r="GS49">
        <f t="shared" si="45"/>
        <v>99</v>
      </c>
      <c r="GT49">
        <f t="shared" si="46"/>
        <v>999</v>
      </c>
      <c r="GV49">
        <f>IF(GG49&lt;&gt;"",IF(GG49&lt;&gt;"XXX",VLOOKUP(GG49,Punkte!$I$2:$K$10,3),99),99)</f>
        <v>99</v>
      </c>
      <c r="GW49">
        <f t="shared" si="47"/>
        <v>99033</v>
      </c>
      <c r="GX49">
        <f t="shared" si="48"/>
        <v>99033</v>
      </c>
      <c r="GY49">
        <f t="shared" si="49"/>
        <v>33</v>
      </c>
      <c r="GZ49">
        <f t="shared" si="50"/>
        <v>99</v>
      </c>
      <c r="HA49">
        <f t="shared" si="51"/>
        <v>7</v>
      </c>
      <c r="HB49">
        <f t="shared" si="52"/>
        <v>99</v>
      </c>
      <c r="HC49">
        <f t="shared" si="53"/>
        <v>99999</v>
      </c>
      <c r="HD49">
        <f t="shared" si="54"/>
        <v>99999</v>
      </c>
      <c r="HE49">
        <f t="shared" si="55"/>
        <v>999</v>
      </c>
      <c r="HF49">
        <f t="shared" si="56"/>
        <v>99</v>
      </c>
      <c r="HG49">
        <f t="shared" si="57"/>
        <v>999</v>
      </c>
      <c r="HI49">
        <f t="shared" ref="HI49:HI66" si="106">IF($GI49=HI$16,$A49,99)</f>
        <v>99</v>
      </c>
      <c r="HJ49">
        <f t="shared" si="58"/>
        <v>99</v>
      </c>
      <c r="HK49">
        <f t="shared" si="93"/>
        <v>99</v>
      </c>
      <c r="HL49">
        <f t="shared" si="58"/>
        <v>99</v>
      </c>
      <c r="HM49">
        <f t="shared" si="93"/>
        <v>99</v>
      </c>
      <c r="HN49">
        <f t="shared" ref="HN49:HN80" si="107">SMALL(HM$17:HM$66,$A49)</f>
        <v>99</v>
      </c>
      <c r="HO49">
        <f t="shared" si="93"/>
        <v>99</v>
      </c>
      <c r="HP49">
        <f t="shared" ref="HP49:HP80" si="108">SMALL(HO$17:HO$66,$A49)</f>
        <v>99</v>
      </c>
      <c r="HQ49">
        <f t="shared" si="93"/>
        <v>99</v>
      </c>
      <c r="HR49">
        <f t="shared" ref="HR49:HR80" si="109">SMALL(HQ$17:HQ$66,$A49)</f>
        <v>99</v>
      </c>
      <c r="HS49">
        <f t="shared" si="93"/>
        <v>99</v>
      </c>
      <c r="HT49">
        <f t="shared" ref="HT49:HT80" si="110">SMALL(HS$17:HS$66,$A49)</f>
        <v>99</v>
      </c>
      <c r="HU49">
        <f t="shared" si="93"/>
        <v>99</v>
      </c>
      <c r="HV49">
        <f t="shared" ref="HV49:HV80" si="111">SMALL(HU$17:HU$66,$A49)</f>
        <v>99</v>
      </c>
      <c r="HW49">
        <f t="shared" si="93"/>
        <v>99</v>
      </c>
      <c r="HX49">
        <f t="shared" ref="HX49:HX80" si="112">SMALL(HW$17:HW$66,$A49)</f>
        <v>99</v>
      </c>
    </row>
    <row r="50" spans="1:232" x14ac:dyDescent="0.2">
      <c r="A50">
        <f t="shared" si="79"/>
        <v>34</v>
      </c>
      <c r="B50" s="203" t="str">
        <f t="shared" si="80"/>
        <v/>
      </c>
      <c r="C50" s="204" t="str">
        <f t="shared" si="81"/>
        <v/>
      </c>
      <c r="D50" s="205"/>
      <c r="E50" s="206"/>
      <c r="F50" s="207"/>
      <c r="G50" s="208"/>
      <c r="H50" s="209"/>
      <c r="I50" s="223" t="str">
        <f>IF(BU50=99,"",VLOOKUP(BS50,Punkte!$D$2:$G$31,BU50))</f>
        <v/>
      </c>
      <c r="J50" s="224" t="str">
        <f t="shared" si="26"/>
        <v/>
      </c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0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18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L50">
        <f t="shared" si="76"/>
        <v>34</v>
      </c>
      <c r="BN50" t="str">
        <f t="shared" si="77"/>
        <v/>
      </c>
      <c r="BO50" t="str">
        <f t="shared" si="78"/>
        <v/>
      </c>
      <c r="BP50" t="str">
        <f t="shared" si="82"/>
        <v/>
      </c>
      <c r="BQ50" t="str">
        <f t="shared" si="83"/>
        <v/>
      </c>
      <c r="BR50" s="216" t="str">
        <f t="shared" si="84"/>
        <v/>
      </c>
      <c r="BS50" s="28" t="str">
        <f>IF(ISNUMBER(BR50),YEAR(Wiegeliste!$D$4)-YEAR(BR50),"")</f>
        <v/>
      </c>
      <c r="BT50" s="28" t="str">
        <f t="shared" si="98"/>
        <v/>
      </c>
      <c r="BU50" s="28">
        <f t="shared" si="30"/>
        <v>99</v>
      </c>
      <c r="BV50">
        <f t="shared" si="85"/>
        <v>1</v>
      </c>
      <c r="BW50">
        <f t="shared" si="86"/>
        <v>0</v>
      </c>
      <c r="BY50">
        <f t="shared" si="99"/>
        <v>34</v>
      </c>
      <c r="BZ50" t="str">
        <f t="shared" si="100"/>
        <v/>
      </c>
      <c r="CA50">
        <f t="shared" si="94"/>
        <v>0</v>
      </c>
      <c r="CB50">
        <f t="shared" si="94"/>
        <v>0</v>
      </c>
      <c r="CC50">
        <f t="shared" si="94"/>
        <v>0</v>
      </c>
      <c r="CD50">
        <f t="shared" si="94"/>
        <v>0</v>
      </c>
      <c r="CE50">
        <f t="shared" si="94"/>
        <v>0</v>
      </c>
      <c r="CF50">
        <f t="shared" si="94"/>
        <v>0</v>
      </c>
      <c r="CG50">
        <f t="shared" si="94"/>
        <v>0</v>
      </c>
      <c r="CH50">
        <f t="shared" si="94"/>
        <v>0</v>
      </c>
      <c r="CI50">
        <f t="shared" si="94"/>
        <v>0</v>
      </c>
      <c r="CJ50">
        <f t="shared" si="94"/>
        <v>0</v>
      </c>
      <c r="CK50">
        <f t="shared" si="94"/>
        <v>0</v>
      </c>
      <c r="CL50">
        <f t="shared" si="94"/>
        <v>0</v>
      </c>
      <c r="CM50">
        <f t="shared" si="94"/>
        <v>0</v>
      </c>
      <c r="CN50">
        <f t="shared" si="94"/>
        <v>0</v>
      </c>
      <c r="CO50">
        <f t="shared" si="94"/>
        <v>0</v>
      </c>
      <c r="CP50">
        <f t="shared" si="94"/>
        <v>0</v>
      </c>
      <c r="CQ50">
        <f t="shared" si="95"/>
        <v>0</v>
      </c>
      <c r="CR50">
        <f t="shared" si="95"/>
        <v>0</v>
      </c>
      <c r="CS50">
        <f t="shared" si="95"/>
        <v>0</v>
      </c>
      <c r="CT50">
        <f t="shared" si="95"/>
        <v>0</v>
      </c>
      <c r="CU50">
        <f t="shared" si="95"/>
        <v>0</v>
      </c>
      <c r="CV50">
        <f t="shared" si="95"/>
        <v>0</v>
      </c>
      <c r="CW50">
        <f t="shared" si="95"/>
        <v>0</v>
      </c>
      <c r="CX50">
        <f t="shared" si="95"/>
        <v>0</v>
      </c>
      <c r="CY50">
        <f t="shared" si="90"/>
        <v>0</v>
      </c>
      <c r="CZ50">
        <f t="shared" si="90"/>
        <v>0</v>
      </c>
      <c r="DA50">
        <f t="shared" si="90"/>
        <v>0</v>
      </c>
      <c r="DB50">
        <f t="shared" si="90"/>
        <v>0</v>
      </c>
      <c r="DC50">
        <f t="shared" si="90"/>
        <v>0</v>
      </c>
      <c r="DD50">
        <f t="shared" si="90"/>
        <v>0</v>
      </c>
      <c r="DE50">
        <f t="shared" si="90"/>
        <v>0</v>
      </c>
      <c r="DF50">
        <f t="shared" si="90"/>
        <v>0</v>
      </c>
      <c r="DG50">
        <f t="shared" si="90"/>
        <v>0</v>
      </c>
      <c r="DH50">
        <f t="shared" si="90"/>
        <v>0</v>
      </c>
      <c r="DI50">
        <f t="shared" si="90"/>
        <v>0</v>
      </c>
      <c r="DJ50">
        <f t="shared" si="90"/>
        <v>0</v>
      </c>
      <c r="DK50">
        <f t="shared" si="90"/>
        <v>0</v>
      </c>
      <c r="DL50">
        <f t="shared" si="90"/>
        <v>0</v>
      </c>
      <c r="DM50">
        <f t="shared" si="90"/>
        <v>0</v>
      </c>
      <c r="DN50">
        <f t="shared" si="90"/>
        <v>0</v>
      </c>
      <c r="DO50">
        <f t="shared" si="90"/>
        <v>0</v>
      </c>
      <c r="DP50">
        <f t="shared" si="90"/>
        <v>0</v>
      </c>
      <c r="DQ50">
        <f t="shared" si="90"/>
        <v>0</v>
      </c>
      <c r="DR50">
        <f t="shared" si="90"/>
        <v>0</v>
      </c>
      <c r="DS50">
        <f t="shared" si="90"/>
        <v>0</v>
      </c>
      <c r="DT50">
        <f t="shared" si="90"/>
        <v>0</v>
      </c>
      <c r="DU50">
        <f t="shared" si="90"/>
        <v>0</v>
      </c>
      <c r="DV50">
        <f t="shared" si="90"/>
        <v>0</v>
      </c>
      <c r="DW50">
        <f t="shared" si="90"/>
        <v>0</v>
      </c>
      <c r="DX50">
        <f t="shared" si="70"/>
        <v>0</v>
      </c>
      <c r="DY50">
        <f t="shared" si="87"/>
        <v>0</v>
      </c>
      <c r="DZ50">
        <f t="shared" si="101"/>
        <v>0</v>
      </c>
      <c r="EB50">
        <f t="shared" si="102"/>
        <v>34</v>
      </c>
      <c r="EC50">
        <f t="shared" si="103"/>
        <v>99</v>
      </c>
      <c r="ED50">
        <f t="shared" si="96"/>
        <v>0</v>
      </c>
      <c r="EE50">
        <f t="shared" si="96"/>
        <v>0</v>
      </c>
      <c r="EF50">
        <f t="shared" si="96"/>
        <v>0</v>
      </c>
      <c r="EG50">
        <f t="shared" si="96"/>
        <v>0</v>
      </c>
      <c r="EH50">
        <f t="shared" si="96"/>
        <v>0</v>
      </c>
      <c r="EI50">
        <f t="shared" si="96"/>
        <v>0</v>
      </c>
      <c r="EJ50">
        <f t="shared" si="96"/>
        <v>0</v>
      </c>
      <c r="EK50">
        <f t="shared" si="96"/>
        <v>0</v>
      </c>
      <c r="EL50">
        <f t="shared" si="96"/>
        <v>0</v>
      </c>
      <c r="EM50">
        <f t="shared" si="96"/>
        <v>0</v>
      </c>
      <c r="EN50">
        <f t="shared" si="96"/>
        <v>0</v>
      </c>
      <c r="EO50">
        <f t="shared" si="96"/>
        <v>0</v>
      </c>
      <c r="EP50">
        <f t="shared" si="96"/>
        <v>0</v>
      </c>
      <c r="EQ50">
        <f t="shared" si="96"/>
        <v>0</v>
      </c>
      <c r="ER50">
        <f t="shared" si="96"/>
        <v>0</v>
      </c>
      <c r="ES50">
        <f t="shared" si="96"/>
        <v>0</v>
      </c>
      <c r="ET50">
        <f t="shared" si="97"/>
        <v>0</v>
      </c>
      <c r="EU50">
        <f t="shared" si="97"/>
        <v>0</v>
      </c>
      <c r="EV50">
        <f t="shared" si="97"/>
        <v>0</v>
      </c>
      <c r="EW50">
        <f t="shared" si="97"/>
        <v>0</v>
      </c>
      <c r="EX50">
        <f t="shared" si="97"/>
        <v>0</v>
      </c>
      <c r="EY50">
        <f t="shared" si="97"/>
        <v>0</v>
      </c>
      <c r="EZ50">
        <f t="shared" si="97"/>
        <v>0</v>
      </c>
      <c r="FA50">
        <f t="shared" si="97"/>
        <v>0</v>
      </c>
      <c r="FB50">
        <f t="shared" si="92"/>
        <v>0</v>
      </c>
      <c r="FC50">
        <f t="shared" si="92"/>
        <v>0</v>
      </c>
      <c r="FD50">
        <f t="shared" si="92"/>
        <v>1</v>
      </c>
      <c r="FE50">
        <f t="shared" si="92"/>
        <v>1</v>
      </c>
      <c r="FF50">
        <f t="shared" si="92"/>
        <v>1</v>
      </c>
      <c r="FG50">
        <f t="shared" si="92"/>
        <v>1</v>
      </c>
      <c r="FH50">
        <f t="shared" si="92"/>
        <v>1</v>
      </c>
      <c r="FI50">
        <f t="shared" si="92"/>
        <v>1</v>
      </c>
      <c r="FJ50">
        <f t="shared" si="92"/>
        <v>1</v>
      </c>
      <c r="FK50">
        <f t="shared" si="92"/>
        <v>0</v>
      </c>
      <c r="FL50">
        <f t="shared" si="92"/>
        <v>1</v>
      </c>
      <c r="FM50">
        <f t="shared" si="92"/>
        <v>1</v>
      </c>
      <c r="FN50">
        <f t="shared" si="92"/>
        <v>1</v>
      </c>
      <c r="FO50">
        <f t="shared" si="92"/>
        <v>1</v>
      </c>
      <c r="FP50">
        <f t="shared" si="92"/>
        <v>1</v>
      </c>
      <c r="FQ50">
        <f t="shared" si="92"/>
        <v>1</v>
      </c>
      <c r="FR50">
        <f t="shared" si="92"/>
        <v>1</v>
      </c>
      <c r="FS50">
        <f t="shared" si="92"/>
        <v>1</v>
      </c>
      <c r="FT50">
        <f t="shared" si="92"/>
        <v>1</v>
      </c>
      <c r="FU50">
        <f t="shared" si="92"/>
        <v>1</v>
      </c>
      <c r="FV50">
        <f t="shared" si="92"/>
        <v>1</v>
      </c>
      <c r="FW50">
        <f t="shared" si="92"/>
        <v>1</v>
      </c>
      <c r="FX50">
        <f t="shared" si="92"/>
        <v>1</v>
      </c>
      <c r="FY50">
        <f t="shared" si="92"/>
        <v>1</v>
      </c>
      <c r="FZ50">
        <f t="shared" si="92"/>
        <v>1</v>
      </c>
      <c r="GA50">
        <f t="shared" si="73"/>
        <v>1</v>
      </c>
      <c r="GB50">
        <f t="shared" si="88"/>
        <v>23</v>
      </c>
      <c r="GC50">
        <f t="shared" si="104"/>
        <v>0</v>
      </c>
      <c r="GD50" t="str">
        <f t="shared" si="105"/>
        <v/>
      </c>
      <c r="GF50">
        <f t="shared" si="34"/>
        <v>34</v>
      </c>
      <c r="GG50" t="str">
        <f t="shared" si="35"/>
        <v/>
      </c>
      <c r="GH50">
        <f>IF(GG50&lt;&gt;"",IF(GG50&lt;&gt;"XXX",VLOOKUP(GG50,Punkte!$I$2:$J$10,2),9),9)</f>
        <v>9</v>
      </c>
      <c r="GI50">
        <f>IF(GG50&lt;&gt;"",IF(GG50&lt;&gt;"XXX",VLOOKUP(GG50,Punkte!$I$2:$K$10,3),9),9)</f>
        <v>9</v>
      </c>
      <c r="GJ50">
        <f t="shared" si="36"/>
        <v>909034</v>
      </c>
      <c r="GK50">
        <f t="shared" si="37"/>
        <v>909034</v>
      </c>
      <c r="GL50">
        <f t="shared" si="38"/>
        <v>34</v>
      </c>
      <c r="GM50">
        <f t="shared" si="39"/>
        <v>9</v>
      </c>
      <c r="GN50">
        <f t="shared" si="40"/>
        <v>8</v>
      </c>
      <c r="GO50">
        <f t="shared" si="41"/>
        <v>99</v>
      </c>
      <c r="GP50">
        <f t="shared" si="42"/>
        <v>99999</v>
      </c>
      <c r="GQ50">
        <f t="shared" si="43"/>
        <v>99999</v>
      </c>
      <c r="GR50">
        <f t="shared" si="44"/>
        <v>999</v>
      </c>
      <c r="GS50">
        <f t="shared" si="45"/>
        <v>99</v>
      </c>
      <c r="GT50">
        <f t="shared" si="46"/>
        <v>999</v>
      </c>
      <c r="GV50">
        <f>IF(GG50&lt;&gt;"",IF(GG50&lt;&gt;"XXX",VLOOKUP(GG50,Punkte!$I$2:$K$10,3),99),99)</f>
        <v>99</v>
      </c>
      <c r="GW50">
        <f t="shared" si="47"/>
        <v>99034</v>
      </c>
      <c r="GX50">
        <f t="shared" si="48"/>
        <v>99034</v>
      </c>
      <c r="GY50">
        <f t="shared" si="49"/>
        <v>34</v>
      </c>
      <c r="GZ50">
        <f t="shared" si="50"/>
        <v>99</v>
      </c>
      <c r="HA50">
        <f t="shared" si="51"/>
        <v>8</v>
      </c>
      <c r="HB50">
        <f t="shared" si="52"/>
        <v>99</v>
      </c>
      <c r="HC50">
        <f t="shared" si="53"/>
        <v>99999</v>
      </c>
      <c r="HD50">
        <f t="shared" si="54"/>
        <v>99999</v>
      </c>
      <c r="HE50">
        <f t="shared" si="55"/>
        <v>999</v>
      </c>
      <c r="HF50">
        <f t="shared" si="56"/>
        <v>99</v>
      </c>
      <c r="HG50">
        <f t="shared" si="57"/>
        <v>999</v>
      </c>
      <c r="HI50">
        <f t="shared" si="106"/>
        <v>99</v>
      </c>
      <c r="HJ50">
        <f t="shared" si="58"/>
        <v>99</v>
      </c>
      <c r="HK50">
        <f t="shared" si="93"/>
        <v>99</v>
      </c>
      <c r="HL50">
        <f t="shared" si="58"/>
        <v>99</v>
      </c>
      <c r="HM50">
        <f t="shared" si="93"/>
        <v>99</v>
      </c>
      <c r="HN50">
        <f t="shared" si="107"/>
        <v>99</v>
      </c>
      <c r="HO50">
        <f t="shared" si="93"/>
        <v>99</v>
      </c>
      <c r="HP50">
        <f t="shared" si="108"/>
        <v>99</v>
      </c>
      <c r="HQ50">
        <f t="shared" si="93"/>
        <v>99</v>
      </c>
      <c r="HR50">
        <f t="shared" si="109"/>
        <v>99</v>
      </c>
      <c r="HS50">
        <f t="shared" si="93"/>
        <v>99</v>
      </c>
      <c r="HT50">
        <f t="shared" si="110"/>
        <v>99</v>
      </c>
      <c r="HU50">
        <f t="shared" si="93"/>
        <v>99</v>
      </c>
      <c r="HV50">
        <f t="shared" si="111"/>
        <v>99</v>
      </c>
      <c r="HW50">
        <f t="shared" si="93"/>
        <v>99</v>
      </c>
      <c r="HX50">
        <f t="shared" si="112"/>
        <v>99</v>
      </c>
    </row>
    <row r="51" spans="1:232" x14ac:dyDescent="0.2">
      <c r="A51">
        <f t="shared" si="79"/>
        <v>35</v>
      </c>
      <c r="B51" s="203" t="str">
        <f t="shared" si="80"/>
        <v/>
      </c>
      <c r="C51" s="204" t="str">
        <f t="shared" si="81"/>
        <v/>
      </c>
      <c r="D51" s="205"/>
      <c r="E51" s="206"/>
      <c r="F51" s="207"/>
      <c r="G51" s="208"/>
      <c r="H51" s="209"/>
      <c r="I51" s="223" t="str">
        <f>IF(BU51=99,"",VLOOKUP(BS51,Punkte!$D$2:$G$31,BU51))</f>
        <v/>
      </c>
      <c r="J51" s="224" t="str">
        <f t="shared" si="26"/>
        <v/>
      </c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0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18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L51">
        <f t="shared" si="76"/>
        <v>35</v>
      </c>
      <c r="BN51" t="str">
        <f t="shared" si="77"/>
        <v/>
      </c>
      <c r="BO51" t="str">
        <f t="shared" si="78"/>
        <v/>
      </c>
      <c r="BP51" t="str">
        <f t="shared" si="82"/>
        <v/>
      </c>
      <c r="BQ51" t="str">
        <f t="shared" si="83"/>
        <v/>
      </c>
      <c r="BR51" s="216" t="str">
        <f t="shared" si="84"/>
        <v/>
      </c>
      <c r="BS51" s="28" t="str">
        <f>IF(ISNUMBER(BR51),YEAR(Wiegeliste!$D$4)-YEAR(BR51),"")</f>
        <v/>
      </c>
      <c r="BT51" s="28" t="str">
        <f t="shared" si="98"/>
        <v/>
      </c>
      <c r="BU51" s="28">
        <f t="shared" si="30"/>
        <v>99</v>
      </c>
      <c r="BV51">
        <f t="shared" si="85"/>
        <v>1</v>
      </c>
      <c r="BW51">
        <f t="shared" si="86"/>
        <v>0</v>
      </c>
      <c r="BY51">
        <f t="shared" si="99"/>
        <v>35</v>
      </c>
      <c r="BZ51" t="str">
        <f t="shared" si="100"/>
        <v/>
      </c>
      <c r="CA51">
        <f t="shared" si="94"/>
        <v>0</v>
      </c>
      <c r="CB51">
        <f t="shared" si="94"/>
        <v>0</v>
      </c>
      <c r="CC51">
        <f t="shared" si="94"/>
        <v>0</v>
      </c>
      <c r="CD51">
        <f t="shared" si="94"/>
        <v>0</v>
      </c>
      <c r="CE51">
        <f t="shared" si="94"/>
        <v>0</v>
      </c>
      <c r="CF51">
        <f t="shared" si="94"/>
        <v>0</v>
      </c>
      <c r="CG51">
        <f t="shared" si="94"/>
        <v>0</v>
      </c>
      <c r="CH51">
        <f t="shared" si="94"/>
        <v>0</v>
      </c>
      <c r="CI51">
        <f t="shared" si="94"/>
        <v>0</v>
      </c>
      <c r="CJ51">
        <f t="shared" si="94"/>
        <v>0</v>
      </c>
      <c r="CK51">
        <f t="shared" si="94"/>
        <v>0</v>
      </c>
      <c r="CL51">
        <f t="shared" si="94"/>
        <v>0</v>
      </c>
      <c r="CM51">
        <f t="shared" si="94"/>
        <v>0</v>
      </c>
      <c r="CN51">
        <f t="shared" si="94"/>
        <v>0</v>
      </c>
      <c r="CO51">
        <f t="shared" si="94"/>
        <v>0</v>
      </c>
      <c r="CP51">
        <f t="shared" si="94"/>
        <v>0</v>
      </c>
      <c r="CQ51">
        <f t="shared" si="95"/>
        <v>0</v>
      </c>
      <c r="CR51">
        <f t="shared" si="95"/>
        <v>0</v>
      </c>
      <c r="CS51">
        <f t="shared" si="95"/>
        <v>0</v>
      </c>
      <c r="CT51">
        <f t="shared" si="95"/>
        <v>0</v>
      </c>
      <c r="CU51">
        <f t="shared" si="95"/>
        <v>0</v>
      </c>
      <c r="CV51">
        <f t="shared" si="95"/>
        <v>0</v>
      </c>
      <c r="CW51">
        <f t="shared" si="95"/>
        <v>0</v>
      </c>
      <c r="CX51">
        <f t="shared" si="95"/>
        <v>0</v>
      </c>
      <c r="CY51">
        <f t="shared" si="90"/>
        <v>0</v>
      </c>
      <c r="CZ51">
        <f t="shared" si="90"/>
        <v>0</v>
      </c>
      <c r="DA51">
        <f t="shared" si="90"/>
        <v>0</v>
      </c>
      <c r="DB51">
        <f t="shared" si="90"/>
        <v>0</v>
      </c>
      <c r="DC51">
        <f t="shared" si="90"/>
        <v>0</v>
      </c>
      <c r="DD51">
        <f t="shared" si="90"/>
        <v>0</v>
      </c>
      <c r="DE51">
        <f t="shared" si="90"/>
        <v>0</v>
      </c>
      <c r="DF51">
        <f t="shared" si="90"/>
        <v>0</v>
      </c>
      <c r="DG51">
        <f t="shared" si="90"/>
        <v>0</v>
      </c>
      <c r="DH51">
        <f t="shared" si="90"/>
        <v>0</v>
      </c>
      <c r="DI51">
        <f t="shared" si="90"/>
        <v>0</v>
      </c>
      <c r="DJ51">
        <f t="shared" si="90"/>
        <v>0</v>
      </c>
      <c r="DK51">
        <f t="shared" si="90"/>
        <v>0</v>
      </c>
      <c r="DL51">
        <f t="shared" si="90"/>
        <v>0</v>
      </c>
      <c r="DM51">
        <f t="shared" si="90"/>
        <v>0</v>
      </c>
      <c r="DN51">
        <f t="shared" si="90"/>
        <v>0</v>
      </c>
      <c r="DO51">
        <f t="shared" si="90"/>
        <v>0</v>
      </c>
      <c r="DP51">
        <f t="shared" si="90"/>
        <v>0</v>
      </c>
      <c r="DQ51">
        <f t="shared" si="90"/>
        <v>0</v>
      </c>
      <c r="DR51">
        <f t="shared" si="90"/>
        <v>0</v>
      </c>
      <c r="DS51">
        <f t="shared" si="90"/>
        <v>0</v>
      </c>
      <c r="DT51">
        <f t="shared" si="90"/>
        <v>0</v>
      </c>
      <c r="DU51">
        <f t="shared" si="90"/>
        <v>0</v>
      </c>
      <c r="DV51">
        <f t="shared" si="90"/>
        <v>0</v>
      </c>
      <c r="DW51">
        <f t="shared" si="90"/>
        <v>0</v>
      </c>
      <c r="DX51">
        <f t="shared" si="70"/>
        <v>0</v>
      </c>
      <c r="DY51">
        <f t="shared" si="87"/>
        <v>0</v>
      </c>
      <c r="DZ51">
        <f t="shared" si="101"/>
        <v>0</v>
      </c>
      <c r="EB51">
        <f t="shared" si="102"/>
        <v>35</v>
      </c>
      <c r="EC51">
        <f t="shared" si="103"/>
        <v>99</v>
      </c>
      <c r="ED51">
        <f t="shared" si="96"/>
        <v>0</v>
      </c>
      <c r="EE51">
        <f t="shared" si="96"/>
        <v>0</v>
      </c>
      <c r="EF51">
        <f t="shared" si="96"/>
        <v>0</v>
      </c>
      <c r="EG51">
        <f t="shared" si="96"/>
        <v>0</v>
      </c>
      <c r="EH51">
        <f t="shared" si="96"/>
        <v>0</v>
      </c>
      <c r="EI51">
        <f t="shared" si="96"/>
        <v>0</v>
      </c>
      <c r="EJ51">
        <f t="shared" si="96"/>
        <v>0</v>
      </c>
      <c r="EK51">
        <f t="shared" si="96"/>
        <v>0</v>
      </c>
      <c r="EL51">
        <f t="shared" si="96"/>
        <v>0</v>
      </c>
      <c r="EM51">
        <f t="shared" si="96"/>
        <v>0</v>
      </c>
      <c r="EN51">
        <f t="shared" si="96"/>
        <v>0</v>
      </c>
      <c r="EO51">
        <f t="shared" si="96"/>
        <v>0</v>
      </c>
      <c r="EP51">
        <f t="shared" si="96"/>
        <v>0</v>
      </c>
      <c r="EQ51">
        <f t="shared" si="96"/>
        <v>0</v>
      </c>
      <c r="ER51">
        <f t="shared" si="96"/>
        <v>0</v>
      </c>
      <c r="ES51">
        <f t="shared" si="96"/>
        <v>0</v>
      </c>
      <c r="ET51">
        <f t="shared" si="97"/>
        <v>0</v>
      </c>
      <c r="EU51">
        <f t="shared" si="97"/>
        <v>0</v>
      </c>
      <c r="EV51">
        <f t="shared" si="97"/>
        <v>0</v>
      </c>
      <c r="EW51">
        <f t="shared" si="97"/>
        <v>0</v>
      </c>
      <c r="EX51">
        <f t="shared" si="97"/>
        <v>0</v>
      </c>
      <c r="EY51">
        <f t="shared" si="97"/>
        <v>0</v>
      </c>
      <c r="EZ51">
        <f t="shared" si="97"/>
        <v>0</v>
      </c>
      <c r="FA51">
        <f t="shared" si="97"/>
        <v>0</v>
      </c>
      <c r="FB51">
        <f t="shared" si="92"/>
        <v>0</v>
      </c>
      <c r="FC51">
        <f t="shared" si="92"/>
        <v>0</v>
      </c>
      <c r="FD51">
        <f t="shared" si="92"/>
        <v>1</v>
      </c>
      <c r="FE51">
        <f t="shared" si="92"/>
        <v>1</v>
      </c>
      <c r="FF51">
        <f t="shared" si="92"/>
        <v>1</v>
      </c>
      <c r="FG51">
        <f t="shared" si="92"/>
        <v>1</v>
      </c>
      <c r="FH51">
        <f t="shared" si="92"/>
        <v>1</v>
      </c>
      <c r="FI51">
        <f t="shared" si="92"/>
        <v>1</v>
      </c>
      <c r="FJ51">
        <f t="shared" si="92"/>
        <v>1</v>
      </c>
      <c r="FK51">
        <f t="shared" si="92"/>
        <v>1</v>
      </c>
      <c r="FL51">
        <f t="shared" si="92"/>
        <v>0</v>
      </c>
      <c r="FM51">
        <f t="shared" si="92"/>
        <v>1</v>
      </c>
      <c r="FN51">
        <f t="shared" si="92"/>
        <v>1</v>
      </c>
      <c r="FO51">
        <f t="shared" si="92"/>
        <v>1</v>
      </c>
      <c r="FP51">
        <f t="shared" si="92"/>
        <v>1</v>
      </c>
      <c r="FQ51">
        <f t="shared" si="92"/>
        <v>1</v>
      </c>
      <c r="FR51">
        <f t="shared" si="92"/>
        <v>1</v>
      </c>
      <c r="FS51">
        <f t="shared" si="92"/>
        <v>1</v>
      </c>
      <c r="FT51">
        <f t="shared" si="92"/>
        <v>1</v>
      </c>
      <c r="FU51">
        <f t="shared" si="92"/>
        <v>1</v>
      </c>
      <c r="FV51">
        <f t="shared" si="92"/>
        <v>1</v>
      </c>
      <c r="FW51">
        <f t="shared" si="92"/>
        <v>1</v>
      </c>
      <c r="FX51">
        <f t="shared" si="92"/>
        <v>1</v>
      </c>
      <c r="FY51">
        <f t="shared" si="92"/>
        <v>1</v>
      </c>
      <c r="FZ51">
        <f t="shared" si="92"/>
        <v>1</v>
      </c>
      <c r="GA51">
        <f t="shared" si="73"/>
        <v>1</v>
      </c>
      <c r="GB51">
        <f t="shared" si="88"/>
        <v>23</v>
      </c>
      <c r="GC51">
        <f t="shared" si="104"/>
        <v>0</v>
      </c>
      <c r="GD51" t="str">
        <f t="shared" si="105"/>
        <v/>
      </c>
      <c r="GF51">
        <f t="shared" si="34"/>
        <v>35</v>
      </c>
      <c r="GG51" t="str">
        <f t="shared" si="35"/>
        <v/>
      </c>
      <c r="GH51">
        <f>IF(GG51&lt;&gt;"",IF(GG51&lt;&gt;"XXX",VLOOKUP(GG51,Punkte!$I$2:$J$10,2),9),9)</f>
        <v>9</v>
      </c>
      <c r="GI51">
        <f>IF(GG51&lt;&gt;"",IF(GG51&lt;&gt;"XXX",VLOOKUP(GG51,Punkte!$I$2:$K$10,3),9),9)</f>
        <v>9</v>
      </c>
      <c r="GJ51">
        <f t="shared" si="36"/>
        <v>909035</v>
      </c>
      <c r="GK51">
        <f t="shared" si="37"/>
        <v>909035</v>
      </c>
      <c r="GL51">
        <f t="shared" si="38"/>
        <v>35</v>
      </c>
      <c r="GM51">
        <f t="shared" si="39"/>
        <v>9</v>
      </c>
      <c r="GN51">
        <f t="shared" si="40"/>
        <v>9</v>
      </c>
      <c r="GO51">
        <f t="shared" si="41"/>
        <v>99</v>
      </c>
      <c r="GP51">
        <f t="shared" si="42"/>
        <v>99999</v>
      </c>
      <c r="GQ51">
        <f t="shared" si="43"/>
        <v>99999</v>
      </c>
      <c r="GR51">
        <f t="shared" si="44"/>
        <v>999</v>
      </c>
      <c r="GS51">
        <f t="shared" si="45"/>
        <v>99</v>
      </c>
      <c r="GT51">
        <f t="shared" si="46"/>
        <v>999</v>
      </c>
      <c r="GV51">
        <f>IF(GG51&lt;&gt;"",IF(GG51&lt;&gt;"XXX",VLOOKUP(GG51,Punkte!$I$2:$K$10,3),99),99)</f>
        <v>99</v>
      </c>
      <c r="GW51">
        <f t="shared" si="47"/>
        <v>99035</v>
      </c>
      <c r="GX51">
        <f t="shared" si="48"/>
        <v>99035</v>
      </c>
      <c r="GY51">
        <f t="shared" si="49"/>
        <v>35</v>
      </c>
      <c r="GZ51">
        <f t="shared" si="50"/>
        <v>99</v>
      </c>
      <c r="HA51">
        <f t="shared" si="51"/>
        <v>9</v>
      </c>
      <c r="HB51">
        <f t="shared" si="52"/>
        <v>99</v>
      </c>
      <c r="HC51">
        <f t="shared" si="53"/>
        <v>99999</v>
      </c>
      <c r="HD51">
        <f t="shared" si="54"/>
        <v>99999</v>
      </c>
      <c r="HE51">
        <f t="shared" si="55"/>
        <v>999</v>
      </c>
      <c r="HF51">
        <f t="shared" si="56"/>
        <v>99</v>
      </c>
      <c r="HG51">
        <f t="shared" si="57"/>
        <v>999</v>
      </c>
      <c r="HI51">
        <f t="shared" si="106"/>
        <v>99</v>
      </c>
      <c r="HJ51">
        <f t="shared" si="58"/>
        <v>99</v>
      </c>
      <c r="HK51">
        <f t="shared" si="93"/>
        <v>99</v>
      </c>
      <c r="HL51">
        <f t="shared" si="58"/>
        <v>99</v>
      </c>
      <c r="HM51">
        <f t="shared" si="93"/>
        <v>99</v>
      </c>
      <c r="HN51">
        <f t="shared" si="107"/>
        <v>99</v>
      </c>
      <c r="HO51">
        <f t="shared" si="93"/>
        <v>99</v>
      </c>
      <c r="HP51">
        <f t="shared" si="108"/>
        <v>99</v>
      </c>
      <c r="HQ51">
        <f t="shared" si="93"/>
        <v>99</v>
      </c>
      <c r="HR51">
        <f t="shared" si="109"/>
        <v>99</v>
      </c>
      <c r="HS51">
        <f t="shared" si="93"/>
        <v>99</v>
      </c>
      <c r="HT51">
        <f t="shared" si="110"/>
        <v>99</v>
      </c>
      <c r="HU51">
        <f t="shared" si="93"/>
        <v>99</v>
      </c>
      <c r="HV51">
        <f t="shared" si="111"/>
        <v>99</v>
      </c>
      <c r="HW51">
        <f t="shared" si="93"/>
        <v>99</v>
      </c>
      <c r="HX51">
        <f t="shared" si="112"/>
        <v>99</v>
      </c>
    </row>
    <row r="52" spans="1:232" x14ac:dyDescent="0.2">
      <c r="A52">
        <f t="shared" si="79"/>
        <v>36</v>
      </c>
      <c r="B52" s="203" t="str">
        <f t="shared" si="80"/>
        <v/>
      </c>
      <c r="C52" s="204" t="str">
        <f t="shared" si="81"/>
        <v/>
      </c>
      <c r="D52" s="205"/>
      <c r="E52" s="206"/>
      <c r="F52" s="207"/>
      <c r="G52" s="208"/>
      <c r="H52" s="209"/>
      <c r="I52" s="223" t="str">
        <f>IF(BU52=99,"",VLOOKUP(BS52,Punkte!$D$2:$G$31,BU52))</f>
        <v/>
      </c>
      <c r="J52" s="224" t="str">
        <f t="shared" si="26"/>
        <v/>
      </c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0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18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L52">
        <f t="shared" si="76"/>
        <v>36</v>
      </c>
      <c r="BN52" t="str">
        <f t="shared" si="77"/>
        <v/>
      </c>
      <c r="BO52" t="str">
        <f t="shared" si="78"/>
        <v/>
      </c>
      <c r="BP52" t="str">
        <f t="shared" si="82"/>
        <v/>
      </c>
      <c r="BQ52" t="str">
        <f t="shared" si="83"/>
        <v/>
      </c>
      <c r="BR52" s="216" t="str">
        <f t="shared" si="84"/>
        <v/>
      </c>
      <c r="BS52" s="28" t="str">
        <f>IF(ISNUMBER(BR52),YEAR(Wiegeliste!$D$4)-YEAR(BR52),"")</f>
        <v/>
      </c>
      <c r="BT52" s="28" t="str">
        <f t="shared" si="98"/>
        <v/>
      </c>
      <c r="BU52" s="28">
        <f t="shared" si="30"/>
        <v>99</v>
      </c>
      <c r="BV52">
        <f t="shared" si="85"/>
        <v>1</v>
      </c>
      <c r="BW52">
        <f t="shared" si="86"/>
        <v>0</v>
      </c>
      <c r="BY52">
        <f t="shared" si="99"/>
        <v>36</v>
      </c>
      <c r="BZ52" t="str">
        <f t="shared" si="100"/>
        <v/>
      </c>
      <c r="CA52">
        <f t="shared" si="94"/>
        <v>0</v>
      </c>
      <c r="CB52">
        <f t="shared" si="94"/>
        <v>0</v>
      </c>
      <c r="CC52">
        <f t="shared" si="94"/>
        <v>0</v>
      </c>
      <c r="CD52">
        <f t="shared" si="94"/>
        <v>0</v>
      </c>
      <c r="CE52">
        <f t="shared" si="94"/>
        <v>0</v>
      </c>
      <c r="CF52">
        <f t="shared" si="94"/>
        <v>0</v>
      </c>
      <c r="CG52">
        <f t="shared" si="94"/>
        <v>0</v>
      </c>
      <c r="CH52">
        <f t="shared" si="94"/>
        <v>0</v>
      </c>
      <c r="CI52">
        <f t="shared" si="94"/>
        <v>0</v>
      </c>
      <c r="CJ52">
        <f t="shared" si="94"/>
        <v>0</v>
      </c>
      <c r="CK52">
        <f t="shared" si="94"/>
        <v>0</v>
      </c>
      <c r="CL52">
        <f t="shared" si="94"/>
        <v>0</v>
      </c>
      <c r="CM52">
        <f t="shared" si="94"/>
        <v>0</v>
      </c>
      <c r="CN52">
        <f t="shared" si="94"/>
        <v>0</v>
      </c>
      <c r="CO52">
        <f t="shared" si="94"/>
        <v>0</v>
      </c>
      <c r="CP52">
        <f t="shared" si="94"/>
        <v>0</v>
      </c>
      <c r="CQ52">
        <f t="shared" si="95"/>
        <v>0</v>
      </c>
      <c r="CR52">
        <f t="shared" si="95"/>
        <v>0</v>
      </c>
      <c r="CS52">
        <f t="shared" si="95"/>
        <v>0</v>
      </c>
      <c r="CT52">
        <f t="shared" si="95"/>
        <v>0</v>
      </c>
      <c r="CU52">
        <f t="shared" si="95"/>
        <v>0</v>
      </c>
      <c r="CV52">
        <f t="shared" si="95"/>
        <v>0</v>
      </c>
      <c r="CW52">
        <f t="shared" si="95"/>
        <v>0</v>
      </c>
      <c r="CX52">
        <f t="shared" si="95"/>
        <v>0</v>
      </c>
      <c r="CY52">
        <f t="shared" si="90"/>
        <v>0</v>
      </c>
      <c r="CZ52">
        <f t="shared" si="90"/>
        <v>0</v>
      </c>
      <c r="DA52">
        <f t="shared" si="90"/>
        <v>0</v>
      </c>
      <c r="DB52">
        <f t="shared" si="90"/>
        <v>0</v>
      </c>
      <c r="DC52">
        <f t="shared" si="90"/>
        <v>0</v>
      </c>
      <c r="DD52">
        <f t="shared" si="90"/>
        <v>0</v>
      </c>
      <c r="DE52">
        <f t="shared" si="90"/>
        <v>0</v>
      </c>
      <c r="DF52">
        <f t="shared" si="90"/>
        <v>0</v>
      </c>
      <c r="DG52">
        <f t="shared" si="90"/>
        <v>0</v>
      </c>
      <c r="DH52">
        <f t="shared" si="90"/>
        <v>0</v>
      </c>
      <c r="DI52">
        <f t="shared" ref="CY52:DW66" si="113">IF($BY52=DI$15,0,IF($BZ52="",0,IF($BZ52=DI$16,1,0)))</f>
        <v>0</v>
      </c>
      <c r="DJ52">
        <f t="shared" si="113"/>
        <v>0</v>
      </c>
      <c r="DK52">
        <f t="shared" si="113"/>
        <v>0</v>
      </c>
      <c r="DL52">
        <f t="shared" si="113"/>
        <v>0</v>
      </c>
      <c r="DM52">
        <f t="shared" si="113"/>
        <v>0</v>
      </c>
      <c r="DN52">
        <f t="shared" si="113"/>
        <v>0</v>
      </c>
      <c r="DO52">
        <f t="shared" si="113"/>
        <v>0</v>
      </c>
      <c r="DP52">
        <f t="shared" si="113"/>
        <v>0</v>
      </c>
      <c r="DQ52">
        <f t="shared" si="113"/>
        <v>0</v>
      </c>
      <c r="DR52">
        <f t="shared" si="113"/>
        <v>0</v>
      </c>
      <c r="DS52">
        <f t="shared" si="113"/>
        <v>0</v>
      </c>
      <c r="DT52">
        <f t="shared" si="113"/>
        <v>0</v>
      </c>
      <c r="DU52">
        <f t="shared" si="113"/>
        <v>0</v>
      </c>
      <c r="DV52">
        <f t="shared" si="113"/>
        <v>0</v>
      </c>
      <c r="DW52">
        <f t="shared" si="113"/>
        <v>0</v>
      </c>
      <c r="DX52">
        <f t="shared" si="70"/>
        <v>0</v>
      </c>
      <c r="DY52">
        <f t="shared" si="87"/>
        <v>0</v>
      </c>
      <c r="DZ52">
        <f t="shared" si="101"/>
        <v>0</v>
      </c>
      <c r="EB52">
        <f t="shared" si="102"/>
        <v>36</v>
      </c>
      <c r="EC52">
        <f t="shared" si="103"/>
        <v>99</v>
      </c>
      <c r="ED52">
        <f t="shared" si="96"/>
        <v>0</v>
      </c>
      <c r="EE52">
        <f t="shared" si="96"/>
        <v>0</v>
      </c>
      <c r="EF52">
        <f t="shared" si="96"/>
        <v>0</v>
      </c>
      <c r="EG52">
        <f t="shared" si="96"/>
        <v>0</v>
      </c>
      <c r="EH52">
        <f t="shared" si="96"/>
        <v>0</v>
      </c>
      <c r="EI52">
        <f t="shared" si="96"/>
        <v>0</v>
      </c>
      <c r="EJ52">
        <f t="shared" si="96"/>
        <v>0</v>
      </c>
      <c r="EK52">
        <f t="shared" si="96"/>
        <v>0</v>
      </c>
      <c r="EL52">
        <f t="shared" si="96"/>
        <v>0</v>
      </c>
      <c r="EM52">
        <f t="shared" si="96"/>
        <v>0</v>
      </c>
      <c r="EN52">
        <f t="shared" si="96"/>
        <v>0</v>
      </c>
      <c r="EO52">
        <f t="shared" si="96"/>
        <v>0</v>
      </c>
      <c r="EP52">
        <f t="shared" si="96"/>
        <v>0</v>
      </c>
      <c r="EQ52">
        <f t="shared" si="96"/>
        <v>0</v>
      </c>
      <c r="ER52">
        <f t="shared" si="96"/>
        <v>0</v>
      </c>
      <c r="ES52">
        <f t="shared" si="96"/>
        <v>0</v>
      </c>
      <c r="ET52">
        <f t="shared" si="97"/>
        <v>0</v>
      </c>
      <c r="EU52">
        <f t="shared" si="97"/>
        <v>0</v>
      </c>
      <c r="EV52">
        <f t="shared" si="97"/>
        <v>0</v>
      </c>
      <c r="EW52">
        <f t="shared" si="97"/>
        <v>0</v>
      </c>
      <c r="EX52">
        <f t="shared" si="97"/>
        <v>0</v>
      </c>
      <c r="EY52">
        <f t="shared" si="97"/>
        <v>0</v>
      </c>
      <c r="EZ52">
        <f t="shared" si="97"/>
        <v>0</v>
      </c>
      <c r="FA52">
        <f t="shared" si="97"/>
        <v>0</v>
      </c>
      <c r="FB52">
        <f t="shared" si="92"/>
        <v>0</v>
      </c>
      <c r="FC52">
        <f t="shared" si="92"/>
        <v>0</v>
      </c>
      <c r="FD52">
        <f t="shared" si="92"/>
        <v>1</v>
      </c>
      <c r="FE52">
        <f t="shared" si="92"/>
        <v>1</v>
      </c>
      <c r="FF52">
        <f t="shared" si="92"/>
        <v>1</v>
      </c>
      <c r="FG52">
        <f t="shared" si="92"/>
        <v>1</v>
      </c>
      <c r="FH52">
        <f t="shared" si="92"/>
        <v>1</v>
      </c>
      <c r="FI52">
        <f t="shared" si="92"/>
        <v>1</v>
      </c>
      <c r="FJ52">
        <f t="shared" si="92"/>
        <v>1</v>
      </c>
      <c r="FK52">
        <f t="shared" si="92"/>
        <v>1</v>
      </c>
      <c r="FL52">
        <f t="shared" ref="FB52:FZ66" si="114">IF($EB52=FL$15,0,IF($EC52="",0,IF($EC52=FL$16,1,0)))</f>
        <v>1</v>
      </c>
      <c r="FM52">
        <f t="shared" si="114"/>
        <v>0</v>
      </c>
      <c r="FN52">
        <f t="shared" si="114"/>
        <v>1</v>
      </c>
      <c r="FO52">
        <f t="shared" si="114"/>
        <v>1</v>
      </c>
      <c r="FP52">
        <f t="shared" si="114"/>
        <v>1</v>
      </c>
      <c r="FQ52">
        <f t="shared" si="114"/>
        <v>1</v>
      </c>
      <c r="FR52">
        <f t="shared" si="114"/>
        <v>1</v>
      </c>
      <c r="FS52">
        <f t="shared" si="114"/>
        <v>1</v>
      </c>
      <c r="FT52">
        <f t="shared" si="114"/>
        <v>1</v>
      </c>
      <c r="FU52">
        <f t="shared" si="114"/>
        <v>1</v>
      </c>
      <c r="FV52">
        <f t="shared" si="114"/>
        <v>1</v>
      </c>
      <c r="FW52">
        <f t="shared" si="114"/>
        <v>1</v>
      </c>
      <c r="FX52">
        <f t="shared" si="114"/>
        <v>1</v>
      </c>
      <c r="FY52">
        <f t="shared" si="114"/>
        <v>1</v>
      </c>
      <c r="FZ52">
        <f t="shared" si="114"/>
        <v>1</v>
      </c>
      <c r="GA52">
        <f t="shared" si="73"/>
        <v>1</v>
      </c>
      <c r="GB52">
        <f t="shared" si="88"/>
        <v>23</v>
      </c>
      <c r="GC52">
        <f t="shared" si="104"/>
        <v>0</v>
      </c>
      <c r="GD52" t="str">
        <f t="shared" si="105"/>
        <v/>
      </c>
      <c r="GF52">
        <f t="shared" si="34"/>
        <v>36</v>
      </c>
      <c r="GG52" t="str">
        <f t="shared" si="35"/>
        <v/>
      </c>
      <c r="GH52">
        <f>IF(GG52&lt;&gt;"",IF(GG52&lt;&gt;"XXX",VLOOKUP(GG52,Punkte!$I$2:$J$10,2),9),9)</f>
        <v>9</v>
      </c>
      <c r="GI52">
        <f>IF(GG52&lt;&gt;"",IF(GG52&lt;&gt;"XXX",VLOOKUP(GG52,Punkte!$I$2:$K$10,3),9),9)</f>
        <v>9</v>
      </c>
      <c r="GJ52">
        <f t="shared" si="36"/>
        <v>909036</v>
      </c>
      <c r="GK52">
        <f t="shared" si="37"/>
        <v>909036</v>
      </c>
      <c r="GL52">
        <f t="shared" si="38"/>
        <v>36</v>
      </c>
      <c r="GM52">
        <f t="shared" si="39"/>
        <v>9</v>
      </c>
      <c r="GN52">
        <f t="shared" si="40"/>
        <v>10</v>
      </c>
      <c r="GO52">
        <f t="shared" si="41"/>
        <v>99</v>
      </c>
      <c r="GP52">
        <f t="shared" si="42"/>
        <v>99999</v>
      </c>
      <c r="GQ52">
        <f t="shared" si="43"/>
        <v>99999</v>
      </c>
      <c r="GR52">
        <f t="shared" si="44"/>
        <v>999</v>
      </c>
      <c r="GS52">
        <f t="shared" si="45"/>
        <v>99</v>
      </c>
      <c r="GT52">
        <f t="shared" si="46"/>
        <v>999</v>
      </c>
      <c r="GV52">
        <f>IF(GG52&lt;&gt;"",IF(GG52&lt;&gt;"XXX",VLOOKUP(GG52,Punkte!$I$2:$K$10,3),99),99)</f>
        <v>99</v>
      </c>
      <c r="GW52">
        <f t="shared" si="47"/>
        <v>99036</v>
      </c>
      <c r="GX52">
        <f t="shared" si="48"/>
        <v>99036</v>
      </c>
      <c r="GY52">
        <f t="shared" si="49"/>
        <v>36</v>
      </c>
      <c r="GZ52">
        <f t="shared" si="50"/>
        <v>99</v>
      </c>
      <c r="HA52">
        <f t="shared" si="51"/>
        <v>10</v>
      </c>
      <c r="HB52">
        <f t="shared" si="52"/>
        <v>99</v>
      </c>
      <c r="HC52">
        <f t="shared" si="53"/>
        <v>99999</v>
      </c>
      <c r="HD52">
        <f t="shared" si="54"/>
        <v>99999</v>
      </c>
      <c r="HE52">
        <f t="shared" si="55"/>
        <v>999</v>
      </c>
      <c r="HF52">
        <f t="shared" si="56"/>
        <v>99</v>
      </c>
      <c r="HG52">
        <f t="shared" si="57"/>
        <v>999</v>
      </c>
      <c r="HI52">
        <f t="shared" si="106"/>
        <v>99</v>
      </c>
      <c r="HJ52">
        <f t="shared" si="58"/>
        <v>99</v>
      </c>
      <c r="HK52">
        <f t="shared" si="93"/>
        <v>99</v>
      </c>
      <c r="HL52">
        <f t="shared" si="58"/>
        <v>99</v>
      </c>
      <c r="HM52">
        <f t="shared" si="93"/>
        <v>99</v>
      </c>
      <c r="HN52">
        <f t="shared" si="107"/>
        <v>99</v>
      </c>
      <c r="HO52">
        <f t="shared" si="93"/>
        <v>99</v>
      </c>
      <c r="HP52">
        <f t="shared" si="108"/>
        <v>99</v>
      </c>
      <c r="HQ52">
        <f t="shared" si="93"/>
        <v>99</v>
      </c>
      <c r="HR52">
        <f t="shared" si="109"/>
        <v>99</v>
      </c>
      <c r="HS52">
        <f t="shared" si="93"/>
        <v>99</v>
      </c>
      <c r="HT52">
        <f t="shared" si="110"/>
        <v>99</v>
      </c>
      <c r="HU52">
        <f t="shared" si="93"/>
        <v>99</v>
      </c>
      <c r="HV52">
        <f t="shared" si="111"/>
        <v>99</v>
      </c>
      <c r="HW52">
        <f t="shared" si="93"/>
        <v>99</v>
      </c>
      <c r="HX52">
        <f t="shared" si="112"/>
        <v>99</v>
      </c>
    </row>
    <row r="53" spans="1:232" x14ac:dyDescent="0.2">
      <c r="A53">
        <f t="shared" si="79"/>
        <v>37</v>
      </c>
      <c r="B53" s="203" t="str">
        <f t="shared" si="80"/>
        <v/>
      </c>
      <c r="C53" s="204" t="str">
        <f t="shared" si="81"/>
        <v/>
      </c>
      <c r="D53" s="205"/>
      <c r="E53" s="206"/>
      <c r="F53" s="207"/>
      <c r="G53" s="208"/>
      <c r="H53" s="209"/>
      <c r="I53" s="223" t="str">
        <f>IF(BU53=99,"",VLOOKUP(BS53,Punkte!$D$2:$G$31,BU53))</f>
        <v/>
      </c>
      <c r="J53" s="224" t="str">
        <f t="shared" si="26"/>
        <v/>
      </c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0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18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L53">
        <f t="shared" si="76"/>
        <v>37</v>
      </c>
      <c r="BN53" t="str">
        <f t="shared" si="77"/>
        <v/>
      </c>
      <c r="BO53" t="str">
        <f t="shared" si="78"/>
        <v/>
      </c>
      <c r="BP53" t="str">
        <f t="shared" si="82"/>
        <v/>
      </c>
      <c r="BQ53" t="str">
        <f t="shared" si="83"/>
        <v/>
      </c>
      <c r="BR53" s="216" t="str">
        <f t="shared" si="84"/>
        <v/>
      </c>
      <c r="BS53" s="28" t="str">
        <f>IF(ISNUMBER(BR53),YEAR(Wiegeliste!$D$4)-YEAR(BR53),"")</f>
        <v/>
      </c>
      <c r="BT53" s="28" t="str">
        <f t="shared" si="98"/>
        <v/>
      </c>
      <c r="BU53" s="28">
        <f t="shared" si="30"/>
        <v>99</v>
      </c>
      <c r="BV53">
        <f t="shared" si="85"/>
        <v>1</v>
      </c>
      <c r="BW53">
        <f t="shared" si="86"/>
        <v>0</v>
      </c>
      <c r="BY53">
        <f t="shared" si="99"/>
        <v>37</v>
      </c>
      <c r="BZ53" t="str">
        <f t="shared" si="100"/>
        <v/>
      </c>
      <c r="CA53">
        <f t="shared" si="94"/>
        <v>0</v>
      </c>
      <c r="CB53">
        <f t="shared" si="94"/>
        <v>0</v>
      </c>
      <c r="CC53">
        <f t="shared" si="94"/>
        <v>0</v>
      </c>
      <c r="CD53">
        <f t="shared" si="94"/>
        <v>0</v>
      </c>
      <c r="CE53">
        <f t="shared" si="94"/>
        <v>0</v>
      </c>
      <c r="CF53">
        <f t="shared" si="94"/>
        <v>0</v>
      </c>
      <c r="CG53">
        <f t="shared" si="94"/>
        <v>0</v>
      </c>
      <c r="CH53">
        <f t="shared" si="94"/>
        <v>0</v>
      </c>
      <c r="CI53">
        <f t="shared" si="94"/>
        <v>0</v>
      </c>
      <c r="CJ53">
        <f t="shared" si="94"/>
        <v>0</v>
      </c>
      <c r="CK53">
        <f t="shared" si="94"/>
        <v>0</v>
      </c>
      <c r="CL53">
        <f t="shared" si="94"/>
        <v>0</v>
      </c>
      <c r="CM53">
        <f t="shared" si="94"/>
        <v>0</v>
      </c>
      <c r="CN53">
        <f t="shared" si="94"/>
        <v>0</v>
      </c>
      <c r="CO53">
        <f t="shared" si="94"/>
        <v>0</v>
      </c>
      <c r="CP53">
        <f t="shared" si="94"/>
        <v>0</v>
      </c>
      <c r="CQ53">
        <f t="shared" si="95"/>
        <v>0</v>
      </c>
      <c r="CR53">
        <f t="shared" si="95"/>
        <v>0</v>
      </c>
      <c r="CS53">
        <f t="shared" si="95"/>
        <v>0</v>
      </c>
      <c r="CT53">
        <f t="shared" si="95"/>
        <v>0</v>
      </c>
      <c r="CU53">
        <f t="shared" si="95"/>
        <v>0</v>
      </c>
      <c r="CV53">
        <f t="shared" si="95"/>
        <v>0</v>
      </c>
      <c r="CW53">
        <f t="shared" si="95"/>
        <v>0</v>
      </c>
      <c r="CX53">
        <f t="shared" si="95"/>
        <v>0</v>
      </c>
      <c r="CY53">
        <f t="shared" si="113"/>
        <v>0</v>
      </c>
      <c r="CZ53">
        <f t="shared" si="113"/>
        <v>0</v>
      </c>
      <c r="DA53">
        <f t="shared" si="113"/>
        <v>0</v>
      </c>
      <c r="DB53">
        <f t="shared" si="113"/>
        <v>0</v>
      </c>
      <c r="DC53">
        <f t="shared" si="113"/>
        <v>0</v>
      </c>
      <c r="DD53">
        <f t="shared" si="113"/>
        <v>0</v>
      </c>
      <c r="DE53">
        <f t="shared" si="113"/>
        <v>0</v>
      </c>
      <c r="DF53">
        <f t="shared" si="113"/>
        <v>0</v>
      </c>
      <c r="DG53">
        <f t="shared" si="113"/>
        <v>0</v>
      </c>
      <c r="DH53">
        <f t="shared" si="113"/>
        <v>0</v>
      </c>
      <c r="DI53">
        <f t="shared" si="113"/>
        <v>0</v>
      </c>
      <c r="DJ53">
        <f t="shared" si="113"/>
        <v>0</v>
      </c>
      <c r="DK53">
        <f t="shared" si="113"/>
        <v>0</v>
      </c>
      <c r="DL53">
        <f t="shared" si="113"/>
        <v>0</v>
      </c>
      <c r="DM53">
        <f t="shared" si="113"/>
        <v>0</v>
      </c>
      <c r="DN53">
        <f t="shared" si="113"/>
        <v>0</v>
      </c>
      <c r="DO53">
        <f t="shared" si="113"/>
        <v>0</v>
      </c>
      <c r="DP53">
        <f t="shared" si="113"/>
        <v>0</v>
      </c>
      <c r="DQ53">
        <f t="shared" si="113"/>
        <v>0</v>
      </c>
      <c r="DR53">
        <f t="shared" si="113"/>
        <v>0</v>
      </c>
      <c r="DS53">
        <f t="shared" si="113"/>
        <v>0</v>
      </c>
      <c r="DT53">
        <f t="shared" si="113"/>
        <v>0</v>
      </c>
      <c r="DU53">
        <f t="shared" si="113"/>
        <v>0</v>
      </c>
      <c r="DV53">
        <f t="shared" si="113"/>
        <v>0</v>
      </c>
      <c r="DW53">
        <f t="shared" si="113"/>
        <v>0</v>
      </c>
      <c r="DX53">
        <f t="shared" si="70"/>
        <v>0</v>
      </c>
      <c r="DY53">
        <f t="shared" si="87"/>
        <v>0</v>
      </c>
      <c r="DZ53">
        <f t="shared" si="101"/>
        <v>0</v>
      </c>
      <c r="EB53">
        <f t="shared" si="102"/>
        <v>37</v>
      </c>
      <c r="EC53">
        <f t="shared" si="103"/>
        <v>99</v>
      </c>
      <c r="ED53">
        <f t="shared" si="96"/>
        <v>0</v>
      </c>
      <c r="EE53">
        <f t="shared" si="96"/>
        <v>0</v>
      </c>
      <c r="EF53">
        <f t="shared" si="96"/>
        <v>0</v>
      </c>
      <c r="EG53">
        <f t="shared" si="96"/>
        <v>0</v>
      </c>
      <c r="EH53">
        <f t="shared" si="96"/>
        <v>0</v>
      </c>
      <c r="EI53">
        <f t="shared" si="96"/>
        <v>0</v>
      </c>
      <c r="EJ53">
        <f t="shared" si="96"/>
        <v>0</v>
      </c>
      <c r="EK53">
        <f t="shared" si="96"/>
        <v>0</v>
      </c>
      <c r="EL53">
        <f t="shared" si="96"/>
        <v>0</v>
      </c>
      <c r="EM53">
        <f t="shared" si="96"/>
        <v>0</v>
      </c>
      <c r="EN53">
        <f t="shared" si="96"/>
        <v>0</v>
      </c>
      <c r="EO53">
        <f t="shared" si="96"/>
        <v>0</v>
      </c>
      <c r="EP53">
        <f t="shared" si="96"/>
        <v>0</v>
      </c>
      <c r="EQ53">
        <f t="shared" si="96"/>
        <v>0</v>
      </c>
      <c r="ER53">
        <f t="shared" si="96"/>
        <v>0</v>
      </c>
      <c r="ES53">
        <f t="shared" si="96"/>
        <v>0</v>
      </c>
      <c r="ET53">
        <f t="shared" si="97"/>
        <v>0</v>
      </c>
      <c r="EU53">
        <f t="shared" si="97"/>
        <v>0</v>
      </c>
      <c r="EV53">
        <f t="shared" si="97"/>
        <v>0</v>
      </c>
      <c r="EW53">
        <f t="shared" si="97"/>
        <v>0</v>
      </c>
      <c r="EX53">
        <f t="shared" si="97"/>
        <v>0</v>
      </c>
      <c r="EY53">
        <f t="shared" si="97"/>
        <v>0</v>
      </c>
      <c r="EZ53">
        <f t="shared" si="97"/>
        <v>0</v>
      </c>
      <c r="FA53">
        <f t="shared" si="97"/>
        <v>0</v>
      </c>
      <c r="FB53">
        <f t="shared" si="114"/>
        <v>0</v>
      </c>
      <c r="FC53">
        <f t="shared" si="114"/>
        <v>0</v>
      </c>
      <c r="FD53">
        <f t="shared" si="114"/>
        <v>1</v>
      </c>
      <c r="FE53">
        <f t="shared" si="114"/>
        <v>1</v>
      </c>
      <c r="FF53">
        <f t="shared" si="114"/>
        <v>1</v>
      </c>
      <c r="FG53">
        <f t="shared" si="114"/>
        <v>1</v>
      </c>
      <c r="FH53">
        <f t="shared" si="114"/>
        <v>1</v>
      </c>
      <c r="FI53">
        <f t="shared" si="114"/>
        <v>1</v>
      </c>
      <c r="FJ53">
        <f t="shared" si="114"/>
        <v>1</v>
      </c>
      <c r="FK53">
        <f t="shared" si="114"/>
        <v>1</v>
      </c>
      <c r="FL53">
        <f t="shared" si="114"/>
        <v>1</v>
      </c>
      <c r="FM53">
        <f t="shared" si="114"/>
        <v>1</v>
      </c>
      <c r="FN53">
        <f t="shared" si="114"/>
        <v>0</v>
      </c>
      <c r="FO53">
        <f t="shared" si="114"/>
        <v>1</v>
      </c>
      <c r="FP53">
        <f t="shared" si="114"/>
        <v>1</v>
      </c>
      <c r="FQ53">
        <f t="shared" si="114"/>
        <v>1</v>
      </c>
      <c r="FR53">
        <f t="shared" si="114"/>
        <v>1</v>
      </c>
      <c r="FS53">
        <f t="shared" si="114"/>
        <v>1</v>
      </c>
      <c r="FT53">
        <f t="shared" si="114"/>
        <v>1</v>
      </c>
      <c r="FU53">
        <f t="shared" si="114"/>
        <v>1</v>
      </c>
      <c r="FV53">
        <f t="shared" si="114"/>
        <v>1</v>
      </c>
      <c r="FW53">
        <f t="shared" si="114"/>
        <v>1</v>
      </c>
      <c r="FX53">
        <f t="shared" si="114"/>
        <v>1</v>
      </c>
      <c r="FY53">
        <f t="shared" si="114"/>
        <v>1</v>
      </c>
      <c r="FZ53">
        <f t="shared" si="114"/>
        <v>1</v>
      </c>
      <c r="GA53">
        <f t="shared" si="73"/>
        <v>1</v>
      </c>
      <c r="GB53">
        <f t="shared" si="88"/>
        <v>23</v>
      </c>
      <c r="GC53">
        <f t="shared" si="104"/>
        <v>0</v>
      </c>
      <c r="GD53" t="str">
        <f t="shared" si="105"/>
        <v/>
      </c>
      <c r="GF53">
        <f t="shared" si="34"/>
        <v>37</v>
      </c>
      <c r="GG53" t="str">
        <f t="shared" si="35"/>
        <v/>
      </c>
      <c r="GH53">
        <f>IF(GG53&lt;&gt;"",IF(GG53&lt;&gt;"XXX",VLOOKUP(GG53,Punkte!$I$2:$J$10,2),9),9)</f>
        <v>9</v>
      </c>
      <c r="GI53">
        <f>IF(GG53&lt;&gt;"",IF(GG53&lt;&gt;"XXX",VLOOKUP(GG53,Punkte!$I$2:$K$10,3),9),9)</f>
        <v>9</v>
      </c>
      <c r="GJ53">
        <f t="shared" si="36"/>
        <v>909037</v>
      </c>
      <c r="GK53">
        <f t="shared" si="37"/>
        <v>909037</v>
      </c>
      <c r="GL53">
        <f t="shared" si="38"/>
        <v>37</v>
      </c>
      <c r="GM53">
        <f t="shared" si="39"/>
        <v>9</v>
      </c>
      <c r="GN53">
        <f t="shared" si="40"/>
        <v>11</v>
      </c>
      <c r="GO53">
        <f t="shared" si="41"/>
        <v>99</v>
      </c>
      <c r="GP53">
        <f t="shared" si="42"/>
        <v>99999</v>
      </c>
      <c r="GQ53">
        <f t="shared" si="43"/>
        <v>99999</v>
      </c>
      <c r="GR53">
        <f t="shared" si="44"/>
        <v>999</v>
      </c>
      <c r="GS53">
        <f t="shared" si="45"/>
        <v>99</v>
      </c>
      <c r="GT53">
        <f t="shared" si="46"/>
        <v>999</v>
      </c>
      <c r="GV53">
        <f>IF(GG53&lt;&gt;"",IF(GG53&lt;&gt;"XXX",VLOOKUP(GG53,Punkte!$I$2:$K$10,3),99),99)</f>
        <v>99</v>
      </c>
      <c r="GW53">
        <f t="shared" si="47"/>
        <v>99037</v>
      </c>
      <c r="GX53">
        <f t="shared" si="48"/>
        <v>99037</v>
      </c>
      <c r="GY53">
        <f t="shared" si="49"/>
        <v>37</v>
      </c>
      <c r="GZ53">
        <f t="shared" si="50"/>
        <v>99</v>
      </c>
      <c r="HA53">
        <f t="shared" si="51"/>
        <v>11</v>
      </c>
      <c r="HB53">
        <f t="shared" si="52"/>
        <v>99</v>
      </c>
      <c r="HC53">
        <f t="shared" si="53"/>
        <v>99999</v>
      </c>
      <c r="HD53">
        <f t="shared" si="54"/>
        <v>99999</v>
      </c>
      <c r="HE53">
        <f t="shared" si="55"/>
        <v>999</v>
      </c>
      <c r="HF53">
        <f t="shared" si="56"/>
        <v>99</v>
      </c>
      <c r="HG53">
        <f t="shared" si="57"/>
        <v>999</v>
      </c>
      <c r="HI53">
        <f t="shared" si="106"/>
        <v>99</v>
      </c>
      <c r="HJ53">
        <f t="shared" si="58"/>
        <v>99</v>
      </c>
      <c r="HK53">
        <f t="shared" si="93"/>
        <v>99</v>
      </c>
      <c r="HL53">
        <f t="shared" si="58"/>
        <v>99</v>
      </c>
      <c r="HM53">
        <f t="shared" si="93"/>
        <v>99</v>
      </c>
      <c r="HN53">
        <f t="shared" si="107"/>
        <v>99</v>
      </c>
      <c r="HO53">
        <f t="shared" si="93"/>
        <v>99</v>
      </c>
      <c r="HP53">
        <f t="shared" si="108"/>
        <v>99</v>
      </c>
      <c r="HQ53">
        <f t="shared" si="93"/>
        <v>99</v>
      </c>
      <c r="HR53">
        <f t="shared" si="109"/>
        <v>99</v>
      </c>
      <c r="HS53">
        <f t="shared" si="93"/>
        <v>99</v>
      </c>
      <c r="HT53">
        <f t="shared" si="110"/>
        <v>99</v>
      </c>
      <c r="HU53">
        <f t="shared" si="93"/>
        <v>99</v>
      </c>
      <c r="HV53">
        <f t="shared" si="111"/>
        <v>99</v>
      </c>
      <c r="HW53">
        <f t="shared" si="93"/>
        <v>99</v>
      </c>
      <c r="HX53">
        <f t="shared" si="112"/>
        <v>99</v>
      </c>
    </row>
    <row r="54" spans="1:232" x14ac:dyDescent="0.2">
      <c r="A54">
        <f t="shared" si="79"/>
        <v>38</v>
      </c>
      <c r="B54" s="203" t="str">
        <f t="shared" si="80"/>
        <v/>
      </c>
      <c r="C54" s="204" t="str">
        <f t="shared" si="81"/>
        <v/>
      </c>
      <c r="D54" s="205"/>
      <c r="E54" s="206"/>
      <c r="F54" s="207"/>
      <c r="G54" s="208"/>
      <c r="H54" s="209"/>
      <c r="I54" s="223" t="str">
        <f>IF(BU54=99,"",VLOOKUP(BS54,Punkte!$D$2:$G$31,BU54))</f>
        <v/>
      </c>
      <c r="J54" s="224" t="str">
        <f t="shared" si="26"/>
        <v/>
      </c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0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18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L54">
        <f t="shared" si="76"/>
        <v>38</v>
      </c>
      <c r="BN54" t="str">
        <f t="shared" si="77"/>
        <v/>
      </c>
      <c r="BO54" t="str">
        <f t="shared" si="78"/>
        <v/>
      </c>
      <c r="BP54" t="str">
        <f t="shared" si="82"/>
        <v/>
      </c>
      <c r="BQ54" t="str">
        <f t="shared" si="83"/>
        <v/>
      </c>
      <c r="BR54" s="216" t="str">
        <f t="shared" si="84"/>
        <v/>
      </c>
      <c r="BS54" s="28" t="str">
        <f>IF(ISNUMBER(BR54),YEAR(Wiegeliste!$D$4)-YEAR(BR54),"")</f>
        <v/>
      </c>
      <c r="BT54" s="28" t="str">
        <f t="shared" si="98"/>
        <v/>
      </c>
      <c r="BU54" s="28">
        <f t="shared" si="30"/>
        <v>99</v>
      </c>
      <c r="BV54">
        <f t="shared" si="85"/>
        <v>1</v>
      </c>
      <c r="BW54">
        <f t="shared" si="86"/>
        <v>0</v>
      </c>
      <c r="BY54">
        <f t="shared" si="99"/>
        <v>38</v>
      </c>
      <c r="BZ54" t="str">
        <f t="shared" si="100"/>
        <v/>
      </c>
      <c r="CA54">
        <f t="shared" si="94"/>
        <v>0</v>
      </c>
      <c r="CB54">
        <f t="shared" si="94"/>
        <v>0</v>
      </c>
      <c r="CC54">
        <f t="shared" si="94"/>
        <v>0</v>
      </c>
      <c r="CD54">
        <f t="shared" si="94"/>
        <v>0</v>
      </c>
      <c r="CE54">
        <f t="shared" si="94"/>
        <v>0</v>
      </c>
      <c r="CF54">
        <f t="shared" si="94"/>
        <v>0</v>
      </c>
      <c r="CG54">
        <f t="shared" si="94"/>
        <v>0</v>
      </c>
      <c r="CH54">
        <f t="shared" si="94"/>
        <v>0</v>
      </c>
      <c r="CI54">
        <f t="shared" si="94"/>
        <v>0</v>
      </c>
      <c r="CJ54">
        <f t="shared" si="94"/>
        <v>0</v>
      </c>
      <c r="CK54">
        <f t="shared" si="94"/>
        <v>0</v>
      </c>
      <c r="CL54">
        <f t="shared" si="94"/>
        <v>0</v>
      </c>
      <c r="CM54">
        <f t="shared" si="94"/>
        <v>0</v>
      </c>
      <c r="CN54">
        <f t="shared" si="94"/>
        <v>0</v>
      </c>
      <c r="CO54">
        <f t="shared" si="94"/>
        <v>0</v>
      </c>
      <c r="CP54">
        <f t="shared" si="94"/>
        <v>0</v>
      </c>
      <c r="CQ54">
        <f t="shared" si="95"/>
        <v>0</v>
      </c>
      <c r="CR54">
        <f t="shared" si="95"/>
        <v>0</v>
      </c>
      <c r="CS54">
        <f t="shared" si="95"/>
        <v>0</v>
      </c>
      <c r="CT54">
        <f t="shared" si="95"/>
        <v>0</v>
      </c>
      <c r="CU54">
        <f t="shared" si="95"/>
        <v>0</v>
      </c>
      <c r="CV54">
        <f t="shared" si="95"/>
        <v>0</v>
      </c>
      <c r="CW54">
        <f t="shared" si="95"/>
        <v>0</v>
      </c>
      <c r="CX54">
        <f t="shared" si="95"/>
        <v>0</v>
      </c>
      <c r="CY54">
        <f t="shared" si="113"/>
        <v>0</v>
      </c>
      <c r="CZ54">
        <f t="shared" si="113"/>
        <v>0</v>
      </c>
      <c r="DA54">
        <f t="shared" si="113"/>
        <v>0</v>
      </c>
      <c r="DB54">
        <f t="shared" si="113"/>
        <v>0</v>
      </c>
      <c r="DC54">
        <f t="shared" si="113"/>
        <v>0</v>
      </c>
      <c r="DD54">
        <f t="shared" si="113"/>
        <v>0</v>
      </c>
      <c r="DE54">
        <f t="shared" si="113"/>
        <v>0</v>
      </c>
      <c r="DF54">
        <f t="shared" si="113"/>
        <v>0</v>
      </c>
      <c r="DG54">
        <f t="shared" si="113"/>
        <v>0</v>
      </c>
      <c r="DH54">
        <f t="shared" si="113"/>
        <v>0</v>
      </c>
      <c r="DI54">
        <f t="shared" si="113"/>
        <v>0</v>
      </c>
      <c r="DJ54">
        <f t="shared" si="113"/>
        <v>0</v>
      </c>
      <c r="DK54">
        <f t="shared" si="113"/>
        <v>0</v>
      </c>
      <c r="DL54">
        <f t="shared" si="113"/>
        <v>0</v>
      </c>
      <c r="DM54">
        <f t="shared" si="113"/>
        <v>0</v>
      </c>
      <c r="DN54">
        <f t="shared" si="113"/>
        <v>0</v>
      </c>
      <c r="DO54">
        <f t="shared" si="113"/>
        <v>0</v>
      </c>
      <c r="DP54">
        <f t="shared" si="113"/>
        <v>0</v>
      </c>
      <c r="DQ54">
        <f t="shared" si="113"/>
        <v>0</v>
      </c>
      <c r="DR54">
        <f t="shared" si="113"/>
        <v>0</v>
      </c>
      <c r="DS54">
        <f t="shared" si="113"/>
        <v>0</v>
      </c>
      <c r="DT54">
        <f t="shared" si="113"/>
        <v>0</v>
      </c>
      <c r="DU54">
        <f t="shared" si="113"/>
        <v>0</v>
      </c>
      <c r="DV54">
        <f t="shared" si="113"/>
        <v>0</v>
      </c>
      <c r="DW54">
        <f t="shared" si="113"/>
        <v>0</v>
      </c>
      <c r="DX54">
        <f t="shared" si="70"/>
        <v>0</v>
      </c>
      <c r="DY54">
        <f t="shared" si="87"/>
        <v>0</v>
      </c>
      <c r="DZ54">
        <f t="shared" si="101"/>
        <v>0</v>
      </c>
      <c r="EB54">
        <f t="shared" si="102"/>
        <v>38</v>
      </c>
      <c r="EC54">
        <f t="shared" si="103"/>
        <v>99</v>
      </c>
      <c r="ED54">
        <f t="shared" si="96"/>
        <v>0</v>
      </c>
      <c r="EE54">
        <f t="shared" si="96"/>
        <v>0</v>
      </c>
      <c r="EF54">
        <f t="shared" si="96"/>
        <v>0</v>
      </c>
      <c r="EG54">
        <f t="shared" si="96"/>
        <v>0</v>
      </c>
      <c r="EH54">
        <f t="shared" si="96"/>
        <v>0</v>
      </c>
      <c r="EI54">
        <f t="shared" si="96"/>
        <v>0</v>
      </c>
      <c r="EJ54">
        <f t="shared" si="96"/>
        <v>0</v>
      </c>
      <c r="EK54">
        <f t="shared" si="96"/>
        <v>0</v>
      </c>
      <c r="EL54">
        <f t="shared" si="96"/>
        <v>0</v>
      </c>
      <c r="EM54">
        <f t="shared" si="96"/>
        <v>0</v>
      </c>
      <c r="EN54">
        <f t="shared" si="96"/>
        <v>0</v>
      </c>
      <c r="EO54">
        <f t="shared" si="96"/>
        <v>0</v>
      </c>
      <c r="EP54">
        <f t="shared" si="96"/>
        <v>0</v>
      </c>
      <c r="EQ54">
        <f t="shared" si="96"/>
        <v>0</v>
      </c>
      <c r="ER54">
        <f t="shared" si="96"/>
        <v>0</v>
      </c>
      <c r="ES54">
        <f t="shared" si="96"/>
        <v>0</v>
      </c>
      <c r="ET54">
        <f t="shared" si="97"/>
        <v>0</v>
      </c>
      <c r="EU54">
        <f t="shared" si="97"/>
        <v>0</v>
      </c>
      <c r="EV54">
        <f t="shared" si="97"/>
        <v>0</v>
      </c>
      <c r="EW54">
        <f t="shared" si="97"/>
        <v>0</v>
      </c>
      <c r="EX54">
        <f t="shared" si="97"/>
        <v>0</v>
      </c>
      <c r="EY54">
        <f t="shared" si="97"/>
        <v>0</v>
      </c>
      <c r="EZ54">
        <f t="shared" si="97"/>
        <v>0</v>
      </c>
      <c r="FA54">
        <f t="shared" si="97"/>
        <v>0</v>
      </c>
      <c r="FB54">
        <f t="shared" si="114"/>
        <v>0</v>
      </c>
      <c r="FC54">
        <f t="shared" si="114"/>
        <v>0</v>
      </c>
      <c r="FD54">
        <f t="shared" si="114"/>
        <v>1</v>
      </c>
      <c r="FE54">
        <f t="shared" si="114"/>
        <v>1</v>
      </c>
      <c r="FF54">
        <f t="shared" si="114"/>
        <v>1</v>
      </c>
      <c r="FG54">
        <f t="shared" si="114"/>
        <v>1</v>
      </c>
      <c r="FH54">
        <f t="shared" si="114"/>
        <v>1</v>
      </c>
      <c r="FI54">
        <f t="shared" si="114"/>
        <v>1</v>
      </c>
      <c r="FJ54">
        <f t="shared" si="114"/>
        <v>1</v>
      </c>
      <c r="FK54">
        <f t="shared" si="114"/>
        <v>1</v>
      </c>
      <c r="FL54">
        <f t="shared" si="114"/>
        <v>1</v>
      </c>
      <c r="FM54">
        <f t="shared" si="114"/>
        <v>1</v>
      </c>
      <c r="FN54">
        <f t="shared" si="114"/>
        <v>1</v>
      </c>
      <c r="FO54">
        <f t="shared" si="114"/>
        <v>0</v>
      </c>
      <c r="FP54">
        <f t="shared" si="114"/>
        <v>1</v>
      </c>
      <c r="FQ54">
        <f t="shared" si="114"/>
        <v>1</v>
      </c>
      <c r="FR54">
        <f t="shared" si="114"/>
        <v>1</v>
      </c>
      <c r="FS54">
        <f t="shared" si="114"/>
        <v>1</v>
      </c>
      <c r="FT54">
        <f t="shared" si="114"/>
        <v>1</v>
      </c>
      <c r="FU54">
        <f t="shared" si="114"/>
        <v>1</v>
      </c>
      <c r="FV54">
        <f t="shared" si="114"/>
        <v>1</v>
      </c>
      <c r="FW54">
        <f t="shared" si="114"/>
        <v>1</v>
      </c>
      <c r="FX54">
        <f t="shared" si="114"/>
        <v>1</v>
      </c>
      <c r="FY54">
        <f t="shared" si="114"/>
        <v>1</v>
      </c>
      <c r="FZ54">
        <f t="shared" si="114"/>
        <v>1</v>
      </c>
      <c r="GA54">
        <f t="shared" si="73"/>
        <v>1</v>
      </c>
      <c r="GB54">
        <f t="shared" si="88"/>
        <v>23</v>
      </c>
      <c r="GC54">
        <f t="shared" si="104"/>
        <v>0</v>
      </c>
      <c r="GD54" t="str">
        <f t="shared" si="105"/>
        <v/>
      </c>
      <c r="GF54">
        <f t="shared" si="34"/>
        <v>38</v>
      </c>
      <c r="GG54" t="str">
        <f t="shared" si="35"/>
        <v/>
      </c>
      <c r="GH54">
        <f>IF(GG54&lt;&gt;"",IF(GG54&lt;&gt;"XXX",VLOOKUP(GG54,Punkte!$I$2:$J$10,2),9),9)</f>
        <v>9</v>
      </c>
      <c r="GI54">
        <f>IF(GG54&lt;&gt;"",IF(GG54&lt;&gt;"XXX",VLOOKUP(GG54,Punkte!$I$2:$K$10,3),9),9)</f>
        <v>9</v>
      </c>
      <c r="GJ54">
        <f t="shared" si="36"/>
        <v>909038</v>
      </c>
      <c r="GK54">
        <f t="shared" si="37"/>
        <v>909038</v>
      </c>
      <c r="GL54">
        <f t="shared" si="38"/>
        <v>38</v>
      </c>
      <c r="GM54">
        <f t="shared" si="39"/>
        <v>9</v>
      </c>
      <c r="GN54">
        <f t="shared" si="40"/>
        <v>12</v>
      </c>
      <c r="GO54">
        <f t="shared" si="41"/>
        <v>99</v>
      </c>
      <c r="GP54">
        <f t="shared" si="42"/>
        <v>99999</v>
      </c>
      <c r="GQ54">
        <f t="shared" si="43"/>
        <v>99999</v>
      </c>
      <c r="GR54">
        <f t="shared" si="44"/>
        <v>999</v>
      </c>
      <c r="GS54">
        <f t="shared" si="45"/>
        <v>99</v>
      </c>
      <c r="GT54">
        <f t="shared" si="46"/>
        <v>999</v>
      </c>
      <c r="GV54">
        <f>IF(GG54&lt;&gt;"",IF(GG54&lt;&gt;"XXX",VLOOKUP(GG54,Punkte!$I$2:$K$10,3),99),99)</f>
        <v>99</v>
      </c>
      <c r="GW54">
        <f t="shared" si="47"/>
        <v>99038</v>
      </c>
      <c r="GX54">
        <f t="shared" si="48"/>
        <v>99038</v>
      </c>
      <c r="GY54">
        <f t="shared" si="49"/>
        <v>38</v>
      </c>
      <c r="GZ54">
        <f t="shared" si="50"/>
        <v>99</v>
      </c>
      <c r="HA54">
        <f t="shared" si="51"/>
        <v>12</v>
      </c>
      <c r="HB54">
        <f t="shared" si="52"/>
        <v>99</v>
      </c>
      <c r="HC54">
        <f t="shared" si="53"/>
        <v>99999</v>
      </c>
      <c r="HD54">
        <f t="shared" si="54"/>
        <v>99999</v>
      </c>
      <c r="HE54">
        <f t="shared" si="55"/>
        <v>999</v>
      </c>
      <c r="HF54">
        <f t="shared" si="56"/>
        <v>99</v>
      </c>
      <c r="HG54">
        <f t="shared" si="57"/>
        <v>999</v>
      </c>
      <c r="HI54">
        <f t="shared" si="106"/>
        <v>99</v>
      </c>
      <c r="HJ54">
        <f t="shared" si="58"/>
        <v>99</v>
      </c>
      <c r="HK54">
        <f t="shared" si="93"/>
        <v>99</v>
      </c>
      <c r="HL54">
        <f t="shared" si="58"/>
        <v>99</v>
      </c>
      <c r="HM54">
        <f t="shared" si="93"/>
        <v>99</v>
      </c>
      <c r="HN54">
        <f t="shared" si="107"/>
        <v>99</v>
      </c>
      <c r="HO54">
        <f t="shared" si="93"/>
        <v>99</v>
      </c>
      <c r="HP54">
        <f t="shared" si="108"/>
        <v>99</v>
      </c>
      <c r="HQ54">
        <f t="shared" si="93"/>
        <v>99</v>
      </c>
      <c r="HR54">
        <f t="shared" si="109"/>
        <v>99</v>
      </c>
      <c r="HS54">
        <f t="shared" si="93"/>
        <v>99</v>
      </c>
      <c r="HT54">
        <f t="shared" si="110"/>
        <v>99</v>
      </c>
      <c r="HU54">
        <f t="shared" si="93"/>
        <v>99</v>
      </c>
      <c r="HV54">
        <f t="shared" si="111"/>
        <v>99</v>
      </c>
      <c r="HW54">
        <f t="shared" si="93"/>
        <v>99</v>
      </c>
      <c r="HX54">
        <f t="shared" si="112"/>
        <v>99</v>
      </c>
    </row>
    <row r="55" spans="1:232" x14ac:dyDescent="0.2">
      <c r="A55">
        <f t="shared" si="79"/>
        <v>39</v>
      </c>
      <c r="B55" s="203" t="str">
        <f t="shared" si="80"/>
        <v/>
      </c>
      <c r="C55" s="204" t="str">
        <f t="shared" si="81"/>
        <v/>
      </c>
      <c r="D55" s="205"/>
      <c r="E55" s="206"/>
      <c r="F55" s="207"/>
      <c r="G55" s="208"/>
      <c r="H55" s="209"/>
      <c r="I55" s="223" t="str">
        <f>IF(BU55=99,"",VLOOKUP(BS55,Punkte!$D$2:$G$31,BU55))</f>
        <v/>
      </c>
      <c r="J55" s="224" t="str">
        <f t="shared" si="26"/>
        <v/>
      </c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0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18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L55">
        <f t="shared" si="76"/>
        <v>39</v>
      </c>
      <c r="BN55" t="str">
        <f t="shared" si="77"/>
        <v/>
      </c>
      <c r="BO55" t="str">
        <f t="shared" si="78"/>
        <v/>
      </c>
      <c r="BP55" t="str">
        <f t="shared" si="82"/>
        <v/>
      </c>
      <c r="BQ55" t="str">
        <f t="shared" si="83"/>
        <v/>
      </c>
      <c r="BR55" s="216" t="str">
        <f t="shared" si="84"/>
        <v/>
      </c>
      <c r="BS55" s="28" t="str">
        <f>IF(ISNUMBER(BR55),YEAR(Wiegeliste!$D$4)-YEAR(BR55),"")</f>
        <v/>
      </c>
      <c r="BT55" s="28" t="str">
        <f t="shared" si="98"/>
        <v/>
      </c>
      <c r="BU55" s="28">
        <f t="shared" si="30"/>
        <v>99</v>
      </c>
      <c r="BV55">
        <f t="shared" si="85"/>
        <v>1</v>
      </c>
      <c r="BW55">
        <f t="shared" si="86"/>
        <v>0</v>
      </c>
      <c r="BY55">
        <f t="shared" si="99"/>
        <v>39</v>
      </c>
      <c r="BZ55" t="str">
        <f t="shared" si="100"/>
        <v/>
      </c>
      <c r="CA55">
        <f t="shared" si="94"/>
        <v>0</v>
      </c>
      <c r="CB55">
        <f t="shared" si="94"/>
        <v>0</v>
      </c>
      <c r="CC55">
        <f t="shared" si="94"/>
        <v>0</v>
      </c>
      <c r="CD55">
        <f t="shared" si="94"/>
        <v>0</v>
      </c>
      <c r="CE55">
        <f t="shared" si="94"/>
        <v>0</v>
      </c>
      <c r="CF55">
        <f t="shared" si="94"/>
        <v>0</v>
      </c>
      <c r="CG55">
        <f t="shared" si="94"/>
        <v>0</v>
      </c>
      <c r="CH55">
        <f t="shared" si="94"/>
        <v>0</v>
      </c>
      <c r="CI55">
        <f t="shared" si="94"/>
        <v>0</v>
      </c>
      <c r="CJ55">
        <f t="shared" si="94"/>
        <v>0</v>
      </c>
      <c r="CK55">
        <f t="shared" si="94"/>
        <v>0</v>
      </c>
      <c r="CL55">
        <f t="shared" si="94"/>
        <v>0</v>
      </c>
      <c r="CM55">
        <f t="shared" si="94"/>
        <v>0</v>
      </c>
      <c r="CN55">
        <f t="shared" si="94"/>
        <v>0</v>
      </c>
      <c r="CO55">
        <f t="shared" si="94"/>
        <v>0</v>
      </c>
      <c r="CP55">
        <f t="shared" si="94"/>
        <v>0</v>
      </c>
      <c r="CQ55">
        <f t="shared" si="95"/>
        <v>0</v>
      </c>
      <c r="CR55">
        <f t="shared" si="95"/>
        <v>0</v>
      </c>
      <c r="CS55">
        <f t="shared" si="95"/>
        <v>0</v>
      </c>
      <c r="CT55">
        <f t="shared" si="95"/>
        <v>0</v>
      </c>
      <c r="CU55">
        <f t="shared" si="95"/>
        <v>0</v>
      </c>
      <c r="CV55">
        <f t="shared" si="95"/>
        <v>0</v>
      </c>
      <c r="CW55">
        <f t="shared" si="95"/>
        <v>0</v>
      </c>
      <c r="CX55">
        <f t="shared" si="95"/>
        <v>0</v>
      </c>
      <c r="CY55">
        <f t="shared" si="113"/>
        <v>0</v>
      </c>
      <c r="CZ55">
        <f t="shared" si="113"/>
        <v>0</v>
      </c>
      <c r="DA55">
        <f t="shared" si="113"/>
        <v>0</v>
      </c>
      <c r="DB55">
        <f t="shared" si="113"/>
        <v>0</v>
      </c>
      <c r="DC55">
        <f t="shared" si="113"/>
        <v>0</v>
      </c>
      <c r="DD55">
        <f t="shared" si="113"/>
        <v>0</v>
      </c>
      <c r="DE55">
        <f t="shared" si="113"/>
        <v>0</v>
      </c>
      <c r="DF55">
        <f t="shared" si="113"/>
        <v>0</v>
      </c>
      <c r="DG55">
        <f t="shared" si="113"/>
        <v>0</v>
      </c>
      <c r="DH55">
        <f t="shared" si="113"/>
        <v>0</v>
      </c>
      <c r="DI55">
        <f t="shared" si="113"/>
        <v>0</v>
      </c>
      <c r="DJ55">
        <f t="shared" si="113"/>
        <v>0</v>
      </c>
      <c r="DK55">
        <f t="shared" si="113"/>
        <v>0</v>
      </c>
      <c r="DL55">
        <f t="shared" si="113"/>
        <v>0</v>
      </c>
      <c r="DM55">
        <f t="shared" si="113"/>
        <v>0</v>
      </c>
      <c r="DN55">
        <f t="shared" si="113"/>
        <v>0</v>
      </c>
      <c r="DO55">
        <f t="shared" si="113"/>
        <v>0</v>
      </c>
      <c r="DP55">
        <f t="shared" si="113"/>
        <v>0</v>
      </c>
      <c r="DQ55">
        <f t="shared" si="113"/>
        <v>0</v>
      </c>
      <c r="DR55">
        <f t="shared" si="113"/>
        <v>0</v>
      </c>
      <c r="DS55">
        <f t="shared" si="113"/>
        <v>0</v>
      </c>
      <c r="DT55">
        <f t="shared" si="113"/>
        <v>0</v>
      </c>
      <c r="DU55">
        <f t="shared" si="113"/>
        <v>0</v>
      </c>
      <c r="DV55">
        <f t="shared" si="113"/>
        <v>0</v>
      </c>
      <c r="DW55">
        <f t="shared" si="113"/>
        <v>0</v>
      </c>
      <c r="DX55">
        <f t="shared" si="70"/>
        <v>0</v>
      </c>
      <c r="DY55">
        <f t="shared" si="87"/>
        <v>0</v>
      </c>
      <c r="DZ55">
        <f t="shared" si="101"/>
        <v>0</v>
      </c>
      <c r="EB55">
        <f t="shared" si="102"/>
        <v>39</v>
      </c>
      <c r="EC55">
        <f t="shared" si="103"/>
        <v>99</v>
      </c>
      <c r="ED55">
        <f t="shared" si="96"/>
        <v>0</v>
      </c>
      <c r="EE55">
        <f t="shared" si="96"/>
        <v>0</v>
      </c>
      <c r="EF55">
        <f t="shared" si="96"/>
        <v>0</v>
      </c>
      <c r="EG55">
        <f t="shared" si="96"/>
        <v>0</v>
      </c>
      <c r="EH55">
        <f t="shared" si="96"/>
        <v>0</v>
      </c>
      <c r="EI55">
        <f t="shared" si="96"/>
        <v>0</v>
      </c>
      <c r="EJ55">
        <f t="shared" si="96"/>
        <v>0</v>
      </c>
      <c r="EK55">
        <f t="shared" si="96"/>
        <v>0</v>
      </c>
      <c r="EL55">
        <f t="shared" si="96"/>
        <v>0</v>
      </c>
      <c r="EM55">
        <f t="shared" si="96"/>
        <v>0</v>
      </c>
      <c r="EN55">
        <f t="shared" si="96"/>
        <v>0</v>
      </c>
      <c r="EO55">
        <f t="shared" si="96"/>
        <v>0</v>
      </c>
      <c r="EP55">
        <f t="shared" si="96"/>
        <v>0</v>
      </c>
      <c r="EQ55">
        <f t="shared" si="96"/>
        <v>0</v>
      </c>
      <c r="ER55">
        <f t="shared" si="96"/>
        <v>0</v>
      </c>
      <c r="ES55">
        <f t="shared" si="96"/>
        <v>0</v>
      </c>
      <c r="ET55">
        <f t="shared" si="97"/>
        <v>0</v>
      </c>
      <c r="EU55">
        <f t="shared" si="97"/>
        <v>0</v>
      </c>
      <c r="EV55">
        <f t="shared" si="97"/>
        <v>0</v>
      </c>
      <c r="EW55">
        <f t="shared" si="97"/>
        <v>0</v>
      </c>
      <c r="EX55">
        <f t="shared" si="97"/>
        <v>0</v>
      </c>
      <c r="EY55">
        <f t="shared" si="97"/>
        <v>0</v>
      </c>
      <c r="EZ55">
        <f t="shared" si="97"/>
        <v>0</v>
      </c>
      <c r="FA55">
        <f t="shared" si="97"/>
        <v>0</v>
      </c>
      <c r="FB55">
        <f t="shared" si="114"/>
        <v>0</v>
      </c>
      <c r="FC55">
        <f t="shared" si="114"/>
        <v>0</v>
      </c>
      <c r="FD55">
        <f t="shared" si="114"/>
        <v>1</v>
      </c>
      <c r="FE55">
        <f t="shared" si="114"/>
        <v>1</v>
      </c>
      <c r="FF55">
        <f t="shared" si="114"/>
        <v>1</v>
      </c>
      <c r="FG55">
        <f t="shared" si="114"/>
        <v>1</v>
      </c>
      <c r="FH55">
        <f t="shared" si="114"/>
        <v>1</v>
      </c>
      <c r="FI55">
        <f t="shared" si="114"/>
        <v>1</v>
      </c>
      <c r="FJ55">
        <f t="shared" si="114"/>
        <v>1</v>
      </c>
      <c r="FK55">
        <f t="shared" si="114"/>
        <v>1</v>
      </c>
      <c r="FL55">
        <f t="shared" si="114"/>
        <v>1</v>
      </c>
      <c r="FM55">
        <f t="shared" si="114"/>
        <v>1</v>
      </c>
      <c r="FN55">
        <f t="shared" si="114"/>
        <v>1</v>
      </c>
      <c r="FO55">
        <f t="shared" si="114"/>
        <v>1</v>
      </c>
      <c r="FP55">
        <f t="shared" si="114"/>
        <v>0</v>
      </c>
      <c r="FQ55">
        <f t="shared" si="114"/>
        <v>1</v>
      </c>
      <c r="FR55">
        <f t="shared" si="114"/>
        <v>1</v>
      </c>
      <c r="FS55">
        <f t="shared" si="114"/>
        <v>1</v>
      </c>
      <c r="FT55">
        <f t="shared" si="114"/>
        <v>1</v>
      </c>
      <c r="FU55">
        <f t="shared" si="114"/>
        <v>1</v>
      </c>
      <c r="FV55">
        <f t="shared" si="114"/>
        <v>1</v>
      </c>
      <c r="FW55">
        <f t="shared" si="114"/>
        <v>1</v>
      </c>
      <c r="FX55">
        <f t="shared" si="114"/>
        <v>1</v>
      </c>
      <c r="FY55">
        <f t="shared" si="114"/>
        <v>1</v>
      </c>
      <c r="FZ55">
        <f t="shared" si="114"/>
        <v>1</v>
      </c>
      <c r="GA55">
        <f t="shared" si="73"/>
        <v>1</v>
      </c>
      <c r="GB55">
        <f t="shared" si="88"/>
        <v>23</v>
      </c>
      <c r="GC55">
        <f t="shared" si="104"/>
        <v>0</v>
      </c>
      <c r="GD55" t="str">
        <f t="shared" si="105"/>
        <v/>
      </c>
      <c r="GF55">
        <f t="shared" si="34"/>
        <v>39</v>
      </c>
      <c r="GG55" t="str">
        <f t="shared" si="35"/>
        <v/>
      </c>
      <c r="GH55">
        <f>IF(GG55&lt;&gt;"",IF(GG55&lt;&gt;"XXX",VLOOKUP(GG55,Punkte!$I$2:$J$10,2),9),9)</f>
        <v>9</v>
      </c>
      <c r="GI55">
        <f>IF(GG55&lt;&gt;"",IF(GG55&lt;&gt;"XXX",VLOOKUP(GG55,Punkte!$I$2:$K$10,3),9),9)</f>
        <v>9</v>
      </c>
      <c r="GJ55">
        <f t="shared" si="36"/>
        <v>909039</v>
      </c>
      <c r="GK55">
        <f t="shared" si="37"/>
        <v>909039</v>
      </c>
      <c r="GL55">
        <f t="shared" si="38"/>
        <v>39</v>
      </c>
      <c r="GM55">
        <f t="shared" si="39"/>
        <v>9</v>
      </c>
      <c r="GN55">
        <f t="shared" si="40"/>
        <v>13</v>
      </c>
      <c r="GO55">
        <f t="shared" si="41"/>
        <v>99</v>
      </c>
      <c r="GP55">
        <f t="shared" si="42"/>
        <v>99999</v>
      </c>
      <c r="GQ55">
        <f t="shared" si="43"/>
        <v>99999</v>
      </c>
      <c r="GR55">
        <f t="shared" si="44"/>
        <v>999</v>
      </c>
      <c r="GS55">
        <f t="shared" si="45"/>
        <v>99</v>
      </c>
      <c r="GT55">
        <f t="shared" si="46"/>
        <v>999</v>
      </c>
      <c r="GV55">
        <f>IF(GG55&lt;&gt;"",IF(GG55&lt;&gt;"XXX",VLOOKUP(GG55,Punkte!$I$2:$K$10,3),99),99)</f>
        <v>99</v>
      </c>
      <c r="GW55">
        <f t="shared" si="47"/>
        <v>99039</v>
      </c>
      <c r="GX55">
        <f t="shared" si="48"/>
        <v>99039</v>
      </c>
      <c r="GY55">
        <f t="shared" si="49"/>
        <v>39</v>
      </c>
      <c r="GZ55">
        <f t="shared" si="50"/>
        <v>99</v>
      </c>
      <c r="HA55">
        <f t="shared" si="51"/>
        <v>13</v>
      </c>
      <c r="HB55">
        <f t="shared" si="52"/>
        <v>99</v>
      </c>
      <c r="HC55">
        <f t="shared" si="53"/>
        <v>99999</v>
      </c>
      <c r="HD55">
        <f t="shared" si="54"/>
        <v>99999</v>
      </c>
      <c r="HE55">
        <f t="shared" si="55"/>
        <v>999</v>
      </c>
      <c r="HF55">
        <f t="shared" si="56"/>
        <v>99</v>
      </c>
      <c r="HG55">
        <f t="shared" si="57"/>
        <v>999</v>
      </c>
      <c r="HI55">
        <f t="shared" si="106"/>
        <v>99</v>
      </c>
      <c r="HJ55">
        <f t="shared" si="58"/>
        <v>99</v>
      </c>
      <c r="HK55">
        <f t="shared" si="93"/>
        <v>99</v>
      </c>
      <c r="HL55">
        <f t="shared" si="58"/>
        <v>99</v>
      </c>
      <c r="HM55">
        <f t="shared" si="93"/>
        <v>99</v>
      </c>
      <c r="HN55">
        <f t="shared" si="107"/>
        <v>99</v>
      </c>
      <c r="HO55">
        <f t="shared" si="93"/>
        <v>99</v>
      </c>
      <c r="HP55">
        <f t="shared" si="108"/>
        <v>99</v>
      </c>
      <c r="HQ55">
        <f t="shared" si="93"/>
        <v>99</v>
      </c>
      <c r="HR55">
        <f t="shared" si="109"/>
        <v>99</v>
      </c>
      <c r="HS55">
        <f t="shared" si="93"/>
        <v>99</v>
      </c>
      <c r="HT55">
        <f t="shared" si="110"/>
        <v>99</v>
      </c>
      <c r="HU55">
        <f t="shared" si="93"/>
        <v>99</v>
      </c>
      <c r="HV55">
        <f t="shared" si="111"/>
        <v>99</v>
      </c>
      <c r="HW55">
        <f t="shared" si="93"/>
        <v>99</v>
      </c>
      <c r="HX55">
        <f t="shared" si="112"/>
        <v>99</v>
      </c>
    </row>
    <row r="56" spans="1:232" x14ac:dyDescent="0.2">
      <c r="A56">
        <f t="shared" si="79"/>
        <v>40</v>
      </c>
      <c r="B56" s="203" t="str">
        <f t="shared" si="80"/>
        <v/>
      </c>
      <c r="C56" s="204" t="str">
        <f t="shared" si="81"/>
        <v/>
      </c>
      <c r="D56" s="205"/>
      <c r="E56" s="206"/>
      <c r="F56" s="207"/>
      <c r="G56" s="208"/>
      <c r="H56" s="209"/>
      <c r="I56" s="223" t="str">
        <f>IF(BU56=99,"",VLOOKUP(BS56,Punkte!$D$2:$G$31,BU56))</f>
        <v/>
      </c>
      <c r="J56" s="224" t="str">
        <f t="shared" si="26"/>
        <v/>
      </c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0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18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L56">
        <f t="shared" si="76"/>
        <v>40</v>
      </c>
      <c r="BN56" t="str">
        <f t="shared" si="77"/>
        <v/>
      </c>
      <c r="BO56" t="str">
        <f t="shared" si="78"/>
        <v/>
      </c>
      <c r="BP56" t="str">
        <f t="shared" si="82"/>
        <v/>
      </c>
      <c r="BQ56" t="str">
        <f t="shared" si="83"/>
        <v/>
      </c>
      <c r="BR56" s="216" t="str">
        <f t="shared" si="84"/>
        <v/>
      </c>
      <c r="BS56" s="28" t="str">
        <f>IF(ISNUMBER(BR56),YEAR(Wiegeliste!$D$4)-YEAR(BR56),"")</f>
        <v/>
      </c>
      <c r="BT56" s="28" t="str">
        <f t="shared" si="98"/>
        <v/>
      </c>
      <c r="BU56" s="28">
        <f t="shared" si="30"/>
        <v>99</v>
      </c>
      <c r="BV56">
        <f t="shared" si="85"/>
        <v>1</v>
      </c>
      <c r="BW56">
        <f t="shared" si="86"/>
        <v>0</v>
      </c>
      <c r="BY56">
        <f t="shared" si="99"/>
        <v>40</v>
      </c>
      <c r="BZ56" t="str">
        <f t="shared" si="100"/>
        <v/>
      </c>
      <c r="CA56">
        <f t="shared" si="94"/>
        <v>0</v>
      </c>
      <c r="CB56">
        <f t="shared" si="94"/>
        <v>0</v>
      </c>
      <c r="CC56">
        <f t="shared" si="94"/>
        <v>0</v>
      </c>
      <c r="CD56">
        <f t="shared" si="94"/>
        <v>0</v>
      </c>
      <c r="CE56">
        <f t="shared" si="94"/>
        <v>0</v>
      </c>
      <c r="CF56">
        <f t="shared" si="94"/>
        <v>0</v>
      </c>
      <c r="CG56">
        <f t="shared" si="94"/>
        <v>0</v>
      </c>
      <c r="CH56">
        <f t="shared" si="94"/>
        <v>0</v>
      </c>
      <c r="CI56">
        <f t="shared" si="94"/>
        <v>0</v>
      </c>
      <c r="CJ56">
        <f t="shared" si="94"/>
        <v>0</v>
      </c>
      <c r="CK56">
        <f t="shared" si="94"/>
        <v>0</v>
      </c>
      <c r="CL56">
        <f t="shared" si="94"/>
        <v>0</v>
      </c>
      <c r="CM56">
        <f t="shared" si="94"/>
        <v>0</v>
      </c>
      <c r="CN56">
        <f t="shared" si="94"/>
        <v>0</v>
      </c>
      <c r="CO56">
        <f t="shared" si="94"/>
        <v>0</v>
      </c>
      <c r="CP56">
        <f t="shared" si="94"/>
        <v>0</v>
      </c>
      <c r="CQ56">
        <f t="shared" si="95"/>
        <v>0</v>
      </c>
      <c r="CR56">
        <f t="shared" si="95"/>
        <v>0</v>
      </c>
      <c r="CS56">
        <f t="shared" si="95"/>
        <v>0</v>
      </c>
      <c r="CT56">
        <f t="shared" si="95"/>
        <v>0</v>
      </c>
      <c r="CU56">
        <f t="shared" si="95"/>
        <v>0</v>
      </c>
      <c r="CV56">
        <f t="shared" si="95"/>
        <v>0</v>
      </c>
      <c r="CW56">
        <f t="shared" si="95"/>
        <v>0</v>
      </c>
      <c r="CX56">
        <f t="shared" si="95"/>
        <v>0</v>
      </c>
      <c r="CY56">
        <f t="shared" si="113"/>
        <v>0</v>
      </c>
      <c r="CZ56">
        <f t="shared" si="113"/>
        <v>0</v>
      </c>
      <c r="DA56">
        <f t="shared" si="113"/>
        <v>0</v>
      </c>
      <c r="DB56">
        <f t="shared" si="113"/>
        <v>0</v>
      </c>
      <c r="DC56">
        <f t="shared" si="113"/>
        <v>0</v>
      </c>
      <c r="DD56">
        <f t="shared" si="113"/>
        <v>0</v>
      </c>
      <c r="DE56">
        <f t="shared" si="113"/>
        <v>0</v>
      </c>
      <c r="DF56">
        <f t="shared" si="113"/>
        <v>0</v>
      </c>
      <c r="DG56">
        <f t="shared" si="113"/>
        <v>0</v>
      </c>
      <c r="DH56">
        <f t="shared" si="113"/>
        <v>0</v>
      </c>
      <c r="DI56">
        <f t="shared" si="113"/>
        <v>0</v>
      </c>
      <c r="DJ56">
        <f t="shared" si="113"/>
        <v>0</v>
      </c>
      <c r="DK56">
        <f t="shared" si="113"/>
        <v>0</v>
      </c>
      <c r="DL56">
        <f t="shared" si="113"/>
        <v>0</v>
      </c>
      <c r="DM56">
        <f t="shared" si="113"/>
        <v>0</v>
      </c>
      <c r="DN56">
        <f t="shared" si="113"/>
        <v>0</v>
      </c>
      <c r="DO56">
        <f t="shared" si="113"/>
        <v>0</v>
      </c>
      <c r="DP56">
        <f t="shared" si="113"/>
        <v>0</v>
      </c>
      <c r="DQ56">
        <f t="shared" si="113"/>
        <v>0</v>
      </c>
      <c r="DR56">
        <f t="shared" si="113"/>
        <v>0</v>
      </c>
      <c r="DS56">
        <f t="shared" si="113"/>
        <v>0</v>
      </c>
      <c r="DT56">
        <f t="shared" si="113"/>
        <v>0</v>
      </c>
      <c r="DU56">
        <f t="shared" si="113"/>
        <v>0</v>
      </c>
      <c r="DV56">
        <f t="shared" si="113"/>
        <v>0</v>
      </c>
      <c r="DW56">
        <f t="shared" si="113"/>
        <v>0</v>
      </c>
      <c r="DX56">
        <f t="shared" si="70"/>
        <v>0</v>
      </c>
      <c r="DY56">
        <f t="shared" si="87"/>
        <v>0</v>
      </c>
      <c r="DZ56">
        <f t="shared" si="101"/>
        <v>0</v>
      </c>
      <c r="EB56">
        <f t="shared" si="102"/>
        <v>40</v>
      </c>
      <c r="EC56">
        <f t="shared" si="103"/>
        <v>99</v>
      </c>
      <c r="ED56">
        <f t="shared" si="96"/>
        <v>0</v>
      </c>
      <c r="EE56">
        <f t="shared" si="96"/>
        <v>0</v>
      </c>
      <c r="EF56">
        <f t="shared" si="96"/>
        <v>0</v>
      </c>
      <c r="EG56">
        <f t="shared" si="96"/>
        <v>0</v>
      </c>
      <c r="EH56">
        <f t="shared" si="96"/>
        <v>0</v>
      </c>
      <c r="EI56">
        <f t="shared" si="96"/>
        <v>0</v>
      </c>
      <c r="EJ56">
        <f t="shared" si="96"/>
        <v>0</v>
      </c>
      <c r="EK56">
        <f t="shared" si="96"/>
        <v>0</v>
      </c>
      <c r="EL56">
        <f t="shared" si="96"/>
        <v>0</v>
      </c>
      <c r="EM56">
        <f t="shared" si="96"/>
        <v>0</v>
      </c>
      <c r="EN56">
        <f t="shared" si="96"/>
        <v>0</v>
      </c>
      <c r="EO56">
        <f t="shared" si="96"/>
        <v>0</v>
      </c>
      <c r="EP56">
        <f t="shared" si="96"/>
        <v>0</v>
      </c>
      <c r="EQ56">
        <f t="shared" si="96"/>
        <v>0</v>
      </c>
      <c r="ER56">
        <f t="shared" si="96"/>
        <v>0</v>
      </c>
      <c r="ES56">
        <f t="shared" si="96"/>
        <v>0</v>
      </c>
      <c r="ET56">
        <f t="shared" si="97"/>
        <v>0</v>
      </c>
      <c r="EU56">
        <f t="shared" si="97"/>
        <v>0</v>
      </c>
      <c r="EV56">
        <f t="shared" si="97"/>
        <v>0</v>
      </c>
      <c r="EW56">
        <f t="shared" si="97"/>
        <v>0</v>
      </c>
      <c r="EX56">
        <f t="shared" si="97"/>
        <v>0</v>
      </c>
      <c r="EY56">
        <f t="shared" si="97"/>
        <v>0</v>
      </c>
      <c r="EZ56">
        <f t="shared" si="97"/>
        <v>0</v>
      </c>
      <c r="FA56">
        <f t="shared" si="97"/>
        <v>0</v>
      </c>
      <c r="FB56">
        <f t="shared" si="114"/>
        <v>0</v>
      </c>
      <c r="FC56">
        <f t="shared" si="114"/>
        <v>0</v>
      </c>
      <c r="FD56">
        <f t="shared" si="114"/>
        <v>1</v>
      </c>
      <c r="FE56">
        <f t="shared" si="114"/>
        <v>1</v>
      </c>
      <c r="FF56">
        <f t="shared" si="114"/>
        <v>1</v>
      </c>
      <c r="FG56">
        <f t="shared" si="114"/>
        <v>1</v>
      </c>
      <c r="FH56">
        <f t="shared" si="114"/>
        <v>1</v>
      </c>
      <c r="FI56">
        <f t="shared" si="114"/>
        <v>1</v>
      </c>
      <c r="FJ56">
        <f t="shared" si="114"/>
        <v>1</v>
      </c>
      <c r="FK56">
        <f t="shared" si="114"/>
        <v>1</v>
      </c>
      <c r="FL56">
        <f t="shared" si="114"/>
        <v>1</v>
      </c>
      <c r="FM56">
        <f t="shared" si="114"/>
        <v>1</v>
      </c>
      <c r="FN56">
        <f t="shared" si="114"/>
        <v>1</v>
      </c>
      <c r="FO56">
        <f t="shared" si="114"/>
        <v>1</v>
      </c>
      <c r="FP56">
        <f t="shared" si="114"/>
        <v>1</v>
      </c>
      <c r="FQ56">
        <f t="shared" si="114"/>
        <v>0</v>
      </c>
      <c r="FR56">
        <f t="shared" si="114"/>
        <v>1</v>
      </c>
      <c r="FS56">
        <f t="shared" si="114"/>
        <v>1</v>
      </c>
      <c r="FT56">
        <f t="shared" si="114"/>
        <v>1</v>
      </c>
      <c r="FU56">
        <f t="shared" si="114"/>
        <v>1</v>
      </c>
      <c r="FV56">
        <f t="shared" si="114"/>
        <v>1</v>
      </c>
      <c r="FW56">
        <f t="shared" si="114"/>
        <v>1</v>
      </c>
      <c r="FX56">
        <f t="shared" si="114"/>
        <v>1</v>
      </c>
      <c r="FY56">
        <f t="shared" si="114"/>
        <v>1</v>
      </c>
      <c r="FZ56">
        <f t="shared" si="114"/>
        <v>1</v>
      </c>
      <c r="GA56">
        <f t="shared" si="73"/>
        <v>1</v>
      </c>
      <c r="GB56">
        <f t="shared" si="88"/>
        <v>23</v>
      </c>
      <c r="GC56">
        <f t="shared" si="104"/>
        <v>0</v>
      </c>
      <c r="GD56" t="str">
        <f t="shared" si="105"/>
        <v/>
      </c>
      <c r="GF56">
        <f t="shared" si="34"/>
        <v>40</v>
      </c>
      <c r="GG56" t="str">
        <f t="shared" si="35"/>
        <v/>
      </c>
      <c r="GH56">
        <f>IF(GG56&lt;&gt;"",IF(GG56&lt;&gt;"XXX",VLOOKUP(GG56,Punkte!$I$2:$J$10,2),9),9)</f>
        <v>9</v>
      </c>
      <c r="GI56">
        <f>IF(GG56&lt;&gt;"",IF(GG56&lt;&gt;"XXX",VLOOKUP(GG56,Punkte!$I$2:$K$10,3),9),9)</f>
        <v>9</v>
      </c>
      <c r="GJ56">
        <f t="shared" si="36"/>
        <v>909040</v>
      </c>
      <c r="GK56">
        <f t="shared" si="37"/>
        <v>909040</v>
      </c>
      <c r="GL56">
        <f t="shared" si="38"/>
        <v>40</v>
      </c>
      <c r="GM56">
        <f t="shared" si="39"/>
        <v>9</v>
      </c>
      <c r="GN56">
        <f t="shared" si="40"/>
        <v>14</v>
      </c>
      <c r="GO56">
        <f t="shared" si="41"/>
        <v>99</v>
      </c>
      <c r="GP56">
        <f t="shared" si="42"/>
        <v>99999</v>
      </c>
      <c r="GQ56">
        <f t="shared" si="43"/>
        <v>99999</v>
      </c>
      <c r="GR56">
        <f t="shared" si="44"/>
        <v>999</v>
      </c>
      <c r="GS56">
        <f t="shared" si="45"/>
        <v>99</v>
      </c>
      <c r="GT56">
        <f t="shared" si="46"/>
        <v>999</v>
      </c>
      <c r="GV56">
        <f>IF(GG56&lt;&gt;"",IF(GG56&lt;&gt;"XXX",VLOOKUP(GG56,Punkte!$I$2:$K$10,3),99),99)</f>
        <v>99</v>
      </c>
      <c r="GW56">
        <f t="shared" si="47"/>
        <v>99040</v>
      </c>
      <c r="GX56">
        <f t="shared" si="48"/>
        <v>99040</v>
      </c>
      <c r="GY56">
        <f t="shared" si="49"/>
        <v>40</v>
      </c>
      <c r="GZ56">
        <f t="shared" si="50"/>
        <v>99</v>
      </c>
      <c r="HA56">
        <f t="shared" si="51"/>
        <v>14</v>
      </c>
      <c r="HB56">
        <f t="shared" si="52"/>
        <v>99</v>
      </c>
      <c r="HC56">
        <f t="shared" si="53"/>
        <v>99999</v>
      </c>
      <c r="HD56">
        <f t="shared" si="54"/>
        <v>99999</v>
      </c>
      <c r="HE56">
        <f t="shared" si="55"/>
        <v>999</v>
      </c>
      <c r="HF56">
        <f t="shared" si="56"/>
        <v>99</v>
      </c>
      <c r="HG56">
        <f t="shared" si="57"/>
        <v>999</v>
      </c>
      <c r="HI56">
        <f t="shared" si="106"/>
        <v>99</v>
      </c>
      <c r="HJ56">
        <f t="shared" si="58"/>
        <v>99</v>
      </c>
      <c r="HK56">
        <f t="shared" si="93"/>
        <v>99</v>
      </c>
      <c r="HL56">
        <f t="shared" si="58"/>
        <v>99</v>
      </c>
      <c r="HM56">
        <f t="shared" si="93"/>
        <v>99</v>
      </c>
      <c r="HN56">
        <f t="shared" si="107"/>
        <v>99</v>
      </c>
      <c r="HO56">
        <f t="shared" si="93"/>
        <v>99</v>
      </c>
      <c r="HP56">
        <f t="shared" si="108"/>
        <v>99</v>
      </c>
      <c r="HQ56">
        <f t="shared" si="93"/>
        <v>99</v>
      </c>
      <c r="HR56">
        <f t="shared" si="109"/>
        <v>99</v>
      </c>
      <c r="HS56">
        <f t="shared" si="93"/>
        <v>99</v>
      </c>
      <c r="HT56">
        <f t="shared" si="110"/>
        <v>99</v>
      </c>
      <c r="HU56">
        <f t="shared" si="93"/>
        <v>99</v>
      </c>
      <c r="HV56">
        <f t="shared" si="111"/>
        <v>99</v>
      </c>
      <c r="HW56">
        <f t="shared" si="93"/>
        <v>99</v>
      </c>
      <c r="HX56">
        <f t="shared" si="112"/>
        <v>99</v>
      </c>
    </row>
    <row r="57" spans="1:232" x14ac:dyDescent="0.2">
      <c r="A57">
        <f t="shared" si="79"/>
        <v>41</v>
      </c>
      <c r="B57" s="203" t="str">
        <f t="shared" si="80"/>
        <v/>
      </c>
      <c r="C57" s="204" t="str">
        <f t="shared" si="81"/>
        <v/>
      </c>
      <c r="D57" s="205"/>
      <c r="E57" s="206"/>
      <c r="F57" s="207"/>
      <c r="G57" s="208"/>
      <c r="H57" s="209"/>
      <c r="I57" s="223" t="str">
        <f>IF(BU57=99,"",VLOOKUP(BS57,Punkte!$D$2:$G$31,BU57))</f>
        <v/>
      </c>
      <c r="J57" s="224" t="str">
        <f t="shared" si="26"/>
        <v/>
      </c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0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18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L57">
        <f t="shared" si="76"/>
        <v>41</v>
      </c>
      <c r="BN57" t="str">
        <f t="shared" si="77"/>
        <v/>
      </c>
      <c r="BO57" t="str">
        <f t="shared" si="78"/>
        <v/>
      </c>
      <c r="BP57" t="str">
        <f t="shared" si="82"/>
        <v/>
      </c>
      <c r="BQ57" t="str">
        <f t="shared" si="83"/>
        <v/>
      </c>
      <c r="BR57" s="216" t="str">
        <f t="shared" si="84"/>
        <v/>
      </c>
      <c r="BS57" s="28" t="str">
        <f>IF(ISNUMBER(BR57),YEAR(Wiegeliste!$D$4)-YEAR(BR57),"")</f>
        <v/>
      </c>
      <c r="BT57" s="28" t="str">
        <f t="shared" si="98"/>
        <v/>
      </c>
      <c r="BU57" s="28">
        <f t="shared" si="30"/>
        <v>99</v>
      </c>
      <c r="BV57">
        <f t="shared" si="85"/>
        <v>1</v>
      </c>
      <c r="BW57">
        <f t="shared" si="86"/>
        <v>0</v>
      </c>
      <c r="BY57">
        <f t="shared" si="99"/>
        <v>41</v>
      </c>
      <c r="BZ57" t="str">
        <f t="shared" si="100"/>
        <v/>
      </c>
      <c r="CA57">
        <f t="shared" si="94"/>
        <v>0</v>
      </c>
      <c r="CB57">
        <f t="shared" si="94"/>
        <v>0</v>
      </c>
      <c r="CC57">
        <f t="shared" si="94"/>
        <v>0</v>
      </c>
      <c r="CD57">
        <f t="shared" si="94"/>
        <v>0</v>
      </c>
      <c r="CE57">
        <f t="shared" si="94"/>
        <v>0</v>
      </c>
      <c r="CF57">
        <f t="shared" si="94"/>
        <v>0</v>
      </c>
      <c r="CG57">
        <f t="shared" si="94"/>
        <v>0</v>
      </c>
      <c r="CH57">
        <f t="shared" si="94"/>
        <v>0</v>
      </c>
      <c r="CI57">
        <f t="shared" si="94"/>
        <v>0</v>
      </c>
      <c r="CJ57">
        <f t="shared" si="94"/>
        <v>0</v>
      </c>
      <c r="CK57">
        <f t="shared" si="94"/>
        <v>0</v>
      </c>
      <c r="CL57">
        <f t="shared" si="94"/>
        <v>0</v>
      </c>
      <c r="CM57">
        <f t="shared" si="94"/>
        <v>0</v>
      </c>
      <c r="CN57">
        <f t="shared" si="94"/>
        <v>0</v>
      </c>
      <c r="CO57">
        <f t="shared" si="94"/>
        <v>0</v>
      </c>
      <c r="CP57">
        <f t="shared" si="94"/>
        <v>0</v>
      </c>
      <c r="CQ57">
        <f t="shared" si="95"/>
        <v>0</v>
      </c>
      <c r="CR57">
        <f t="shared" si="95"/>
        <v>0</v>
      </c>
      <c r="CS57">
        <f t="shared" si="95"/>
        <v>0</v>
      </c>
      <c r="CT57">
        <f t="shared" si="95"/>
        <v>0</v>
      </c>
      <c r="CU57">
        <f t="shared" si="95"/>
        <v>0</v>
      </c>
      <c r="CV57">
        <f t="shared" si="95"/>
        <v>0</v>
      </c>
      <c r="CW57">
        <f t="shared" si="95"/>
        <v>0</v>
      </c>
      <c r="CX57">
        <f t="shared" si="95"/>
        <v>0</v>
      </c>
      <c r="CY57">
        <f t="shared" si="113"/>
        <v>0</v>
      </c>
      <c r="CZ57">
        <f t="shared" si="113"/>
        <v>0</v>
      </c>
      <c r="DA57">
        <f t="shared" si="113"/>
        <v>0</v>
      </c>
      <c r="DB57">
        <f t="shared" si="113"/>
        <v>0</v>
      </c>
      <c r="DC57">
        <f t="shared" si="113"/>
        <v>0</v>
      </c>
      <c r="DD57">
        <f t="shared" si="113"/>
        <v>0</v>
      </c>
      <c r="DE57">
        <f t="shared" si="113"/>
        <v>0</v>
      </c>
      <c r="DF57">
        <f t="shared" si="113"/>
        <v>0</v>
      </c>
      <c r="DG57">
        <f t="shared" si="113"/>
        <v>0</v>
      </c>
      <c r="DH57">
        <f t="shared" si="113"/>
        <v>0</v>
      </c>
      <c r="DI57">
        <f t="shared" si="113"/>
        <v>0</v>
      </c>
      <c r="DJ57">
        <f t="shared" si="113"/>
        <v>0</v>
      </c>
      <c r="DK57">
        <f t="shared" si="113"/>
        <v>0</v>
      </c>
      <c r="DL57">
        <f t="shared" si="113"/>
        <v>0</v>
      </c>
      <c r="DM57">
        <f t="shared" si="113"/>
        <v>0</v>
      </c>
      <c r="DN57">
        <f t="shared" si="113"/>
        <v>0</v>
      </c>
      <c r="DO57">
        <f t="shared" si="113"/>
        <v>0</v>
      </c>
      <c r="DP57">
        <f t="shared" si="113"/>
        <v>0</v>
      </c>
      <c r="DQ57">
        <f t="shared" si="113"/>
        <v>0</v>
      </c>
      <c r="DR57">
        <f t="shared" si="113"/>
        <v>0</v>
      </c>
      <c r="DS57">
        <f t="shared" si="113"/>
        <v>0</v>
      </c>
      <c r="DT57">
        <f t="shared" si="113"/>
        <v>0</v>
      </c>
      <c r="DU57">
        <f t="shared" si="113"/>
        <v>0</v>
      </c>
      <c r="DV57">
        <f t="shared" si="113"/>
        <v>0</v>
      </c>
      <c r="DW57">
        <f t="shared" si="113"/>
        <v>0</v>
      </c>
      <c r="DX57">
        <f t="shared" si="70"/>
        <v>0</v>
      </c>
      <c r="DY57">
        <f t="shared" si="87"/>
        <v>0</v>
      </c>
      <c r="DZ57">
        <f t="shared" si="101"/>
        <v>0</v>
      </c>
      <c r="EB57">
        <f t="shared" si="102"/>
        <v>41</v>
      </c>
      <c r="EC57">
        <f t="shared" si="103"/>
        <v>99</v>
      </c>
      <c r="ED57">
        <f t="shared" si="96"/>
        <v>0</v>
      </c>
      <c r="EE57">
        <f t="shared" si="96"/>
        <v>0</v>
      </c>
      <c r="EF57">
        <f t="shared" si="96"/>
        <v>0</v>
      </c>
      <c r="EG57">
        <f t="shared" si="96"/>
        <v>0</v>
      </c>
      <c r="EH57">
        <f t="shared" si="96"/>
        <v>0</v>
      </c>
      <c r="EI57">
        <f t="shared" si="96"/>
        <v>0</v>
      </c>
      <c r="EJ57">
        <f t="shared" si="96"/>
        <v>0</v>
      </c>
      <c r="EK57">
        <f t="shared" si="96"/>
        <v>0</v>
      </c>
      <c r="EL57">
        <f t="shared" si="96"/>
        <v>0</v>
      </c>
      <c r="EM57">
        <f t="shared" si="96"/>
        <v>0</v>
      </c>
      <c r="EN57">
        <f t="shared" si="96"/>
        <v>0</v>
      </c>
      <c r="EO57">
        <f t="shared" si="96"/>
        <v>0</v>
      </c>
      <c r="EP57">
        <f t="shared" si="96"/>
        <v>0</v>
      </c>
      <c r="EQ57">
        <f t="shared" si="96"/>
        <v>0</v>
      </c>
      <c r="ER57">
        <f t="shared" si="96"/>
        <v>0</v>
      </c>
      <c r="ES57">
        <f t="shared" si="96"/>
        <v>0</v>
      </c>
      <c r="ET57">
        <f t="shared" si="97"/>
        <v>0</v>
      </c>
      <c r="EU57">
        <f t="shared" si="97"/>
        <v>0</v>
      </c>
      <c r="EV57">
        <f t="shared" si="97"/>
        <v>0</v>
      </c>
      <c r="EW57">
        <f t="shared" si="97"/>
        <v>0</v>
      </c>
      <c r="EX57">
        <f t="shared" si="97"/>
        <v>0</v>
      </c>
      <c r="EY57">
        <f t="shared" si="97"/>
        <v>0</v>
      </c>
      <c r="EZ57">
        <f t="shared" si="97"/>
        <v>0</v>
      </c>
      <c r="FA57">
        <f t="shared" si="97"/>
        <v>0</v>
      </c>
      <c r="FB57">
        <f t="shared" si="114"/>
        <v>0</v>
      </c>
      <c r="FC57">
        <f t="shared" si="114"/>
        <v>0</v>
      </c>
      <c r="FD57">
        <f t="shared" si="114"/>
        <v>1</v>
      </c>
      <c r="FE57">
        <f t="shared" si="114"/>
        <v>1</v>
      </c>
      <c r="FF57">
        <f t="shared" si="114"/>
        <v>1</v>
      </c>
      <c r="FG57">
        <f t="shared" si="114"/>
        <v>1</v>
      </c>
      <c r="FH57">
        <f t="shared" si="114"/>
        <v>1</v>
      </c>
      <c r="FI57">
        <f t="shared" si="114"/>
        <v>1</v>
      </c>
      <c r="FJ57">
        <f t="shared" si="114"/>
        <v>1</v>
      </c>
      <c r="FK57">
        <f t="shared" si="114"/>
        <v>1</v>
      </c>
      <c r="FL57">
        <f t="shared" si="114"/>
        <v>1</v>
      </c>
      <c r="FM57">
        <f t="shared" si="114"/>
        <v>1</v>
      </c>
      <c r="FN57">
        <f t="shared" si="114"/>
        <v>1</v>
      </c>
      <c r="FO57">
        <f t="shared" si="114"/>
        <v>1</v>
      </c>
      <c r="FP57">
        <f t="shared" si="114"/>
        <v>1</v>
      </c>
      <c r="FQ57">
        <f t="shared" si="114"/>
        <v>1</v>
      </c>
      <c r="FR57">
        <f t="shared" si="114"/>
        <v>0</v>
      </c>
      <c r="FS57">
        <f t="shared" si="114"/>
        <v>1</v>
      </c>
      <c r="FT57">
        <f t="shared" si="114"/>
        <v>1</v>
      </c>
      <c r="FU57">
        <f t="shared" si="114"/>
        <v>1</v>
      </c>
      <c r="FV57">
        <f t="shared" si="114"/>
        <v>1</v>
      </c>
      <c r="FW57">
        <f t="shared" si="114"/>
        <v>1</v>
      </c>
      <c r="FX57">
        <f t="shared" si="114"/>
        <v>1</v>
      </c>
      <c r="FY57">
        <f t="shared" si="114"/>
        <v>1</v>
      </c>
      <c r="FZ57">
        <f t="shared" si="114"/>
        <v>1</v>
      </c>
      <c r="GA57">
        <f t="shared" si="73"/>
        <v>1</v>
      </c>
      <c r="GB57">
        <f t="shared" si="88"/>
        <v>23</v>
      </c>
      <c r="GC57">
        <f t="shared" si="104"/>
        <v>0</v>
      </c>
      <c r="GD57" t="str">
        <f t="shared" si="105"/>
        <v/>
      </c>
      <c r="GF57">
        <f t="shared" si="34"/>
        <v>41</v>
      </c>
      <c r="GG57" t="str">
        <f t="shared" si="35"/>
        <v/>
      </c>
      <c r="GH57">
        <f>IF(GG57&lt;&gt;"",IF(GG57&lt;&gt;"XXX",VLOOKUP(GG57,Punkte!$I$2:$J$10,2),9),9)</f>
        <v>9</v>
      </c>
      <c r="GI57">
        <f>IF(GG57&lt;&gt;"",IF(GG57&lt;&gt;"XXX",VLOOKUP(GG57,Punkte!$I$2:$K$10,3),9),9)</f>
        <v>9</v>
      </c>
      <c r="GJ57">
        <f t="shared" si="36"/>
        <v>909041</v>
      </c>
      <c r="GK57">
        <f t="shared" si="37"/>
        <v>909041</v>
      </c>
      <c r="GL57">
        <f t="shared" si="38"/>
        <v>41</v>
      </c>
      <c r="GM57">
        <f t="shared" si="39"/>
        <v>9</v>
      </c>
      <c r="GN57">
        <f t="shared" si="40"/>
        <v>15</v>
      </c>
      <c r="GO57">
        <f t="shared" si="41"/>
        <v>99</v>
      </c>
      <c r="GP57">
        <f t="shared" si="42"/>
        <v>99999</v>
      </c>
      <c r="GQ57">
        <f t="shared" si="43"/>
        <v>99999</v>
      </c>
      <c r="GR57">
        <f t="shared" si="44"/>
        <v>999</v>
      </c>
      <c r="GS57">
        <f t="shared" si="45"/>
        <v>99</v>
      </c>
      <c r="GT57">
        <f t="shared" si="46"/>
        <v>999</v>
      </c>
      <c r="GV57">
        <f>IF(GG57&lt;&gt;"",IF(GG57&lt;&gt;"XXX",VLOOKUP(GG57,Punkte!$I$2:$K$10,3),99),99)</f>
        <v>99</v>
      </c>
      <c r="GW57">
        <f t="shared" si="47"/>
        <v>99041</v>
      </c>
      <c r="GX57">
        <f t="shared" si="48"/>
        <v>99041</v>
      </c>
      <c r="GY57">
        <f t="shared" si="49"/>
        <v>41</v>
      </c>
      <c r="GZ57">
        <f t="shared" si="50"/>
        <v>99</v>
      </c>
      <c r="HA57">
        <f t="shared" si="51"/>
        <v>15</v>
      </c>
      <c r="HB57">
        <f t="shared" si="52"/>
        <v>99</v>
      </c>
      <c r="HC57">
        <f t="shared" si="53"/>
        <v>99999</v>
      </c>
      <c r="HD57">
        <f t="shared" si="54"/>
        <v>99999</v>
      </c>
      <c r="HE57">
        <f t="shared" si="55"/>
        <v>999</v>
      </c>
      <c r="HF57">
        <f t="shared" si="56"/>
        <v>99</v>
      </c>
      <c r="HG57">
        <f t="shared" si="57"/>
        <v>999</v>
      </c>
      <c r="HI57">
        <f t="shared" si="106"/>
        <v>99</v>
      </c>
      <c r="HJ57">
        <f t="shared" si="58"/>
        <v>99</v>
      </c>
      <c r="HK57">
        <f t="shared" si="93"/>
        <v>99</v>
      </c>
      <c r="HL57">
        <f t="shared" si="58"/>
        <v>99</v>
      </c>
      <c r="HM57">
        <f t="shared" si="93"/>
        <v>99</v>
      </c>
      <c r="HN57">
        <f t="shared" si="107"/>
        <v>99</v>
      </c>
      <c r="HO57">
        <f t="shared" si="93"/>
        <v>99</v>
      </c>
      <c r="HP57">
        <f t="shared" si="108"/>
        <v>99</v>
      </c>
      <c r="HQ57">
        <f t="shared" si="93"/>
        <v>99</v>
      </c>
      <c r="HR57">
        <f t="shared" si="109"/>
        <v>99</v>
      </c>
      <c r="HS57">
        <f t="shared" si="93"/>
        <v>99</v>
      </c>
      <c r="HT57">
        <f t="shared" si="110"/>
        <v>99</v>
      </c>
      <c r="HU57">
        <f t="shared" si="93"/>
        <v>99</v>
      </c>
      <c r="HV57">
        <f t="shared" si="111"/>
        <v>99</v>
      </c>
      <c r="HW57">
        <f t="shared" si="93"/>
        <v>99</v>
      </c>
      <c r="HX57">
        <f t="shared" si="112"/>
        <v>99</v>
      </c>
    </row>
    <row r="58" spans="1:232" x14ac:dyDescent="0.2">
      <c r="A58">
        <f t="shared" si="79"/>
        <v>42</v>
      </c>
      <c r="B58" s="203" t="str">
        <f t="shared" si="80"/>
        <v/>
      </c>
      <c r="C58" s="204" t="str">
        <f t="shared" si="81"/>
        <v/>
      </c>
      <c r="D58" s="205"/>
      <c r="E58" s="206"/>
      <c r="F58" s="207"/>
      <c r="G58" s="208"/>
      <c r="H58" s="209"/>
      <c r="I58" s="223" t="str">
        <f>IF(BU58=99,"",VLOOKUP(BS58,Punkte!$D$2:$G$31,BU58))</f>
        <v/>
      </c>
      <c r="J58" s="224" t="str">
        <f t="shared" si="26"/>
        <v/>
      </c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0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18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L58">
        <f t="shared" si="76"/>
        <v>42</v>
      </c>
      <c r="BN58" t="str">
        <f t="shared" si="77"/>
        <v/>
      </c>
      <c r="BO58" t="str">
        <f t="shared" si="78"/>
        <v/>
      </c>
      <c r="BP58" t="str">
        <f t="shared" si="82"/>
        <v/>
      </c>
      <c r="BQ58" t="str">
        <f t="shared" si="83"/>
        <v/>
      </c>
      <c r="BR58" s="216" t="str">
        <f t="shared" si="84"/>
        <v/>
      </c>
      <c r="BS58" s="28" t="str">
        <f>IF(ISNUMBER(BR58),YEAR(Wiegeliste!$D$4)-YEAR(BR58),"")</f>
        <v/>
      </c>
      <c r="BT58" s="28" t="str">
        <f t="shared" si="98"/>
        <v/>
      </c>
      <c r="BU58" s="28">
        <f t="shared" si="30"/>
        <v>99</v>
      </c>
      <c r="BV58">
        <f t="shared" si="85"/>
        <v>1</v>
      </c>
      <c r="BW58">
        <f t="shared" si="86"/>
        <v>0</v>
      </c>
      <c r="BY58">
        <f t="shared" si="99"/>
        <v>42</v>
      </c>
      <c r="BZ58" t="str">
        <f t="shared" si="100"/>
        <v/>
      </c>
      <c r="CA58">
        <f t="shared" si="94"/>
        <v>0</v>
      </c>
      <c r="CB58">
        <f t="shared" si="94"/>
        <v>0</v>
      </c>
      <c r="CC58">
        <f t="shared" si="94"/>
        <v>0</v>
      </c>
      <c r="CD58">
        <f t="shared" si="94"/>
        <v>0</v>
      </c>
      <c r="CE58">
        <f t="shared" si="94"/>
        <v>0</v>
      </c>
      <c r="CF58">
        <f t="shared" si="94"/>
        <v>0</v>
      </c>
      <c r="CG58">
        <f t="shared" si="94"/>
        <v>0</v>
      </c>
      <c r="CH58">
        <f t="shared" si="94"/>
        <v>0</v>
      </c>
      <c r="CI58">
        <f t="shared" si="94"/>
        <v>0</v>
      </c>
      <c r="CJ58">
        <f t="shared" si="94"/>
        <v>0</v>
      </c>
      <c r="CK58">
        <f t="shared" si="94"/>
        <v>0</v>
      </c>
      <c r="CL58">
        <f t="shared" si="94"/>
        <v>0</v>
      </c>
      <c r="CM58">
        <f t="shared" si="94"/>
        <v>0</v>
      </c>
      <c r="CN58">
        <f t="shared" si="94"/>
        <v>0</v>
      </c>
      <c r="CO58">
        <f t="shared" si="94"/>
        <v>0</v>
      </c>
      <c r="CP58">
        <f t="shared" si="94"/>
        <v>0</v>
      </c>
      <c r="CQ58">
        <f t="shared" si="95"/>
        <v>0</v>
      </c>
      <c r="CR58">
        <f t="shared" si="95"/>
        <v>0</v>
      </c>
      <c r="CS58">
        <f t="shared" si="95"/>
        <v>0</v>
      </c>
      <c r="CT58">
        <f t="shared" si="95"/>
        <v>0</v>
      </c>
      <c r="CU58">
        <f t="shared" si="95"/>
        <v>0</v>
      </c>
      <c r="CV58">
        <f t="shared" si="95"/>
        <v>0</v>
      </c>
      <c r="CW58">
        <f t="shared" si="95"/>
        <v>0</v>
      </c>
      <c r="CX58">
        <f t="shared" si="95"/>
        <v>0</v>
      </c>
      <c r="CY58">
        <f t="shared" si="113"/>
        <v>0</v>
      </c>
      <c r="CZ58">
        <f t="shared" si="113"/>
        <v>0</v>
      </c>
      <c r="DA58">
        <f t="shared" si="113"/>
        <v>0</v>
      </c>
      <c r="DB58">
        <f t="shared" si="113"/>
        <v>0</v>
      </c>
      <c r="DC58">
        <f t="shared" si="113"/>
        <v>0</v>
      </c>
      <c r="DD58">
        <f t="shared" si="113"/>
        <v>0</v>
      </c>
      <c r="DE58">
        <f t="shared" si="113"/>
        <v>0</v>
      </c>
      <c r="DF58">
        <f t="shared" si="113"/>
        <v>0</v>
      </c>
      <c r="DG58">
        <f t="shared" si="113"/>
        <v>0</v>
      </c>
      <c r="DH58">
        <f t="shared" si="113"/>
        <v>0</v>
      </c>
      <c r="DI58">
        <f t="shared" si="113"/>
        <v>0</v>
      </c>
      <c r="DJ58">
        <f t="shared" si="113"/>
        <v>0</v>
      </c>
      <c r="DK58">
        <f t="shared" si="113"/>
        <v>0</v>
      </c>
      <c r="DL58">
        <f t="shared" si="113"/>
        <v>0</v>
      </c>
      <c r="DM58">
        <f t="shared" si="113"/>
        <v>0</v>
      </c>
      <c r="DN58">
        <f t="shared" si="113"/>
        <v>0</v>
      </c>
      <c r="DO58">
        <f t="shared" si="113"/>
        <v>0</v>
      </c>
      <c r="DP58">
        <f t="shared" si="113"/>
        <v>0</v>
      </c>
      <c r="DQ58">
        <f t="shared" si="113"/>
        <v>0</v>
      </c>
      <c r="DR58">
        <f t="shared" si="113"/>
        <v>0</v>
      </c>
      <c r="DS58">
        <f t="shared" si="113"/>
        <v>0</v>
      </c>
      <c r="DT58">
        <f t="shared" si="113"/>
        <v>0</v>
      </c>
      <c r="DU58">
        <f t="shared" si="113"/>
        <v>0</v>
      </c>
      <c r="DV58">
        <f t="shared" si="113"/>
        <v>0</v>
      </c>
      <c r="DW58">
        <f t="shared" si="113"/>
        <v>0</v>
      </c>
      <c r="DX58">
        <f t="shared" si="70"/>
        <v>0</v>
      </c>
      <c r="DY58">
        <f t="shared" si="87"/>
        <v>0</v>
      </c>
      <c r="DZ58">
        <f t="shared" si="101"/>
        <v>0</v>
      </c>
      <c r="EB58">
        <f t="shared" si="102"/>
        <v>42</v>
      </c>
      <c r="EC58">
        <f t="shared" si="103"/>
        <v>99</v>
      </c>
      <c r="ED58">
        <f t="shared" si="96"/>
        <v>0</v>
      </c>
      <c r="EE58">
        <f t="shared" si="96"/>
        <v>0</v>
      </c>
      <c r="EF58">
        <f t="shared" si="96"/>
        <v>0</v>
      </c>
      <c r="EG58">
        <f t="shared" si="96"/>
        <v>0</v>
      </c>
      <c r="EH58">
        <f t="shared" si="96"/>
        <v>0</v>
      </c>
      <c r="EI58">
        <f t="shared" si="96"/>
        <v>0</v>
      </c>
      <c r="EJ58">
        <f t="shared" si="96"/>
        <v>0</v>
      </c>
      <c r="EK58">
        <f t="shared" si="96"/>
        <v>0</v>
      </c>
      <c r="EL58">
        <f t="shared" si="96"/>
        <v>0</v>
      </c>
      <c r="EM58">
        <f t="shared" si="96"/>
        <v>0</v>
      </c>
      <c r="EN58">
        <f t="shared" si="96"/>
        <v>0</v>
      </c>
      <c r="EO58">
        <f t="shared" si="96"/>
        <v>0</v>
      </c>
      <c r="EP58">
        <f t="shared" si="96"/>
        <v>0</v>
      </c>
      <c r="EQ58">
        <f t="shared" si="96"/>
        <v>0</v>
      </c>
      <c r="ER58">
        <f t="shared" si="96"/>
        <v>0</v>
      </c>
      <c r="ES58">
        <f t="shared" si="96"/>
        <v>0</v>
      </c>
      <c r="ET58">
        <f t="shared" si="97"/>
        <v>0</v>
      </c>
      <c r="EU58">
        <f t="shared" si="97"/>
        <v>0</v>
      </c>
      <c r="EV58">
        <f t="shared" si="97"/>
        <v>0</v>
      </c>
      <c r="EW58">
        <f t="shared" si="97"/>
        <v>0</v>
      </c>
      <c r="EX58">
        <f t="shared" si="97"/>
        <v>0</v>
      </c>
      <c r="EY58">
        <f t="shared" si="97"/>
        <v>0</v>
      </c>
      <c r="EZ58">
        <f t="shared" si="97"/>
        <v>0</v>
      </c>
      <c r="FA58">
        <f t="shared" si="97"/>
        <v>0</v>
      </c>
      <c r="FB58">
        <f t="shared" si="114"/>
        <v>0</v>
      </c>
      <c r="FC58">
        <f t="shared" si="114"/>
        <v>0</v>
      </c>
      <c r="FD58">
        <f t="shared" si="114"/>
        <v>1</v>
      </c>
      <c r="FE58">
        <f t="shared" si="114"/>
        <v>1</v>
      </c>
      <c r="FF58">
        <f t="shared" si="114"/>
        <v>1</v>
      </c>
      <c r="FG58">
        <f t="shared" si="114"/>
        <v>1</v>
      </c>
      <c r="FH58">
        <f t="shared" si="114"/>
        <v>1</v>
      </c>
      <c r="FI58">
        <f t="shared" si="114"/>
        <v>1</v>
      </c>
      <c r="FJ58">
        <f t="shared" si="114"/>
        <v>1</v>
      </c>
      <c r="FK58">
        <f t="shared" si="114"/>
        <v>1</v>
      </c>
      <c r="FL58">
        <f t="shared" si="114"/>
        <v>1</v>
      </c>
      <c r="FM58">
        <f t="shared" si="114"/>
        <v>1</v>
      </c>
      <c r="FN58">
        <f t="shared" si="114"/>
        <v>1</v>
      </c>
      <c r="FO58">
        <f t="shared" si="114"/>
        <v>1</v>
      </c>
      <c r="FP58">
        <f t="shared" si="114"/>
        <v>1</v>
      </c>
      <c r="FQ58">
        <f t="shared" si="114"/>
        <v>1</v>
      </c>
      <c r="FR58">
        <f t="shared" si="114"/>
        <v>1</v>
      </c>
      <c r="FS58">
        <f t="shared" si="114"/>
        <v>0</v>
      </c>
      <c r="FT58">
        <f t="shared" si="114"/>
        <v>1</v>
      </c>
      <c r="FU58">
        <f t="shared" si="114"/>
        <v>1</v>
      </c>
      <c r="FV58">
        <f t="shared" si="114"/>
        <v>1</v>
      </c>
      <c r="FW58">
        <f t="shared" si="114"/>
        <v>1</v>
      </c>
      <c r="FX58">
        <f t="shared" si="114"/>
        <v>1</v>
      </c>
      <c r="FY58">
        <f t="shared" si="114"/>
        <v>1</v>
      </c>
      <c r="FZ58">
        <f t="shared" si="114"/>
        <v>1</v>
      </c>
      <c r="GA58">
        <f t="shared" si="73"/>
        <v>1</v>
      </c>
      <c r="GB58">
        <f t="shared" si="88"/>
        <v>23</v>
      </c>
      <c r="GC58">
        <f t="shared" si="104"/>
        <v>0</v>
      </c>
      <c r="GD58" t="str">
        <f t="shared" si="105"/>
        <v/>
      </c>
      <c r="GF58">
        <f t="shared" si="34"/>
        <v>42</v>
      </c>
      <c r="GG58" t="str">
        <f t="shared" si="35"/>
        <v/>
      </c>
      <c r="GH58">
        <f>IF(GG58&lt;&gt;"",IF(GG58&lt;&gt;"XXX",VLOOKUP(GG58,Punkte!$I$2:$J$10,2),9),9)</f>
        <v>9</v>
      </c>
      <c r="GI58">
        <f>IF(GG58&lt;&gt;"",IF(GG58&lt;&gt;"XXX",VLOOKUP(GG58,Punkte!$I$2:$K$10,3),9),9)</f>
        <v>9</v>
      </c>
      <c r="GJ58">
        <f t="shared" si="36"/>
        <v>909042</v>
      </c>
      <c r="GK58">
        <f t="shared" si="37"/>
        <v>909042</v>
      </c>
      <c r="GL58">
        <f t="shared" si="38"/>
        <v>42</v>
      </c>
      <c r="GM58">
        <f t="shared" si="39"/>
        <v>9</v>
      </c>
      <c r="GN58">
        <f t="shared" si="40"/>
        <v>16</v>
      </c>
      <c r="GO58">
        <f t="shared" si="41"/>
        <v>99</v>
      </c>
      <c r="GP58">
        <f t="shared" si="42"/>
        <v>99999</v>
      </c>
      <c r="GQ58">
        <f t="shared" si="43"/>
        <v>99999</v>
      </c>
      <c r="GR58">
        <f t="shared" si="44"/>
        <v>999</v>
      </c>
      <c r="GS58">
        <f t="shared" si="45"/>
        <v>99</v>
      </c>
      <c r="GT58">
        <f t="shared" si="46"/>
        <v>999</v>
      </c>
      <c r="GV58">
        <f>IF(GG58&lt;&gt;"",IF(GG58&lt;&gt;"XXX",VLOOKUP(GG58,Punkte!$I$2:$K$10,3),99),99)</f>
        <v>99</v>
      </c>
      <c r="GW58">
        <f t="shared" si="47"/>
        <v>99042</v>
      </c>
      <c r="GX58">
        <f t="shared" si="48"/>
        <v>99042</v>
      </c>
      <c r="GY58">
        <f t="shared" si="49"/>
        <v>42</v>
      </c>
      <c r="GZ58">
        <f t="shared" si="50"/>
        <v>99</v>
      </c>
      <c r="HA58">
        <f t="shared" si="51"/>
        <v>16</v>
      </c>
      <c r="HB58">
        <f t="shared" si="52"/>
        <v>99</v>
      </c>
      <c r="HC58">
        <f t="shared" si="53"/>
        <v>99999</v>
      </c>
      <c r="HD58">
        <f t="shared" si="54"/>
        <v>99999</v>
      </c>
      <c r="HE58">
        <f t="shared" si="55"/>
        <v>999</v>
      </c>
      <c r="HF58">
        <f t="shared" si="56"/>
        <v>99</v>
      </c>
      <c r="HG58">
        <f t="shared" si="57"/>
        <v>999</v>
      </c>
      <c r="HI58">
        <f t="shared" si="106"/>
        <v>99</v>
      </c>
      <c r="HJ58">
        <f t="shared" si="58"/>
        <v>99</v>
      </c>
      <c r="HK58">
        <f t="shared" si="93"/>
        <v>99</v>
      </c>
      <c r="HL58">
        <f t="shared" si="58"/>
        <v>99</v>
      </c>
      <c r="HM58">
        <f t="shared" si="93"/>
        <v>99</v>
      </c>
      <c r="HN58">
        <f t="shared" si="107"/>
        <v>99</v>
      </c>
      <c r="HO58">
        <f t="shared" si="93"/>
        <v>99</v>
      </c>
      <c r="HP58">
        <f t="shared" si="108"/>
        <v>99</v>
      </c>
      <c r="HQ58">
        <f t="shared" si="93"/>
        <v>99</v>
      </c>
      <c r="HR58">
        <f t="shared" si="109"/>
        <v>99</v>
      </c>
      <c r="HS58">
        <f t="shared" si="93"/>
        <v>99</v>
      </c>
      <c r="HT58">
        <f t="shared" si="110"/>
        <v>99</v>
      </c>
      <c r="HU58">
        <f t="shared" si="93"/>
        <v>99</v>
      </c>
      <c r="HV58">
        <f t="shared" si="111"/>
        <v>99</v>
      </c>
      <c r="HW58">
        <f t="shared" si="93"/>
        <v>99</v>
      </c>
      <c r="HX58">
        <f t="shared" si="112"/>
        <v>99</v>
      </c>
    </row>
    <row r="59" spans="1:232" x14ac:dyDescent="0.2">
      <c r="A59">
        <f t="shared" si="79"/>
        <v>43</v>
      </c>
      <c r="B59" s="203" t="str">
        <f t="shared" si="80"/>
        <v/>
      </c>
      <c r="C59" s="204" t="str">
        <f t="shared" si="81"/>
        <v/>
      </c>
      <c r="D59" s="205"/>
      <c r="E59" s="206"/>
      <c r="F59" s="207"/>
      <c r="G59" s="208"/>
      <c r="H59" s="209"/>
      <c r="I59" s="223" t="str">
        <f>IF(BU59=99,"",VLOOKUP(BS59,Punkte!$D$2:$G$31,BU59))</f>
        <v/>
      </c>
      <c r="J59" s="224" t="str">
        <f t="shared" si="26"/>
        <v/>
      </c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0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18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L59">
        <f t="shared" si="76"/>
        <v>43</v>
      </c>
      <c r="BN59" t="str">
        <f t="shared" si="77"/>
        <v/>
      </c>
      <c r="BO59" t="str">
        <f t="shared" si="78"/>
        <v/>
      </c>
      <c r="BP59" t="str">
        <f t="shared" si="82"/>
        <v/>
      </c>
      <c r="BQ59" t="str">
        <f t="shared" si="83"/>
        <v/>
      </c>
      <c r="BR59" s="216" t="str">
        <f t="shared" si="84"/>
        <v/>
      </c>
      <c r="BS59" s="28" t="str">
        <f>IF(ISNUMBER(BR59),YEAR(Wiegeliste!$D$4)-YEAR(BR59),"")</f>
        <v/>
      </c>
      <c r="BT59" s="28" t="str">
        <f t="shared" si="98"/>
        <v/>
      </c>
      <c r="BU59" s="28">
        <f t="shared" si="30"/>
        <v>99</v>
      </c>
      <c r="BV59">
        <f t="shared" si="85"/>
        <v>1</v>
      </c>
      <c r="BW59">
        <f t="shared" si="86"/>
        <v>0</v>
      </c>
      <c r="BY59">
        <f t="shared" si="99"/>
        <v>43</v>
      </c>
      <c r="BZ59" t="str">
        <f t="shared" si="100"/>
        <v/>
      </c>
      <c r="CA59">
        <f t="shared" si="94"/>
        <v>0</v>
      </c>
      <c r="CB59">
        <f t="shared" si="94"/>
        <v>0</v>
      </c>
      <c r="CC59">
        <f t="shared" si="94"/>
        <v>0</v>
      </c>
      <c r="CD59">
        <f t="shared" si="94"/>
        <v>0</v>
      </c>
      <c r="CE59">
        <f t="shared" si="94"/>
        <v>0</v>
      </c>
      <c r="CF59">
        <f t="shared" si="94"/>
        <v>0</v>
      </c>
      <c r="CG59">
        <f t="shared" si="94"/>
        <v>0</v>
      </c>
      <c r="CH59">
        <f t="shared" si="94"/>
        <v>0</v>
      </c>
      <c r="CI59">
        <f t="shared" si="94"/>
        <v>0</v>
      </c>
      <c r="CJ59">
        <f t="shared" si="94"/>
        <v>0</v>
      </c>
      <c r="CK59">
        <f t="shared" si="94"/>
        <v>0</v>
      </c>
      <c r="CL59">
        <f t="shared" si="94"/>
        <v>0</v>
      </c>
      <c r="CM59">
        <f t="shared" si="94"/>
        <v>0</v>
      </c>
      <c r="CN59">
        <f t="shared" si="94"/>
        <v>0</v>
      </c>
      <c r="CO59">
        <f t="shared" si="94"/>
        <v>0</v>
      </c>
      <c r="CP59">
        <f t="shared" si="94"/>
        <v>0</v>
      </c>
      <c r="CQ59">
        <f>IF($BY59=CQ$15,0,IF($BZ59="",0,IF($BZ59=CQ$16,1,0)))</f>
        <v>0</v>
      </c>
      <c r="CR59">
        <f>IF($BY59=CR$15,0,IF($BZ59="",0,IF($BZ59=CR$16,1,0)))</f>
        <v>0</v>
      </c>
      <c r="CS59">
        <f t="shared" ref="CS59:DX59" si="115">IF($BY59=CS$15,0,IF($BZ59="",0,IF($BZ59=CS$16,1,0)))</f>
        <v>0</v>
      </c>
      <c r="CT59">
        <f t="shared" si="115"/>
        <v>0</v>
      </c>
      <c r="CU59">
        <f t="shared" si="115"/>
        <v>0</v>
      </c>
      <c r="CV59">
        <f t="shared" si="115"/>
        <v>0</v>
      </c>
      <c r="CW59">
        <f t="shared" si="115"/>
        <v>0</v>
      </c>
      <c r="CX59">
        <f t="shared" si="115"/>
        <v>0</v>
      </c>
      <c r="CY59">
        <f t="shared" si="115"/>
        <v>0</v>
      </c>
      <c r="CZ59">
        <f t="shared" si="115"/>
        <v>0</v>
      </c>
      <c r="DA59">
        <f t="shared" si="115"/>
        <v>0</v>
      </c>
      <c r="DB59">
        <f t="shared" si="115"/>
        <v>0</v>
      </c>
      <c r="DC59">
        <f t="shared" si="115"/>
        <v>0</v>
      </c>
      <c r="DD59">
        <f t="shared" si="115"/>
        <v>0</v>
      </c>
      <c r="DE59">
        <f t="shared" si="115"/>
        <v>0</v>
      </c>
      <c r="DF59">
        <f t="shared" si="115"/>
        <v>0</v>
      </c>
      <c r="DG59">
        <f t="shared" si="115"/>
        <v>0</v>
      </c>
      <c r="DH59">
        <f t="shared" si="115"/>
        <v>0</v>
      </c>
      <c r="DI59">
        <f t="shared" si="115"/>
        <v>0</v>
      </c>
      <c r="DJ59">
        <f t="shared" si="115"/>
        <v>0</v>
      </c>
      <c r="DK59">
        <f t="shared" si="115"/>
        <v>0</v>
      </c>
      <c r="DL59">
        <f t="shared" si="115"/>
        <v>0</v>
      </c>
      <c r="DM59">
        <f t="shared" si="115"/>
        <v>0</v>
      </c>
      <c r="DN59">
        <f t="shared" si="115"/>
        <v>0</v>
      </c>
      <c r="DO59">
        <f t="shared" si="115"/>
        <v>0</v>
      </c>
      <c r="DP59">
        <f t="shared" si="115"/>
        <v>0</v>
      </c>
      <c r="DQ59">
        <f t="shared" si="115"/>
        <v>0</v>
      </c>
      <c r="DR59">
        <f t="shared" si="115"/>
        <v>0</v>
      </c>
      <c r="DS59">
        <f t="shared" si="115"/>
        <v>0</v>
      </c>
      <c r="DT59">
        <f t="shared" si="115"/>
        <v>0</v>
      </c>
      <c r="DU59">
        <f t="shared" si="115"/>
        <v>0</v>
      </c>
      <c r="DV59">
        <f t="shared" si="115"/>
        <v>0</v>
      </c>
      <c r="DW59">
        <f t="shared" si="115"/>
        <v>0</v>
      </c>
      <c r="DX59">
        <f t="shared" si="115"/>
        <v>0</v>
      </c>
      <c r="DY59">
        <f t="shared" si="87"/>
        <v>0</v>
      </c>
      <c r="DZ59">
        <f t="shared" si="101"/>
        <v>0</v>
      </c>
      <c r="EB59">
        <f t="shared" si="102"/>
        <v>43</v>
      </c>
      <c r="EC59">
        <f t="shared" si="103"/>
        <v>99</v>
      </c>
      <c r="ED59">
        <f t="shared" si="96"/>
        <v>0</v>
      </c>
      <c r="EE59">
        <f t="shared" si="96"/>
        <v>0</v>
      </c>
      <c r="EF59">
        <f t="shared" si="96"/>
        <v>0</v>
      </c>
      <c r="EG59">
        <f t="shared" si="96"/>
        <v>0</v>
      </c>
      <c r="EH59">
        <f t="shared" si="96"/>
        <v>0</v>
      </c>
      <c r="EI59">
        <f t="shared" si="96"/>
        <v>0</v>
      </c>
      <c r="EJ59">
        <f t="shared" si="96"/>
        <v>0</v>
      </c>
      <c r="EK59">
        <f t="shared" si="96"/>
        <v>0</v>
      </c>
      <c r="EL59">
        <f t="shared" si="96"/>
        <v>0</v>
      </c>
      <c r="EM59">
        <f t="shared" si="96"/>
        <v>0</v>
      </c>
      <c r="EN59">
        <f t="shared" si="96"/>
        <v>0</v>
      </c>
      <c r="EO59">
        <f t="shared" si="96"/>
        <v>0</v>
      </c>
      <c r="EP59">
        <f t="shared" si="96"/>
        <v>0</v>
      </c>
      <c r="EQ59">
        <f t="shared" si="96"/>
        <v>0</v>
      </c>
      <c r="ER59">
        <f t="shared" si="96"/>
        <v>0</v>
      </c>
      <c r="ES59">
        <f t="shared" si="96"/>
        <v>0</v>
      </c>
      <c r="ET59">
        <f>IF($EB59=ET$15,0,IF($EC59="",0,IF($EC59=ET$16,1,0)))</f>
        <v>0</v>
      </c>
      <c r="EU59">
        <f>IF($EB59=EU$15,0,IF($EC59="",0,IF($EC59=EU$16,1,0)))</f>
        <v>0</v>
      </c>
      <c r="EV59">
        <f t="shared" ref="EV59:GA65" si="116">IF($EB59=EV$15,0,IF($EC59="",0,IF($EC59=EV$16,1,0)))</f>
        <v>0</v>
      </c>
      <c r="EW59">
        <f t="shared" si="116"/>
        <v>0</v>
      </c>
      <c r="EX59">
        <f t="shared" si="116"/>
        <v>0</v>
      </c>
      <c r="EY59">
        <f t="shared" si="116"/>
        <v>0</v>
      </c>
      <c r="EZ59">
        <f t="shared" si="116"/>
        <v>0</v>
      </c>
      <c r="FA59">
        <f t="shared" si="116"/>
        <v>0</v>
      </c>
      <c r="FB59">
        <f t="shared" si="116"/>
        <v>0</v>
      </c>
      <c r="FC59">
        <f t="shared" si="116"/>
        <v>0</v>
      </c>
      <c r="FD59">
        <f t="shared" si="116"/>
        <v>1</v>
      </c>
      <c r="FE59">
        <f t="shared" si="116"/>
        <v>1</v>
      </c>
      <c r="FF59">
        <f t="shared" si="116"/>
        <v>1</v>
      </c>
      <c r="FG59">
        <f t="shared" si="116"/>
        <v>1</v>
      </c>
      <c r="FH59">
        <f t="shared" si="116"/>
        <v>1</v>
      </c>
      <c r="FI59">
        <f t="shared" si="116"/>
        <v>1</v>
      </c>
      <c r="FJ59">
        <f t="shared" si="116"/>
        <v>1</v>
      </c>
      <c r="FK59">
        <f t="shared" si="116"/>
        <v>1</v>
      </c>
      <c r="FL59">
        <f t="shared" si="116"/>
        <v>1</v>
      </c>
      <c r="FM59">
        <f t="shared" si="116"/>
        <v>1</v>
      </c>
      <c r="FN59">
        <f t="shared" si="116"/>
        <v>1</v>
      </c>
      <c r="FO59">
        <f t="shared" si="116"/>
        <v>1</v>
      </c>
      <c r="FP59">
        <f t="shared" si="116"/>
        <v>1</v>
      </c>
      <c r="FQ59">
        <f t="shared" si="116"/>
        <v>1</v>
      </c>
      <c r="FR59">
        <f t="shared" si="116"/>
        <v>1</v>
      </c>
      <c r="FS59">
        <f t="shared" si="116"/>
        <v>1</v>
      </c>
      <c r="FT59">
        <f t="shared" si="116"/>
        <v>0</v>
      </c>
      <c r="FU59">
        <f t="shared" si="116"/>
        <v>1</v>
      </c>
      <c r="FV59">
        <f t="shared" si="116"/>
        <v>1</v>
      </c>
      <c r="FW59">
        <f t="shared" si="116"/>
        <v>1</v>
      </c>
      <c r="FX59">
        <f t="shared" si="116"/>
        <v>1</v>
      </c>
      <c r="FY59">
        <f t="shared" si="116"/>
        <v>1</v>
      </c>
      <c r="FZ59">
        <f t="shared" si="116"/>
        <v>1</v>
      </c>
      <c r="GA59">
        <f t="shared" si="116"/>
        <v>1</v>
      </c>
      <c r="GB59">
        <f t="shared" si="88"/>
        <v>23</v>
      </c>
      <c r="GC59">
        <f t="shared" si="104"/>
        <v>0</v>
      </c>
      <c r="GD59" t="str">
        <f t="shared" si="105"/>
        <v/>
      </c>
      <c r="GF59">
        <f t="shared" si="34"/>
        <v>43</v>
      </c>
      <c r="GG59" t="str">
        <f t="shared" si="35"/>
        <v/>
      </c>
      <c r="GH59">
        <f>IF(GG59&lt;&gt;"",IF(GG59&lt;&gt;"XXX",VLOOKUP(GG59,Punkte!$I$2:$J$10,2),9),9)</f>
        <v>9</v>
      </c>
      <c r="GI59">
        <f>IF(GG59&lt;&gt;"",IF(GG59&lt;&gt;"XXX",VLOOKUP(GG59,Punkte!$I$2:$K$10,3),9),9)</f>
        <v>9</v>
      </c>
      <c r="GJ59">
        <f t="shared" si="36"/>
        <v>909043</v>
      </c>
      <c r="GK59">
        <f t="shared" si="37"/>
        <v>909043</v>
      </c>
      <c r="GL59">
        <f t="shared" si="38"/>
        <v>43</v>
      </c>
      <c r="GM59">
        <f t="shared" si="39"/>
        <v>9</v>
      </c>
      <c r="GN59">
        <f t="shared" si="40"/>
        <v>17</v>
      </c>
      <c r="GO59">
        <f t="shared" si="41"/>
        <v>99</v>
      </c>
      <c r="GP59">
        <f t="shared" si="42"/>
        <v>99999</v>
      </c>
      <c r="GQ59">
        <f t="shared" si="43"/>
        <v>99999</v>
      </c>
      <c r="GR59">
        <f t="shared" si="44"/>
        <v>999</v>
      </c>
      <c r="GS59">
        <f t="shared" si="45"/>
        <v>99</v>
      </c>
      <c r="GT59">
        <f t="shared" si="46"/>
        <v>999</v>
      </c>
      <c r="GV59">
        <f>IF(GG59&lt;&gt;"",IF(GG59&lt;&gt;"XXX",VLOOKUP(GG59,Punkte!$I$2:$K$10,3),99),99)</f>
        <v>99</v>
      </c>
      <c r="GW59">
        <f t="shared" si="47"/>
        <v>99043</v>
      </c>
      <c r="GX59">
        <f t="shared" si="48"/>
        <v>99043</v>
      </c>
      <c r="GY59">
        <f t="shared" si="49"/>
        <v>43</v>
      </c>
      <c r="GZ59">
        <f t="shared" si="50"/>
        <v>99</v>
      </c>
      <c r="HA59">
        <f t="shared" si="51"/>
        <v>17</v>
      </c>
      <c r="HB59">
        <f t="shared" si="52"/>
        <v>99</v>
      </c>
      <c r="HC59">
        <f t="shared" si="53"/>
        <v>99999</v>
      </c>
      <c r="HD59">
        <f t="shared" si="54"/>
        <v>99999</v>
      </c>
      <c r="HE59">
        <f t="shared" si="55"/>
        <v>999</v>
      </c>
      <c r="HF59">
        <f t="shared" si="56"/>
        <v>99</v>
      </c>
      <c r="HG59">
        <f t="shared" si="57"/>
        <v>999</v>
      </c>
      <c r="HI59">
        <f t="shared" si="106"/>
        <v>99</v>
      </c>
      <c r="HJ59">
        <f t="shared" si="58"/>
        <v>99</v>
      </c>
      <c r="HK59">
        <f t="shared" si="93"/>
        <v>99</v>
      </c>
      <c r="HL59">
        <f t="shared" si="58"/>
        <v>99</v>
      </c>
      <c r="HM59">
        <f t="shared" si="93"/>
        <v>99</v>
      </c>
      <c r="HN59">
        <f t="shared" si="107"/>
        <v>99</v>
      </c>
      <c r="HO59">
        <f t="shared" si="93"/>
        <v>99</v>
      </c>
      <c r="HP59">
        <f t="shared" si="108"/>
        <v>99</v>
      </c>
      <c r="HQ59">
        <f t="shared" si="93"/>
        <v>99</v>
      </c>
      <c r="HR59">
        <f t="shared" si="109"/>
        <v>99</v>
      </c>
      <c r="HS59">
        <f t="shared" si="93"/>
        <v>99</v>
      </c>
      <c r="HT59">
        <f t="shared" si="110"/>
        <v>99</v>
      </c>
      <c r="HU59">
        <f t="shared" si="93"/>
        <v>99</v>
      </c>
      <c r="HV59">
        <f t="shared" si="111"/>
        <v>99</v>
      </c>
      <c r="HW59">
        <f t="shared" si="93"/>
        <v>99</v>
      </c>
      <c r="HX59">
        <f t="shared" si="112"/>
        <v>99</v>
      </c>
    </row>
    <row r="60" spans="1:232" x14ac:dyDescent="0.2">
      <c r="A60">
        <f t="shared" si="79"/>
        <v>44</v>
      </c>
      <c r="B60" s="203" t="str">
        <f t="shared" si="80"/>
        <v/>
      </c>
      <c r="C60" s="204" t="str">
        <f t="shared" si="81"/>
        <v/>
      </c>
      <c r="D60" s="205"/>
      <c r="E60" s="206"/>
      <c r="F60" s="207"/>
      <c r="G60" s="208"/>
      <c r="H60" s="209"/>
      <c r="I60" s="223" t="str">
        <f>IF(BU60=99,"",VLOOKUP(BS60,Punkte!$D$2:$G$31,BU60))</f>
        <v/>
      </c>
      <c r="J60" s="224" t="str">
        <f t="shared" si="26"/>
        <v/>
      </c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0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18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L60">
        <f t="shared" si="76"/>
        <v>44</v>
      </c>
      <c r="BN60" t="str">
        <f t="shared" si="77"/>
        <v/>
      </c>
      <c r="BO60" t="str">
        <f t="shared" si="78"/>
        <v/>
      </c>
      <c r="BP60" t="str">
        <f t="shared" si="82"/>
        <v/>
      </c>
      <c r="BQ60" t="str">
        <f t="shared" si="83"/>
        <v/>
      </c>
      <c r="BR60" s="216" t="str">
        <f t="shared" si="84"/>
        <v/>
      </c>
      <c r="BS60" s="28" t="str">
        <f>IF(ISNUMBER(BR60),YEAR(Wiegeliste!$D$4)-YEAR(BR60),"")</f>
        <v/>
      </c>
      <c r="BT60" s="28" t="str">
        <f t="shared" si="98"/>
        <v/>
      </c>
      <c r="BU60" s="28">
        <f t="shared" si="30"/>
        <v>99</v>
      </c>
      <c r="BV60">
        <f t="shared" si="85"/>
        <v>1</v>
      </c>
      <c r="BW60">
        <f t="shared" si="86"/>
        <v>0</v>
      </c>
      <c r="BY60">
        <f t="shared" si="99"/>
        <v>44</v>
      </c>
      <c r="BZ60" t="str">
        <f t="shared" si="100"/>
        <v/>
      </c>
      <c r="CA60">
        <f t="shared" si="94"/>
        <v>0</v>
      </c>
      <c r="CB60">
        <f t="shared" si="94"/>
        <v>0</v>
      </c>
      <c r="CC60">
        <f t="shared" si="94"/>
        <v>0</v>
      </c>
      <c r="CD60">
        <f t="shared" si="94"/>
        <v>0</v>
      </c>
      <c r="CE60">
        <f t="shared" si="94"/>
        <v>0</v>
      </c>
      <c r="CF60">
        <f t="shared" si="94"/>
        <v>0</v>
      </c>
      <c r="CG60">
        <f t="shared" si="94"/>
        <v>0</v>
      </c>
      <c r="CH60">
        <f t="shared" si="94"/>
        <v>0</v>
      </c>
      <c r="CI60">
        <f t="shared" si="94"/>
        <v>0</v>
      </c>
      <c r="CJ60">
        <f t="shared" si="94"/>
        <v>0</v>
      </c>
      <c r="CK60">
        <f t="shared" si="94"/>
        <v>0</v>
      </c>
      <c r="CL60">
        <f t="shared" si="94"/>
        <v>0</v>
      </c>
      <c r="CM60">
        <f t="shared" si="94"/>
        <v>0</v>
      </c>
      <c r="CN60">
        <f t="shared" si="94"/>
        <v>0</v>
      </c>
      <c r="CO60">
        <f t="shared" si="94"/>
        <v>0</v>
      </c>
      <c r="CP60">
        <f t="shared" si="94"/>
        <v>0</v>
      </c>
      <c r="CQ60">
        <f t="shared" ref="CQ60:DX65" si="117">IF($BY60=CQ$15,0,IF($BZ60="",0,IF($BZ60=CQ$16,1,0)))</f>
        <v>0</v>
      </c>
      <c r="CR60">
        <f t="shared" si="117"/>
        <v>0</v>
      </c>
      <c r="CS60">
        <f t="shared" si="117"/>
        <v>0</v>
      </c>
      <c r="CT60">
        <f t="shared" si="117"/>
        <v>0</v>
      </c>
      <c r="CU60">
        <f t="shared" si="117"/>
        <v>0</v>
      </c>
      <c r="CV60">
        <f t="shared" si="117"/>
        <v>0</v>
      </c>
      <c r="CW60">
        <f t="shared" si="117"/>
        <v>0</v>
      </c>
      <c r="CX60">
        <f t="shared" si="117"/>
        <v>0</v>
      </c>
      <c r="CY60">
        <f t="shared" si="117"/>
        <v>0</v>
      </c>
      <c r="CZ60">
        <f t="shared" si="117"/>
        <v>0</v>
      </c>
      <c r="DA60">
        <f t="shared" si="117"/>
        <v>0</v>
      </c>
      <c r="DB60">
        <f t="shared" si="117"/>
        <v>0</v>
      </c>
      <c r="DC60">
        <f t="shared" si="117"/>
        <v>0</v>
      </c>
      <c r="DD60">
        <f t="shared" si="117"/>
        <v>0</v>
      </c>
      <c r="DE60">
        <f t="shared" si="117"/>
        <v>0</v>
      </c>
      <c r="DF60">
        <f t="shared" si="117"/>
        <v>0</v>
      </c>
      <c r="DG60">
        <f t="shared" si="117"/>
        <v>0</v>
      </c>
      <c r="DH60">
        <f t="shared" si="117"/>
        <v>0</v>
      </c>
      <c r="DI60">
        <f t="shared" si="117"/>
        <v>0</v>
      </c>
      <c r="DJ60">
        <f t="shared" si="117"/>
        <v>0</v>
      </c>
      <c r="DK60">
        <f t="shared" si="117"/>
        <v>0</v>
      </c>
      <c r="DL60">
        <f t="shared" si="117"/>
        <v>0</v>
      </c>
      <c r="DM60">
        <f t="shared" si="117"/>
        <v>0</v>
      </c>
      <c r="DN60">
        <f t="shared" si="117"/>
        <v>0</v>
      </c>
      <c r="DO60">
        <f t="shared" si="117"/>
        <v>0</v>
      </c>
      <c r="DP60">
        <f t="shared" si="117"/>
        <v>0</v>
      </c>
      <c r="DQ60">
        <f t="shared" si="117"/>
        <v>0</v>
      </c>
      <c r="DR60">
        <f t="shared" si="117"/>
        <v>0</v>
      </c>
      <c r="DS60">
        <f t="shared" si="117"/>
        <v>0</v>
      </c>
      <c r="DT60">
        <f t="shared" si="117"/>
        <v>0</v>
      </c>
      <c r="DU60">
        <f t="shared" si="117"/>
        <v>0</v>
      </c>
      <c r="DV60">
        <f t="shared" si="117"/>
        <v>0</v>
      </c>
      <c r="DW60">
        <f t="shared" si="117"/>
        <v>0</v>
      </c>
      <c r="DX60">
        <f t="shared" si="117"/>
        <v>0</v>
      </c>
      <c r="DY60">
        <f t="shared" si="87"/>
        <v>0</v>
      </c>
      <c r="DZ60">
        <f t="shared" si="101"/>
        <v>0</v>
      </c>
      <c r="EB60">
        <f t="shared" si="102"/>
        <v>44</v>
      </c>
      <c r="EC60">
        <f t="shared" si="103"/>
        <v>99</v>
      </c>
      <c r="ED60">
        <f t="shared" si="96"/>
        <v>0</v>
      </c>
      <c r="EE60">
        <f t="shared" si="96"/>
        <v>0</v>
      </c>
      <c r="EF60">
        <f t="shared" si="96"/>
        <v>0</v>
      </c>
      <c r="EG60">
        <f t="shared" si="96"/>
        <v>0</v>
      </c>
      <c r="EH60">
        <f t="shared" si="96"/>
        <v>0</v>
      </c>
      <c r="EI60">
        <f t="shared" si="96"/>
        <v>0</v>
      </c>
      <c r="EJ60">
        <f t="shared" si="96"/>
        <v>0</v>
      </c>
      <c r="EK60">
        <f t="shared" si="96"/>
        <v>0</v>
      </c>
      <c r="EL60">
        <f t="shared" si="96"/>
        <v>0</v>
      </c>
      <c r="EM60">
        <f t="shared" si="96"/>
        <v>0</v>
      </c>
      <c r="EN60">
        <f t="shared" si="96"/>
        <v>0</v>
      </c>
      <c r="EO60">
        <f t="shared" si="96"/>
        <v>0</v>
      </c>
      <c r="EP60">
        <f t="shared" si="96"/>
        <v>0</v>
      </c>
      <c r="EQ60">
        <f t="shared" si="96"/>
        <v>0</v>
      </c>
      <c r="ER60">
        <f t="shared" si="96"/>
        <v>0</v>
      </c>
      <c r="ES60">
        <f t="shared" si="96"/>
        <v>0</v>
      </c>
      <c r="ET60">
        <f t="shared" ref="ET60:FA65" si="118">IF($EB60=ET$15,0,IF($EC60="",0,IF($EC60=ET$16,1,0)))</f>
        <v>0</v>
      </c>
      <c r="EU60">
        <f t="shared" si="118"/>
        <v>0</v>
      </c>
      <c r="EV60">
        <f t="shared" si="118"/>
        <v>0</v>
      </c>
      <c r="EW60">
        <f t="shared" si="118"/>
        <v>0</v>
      </c>
      <c r="EX60">
        <f t="shared" si="118"/>
        <v>0</v>
      </c>
      <c r="EY60">
        <f t="shared" si="118"/>
        <v>0</v>
      </c>
      <c r="EZ60">
        <f t="shared" si="118"/>
        <v>0</v>
      </c>
      <c r="FA60">
        <f t="shared" si="118"/>
        <v>0</v>
      </c>
      <c r="FB60">
        <f t="shared" si="116"/>
        <v>0</v>
      </c>
      <c r="FC60">
        <f t="shared" si="116"/>
        <v>0</v>
      </c>
      <c r="FD60">
        <f t="shared" si="116"/>
        <v>1</v>
      </c>
      <c r="FE60">
        <f t="shared" si="116"/>
        <v>1</v>
      </c>
      <c r="FF60">
        <f t="shared" si="116"/>
        <v>1</v>
      </c>
      <c r="FG60">
        <f t="shared" si="116"/>
        <v>1</v>
      </c>
      <c r="FH60">
        <f t="shared" si="116"/>
        <v>1</v>
      </c>
      <c r="FI60">
        <f t="shared" si="116"/>
        <v>1</v>
      </c>
      <c r="FJ60">
        <f t="shared" si="116"/>
        <v>1</v>
      </c>
      <c r="FK60">
        <f t="shared" si="116"/>
        <v>1</v>
      </c>
      <c r="FL60">
        <f t="shared" si="116"/>
        <v>1</v>
      </c>
      <c r="FM60">
        <f t="shared" si="116"/>
        <v>1</v>
      </c>
      <c r="FN60">
        <f t="shared" si="116"/>
        <v>1</v>
      </c>
      <c r="FO60">
        <f t="shared" si="116"/>
        <v>1</v>
      </c>
      <c r="FP60">
        <f t="shared" si="116"/>
        <v>1</v>
      </c>
      <c r="FQ60">
        <f t="shared" si="116"/>
        <v>1</v>
      </c>
      <c r="FR60">
        <f t="shared" si="116"/>
        <v>1</v>
      </c>
      <c r="FS60">
        <f t="shared" si="116"/>
        <v>1</v>
      </c>
      <c r="FT60">
        <f t="shared" si="116"/>
        <v>1</v>
      </c>
      <c r="FU60">
        <f t="shared" si="116"/>
        <v>0</v>
      </c>
      <c r="FV60">
        <f t="shared" si="116"/>
        <v>1</v>
      </c>
      <c r="FW60">
        <f t="shared" si="116"/>
        <v>1</v>
      </c>
      <c r="FX60">
        <f t="shared" si="116"/>
        <v>1</v>
      </c>
      <c r="FY60">
        <f t="shared" si="116"/>
        <v>1</v>
      </c>
      <c r="FZ60">
        <f t="shared" si="116"/>
        <v>1</v>
      </c>
      <c r="GA60">
        <f t="shared" ref="GA60:GA65" si="119">IF($EB60=GA$15,0,IF($EC60="",0,IF($EC60=GA$16,1,0)))</f>
        <v>1</v>
      </c>
      <c r="GB60">
        <f t="shared" si="88"/>
        <v>23</v>
      </c>
      <c r="GC60">
        <f t="shared" si="104"/>
        <v>0</v>
      </c>
      <c r="GD60" t="str">
        <f t="shared" si="105"/>
        <v/>
      </c>
      <c r="GF60">
        <f t="shared" si="34"/>
        <v>44</v>
      </c>
      <c r="GG60" t="str">
        <f t="shared" si="35"/>
        <v/>
      </c>
      <c r="GH60">
        <f>IF(GG60&lt;&gt;"",IF(GG60&lt;&gt;"XXX",VLOOKUP(GG60,Punkte!$I$2:$J$10,2),9),9)</f>
        <v>9</v>
      </c>
      <c r="GI60">
        <f>IF(GG60&lt;&gt;"",IF(GG60&lt;&gt;"XXX",VLOOKUP(GG60,Punkte!$I$2:$K$10,3),9),9)</f>
        <v>9</v>
      </c>
      <c r="GJ60">
        <f t="shared" si="36"/>
        <v>909044</v>
      </c>
      <c r="GK60">
        <f t="shared" si="37"/>
        <v>909044</v>
      </c>
      <c r="GL60">
        <f t="shared" si="38"/>
        <v>44</v>
      </c>
      <c r="GM60">
        <f t="shared" si="39"/>
        <v>9</v>
      </c>
      <c r="GN60">
        <f t="shared" si="40"/>
        <v>18</v>
      </c>
      <c r="GO60">
        <f t="shared" si="41"/>
        <v>99</v>
      </c>
      <c r="GP60">
        <f t="shared" si="42"/>
        <v>99999</v>
      </c>
      <c r="GQ60">
        <f t="shared" si="43"/>
        <v>99999</v>
      </c>
      <c r="GR60">
        <f t="shared" si="44"/>
        <v>999</v>
      </c>
      <c r="GS60">
        <f t="shared" si="45"/>
        <v>99</v>
      </c>
      <c r="GT60">
        <f t="shared" si="46"/>
        <v>999</v>
      </c>
      <c r="GV60">
        <f>IF(GG60&lt;&gt;"",IF(GG60&lt;&gt;"XXX",VLOOKUP(GG60,Punkte!$I$2:$K$10,3),99),99)</f>
        <v>99</v>
      </c>
      <c r="GW60">
        <f t="shared" si="47"/>
        <v>99044</v>
      </c>
      <c r="GX60">
        <f t="shared" si="48"/>
        <v>99044</v>
      </c>
      <c r="GY60">
        <f t="shared" si="49"/>
        <v>44</v>
      </c>
      <c r="GZ60">
        <f t="shared" si="50"/>
        <v>99</v>
      </c>
      <c r="HA60">
        <f t="shared" si="51"/>
        <v>18</v>
      </c>
      <c r="HB60">
        <f t="shared" si="52"/>
        <v>99</v>
      </c>
      <c r="HC60">
        <f t="shared" si="53"/>
        <v>99999</v>
      </c>
      <c r="HD60">
        <f t="shared" si="54"/>
        <v>99999</v>
      </c>
      <c r="HE60">
        <f t="shared" si="55"/>
        <v>999</v>
      </c>
      <c r="HF60">
        <f t="shared" si="56"/>
        <v>99</v>
      </c>
      <c r="HG60">
        <f t="shared" si="57"/>
        <v>999</v>
      </c>
      <c r="HI60">
        <f t="shared" si="106"/>
        <v>99</v>
      </c>
      <c r="HJ60">
        <f t="shared" si="58"/>
        <v>99</v>
      </c>
      <c r="HK60">
        <f t="shared" si="93"/>
        <v>99</v>
      </c>
      <c r="HL60">
        <f t="shared" si="58"/>
        <v>99</v>
      </c>
      <c r="HM60">
        <f t="shared" si="93"/>
        <v>99</v>
      </c>
      <c r="HN60">
        <f t="shared" si="107"/>
        <v>99</v>
      </c>
      <c r="HO60">
        <f t="shared" si="93"/>
        <v>99</v>
      </c>
      <c r="HP60">
        <f t="shared" si="108"/>
        <v>99</v>
      </c>
      <c r="HQ60">
        <f t="shared" si="93"/>
        <v>99</v>
      </c>
      <c r="HR60">
        <f t="shared" si="109"/>
        <v>99</v>
      </c>
      <c r="HS60">
        <f t="shared" si="93"/>
        <v>99</v>
      </c>
      <c r="HT60">
        <f t="shared" si="110"/>
        <v>99</v>
      </c>
      <c r="HU60">
        <f t="shared" si="93"/>
        <v>99</v>
      </c>
      <c r="HV60">
        <f t="shared" si="111"/>
        <v>99</v>
      </c>
      <c r="HW60">
        <f t="shared" si="93"/>
        <v>99</v>
      </c>
      <c r="HX60">
        <f t="shared" si="112"/>
        <v>99</v>
      </c>
    </row>
    <row r="61" spans="1:232" x14ac:dyDescent="0.2">
      <c r="A61">
        <f t="shared" si="79"/>
        <v>45</v>
      </c>
      <c r="B61" s="203" t="str">
        <f t="shared" si="80"/>
        <v/>
      </c>
      <c r="C61" s="204" t="str">
        <f t="shared" si="81"/>
        <v/>
      </c>
      <c r="D61" s="205"/>
      <c r="E61" s="206"/>
      <c r="F61" s="207"/>
      <c r="G61" s="208"/>
      <c r="H61" s="209"/>
      <c r="I61" s="223" t="str">
        <f>IF(BU61=99,"",VLOOKUP(BS61,Punkte!$D$2:$G$31,BU61))</f>
        <v/>
      </c>
      <c r="J61" s="224" t="str">
        <f t="shared" si="26"/>
        <v/>
      </c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0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18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L61">
        <f t="shared" si="76"/>
        <v>45</v>
      </c>
      <c r="BN61" t="str">
        <f t="shared" si="77"/>
        <v/>
      </c>
      <c r="BO61" t="str">
        <f t="shared" si="78"/>
        <v/>
      </c>
      <c r="BP61" t="str">
        <f t="shared" si="82"/>
        <v/>
      </c>
      <c r="BQ61" t="str">
        <f t="shared" si="83"/>
        <v/>
      </c>
      <c r="BR61" s="216" t="str">
        <f t="shared" si="84"/>
        <v/>
      </c>
      <c r="BS61" s="28" t="str">
        <f>IF(ISNUMBER(BR61),YEAR(Wiegeliste!$D$4)-YEAR(BR61),"")</f>
        <v/>
      </c>
      <c r="BT61" s="28" t="str">
        <f t="shared" si="98"/>
        <v/>
      </c>
      <c r="BU61" s="28">
        <f t="shared" si="30"/>
        <v>99</v>
      </c>
      <c r="BV61">
        <f t="shared" si="85"/>
        <v>1</v>
      </c>
      <c r="BW61">
        <f t="shared" si="86"/>
        <v>0</v>
      </c>
      <c r="BY61">
        <f t="shared" si="99"/>
        <v>45</v>
      </c>
      <c r="BZ61" t="str">
        <f t="shared" si="100"/>
        <v/>
      </c>
      <c r="CA61">
        <f t="shared" si="94"/>
        <v>0</v>
      </c>
      <c r="CB61">
        <f t="shared" si="94"/>
        <v>0</v>
      </c>
      <c r="CC61">
        <f t="shared" si="94"/>
        <v>0</v>
      </c>
      <c r="CD61">
        <f t="shared" si="94"/>
        <v>0</v>
      </c>
      <c r="CE61">
        <f t="shared" si="94"/>
        <v>0</v>
      </c>
      <c r="CF61">
        <f t="shared" si="94"/>
        <v>0</v>
      </c>
      <c r="CG61">
        <f t="shared" si="94"/>
        <v>0</v>
      </c>
      <c r="CH61">
        <f t="shared" si="94"/>
        <v>0</v>
      </c>
      <c r="CI61">
        <f t="shared" si="94"/>
        <v>0</v>
      </c>
      <c r="CJ61">
        <f t="shared" si="94"/>
        <v>0</v>
      </c>
      <c r="CK61">
        <f t="shared" si="94"/>
        <v>0</v>
      </c>
      <c r="CL61">
        <f t="shared" si="94"/>
        <v>0</v>
      </c>
      <c r="CM61">
        <f t="shared" si="94"/>
        <v>0</v>
      </c>
      <c r="CN61">
        <f t="shared" si="94"/>
        <v>0</v>
      </c>
      <c r="CO61">
        <f t="shared" si="94"/>
        <v>0</v>
      </c>
      <c r="CP61">
        <f t="shared" si="94"/>
        <v>0</v>
      </c>
      <c r="CQ61">
        <f t="shared" si="117"/>
        <v>0</v>
      </c>
      <c r="CR61">
        <f t="shared" si="117"/>
        <v>0</v>
      </c>
      <c r="CS61">
        <f t="shared" si="117"/>
        <v>0</v>
      </c>
      <c r="CT61">
        <f t="shared" si="117"/>
        <v>0</v>
      </c>
      <c r="CU61">
        <f t="shared" si="117"/>
        <v>0</v>
      </c>
      <c r="CV61">
        <f t="shared" si="117"/>
        <v>0</v>
      </c>
      <c r="CW61">
        <f t="shared" si="117"/>
        <v>0</v>
      </c>
      <c r="CX61">
        <f t="shared" si="117"/>
        <v>0</v>
      </c>
      <c r="CY61">
        <f t="shared" si="117"/>
        <v>0</v>
      </c>
      <c r="CZ61">
        <f t="shared" si="117"/>
        <v>0</v>
      </c>
      <c r="DA61">
        <f t="shared" si="117"/>
        <v>0</v>
      </c>
      <c r="DB61">
        <f t="shared" si="117"/>
        <v>0</v>
      </c>
      <c r="DC61">
        <f t="shared" si="117"/>
        <v>0</v>
      </c>
      <c r="DD61">
        <f t="shared" si="117"/>
        <v>0</v>
      </c>
      <c r="DE61">
        <f t="shared" si="117"/>
        <v>0</v>
      </c>
      <c r="DF61">
        <f t="shared" si="117"/>
        <v>0</v>
      </c>
      <c r="DG61">
        <f t="shared" si="117"/>
        <v>0</v>
      </c>
      <c r="DH61">
        <f t="shared" si="117"/>
        <v>0</v>
      </c>
      <c r="DI61">
        <f t="shared" si="117"/>
        <v>0</v>
      </c>
      <c r="DJ61">
        <f t="shared" si="117"/>
        <v>0</v>
      </c>
      <c r="DK61">
        <f t="shared" si="117"/>
        <v>0</v>
      </c>
      <c r="DL61">
        <f t="shared" si="117"/>
        <v>0</v>
      </c>
      <c r="DM61">
        <f t="shared" si="117"/>
        <v>0</v>
      </c>
      <c r="DN61">
        <f t="shared" si="117"/>
        <v>0</v>
      </c>
      <c r="DO61">
        <f t="shared" si="117"/>
        <v>0</v>
      </c>
      <c r="DP61">
        <f t="shared" si="117"/>
        <v>0</v>
      </c>
      <c r="DQ61">
        <f t="shared" si="117"/>
        <v>0</v>
      </c>
      <c r="DR61">
        <f t="shared" si="117"/>
        <v>0</v>
      </c>
      <c r="DS61">
        <f t="shared" si="117"/>
        <v>0</v>
      </c>
      <c r="DT61">
        <f t="shared" si="117"/>
        <v>0</v>
      </c>
      <c r="DU61">
        <f t="shared" si="117"/>
        <v>0</v>
      </c>
      <c r="DV61">
        <f t="shared" si="117"/>
        <v>0</v>
      </c>
      <c r="DW61">
        <f t="shared" si="117"/>
        <v>0</v>
      </c>
      <c r="DX61">
        <f t="shared" si="117"/>
        <v>0</v>
      </c>
      <c r="DY61">
        <f t="shared" si="87"/>
        <v>0</v>
      </c>
      <c r="DZ61">
        <f t="shared" si="101"/>
        <v>0</v>
      </c>
      <c r="EB61">
        <f t="shared" si="102"/>
        <v>45</v>
      </c>
      <c r="EC61">
        <f t="shared" si="103"/>
        <v>99</v>
      </c>
      <c r="ED61">
        <f t="shared" si="96"/>
        <v>0</v>
      </c>
      <c r="EE61">
        <f t="shared" si="96"/>
        <v>0</v>
      </c>
      <c r="EF61">
        <f t="shared" si="96"/>
        <v>0</v>
      </c>
      <c r="EG61">
        <f t="shared" si="96"/>
        <v>0</v>
      </c>
      <c r="EH61">
        <f t="shared" si="96"/>
        <v>0</v>
      </c>
      <c r="EI61">
        <f t="shared" si="96"/>
        <v>0</v>
      </c>
      <c r="EJ61">
        <f t="shared" si="96"/>
        <v>0</v>
      </c>
      <c r="EK61">
        <f t="shared" si="96"/>
        <v>0</v>
      </c>
      <c r="EL61">
        <f t="shared" si="96"/>
        <v>0</v>
      </c>
      <c r="EM61">
        <f t="shared" si="96"/>
        <v>0</v>
      </c>
      <c r="EN61">
        <f t="shared" si="96"/>
        <v>0</v>
      </c>
      <c r="EO61">
        <f t="shared" si="96"/>
        <v>0</v>
      </c>
      <c r="EP61">
        <f t="shared" si="96"/>
        <v>0</v>
      </c>
      <c r="EQ61">
        <f t="shared" si="96"/>
        <v>0</v>
      </c>
      <c r="ER61">
        <f t="shared" si="96"/>
        <v>0</v>
      </c>
      <c r="ES61">
        <f t="shared" si="96"/>
        <v>0</v>
      </c>
      <c r="ET61">
        <f t="shared" si="118"/>
        <v>0</v>
      </c>
      <c r="EU61">
        <f t="shared" si="118"/>
        <v>0</v>
      </c>
      <c r="EV61">
        <f t="shared" si="118"/>
        <v>0</v>
      </c>
      <c r="EW61">
        <f t="shared" si="118"/>
        <v>0</v>
      </c>
      <c r="EX61">
        <f t="shared" si="118"/>
        <v>0</v>
      </c>
      <c r="EY61">
        <f t="shared" si="118"/>
        <v>0</v>
      </c>
      <c r="EZ61">
        <f t="shared" si="118"/>
        <v>0</v>
      </c>
      <c r="FA61">
        <f t="shared" si="118"/>
        <v>0</v>
      </c>
      <c r="FB61">
        <f t="shared" si="116"/>
        <v>0</v>
      </c>
      <c r="FC61">
        <f t="shared" si="116"/>
        <v>0</v>
      </c>
      <c r="FD61">
        <f t="shared" si="116"/>
        <v>1</v>
      </c>
      <c r="FE61">
        <f t="shared" si="116"/>
        <v>1</v>
      </c>
      <c r="FF61">
        <f t="shared" si="116"/>
        <v>1</v>
      </c>
      <c r="FG61">
        <f t="shared" si="116"/>
        <v>1</v>
      </c>
      <c r="FH61">
        <f t="shared" si="116"/>
        <v>1</v>
      </c>
      <c r="FI61">
        <f t="shared" si="116"/>
        <v>1</v>
      </c>
      <c r="FJ61">
        <f t="shared" si="116"/>
        <v>1</v>
      </c>
      <c r="FK61">
        <f t="shared" si="116"/>
        <v>1</v>
      </c>
      <c r="FL61">
        <f t="shared" si="116"/>
        <v>1</v>
      </c>
      <c r="FM61">
        <f t="shared" si="116"/>
        <v>1</v>
      </c>
      <c r="FN61">
        <f t="shared" si="116"/>
        <v>1</v>
      </c>
      <c r="FO61">
        <f t="shared" si="116"/>
        <v>1</v>
      </c>
      <c r="FP61">
        <f t="shared" si="116"/>
        <v>1</v>
      </c>
      <c r="FQ61">
        <f t="shared" si="116"/>
        <v>1</v>
      </c>
      <c r="FR61">
        <f t="shared" si="116"/>
        <v>1</v>
      </c>
      <c r="FS61">
        <f t="shared" si="116"/>
        <v>1</v>
      </c>
      <c r="FT61">
        <f t="shared" si="116"/>
        <v>1</v>
      </c>
      <c r="FU61">
        <f t="shared" si="116"/>
        <v>1</v>
      </c>
      <c r="FV61">
        <f t="shared" si="116"/>
        <v>0</v>
      </c>
      <c r="FW61">
        <f t="shared" si="116"/>
        <v>1</v>
      </c>
      <c r="FX61">
        <f t="shared" si="116"/>
        <v>1</v>
      </c>
      <c r="FY61">
        <f t="shared" si="116"/>
        <v>1</v>
      </c>
      <c r="FZ61">
        <f t="shared" si="116"/>
        <v>1</v>
      </c>
      <c r="GA61">
        <f t="shared" si="119"/>
        <v>1</v>
      </c>
      <c r="GB61">
        <f t="shared" si="88"/>
        <v>23</v>
      </c>
      <c r="GC61">
        <f t="shared" si="104"/>
        <v>0</v>
      </c>
      <c r="GD61" t="str">
        <f t="shared" si="105"/>
        <v/>
      </c>
      <c r="GF61">
        <f t="shared" si="34"/>
        <v>45</v>
      </c>
      <c r="GG61" t="str">
        <f t="shared" si="35"/>
        <v/>
      </c>
      <c r="GH61">
        <f>IF(GG61&lt;&gt;"",IF(GG61&lt;&gt;"XXX",VLOOKUP(GG61,Punkte!$I$2:$J$10,2),9),9)</f>
        <v>9</v>
      </c>
      <c r="GI61">
        <f>IF(GG61&lt;&gt;"",IF(GG61&lt;&gt;"XXX",VLOOKUP(GG61,Punkte!$I$2:$K$10,3),9),9)</f>
        <v>9</v>
      </c>
      <c r="GJ61">
        <f t="shared" si="36"/>
        <v>909045</v>
      </c>
      <c r="GK61">
        <f t="shared" si="37"/>
        <v>909045</v>
      </c>
      <c r="GL61">
        <f t="shared" si="38"/>
        <v>45</v>
      </c>
      <c r="GM61">
        <f t="shared" si="39"/>
        <v>9</v>
      </c>
      <c r="GN61">
        <f t="shared" si="40"/>
        <v>19</v>
      </c>
      <c r="GO61">
        <f t="shared" si="41"/>
        <v>99</v>
      </c>
      <c r="GP61">
        <f t="shared" si="42"/>
        <v>99999</v>
      </c>
      <c r="GQ61">
        <f t="shared" si="43"/>
        <v>99999</v>
      </c>
      <c r="GR61">
        <f t="shared" si="44"/>
        <v>999</v>
      </c>
      <c r="GS61">
        <f t="shared" si="45"/>
        <v>99</v>
      </c>
      <c r="GT61">
        <f t="shared" si="46"/>
        <v>999</v>
      </c>
      <c r="GV61">
        <f>IF(GG61&lt;&gt;"",IF(GG61&lt;&gt;"XXX",VLOOKUP(GG61,Punkte!$I$2:$K$10,3),99),99)</f>
        <v>99</v>
      </c>
      <c r="GW61">
        <f t="shared" si="47"/>
        <v>99045</v>
      </c>
      <c r="GX61">
        <f t="shared" si="48"/>
        <v>99045</v>
      </c>
      <c r="GY61">
        <f t="shared" si="49"/>
        <v>45</v>
      </c>
      <c r="GZ61">
        <f t="shared" si="50"/>
        <v>99</v>
      </c>
      <c r="HA61">
        <f t="shared" si="51"/>
        <v>19</v>
      </c>
      <c r="HB61">
        <f t="shared" si="52"/>
        <v>99</v>
      </c>
      <c r="HC61">
        <f t="shared" si="53"/>
        <v>99999</v>
      </c>
      <c r="HD61">
        <f t="shared" si="54"/>
        <v>99999</v>
      </c>
      <c r="HE61">
        <f t="shared" si="55"/>
        <v>999</v>
      </c>
      <c r="HF61">
        <f t="shared" si="56"/>
        <v>99</v>
      </c>
      <c r="HG61">
        <f t="shared" si="57"/>
        <v>999</v>
      </c>
      <c r="HI61">
        <f t="shared" si="106"/>
        <v>99</v>
      </c>
      <c r="HJ61">
        <f t="shared" si="58"/>
        <v>99</v>
      </c>
      <c r="HK61">
        <f t="shared" si="93"/>
        <v>99</v>
      </c>
      <c r="HL61">
        <f t="shared" si="58"/>
        <v>99</v>
      </c>
      <c r="HM61">
        <f t="shared" si="93"/>
        <v>99</v>
      </c>
      <c r="HN61">
        <f t="shared" si="107"/>
        <v>99</v>
      </c>
      <c r="HO61">
        <f t="shared" si="93"/>
        <v>99</v>
      </c>
      <c r="HP61">
        <f t="shared" si="108"/>
        <v>99</v>
      </c>
      <c r="HQ61">
        <f t="shared" si="93"/>
        <v>99</v>
      </c>
      <c r="HR61">
        <f t="shared" si="109"/>
        <v>99</v>
      </c>
      <c r="HS61">
        <f t="shared" si="93"/>
        <v>99</v>
      </c>
      <c r="HT61">
        <f t="shared" si="110"/>
        <v>99</v>
      </c>
      <c r="HU61">
        <f t="shared" si="93"/>
        <v>99</v>
      </c>
      <c r="HV61">
        <f t="shared" si="111"/>
        <v>99</v>
      </c>
      <c r="HW61">
        <f t="shared" si="93"/>
        <v>99</v>
      </c>
      <c r="HX61">
        <f t="shared" si="112"/>
        <v>99</v>
      </c>
    </row>
    <row r="62" spans="1:232" x14ac:dyDescent="0.2">
      <c r="A62">
        <f t="shared" si="79"/>
        <v>46</v>
      </c>
      <c r="B62" s="203" t="str">
        <f t="shared" si="80"/>
        <v/>
      </c>
      <c r="C62" s="204" t="str">
        <f t="shared" si="81"/>
        <v/>
      </c>
      <c r="D62" s="205"/>
      <c r="E62" s="206"/>
      <c r="F62" s="207"/>
      <c r="G62" s="208"/>
      <c r="H62" s="209"/>
      <c r="I62" s="223" t="str">
        <f>IF(BU62=99,"",VLOOKUP(BS62,Punkte!$D$2:$G$31,BU62))</f>
        <v/>
      </c>
      <c r="J62" s="224" t="str">
        <f t="shared" si="26"/>
        <v/>
      </c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0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18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L62">
        <f t="shared" si="76"/>
        <v>46</v>
      </c>
      <c r="BN62" t="str">
        <f t="shared" si="77"/>
        <v/>
      </c>
      <c r="BO62" t="str">
        <f t="shared" si="78"/>
        <v/>
      </c>
      <c r="BP62" t="str">
        <f t="shared" si="82"/>
        <v/>
      </c>
      <c r="BQ62" t="str">
        <f t="shared" si="83"/>
        <v/>
      </c>
      <c r="BR62" s="216" t="str">
        <f t="shared" si="84"/>
        <v/>
      </c>
      <c r="BS62" s="28" t="str">
        <f>IF(ISNUMBER(BR62),YEAR(Wiegeliste!$D$4)-YEAR(BR62),"")</f>
        <v/>
      </c>
      <c r="BT62" s="28" t="str">
        <f t="shared" si="98"/>
        <v/>
      </c>
      <c r="BU62" s="28">
        <f t="shared" si="30"/>
        <v>99</v>
      </c>
      <c r="BV62">
        <f t="shared" si="85"/>
        <v>1</v>
      </c>
      <c r="BW62">
        <f t="shared" si="86"/>
        <v>0</v>
      </c>
      <c r="BY62">
        <f t="shared" si="99"/>
        <v>46</v>
      </c>
      <c r="BZ62" t="str">
        <f t="shared" si="100"/>
        <v/>
      </c>
      <c r="CA62">
        <f t="shared" si="94"/>
        <v>0</v>
      </c>
      <c r="CB62">
        <f t="shared" si="94"/>
        <v>0</v>
      </c>
      <c r="CC62">
        <f t="shared" si="94"/>
        <v>0</v>
      </c>
      <c r="CD62">
        <f t="shared" si="94"/>
        <v>0</v>
      </c>
      <c r="CE62">
        <f t="shared" si="94"/>
        <v>0</v>
      </c>
      <c r="CF62">
        <f t="shared" si="94"/>
        <v>0</v>
      </c>
      <c r="CG62">
        <f t="shared" si="94"/>
        <v>0</v>
      </c>
      <c r="CH62">
        <f t="shared" si="94"/>
        <v>0</v>
      </c>
      <c r="CI62">
        <f t="shared" si="94"/>
        <v>0</v>
      </c>
      <c r="CJ62">
        <f t="shared" si="94"/>
        <v>0</v>
      </c>
      <c r="CK62">
        <f t="shared" si="94"/>
        <v>0</v>
      </c>
      <c r="CL62">
        <f t="shared" si="94"/>
        <v>0</v>
      </c>
      <c r="CM62">
        <f t="shared" si="94"/>
        <v>0</v>
      </c>
      <c r="CN62">
        <f t="shared" si="94"/>
        <v>0</v>
      </c>
      <c r="CO62">
        <f t="shared" si="94"/>
        <v>0</v>
      </c>
      <c r="CP62">
        <f t="shared" si="94"/>
        <v>0</v>
      </c>
      <c r="CQ62">
        <f t="shared" si="117"/>
        <v>0</v>
      </c>
      <c r="CR62">
        <f t="shared" si="117"/>
        <v>0</v>
      </c>
      <c r="CS62">
        <f t="shared" si="117"/>
        <v>0</v>
      </c>
      <c r="CT62">
        <f t="shared" si="117"/>
        <v>0</v>
      </c>
      <c r="CU62">
        <f t="shared" si="117"/>
        <v>0</v>
      </c>
      <c r="CV62">
        <f t="shared" si="117"/>
        <v>0</v>
      </c>
      <c r="CW62">
        <f t="shared" si="117"/>
        <v>0</v>
      </c>
      <c r="CX62">
        <f t="shared" si="117"/>
        <v>0</v>
      </c>
      <c r="CY62">
        <f t="shared" si="117"/>
        <v>0</v>
      </c>
      <c r="CZ62">
        <f t="shared" si="117"/>
        <v>0</v>
      </c>
      <c r="DA62">
        <f t="shared" si="117"/>
        <v>0</v>
      </c>
      <c r="DB62">
        <f t="shared" si="117"/>
        <v>0</v>
      </c>
      <c r="DC62">
        <f t="shared" si="117"/>
        <v>0</v>
      </c>
      <c r="DD62">
        <f t="shared" si="117"/>
        <v>0</v>
      </c>
      <c r="DE62">
        <f t="shared" si="117"/>
        <v>0</v>
      </c>
      <c r="DF62">
        <f t="shared" si="117"/>
        <v>0</v>
      </c>
      <c r="DG62">
        <f t="shared" si="117"/>
        <v>0</v>
      </c>
      <c r="DH62">
        <f t="shared" si="117"/>
        <v>0</v>
      </c>
      <c r="DI62">
        <f t="shared" si="117"/>
        <v>0</v>
      </c>
      <c r="DJ62">
        <f t="shared" si="117"/>
        <v>0</v>
      </c>
      <c r="DK62">
        <f t="shared" si="117"/>
        <v>0</v>
      </c>
      <c r="DL62">
        <f t="shared" si="117"/>
        <v>0</v>
      </c>
      <c r="DM62">
        <f t="shared" si="117"/>
        <v>0</v>
      </c>
      <c r="DN62">
        <f t="shared" si="117"/>
        <v>0</v>
      </c>
      <c r="DO62">
        <f t="shared" si="117"/>
        <v>0</v>
      </c>
      <c r="DP62">
        <f t="shared" si="117"/>
        <v>0</v>
      </c>
      <c r="DQ62">
        <f t="shared" si="117"/>
        <v>0</v>
      </c>
      <c r="DR62">
        <f t="shared" si="117"/>
        <v>0</v>
      </c>
      <c r="DS62">
        <f t="shared" si="117"/>
        <v>0</v>
      </c>
      <c r="DT62">
        <f t="shared" si="117"/>
        <v>0</v>
      </c>
      <c r="DU62">
        <f t="shared" si="117"/>
        <v>0</v>
      </c>
      <c r="DV62">
        <f t="shared" si="117"/>
        <v>0</v>
      </c>
      <c r="DW62">
        <f t="shared" si="117"/>
        <v>0</v>
      </c>
      <c r="DX62">
        <f t="shared" si="117"/>
        <v>0</v>
      </c>
      <c r="DY62">
        <f t="shared" si="87"/>
        <v>0</v>
      </c>
      <c r="DZ62">
        <f t="shared" si="101"/>
        <v>0</v>
      </c>
      <c r="EB62">
        <f t="shared" si="102"/>
        <v>46</v>
      </c>
      <c r="EC62">
        <f t="shared" si="103"/>
        <v>99</v>
      </c>
      <c r="ED62">
        <f t="shared" si="96"/>
        <v>0</v>
      </c>
      <c r="EE62">
        <f t="shared" si="96"/>
        <v>0</v>
      </c>
      <c r="EF62">
        <f t="shared" si="96"/>
        <v>0</v>
      </c>
      <c r="EG62">
        <f t="shared" si="96"/>
        <v>0</v>
      </c>
      <c r="EH62">
        <f t="shared" si="96"/>
        <v>0</v>
      </c>
      <c r="EI62">
        <f t="shared" si="96"/>
        <v>0</v>
      </c>
      <c r="EJ62">
        <f t="shared" si="96"/>
        <v>0</v>
      </c>
      <c r="EK62">
        <f t="shared" si="96"/>
        <v>0</v>
      </c>
      <c r="EL62">
        <f t="shared" si="96"/>
        <v>0</v>
      </c>
      <c r="EM62">
        <f t="shared" si="96"/>
        <v>0</v>
      </c>
      <c r="EN62">
        <f t="shared" si="96"/>
        <v>0</v>
      </c>
      <c r="EO62">
        <f t="shared" si="96"/>
        <v>0</v>
      </c>
      <c r="EP62">
        <f t="shared" si="96"/>
        <v>0</v>
      </c>
      <c r="EQ62">
        <f t="shared" si="96"/>
        <v>0</v>
      </c>
      <c r="ER62">
        <f t="shared" si="96"/>
        <v>0</v>
      </c>
      <c r="ES62">
        <f t="shared" si="96"/>
        <v>0</v>
      </c>
      <c r="ET62">
        <f t="shared" si="118"/>
        <v>0</v>
      </c>
      <c r="EU62">
        <f t="shared" si="118"/>
        <v>0</v>
      </c>
      <c r="EV62">
        <f t="shared" si="118"/>
        <v>0</v>
      </c>
      <c r="EW62">
        <f t="shared" si="118"/>
        <v>0</v>
      </c>
      <c r="EX62">
        <f t="shared" si="118"/>
        <v>0</v>
      </c>
      <c r="EY62">
        <f t="shared" si="118"/>
        <v>0</v>
      </c>
      <c r="EZ62">
        <f t="shared" si="118"/>
        <v>0</v>
      </c>
      <c r="FA62">
        <f t="shared" si="118"/>
        <v>0</v>
      </c>
      <c r="FB62">
        <f t="shared" si="116"/>
        <v>0</v>
      </c>
      <c r="FC62">
        <f t="shared" si="116"/>
        <v>0</v>
      </c>
      <c r="FD62">
        <f t="shared" si="116"/>
        <v>1</v>
      </c>
      <c r="FE62">
        <f t="shared" si="116"/>
        <v>1</v>
      </c>
      <c r="FF62">
        <f t="shared" si="116"/>
        <v>1</v>
      </c>
      <c r="FG62">
        <f t="shared" si="116"/>
        <v>1</v>
      </c>
      <c r="FH62">
        <f t="shared" si="116"/>
        <v>1</v>
      </c>
      <c r="FI62">
        <f t="shared" si="116"/>
        <v>1</v>
      </c>
      <c r="FJ62">
        <f t="shared" si="116"/>
        <v>1</v>
      </c>
      <c r="FK62">
        <f t="shared" si="116"/>
        <v>1</v>
      </c>
      <c r="FL62">
        <f t="shared" si="116"/>
        <v>1</v>
      </c>
      <c r="FM62">
        <f t="shared" si="116"/>
        <v>1</v>
      </c>
      <c r="FN62">
        <f t="shared" si="116"/>
        <v>1</v>
      </c>
      <c r="FO62">
        <f t="shared" si="116"/>
        <v>1</v>
      </c>
      <c r="FP62">
        <f t="shared" si="116"/>
        <v>1</v>
      </c>
      <c r="FQ62">
        <f t="shared" si="116"/>
        <v>1</v>
      </c>
      <c r="FR62">
        <f t="shared" si="116"/>
        <v>1</v>
      </c>
      <c r="FS62">
        <f t="shared" si="116"/>
        <v>1</v>
      </c>
      <c r="FT62">
        <f t="shared" si="116"/>
        <v>1</v>
      </c>
      <c r="FU62">
        <f t="shared" si="116"/>
        <v>1</v>
      </c>
      <c r="FV62">
        <f t="shared" si="116"/>
        <v>1</v>
      </c>
      <c r="FW62">
        <f t="shared" si="116"/>
        <v>0</v>
      </c>
      <c r="FX62">
        <f t="shared" si="116"/>
        <v>1</v>
      </c>
      <c r="FY62">
        <f t="shared" si="116"/>
        <v>1</v>
      </c>
      <c r="FZ62">
        <f t="shared" si="116"/>
        <v>1</v>
      </c>
      <c r="GA62">
        <f t="shared" si="119"/>
        <v>1</v>
      </c>
      <c r="GB62">
        <f t="shared" si="88"/>
        <v>23</v>
      </c>
      <c r="GC62">
        <f t="shared" si="104"/>
        <v>0</v>
      </c>
      <c r="GD62" t="str">
        <f t="shared" si="105"/>
        <v/>
      </c>
      <c r="GF62">
        <f t="shared" si="34"/>
        <v>46</v>
      </c>
      <c r="GG62" t="str">
        <f t="shared" si="35"/>
        <v/>
      </c>
      <c r="GH62">
        <f>IF(GG62&lt;&gt;"",IF(GG62&lt;&gt;"XXX",VLOOKUP(GG62,Punkte!$I$2:$J$10,2),9),9)</f>
        <v>9</v>
      </c>
      <c r="GI62">
        <f>IF(GG62&lt;&gt;"",IF(GG62&lt;&gt;"XXX",VLOOKUP(GG62,Punkte!$I$2:$K$10,3),9),9)</f>
        <v>9</v>
      </c>
      <c r="GJ62">
        <f t="shared" si="36"/>
        <v>909046</v>
      </c>
      <c r="GK62">
        <f t="shared" si="37"/>
        <v>909046</v>
      </c>
      <c r="GL62">
        <f t="shared" si="38"/>
        <v>46</v>
      </c>
      <c r="GM62">
        <f t="shared" si="39"/>
        <v>9</v>
      </c>
      <c r="GN62">
        <f t="shared" si="40"/>
        <v>20</v>
      </c>
      <c r="GO62">
        <f t="shared" si="41"/>
        <v>99</v>
      </c>
      <c r="GP62">
        <f t="shared" si="42"/>
        <v>99999</v>
      </c>
      <c r="GQ62">
        <f t="shared" si="43"/>
        <v>99999</v>
      </c>
      <c r="GR62">
        <f t="shared" si="44"/>
        <v>999</v>
      </c>
      <c r="GS62">
        <f t="shared" si="45"/>
        <v>99</v>
      </c>
      <c r="GT62">
        <f t="shared" si="46"/>
        <v>999</v>
      </c>
      <c r="GV62">
        <f>IF(GG62&lt;&gt;"",IF(GG62&lt;&gt;"XXX",VLOOKUP(GG62,Punkte!$I$2:$K$10,3),99),99)</f>
        <v>99</v>
      </c>
      <c r="GW62">
        <f t="shared" si="47"/>
        <v>99046</v>
      </c>
      <c r="GX62">
        <f t="shared" si="48"/>
        <v>99046</v>
      </c>
      <c r="GY62">
        <f t="shared" si="49"/>
        <v>46</v>
      </c>
      <c r="GZ62">
        <f t="shared" si="50"/>
        <v>99</v>
      </c>
      <c r="HA62">
        <f t="shared" si="51"/>
        <v>20</v>
      </c>
      <c r="HB62">
        <f t="shared" si="52"/>
        <v>99</v>
      </c>
      <c r="HC62">
        <f t="shared" si="53"/>
        <v>99999</v>
      </c>
      <c r="HD62">
        <f t="shared" si="54"/>
        <v>99999</v>
      </c>
      <c r="HE62">
        <f t="shared" si="55"/>
        <v>999</v>
      </c>
      <c r="HF62">
        <f t="shared" si="56"/>
        <v>99</v>
      </c>
      <c r="HG62">
        <f t="shared" si="57"/>
        <v>999</v>
      </c>
      <c r="HI62">
        <f t="shared" si="106"/>
        <v>99</v>
      </c>
      <c r="HJ62">
        <f t="shared" si="58"/>
        <v>99</v>
      </c>
      <c r="HK62">
        <f t="shared" si="93"/>
        <v>99</v>
      </c>
      <c r="HL62">
        <f t="shared" si="58"/>
        <v>99</v>
      </c>
      <c r="HM62">
        <f t="shared" si="93"/>
        <v>99</v>
      </c>
      <c r="HN62">
        <f t="shared" si="107"/>
        <v>99</v>
      </c>
      <c r="HO62">
        <f t="shared" si="93"/>
        <v>99</v>
      </c>
      <c r="HP62">
        <f t="shared" si="108"/>
        <v>99</v>
      </c>
      <c r="HQ62">
        <f t="shared" si="93"/>
        <v>99</v>
      </c>
      <c r="HR62">
        <f t="shared" si="109"/>
        <v>99</v>
      </c>
      <c r="HS62">
        <f t="shared" si="93"/>
        <v>99</v>
      </c>
      <c r="HT62">
        <f t="shared" si="110"/>
        <v>99</v>
      </c>
      <c r="HU62">
        <f t="shared" si="93"/>
        <v>99</v>
      </c>
      <c r="HV62">
        <f t="shared" si="111"/>
        <v>99</v>
      </c>
      <c r="HW62">
        <f t="shared" si="93"/>
        <v>99</v>
      </c>
      <c r="HX62">
        <f t="shared" si="112"/>
        <v>99</v>
      </c>
    </row>
    <row r="63" spans="1:232" x14ac:dyDescent="0.2">
      <c r="A63">
        <f t="shared" si="79"/>
        <v>47</v>
      </c>
      <c r="B63" s="203" t="str">
        <f t="shared" si="80"/>
        <v/>
      </c>
      <c r="C63" s="204" t="str">
        <f t="shared" si="81"/>
        <v/>
      </c>
      <c r="D63" s="205"/>
      <c r="E63" s="206"/>
      <c r="F63" s="207"/>
      <c r="G63" s="208"/>
      <c r="H63" s="209"/>
      <c r="I63" s="223" t="str">
        <f>IF(BU63=99,"",VLOOKUP(BS63,Punkte!$D$2:$G$31,BU63))</f>
        <v/>
      </c>
      <c r="J63" s="224" t="str">
        <f t="shared" si="26"/>
        <v/>
      </c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0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18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L63">
        <f t="shared" si="76"/>
        <v>47</v>
      </c>
      <c r="BN63" t="str">
        <f t="shared" si="77"/>
        <v/>
      </c>
      <c r="BO63" t="str">
        <f t="shared" si="78"/>
        <v/>
      </c>
      <c r="BP63" t="str">
        <f t="shared" si="82"/>
        <v/>
      </c>
      <c r="BQ63" t="str">
        <f t="shared" si="83"/>
        <v/>
      </c>
      <c r="BR63" s="216" t="str">
        <f t="shared" si="84"/>
        <v/>
      </c>
      <c r="BS63" s="28" t="str">
        <f>IF(ISNUMBER(BR63),YEAR(Wiegeliste!$D$4)-YEAR(BR63),"")</f>
        <v/>
      </c>
      <c r="BT63" s="28" t="str">
        <f t="shared" si="98"/>
        <v/>
      </c>
      <c r="BU63" s="28">
        <f t="shared" si="30"/>
        <v>99</v>
      </c>
      <c r="BV63">
        <f t="shared" si="85"/>
        <v>1</v>
      </c>
      <c r="BW63">
        <f t="shared" si="86"/>
        <v>0</v>
      </c>
      <c r="BY63">
        <f t="shared" si="99"/>
        <v>47</v>
      </c>
      <c r="BZ63" t="str">
        <f t="shared" si="100"/>
        <v/>
      </c>
      <c r="CA63">
        <f t="shared" si="94"/>
        <v>0</v>
      </c>
      <c r="CB63">
        <f t="shared" si="94"/>
        <v>0</v>
      </c>
      <c r="CC63">
        <f t="shared" si="94"/>
        <v>0</v>
      </c>
      <c r="CD63">
        <f t="shared" si="94"/>
        <v>0</v>
      </c>
      <c r="CE63">
        <f t="shared" si="94"/>
        <v>0</v>
      </c>
      <c r="CF63">
        <f t="shared" si="94"/>
        <v>0</v>
      </c>
      <c r="CG63">
        <f t="shared" si="94"/>
        <v>0</v>
      </c>
      <c r="CH63">
        <f t="shared" si="94"/>
        <v>0</v>
      </c>
      <c r="CI63">
        <f t="shared" si="94"/>
        <v>0</v>
      </c>
      <c r="CJ63">
        <f t="shared" si="94"/>
        <v>0</v>
      </c>
      <c r="CK63">
        <f t="shared" si="94"/>
        <v>0</v>
      </c>
      <c r="CL63">
        <f t="shared" si="94"/>
        <v>0</v>
      </c>
      <c r="CM63">
        <f t="shared" si="94"/>
        <v>0</v>
      </c>
      <c r="CN63">
        <f t="shared" si="94"/>
        <v>0</v>
      </c>
      <c r="CO63">
        <f t="shared" si="94"/>
        <v>0</v>
      </c>
      <c r="CP63">
        <f>IF($BY63=CP$15,0,IF($BZ63="",0,IF($BZ63=CP$16,1,0)))</f>
        <v>0</v>
      </c>
      <c r="CQ63">
        <f t="shared" si="117"/>
        <v>0</v>
      </c>
      <c r="CR63">
        <f t="shared" si="117"/>
        <v>0</v>
      </c>
      <c r="CS63">
        <f t="shared" si="117"/>
        <v>0</v>
      </c>
      <c r="CT63">
        <f t="shared" si="117"/>
        <v>0</v>
      </c>
      <c r="CU63">
        <f t="shared" si="117"/>
        <v>0</v>
      </c>
      <c r="CV63">
        <f t="shared" si="117"/>
        <v>0</v>
      </c>
      <c r="CW63">
        <f t="shared" si="117"/>
        <v>0</v>
      </c>
      <c r="CX63">
        <f t="shared" si="117"/>
        <v>0</v>
      </c>
      <c r="CY63">
        <f t="shared" si="117"/>
        <v>0</v>
      </c>
      <c r="CZ63">
        <f t="shared" si="117"/>
        <v>0</v>
      </c>
      <c r="DA63">
        <f t="shared" si="117"/>
        <v>0</v>
      </c>
      <c r="DB63">
        <f t="shared" si="117"/>
        <v>0</v>
      </c>
      <c r="DC63">
        <f t="shared" si="117"/>
        <v>0</v>
      </c>
      <c r="DD63">
        <f t="shared" si="117"/>
        <v>0</v>
      </c>
      <c r="DE63">
        <f t="shared" si="117"/>
        <v>0</v>
      </c>
      <c r="DF63">
        <f t="shared" si="117"/>
        <v>0</v>
      </c>
      <c r="DG63">
        <f t="shared" si="117"/>
        <v>0</v>
      </c>
      <c r="DH63">
        <f t="shared" si="117"/>
        <v>0</v>
      </c>
      <c r="DI63">
        <f t="shared" si="117"/>
        <v>0</v>
      </c>
      <c r="DJ63">
        <f t="shared" si="117"/>
        <v>0</v>
      </c>
      <c r="DK63">
        <f t="shared" si="117"/>
        <v>0</v>
      </c>
      <c r="DL63">
        <f t="shared" si="117"/>
        <v>0</v>
      </c>
      <c r="DM63">
        <f t="shared" si="117"/>
        <v>0</v>
      </c>
      <c r="DN63">
        <f t="shared" si="117"/>
        <v>0</v>
      </c>
      <c r="DO63">
        <f t="shared" si="117"/>
        <v>0</v>
      </c>
      <c r="DP63">
        <f t="shared" si="117"/>
        <v>0</v>
      </c>
      <c r="DQ63">
        <f t="shared" si="117"/>
        <v>0</v>
      </c>
      <c r="DR63">
        <f t="shared" si="117"/>
        <v>0</v>
      </c>
      <c r="DS63">
        <f t="shared" si="117"/>
        <v>0</v>
      </c>
      <c r="DT63">
        <f t="shared" si="117"/>
        <v>0</v>
      </c>
      <c r="DU63">
        <f t="shared" si="117"/>
        <v>0</v>
      </c>
      <c r="DV63">
        <f t="shared" si="117"/>
        <v>0</v>
      </c>
      <c r="DW63">
        <f t="shared" si="117"/>
        <v>0</v>
      </c>
      <c r="DX63">
        <f t="shared" si="117"/>
        <v>0</v>
      </c>
      <c r="DY63">
        <f t="shared" si="87"/>
        <v>0</v>
      </c>
      <c r="DZ63">
        <f t="shared" si="101"/>
        <v>0</v>
      </c>
      <c r="EB63">
        <f t="shared" si="102"/>
        <v>47</v>
      </c>
      <c r="EC63">
        <f t="shared" si="103"/>
        <v>99</v>
      </c>
      <c r="ED63">
        <f t="shared" si="96"/>
        <v>0</v>
      </c>
      <c r="EE63">
        <f t="shared" si="96"/>
        <v>0</v>
      </c>
      <c r="EF63">
        <f t="shared" si="96"/>
        <v>0</v>
      </c>
      <c r="EG63">
        <f t="shared" si="96"/>
        <v>0</v>
      </c>
      <c r="EH63">
        <f t="shared" si="96"/>
        <v>0</v>
      </c>
      <c r="EI63">
        <f t="shared" si="96"/>
        <v>0</v>
      </c>
      <c r="EJ63">
        <f t="shared" si="96"/>
        <v>0</v>
      </c>
      <c r="EK63">
        <f t="shared" si="96"/>
        <v>0</v>
      </c>
      <c r="EL63">
        <f t="shared" si="96"/>
        <v>0</v>
      </c>
      <c r="EM63">
        <f t="shared" si="96"/>
        <v>0</v>
      </c>
      <c r="EN63">
        <f t="shared" si="96"/>
        <v>0</v>
      </c>
      <c r="EO63">
        <f t="shared" si="96"/>
        <v>0</v>
      </c>
      <c r="EP63">
        <f t="shared" si="96"/>
        <v>0</v>
      </c>
      <c r="EQ63">
        <f t="shared" si="96"/>
        <v>0</v>
      </c>
      <c r="ER63">
        <f t="shared" si="96"/>
        <v>0</v>
      </c>
      <c r="ES63">
        <f>IF($EB63=ES$15,0,IF($EC63="",0,IF($EC63=ES$16,1,0)))</f>
        <v>0</v>
      </c>
      <c r="ET63">
        <f t="shared" si="118"/>
        <v>0</v>
      </c>
      <c r="EU63">
        <f t="shared" si="118"/>
        <v>0</v>
      </c>
      <c r="EV63">
        <f t="shared" si="118"/>
        <v>0</v>
      </c>
      <c r="EW63">
        <f t="shared" si="118"/>
        <v>0</v>
      </c>
      <c r="EX63">
        <f t="shared" si="118"/>
        <v>0</v>
      </c>
      <c r="EY63">
        <f t="shared" si="118"/>
        <v>0</v>
      </c>
      <c r="EZ63">
        <f t="shared" si="118"/>
        <v>0</v>
      </c>
      <c r="FA63">
        <f t="shared" si="118"/>
        <v>0</v>
      </c>
      <c r="FB63">
        <f t="shared" si="116"/>
        <v>0</v>
      </c>
      <c r="FC63">
        <f t="shared" si="116"/>
        <v>0</v>
      </c>
      <c r="FD63">
        <f t="shared" si="116"/>
        <v>1</v>
      </c>
      <c r="FE63">
        <f t="shared" si="116"/>
        <v>1</v>
      </c>
      <c r="FF63">
        <f t="shared" si="116"/>
        <v>1</v>
      </c>
      <c r="FG63">
        <f t="shared" si="116"/>
        <v>1</v>
      </c>
      <c r="FH63">
        <f t="shared" si="116"/>
        <v>1</v>
      </c>
      <c r="FI63">
        <f t="shared" si="116"/>
        <v>1</v>
      </c>
      <c r="FJ63">
        <f t="shared" si="116"/>
        <v>1</v>
      </c>
      <c r="FK63">
        <f t="shared" si="116"/>
        <v>1</v>
      </c>
      <c r="FL63">
        <f t="shared" si="116"/>
        <v>1</v>
      </c>
      <c r="FM63">
        <f t="shared" si="116"/>
        <v>1</v>
      </c>
      <c r="FN63">
        <f t="shared" si="116"/>
        <v>1</v>
      </c>
      <c r="FO63">
        <f t="shared" si="116"/>
        <v>1</v>
      </c>
      <c r="FP63">
        <f t="shared" si="116"/>
        <v>1</v>
      </c>
      <c r="FQ63">
        <f t="shared" si="116"/>
        <v>1</v>
      </c>
      <c r="FR63">
        <f t="shared" si="116"/>
        <v>1</v>
      </c>
      <c r="FS63">
        <f t="shared" si="116"/>
        <v>1</v>
      </c>
      <c r="FT63">
        <f t="shared" si="116"/>
        <v>1</v>
      </c>
      <c r="FU63">
        <f t="shared" si="116"/>
        <v>1</v>
      </c>
      <c r="FV63">
        <f t="shared" si="116"/>
        <v>1</v>
      </c>
      <c r="FW63">
        <f t="shared" si="116"/>
        <v>1</v>
      </c>
      <c r="FX63">
        <f t="shared" si="116"/>
        <v>0</v>
      </c>
      <c r="FY63">
        <f t="shared" si="116"/>
        <v>1</v>
      </c>
      <c r="FZ63">
        <f t="shared" si="116"/>
        <v>1</v>
      </c>
      <c r="GA63">
        <f t="shared" si="119"/>
        <v>1</v>
      </c>
      <c r="GB63">
        <f t="shared" si="88"/>
        <v>23</v>
      </c>
      <c r="GC63">
        <f t="shared" si="104"/>
        <v>0</v>
      </c>
      <c r="GD63" t="str">
        <f t="shared" si="105"/>
        <v/>
      </c>
      <c r="GF63">
        <f t="shared" si="34"/>
        <v>47</v>
      </c>
      <c r="GG63" t="str">
        <f t="shared" si="35"/>
        <v/>
      </c>
      <c r="GH63">
        <f>IF(GG63&lt;&gt;"",IF(GG63&lt;&gt;"XXX",VLOOKUP(GG63,Punkte!$I$2:$J$10,2),9),9)</f>
        <v>9</v>
      </c>
      <c r="GI63">
        <f>IF(GG63&lt;&gt;"",IF(GG63&lt;&gt;"XXX",VLOOKUP(GG63,Punkte!$I$2:$K$10,3),9),9)</f>
        <v>9</v>
      </c>
      <c r="GJ63">
        <f t="shared" si="36"/>
        <v>909047</v>
      </c>
      <c r="GK63">
        <f t="shared" si="37"/>
        <v>909047</v>
      </c>
      <c r="GL63">
        <f t="shared" si="38"/>
        <v>47</v>
      </c>
      <c r="GM63">
        <f t="shared" si="39"/>
        <v>9</v>
      </c>
      <c r="GN63">
        <f t="shared" si="40"/>
        <v>21</v>
      </c>
      <c r="GO63">
        <f t="shared" si="41"/>
        <v>99</v>
      </c>
      <c r="GP63">
        <f t="shared" si="42"/>
        <v>99999</v>
      </c>
      <c r="GQ63">
        <f t="shared" si="43"/>
        <v>99999</v>
      </c>
      <c r="GR63">
        <f t="shared" si="44"/>
        <v>999</v>
      </c>
      <c r="GS63">
        <f t="shared" si="45"/>
        <v>99</v>
      </c>
      <c r="GT63">
        <f t="shared" si="46"/>
        <v>999</v>
      </c>
      <c r="GV63">
        <f>IF(GG63&lt;&gt;"",IF(GG63&lt;&gt;"XXX",VLOOKUP(GG63,Punkte!$I$2:$K$10,3),99),99)</f>
        <v>99</v>
      </c>
      <c r="GW63">
        <f t="shared" si="47"/>
        <v>99047</v>
      </c>
      <c r="GX63">
        <f t="shared" si="48"/>
        <v>99047</v>
      </c>
      <c r="GY63">
        <f t="shared" si="49"/>
        <v>47</v>
      </c>
      <c r="GZ63">
        <f t="shared" si="50"/>
        <v>99</v>
      </c>
      <c r="HA63">
        <f t="shared" si="51"/>
        <v>21</v>
      </c>
      <c r="HB63">
        <f t="shared" si="52"/>
        <v>99</v>
      </c>
      <c r="HC63">
        <f t="shared" si="53"/>
        <v>99999</v>
      </c>
      <c r="HD63">
        <f t="shared" si="54"/>
        <v>99999</v>
      </c>
      <c r="HE63">
        <f t="shared" si="55"/>
        <v>999</v>
      </c>
      <c r="HF63">
        <f t="shared" si="56"/>
        <v>99</v>
      </c>
      <c r="HG63">
        <f t="shared" si="57"/>
        <v>999</v>
      </c>
      <c r="HI63">
        <f t="shared" si="106"/>
        <v>99</v>
      </c>
      <c r="HJ63">
        <f t="shared" si="58"/>
        <v>99</v>
      </c>
      <c r="HK63">
        <f t="shared" ref="HK63:HW66" si="120">IF($GI63=HK$16,$A63,99)</f>
        <v>99</v>
      </c>
      <c r="HL63">
        <f t="shared" si="58"/>
        <v>99</v>
      </c>
      <c r="HM63">
        <f t="shared" si="120"/>
        <v>99</v>
      </c>
      <c r="HN63">
        <f t="shared" si="107"/>
        <v>99</v>
      </c>
      <c r="HO63">
        <f t="shared" si="120"/>
        <v>99</v>
      </c>
      <c r="HP63">
        <f t="shared" si="108"/>
        <v>99</v>
      </c>
      <c r="HQ63">
        <f t="shared" si="120"/>
        <v>99</v>
      </c>
      <c r="HR63">
        <f t="shared" si="109"/>
        <v>99</v>
      </c>
      <c r="HS63">
        <f t="shared" si="120"/>
        <v>99</v>
      </c>
      <c r="HT63">
        <f t="shared" si="110"/>
        <v>99</v>
      </c>
      <c r="HU63">
        <f t="shared" si="120"/>
        <v>99</v>
      </c>
      <c r="HV63">
        <f t="shared" si="111"/>
        <v>99</v>
      </c>
      <c r="HW63">
        <f t="shared" si="120"/>
        <v>99</v>
      </c>
      <c r="HX63">
        <f t="shared" si="112"/>
        <v>99</v>
      </c>
    </row>
    <row r="64" spans="1:232" x14ac:dyDescent="0.2">
      <c r="A64">
        <f t="shared" si="79"/>
        <v>48</v>
      </c>
      <c r="B64" s="203" t="str">
        <f t="shared" si="80"/>
        <v/>
      </c>
      <c r="C64" s="204" t="str">
        <f t="shared" si="81"/>
        <v/>
      </c>
      <c r="D64" s="205"/>
      <c r="E64" s="206"/>
      <c r="F64" s="207"/>
      <c r="G64" s="208"/>
      <c r="H64" s="209"/>
      <c r="I64" s="223" t="str">
        <f>IF(BU64=99,"",VLOOKUP(BS64,Punkte!$D$2:$G$31,BU64))</f>
        <v/>
      </c>
      <c r="J64" s="224" t="str">
        <f t="shared" si="26"/>
        <v/>
      </c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0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18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L64">
        <f t="shared" si="76"/>
        <v>48</v>
      </c>
      <c r="BN64" t="str">
        <f t="shared" si="77"/>
        <v/>
      </c>
      <c r="BO64" t="str">
        <f t="shared" si="78"/>
        <v/>
      </c>
      <c r="BP64" t="str">
        <f t="shared" si="82"/>
        <v/>
      </c>
      <c r="BQ64" t="str">
        <f t="shared" si="83"/>
        <v/>
      </c>
      <c r="BR64" s="216" t="str">
        <f t="shared" si="84"/>
        <v/>
      </c>
      <c r="BS64" s="28" t="str">
        <f>IF(ISNUMBER(BR64),YEAR(Wiegeliste!$D$4)-YEAR(BR64),"")</f>
        <v/>
      </c>
      <c r="BT64" s="28" t="str">
        <f t="shared" si="98"/>
        <v/>
      </c>
      <c r="BU64" s="28">
        <f t="shared" si="30"/>
        <v>99</v>
      </c>
      <c r="BV64">
        <f t="shared" si="85"/>
        <v>1</v>
      </c>
      <c r="BW64">
        <f t="shared" si="86"/>
        <v>0</v>
      </c>
      <c r="BY64">
        <f t="shared" si="99"/>
        <v>48</v>
      </c>
      <c r="BZ64" t="str">
        <f t="shared" si="100"/>
        <v/>
      </c>
      <c r="CA64">
        <f t="shared" ref="CA64:CP65" si="121">IF($BY64=CA$15,0,IF($BZ64="",0,IF($BZ64=CA$16,1,0)))</f>
        <v>0</v>
      </c>
      <c r="CB64">
        <f t="shared" si="121"/>
        <v>0</v>
      </c>
      <c r="CC64">
        <f t="shared" si="121"/>
        <v>0</v>
      </c>
      <c r="CD64">
        <f t="shared" si="121"/>
        <v>0</v>
      </c>
      <c r="CE64">
        <f t="shared" si="121"/>
        <v>0</v>
      </c>
      <c r="CF64">
        <f t="shared" si="121"/>
        <v>0</v>
      </c>
      <c r="CG64">
        <f t="shared" si="121"/>
        <v>0</v>
      </c>
      <c r="CH64">
        <f t="shared" si="121"/>
        <v>0</v>
      </c>
      <c r="CI64">
        <f t="shared" si="121"/>
        <v>0</v>
      </c>
      <c r="CJ64">
        <f t="shared" si="121"/>
        <v>0</v>
      </c>
      <c r="CK64">
        <f t="shared" si="121"/>
        <v>0</v>
      </c>
      <c r="CL64">
        <f t="shared" si="121"/>
        <v>0</v>
      </c>
      <c r="CM64">
        <f t="shared" si="121"/>
        <v>0</v>
      </c>
      <c r="CN64">
        <f t="shared" si="121"/>
        <v>0</v>
      </c>
      <c r="CO64">
        <f t="shared" si="121"/>
        <v>0</v>
      </c>
      <c r="CP64">
        <f t="shared" si="121"/>
        <v>0</v>
      </c>
      <c r="CQ64">
        <f t="shared" si="117"/>
        <v>0</v>
      </c>
      <c r="CR64">
        <f t="shared" si="117"/>
        <v>0</v>
      </c>
      <c r="CS64">
        <f t="shared" si="117"/>
        <v>0</v>
      </c>
      <c r="CT64">
        <f t="shared" si="117"/>
        <v>0</v>
      </c>
      <c r="CU64">
        <f t="shared" si="117"/>
        <v>0</v>
      </c>
      <c r="CV64">
        <f t="shared" si="117"/>
        <v>0</v>
      </c>
      <c r="CW64">
        <f t="shared" si="117"/>
        <v>0</v>
      </c>
      <c r="CX64">
        <f t="shared" si="117"/>
        <v>0</v>
      </c>
      <c r="CY64">
        <f t="shared" si="117"/>
        <v>0</v>
      </c>
      <c r="CZ64">
        <f t="shared" si="117"/>
        <v>0</v>
      </c>
      <c r="DA64">
        <f t="shared" si="117"/>
        <v>0</v>
      </c>
      <c r="DB64">
        <f t="shared" si="117"/>
        <v>0</v>
      </c>
      <c r="DC64">
        <f t="shared" si="117"/>
        <v>0</v>
      </c>
      <c r="DD64">
        <f t="shared" si="117"/>
        <v>0</v>
      </c>
      <c r="DE64">
        <f t="shared" si="117"/>
        <v>0</v>
      </c>
      <c r="DF64">
        <f t="shared" si="117"/>
        <v>0</v>
      </c>
      <c r="DG64">
        <f t="shared" si="117"/>
        <v>0</v>
      </c>
      <c r="DH64">
        <f t="shared" si="117"/>
        <v>0</v>
      </c>
      <c r="DI64">
        <f t="shared" si="117"/>
        <v>0</v>
      </c>
      <c r="DJ64">
        <f t="shared" si="117"/>
        <v>0</v>
      </c>
      <c r="DK64">
        <f t="shared" si="117"/>
        <v>0</v>
      </c>
      <c r="DL64">
        <f t="shared" si="117"/>
        <v>0</v>
      </c>
      <c r="DM64">
        <f t="shared" si="117"/>
        <v>0</v>
      </c>
      <c r="DN64">
        <f t="shared" si="117"/>
        <v>0</v>
      </c>
      <c r="DO64">
        <f t="shared" si="117"/>
        <v>0</v>
      </c>
      <c r="DP64">
        <f t="shared" si="117"/>
        <v>0</v>
      </c>
      <c r="DQ64">
        <f t="shared" si="117"/>
        <v>0</v>
      </c>
      <c r="DR64">
        <f t="shared" si="117"/>
        <v>0</v>
      </c>
      <c r="DS64">
        <f t="shared" si="117"/>
        <v>0</v>
      </c>
      <c r="DT64">
        <f t="shared" si="117"/>
        <v>0</v>
      </c>
      <c r="DU64">
        <f t="shared" si="117"/>
        <v>0</v>
      </c>
      <c r="DV64">
        <f t="shared" si="117"/>
        <v>0</v>
      </c>
      <c r="DW64">
        <f t="shared" si="117"/>
        <v>0</v>
      </c>
      <c r="DX64">
        <f t="shared" si="117"/>
        <v>0</v>
      </c>
      <c r="DY64">
        <f t="shared" si="87"/>
        <v>0</v>
      </c>
      <c r="DZ64">
        <f t="shared" si="101"/>
        <v>0</v>
      </c>
      <c r="EB64">
        <f t="shared" si="102"/>
        <v>48</v>
      </c>
      <c r="EC64">
        <f t="shared" si="103"/>
        <v>99</v>
      </c>
      <c r="ED64">
        <f t="shared" ref="ED64:ES65" si="122">IF($EB64=ED$15,0,IF($EC64="",0,IF($EC64=ED$16,1,0)))</f>
        <v>0</v>
      </c>
      <c r="EE64">
        <f t="shared" si="122"/>
        <v>0</v>
      </c>
      <c r="EF64">
        <f t="shared" si="122"/>
        <v>0</v>
      </c>
      <c r="EG64">
        <f t="shared" si="122"/>
        <v>0</v>
      </c>
      <c r="EH64">
        <f t="shared" si="122"/>
        <v>0</v>
      </c>
      <c r="EI64">
        <f t="shared" si="122"/>
        <v>0</v>
      </c>
      <c r="EJ64">
        <f t="shared" si="122"/>
        <v>0</v>
      </c>
      <c r="EK64">
        <f t="shared" si="122"/>
        <v>0</v>
      </c>
      <c r="EL64">
        <f t="shared" si="122"/>
        <v>0</v>
      </c>
      <c r="EM64">
        <f t="shared" si="122"/>
        <v>0</v>
      </c>
      <c r="EN64">
        <f t="shared" si="122"/>
        <v>0</v>
      </c>
      <c r="EO64">
        <f t="shared" si="122"/>
        <v>0</v>
      </c>
      <c r="EP64">
        <f t="shared" si="122"/>
        <v>0</v>
      </c>
      <c r="EQ64">
        <f t="shared" si="122"/>
        <v>0</v>
      </c>
      <c r="ER64">
        <f t="shared" si="122"/>
        <v>0</v>
      </c>
      <c r="ES64">
        <f t="shared" si="122"/>
        <v>0</v>
      </c>
      <c r="ET64">
        <f t="shared" si="118"/>
        <v>0</v>
      </c>
      <c r="EU64">
        <f t="shared" si="118"/>
        <v>0</v>
      </c>
      <c r="EV64">
        <f t="shared" si="118"/>
        <v>0</v>
      </c>
      <c r="EW64">
        <f t="shared" si="118"/>
        <v>0</v>
      </c>
      <c r="EX64">
        <f t="shared" si="118"/>
        <v>0</v>
      </c>
      <c r="EY64">
        <f t="shared" si="118"/>
        <v>0</v>
      </c>
      <c r="EZ64">
        <f t="shared" si="118"/>
        <v>0</v>
      </c>
      <c r="FA64">
        <f t="shared" si="118"/>
        <v>0</v>
      </c>
      <c r="FB64">
        <f t="shared" si="116"/>
        <v>0</v>
      </c>
      <c r="FC64">
        <f t="shared" si="116"/>
        <v>0</v>
      </c>
      <c r="FD64">
        <f t="shared" si="116"/>
        <v>1</v>
      </c>
      <c r="FE64">
        <f t="shared" si="116"/>
        <v>1</v>
      </c>
      <c r="FF64">
        <f t="shared" si="116"/>
        <v>1</v>
      </c>
      <c r="FG64">
        <f t="shared" si="116"/>
        <v>1</v>
      </c>
      <c r="FH64">
        <f t="shared" si="116"/>
        <v>1</v>
      </c>
      <c r="FI64">
        <f t="shared" si="116"/>
        <v>1</v>
      </c>
      <c r="FJ64">
        <f t="shared" si="116"/>
        <v>1</v>
      </c>
      <c r="FK64">
        <f t="shared" si="116"/>
        <v>1</v>
      </c>
      <c r="FL64">
        <f t="shared" si="116"/>
        <v>1</v>
      </c>
      <c r="FM64">
        <f t="shared" si="116"/>
        <v>1</v>
      </c>
      <c r="FN64">
        <f t="shared" si="116"/>
        <v>1</v>
      </c>
      <c r="FO64">
        <f t="shared" si="116"/>
        <v>1</v>
      </c>
      <c r="FP64">
        <f t="shared" si="116"/>
        <v>1</v>
      </c>
      <c r="FQ64">
        <f t="shared" si="116"/>
        <v>1</v>
      </c>
      <c r="FR64">
        <f t="shared" si="116"/>
        <v>1</v>
      </c>
      <c r="FS64">
        <f t="shared" si="116"/>
        <v>1</v>
      </c>
      <c r="FT64">
        <f t="shared" si="116"/>
        <v>1</v>
      </c>
      <c r="FU64">
        <f t="shared" si="116"/>
        <v>1</v>
      </c>
      <c r="FV64">
        <f t="shared" si="116"/>
        <v>1</v>
      </c>
      <c r="FW64">
        <f t="shared" si="116"/>
        <v>1</v>
      </c>
      <c r="FX64">
        <f t="shared" si="116"/>
        <v>1</v>
      </c>
      <c r="FY64">
        <f t="shared" si="116"/>
        <v>0</v>
      </c>
      <c r="FZ64">
        <f t="shared" si="116"/>
        <v>1</v>
      </c>
      <c r="GA64">
        <f t="shared" si="119"/>
        <v>1</v>
      </c>
      <c r="GB64">
        <f t="shared" si="88"/>
        <v>23</v>
      </c>
      <c r="GC64">
        <f t="shared" si="104"/>
        <v>0</v>
      </c>
      <c r="GD64" t="str">
        <f t="shared" si="105"/>
        <v/>
      </c>
      <c r="GF64">
        <f t="shared" si="34"/>
        <v>48</v>
      </c>
      <c r="GG64" t="str">
        <f t="shared" si="35"/>
        <v/>
      </c>
      <c r="GH64">
        <f>IF(GG64&lt;&gt;"",IF(GG64&lt;&gt;"XXX",VLOOKUP(GG64,Punkte!$I$2:$J$10,2),9),9)</f>
        <v>9</v>
      </c>
      <c r="GI64">
        <f>IF(GG64&lt;&gt;"",IF(GG64&lt;&gt;"XXX",VLOOKUP(GG64,Punkte!$I$2:$K$10,3),9),9)</f>
        <v>9</v>
      </c>
      <c r="GJ64">
        <f t="shared" si="36"/>
        <v>909048</v>
      </c>
      <c r="GK64">
        <f t="shared" si="37"/>
        <v>909048</v>
      </c>
      <c r="GL64">
        <f t="shared" si="38"/>
        <v>48</v>
      </c>
      <c r="GM64">
        <f t="shared" si="39"/>
        <v>9</v>
      </c>
      <c r="GN64">
        <f t="shared" si="40"/>
        <v>22</v>
      </c>
      <c r="GO64">
        <f t="shared" si="41"/>
        <v>99</v>
      </c>
      <c r="GP64">
        <f t="shared" si="42"/>
        <v>99999</v>
      </c>
      <c r="GQ64">
        <f t="shared" si="43"/>
        <v>99999</v>
      </c>
      <c r="GR64">
        <f t="shared" si="44"/>
        <v>999</v>
      </c>
      <c r="GS64">
        <f t="shared" si="45"/>
        <v>99</v>
      </c>
      <c r="GT64">
        <f t="shared" si="46"/>
        <v>999</v>
      </c>
      <c r="GV64">
        <f>IF(GG64&lt;&gt;"",IF(GG64&lt;&gt;"XXX",VLOOKUP(GG64,Punkte!$I$2:$K$10,3),99),99)</f>
        <v>99</v>
      </c>
      <c r="GW64">
        <f t="shared" si="47"/>
        <v>99048</v>
      </c>
      <c r="GX64">
        <f t="shared" si="48"/>
        <v>99048</v>
      </c>
      <c r="GY64">
        <f t="shared" si="49"/>
        <v>48</v>
      </c>
      <c r="GZ64">
        <f t="shared" si="50"/>
        <v>99</v>
      </c>
      <c r="HA64">
        <f t="shared" si="51"/>
        <v>22</v>
      </c>
      <c r="HB64">
        <f t="shared" si="52"/>
        <v>99</v>
      </c>
      <c r="HC64">
        <f t="shared" si="53"/>
        <v>99999</v>
      </c>
      <c r="HD64">
        <f t="shared" si="54"/>
        <v>99999</v>
      </c>
      <c r="HE64">
        <f t="shared" si="55"/>
        <v>999</v>
      </c>
      <c r="HF64">
        <f t="shared" si="56"/>
        <v>99</v>
      </c>
      <c r="HG64">
        <f t="shared" si="57"/>
        <v>999</v>
      </c>
      <c r="HI64">
        <f t="shared" si="106"/>
        <v>99</v>
      </c>
      <c r="HJ64">
        <f t="shared" si="58"/>
        <v>99</v>
      </c>
      <c r="HK64">
        <f t="shared" si="120"/>
        <v>99</v>
      </c>
      <c r="HL64">
        <f t="shared" si="58"/>
        <v>99</v>
      </c>
      <c r="HM64">
        <f t="shared" si="120"/>
        <v>99</v>
      </c>
      <c r="HN64">
        <f t="shared" si="107"/>
        <v>99</v>
      </c>
      <c r="HO64">
        <f t="shared" si="120"/>
        <v>99</v>
      </c>
      <c r="HP64">
        <f t="shared" si="108"/>
        <v>99</v>
      </c>
      <c r="HQ64">
        <f t="shared" si="120"/>
        <v>99</v>
      </c>
      <c r="HR64">
        <f t="shared" si="109"/>
        <v>99</v>
      </c>
      <c r="HS64">
        <f t="shared" si="120"/>
        <v>99</v>
      </c>
      <c r="HT64">
        <f t="shared" si="110"/>
        <v>99</v>
      </c>
      <c r="HU64">
        <f t="shared" si="120"/>
        <v>99</v>
      </c>
      <c r="HV64">
        <f t="shared" si="111"/>
        <v>99</v>
      </c>
      <c r="HW64">
        <f t="shared" si="120"/>
        <v>99</v>
      </c>
      <c r="HX64">
        <f t="shared" si="112"/>
        <v>99</v>
      </c>
    </row>
    <row r="65" spans="1:232" x14ac:dyDescent="0.2">
      <c r="A65">
        <f t="shared" si="79"/>
        <v>49</v>
      </c>
      <c r="B65" s="203" t="str">
        <f t="shared" si="80"/>
        <v/>
      </c>
      <c r="C65" s="204" t="str">
        <f t="shared" si="81"/>
        <v/>
      </c>
      <c r="D65" s="205"/>
      <c r="E65" s="206"/>
      <c r="F65" s="207"/>
      <c r="G65" s="208"/>
      <c r="H65" s="209"/>
      <c r="I65" s="223" t="str">
        <f>IF(BU65=99,"",VLOOKUP(BS65,Punkte!$D$2:$G$31,BU65))</f>
        <v/>
      </c>
      <c r="J65" s="224" t="str">
        <f t="shared" si="26"/>
        <v/>
      </c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0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18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L65">
        <f t="shared" si="76"/>
        <v>49</v>
      </c>
      <c r="BN65" t="str">
        <f t="shared" si="77"/>
        <v/>
      </c>
      <c r="BO65" t="str">
        <f t="shared" si="78"/>
        <v/>
      </c>
      <c r="BP65" t="str">
        <f t="shared" si="82"/>
        <v/>
      </c>
      <c r="BQ65" t="str">
        <f t="shared" si="83"/>
        <v/>
      </c>
      <c r="BR65" s="216" t="str">
        <f t="shared" si="84"/>
        <v/>
      </c>
      <c r="BS65" s="28" t="str">
        <f>IF(ISNUMBER(BR65),YEAR(Wiegeliste!$D$4)-YEAR(BR65),"")</f>
        <v/>
      </c>
      <c r="BT65" s="28" t="str">
        <f t="shared" si="98"/>
        <v/>
      </c>
      <c r="BU65" s="28">
        <f t="shared" si="30"/>
        <v>99</v>
      </c>
      <c r="BV65">
        <f t="shared" si="85"/>
        <v>1</v>
      </c>
      <c r="BW65">
        <f t="shared" si="86"/>
        <v>0</v>
      </c>
      <c r="BY65">
        <f t="shared" si="99"/>
        <v>49</v>
      </c>
      <c r="BZ65" t="str">
        <f t="shared" si="100"/>
        <v/>
      </c>
      <c r="CA65">
        <f t="shared" si="121"/>
        <v>0</v>
      </c>
      <c r="CB65">
        <f t="shared" si="121"/>
        <v>0</v>
      </c>
      <c r="CC65">
        <f t="shared" si="121"/>
        <v>0</v>
      </c>
      <c r="CD65">
        <f t="shared" si="121"/>
        <v>0</v>
      </c>
      <c r="CE65">
        <f t="shared" si="121"/>
        <v>0</v>
      </c>
      <c r="CF65">
        <f t="shared" si="121"/>
        <v>0</v>
      </c>
      <c r="CG65">
        <f t="shared" si="121"/>
        <v>0</v>
      </c>
      <c r="CH65">
        <f t="shared" si="121"/>
        <v>0</v>
      </c>
      <c r="CI65">
        <f t="shared" si="121"/>
        <v>0</v>
      </c>
      <c r="CJ65">
        <f t="shared" si="121"/>
        <v>0</v>
      </c>
      <c r="CK65">
        <f t="shared" si="121"/>
        <v>0</v>
      </c>
      <c r="CL65">
        <f t="shared" si="121"/>
        <v>0</v>
      </c>
      <c r="CM65">
        <f t="shared" si="121"/>
        <v>0</v>
      </c>
      <c r="CN65">
        <f t="shared" si="121"/>
        <v>0</v>
      </c>
      <c r="CO65">
        <f t="shared" si="121"/>
        <v>0</v>
      </c>
      <c r="CP65">
        <f t="shared" si="121"/>
        <v>0</v>
      </c>
      <c r="CQ65">
        <f t="shared" si="117"/>
        <v>0</v>
      </c>
      <c r="CR65">
        <f t="shared" si="117"/>
        <v>0</v>
      </c>
      <c r="CS65">
        <f t="shared" si="117"/>
        <v>0</v>
      </c>
      <c r="CT65">
        <f t="shared" si="117"/>
        <v>0</v>
      </c>
      <c r="CU65">
        <f t="shared" si="117"/>
        <v>0</v>
      </c>
      <c r="CV65">
        <f t="shared" si="117"/>
        <v>0</v>
      </c>
      <c r="CW65">
        <f t="shared" si="117"/>
        <v>0</v>
      </c>
      <c r="CX65">
        <f t="shared" si="117"/>
        <v>0</v>
      </c>
      <c r="CY65">
        <f t="shared" si="117"/>
        <v>0</v>
      </c>
      <c r="CZ65">
        <f t="shared" si="117"/>
        <v>0</v>
      </c>
      <c r="DA65">
        <f t="shared" si="117"/>
        <v>0</v>
      </c>
      <c r="DB65">
        <f t="shared" si="117"/>
        <v>0</v>
      </c>
      <c r="DC65">
        <f t="shared" si="117"/>
        <v>0</v>
      </c>
      <c r="DD65">
        <f t="shared" si="117"/>
        <v>0</v>
      </c>
      <c r="DE65">
        <f t="shared" si="117"/>
        <v>0</v>
      </c>
      <c r="DF65">
        <f t="shared" si="117"/>
        <v>0</v>
      </c>
      <c r="DG65">
        <f t="shared" si="117"/>
        <v>0</v>
      </c>
      <c r="DH65">
        <f t="shared" si="117"/>
        <v>0</v>
      </c>
      <c r="DI65">
        <f t="shared" si="117"/>
        <v>0</v>
      </c>
      <c r="DJ65">
        <f t="shared" si="117"/>
        <v>0</v>
      </c>
      <c r="DK65">
        <f t="shared" si="117"/>
        <v>0</v>
      </c>
      <c r="DL65">
        <f t="shared" si="117"/>
        <v>0</v>
      </c>
      <c r="DM65">
        <f t="shared" si="117"/>
        <v>0</v>
      </c>
      <c r="DN65">
        <f t="shared" si="117"/>
        <v>0</v>
      </c>
      <c r="DO65">
        <f t="shared" si="117"/>
        <v>0</v>
      </c>
      <c r="DP65">
        <f t="shared" si="117"/>
        <v>0</v>
      </c>
      <c r="DQ65">
        <f t="shared" si="117"/>
        <v>0</v>
      </c>
      <c r="DR65">
        <f t="shared" si="117"/>
        <v>0</v>
      </c>
      <c r="DS65">
        <f t="shared" si="117"/>
        <v>0</v>
      </c>
      <c r="DT65">
        <f t="shared" si="117"/>
        <v>0</v>
      </c>
      <c r="DU65">
        <f t="shared" si="117"/>
        <v>0</v>
      </c>
      <c r="DV65">
        <f t="shared" si="117"/>
        <v>0</v>
      </c>
      <c r="DW65">
        <f t="shared" si="117"/>
        <v>0</v>
      </c>
      <c r="DX65">
        <f t="shared" si="117"/>
        <v>0</v>
      </c>
      <c r="DY65">
        <f t="shared" si="87"/>
        <v>0</v>
      </c>
      <c r="DZ65">
        <f t="shared" si="101"/>
        <v>0</v>
      </c>
      <c r="EB65">
        <f t="shared" si="102"/>
        <v>49</v>
      </c>
      <c r="EC65">
        <f t="shared" si="103"/>
        <v>99</v>
      </c>
      <c r="ED65">
        <f t="shared" si="122"/>
        <v>0</v>
      </c>
      <c r="EE65">
        <f t="shared" si="122"/>
        <v>0</v>
      </c>
      <c r="EF65">
        <f t="shared" si="122"/>
        <v>0</v>
      </c>
      <c r="EG65">
        <f t="shared" si="122"/>
        <v>0</v>
      </c>
      <c r="EH65">
        <f t="shared" si="122"/>
        <v>0</v>
      </c>
      <c r="EI65">
        <f t="shared" si="122"/>
        <v>0</v>
      </c>
      <c r="EJ65">
        <f t="shared" si="122"/>
        <v>0</v>
      </c>
      <c r="EK65">
        <f t="shared" si="122"/>
        <v>0</v>
      </c>
      <c r="EL65">
        <f t="shared" si="122"/>
        <v>0</v>
      </c>
      <c r="EM65">
        <f t="shared" si="122"/>
        <v>0</v>
      </c>
      <c r="EN65">
        <f t="shared" si="122"/>
        <v>0</v>
      </c>
      <c r="EO65">
        <f t="shared" si="122"/>
        <v>0</v>
      </c>
      <c r="EP65">
        <f t="shared" si="122"/>
        <v>0</v>
      </c>
      <c r="EQ65">
        <f t="shared" si="122"/>
        <v>0</v>
      </c>
      <c r="ER65">
        <f t="shared" si="122"/>
        <v>0</v>
      </c>
      <c r="ES65">
        <f t="shared" si="122"/>
        <v>0</v>
      </c>
      <c r="ET65">
        <f t="shared" si="118"/>
        <v>0</v>
      </c>
      <c r="EU65">
        <f t="shared" si="118"/>
        <v>0</v>
      </c>
      <c r="EV65">
        <f t="shared" si="118"/>
        <v>0</v>
      </c>
      <c r="EW65">
        <f t="shared" si="118"/>
        <v>0</v>
      </c>
      <c r="EX65">
        <f t="shared" si="118"/>
        <v>0</v>
      </c>
      <c r="EY65">
        <f t="shared" si="118"/>
        <v>0</v>
      </c>
      <c r="EZ65">
        <f t="shared" si="118"/>
        <v>0</v>
      </c>
      <c r="FA65">
        <f t="shared" si="118"/>
        <v>0</v>
      </c>
      <c r="FB65">
        <f t="shared" si="116"/>
        <v>0</v>
      </c>
      <c r="FC65">
        <f t="shared" si="116"/>
        <v>0</v>
      </c>
      <c r="FD65">
        <f t="shared" si="116"/>
        <v>1</v>
      </c>
      <c r="FE65">
        <f t="shared" si="116"/>
        <v>1</v>
      </c>
      <c r="FF65">
        <f t="shared" si="116"/>
        <v>1</v>
      </c>
      <c r="FG65">
        <f t="shared" si="116"/>
        <v>1</v>
      </c>
      <c r="FH65">
        <f t="shared" si="116"/>
        <v>1</v>
      </c>
      <c r="FI65">
        <f t="shared" si="116"/>
        <v>1</v>
      </c>
      <c r="FJ65">
        <f t="shared" si="116"/>
        <v>1</v>
      </c>
      <c r="FK65">
        <f t="shared" si="116"/>
        <v>1</v>
      </c>
      <c r="FL65">
        <f t="shared" si="116"/>
        <v>1</v>
      </c>
      <c r="FM65">
        <f t="shared" si="116"/>
        <v>1</v>
      </c>
      <c r="FN65">
        <f t="shared" si="116"/>
        <v>1</v>
      </c>
      <c r="FO65">
        <f t="shared" si="116"/>
        <v>1</v>
      </c>
      <c r="FP65">
        <f t="shared" si="116"/>
        <v>1</v>
      </c>
      <c r="FQ65">
        <f t="shared" si="116"/>
        <v>1</v>
      </c>
      <c r="FR65">
        <f t="shared" si="116"/>
        <v>1</v>
      </c>
      <c r="FS65">
        <f t="shared" si="116"/>
        <v>1</v>
      </c>
      <c r="FT65">
        <f t="shared" si="116"/>
        <v>1</v>
      </c>
      <c r="FU65">
        <f t="shared" si="116"/>
        <v>1</v>
      </c>
      <c r="FV65">
        <f t="shared" si="116"/>
        <v>1</v>
      </c>
      <c r="FW65">
        <f t="shared" si="116"/>
        <v>1</v>
      </c>
      <c r="FX65">
        <f t="shared" si="116"/>
        <v>1</v>
      </c>
      <c r="FY65">
        <f t="shared" si="116"/>
        <v>1</v>
      </c>
      <c r="FZ65">
        <f t="shared" si="116"/>
        <v>0</v>
      </c>
      <c r="GA65">
        <f t="shared" si="119"/>
        <v>1</v>
      </c>
      <c r="GB65">
        <f t="shared" si="88"/>
        <v>23</v>
      </c>
      <c r="GC65">
        <f t="shared" si="104"/>
        <v>0</v>
      </c>
      <c r="GD65" t="str">
        <f t="shared" si="105"/>
        <v/>
      </c>
      <c r="GF65">
        <f t="shared" si="34"/>
        <v>49</v>
      </c>
      <c r="GG65" t="str">
        <f t="shared" si="35"/>
        <v/>
      </c>
      <c r="GH65">
        <f>IF(GG65&lt;&gt;"",IF(GG65&lt;&gt;"XXX",VLOOKUP(GG65,Punkte!$I$2:$J$10,2),9),9)</f>
        <v>9</v>
      </c>
      <c r="GI65">
        <f>IF(GG65&lt;&gt;"",IF(GG65&lt;&gt;"XXX",VLOOKUP(GG65,Punkte!$I$2:$K$10,3),9),9)</f>
        <v>9</v>
      </c>
      <c r="GJ65">
        <f t="shared" si="36"/>
        <v>909049</v>
      </c>
      <c r="GK65">
        <f t="shared" si="37"/>
        <v>909049</v>
      </c>
      <c r="GL65">
        <f t="shared" si="38"/>
        <v>49</v>
      </c>
      <c r="GM65">
        <f t="shared" si="39"/>
        <v>9</v>
      </c>
      <c r="GN65">
        <f t="shared" si="40"/>
        <v>23</v>
      </c>
      <c r="GO65">
        <f t="shared" si="41"/>
        <v>99</v>
      </c>
      <c r="GP65">
        <f t="shared" si="42"/>
        <v>99999</v>
      </c>
      <c r="GQ65">
        <f t="shared" si="43"/>
        <v>99999</v>
      </c>
      <c r="GR65">
        <f t="shared" si="44"/>
        <v>999</v>
      </c>
      <c r="GS65">
        <f t="shared" si="45"/>
        <v>99</v>
      </c>
      <c r="GT65">
        <f t="shared" si="46"/>
        <v>999</v>
      </c>
      <c r="GV65">
        <f>IF(GG65&lt;&gt;"",IF(GG65&lt;&gt;"XXX",VLOOKUP(GG65,Punkte!$I$2:$K$10,3),99),99)</f>
        <v>99</v>
      </c>
      <c r="GW65">
        <f t="shared" si="47"/>
        <v>99049</v>
      </c>
      <c r="GX65">
        <f t="shared" si="48"/>
        <v>99049</v>
      </c>
      <c r="GY65">
        <f t="shared" si="49"/>
        <v>49</v>
      </c>
      <c r="GZ65">
        <f t="shared" si="50"/>
        <v>99</v>
      </c>
      <c r="HA65">
        <f t="shared" si="51"/>
        <v>23</v>
      </c>
      <c r="HB65">
        <f t="shared" si="52"/>
        <v>99</v>
      </c>
      <c r="HC65">
        <f t="shared" si="53"/>
        <v>99999</v>
      </c>
      <c r="HD65">
        <f t="shared" si="54"/>
        <v>99999</v>
      </c>
      <c r="HE65">
        <f t="shared" si="55"/>
        <v>999</v>
      </c>
      <c r="HF65">
        <f t="shared" si="56"/>
        <v>99</v>
      </c>
      <c r="HG65">
        <f t="shared" si="57"/>
        <v>999</v>
      </c>
      <c r="HI65">
        <f t="shared" si="106"/>
        <v>99</v>
      </c>
      <c r="HJ65">
        <f t="shared" si="58"/>
        <v>99</v>
      </c>
      <c r="HK65">
        <f t="shared" si="120"/>
        <v>99</v>
      </c>
      <c r="HL65">
        <f t="shared" si="58"/>
        <v>99</v>
      </c>
      <c r="HM65">
        <f t="shared" si="120"/>
        <v>99</v>
      </c>
      <c r="HN65">
        <f t="shared" si="107"/>
        <v>99</v>
      </c>
      <c r="HO65">
        <f t="shared" si="120"/>
        <v>99</v>
      </c>
      <c r="HP65">
        <f t="shared" si="108"/>
        <v>99</v>
      </c>
      <c r="HQ65">
        <f t="shared" si="120"/>
        <v>99</v>
      </c>
      <c r="HR65">
        <f t="shared" si="109"/>
        <v>99</v>
      </c>
      <c r="HS65">
        <f t="shared" si="120"/>
        <v>99</v>
      </c>
      <c r="HT65">
        <f t="shared" si="110"/>
        <v>99</v>
      </c>
      <c r="HU65">
        <f t="shared" si="120"/>
        <v>99</v>
      </c>
      <c r="HV65">
        <f t="shared" si="111"/>
        <v>99</v>
      </c>
      <c r="HW65">
        <f t="shared" si="120"/>
        <v>99</v>
      </c>
      <c r="HX65">
        <f t="shared" si="112"/>
        <v>99</v>
      </c>
    </row>
    <row r="66" spans="1:232" ht="13.5" thickBot="1" x14ac:dyDescent="0.25">
      <c r="A66">
        <v>50</v>
      </c>
      <c r="B66" s="203" t="str">
        <f t="shared" si="0"/>
        <v/>
      </c>
      <c r="C66" s="204" t="str">
        <f t="shared" si="25"/>
        <v/>
      </c>
      <c r="D66" s="205"/>
      <c r="E66" s="206"/>
      <c r="F66" s="207"/>
      <c r="G66" s="208"/>
      <c r="H66" s="209"/>
      <c r="I66" s="225" t="str">
        <f>IF(BU66=99,"",VLOOKUP(BS66,Punkte!$D$2:$G$31,BU66))</f>
        <v/>
      </c>
      <c r="J66" s="226" t="str">
        <f t="shared" si="26"/>
        <v/>
      </c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0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18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L66">
        <f t="shared" si="76"/>
        <v>50</v>
      </c>
      <c r="BN66" t="str">
        <f t="shared" si="77"/>
        <v/>
      </c>
      <c r="BO66" t="str">
        <f t="shared" si="78"/>
        <v/>
      </c>
      <c r="BP66" t="str">
        <f t="shared" si="1"/>
        <v/>
      </c>
      <c r="BQ66" t="str">
        <f t="shared" si="2"/>
        <v/>
      </c>
      <c r="BR66" s="216" t="str">
        <f t="shared" si="3"/>
        <v/>
      </c>
      <c r="BS66" s="28" t="str">
        <f>IF(ISNUMBER(BR66),YEAR(Wiegeliste!$D$4)-YEAR(BR66),"")</f>
        <v/>
      </c>
      <c r="BT66" s="28" t="str">
        <f t="shared" si="98"/>
        <v/>
      </c>
      <c r="BU66" s="28">
        <f t="shared" si="30"/>
        <v>99</v>
      </c>
      <c r="BV66">
        <f t="shared" si="31"/>
        <v>1</v>
      </c>
      <c r="BW66">
        <f>IF(D66&lt;&gt;"",1,0)</f>
        <v>0</v>
      </c>
      <c r="BY66">
        <f t="shared" si="99"/>
        <v>50</v>
      </c>
      <c r="BZ66" t="str">
        <f t="shared" si="100"/>
        <v/>
      </c>
      <c r="CA66">
        <f t="shared" ref="CA66:CX66" si="123">IF($BY66=CA$15,0,IF($BZ66="",0,IF($BZ66=CA$16,1,0)))</f>
        <v>0</v>
      </c>
      <c r="CB66">
        <f t="shared" si="123"/>
        <v>0</v>
      </c>
      <c r="CC66">
        <f t="shared" si="123"/>
        <v>0</v>
      </c>
      <c r="CD66">
        <f t="shared" si="123"/>
        <v>0</v>
      </c>
      <c r="CE66">
        <f t="shared" si="123"/>
        <v>0</v>
      </c>
      <c r="CF66">
        <f t="shared" si="123"/>
        <v>0</v>
      </c>
      <c r="CG66">
        <f t="shared" si="123"/>
        <v>0</v>
      </c>
      <c r="CH66">
        <f t="shared" si="123"/>
        <v>0</v>
      </c>
      <c r="CI66">
        <f t="shared" si="123"/>
        <v>0</v>
      </c>
      <c r="CJ66">
        <f t="shared" si="123"/>
        <v>0</v>
      </c>
      <c r="CK66">
        <f t="shared" si="123"/>
        <v>0</v>
      </c>
      <c r="CL66">
        <f t="shared" si="123"/>
        <v>0</v>
      </c>
      <c r="CM66">
        <f t="shared" si="123"/>
        <v>0</v>
      </c>
      <c r="CN66">
        <f t="shared" si="123"/>
        <v>0</v>
      </c>
      <c r="CO66">
        <f t="shared" si="123"/>
        <v>0</v>
      </c>
      <c r="CP66">
        <f t="shared" si="123"/>
        <v>0</v>
      </c>
      <c r="CQ66">
        <f t="shared" si="123"/>
        <v>0</v>
      </c>
      <c r="CR66">
        <f t="shared" si="123"/>
        <v>0</v>
      </c>
      <c r="CS66">
        <f t="shared" si="123"/>
        <v>0</v>
      </c>
      <c r="CT66">
        <f t="shared" si="123"/>
        <v>0</v>
      </c>
      <c r="CU66">
        <f t="shared" si="123"/>
        <v>0</v>
      </c>
      <c r="CV66">
        <f t="shared" si="123"/>
        <v>0</v>
      </c>
      <c r="CW66">
        <f t="shared" si="123"/>
        <v>0</v>
      </c>
      <c r="CX66">
        <f t="shared" si="123"/>
        <v>0</v>
      </c>
      <c r="CY66">
        <f t="shared" si="113"/>
        <v>0</v>
      </c>
      <c r="CZ66">
        <f t="shared" si="113"/>
        <v>0</v>
      </c>
      <c r="DA66">
        <f t="shared" si="113"/>
        <v>0</v>
      </c>
      <c r="DB66">
        <f t="shared" si="113"/>
        <v>0</v>
      </c>
      <c r="DC66">
        <f t="shared" si="113"/>
        <v>0</v>
      </c>
      <c r="DD66">
        <f t="shared" si="113"/>
        <v>0</v>
      </c>
      <c r="DE66">
        <f t="shared" si="113"/>
        <v>0</v>
      </c>
      <c r="DF66">
        <f t="shared" si="113"/>
        <v>0</v>
      </c>
      <c r="DG66">
        <f t="shared" si="113"/>
        <v>0</v>
      </c>
      <c r="DH66">
        <f t="shared" si="113"/>
        <v>0</v>
      </c>
      <c r="DI66">
        <f t="shared" si="113"/>
        <v>0</v>
      </c>
      <c r="DJ66">
        <f t="shared" si="113"/>
        <v>0</v>
      </c>
      <c r="DK66">
        <f t="shared" si="113"/>
        <v>0</v>
      </c>
      <c r="DL66">
        <f t="shared" si="113"/>
        <v>0</v>
      </c>
      <c r="DM66">
        <f t="shared" si="113"/>
        <v>0</v>
      </c>
      <c r="DN66">
        <f t="shared" si="113"/>
        <v>0</v>
      </c>
      <c r="DO66">
        <f t="shared" si="113"/>
        <v>0</v>
      </c>
      <c r="DP66">
        <f t="shared" si="113"/>
        <v>0</v>
      </c>
      <c r="DQ66">
        <f t="shared" si="113"/>
        <v>0</v>
      </c>
      <c r="DR66">
        <f t="shared" si="113"/>
        <v>0</v>
      </c>
      <c r="DS66">
        <f t="shared" si="113"/>
        <v>0</v>
      </c>
      <c r="DT66">
        <f t="shared" si="113"/>
        <v>0</v>
      </c>
      <c r="DU66">
        <f t="shared" si="113"/>
        <v>0</v>
      </c>
      <c r="DV66">
        <f t="shared" si="113"/>
        <v>0</v>
      </c>
      <c r="DW66">
        <f t="shared" si="113"/>
        <v>0</v>
      </c>
      <c r="DX66">
        <f>IF($BY66=DX$15,0,IF($BZ66="",0,IF($BZ66=DX$16,1,0)))</f>
        <v>0</v>
      </c>
      <c r="DY66">
        <f t="shared" si="32"/>
        <v>0</v>
      </c>
      <c r="DZ66">
        <f t="shared" si="101"/>
        <v>0</v>
      </c>
      <c r="EB66">
        <f t="shared" si="102"/>
        <v>50</v>
      </c>
      <c r="EC66">
        <f t="shared" si="103"/>
        <v>99</v>
      </c>
      <c r="ED66">
        <f t="shared" ref="ED66:FA66" si="124">IF($EB66=ED$15,0,IF($EC66="",0,IF($EC66=ED$16,1,0)))</f>
        <v>0</v>
      </c>
      <c r="EE66">
        <f t="shared" si="124"/>
        <v>0</v>
      </c>
      <c r="EF66">
        <f t="shared" si="124"/>
        <v>0</v>
      </c>
      <c r="EG66">
        <f t="shared" si="124"/>
        <v>0</v>
      </c>
      <c r="EH66">
        <f t="shared" si="124"/>
        <v>0</v>
      </c>
      <c r="EI66">
        <f t="shared" si="124"/>
        <v>0</v>
      </c>
      <c r="EJ66">
        <f t="shared" si="124"/>
        <v>0</v>
      </c>
      <c r="EK66">
        <f t="shared" si="124"/>
        <v>0</v>
      </c>
      <c r="EL66">
        <f t="shared" si="124"/>
        <v>0</v>
      </c>
      <c r="EM66">
        <f t="shared" si="124"/>
        <v>0</v>
      </c>
      <c r="EN66">
        <f t="shared" si="124"/>
        <v>0</v>
      </c>
      <c r="EO66">
        <f t="shared" si="124"/>
        <v>0</v>
      </c>
      <c r="EP66">
        <f t="shared" si="124"/>
        <v>0</v>
      </c>
      <c r="EQ66">
        <f t="shared" si="124"/>
        <v>0</v>
      </c>
      <c r="ER66">
        <f t="shared" si="124"/>
        <v>0</v>
      </c>
      <c r="ES66">
        <f t="shared" si="124"/>
        <v>0</v>
      </c>
      <c r="ET66">
        <f t="shared" si="124"/>
        <v>0</v>
      </c>
      <c r="EU66">
        <f t="shared" si="124"/>
        <v>0</v>
      </c>
      <c r="EV66">
        <f t="shared" si="124"/>
        <v>0</v>
      </c>
      <c r="EW66">
        <f t="shared" si="124"/>
        <v>0</v>
      </c>
      <c r="EX66">
        <f t="shared" si="124"/>
        <v>0</v>
      </c>
      <c r="EY66">
        <f t="shared" si="124"/>
        <v>0</v>
      </c>
      <c r="EZ66">
        <f t="shared" si="124"/>
        <v>0</v>
      </c>
      <c r="FA66">
        <f t="shared" si="124"/>
        <v>0</v>
      </c>
      <c r="FB66">
        <f t="shared" si="114"/>
        <v>0</v>
      </c>
      <c r="FC66">
        <f t="shared" si="114"/>
        <v>0</v>
      </c>
      <c r="FD66">
        <f t="shared" si="114"/>
        <v>1</v>
      </c>
      <c r="FE66">
        <f t="shared" si="114"/>
        <v>1</v>
      </c>
      <c r="FF66">
        <f t="shared" si="114"/>
        <v>1</v>
      </c>
      <c r="FG66">
        <f t="shared" si="114"/>
        <v>1</v>
      </c>
      <c r="FH66">
        <f t="shared" si="114"/>
        <v>1</v>
      </c>
      <c r="FI66">
        <f t="shared" si="114"/>
        <v>1</v>
      </c>
      <c r="FJ66">
        <f t="shared" si="114"/>
        <v>1</v>
      </c>
      <c r="FK66">
        <f t="shared" si="114"/>
        <v>1</v>
      </c>
      <c r="FL66">
        <f t="shared" si="114"/>
        <v>1</v>
      </c>
      <c r="FM66">
        <f t="shared" si="114"/>
        <v>1</v>
      </c>
      <c r="FN66">
        <f t="shared" si="114"/>
        <v>1</v>
      </c>
      <c r="FO66">
        <f t="shared" si="114"/>
        <v>1</v>
      </c>
      <c r="FP66">
        <f t="shared" si="114"/>
        <v>1</v>
      </c>
      <c r="FQ66">
        <f t="shared" si="114"/>
        <v>1</v>
      </c>
      <c r="FR66">
        <f t="shared" si="114"/>
        <v>1</v>
      </c>
      <c r="FS66">
        <f t="shared" si="114"/>
        <v>1</v>
      </c>
      <c r="FT66">
        <f t="shared" si="114"/>
        <v>1</v>
      </c>
      <c r="FU66">
        <f t="shared" si="114"/>
        <v>1</v>
      </c>
      <c r="FV66">
        <f t="shared" si="114"/>
        <v>1</v>
      </c>
      <c r="FW66">
        <f t="shared" si="114"/>
        <v>1</v>
      </c>
      <c r="FX66">
        <f t="shared" si="114"/>
        <v>1</v>
      </c>
      <c r="FY66">
        <f t="shared" si="114"/>
        <v>1</v>
      </c>
      <c r="FZ66">
        <f t="shared" si="114"/>
        <v>1</v>
      </c>
      <c r="GA66">
        <f>IF($EB66=GA$15,0,IF($EC66="",0,IF($EC66=GA$16,1,0)))</f>
        <v>0</v>
      </c>
      <c r="GB66">
        <f t="shared" si="33"/>
        <v>23</v>
      </c>
      <c r="GC66">
        <f t="shared" si="104"/>
        <v>0</v>
      </c>
      <c r="GD66" t="str">
        <f t="shared" si="105"/>
        <v/>
      </c>
      <c r="GF66">
        <f t="shared" si="34"/>
        <v>50</v>
      </c>
      <c r="GG66" t="str">
        <f t="shared" si="35"/>
        <v/>
      </c>
      <c r="GH66">
        <f>IF(GG66&lt;&gt;"",IF(GG66&lt;&gt;"XXX",VLOOKUP(GG66,Punkte!$I$2:$J$10,2),9),9)</f>
        <v>9</v>
      </c>
      <c r="GI66">
        <f>IF(GG66&lt;&gt;"",IF(GG66&lt;&gt;"XXX",VLOOKUP(GG66,Punkte!$I$2:$K$10,3),9),9)</f>
        <v>9</v>
      </c>
      <c r="GJ66">
        <f t="shared" si="36"/>
        <v>909050</v>
      </c>
      <c r="GK66">
        <f t="shared" si="37"/>
        <v>909050</v>
      </c>
      <c r="GL66">
        <f t="shared" si="38"/>
        <v>50</v>
      </c>
      <c r="GM66">
        <f t="shared" si="39"/>
        <v>9</v>
      </c>
      <c r="GN66">
        <f t="shared" si="40"/>
        <v>24</v>
      </c>
      <c r="GO66">
        <f t="shared" si="41"/>
        <v>24</v>
      </c>
      <c r="GP66">
        <f t="shared" si="42"/>
        <v>9024</v>
      </c>
      <c r="GQ66">
        <f t="shared" si="43"/>
        <v>99999</v>
      </c>
      <c r="GR66">
        <f t="shared" si="44"/>
        <v>999</v>
      </c>
      <c r="GS66">
        <f t="shared" si="45"/>
        <v>99</v>
      </c>
      <c r="GT66">
        <f t="shared" si="46"/>
        <v>999</v>
      </c>
      <c r="GV66">
        <f>IF(GG66&lt;&gt;"",IF(GG66&lt;&gt;"XXX",VLOOKUP(GG66,Punkte!$I$2:$K$10,3),99),99)</f>
        <v>99</v>
      </c>
      <c r="GW66">
        <f t="shared" si="47"/>
        <v>99050</v>
      </c>
      <c r="GX66">
        <f t="shared" si="48"/>
        <v>99050</v>
      </c>
      <c r="GY66">
        <f t="shared" si="49"/>
        <v>50</v>
      </c>
      <c r="GZ66">
        <f t="shared" si="50"/>
        <v>99</v>
      </c>
      <c r="HA66">
        <f t="shared" si="51"/>
        <v>24</v>
      </c>
      <c r="HB66">
        <f t="shared" si="52"/>
        <v>24</v>
      </c>
      <c r="HC66">
        <f t="shared" si="53"/>
        <v>99024</v>
      </c>
      <c r="HD66">
        <f t="shared" si="54"/>
        <v>99999</v>
      </c>
      <c r="HE66">
        <f t="shared" si="55"/>
        <v>999</v>
      </c>
      <c r="HF66">
        <f t="shared" si="56"/>
        <v>99</v>
      </c>
      <c r="HG66">
        <f t="shared" si="57"/>
        <v>999</v>
      </c>
      <c r="HI66">
        <f t="shared" si="106"/>
        <v>99</v>
      </c>
      <c r="HJ66">
        <f t="shared" si="58"/>
        <v>99</v>
      </c>
      <c r="HK66">
        <f t="shared" si="120"/>
        <v>99</v>
      </c>
      <c r="HL66">
        <f t="shared" si="58"/>
        <v>99</v>
      </c>
      <c r="HM66">
        <f t="shared" si="120"/>
        <v>99</v>
      </c>
      <c r="HN66">
        <f t="shared" si="107"/>
        <v>99</v>
      </c>
      <c r="HO66">
        <f t="shared" si="120"/>
        <v>99</v>
      </c>
      <c r="HP66">
        <f t="shared" si="108"/>
        <v>99</v>
      </c>
      <c r="HQ66">
        <f t="shared" si="120"/>
        <v>99</v>
      </c>
      <c r="HR66">
        <f t="shared" si="109"/>
        <v>99</v>
      </c>
      <c r="HS66">
        <f t="shared" si="120"/>
        <v>99</v>
      </c>
      <c r="HT66">
        <f t="shared" si="110"/>
        <v>99</v>
      </c>
      <c r="HU66">
        <f t="shared" si="120"/>
        <v>99</v>
      </c>
      <c r="HV66">
        <f t="shared" si="111"/>
        <v>99</v>
      </c>
      <c r="HW66">
        <f t="shared" si="120"/>
        <v>99</v>
      </c>
      <c r="HX66">
        <f t="shared" si="112"/>
        <v>99</v>
      </c>
    </row>
    <row r="67" spans="1:232" x14ac:dyDescent="0.2"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</row>
    <row r="68" spans="1:232" x14ac:dyDescent="0.2">
      <c r="H68" s="647" t="str">
        <f>"Jahr "&amp;YEAR(Wiegeliste!D4)</f>
        <v>Jahr 2012</v>
      </c>
      <c r="I68" s="647"/>
      <c r="J68" s="641"/>
      <c r="K68" s="648"/>
    </row>
    <row r="69" spans="1:232" x14ac:dyDescent="0.2">
      <c r="C69" s="195" t="s">
        <v>2139</v>
      </c>
      <c r="D69" s="211" t="s">
        <v>2444</v>
      </c>
      <c r="E69" s="649" t="s">
        <v>145</v>
      </c>
      <c r="F69" s="650"/>
      <c r="G69" s="211" t="s">
        <v>204</v>
      </c>
      <c r="H69" s="211" t="s">
        <v>2445</v>
      </c>
      <c r="I69" s="212" t="s">
        <v>2446</v>
      </c>
      <c r="J69" s="651" t="s">
        <v>2447</v>
      </c>
      <c r="K69" s="651"/>
      <c r="L69" s="651" t="s">
        <v>2209</v>
      </c>
      <c r="M69" s="651"/>
      <c r="N69" s="651" t="s">
        <v>144</v>
      </c>
      <c r="O69" s="651"/>
      <c r="P69" s="651" t="s">
        <v>1659</v>
      </c>
      <c r="Q69" s="651"/>
      <c r="R69" s="211" t="s">
        <v>2448</v>
      </c>
      <c r="S69" s="651" t="s">
        <v>2449</v>
      </c>
      <c r="T69" s="651"/>
      <c r="U69" s="651"/>
      <c r="V69" s="651" t="s">
        <v>2450</v>
      </c>
      <c r="W69" s="651"/>
      <c r="X69" s="651"/>
    </row>
    <row r="70" spans="1:232" x14ac:dyDescent="0.2">
      <c r="C70" s="204">
        <f>IF(E70&lt;&gt;"",YEAR(Wiegeliste!$D$4)-YEAR(G70),"")</f>
        <v>11</v>
      </c>
      <c r="D70" s="213" t="str">
        <f>ID!A467</f>
        <v>X276</v>
      </c>
      <c r="E70" s="652" t="s">
        <v>2594</v>
      </c>
      <c r="F70" s="653"/>
      <c r="G70" s="15">
        <v>37210</v>
      </c>
      <c r="H70" s="210" t="s">
        <v>237</v>
      </c>
      <c r="I70" s="210" t="s">
        <v>417</v>
      </c>
      <c r="J70" s="654" t="s">
        <v>417</v>
      </c>
      <c r="K70" s="655"/>
      <c r="L70" s="654" t="s">
        <v>2600</v>
      </c>
      <c r="M70" s="655"/>
      <c r="N70" s="655"/>
      <c r="O70" s="655"/>
      <c r="P70" s="655"/>
      <c r="Q70" s="655"/>
      <c r="R70" s="210" t="s">
        <v>194</v>
      </c>
      <c r="S70" s="652"/>
      <c r="T70" s="653"/>
      <c r="U70" s="653"/>
      <c r="V70" s="652"/>
      <c r="W70" s="653"/>
      <c r="X70" s="653"/>
    </row>
    <row r="71" spans="1:232" x14ac:dyDescent="0.2">
      <c r="C71" s="204">
        <f>IF(E71&lt;&gt;"",YEAR(Wiegeliste!$D$4)-YEAR(G71),"")</f>
        <v>9</v>
      </c>
      <c r="D71" s="213" t="str">
        <f>ID!A468</f>
        <v>X277</v>
      </c>
      <c r="E71" s="652" t="s">
        <v>2595</v>
      </c>
      <c r="F71" s="653"/>
      <c r="G71" s="15">
        <v>37696</v>
      </c>
      <c r="H71" s="214" t="s">
        <v>237</v>
      </c>
      <c r="I71" s="214" t="s">
        <v>417</v>
      </c>
      <c r="J71" s="655" t="s">
        <v>417</v>
      </c>
      <c r="K71" s="655"/>
      <c r="L71" s="655" t="s">
        <v>2600</v>
      </c>
      <c r="M71" s="655"/>
      <c r="N71" s="655"/>
      <c r="O71" s="655"/>
      <c r="P71" s="655"/>
      <c r="Q71" s="655"/>
      <c r="R71" s="210" t="s">
        <v>194</v>
      </c>
      <c r="S71" s="653"/>
      <c r="T71" s="653"/>
      <c r="U71" s="653"/>
      <c r="V71" s="653"/>
      <c r="W71" s="653"/>
      <c r="X71" s="653"/>
    </row>
    <row r="72" spans="1:232" x14ac:dyDescent="0.2">
      <c r="C72" s="204">
        <f>IF(E72&lt;&gt;"",YEAR(Wiegeliste!$D$4)-YEAR(G72),"")</f>
        <v>10</v>
      </c>
      <c r="D72" s="213" t="str">
        <f>ID!A469</f>
        <v>X278</v>
      </c>
      <c r="E72" s="653" t="s">
        <v>2596</v>
      </c>
      <c r="F72" s="653"/>
      <c r="G72" s="15">
        <v>37469</v>
      </c>
      <c r="H72" s="214" t="s">
        <v>237</v>
      </c>
      <c r="I72" s="214" t="s">
        <v>417</v>
      </c>
      <c r="J72" s="655" t="s">
        <v>417</v>
      </c>
      <c r="K72" s="655"/>
      <c r="L72" s="655" t="s">
        <v>2600</v>
      </c>
      <c r="M72" s="655"/>
      <c r="N72" s="655"/>
      <c r="O72" s="655"/>
      <c r="P72" s="655"/>
      <c r="Q72" s="655"/>
      <c r="R72" s="210" t="s">
        <v>194</v>
      </c>
      <c r="S72" s="653"/>
      <c r="T72" s="653"/>
      <c r="U72" s="653"/>
      <c r="V72" s="653"/>
      <c r="W72" s="653"/>
      <c r="X72" s="653"/>
    </row>
    <row r="73" spans="1:232" x14ac:dyDescent="0.2">
      <c r="C73" s="204">
        <f>IF(E73&lt;&gt;"",YEAR(Wiegeliste!$D$4)-YEAR(G73),"")</f>
        <v>12</v>
      </c>
      <c r="D73" s="213" t="str">
        <f>ID!A470</f>
        <v>X279</v>
      </c>
      <c r="E73" s="653" t="s">
        <v>2601</v>
      </c>
      <c r="F73" s="653"/>
      <c r="G73" s="15">
        <v>36782</v>
      </c>
      <c r="H73" s="214" t="s">
        <v>237</v>
      </c>
      <c r="I73" s="214" t="s">
        <v>417</v>
      </c>
      <c r="J73" s="655" t="s">
        <v>417</v>
      </c>
      <c r="K73" s="655"/>
      <c r="L73" s="655" t="s">
        <v>2600</v>
      </c>
      <c r="M73" s="655"/>
      <c r="N73" s="655"/>
      <c r="O73" s="655"/>
      <c r="P73" s="655"/>
      <c r="Q73" s="655"/>
      <c r="R73" s="210" t="s">
        <v>194</v>
      </c>
      <c r="S73" s="653"/>
      <c r="T73" s="653"/>
      <c r="U73" s="653"/>
      <c r="V73" s="653"/>
      <c r="W73" s="653"/>
      <c r="X73" s="653"/>
    </row>
    <row r="74" spans="1:232" x14ac:dyDescent="0.2">
      <c r="C74" s="204">
        <f>IF(E74&lt;&gt;"",YEAR(Wiegeliste!$D$4)-YEAR(G74),"")</f>
        <v>11</v>
      </c>
      <c r="D74" s="213" t="str">
        <f>ID!A471</f>
        <v>X280</v>
      </c>
      <c r="E74" s="653" t="s">
        <v>2602</v>
      </c>
      <c r="F74" s="653"/>
      <c r="G74" s="15">
        <v>37085</v>
      </c>
      <c r="H74" s="214" t="s">
        <v>237</v>
      </c>
      <c r="I74" s="214" t="s">
        <v>417</v>
      </c>
      <c r="J74" s="655" t="s">
        <v>417</v>
      </c>
      <c r="K74" s="655"/>
      <c r="L74" s="655" t="s">
        <v>2600</v>
      </c>
      <c r="M74" s="655"/>
      <c r="N74" s="655"/>
      <c r="O74" s="655"/>
      <c r="P74" s="655"/>
      <c r="Q74" s="655"/>
      <c r="R74" s="210" t="s">
        <v>194</v>
      </c>
      <c r="S74" s="653"/>
      <c r="T74" s="653"/>
      <c r="U74" s="653"/>
      <c r="V74" s="653"/>
      <c r="W74" s="653"/>
      <c r="X74" s="653"/>
    </row>
    <row r="75" spans="1:232" x14ac:dyDescent="0.2">
      <c r="C75" s="204">
        <f>IF(E75&lt;&gt;"",YEAR(Wiegeliste!$D$4)-YEAR(G75),"")</f>
        <v>11</v>
      </c>
      <c r="D75" s="213" t="str">
        <f>ID!A472</f>
        <v>X281</v>
      </c>
      <c r="E75" s="653" t="s">
        <v>2603</v>
      </c>
      <c r="F75" s="653"/>
      <c r="G75" s="15">
        <v>37163</v>
      </c>
      <c r="H75" s="214" t="s">
        <v>237</v>
      </c>
      <c r="I75" s="214" t="s">
        <v>417</v>
      </c>
      <c r="J75" s="655" t="s">
        <v>417</v>
      </c>
      <c r="K75" s="655"/>
      <c r="L75" s="655" t="s">
        <v>2600</v>
      </c>
      <c r="M75" s="655"/>
      <c r="N75" s="655"/>
      <c r="O75" s="655"/>
      <c r="P75" s="655"/>
      <c r="Q75" s="655"/>
      <c r="R75" s="210" t="s">
        <v>194</v>
      </c>
      <c r="S75" s="653"/>
      <c r="T75" s="653"/>
      <c r="U75" s="653"/>
      <c r="V75" s="653"/>
      <c r="W75" s="653"/>
      <c r="X75" s="653"/>
    </row>
    <row r="76" spans="1:232" x14ac:dyDescent="0.2">
      <c r="C76" s="204">
        <f>IF(E76&lt;&gt;"",YEAR(Wiegeliste!$D$4)-YEAR(G76),"")</f>
        <v>11</v>
      </c>
      <c r="D76" s="213" t="str">
        <f>ID!A473</f>
        <v>X282</v>
      </c>
      <c r="E76" s="653" t="s">
        <v>2604</v>
      </c>
      <c r="F76" s="653"/>
      <c r="G76" s="15">
        <v>37230</v>
      </c>
      <c r="H76" s="214" t="s">
        <v>237</v>
      </c>
      <c r="I76" s="214" t="s">
        <v>417</v>
      </c>
      <c r="J76" s="655" t="s">
        <v>417</v>
      </c>
      <c r="K76" s="655"/>
      <c r="L76" s="655" t="s">
        <v>2600</v>
      </c>
      <c r="M76" s="655"/>
      <c r="N76" s="655"/>
      <c r="O76" s="655"/>
      <c r="P76" s="655"/>
      <c r="Q76" s="655"/>
      <c r="R76" s="210" t="s">
        <v>196</v>
      </c>
      <c r="S76" s="653"/>
      <c r="T76" s="653"/>
      <c r="U76" s="653"/>
      <c r="V76" s="653"/>
      <c r="W76" s="653"/>
      <c r="X76" s="653"/>
    </row>
    <row r="77" spans="1:232" x14ac:dyDescent="0.2">
      <c r="C77" s="204">
        <f>IF(E77&lt;&gt;"",YEAR(Wiegeliste!$D$4)-YEAR(G77),"")</f>
        <v>12</v>
      </c>
      <c r="D77" s="213" t="str">
        <f>ID!A474</f>
        <v>X283</v>
      </c>
      <c r="E77" s="653" t="s">
        <v>2605</v>
      </c>
      <c r="F77" s="653"/>
      <c r="G77" s="15">
        <v>36872</v>
      </c>
      <c r="H77" s="214" t="s">
        <v>237</v>
      </c>
      <c r="I77" s="214" t="s">
        <v>417</v>
      </c>
      <c r="J77" s="655" t="s">
        <v>417</v>
      </c>
      <c r="K77" s="655"/>
      <c r="L77" s="655" t="s">
        <v>2600</v>
      </c>
      <c r="M77" s="655"/>
      <c r="N77" s="655"/>
      <c r="O77" s="655"/>
      <c r="P77" s="655"/>
      <c r="Q77" s="655"/>
      <c r="R77" s="210" t="s">
        <v>196</v>
      </c>
      <c r="S77" s="653"/>
      <c r="T77" s="653"/>
      <c r="U77" s="653"/>
      <c r="V77" s="653"/>
      <c r="W77" s="653"/>
      <c r="X77" s="653"/>
    </row>
    <row r="78" spans="1:232" x14ac:dyDescent="0.2">
      <c r="C78" s="204" t="str">
        <f>IF(E78&lt;&gt;"",YEAR(Wiegeliste!$D$4)-YEAR(G78),"")</f>
        <v/>
      </c>
      <c r="D78" s="213" t="str">
        <f>ID!A475</f>
        <v>X284</v>
      </c>
      <c r="E78" s="653"/>
      <c r="F78" s="653"/>
      <c r="G78" s="16"/>
      <c r="H78" s="214"/>
      <c r="I78" s="214"/>
      <c r="J78" s="655"/>
      <c r="K78" s="655"/>
      <c r="L78" s="655"/>
      <c r="M78" s="655"/>
      <c r="N78" s="655"/>
      <c r="O78" s="655"/>
      <c r="P78" s="655"/>
      <c r="Q78" s="655"/>
      <c r="R78" s="210"/>
      <c r="S78" s="653"/>
      <c r="T78" s="653"/>
      <c r="U78" s="653"/>
      <c r="V78" s="653"/>
      <c r="W78" s="653"/>
      <c r="X78" s="653"/>
    </row>
    <row r="79" spans="1:232" x14ac:dyDescent="0.2">
      <c r="C79" s="204" t="str">
        <f>IF(E79&lt;&gt;"",YEAR(Wiegeliste!$D$4)-YEAR(G79),"")</f>
        <v/>
      </c>
      <c r="D79" s="213" t="str">
        <f>ID!A476</f>
        <v>X285</v>
      </c>
      <c r="E79" s="653"/>
      <c r="F79" s="653"/>
      <c r="G79" s="16"/>
      <c r="H79" s="214"/>
      <c r="I79" s="214"/>
      <c r="J79" s="655"/>
      <c r="K79" s="655"/>
      <c r="L79" s="655"/>
      <c r="M79" s="655"/>
      <c r="N79" s="655"/>
      <c r="O79" s="655"/>
      <c r="P79" s="655"/>
      <c r="Q79" s="655"/>
      <c r="R79" s="210"/>
      <c r="S79" s="653"/>
      <c r="T79" s="653"/>
      <c r="U79" s="653"/>
      <c r="V79" s="653"/>
      <c r="W79" s="653"/>
      <c r="X79" s="653"/>
    </row>
    <row r="80" spans="1:232" x14ac:dyDescent="0.2">
      <c r="C80" s="204" t="str">
        <f>IF(E80&lt;&gt;"",YEAR(Wiegeliste!$D$4)-YEAR(G80),"")</f>
        <v/>
      </c>
      <c r="D80" s="213" t="str">
        <f>ID!A477</f>
        <v>X286</v>
      </c>
      <c r="E80" s="653"/>
      <c r="F80" s="653"/>
      <c r="G80" s="16"/>
      <c r="H80" s="214"/>
      <c r="I80" s="214"/>
      <c r="J80" s="655"/>
      <c r="K80" s="655"/>
      <c r="L80" s="655"/>
      <c r="M80" s="655"/>
      <c r="N80" s="655"/>
      <c r="O80" s="655"/>
      <c r="P80" s="655"/>
      <c r="Q80" s="655"/>
      <c r="R80" s="210"/>
      <c r="S80" s="653"/>
      <c r="T80" s="653"/>
      <c r="U80" s="653"/>
      <c r="V80" s="653"/>
      <c r="W80" s="653"/>
      <c r="X80" s="653"/>
    </row>
    <row r="81" spans="3:24" x14ac:dyDescent="0.2">
      <c r="C81" s="204" t="str">
        <f>IF(E81&lt;&gt;"",YEAR(Wiegeliste!$D$4)-YEAR(G81),"")</f>
        <v/>
      </c>
      <c r="D81" s="213" t="str">
        <f>ID!A478</f>
        <v>X287</v>
      </c>
      <c r="E81" s="653"/>
      <c r="F81" s="653"/>
      <c r="G81" s="16"/>
      <c r="H81" s="214"/>
      <c r="I81" s="214"/>
      <c r="J81" s="655"/>
      <c r="K81" s="655"/>
      <c r="L81" s="655"/>
      <c r="M81" s="655"/>
      <c r="N81" s="655"/>
      <c r="O81" s="655"/>
      <c r="P81" s="655"/>
      <c r="Q81" s="655"/>
      <c r="R81" s="210"/>
      <c r="S81" s="653"/>
      <c r="T81" s="653"/>
      <c r="U81" s="653"/>
      <c r="V81" s="653"/>
      <c r="W81" s="653"/>
      <c r="X81" s="653"/>
    </row>
    <row r="82" spans="3:24" x14ac:dyDescent="0.2">
      <c r="C82" s="204" t="str">
        <f>IF(E82&lt;&gt;"",YEAR(Wiegeliste!$D$4)-YEAR(G82),"")</f>
        <v/>
      </c>
      <c r="D82" s="213" t="str">
        <f>ID!A479</f>
        <v>X288</v>
      </c>
      <c r="E82" s="653"/>
      <c r="F82" s="653"/>
      <c r="G82" s="16"/>
      <c r="H82" s="214"/>
      <c r="I82" s="214"/>
      <c r="J82" s="655"/>
      <c r="K82" s="655"/>
      <c r="L82" s="655"/>
      <c r="M82" s="655"/>
      <c r="N82" s="655"/>
      <c r="O82" s="655"/>
      <c r="P82" s="655"/>
      <c r="Q82" s="655"/>
      <c r="R82" s="210"/>
      <c r="S82" s="653"/>
      <c r="T82" s="653"/>
      <c r="U82" s="653"/>
      <c r="V82" s="653"/>
      <c r="W82" s="653"/>
      <c r="X82" s="653"/>
    </row>
    <row r="83" spans="3:24" x14ac:dyDescent="0.2">
      <c r="C83" s="204" t="str">
        <f>IF(E83&lt;&gt;"",YEAR(Wiegeliste!$D$4)-YEAR(G83),"")</f>
        <v/>
      </c>
      <c r="D83" s="213" t="str">
        <f>ID!A480</f>
        <v>X289</v>
      </c>
      <c r="E83" s="653"/>
      <c r="F83" s="653"/>
      <c r="G83" s="16"/>
      <c r="H83" s="214"/>
      <c r="I83" s="214"/>
      <c r="J83" s="655"/>
      <c r="K83" s="655"/>
      <c r="L83" s="655"/>
      <c r="M83" s="655"/>
      <c r="N83" s="655"/>
      <c r="O83" s="655"/>
      <c r="P83" s="655"/>
      <c r="Q83" s="655"/>
      <c r="R83" s="210"/>
      <c r="S83" s="653"/>
      <c r="T83" s="653"/>
      <c r="U83" s="653"/>
      <c r="V83" s="653"/>
      <c r="W83" s="653"/>
      <c r="X83" s="653"/>
    </row>
    <row r="84" spans="3:24" x14ac:dyDescent="0.2">
      <c r="C84" s="204" t="str">
        <f>IF(E84&lt;&gt;"",YEAR(Wiegeliste!$D$4)-YEAR(G84),"")</f>
        <v/>
      </c>
      <c r="D84" s="213" t="str">
        <f>ID!A481</f>
        <v>X290</v>
      </c>
      <c r="E84" s="653"/>
      <c r="F84" s="653"/>
      <c r="G84" s="16"/>
      <c r="H84" s="214"/>
      <c r="I84" s="214"/>
      <c r="J84" s="655"/>
      <c r="K84" s="655"/>
      <c r="L84" s="655"/>
      <c r="M84" s="655"/>
      <c r="N84" s="655"/>
      <c r="O84" s="655"/>
      <c r="P84" s="655"/>
      <c r="Q84" s="655"/>
      <c r="R84" s="210"/>
      <c r="S84" s="653"/>
      <c r="T84" s="653"/>
      <c r="U84" s="653"/>
      <c r="V84" s="653"/>
      <c r="W84" s="653"/>
      <c r="X84" s="653"/>
    </row>
    <row r="85" spans="3:24" x14ac:dyDescent="0.2">
      <c r="C85" s="204" t="str">
        <f>IF(E85&lt;&gt;"",YEAR(Wiegeliste!$D$4)-YEAR(G85),"")</f>
        <v/>
      </c>
      <c r="D85" s="213" t="str">
        <f>ID!A482</f>
        <v>X291</v>
      </c>
      <c r="E85" s="653"/>
      <c r="F85" s="653"/>
      <c r="G85" s="16"/>
      <c r="H85" s="214"/>
      <c r="I85" s="214"/>
      <c r="J85" s="655"/>
      <c r="K85" s="655"/>
      <c r="L85" s="655"/>
      <c r="M85" s="655"/>
      <c r="N85" s="655"/>
      <c r="O85" s="655"/>
      <c r="P85" s="655"/>
      <c r="Q85" s="655"/>
      <c r="R85" s="210"/>
      <c r="S85" s="653"/>
      <c r="T85" s="653"/>
      <c r="U85" s="653"/>
      <c r="V85" s="653"/>
      <c r="W85" s="653"/>
      <c r="X85" s="653"/>
    </row>
    <row r="86" spans="3:24" x14ac:dyDescent="0.2">
      <c r="C86" s="204" t="str">
        <f>IF(E86&lt;&gt;"",YEAR(Wiegeliste!$D$4)-YEAR(G86),"")</f>
        <v/>
      </c>
      <c r="D86" s="213" t="str">
        <f>ID!A483</f>
        <v>X292</v>
      </c>
      <c r="E86" s="653"/>
      <c r="F86" s="653"/>
      <c r="G86" s="16"/>
      <c r="H86" s="214"/>
      <c r="I86" s="214"/>
      <c r="J86" s="655"/>
      <c r="K86" s="655"/>
      <c r="L86" s="655"/>
      <c r="M86" s="655"/>
      <c r="N86" s="655"/>
      <c r="O86" s="655"/>
      <c r="P86" s="655"/>
      <c r="Q86" s="655"/>
      <c r="R86" s="210"/>
      <c r="S86" s="653"/>
      <c r="T86" s="653"/>
      <c r="U86" s="653"/>
      <c r="V86" s="653"/>
      <c r="W86" s="653"/>
      <c r="X86" s="653"/>
    </row>
    <row r="87" spans="3:24" x14ac:dyDescent="0.2">
      <c r="C87" s="204" t="str">
        <f>IF(E87&lt;&gt;"",YEAR(Wiegeliste!$D$4)-YEAR(G87),"")</f>
        <v/>
      </c>
      <c r="D87" s="213" t="str">
        <f>ID!A484</f>
        <v>X293</v>
      </c>
      <c r="E87" s="653"/>
      <c r="F87" s="653"/>
      <c r="G87" s="15"/>
      <c r="H87" s="570"/>
      <c r="I87" s="570"/>
      <c r="J87" s="659"/>
      <c r="K87" s="660"/>
      <c r="L87" s="659"/>
      <c r="M87" s="660"/>
      <c r="N87" s="659"/>
      <c r="O87" s="660"/>
      <c r="P87" s="659"/>
      <c r="Q87" s="660"/>
      <c r="R87" s="569"/>
      <c r="S87" s="656"/>
      <c r="T87" s="657"/>
      <c r="U87" s="658"/>
      <c r="V87" s="656"/>
      <c r="W87" s="657"/>
      <c r="X87" s="658"/>
    </row>
    <row r="88" spans="3:24" x14ac:dyDescent="0.2">
      <c r="C88" s="204" t="str">
        <f>IF(E88&lt;&gt;"",YEAR(Wiegeliste!$D$4)-YEAR(G88),"")</f>
        <v/>
      </c>
      <c r="D88" s="213" t="str">
        <f>ID!A485</f>
        <v>X294</v>
      </c>
      <c r="E88" s="653"/>
      <c r="F88" s="653"/>
      <c r="G88" s="15"/>
      <c r="H88" s="570"/>
      <c r="I88" s="570"/>
      <c r="J88" s="659"/>
      <c r="K88" s="660"/>
      <c r="L88" s="659"/>
      <c r="M88" s="660"/>
      <c r="N88" s="659"/>
      <c r="O88" s="660"/>
      <c r="P88" s="659"/>
      <c r="Q88" s="660"/>
      <c r="R88" s="569"/>
      <c r="S88" s="656"/>
      <c r="T88" s="657"/>
      <c r="U88" s="658"/>
      <c r="V88" s="656"/>
      <c r="W88" s="657"/>
      <c r="X88" s="658"/>
    </row>
    <row r="89" spans="3:24" x14ac:dyDescent="0.2">
      <c r="C89" s="204" t="str">
        <f>IF(E89&lt;&gt;"",YEAR(Wiegeliste!$D$4)-YEAR(G89),"")</f>
        <v/>
      </c>
      <c r="D89" s="213" t="str">
        <f>ID!A486</f>
        <v>X295</v>
      </c>
      <c r="E89" s="653"/>
      <c r="F89" s="653"/>
      <c r="G89" s="15"/>
      <c r="H89" s="570"/>
      <c r="I89" s="570"/>
      <c r="J89" s="659"/>
      <c r="K89" s="660"/>
      <c r="L89" s="659"/>
      <c r="M89" s="660"/>
      <c r="N89" s="659"/>
      <c r="O89" s="660"/>
      <c r="P89" s="659"/>
      <c r="Q89" s="660"/>
      <c r="R89" s="569"/>
      <c r="S89" s="656"/>
      <c r="T89" s="657"/>
      <c r="U89" s="658"/>
      <c r="V89" s="656"/>
      <c r="W89" s="657"/>
      <c r="X89" s="658"/>
    </row>
    <row r="90" spans="3:24" x14ac:dyDescent="0.2">
      <c r="C90" s="204" t="str">
        <f>IF(E90&lt;&gt;"",YEAR(Wiegeliste!$D$4)-YEAR(G90),"")</f>
        <v/>
      </c>
      <c r="D90" s="213" t="str">
        <f>ID!A487</f>
        <v>X296</v>
      </c>
      <c r="E90" s="653"/>
      <c r="F90" s="653"/>
      <c r="G90" s="15"/>
      <c r="H90" s="214"/>
      <c r="I90" s="214"/>
      <c r="J90" s="655"/>
      <c r="K90" s="655"/>
      <c r="L90" s="655"/>
      <c r="M90" s="655"/>
      <c r="N90" s="655"/>
      <c r="O90" s="655"/>
      <c r="P90" s="655"/>
      <c r="Q90" s="655"/>
      <c r="R90" s="210"/>
      <c r="S90" s="653"/>
      <c r="T90" s="653"/>
      <c r="U90" s="653"/>
      <c r="V90" s="653"/>
      <c r="W90" s="653"/>
      <c r="X90" s="653"/>
    </row>
    <row r="91" spans="3:24" x14ac:dyDescent="0.2">
      <c r="C91" s="204" t="str">
        <f>IF(E91&lt;&gt;"",YEAR(Wiegeliste!$D$4)-YEAR(G91),"")</f>
        <v/>
      </c>
      <c r="D91" s="213" t="str">
        <f>ID!A488</f>
        <v>X297</v>
      </c>
      <c r="E91" s="653"/>
      <c r="F91" s="653"/>
      <c r="G91" s="15"/>
      <c r="H91" s="214"/>
      <c r="I91" s="214"/>
      <c r="J91" s="655"/>
      <c r="K91" s="655"/>
      <c r="L91" s="655"/>
      <c r="M91" s="655"/>
      <c r="N91" s="655"/>
      <c r="O91" s="655"/>
      <c r="P91" s="655"/>
      <c r="Q91" s="655"/>
      <c r="R91" s="210"/>
      <c r="S91" s="653"/>
      <c r="T91" s="653"/>
      <c r="U91" s="653"/>
      <c r="V91" s="653"/>
      <c r="W91" s="653"/>
      <c r="X91" s="653"/>
    </row>
    <row r="92" spans="3:24" x14ac:dyDescent="0.2">
      <c r="C92" s="204" t="str">
        <f>IF(E92&lt;&gt;"",YEAR(Wiegeliste!$D$4)-YEAR(G92),"")</f>
        <v/>
      </c>
      <c r="D92" s="213" t="str">
        <f>ID!A489</f>
        <v>X298</v>
      </c>
      <c r="E92" s="653"/>
      <c r="F92" s="653"/>
      <c r="G92" s="15"/>
      <c r="H92" s="214"/>
      <c r="I92" s="214"/>
      <c r="J92" s="655"/>
      <c r="K92" s="655"/>
      <c r="L92" s="655"/>
      <c r="M92" s="655"/>
      <c r="N92" s="655"/>
      <c r="O92" s="655"/>
      <c r="P92" s="655"/>
      <c r="Q92" s="655"/>
      <c r="R92" s="210"/>
      <c r="S92" s="653"/>
      <c r="T92" s="653"/>
      <c r="U92" s="653"/>
      <c r="V92" s="653"/>
      <c r="W92" s="653"/>
      <c r="X92" s="653"/>
    </row>
    <row r="93" spans="3:24" x14ac:dyDescent="0.2">
      <c r="C93" s="204" t="str">
        <f>IF(E93&lt;&gt;"",YEAR(Wiegeliste!$D$4)-YEAR(G93),"")</f>
        <v/>
      </c>
      <c r="D93" s="213" t="str">
        <f>ID!A490</f>
        <v>X299</v>
      </c>
      <c r="E93" s="653"/>
      <c r="F93" s="653"/>
      <c r="G93" s="15"/>
      <c r="H93" s="214"/>
      <c r="I93" s="214"/>
      <c r="J93" s="655"/>
      <c r="K93" s="655"/>
      <c r="L93" s="655"/>
      <c r="M93" s="655"/>
      <c r="N93" s="655"/>
      <c r="O93" s="655"/>
      <c r="P93" s="655"/>
      <c r="Q93" s="655"/>
      <c r="R93" s="210"/>
      <c r="S93" s="653"/>
      <c r="T93" s="653"/>
      <c r="U93" s="653"/>
      <c r="V93" s="653"/>
      <c r="W93" s="653"/>
      <c r="X93" s="653"/>
    </row>
    <row r="94" spans="3:24" x14ac:dyDescent="0.2">
      <c r="C94" s="204" t="str">
        <f>IF(E94&lt;&gt;"",YEAR(Wiegeliste!$D$4)-YEAR(G94),"")</f>
        <v/>
      </c>
      <c r="D94" s="213" t="str">
        <f>ID!A491</f>
        <v>X300</v>
      </c>
      <c r="E94" s="652"/>
      <c r="F94" s="653"/>
      <c r="G94" s="15"/>
      <c r="H94" s="214"/>
      <c r="I94" s="214"/>
      <c r="J94" s="655"/>
      <c r="K94" s="655"/>
      <c r="L94" s="655"/>
      <c r="M94" s="655"/>
      <c r="N94" s="655"/>
      <c r="O94" s="655"/>
      <c r="P94" s="655"/>
      <c r="Q94" s="655"/>
      <c r="R94" s="210"/>
      <c r="S94" s="653"/>
      <c r="T94" s="653"/>
      <c r="U94" s="653"/>
      <c r="V94" s="653"/>
      <c r="W94" s="653"/>
      <c r="X94" s="653"/>
    </row>
  </sheetData>
  <sheetProtection sheet="1" objects="1" scenarios="1"/>
  <mergeCells count="242">
    <mergeCell ref="V93:X93"/>
    <mergeCell ref="E94:F94"/>
    <mergeCell ref="J94:K94"/>
    <mergeCell ref="L94:M94"/>
    <mergeCell ref="N94:O94"/>
    <mergeCell ref="P94:Q94"/>
    <mergeCell ref="S94:U94"/>
    <mergeCell ref="V94:X94"/>
    <mergeCell ref="E93:F93"/>
    <mergeCell ref="J93:K93"/>
    <mergeCell ref="L93:M93"/>
    <mergeCell ref="N93:O93"/>
    <mergeCell ref="P93:Q93"/>
    <mergeCell ref="S93:U93"/>
    <mergeCell ref="V91:X91"/>
    <mergeCell ref="E92:F92"/>
    <mergeCell ref="J92:K92"/>
    <mergeCell ref="L92:M92"/>
    <mergeCell ref="N92:O92"/>
    <mergeCell ref="P92:Q92"/>
    <mergeCell ref="S92:U92"/>
    <mergeCell ref="V92:X92"/>
    <mergeCell ref="E91:F91"/>
    <mergeCell ref="J91:K91"/>
    <mergeCell ref="L91:M91"/>
    <mergeCell ref="N91:O91"/>
    <mergeCell ref="P91:Q91"/>
    <mergeCell ref="S91:U91"/>
    <mergeCell ref="V89:X89"/>
    <mergeCell ref="E90:F90"/>
    <mergeCell ref="J90:K90"/>
    <mergeCell ref="L90:M90"/>
    <mergeCell ref="N90:O90"/>
    <mergeCell ref="P90:Q90"/>
    <mergeCell ref="S90:U90"/>
    <mergeCell ref="V90:X90"/>
    <mergeCell ref="E89:F89"/>
    <mergeCell ref="J89:K89"/>
    <mergeCell ref="L89:M89"/>
    <mergeCell ref="N89:O89"/>
    <mergeCell ref="P89:Q89"/>
    <mergeCell ref="S89:U89"/>
    <mergeCell ref="V87:X87"/>
    <mergeCell ref="E88:F88"/>
    <mergeCell ref="J88:K88"/>
    <mergeCell ref="L88:M88"/>
    <mergeCell ref="N88:O88"/>
    <mergeCell ref="P88:Q88"/>
    <mergeCell ref="S88:U88"/>
    <mergeCell ref="V88:X88"/>
    <mergeCell ref="E87:F87"/>
    <mergeCell ref="J87:K87"/>
    <mergeCell ref="L87:M87"/>
    <mergeCell ref="N87:O87"/>
    <mergeCell ref="P87:Q87"/>
    <mergeCell ref="S87:U87"/>
    <mergeCell ref="V85:X85"/>
    <mergeCell ref="E86:F86"/>
    <mergeCell ref="J86:K86"/>
    <mergeCell ref="L86:M86"/>
    <mergeCell ref="N86:O86"/>
    <mergeCell ref="P86:Q86"/>
    <mergeCell ref="S86:U86"/>
    <mergeCell ref="V86:X86"/>
    <mergeCell ref="E85:F85"/>
    <mergeCell ref="J85:K85"/>
    <mergeCell ref="L85:M85"/>
    <mergeCell ref="N85:O85"/>
    <mergeCell ref="P85:Q85"/>
    <mergeCell ref="S85:U85"/>
    <mergeCell ref="V83:X83"/>
    <mergeCell ref="E84:F84"/>
    <mergeCell ref="J84:K84"/>
    <mergeCell ref="L84:M84"/>
    <mergeCell ref="N84:O84"/>
    <mergeCell ref="P84:Q84"/>
    <mergeCell ref="S84:U84"/>
    <mergeCell ref="V84:X84"/>
    <mergeCell ref="E83:F83"/>
    <mergeCell ref="J83:K83"/>
    <mergeCell ref="L83:M83"/>
    <mergeCell ref="N83:O83"/>
    <mergeCell ref="P83:Q83"/>
    <mergeCell ref="S83:U83"/>
    <mergeCell ref="V81:X81"/>
    <mergeCell ref="E82:F82"/>
    <mergeCell ref="J82:K82"/>
    <mergeCell ref="L82:M82"/>
    <mergeCell ref="N82:O82"/>
    <mergeCell ref="P82:Q82"/>
    <mergeCell ref="S82:U82"/>
    <mergeCell ref="V82:X82"/>
    <mergeCell ref="E81:F81"/>
    <mergeCell ref="J81:K81"/>
    <mergeCell ref="L81:M81"/>
    <mergeCell ref="N81:O81"/>
    <mergeCell ref="P81:Q81"/>
    <mergeCell ref="S81:U81"/>
    <mergeCell ref="V79:X79"/>
    <mergeCell ref="E80:F80"/>
    <mergeCell ref="J80:K80"/>
    <mergeCell ref="L80:M80"/>
    <mergeCell ref="N80:O80"/>
    <mergeCell ref="P80:Q80"/>
    <mergeCell ref="S80:U80"/>
    <mergeCell ref="V80:X80"/>
    <mergeCell ref="E79:F79"/>
    <mergeCell ref="J79:K79"/>
    <mergeCell ref="L79:M79"/>
    <mergeCell ref="N79:O79"/>
    <mergeCell ref="P79:Q79"/>
    <mergeCell ref="S79:U79"/>
    <mergeCell ref="V77:X77"/>
    <mergeCell ref="E78:F78"/>
    <mergeCell ref="J78:K78"/>
    <mergeCell ref="L78:M78"/>
    <mergeCell ref="N78:O78"/>
    <mergeCell ref="P78:Q78"/>
    <mergeCell ref="S78:U78"/>
    <mergeCell ref="V78:X78"/>
    <mergeCell ref="E77:F77"/>
    <mergeCell ref="J77:K77"/>
    <mergeCell ref="L77:M77"/>
    <mergeCell ref="N77:O77"/>
    <mergeCell ref="P77:Q77"/>
    <mergeCell ref="S77:U77"/>
    <mergeCell ref="V75:X75"/>
    <mergeCell ref="E76:F76"/>
    <mergeCell ref="J76:K76"/>
    <mergeCell ref="L76:M76"/>
    <mergeCell ref="N76:O76"/>
    <mergeCell ref="P76:Q76"/>
    <mergeCell ref="S76:U76"/>
    <mergeCell ref="V76:X76"/>
    <mergeCell ref="E75:F75"/>
    <mergeCell ref="J75:K75"/>
    <mergeCell ref="L75:M75"/>
    <mergeCell ref="N75:O75"/>
    <mergeCell ref="P75:Q75"/>
    <mergeCell ref="S75:U75"/>
    <mergeCell ref="V73:X73"/>
    <mergeCell ref="E74:F74"/>
    <mergeCell ref="J74:K74"/>
    <mergeCell ref="L74:M74"/>
    <mergeCell ref="N74:O74"/>
    <mergeCell ref="P74:Q74"/>
    <mergeCell ref="S74:U74"/>
    <mergeCell ref="V74:X74"/>
    <mergeCell ref="E73:F73"/>
    <mergeCell ref="J73:K73"/>
    <mergeCell ref="L73:M73"/>
    <mergeCell ref="N73:O73"/>
    <mergeCell ref="P73:Q73"/>
    <mergeCell ref="S73:U73"/>
    <mergeCell ref="V71:X71"/>
    <mergeCell ref="E72:F72"/>
    <mergeCell ref="J72:K72"/>
    <mergeCell ref="L72:M72"/>
    <mergeCell ref="N72:O72"/>
    <mergeCell ref="P72:Q72"/>
    <mergeCell ref="S72:U72"/>
    <mergeCell ref="V72:X72"/>
    <mergeCell ref="E71:F71"/>
    <mergeCell ref="J71:K71"/>
    <mergeCell ref="L71:M71"/>
    <mergeCell ref="N71:O71"/>
    <mergeCell ref="P71:Q71"/>
    <mergeCell ref="S71:U71"/>
    <mergeCell ref="V69:X69"/>
    <mergeCell ref="E70:F70"/>
    <mergeCell ref="J70:K70"/>
    <mergeCell ref="L70:M70"/>
    <mergeCell ref="N70:O70"/>
    <mergeCell ref="P70:Q70"/>
    <mergeCell ref="S70:U70"/>
    <mergeCell ref="V70:X70"/>
    <mergeCell ref="AZ9:AZ16"/>
    <mergeCell ref="AJ9:AJ16"/>
    <mergeCell ref="AK9:AK16"/>
    <mergeCell ref="AL9:AL16"/>
    <mergeCell ref="AA9:AA16"/>
    <mergeCell ref="AB9:AB16"/>
    <mergeCell ref="AC9:AC16"/>
    <mergeCell ref="AD9:AD16"/>
    <mergeCell ref="AE9:AE16"/>
    <mergeCell ref="AF9:AF16"/>
    <mergeCell ref="T9:T16"/>
    <mergeCell ref="U9:U16"/>
    <mergeCell ref="V9:V16"/>
    <mergeCell ref="W9:W16"/>
    <mergeCell ref="Y9:Y16"/>
    <mergeCell ref="Z9:Z16"/>
    <mergeCell ref="BA9:BA16"/>
    <mergeCell ref="G15:H15"/>
    <mergeCell ref="H68:K68"/>
    <mergeCell ref="E69:F69"/>
    <mergeCell ref="J69:K69"/>
    <mergeCell ref="L69:M69"/>
    <mergeCell ref="N69:O69"/>
    <mergeCell ref="P69:Q69"/>
    <mergeCell ref="S69:U69"/>
    <mergeCell ref="AT9:AT16"/>
    <mergeCell ref="AU9:AU16"/>
    <mergeCell ref="AV9:AV16"/>
    <mergeCell ref="AW9:AW16"/>
    <mergeCell ref="AX9:AX16"/>
    <mergeCell ref="AY9:AY16"/>
    <mergeCell ref="AN9:AN16"/>
    <mergeCell ref="AO9:AO16"/>
    <mergeCell ref="AP9:AP16"/>
    <mergeCell ref="AQ9:AQ16"/>
    <mergeCell ref="AR9:AR16"/>
    <mergeCell ref="AS9:AS16"/>
    <mergeCell ref="AG9:AG16"/>
    <mergeCell ref="AH9:AH16"/>
    <mergeCell ref="AI9:AI16"/>
    <mergeCell ref="N9:N16"/>
    <mergeCell ref="O9:O16"/>
    <mergeCell ref="P9:P16"/>
    <mergeCell ref="Q9:Q16"/>
    <mergeCell ref="R9:R16"/>
    <mergeCell ref="S9:S16"/>
    <mergeCell ref="T7:X7"/>
    <mergeCell ref="J9:J16"/>
    <mergeCell ref="K9:K16"/>
    <mergeCell ref="L9:L16"/>
    <mergeCell ref="M9:M16"/>
    <mergeCell ref="J7:S7"/>
    <mergeCell ref="A1:X1"/>
    <mergeCell ref="B6:C6"/>
    <mergeCell ref="T4:X4"/>
    <mergeCell ref="T5:X5"/>
    <mergeCell ref="T6:X6"/>
    <mergeCell ref="B3:C3"/>
    <mergeCell ref="D3:H3"/>
    <mergeCell ref="B4:C4"/>
    <mergeCell ref="B5:C5"/>
    <mergeCell ref="D5:H5"/>
    <mergeCell ref="J3:M3"/>
    <mergeCell ref="J4:S4"/>
    <mergeCell ref="J5:S5"/>
    <mergeCell ref="J6:S6"/>
  </mergeCells>
  <conditionalFormatting sqref="F40">
    <cfRule type="expression" dxfId="2900" priority="510" stopIfTrue="1">
      <formula>IF(ISNUMBER(F40),IF(BW40=1,FALSE,TRUE),IF(BW40=1,TRUE,FALSE))</formula>
    </cfRule>
  </conditionalFormatting>
  <conditionalFormatting sqref="F66">
    <cfRule type="expression" dxfId="2899" priority="509" stopIfTrue="1">
      <formula>IF(ISNUMBER(F66),IF(BW66=1,FALSE,TRUE),IF(BW66=1,TRUE,FALSE))</formula>
    </cfRule>
  </conditionalFormatting>
  <conditionalFormatting sqref="G40">
    <cfRule type="expression" dxfId="2898" priority="508" stopIfTrue="1">
      <formula>IF(ISNUMBER(G40),IF(BW40=1,FALSE,TRUE),IF(BW40=1,TRUE,FALSE))</formula>
    </cfRule>
  </conditionalFormatting>
  <conditionalFormatting sqref="H40">
    <cfRule type="expression" dxfId="2897" priority="507" stopIfTrue="1">
      <formula>IF(ISNUMBER(H40),IF(BW40=1,FALSE,TRUE),IF(BW40=1,TRUE,FALSE))</formula>
    </cfRule>
  </conditionalFormatting>
  <conditionalFormatting sqref="G66">
    <cfRule type="expression" dxfId="2896" priority="506" stopIfTrue="1">
      <formula>IF(ISNUMBER(G66),IF(BW66=1,FALSE,TRUE),IF(BW66=1,TRUE,FALSE))</formula>
    </cfRule>
  </conditionalFormatting>
  <conditionalFormatting sqref="H66">
    <cfRule type="expression" dxfId="2895" priority="505" stopIfTrue="1">
      <formula>IF(ISNUMBER(H66),IF(BW66=1,FALSE,TRUE),IF(BW66=1,TRUE,FALSE))</formula>
    </cfRule>
  </conditionalFormatting>
  <conditionalFormatting sqref="AM17">
    <cfRule type="expression" dxfId="2894" priority="504" stopIfTrue="1">
      <formula>IF(ISBLANK(AM17),FALSE,IF(BW17=1,FALSE,TRUE))</formula>
    </cfRule>
  </conditionalFormatting>
  <conditionalFormatting sqref="F38">
    <cfRule type="expression" dxfId="2893" priority="503" stopIfTrue="1">
      <formula>IF(ISNUMBER(F38),IF(BW38=1,FALSE,TRUE),IF(BW38=1,TRUE,FALSE))</formula>
    </cfRule>
  </conditionalFormatting>
  <conditionalFormatting sqref="G38">
    <cfRule type="expression" dxfId="2892" priority="502" stopIfTrue="1">
      <formula>IF(ISNUMBER(G38),IF(BW38=1,FALSE,TRUE),IF(BW38=1,TRUE,FALSE))</formula>
    </cfRule>
  </conditionalFormatting>
  <conditionalFormatting sqref="H38">
    <cfRule type="expression" dxfId="2891" priority="501" stopIfTrue="1">
      <formula>IF(ISNUMBER(H38),IF(BW38=1,FALSE,TRUE),IF(BW38=1,TRUE,FALSE))</formula>
    </cfRule>
  </conditionalFormatting>
  <conditionalFormatting sqref="F39">
    <cfRule type="expression" dxfId="2890" priority="500" stopIfTrue="1">
      <formula>IF(ISNUMBER(F39),IF(BW39=1,FALSE,TRUE),IF(BW39=1,TRUE,FALSE))</formula>
    </cfRule>
  </conditionalFormatting>
  <conditionalFormatting sqref="G39">
    <cfRule type="expression" dxfId="2889" priority="499" stopIfTrue="1">
      <formula>IF(ISNUMBER(G39),IF(BW39=1,FALSE,TRUE),IF(BW39=1,TRUE,FALSE))</formula>
    </cfRule>
  </conditionalFormatting>
  <conditionalFormatting sqref="H39">
    <cfRule type="expression" dxfId="2888" priority="498" stopIfTrue="1">
      <formula>IF(ISNUMBER(H39),IF(BW39=1,FALSE,TRUE),IF(BW39=1,TRUE,FALSE))</formula>
    </cfRule>
  </conditionalFormatting>
  <conditionalFormatting sqref="B17">
    <cfRule type="expression" dxfId="2887" priority="488" stopIfTrue="1">
      <formula>DZ17=1</formula>
    </cfRule>
  </conditionalFormatting>
  <conditionalFormatting sqref="B18">
    <cfRule type="expression" dxfId="2886" priority="487" stopIfTrue="1">
      <formula>DZ18=1</formula>
    </cfRule>
  </conditionalFormatting>
  <conditionalFormatting sqref="B19">
    <cfRule type="expression" dxfId="2885" priority="486" stopIfTrue="1">
      <formula>DZ19=1</formula>
    </cfRule>
  </conditionalFormatting>
  <conditionalFormatting sqref="B20">
    <cfRule type="expression" dxfId="2884" priority="485" stopIfTrue="1">
      <formula>DZ20=1</formula>
    </cfRule>
  </conditionalFormatting>
  <conditionalFormatting sqref="B21">
    <cfRule type="expression" dxfId="2883" priority="484" stopIfTrue="1">
      <formula>DZ21=1</formula>
    </cfRule>
  </conditionalFormatting>
  <conditionalFormatting sqref="B22">
    <cfRule type="expression" dxfId="2882" priority="483" stopIfTrue="1">
      <formula>DZ22=1</formula>
    </cfRule>
  </conditionalFormatting>
  <conditionalFormatting sqref="B23">
    <cfRule type="expression" dxfId="2881" priority="482" stopIfTrue="1">
      <formula>DZ23=1</formula>
    </cfRule>
  </conditionalFormatting>
  <conditionalFormatting sqref="B24">
    <cfRule type="expression" dxfId="2880" priority="481" stopIfTrue="1">
      <formula>DZ24=1</formula>
    </cfRule>
  </conditionalFormatting>
  <conditionalFormatting sqref="B25">
    <cfRule type="expression" dxfId="2879" priority="480" stopIfTrue="1">
      <formula>DZ25=1</formula>
    </cfRule>
  </conditionalFormatting>
  <conditionalFormatting sqref="B26">
    <cfRule type="expression" dxfId="2878" priority="479" stopIfTrue="1">
      <formula>DZ26=1</formula>
    </cfRule>
  </conditionalFormatting>
  <conditionalFormatting sqref="B27">
    <cfRule type="expression" dxfId="2877" priority="478" stopIfTrue="1">
      <formula>DZ27=1</formula>
    </cfRule>
  </conditionalFormatting>
  <conditionalFormatting sqref="B28">
    <cfRule type="expression" dxfId="2876" priority="477" stopIfTrue="1">
      <formula>DZ28=1</formula>
    </cfRule>
  </conditionalFormatting>
  <conditionalFormatting sqref="B29">
    <cfRule type="expression" dxfId="2875" priority="476" stopIfTrue="1">
      <formula>DZ29=1</formula>
    </cfRule>
  </conditionalFormatting>
  <conditionalFormatting sqref="B30">
    <cfRule type="expression" dxfId="2874" priority="475" stopIfTrue="1">
      <formula>DZ30=1</formula>
    </cfRule>
  </conditionalFormatting>
  <conditionalFormatting sqref="B31">
    <cfRule type="expression" dxfId="2873" priority="474" stopIfTrue="1">
      <formula>DZ31=1</formula>
    </cfRule>
  </conditionalFormatting>
  <conditionalFormatting sqref="B32">
    <cfRule type="expression" dxfId="2872" priority="473" stopIfTrue="1">
      <formula>DZ32=1</formula>
    </cfRule>
  </conditionalFormatting>
  <conditionalFormatting sqref="B33">
    <cfRule type="expression" dxfId="2871" priority="472" stopIfTrue="1">
      <formula>DZ33=1</formula>
    </cfRule>
  </conditionalFormatting>
  <conditionalFormatting sqref="B34">
    <cfRule type="expression" dxfId="2870" priority="471" stopIfTrue="1">
      <formula>DZ34=1</formula>
    </cfRule>
  </conditionalFormatting>
  <conditionalFormatting sqref="B35">
    <cfRule type="expression" dxfId="2869" priority="470" stopIfTrue="1">
      <formula>DZ35=1</formula>
    </cfRule>
  </conditionalFormatting>
  <conditionalFormatting sqref="B36">
    <cfRule type="expression" dxfId="2868" priority="469" stopIfTrue="1">
      <formula>DZ36=1</formula>
    </cfRule>
  </conditionalFormatting>
  <conditionalFormatting sqref="B37">
    <cfRule type="expression" dxfId="2867" priority="468" stopIfTrue="1">
      <formula>DZ37=1</formula>
    </cfRule>
  </conditionalFormatting>
  <conditionalFormatting sqref="B38">
    <cfRule type="expression" dxfId="2866" priority="467" stopIfTrue="1">
      <formula>DZ38=1</formula>
    </cfRule>
  </conditionalFormatting>
  <conditionalFormatting sqref="B39">
    <cfRule type="expression" dxfId="2865" priority="466" stopIfTrue="1">
      <formula>DZ39=1</formula>
    </cfRule>
  </conditionalFormatting>
  <conditionalFormatting sqref="B40">
    <cfRule type="expression" dxfId="2864" priority="465" stopIfTrue="1">
      <formula>DZ40=1</formula>
    </cfRule>
  </conditionalFormatting>
  <conditionalFormatting sqref="B66">
    <cfRule type="expression" dxfId="2863" priority="464" stopIfTrue="1">
      <formula>DZ66=1</formula>
    </cfRule>
  </conditionalFormatting>
  <conditionalFormatting sqref="X29">
    <cfRule type="expression" dxfId="2862" priority="463" stopIfTrue="1">
      <formula>IF(ISBLANK(X29),FALSE,IF(BW29=1,FALSE,TRUE))</formula>
    </cfRule>
  </conditionalFormatting>
  <conditionalFormatting sqref="X30">
    <cfRule type="expression" dxfId="2861" priority="462" stopIfTrue="1">
      <formula>IF(ISBLANK(X30),FALSE,IF(BW30=1,FALSE,TRUE))</formula>
    </cfRule>
  </conditionalFormatting>
  <conditionalFormatting sqref="X31">
    <cfRule type="expression" dxfId="2860" priority="461" stopIfTrue="1">
      <formula>IF(ISBLANK(X31),FALSE,IF(BW31=1,FALSE,TRUE))</formula>
    </cfRule>
  </conditionalFormatting>
  <conditionalFormatting sqref="X32">
    <cfRule type="expression" dxfId="2859" priority="460" stopIfTrue="1">
      <formula>IF(ISBLANK(X32),FALSE,IF(BW32=1,FALSE,TRUE))</formula>
    </cfRule>
  </conditionalFormatting>
  <conditionalFormatting sqref="X33">
    <cfRule type="expression" dxfId="2858" priority="459" stopIfTrue="1">
      <formula>IF(ISBLANK(X33),FALSE,IF(BW33=1,FALSE,TRUE))</formula>
    </cfRule>
  </conditionalFormatting>
  <conditionalFormatting sqref="X34">
    <cfRule type="expression" dxfId="2857" priority="458" stopIfTrue="1">
      <formula>IF(ISBLANK(X34),FALSE,IF(BW34=1,FALSE,TRUE))</formula>
    </cfRule>
  </conditionalFormatting>
  <conditionalFormatting sqref="X35">
    <cfRule type="expression" dxfId="2856" priority="457" stopIfTrue="1">
      <formula>IF(ISBLANK(X35),FALSE,IF(BW35=1,FALSE,TRUE))</formula>
    </cfRule>
  </conditionalFormatting>
  <conditionalFormatting sqref="X36">
    <cfRule type="expression" dxfId="2855" priority="456" stopIfTrue="1">
      <formula>IF(ISBLANK(X36),FALSE,IF(BW36=1,FALSE,TRUE))</formula>
    </cfRule>
  </conditionalFormatting>
  <conditionalFormatting sqref="X37">
    <cfRule type="expression" dxfId="2854" priority="455" stopIfTrue="1">
      <formula>IF(ISBLANK(X37),FALSE,IF(BW37=1,FALSE,TRUE))</formula>
    </cfRule>
  </conditionalFormatting>
  <conditionalFormatting sqref="X38">
    <cfRule type="expression" dxfId="2853" priority="454" stopIfTrue="1">
      <formula>IF(ISBLANK(X38),FALSE,IF(BW38=1,FALSE,TRUE))</formula>
    </cfRule>
  </conditionalFormatting>
  <conditionalFormatting sqref="X39">
    <cfRule type="expression" dxfId="2852" priority="453" stopIfTrue="1">
      <formula>IF(ISBLANK(X39),FALSE,IF(BW39=1,FALSE,TRUE))</formula>
    </cfRule>
  </conditionalFormatting>
  <conditionalFormatting sqref="X40">
    <cfRule type="expression" dxfId="2851" priority="452" stopIfTrue="1">
      <formula>IF(ISBLANK(X40),FALSE,IF(BW40=1,FALSE,TRUE))</formula>
    </cfRule>
  </conditionalFormatting>
  <conditionalFormatting sqref="X66">
    <cfRule type="expression" dxfId="2850" priority="451" stopIfTrue="1">
      <formula>IF(ISBLANK(X66),FALSE,IF(BW66=1,FALSE,TRUE))</formula>
    </cfRule>
  </conditionalFormatting>
  <conditionalFormatting sqref="AM18">
    <cfRule type="expression" dxfId="2849" priority="450" stopIfTrue="1">
      <formula>IF(ISBLANK(AM18),FALSE,IF(BW18=1,FALSE,TRUE))</formula>
    </cfRule>
  </conditionalFormatting>
  <conditionalFormatting sqref="AM19">
    <cfRule type="expression" dxfId="2848" priority="449" stopIfTrue="1">
      <formula>IF(ISBLANK(AM19),FALSE,IF(BW19=1,FALSE,TRUE))</formula>
    </cfRule>
  </conditionalFormatting>
  <conditionalFormatting sqref="AM20">
    <cfRule type="expression" dxfId="2847" priority="448" stopIfTrue="1">
      <formula>IF(ISBLANK(AM20),FALSE,IF(BW20=1,FALSE,TRUE))</formula>
    </cfRule>
  </conditionalFormatting>
  <conditionalFormatting sqref="AM21">
    <cfRule type="expression" dxfId="2846" priority="447" stopIfTrue="1">
      <formula>IF(ISBLANK(AM21),FALSE,IF(BW21=1,FALSE,TRUE))</formula>
    </cfRule>
  </conditionalFormatting>
  <conditionalFormatting sqref="AM22">
    <cfRule type="expression" dxfId="2845" priority="446" stopIfTrue="1">
      <formula>IF(ISBLANK(AM22),FALSE,IF(BW22=1,FALSE,TRUE))</formula>
    </cfRule>
  </conditionalFormatting>
  <conditionalFormatting sqref="AM23">
    <cfRule type="expression" dxfId="2844" priority="445" stopIfTrue="1">
      <formula>IF(ISBLANK(AM23),FALSE,IF(BW23=1,FALSE,TRUE))</formula>
    </cfRule>
  </conditionalFormatting>
  <conditionalFormatting sqref="AM24">
    <cfRule type="expression" dxfId="2843" priority="444" stopIfTrue="1">
      <formula>IF(ISBLANK(AM24),FALSE,IF(BW24=1,FALSE,TRUE))</formula>
    </cfRule>
  </conditionalFormatting>
  <conditionalFormatting sqref="AM25">
    <cfRule type="expression" dxfId="2842" priority="443" stopIfTrue="1">
      <formula>IF(ISBLANK(AM25),FALSE,IF(BW25=1,FALSE,TRUE))</formula>
    </cfRule>
  </conditionalFormatting>
  <conditionalFormatting sqref="AM26">
    <cfRule type="expression" dxfId="2841" priority="442" stopIfTrue="1">
      <formula>IF(ISBLANK(AM26),FALSE,IF(BW26=1,FALSE,TRUE))</formula>
    </cfRule>
  </conditionalFormatting>
  <conditionalFormatting sqref="AM27">
    <cfRule type="expression" dxfId="2840" priority="441" stopIfTrue="1">
      <formula>IF(ISBLANK(AM27),FALSE,IF(BW27=1,FALSE,TRUE))</formula>
    </cfRule>
  </conditionalFormatting>
  <conditionalFormatting sqref="AM28">
    <cfRule type="expression" dxfId="2839" priority="440" stopIfTrue="1">
      <formula>IF(ISBLANK(AM28),FALSE,IF(BW28=1,FALSE,TRUE))</formula>
    </cfRule>
  </conditionalFormatting>
  <conditionalFormatting sqref="AM29">
    <cfRule type="expression" dxfId="2838" priority="439" stopIfTrue="1">
      <formula>IF(ISBLANK(AM29),FALSE,IF(BW29=1,FALSE,TRUE))</formula>
    </cfRule>
  </conditionalFormatting>
  <conditionalFormatting sqref="AM30">
    <cfRule type="expression" dxfId="2837" priority="438" stopIfTrue="1">
      <formula>IF(ISBLANK(AM30),FALSE,IF(BW30=1,FALSE,TRUE))</formula>
    </cfRule>
  </conditionalFormatting>
  <conditionalFormatting sqref="AM31">
    <cfRule type="expression" dxfId="2836" priority="437" stopIfTrue="1">
      <formula>IF(ISBLANK(AM31),FALSE,IF(BW31=1,FALSE,TRUE))</formula>
    </cfRule>
  </conditionalFormatting>
  <conditionalFormatting sqref="AM32">
    <cfRule type="expression" dxfId="2835" priority="436" stopIfTrue="1">
      <formula>IF(ISBLANK(AM32),FALSE,IF(BW32=1,FALSE,TRUE))</formula>
    </cfRule>
  </conditionalFormatting>
  <conditionalFormatting sqref="AM33">
    <cfRule type="expression" dxfId="2834" priority="435" stopIfTrue="1">
      <formula>IF(ISBLANK(AM33),FALSE,IF(BW33=1,FALSE,TRUE))</formula>
    </cfRule>
  </conditionalFormatting>
  <conditionalFormatting sqref="AM34">
    <cfRule type="expression" dxfId="2833" priority="434" stopIfTrue="1">
      <formula>IF(ISBLANK(AM34),FALSE,IF(BW34=1,FALSE,TRUE))</formula>
    </cfRule>
  </conditionalFormatting>
  <conditionalFormatting sqref="AM35">
    <cfRule type="expression" dxfId="2832" priority="433" stopIfTrue="1">
      <formula>IF(ISBLANK(AM35),FALSE,IF(BW35=1,FALSE,TRUE))</formula>
    </cfRule>
  </conditionalFormatting>
  <conditionalFormatting sqref="AM36">
    <cfRule type="expression" dxfId="2831" priority="432" stopIfTrue="1">
      <formula>IF(ISBLANK(AM36),FALSE,IF(BW36=1,FALSE,TRUE))</formula>
    </cfRule>
  </conditionalFormatting>
  <conditionalFormatting sqref="AM37">
    <cfRule type="expression" dxfId="2830" priority="431" stopIfTrue="1">
      <formula>IF(ISBLANK(AM37),FALSE,IF(BW37=1,FALSE,TRUE))</formula>
    </cfRule>
  </conditionalFormatting>
  <conditionalFormatting sqref="AM38">
    <cfRule type="expression" dxfId="2829" priority="430" stopIfTrue="1">
      <formula>IF(ISBLANK(AM38),FALSE,IF(BW38=1,FALSE,TRUE))</formula>
    </cfRule>
  </conditionalFormatting>
  <conditionalFormatting sqref="AM39">
    <cfRule type="expression" dxfId="2828" priority="429" stopIfTrue="1">
      <formula>IF(ISBLANK(AM39),FALSE,IF(BW39=1,FALSE,TRUE))</formula>
    </cfRule>
  </conditionalFormatting>
  <conditionalFormatting sqref="AM40">
    <cfRule type="expression" dxfId="2827" priority="428" stopIfTrue="1">
      <formula>IF(ISBLANK(AM40),FALSE,IF(BW40=1,FALSE,TRUE))</formula>
    </cfRule>
  </conditionalFormatting>
  <conditionalFormatting sqref="AM66">
    <cfRule type="expression" dxfId="2826" priority="427" stopIfTrue="1">
      <formula>IF(ISBLANK(AM66),FALSE,IF(BW66=1,FALSE,TRUE))</formula>
    </cfRule>
  </conditionalFormatting>
  <conditionalFormatting sqref="X17:X28">
    <cfRule type="expression" dxfId="2825" priority="426" stopIfTrue="1">
      <formula>IF(ISBLANK(X17),FALSE,IF(BW17=1,FALSE,TRUE))</formula>
    </cfRule>
  </conditionalFormatting>
  <conditionalFormatting sqref="F17">
    <cfRule type="expression" dxfId="2824" priority="424" stopIfTrue="1">
      <formula>IF(ISNUMBER(F17),IF(BW17=1,FALSE,TRUE),IF(BW17=1,TRUE,FALSE))</formula>
    </cfRule>
  </conditionalFormatting>
  <conditionalFormatting sqref="G17">
    <cfRule type="expression" dxfId="2823" priority="423" stopIfTrue="1">
      <formula>IF(ISNUMBER(G17),IF(BW17=1,FALSE,TRUE),IF(BW17=1,TRUE,FALSE))</formula>
    </cfRule>
  </conditionalFormatting>
  <conditionalFormatting sqref="H17">
    <cfRule type="expression" dxfId="2822" priority="422" stopIfTrue="1">
      <formula>IF(ISNUMBER(H17),IF(BW17=1,FALSE,TRUE),IF(BW17=1,TRUE,FALSE))</formula>
    </cfRule>
  </conditionalFormatting>
  <conditionalFormatting sqref="H18">
    <cfRule type="expression" dxfId="2821" priority="420" stopIfTrue="1">
      <formula>IF(ISNUMBER(H18),IF(BW18=1,FALSE,TRUE),IF(BW18=1,TRUE,FALSE))</formula>
    </cfRule>
  </conditionalFormatting>
  <conditionalFormatting sqref="H19">
    <cfRule type="expression" dxfId="2820" priority="419" stopIfTrue="1">
      <formula>IF(ISNUMBER(H19),IF(BW19=1,FALSE,TRUE),IF(BW19=1,TRUE,FALSE))</formula>
    </cfRule>
  </conditionalFormatting>
  <conditionalFormatting sqref="H20">
    <cfRule type="expression" dxfId="2819" priority="418" stopIfTrue="1">
      <formula>IF(ISNUMBER(H20),IF(BW20=1,FALSE,TRUE),IF(BW20=1,TRUE,FALSE))</formula>
    </cfRule>
  </conditionalFormatting>
  <conditionalFormatting sqref="H21">
    <cfRule type="expression" dxfId="2818" priority="417" stopIfTrue="1">
      <formula>IF(ISNUMBER(H21),IF(BW21=1,FALSE,TRUE),IF(BW21=1,TRUE,FALSE))</formula>
    </cfRule>
  </conditionalFormatting>
  <conditionalFormatting sqref="H22">
    <cfRule type="expression" dxfId="2817" priority="416" stopIfTrue="1">
      <formula>IF(ISNUMBER(H22),IF(BW22=1,FALSE,TRUE),IF(BW22=1,TRUE,FALSE))</formula>
    </cfRule>
  </conditionalFormatting>
  <conditionalFormatting sqref="H23">
    <cfRule type="expression" dxfId="2816" priority="415" stopIfTrue="1">
      <formula>IF(ISNUMBER(H23),IF(BW23=1,FALSE,TRUE),IF(BW23=1,TRUE,FALSE))</formula>
    </cfRule>
  </conditionalFormatting>
  <conditionalFormatting sqref="H24">
    <cfRule type="expression" dxfId="2815" priority="414" stopIfTrue="1">
      <formula>IF(ISNUMBER(H24),IF(BW24=1,FALSE,TRUE),IF(BW24=1,TRUE,FALSE))</formula>
    </cfRule>
  </conditionalFormatting>
  <conditionalFormatting sqref="H26">
    <cfRule type="expression" dxfId="2814" priority="412" stopIfTrue="1">
      <formula>IF(ISNUMBER(H26),IF(BW26=1,FALSE,TRUE),IF(BW26=1,TRUE,FALSE))</formula>
    </cfRule>
  </conditionalFormatting>
  <conditionalFormatting sqref="H27">
    <cfRule type="expression" dxfId="2813" priority="411" stopIfTrue="1">
      <formula>IF(ISNUMBER(H27),IF(BW27=1,FALSE,TRUE),IF(BW27=1,TRUE,FALSE))</formula>
    </cfRule>
  </conditionalFormatting>
  <conditionalFormatting sqref="H28">
    <cfRule type="expression" dxfId="2812" priority="410" stopIfTrue="1">
      <formula>IF(ISNUMBER(H28),IF(BW28=1,FALSE,TRUE),IF(BW28=1,TRUE,FALSE))</formula>
    </cfRule>
  </conditionalFormatting>
  <conditionalFormatting sqref="G29">
    <cfRule type="expression" dxfId="2811" priority="409" stopIfTrue="1">
      <formula>IF(ISNUMBER(G29),IF(BW29=1,FALSE,TRUE),IF(BW29=1,TRUE,FALSE))</formula>
    </cfRule>
  </conditionalFormatting>
  <conditionalFormatting sqref="H29">
    <cfRule type="expression" dxfId="2810" priority="408" stopIfTrue="1">
      <formula>IF(ISNUMBER(H29),IF(BW29=1,FALSE,TRUE),IF(BW29=1,TRUE,FALSE))</formula>
    </cfRule>
  </conditionalFormatting>
  <conditionalFormatting sqref="G30">
    <cfRule type="expression" dxfId="2809" priority="407" stopIfTrue="1">
      <formula>IF(ISNUMBER(G30),IF(BW30=1,FALSE,TRUE),IF(BW30=1,TRUE,FALSE))</formula>
    </cfRule>
  </conditionalFormatting>
  <conditionalFormatting sqref="H30">
    <cfRule type="expression" dxfId="2808" priority="406" stopIfTrue="1">
      <formula>IF(ISNUMBER(H30),IF(BW30=1,FALSE,TRUE),IF(BW30=1,TRUE,FALSE))</formula>
    </cfRule>
  </conditionalFormatting>
  <conditionalFormatting sqref="G31">
    <cfRule type="expression" dxfId="2807" priority="405" stopIfTrue="1">
      <formula>IF(ISNUMBER(G31),IF(BW31=1,FALSE,TRUE),IF(BW31=1,TRUE,FALSE))</formula>
    </cfRule>
  </conditionalFormatting>
  <conditionalFormatting sqref="H31">
    <cfRule type="expression" dxfId="2806" priority="404" stopIfTrue="1">
      <formula>IF(ISNUMBER(H31),IF(BW31=1,FALSE,TRUE),IF(BW31=1,TRUE,FALSE))</formula>
    </cfRule>
  </conditionalFormatting>
  <conditionalFormatting sqref="G32">
    <cfRule type="expression" dxfId="2805" priority="403" stopIfTrue="1">
      <formula>IF(ISNUMBER(G32),IF(BW32=1,FALSE,TRUE),IF(BW32=1,TRUE,FALSE))</formula>
    </cfRule>
  </conditionalFormatting>
  <conditionalFormatting sqref="H32">
    <cfRule type="expression" dxfId="2804" priority="402" stopIfTrue="1">
      <formula>IF(ISNUMBER(H32),IF(BW32=1,FALSE,TRUE),IF(BW32=1,TRUE,FALSE))</formula>
    </cfRule>
  </conditionalFormatting>
  <conditionalFormatting sqref="G33">
    <cfRule type="expression" dxfId="2803" priority="401" stopIfTrue="1">
      <formula>IF(ISNUMBER(G33),IF(BW33=1,FALSE,TRUE),IF(BW33=1,TRUE,FALSE))</formula>
    </cfRule>
  </conditionalFormatting>
  <conditionalFormatting sqref="H33">
    <cfRule type="expression" dxfId="2802" priority="400" stopIfTrue="1">
      <formula>IF(ISNUMBER(H33),IF(BW33=1,FALSE,TRUE),IF(BW33=1,TRUE,FALSE))</formula>
    </cfRule>
  </conditionalFormatting>
  <conditionalFormatting sqref="G18">
    <cfRule type="expression" dxfId="2801" priority="366" stopIfTrue="1">
      <formula>IF(ISNUMBER(G18),IF(BW18=1,FALSE,TRUE),IF(BW18=1,TRUE,FALSE))</formula>
    </cfRule>
  </conditionalFormatting>
  <conditionalFormatting sqref="G19">
    <cfRule type="expression" dxfId="2800" priority="365" stopIfTrue="1">
      <formula>IF(ISNUMBER(G19),IF(BW19=1,FALSE,TRUE),IF(BW19=1,TRUE,FALSE))</formula>
    </cfRule>
  </conditionalFormatting>
  <conditionalFormatting sqref="G20">
    <cfRule type="expression" dxfId="2799" priority="364" stopIfTrue="1">
      <formula>IF(ISNUMBER(G20),IF(BW20=1,FALSE,TRUE),IF(BW20=1,TRUE,FALSE))</formula>
    </cfRule>
  </conditionalFormatting>
  <conditionalFormatting sqref="G21">
    <cfRule type="expression" dxfId="2798" priority="363" stopIfTrue="1">
      <formula>IF(ISNUMBER(G21),IF(BW21=1,FALSE,TRUE),IF(BW21=1,TRUE,FALSE))</formula>
    </cfRule>
  </conditionalFormatting>
  <conditionalFormatting sqref="G22">
    <cfRule type="expression" dxfId="2797" priority="362" stopIfTrue="1">
      <formula>IF(ISNUMBER(G22),IF(BW22=1,FALSE,TRUE),IF(BW22=1,TRUE,FALSE))</formula>
    </cfRule>
  </conditionalFormatting>
  <conditionalFormatting sqref="G23">
    <cfRule type="expression" dxfId="2796" priority="361" stopIfTrue="1">
      <formula>IF(ISNUMBER(G23),IF(BW23=1,FALSE,TRUE),IF(BW23=1,TRUE,FALSE))</formula>
    </cfRule>
  </conditionalFormatting>
  <conditionalFormatting sqref="G24">
    <cfRule type="expression" dxfId="2795" priority="360" stopIfTrue="1">
      <formula>IF(ISNUMBER(G24),IF(BW24=1,FALSE,TRUE),IF(BW24=1,TRUE,FALSE))</formula>
    </cfRule>
  </conditionalFormatting>
  <conditionalFormatting sqref="G26">
    <cfRule type="expression" dxfId="2794" priority="358" stopIfTrue="1">
      <formula>IF(ISNUMBER(G26),IF(BW26=1,FALSE,TRUE),IF(BW26=1,TRUE,FALSE))</formula>
    </cfRule>
  </conditionalFormatting>
  <conditionalFormatting sqref="G27">
    <cfRule type="expression" dxfId="2793" priority="357" stopIfTrue="1">
      <formula>IF(ISNUMBER(G27),IF(BW27=1,FALSE,TRUE),IF(BW27=1,TRUE,FALSE))</formula>
    </cfRule>
  </conditionalFormatting>
  <conditionalFormatting sqref="G28">
    <cfRule type="expression" dxfId="2792" priority="356" stopIfTrue="1">
      <formula>IF(ISNUMBER(G28),IF(BW28=1,FALSE,TRUE),IF(BW28=1,TRUE,FALSE))</formula>
    </cfRule>
  </conditionalFormatting>
  <conditionalFormatting sqref="F27">
    <cfRule type="expression" dxfId="2791" priority="355" stopIfTrue="1">
      <formula>IF(ISNUMBER(F27),IF(BW27=1,FALSE,TRUE),IF(BW27=1,TRUE,FALSE))</formula>
    </cfRule>
  </conditionalFormatting>
  <conditionalFormatting sqref="F28">
    <cfRule type="expression" dxfId="2790" priority="354" stopIfTrue="1">
      <formula>IF(ISNUMBER(F28),IF(BW28=1,FALSE,TRUE),IF(BW28=1,TRUE,FALSE))</formula>
    </cfRule>
  </conditionalFormatting>
  <conditionalFormatting sqref="F29">
    <cfRule type="expression" dxfId="2789" priority="353" stopIfTrue="1">
      <formula>IF(ISNUMBER(F29),IF(BW29=1,FALSE,TRUE),IF(BW29=1,TRUE,FALSE))</formula>
    </cfRule>
  </conditionalFormatting>
  <conditionalFormatting sqref="F30">
    <cfRule type="expression" dxfId="2788" priority="352" stopIfTrue="1">
      <formula>IF(ISNUMBER(F30),IF(BW30=1,FALSE,TRUE),IF(BW30=1,TRUE,FALSE))</formula>
    </cfRule>
  </conditionalFormatting>
  <conditionalFormatting sqref="F31">
    <cfRule type="expression" dxfId="2787" priority="351" stopIfTrue="1">
      <formula>IF(ISNUMBER(F31),IF(BW31=1,FALSE,TRUE),IF(BW31=1,TRUE,FALSE))</formula>
    </cfRule>
  </conditionalFormatting>
  <conditionalFormatting sqref="F32">
    <cfRule type="expression" dxfId="2786" priority="350" stopIfTrue="1">
      <formula>IF(ISNUMBER(F32),IF(BW32=1,FALSE,TRUE),IF(BW32=1,TRUE,FALSE))</formula>
    </cfRule>
  </conditionalFormatting>
  <conditionalFormatting sqref="F33">
    <cfRule type="expression" dxfId="2785" priority="349" stopIfTrue="1">
      <formula>IF(ISNUMBER(F33),IF(BW33=1,FALSE,TRUE),IF(BW33=1,TRUE,FALSE))</formula>
    </cfRule>
  </conditionalFormatting>
  <conditionalFormatting sqref="F18">
    <cfRule type="expression" dxfId="2784" priority="347" stopIfTrue="1">
      <formula>IF(ISNUMBER(F18),IF(BW18=1,FALSE,TRUE),IF(BW18=1,TRUE,FALSE))</formula>
    </cfRule>
  </conditionalFormatting>
  <conditionalFormatting sqref="F19">
    <cfRule type="expression" dxfId="2783" priority="346" stopIfTrue="1">
      <formula>IF(ISNUMBER(F19),IF(BW19=1,FALSE,TRUE),IF(BW19=1,TRUE,FALSE))</formula>
    </cfRule>
  </conditionalFormatting>
  <conditionalFormatting sqref="F20">
    <cfRule type="expression" dxfId="2782" priority="345" stopIfTrue="1">
      <formula>IF(ISNUMBER(F20),IF(BW20=1,FALSE,TRUE),IF(BW20=1,TRUE,FALSE))</formula>
    </cfRule>
  </conditionalFormatting>
  <conditionalFormatting sqref="F21">
    <cfRule type="expression" dxfId="2781" priority="344" stopIfTrue="1">
      <formula>IF(ISNUMBER(F21),IF(BW21=1,FALSE,TRUE),IF(BW21=1,TRUE,FALSE))</formula>
    </cfRule>
  </conditionalFormatting>
  <conditionalFormatting sqref="F22">
    <cfRule type="expression" dxfId="2780" priority="343" stopIfTrue="1">
      <formula>IF(ISNUMBER(F22),IF(BW22=1,FALSE,TRUE),IF(BW22=1,TRUE,FALSE))</formula>
    </cfRule>
  </conditionalFormatting>
  <conditionalFormatting sqref="F23">
    <cfRule type="expression" dxfId="2779" priority="342" stopIfTrue="1">
      <formula>IF(ISNUMBER(F23),IF(BW23=1,FALSE,TRUE),IF(BW23=1,TRUE,FALSE))</formula>
    </cfRule>
  </conditionalFormatting>
  <conditionalFormatting sqref="F24">
    <cfRule type="expression" dxfId="2778" priority="341" stopIfTrue="1">
      <formula>IF(ISNUMBER(F24),IF(BW24=1,FALSE,TRUE),IF(BW24=1,TRUE,FALSE))</formula>
    </cfRule>
  </conditionalFormatting>
  <conditionalFormatting sqref="F26">
    <cfRule type="expression" dxfId="2777" priority="339" stopIfTrue="1">
      <formula>IF(ISNUMBER(F26),IF(BW26=1,FALSE,TRUE),IF(BW26=1,TRUE,FALSE))</formula>
    </cfRule>
  </conditionalFormatting>
  <conditionalFormatting sqref="H34">
    <cfRule type="expression" dxfId="2776" priority="323" stopIfTrue="1">
      <formula>IF(ISNUMBER(H34),IF(BW34=1,FALSE,TRUE),IF(BW34=1,TRUE,FALSE))</formula>
    </cfRule>
  </conditionalFormatting>
  <conditionalFormatting sqref="G34">
    <cfRule type="expression" dxfId="2775" priority="320" stopIfTrue="1">
      <formula>IF(ISNUMBER(G34),IF(BW34=1,FALSE,TRUE),IF(BW34=1,TRUE,FALSE))</formula>
    </cfRule>
  </conditionalFormatting>
  <conditionalFormatting sqref="F34">
    <cfRule type="expression" dxfId="2774" priority="319" stopIfTrue="1">
      <formula>IF(ISNUMBER(F34),IF(BW34=1,FALSE,TRUE),IF(BW34=1,TRUE,FALSE))</formula>
    </cfRule>
  </conditionalFormatting>
  <conditionalFormatting sqref="H35">
    <cfRule type="expression" dxfId="2773" priority="317" stopIfTrue="1">
      <formula>IF(ISNUMBER(H35),IF(BW35=1,FALSE,TRUE),IF(BW35=1,TRUE,FALSE))</formula>
    </cfRule>
  </conditionalFormatting>
  <conditionalFormatting sqref="G35">
    <cfRule type="expression" dxfId="2772" priority="314" stopIfTrue="1">
      <formula>IF(ISNUMBER(G35),IF(BW35=1,FALSE,TRUE),IF(BW35=1,TRUE,FALSE))</formula>
    </cfRule>
  </conditionalFormatting>
  <conditionalFormatting sqref="F35">
    <cfRule type="expression" dxfId="2771" priority="313" stopIfTrue="1">
      <formula>IF(ISNUMBER(F35),IF(BW35=1,FALSE,TRUE),IF(BW35=1,TRUE,FALSE))</formula>
    </cfRule>
  </conditionalFormatting>
  <conditionalFormatting sqref="H36">
    <cfRule type="expression" dxfId="2770" priority="311" stopIfTrue="1">
      <formula>IF(ISNUMBER(H36),IF(BW36=1,FALSE,TRUE),IF(BW36=1,TRUE,FALSE))</formula>
    </cfRule>
  </conditionalFormatting>
  <conditionalFormatting sqref="G36">
    <cfRule type="expression" dxfId="2769" priority="308" stopIfTrue="1">
      <formula>IF(ISNUMBER(G36),IF(BW36=1,FALSE,TRUE),IF(BW36=1,TRUE,FALSE))</formula>
    </cfRule>
  </conditionalFormatting>
  <conditionalFormatting sqref="F36">
    <cfRule type="expression" dxfId="2768" priority="307" stopIfTrue="1">
      <formula>IF(ISNUMBER(F36),IF(BW36=1,FALSE,TRUE),IF(BW36=1,TRUE,FALSE))</formula>
    </cfRule>
  </conditionalFormatting>
  <conditionalFormatting sqref="H37">
    <cfRule type="expression" dxfId="2767" priority="305" stopIfTrue="1">
      <formula>IF(ISNUMBER(H37),IF(BW37=1,FALSE,TRUE),IF(BW37=1,TRUE,FALSE))</formula>
    </cfRule>
  </conditionalFormatting>
  <conditionalFormatting sqref="G37">
    <cfRule type="expression" dxfId="2766" priority="302" stopIfTrue="1">
      <formula>IF(ISNUMBER(G37),IF(BW37=1,FALSE,TRUE),IF(BW37=1,TRUE,FALSE))</formula>
    </cfRule>
  </conditionalFormatting>
  <conditionalFormatting sqref="F37">
    <cfRule type="expression" dxfId="2765" priority="301" stopIfTrue="1">
      <formula>IF(ISNUMBER(F37),IF(BW37=1,FALSE,TRUE),IF(BW37=1,TRUE,FALSE))</formula>
    </cfRule>
  </conditionalFormatting>
  <conditionalFormatting sqref="E17">
    <cfRule type="expression" dxfId="2764" priority="299" stopIfTrue="1">
      <formula>GC17&gt;0</formula>
    </cfRule>
  </conditionalFormatting>
  <conditionalFormatting sqref="E18">
    <cfRule type="expression" dxfId="2763" priority="298" stopIfTrue="1">
      <formula>GC18&gt;0</formula>
    </cfRule>
  </conditionalFormatting>
  <conditionalFormatting sqref="E19">
    <cfRule type="expression" dxfId="2762" priority="297" stopIfTrue="1">
      <formula>GC19&gt;0</formula>
    </cfRule>
  </conditionalFormatting>
  <conditionalFormatting sqref="E20">
    <cfRule type="expression" dxfId="2761" priority="296" stopIfTrue="1">
      <formula>GC20&gt;0</formula>
    </cfRule>
  </conditionalFormatting>
  <conditionalFormatting sqref="E21">
    <cfRule type="expression" dxfId="2760" priority="295" stopIfTrue="1">
      <formula>GC21&gt;0</formula>
    </cfRule>
  </conditionalFormatting>
  <conditionalFormatting sqref="E22">
    <cfRule type="expression" dxfId="2759" priority="294" stopIfTrue="1">
      <formula>GC22&gt;0</formula>
    </cfRule>
  </conditionalFormatting>
  <conditionalFormatting sqref="E23">
    <cfRule type="expression" dxfId="2758" priority="293" stopIfTrue="1">
      <formula>GC23&gt;0</formula>
    </cfRule>
  </conditionalFormatting>
  <conditionalFormatting sqref="E24">
    <cfRule type="expression" dxfId="2757" priority="292" stopIfTrue="1">
      <formula>GC24&gt;0</formula>
    </cfRule>
  </conditionalFormatting>
  <conditionalFormatting sqref="E31">
    <cfRule type="expression" dxfId="2756" priority="285" stopIfTrue="1">
      <formula>GC31&gt;0</formula>
    </cfRule>
  </conditionalFormatting>
  <conditionalFormatting sqref="E26">
    <cfRule type="expression" dxfId="2755" priority="290" stopIfTrue="1">
      <formula>GC26&gt;0</formula>
    </cfRule>
  </conditionalFormatting>
  <conditionalFormatting sqref="E27">
    <cfRule type="expression" dxfId="2754" priority="289" stopIfTrue="1">
      <formula>GC27&gt;0</formula>
    </cfRule>
  </conditionalFormatting>
  <conditionalFormatting sqref="E28">
    <cfRule type="expression" dxfId="2753" priority="288" stopIfTrue="1">
      <formula>GC28&gt;0</formula>
    </cfRule>
  </conditionalFormatting>
  <conditionalFormatting sqref="E29">
    <cfRule type="expression" dxfId="2752" priority="287" stopIfTrue="1">
      <formula>GC29&gt;0</formula>
    </cfRule>
  </conditionalFormatting>
  <conditionalFormatting sqref="E30">
    <cfRule type="expression" dxfId="2751" priority="286" stopIfTrue="1">
      <formula>GC30&gt;0</formula>
    </cfRule>
  </conditionalFormatting>
  <conditionalFormatting sqref="E32">
    <cfRule type="expression" dxfId="2750" priority="284" stopIfTrue="1">
      <formula>GC32&gt;0</formula>
    </cfRule>
  </conditionalFormatting>
  <conditionalFormatting sqref="E33">
    <cfRule type="expression" dxfId="2749" priority="283" stopIfTrue="1">
      <formula>GC33&gt;0</formula>
    </cfRule>
  </conditionalFormatting>
  <conditionalFormatting sqref="E34">
    <cfRule type="expression" dxfId="2748" priority="282" stopIfTrue="1">
      <formula>GC34&gt;0</formula>
    </cfRule>
  </conditionalFormatting>
  <conditionalFormatting sqref="E35">
    <cfRule type="expression" dxfId="2747" priority="281" stopIfTrue="1">
      <formula>GC35&gt;0</formula>
    </cfRule>
  </conditionalFormatting>
  <conditionalFormatting sqref="E36">
    <cfRule type="expression" dxfId="2746" priority="280" stopIfTrue="1">
      <formula>GC36&gt;0</formula>
    </cfRule>
  </conditionalFormatting>
  <conditionalFormatting sqref="E37">
    <cfRule type="expression" dxfId="2745" priority="279" stopIfTrue="1">
      <formula>GC37&gt;0</formula>
    </cfRule>
  </conditionalFormatting>
  <conditionalFormatting sqref="E38">
    <cfRule type="expression" dxfId="2744" priority="278" stopIfTrue="1">
      <formula>GC38&gt;0</formula>
    </cfRule>
  </conditionalFormatting>
  <conditionalFormatting sqref="E39">
    <cfRule type="expression" dxfId="2743" priority="277" stopIfTrue="1">
      <formula>GC39&gt;0</formula>
    </cfRule>
  </conditionalFormatting>
  <conditionalFormatting sqref="E40">
    <cfRule type="expression" dxfId="2742" priority="276" stopIfTrue="1">
      <formula>GC40&gt;0</formula>
    </cfRule>
  </conditionalFormatting>
  <conditionalFormatting sqref="E66">
    <cfRule type="expression" dxfId="2741" priority="275" stopIfTrue="1">
      <formula>GC66&gt;0</formula>
    </cfRule>
  </conditionalFormatting>
  <conditionalFormatting sqref="F41">
    <cfRule type="expression" dxfId="2740" priority="249" stopIfTrue="1">
      <formula>IF(ISNUMBER(F41),IF(BW41=1,FALSE,TRUE),IF(BW41=1,TRUE,FALSE))</formula>
    </cfRule>
  </conditionalFormatting>
  <conditionalFormatting sqref="G41">
    <cfRule type="expression" dxfId="2739" priority="248" stopIfTrue="1">
      <formula>IF(ISNUMBER(G41),IF(BW41=1,FALSE,TRUE),IF(BW41=1,TRUE,FALSE))</formula>
    </cfRule>
  </conditionalFormatting>
  <conditionalFormatting sqref="H41">
    <cfRule type="expression" dxfId="2738" priority="247" stopIfTrue="1">
      <formula>IF(ISNUMBER(H41),IF(BW41=1,FALSE,TRUE),IF(BW41=1,TRUE,FALSE))</formula>
    </cfRule>
  </conditionalFormatting>
  <conditionalFormatting sqref="B41">
    <cfRule type="expression" dxfId="2737" priority="244" stopIfTrue="1">
      <formula>DZ41=1</formula>
    </cfRule>
  </conditionalFormatting>
  <conditionalFormatting sqref="X41">
    <cfRule type="expression" dxfId="2736" priority="243" stopIfTrue="1">
      <formula>IF(ISBLANK(X41),FALSE,IF(BW41=1,FALSE,TRUE))</formula>
    </cfRule>
  </conditionalFormatting>
  <conditionalFormatting sqref="AM41">
    <cfRule type="expression" dxfId="2735" priority="242" stopIfTrue="1">
      <formula>IF(ISBLANK(AM41),FALSE,IF(BW41=1,FALSE,TRUE))</formula>
    </cfRule>
  </conditionalFormatting>
  <conditionalFormatting sqref="E41">
    <cfRule type="expression" dxfId="2734" priority="241" stopIfTrue="1">
      <formula>GC41&gt;0</formula>
    </cfRule>
  </conditionalFormatting>
  <conditionalFormatting sqref="F42">
    <cfRule type="expression" dxfId="2733" priority="240" stopIfTrue="1">
      <formula>IF(ISNUMBER(F42),IF(BW42=1,FALSE,TRUE),IF(BW42=1,TRUE,FALSE))</formula>
    </cfRule>
  </conditionalFormatting>
  <conditionalFormatting sqref="G42">
    <cfRule type="expression" dxfId="2732" priority="239" stopIfTrue="1">
      <formula>IF(ISNUMBER(G42),IF(BW42=1,FALSE,TRUE),IF(BW42=1,TRUE,FALSE))</formula>
    </cfRule>
  </conditionalFormatting>
  <conditionalFormatting sqref="H42">
    <cfRule type="expression" dxfId="2731" priority="238" stopIfTrue="1">
      <formula>IF(ISNUMBER(H42),IF(BW42=1,FALSE,TRUE),IF(BW42=1,TRUE,FALSE))</formula>
    </cfRule>
  </conditionalFormatting>
  <conditionalFormatting sqref="B42">
    <cfRule type="expression" dxfId="2730" priority="235" stopIfTrue="1">
      <formula>DZ42=1</formula>
    </cfRule>
  </conditionalFormatting>
  <conditionalFormatting sqref="X42">
    <cfRule type="expression" dxfId="2729" priority="234" stopIfTrue="1">
      <formula>IF(ISBLANK(X42),FALSE,IF(BW42=1,FALSE,TRUE))</formula>
    </cfRule>
  </conditionalFormatting>
  <conditionalFormatting sqref="AM42">
    <cfRule type="expression" dxfId="2728" priority="233" stopIfTrue="1">
      <formula>IF(ISBLANK(AM42),FALSE,IF(BW42=1,FALSE,TRUE))</formula>
    </cfRule>
  </conditionalFormatting>
  <conditionalFormatting sqref="E42">
    <cfRule type="expression" dxfId="2727" priority="232" stopIfTrue="1">
      <formula>GC42&gt;0</formula>
    </cfRule>
  </conditionalFormatting>
  <conditionalFormatting sqref="F43">
    <cfRule type="expression" dxfId="2726" priority="231" stopIfTrue="1">
      <formula>IF(ISNUMBER(F43),IF(BW43=1,FALSE,TRUE),IF(BW43=1,TRUE,FALSE))</formula>
    </cfRule>
  </conditionalFormatting>
  <conditionalFormatting sqref="G43">
    <cfRule type="expression" dxfId="2725" priority="230" stopIfTrue="1">
      <formula>IF(ISNUMBER(G43),IF(BW43=1,FALSE,TRUE),IF(BW43=1,TRUE,FALSE))</formula>
    </cfRule>
  </conditionalFormatting>
  <conditionalFormatting sqref="H43">
    <cfRule type="expression" dxfId="2724" priority="229" stopIfTrue="1">
      <formula>IF(ISNUMBER(H43),IF(BW43=1,FALSE,TRUE),IF(BW43=1,TRUE,FALSE))</formula>
    </cfRule>
  </conditionalFormatting>
  <conditionalFormatting sqref="B43">
    <cfRule type="expression" dxfId="2723" priority="226" stopIfTrue="1">
      <formula>DZ43=1</formula>
    </cfRule>
  </conditionalFormatting>
  <conditionalFormatting sqref="X43">
    <cfRule type="expression" dxfId="2722" priority="225" stopIfTrue="1">
      <formula>IF(ISBLANK(X43),FALSE,IF(BW43=1,FALSE,TRUE))</formula>
    </cfRule>
  </conditionalFormatting>
  <conditionalFormatting sqref="AM43">
    <cfRule type="expression" dxfId="2721" priority="224" stopIfTrue="1">
      <formula>IF(ISBLANK(AM43),FALSE,IF(BW43=1,FALSE,TRUE))</formula>
    </cfRule>
  </conditionalFormatting>
  <conditionalFormatting sqref="E43">
    <cfRule type="expression" dxfId="2720" priority="223" stopIfTrue="1">
      <formula>GC43&gt;0</formula>
    </cfRule>
  </conditionalFormatting>
  <conditionalFormatting sqref="F44">
    <cfRule type="expression" dxfId="2719" priority="222" stopIfTrue="1">
      <formula>IF(ISNUMBER(F44),IF(BW44=1,FALSE,TRUE),IF(BW44=1,TRUE,FALSE))</formula>
    </cfRule>
  </conditionalFormatting>
  <conditionalFormatting sqref="G44">
    <cfRule type="expression" dxfId="2718" priority="221" stopIfTrue="1">
      <formula>IF(ISNUMBER(G44),IF(BW44=1,FALSE,TRUE),IF(BW44=1,TRUE,FALSE))</formula>
    </cfRule>
  </conditionalFormatting>
  <conditionalFormatting sqref="H44">
    <cfRule type="expression" dxfId="2717" priority="220" stopIfTrue="1">
      <formula>IF(ISNUMBER(H44),IF(BW44=1,FALSE,TRUE),IF(BW44=1,TRUE,FALSE))</formula>
    </cfRule>
  </conditionalFormatting>
  <conditionalFormatting sqref="B44">
    <cfRule type="expression" dxfId="2716" priority="217" stopIfTrue="1">
      <formula>DZ44=1</formula>
    </cfRule>
  </conditionalFormatting>
  <conditionalFormatting sqref="X44">
    <cfRule type="expression" dxfId="2715" priority="216" stopIfTrue="1">
      <formula>IF(ISBLANK(X44),FALSE,IF(BW44=1,FALSE,TRUE))</formula>
    </cfRule>
  </conditionalFormatting>
  <conditionalFormatting sqref="AM44">
    <cfRule type="expression" dxfId="2714" priority="215" stopIfTrue="1">
      <formula>IF(ISBLANK(AM44),FALSE,IF(BW44=1,FALSE,TRUE))</formula>
    </cfRule>
  </conditionalFormatting>
  <conditionalFormatting sqref="E44">
    <cfRule type="expression" dxfId="2713" priority="214" stopIfTrue="1">
      <formula>GC44&gt;0</formula>
    </cfRule>
  </conditionalFormatting>
  <conditionalFormatting sqref="F45">
    <cfRule type="expression" dxfId="2712" priority="213" stopIfTrue="1">
      <formula>IF(ISNUMBER(F45),IF(BW45=1,FALSE,TRUE),IF(BW45=1,TRUE,FALSE))</formula>
    </cfRule>
  </conditionalFormatting>
  <conditionalFormatting sqref="G45">
    <cfRule type="expression" dxfId="2711" priority="212" stopIfTrue="1">
      <formula>IF(ISNUMBER(G45),IF(BW45=1,FALSE,TRUE),IF(BW45=1,TRUE,FALSE))</formula>
    </cfRule>
  </conditionalFormatting>
  <conditionalFormatting sqref="H45">
    <cfRule type="expression" dxfId="2710" priority="211" stopIfTrue="1">
      <formula>IF(ISNUMBER(H45),IF(BW45=1,FALSE,TRUE),IF(BW45=1,TRUE,FALSE))</formula>
    </cfRule>
  </conditionalFormatting>
  <conditionalFormatting sqref="B45">
    <cfRule type="expression" dxfId="2709" priority="208" stopIfTrue="1">
      <formula>DZ45=1</formula>
    </cfRule>
  </conditionalFormatting>
  <conditionalFormatting sqref="X45">
    <cfRule type="expression" dxfId="2708" priority="207" stopIfTrue="1">
      <formula>IF(ISBLANK(X45),FALSE,IF(BW45=1,FALSE,TRUE))</formula>
    </cfRule>
  </conditionalFormatting>
  <conditionalFormatting sqref="AM45">
    <cfRule type="expression" dxfId="2707" priority="206" stopIfTrue="1">
      <formula>IF(ISBLANK(AM45),FALSE,IF(BW45=1,FALSE,TRUE))</formula>
    </cfRule>
  </conditionalFormatting>
  <conditionalFormatting sqref="E45">
    <cfRule type="expression" dxfId="2706" priority="205" stopIfTrue="1">
      <formula>GC45&gt;0</formula>
    </cfRule>
  </conditionalFormatting>
  <conditionalFormatting sqref="F46">
    <cfRule type="expression" dxfId="2705" priority="204" stopIfTrue="1">
      <formula>IF(ISNUMBER(F46),IF(BW46=1,FALSE,TRUE),IF(BW46=1,TRUE,FALSE))</formula>
    </cfRule>
  </conditionalFormatting>
  <conditionalFormatting sqref="G46">
    <cfRule type="expression" dxfId="2704" priority="203" stopIfTrue="1">
      <formula>IF(ISNUMBER(G46),IF(BW46=1,FALSE,TRUE),IF(BW46=1,TRUE,FALSE))</formula>
    </cfRule>
  </conditionalFormatting>
  <conditionalFormatting sqref="H46">
    <cfRule type="expression" dxfId="2703" priority="202" stopIfTrue="1">
      <formula>IF(ISNUMBER(H46),IF(BW46=1,FALSE,TRUE),IF(BW46=1,TRUE,FALSE))</formula>
    </cfRule>
  </conditionalFormatting>
  <conditionalFormatting sqref="B46">
    <cfRule type="expression" dxfId="2702" priority="199" stopIfTrue="1">
      <formula>DZ46=1</formula>
    </cfRule>
  </conditionalFormatting>
  <conditionalFormatting sqref="X46">
    <cfRule type="expression" dxfId="2701" priority="198" stopIfTrue="1">
      <formula>IF(ISBLANK(X46),FALSE,IF(BW46=1,FALSE,TRUE))</formula>
    </cfRule>
  </conditionalFormatting>
  <conditionalFormatting sqref="AM46">
    <cfRule type="expression" dxfId="2700" priority="197" stopIfTrue="1">
      <formula>IF(ISBLANK(AM46),FALSE,IF(BW46=1,FALSE,TRUE))</formula>
    </cfRule>
  </conditionalFormatting>
  <conditionalFormatting sqref="E46">
    <cfRule type="expression" dxfId="2699" priority="196" stopIfTrue="1">
      <formula>GC46&gt;0</formula>
    </cfRule>
  </conditionalFormatting>
  <conditionalFormatting sqref="F47">
    <cfRule type="expression" dxfId="2698" priority="195" stopIfTrue="1">
      <formula>IF(ISNUMBER(F47),IF(BW47=1,FALSE,TRUE),IF(BW47=1,TRUE,FALSE))</formula>
    </cfRule>
  </conditionalFormatting>
  <conditionalFormatting sqref="G47">
    <cfRule type="expression" dxfId="2697" priority="194" stopIfTrue="1">
      <formula>IF(ISNUMBER(G47),IF(BW47=1,FALSE,TRUE),IF(BW47=1,TRUE,FALSE))</formula>
    </cfRule>
  </conditionalFormatting>
  <conditionalFormatting sqref="H47">
    <cfRule type="expression" dxfId="2696" priority="193" stopIfTrue="1">
      <formula>IF(ISNUMBER(H47),IF(BW47=1,FALSE,TRUE),IF(BW47=1,TRUE,FALSE))</formula>
    </cfRule>
  </conditionalFormatting>
  <conditionalFormatting sqref="B47">
    <cfRule type="expression" dxfId="2695" priority="190" stopIfTrue="1">
      <formula>DZ47=1</formula>
    </cfRule>
  </conditionalFormatting>
  <conditionalFormatting sqref="X47">
    <cfRule type="expression" dxfId="2694" priority="189" stopIfTrue="1">
      <formula>IF(ISBLANK(X47),FALSE,IF(BW47=1,FALSE,TRUE))</formula>
    </cfRule>
  </conditionalFormatting>
  <conditionalFormatting sqref="AM47">
    <cfRule type="expression" dxfId="2693" priority="188" stopIfTrue="1">
      <formula>IF(ISBLANK(AM47),FALSE,IF(BW47=1,FALSE,TRUE))</formula>
    </cfRule>
  </conditionalFormatting>
  <conditionalFormatting sqref="E47">
    <cfRule type="expression" dxfId="2692" priority="187" stopIfTrue="1">
      <formula>GC47&gt;0</formula>
    </cfRule>
  </conditionalFormatting>
  <conditionalFormatting sqref="F48">
    <cfRule type="expression" dxfId="2691" priority="186" stopIfTrue="1">
      <formula>IF(ISNUMBER(F48),IF(BW48=1,FALSE,TRUE),IF(BW48=1,TRUE,FALSE))</formula>
    </cfRule>
  </conditionalFormatting>
  <conditionalFormatting sqref="G48">
    <cfRule type="expression" dxfId="2690" priority="185" stopIfTrue="1">
      <formula>IF(ISNUMBER(G48),IF(BW48=1,FALSE,TRUE),IF(BW48=1,TRUE,FALSE))</formula>
    </cfRule>
  </conditionalFormatting>
  <conditionalFormatting sqref="H48">
    <cfRule type="expression" dxfId="2689" priority="184" stopIfTrue="1">
      <formula>IF(ISNUMBER(H48),IF(BW48=1,FALSE,TRUE),IF(BW48=1,TRUE,FALSE))</formula>
    </cfRule>
  </conditionalFormatting>
  <conditionalFormatting sqref="B48">
    <cfRule type="expression" dxfId="2688" priority="181" stopIfTrue="1">
      <formula>DZ48=1</formula>
    </cfRule>
  </conditionalFormatting>
  <conditionalFormatting sqref="X48">
    <cfRule type="expression" dxfId="2687" priority="180" stopIfTrue="1">
      <formula>IF(ISBLANK(X48),FALSE,IF(BW48=1,FALSE,TRUE))</formula>
    </cfRule>
  </conditionalFormatting>
  <conditionalFormatting sqref="AM48">
    <cfRule type="expression" dxfId="2686" priority="179" stopIfTrue="1">
      <formula>IF(ISBLANK(AM48),FALSE,IF(BW48=1,FALSE,TRUE))</formula>
    </cfRule>
  </conditionalFormatting>
  <conditionalFormatting sqref="E48">
    <cfRule type="expression" dxfId="2685" priority="178" stopIfTrue="1">
      <formula>GC48&gt;0</formula>
    </cfRule>
  </conditionalFormatting>
  <conditionalFormatting sqref="F49">
    <cfRule type="expression" dxfId="2684" priority="177" stopIfTrue="1">
      <formula>IF(ISNUMBER(F49),IF(BW49=1,FALSE,TRUE),IF(BW49=1,TRUE,FALSE))</formula>
    </cfRule>
  </conditionalFormatting>
  <conditionalFormatting sqref="G49">
    <cfRule type="expression" dxfId="2683" priority="176" stopIfTrue="1">
      <formula>IF(ISNUMBER(G49),IF(BW49=1,FALSE,TRUE),IF(BW49=1,TRUE,FALSE))</formula>
    </cfRule>
  </conditionalFormatting>
  <conditionalFormatting sqref="H49">
    <cfRule type="expression" dxfId="2682" priority="175" stopIfTrue="1">
      <formula>IF(ISNUMBER(H49),IF(BW49=1,FALSE,TRUE),IF(BW49=1,TRUE,FALSE))</formula>
    </cfRule>
  </conditionalFormatting>
  <conditionalFormatting sqref="B49">
    <cfRule type="expression" dxfId="2681" priority="172" stopIfTrue="1">
      <formula>DZ49=1</formula>
    </cfRule>
  </conditionalFormatting>
  <conditionalFormatting sqref="X49">
    <cfRule type="expression" dxfId="2680" priority="171" stopIfTrue="1">
      <formula>IF(ISBLANK(X49),FALSE,IF(BW49=1,FALSE,TRUE))</formula>
    </cfRule>
  </conditionalFormatting>
  <conditionalFormatting sqref="AM49">
    <cfRule type="expression" dxfId="2679" priority="170" stopIfTrue="1">
      <formula>IF(ISBLANK(AM49),FALSE,IF(BW49=1,FALSE,TRUE))</formula>
    </cfRule>
  </conditionalFormatting>
  <conditionalFormatting sqref="E49">
    <cfRule type="expression" dxfId="2678" priority="169" stopIfTrue="1">
      <formula>GC49&gt;0</formula>
    </cfRule>
  </conditionalFormatting>
  <conditionalFormatting sqref="F50">
    <cfRule type="expression" dxfId="2677" priority="168" stopIfTrue="1">
      <formula>IF(ISNUMBER(F50),IF(BW50=1,FALSE,TRUE),IF(BW50=1,TRUE,FALSE))</formula>
    </cfRule>
  </conditionalFormatting>
  <conditionalFormatting sqref="G50">
    <cfRule type="expression" dxfId="2676" priority="167" stopIfTrue="1">
      <formula>IF(ISNUMBER(G50),IF(BW50=1,FALSE,TRUE),IF(BW50=1,TRUE,FALSE))</formula>
    </cfRule>
  </conditionalFormatting>
  <conditionalFormatting sqref="H50">
    <cfRule type="expression" dxfId="2675" priority="166" stopIfTrue="1">
      <formula>IF(ISNUMBER(H50),IF(BW50=1,FALSE,TRUE),IF(BW50=1,TRUE,FALSE))</formula>
    </cfRule>
  </conditionalFormatting>
  <conditionalFormatting sqref="B50">
    <cfRule type="expression" dxfId="2674" priority="163" stopIfTrue="1">
      <formula>DZ50=1</formula>
    </cfRule>
  </conditionalFormatting>
  <conditionalFormatting sqref="X50">
    <cfRule type="expression" dxfId="2673" priority="162" stopIfTrue="1">
      <formula>IF(ISBLANK(X50),FALSE,IF(BW50=1,FALSE,TRUE))</formula>
    </cfRule>
  </conditionalFormatting>
  <conditionalFormatting sqref="AM50">
    <cfRule type="expression" dxfId="2672" priority="161" stopIfTrue="1">
      <formula>IF(ISBLANK(AM50),FALSE,IF(BW50=1,FALSE,TRUE))</formula>
    </cfRule>
  </conditionalFormatting>
  <conditionalFormatting sqref="E50">
    <cfRule type="expression" dxfId="2671" priority="160" stopIfTrue="1">
      <formula>GC50&gt;0</formula>
    </cfRule>
  </conditionalFormatting>
  <conditionalFormatting sqref="F51">
    <cfRule type="expression" dxfId="2670" priority="159" stopIfTrue="1">
      <formula>IF(ISNUMBER(F51),IF(BW51=1,FALSE,TRUE),IF(BW51=1,TRUE,FALSE))</formula>
    </cfRule>
  </conditionalFormatting>
  <conditionalFormatting sqref="G51">
    <cfRule type="expression" dxfId="2669" priority="158" stopIfTrue="1">
      <formula>IF(ISNUMBER(G51),IF(BW51=1,FALSE,TRUE),IF(BW51=1,TRUE,FALSE))</formula>
    </cfRule>
  </conditionalFormatting>
  <conditionalFormatting sqref="H51">
    <cfRule type="expression" dxfId="2668" priority="157" stopIfTrue="1">
      <formula>IF(ISNUMBER(H51),IF(BW51=1,FALSE,TRUE),IF(BW51=1,TRUE,FALSE))</formula>
    </cfRule>
  </conditionalFormatting>
  <conditionalFormatting sqref="B51">
    <cfRule type="expression" dxfId="2667" priority="154" stopIfTrue="1">
      <formula>DZ51=1</formula>
    </cfRule>
  </conditionalFormatting>
  <conditionalFormatting sqref="X51">
    <cfRule type="expression" dxfId="2666" priority="153" stopIfTrue="1">
      <formula>IF(ISBLANK(X51),FALSE,IF(BW51=1,FALSE,TRUE))</formula>
    </cfRule>
  </conditionalFormatting>
  <conditionalFormatting sqref="AM51">
    <cfRule type="expression" dxfId="2665" priority="152" stopIfTrue="1">
      <formula>IF(ISBLANK(AM51),FALSE,IF(BW51=1,FALSE,TRUE))</formula>
    </cfRule>
  </conditionalFormatting>
  <conditionalFormatting sqref="E51">
    <cfRule type="expression" dxfId="2664" priority="151" stopIfTrue="1">
      <formula>GC51&gt;0</formula>
    </cfRule>
  </conditionalFormatting>
  <conditionalFormatting sqref="F52">
    <cfRule type="expression" dxfId="2663" priority="150" stopIfTrue="1">
      <formula>IF(ISNUMBER(F52),IF(BW52=1,FALSE,TRUE),IF(BW52=1,TRUE,FALSE))</formula>
    </cfRule>
  </conditionalFormatting>
  <conditionalFormatting sqref="G52">
    <cfRule type="expression" dxfId="2662" priority="149" stopIfTrue="1">
      <formula>IF(ISNUMBER(G52),IF(BW52=1,FALSE,TRUE),IF(BW52=1,TRUE,FALSE))</formula>
    </cfRule>
  </conditionalFormatting>
  <conditionalFormatting sqref="H52">
    <cfRule type="expression" dxfId="2661" priority="148" stopIfTrue="1">
      <formula>IF(ISNUMBER(H52),IF(BW52=1,FALSE,TRUE),IF(BW52=1,TRUE,FALSE))</formula>
    </cfRule>
  </conditionalFormatting>
  <conditionalFormatting sqref="B52">
    <cfRule type="expression" dxfId="2660" priority="145" stopIfTrue="1">
      <formula>DZ52=1</formula>
    </cfRule>
  </conditionalFormatting>
  <conditionalFormatting sqref="X52">
    <cfRule type="expression" dxfId="2659" priority="144" stopIfTrue="1">
      <formula>IF(ISBLANK(X52),FALSE,IF(BW52=1,FALSE,TRUE))</formula>
    </cfRule>
  </conditionalFormatting>
  <conditionalFormatting sqref="AM52">
    <cfRule type="expression" dxfId="2658" priority="143" stopIfTrue="1">
      <formula>IF(ISBLANK(AM52),FALSE,IF(BW52=1,FALSE,TRUE))</formula>
    </cfRule>
  </conditionalFormatting>
  <conditionalFormatting sqref="E52">
    <cfRule type="expression" dxfId="2657" priority="142" stopIfTrue="1">
      <formula>GC52&gt;0</formula>
    </cfRule>
  </conditionalFormatting>
  <conditionalFormatting sqref="F53">
    <cfRule type="expression" dxfId="2656" priority="141" stopIfTrue="1">
      <formula>IF(ISNUMBER(F53),IF(BW53=1,FALSE,TRUE),IF(BW53=1,TRUE,FALSE))</formula>
    </cfRule>
  </conditionalFormatting>
  <conditionalFormatting sqref="G53">
    <cfRule type="expression" dxfId="2655" priority="140" stopIfTrue="1">
      <formula>IF(ISNUMBER(G53),IF(BW53=1,FALSE,TRUE),IF(BW53=1,TRUE,FALSE))</formula>
    </cfRule>
  </conditionalFormatting>
  <conditionalFormatting sqref="H53">
    <cfRule type="expression" dxfId="2654" priority="139" stopIfTrue="1">
      <formula>IF(ISNUMBER(H53),IF(BW53=1,FALSE,TRUE),IF(BW53=1,TRUE,FALSE))</formula>
    </cfRule>
  </conditionalFormatting>
  <conditionalFormatting sqref="B53">
    <cfRule type="expression" dxfId="2653" priority="136" stopIfTrue="1">
      <formula>DZ53=1</formula>
    </cfRule>
  </conditionalFormatting>
  <conditionalFormatting sqref="X53">
    <cfRule type="expression" dxfId="2652" priority="135" stopIfTrue="1">
      <formula>IF(ISBLANK(X53),FALSE,IF(BW53=1,FALSE,TRUE))</formula>
    </cfRule>
  </conditionalFormatting>
  <conditionalFormatting sqref="AM53">
    <cfRule type="expression" dxfId="2651" priority="134" stopIfTrue="1">
      <formula>IF(ISBLANK(AM53),FALSE,IF(BW53=1,FALSE,TRUE))</formula>
    </cfRule>
  </conditionalFormatting>
  <conditionalFormatting sqref="E53">
    <cfRule type="expression" dxfId="2650" priority="133" stopIfTrue="1">
      <formula>GC53&gt;0</formula>
    </cfRule>
  </conditionalFormatting>
  <conditionalFormatting sqref="F54">
    <cfRule type="expression" dxfId="2649" priority="132" stopIfTrue="1">
      <formula>IF(ISNUMBER(F54),IF(BW54=1,FALSE,TRUE),IF(BW54=1,TRUE,FALSE))</formula>
    </cfRule>
  </conditionalFormatting>
  <conditionalFormatting sqref="G54">
    <cfRule type="expression" dxfId="2648" priority="131" stopIfTrue="1">
      <formula>IF(ISNUMBER(G54),IF(BW54=1,FALSE,TRUE),IF(BW54=1,TRUE,FALSE))</formula>
    </cfRule>
  </conditionalFormatting>
  <conditionalFormatting sqref="H54">
    <cfRule type="expression" dxfId="2647" priority="130" stopIfTrue="1">
      <formula>IF(ISNUMBER(H54),IF(BW54=1,FALSE,TRUE),IF(BW54=1,TRUE,FALSE))</formula>
    </cfRule>
  </conditionalFormatting>
  <conditionalFormatting sqref="B54">
    <cfRule type="expression" dxfId="2646" priority="127" stopIfTrue="1">
      <formula>DZ54=1</formula>
    </cfRule>
  </conditionalFormatting>
  <conditionalFormatting sqref="X54">
    <cfRule type="expression" dxfId="2645" priority="126" stopIfTrue="1">
      <formula>IF(ISBLANK(X54),FALSE,IF(BW54=1,FALSE,TRUE))</formula>
    </cfRule>
  </conditionalFormatting>
  <conditionalFormatting sqref="AM54">
    <cfRule type="expression" dxfId="2644" priority="125" stopIfTrue="1">
      <formula>IF(ISBLANK(AM54),FALSE,IF(BW54=1,FALSE,TRUE))</formula>
    </cfRule>
  </conditionalFormatting>
  <conditionalFormatting sqref="E54">
    <cfRule type="expression" dxfId="2643" priority="124" stopIfTrue="1">
      <formula>GC54&gt;0</formula>
    </cfRule>
  </conditionalFormatting>
  <conditionalFormatting sqref="F55">
    <cfRule type="expression" dxfId="2642" priority="123" stopIfTrue="1">
      <formula>IF(ISNUMBER(F55),IF(BW55=1,FALSE,TRUE),IF(BW55=1,TRUE,FALSE))</formula>
    </cfRule>
  </conditionalFormatting>
  <conditionalFormatting sqref="G55">
    <cfRule type="expression" dxfId="2641" priority="122" stopIfTrue="1">
      <formula>IF(ISNUMBER(G55),IF(BW55=1,FALSE,TRUE),IF(BW55=1,TRUE,FALSE))</formula>
    </cfRule>
  </conditionalFormatting>
  <conditionalFormatting sqref="H55">
    <cfRule type="expression" dxfId="2640" priority="121" stopIfTrue="1">
      <formula>IF(ISNUMBER(H55),IF(BW55=1,FALSE,TRUE),IF(BW55=1,TRUE,FALSE))</formula>
    </cfRule>
  </conditionalFormatting>
  <conditionalFormatting sqref="B55">
    <cfRule type="expression" dxfId="2639" priority="118" stopIfTrue="1">
      <formula>DZ55=1</formula>
    </cfRule>
  </conditionalFormatting>
  <conditionalFormatting sqref="X55">
    <cfRule type="expression" dxfId="2638" priority="117" stopIfTrue="1">
      <formula>IF(ISBLANK(X55),FALSE,IF(BW55=1,FALSE,TRUE))</formula>
    </cfRule>
  </conditionalFormatting>
  <conditionalFormatting sqref="AM55">
    <cfRule type="expression" dxfId="2637" priority="116" stopIfTrue="1">
      <formula>IF(ISBLANK(AM55),FALSE,IF(BW55=1,FALSE,TRUE))</formula>
    </cfRule>
  </conditionalFormatting>
  <conditionalFormatting sqref="E55">
    <cfRule type="expression" dxfId="2636" priority="115" stopIfTrue="1">
      <formula>GC55&gt;0</formula>
    </cfRule>
  </conditionalFormatting>
  <conditionalFormatting sqref="F56">
    <cfRule type="expression" dxfId="2635" priority="114" stopIfTrue="1">
      <formula>IF(ISNUMBER(F56),IF(BW56=1,FALSE,TRUE),IF(BW56=1,TRUE,FALSE))</formula>
    </cfRule>
  </conditionalFormatting>
  <conditionalFormatting sqref="G56">
    <cfRule type="expression" dxfId="2634" priority="113" stopIfTrue="1">
      <formula>IF(ISNUMBER(G56),IF(BW56=1,FALSE,TRUE),IF(BW56=1,TRUE,FALSE))</formula>
    </cfRule>
  </conditionalFormatting>
  <conditionalFormatting sqref="H56">
    <cfRule type="expression" dxfId="2633" priority="112" stopIfTrue="1">
      <formula>IF(ISNUMBER(H56),IF(BW56=1,FALSE,TRUE),IF(BW56=1,TRUE,FALSE))</formula>
    </cfRule>
  </conditionalFormatting>
  <conditionalFormatting sqref="B56">
    <cfRule type="expression" dxfId="2632" priority="109" stopIfTrue="1">
      <formula>DZ56=1</formula>
    </cfRule>
  </conditionalFormatting>
  <conditionalFormatting sqref="X56">
    <cfRule type="expression" dxfId="2631" priority="108" stopIfTrue="1">
      <formula>IF(ISBLANK(X56),FALSE,IF(BW56=1,FALSE,TRUE))</formula>
    </cfRule>
  </conditionalFormatting>
  <conditionalFormatting sqref="AM56">
    <cfRule type="expression" dxfId="2630" priority="107" stopIfTrue="1">
      <formula>IF(ISBLANK(AM56),FALSE,IF(BW56=1,FALSE,TRUE))</formula>
    </cfRule>
  </conditionalFormatting>
  <conditionalFormatting sqref="E56">
    <cfRule type="expression" dxfId="2629" priority="106" stopIfTrue="1">
      <formula>GC56&gt;0</formula>
    </cfRule>
  </conditionalFormatting>
  <conditionalFormatting sqref="F57">
    <cfRule type="expression" dxfId="2628" priority="105" stopIfTrue="1">
      <formula>IF(ISNUMBER(F57),IF(BW57=1,FALSE,TRUE),IF(BW57=1,TRUE,FALSE))</formula>
    </cfRule>
  </conditionalFormatting>
  <conditionalFormatting sqref="G57">
    <cfRule type="expression" dxfId="2627" priority="104" stopIfTrue="1">
      <formula>IF(ISNUMBER(G57),IF(BW57=1,FALSE,TRUE),IF(BW57=1,TRUE,FALSE))</formula>
    </cfRule>
  </conditionalFormatting>
  <conditionalFormatting sqref="H57">
    <cfRule type="expression" dxfId="2626" priority="103" stopIfTrue="1">
      <formula>IF(ISNUMBER(H57),IF(BW57=1,FALSE,TRUE),IF(BW57=1,TRUE,FALSE))</formula>
    </cfRule>
  </conditionalFormatting>
  <conditionalFormatting sqref="B57">
    <cfRule type="expression" dxfId="2625" priority="100" stopIfTrue="1">
      <formula>DZ57=1</formula>
    </cfRule>
  </conditionalFormatting>
  <conditionalFormatting sqref="X57">
    <cfRule type="expression" dxfId="2624" priority="99" stopIfTrue="1">
      <formula>IF(ISBLANK(X57),FALSE,IF(BW57=1,FALSE,TRUE))</formula>
    </cfRule>
  </conditionalFormatting>
  <conditionalFormatting sqref="AM57">
    <cfRule type="expression" dxfId="2623" priority="98" stopIfTrue="1">
      <formula>IF(ISBLANK(AM57),FALSE,IF(BW57=1,FALSE,TRUE))</formula>
    </cfRule>
  </conditionalFormatting>
  <conditionalFormatting sqref="E57">
    <cfRule type="expression" dxfId="2622" priority="97" stopIfTrue="1">
      <formula>GC57&gt;0</formula>
    </cfRule>
  </conditionalFormatting>
  <conditionalFormatting sqref="F58">
    <cfRule type="expression" dxfId="2621" priority="96" stopIfTrue="1">
      <formula>IF(ISNUMBER(F58),IF(BW58=1,FALSE,TRUE),IF(BW58=1,TRUE,FALSE))</formula>
    </cfRule>
  </conditionalFormatting>
  <conditionalFormatting sqref="G58">
    <cfRule type="expression" dxfId="2620" priority="95" stopIfTrue="1">
      <formula>IF(ISNUMBER(G58),IF(BW58=1,FALSE,TRUE),IF(BW58=1,TRUE,FALSE))</formula>
    </cfRule>
  </conditionalFormatting>
  <conditionalFormatting sqref="H58">
    <cfRule type="expression" dxfId="2619" priority="94" stopIfTrue="1">
      <formula>IF(ISNUMBER(H58),IF(BW58=1,FALSE,TRUE),IF(BW58=1,TRUE,FALSE))</formula>
    </cfRule>
  </conditionalFormatting>
  <conditionalFormatting sqref="B58">
    <cfRule type="expression" dxfId="2618" priority="91" stopIfTrue="1">
      <formula>DZ58=1</formula>
    </cfRule>
  </conditionalFormatting>
  <conditionalFormatting sqref="X58">
    <cfRule type="expression" dxfId="2617" priority="90" stopIfTrue="1">
      <formula>IF(ISBLANK(X58),FALSE,IF(BW58=1,FALSE,TRUE))</formula>
    </cfRule>
  </conditionalFormatting>
  <conditionalFormatting sqref="AM58">
    <cfRule type="expression" dxfId="2616" priority="89" stopIfTrue="1">
      <formula>IF(ISBLANK(AM58),FALSE,IF(BW58=1,FALSE,TRUE))</formula>
    </cfRule>
  </conditionalFormatting>
  <conditionalFormatting sqref="E58">
    <cfRule type="expression" dxfId="2615" priority="88" stopIfTrue="1">
      <formula>GC58&gt;0</formula>
    </cfRule>
  </conditionalFormatting>
  <conditionalFormatting sqref="F59">
    <cfRule type="expression" dxfId="2614" priority="87" stopIfTrue="1">
      <formula>IF(ISNUMBER(F59),IF(BW59=1,FALSE,TRUE),IF(BW59=1,TRUE,FALSE))</formula>
    </cfRule>
  </conditionalFormatting>
  <conditionalFormatting sqref="G59">
    <cfRule type="expression" dxfId="2613" priority="86" stopIfTrue="1">
      <formula>IF(ISNUMBER(G59),IF(BW59=1,FALSE,TRUE),IF(BW59=1,TRUE,FALSE))</formula>
    </cfRule>
  </conditionalFormatting>
  <conditionalFormatting sqref="H59">
    <cfRule type="expression" dxfId="2612" priority="85" stopIfTrue="1">
      <formula>IF(ISNUMBER(H59),IF(BW59=1,FALSE,TRUE),IF(BW59=1,TRUE,FALSE))</formula>
    </cfRule>
  </conditionalFormatting>
  <conditionalFormatting sqref="B59">
    <cfRule type="expression" dxfId="2611" priority="82" stopIfTrue="1">
      <formula>DZ59=1</formula>
    </cfRule>
  </conditionalFormatting>
  <conditionalFormatting sqref="X59">
    <cfRule type="expression" dxfId="2610" priority="81" stopIfTrue="1">
      <formula>IF(ISBLANK(X59),FALSE,IF(BW59=1,FALSE,TRUE))</formula>
    </cfRule>
  </conditionalFormatting>
  <conditionalFormatting sqref="AM59">
    <cfRule type="expression" dxfId="2609" priority="80" stopIfTrue="1">
      <formula>IF(ISBLANK(AM59),FALSE,IF(BW59=1,FALSE,TRUE))</formula>
    </cfRule>
  </conditionalFormatting>
  <conditionalFormatting sqref="E59">
    <cfRule type="expression" dxfId="2608" priority="79" stopIfTrue="1">
      <formula>GC59&gt;0</formula>
    </cfRule>
  </conditionalFormatting>
  <conditionalFormatting sqref="F65">
    <cfRule type="expression" dxfId="2607" priority="24" stopIfTrue="1">
      <formula>IF(ISNUMBER(F65),IF(BW65=1,FALSE,TRUE),IF(BW65=1,TRUE,FALSE))</formula>
    </cfRule>
  </conditionalFormatting>
  <conditionalFormatting sqref="G65">
    <cfRule type="expression" dxfId="2606" priority="23" stopIfTrue="1">
      <formula>IF(ISNUMBER(G65),IF(BW65=1,FALSE,TRUE),IF(BW65=1,TRUE,FALSE))</formula>
    </cfRule>
  </conditionalFormatting>
  <conditionalFormatting sqref="H65">
    <cfRule type="expression" dxfId="2605" priority="22" stopIfTrue="1">
      <formula>IF(ISNUMBER(H65),IF(BW65=1,FALSE,TRUE),IF(BW65=1,TRUE,FALSE))</formula>
    </cfRule>
  </conditionalFormatting>
  <conditionalFormatting sqref="B65">
    <cfRule type="expression" dxfId="2604" priority="19" stopIfTrue="1">
      <formula>DZ65=1</formula>
    </cfRule>
  </conditionalFormatting>
  <conditionalFormatting sqref="X65">
    <cfRule type="expression" dxfId="2603" priority="18" stopIfTrue="1">
      <formula>IF(ISBLANK(X65),FALSE,IF(BW65=1,FALSE,TRUE))</formula>
    </cfRule>
  </conditionalFormatting>
  <conditionalFormatting sqref="AM65">
    <cfRule type="expression" dxfId="2602" priority="17" stopIfTrue="1">
      <formula>IF(ISBLANK(AM65),FALSE,IF(BW65=1,FALSE,TRUE))</formula>
    </cfRule>
  </conditionalFormatting>
  <conditionalFormatting sqref="E65">
    <cfRule type="expression" dxfId="2601" priority="16" stopIfTrue="1">
      <formula>GC65&gt;0</formula>
    </cfRule>
  </conditionalFormatting>
  <conditionalFormatting sqref="F60">
    <cfRule type="expression" dxfId="2600" priority="69" stopIfTrue="1">
      <formula>IF(ISNUMBER(F60),IF(BW60=1,FALSE,TRUE),IF(BW60=1,TRUE,FALSE))</formula>
    </cfRule>
  </conditionalFormatting>
  <conditionalFormatting sqref="G60">
    <cfRule type="expression" dxfId="2599" priority="68" stopIfTrue="1">
      <formula>IF(ISNUMBER(G60),IF(BW60=1,FALSE,TRUE),IF(BW60=1,TRUE,FALSE))</formula>
    </cfRule>
  </conditionalFormatting>
  <conditionalFormatting sqref="H60">
    <cfRule type="expression" dxfId="2598" priority="67" stopIfTrue="1">
      <formula>IF(ISNUMBER(H60),IF(BW60=1,FALSE,TRUE),IF(BW60=1,TRUE,FALSE))</formula>
    </cfRule>
  </conditionalFormatting>
  <conditionalFormatting sqref="B60">
    <cfRule type="expression" dxfId="2597" priority="64" stopIfTrue="1">
      <formula>DZ60=1</formula>
    </cfRule>
  </conditionalFormatting>
  <conditionalFormatting sqref="X60">
    <cfRule type="expression" dxfId="2596" priority="63" stopIfTrue="1">
      <formula>IF(ISBLANK(X60),FALSE,IF(BW60=1,FALSE,TRUE))</formula>
    </cfRule>
  </conditionalFormatting>
  <conditionalFormatting sqref="AM60">
    <cfRule type="expression" dxfId="2595" priority="62" stopIfTrue="1">
      <formula>IF(ISBLANK(AM60),FALSE,IF(BW60=1,FALSE,TRUE))</formula>
    </cfRule>
  </conditionalFormatting>
  <conditionalFormatting sqref="E60">
    <cfRule type="expression" dxfId="2594" priority="61" stopIfTrue="1">
      <formula>GC60&gt;0</formula>
    </cfRule>
  </conditionalFormatting>
  <conditionalFormatting sqref="F61">
    <cfRule type="expression" dxfId="2593" priority="60" stopIfTrue="1">
      <formula>IF(ISNUMBER(F61),IF(BW61=1,FALSE,TRUE),IF(BW61=1,TRUE,FALSE))</formula>
    </cfRule>
  </conditionalFormatting>
  <conditionalFormatting sqref="G61">
    <cfRule type="expression" dxfId="2592" priority="59" stopIfTrue="1">
      <formula>IF(ISNUMBER(G61),IF(BW61=1,FALSE,TRUE),IF(BW61=1,TRUE,FALSE))</formula>
    </cfRule>
  </conditionalFormatting>
  <conditionalFormatting sqref="H61">
    <cfRule type="expression" dxfId="2591" priority="58" stopIfTrue="1">
      <formula>IF(ISNUMBER(H61),IF(BW61=1,FALSE,TRUE),IF(BW61=1,TRUE,FALSE))</formula>
    </cfRule>
  </conditionalFormatting>
  <conditionalFormatting sqref="B61">
    <cfRule type="expression" dxfId="2590" priority="55" stopIfTrue="1">
      <formula>DZ61=1</formula>
    </cfRule>
  </conditionalFormatting>
  <conditionalFormatting sqref="X61">
    <cfRule type="expression" dxfId="2589" priority="54" stopIfTrue="1">
      <formula>IF(ISBLANK(X61),FALSE,IF(BW61=1,FALSE,TRUE))</formula>
    </cfRule>
  </conditionalFormatting>
  <conditionalFormatting sqref="AM61">
    <cfRule type="expression" dxfId="2588" priority="53" stopIfTrue="1">
      <formula>IF(ISBLANK(AM61),FALSE,IF(BW61=1,FALSE,TRUE))</formula>
    </cfRule>
  </conditionalFormatting>
  <conditionalFormatting sqref="E61">
    <cfRule type="expression" dxfId="2587" priority="52" stopIfTrue="1">
      <formula>GC61&gt;0</formula>
    </cfRule>
  </conditionalFormatting>
  <conditionalFormatting sqref="F62">
    <cfRule type="expression" dxfId="2586" priority="51" stopIfTrue="1">
      <formula>IF(ISNUMBER(F62),IF(BW62=1,FALSE,TRUE),IF(BW62=1,TRUE,FALSE))</formula>
    </cfRule>
  </conditionalFormatting>
  <conditionalFormatting sqref="G62">
    <cfRule type="expression" dxfId="2585" priority="50" stopIfTrue="1">
      <formula>IF(ISNUMBER(G62),IF(BW62=1,FALSE,TRUE),IF(BW62=1,TRUE,FALSE))</formula>
    </cfRule>
  </conditionalFormatting>
  <conditionalFormatting sqref="H62">
    <cfRule type="expression" dxfId="2584" priority="49" stopIfTrue="1">
      <formula>IF(ISNUMBER(H62),IF(BW62=1,FALSE,TRUE),IF(BW62=1,TRUE,FALSE))</formula>
    </cfRule>
  </conditionalFormatting>
  <conditionalFormatting sqref="B62">
    <cfRule type="expression" dxfId="2583" priority="46" stopIfTrue="1">
      <formula>DZ62=1</formula>
    </cfRule>
  </conditionalFormatting>
  <conditionalFormatting sqref="X62">
    <cfRule type="expression" dxfId="2582" priority="45" stopIfTrue="1">
      <formula>IF(ISBLANK(X62),FALSE,IF(BW62=1,FALSE,TRUE))</formula>
    </cfRule>
  </conditionalFormatting>
  <conditionalFormatting sqref="AM62">
    <cfRule type="expression" dxfId="2581" priority="44" stopIfTrue="1">
      <formula>IF(ISBLANK(AM62),FALSE,IF(BW62=1,FALSE,TRUE))</formula>
    </cfRule>
  </conditionalFormatting>
  <conditionalFormatting sqref="E62">
    <cfRule type="expression" dxfId="2580" priority="43" stopIfTrue="1">
      <formula>GC62&gt;0</formula>
    </cfRule>
  </conditionalFormatting>
  <conditionalFormatting sqref="F63">
    <cfRule type="expression" dxfId="2579" priority="42" stopIfTrue="1">
      <formula>IF(ISNUMBER(F63),IF(BW63=1,FALSE,TRUE),IF(BW63=1,TRUE,FALSE))</formula>
    </cfRule>
  </conditionalFormatting>
  <conditionalFormatting sqref="G63">
    <cfRule type="expression" dxfId="2578" priority="41" stopIfTrue="1">
      <formula>IF(ISNUMBER(G63),IF(BW63=1,FALSE,TRUE),IF(BW63=1,TRUE,FALSE))</formula>
    </cfRule>
  </conditionalFormatting>
  <conditionalFormatting sqref="H63">
    <cfRule type="expression" dxfId="2577" priority="40" stopIfTrue="1">
      <formula>IF(ISNUMBER(H63),IF(BW63=1,FALSE,TRUE),IF(BW63=1,TRUE,FALSE))</formula>
    </cfRule>
  </conditionalFormatting>
  <conditionalFormatting sqref="B63">
    <cfRule type="expression" dxfId="2576" priority="37" stopIfTrue="1">
      <formula>DZ63=1</formula>
    </cfRule>
  </conditionalFormatting>
  <conditionalFormatting sqref="X63">
    <cfRule type="expression" dxfId="2575" priority="36" stopIfTrue="1">
      <formula>IF(ISBLANK(X63),FALSE,IF(BW63=1,FALSE,TRUE))</formula>
    </cfRule>
  </conditionalFormatting>
  <conditionalFormatting sqref="AM63">
    <cfRule type="expression" dxfId="2574" priority="35" stopIfTrue="1">
      <formula>IF(ISBLANK(AM63),FALSE,IF(BW63=1,FALSE,TRUE))</formula>
    </cfRule>
  </conditionalFormatting>
  <conditionalFormatting sqref="E63">
    <cfRule type="expression" dxfId="2573" priority="34" stopIfTrue="1">
      <formula>GC63&gt;0</formula>
    </cfRule>
  </conditionalFormatting>
  <conditionalFormatting sqref="F64">
    <cfRule type="expression" dxfId="2572" priority="33" stopIfTrue="1">
      <formula>IF(ISNUMBER(F64),IF(BW64=1,FALSE,TRUE),IF(BW64=1,TRUE,FALSE))</formula>
    </cfRule>
  </conditionalFormatting>
  <conditionalFormatting sqref="G64">
    <cfRule type="expression" dxfId="2571" priority="32" stopIfTrue="1">
      <formula>IF(ISNUMBER(G64),IF(BW64=1,FALSE,TRUE),IF(BW64=1,TRUE,FALSE))</formula>
    </cfRule>
  </conditionalFormatting>
  <conditionalFormatting sqref="H64">
    <cfRule type="expression" dxfId="2570" priority="31" stopIfTrue="1">
      <formula>IF(ISNUMBER(H64),IF(BW64=1,FALSE,TRUE),IF(BW64=1,TRUE,FALSE))</formula>
    </cfRule>
  </conditionalFormatting>
  <conditionalFormatting sqref="B64">
    <cfRule type="expression" dxfId="2569" priority="28" stopIfTrue="1">
      <formula>DZ64=1</formula>
    </cfRule>
  </conditionalFormatting>
  <conditionalFormatting sqref="X64">
    <cfRule type="expression" dxfId="2568" priority="27" stopIfTrue="1">
      <formula>IF(ISBLANK(X64),FALSE,IF(BW64=1,FALSE,TRUE))</formula>
    </cfRule>
  </conditionalFormatting>
  <conditionalFormatting sqref="AM64">
    <cfRule type="expression" dxfId="2567" priority="26" stopIfTrue="1">
      <formula>IF(ISBLANK(AM64),FALSE,IF(BW64=1,FALSE,TRUE))</formula>
    </cfRule>
  </conditionalFormatting>
  <conditionalFormatting sqref="E64">
    <cfRule type="expression" dxfId="2566" priority="25" stopIfTrue="1">
      <formula>GC64&gt;0</formula>
    </cfRule>
  </conditionalFormatting>
  <conditionalFormatting sqref="D17:D24 D26:D66">
    <cfRule type="expression" dxfId="2565" priority="694" stopIfTrue="1">
      <formula>DY17&gt;0</formula>
    </cfRule>
    <cfRule type="expression" dxfId="2564" priority="695" stopIfTrue="1">
      <formula>BV17=0</formula>
    </cfRule>
  </conditionalFormatting>
  <conditionalFormatting sqref="H25">
    <cfRule type="expression" dxfId="2563" priority="4" stopIfTrue="1">
      <formula>IF(ISNUMBER(H25),IF(BW25=1,FALSE,TRUE),IF(BW25=1,TRUE,FALSE))</formula>
    </cfRule>
  </conditionalFormatting>
  <conditionalFormatting sqref="G25">
    <cfRule type="expression" dxfId="2562" priority="3" stopIfTrue="1">
      <formula>IF(ISNUMBER(G25),IF(BW25=1,FALSE,TRUE),IF(BW25=1,TRUE,FALSE))</formula>
    </cfRule>
  </conditionalFormatting>
  <conditionalFormatting sqref="F25">
    <cfRule type="expression" dxfId="2561" priority="2" stopIfTrue="1">
      <formula>IF(ISNUMBER(F25),IF(BW25=1,FALSE,TRUE),IF(BW25=1,TRUE,FALSE))</formula>
    </cfRule>
  </conditionalFormatting>
  <conditionalFormatting sqref="E25">
    <cfRule type="expression" dxfId="2560" priority="1" stopIfTrue="1">
      <formula>GC25&gt;0</formula>
    </cfRule>
  </conditionalFormatting>
  <conditionalFormatting sqref="D25">
    <cfRule type="expression" dxfId="2559" priority="5" stopIfTrue="1">
      <formula>DY25&gt;0</formula>
    </cfRule>
    <cfRule type="expression" dxfId="2558" priority="6" stopIfTrue="1">
      <formula>BV25=0</formula>
    </cfRule>
  </conditionalFormatting>
  <dataValidations count="5">
    <dataValidation type="decimal" allowBlank="1" showInputMessage="1" showErrorMessage="1" errorTitle="Falsche Startnummer!" error="Startnummern müssen zwischen 0 und 99 liegen!" sqref="WVD983082:WVD983106 E65578:E65602 IR65578:IR65602 SN65578:SN65602 ACJ65578:ACJ65602 AMF65578:AMF65602 AWB65578:AWB65602 BFX65578:BFX65602 BPT65578:BPT65602 BZP65578:BZP65602 CJL65578:CJL65602 CTH65578:CTH65602 DDD65578:DDD65602 DMZ65578:DMZ65602 DWV65578:DWV65602 EGR65578:EGR65602 EQN65578:EQN65602 FAJ65578:FAJ65602 FKF65578:FKF65602 FUB65578:FUB65602 GDX65578:GDX65602 GNT65578:GNT65602 GXP65578:GXP65602 HHL65578:HHL65602 HRH65578:HRH65602 IBD65578:IBD65602 IKZ65578:IKZ65602 IUV65578:IUV65602 JER65578:JER65602 JON65578:JON65602 JYJ65578:JYJ65602 KIF65578:KIF65602 KSB65578:KSB65602 LBX65578:LBX65602 LLT65578:LLT65602 LVP65578:LVP65602 MFL65578:MFL65602 MPH65578:MPH65602 MZD65578:MZD65602 NIZ65578:NIZ65602 NSV65578:NSV65602 OCR65578:OCR65602 OMN65578:OMN65602 OWJ65578:OWJ65602 PGF65578:PGF65602 PQB65578:PQB65602 PZX65578:PZX65602 QJT65578:QJT65602 QTP65578:QTP65602 RDL65578:RDL65602 RNH65578:RNH65602 RXD65578:RXD65602 SGZ65578:SGZ65602 SQV65578:SQV65602 TAR65578:TAR65602 TKN65578:TKN65602 TUJ65578:TUJ65602 UEF65578:UEF65602 UOB65578:UOB65602 UXX65578:UXX65602 VHT65578:VHT65602 VRP65578:VRP65602 WBL65578:WBL65602 WLH65578:WLH65602 WVD65578:WVD65602 E131114:E131138 IR131114:IR131138 SN131114:SN131138 ACJ131114:ACJ131138 AMF131114:AMF131138 AWB131114:AWB131138 BFX131114:BFX131138 BPT131114:BPT131138 BZP131114:BZP131138 CJL131114:CJL131138 CTH131114:CTH131138 DDD131114:DDD131138 DMZ131114:DMZ131138 DWV131114:DWV131138 EGR131114:EGR131138 EQN131114:EQN131138 FAJ131114:FAJ131138 FKF131114:FKF131138 FUB131114:FUB131138 GDX131114:GDX131138 GNT131114:GNT131138 GXP131114:GXP131138 HHL131114:HHL131138 HRH131114:HRH131138 IBD131114:IBD131138 IKZ131114:IKZ131138 IUV131114:IUV131138 JER131114:JER131138 JON131114:JON131138 JYJ131114:JYJ131138 KIF131114:KIF131138 KSB131114:KSB131138 LBX131114:LBX131138 LLT131114:LLT131138 LVP131114:LVP131138 MFL131114:MFL131138 MPH131114:MPH131138 MZD131114:MZD131138 NIZ131114:NIZ131138 NSV131114:NSV131138 OCR131114:OCR131138 OMN131114:OMN131138 OWJ131114:OWJ131138 PGF131114:PGF131138 PQB131114:PQB131138 PZX131114:PZX131138 QJT131114:QJT131138 QTP131114:QTP131138 RDL131114:RDL131138 RNH131114:RNH131138 RXD131114:RXD131138 SGZ131114:SGZ131138 SQV131114:SQV131138 TAR131114:TAR131138 TKN131114:TKN131138 TUJ131114:TUJ131138 UEF131114:UEF131138 UOB131114:UOB131138 UXX131114:UXX131138 VHT131114:VHT131138 VRP131114:VRP131138 WBL131114:WBL131138 WLH131114:WLH131138 WVD131114:WVD131138 E196650:E196674 IR196650:IR196674 SN196650:SN196674 ACJ196650:ACJ196674 AMF196650:AMF196674 AWB196650:AWB196674 BFX196650:BFX196674 BPT196650:BPT196674 BZP196650:BZP196674 CJL196650:CJL196674 CTH196650:CTH196674 DDD196650:DDD196674 DMZ196650:DMZ196674 DWV196650:DWV196674 EGR196650:EGR196674 EQN196650:EQN196674 FAJ196650:FAJ196674 FKF196650:FKF196674 FUB196650:FUB196674 GDX196650:GDX196674 GNT196650:GNT196674 GXP196650:GXP196674 HHL196650:HHL196674 HRH196650:HRH196674 IBD196650:IBD196674 IKZ196650:IKZ196674 IUV196650:IUV196674 JER196650:JER196674 JON196650:JON196674 JYJ196650:JYJ196674 KIF196650:KIF196674 KSB196650:KSB196674 LBX196650:LBX196674 LLT196650:LLT196674 LVP196650:LVP196674 MFL196650:MFL196674 MPH196650:MPH196674 MZD196650:MZD196674 NIZ196650:NIZ196674 NSV196650:NSV196674 OCR196650:OCR196674 OMN196650:OMN196674 OWJ196650:OWJ196674 PGF196650:PGF196674 PQB196650:PQB196674 PZX196650:PZX196674 QJT196650:QJT196674 QTP196650:QTP196674 RDL196650:RDL196674 RNH196650:RNH196674 RXD196650:RXD196674 SGZ196650:SGZ196674 SQV196650:SQV196674 TAR196650:TAR196674 TKN196650:TKN196674 TUJ196650:TUJ196674 UEF196650:UEF196674 UOB196650:UOB196674 UXX196650:UXX196674 VHT196650:VHT196674 VRP196650:VRP196674 WBL196650:WBL196674 WLH196650:WLH196674 WVD196650:WVD196674 E262186:E262210 IR262186:IR262210 SN262186:SN262210 ACJ262186:ACJ262210 AMF262186:AMF262210 AWB262186:AWB262210 BFX262186:BFX262210 BPT262186:BPT262210 BZP262186:BZP262210 CJL262186:CJL262210 CTH262186:CTH262210 DDD262186:DDD262210 DMZ262186:DMZ262210 DWV262186:DWV262210 EGR262186:EGR262210 EQN262186:EQN262210 FAJ262186:FAJ262210 FKF262186:FKF262210 FUB262186:FUB262210 GDX262186:GDX262210 GNT262186:GNT262210 GXP262186:GXP262210 HHL262186:HHL262210 HRH262186:HRH262210 IBD262186:IBD262210 IKZ262186:IKZ262210 IUV262186:IUV262210 JER262186:JER262210 JON262186:JON262210 JYJ262186:JYJ262210 KIF262186:KIF262210 KSB262186:KSB262210 LBX262186:LBX262210 LLT262186:LLT262210 LVP262186:LVP262210 MFL262186:MFL262210 MPH262186:MPH262210 MZD262186:MZD262210 NIZ262186:NIZ262210 NSV262186:NSV262210 OCR262186:OCR262210 OMN262186:OMN262210 OWJ262186:OWJ262210 PGF262186:PGF262210 PQB262186:PQB262210 PZX262186:PZX262210 QJT262186:QJT262210 QTP262186:QTP262210 RDL262186:RDL262210 RNH262186:RNH262210 RXD262186:RXD262210 SGZ262186:SGZ262210 SQV262186:SQV262210 TAR262186:TAR262210 TKN262186:TKN262210 TUJ262186:TUJ262210 UEF262186:UEF262210 UOB262186:UOB262210 UXX262186:UXX262210 VHT262186:VHT262210 VRP262186:VRP262210 WBL262186:WBL262210 WLH262186:WLH262210 WVD262186:WVD262210 E327722:E327746 IR327722:IR327746 SN327722:SN327746 ACJ327722:ACJ327746 AMF327722:AMF327746 AWB327722:AWB327746 BFX327722:BFX327746 BPT327722:BPT327746 BZP327722:BZP327746 CJL327722:CJL327746 CTH327722:CTH327746 DDD327722:DDD327746 DMZ327722:DMZ327746 DWV327722:DWV327746 EGR327722:EGR327746 EQN327722:EQN327746 FAJ327722:FAJ327746 FKF327722:FKF327746 FUB327722:FUB327746 GDX327722:GDX327746 GNT327722:GNT327746 GXP327722:GXP327746 HHL327722:HHL327746 HRH327722:HRH327746 IBD327722:IBD327746 IKZ327722:IKZ327746 IUV327722:IUV327746 JER327722:JER327746 JON327722:JON327746 JYJ327722:JYJ327746 KIF327722:KIF327746 KSB327722:KSB327746 LBX327722:LBX327746 LLT327722:LLT327746 LVP327722:LVP327746 MFL327722:MFL327746 MPH327722:MPH327746 MZD327722:MZD327746 NIZ327722:NIZ327746 NSV327722:NSV327746 OCR327722:OCR327746 OMN327722:OMN327746 OWJ327722:OWJ327746 PGF327722:PGF327746 PQB327722:PQB327746 PZX327722:PZX327746 QJT327722:QJT327746 QTP327722:QTP327746 RDL327722:RDL327746 RNH327722:RNH327746 RXD327722:RXD327746 SGZ327722:SGZ327746 SQV327722:SQV327746 TAR327722:TAR327746 TKN327722:TKN327746 TUJ327722:TUJ327746 UEF327722:UEF327746 UOB327722:UOB327746 UXX327722:UXX327746 VHT327722:VHT327746 VRP327722:VRP327746 WBL327722:WBL327746 WLH327722:WLH327746 WVD327722:WVD327746 E393258:E393282 IR393258:IR393282 SN393258:SN393282 ACJ393258:ACJ393282 AMF393258:AMF393282 AWB393258:AWB393282 BFX393258:BFX393282 BPT393258:BPT393282 BZP393258:BZP393282 CJL393258:CJL393282 CTH393258:CTH393282 DDD393258:DDD393282 DMZ393258:DMZ393282 DWV393258:DWV393282 EGR393258:EGR393282 EQN393258:EQN393282 FAJ393258:FAJ393282 FKF393258:FKF393282 FUB393258:FUB393282 GDX393258:GDX393282 GNT393258:GNT393282 GXP393258:GXP393282 HHL393258:HHL393282 HRH393258:HRH393282 IBD393258:IBD393282 IKZ393258:IKZ393282 IUV393258:IUV393282 JER393258:JER393282 JON393258:JON393282 JYJ393258:JYJ393282 KIF393258:KIF393282 KSB393258:KSB393282 LBX393258:LBX393282 LLT393258:LLT393282 LVP393258:LVP393282 MFL393258:MFL393282 MPH393258:MPH393282 MZD393258:MZD393282 NIZ393258:NIZ393282 NSV393258:NSV393282 OCR393258:OCR393282 OMN393258:OMN393282 OWJ393258:OWJ393282 PGF393258:PGF393282 PQB393258:PQB393282 PZX393258:PZX393282 QJT393258:QJT393282 QTP393258:QTP393282 RDL393258:RDL393282 RNH393258:RNH393282 RXD393258:RXD393282 SGZ393258:SGZ393282 SQV393258:SQV393282 TAR393258:TAR393282 TKN393258:TKN393282 TUJ393258:TUJ393282 UEF393258:UEF393282 UOB393258:UOB393282 UXX393258:UXX393282 VHT393258:VHT393282 VRP393258:VRP393282 WBL393258:WBL393282 WLH393258:WLH393282 WVD393258:WVD393282 E458794:E458818 IR458794:IR458818 SN458794:SN458818 ACJ458794:ACJ458818 AMF458794:AMF458818 AWB458794:AWB458818 BFX458794:BFX458818 BPT458794:BPT458818 BZP458794:BZP458818 CJL458794:CJL458818 CTH458794:CTH458818 DDD458794:DDD458818 DMZ458794:DMZ458818 DWV458794:DWV458818 EGR458794:EGR458818 EQN458794:EQN458818 FAJ458794:FAJ458818 FKF458794:FKF458818 FUB458794:FUB458818 GDX458794:GDX458818 GNT458794:GNT458818 GXP458794:GXP458818 HHL458794:HHL458818 HRH458794:HRH458818 IBD458794:IBD458818 IKZ458794:IKZ458818 IUV458794:IUV458818 JER458794:JER458818 JON458794:JON458818 JYJ458794:JYJ458818 KIF458794:KIF458818 KSB458794:KSB458818 LBX458794:LBX458818 LLT458794:LLT458818 LVP458794:LVP458818 MFL458794:MFL458818 MPH458794:MPH458818 MZD458794:MZD458818 NIZ458794:NIZ458818 NSV458794:NSV458818 OCR458794:OCR458818 OMN458794:OMN458818 OWJ458794:OWJ458818 PGF458794:PGF458818 PQB458794:PQB458818 PZX458794:PZX458818 QJT458794:QJT458818 QTP458794:QTP458818 RDL458794:RDL458818 RNH458794:RNH458818 RXD458794:RXD458818 SGZ458794:SGZ458818 SQV458794:SQV458818 TAR458794:TAR458818 TKN458794:TKN458818 TUJ458794:TUJ458818 UEF458794:UEF458818 UOB458794:UOB458818 UXX458794:UXX458818 VHT458794:VHT458818 VRP458794:VRP458818 WBL458794:WBL458818 WLH458794:WLH458818 WVD458794:WVD458818 E524330:E524354 IR524330:IR524354 SN524330:SN524354 ACJ524330:ACJ524354 AMF524330:AMF524354 AWB524330:AWB524354 BFX524330:BFX524354 BPT524330:BPT524354 BZP524330:BZP524354 CJL524330:CJL524354 CTH524330:CTH524354 DDD524330:DDD524354 DMZ524330:DMZ524354 DWV524330:DWV524354 EGR524330:EGR524354 EQN524330:EQN524354 FAJ524330:FAJ524354 FKF524330:FKF524354 FUB524330:FUB524354 GDX524330:GDX524354 GNT524330:GNT524354 GXP524330:GXP524354 HHL524330:HHL524354 HRH524330:HRH524354 IBD524330:IBD524354 IKZ524330:IKZ524354 IUV524330:IUV524354 JER524330:JER524354 JON524330:JON524354 JYJ524330:JYJ524354 KIF524330:KIF524354 KSB524330:KSB524354 LBX524330:LBX524354 LLT524330:LLT524354 LVP524330:LVP524354 MFL524330:MFL524354 MPH524330:MPH524354 MZD524330:MZD524354 NIZ524330:NIZ524354 NSV524330:NSV524354 OCR524330:OCR524354 OMN524330:OMN524354 OWJ524330:OWJ524354 PGF524330:PGF524354 PQB524330:PQB524354 PZX524330:PZX524354 QJT524330:QJT524354 QTP524330:QTP524354 RDL524330:RDL524354 RNH524330:RNH524354 RXD524330:RXD524354 SGZ524330:SGZ524354 SQV524330:SQV524354 TAR524330:TAR524354 TKN524330:TKN524354 TUJ524330:TUJ524354 UEF524330:UEF524354 UOB524330:UOB524354 UXX524330:UXX524354 VHT524330:VHT524354 VRP524330:VRP524354 WBL524330:WBL524354 WLH524330:WLH524354 WVD524330:WVD524354 E589866:E589890 IR589866:IR589890 SN589866:SN589890 ACJ589866:ACJ589890 AMF589866:AMF589890 AWB589866:AWB589890 BFX589866:BFX589890 BPT589866:BPT589890 BZP589866:BZP589890 CJL589866:CJL589890 CTH589866:CTH589890 DDD589866:DDD589890 DMZ589866:DMZ589890 DWV589866:DWV589890 EGR589866:EGR589890 EQN589866:EQN589890 FAJ589866:FAJ589890 FKF589866:FKF589890 FUB589866:FUB589890 GDX589866:GDX589890 GNT589866:GNT589890 GXP589866:GXP589890 HHL589866:HHL589890 HRH589866:HRH589890 IBD589866:IBD589890 IKZ589866:IKZ589890 IUV589866:IUV589890 JER589866:JER589890 JON589866:JON589890 JYJ589866:JYJ589890 KIF589866:KIF589890 KSB589866:KSB589890 LBX589866:LBX589890 LLT589866:LLT589890 LVP589866:LVP589890 MFL589866:MFL589890 MPH589866:MPH589890 MZD589866:MZD589890 NIZ589866:NIZ589890 NSV589866:NSV589890 OCR589866:OCR589890 OMN589866:OMN589890 OWJ589866:OWJ589890 PGF589866:PGF589890 PQB589866:PQB589890 PZX589866:PZX589890 QJT589866:QJT589890 QTP589866:QTP589890 RDL589866:RDL589890 RNH589866:RNH589890 RXD589866:RXD589890 SGZ589866:SGZ589890 SQV589866:SQV589890 TAR589866:TAR589890 TKN589866:TKN589890 TUJ589866:TUJ589890 UEF589866:UEF589890 UOB589866:UOB589890 UXX589866:UXX589890 VHT589866:VHT589890 VRP589866:VRP589890 WBL589866:WBL589890 WLH589866:WLH589890 WVD589866:WVD589890 E655402:E655426 IR655402:IR655426 SN655402:SN655426 ACJ655402:ACJ655426 AMF655402:AMF655426 AWB655402:AWB655426 BFX655402:BFX655426 BPT655402:BPT655426 BZP655402:BZP655426 CJL655402:CJL655426 CTH655402:CTH655426 DDD655402:DDD655426 DMZ655402:DMZ655426 DWV655402:DWV655426 EGR655402:EGR655426 EQN655402:EQN655426 FAJ655402:FAJ655426 FKF655402:FKF655426 FUB655402:FUB655426 GDX655402:GDX655426 GNT655402:GNT655426 GXP655402:GXP655426 HHL655402:HHL655426 HRH655402:HRH655426 IBD655402:IBD655426 IKZ655402:IKZ655426 IUV655402:IUV655426 JER655402:JER655426 JON655402:JON655426 JYJ655402:JYJ655426 KIF655402:KIF655426 KSB655402:KSB655426 LBX655402:LBX655426 LLT655402:LLT655426 LVP655402:LVP655426 MFL655402:MFL655426 MPH655402:MPH655426 MZD655402:MZD655426 NIZ655402:NIZ655426 NSV655402:NSV655426 OCR655402:OCR655426 OMN655402:OMN655426 OWJ655402:OWJ655426 PGF655402:PGF655426 PQB655402:PQB655426 PZX655402:PZX655426 QJT655402:QJT655426 QTP655402:QTP655426 RDL655402:RDL655426 RNH655402:RNH655426 RXD655402:RXD655426 SGZ655402:SGZ655426 SQV655402:SQV655426 TAR655402:TAR655426 TKN655402:TKN655426 TUJ655402:TUJ655426 UEF655402:UEF655426 UOB655402:UOB655426 UXX655402:UXX655426 VHT655402:VHT655426 VRP655402:VRP655426 WBL655402:WBL655426 WLH655402:WLH655426 WVD655402:WVD655426 E720938:E720962 IR720938:IR720962 SN720938:SN720962 ACJ720938:ACJ720962 AMF720938:AMF720962 AWB720938:AWB720962 BFX720938:BFX720962 BPT720938:BPT720962 BZP720938:BZP720962 CJL720938:CJL720962 CTH720938:CTH720962 DDD720938:DDD720962 DMZ720938:DMZ720962 DWV720938:DWV720962 EGR720938:EGR720962 EQN720938:EQN720962 FAJ720938:FAJ720962 FKF720938:FKF720962 FUB720938:FUB720962 GDX720938:GDX720962 GNT720938:GNT720962 GXP720938:GXP720962 HHL720938:HHL720962 HRH720938:HRH720962 IBD720938:IBD720962 IKZ720938:IKZ720962 IUV720938:IUV720962 JER720938:JER720962 JON720938:JON720962 JYJ720938:JYJ720962 KIF720938:KIF720962 KSB720938:KSB720962 LBX720938:LBX720962 LLT720938:LLT720962 LVP720938:LVP720962 MFL720938:MFL720962 MPH720938:MPH720962 MZD720938:MZD720962 NIZ720938:NIZ720962 NSV720938:NSV720962 OCR720938:OCR720962 OMN720938:OMN720962 OWJ720938:OWJ720962 PGF720938:PGF720962 PQB720938:PQB720962 PZX720938:PZX720962 QJT720938:QJT720962 QTP720938:QTP720962 RDL720938:RDL720962 RNH720938:RNH720962 RXD720938:RXD720962 SGZ720938:SGZ720962 SQV720938:SQV720962 TAR720938:TAR720962 TKN720938:TKN720962 TUJ720938:TUJ720962 UEF720938:UEF720962 UOB720938:UOB720962 UXX720938:UXX720962 VHT720938:VHT720962 VRP720938:VRP720962 WBL720938:WBL720962 WLH720938:WLH720962 WVD720938:WVD720962 E786474:E786498 IR786474:IR786498 SN786474:SN786498 ACJ786474:ACJ786498 AMF786474:AMF786498 AWB786474:AWB786498 BFX786474:BFX786498 BPT786474:BPT786498 BZP786474:BZP786498 CJL786474:CJL786498 CTH786474:CTH786498 DDD786474:DDD786498 DMZ786474:DMZ786498 DWV786474:DWV786498 EGR786474:EGR786498 EQN786474:EQN786498 FAJ786474:FAJ786498 FKF786474:FKF786498 FUB786474:FUB786498 GDX786474:GDX786498 GNT786474:GNT786498 GXP786474:GXP786498 HHL786474:HHL786498 HRH786474:HRH786498 IBD786474:IBD786498 IKZ786474:IKZ786498 IUV786474:IUV786498 JER786474:JER786498 JON786474:JON786498 JYJ786474:JYJ786498 KIF786474:KIF786498 KSB786474:KSB786498 LBX786474:LBX786498 LLT786474:LLT786498 LVP786474:LVP786498 MFL786474:MFL786498 MPH786474:MPH786498 MZD786474:MZD786498 NIZ786474:NIZ786498 NSV786474:NSV786498 OCR786474:OCR786498 OMN786474:OMN786498 OWJ786474:OWJ786498 PGF786474:PGF786498 PQB786474:PQB786498 PZX786474:PZX786498 QJT786474:QJT786498 QTP786474:QTP786498 RDL786474:RDL786498 RNH786474:RNH786498 RXD786474:RXD786498 SGZ786474:SGZ786498 SQV786474:SQV786498 TAR786474:TAR786498 TKN786474:TKN786498 TUJ786474:TUJ786498 UEF786474:UEF786498 UOB786474:UOB786498 UXX786474:UXX786498 VHT786474:VHT786498 VRP786474:VRP786498 WBL786474:WBL786498 WLH786474:WLH786498 WVD786474:WVD786498 E852010:E852034 IR852010:IR852034 SN852010:SN852034 ACJ852010:ACJ852034 AMF852010:AMF852034 AWB852010:AWB852034 BFX852010:BFX852034 BPT852010:BPT852034 BZP852010:BZP852034 CJL852010:CJL852034 CTH852010:CTH852034 DDD852010:DDD852034 DMZ852010:DMZ852034 DWV852010:DWV852034 EGR852010:EGR852034 EQN852010:EQN852034 FAJ852010:FAJ852034 FKF852010:FKF852034 FUB852010:FUB852034 GDX852010:GDX852034 GNT852010:GNT852034 GXP852010:GXP852034 HHL852010:HHL852034 HRH852010:HRH852034 IBD852010:IBD852034 IKZ852010:IKZ852034 IUV852010:IUV852034 JER852010:JER852034 JON852010:JON852034 JYJ852010:JYJ852034 KIF852010:KIF852034 KSB852010:KSB852034 LBX852010:LBX852034 LLT852010:LLT852034 LVP852010:LVP852034 MFL852010:MFL852034 MPH852010:MPH852034 MZD852010:MZD852034 NIZ852010:NIZ852034 NSV852010:NSV852034 OCR852010:OCR852034 OMN852010:OMN852034 OWJ852010:OWJ852034 PGF852010:PGF852034 PQB852010:PQB852034 PZX852010:PZX852034 QJT852010:QJT852034 QTP852010:QTP852034 RDL852010:RDL852034 RNH852010:RNH852034 RXD852010:RXD852034 SGZ852010:SGZ852034 SQV852010:SQV852034 TAR852010:TAR852034 TKN852010:TKN852034 TUJ852010:TUJ852034 UEF852010:UEF852034 UOB852010:UOB852034 UXX852010:UXX852034 VHT852010:VHT852034 VRP852010:VRP852034 WBL852010:WBL852034 WLH852010:WLH852034 WVD852010:WVD852034 E917546:E917570 IR917546:IR917570 SN917546:SN917570 ACJ917546:ACJ917570 AMF917546:AMF917570 AWB917546:AWB917570 BFX917546:BFX917570 BPT917546:BPT917570 BZP917546:BZP917570 CJL917546:CJL917570 CTH917546:CTH917570 DDD917546:DDD917570 DMZ917546:DMZ917570 DWV917546:DWV917570 EGR917546:EGR917570 EQN917546:EQN917570 FAJ917546:FAJ917570 FKF917546:FKF917570 FUB917546:FUB917570 GDX917546:GDX917570 GNT917546:GNT917570 GXP917546:GXP917570 HHL917546:HHL917570 HRH917546:HRH917570 IBD917546:IBD917570 IKZ917546:IKZ917570 IUV917546:IUV917570 JER917546:JER917570 JON917546:JON917570 JYJ917546:JYJ917570 KIF917546:KIF917570 KSB917546:KSB917570 LBX917546:LBX917570 LLT917546:LLT917570 LVP917546:LVP917570 MFL917546:MFL917570 MPH917546:MPH917570 MZD917546:MZD917570 NIZ917546:NIZ917570 NSV917546:NSV917570 OCR917546:OCR917570 OMN917546:OMN917570 OWJ917546:OWJ917570 PGF917546:PGF917570 PQB917546:PQB917570 PZX917546:PZX917570 QJT917546:QJT917570 QTP917546:QTP917570 RDL917546:RDL917570 RNH917546:RNH917570 RXD917546:RXD917570 SGZ917546:SGZ917570 SQV917546:SQV917570 TAR917546:TAR917570 TKN917546:TKN917570 TUJ917546:TUJ917570 UEF917546:UEF917570 UOB917546:UOB917570 UXX917546:UXX917570 VHT917546:VHT917570 VRP917546:VRP917570 WBL917546:WBL917570 WLH917546:WLH917570 WVD917546:WVD917570 E983082:E983106 IR983082:IR983106 SN983082:SN983106 ACJ983082:ACJ983106 AMF983082:AMF983106 AWB983082:AWB983106 BFX983082:BFX983106 BPT983082:BPT983106 BZP983082:BZP983106 CJL983082:CJL983106 CTH983082:CTH983106 DDD983082:DDD983106 DMZ983082:DMZ983106 DWV983082:DWV983106 EGR983082:EGR983106 EQN983082:EQN983106 FAJ983082:FAJ983106 FKF983082:FKF983106 FUB983082:FUB983106 GDX983082:GDX983106 GNT983082:GNT983106 GXP983082:GXP983106 HHL983082:HHL983106 HRH983082:HRH983106 IBD983082:IBD983106 IKZ983082:IKZ983106 IUV983082:IUV983106 JER983082:JER983106 JON983082:JON983106 JYJ983082:JYJ983106 KIF983082:KIF983106 KSB983082:KSB983106 LBX983082:LBX983106 LLT983082:LLT983106 LVP983082:LVP983106 MFL983082:MFL983106 MPH983082:MPH983106 MZD983082:MZD983106 NIZ983082:NIZ983106 NSV983082:NSV983106 OCR983082:OCR983106 OMN983082:OMN983106 OWJ983082:OWJ983106 PGF983082:PGF983106 PQB983082:PQB983106 PZX983082:PZX983106 QJT983082:QJT983106 QTP983082:QTP983106 RDL983082:RDL983106 RNH983082:RNH983106 RXD983082:RXD983106 SGZ983082:SGZ983106 SQV983082:SQV983106 TAR983082:TAR983106 TKN983082:TKN983106 TUJ983082:TUJ983106 UEF983082:UEF983106 UOB983082:UOB983106 UXX983082:UXX983106 VHT983082:VHT983106 VRP983082:VRP983106 WBL983082:WBL983106 WLH983082:WLH983106 WVD17:WVD66 IR17:IR66 SN17:SN66 ACJ17:ACJ66 AMF17:AMF66 AWB17:AWB66 BFX17:BFX66 BPT17:BPT66 BZP17:BZP66 CJL17:CJL66 CTH17:CTH66 DDD17:DDD66 DMZ17:DMZ66 DWV17:DWV66 EGR17:EGR66 EQN17:EQN66 FAJ17:FAJ66 FKF17:FKF66 FUB17:FUB66 GDX17:GDX66 GNT17:GNT66 GXP17:GXP66 HHL17:HHL66 HRH17:HRH66 IBD17:IBD66 IKZ17:IKZ66 IUV17:IUV66 JER17:JER66 JON17:JON66 JYJ17:JYJ66 KIF17:KIF66 KSB17:KSB66 LBX17:LBX66 LLT17:LLT66 LVP17:LVP66 MFL17:MFL66 MPH17:MPH66 MZD17:MZD66 NIZ17:NIZ66 NSV17:NSV66 OCR17:OCR66 OMN17:OMN66 OWJ17:OWJ66 PGF17:PGF66 PQB17:PQB66 PZX17:PZX66 QJT17:QJT66 QTP17:QTP66 RDL17:RDL66 RNH17:RNH66 RXD17:RXD66 SGZ17:SGZ66 SQV17:SQV66 TAR17:TAR66 TKN17:TKN66 TUJ17:TUJ66 UEF17:UEF66 UOB17:UOB66 UXX17:UXX66 VHT17:VHT66 VRP17:VRP66 WBL17:WBL66 WLH17:WLH66 E17:E66">
      <formula1>0</formula1>
      <formula2>98</formula2>
    </dataValidation>
    <dataValidation type="list" allowBlank="1" showInputMessage="1" showErrorMessage="1" sqref="X65578:X65602 JK65578:JK65602 TG65578:TG65602 ADC65578:ADC65602 AMY65578:AMY65602 AWU65578:AWU65602 BGQ65578:BGQ65602 BQM65578:BQM65602 CAI65578:CAI65602 CKE65578:CKE65602 CUA65578:CUA65602 DDW65578:DDW65602 DNS65578:DNS65602 DXO65578:DXO65602 EHK65578:EHK65602 ERG65578:ERG65602 FBC65578:FBC65602 FKY65578:FKY65602 FUU65578:FUU65602 GEQ65578:GEQ65602 GOM65578:GOM65602 GYI65578:GYI65602 HIE65578:HIE65602 HSA65578:HSA65602 IBW65578:IBW65602 ILS65578:ILS65602 IVO65578:IVO65602 JFK65578:JFK65602 JPG65578:JPG65602 JZC65578:JZC65602 KIY65578:KIY65602 KSU65578:KSU65602 LCQ65578:LCQ65602 LMM65578:LMM65602 LWI65578:LWI65602 MGE65578:MGE65602 MQA65578:MQA65602 MZW65578:MZW65602 NJS65578:NJS65602 NTO65578:NTO65602 ODK65578:ODK65602 ONG65578:ONG65602 OXC65578:OXC65602 PGY65578:PGY65602 PQU65578:PQU65602 QAQ65578:QAQ65602 QKM65578:QKM65602 QUI65578:QUI65602 REE65578:REE65602 ROA65578:ROA65602 RXW65578:RXW65602 SHS65578:SHS65602 SRO65578:SRO65602 TBK65578:TBK65602 TLG65578:TLG65602 TVC65578:TVC65602 UEY65578:UEY65602 UOU65578:UOU65602 UYQ65578:UYQ65602 VIM65578:VIM65602 VSI65578:VSI65602 WCE65578:WCE65602 WMA65578:WMA65602 WVW65578:WVW65602 X131114:X131138 JK131114:JK131138 TG131114:TG131138 ADC131114:ADC131138 AMY131114:AMY131138 AWU131114:AWU131138 BGQ131114:BGQ131138 BQM131114:BQM131138 CAI131114:CAI131138 CKE131114:CKE131138 CUA131114:CUA131138 DDW131114:DDW131138 DNS131114:DNS131138 DXO131114:DXO131138 EHK131114:EHK131138 ERG131114:ERG131138 FBC131114:FBC131138 FKY131114:FKY131138 FUU131114:FUU131138 GEQ131114:GEQ131138 GOM131114:GOM131138 GYI131114:GYI131138 HIE131114:HIE131138 HSA131114:HSA131138 IBW131114:IBW131138 ILS131114:ILS131138 IVO131114:IVO131138 JFK131114:JFK131138 JPG131114:JPG131138 JZC131114:JZC131138 KIY131114:KIY131138 KSU131114:KSU131138 LCQ131114:LCQ131138 LMM131114:LMM131138 LWI131114:LWI131138 MGE131114:MGE131138 MQA131114:MQA131138 MZW131114:MZW131138 NJS131114:NJS131138 NTO131114:NTO131138 ODK131114:ODK131138 ONG131114:ONG131138 OXC131114:OXC131138 PGY131114:PGY131138 PQU131114:PQU131138 QAQ131114:QAQ131138 QKM131114:QKM131138 QUI131114:QUI131138 REE131114:REE131138 ROA131114:ROA131138 RXW131114:RXW131138 SHS131114:SHS131138 SRO131114:SRO131138 TBK131114:TBK131138 TLG131114:TLG131138 TVC131114:TVC131138 UEY131114:UEY131138 UOU131114:UOU131138 UYQ131114:UYQ131138 VIM131114:VIM131138 VSI131114:VSI131138 WCE131114:WCE131138 WMA131114:WMA131138 WVW131114:WVW131138 X196650:X196674 JK196650:JK196674 TG196650:TG196674 ADC196650:ADC196674 AMY196650:AMY196674 AWU196650:AWU196674 BGQ196650:BGQ196674 BQM196650:BQM196674 CAI196650:CAI196674 CKE196650:CKE196674 CUA196650:CUA196674 DDW196650:DDW196674 DNS196650:DNS196674 DXO196650:DXO196674 EHK196650:EHK196674 ERG196650:ERG196674 FBC196650:FBC196674 FKY196650:FKY196674 FUU196650:FUU196674 GEQ196650:GEQ196674 GOM196650:GOM196674 GYI196650:GYI196674 HIE196650:HIE196674 HSA196650:HSA196674 IBW196650:IBW196674 ILS196650:ILS196674 IVO196650:IVO196674 JFK196650:JFK196674 JPG196650:JPG196674 JZC196650:JZC196674 KIY196650:KIY196674 KSU196650:KSU196674 LCQ196650:LCQ196674 LMM196650:LMM196674 LWI196650:LWI196674 MGE196650:MGE196674 MQA196650:MQA196674 MZW196650:MZW196674 NJS196650:NJS196674 NTO196650:NTO196674 ODK196650:ODK196674 ONG196650:ONG196674 OXC196650:OXC196674 PGY196650:PGY196674 PQU196650:PQU196674 QAQ196650:QAQ196674 QKM196650:QKM196674 QUI196650:QUI196674 REE196650:REE196674 ROA196650:ROA196674 RXW196650:RXW196674 SHS196650:SHS196674 SRO196650:SRO196674 TBK196650:TBK196674 TLG196650:TLG196674 TVC196650:TVC196674 UEY196650:UEY196674 UOU196650:UOU196674 UYQ196650:UYQ196674 VIM196650:VIM196674 VSI196650:VSI196674 WCE196650:WCE196674 WMA196650:WMA196674 WVW196650:WVW196674 X262186:X262210 JK262186:JK262210 TG262186:TG262210 ADC262186:ADC262210 AMY262186:AMY262210 AWU262186:AWU262210 BGQ262186:BGQ262210 BQM262186:BQM262210 CAI262186:CAI262210 CKE262186:CKE262210 CUA262186:CUA262210 DDW262186:DDW262210 DNS262186:DNS262210 DXO262186:DXO262210 EHK262186:EHK262210 ERG262186:ERG262210 FBC262186:FBC262210 FKY262186:FKY262210 FUU262186:FUU262210 GEQ262186:GEQ262210 GOM262186:GOM262210 GYI262186:GYI262210 HIE262186:HIE262210 HSA262186:HSA262210 IBW262186:IBW262210 ILS262186:ILS262210 IVO262186:IVO262210 JFK262186:JFK262210 JPG262186:JPG262210 JZC262186:JZC262210 KIY262186:KIY262210 KSU262186:KSU262210 LCQ262186:LCQ262210 LMM262186:LMM262210 LWI262186:LWI262210 MGE262186:MGE262210 MQA262186:MQA262210 MZW262186:MZW262210 NJS262186:NJS262210 NTO262186:NTO262210 ODK262186:ODK262210 ONG262186:ONG262210 OXC262186:OXC262210 PGY262186:PGY262210 PQU262186:PQU262210 QAQ262186:QAQ262210 QKM262186:QKM262210 QUI262186:QUI262210 REE262186:REE262210 ROA262186:ROA262210 RXW262186:RXW262210 SHS262186:SHS262210 SRO262186:SRO262210 TBK262186:TBK262210 TLG262186:TLG262210 TVC262186:TVC262210 UEY262186:UEY262210 UOU262186:UOU262210 UYQ262186:UYQ262210 VIM262186:VIM262210 VSI262186:VSI262210 WCE262186:WCE262210 WMA262186:WMA262210 WVW262186:WVW262210 X327722:X327746 JK327722:JK327746 TG327722:TG327746 ADC327722:ADC327746 AMY327722:AMY327746 AWU327722:AWU327746 BGQ327722:BGQ327746 BQM327722:BQM327746 CAI327722:CAI327746 CKE327722:CKE327746 CUA327722:CUA327746 DDW327722:DDW327746 DNS327722:DNS327746 DXO327722:DXO327746 EHK327722:EHK327746 ERG327722:ERG327746 FBC327722:FBC327746 FKY327722:FKY327746 FUU327722:FUU327746 GEQ327722:GEQ327746 GOM327722:GOM327746 GYI327722:GYI327746 HIE327722:HIE327746 HSA327722:HSA327746 IBW327722:IBW327746 ILS327722:ILS327746 IVO327722:IVO327746 JFK327722:JFK327746 JPG327722:JPG327746 JZC327722:JZC327746 KIY327722:KIY327746 KSU327722:KSU327746 LCQ327722:LCQ327746 LMM327722:LMM327746 LWI327722:LWI327746 MGE327722:MGE327746 MQA327722:MQA327746 MZW327722:MZW327746 NJS327722:NJS327746 NTO327722:NTO327746 ODK327722:ODK327746 ONG327722:ONG327746 OXC327722:OXC327746 PGY327722:PGY327746 PQU327722:PQU327746 QAQ327722:QAQ327746 QKM327722:QKM327746 QUI327722:QUI327746 REE327722:REE327746 ROA327722:ROA327746 RXW327722:RXW327746 SHS327722:SHS327746 SRO327722:SRO327746 TBK327722:TBK327746 TLG327722:TLG327746 TVC327722:TVC327746 UEY327722:UEY327746 UOU327722:UOU327746 UYQ327722:UYQ327746 VIM327722:VIM327746 VSI327722:VSI327746 WCE327722:WCE327746 WMA327722:WMA327746 WVW327722:WVW327746 X393258:X393282 JK393258:JK393282 TG393258:TG393282 ADC393258:ADC393282 AMY393258:AMY393282 AWU393258:AWU393282 BGQ393258:BGQ393282 BQM393258:BQM393282 CAI393258:CAI393282 CKE393258:CKE393282 CUA393258:CUA393282 DDW393258:DDW393282 DNS393258:DNS393282 DXO393258:DXO393282 EHK393258:EHK393282 ERG393258:ERG393282 FBC393258:FBC393282 FKY393258:FKY393282 FUU393258:FUU393282 GEQ393258:GEQ393282 GOM393258:GOM393282 GYI393258:GYI393282 HIE393258:HIE393282 HSA393258:HSA393282 IBW393258:IBW393282 ILS393258:ILS393282 IVO393258:IVO393282 JFK393258:JFK393282 JPG393258:JPG393282 JZC393258:JZC393282 KIY393258:KIY393282 KSU393258:KSU393282 LCQ393258:LCQ393282 LMM393258:LMM393282 LWI393258:LWI393282 MGE393258:MGE393282 MQA393258:MQA393282 MZW393258:MZW393282 NJS393258:NJS393282 NTO393258:NTO393282 ODK393258:ODK393282 ONG393258:ONG393282 OXC393258:OXC393282 PGY393258:PGY393282 PQU393258:PQU393282 QAQ393258:QAQ393282 QKM393258:QKM393282 QUI393258:QUI393282 REE393258:REE393282 ROA393258:ROA393282 RXW393258:RXW393282 SHS393258:SHS393282 SRO393258:SRO393282 TBK393258:TBK393282 TLG393258:TLG393282 TVC393258:TVC393282 UEY393258:UEY393282 UOU393258:UOU393282 UYQ393258:UYQ393282 VIM393258:VIM393282 VSI393258:VSI393282 WCE393258:WCE393282 WMA393258:WMA393282 WVW393258:WVW393282 X458794:X458818 JK458794:JK458818 TG458794:TG458818 ADC458794:ADC458818 AMY458794:AMY458818 AWU458794:AWU458818 BGQ458794:BGQ458818 BQM458794:BQM458818 CAI458794:CAI458818 CKE458794:CKE458818 CUA458794:CUA458818 DDW458794:DDW458818 DNS458794:DNS458818 DXO458794:DXO458818 EHK458794:EHK458818 ERG458794:ERG458818 FBC458794:FBC458818 FKY458794:FKY458818 FUU458794:FUU458818 GEQ458794:GEQ458818 GOM458794:GOM458818 GYI458794:GYI458818 HIE458794:HIE458818 HSA458794:HSA458818 IBW458794:IBW458818 ILS458794:ILS458818 IVO458794:IVO458818 JFK458794:JFK458818 JPG458794:JPG458818 JZC458794:JZC458818 KIY458794:KIY458818 KSU458794:KSU458818 LCQ458794:LCQ458818 LMM458794:LMM458818 LWI458794:LWI458818 MGE458794:MGE458818 MQA458794:MQA458818 MZW458794:MZW458818 NJS458794:NJS458818 NTO458794:NTO458818 ODK458794:ODK458818 ONG458794:ONG458818 OXC458794:OXC458818 PGY458794:PGY458818 PQU458794:PQU458818 QAQ458794:QAQ458818 QKM458794:QKM458818 QUI458794:QUI458818 REE458794:REE458818 ROA458794:ROA458818 RXW458794:RXW458818 SHS458794:SHS458818 SRO458794:SRO458818 TBK458794:TBK458818 TLG458794:TLG458818 TVC458794:TVC458818 UEY458794:UEY458818 UOU458794:UOU458818 UYQ458794:UYQ458818 VIM458794:VIM458818 VSI458794:VSI458818 WCE458794:WCE458818 WMA458794:WMA458818 WVW458794:WVW458818 X524330:X524354 JK524330:JK524354 TG524330:TG524354 ADC524330:ADC524354 AMY524330:AMY524354 AWU524330:AWU524354 BGQ524330:BGQ524354 BQM524330:BQM524354 CAI524330:CAI524354 CKE524330:CKE524354 CUA524330:CUA524354 DDW524330:DDW524354 DNS524330:DNS524354 DXO524330:DXO524354 EHK524330:EHK524354 ERG524330:ERG524354 FBC524330:FBC524354 FKY524330:FKY524354 FUU524330:FUU524354 GEQ524330:GEQ524354 GOM524330:GOM524354 GYI524330:GYI524354 HIE524330:HIE524354 HSA524330:HSA524354 IBW524330:IBW524354 ILS524330:ILS524354 IVO524330:IVO524354 JFK524330:JFK524354 JPG524330:JPG524354 JZC524330:JZC524354 KIY524330:KIY524354 KSU524330:KSU524354 LCQ524330:LCQ524354 LMM524330:LMM524354 LWI524330:LWI524354 MGE524330:MGE524354 MQA524330:MQA524354 MZW524330:MZW524354 NJS524330:NJS524354 NTO524330:NTO524354 ODK524330:ODK524354 ONG524330:ONG524354 OXC524330:OXC524354 PGY524330:PGY524354 PQU524330:PQU524354 QAQ524330:QAQ524354 QKM524330:QKM524354 QUI524330:QUI524354 REE524330:REE524354 ROA524330:ROA524354 RXW524330:RXW524354 SHS524330:SHS524354 SRO524330:SRO524354 TBK524330:TBK524354 TLG524330:TLG524354 TVC524330:TVC524354 UEY524330:UEY524354 UOU524330:UOU524354 UYQ524330:UYQ524354 VIM524330:VIM524354 VSI524330:VSI524354 WCE524330:WCE524354 WMA524330:WMA524354 WVW524330:WVW524354 X589866:X589890 JK589866:JK589890 TG589866:TG589890 ADC589866:ADC589890 AMY589866:AMY589890 AWU589866:AWU589890 BGQ589866:BGQ589890 BQM589866:BQM589890 CAI589866:CAI589890 CKE589866:CKE589890 CUA589866:CUA589890 DDW589866:DDW589890 DNS589866:DNS589890 DXO589866:DXO589890 EHK589866:EHK589890 ERG589866:ERG589890 FBC589866:FBC589890 FKY589866:FKY589890 FUU589866:FUU589890 GEQ589866:GEQ589890 GOM589866:GOM589890 GYI589866:GYI589890 HIE589866:HIE589890 HSA589866:HSA589890 IBW589866:IBW589890 ILS589866:ILS589890 IVO589866:IVO589890 JFK589866:JFK589890 JPG589866:JPG589890 JZC589866:JZC589890 KIY589866:KIY589890 KSU589866:KSU589890 LCQ589866:LCQ589890 LMM589866:LMM589890 LWI589866:LWI589890 MGE589866:MGE589890 MQA589866:MQA589890 MZW589866:MZW589890 NJS589866:NJS589890 NTO589866:NTO589890 ODK589866:ODK589890 ONG589866:ONG589890 OXC589866:OXC589890 PGY589866:PGY589890 PQU589866:PQU589890 QAQ589866:QAQ589890 QKM589866:QKM589890 QUI589866:QUI589890 REE589866:REE589890 ROA589866:ROA589890 RXW589866:RXW589890 SHS589866:SHS589890 SRO589866:SRO589890 TBK589866:TBK589890 TLG589866:TLG589890 TVC589866:TVC589890 UEY589866:UEY589890 UOU589866:UOU589890 UYQ589866:UYQ589890 VIM589866:VIM589890 VSI589866:VSI589890 WCE589866:WCE589890 WMA589866:WMA589890 WVW589866:WVW589890 X655402:X655426 JK655402:JK655426 TG655402:TG655426 ADC655402:ADC655426 AMY655402:AMY655426 AWU655402:AWU655426 BGQ655402:BGQ655426 BQM655402:BQM655426 CAI655402:CAI655426 CKE655402:CKE655426 CUA655402:CUA655426 DDW655402:DDW655426 DNS655402:DNS655426 DXO655402:DXO655426 EHK655402:EHK655426 ERG655402:ERG655426 FBC655402:FBC655426 FKY655402:FKY655426 FUU655402:FUU655426 GEQ655402:GEQ655426 GOM655402:GOM655426 GYI655402:GYI655426 HIE655402:HIE655426 HSA655402:HSA655426 IBW655402:IBW655426 ILS655402:ILS655426 IVO655402:IVO655426 JFK655402:JFK655426 JPG655402:JPG655426 JZC655402:JZC655426 KIY655402:KIY655426 KSU655402:KSU655426 LCQ655402:LCQ655426 LMM655402:LMM655426 LWI655402:LWI655426 MGE655402:MGE655426 MQA655402:MQA655426 MZW655402:MZW655426 NJS655402:NJS655426 NTO655402:NTO655426 ODK655402:ODK655426 ONG655402:ONG655426 OXC655402:OXC655426 PGY655402:PGY655426 PQU655402:PQU655426 QAQ655402:QAQ655426 QKM655402:QKM655426 QUI655402:QUI655426 REE655402:REE655426 ROA655402:ROA655426 RXW655402:RXW655426 SHS655402:SHS655426 SRO655402:SRO655426 TBK655402:TBK655426 TLG655402:TLG655426 TVC655402:TVC655426 UEY655402:UEY655426 UOU655402:UOU655426 UYQ655402:UYQ655426 VIM655402:VIM655426 VSI655402:VSI655426 WCE655402:WCE655426 WMA655402:WMA655426 WVW655402:WVW655426 X720938:X720962 JK720938:JK720962 TG720938:TG720962 ADC720938:ADC720962 AMY720938:AMY720962 AWU720938:AWU720962 BGQ720938:BGQ720962 BQM720938:BQM720962 CAI720938:CAI720962 CKE720938:CKE720962 CUA720938:CUA720962 DDW720938:DDW720962 DNS720938:DNS720962 DXO720938:DXO720962 EHK720938:EHK720962 ERG720938:ERG720962 FBC720938:FBC720962 FKY720938:FKY720962 FUU720938:FUU720962 GEQ720938:GEQ720962 GOM720938:GOM720962 GYI720938:GYI720962 HIE720938:HIE720962 HSA720938:HSA720962 IBW720938:IBW720962 ILS720938:ILS720962 IVO720938:IVO720962 JFK720938:JFK720962 JPG720938:JPG720962 JZC720938:JZC720962 KIY720938:KIY720962 KSU720938:KSU720962 LCQ720938:LCQ720962 LMM720938:LMM720962 LWI720938:LWI720962 MGE720938:MGE720962 MQA720938:MQA720962 MZW720938:MZW720962 NJS720938:NJS720962 NTO720938:NTO720962 ODK720938:ODK720962 ONG720938:ONG720962 OXC720938:OXC720962 PGY720938:PGY720962 PQU720938:PQU720962 QAQ720938:QAQ720962 QKM720938:QKM720962 QUI720938:QUI720962 REE720938:REE720962 ROA720938:ROA720962 RXW720938:RXW720962 SHS720938:SHS720962 SRO720938:SRO720962 TBK720938:TBK720962 TLG720938:TLG720962 TVC720938:TVC720962 UEY720938:UEY720962 UOU720938:UOU720962 UYQ720938:UYQ720962 VIM720938:VIM720962 VSI720938:VSI720962 WCE720938:WCE720962 WMA720938:WMA720962 WVW720938:WVW720962 X786474:X786498 JK786474:JK786498 TG786474:TG786498 ADC786474:ADC786498 AMY786474:AMY786498 AWU786474:AWU786498 BGQ786474:BGQ786498 BQM786474:BQM786498 CAI786474:CAI786498 CKE786474:CKE786498 CUA786474:CUA786498 DDW786474:DDW786498 DNS786474:DNS786498 DXO786474:DXO786498 EHK786474:EHK786498 ERG786474:ERG786498 FBC786474:FBC786498 FKY786474:FKY786498 FUU786474:FUU786498 GEQ786474:GEQ786498 GOM786474:GOM786498 GYI786474:GYI786498 HIE786474:HIE786498 HSA786474:HSA786498 IBW786474:IBW786498 ILS786474:ILS786498 IVO786474:IVO786498 JFK786474:JFK786498 JPG786474:JPG786498 JZC786474:JZC786498 KIY786474:KIY786498 KSU786474:KSU786498 LCQ786474:LCQ786498 LMM786474:LMM786498 LWI786474:LWI786498 MGE786474:MGE786498 MQA786474:MQA786498 MZW786474:MZW786498 NJS786474:NJS786498 NTO786474:NTO786498 ODK786474:ODK786498 ONG786474:ONG786498 OXC786474:OXC786498 PGY786474:PGY786498 PQU786474:PQU786498 QAQ786474:QAQ786498 QKM786474:QKM786498 QUI786474:QUI786498 REE786474:REE786498 ROA786474:ROA786498 RXW786474:RXW786498 SHS786474:SHS786498 SRO786474:SRO786498 TBK786474:TBK786498 TLG786474:TLG786498 TVC786474:TVC786498 UEY786474:UEY786498 UOU786474:UOU786498 UYQ786474:UYQ786498 VIM786474:VIM786498 VSI786474:VSI786498 WCE786474:WCE786498 WMA786474:WMA786498 WVW786474:WVW786498 X852010:X852034 JK852010:JK852034 TG852010:TG852034 ADC852010:ADC852034 AMY852010:AMY852034 AWU852010:AWU852034 BGQ852010:BGQ852034 BQM852010:BQM852034 CAI852010:CAI852034 CKE852010:CKE852034 CUA852010:CUA852034 DDW852010:DDW852034 DNS852010:DNS852034 DXO852010:DXO852034 EHK852010:EHK852034 ERG852010:ERG852034 FBC852010:FBC852034 FKY852010:FKY852034 FUU852010:FUU852034 GEQ852010:GEQ852034 GOM852010:GOM852034 GYI852010:GYI852034 HIE852010:HIE852034 HSA852010:HSA852034 IBW852010:IBW852034 ILS852010:ILS852034 IVO852010:IVO852034 JFK852010:JFK852034 JPG852010:JPG852034 JZC852010:JZC852034 KIY852010:KIY852034 KSU852010:KSU852034 LCQ852010:LCQ852034 LMM852010:LMM852034 LWI852010:LWI852034 MGE852010:MGE852034 MQA852010:MQA852034 MZW852010:MZW852034 NJS852010:NJS852034 NTO852010:NTO852034 ODK852010:ODK852034 ONG852010:ONG852034 OXC852010:OXC852034 PGY852010:PGY852034 PQU852010:PQU852034 QAQ852010:QAQ852034 QKM852010:QKM852034 QUI852010:QUI852034 REE852010:REE852034 ROA852010:ROA852034 RXW852010:RXW852034 SHS852010:SHS852034 SRO852010:SRO852034 TBK852010:TBK852034 TLG852010:TLG852034 TVC852010:TVC852034 UEY852010:UEY852034 UOU852010:UOU852034 UYQ852010:UYQ852034 VIM852010:VIM852034 VSI852010:VSI852034 WCE852010:WCE852034 WMA852010:WMA852034 WVW852010:WVW852034 X917546:X917570 JK917546:JK917570 TG917546:TG917570 ADC917546:ADC917570 AMY917546:AMY917570 AWU917546:AWU917570 BGQ917546:BGQ917570 BQM917546:BQM917570 CAI917546:CAI917570 CKE917546:CKE917570 CUA917546:CUA917570 DDW917546:DDW917570 DNS917546:DNS917570 DXO917546:DXO917570 EHK917546:EHK917570 ERG917546:ERG917570 FBC917546:FBC917570 FKY917546:FKY917570 FUU917546:FUU917570 GEQ917546:GEQ917570 GOM917546:GOM917570 GYI917546:GYI917570 HIE917546:HIE917570 HSA917546:HSA917570 IBW917546:IBW917570 ILS917546:ILS917570 IVO917546:IVO917570 JFK917546:JFK917570 JPG917546:JPG917570 JZC917546:JZC917570 KIY917546:KIY917570 KSU917546:KSU917570 LCQ917546:LCQ917570 LMM917546:LMM917570 LWI917546:LWI917570 MGE917546:MGE917570 MQA917546:MQA917570 MZW917546:MZW917570 NJS917546:NJS917570 NTO917546:NTO917570 ODK917546:ODK917570 ONG917546:ONG917570 OXC917546:OXC917570 PGY917546:PGY917570 PQU917546:PQU917570 QAQ917546:QAQ917570 QKM917546:QKM917570 QUI917546:QUI917570 REE917546:REE917570 ROA917546:ROA917570 RXW917546:RXW917570 SHS917546:SHS917570 SRO917546:SRO917570 TBK917546:TBK917570 TLG917546:TLG917570 TVC917546:TVC917570 UEY917546:UEY917570 UOU917546:UOU917570 UYQ917546:UYQ917570 VIM917546:VIM917570 VSI917546:VSI917570 WCE917546:WCE917570 WMA917546:WMA917570 WVW917546:WVW917570 X983082:X983106 JK983082:JK983106 TG983082:TG983106 ADC983082:ADC983106 AMY983082:AMY983106 AWU983082:AWU983106 BGQ983082:BGQ983106 BQM983082:BQM983106 CAI983082:CAI983106 CKE983082:CKE983106 CUA983082:CUA983106 DDW983082:DDW983106 DNS983082:DNS983106 DXO983082:DXO983106 EHK983082:EHK983106 ERG983082:ERG983106 FBC983082:FBC983106 FKY983082:FKY983106 FUU983082:FUU983106 GEQ983082:GEQ983106 GOM983082:GOM983106 GYI983082:GYI983106 HIE983082:HIE983106 HSA983082:HSA983106 IBW983082:IBW983106 ILS983082:ILS983106 IVO983082:IVO983106 JFK983082:JFK983106 JPG983082:JPG983106 JZC983082:JZC983106 KIY983082:KIY983106 KSU983082:KSU983106 LCQ983082:LCQ983106 LMM983082:LMM983106 LWI983082:LWI983106 MGE983082:MGE983106 MQA983082:MQA983106 MZW983082:MZW983106 NJS983082:NJS983106 NTO983082:NTO983106 ODK983082:ODK983106 ONG983082:ONG983106 OXC983082:OXC983106 PGY983082:PGY983106 PQU983082:PQU983106 QAQ983082:QAQ983106 QKM983082:QKM983106 QUI983082:QUI983106 REE983082:REE983106 ROA983082:ROA983106 RXW983082:RXW983106 SHS983082:SHS983106 SRO983082:SRO983106 TBK983082:TBK983106 TLG983082:TLG983106 TVC983082:TVC983106 UEY983082:UEY983106 UOU983082:UOU983106 UYQ983082:UYQ983106 VIM983082:VIM983106 VSI983082:VSI983106 WCE983082:WCE983106 WMA983082:WMA983106 WVW983082:WVW983106 AM65578:AM65602 JZ65578:JZ65602 TV65578:TV65602 ADR65578:ADR65602 ANN65578:ANN65602 AXJ65578:AXJ65602 BHF65578:BHF65602 BRB65578:BRB65602 CAX65578:CAX65602 CKT65578:CKT65602 CUP65578:CUP65602 DEL65578:DEL65602 DOH65578:DOH65602 DYD65578:DYD65602 EHZ65578:EHZ65602 ERV65578:ERV65602 FBR65578:FBR65602 FLN65578:FLN65602 FVJ65578:FVJ65602 GFF65578:GFF65602 GPB65578:GPB65602 GYX65578:GYX65602 HIT65578:HIT65602 HSP65578:HSP65602 ICL65578:ICL65602 IMH65578:IMH65602 IWD65578:IWD65602 JFZ65578:JFZ65602 JPV65578:JPV65602 JZR65578:JZR65602 KJN65578:KJN65602 KTJ65578:KTJ65602 LDF65578:LDF65602 LNB65578:LNB65602 LWX65578:LWX65602 MGT65578:MGT65602 MQP65578:MQP65602 NAL65578:NAL65602 NKH65578:NKH65602 NUD65578:NUD65602 ODZ65578:ODZ65602 ONV65578:ONV65602 OXR65578:OXR65602 PHN65578:PHN65602 PRJ65578:PRJ65602 QBF65578:QBF65602 QLB65578:QLB65602 QUX65578:QUX65602 RET65578:RET65602 ROP65578:ROP65602 RYL65578:RYL65602 SIH65578:SIH65602 SSD65578:SSD65602 TBZ65578:TBZ65602 TLV65578:TLV65602 TVR65578:TVR65602 UFN65578:UFN65602 UPJ65578:UPJ65602 UZF65578:UZF65602 VJB65578:VJB65602 VSX65578:VSX65602 WCT65578:WCT65602 WMP65578:WMP65602 WWL65578:WWL65602 AM131114:AM131138 JZ131114:JZ131138 TV131114:TV131138 ADR131114:ADR131138 ANN131114:ANN131138 AXJ131114:AXJ131138 BHF131114:BHF131138 BRB131114:BRB131138 CAX131114:CAX131138 CKT131114:CKT131138 CUP131114:CUP131138 DEL131114:DEL131138 DOH131114:DOH131138 DYD131114:DYD131138 EHZ131114:EHZ131138 ERV131114:ERV131138 FBR131114:FBR131138 FLN131114:FLN131138 FVJ131114:FVJ131138 GFF131114:GFF131138 GPB131114:GPB131138 GYX131114:GYX131138 HIT131114:HIT131138 HSP131114:HSP131138 ICL131114:ICL131138 IMH131114:IMH131138 IWD131114:IWD131138 JFZ131114:JFZ131138 JPV131114:JPV131138 JZR131114:JZR131138 KJN131114:KJN131138 KTJ131114:KTJ131138 LDF131114:LDF131138 LNB131114:LNB131138 LWX131114:LWX131138 MGT131114:MGT131138 MQP131114:MQP131138 NAL131114:NAL131138 NKH131114:NKH131138 NUD131114:NUD131138 ODZ131114:ODZ131138 ONV131114:ONV131138 OXR131114:OXR131138 PHN131114:PHN131138 PRJ131114:PRJ131138 QBF131114:QBF131138 QLB131114:QLB131138 QUX131114:QUX131138 RET131114:RET131138 ROP131114:ROP131138 RYL131114:RYL131138 SIH131114:SIH131138 SSD131114:SSD131138 TBZ131114:TBZ131138 TLV131114:TLV131138 TVR131114:TVR131138 UFN131114:UFN131138 UPJ131114:UPJ131138 UZF131114:UZF131138 VJB131114:VJB131138 VSX131114:VSX131138 WCT131114:WCT131138 WMP131114:WMP131138 WWL131114:WWL131138 AM196650:AM196674 JZ196650:JZ196674 TV196650:TV196674 ADR196650:ADR196674 ANN196650:ANN196674 AXJ196650:AXJ196674 BHF196650:BHF196674 BRB196650:BRB196674 CAX196650:CAX196674 CKT196650:CKT196674 CUP196650:CUP196674 DEL196650:DEL196674 DOH196650:DOH196674 DYD196650:DYD196674 EHZ196650:EHZ196674 ERV196650:ERV196674 FBR196650:FBR196674 FLN196650:FLN196674 FVJ196650:FVJ196674 GFF196650:GFF196674 GPB196650:GPB196674 GYX196650:GYX196674 HIT196650:HIT196674 HSP196650:HSP196674 ICL196650:ICL196674 IMH196650:IMH196674 IWD196650:IWD196674 JFZ196650:JFZ196674 JPV196650:JPV196674 JZR196650:JZR196674 KJN196650:KJN196674 KTJ196650:KTJ196674 LDF196650:LDF196674 LNB196650:LNB196674 LWX196650:LWX196674 MGT196650:MGT196674 MQP196650:MQP196674 NAL196650:NAL196674 NKH196650:NKH196674 NUD196650:NUD196674 ODZ196650:ODZ196674 ONV196650:ONV196674 OXR196650:OXR196674 PHN196650:PHN196674 PRJ196650:PRJ196674 QBF196650:QBF196674 QLB196650:QLB196674 QUX196650:QUX196674 RET196650:RET196674 ROP196650:ROP196674 RYL196650:RYL196674 SIH196650:SIH196674 SSD196650:SSD196674 TBZ196650:TBZ196674 TLV196650:TLV196674 TVR196650:TVR196674 UFN196650:UFN196674 UPJ196650:UPJ196674 UZF196650:UZF196674 VJB196650:VJB196674 VSX196650:VSX196674 WCT196650:WCT196674 WMP196650:WMP196674 WWL196650:WWL196674 AM262186:AM262210 JZ262186:JZ262210 TV262186:TV262210 ADR262186:ADR262210 ANN262186:ANN262210 AXJ262186:AXJ262210 BHF262186:BHF262210 BRB262186:BRB262210 CAX262186:CAX262210 CKT262186:CKT262210 CUP262186:CUP262210 DEL262186:DEL262210 DOH262186:DOH262210 DYD262186:DYD262210 EHZ262186:EHZ262210 ERV262186:ERV262210 FBR262186:FBR262210 FLN262186:FLN262210 FVJ262186:FVJ262210 GFF262186:GFF262210 GPB262186:GPB262210 GYX262186:GYX262210 HIT262186:HIT262210 HSP262186:HSP262210 ICL262186:ICL262210 IMH262186:IMH262210 IWD262186:IWD262210 JFZ262186:JFZ262210 JPV262186:JPV262210 JZR262186:JZR262210 KJN262186:KJN262210 KTJ262186:KTJ262210 LDF262186:LDF262210 LNB262186:LNB262210 LWX262186:LWX262210 MGT262186:MGT262210 MQP262186:MQP262210 NAL262186:NAL262210 NKH262186:NKH262210 NUD262186:NUD262210 ODZ262186:ODZ262210 ONV262186:ONV262210 OXR262186:OXR262210 PHN262186:PHN262210 PRJ262186:PRJ262210 QBF262186:QBF262210 QLB262186:QLB262210 QUX262186:QUX262210 RET262186:RET262210 ROP262186:ROP262210 RYL262186:RYL262210 SIH262186:SIH262210 SSD262186:SSD262210 TBZ262186:TBZ262210 TLV262186:TLV262210 TVR262186:TVR262210 UFN262186:UFN262210 UPJ262186:UPJ262210 UZF262186:UZF262210 VJB262186:VJB262210 VSX262186:VSX262210 WCT262186:WCT262210 WMP262186:WMP262210 WWL262186:WWL262210 AM327722:AM327746 JZ327722:JZ327746 TV327722:TV327746 ADR327722:ADR327746 ANN327722:ANN327746 AXJ327722:AXJ327746 BHF327722:BHF327746 BRB327722:BRB327746 CAX327722:CAX327746 CKT327722:CKT327746 CUP327722:CUP327746 DEL327722:DEL327746 DOH327722:DOH327746 DYD327722:DYD327746 EHZ327722:EHZ327746 ERV327722:ERV327746 FBR327722:FBR327746 FLN327722:FLN327746 FVJ327722:FVJ327746 GFF327722:GFF327746 GPB327722:GPB327746 GYX327722:GYX327746 HIT327722:HIT327746 HSP327722:HSP327746 ICL327722:ICL327746 IMH327722:IMH327746 IWD327722:IWD327746 JFZ327722:JFZ327746 JPV327722:JPV327746 JZR327722:JZR327746 KJN327722:KJN327746 KTJ327722:KTJ327746 LDF327722:LDF327746 LNB327722:LNB327746 LWX327722:LWX327746 MGT327722:MGT327746 MQP327722:MQP327746 NAL327722:NAL327746 NKH327722:NKH327746 NUD327722:NUD327746 ODZ327722:ODZ327746 ONV327722:ONV327746 OXR327722:OXR327746 PHN327722:PHN327746 PRJ327722:PRJ327746 QBF327722:QBF327746 QLB327722:QLB327746 QUX327722:QUX327746 RET327722:RET327746 ROP327722:ROP327746 RYL327722:RYL327746 SIH327722:SIH327746 SSD327722:SSD327746 TBZ327722:TBZ327746 TLV327722:TLV327746 TVR327722:TVR327746 UFN327722:UFN327746 UPJ327722:UPJ327746 UZF327722:UZF327746 VJB327722:VJB327746 VSX327722:VSX327746 WCT327722:WCT327746 WMP327722:WMP327746 WWL327722:WWL327746 AM393258:AM393282 JZ393258:JZ393282 TV393258:TV393282 ADR393258:ADR393282 ANN393258:ANN393282 AXJ393258:AXJ393282 BHF393258:BHF393282 BRB393258:BRB393282 CAX393258:CAX393282 CKT393258:CKT393282 CUP393258:CUP393282 DEL393258:DEL393282 DOH393258:DOH393282 DYD393258:DYD393282 EHZ393258:EHZ393282 ERV393258:ERV393282 FBR393258:FBR393282 FLN393258:FLN393282 FVJ393258:FVJ393282 GFF393258:GFF393282 GPB393258:GPB393282 GYX393258:GYX393282 HIT393258:HIT393282 HSP393258:HSP393282 ICL393258:ICL393282 IMH393258:IMH393282 IWD393258:IWD393282 JFZ393258:JFZ393282 JPV393258:JPV393282 JZR393258:JZR393282 KJN393258:KJN393282 KTJ393258:KTJ393282 LDF393258:LDF393282 LNB393258:LNB393282 LWX393258:LWX393282 MGT393258:MGT393282 MQP393258:MQP393282 NAL393258:NAL393282 NKH393258:NKH393282 NUD393258:NUD393282 ODZ393258:ODZ393282 ONV393258:ONV393282 OXR393258:OXR393282 PHN393258:PHN393282 PRJ393258:PRJ393282 QBF393258:QBF393282 QLB393258:QLB393282 QUX393258:QUX393282 RET393258:RET393282 ROP393258:ROP393282 RYL393258:RYL393282 SIH393258:SIH393282 SSD393258:SSD393282 TBZ393258:TBZ393282 TLV393258:TLV393282 TVR393258:TVR393282 UFN393258:UFN393282 UPJ393258:UPJ393282 UZF393258:UZF393282 VJB393258:VJB393282 VSX393258:VSX393282 WCT393258:WCT393282 WMP393258:WMP393282 WWL393258:WWL393282 AM458794:AM458818 JZ458794:JZ458818 TV458794:TV458818 ADR458794:ADR458818 ANN458794:ANN458818 AXJ458794:AXJ458818 BHF458794:BHF458818 BRB458794:BRB458818 CAX458794:CAX458818 CKT458794:CKT458818 CUP458794:CUP458818 DEL458794:DEL458818 DOH458794:DOH458818 DYD458794:DYD458818 EHZ458794:EHZ458818 ERV458794:ERV458818 FBR458794:FBR458818 FLN458794:FLN458818 FVJ458794:FVJ458818 GFF458794:GFF458818 GPB458794:GPB458818 GYX458794:GYX458818 HIT458794:HIT458818 HSP458794:HSP458818 ICL458794:ICL458818 IMH458794:IMH458818 IWD458794:IWD458818 JFZ458794:JFZ458818 JPV458794:JPV458818 JZR458794:JZR458818 KJN458794:KJN458818 KTJ458794:KTJ458818 LDF458794:LDF458818 LNB458794:LNB458818 LWX458794:LWX458818 MGT458794:MGT458818 MQP458794:MQP458818 NAL458794:NAL458818 NKH458794:NKH458818 NUD458794:NUD458818 ODZ458794:ODZ458818 ONV458794:ONV458818 OXR458794:OXR458818 PHN458794:PHN458818 PRJ458794:PRJ458818 QBF458794:QBF458818 QLB458794:QLB458818 QUX458794:QUX458818 RET458794:RET458818 ROP458794:ROP458818 RYL458794:RYL458818 SIH458794:SIH458818 SSD458794:SSD458818 TBZ458794:TBZ458818 TLV458794:TLV458818 TVR458794:TVR458818 UFN458794:UFN458818 UPJ458794:UPJ458818 UZF458794:UZF458818 VJB458794:VJB458818 VSX458794:VSX458818 WCT458794:WCT458818 WMP458794:WMP458818 WWL458794:WWL458818 AM524330:AM524354 JZ524330:JZ524354 TV524330:TV524354 ADR524330:ADR524354 ANN524330:ANN524354 AXJ524330:AXJ524354 BHF524330:BHF524354 BRB524330:BRB524354 CAX524330:CAX524354 CKT524330:CKT524354 CUP524330:CUP524354 DEL524330:DEL524354 DOH524330:DOH524354 DYD524330:DYD524354 EHZ524330:EHZ524354 ERV524330:ERV524354 FBR524330:FBR524354 FLN524330:FLN524354 FVJ524330:FVJ524354 GFF524330:GFF524354 GPB524330:GPB524354 GYX524330:GYX524354 HIT524330:HIT524354 HSP524330:HSP524354 ICL524330:ICL524354 IMH524330:IMH524354 IWD524330:IWD524354 JFZ524330:JFZ524354 JPV524330:JPV524354 JZR524330:JZR524354 KJN524330:KJN524354 KTJ524330:KTJ524354 LDF524330:LDF524354 LNB524330:LNB524354 LWX524330:LWX524354 MGT524330:MGT524354 MQP524330:MQP524354 NAL524330:NAL524354 NKH524330:NKH524354 NUD524330:NUD524354 ODZ524330:ODZ524354 ONV524330:ONV524354 OXR524330:OXR524354 PHN524330:PHN524354 PRJ524330:PRJ524354 QBF524330:QBF524354 QLB524330:QLB524354 QUX524330:QUX524354 RET524330:RET524354 ROP524330:ROP524354 RYL524330:RYL524354 SIH524330:SIH524354 SSD524330:SSD524354 TBZ524330:TBZ524354 TLV524330:TLV524354 TVR524330:TVR524354 UFN524330:UFN524354 UPJ524330:UPJ524354 UZF524330:UZF524354 VJB524330:VJB524354 VSX524330:VSX524354 WCT524330:WCT524354 WMP524330:WMP524354 WWL524330:WWL524354 AM589866:AM589890 JZ589866:JZ589890 TV589866:TV589890 ADR589866:ADR589890 ANN589866:ANN589890 AXJ589866:AXJ589890 BHF589866:BHF589890 BRB589866:BRB589890 CAX589866:CAX589890 CKT589866:CKT589890 CUP589866:CUP589890 DEL589866:DEL589890 DOH589866:DOH589890 DYD589866:DYD589890 EHZ589866:EHZ589890 ERV589866:ERV589890 FBR589866:FBR589890 FLN589866:FLN589890 FVJ589866:FVJ589890 GFF589866:GFF589890 GPB589866:GPB589890 GYX589866:GYX589890 HIT589866:HIT589890 HSP589866:HSP589890 ICL589866:ICL589890 IMH589866:IMH589890 IWD589866:IWD589890 JFZ589866:JFZ589890 JPV589866:JPV589890 JZR589866:JZR589890 KJN589866:KJN589890 KTJ589866:KTJ589890 LDF589866:LDF589890 LNB589866:LNB589890 LWX589866:LWX589890 MGT589866:MGT589890 MQP589866:MQP589890 NAL589866:NAL589890 NKH589866:NKH589890 NUD589866:NUD589890 ODZ589866:ODZ589890 ONV589866:ONV589890 OXR589866:OXR589890 PHN589866:PHN589890 PRJ589866:PRJ589890 QBF589866:QBF589890 QLB589866:QLB589890 QUX589866:QUX589890 RET589866:RET589890 ROP589866:ROP589890 RYL589866:RYL589890 SIH589866:SIH589890 SSD589866:SSD589890 TBZ589866:TBZ589890 TLV589866:TLV589890 TVR589866:TVR589890 UFN589866:UFN589890 UPJ589866:UPJ589890 UZF589866:UZF589890 VJB589866:VJB589890 VSX589866:VSX589890 WCT589866:WCT589890 WMP589866:WMP589890 WWL589866:WWL589890 AM655402:AM655426 JZ655402:JZ655426 TV655402:TV655426 ADR655402:ADR655426 ANN655402:ANN655426 AXJ655402:AXJ655426 BHF655402:BHF655426 BRB655402:BRB655426 CAX655402:CAX655426 CKT655402:CKT655426 CUP655402:CUP655426 DEL655402:DEL655426 DOH655402:DOH655426 DYD655402:DYD655426 EHZ655402:EHZ655426 ERV655402:ERV655426 FBR655402:FBR655426 FLN655402:FLN655426 FVJ655402:FVJ655426 GFF655402:GFF655426 GPB655402:GPB655426 GYX655402:GYX655426 HIT655402:HIT655426 HSP655402:HSP655426 ICL655402:ICL655426 IMH655402:IMH655426 IWD655402:IWD655426 JFZ655402:JFZ655426 JPV655402:JPV655426 JZR655402:JZR655426 KJN655402:KJN655426 KTJ655402:KTJ655426 LDF655402:LDF655426 LNB655402:LNB655426 LWX655402:LWX655426 MGT655402:MGT655426 MQP655402:MQP655426 NAL655402:NAL655426 NKH655402:NKH655426 NUD655402:NUD655426 ODZ655402:ODZ655426 ONV655402:ONV655426 OXR655402:OXR655426 PHN655402:PHN655426 PRJ655402:PRJ655426 QBF655402:QBF655426 QLB655402:QLB655426 QUX655402:QUX655426 RET655402:RET655426 ROP655402:ROP655426 RYL655402:RYL655426 SIH655402:SIH655426 SSD655402:SSD655426 TBZ655402:TBZ655426 TLV655402:TLV655426 TVR655402:TVR655426 UFN655402:UFN655426 UPJ655402:UPJ655426 UZF655402:UZF655426 VJB655402:VJB655426 VSX655402:VSX655426 WCT655402:WCT655426 WMP655402:WMP655426 WWL655402:WWL655426 AM720938:AM720962 JZ720938:JZ720962 TV720938:TV720962 ADR720938:ADR720962 ANN720938:ANN720962 AXJ720938:AXJ720962 BHF720938:BHF720962 BRB720938:BRB720962 CAX720938:CAX720962 CKT720938:CKT720962 CUP720938:CUP720962 DEL720938:DEL720962 DOH720938:DOH720962 DYD720938:DYD720962 EHZ720938:EHZ720962 ERV720938:ERV720962 FBR720938:FBR720962 FLN720938:FLN720962 FVJ720938:FVJ720962 GFF720938:GFF720962 GPB720938:GPB720962 GYX720938:GYX720962 HIT720938:HIT720962 HSP720938:HSP720962 ICL720938:ICL720962 IMH720938:IMH720962 IWD720938:IWD720962 JFZ720938:JFZ720962 JPV720938:JPV720962 JZR720938:JZR720962 KJN720938:KJN720962 KTJ720938:KTJ720962 LDF720938:LDF720962 LNB720938:LNB720962 LWX720938:LWX720962 MGT720938:MGT720962 MQP720938:MQP720962 NAL720938:NAL720962 NKH720938:NKH720962 NUD720938:NUD720962 ODZ720938:ODZ720962 ONV720938:ONV720962 OXR720938:OXR720962 PHN720938:PHN720962 PRJ720938:PRJ720962 QBF720938:QBF720962 QLB720938:QLB720962 QUX720938:QUX720962 RET720938:RET720962 ROP720938:ROP720962 RYL720938:RYL720962 SIH720938:SIH720962 SSD720938:SSD720962 TBZ720938:TBZ720962 TLV720938:TLV720962 TVR720938:TVR720962 UFN720938:UFN720962 UPJ720938:UPJ720962 UZF720938:UZF720962 VJB720938:VJB720962 VSX720938:VSX720962 WCT720938:WCT720962 WMP720938:WMP720962 WWL720938:WWL720962 AM786474:AM786498 JZ786474:JZ786498 TV786474:TV786498 ADR786474:ADR786498 ANN786474:ANN786498 AXJ786474:AXJ786498 BHF786474:BHF786498 BRB786474:BRB786498 CAX786474:CAX786498 CKT786474:CKT786498 CUP786474:CUP786498 DEL786474:DEL786498 DOH786474:DOH786498 DYD786474:DYD786498 EHZ786474:EHZ786498 ERV786474:ERV786498 FBR786474:FBR786498 FLN786474:FLN786498 FVJ786474:FVJ786498 GFF786474:GFF786498 GPB786474:GPB786498 GYX786474:GYX786498 HIT786474:HIT786498 HSP786474:HSP786498 ICL786474:ICL786498 IMH786474:IMH786498 IWD786474:IWD786498 JFZ786474:JFZ786498 JPV786474:JPV786498 JZR786474:JZR786498 KJN786474:KJN786498 KTJ786474:KTJ786498 LDF786474:LDF786498 LNB786474:LNB786498 LWX786474:LWX786498 MGT786474:MGT786498 MQP786474:MQP786498 NAL786474:NAL786498 NKH786474:NKH786498 NUD786474:NUD786498 ODZ786474:ODZ786498 ONV786474:ONV786498 OXR786474:OXR786498 PHN786474:PHN786498 PRJ786474:PRJ786498 QBF786474:QBF786498 QLB786474:QLB786498 QUX786474:QUX786498 RET786474:RET786498 ROP786474:ROP786498 RYL786474:RYL786498 SIH786474:SIH786498 SSD786474:SSD786498 TBZ786474:TBZ786498 TLV786474:TLV786498 TVR786474:TVR786498 UFN786474:UFN786498 UPJ786474:UPJ786498 UZF786474:UZF786498 VJB786474:VJB786498 VSX786474:VSX786498 WCT786474:WCT786498 WMP786474:WMP786498 WWL786474:WWL786498 AM852010:AM852034 JZ852010:JZ852034 TV852010:TV852034 ADR852010:ADR852034 ANN852010:ANN852034 AXJ852010:AXJ852034 BHF852010:BHF852034 BRB852010:BRB852034 CAX852010:CAX852034 CKT852010:CKT852034 CUP852010:CUP852034 DEL852010:DEL852034 DOH852010:DOH852034 DYD852010:DYD852034 EHZ852010:EHZ852034 ERV852010:ERV852034 FBR852010:FBR852034 FLN852010:FLN852034 FVJ852010:FVJ852034 GFF852010:GFF852034 GPB852010:GPB852034 GYX852010:GYX852034 HIT852010:HIT852034 HSP852010:HSP852034 ICL852010:ICL852034 IMH852010:IMH852034 IWD852010:IWD852034 JFZ852010:JFZ852034 JPV852010:JPV852034 JZR852010:JZR852034 KJN852010:KJN852034 KTJ852010:KTJ852034 LDF852010:LDF852034 LNB852010:LNB852034 LWX852010:LWX852034 MGT852010:MGT852034 MQP852010:MQP852034 NAL852010:NAL852034 NKH852010:NKH852034 NUD852010:NUD852034 ODZ852010:ODZ852034 ONV852010:ONV852034 OXR852010:OXR852034 PHN852010:PHN852034 PRJ852010:PRJ852034 QBF852010:QBF852034 QLB852010:QLB852034 QUX852010:QUX852034 RET852010:RET852034 ROP852010:ROP852034 RYL852010:RYL852034 SIH852010:SIH852034 SSD852010:SSD852034 TBZ852010:TBZ852034 TLV852010:TLV852034 TVR852010:TVR852034 UFN852010:UFN852034 UPJ852010:UPJ852034 UZF852010:UZF852034 VJB852010:VJB852034 VSX852010:VSX852034 WCT852010:WCT852034 WMP852010:WMP852034 WWL852010:WWL852034 AM917546:AM917570 JZ917546:JZ917570 TV917546:TV917570 ADR917546:ADR917570 ANN917546:ANN917570 AXJ917546:AXJ917570 BHF917546:BHF917570 BRB917546:BRB917570 CAX917546:CAX917570 CKT917546:CKT917570 CUP917546:CUP917570 DEL917546:DEL917570 DOH917546:DOH917570 DYD917546:DYD917570 EHZ917546:EHZ917570 ERV917546:ERV917570 FBR917546:FBR917570 FLN917546:FLN917570 FVJ917546:FVJ917570 GFF917546:GFF917570 GPB917546:GPB917570 GYX917546:GYX917570 HIT917546:HIT917570 HSP917546:HSP917570 ICL917546:ICL917570 IMH917546:IMH917570 IWD917546:IWD917570 JFZ917546:JFZ917570 JPV917546:JPV917570 JZR917546:JZR917570 KJN917546:KJN917570 KTJ917546:KTJ917570 LDF917546:LDF917570 LNB917546:LNB917570 LWX917546:LWX917570 MGT917546:MGT917570 MQP917546:MQP917570 NAL917546:NAL917570 NKH917546:NKH917570 NUD917546:NUD917570 ODZ917546:ODZ917570 ONV917546:ONV917570 OXR917546:OXR917570 PHN917546:PHN917570 PRJ917546:PRJ917570 QBF917546:QBF917570 QLB917546:QLB917570 QUX917546:QUX917570 RET917546:RET917570 ROP917546:ROP917570 RYL917546:RYL917570 SIH917546:SIH917570 SSD917546:SSD917570 TBZ917546:TBZ917570 TLV917546:TLV917570 TVR917546:TVR917570 UFN917546:UFN917570 UPJ917546:UPJ917570 UZF917546:UZF917570 VJB917546:VJB917570 VSX917546:VSX917570 WCT917546:WCT917570 WMP917546:WMP917570 WWL917546:WWL917570 AM983082:AM983106 JZ983082:JZ983106 TV983082:TV983106 ADR983082:ADR983106 ANN983082:ANN983106 AXJ983082:AXJ983106 BHF983082:BHF983106 BRB983082:BRB983106 CAX983082:CAX983106 CKT983082:CKT983106 CUP983082:CUP983106 DEL983082:DEL983106 DOH983082:DOH983106 DYD983082:DYD983106 EHZ983082:EHZ983106 ERV983082:ERV983106 FBR983082:FBR983106 FLN983082:FLN983106 FVJ983082:FVJ983106 GFF983082:GFF983106 GPB983082:GPB983106 GYX983082:GYX983106 HIT983082:HIT983106 HSP983082:HSP983106 ICL983082:ICL983106 IMH983082:IMH983106 IWD983082:IWD983106 JFZ983082:JFZ983106 JPV983082:JPV983106 JZR983082:JZR983106 KJN983082:KJN983106 KTJ983082:KTJ983106 LDF983082:LDF983106 LNB983082:LNB983106 LWX983082:LWX983106 MGT983082:MGT983106 MQP983082:MQP983106 NAL983082:NAL983106 NKH983082:NKH983106 NUD983082:NUD983106 ODZ983082:ODZ983106 ONV983082:ONV983106 OXR983082:OXR983106 PHN983082:PHN983106 PRJ983082:PRJ983106 QBF983082:QBF983106 QLB983082:QLB983106 QUX983082:QUX983106 RET983082:RET983106 ROP983082:ROP983106 RYL983082:RYL983106 SIH983082:SIH983106 SSD983082:SSD983106 TBZ983082:TBZ983106 TLV983082:TLV983106 TVR983082:TVR983106 UFN983082:UFN983106 UPJ983082:UPJ983106 UZF983082:UZF983106 VJB983082:VJB983106 VSX983082:VSX983106 WCT983082:WCT983106 WMP983082:WMP983106 WWL983082:WWL983106 WVH983082:WVH983106 WLL983082:WLL983106 I65578:I65602 IV65578:IV65602 SR65578:SR65602 ACN65578:ACN65602 AMJ65578:AMJ65602 AWF65578:AWF65602 BGB65578:BGB65602 BPX65578:BPX65602 BZT65578:BZT65602 CJP65578:CJP65602 CTL65578:CTL65602 DDH65578:DDH65602 DND65578:DND65602 DWZ65578:DWZ65602 EGV65578:EGV65602 EQR65578:EQR65602 FAN65578:FAN65602 FKJ65578:FKJ65602 FUF65578:FUF65602 GEB65578:GEB65602 GNX65578:GNX65602 GXT65578:GXT65602 HHP65578:HHP65602 HRL65578:HRL65602 IBH65578:IBH65602 ILD65578:ILD65602 IUZ65578:IUZ65602 JEV65578:JEV65602 JOR65578:JOR65602 JYN65578:JYN65602 KIJ65578:KIJ65602 KSF65578:KSF65602 LCB65578:LCB65602 LLX65578:LLX65602 LVT65578:LVT65602 MFP65578:MFP65602 MPL65578:MPL65602 MZH65578:MZH65602 NJD65578:NJD65602 NSZ65578:NSZ65602 OCV65578:OCV65602 OMR65578:OMR65602 OWN65578:OWN65602 PGJ65578:PGJ65602 PQF65578:PQF65602 QAB65578:QAB65602 QJX65578:QJX65602 QTT65578:QTT65602 RDP65578:RDP65602 RNL65578:RNL65602 RXH65578:RXH65602 SHD65578:SHD65602 SQZ65578:SQZ65602 TAV65578:TAV65602 TKR65578:TKR65602 TUN65578:TUN65602 UEJ65578:UEJ65602 UOF65578:UOF65602 UYB65578:UYB65602 VHX65578:VHX65602 VRT65578:VRT65602 WBP65578:WBP65602 WLL65578:WLL65602 WVH65578:WVH65602 I131114:I131138 IV131114:IV131138 SR131114:SR131138 ACN131114:ACN131138 AMJ131114:AMJ131138 AWF131114:AWF131138 BGB131114:BGB131138 BPX131114:BPX131138 BZT131114:BZT131138 CJP131114:CJP131138 CTL131114:CTL131138 DDH131114:DDH131138 DND131114:DND131138 DWZ131114:DWZ131138 EGV131114:EGV131138 EQR131114:EQR131138 FAN131114:FAN131138 FKJ131114:FKJ131138 FUF131114:FUF131138 GEB131114:GEB131138 GNX131114:GNX131138 GXT131114:GXT131138 HHP131114:HHP131138 HRL131114:HRL131138 IBH131114:IBH131138 ILD131114:ILD131138 IUZ131114:IUZ131138 JEV131114:JEV131138 JOR131114:JOR131138 JYN131114:JYN131138 KIJ131114:KIJ131138 KSF131114:KSF131138 LCB131114:LCB131138 LLX131114:LLX131138 LVT131114:LVT131138 MFP131114:MFP131138 MPL131114:MPL131138 MZH131114:MZH131138 NJD131114:NJD131138 NSZ131114:NSZ131138 OCV131114:OCV131138 OMR131114:OMR131138 OWN131114:OWN131138 PGJ131114:PGJ131138 PQF131114:PQF131138 QAB131114:QAB131138 QJX131114:QJX131138 QTT131114:QTT131138 RDP131114:RDP131138 RNL131114:RNL131138 RXH131114:RXH131138 SHD131114:SHD131138 SQZ131114:SQZ131138 TAV131114:TAV131138 TKR131114:TKR131138 TUN131114:TUN131138 UEJ131114:UEJ131138 UOF131114:UOF131138 UYB131114:UYB131138 VHX131114:VHX131138 VRT131114:VRT131138 WBP131114:WBP131138 WLL131114:WLL131138 WVH131114:WVH131138 I196650:I196674 IV196650:IV196674 SR196650:SR196674 ACN196650:ACN196674 AMJ196650:AMJ196674 AWF196650:AWF196674 BGB196650:BGB196674 BPX196650:BPX196674 BZT196650:BZT196674 CJP196650:CJP196674 CTL196650:CTL196674 DDH196650:DDH196674 DND196650:DND196674 DWZ196650:DWZ196674 EGV196650:EGV196674 EQR196650:EQR196674 FAN196650:FAN196674 FKJ196650:FKJ196674 FUF196650:FUF196674 GEB196650:GEB196674 GNX196650:GNX196674 GXT196650:GXT196674 HHP196650:HHP196674 HRL196650:HRL196674 IBH196650:IBH196674 ILD196650:ILD196674 IUZ196650:IUZ196674 JEV196650:JEV196674 JOR196650:JOR196674 JYN196650:JYN196674 KIJ196650:KIJ196674 KSF196650:KSF196674 LCB196650:LCB196674 LLX196650:LLX196674 LVT196650:LVT196674 MFP196650:MFP196674 MPL196650:MPL196674 MZH196650:MZH196674 NJD196650:NJD196674 NSZ196650:NSZ196674 OCV196650:OCV196674 OMR196650:OMR196674 OWN196650:OWN196674 PGJ196650:PGJ196674 PQF196650:PQF196674 QAB196650:QAB196674 QJX196650:QJX196674 QTT196650:QTT196674 RDP196650:RDP196674 RNL196650:RNL196674 RXH196650:RXH196674 SHD196650:SHD196674 SQZ196650:SQZ196674 TAV196650:TAV196674 TKR196650:TKR196674 TUN196650:TUN196674 UEJ196650:UEJ196674 UOF196650:UOF196674 UYB196650:UYB196674 VHX196650:VHX196674 VRT196650:VRT196674 WBP196650:WBP196674 WLL196650:WLL196674 WVH196650:WVH196674 I262186:I262210 IV262186:IV262210 SR262186:SR262210 ACN262186:ACN262210 AMJ262186:AMJ262210 AWF262186:AWF262210 BGB262186:BGB262210 BPX262186:BPX262210 BZT262186:BZT262210 CJP262186:CJP262210 CTL262186:CTL262210 DDH262186:DDH262210 DND262186:DND262210 DWZ262186:DWZ262210 EGV262186:EGV262210 EQR262186:EQR262210 FAN262186:FAN262210 FKJ262186:FKJ262210 FUF262186:FUF262210 GEB262186:GEB262210 GNX262186:GNX262210 GXT262186:GXT262210 HHP262186:HHP262210 HRL262186:HRL262210 IBH262186:IBH262210 ILD262186:ILD262210 IUZ262186:IUZ262210 JEV262186:JEV262210 JOR262186:JOR262210 JYN262186:JYN262210 KIJ262186:KIJ262210 KSF262186:KSF262210 LCB262186:LCB262210 LLX262186:LLX262210 LVT262186:LVT262210 MFP262186:MFP262210 MPL262186:MPL262210 MZH262186:MZH262210 NJD262186:NJD262210 NSZ262186:NSZ262210 OCV262186:OCV262210 OMR262186:OMR262210 OWN262186:OWN262210 PGJ262186:PGJ262210 PQF262186:PQF262210 QAB262186:QAB262210 QJX262186:QJX262210 QTT262186:QTT262210 RDP262186:RDP262210 RNL262186:RNL262210 RXH262186:RXH262210 SHD262186:SHD262210 SQZ262186:SQZ262210 TAV262186:TAV262210 TKR262186:TKR262210 TUN262186:TUN262210 UEJ262186:UEJ262210 UOF262186:UOF262210 UYB262186:UYB262210 VHX262186:VHX262210 VRT262186:VRT262210 WBP262186:WBP262210 WLL262186:WLL262210 WVH262186:WVH262210 I327722:I327746 IV327722:IV327746 SR327722:SR327746 ACN327722:ACN327746 AMJ327722:AMJ327746 AWF327722:AWF327746 BGB327722:BGB327746 BPX327722:BPX327746 BZT327722:BZT327746 CJP327722:CJP327746 CTL327722:CTL327746 DDH327722:DDH327746 DND327722:DND327746 DWZ327722:DWZ327746 EGV327722:EGV327746 EQR327722:EQR327746 FAN327722:FAN327746 FKJ327722:FKJ327746 FUF327722:FUF327746 GEB327722:GEB327746 GNX327722:GNX327746 GXT327722:GXT327746 HHP327722:HHP327746 HRL327722:HRL327746 IBH327722:IBH327746 ILD327722:ILD327746 IUZ327722:IUZ327746 JEV327722:JEV327746 JOR327722:JOR327746 JYN327722:JYN327746 KIJ327722:KIJ327746 KSF327722:KSF327746 LCB327722:LCB327746 LLX327722:LLX327746 LVT327722:LVT327746 MFP327722:MFP327746 MPL327722:MPL327746 MZH327722:MZH327746 NJD327722:NJD327746 NSZ327722:NSZ327746 OCV327722:OCV327746 OMR327722:OMR327746 OWN327722:OWN327746 PGJ327722:PGJ327746 PQF327722:PQF327746 QAB327722:QAB327746 QJX327722:QJX327746 QTT327722:QTT327746 RDP327722:RDP327746 RNL327722:RNL327746 RXH327722:RXH327746 SHD327722:SHD327746 SQZ327722:SQZ327746 TAV327722:TAV327746 TKR327722:TKR327746 TUN327722:TUN327746 UEJ327722:UEJ327746 UOF327722:UOF327746 UYB327722:UYB327746 VHX327722:VHX327746 VRT327722:VRT327746 WBP327722:WBP327746 WLL327722:WLL327746 WVH327722:WVH327746 I393258:I393282 IV393258:IV393282 SR393258:SR393282 ACN393258:ACN393282 AMJ393258:AMJ393282 AWF393258:AWF393282 BGB393258:BGB393282 BPX393258:BPX393282 BZT393258:BZT393282 CJP393258:CJP393282 CTL393258:CTL393282 DDH393258:DDH393282 DND393258:DND393282 DWZ393258:DWZ393282 EGV393258:EGV393282 EQR393258:EQR393282 FAN393258:FAN393282 FKJ393258:FKJ393282 FUF393258:FUF393282 GEB393258:GEB393282 GNX393258:GNX393282 GXT393258:GXT393282 HHP393258:HHP393282 HRL393258:HRL393282 IBH393258:IBH393282 ILD393258:ILD393282 IUZ393258:IUZ393282 JEV393258:JEV393282 JOR393258:JOR393282 JYN393258:JYN393282 KIJ393258:KIJ393282 KSF393258:KSF393282 LCB393258:LCB393282 LLX393258:LLX393282 LVT393258:LVT393282 MFP393258:MFP393282 MPL393258:MPL393282 MZH393258:MZH393282 NJD393258:NJD393282 NSZ393258:NSZ393282 OCV393258:OCV393282 OMR393258:OMR393282 OWN393258:OWN393282 PGJ393258:PGJ393282 PQF393258:PQF393282 QAB393258:QAB393282 QJX393258:QJX393282 QTT393258:QTT393282 RDP393258:RDP393282 RNL393258:RNL393282 RXH393258:RXH393282 SHD393258:SHD393282 SQZ393258:SQZ393282 TAV393258:TAV393282 TKR393258:TKR393282 TUN393258:TUN393282 UEJ393258:UEJ393282 UOF393258:UOF393282 UYB393258:UYB393282 VHX393258:VHX393282 VRT393258:VRT393282 WBP393258:WBP393282 WLL393258:WLL393282 WVH393258:WVH393282 I458794:I458818 IV458794:IV458818 SR458794:SR458818 ACN458794:ACN458818 AMJ458794:AMJ458818 AWF458794:AWF458818 BGB458794:BGB458818 BPX458794:BPX458818 BZT458794:BZT458818 CJP458794:CJP458818 CTL458794:CTL458818 DDH458794:DDH458818 DND458794:DND458818 DWZ458794:DWZ458818 EGV458794:EGV458818 EQR458794:EQR458818 FAN458794:FAN458818 FKJ458794:FKJ458818 FUF458794:FUF458818 GEB458794:GEB458818 GNX458794:GNX458818 GXT458794:GXT458818 HHP458794:HHP458818 HRL458794:HRL458818 IBH458794:IBH458818 ILD458794:ILD458818 IUZ458794:IUZ458818 JEV458794:JEV458818 JOR458794:JOR458818 JYN458794:JYN458818 KIJ458794:KIJ458818 KSF458794:KSF458818 LCB458794:LCB458818 LLX458794:LLX458818 LVT458794:LVT458818 MFP458794:MFP458818 MPL458794:MPL458818 MZH458794:MZH458818 NJD458794:NJD458818 NSZ458794:NSZ458818 OCV458794:OCV458818 OMR458794:OMR458818 OWN458794:OWN458818 PGJ458794:PGJ458818 PQF458794:PQF458818 QAB458794:QAB458818 QJX458794:QJX458818 QTT458794:QTT458818 RDP458794:RDP458818 RNL458794:RNL458818 RXH458794:RXH458818 SHD458794:SHD458818 SQZ458794:SQZ458818 TAV458794:TAV458818 TKR458794:TKR458818 TUN458794:TUN458818 UEJ458794:UEJ458818 UOF458794:UOF458818 UYB458794:UYB458818 VHX458794:VHX458818 VRT458794:VRT458818 WBP458794:WBP458818 WLL458794:WLL458818 WVH458794:WVH458818 I524330:I524354 IV524330:IV524354 SR524330:SR524354 ACN524330:ACN524354 AMJ524330:AMJ524354 AWF524330:AWF524354 BGB524330:BGB524354 BPX524330:BPX524354 BZT524330:BZT524354 CJP524330:CJP524354 CTL524330:CTL524354 DDH524330:DDH524354 DND524330:DND524354 DWZ524330:DWZ524354 EGV524330:EGV524354 EQR524330:EQR524354 FAN524330:FAN524354 FKJ524330:FKJ524354 FUF524330:FUF524354 GEB524330:GEB524354 GNX524330:GNX524354 GXT524330:GXT524354 HHP524330:HHP524354 HRL524330:HRL524354 IBH524330:IBH524354 ILD524330:ILD524354 IUZ524330:IUZ524354 JEV524330:JEV524354 JOR524330:JOR524354 JYN524330:JYN524354 KIJ524330:KIJ524354 KSF524330:KSF524354 LCB524330:LCB524354 LLX524330:LLX524354 LVT524330:LVT524354 MFP524330:MFP524354 MPL524330:MPL524354 MZH524330:MZH524354 NJD524330:NJD524354 NSZ524330:NSZ524354 OCV524330:OCV524354 OMR524330:OMR524354 OWN524330:OWN524354 PGJ524330:PGJ524354 PQF524330:PQF524354 QAB524330:QAB524354 QJX524330:QJX524354 QTT524330:QTT524354 RDP524330:RDP524354 RNL524330:RNL524354 RXH524330:RXH524354 SHD524330:SHD524354 SQZ524330:SQZ524354 TAV524330:TAV524354 TKR524330:TKR524354 TUN524330:TUN524354 UEJ524330:UEJ524354 UOF524330:UOF524354 UYB524330:UYB524354 VHX524330:VHX524354 VRT524330:VRT524354 WBP524330:WBP524354 WLL524330:WLL524354 WVH524330:WVH524354 I589866:I589890 IV589866:IV589890 SR589866:SR589890 ACN589866:ACN589890 AMJ589866:AMJ589890 AWF589866:AWF589890 BGB589866:BGB589890 BPX589866:BPX589890 BZT589866:BZT589890 CJP589866:CJP589890 CTL589866:CTL589890 DDH589866:DDH589890 DND589866:DND589890 DWZ589866:DWZ589890 EGV589866:EGV589890 EQR589866:EQR589890 FAN589866:FAN589890 FKJ589866:FKJ589890 FUF589866:FUF589890 GEB589866:GEB589890 GNX589866:GNX589890 GXT589866:GXT589890 HHP589866:HHP589890 HRL589866:HRL589890 IBH589866:IBH589890 ILD589866:ILD589890 IUZ589866:IUZ589890 JEV589866:JEV589890 JOR589866:JOR589890 JYN589866:JYN589890 KIJ589866:KIJ589890 KSF589866:KSF589890 LCB589866:LCB589890 LLX589866:LLX589890 LVT589866:LVT589890 MFP589866:MFP589890 MPL589866:MPL589890 MZH589866:MZH589890 NJD589866:NJD589890 NSZ589866:NSZ589890 OCV589866:OCV589890 OMR589866:OMR589890 OWN589866:OWN589890 PGJ589866:PGJ589890 PQF589866:PQF589890 QAB589866:QAB589890 QJX589866:QJX589890 QTT589866:QTT589890 RDP589866:RDP589890 RNL589866:RNL589890 RXH589866:RXH589890 SHD589866:SHD589890 SQZ589866:SQZ589890 TAV589866:TAV589890 TKR589866:TKR589890 TUN589866:TUN589890 UEJ589866:UEJ589890 UOF589866:UOF589890 UYB589866:UYB589890 VHX589866:VHX589890 VRT589866:VRT589890 WBP589866:WBP589890 WLL589866:WLL589890 WVH589866:WVH589890 I655402:I655426 IV655402:IV655426 SR655402:SR655426 ACN655402:ACN655426 AMJ655402:AMJ655426 AWF655402:AWF655426 BGB655402:BGB655426 BPX655402:BPX655426 BZT655402:BZT655426 CJP655402:CJP655426 CTL655402:CTL655426 DDH655402:DDH655426 DND655402:DND655426 DWZ655402:DWZ655426 EGV655402:EGV655426 EQR655402:EQR655426 FAN655402:FAN655426 FKJ655402:FKJ655426 FUF655402:FUF655426 GEB655402:GEB655426 GNX655402:GNX655426 GXT655402:GXT655426 HHP655402:HHP655426 HRL655402:HRL655426 IBH655402:IBH655426 ILD655402:ILD655426 IUZ655402:IUZ655426 JEV655402:JEV655426 JOR655402:JOR655426 JYN655402:JYN655426 KIJ655402:KIJ655426 KSF655402:KSF655426 LCB655402:LCB655426 LLX655402:LLX655426 LVT655402:LVT655426 MFP655402:MFP655426 MPL655402:MPL655426 MZH655402:MZH655426 NJD655402:NJD655426 NSZ655402:NSZ655426 OCV655402:OCV655426 OMR655402:OMR655426 OWN655402:OWN655426 PGJ655402:PGJ655426 PQF655402:PQF655426 QAB655402:QAB655426 QJX655402:QJX655426 QTT655402:QTT655426 RDP655402:RDP655426 RNL655402:RNL655426 RXH655402:RXH655426 SHD655402:SHD655426 SQZ655402:SQZ655426 TAV655402:TAV655426 TKR655402:TKR655426 TUN655402:TUN655426 UEJ655402:UEJ655426 UOF655402:UOF655426 UYB655402:UYB655426 VHX655402:VHX655426 VRT655402:VRT655426 WBP655402:WBP655426 WLL655402:WLL655426 WVH655402:WVH655426 I720938:I720962 IV720938:IV720962 SR720938:SR720962 ACN720938:ACN720962 AMJ720938:AMJ720962 AWF720938:AWF720962 BGB720938:BGB720962 BPX720938:BPX720962 BZT720938:BZT720962 CJP720938:CJP720962 CTL720938:CTL720962 DDH720938:DDH720962 DND720938:DND720962 DWZ720938:DWZ720962 EGV720938:EGV720962 EQR720938:EQR720962 FAN720938:FAN720962 FKJ720938:FKJ720962 FUF720938:FUF720962 GEB720938:GEB720962 GNX720938:GNX720962 GXT720938:GXT720962 HHP720938:HHP720962 HRL720938:HRL720962 IBH720938:IBH720962 ILD720938:ILD720962 IUZ720938:IUZ720962 JEV720938:JEV720962 JOR720938:JOR720962 JYN720938:JYN720962 KIJ720938:KIJ720962 KSF720938:KSF720962 LCB720938:LCB720962 LLX720938:LLX720962 LVT720938:LVT720962 MFP720938:MFP720962 MPL720938:MPL720962 MZH720938:MZH720962 NJD720938:NJD720962 NSZ720938:NSZ720962 OCV720938:OCV720962 OMR720938:OMR720962 OWN720938:OWN720962 PGJ720938:PGJ720962 PQF720938:PQF720962 QAB720938:QAB720962 QJX720938:QJX720962 QTT720938:QTT720962 RDP720938:RDP720962 RNL720938:RNL720962 RXH720938:RXH720962 SHD720938:SHD720962 SQZ720938:SQZ720962 TAV720938:TAV720962 TKR720938:TKR720962 TUN720938:TUN720962 UEJ720938:UEJ720962 UOF720938:UOF720962 UYB720938:UYB720962 VHX720938:VHX720962 VRT720938:VRT720962 WBP720938:WBP720962 WLL720938:WLL720962 WVH720938:WVH720962 I786474:I786498 IV786474:IV786498 SR786474:SR786498 ACN786474:ACN786498 AMJ786474:AMJ786498 AWF786474:AWF786498 BGB786474:BGB786498 BPX786474:BPX786498 BZT786474:BZT786498 CJP786474:CJP786498 CTL786474:CTL786498 DDH786474:DDH786498 DND786474:DND786498 DWZ786474:DWZ786498 EGV786474:EGV786498 EQR786474:EQR786498 FAN786474:FAN786498 FKJ786474:FKJ786498 FUF786474:FUF786498 GEB786474:GEB786498 GNX786474:GNX786498 GXT786474:GXT786498 HHP786474:HHP786498 HRL786474:HRL786498 IBH786474:IBH786498 ILD786474:ILD786498 IUZ786474:IUZ786498 JEV786474:JEV786498 JOR786474:JOR786498 JYN786474:JYN786498 KIJ786474:KIJ786498 KSF786474:KSF786498 LCB786474:LCB786498 LLX786474:LLX786498 LVT786474:LVT786498 MFP786474:MFP786498 MPL786474:MPL786498 MZH786474:MZH786498 NJD786474:NJD786498 NSZ786474:NSZ786498 OCV786474:OCV786498 OMR786474:OMR786498 OWN786474:OWN786498 PGJ786474:PGJ786498 PQF786474:PQF786498 QAB786474:QAB786498 QJX786474:QJX786498 QTT786474:QTT786498 RDP786474:RDP786498 RNL786474:RNL786498 RXH786474:RXH786498 SHD786474:SHD786498 SQZ786474:SQZ786498 TAV786474:TAV786498 TKR786474:TKR786498 TUN786474:TUN786498 UEJ786474:UEJ786498 UOF786474:UOF786498 UYB786474:UYB786498 VHX786474:VHX786498 VRT786474:VRT786498 WBP786474:WBP786498 WLL786474:WLL786498 WVH786474:WVH786498 I852010:I852034 IV852010:IV852034 SR852010:SR852034 ACN852010:ACN852034 AMJ852010:AMJ852034 AWF852010:AWF852034 BGB852010:BGB852034 BPX852010:BPX852034 BZT852010:BZT852034 CJP852010:CJP852034 CTL852010:CTL852034 DDH852010:DDH852034 DND852010:DND852034 DWZ852010:DWZ852034 EGV852010:EGV852034 EQR852010:EQR852034 FAN852010:FAN852034 FKJ852010:FKJ852034 FUF852010:FUF852034 GEB852010:GEB852034 GNX852010:GNX852034 GXT852010:GXT852034 HHP852010:HHP852034 HRL852010:HRL852034 IBH852010:IBH852034 ILD852010:ILD852034 IUZ852010:IUZ852034 JEV852010:JEV852034 JOR852010:JOR852034 JYN852010:JYN852034 KIJ852010:KIJ852034 KSF852010:KSF852034 LCB852010:LCB852034 LLX852010:LLX852034 LVT852010:LVT852034 MFP852010:MFP852034 MPL852010:MPL852034 MZH852010:MZH852034 NJD852010:NJD852034 NSZ852010:NSZ852034 OCV852010:OCV852034 OMR852010:OMR852034 OWN852010:OWN852034 PGJ852010:PGJ852034 PQF852010:PQF852034 QAB852010:QAB852034 QJX852010:QJX852034 QTT852010:QTT852034 RDP852010:RDP852034 RNL852010:RNL852034 RXH852010:RXH852034 SHD852010:SHD852034 SQZ852010:SQZ852034 TAV852010:TAV852034 TKR852010:TKR852034 TUN852010:TUN852034 UEJ852010:UEJ852034 UOF852010:UOF852034 UYB852010:UYB852034 VHX852010:VHX852034 VRT852010:VRT852034 WBP852010:WBP852034 WLL852010:WLL852034 WVH852010:WVH852034 I917546:I917570 IV917546:IV917570 SR917546:SR917570 ACN917546:ACN917570 AMJ917546:AMJ917570 AWF917546:AWF917570 BGB917546:BGB917570 BPX917546:BPX917570 BZT917546:BZT917570 CJP917546:CJP917570 CTL917546:CTL917570 DDH917546:DDH917570 DND917546:DND917570 DWZ917546:DWZ917570 EGV917546:EGV917570 EQR917546:EQR917570 FAN917546:FAN917570 FKJ917546:FKJ917570 FUF917546:FUF917570 GEB917546:GEB917570 GNX917546:GNX917570 GXT917546:GXT917570 HHP917546:HHP917570 HRL917546:HRL917570 IBH917546:IBH917570 ILD917546:ILD917570 IUZ917546:IUZ917570 JEV917546:JEV917570 JOR917546:JOR917570 JYN917546:JYN917570 KIJ917546:KIJ917570 KSF917546:KSF917570 LCB917546:LCB917570 LLX917546:LLX917570 LVT917546:LVT917570 MFP917546:MFP917570 MPL917546:MPL917570 MZH917546:MZH917570 NJD917546:NJD917570 NSZ917546:NSZ917570 OCV917546:OCV917570 OMR917546:OMR917570 OWN917546:OWN917570 PGJ917546:PGJ917570 PQF917546:PQF917570 QAB917546:QAB917570 QJX917546:QJX917570 QTT917546:QTT917570 RDP917546:RDP917570 RNL917546:RNL917570 RXH917546:RXH917570 SHD917546:SHD917570 SQZ917546:SQZ917570 TAV917546:TAV917570 TKR917546:TKR917570 TUN917546:TUN917570 UEJ917546:UEJ917570 UOF917546:UOF917570 UYB917546:UYB917570 VHX917546:VHX917570 VRT917546:VRT917570 WBP917546:WBP917570 WLL917546:WLL917570 WVH917546:WVH917570 I983082:I983106 IV983082:IV983106 SR983082:SR983106 ACN983082:ACN983106 AMJ983082:AMJ983106 AWF983082:AWF983106 BGB983082:BGB983106 BPX983082:BPX983106 BZT983082:BZT983106 CJP983082:CJP983106 CTL983082:CTL983106 DDH983082:DDH983106 DND983082:DND983106 DWZ983082:DWZ983106 EGV983082:EGV983106 EQR983082:EQR983106 FAN983082:FAN983106 FKJ983082:FKJ983106 FUF983082:FUF983106 GEB983082:GEB983106 GNX983082:GNX983106 GXT983082:GXT983106 HHP983082:HHP983106 HRL983082:HRL983106 IBH983082:IBH983106 ILD983082:ILD983106 IUZ983082:IUZ983106 JEV983082:JEV983106 JOR983082:JOR983106 JYN983082:JYN983106 KIJ983082:KIJ983106 KSF983082:KSF983106 LCB983082:LCB983106 LLX983082:LLX983106 LVT983082:LVT983106 MFP983082:MFP983106 MPL983082:MPL983106 MZH983082:MZH983106 NJD983082:NJD983106 NSZ983082:NSZ983106 OCV983082:OCV983106 OMR983082:OMR983106 OWN983082:OWN983106 PGJ983082:PGJ983106 PQF983082:PQF983106 QAB983082:QAB983106 QJX983082:QJX983106 QTT983082:QTT983106 RDP983082:RDP983106 RNL983082:RNL983106 RXH983082:RXH983106 SHD983082:SHD983106 SQZ983082:SQZ983106 TAV983082:TAV983106 TKR983082:TKR983106 TUN983082:TUN983106 UEJ983082:UEJ983106 UOF983082:UOF983106 UYB983082:UYB983106 VHX983082:VHX983106 VRT983082:VRT983106 WBP983082:WBP983106 X17:X66 JK17:JK66 TG17:TG66 ADC17:ADC66 AMY17:AMY66 AWU17:AWU66 BGQ17:BGQ66 BQM17:BQM66 CAI17:CAI66 CKE17:CKE66 CUA17:CUA66 DDW17:DDW66 DNS17:DNS66 DXO17:DXO66 EHK17:EHK66 ERG17:ERG66 FBC17:FBC66 FKY17:FKY66 FUU17:FUU66 GEQ17:GEQ66 GOM17:GOM66 GYI17:GYI66 HIE17:HIE66 HSA17:HSA66 IBW17:IBW66 ILS17:ILS66 IVO17:IVO66 JFK17:JFK66 JPG17:JPG66 JZC17:JZC66 KIY17:KIY66 KSU17:KSU66 LCQ17:LCQ66 LMM17:LMM66 LWI17:LWI66 MGE17:MGE66 MQA17:MQA66 MZW17:MZW66 NJS17:NJS66 NTO17:NTO66 ODK17:ODK66 ONG17:ONG66 OXC17:OXC66 PGY17:PGY66 PQU17:PQU66 QAQ17:QAQ66 QKM17:QKM66 QUI17:QUI66 REE17:REE66 ROA17:ROA66 RXW17:RXW66 SHS17:SHS66 SRO17:SRO66 TBK17:TBK66 TLG17:TLG66 TVC17:TVC66 UEY17:UEY66 UOU17:UOU66 UYQ17:UYQ66 VIM17:VIM66 VSI17:VSI66 WCE17:WCE66 WMA17:WMA66 WVW17:WVW66 AM17:AM66 JZ17:JZ66 TV17:TV66 ADR17:ADR66 ANN17:ANN66 AXJ17:AXJ66 BHF17:BHF66 BRB17:BRB66 CAX17:CAX66 CKT17:CKT66 CUP17:CUP66 DEL17:DEL66 DOH17:DOH66 DYD17:DYD66 EHZ17:EHZ66 ERV17:ERV66 FBR17:FBR66 FLN17:FLN66 FVJ17:FVJ66 GFF17:GFF66 GPB17:GPB66 GYX17:GYX66 HIT17:HIT66 HSP17:HSP66 ICL17:ICL66 IMH17:IMH66 IWD17:IWD66 JFZ17:JFZ66 JPV17:JPV66 JZR17:JZR66 KJN17:KJN66 KTJ17:KTJ66 LDF17:LDF66 LNB17:LNB66 LWX17:LWX66 MGT17:MGT66 MQP17:MQP66 NAL17:NAL66 NKH17:NKH66 NUD17:NUD66 ODZ17:ODZ66 ONV17:ONV66 OXR17:OXR66 PHN17:PHN66 PRJ17:PRJ66 QBF17:QBF66 QLB17:QLB66 QUX17:QUX66 RET17:RET66 ROP17:ROP66 RYL17:RYL66 SIH17:SIH66 SSD17:SSD66 TBZ17:TBZ66 TLV17:TLV66 TVR17:TVR66 UFN17:UFN66 UPJ17:UPJ66 UZF17:UZF66 VJB17:VJB66 VSX17:VSX66 WCT17:WCT66 WMP17:WMP66 WWL17:WWL66 IV17:IV66 SR17:SR66 ACN17:ACN66 AMJ17:AMJ66 AWF17:AWF66 BGB17:BGB66 BPX17:BPX66 BZT17:BZT66 CJP17:CJP66 CTL17:CTL66 DDH17:DDH66 DND17:DND66 DWZ17:DWZ66 EGV17:EGV66 EQR17:EQR66 FAN17:FAN66 FKJ17:FKJ66 FUF17:FUF66 GEB17:GEB66 GNX17:GNX66 GXT17:GXT66 HHP17:HHP66 HRL17:HRL66 IBH17:IBH66 ILD17:ILD66 IUZ17:IUZ66 JEV17:JEV66 JOR17:JOR66 JYN17:JYN66 KIJ17:KIJ66 KSF17:KSF66 LCB17:LCB66 LLX17:LLX66 LVT17:LVT66 MFP17:MFP66 MPL17:MPL66 MZH17:MZH66 NJD17:NJD66 NSZ17:NSZ66 OCV17:OCV66 OMR17:OMR66 OWN17:OWN66 PGJ17:PGJ66 PQF17:PQF66 QAB17:QAB66 QJX17:QJX66 QTT17:QTT66 RDP17:RDP66 RNL17:RNL66 RXH17:RXH66 SHD17:SHD66 SQZ17:SQZ66 TAV17:TAV66 TKR17:TKR66 TUN17:TUN66 UEJ17:UEJ66 UOF17:UOF66 UYB17:UYB66 VHX17:VHX66 VRT17:VRT66 WBP17:WBP66 WLL17:WLL66 WVH17:WVH66">
      <formula1>$EA$17:$EA$35</formula1>
    </dataValidation>
    <dataValidation type="list" allowBlank="1" showInputMessage="1" showErrorMessage="1" sqref="R70:R94 JE70:JE94 TA70:TA94 ACW70:ACW94 AMS70:AMS94 AWO70:AWO94 BGK70:BGK94 BQG70:BQG94 CAC70:CAC94 CJY70:CJY94 CTU70:CTU94 DDQ70:DDQ94 DNM70:DNM94 DXI70:DXI94 EHE70:EHE94 ERA70:ERA94 FAW70:FAW94 FKS70:FKS94 FUO70:FUO94 GEK70:GEK94 GOG70:GOG94 GYC70:GYC94 HHY70:HHY94 HRU70:HRU94 IBQ70:IBQ94 ILM70:ILM94 IVI70:IVI94 JFE70:JFE94 JPA70:JPA94 JYW70:JYW94 KIS70:KIS94 KSO70:KSO94 LCK70:LCK94 LMG70:LMG94 LWC70:LWC94 MFY70:MFY94 MPU70:MPU94 MZQ70:MZQ94 NJM70:NJM94 NTI70:NTI94 ODE70:ODE94 ONA70:ONA94 OWW70:OWW94 PGS70:PGS94 PQO70:PQO94 QAK70:QAK94 QKG70:QKG94 QUC70:QUC94 RDY70:RDY94 RNU70:RNU94 RXQ70:RXQ94 SHM70:SHM94 SRI70:SRI94 TBE70:TBE94 TLA70:TLA94 TUW70:TUW94 UES70:UES94 UOO70:UOO94 UYK70:UYK94 VIG70:VIG94 VSC70:VSC94 WBY70:WBY94 WLU70:WLU94 WVQ70:WVQ94 R65606:R65630 JE65606:JE65630 TA65606:TA65630 ACW65606:ACW65630 AMS65606:AMS65630 AWO65606:AWO65630 BGK65606:BGK65630 BQG65606:BQG65630 CAC65606:CAC65630 CJY65606:CJY65630 CTU65606:CTU65630 DDQ65606:DDQ65630 DNM65606:DNM65630 DXI65606:DXI65630 EHE65606:EHE65630 ERA65606:ERA65630 FAW65606:FAW65630 FKS65606:FKS65630 FUO65606:FUO65630 GEK65606:GEK65630 GOG65606:GOG65630 GYC65606:GYC65630 HHY65606:HHY65630 HRU65606:HRU65630 IBQ65606:IBQ65630 ILM65606:ILM65630 IVI65606:IVI65630 JFE65606:JFE65630 JPA65606:JPA65630 JYW65606:JYW65630 KIS65606:KIS65630 KSO65606:KSO65630 LCK65606:LCK65630 LMG65606:LMG65630 LWC65606:LWC65630 MFY65606:MFY65630 MPU65606:MPU65630 MZQ65606:MZQ65630 NJM65606:NJM65630 NTI65606:NTI65630 ODE65606:ODE65630 ONA65606:ONA65630 OWW65606:OWW65630 PGS65606:PGS65630 PQO65606:PQO65630 QAK65606:QAK65630 QKG65606:QKG65630 QUC65606:QUC65630 RDY65606:RDY65630 RNU65606:RNU65630 RXQ65606:RXQ65630 SHM65606:SHM65630 SRI65606:SRI65630 TBE65606:TBE65630 TLA65606:TLA65630 TUW65606:TUW65630 UES65606:UES65630 UOO65606:UOO65630 UYK65606:UYK65630 VIG65606:VIG65630 VSC65606:VSC65630 WBY65606:WBY65630 WLU65606:WLU65630 WVQ65606:WVQ65630 R131142:R131166 JE131142:JE131166 TA131142:TA131166 ACW131142:ACW131166 AMS131142:AMS131166 AWO131142:AWO131166 BGK131142:BGK131166 BQG131142:BQG131166 CAC131142:CAC131166 CJY131142:CJY131166 CTU131142:CTU131166 DDQ131142:DDQ131166 DNM131142:DNM131166 DXI131142:DXI131166 EHE131142:EHE131166 ERA131142:ERA131166 FAW131142:FAW131166 FKS131142:FKS131166 FUO131142:FUO131166 GEK131142:GEK131166 GOG131142:GOG131166 GYC131142:GYC131166 HHY131142:HHY131166 HRU131142:HRU131166 IBQ131142:IBQ131166 ILM131142:ILM131166 IVI131142:IVI131166 JFE131142:JFE131166 JPA131142:JPA131166 JYW131142:JYW131166 KIS131142:KIS131166 KSO131142:KSO131166 LCK131142:LCK131166 LMG131142:LMG131166 LWC131142:LWC131166 MFY131142:MFY131166 MPU131142:MPU131166 MZQ131142:MZQ131166 NJM131142:NJM131166 NTI131142:NTI131166 ODE131142:ODE131166 ONA131142:ONA131166 OWW131142:OWW131166 PGS131142:PGS131166 PQO131142:PQO131166 QAK131142:QAK131166 QKG131142:QKG131166 QUC131142:QUC131166 RDY131142:RDY131166 RNU131142:RNU131166 RXQ131142:RXQ131166 SHM131142:SHM131166 SRI131142:SRI131166 TBE131142:TBE131166 TLA131142:TLA131166 TUW131142:TUW131166 UES131142:UES131166 UOO131142:UOO131166 UYK131142:UYK131166 VIG131142:VIG131166 VSC131142:VSC131166 WBY131142:WBY131166 WLU131142:WLU131166 WVQ131142:WVQ131166 R196678:R196702 JE196678:JE196702 TA196678:TA196702 ACW196678:ACW196702 AMS196678:AMS196702 AWO196678:AWO196702 BGK196678:BGK196702 BQG196678:BQG196702 CAC196678:CAC196702 CJY196678:CJY196702 CTU196678:CTU196702 DDQ196678:DDQ196702 DNM196678:DNM196702 DXI196678:DXI196702 EHE196678:EHE196702 ERA196678:ERA196702 FAW196678:FAW196702 FKS196678:FKS196702 FUO196678:FUO196702 GEK196678:GEK196702 GOG196678:GOG196702 GYC196678:GYC196702 HHY196678:HHY196702 HRU196678:HRU196702 IBQ196678:IBQ196702 ILM196678:ILM196702 IVI196678:IVI196702 JFE196678:JFE196702 JPA196678:JPA196702 JYW196678:JYW196702 KIS196678:KIS196702 KSO196678:KSO196702 LCK196678:LCK196702 LMG196678:LMG196702 LWC196678:LWC196702 MFY196678:MFY196702 MPU196678:MPU196702 MZQ196678:MZQ196702 NJM196678:NJM196702 NTI196678:NTI196702 ODE196678:ODE196702 ONA196678:ONA196702 OWW196678:OWW196702 PGS196678:PGS196702 PQO196678:PQO196702 QAK196678:QAK196702 QKG196678:QKG196702 QUC196678:QUC196702 RDY196678:RDY196702 RNU196678:RNU196702 RXQ196678:RXQ196702 SHM196678:SHM196702 SRI196678:SRI196702 TBE196678:TBE196702 TLA196678:TLA196702 TUW196678:TUW196702 UES196678:UES196702 UOO196678:UOO196702 UYK196678:UYK196702 VIG196678:VIG196702 VSC196678:VSC196702 WBY196678:WBY196702 WLU196678:WLU196702 WVQ196678:WVQ196702 R262214:R262238 JE262214:JE262238 TA262214:TA262238 ACW262214:ACW262238 AMS262214:AMS262238 AWO262214:AWO262238 BGK262214:BGK262238 BQG262214:BQG262238 CAC262214:CAC262238 CJY262214:CJY262238 CTU262214:CTU262238 DDQ262214:DDQ262238 DNM262214:DNM262238 DXI262214:DXI262238 EHE262214:EHE262238 ERA262214:ERA262238 FAW262214:FAW262238 FKS262214:FKS262238 FUO262214:FUO262238 GEK262214:GEK262238 GOG262214:GOG262238 GYC262214:GYC262238 HHY262214:HHY262238 HRU262214:HRU262238 IBQ262214:IBQ262238 ILM262214:ILM262238 IVI262214:IVI262238 JFE262214:JFE262238 JPA262214:JPA262238 JYW262214:JYW262238 KIS262214:KIS262238 KSO262214:KSO262238 LCK262214:LCK262238 LMG262214:LMG262238 LWC262214:LWC262238 MFY262214:MFY262238 MPU262214:MPU262238 MZQ262214:MZQ262238 NJM262214:NJM262238 NTI262214:NTI262238 ODE262214:ODE262238 ONA262214:ONA262238 OWW262214:OWW262238 PGS262214:PGS262238 PQO262214:PQO262238 QAK262214:QAK262238 QKG262214:QKG262238 QUC262214:QUC262238 RDY262214:RDY262238 RNU262214:RNU262238 RXQ262214:RXQ262238 SHM262214:SHM262238 SRI262214:SRI262238 TBE262214:TBE262238 TLA262214:TLA262238 TUW262214:TUW262238 UES262214:UES262238 UOO262214:UOO262238 UYK262214:UYK262238 VIG262214:VIG262238 VSC262214:VSC262238 WBY262214:WBY262238 WLU262214:WLU262238 WVQ262214:WVQ262238 R327750:R327774 JE327750:JE327774 TA327750:TA327774 ACW327750:ACW327774 AMS327750:AMS327774 AWO327750:AWO327774 BGK327750:BGK327774 BQG327750:BQG327774 CAC327750:CAC327774 CJY327750:CJY327774 CTU327750:CTU327774 DDQ327750:DDQ327774 DNM327750:DNM327774 DXI327750:DXI327774 EHE327750:EHE327774 ERA327750:ERA327774 FAW327750:FAW327774 FKS327750:FKS327774 FUO327750:FUO327774 GEK327750:GEK327774 GOG327750:GOG327774 GYC327750:GYC327774 HHY327750:HHY327774 HRU327750:HRU327774 IBQ327750:IBQ327774 ILM327750:ILM327774 IVI327750:IVI327774 JFE327750:JFE327774 JPA327750:JPA327774 JYW327750:JYW327774 KIS327750:KIS327774 KSO327750:KSO327774 LCK327750:LCK327774 LMG327750:LMG327774 LWC327750:LWC327774 MFY327750:MFY327774 MPU327750:MPU327774 MZQ327750:MZQ327774 NJM327750:NJM327774 NTI327750:NTI327774 ODE327750:ODE327774 ONA327750:ONA327774 OWW327750:OWW327774 PGS327750:PGS327774 PQO327750:PQO327774 QAK327750:QAK327774 QKG327750:QKG327774 QUC327750:QUC327774 RDY327750:RDY327774 RNU327750:RNU327774 RXQ327750:RXQ327774 SHM327750:SHM327774 SRI327750:SRI327774 TBE327750:TBE327774 TLA327750:TLA327774 TUW327750:TUW327774 UES327750:UES327774 UOO327750:UOO327774 UYK327750:UYK327774 VIG327750:VIG327774 VSC327750:VSC327774 WBY327750:WBY327774 WLU327750:WLU327774 WVQ327750:WVQ327774 R393286:R393310 JE393286:JE393310 TA393286:TA393310 ACW393286:ACW393310 AMS393286:AMS393310 AWO393286:AWO393310 BGK393286:BGK393310 BQG393286:BQG393310 CAC393286:CAC393310 CJY393286:CJY393310 CTU393286:CTU393310 DDQ393286:DDQ393310 DNM393286:DNM393310 DXI393286:DXI393310 EHE393286:EHE393310 ERA393286:ERA393310 FAW393286:FAW393310 FKS393286:FKS393310 FUO393286:FUO393310 GEK393286:GEK393310 GOG393286:GOG393310 GYC393286:GYC393310 HHY393286:HHY393310 HRU393286:HRU393310 IBQ393286:IBQ393310 ILM393286:ILM393310 IVI393286:IVI393310 JFE393286:JFE393310 JPA393286:JPA393310 JYW393286:JYW393310 KIS393286:KIS393310 KSO393286:KSO393310 LCK393286:LCK393310 LMG393286:LMG393310 LWC393286:LWC393310 MFY393286:MFY393310 MPU393286:MPU393310 MZQ393286:MZQ393310 NJM393286:NJM393310 NTI393286:NTI393310 ODE393286:ODE393310 ONA393286:ONA393310 OWW393286:OWW393310 PGS393286:PGS393310 PQO393286:PQO393310 QAK393286:QAK393310 QKG393286:QKG393310 QUC393286:QUC393310 RDY393286:RDY393310 RNU393286:RNU393310 RXQ393286:RXQ393310 SHM393286:SHM393310 SRI393286:SRI393310 TBE393286:TBE393310 TLA393286:TLA393310 TUW393286:TUW393310 UES393286:UES393310 UOO393286:UOO393310 UYK393286:UYK393310 VIG393286:VIG393310 VSC393286:VSC393310 WBY393286:WBY393310 WLU393286:WLU393310 WVQ393286:WVQ393310 R458822:R458846 JE458822:JE458846 TA458822:TA458846 ACW458822:ACW458846 AMS458822:AMS458846 AWO458822:AWO458846 BGK458822:BGK458846 BQG458822:BQG458846 CAC458822:CAC458846 CJY458822:CJY458846 CTU458822:CTU458846 DDQ458822:DDQ458846 DNM458822:DNM458846 DXI458822:DXI458846 EHE458822:EHE458846 ERA458822:ERA458846 FAW458822:FAW458846 FKS458822:FKS458846 FUO458822:FUO458846 GEK458822:GEK458846 GOG458822:GOG458846 GYC458822:GYC458846 HHY458822:HHY458846 HRU458822:HRU458846 IBQ458822:IBQ458846 ILM458822:ILM458846 IVI458822:IVI458846 JFE458822:JFE458846 JPA458822:JPA458846 JYW458822:JYW458846 KIS458822:KIS458846 KSO458822:KSO458846 LCK458822:LCK458846 LMG458822:LMG458846 LWC458822:LWC458846 MFY458822:MFY458846 MPU458822:MPU458846 MZQ458822:MZQ458846 NJM458822:NJM458846 NTI458822:NTI458846 ODE458822:ODE458846 ONA458822:ONA458846 OWW458822:OWW458846 PGS458822:PGS458846 PQO458822:PQO458846 QAK458822:QAK458846 QKG458822:QKG458846 QUC458822:QUC458846 RDY458822:RDY458846 RNU458822:RNU458846 RXQ458822:RXQ458846 SHM458822:SHM458846 SRI458822:SRI458846 TBE458822:TBE458846 TLA458822:TLA458846 TUW458822:TUW458846 UES458822:UES458846 UOO458822:UOO458846 UYK458822:UYK458846 VIG458822:VIG458846 VSC458822:VSC458846 WBY458822:WBY458846 WLU458822:WLU458846 WVQ458822:WVQ458846 R524358:R524382 JE524358:JE524382 TA524358:TA524382 ACW524358:ACW524382 AMS524358:AMS524382 AWO524358:AWO524382 BGK524358:BGK524382 BQG524358:BQG524382 CAC524358:CAC524382 CJY524358:CJY524382 CTU524358:CTU524382 DDQ524358:DDQ524382 DNM524358:DNM524382 DXI524358:DXI524382 EHE524358:EHE524382 ERA524358:ERA524382 FAW524358:FAW524382 FKS524358:FKS524382 FUO524358:FUO524382 GEK524358:GEK524382 GOG524358:GOG524382 GYC524358:GYC524382 HHY524358:HHY524382 HRU524358:HRU524382 IBQ524358:IBQ524382 ILM524358:ILM524382 IVI524358:IVI524382 JFE524358:JFE524382 JPA524358:JPA524382 JYW524358:JYW524382 KIS524358:KIS524382 KSO524358:KSO524382 LCK524358:LCK524382 LMG524358:LMG524382 LWC524358:LWC524382 MFY524358:MFY524382 MPU524358:MPU524382 MZQ524358:MZQ524382 NJM524358:NJM524382 NTI524358:NTI524382 ODE524358:ODE524382 ONA524358:ONA524382 OWW524358:OWW524382 PGS524358:PGS524382 PQO524358:PQO524382 QAK524358:QAK524382 QKG524358:QKG524382 QUC524358:QUC524382 RDY524358:RDY524382 RNU524358:RNU524382 RXQ524358:RXQ524382 SHM524358:SHM524382 SRI524358:SRI524382 TBE524358:TBE524382 TLA524358:TLA524382 TUW524358:TUW524382 UES524358:UES524382 UOO524358:UOO524382 UYK524358:UYK524382 VIG524358:VIG524382 VSC524358:VSC524382 WBY524358:WBY524382 WLU524358:WLU524382 WVQ524358:WVQ524382 R589894:R589918 JE589894:JE589918 TA589894:TA589918 ACW589894:ACW589918 AMS589894:AMS589918 AWO589894:AWO589918 BGK589894:BGK589918 BQG589894:BQG589918 CAC589894:CAC589918 CJY589894:CJY589918 CTU589894:CTU589918 DDQ589894:DDQ589918 DNM589894:DNM589918 DXI589894:DXI589918 EHE589894:EHE589918 ERA589894:ERA589918 FAW589894:FAW589918 FKS589894:FKS589918 FUO589894:FUO589918 GEK589894:GEK589918 GOG589894:GOG589918 GYC589894:GYC589918 HHY589894:HHY589918 HRU589894:HRU589918 IBQ589894:IBQ589918 ILM589894:ILM589918 IVI589894:IVI589918 JFE589894:JFE589918 JPA589894:JPA589918 JYW589894:JYW589918 KIS589894:KIS589918 KSO589894:KSO589918 LCK589894:LCK589918 LMG589894:LMG589918 LWC589894:LWC589918 MFY589894:MFY589918 MPU589894:MPU589918 MZQ589894:MZQ589918 NJM589894:NJM589918 NTI589894:NTI589918 ODE589894:ODE589918 ONA589894:ONA589918 OWW589894:OWW589918 PGS589894:PGS589918 PQO589894:PQO589918 QAK589894:QAK589918 QKG589894:QKG589918 QUC589894:QUC589918 RDY589894:RDY589918 RNU589894:RNU589918 RXQ589894:RXQ589918 SHM589894:SHM589918 SRI589894:SRI589918 TBE589894:TBE589918 TLA589894:TLA589918 TUW589894:TUW589918 UES589894:UES589918 UOO589894:UOO589918 UYK589894:UYK589918 VIG589894:VIG589918 VSC589894:VSC589918 WBY589894:WBY589918 WLU589894:WLU589918 WVQ589894:WVQ589918 R655430:R655454 JE655430:JE655454 TA655430:TA655454 ACW655430:ACW655454 AMS655430:AMS655454 AWO655430:AWO655454 BGK655430:BGK655454 BQG655430:BQG655454 CAC655430:CAC655454 CJY655430:CJY655454 CTU655430:CTU655454 DDQ655430:DDQ655454 DNM655430:DNM655454 DXI655430:DXI655454 EHE655430:EHE655454 ERA655430:ERA655454 FAW655430:FAW655454 FKS655430:FKS655454 FUO655430:FUO655454 GEK655430:GEK655454 GOG655430:GOG655454 GYC655430:GYC655454 HHY655430:HHY655454 HRU655430:HRU655454 IBQ655430:IBQ655454 ILM655430:ILM655454 IVI655430:IVI655454 JFE655430:JFE655454 JPA655430:JPA655454 JYW655430:JYW655454 KIS655430:KIS655454 KSO655430:KSO655454 LCK655430:LCK655454 LMG655430:LMG655454 LWC655430:LWC655454 MFY655430:MFY655454 MPU655430:MPU655454 MZQ655430:MZQ655454 NJM655430:NJM655454 NTI655430:NTI655454 ODE655430:ODE655454 ONA655430:ONA655454 OWW655430:OWW655454 PGS655430:PGS655454 PQO655430:PQO655454 QAK655430:QAK655454 QKG655430:QKG655454 QUC655430:QUC655454 RDY655430:RDY655454 RNU655430:RNU655454 RXQ655430:RXQ655454 SHM655430:SHM655454 SRI655430:SRI655454 TBE655430:TBE655454 TLA655430:TLA655454 TUW655430:TUW655454 UES655430:UES655454 UOO655430:UOO655454 UYK655430:UYK655454 VIG655430:VIG655454 VSC655430:VSC655454 WBY655430:WBY655454 WLU655430:WLU655454 WVQ655430:WVQ655454 R720966:R720990 JE720966:JE720990 TA720966:TA720990 ACW720966:ACW720990 AMS720966:AMS720990 AWO720966:AWO720990 BGK720966:BGK720990 BQG720966:BQG720990 CAC720966:CAC720990 CJY720966:CJY720990 CTU720966:CTU720990 DDQ720966:DDQ720990 DNM720966:DNM720990 DXI720966:DXI720990 EHE720966:EHE720990 ERA720966:ERA720990 FAW720966:FAW720990 FKS720966:FKS720990 FUO720966:FUO720990 GEK720966:GEK720990 GOG720966:GOG720990 GYC720966:GYC720990 HHY720966:HHY720990 HRU720966:HRU720990 IBQ720966:IBQ720990 ILM720966:ILM720990 IVI720966:IVI720990 JFE720966:JFE720990 JPA720966:JPA720990 JYW720966:JYW720990 KIS720966:KIS720990 KSO720966:KSO720990 LCK720966:LCK720990 LMG720966:LMG720990 LWC720966:LWC720990 MFY720966:MFY720990 MPU720966:MPU720990 MZQ720966:MZQ720990 NJM720966:NJM720990 NTI720966:NTI720990 ODE720966:ODE720990 ONA720966:ONA720990 OWW720966:OWW720990 PGS720966:PGS720990 PQO720966:PQO720990 QAK720966:QAK720990 QKG720966:QKG720990 QUC720966:QUC720990 RDY720966:RDY720990 RNU720966:RNU720990 RXQ720966:RXQ720990 SHM720966:SHM720990 SRI720966:SRI720990 TBE720966:TBE720990 TLA720966:TLA720990 TUW720966:TUW720990 UES720966:UES720990 UOO720966:UOO720990 UYK720966:UYK720990 VIG720966:VIG720990 VSC720966:VSC720990 WBY720966:WBY720990 WLU720966:WLU720990 WVQ720966:WVQ720990 R786502:R786526 JE786502:JE786526 TA786502:TA786526 ACW786502:ACW786526 AMS786502:AMS786526 AWO786502:AWO786526 BGK786502:BGK786526 BQG786502:BQG786526 CAC786502:CAC786526 CJY786502:CJY786526 CTU786502:CTU786526 DDQ786502:DDQ786526 DNM786502:DNM786526 DXI786502:DXI786526 EHE786502:EHE786526 ERA786502:ERA786526 FAW786502:FAW786526 FKS786502:FKS786526 FUO786502:FUO786526 GEK786502:GEK786526 GOG786502:GOG786526 GYC786502:GYC786526 HHY786502:HHY786526 HRU786502:HRU786526 IBQ786502:IBQ786526 ILM786502:ILM786526 IVI786502:IVI786526 JFE786502:JFE786526 JPA786502:JPA786526 JYW786502:JYW786526 KIS786502:KIS786526 KSO786502:KSO786526 LCK786502:LCK786526 LMG786502:LMG786526 LWC786502:LWC786526 MFY786502:MFY786526 MPU786502:MPU786526 MZQ786502:MZQ786526 NJM786502:NJM786526 NTI786502:NTI786526 ODE786502:ODE786526 ONA786502:ONA786526 OWW786502:OWW786526 PGS786502:PGS786526 PQO786502:PQO786526 QAK786502:QAK786526 QKG786502:QKG786526 QUC786502:QUC786526 RDY786502:RDY786526 RNU786502:RNU786526 RXQ786502:RXQ786526 SHM786502:SHM786526 SRI786502:SRI786526 TBE786502:TBE786526 TLA786502:TLA786526 TUW786502:TUW786526 UES786502:UES786526 UOO786502:UOO786526 UYK786502:UYK786526 VIG786502:VIG786526 VSC786502:VSC786526 WBY786502:WBY786526 WLU786502:WLU786526 WVQ786502:WVQ786526 R852038:R852062 JE852038:JE852062 TA852038:TA852062 ACW852038:ACW852062 AMS852038:AMS852062 AWO852038:AWO852062 BGK852038:BGK852062 BQG852038:BQG852062 CAC852038:CAC852062 CJY852038:CJY852062 CTU852038:CTU852062 DDQ852038:DDQ852062 DNM852038:DNM852062 DXI852038:DXI852062 EHE852038:EHE852062 ERA852038:ERA852062 FAW852038:FAW852062 FKS852038:FKS852062 FUO852038:FUO852062 GEK852038:GEK852062 GOG852038:GOG852062 GYC852038:GYC852062 HHY852038:HHY852062 HRU852038:HRU852062 IBQ852038:IBQ852062 ILM852038:ILM852062 IVI852038:IVI852062 JFE852038:JFE852062 JPA852038:JPA852062 JYW852038:JYW852062 KIS852038:KIS852062 KSO852038:KSO852062 LCK852038:LCK852062 LMG852038:LMG852062 LWC852038:LWC852062 MFY852038:MFY852062 MPU852038:MPU852062 MZQ852038:MZQ852062 NJM852038:NJM852062 NTI852038:NTI852062 ODE852038:ODE852062 ONA852038:ONA852062 OWW852038:OWW852062 PGS852038:PGS852062 PQO852038:PQO852062 QAK852038:QAK852062 QKG852038:QKG852062 QUC852038:QUC852062 RDY852038:RDY852062 RNU852038:RNU852062 RXQ852038:RXQ852062 SHM852038:SHM852062 SRI852038:SRI852062 TBE852038:TBE852062 TLA852038:TLA852062 TUW852038:TUW852062 UES852038:UES852062 UOO852038:UOO852062 UYK852038:UYK852062 VIG852038:VIG852062 VSC852038:VSC852062 WBY852038:WBY852062 WLU852038:WLU852062 WVQ852038:WVQ852062 R917574:R917598 JE917574:JE917598 TA917574:TA917598 ACW917574:ACW917598 AMS917574:AMS917598 AWO917574:AWO917598 BGK917574:BGK917598 BQG917574:BQG917598 CAC917574:CAC917598 CJY917574:CJY917598 CTU917574:CTU917598 DDQ917574:DDQ917598 DNM917574:DNM917598 DXI917574:DXI917598 EHE917574:EHE917598 ERA917574:ERA917598 FAW917574:FAW917598 FKS917574:FKS917598 FUO917574:FUO917598 GEK917574:GEK917598 GOG917574:GOG917598 GYC917574:GYC917598 HHY917574:HHY917598 HRU917574:HRU917598 IBQ917574:IBQ917598 ILM917574:ILM917598 IVI917574:IVI917598 JFE917574:JFE917598 JPA917574:JPA917598 JYW917574:JYW917598 KIS917574:KIS917598 KSO917574:KSO917598 LCK917574:LCK917598 LMG917574:LMG917598 LWC917574:LWC917598 MFY917574:MFY917598 MPU917574:MPU917598 MZQ917574:MZQ917598 NJM917574:NJM917598 NTI917574:NTI917598 ODE917574:ODE917598 ONA917574:ONA917598 OWW917574:OWW917598 PGS917574:PGS917598 PQO917574:PQO917598 QAK917574:QAK917598 QKG917574:QKG917598 QUC917574:QUC917598 RDY917574:RDY917598 RNU917574:RNU917598 RXQ917574:RXQ917598 SHM917574:SHM917598 SRI917574:SRI917598 TBE917574:TBE917598 TLA917574:TLA917598 TUW917574:TUW917598 UES917574:UES917598 UOO917574:UOO917598 UYK917574:UYK917598 VIG917574:VIG917598 VSC917574:VSC917598 WBY917574:WBY917598 WLU917574:WLU917598 WVQ917574:WVQ917598 R983110:R983134 JE983110:JE983134 TA983110:TA983134 ACW983110:ACW983134 AMS983110:AMS983134 AWO983110:AWO983134 BGK983110:BGK983134 BQG983110:BQG983134 CAC983110:CAC983134 CJY983110:CJY983134 CTU983110:CTU983134 DDQ983110:DDQ983134 DNM983110:DNM983134 DXI983110:DXI983134 EHE983110:EHE983134 ERA983110:ERA983134 FAW983110:FAW983134 FKS983110:FKS983134 FUO983110:FUO983134 GEK983110:GEK983134 GOG983110:GOG983134 GYC983110:GYC983134 HHY983110:HHY983134 HRU983110:HRU983134 IBQ983110:IBQ983134 ILM983110:ILM983134 IVI983110:IVI983134 JFE983110:JFE983134 JPA983110:JPA983134 JYW983110:JYW983134 KIS983110:KIS983134 KSO983110:KSO983134 LCK983110:LCK983134 LMG983110:LMG983134 LWC983110:LWC983134 MFY983110:MFY983134 MPU983110:MPU983134 MZQ983110:MZQ983134 NJM983110:NJM983134 NTI983110:NTI983134 ODE983110:ODE983134 ONA983110:ONA983134 OWW983110:OWW983134 PGS983110:PGS983134 PQO983110:PQO983134 QAK983110:QAK983134 QKG983110:QKG983134 QUC983110:QUC983134 RDY983110:RDY983134 RNU983110:RNU983134 RXQ983110:RXQ983134 SHM983110:SHM983134 SRI983110:SRI983134 TBE983110:TBE983134 TLA983110:TLA983134 TUW983110:TUW983134 UES983110:UES983134 UOO983110:UOO983134 UYK983110:UYK983134 VIG983110:VIG983134 VSC983110:VSC983134 WBY983110:WBY983134 WLU983110:WLU983134 WVQ983110:WVQ983134">
      <formula1>"M,W"</formula1>
    </dataValidation>
    <dataValidation type="list" allowBlank="1" showDropDown="1" showInputMessage="1" showErrorMessage="1" errorTitle="Fehlerhafte Eingabe" error="Nur J oder leer zulässig!" promptTitle="Nur J oder leer zulässig!" sqref="Y65578:AL65602 JL65578:JY65602 TH65578:TU65602 ADD65578:ADQ65602 AMZ65578:ANM65602 AWV65578:AXI65602 BGR65578:BHE65602 BQN65578:BRA65602 CAJ65578:CAW65602 CKF65578:CKS65602 CUB65578:CUO65602 DDX65578:DEK65602 DNT65578:DOG65602 DXP65578:DYC65602 EHL65578:EHY65602 ERH65578:ERU65602 FBD65578:FBQ65602 FKZ65578:FLM65602 FUV65578:FVI65602 GER65578:GFE65602 GON65578:GPA65602 GYJ65578:GYW65602 HIF65578:HIS65602 HSB65578:HSO65602 IBX65578:ICK65602 ILT65578:IMG65602 IVP65578:IWC65602 JFL65578:JFY65602 JPH65578:JPU65602 JZD65578:JZQ65602 KIZ65578:KJM65602 KSV65578:KTI65602 LCR65578:LDE65602 LMN65578:LNA65602 LWJ65578:LWW65602 MGF65578:MGS65602 MQB65578:MQO65602 MZX65578:NAK65602 NJT65578:NKG65602 NTP65578:NUC65602 ODL65578:ODY65602 ONH65578:ONU65602 OXD65578:OXQ65602 PGZ65578:PHM65602 PQV65578:PRI65602 QAR65578:QBE65602 QKN65578:QLA65602 QUJ65578:QUW65602 REF65578:RES65602 ROB65578:ROO65602 RXX65578:RYK65602 SHT65578:SIG65602 SRP65578:SSC65602 TBL65578:TBY65602 TLH65578:TLU65602 TVD65578:TVQ65602 UEZ65578:UFM65602 UOV65578:UPI65602 UYR65578:UZE65602 VIN65578:VJA65602 VSJ65578:VSW65602 WCF65578:WCS65602 WMB65578:WMO65602 WVX65578:WWK65602 Y131114:AL131138 JL131114:JY131138 TH131114:TU131138 ADD131114:ADQ131138 AMZ131114:ANM131138 AWV131114:AXI131138 BGR131114:BHE131138 BQN131114:BRA131138 CAJ131114:CAW131138 CKF131114:CKS131138 CUB131114:CUO131138 DDX131114:DEK131138 DNT131114:DOG131138 DXP131114:DYC131138 EHL131114:EHY131138 ERH131114:ERU131138 FBD131114:FBQ131138 FKZ131114:FLM131138 FUV131114:FVI131138 GER131114:GFE131138 GON131114:GPA131138 GYJ131114:GYW131138 HIF131114:HIS131138 HSB131114:HSO131138 IBX131114:ICK131138 ILT131114:IMG131138 IVP131114:IWC131138 JFL131114:JFY131138 JPH131114:JPU131138 JZD131114:JZQ131138 KIZ131114:KJM131138 KSV131114:KTI131138 LCR131114:LDE131138 LMN131114:LNA131138 LWJ131114:LWW131138 MGF131114:MGS131138 MQB131114:MQO131138 MZX131114:NAK131138 NJT131114:NKG131138 NTP131114:NUC131138 ODL131114:ODY131138 ONH131114:ONU131138 OXD131114:OXQ131138 PGZ131114:PHM131138 PQV131114:PRI131138 QAR131114:QBE131138 QKN131114:QLA131138 QUJ131114:QUW131138 REF131114:RES131138 ROB131114:ROO131138 RXX131114:RYK131138 SHT131114:SIG131138 SRP131114:SSC131138 TBL131114:TBY131138 TLH131114:TLU131138 TVD131114:TVQ131138 UEZ131114:UFM131138 UOV131114:UPI131138 UYR131114:UZE131138 VIN131114:VJA131138 VSJ131114:VSW131138 WCF131114:WCS131138 WMB131114:WMO131138 WVX131114:WWK131138 Y196650:AL196674 JL196650:JY196674 TH196650:TU196674 ADD196650:ADQ196674 AMZ196650:ANM196674 AWV196650:AXI196674 BGR196650:BHE196674 BQN196650:BRA196674 CAJ196650:CAW196674 CKF196650:CKS196674 CUB196650:CUO196674 DDX196650:DEK196674 DNT196650:DOG196674 DXP196650:DYC196674 EHL196650:EHY196674 ERH196650:ERU196674 FBD196650:FBQ196674 FKZ196650:FLM196674 FUV196650:FVI196674 GER196650:GFE196674 GON196650:GPA196674 GYJ196650:GYW196674 HIF196650:HIS196674 HSB196650:HSO196674 IBX196650:ICK196674 ILT196650:IMG196674 IVP196650:IWC196674 JFL196650:JFY196674 JPH196650:JPU196674 JZD196650:JZQ196674 KIZ196650:KJM196674 KSV196650:KTI196674 LCR196650:LDE196674 LMN196650:LNA196674 LWJ196650:LWW196674 MGF196650:MGS196674 MQB196650:MQO196674 MZX196650:NAK196674 NJT196650:NKG196674 NTP196650:NUC196674 ODL196650:ODY196674 ONH196650:ONU196674 OXD196650:OXQ196674 PGZ196650:PHM196674 PQV196650:PRI196674 QAR196650:QBE196674 QKN196650:QLA196674 QUJ196650:QUW196674 REF196650:RES196674 ROB196650:ROO196674 RXX196650:RYK196674 SHT196650:SIG196674 SRP196650:SSC196674 TBL196650:TBY196674 TLH196650:TLU196674 TVD196650:TVQ196674 UEZ196650:UFM196674 UOV196650:UPI196674 UYR196650:UZE196674 VIN196650:VJA196674 VSJ196650:VSW196674 WCF196650:WCS196674 WMB196650:WMO196674 WVX196650:WWK196674 Y262186:AL262210 JL262186:JY262210 TH262186:TU262210 ADD262186:ADQ262210 AMZ262186:ANM262210 AWV262186:AXI262210 BGR262186:BHE262210 BQN262186:BRA262210 CAJ262186:CAW262210 CKF262186:CKS262210 CUB262186:CUO262210 DDX262186:DEK262210 DNT262186:DOG262210 DXP262186:DYC262210 EHL262186:EHY262210 ERH262186:ERU262210 FBD262186:FBQ262210 FKZ262186:FLM262210 FUV262186:FVI262210 GER262186:GFE262210 GON262186:GPA262210 GYJ262186:GYW262210 HIF262186:HIS262210 HSB262186:HSO262210 IBX262186:ICK262210 ILT262186:IMG262210 IVP262186:IWC262210 JFL262186:JFY262210 JPH262186:JPU262210 JZD262186:JZQ262210 KIZ262186:KJM262210 KSV262186:KTI262210 LCR262186:LDE262210 LMN262186:LNA262210 LWJ262186:LWW262210 MGF262186:MGS262210 MQB262186:MQO262210 MZX262186:NAK262210 NJT262186:NKG262210 NTP262186:NUC262210 ODL262186:ODY262210 ONH262186:ONU262210 OXD262186:OXQ262210 PGZ262186:PHM262210 PQV262186:PRI262210 QAR262186:QBE262210 QKN262186:QLA262210 QUJ262186:QUW262210 REF262186:RES262210 ROB262186:ROO262210 RXX262186:RYK262210 SHT262186:SIG262210 SRP262186:SSC262210 TBL262186:TBY262210 TLH262186:TLU262210 TVD262186:TVQ262210 UEZ262186:UFM262210 UOV262186:UPI262210 UYR262186:UZE262210 VIN262186:VJA262210 VSJ262186:VSW262210 WCF262186:WCS262210 WMB262186:WMO262210 WVX262186:WWK262210 Y327722:AL327746 JL327722:JY327746 TH327722:TU327746 ADD327722:ADQ327746 AMZ327722:ANM327746 AWV327722:AXI327746 BGR327722:BHE327746 BQN327722:BRA327746 CAJ327722:CAW327746 CKF327722:CKS327746 CUB327722:CUO327746 DDX327722:DEK327746 DNT327722:DOG327746 DXP327722:DYC327746 EHL327722:EHY327746 ERH327722:ERU327746 FBD327722:FBQ327746 FKZ327722:FLM327746 FUV327722:FVI327746 GER327722:GFE327746 GON327722:GPA327746 GYJ327722:GYW327746 HIF327722:HIS327746 HSB327722:HSO327746 IBX327722:ICK327746 ILT327722:IMG327746 IVP327722:IWC327746 JFL327722:JFY327746 JPH327722:JPU327746 JZD327722:JZQ327746 KIZ327722:KJM327746 KSV327722:KTI327746 LCR327722:LDE327746 LMN327722:LNA327746 LWJ327722:LWW327746 MGF327722:MGS327746 MQB327722:MQO327746 MZX327722:NAK327746 NJT327722:NKG327746 NTP327722:NUC327746 ODL327722:ODY327746 ONH327722:ONU327746 OXD327722:OXQ327746 PGZ327722:PHM327746 PQV327722:PRI327746 QAR327722:QBE327746 QKN327722:QLA327746 QUJ327722:QUW327746 REF327722:RES327746 ROB327722:ROO327746 RXX327722:RYK327746 SHT327722:SIG327746 SRP327722:SSC327746 TBL327722:TBY327746 TLH327722:TLU327746 TVD327722:TVQ327746 UEZ327722:UFM327746 UOV327722:UPI327746 UYR327722:UZE327746 VIN327722:VJA327746 VSJ327722:VSW327746 WCF327722:WCS327746 WMB327722:WMO327746 WVX327722:WWK327746 Y393258:AL393282 JL393258:JY393282 TH393258:TU393282 ADD393258:ADQ393282 AMZ393258:ANM393282 AWV393258:AXI393282 BGR393258:BHE393282 BQN393258:BRA393282 CAJ393258:CAW393282 CKF393258:CKS393282 CUB393258:CUO393282 DDX393258:DEK393282 DNT393258:DOG393282 DXP393258:DYC393282 EHL393258:EHY393282 ERH393258:ERU393282 FBD393258:FBQ393282 FKZ393258:FLM393282 FUV393258:FVI393282 GER393258:GFE393282 GON393258:GPA393282 GYJ393258:GYW393282 HIF393258:HIS393282 HSB393258:HSO393282 IBX393258:ICK393282 ILT393258:IMG393282 IVP393258:IWC393282 JFL393258:JFY393282 JPH393258:JPU393282 JZD393258:JZQ393282 KIZ393258:KJM393282 KSV393258:KTI393282 LCR393258:LDE393282 LMN393258:LNA393282 LWJ393258:LWW393282 MGF393258:MGS393282 MQB393258:MQO393282 MZX393258:NAK393282 NJT393258:NKG393282 NTP393258:NUC393282 ODL393258:ODY393282 ONH393258:ONU393282 OXD393258:OXQ393282 PGZ393258:PHM393282 PQV393258:PRI393282 QAR393258:QBE393282 QKN393258:QLA393282 QUJ393258:QUW393282 REF393258:RES393282 ROB393258:ROO393282 RXX393258:RYK393282 SHT393258:SIG393282 SRP393258:SSC393282 TBL393258:TBY393282 TLH393258:TLU393282 TVD393258:TVQ393282 UEZ393258:UFM393282 UOV393258:UPI393282 UYR393258:UZE393282 VIN393258:VJA393282 VSJ393258:VSW393282 WCF393258:WCS393282 WMB393258:WMO393282 WVX393258:WWK393282 Y458794:AL458818 JL458794:JY458818 TH458794:TU458818 ADD458794:ADQ458818 AMZ458794:ANM458818 AWV458794:AXI458818 BGR458794:BHE458818 BQN458794:BRA458818 CAJ458794:CAW458818 CKF458794:CKS458818 CUB458794:CUO458818 DDX458794:DEK458818 DNT458794:DOG458818 DXP458794:DYC458818 EHL458794:EHY458818 ERH458794:ERU458818 FBD458794:FBQ458818 FKZ458794:FLM458818 FUV458794:FVI458818 GER458794:GFE458818 GON458794:GPA458818 GYJ458794:GYW458818 HIF458794:HIS458818 HSB458794:HSO458818 IBX458794:ICK458818 ILT458794:IMG458818 IVP458794:IWC458818 JFL458794:JFY458818 JPH458794:JPU458818 JZD458794:JZQ458818 KIZ458794:KJM458818 KSV458794:KTI458818 LCR458794:LDE458818 LMN458794:LNA458818 LWJ458794:LWW458818 MGF458794:MGS458818 MQB458794:MQO458818 MZX458794:NAK458818 NJT458794:NKG458818 NTP458794:NUC458818 ODL458794:ODY458818 ONH458794:ONU458818 OXD458794:OXQ458818 PGZ458794:PHM458818 PQV458794:PRI458818 QAR458794:QBE458818 QKN458794:QLA458818 QUJ458794:QUW458818 REF458794:RES458818 ROB458794:ROO458818 RXX458794:RYK458818 SHT458794:SIG458818 SRP458794:SSC458818 TBL458794:TBY458818 TLH458794:TLU458818 TVD458794:TVQ458818 UEZ458794:UFM458818 UOV458794:UPI458818 UYR458794:UZE458818 VIN458794:VJA458818 VSJ458794:VSW458818 WCF458794:WCS458818 WMB458794:WMO458818 WVX458794:WWK458818 Y524330:AL524354 JL524330:JY524354 TH524330:TU524354 ADD524330:ADQ524354 AMZ524330:ANM524354 AWV524330:AXI524354 BGR524330:BHE524354 BQN524330:BRA524354 CAJ524330:CAW524354 CKF524330:CKS524354 CUB524330:CUO524354 DDX524330:DEK524354 DNT524330:DOG524354 DXP524330:DYC524354 EHL524330:EHY524354 ERH524330:ERU524354 FBD524330:FBQ524354 FKZ524330:FLM524354 FUV524330:FVI524354 GER524330:GFE524354 GON524330:GPA524354 GYJ524330:GYW524354 HIF524330:HIS524354 HSB524330:HSO524354 IBX524330:ICK524354 ILT524330:IMG524354 IVP524330:IWC524354 JFL524330:JFY524354 JPH524330:JPU524354 JZD524330:JZQ524354 KIZ524330:KJM524354 KSV524330:KTI524354 LCR524330:LDE524354 LMN524330:LNA524354 LWJ524330:LWW524354 MGF524330:MGS524354 MQB524330:MQO524354 MZX524330:NAK524354 NJT524330:NKG524354 NTP524330:NUC524354 ODL524330:ODY524354 ONH524330:ONU524354 OXD524330:OXQ524354 PGZ524330:PHM524354 PQV524330:PRI524354 QAR524330:QBE524354 QKN524330:QLA524354 QUJ524330:QUW524354 REF524330:RES524354 ROB524330:ROO524354 RXX524330:RYK524354 SHT524330:SIG524354 SRP524330:SSC524354 TBL524330:TBY524354 TLH524330:TLU524354 TVD524330:TVQ524354 UEZ524330:UFM524354 UOV524330:UPI524354 UYR524330:UZE524354 VIN524330:VJA524354 VSJ524330:VSW524354 WCF524330:WCS524354 WMB524330:WMO524354 WVX524330:WWK524354 Y589866:AL589890 JL589866:JY589890 TH589866:TU589890 ADD589866:ADQ589890 AMZ589866:ANM589890 AWV589866:AXI589890 BGR589866:BHE589890 BQN589866:BRA589890 CAJ589866:CAW589890 CKF589866:CKS589890 CUB589866:CUO589890 DDX589866:DEK589890 DNT589866:DOG589890 DXP589866:DYC589890 EHL589866:EHY589890 ERH589866:ERU589890 FBD589866:FBQ589890 FKZ589866:FLM589890 FUV589866:FVI589890 GER589866:GFE589890 GON589866:GPA589890 GYJ589866:GYW589890 HIF589866:HIS589890 HSB589866:HSO589890 IBX589866:ICK589890 ILT589866:IMG589890 IVP589866:IWC589890 JFL589866:JFY589890 JPH589866:JPU589890 JZD589866:JZQ589890 KIZ589866:KJM589890 KSV589866:KTI589890 LCR589866:LDE589890 LMN589866:LNA589890 LWJ589866:LWW589890 MGF589866:MGS589890 MQB589866:MQO589890 MZX589866:NAK589890 NJT589866:NKG589890 NTP589866:NUC589890 ODL589866:ODY589890 ONH589866:ONU589890 OXD589866:OXQ589890 PGZ589866:PHM589890 PQV589866:PRI589890 QAR589866:QBE589890 QKN589866:QLA589890 QUJ589866:QUW589890 REF589866:RES589890 ROB589866:ROO589890 RXX589866:RYK589890 SHT589866:SIG589890 SRP589866:SSC589890 TBL589866:TBY589890 TLH589866:TLU589890 TVD589866:TVQ589890 UEZ589866:UFM589890 UOV589866:UPI589890 UYR589866:UZE589890 VIN589866:VJA589890 VSJ589866:VSW589890 WCF589866:WCS589890 WMB589866:WMO589890 WVX589866:WWK589890 Y655402:AL655426 JL655402:JY655426 TH655402:TU655426 ADD655402:ADQ655426 AMZ655402:ANM655426 AWV655402:AXI655426 BGR655402:BHE655426 BQN655402:BRA655426 CAJ655402:CAW655426 CKF655402:CKS655426 CUB655402:CUO655426 DDX655402:DEK655426 DNT655402:DOG655426 DXP655402:DYC655426 EHL655402:EHY655426 ERH655402:ERU655426 FBD655402:FBQ655426 FKZ655402:FLM655426 FUV655402:FVI655426 GER655402:GFE655426 GON655402:GPA655426 GYJ655402:GYW655426 HIF655402:HIS655426 HSB655402:HSO655426 IBX655402:ICK655426 ILT655402:IMG655426 IVP655402:IWC655426 JFL655402:JFY655426 JPH655402:JPU655426 JZD655402:JZQ655426 KIZ655402:KJM655426 KSV655402:KTI655426 LCR655402:LDE655426 LMN655402:LNA655426 LWJ655402:LWW655426 MGF655402:MGS655426 MQB655402:MQO655426 MZX655402:NAK655426 NJT655402:NKG655426 NTP655402:NUC655426 ODL655402:ODY655426 ONH655402:ONU655426 OXD655402:OXQ655426 PGZ655402:PHM655426 PQV655402:PRI655426 QAR655402:QBE655426 QKN655402:QLA655426 QUJ655402:QUW655426 REF655402:RES655426 ROB655402:ROO655426 RXX655402:RYK655426 SHT655402:SIG655426 SRP655402:SSC655426 TBL655402:TBY655426 TLH655402:TLU655426 TVD655402:TVQ655426 UEZ655402:UFM655426 UOV655402:UPI655426 UYR655402:UZE655426 VIN655402:VJA655426 VSJ655402:VSW655426 WCF655402:WCS655426 WMB655402:WMO655426 WVX655402:WWK655426 Y720938:AL720962 JL720938:JY720962 TH720938:TU720962 ADD720938:ADQ720962 AMZ720938:ANM720962 AWV720938:AXI720962 BGR720938:BHE720962 BQN720938:BRA720962 CAJ720938:CAW720962 CKF720938:CKS720962 CUB720938:CUO720962 DDX720938:DEK720962 DNT720938:DOG720962 DXP720938:DYC720962 EHL720938:EHY720962 ERH720938:ERU720962 FBD720938:FBQ720962 FKZ720938:FLM720962 FUV720938:FVI720962 GER720938:GFE720962 GON720938:GPA720962 GYJ720938:GYW720962 HIF720938:HIS720962 HSB720938:HSO720962 IBX720938:ICK720962 ILT720938:IMG720962 IVP720938:IWC720962 JFL720938:JFY720962 JPH720938:JPU720962 JZD720938:JZQ720962 KIZ720938:KJM720962 KSV720938:KTI720962 LCR720938:LDE720962 LMN720938:LNA720962 LWJ720938:LWW720962 MGF720938:MGS720962 MQB720938:MQO720962 MZX720938:NAK720962 NJT720938:NKG720962 NTP720938:NUC720962 ODL720938:ODY720962 ONH720938:ONU720962 OXD720938:OXQ720962 PGZ720938:PHM720962 PQV720938:PRI720962 QAR720938:QBE720962 QKN720938:QLA720962 QUJ720938:QUW720962 REF720938:RES720962 ROB720938:ROO720962 RXX720938:RYK720962 SHT720938:SIG720962 SRP720938:SSC720962 TBL720938:TBY720962 TLH720938:TLU720962 TVD720938:TVQ720962 UEZ720938:UFM720962 UOV720938:UPI720962 UYR720938:UZE720962 VIN720938:VJA720962 VSJ720938:VSW720962 WCF720938:WCS720962 WMB720938:WMO720962 WVX720938:WWK720962 Y786474:AL786498 JL786474:JY786498 TH786474:TU786498 ADD786474:ADQ786498 AMZ786474:ANM786498 AWV786474:AXI786498 BGR786474:BHE786498 BQN786474:BRA786498 CAJ786474:CAW786498 CKF786474:CKS786498 CUB786474:CUO786498 DDX786474:DEK786498 DNT786474:DOG786498 DXP786474:DYC786498 EHL786474:EHY786498 ERH786474:ERU786498 FBD786474:FBQ786498 FKZ786474:FLM786498 FUV786474:FVI786498 GER786474:GFE786498 GON786474:GPA786498 GYJ786474:GYW786498 HIF786474:HIS786498 HSB786474:HSO786498 IBX786474:ICK786498 ILT786474:IMG786498 IVP786474:IWC786498 JFL786474:JFY786498 JPH786474:JPU786498 JZD786474:JZQ786498 KIZ786474:KJM786498 KSV786474:KTI786498 LCR786474:LDE786498 LMN786474:LNA786498 LWJ786474:LWW786498 MGF786474:MGS786498 MQB786474:MQO786498 MZX786474:NAK786498 NJT786474:NKG786498 NTP786474:NUC786498 ODL786474:ODY786498 ONH786474:ONU786498 OXD786474:OXQ786498 PGZ786474:PHM786498 PQV786474:PRI786498 QAR786474:QBE786498 QKN786474:QLA786498 QUJ786474:QUW786498 REF786474:RES786498 ROB786474:ROO786498 RXX786474:RYK786498 SHT786474:SIG786498 SRP786474:SSC786498 TBL786474:TBY786498 TLH786474:TLU786498 TVD786474:TVQ786498 UEZ786474:UFM786498 UOV786474:UPI786498 UYR786474:UZE786498 VIN786474:VJA786498 VSJ786474:VSW786498 WCF786474:WCS786498 WMB786474:WMO786498 WVX786474:WWK786498 Y852010:AL852034 JL852010:JY852034 TH852010:TU852034 ADD852010:ADQ852034 AMZ852010:ANM852034 AWV852010:AXI852034 BGR852010:BHE852034 BQN852010:BRA852034 CAJ852010:CAW852034 CKF852010:CKS852034 CUB852010:CUO852034 DDX852010:DEK852034 DNT852010:DOG852034 DXP852010:DYC852034 EHL852010:EHY852034 ERH852010:ERU852034 FBD852010:FBQ852034 FKZ852010:FLM852034 FUV852010:FVI852034 GER852010:GFE852034 GON852010:GPA852034 GYJ852010:GYW852034 HIF852010:HIS852034 HSB852010:HSO852034 IBX852010:ICK852034 ILT852010:IMG852034 IVP852010:IWC852034 JFL852010:JFY852034 JPH852010:JPU852034 JZD852010:JZQ852034 KIZ852010:KJM852034 KSV852010:KTI852034 LCR852010:LDE852034 LMN852010:LNA852034 LWJ852010:LWW852034 MGF852010:MGS852034 MQB852010:MQO852034 MZX852010:NAK852034 NJT852010:NKG852034 NTP852010:NUC852034 ODL852010:ODY852034 ONH852010:ONU852034 OXD852010:OXQ852034 PGZ852010:PHM852034 PQV852010:PRI852034 QAR852010:QBE852034 QKN852010:QLA852034 QUJ852010:QUW852034 REF852010:RES852034 ROB852010:ROO852034 RXX852010:RYK852034 SHT852010:SIG852034 SRP852010:SSC852034 TBL852010:TBY852034 TLH852010:TLU852034 TVD852010:TVQ852034 UEZ852010:UFM852034 UOV852010:UPI852034 UYR852010:UZE852034 VIN852010:VJA852034 VSJ852010:VSW852034 WCF852010:WCS852034 WMB852010:WMO852034 WVX852010:WWK852034 Y917546:AL917570 JL917546:JY917570 TH917546:TU917570 ADD917546:ADQ917570 AMZ917546:ANM917570 AWV917546:AXI917570 BGR917546:BHE917570 BQN917546:BRA917570 CAJ917546:CAW917570 CKF917546:CKS917570 CUB917546:CUO917570 DDX917546:DEK917570 DNT917546:DOG917570 DXP917546:DYC917570 EHL917546:EHY917570 ERH917546:ERU917570 FBD917546:FBQ917570 FKZ917546:FLM917570 FUV917546:FVI917570 GER917546:GFE917570 GON917546:GPA917570 GYJ917546:GYW917570 HIF917546:HIS917570 HSB917546:HSO917570 IBX917546:ICK917570 ILT917546:IMG917570 IVP917546:IWC917570 JFL917546:JFY917570 JPH917546:JPU917570 JZD917546:JZQ917570 KIZ917546:KJM917570 KSV917546:KTI917570 LCR917546:LDE917570 LMN917546:LNA917570 LWJ917546:LWW917570 MGF917546:MGS917570 MQB917546:MQO917570 MZX917546:NAK917570 NJT917546:NKG917570 NTP917546:NUC917570 ODL917546:ODY917570 ONH917546:ONU917570 OXD917546:OXQ917570 PGZ917546:PHM917570 PQV917546:PRI917570 QAR917546:QBE917570 QKN917546:QLA917570 QUJ917546:QUW917570 REF917546:RES917570 ROB917546:ROO917570 RXX917546:RYK917570 SHT917546:SIG917570 SRP917546:SSC917570 TBL917546:TBY917570 TLH917546:TLU917570 TVD917546:TVQ917570 UEZ917546:UFM917570 UOV917546:UPI917570 UYR917546:UZE917570 VIN917546:VJA917570 VSJ917546:VSW917570 WCF917546:WCS917570 WMB917546:WMO917570 WVX917546:WWK917570 Y983082:AL983106 JL983082:JY983106 TH983082:TU983106 ADD983082:ADQ983106 AMZ983082:ANM983106 AWV983082:AXI983106 BGR983082:BHE983106 BQN983082:BRA983106 CAJ983082:CAW983106 CKF983082:CKS983106 CUB983082:CUO983106 DDX983082:DEK983106 DNT983082:DOG983106 DXP983082:DYC983106 EHL983082:EHY983106 ERH983082:ERU983106 FBD983082:FBQ983106 FKZ983082:FLM983106 FUV983082:FVI983106 GER983082:GFE983106 GON983082:GPA983106 GYJ983082:GYW983106 HIF983082:HIS983106 HSB983082:HSO983106 IBX983082:ICK983106 ILT983082:IMG983106 IVP983082:IWC983106 JFL983082:JFY983106 JPH983082:JPU983106 JZD983082:JZQ983106 KIZ983082:KJM983106 KSV983082:KTI983106 LCR983082:LDE983106 LMN983082:LNA983106 LWJ983082:LWW983106 MGF983082:MGS983106 MQB983082:MQO983106 MZX983082:NAK983106 NJT983082:NKG983106 NTP983082:NUC983106 ODL983082:ODY983106 ONH983082:ONU983106 OXD983082:OXQ983106 PGZ983082:PHM983106 PQV983082:PRI983106 QAR983082:QBE983106 QKN983082:QLA983106 QUJ983082:QUW983106 REF983082:RES983106 ROB983082:ROO983106 RXX983082:RYK983106 SHT983082:SIG983106 SRP983082:SSC983106 TBL983082:TBY983106 TLH983082:TLU983106 TVD983082:TVQ983106 UEZ983082:UFM983106 UOV983082:UPI983106 UYR983082:UZE983106 VIN983082:VJA983106 VSJ983082:VSW983106 WCF983082:WCS983106 WMB983082:WMO983106 WVX983082:WWK983106 AN65578:BA65602 KA65578:KN65602 TW65578:UJ65602 ADS65578:AEF65602 ANO65578:AOB65602 AXK65578:AXX65602 BHG65578:BHT65602 BRC65578:BRP65602 CAY65578:CBL65602 CKU65578:CLH65602 CUQ65578:CVD65602 DEM65578:DEZ65602 DOI65578:DOV65602 DYE65578:DYR65602 EIA65578:EIN65602 ERW65578:ESJ65602 FBS65578:FCF65602 FLO65578:FMB65602 FVK65578:FVX65602 GFG65578:GFT65602 GPC65578:GPP65602 GYY65578:GZL65602 HIU65578:HJH65602 HSQ65578:HTD65602 ICM65578:ICZ65602 IMI65578:IMV65602 IWE65578:IWR65602 JGA65578:JGN65602 JPW65578:JQJ65602 JZS65578:KAF65602 KJO65578:KKB65602 KTK65578:KTX65602 LDG65578:LDT65602 LNC65578:LNP65602 LWY65578:LXL65602 MGU65578:MHH65602 MQQ65578:MRD65602 NAM65578:NAZ65602 NKI65578:NKV65602 NUE65578:NUR65602 OEA65578:OEN65602 ONW65578:OOJ65602 OXS65578:OYF65602 PHO65578:PIB65602 PRK65578:PRX65602 QBG65578:QBT65602 QLC65578:QLP65602 QUY65578:QVL65602 REU65578:RFH65602 ROQ65578:RPD65602 RYM65578:RYZ65602 SII65578:SIV65602 SSE65578:SSR65602 TCA65578:TCN65602 TLW65578:TMJ65602 TVS65578:TWF65602 UFO65578:UGB65602 UPK65578:UPX65602 UZG65578:UZT65602 VJC65578:VJP65602 VSY65578:VTL65602 WCU65578:WDH65602 WMQ65578:WND65602 WWM65578:WWZ65602 AN131114:BA131138 KA131114:KN131138 TW131114:UJ131138 ADS131114:AEF131138 ANO131114:AOB131138 AXK131114:AXX131138 BHG131114:BHT131138 BRC131114:BRP131138 CAY131114:CBL131138 CKU131114:CLH131138 CUQ131114:CVD131138 DEM131114:DEZ131138 DOI131114:DOV131138 DYE131114:DYR131138 EIA131114:EIN131138 ERW131114:ESJ131138 FBS131114:FCF131138 FLO131114:FMB131138 FVK131114:FVX131138 GFG131114:GFT131138 GPC131114:GPP131138 GYY131114:GZL131138 HIU131114:HJH131138 HSQ131114:HTD131138 ICM131114:ICZ131138 IMI131114:IMV131138 IWE131114:IWR131138 JGA131114:JGN131138 JPW131114:JQJ131138 JZS131114:KAF131138 KJO131114:KKB131138 KTK131114:KTX131138 LDG131114:LDT131138 LNC131114:LNP131138 LWY131114:LXL131138 MGU131114:MHH131138 MQQ131114:MRD131138 NAM131114:NAZ131138 NKI131114:NKV131138 NUE131114:NUR131138 OEA131114:OEN131138 ONW131114:OOJ131138 OXS131114:OYF131138 PHO131114:PIB131138 PRK131114:PRX131138 QBG131114:QBT131138 QLC131114:QLP131138 QUY131114:QVL131138 REU131114:RFH131138 ROQ131114:RPD131138 RYM131114:RYZ131138 SII131114:SIV131138 SSE131114:SSR131138 TCA131114:TCN131138 TLW131114:TMJ131138 TVS131114:TWF131138 UFO131114:UGB131138 UPK131114:UPX131138 UZG131114:UZT131138 VJC131114:VJP131138 VSY131114:VTL131138 WCU131114:WDH131138 WMQ131114:WND131138 WWM131114:WWZ131138 AN196650:BA196674 KA196650:KN196674 TW196650:UJ196674 ADS196650:AEF196674 ANO196650:AOB196674 AXK196650:AXX196674 BHG196650:BHT196674 BRC196650:BRP196674 CAY196650:CBL196674 CKU196650:CLH196674 CUQ196650:CVD196674 DEM196650:DEZ196674 DOI196650:DOV196674 DYE196650:DYR196674 EIA196650:EIN196674 ERW196650:ESJ196674 FBS196650:FCF196674 FLO196650:FMB196674 FVK196650:FVX196674 GFG196650:GFT196674 GPC196650:GPP196674 GYY196650:GZL196674 HIU196650:HJH196674 HSQ196650:HTD196674 ICM196650:ICZ196674 IMI196650:IMV196674 IWE196650:IWR196674 JGA196650:JGN196674 JPW196650:JQJ196674 JZS196650:KAF196674 KJO196650:KKB196674 KTK196650:KTX196674 LDG196650:LDT196674 LNC196650:LNP196674 LWY196650:LXL196674 MGU196650:MHH196674 MQQ196650:MRD196674 NAM196650:NAZ196674 NKI196650:NKV196674 NUE196650:NUR196674 OEA196650:OEN196674 ONW196650:OOJ196674 OXS196650:OYF196674 PHO196650:PIB196674 PRK196650:PRX196674 QBG196650:QBT196674 QLC196650:QLP196674 QUY196650:QVL196674 REU196650:RFH196674 ROQ196650:RPD196674 RYM196650:RYZ196674 SII196650:SIV196674 SSE196650:SSR196674 TCA196650:TCN196674 TLW196650:TMJ196674 TVS196650:TWF196674 UFO196650:UGB196674 UPK196650:UPX196674 UZG196650:UZT196674 VJC196650:VJP196674 VSY196650:VTL196674 WCU196650:WDH196674 WMQ196650:WND196674 WWM196650:WWZ196674 AN262186:BA262210 KA262186:KN262210 TW262186:UJ262210 ADS262186:AEF262210 ANO262186:AOB262210 AXK262186:AXX262210 BHG262186:BHT262210 BRC262186:BRP262210 CAY262186:CBL262210 CKU262186:CLH262210 CUQ262186:CVD262210 DEM262186:DEZ262210 DOI262186:DOV262210 DYE262186:DYR262210 EIA262186:EIN262210 ERW262186:ESJ262210 FBS262186:FCF262210 FLO262186:FMB262210 FVK262186:FVX262210 GFG262186:GFT262210 GPC262186:GPP262210 GYY262186:GZL262210 HIU262186:HJH262210 HSQ262186:HTD262210 ICM262186:ICZ262210 IMI262186:IMV262210 IWE262186:IWR262210 JGA262186:JGN262210 JPW262186:JQJ262210 JZS262186:KAF262210 KJO262186:KKB262210 KTK262186:KTX262210 LDG262186:LDT262210 LNC262186:LNP262210 LWY262186:LXL262210 MGU262186:MHH262210 MQQ262186:MRD262210 NAM262186:NAZ262210 NKI262186:NKV262210 NUE262186:NUR262210 OEA262186:OEN262210 ONW262186:OOJ262210 OXS262186:OYF262210 PHO262186:PIB262210 PRK262186:PRX262210 QBG262186:QBT262210 QLC262186:QLP262210 QUY262186:QVL262210 REU262186:RFH262210 ROQ262186:RPD262210 RYM262186:RYZ262210 SII262186:SIV262210 SSE262186:SSR262210 TCA262186:TCN262210 TLW262186:TMJ262210 TVS262186:TWF262210 UFO262186:UGB262210 UPK262186:UPX262210 UZG262186:UZT262210 VJC262186:VJP262210 VSY262186:VTL262210 WCU262186:WDH262210 WMQ262186:WND262210 WWM262186:WWZ262210 AN327722:BA327746 KA327722:KN327746 TW327722:UJ327746 ADS327722:AEF327746 ANO327722:AOB327746 AXK327722:AXX327746 BHG327722:BHT327746 BRC327722:BRP327746 CAY327722:CBL327746 CKU327722:CLH327746 CUQ327722:CVD327746 DEM327722:DEZ327746 DOI327722:DOV327746 DYE327722:DYR327746 EIA327722:EIN327746 ERW327722:ESJ327746 FBS327722:FCF327746 FLO327722:FMB327746 FVK327722:FVX327746 GFG327722:GFT327746 GPC327722:GPP327746 GYY327722:GZL327746 HIU327722:HJH327746 HSQ327722:HTD327746 ICM327722:ICZ327746 IMI327722:IMV327746 IWE327722:IWR327746 JGA327722:JGN327746 JPW327722:JQJ327746 JZS327722:KAF327746 KJO327722:KKB327746 KTK327722:KTX327746 LDG327722:LDT327746 LNC327722:LNP327746 LWY327722:LXL327746 MGU327722:MHH327746 MQQ327722:MRD327746 NAM327722:NAZ327746 NKI327722:NKV327746 NUE327722:NUR327746 OEA327722:OEN327746 ONW327722:OOJ327746 OXS327722:OYF327746 PHO327722:PIB327746 PRK327722:PRX327746 QBG327722:QBT327746 QLC327722:QLP327746 QUY327722:QVL327746 REU327722:RFH327746 ROQ327722:RPD327746 RYM327722:RYZ327746 SII327722:SIV327746 SSE327722:SSR327746 TCA327722:TCN327746 TLW327722:TMJ327746 TVS327722:TWF327746 UFO327722:UGB327746 UPK327722:UPX327746 UZG327722:UZT327746 VJC327722:VJP327746 VSY327722:VTL327746 WCU327722:WDH327746 WMQ327722:WND327746 WWM327722:WWZ327746 AN393258:BA393282 KA393258:KN393282 TW393258:UJ393282 ADS393258:AEF393282 ANO393258:AOB393282 AXK393258:AXX393282 BHG393258:BHT393282 BRC393258:BRP393282 CAY393258:CBL393282 CKU393258:CLH393282 CUQ393258:CVD393282 DEM393258:DEZ393282 DOI393258:DOV393282 DYE393258:DYR393282 EIA393258:EIN393282 ERW393258:ESJ393282 FBS393258:FCF393282 FLO393258:FMB393282 FVK393258:FVX393282 GFG393258:GFT393282 GPC393258:GPP393282 GYY393258:GZL393282 HIU393258:HJH393282 HSQ393258:HTD393282 ICM393258:ICZ393282 IMI393258:IMV393282 IWE393258:IWR393282 JGA393258:JGN393282 JPW393258:JQJ393282 JZS393258:KAF393282 KJO393258:KKB393282 KTK393258:KTX393282 LDG393258:LDT393282 LNC393258:LNP393282 LWY393258:LXL393282 MGU393258:MHH393282 MQQ393258:MRD393282 NAM393258:NAZ393282 NKI393258:NKV393282 NUE393258:NUR393282 OEA393258:OEN393282 ONW393258:OOJ393282 OXS393258:OYF393282 PHO393258:PIB393282 PRK393258:PRX393282 QBG393258:QBT393282 QLC393258:QLP393282 QUY393258:QVL393282 REU393258:RFH393282 ROQ393258:RPD393282 RYM393258:RYZ393282 SII393258:SIV393282 SSE393258:SSR393282 TCA393258:TCN393282 TLW393258:TMJ393282 TVS393258:TWF393282 UFO393258:UGB393282 UPK393258:UPX393282 UZG393258:UZT393282 VJC393258:VJP393282 VSY393258:VTL393282 WCU393258:WDH393282 WMQ393258:WND393282 WWM393258:WWZ393282 AN458794:BA458818 KA458794:KN458818 TW458794:UJ458818 ADS458794:AEF458818 ANO458794:AOB458818 AXK458794:AXX458818 BHG458794:BHT458818 BRC458794:BRP458818 CAY458794:CBL458818 CKU458794:CLH458818 CUQ458794:CVD458818 DEM458794:DEZ458818 DOI458794:DOV458818 DYE458794:DYR458818 EIA458794:EIN458818 ERW458794:ESJ458818 FBS458794:FCF458818 FLO458794:FMB458818 FVK458794:FVX458818 GFG458794:GFT458818 GPC458794:GPP458818 GYY458794:GZL458818 HIU458794:HJH458818 HSQ458794:HTD458818 ICM458794:ICZ458818 IMI458794:IMV458818 IWE458794:IWR458818 JGA458794:JGN458818 JPW458794:JQJ458818 JZS458794:KAF458818 KJO458794:KKB458818 KTK458794:KTX458818 LDG458794:LDT458818 LNC458794:LNP458818 LWY458794:LXL458818 MGU458794:MHH458818 MQQ458794:MRD458818 NAM458794:NAZ458818 NKI458794:NKV458818 NUE458794:NUR458818 OEA458794:OEN458818 ONW458794:OOJ458818 OXS458794:OYF458818 PHO458794:PIB458818 PRK458794:PRX458818 QBG458794:QBT458818 QLC458794:QLP458818 QUY458794:QVL458818 REU458794:RFH458818 ROQ458794:RPD458818 RYM458794:RYZ458818 SII458794:SIV458818 SSE458794:SSR458818 TCA458794:TCN458818 TLW458794:TMJ458818 TVS458794:TWF458818 UFO458794:UGB458818 UPK458794:UPX458818 UZG458794:UZT458818 VJC458794:VJP458818 VSY458794:VTL458818 WCU458794:WDH458818 WMQ458794:WND458818 WWM458794:WWZ458818 AN524330:BA524354 KA524330:KN524354 TW524330:UJ524354 ADS524330:AEF524354 ANO524330:AOB524354 AXK524330:AXX524354 BHG524330:BHT524354 BRC524330:BRP524354 CAY524330:CBL524354 CKU524330:CLH524354 CUQ524330:CVD524354 DEM524330:DEZ524354 DOI524330:DOV524354 DYE524330:DYR524354 EIA524330:EIN524354 ERW524330:ESJ524354 FBS524330:FCF524354 FLO524330:FMB524354 FVK524330:FVX524354 GFG524330:GFT524354 GPC524330:GPP524354 GYY524330:GZL524354 HIU524330:HJH524354 HSQ524330:HTD524354 ICM524330:ICZ524354 IMI524330:IMV524354 IWE524330:IWR524354 JGA524330:JGN524354 JPW524330:JQJ524354 JZS524330:KAF524354 KJO524330:KKB524354 KTK524330:KTX524354 LDG524330:LDT524354 LNC524330:LNP524354 LWY524330:LXL524354 MGU524330:MHH524354 MQQ524330:MRD524354 NAM524330:NAZ524354 NKI524330:NKV524354 NUE524330:NUR524354 OEA524330:OEN524354 ONW524330:OOJ524354 OXS524330:OYF524354 PHO524330:PIB524354 PRK524330:PRX524354 QBG524330:QBT524354 QLC524330:QLP524354 QUY524330:QVL524354 REU524330:RFH524354 ROQ524330:RPD524354 RYM524330:RYZ524354 SII524330:SIV524354 SSE524330:SSR524354 TCA524330:TCN524354 TLW524330:TMJ524354 TVS524330:TWF524354 UFO524330:UGB524354 UPK524330:UPX524354 UZG524330:UZT524354 VJC524330:VJP524354 VSY524330:VTL524354 WCU524330:WDH524354 WMQ524330:WND524354 WWM524330:WWZ524354 AN589866:BA589890 KA589866:KN589890 TW589866:UJ589890 ADS589866:AEF589890 ANO589866:AOB589890 AXK589866:AXX589890 BHG589866:BHT589890 BRC589866:BRP589890 CAY589866:CBL589890 CKU589866:CLH589890 CUQ589866:CVD589890 DEM589866:DEZ589890 DOI589866:DOV589890 DYE589866:DYR589890 EIA589866:EIN589890 ERW589866:ESJ589890 FBS589866:FCF589890 FLO589866:FMB589890 FVK589866:FVX589890 GFG589866:GFT589890 GPC589866:GPP589890 GYY589866:GZL589890 HIU589866:HJH589890 HSQ589866:HTD589890 ICM589866:ICZ589890 IMI589866:IMV589890 IWE589866:IWR589890 JGA589866:JGN589890 JPW589866:JQJ589890 JZS589866:KAF589890 KJO589866:KKB589890 KTK589866:KTX589890 LDG589866:LDT589890 LNC589866:LNP589890 LWY589866:LXL589890 MGU589866:MHH589890 MQQ589866:MRD589890 NAM589866:NAZ589890 NKI589866:NKV589890 NUE589866:NUR589890 OEA589866:OEN589890 ONW589866:OOJ589890 OXS589866:OYF589890 PHO589866:PIB589890 PRK589866:PRX589890 QBG589866:QBT589890 QLC589866:QLP589890 QUY589866:QVL589890 REU589866:RFH589890 ROQ589866:RPD589890 RYM589866:RYZ589890 SII589866:SIV589890 SSE589866:SSR589890 TCA589866:TCN589890 TLW589866:TMJ589890 TVS589866:TWF589890 UFO589866:UGB589890 UPK589866:UPX589890 UZG589866:UZT589890 VJC589866:VJP589890 VSY589866:VTL589890 WCU589866:WDH589890 WMQ589866:WND589890 WWM589866:WWZ589890 AN655402:BA655426 KA655402:KN655426 TW655402:UJ655426 ADS655402:AEF655426 ANO655402:AOB655426 AXK655402:AXX655426 BHG655402:BHT655426 BRC655402:BRP655426 CAY655402:CBL655426 CKU655402:CLH655426 CUQ655402:CVD655426 DEM655402:DEZ655426 DOI655402:DOV655426 DYE655402:DYR655426 EIA655402:EIN655426 ERW655402:ESJ655426 FBS655402:FCF655426 FLO655402:FMB655426 FVK655402:FVX655426 GFG655402:GFT655426 GPC655402:GPP655426 GYY655402:GZL655426 HIU655402:HJH655426 HSQ655402:HTD655426 ICM655402:ICZ655426 IMI655402:IMV655426 IWE655402:IWR655426 JGA655402:JGN655426 JPW655402:JQJ655426 JZS655402:KAF655426 KJO655402:KKB655426 KTK655402:KTX655426 LDG655402:LDT655426 LNC655402:LNP655426 LWY655402:LXL655426 MGU655402:MHH655426 MQQ655402:MRD655426 NAM655402:NAZ655426 NKI655402:NKV655426 NUE655402:NUR655426 OEA655402:OEN655426 ONW655402:OOJ655426 OXS655402:OYF655426 PHO655402:PIB655426 PRK655402:PRX655426 QBG655402:QBT655426 QLC655402:QLP655426 QUY655402:QVL655426 REU655402:RFH655426 ROQ655402:RPD655426 RYM655402:RYZ655426 SII655402:SIV655426 SSE655402:SSR655426 TCA655402:TCN655426 TLW655402:TMJ655426 TVS655402:TWF655426 UFO655402:UGB655426 UPK655402:UPX655426 UZG655402:UZT655426 VJC655402:VJP655426 VSY655402:VTL655426 WCU655402:WDH655426 WMQ655402:WND655426 WWM655402:WWZ655426 AN720938:BA720962 KA720938:KN720962 TW720938:UJ720962 ADS720938:AEF720962 ANO720938:AOB720962 AXK720938:AXX720962 BHG720938:BHT720962 BRC720938:BRP720962 CAY720938:CBL720962 CKU720938:CLH720962 CUQ720938:CVD720962 DEM720938:DEZ720962 DOI720938:DOV720962 DYE720938:DYR720962 EIA720938:EIN720962 ERW720938:ESJ720962 FBS720938:FCF720962 FLO720938:FMB720962 FVK720938:FVX720962 GFG720938:GFT720962 GPC720938:GPP720962 GYY720938:GZL720962 HIU720938:HJH720962 HSQ720938:HTD720962 ICM720938:ICZ720962 IMI720938:IMV720962 IWE720938:IWR720962 JGA720938:JGN720962 JPW720938:JQJ720962 JZS720938:KAF720962 KJO720938:KKB720962 KTK720938:KTX720962 LDG720938:LDT720962 LNC720938:LNP720962 LWY720938:LXL720962 MGU720938:MHH720962 MQQ720938:MRD720962 NAM720938:NAZ720962 NKI720938:NKV720962 NUE720938:NUR720962 OEA720938:OEN720962 ONW720938:OOJ720962 OXS720938:OYF720962 PHO720938:PIB720962 PRK720938:PRX720962 QBG720938:QBT720962 QLC720938:QLP720962 QUY720938:QVL720962 REU720938:RFH720962 ROQ720938:RPD720962 RYM720938:RYZ720962 SII720938:SIV720962 SSE720938:SSR720962 TCA720938:TCN720962 TLW720938:TMJ720962 TVS720938:TWF720962 UFO720938:UGB720962 UPK720938:UPX720962 UZG720938:UZT720962 VJC720938:VJP720962 VSY720938:VTL720962 WCU720938:WDH720962 WMQ720938:WND720962 WWM720938:WWZ720962 AN786474:BA786498 KA786474:KN786498 TW786474:UJ786498 ADS786474:AEF786498 ANO786474:AOB786498 AXK786474:AXX786498 BHG786474:BHT786498 BRC786474:BRP786498 CAY786474:CBL786498 CKU786474:CLH786498 CUQ786474:CVD786498 DEM786474:DEZ786498 DOI786474:DOV786498 DYE786474:DYR786498 EIA786474:EIN786498 ERW786474:ESJ786498 FBS786474:FCF786498 FLO786474:FMB786498 FVK786474:FVX786498 GFG786474:GFT786498 GPC786474:GPP786498 GYY786474:GZL786498 HIU786474:HJH786498 HSQ786474:HTD786498 ICM786474:ICZ786498 IMI786474:IMV786498 IWE786474:IWR786498 JGA786474:JGN786498 JPW786474:JQJ786498 JZS786474:KAF786498 KJO786474:KKB786498 KTK786474:KTX786498 LDG786474:LDT786498 LNC786474:LNP786498 LWY786474:LXL786498 MGU786474:MHH786498 MQQ786474:MRD786498 NAM786474:NAZ786498 NKI786474:NKV786498 NUE786474:NUR786498 OEA786474:OEN786498 ONW786474:OOJ786498 OXS786474:OYF786498 PHO786474:PIB786498 PRK786474:PRX786498 QBG786474:QBT786498 QLC786474:QLP786498 QUY786474:QVL786498 REU786474:RFH786498 ROQ786474:RPD786498 RYM786474:RYZ786498 SII786474:SIV786498 SSE786474:SSR786498 TCA786474:TCN786498 TLW786474:TMJ786498 TVS786474:TWF786498 UFO786474:UGB786498 UPK786474:UPX786498 UZG786474:UZT786498 VJC786474:VJP786498 VSY786474:VTL786498 WCU786474:WDH786498 WMQ786474:WND786498 WWM786474:WWZ786498 AN852010:BA852034 KA852010:KN852034 TW852010:UJ852034 ADS852010:AEF852034 ANO852010:AOB852034 AXK852010:AXX852034 BHG852010:BHT852034 BRC852010:BRP852034 CAY852010:CBL852034 CKU852010:CLH852034 CUQ852010:CVD852034 DEM852010:DEZ852034 DOI852010:DOV852034 DYE852010:DYR852034 EIA852010:EIN852034 ERW852010:ESJ852034 FBS852010:FCF852034 FLO852010:FMB852034 FVK852010:FVX852034 GFG852010:GFT852034 GPC852010:GPP852034 GYY852010:GZL852034 HIU852010:HJH852034 HSQ852010:HTD852034 ICM852010:ICZ852034 IMI852010:IMV852034 IWE852010:IWR852034 JGA852010:JGN852034 JPW852010:JQJ852034 JZS852010:KAF852034 KJO852010:KKB852034 KTK852010:KTX852034 LDG852010:LDT852034 LNC852010:LNP852034 LWY852010:LXL852034 MGU852010:MHH852034 MQQ852010:MRD852034 NAM852010:NAZ852034 NKI852010:NKV852034 NUE852010:NUR852034 OEA852010:OEN852034 ONW852010:OOJ852034 OXS852010:OYF852034 PHO852010:PIB852034 PRK852010:PRX852034 QBG852010:QBT852034 QLC852010:QLP852034 QUY852010:QVL852034 REU852010:RFH852034 ROQ852010:RPD852034 RYM852010:RYZ852034 SII852010:SIV852034 SSE852010:SSR852034 TCA852010:TCN852034 TLW852010:TMJ852034 TVS852010:TWF852034 UFO852010:UGB852034 UPK852010:UPX852034 UZG852010:UZT852034 VJC852010:VJP852034 VSY852010:VTL852034 WCU852010:WDH852034 WMQ852010:WND852034 WWM852010:WWZ852034 AN917546:BA917570 KA917546:KN917570 TW917546:UJ917570 ADS917546:AEF917570 ANO917546:AOB917570 AXK917546:AXX917570 BHG917546:BHT917570 BRC917546:BRP917570 CAY917546:CBL917570 CKU917546:CLH917570 CUQ917546:CVD917570 DEM917546:DEZ917570 DOI917546:DOV917570 DYE917546:DYR917570 EIA917546:EIN917570 ERW917546:ESJ917570 FBS917546:FCF917570 FLO917546:FMB917570 FVK917546:FVX917570 GFG917546:GFT917570 GPC917546:GPP917570 GYY917546:GZL917570 HIU917546:HJH917570 HSQ917546:HTD917570 ICM917546:ICZ917570 IMI917546:IMV917570 IWE917546:IWR917570 JGA917546:JGN917570 JPW917546:JQJ917570 JZS917546:KAF917570 KJO917546:KKB917570 KTK917546:KTX917570 LDG917546:LDT917570 LNC917546:LNP917570 LWY917546:LXL917570 MGU917546:MHH917570 MQQ917546:MRD917570 NAM917546:NAZ917570 NKI917546:NKV917570 NUE917546:NUR917570 OEA917546:OEN917570 ONW917546:OOJ917570 OXS917546:OYF917570 PHO917546:PIB917570 PRK917546:PRX917570 QBG917546:QBT917570 QLC917546:QLP917570 QUY917546:QVL917570 REU917546:RFH917570 ROQ917546:RPD917570 RYM917546:RYZ917570 SII917546:SIV917570 SSE917546:SSR917570 TCA917546:TCN917570 TLW917546:TMJ917570 TVS917546:TWF917570 UFO917546:UGB917570 UPK917546:UPX917570 UZG917546:UZT917570 VJC917546:VJP917570 VSY917546:VTL917570 WCU917546:WDH917570 WMQ917546:WND917570 WWM917546:WWZ917570 AN983082:BA983106 KA983082:KN983106 TW983082:UJ983106 ADS983082:AEF983106 ANO983082:AOB983106 AXK983082:AXX983106 BHG983082:BHT983106 BRC983082:BRP983106 CAY983082:CBL983106 CKU983082:CLH983106 CUQ983082:CVD983106 DEM983082:DEZ983106 DOI983082:DOV983106 DYE983082:DYR983106 EIA983082:EIN983106 ERW983082:ESJ983106 FBS983082:FCF983106 FLO983082:FMB983106 FVK983082:FVX983106 GFG983082:GFT983106 GPC983082:GPP983106 GYY983082:GZL983106 HIU983082:HJH983106 HSQ983082:HTD983106 ICM983082:ICZ983106 IMI983082:IMV983106 IWE983082:IWR983106 JGA983082:JGN983106 JPW983082:JQJ983106 JZS983082:KAF983106 KJO983082:KKB983106 KTK983082:KTX983106 LDG983082:LDT983106 LNC983082:LNP983106 LWY983082:LXL983106 MGU983082:MHH983106 MQQ983082:MRD983106 NAM983082:NAZ983106 NKI983082:NKV983106 NUE983082:NUR983106 OEA983082:OEN983106 ONW983082:OOJ983106 OXS983082:OYF983106 PHO983082:PIB983106 PRK983082:PRX983106 QBG983082:QBT983106 QLC983082:QLP983106 QUY983082:QVL983106 REU983082:RFH983106 ROQ983082:RPD983106 RYM983082:RYZ983106 SII983082:SIV983106 SSE983082:SSR983106 TCA983082:TCN983106 TLW983082:TMJ983106 TVS983082:TWF983106 UFO983082:UGB983106 UPK983082:UPX983106 UZG983082:UZT983106 VJC983082:VJP983106 VSY983082:VTL983106 WCU983082:WDH983106 WMQ983082:WND983106 WWM983082:WWZ983106 WVI983082:WVV983106 J65578:W65602 IW65578:JJ65602 SS65578:TF65602 ACO65578:ADB65602 AMK65578:AMX65602 AWG65578:AWT65602 BGC65578:BGP65602 BPY65578:BQL65602 BZU65578:CAH65602 CJQ65578:CKD65602 CTM65578:CTZ65602 DDI65578:DDV65602 DNE65578:DNR65602 DXA65578:DXN65602 EGW65578:EHJ65602 EQS65578:ERF65602 FAO65578:FBB65602 FKK65578:FKX65602 FUG65578:FUT65602 GEC65578:GEP65602 GNY65578:GOL65602 GXU65578:GYH65602 HHQ65578:HID65602 HRM65578:HRZ65602 IBI65578:IBV65602 ILE65578:ILR65602 IVA65578:IVN65602 JEW65578:JFJ65602 JOS65578:JPF65602 JYO65578:JZB65602 KIK65578:KIX65602 KSG65578:KST65602 LCC65578:LCP65602 LLY65578:LML65602 LVU65578:LWH65602 MFQ65578:MGD65602 MPM65578:MPZ65602 MZI65578:MZV65602 NJE65578:NJR65602 NTA65578:NTN65602 OCW65578:ODJ65602 OMS65578:ONF65602 OWO65578:OXB65602 PGK65578:PGX65602 PQG65578:PQT65602 QAC65578:QAP65602 QJY65578:QKL65602 QTU65578:QUH65602 RDQ65578:RED65602 RNM65578:RNZ65602 RXI65578:RXV65602 SHE65578:SHR65602 SRA65578:SRN65602 TAW65578:TBJ65602 TKS65578:TLF65602 TUO65578:TVB65602 UEK65578:UEX65602 UOG65578:UOT65602 UYC65578:UYP65602 VHY65578:VIL65602 VRU65578:VSH65602 WBQ65578:WCD65602 WLM65578:WLZ65602 WVI65578:WVV65602 J131114:W131138 IW131114:JJ131138 SS131114:TF131138 ACO131114:ADB131138 AMK131114:AMX131138 AWG131114:AWT131138 BGC131114:BGP131138 BPY131114:BQL131138 BZU131114:CAH131138 CJQ131114:CKD131138 CTM131114:CTZ131138 DDI131114:DDV131138 DNE131114:DNR131138 DXA131114:DXN131138 EGW131114:EHJ131138 EQS131114:ERF131138 FAO131114:FBB131138 FKK131114:FKX131138 FUG131114:FUT131138 GEC131114:GEP131138 GNY131114:GOL131138 GXU131114:GYH131138 HHQ131114:HID131138 HRM131114:HRZ131138 IBI131114:IBV131138 ILE131114:ILR131138 IVA131114:IVN131138 JEW131114:JFJ131138 JOS131114:JPF131138 JYO131114:JZB131138 KIK131114:KIX131138 KSG131114:KST131138 LCC131114:LCP131138 LLY131114:LML131138 LVU131114:LWH131138 MFQ131114:MGD131138 MPM131114:MPZ131138 MZI131114:MZV131138 NJE131114:NJR131138 NTA131114:NTN131138 OCW131114:ODJ131138 OMS131114:ONF131138 OWO131114:OXB131138 PGK131114:PGX131138 PQG131114:PQT131138 QAC131114:QAP131138 QJY131114:QKL131138 QTU131114:QUH131138 RDQ131114:RED131138 RNM131114:RNZ131138 RXI131114:RXV131138 SHE131114:SHR131138 SRA131114:SRN131138 TAW131114:TBJ131138 TKS131114:TLF131138 TUO131114:TVB131138 UEK131114:UEX131138 UOG131114:UOT131138 UYC131114:UYP131138 VHY131114:VIL131138 VRU131114:VSH131138 WBQ131114:WCD131138 WLM131114:WLZ131138 WVI131114:WVV131138 J196650:W196674 IW196650:JJ196674 SS196650:TF196674 ACO196650:ADB196674 AMK196650:AMX196674 AWG196650:AWT196674 BGC196650:BGP196674 BPY196650:BQL196674 BZU196650:CAH196674 CJQ196650:CKD196674 CTM196650:CTZ196674 DDI196650:DDV196674 DNE196650:DNR196674 DXA196650:DXN196674 EGW196650:EHJ196674 EQS196650:ERF196674 FAO196650:FBB196674 FKK196650:FKX196674 FUG196650:FUT196674 GEC196650:GEP196674 GNY196650:GOL196674 GXU196650:GYH196674 HHQ196650:HID196674 HRM196650:HRZ196674 IBI196650:IBV196674 ILE196650:ILR196674 IVA196650:IVN196674 JEW196650:JFJ196674 JOS196650:JPF196674 JYO196650:JZB196674 KIK196650:KIX196674 KSG196650:KST196674 LCC196650:LCP196674 LLY196650:LML196674 LVU196650:LWH196674 MFQ196650:MGD196674 MPM196650:MPZ196674 MZI196650:MZV196674 NJE196650:NJR196674 NTA196650:NTN196674 OCW196650:ODJ196674 OMS196650:ONF196674 OWO196650:OXB196674 PGK196650:PGX196674 PQG196650:PQT196674 QAC196650:QAP196674 QJY196650:QKL196674 QTU196650:QUH196674 RDQ196650:RED196674 RNM196650:RNZ196674 RXI196650:RXV196674 SHE196650:SHR196674 SRA196650:SRN196674 TAW196650:TBJ196674 TKS196650:TLF196674 TUO196650:TVB196674 UEK196650:UEX196674 UOG196650:UOT196674 UYC196650:UYP196674 VHY196650:VIL196674 VRU196650:VSH196674 WBQ196650:WCD196674 WLM196650:WLZ196674 WVI196650:WVV196674 J262186:W262210 IW262186:JJ262210 SS262186:TF262210 ACO262186:ADB262210 AMK262186:AMX262210 AWG262186:AWT262210 BGC262186:BGP262210 BPY262186:BQL262210 BZU262186:CAH262210 CJQ262186:CKD262210 CTM262186:CTZ262210 DDI262186:DDV262210 DNE262186:DNR262210 DXA262186:DXN262210 EGW262186:EHJ262210 EQS262186:ERF262210 FAO262186:FBB262210 FKK262186:FKX262210 FUG262186:FUT262210 GEC262186:GEP262210 GNY262186:GOL262210 GXU262186:GYH262210 HHQ262186:HID262210 HRM262186:HRZ262210 IBI262186:IBV262210 ILE262186:ILR262210 IVA262186:IVN262210 JEW262186:JFJ262210 JOS262186:JPF262210 JYO262186:JZB262210 KIK262186:KIX262210 KSG262186:KST262210 LCC262186:LCP262210 LLY262186:LML262210 LVU262186:LWH262210 MFQ262186:MGD262210 MPM262186:MPZ262210 MZI262186:MZV262210 NJE262186:NJR262210 NTA262186:NTN262210 OCW262186:ODJ262210 OMS262186:ONF262210 OWO262186:OXB262210 PGK262186:PGX262210 PQG262186:PQT262210 QAC262186:QAP262210 QJY262186:QKL262210 QTU262186:QUH262210 RDQ262186:RED262210 RNM262186:RNZ262210 RXI262186:RXV262210 SHE262186:SHR262210 SRA262186:SRN262210 TAW262186:TBJ262210 TKS262186:TLF262210 TUO262186:TVB262210 UEK262186:UEX262210 UOG262186:UOT262210 UYC262186:UYP262210 VHY262186:VIL262210 VRU262186:VSH262210 WBQ262186:WCD262210 WLM262186:WLZ262210 WVI262186:WVV262210 J327722:W327746 IW327722:JJ327746 SS327722:TF327746 ACO327722:ADB327746 AMK327722:AMX327746 AWG327722:AWT327746 BGC327722:BGP327746 BPY327722:BQL327746 BZU327722:CAH327746 CJQ327722:CKD327746 CTM327722:CTZ327746 DDI327722:DDV327746 DNE327722:DNR327746 DXA327722:DXN327746 EGW327722:EHJ327746 EQS327722:ERF327746 FAO327722:FBB327746 FKK327722:FKX327746 FUG327722:FUT327746 GEC327722:GEP327746 GNY327722:GOL327746 GXU327722:GYH327746 HHQ327722:HID327746 HRM327722:HRZ327746 IBI327722:IBV327746 ILE327722:ILR327746 IVA327722:IVN327746 JEW327722:JFJ327746 JOS327722:JPF327746 JYO327722:JZB327746 KIK327722:KIX327746 KSG327722:KST327746 LCC327722:LCP327746 LLY327722:LML327746 LVU327722:LWH327746 MFQ327722:MGD327746 MPM327722:MPZ327746 MZI327722:MZV327746 NJE327722:NJR327746 NTA327722:NTN327746 OCW327722:ODJ327746 OMS327722:ONF327746 OWO327722:OXB327746 PGK327722:PGX327746 PQG327722:PQT327746 QAC327722:QAP327746 QJY327722:QKL327746 QTU327722:QUH327746 RDQ327722:RED327746 RNM327722:RNZ327746 RXI327722:RXV327746 SHE327722:SHR327746 SRA327722:SRN327746 TAW327722:TBJ327746 TKS327722:TLF327746 TUO327722:TVB327746 UEK327722:UEX327746 UOG327722:UOT327746 UYC327722:UYP327746 VHY327722:VIL327746 VRU327722:VSH327746 WBQ327722:WCD327746 WLM327722:WLZ327746 WVI327722:WVV327746 J393258:W393282 IW393258:JJ393282 SS393258:TF393282 ACO393258:ADB393282 AMK393258:AMX393282 AWG393258:AWT393282 BGC393258:BGP393282 BPY393258:BQL393282 BZU393258:CAH393282 CJQ393258:CKD393282 CTM393258:CTZ393282 DDI393258:DDV393282 DNE393258:DNR393282 DXA393258:DXN393282 EGW393258:EHJ393282 EQS393258:ERF393282 FAO393258:FBB393282 FKK393258:FKX393282 FUG393258:FUT393282 GEC393258:GEP393282 GNY393258:GOL393282 GXU393258:GYH393282 HHQ393258:HID393282 HRM393258:HRZ393282 IBI393258:IBV393282 ILE393258:ILR393282 IVA393258:IVN393282 JEW393258:JFJ393282 JOS393258:JPF393282 JYO393258:JZB393282 KIK393258:KIX393282 KSG393258:KST393282 LCC393258:LCP393282 LLY393258:LML393282 LVU393258:LWH393282 MFQ393258:MGD393282 MPM393258:MPZ393282 MZI393258:MZV393282 NJE393258:NJR393282 NTA393258:NTN393282 OCW393258:ODJ393282 OMS393258:ONF393282 OWO393258:OXB393282 PGK393258:PGX393282 PQG393258:PQT393282 QAC393258:QAP393282 QJY393258:QKL393282 QTU393258:QUH393282 RDQ393258:RED393282 RNM393258:RNZ393282 RXI393258:RXV393282 SHE393258:SHR393282 SRA393258:SRN393282 TAW393258:TBJ393282 TKS393258:TLF393282 TUO393258:TVB393282 UEK393258:UEX393282 UOG393258:UOT393282 UYC393258:UYP393282 VHY393258:VIL393282 VRU393258:VSH393282 WBQ393258:WCD393282 WLM393258:WLZ393282 WVI393258:WVV393282 J458794:W458818 IW458794:JJ458818 SS458794:TF458818 ACO458794:ADB458818 AMK458794:AMX458818 AWG458794:AWT458818 BGC458794:BGP458818 BPY458794:BQL458818 BZU458794:CAH458818 CJQ458794:CKD458818 CTM458794:CTZ458818 DDI458794:DDV458818 DNE458794:DNR458818 DXA458794:DXN458818 EGW458794:EHJ458818 EQS458794:ERF458818 FAO458794:FBB458818 FKK458794:FKX458818 FUG458794:FUT458818 GEC458794:GEP458818 GNY458794:GOL458818 GXU458794:GYH458818 HHQ458794:HID458818 HRM458794:HRZ458818 IBI458794:IBV458818 ILE458794:ILR458818 IVA458794:IVN458818 JEW458794:JFJ458818 JOS458794:JPF458818 JYO458794:JZB458818 KIK458794:KIX458818 KSG458794:KST458818 LCC458794:LCP458818 LLY458794:LML458818 LVU458794:LWH458818 MFQ458794:MGD458818 MPM458794:MPZ458818 MZI458794:MZV458818 NJE458794:NJR458818 NTA458794:NTN458818 OCW458794:ODJ458818 OMS458794:ONF458818 OWO458794:OXB458818 PGK458794:PGX458818 PQG458794:PQT458818 QAC458794:QAP458818 QJY458794:QKL458818 QTU458794:QUH458818 RDQ458794:RED458818 RNM458794:RNZ458818 RXI458794:RXV458818 SHE458794:SHR458818 SRA458794:SRN458818 TAW458794:TBJ458818 TKS458794:TLF458818 TUO458794:TVB458818 UEK458794:UEX458818 UOG458794:UOT458818 UYC458794:UYP458818 VHY458794:VIL458818 VRU458794:VSH458818 WBQ458794:WCD458818 WLM458794:WLZ458818 WVI458794:WVV458818 J524330:W524354 IW524330:JJ524354 SS524330:TF524354 ACO524330:ADB524354 AMK524330:AMX524354 AWG524330:AWT524354 BGC524330:BGP524354 BPY524330:BQL524354 BZU524330:CAH524354 CJQ524330:CKD524354 CTM524330:CTZ524354 DDI524330:DDV524354 DNE524330:DNR524354 DXA524330:DXN524354 EGW524330:EHJ524354 EQS524330:ERF524354 FAO524330:FBB524354 FKK524330:FKX524354 FUG524330:FUT524354 GEC524330:GEP524354 GNY524330:GOL524354 GXU524330:GYH524354 HHQ524330:HID524354 HRM524330:HRZ524354 IBI524330:IBV524354 ILE524330:ILR524354 IVA524330:IVN524354 JEW524330:JFJ524354 JOS524330:JPF524354 JYO524330:JZB524354 KIK524330:KIX524354 KSG524330:KST524354 LCC524330:LCP524354 LLY524330:LML524354 LVU524330:LWH524354 MFQ524330:MGD524354 MPM524330:MPZ524354 MZI524330:MZV524354 NJE524330:NJR524354 NTA524330:NTN524354 OCW524330:ODJ524354 OMS524330:ONF524354 OWO524330:OXB524354 PGK524330:PGX524354 PQG524330:PQT524354 QAC524330:QAP524354 QJY524330:QKL524354 QTU524330:QUH524354 RDQ524330:RED524354 RNM524330:RNZ524354 RXI524330:RXV524354 SHE524330:SHR524354 SRA524330:SRN524354 TAW524330:TBJ524354 TKS524330:TLF524354 TUO524330:TVB524354 UEK524330:UEX524354 UOG524330:UOT524354 UYC524330:UYP524354 VHY524330:VIL524354 VRU524330:VSH524354 WBQ524330:WCD524354 WLM524330:WLZ524354 WVI524330:WVV524354 J589866:W589890 IW589866:JJ589890 SS589866:TF589890 ACO589866:ADB589890 AMK589866:AMX589890 AWG589866:AWT589890 BGC589866:BGP589890 BPY589866:BQL589890 BZU589866:CAH589890 CJQ589866:CKD589890 CTM589866:CTZ589890 DDI589866:DDV589890 DNE589866:DNR589890 DXA589866:DXN589890 EGW589866:EHJ589890 EQS589866:ERF589890 FAO589866:FBB589890 FKK589866:FKX589890 FUG589866:FUT589890 GEC589866:GEP589890 GNY589866:GOL589890 GXU589866:GYH589890 HHQ589866:HID589890 HRM589866:HRZ589890 IBI589866:IBV589890 ILE589866:ILR589890 IVA589866:IVN589890 JEW589866:JFJ589890 JOS589866:JPF589890 JYO589866:JZB589890 KIK589866:KIX589890 KSG589866:KST589890 LCC589866:LCP589890 LLY589866:LML589890 LVU589866:LWH589890 MFQ589866:MGD589890 MPM589866:MPZ589890 MZI589866:MZV589890 NJE589866:NJR589890 NTA589866:NTN589890 OCW589866:ODJ589890 OMS589866:ONF589890 OWO589866:OXB589890 PGK589866:PGX589890 PQG589866:PQT589890 QAC589866:QAP589890 QJY589866:QKL589890 QTU589866:QUH589890 RDQ589866:RED589890 RNM589866:RNZ589890 RXI589866:RXV589890 SHE589866:SHR589890 SRA589866:SRN589890 TAW589866:TBJ589890 TKS589866:TLF589890 TUO589866:TVB589890 UEK589866:UEX589890 UOG589866:UOT589890 UYC589866:UYP589890 VHY589866:VIL589890 VRU589866:VSH589890 WBQ589866:WCD589890 WLM589866:WLZ589890 WVI589866:WVV589890 J655402:W655426 IW655402:JJ655426 SS655402:TF655426 ACO655402:ADB655426 AMK655402:AMX655426 AWG655402:AWT655426 BGC655402:BGP655426 BPY655402:BQL655426 BZU655402:CAH655426 CJQ655402:CKD655426 CTM655402:CTZ655426 DDI655402:DDV655426 DNE655402:DNR655426 DXA655402:DXN655426 EGW655402:EHJ655426 EQS655402:ERF655426 FAO655402:FBB655426 FKK655402:FKX655426 FUG655402:FUT655426 GEC655402:GEP655426 GNY655402:GOL655426 GXU655402:GYH655426 HHQ655402:HID655426 HRM655402:HRZ655426 IBI655402:IBV655426 ILE655402:ILR655426 IVA655402:IVN655426 JEW655402:JFJ655426 JOS655402:JPF655426 JYO655402:JZB655426 KIK655402:KIX655426 KSG655402:KST655426 LCC655402:LCP655426 LLY655402:LML655426 LVU655402:LWH655426 MFQ655402:MGD655426 MPM655402:MPZ655426 MZI655402:MZV655426 NJE655402:NJR655426 NTA655402:NTN655426 OCW655402:ODJ655426 OMS655402:ONF655426 OWO655402:OXB655426 PGK655402:PGX655426 PQG655402:PQT655426 QAC655402:QAP655426 QJY655402:QKL655426 QTU655402:QUH655426 RDQ655402:RED655426 RNM655402:RNZ655426 RXI655402:RXV655426 SHE655402:SHR655426 SRA655402:SRN655426 TAW655402:TBJ655426 TKS655402:TLF655426 TUO655402:TVB655426 UEK655402:UEX655426 UOG655402:UOT655426 UYC655402:UYP655426 VHY655402:VIL655426 VRU655402:VSH655426 WBQ655402:WCD655426 WLM655402:WLZ655426 WVI655402:WVV655426 J720938:W720962 IW720938:JJ720962 SS720938:TF720962 ACO720938:ADB720962 AMK720938:AMX720962 AWG720938:AWT720962 BGC720938:BGP720962 BPY720938:BQL720962 BZU720938:CAH720962 CJQ720938:CKD720962 CTM720938:CTZ720962 DDI720938:DDV720962 DNE720938:DNR720962 DXA720938:DXN720962 EGW720938:EHJ720962 EQS720938:ERF720962 FAO720938:FBB720962 FKK720938:FKX720962 FUG720938:FUT720962 GEC720938:GEP720962 GNY720938:GOL720962 GXU720938:GYH720962 HHQ720938:HID720962 HRM720938:HRZ720962 IBI720938:IBV720962 ILE720938:ILR720962 IVA720938:IVN720962 JEW720938:JFJ720962 JOS720938:JPF720962 JYO720938:JZB720962 KIK720938:KIX720962 KSG720938:KST720962 LCC720938:LCP720962 LLY720938:LML720962 LVU720938:LWH720962 MFQ720938:MGD720962 MPM720938:MPZ720962 MZI720938:MZV720962 NJE720938:NJR720962 NTA720938:NTN720962 OCW720938:ODJ720962 OMS720938:ONF720962 OWO720938:OXB720962 PGK720938:PGX720962 PQG720938:PQT720962 QAC720938:QAP720962 QJY720938:QKL720962 QTU720938:QUH720962 RDQ720938:RED720962 RNM720938:RNZ720962 RXI720938:RXV720962 SHE720938:SHR720962 SRA720938:SRN720962 TAW720938:TBJ720962 TKS720938:TLF720962 TUO720938:TVB720962 UEK720938:UEX720962 UOG720938:UOT720962 UYC720938:UYP720962 VHY720938:VIL720962 VRU720938:VSH720962 WBQ720938:WCD720962 WLM720938:WLZ720962 WVI720938:WVV720962 J786474:W786498 IW786474:JJ786498 SS786474:TF786498 ACO786474:ADB786498 AMK786474:AMX786498 AWG786474:AWT786498 BGC786474:BGP786498 BPY786474:BQL786498 BZU786474:CAH786498 CJQ786474:CKD786498 CTM786474:CTZ786498 DDI786474:DDV786498 DNE786474:DNR786498 DXA786474:DXN786498 EGW786474:EHJ786498 EQS786474:ERF786498 FAO786474:FBB786498 FKK786474:FKX786498 FUG786474:FUT786498 GEC786474:GEP786498 GNY786474:GOL786498 GXU786474:GYH786498 HHQ786474:HID786498 HRM786474:HRZ786498 IBI786474:IBV786498 ILE786474:ILR786498 IVA786474:IVN786498 JEW786474:JFJ786498 JOS786474:JPF786498 JYO786474:JZB786498 KIK786474:KIX786498 KSG786474:KST786498 LCC786474:LCP786498 LLY786474:LML786498 LVU786474:LWH786498 MFQ786474:MGD786498 MPM786474:MPZ786498 MZI786474:MZV786498 NJE786474:NJR786498 NTA786474:NTN786498 OCW786474:ODJ786498 OMS786474:ONF786498 OWO786474:OXB786498 PGK786474:PGX786498 PQG786474:PQT786498 QAC786474:QAP786498 QJY786474:QKL786498 QTU786474:QUH786498 RDQ786474:RED786498 RNM786474:RNZ786498 RXI786474:RXV786498 SHE786474:SHR786498 SRA786474:SRN786498 TAW786474:TBJ786498 TKS786474:TLF786498 TUO786474:TVB786498 UEK786474:UEX786498 UOG786474:UOT786498 UYC786474:UYP786498 VHY786474:VIL786498 VRU786474:VSH786498 WBQ786474:WCD786498 WLM786474:WLZ786498 WVI786474:WVV786498 J852010:W852034 IW852010:JJ852034 SS852010:TF852034 ACO852010:ADB852034 AMK852010:AMX852034 AWG852010:AWT852034 BGC852010:BGP852034 BPY852010:BQL852034 BZU852010:CAH852034 CJQ852010:CKD852034 CTM852010:CTZ852034 DDI852010:DDV852034 DNE852010:DNR852034 DXA852010:DXN852034 EGW852010:EHJ852034 EQS852010:ERF852034 FAO852010:FBB852034 FKK852010:FKX852034 FUG852010:FUT852034 GEC852010:GEP852034 GNY852010:GOL852034 GXU852010:GYH852034 HHQ852010:HID852034 HRM852010:HRZ852034 IBI852010:IBV852034 ILE852010:ILR852034 IVA852010:IVN852034 JEW852010:JFJ852034 JOS852010:JPF852034 JYO852010:JZB852034 KIK852010:KIX852034 KSG852010:KST852034 LCC852010:LCP852034 LLY852010:LML852034 LVU852010:LWH852034 MFQ852010:MGD852034 MPM852010:MPZ852034 MZI852010:MZV852034 NJE852010:NJR852034 NTA852010:NTN852034 OCW852010:ODJ852034 OMS852010:ONF852034 OWO852010:OXB852034 PGK852010:PGX852034 PQG852010:PQT852034 QAC852010:QAP852034 QJY852010:QKL852034 QTU852010:QUH852034 RDQ852010:RED852034 RNM852010:RNZ852034 RXI852010:RXV852034 SHE852010:SHR852034 SRA852010:SRN852034 TAW852010:TBJ852034 TKS852010:TLF852034 TUO852010:TVB852034 UEK852010:UEX852034 UOG852010:UOT852034 UYC852010:UYP852034 VHY852010:VIL852034 VRU852010:VSH852034 WBQ852010:WCD852034 WLM852010:WLZ852034 WVI852010:WVV852034 J917546:W917570 IW917546:JJ917570 SS917546:TF917570 ACO917546:ADB917570 AMK917546:AMX917570 AWG917546:AWT917570 BGC917546:BGP917570 BPY917546:BQL917570 BZU917546:CAH917570 CJQ917546:CKD917570 CTM917546:CTZ917570 DDI917546:DDV917570 DNE917546:DNR917570 DXA917546:DXN917570 EGW917546:EHJ917570 EQS917546:ERF917570 FAO917546:FBB917570 FKK917546:FKX917570 FUG917546:FUT917570 GEC917546:GEP917570 GNY917546:GOL917570 GXU917546:GYH917570 HHQ917546:HID917570 HRM917546:HRZ917570 IBI917546:IBV917570 ILE917546:ILR917570 IVA917546:IVN917570 JEW917546:JFJ917570 JOS917546:JPF917570 JYO917546:JZB917570 KIK917546:KIX917570 KSG917546:KST917570 LCC917546:LCP917570 LLY917546:LML917570 LVU917546:LWH917570 MFQ917546:MGD917570 MPM917546:MPZ917570 MZI917546:MZV917570 NJE917546:NJR917570 NTA917546:NTN917570 OCW917546:ODJ917570 OMS917546:ONF917570 OWO917546:OXB917570 PGK917546:PGX917570 PQG917546:PQT917570 QAC917546:QAP917570 QJY917546:QKL917570 QTU917546:QUH917570 RDQ917546:RED917570 RNM917546:RNZ917570 RXI917546:RXV917570 SHE917546:SHR917570 SRA917546:SRN917570 TAW917546:TBJ917570 TKS917546:TLF917570 TUO917546:TVB917570 UEK917546:UEX917570 UOG917546:UOT917570 UYC917546:UYP917570 VHY917546:VIL917570 VRU917546:VSH917570 WBQ917546:WCD917570 WLM917546:WLZ917570 WVI917546:WVV917570 J983082:W983106 IW983082:JJ983106 SS983082:TF983106 ACO983082:ADB983106 AMK983082:AMX983106 AWG983082:AWT983106 BGC983082:BGP983106 BPY983082:BQL983106 BZU983082:CAH983106 CJQ983082:CKD983106 CTM983082:CTZ983106 DDI983082:DDV983106 DNE983082:DNR983106 DXA983082:DXN983106 EGW983082:EHJ983106 EQS983082:ERF983106 FAO983082:FBB983106 FKK983082:FKX983106 FUG983082:FUT983106 GEC983082:GEP983106 GNY983082:GOL983106 GXU983082:GYH983106 HHQ983082:HID983106 HRM983082:HRZ983106 IBI983082:IBV983106 ILE983082:ILR983106 IVA983082:IVN983106 JEW983082:JFJ983106 JOS983082:JPF983106 JYO983082:JZB983106 KIK983082:KIX983106 KSG983082:KST983106 LCC983082:LCP983106 LLY983082:LML983106 LVU983082:LWH983106 MFQ983082:MGD983106 MPM983082:MPZ983106 MZI983082:MZV983106 NJE983082:NJR983106 NTA983082:NTN983106 OCW983082:ODJ983106 OMS983082:ONF983106 OWO983082:OXB983106 PGK983082:PGX983106 PQG983082:PQT983106 QAC983082:QAP983106 QJY983082:QKL983106 QTU983082:QUH983106 RDQ983082:RED983106 RNM983082:RNZ983106 RXI983082:RXV983106 SHE983082:SHR983106 SRA983082:SRN983106 TAW983082:TBJ983106 TKS983082:TLF983106 TUO983082:TVB983106 UEK983082:UEX983106 UOG983082:UOT983106 UYC983082:UYP983106 VHY983082:VIL983106 VRU983082:VSH983106 WBQ983082:WCD983106 WLM983082:WLZ983106 Y17:AL66 JL17:JY66 TH17:TU66 ADD17:ADQ66 AMZ17:ANM66 AWV17:AXI66 BGR17:BHE66 BQN17:BRA66 CAJ17:CAW66 CKF17:CKS66 CUB17:CUO66 DDX17:DEK66 DNT17:DOG66 DXP17:DYC66 EHL17:EHY66 ERH17:ERU66 FBD17:FBQ66 FKZ17:FLM66 FUV17:FVI66 GER17:GFE66 GON17:GPA66 GYJ17:GYW66 HIF17:HIS66 HSB17:HSO66 IBX17:ICK66 ILT17:IMG66 IVP17:IWC66 JFL17:JFY66 JPH17:JPU66 JZD17:JZQ66 KIZ17:KJM66 KSV17:KTI66 LCR17:LDE66 LMN17:LNA66 LWJ17:LWW66 MGF17:MGS66 MQB17:MQO66 MZX17:NAK66 NJT17:NKG66 NTP17:NUC66 ODL17:ODY66 ONH17:ONU66 OXD17:OXQ66 PGZ17:PHM66 PQV17:PRI66 QAR17:QBE66 QKN17:QLA66 QUJ17:QUW66 REF17:RES66 ROB17:ROO66 RXX17:RYK66 SHT17:SIG66 SRP17:SSC66 TBL17:TBY66 TLH17:TLU66 TVD17:TVQ66 UEZ17:UFM66 UOV17:UPI66 UYR17:UZE66 VIN17:VJA66 VSJ17:VSW66 WCF17:WCS66 WMB17:WMO66 WVX17:WWK66 AN17:BA66 KA17:KN66 TW17:UJ66 ADS17:AEF66 ANO17:AOB66 AXK17:AXX66 BHG17:BHT66 BRC17:BRP66 CAY17:CBL66 CKU17:CLH66 CUQ17:CVD66 DEM17:DEZ66 DOI17:DOV66 DYE17:DYR66 EIA17:EIN66 ERW17:ESJ66 FBS17:FCF66 FLO17:FMB66 FVK17:FVX66 GFG17:GFT66 GPC17:GPP66 GYY17:GZL66 HIU17:HJH66 HSQ17:HTD66 ICM17:ICZ66 IMI17:IMV66 IWE17:IWR66 JGA17:JGN66 JPW17:JQJ66 JZS17:KAF66 KJO17:KKB66 KTK17:KTX66 LDG17:LDT66 LNC17:LNP66 LWY17:LXL66 MGU17:MHH66 MQQ17:MRD66 NAM17:NAZ66 NKI17:NKV66 NUE17:NUR66 OEA17:OEN66 ONW17:OOJ66 OXS17:OYF66 PHO17:PIB66 PRK17:PRX66 QBG17:QBT66 QLC17:QLP66 QUY17:QVL66 REU17:RFH66 ROQ17:RPD66 RYM17:RYZ66 SII17:SIV66 SSE17:SSR66 TCA17:TCN66 TLW17:TMJ66 TVS17:TWF66 UFO17:UGB66 UPK17:UPX66 UZG17:UZT66 VJC17:VJP66 VSY17:VTL66 WCU17:WDH66 WMQ17:WND66 WWM17:WWZ66 WVI17:WVV66 IW17:JJ66 SS17:TF66 ACO17:ADB66 AMK17:AMX66 AWG17:AWT66 BGC17:BGP66 BPY17:BQL66 BZU17:CAH66 CJQ17:CKD66 CTM17:CTZ66 DDI17:DDV66 DNE17:DNR66 DXA17:DXN66 EGW17:EHJ66 EQS17:ERF66 FAO17:FBB66 FKK17:FKX66 FUG17:FUT66 GEC17:GEP66 GNY17:GOL66 GXU17:GYH66 HHQ17:HID66 HRM17:HRZ66 IBI17:IBV66 ILE17:ILR66 IVA17:IVN66 JEW17:JFJ66 JOS17:JPF66 JYO17:JZB66 KIK17:KIX66 KSG17:KST66 LCC17:LCP66 LLY17:LML66 LVU17:LWH66 MFQ17:MGD66 MPM17:MPZ66 MZI17:MZV66 NJE17:NJR66 NTA17:NTN66 OCW17:ODJ66 OMS17:ONF66 OWO17:OXB66 PGK17:PGX66 PQG17:PQT66 QAC17:QAP66 QJY17:QKL66 QTU17:QUH66 RDQ17:RED66 RNM17:RNZ66 RXI17:RXV66 SHE17:SHR66 SRA17:SRN66 TAW17:TBJ66 TKS17:TLF66 TUO17:TVB66 UEK17:UEX66 UOG17:UOT66 UYC17:UYP66 VHY17:VIL66 VRU17:VSH66 WBQ17:WCD66 WLM17:WLZ66 J17:W66">
      <formula1>"j,J"</formula1>
    </dataValidation>
    <dataValidation type="list" allowBlank="1" showInputMessage="1" showErrorMessage="1" sqref="N3">
      <formula1>"J,N"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62"/>
  <sheetViews>
    <sheetView topLeftCell="B1" workbookViewId="0">
      <selection activeCell="D32" sqref="D32"/>
    </sheetView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6" width="5.5703125" style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1" width="5.8554687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40" max="40" width="18.85546875" customWidth="1"/>
    <col min="41" max="49" width="0" hidden="1" customWidth="1"/>
    <col min="50" max="50" width="18.7109375" hidden="1" customWidth="1"/>
    <col min="51" max="53" width="0" hidden="1" customWidth="1"/>
    <col min="71" max="71" width="21.28515625" customWidth="1"/>
    <col min="72" max="72" width="5" bestFit="1" customWidth="1"/>
    <col min="73" max="73" width="11.42578125" style="47"/>
    <col min="77" max="77" width="13.140625" customWidth="1"/>
    <col min="84" max="97" width="0" hidden="1" customWidth="1"/>
    <col min="98" max="98" width="12.42578125" hidden="1" customWidth="1"/>
    <col min="99" max="109" width="0" hidden="1" customWidth="1"/>
    <col min="120" max="120" width="12.42578125" bestFit="1" customWidth="1"/>
    <col min="122" max="122" width="14.140625" bestFit="1" customWidth="1"/>
    <col min="123" max="123" width="15.28515625" bestFit="1" customWidth="1"/>
    <col min="134" max="134" width="13.28515625" bestFit="1" customWidth="1"/>
  </cols>
  <sheetData>
    <row r="1" spans="1:149" x14ac:dyDescent="0.2">
      <c r="B1" s="715" t="s">
        <v>2424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AP1">
        <v>1000</v>
      </c>
      <c r="AW1" s="118" t="s">
        <v>2451</v>
      </c>
      <c r="AX1">
        <v>42</v>
      </c>
      <c r="BT1" s="73"/>
      <c r="DX1" s="118"/>
    </row>
    <row r="2" spans="1:149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AP2">
        <v>99000</v>
      </c>
      <c r="AW2" s="118" t="s">
        <v>2452</v>
      </c>
      <c r="AX2">
        <v>88</v>
      </c>
      <c r="EK2" s="73"/>
    </row>
    <row r="3" spans="1:149" ht="9.75" customHeight="1" x14ac:dyDescent="0.2">
      <c r="B3" s="726" t="s">
        <v>2192</v>
      </c>
      <c r="C3" s="727"/>
      <c r="D3" s="727"/>
      <c r="E3" s="730">
        <v>41014</v>
      </c>
      <c r="F3" s="731"/>
      <c r="G3" s="731"/>
      <c r="H3" s="731"/>
      <c r="I3" s="722" t="s">
        <v>2468</v>
      </c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722"/>
      <c r="AL3" s="723"/>
      <c r="AP3">
        <v>999000</v>
      </c>
      <c r="AW3" s="118" t="s">
        <v>2453</v>
      </c>
      <c r="AX3">
        <v>134</v>
      </c>
    </row>
    <row r="4" spans="1:149" ht="15" customHeight="1" thickBot="1" x14ac:dyDescent="0.25">
      <c r="B4" s="728"/>
      <c r="C4" s="729"/>
      <c r="D4" s="729"/>
      <c r="E4" s="732"/>
      <c r="F4" s="732"/>
      <c r="G4" s="732"/>
      <c r="H4" s="732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5"/>
      <c r="AW4" s="118" t="s">
        <v>2454</v>
      </c>
      <c r="AX4">
        <v>180</v>
      </c>
    </row>
    <row r="5" spans="1:149" ht="21" customHeight="1" thickBot="1" x14ac:dyDescent="0.25">
      <c r="B5" s="747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49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49" ht="16.5" thickBot="1" x14ac:dyDescent="0.3">
      <c r="B7" s="733" t="s">
        <v>2188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</row>
    <row r="8" spans="1:149" x14ac:dyDescent="0.2">
      <c r="B8" s="736" t="s">
        <v>1967</v>
      </c>
      <c r="C8" s="738" t="s">
        <v>2110</v>
      </c>
      <c r="D8" s="740" t="s">
        <v>145</v>
      </c>
      <c r="E8" s="740" t="s">
        <v>2111</v>
      </c>
      <c r="F8" s="740" t="s">
        <v>2112</v>
      </c>
      <c r="G8" s="740" t="s">
        <v>2113</v>
      </c>
      <c r="H8" s="742" t="s">
        <v>1964</v>
      </c>
      <c r="I8" s="709" t="s">
        <v>141</v>
      </c>
      <c r="J8" s="710"/>
      <c r="K8" s="710"/>
      <c r="L8" s="710"/>
      <c r="M8" s="710"/>
      <c r="N8" s="711"/>
      <c r="O8" s="709" t="s">
        <v>146</v>
      </c>
      <c r="P8" s="710"/>
      <c r="Q8" s="710"/>
      <c r="R8" s="710"/>
      <c r="S8" s="710"/>
      <c r="T8" s="711"/>
      <c r="U8" s="705" t="s">
        <v>2114</v>
      </c>
      <c r="V8" s="707" t="s">
        <v>2115</v>
      </c>
      <c r="W8" s="138" t="s">
        <v>2123</v>
      </c>
      <c r="X8" s="753">
        <v>30</v>
      </c>
      <c r="Y8" s="754"/>
      <c r="Z8" s="755"/>
      <c r="AA8" s="709" t="s">
        <v>2168</v>
      </c>
      <c r="AB8" s="710"/>
      <c r="AC8" s="710"/>
      <c r="AD8" s="711"/>
      <c r="AE8" s="712" t="s">
        <v>2116</v>
      </c>
      <c r="AF8" s="713"/>
      <c r="AG8" s="713"/>
      <c r="AH8" s="713"/>
      <c r="AI8" s="714"/>
      <c r="AJ8" s="756" t="s">
        <v>2117</v>
      </c>
      <c r="AK8" s="758" t="s">
        <v>2118</v>
      </c>
      <c r="AL8" s="760" t="s">
        <v>2119</v>
      </c>
      <c r="AV8">
        <v>33</v>
      </c>
    </row>
    <row r="9" spans="1:149" ht="13.5" thickBot="1" x14ac:dyDescent="0.25">
      <c r="B9" s="737"/>
      <c r="C9" s="739"/>
      <c r="D9" s="741"/>
      <c r="E9" s="741"/>
      <c r="F9" s="741"/>
      <c r="G9" s="741"/>
      <c r="H9" s="743"/>
      <c r="I9" s="744" t="s">
        <v>1968</v>
      </c>
      <c r="J9" s="745"/>
      <c r="K9" s="746" t="s">
        <v>1969</v>
      </c>
      <c r="L9" s="745"/>
      <c r="M9" s="746" t="s">
        <v>1970</v>
      </c>
      <c r="N9" s="752"/>
      <c r="O9" s="744" t="s">
        <v>1968</v>
      </c>
      <c r="P9" s="745"/>
      <c r="Q9" s="746" t="s">
        <v>1969</v>
      </c>
      <c r="R9" s="745"/>
      <c r="S9" s="746" t="s">
        <v>1970</v>
      </c>
      <c r="T9" s="752"/>
      <c r="U9" s="706"/>
      <c r="V9" s="708"/>
      <c r="W9" s="139" t="s">
        <v>2122</v>
      </c>
      <c r="X9" s="140" t="s">
        <v>1968</v>
      </c>
      <c r="Y9" s="141" t="s">
        <v>1969</v>
      </c>
      <c r="Z9" s="142" t="s">
        <v>2119</v>
      </c>
      <c r="AA9" s="140" t="s">
        <v>1968</v>
      </c>
      <c r="AB9" s="141" t="s">
        <v>1969</v>
      </c>
      <c r="AC9" s="141" t="s">
        <v>1970</v>
      </c>
      <c r="AD9" s="142" t="s">
        <v>2119</v>
      </c>
      <c r="AE9" s="140" t="s">
        <v>1968</v>
      </c>
      <c r="AF9" s="141" t="s">
        <v>1969</v>
      </c>
      <c r="AG9" s="141" t="s">
        <v>1970</v>
      </c>
      <c r="AH9" s="184" t="s">
        <v>2208</v>
      </c>
      <c r="AI9" s="142" t="s">
        <v>2119</v>
      </c>
      <c r="AJ9" s="757"/>
      <c r="AK9" s="759"/>
      <c r="AL9" s="761"/>
    </row>
    <row r="10" spans="1:149" ht="13.5" thickBot="1" x14ac:dyDescent="0.25">
      <c r="B10" s="143" t="s">
        <v>2120</v>
      </c>
      <c r="C10" s="144"/>
      <c r="D10" s="144"/>
      <c r="E10" s="145"/>
      <c r="F10" s="145"/>
      <c r="G10" s="145"/>
      <c r="H10" s="145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5"/>
      <c r="AL10" s="146"/>
      <c r="BM10" s="73"/>
      <c r="BR10" s="73"/>
      <c r="BS10" s="73"/>
      <c r="BU10" s="108"/>
      <c r="BV10" s="73"/>
      <c r="BW10" s="73"/>
      <c r="BX10" s="73"/>
      <c r="BY10" s="73"/>
      <c r="CF10" s="73" t="s">
        <v>2124</v>
      </c>
      <c r="CG10" s="73" t="s">
        <v>2125</v>
      </c>
      <c r="CH10" s="73" t="s">
        <v>2126</v>
      </c>
      <c r="CI10" s="73" t="s">
        <v>2127</v>
      </c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DB10" s="73" t="s">
        <v>2148</v>
      </c>
      <c r="DC10" s="73" t="s">
        <v>2149</v>
      </c>
      <c r="DD10" s="73" t="s">
        <v>2150</v>
      </c>
      <c r="DE10" s="73" t="s">
        <v>2154</v>
      </c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U10" s="73"/>
      <c r="DV10" s="73"/>
      <c r="DW10" s="73"/>
      <c r="DX10" s="73"/>
      <c r="DZ10" s="73"/>
      <c r="EA10" s="73"/>
      <c r="EB10" s="73"/>
      <c r="EC10" s="73"/>
      <c r="ED10" s="73"/>
      <c r="EF10" s="73"/>
      <c r="EG10" s="73"/>
      <c r="EH10" s="73"/>
      <c r="EI10" s="73"/>
      <c r="EJ10" s="117"/>
      <c r="EN10" s="118"/>
      <c r="EO10" s="118"/>
      <c r="EP10" s="118"/>
      <c r="EQ10" s="118"/>
      <c r="ER10" s="118"/>
      <c r="ES10" s="118"/>
    </row>
    <row r="11" spans="1:149" ht="13.5" thickBot="1" x14ac:dyDescent="0.25">
      <c r="A11">
        <v>21</v>
      </c>
      <c r="B11" s="143" t="s">
        <v>2121</v>
      </c>
      <c r="C11" s="144"/>
      <c r="D11" s="144"/>
      <c r="E11" s="145"/>
      <c r="F11" s="145"/>
      <c r="G11" s="145"/>
      <c r="H11" s="145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5"/>
      <c r="AL11" s="146"/>
      <c r="AQ11">
        <v>99000</v>
      </c>
      <c r="AR11">
        <v>999</v>
      </c>
      <c r="AS11">
        <v>999000</v>
      </c>
      <c r="AT11">
        <v>123115</v>
      </c>
      <c r="AU11">
        <v>115</v>
      </c>
      <c r="AV11">
        <v>21</v>
      </c>
      <c r="AW11" s="47">
        <v>41014</v>
      </c>
      <c r="AX11" t="s">
        <v>2316</v>
      </c>
      <c r="AY11" s="48">
        <v>275.53386499999999</v>
      </c>
      <c r="AZ11" s="447">
        <v>10</v>
      </c>
      <c r="BA11" t="s">
        <v>2505</v>
      </c>
      <c r="BM11" s="73"/>
      <c r="BR11" s="73"/>
      <c r="BS11" s="73"/>
      <c r="BU11" s="108"/>
      <c r="BV11" s="73"/>
      <c r="BW11" s="73"/>
      <c r="BX11" s="73"/>
      <c r="BY11" s="73"/>
      <c r="CF11" s="73" t="s">
        <v>2124</v>
      </c>
      <c r="CG11" s="73" t="s">
        <v>2125</v>
      </c>
      <c r="CH11" s="73" t="s">
        <v>2126</v>
      </c>
      <c r="CI11" s="73" t="s">
        <v>2127</v>
      </c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DB11" s="73" t="s">
        <v>2148</v>
      </c>
      <c r="DC11" s="73" t="s">
        <v>2149</v>
      </c>
      <c r="DD11" s="73" t="s">
        <v>2150</v>
      </c>
      <c r="DE11" s="73" t="s">
        <v>2154</v>
      </c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U11" s="73"/>
      <c r="DV11" s="73"/>
      <c r="DW11" s="73"/>
      <c r="DX11" s="73"/>
      <c r="DZ11" s="73"/>
      <c r="EA11" s="73"/>
      <c r="EB11" s="73"/>
      <c r="EC11" s="73"/>
      <c r="ED11" s="73"/>
      <c r="EF11" s="73"/>
      <c r="EG11" s="73"/>
      <c r="EH11" s="73"/>
      <c r="EI11" s="73"/>
      <c r="EJ11" s="117"/>
      <c r="EN11" s="118"/>
      <c r="EO11" s="118"/>
      <c r="EP11" s="118"/>
      <c r="EQ11" s="118"/>
      <c r="ER11" s="118"/>
      <c r="ES11" s="118"/>
    </row>
    <row r="12" spans="1:149" ht="13.5" thickBot="1" x14ac:dyDescent="0.25">
      <c r="A12">
        <v>42</v>
      </c>
      <c r="AQ12">
        <v>99000</v>
      </c>
      <c r="AR12">
        <v>999</v>
      </c>
      <c r="AS12">
        <v>999000</v>
      </c>
      <c r="AT12">
        <v>999000</v>
      </c>
      <c r="AU12">
        <v>999</v>
      </c>
      <c r="AV12">
        <v>42</v>
      </c>
      <c r="AW12" s="47" t="s">
        <v>236</v>
      </c>
      <c r="AX12" t="s">
        <v>236</v>
      </c>
      <c r="AY12" s="48" t="s">
        <v>236</v>
      </c>
      <c r="AZ12" s="447" t="s">
        <v>236</v>
      </c>
      <c r="BA12" t="s">
        <v>236</v>
      </c>
    </row>
    <row r="13" spans="1:149" ht="16.5" thickBot="1" x14ac:dyDescent="0.3">
      <c r="A13">
        <v>43</v>
      </c>
      <c r="B13" s="733" t="s">
        <v>2189</v>
      </c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  <c r="P13" s="734"/>
      <c r="Q13" s="734"/>
      <c r="R13" s="734"/>
      <c r="S13" s="734"/>
      <c r="T13" s="734"/>
      <c r="U13" s="734"/>
      <c r="V13" s="734"/>
      <c r="W13" s="734"/>
      <c r="X13" s="734"/>
      <c r="Y13" s="734"/>
      <c r="Z13" s="734"/>
      <c r="AA13" s="734"/>
      <c r="AB13" s="734"/>
      <c r="AC13" s="734"/>
      <c r="AD13" s="734"/>
      <c r="AE13" s="734"/>
      <c r="AF13" s="734"/>
      <c r="AG13" s="734"/>
      <c r="AH13" s="734"/>
      <c r="AI13" s="734"/>
      <c r="AJ13" s="734"/>
      <c r="AK13" s="734"/>
      <c r="AL13" s="735"/>
      <c r="AQ13">
        <v>99000</v>
      </c>
      <c r="AR13">
        <v>999</v>
      </c>
      <c r="AS13">
        <v>999000</v>
      </c>
      <c r="AT13">
        <v>999000</v>
      </c>
      <c r="AU13">
        <v>999</v>
      </c>
      <c r="AV13">
        <v>43</v>
      </c>
      <c r="AW13" s="47" t="s">
        <v>236</v>
      </c>
      <c r="AX13" t="s">
        <v>236</v>
      </c>
      <c r="AY13" s="48" t="s">
        <v>236</v>
      </c>
      <c r="AZ13" s="447" t="s">
        <v>236</v>
      </c>
      <c r="BA13" t="s">
        <v>236</v>
      </c>
    </row>
    <row r="14" spans="1:149" x14ac:dyDescent="0.2">
      <c r="A14">
        <v>44</v>
      </c>
      <c r="B14" s="736" t="s">
        <v>1967</v>
      </c>
      <c r="C14" s="738" t="s">
        <v>2110</v>
      </c>
      <c r="D14" s="740" t="s">
        <v>145</v>
      </c>
      <c r="E14" s="740" t="s">
        <v>2111</v>
      </c>
      <c r="F14" s="740" t="s">
        <v>2112</v>
      </c>
      <c r="G14" s="740" t="s">
        <v>2113</v>
      </c>
      <c r="H14" s="742" t="s">
        <v>1964</v>
      </c>
      <c r="I14" s="709" t="s">
        <v>141</v>
      </c>
      <c r="J14" s="710"/>
      <c r="K14" s="710"/>
      <c r="L14" s="710"/>
      <c r="M14" s="710"/>
      <c r="N14" s="711"/>
      <c r="O14" s="709" t="s">
        <v>146</v>
      </c>
      <c r="P14" s="710"/>
      <c r="Q14" s="710"/>
      <c r="R14" s="710"/>
      <c r="S14" s="710"/>
      <c r="T14" s="711"/>
      <c r="U14" s="705" t="s">
        <v>2114</v>
      </c>
      <c r="V14" s="707" t="s">
        <v>2115</v>
      </c>
      <c r="W14" s="138" t="s">
        <v>2123</v>
      </c>
      <c r="X14" s="753">
        <v>30</v>
      </c>
      <c r="Y14" s="754"/>
      <c r="Z14" s="755"/>
      <c r="AA14" s="709" t="s">
        <v>2168</v>
      </c>
      <c r="AB14" s="710"/>
      <c r="AC14" s="710"/>
      <c r="AD14" s="711"/>
      <c r="AE14" s="712" t="s">
        <v>2116</v>
      </c>
      <c r="AF14" s="713"/>
      <c r="AG14" s="713"/>
      <c r="AH14" s="713"/>
      <c r="AI14" s="714"/>
      <c r="AJ14" s="756" t="s">
        <v>2117</v>
      </c>
      <c r="AK14" s="758" t="s">
        <v>2118</v>
      </c>
      <c r="AL14" s="760" t="s">
        <v>2119</v>
      </c>
      <c r="AQ14">
        <v>99000</v>
      </c>
      <c r="AR14">
        <v>999</v>
      </c>
      <c r="AS14">
        <v>999000</v>
      </c>
      <c r="AT14">
        <v>999000</v>
      </c>
      <c r="AU14">
        <v>999</v>
      </c>
      <c r="AV14">
        <v>44</v>
      </c>
      <c r="AW14" s="47" t="s">
        <v>236</v>
      </c>
      <c r="AX14" t="s">
        <v>236</v>
      </c>
      <c r="AY14" s="48" t="s">
        <v>236</v>
      </c>
      <c r="AZ14" s="447" t="s">
        <v>236</v>
      </c>
      <c r="BA14" t="s">
        <v>236</v>
      </c>
    </row>
    <row r="15" spans="1:149" ht="13.5" thickBot="1" x14ac:dyDescent="0.25">
      <c r="A15">
        <v>45</v>
      </c>
      <c r="B15" s="737"/>
      <c r="C15" s="739"/>
      <c r="D15" s="741"/>
      <c r="E15" s="741"/>
      <c r="F15" s="741"/>
      <c r="G15" s="741"/>
      <c r="H15" s="743"/>
      <c r="I15" s="744" t="s">
        <v>1968</v>
      </c>
      <c r="J15" s="745"/>
      <c r="K15" s="746" t="s">
        <v>1969</v>
      </c>
      <c r="L15" s="745"/>
      <c r="M15" s="746" t="s">
        <v>1970</v>
      </c>
      <c r="N15" s="752"/>
      <c r="O15" s="744" t="s">
        <v>1968</v>
      </c>
      <c r="P15" s="745"/>
      <c r="Q15" s="746" t="s">
        <v>1969</v>
      </c>
      <c r="R15" s="745"/>
      <c r="S15" s="746" t="s">
        <v>1970</v>
      </c>
      <c r="T15" s="752"/>
      <c r="U15" s="706"/>
      <c r="V15" s="708"/>
      <c r="W15" s="139" t="s">
        <v>2122</v>
      </c>
      <c r="X15" s="140" t="s">
        <v>1968</v>
      </c>
      <c r="Y15" s="141" t="s">
        <v>1969</v>
      </c>
      <c r="Z15" s="142" t="s">
        <v>2119</v>
      </c>
      <c r="AA15" s="140" t="s">
        <v>1968</v>
      </c>
      <c r="AB15" s="141" t="s">
        <v>1969</v>
      </c>
      <c r="AC15" s="141" t="s">
        <v>1970</v>
      </c>
      <c r="AD15" s="142" t="s">
        <v>2119</v>
      </c>
      <c r="AE15" s="140" t="s">
        <v>1968</v>
      </c>
      <c r="AF15" s="141" t="s">
        <v>1969</v>
      </c>
      <c r="AG15" s="141" t="s">
        <v>1970</v>
      </c>
      <c r="AH15" s="184" t="s">
        <v>2208</v>
      </c>
      <c r="AI15" s="142" t="s">
        <v>2119</v>
      </c>
      <c r="AJ15" s="757"/>
      <c r="AK15" s="759"/>
      <c r="AL15" s="761"/>
      <c r="AQ15">
        <v>99000</v>
      </c>
      <c r="AR15">
        <v>999</v>
      </c>
      <c r="AS15">
        <v>999000</v>
      </c>
      <c r="AT15">
        <v>999000</v>
      </c>
      <c r="AU15">
        <v>999</v>
      </c>
      <c r="AV15">
        <v>45</v>
      </c>
      <c r="AW15" s="47" t="s">
        <v>236</v>
      </c>
      <c r="AX15" t="s">
        <v>236</v>
      </c>
      <c r="AY15" s="48" t="s">
        <v>236</v>
      </c>
      <c r="AZ15" s="447" t="s">
        <v>236</v>
      </c>
      <c r="BA15" t="s">
        <v>236</v>
      </c>
    </row>
    <row r="16" spans="1:149" ht="13.5" thickBot="1" x14ac:dyDescent="0.25">
      <c r="A16">
        <v>46</v>
      </c>
      <c r="B16" s="143" t="s">
        <v>2120</v>
      </c>
      <c r="C16" s="144"/>
      <c r="D16" s="144"/>
      <c r="E16" s="145"/>
      <c r="F16" s="145"/>
      <c r="G16" s="145"/>
      <c r="H16" s="145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5"/>
      <c r="AL16" s="146"/>
      <c r="AQ16">
        <v>99000</v>
      </c>
      <c r="AR16">
        <v>999</v>
      </c>
      <c r="AS16">
        <v>999000</v>
      </c>
      <c r="AT16">
        <v>999000</v>
      </c>
      <c r="AU16">
        <v>999</v>
      </c>
      <c r="AV16">
        <v>46</v>
      </c>
      <c r="AW16" s="47" t="s">
        <v>236</v>
      </c>
      <c r="AX16" t="s">
        <v>236</v>
      </c>
      <c r="AY16" s="48" t="s">
        <v>236</v>
      </c>
      <c r="AZ16" s="447" t="s">
        <v>236</v>
      </c>
      <c r="BA16" t="s">
        <v>236</v>
      </c>
      <c r="BM16" s="73"/>
      <c r="BR16" s="73"/>
      <c r="BS16" s="73"/>
      <c r="BU16" s="108"/>
      <c r="BV16" s="73"/>
      <c r="BW16" s="73"/>
      <c r="BX16" s="73"/>
      <c r="BY16" s="73"/>
      <c r="CF16" s="73" t="s">
        <v>2124</v>
      </c>
      <c r="CG16" s="73" t="s">
        <v>2125</v>
      </c>
      <c r="CH16" s="73" t="s">
        <v>2126</v>
      </c>
      <c r="CI16" s="73" t="s">
        <v>2127</v>
      </c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DB16" s="73" t="s">
        <v>2148</v>
      </c>
      <c r="DC16" s="73" t="s">
        <v>2149</v>
      </c>
      <c r="DD16" s="73" t="s">
        <v>2150</v>
      </c>
      <c r="DE16" s="73" t="s">
        <v>2154</v>
      </c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U16" s="73"/>
      <c r="DV16" s="73"/>
      <c r="DW16" s="73"/>
      <c r="DX16" s="73"/>
      <c r="DZ16" s="73"/>
      <c r="EA16" s="73"/>
      <c r="EB16" s="73"/>
      <c r="EC16" s="73"/>
      <c r="ED16" s="73"/>
      <c r="EF16" s="73"/>
      <c r="EG16" s="73"/>
      <c r="EH16" s="73"/>
      <c r="EI16" s="73"/>
      <c r="EJ16" s="117"/>
      <c r="EN16" s="118"/>
      <c r="EO16" s="118"/>
      <c r="EP16" s="118"/>
      <c r="EQ16" s="118"/>
      <c r="ER16" s="118"/>
      <c r="ES16" s="118"/>
    </row>
    <row r="17" spans="1:149" x14ac:dyDescent="0.2">
      <c r="A17">
        <v>47</v>
      </c>
      <c r="B17" s="507">
        <v>1</v>
      </c>
      <c r="C17" s="508" t="s">
        <v>1283</v>
      </c>
      <c r="D17" s="509" t="s">
        <v>1281</v>
      </c>
      <c r="E17" s="510" t="s">
        <v>2012</v>
      </c>
      <c r="F17" s="510">
        <v>2001</v>
      </c>
      <c r="G17" s="511">
        <v>34.9</v>
      </c>
      <c r="H17" s="512">
        <v>2.1194000000000002</v>
      </c>
      <c r="I17" s="513">
        <v>16</v>
      </c>
      <c r="J17" s="514" t="s">
        <v>236</v>
      </c>
      <c r="K17" s="515">
        <v>18</v>
      </c>
      <c r="L17" s="514" t="s">
        <v>236</v>
      </c>
      <c r="M17" s="515">
        <v>19</v>
      </c>
      <c r="N17" s="514" t="s">
        <v>236</v>
      </c>
      <c r="O17" s="513">
        <v>20</v>
      </c>
      <c r="P17" s="514" t="s">
        <v>236</v>
      </c>
      <c r="Q17" s="515">
        <v>22</v>
      </c>
      <c r="R17" s="514" t="s">
        <v>236</v>
      </c>
      <c r="S17" s="515">
        <v>24</v>
      </c>
      <c r="T17" s="514" t="s">
        <v>236</v>
      </c>
      <c r="U17" s="516">
        <v>43</v>
      </c>
      <c r="V17" s="517">
        <v>91.134200000000007</v>
      </c>
      <c r="W17" s="517">
        <v>91.134200000000007</v>
      </c>
      <c r="X17" s="518">
        <v>6.33</v>
      </c>
      <c r="Y17" s="519">
        <v>6.11</v>
      </c>
      <c r="Z17" s="520">
        <v>87</v>
      </c>
      <c r="AA17" s="521">
        <v>6.11</v>
      </c>
      <c r="AB17" s="367">
        <v>6.12</v>
      </c>
      <c r="AC17" s="519">
        <v>6.12</v>
      </c>
      <c r="AD17" s="522">
        <v>82.4</v>
      </c>
      <c r="AE17" s="521">
        <v>5.27</v>
      </c>
      <c r="AF17" s="367">
        <v>5</v>
      </c>
      <c r="AG17" s="519">
        <v>5.49</v>
      </c>
      <c r="AH17" s="523">
        <v>26.85</v>
      </c>
      <c r="AI17" s="522">
        <v>56.905890000000007</v>
      </c>
      <c r="AJ17" s="524">
        <v>317.44009000000005</v>
      </c>
      <c r="AK17" s="525">
        <v>1</v>
      </c>
      <c r="AL17" s="526">
        <v>30</v>
      </c>
      <c r="AO17">
        <v>1</v>
      </c>
      <c r="AP17">
        <v>1047</v>
      </c>
      <c r="AQ17">
        <v>1047</v>
      </c>
      <c r="AR17">
        <v>47</v>
      </c>
      <c r="AS17">
        <v>47047</v>
      </c>
      <c r="AT17">
        <v>999000</v>
      </c>
      <c r="AU17">
        <v>999</v>
      </c>
      <c r="AV17">
        <v>47</v>
      </c>
      <c r="AW17" s="47" t="s">
        <v>236</v>
      </c>
      <c r="AX17" t="s">
        <v>236</v>
      </c>
      <c r="AY17" s="48" t="s">
        <v>236</v>
      </c>
      <c r="AZ17" s="447" t="s">
        <v>236</v>
      </c>
      <c r="BA17" t="s">
        <v>236</v>
      </c>
      <c r="BZ17" s="28">
        <v>16</v>
      </c>
      <c r="CA17" s="28" t="s">
        <v>236</v>
      </c>
      <c r="CB17" s="28">
        <v>18</v>
      </c>
      <c r="CC17" s="28" t="s">
        <v>236</v>
      </c>
      <c r="CD17" s="28">
        <v>19</v>
      </c>
      <c r="CE17" s="28" t="s">
        <v>236</v>
      </c>
      <c r="CF17" s="28">
        <v>16</v>
      </c>
      <c r="CG17" s="28">
        <v>18</v>
      </c>
      <c r="CH17" s="28">
        <v>19</v>
      </c>
      <c r="CI17" s="28">
        <v>19</v>
      </c>
      <c r="CT17" s="5"/>
      <c r="CV17" s="28">
        <v>20</v>
      </c>
      <c r="CW17" s="28" t="s">
        <v>236</v>
      </c>
      <c r="CX17" s="28">
        <v>22</v>
      </c>
      <c r="CY17" s="28" t="s">
        <v>236</v>
      </c>
      <c r="CZ17" s="28">
        <v>24</v>
      </c>
      <c r="DA17" s="28" t="s">
        <v>236</v>
      </c>
      <c r="DB17" s="28">
        <v>20</v>
      </c>
      <c r="DC17" s="28">
        <v>22</v>
      </c>
      <c r="DD17" s="28">
        <v>24</v>
      </c>
      <c r="DE17" s="28">
        <v>24</v>
      </c>
      <c r="DP17" s="5"/>
      <c r="DQ17" s="48"/>
      <c r="DR17" s="5"/>
      <c r="DS17" s="5"/>
      <c r="DU17" s="48"/>
      <c r="DV17" s="48"/>
      <c r="DW17" s="48"/>
      <c r="DY17" s="48"/>
      <c r="DZ17" s="48"/>
      <c r="EA17" s="48"/>
      <c r="EB17" s="48"/>
      <c r="EC17" s="48"/>
      <c r="EF17" s="48"/>
      <c r="EG17" s="48"/>
      <c r="EH17" s="48"/>
      <c r="EI17" s="48"/>
      <c r="EN17" s="48"/>
    </row>
    <row r="18" spans="1:149" ht="13.5" thickBot="1" x14ac:dyDescent="0.25">
      <c r="A18">
        <v>48</v>
      </c>
      <c r="B18" s="353">
        <v>2</v>
      </c>
      <c r="C18" s="354" t="s">
        <v>2262</v>
      </c>
      <c r="D18" s="355" t="s">
        <v>2260</v>
      </c>
      <c r="E18" s="356" t="s">
        <v>2012</v>
      </c>
      <c r="F18" s="356">
        <v>2002</v>
      </c>
      <c r="G18" s="438">
        <v>31</v>
      </c>
      <c r="H18" s="357">
        <v>2.4514999999999998</v>
      </c>
      <c r="I18" s="444">
        <v>13</v>
      </c>
      <c r="J18" s="445" t="s">
        <v>2084</v>
      </c>
      <c r="K18" s="446">
        <v>13</v>
      </c>
      <c r="L18" s="445" t="s">
        <v>236</v>
      </c>
      <c r="M18" s="446">
        <v>15</v>
      </c>
      <c r="N18" s="445" t="s">
        <v>236</v>
      </c>
      <c r="O18" s="444">
        <v>18</v>
      </c>
      <c r="P18" s="445" t="s">
        <v>236</v>
      </c>
      <c r="Q18" s="446">
        <v>20</v>
      </c>
      <c r="R18" s="445" t="s">
        <v>2084</v>
      </c>
      <c r="S18" s="446">
        <v>20</v>
      </c>
      <c r="T18" s="445" t="s">
        <v>236</v>
      </c>
      <c r="U18" s="430">
        <v>35</v>
      </c>
      <c r="V18" s="431">
        <v>85.802499999999981</v>
      </c>
      <c r="W18" s="431">
        <v>85.802499999999981</v>
      </c>
      <c r="X18" s="344">
        <v>6.68</v>
      </c>
      <c r="Y18" s="345">
        <v>6.63</v>
      </c>
      <c r="Z18" s="338">
        <v>74</v>
      </c>
      <c r="AA18" s="352">
        <v>5.35</v>
      </c>
      <c r="AB18" s="345">
        <v>5.0599999999999996</v>
      </c>
      <c r="AC18" s="345">
        <v>5.2</v>
      </c>
      <c r="AD18" s="339">
        <v>67</v>
      </c>
      <c r="AE18" s="352">
        <v>4.2300000000000004</v>
      </c>
      <c r="AF18" s="345">
        <v>4.16</v>
      </c>
      <c r="AG18" s="345">
        <v>3.77</v>
      </c>
      <c r="AH18" s="340">
        <v>17.149999999999999</v>
      </c>
      <c r="AI18" s="339">
        <v>42.043224999999993</v>
      </c>
      <c r="AJ18" s="341">
        <v>268.84572499999996</v>
      </c>
      <c r="AK18" s="333">
        <v>2</v>
      </c>
      <c r="AL18" s="136">
        <v>20</v>
      </c>
      <c r="AO18">
        <v>2</v>
      </c>
      <c r="AP18">
        <v>2048</v>
      </c>
      <c r="AQ18">
        <v>2048</v>
      </c>
      <c r="AR18">
        <v>48</v>
      </c>
      <c r="AS18">
        <v>48048</v>
      </c>
      <c r="AT18">
        <v>999000</v>
      </c>
      <c r="AU18">
        <v>999</v>
      </c>
      <c r="AV18">
        <v>48</v>
      </c>
      <c r="AW18" s="47" t="s">
        <v>236</v>
      </c>
      <c r="AX18" t="s">
        <v>236</v>
      </c>
      <c r="AY18" s="48" t="s">
        <v>236</v>
      </c>
      <c r="AZ18" s="447" t="s">
        <v>236</v>
      </c>
      <c r="BA18" t="s">
        <v>236</v>
      </c>
      <c r="BZ18" s="28">
        <v>13</v>
      </c>
      <c r="CA18" s="28" t="s">
        <v>2084</v>
      </c>
      <c r="CB18" s="28">
        <v>13</v>
      </c>
      <c r="CC18" s="28" t="s">
        <v>236</v>
      </c>
      <c r="CD18" s="28">
        <v>15</v>
      </c>
      <c r="CE18" s="28" t="s">
        <v>236</v>
      </c>
      <c r="CF18" s="28">
        <v>0</v>
      </c>
      <c r="CG18" s="28">
        <v>13</v>
      </c>
      <c r="CH18" s="28">
        <v>15</v>
      </c>
      <c r="CI18" s="28">
        <v>15</v>
      </c>
      <c r="CT18" s="5"/>
      <c r="CV18" s="28">
        <v>18</v>
      </c>
      <c r="CW18" s="28" t="s">
        <v>236</v>
      </c>
      <c r="CX18" s="28">
        <v>20</v>
      </c>
      <c r="CY18" s="28" t="s">
        <v>2084</v>
      </c>
      <c r="CZ18" s="28">
        <v>20</v>
      </c>
      <c r="DA18" s="28" t="s">
        <v>236</v>
      </c>
      <c r="DB18" s="28">
        <v>18</v>
      </c>
      <c r="DC18" s="28">
        <v>0</v>
      </c>
      <c r="DD18" s="28">
        <v>20</v>
      </c>
      <c r="DE18" s="28">
        <v>20</v>
      </c>
      <c r="DP18" s="5"/>
      <c r="DQ18" s="48"/>
      <c r="DR18" s="5"/>
      <c r="DS18" s="5"/>
      <c r="DU18" s="48"/>
      <c r="DV18" s="48"/>
      <c r="DW18" s="48"/>
      <c r="DZ18" s="48"/>
      <c r="EA18" s="48"/>
      <c r="EB18" s="48"/>
      <c r="EC18" s="48"/>
      <c r="EF18" s="48"/>
      <c r="EG18" s="48"/>
      <c r="EH18" s="48"/>
      <c r="EI18" s="48"/>
      <c r="EN18" s="48"/>
    </row>
    <row r="19" spans="1:149" ht="13.5" thickBot="1" x14ac:dyDescent="0.25">
      <c r="A19">
        <v>67</v>
      </c>
      <c r="B19" s="143" t="s">
        <v>2121</v>
      </c>
      <c r="C19" s="96"/>
      <c r="D19" s="96"/>
      <c r="E19" s="130"/>
      <c r="F19" s="130"/>
      <c r="G19" s="130"/>
      <c r="H19" s="130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130"/>
      <c r="AL19" s="134"/>
      <c r="AQ19">
        <v>99000</v>
      </c>
      <c r="AR19">
        <v>999</v>
      </c>
      <c r="AS19">
        <v>999000</v>
      </c>
      <c r="AT19">
        <v>999000</v>
      </c>
      <c r="AU19">
        <v>999</v>
      </c>
      <c r="AV19">
        <v>67</v>
      </c>
      <c r="AW19" s="47" t="s">
        <v>236</v>
      </c>
      <c r="AX19" t="s">
        <v>236</v>
      </c>
      <c r="AY19" s="48" t="s">
        <v>236</v>
      </c>
      <c r="AZ19" s="447" t="s">
        <v>236</v>
      </c>
      <c r="BA19" t="s">
        <v>236</v>
      </c>
      <c r="BM19" s="73"/>
      <c r="BR19" s="73"/>
      <c r="BS19" s="73"/>
      <c r="BU19" s="108"/>
      <c r="BV19" s="73"/>
      <c r="BW19" s="73"/>
      <c r="BX19" s="73"/>
      <c r="BY19" s="73"/>
      <c r="CF19" s="73" t="s">
        <v>2124</v>
      </c>
      <c r="CG19" s="73" t="s">
        <v>2125</v>
      </c>
      <c r="CH19" s="73" t="s">
        <v>2126</v>
      </c>
      <c r="CI19" s="73" t="s">
        <v>2127</v>
      </c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DB19" s="73" t="s">
        <v>2148</v>
      </c>
      <c r="DC19" s="73" t="s">
        <v>2149</v>
      </c>
      <c r="DD19" s="73" t="s">
        <v>2150</v>
      </c>
      <c r="DE19" s="73" t="s">
        <v>2154</v>
      </c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U19" s="73"/>
      <c r="DV19" s="73"/>
      <c r="DW19" s="73"/>
      <c r="DX19" s="73"/>
      <c r="DZ19" s="73"/>
      <c r="EA19" s="73"/>
      <c r="EB19" s="73"/>
      <c r="EC19" s="73"/>
      <c r="ED19" s="73"/>
      <c r="EF19" s="73"/>
      <c r="EG19" s="73"/>
      <c r="EH19" s="73"/>
      <c r="EI19" s="73"/>
      <c r="EJ19" s="117"/>
      <c r="EN19" s="118"/>
      <c r="EO19" s="118"/>
      <c r="EQ19" s="118"/>
      <c r="ER19" s="118"/>
      <c r="ES19" s="118"/>
    </row>
    <row r="20" spans="1:149" x14ac:dyDescent="0.2">
      <c r="A20">
        <v>68</v>
      </c>
      <c r="B20" s="546">
        <v>1</v>
      </c>
      <c r="C20" s="528" t="s">
        <v>2193</v>
      </c>
      <c r="D20" s="529" t="s">
        <v>2194</v>
      </c>
      <c r="E20" s="530" t="s">
        <v>345</v>
      </c>
      <c r="F20" s="530">
        <v>2002</v>
      </c>
      <c r="G20" s="547">
        <v>30.1</v>
      </c>
      <c r="H20" s="531">
        <v>2.8546</v>
      </c>
      <c r="I20" s="532">
        <v>15</v>
      </c>
      <c r="J20" s="533" t="s">
        <v>236</v>
      </c>
      <c r="K20" s="534">
        <v>17</v>
      </c>
      <c r="L20" s="533" t="s">
        <v>236</v>
      </c>
      <c r="M20" s="534">
        <v>18</v>
      </c>
      <c r="N20" s="533" t="s">
        <v>236</v>
      </c>
      <c r="O20" s="532">
        <v>19</v>
      </c>
      <c r="P20" s="533" t="s">
        <v>236</v>
      </c>
      <c r="Q20" s="534">
        <v>22</v>
      </c>
      <c r="R20" s="533" t="s">
        <v>2084</v>
      </c>
      <c r="S20" s="534">
        <v>22</v>
      </c>
      <c r="T20" s="533" t="s">
        <v>236</v>
      </c>
      <c r="U20" s="535">
        <v>40</v>
      </c>
      <c r="V20" s="536">
        <v>114.184</v>
      </c>
      <c r="W20" s="536">
        <v>114.184</v>
      </c>
      <c r="X20" s="537">
        <v>6.22</v>
      </c>
      <c r="Y20" s="538">
        <v>6.25</v>
      </c>
      <c r="Z20" s="539">
        <v>85</v>
      </c>
      <c r="AA20" s="540">
        <v>5.46</v>
      </c>
      <c r="AB20" s="538">
        <v>5.71</v>
      </c>
      <c r="AC20" s="538">
        <v>5.62</v>
      </c>
      <c r="AD20" s="541">
        <v>74.2</v>
      </c>
      <c r="AE20" s="540">
        <v>5.16</v>
      </c>
      <c r="AF20" s="538">
        <v>6.18</v>
      </c>
      <c r="AG20" s="538">
        <v>6.12</v>
      </c>
      <c r="AH20" s="542">
        <v>32.15</v>
      </c>
      <c r="AI20" s="541">
        <v>91.775390000000002</v>
      </c>
      <c r="AJ20" s="543">
        <v>365.15939000000003</v>
      </c>
      <c r="AK20" s="544">
        <v>1</v>
      </c>
      <c r="AL20" s="545">
        <v>30</v>
      </c>
      <c r="AO20">
        <v>2</v>
      </c>
      <c r="AP20">
        <v>2068</v>
      </c>
      <c r="AQ20">
        <v>1069</v>
      </c>
      <c r="AR20">
        <v>69</v>
      </c>
      <c r="AS20">
        <v>68069</v>
      </c>
      <c r="AT20">
        <v>999000</v>
      </c>
      <c r="AU20">
        <v>999</v>
      </c>
      <c r="AV20">
        <v>68</v>
      </c>
      <c r="AW20" s="47" t="s">
        <v>236</v>
      </c>
      <c r="AX20" t="s">
        <v>236</v>
      </c>
      <c r="AY20" s="48" t="s">
        <v>236</v>
      </c>
      <c r="AZ20" s="447" t="s">
        <v>236</v>
      </c>
      <c r="BA20" t="s">
        <v>236</v>
      </c>
      <c r="BZ20" s="28">
        <v>15</v>
      </c>
      <c r="CA20" s="28" t="s">
        <v>236</v>
      </c>
      <c r="CB20" s="28">
        <v>17</v>
      </c>
      <c r="CC20" s="28" t="s">
        <v>236</v>
      </c>
      <c r="CD20" s="28">
        <v>18</v>
      </c>
      <c r="CE20" s="28" t="s">
        <v>236</v>
      </c>
      <c r="CF20" s="28">
        <v>15</v>
      </c>
      <c r="CG20" s="28">
        <v>17</v>
      </c>
      <c r="CH20" s="28">
        <v>18</v>
      </c>
      <c r="CI20" s="28">
        <v>18</v>
      </c>
      <c r="CT20" s="5"/>
      <c r="CV20" s="28">
        <v>19</v>
      </c>
      <c r="CW20" s="28" t="s">
        <v>236</v>
      </c>
      <c r="CX20" s="28">
        <v>22</v>
      </c>
      <c r="CY20" s="28" t="s">
        <v>2084</v>
      </c>
      <c r="CZ20" s="28">
        <v>22</v>
      </c>
      <c r="DA20" s="28" t="s">
        <v>236</v>
      </c>
      <c r="DB20" s="28">
        <v>19</v>
      </c>
      <c r="DC20" s="28">
        <v>0</v>
      </c>
      <c r="DD20" s="28">
        <v>22</v>
      </c>
      <c r="DE20" s="28">
        <v>22</v>
      </c>
      <c r="DP20" s="5"/>
      <c r="DQ20" s="48"/>
      <c r="DR20" s="5"/>
      <c r="DS20" s="5"/>
      <c r="DU20" s="48"/>
      <c r="DV20" s="48"/>
      <c r="DW20" s="48"/>
      <c r="DY20" s="48"/>
      <c r="DZ20" s="48"/>
      <c r="EA20" s="48"/>
      <c r="EB20" s="48"/>
      <c r="EC20" s="48"/>
      <c r="EF20" s="48"/>
      <c r="EG20" s="48"/>
      <c r="EH20" s="48"/>
      <c r="EI20" s="48"/>
      <c r="EN20" s="48"/>
    </row>
    <row r="21" spans="1:149" ht="13.5" thickBot="1" x14ac:dyDescent="0.25">
      <c r="A21">
        <v>69</v>
      </c>
      <c r="B21" s="548">
        <v>2</v>
      </c>
      <c r="C21" s="549" t="s">
        <v>1359</v>
      </c>
      <c r="D21" s="550" t="s">
        <v>1356</v>
      </c>
      <c r="E21" s="551" t="s">
        <v>345</v>
      </c>
      <c r="F21" s="551">
        <v>2002</v>
      </c>
      <c r="G21" s="552">
        <v>35.1</v>
      </c>
      <c r="H21" s="553">
        <v>2.3946000000000001</v>
      </c>
      <c r="I21" s="554">
        <v>10</v>
      </c>
      <c r="J21" s="555" t="s">
        <v>236</v>
      </c>
      <c r="K21" s="556">
        <v>13</v>
      </c>
      <c r="L21" s="555" t="s">
        <v>236</v>
      </c>
      <c r="M21" s="556">
        <v>16</v>
      </c>
      <c r="N21" s="555" t="s">
        <v>236</v>
      </c>
      <c r="O21" s="554">
        <v>15</v>
      </c>
      <c r="P21" s="555" t="s">
        <v>236</v>
      </c>
      <c r="Q21" s="556">
        <v>18</v>
      </c>
      <c r="R21" s="555" t="s">
        <v>236</v>
      </c>
      <c r="S21" s="556">
        <v>20</v>
      </c>
      <c r="T21" s="555" t="s">
        <v>2084</v>
      </c>
      <c r="U21" s="557">
        <v>34</v>
      </c>
      <c r="V21" s="558">
        <v>81.41640000000001</v>
      </c>
      <c r="W21" s="558">
        <v>81.41640000000001</v>
      </c>
      <c r="X21" s="559">
        <v>7.19</v>
      </c>
      <c r="Y21" s="459">
        <v>7.24</v>
      </c>
      <c r="Z21" s="560">
        <v>60</v>
      </c>
      <c r="AA21" s="561">
        <v>4.2300000000000004</v>
      </c>
      <c r="AB21" s="459">
        <v>4.28</v>
      </c>
      <c r="AC21" s="459">
        <v>4.3</v>
      </c>
      <c r="AD21" s="562">
        <v>46</v>
      </c>
      <c r="AE21" s="561">
        <v>4.21</v>
      </c>
      <c r="AF21" s="459">
        <v>4.8</v>
      </c>
      <c r="AG21" s="459">
        <v>5.0599999999999996</v>
      </c>
      <c r="AH21" s="563">
        <v>23.54</v>
      </c>
      <c r="AI21" s="562">
        <v>56.368884000000001</v>
      </c>
      <c r="AJ21" s="564">
        <v>243.78528400000002</v>
      </c>
      <c r="AK21" s="565">
        <v>2</v>
      </c>
      <c r="AL21" s="137">
        <v>20</v>
      </c>
      <c r="AO21">
        <v>1</v>
      </c>
      <c r="AP21">
        <v>1069</v>
      </c>
      <c r="AQ21">
        <v>2068</v>
      </c>
      <c r="AR21">
        <v>68</v>
      </c>
      <c r="AS21">
        <v>69068</v>
      </c>
      <c r="AT21">
        <v>999000</v>
      </c>
      <c r="AU21">
        <v>999</v>
      </c>
      <c r="AV21">
        <v>69</v>
      </c>
      <c r="AW21" s="47" t="s">
        <v>236</v>
      </c>
      <c r="AX21" t="s">
        <v>236</v>
      </c>
      <c r="AY21" s="48" t="s">
        <v>236</v>
      </c>
      <c r="AZ21" s="447" t="s">
        <v>236</v>
      </c>
      <c r="BA21" t="s">
        <v>236</v>
      </c>
      <c r="BZ21" s="28">
        <v>10</v>
      </c>
      <c r="CA21" s="28" t="s">
        <v>236</v>
      </c>
      <c r="CB21" s="28">
        <v>13</v>
      </c>
      <c r="CC21" s="28" t="s">
        <v>236</v>
      </c>
      <c r="CD21" s="28">
        <v>16</v>
      </c>
      <c r="CE21" s="28" t="s">
        <v>236</v>
      </c>
      <c r="CF21" s="28">
        <v>10</v>
      </c>
      <c r="CG21" s="28">
        <v>13</v>
      </c>
      <c r="CH21" s="28">
        <v>16</v>
      </c>
      <c r="CI21" s="28">
        <v>16</v>
      </c>
      <c r="CT21" s="5"/>
      <c r="CV21" s="28">
        <v>15</v>
      </c>
      <c r="CW21" s="28" t="s">
        <v>236</v>
      </c>
      <c r="CX21" s="28">
        <v>18</v>
      </c>
      <c r="CY21" s="28" t="s">
        <v>236</v>
      </c>
      <c r="CZ21" s="28">
        <v>20</v>
      </c>
      <c r="DA21" s="28" t="s">
        <v>2084</v>
      </c>
      <c r="DB21" s="28">
        <v>15</v>
      </c>
      <c r="DC21" s="28">
        <v>18</v>
      </c>
      <c r="DD21" s="28">
        <v>0</v>
      </c>
      <c r="DE21" s="28">
        <v>18</v>
      </c>
      <c r="DP21" s="5"/>
      <c r="DQ21" s="48"/>
      <c r="DR21" s="5"/>
      <c r="DS21" s="5"/>
      <c r="DU21" s="48"/>
      <c r="DV21" s="48"/>
      <c r="DW21" s="48"/>
      <c r="DZ21" s="48"/>
      <c r="EA21" s="48"/>
      <c r="EB21" s="48"/>
      <c r="EC21" s="48"/>
      <c r="EF21" s="48"/>
      <c r="EG21" s="48"/>
      <c r="EH21" s="48"/>
      <c r="EI21" s="48"/>
      <c r="EN21" s="48"/>
    </row>
    <row r="22" spans="1:149" ht="13.5" thickBot="1" x14ac:dyDescent="0.25">
      <c r="A22">
        <v>88</v>
      </c>
      <c r="AQ22">
        <v>99000</v>
      </c>
      <c r="AR22">
        <v>999</v>
      </c>
      <c r="AS22">
        <v>999000</v>
      </c>
      <c r="AT22">
        <v>999000</v>
      </c>
      <c r="AU22">
        <v>999</v>
      </c>
      <c r="AV22">
        <v>88</v>
      </c>
      <c r="AW22" s="47" t="s">
        <v>236</v>
      </c>
      <c r="AX22" t="s">
        <v>236</v>
      </c>
      <c r="AY22" s="48" t="s">
        <v>236</v>
      </c>
      <c r="AZ22" s="447" t="s">
        <v>236</v>
      </c>
      <c r="BA22" t="s">
        <v>236</v>
      </c>
    </row>
    <row r="23" spans="1:149" ht="16.5" thickBot="1" x14ac:dyDescent="0.3">
      <c r="A23" s="456">
        <v>89</v>
      </c>
      <c r="B23" s="733" t="s">
        <v>2109</v>
      </c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734"/>
      <c r="P23" s="734"/>
      <c r="Q23" s="734"/>
      <c r="R23" s="734"/>
      <c r="S23" s="734"/>
      <c r="T23" s="734"/>
      <c r="U23" s="734"/>
      <c r="V23" s="734"/>
      <c r="W23" s="734"/>
      <c r="X23" s="734"/>
      <c r="Y23" s="734"/>
      <c r="Z23" s="734"/>
      <c r="AA23" s="734"/>
      <c r="AB23" s="734"/>
      <c r="AC23" s="734"/>
      <c r="AD23" s="734"/>
      <c r="AE23" s="734"/>
      <c r="AF23" s="734"/>
      <c r="AG23" s="734"/>
      <c r="AH23" s="734"/>
      <c r="AI23" s="734"/>
      <c r="AJ23" s="734"/>
      <c r="AK23" s="734"/>
      <c r="AL23" s="735"/>
      <c r="AQ23">
        <v>99000</v>
      </c>
      <c r="AR23">
        <v>999</v>
      </c>
      <c r="AS23">
        <v>999000</v>
      </c>
      <c r="AT23">
        <v>999000</v>
      </c>
      <c r="AU23">
        <v>999</v>
      </c>
      <c r="AV23">
        <v>89</v>
      </c>
      <c r="AW23" s="47" t="s">
        <v>236</v>
      </c>
      <c r="AX23" t="s">
        <v>236</v>
      </c>
      <c r="AY23" s="48" t="s">
        <v>236</v>
      </c>
      <c r="AZ23" s="447" t="s">
        <v>236</v>
      </c>
      <c r="BA23" t="s">
        <v>236</v>
      </c>
    </row>
    <row r="24" spans="1:149" x14ac:dyDescent="0.2">
      <c r="A24" s="457">
        <v>90</v>
      </c>
      <c r="B24" s="736" t="s">
        <v>1967</v>
      </c>
      <c r="C24" s="738" t="s">
        <v>2110</v>
      </c>
      <c r="D24" s="740" t="s">
        <v>145</v>
      </c>
      <c r="E24" s="740" t="s">
        <v>2111</v>
      </c>
      <c r="F24" s="740" t="s">
        <v>2112</v>
      </c>
      <c r="G24" s="740" t="s">
        <v>2113</v>
      </c>
      <c r="H24" s="742" t="s">
        <v>1964</v>
      </c>
      <c r="I24" s="709" t="s">
        <v>141</v>
      </c>
      <c r="J24" s="710"/>
      <c r="K24" s="710"/>
      <c r="L24" s="710"/>
      <c r="M24" s="710"/>
      <c r="N24" s="711"/>
      <c r="O24" s="709" t="s">
        <v>146</v>
      </c>
      <c r="P24" s="710"/>
      <c r="Q24" s="710"/>
      <c r="R24" s="710"/>
      <c r="S24" s="710"/>
      <c r="T24" s="711"/>
      <c r="U24" s="705" t="s">
        <v>2114</v>
      </c>
      <c r="V24" s="707" t="s">
        <v>2115</v>
      </c>
      <c r="W24" s="138" t="s">
        <v>2123</v>
      </c>
      <c r="X24" s="753">
        <v>30</v>
      </c>
      <c r="Y24" s="754"/>
      <c r="Z24" s="755"/>
      <c r="AA24" s="709" t="s">
        <v>2168</v>
      </c>
      <c r="AB24" s="710"/>
      <c r="AC24" s="710"/>
      <c r="AD24" s="711"/>
      <c r="AE24" s="712" t="s">
        <v>2116</v>
      </c>
      <c r="AF24" s="713"/>
      <c r="AG24" s="713"/>
      <c r="AH24" s="713"/>
      <c r="AI24" s="714"/>
      <c r="AJ24" s="756" t="s">
        <v>2117</v>
      </c>
      <c r="AK24" s="758" t="s">
        <v>2118</v>
      </c>
      <c r="AL24" s="760" t="s">
        <v>2119</v>
      </c>
      <c r="AQ24">
        <v>99000</v>
      </c>
      <c r="AR24">
        <v>999</v>
      </c>
      <c r="AS24">
        <v>999000</v>
      </c>
      <c r="AT24">
        <v>999000</v>
      </c>
      <c r="AU24">
        <v>999</v>
      </c>
      <c r="AV24">
        <v>90</v>
      </c>
      <c r="AW24" s="47" t="s">
        <v>236</v>
      </c>
      <c r="AX24" t="s">
        <v>236</v>
      </c>
      <c r="AY24" s="48" t="s">
        <v>236</v>
      </c>
      <c r="AZ24" s="447" t="s">
        <v>236</v>
      </c>
      <c r="BA24" t="s">
        <v>236</v>
      </c>
    </row>
    <row r="25" spans="1:149" ht="13.5" thickBot="1" x14ac:dyDescent="0.25">
      <c r="A25" s="457">
        <v>91</v>
      </c>
      <c r="B25" s="737"/>
      <c r="C25" s="739"/>
      <c r="D25" s="741"/>
      <c r="E25" s="741"/>
      <c r="F25" s="741"/>
      <c r="G25" s="741"/>
      <c r="H25" s="743"/>
      <c r="I25" s="744" t="s">
        <v>1968</v>
      </c>
      <c r="J25" s="745"/>
      <c r="K25" s="746" t="s">
        <v>1969</v>
      </c>
      <c r="L25" s="745"/>
      <c r="M25" s="746" t="s">
        <v>1970</v>
      </c>
      <c r="N25" s="752"/>
      <c r="O25" s="744" t="s">
        <v>1968</v>
      </c>
      <c r="P25" s="745"/>
      <c r="Q25" s="746" t="s">
        <v>1969</v>
      </c>
      <c r="R25" s="745"/>
      <c r="S25" s="746" t="s">
        <v>1970</v>
      </c>
      <c r="T25" s="752"/>
      <c r="U25" s="706"/>
      <c r="V25" s="708"/>
      <c r="W25" s="139" t="s">
        <v>2122</v>
      </c>
      <c r="X25" s="140" t="s">
        <v>1968</v>
      </c>
      <c r="Y25" s="141" t="s">
        <v>1969</v>
      </c>
      <c r="Z25" s="142" t="s">
        <v>2119</v>
      </c>
      <c r="AA25" s="140" t="s">
        <v>1968</v>
      </c>
      <c r="AB25" s="141" t="s">
        <v>1969</v>
      </c>
      <c r="AC25" s="141" t="s">
        <v>1970</v>
      </c>
      <c r="AD25" s="142" t="s">
        <v>2119</v>
      </c>
      <c r="AE25" s="140" t="s">
        <v>1968</v>
      </c>
      <c r="AF25" s="141" t="s">
        <v>1969</v>
      </c>
      <c r="AG25" s="141" t="s">
        <v>1970</v>
      </c>
      <c r="AH25" s="184" t="s">
        <v>2208</v>
      </c>
      <c r="AI25" s="142" t="s">
        <v>2119</v>
      </c>
      <c r="AJ25" s="757"/>
      <c r="AK25" s="759"/>
      <c r="AL25" s="761"/>
      <c r="AQ25">
        <v>99000</v>
      </c>
      <c r="AR25">
        <v>999</v>
      </c>
      <c r="AS25">
        <v>999000</v>
      </c>
      <c r="AT25">
        <v>999000</v>
      </c>
      <c r="AU25">
        <v>999</v>
      </c>
      <c r="AV25">
        <v>91</v>
      </c>
      <c r="AW25" s="47" t="s">
        <v>236</v>
      </c>
      <c r="AX25" t="s">
        <v>236</v>
      </c>
      <c r="AY25" s="48" t="s">
        <v>236</v>
      </c>
      <c r="AZ25" s="447" t="s">
        <v>236</v>
      </c>
      <c r="BA25" t="s">
        <v>236</v>
      </c>
    </row>
    <row r="26" spans="1:149" ht="13.5" thickBot="1" x14ac:dyDescent="0.25">
      <c r="A26" s="457">
        <v>92</v>
      </c>
      <c r="B26" s="143" t="s">
        <v>2120</v>
      </c>
      <c r="C26" s="144"/>
      <c r="D26" s="144"/>
      <c r="E26" s="145"/>
      <c r="F26" s="145"/>
      <c r="G26" s="145"/>
      <c r="H26" s="145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5"/>
      <c r="AL26" s="146"/>
      <c r="AQ26">
        <v>99000</v>
      </c>
      <c r="AR26">
        <v>999</v>
      </c>
      <c r="AS26">
        <v>999000</v>
      </c>
      <c r="AT26">
        <v>999000</v>
      </c>
      <c r="AU26">
        <v>999</v>
      </c>
      <c r="AV26">
        <v>92</v>
      </c>
      <c r="AW26" s="47" t="s">
        <v>236</v>
      </c>
      <c r="AX26" t="s">
        <v>236</v>
      </c>
      <c r="AY26" s="48" t="s">
        <v>236</v>
      </c>
      <c r="AZ26" s="447" t="s">
        <v>236</v>
      </c>
      <c r="BA26" t="s">
        <v>236</v>
      </c>
      <c r="BM26" s="73"/>
      <c r="BR26" s="73"/>
      <c r="BS26" s="73"/>
      <c r="BU26" s="108"/>
      <c r="BV26" s="73"/>
      <c r="BW26" s="73"/>
      <c r="BX26" s="73"/>
      <c r="BY26" s="73"/>
      <c r="CF26" s="73" t="s">
        <v>2124</v>
      </c>
      <c r="CG26" s="73" t="s">
        <v>2125</v>
      </c>
      <c r="CH26" s="73" t="s">
        <v>2126</v>
      </c>
      <c r="CI26" s="73" t="s">
        <v>2127</v>
      </c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DB26" s="73" t="s">
        <v>2148</v>
      </c>
      <c r="DC26" s="73" t="s">
        <v>2149</v>
      </c>
      <c r="DD26" s="73" t="s">
        <v>2150</v>
      </c>
      <c r="DE26" s="73" t="s">
        <v>2154</v>
      </c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U26" s="73"/>
      <c r="DV26" s="73"/>
      <c r="DW26" s="73"/>
      <c r="DX26" s="73"/>
      <c r="DZ26" s="73"/>
      <c r="EA26" s="73"/>
      <c r="EB26" s="73"/>
      <c r="EC26" s="73"/>
      <c r="ED26" s="73"/>
      <c r="EF26" s="73"/>
      <c r="EG26" s="73"/>
      <c r="EH26" s="73"/>
      <c r="EI26" s="73"/>
      <c r="EJ26" s="117"/>
      <c r="EN26" s="118"/>
      <c r="EO26" s="118"/>
      <c r="EP26" s="118"/>
      <c r="EQ26" s="118"/>
      <c r="ER26" s="118"/>
      <c r="ES26" s="118"/>
    </row>
    <row r="27" spans="1:149" x14ac:dyDescent="0.2">
      <c r="A27" s="457">
        <v>93</v>
      </c>
      <c r="B27" s="507">
        <v>1</v>
      </c>
      <c r="C27" s="508" t="s">
        <v>1302</v>
      </c>
      <c r="D27" s="509" t="s">
        <v>148</v>
      </c>
      <c r="E27" s="510" t="s">
        <v>385</v>
      </c>
      <c r="F27" s="510">
        <v>2000</v>
      </c>
      <c r="G27" s="511">
        <v>51.8</v>
      </c>
      <c r="H27" s="512">
        <v>1.4319</v>
      </c>
      <c r="I27" s="513">
        <v>44</v>
      </c>
      <c r="J27" s="514" t="s">
        <v>236</v>
      </c>
      <c r="K27" s="515">
        <v>46</v>
      </c>
      <c r="L27" s="514" t="s">
        <v>236</v>
      </c>
      <c r="M27" s="515">
        <v>49</v>
      </c>
      <c r="N27" s="514" t="s">
        <v>236</v>
      </c>
      <c r="O27" s="513">
        <v>55</v>
      </c>
      <c r="P27" s="514" t="s">
        <v>236</v>
      </c>
      <c r="Q27" s="515">
        <v>58</v>
      </c>
      <c r="R27" s="514" t="s">
        <v>236</v>
      </c>
      <c r="S27" s="515" t="s">
        <v>236</v>
      </c>
      <c r="T27" s="514" t="s">
        <v>2084</v>
      </c>
      <c r="U27" s="516">
        <v>107</v>
      </c>
      <c r="V27" s="517">
        <v>153.2133</v>
      </c>
      <c r="W27" s="517">
        <v>153.2133</v>
      </c>
      <c r="X27" s="518">
        <v>6.35</v>
      </c>
      <c r="Y27" s="519">
        <v>0</v>
      </c>
      <c r="Z27" s="520">
        <v>81</v>
      </c>
      <c r="AA27" s="521">
        <v>5.88</v>
      </c>
      <c r="AB27" s="367">
        <v>5.75</v>
      </c>
      <c r="AC27" s="519">
        <v>5.71</v>
      </c>
      <c r="AD27" s="522">
        <v>77.599999999999994</v>
      </c>
      <c r="AE27" s="521">
        <v>6.7</v>
      </c>
      <c r="AF27" s="367">
        <v>6.39</v>
      </c>
      <c r="AG27" s="519">
        <v>5.98</v>
      </c>
      <c r="AH27" s="523">
        <v>36.15</v>
      </c>
      <c r="AI27" s="522">
        <v>51.763184999999993</v>
      </c>
      <c r="AJ27" s="524">
        <v>363.57648500000005</v>
      </c>
      <c r="AK27" s="525">
        <v>1</v>
      </c>
      <c r="AL27" s="526">
        <v>30</v>
      </c>
      <c r="AO27">
        <v>1</v>
      </c>
      <c r="AP27">
        <v>1093</v>
      </c>
      <c r="AQ27">
        <v>1093</v>
      </c>
      <c r="AR27">
        <v>93</v>
      </c>
      <c r="AS27">
        <v>93093</v>
      </c>
      <c r="AT27">
        <v>999000</v>
      </c>
      <c r="AU27">
        <v>999</v>
      </c>
      <c r="AV27">
        <v>93</v>
      </c>
      <c r="AW27" s="47" t="s">
        <v>236</v>
      </c>
      <c r="AX27" t="s">
        <v>236</v>
      </c>
      <c r="AY27" s="48" t="s">
        <v>236</v>
      </c>
      <c r="AZ27" s="447" t="s">
        <v>236</v>
      </c>
      <c r="BA27" t="s">
        <v>236</v>
      </c>
      <c r="BZ27" s="28">
        <v>44</v>
      </c>
      <c r="CA27" s="28" t="s">
        <v>236</v>
      </c>
      <c r="CB27" s="28">
        <v>46</v>
      </c>
      <c r="CC27" s="28" t="s">
        <v>236</v>
      </c>
      <c r="CD27" s="28">
        <v>49</v>
      </c>
      <c r="CE27" s="28" t="s">
        <v>236</v>
      </c>
      <c r="CF27" s="28">
        <v>44</v>
      </c>
      <c r="CG27" s="28">
        <v>46</v>
      </c>
      <c r="CH27" s="28">
        <v>49</v>
      </c>
      <c r="CI27" s="28">
        <v>49</v>
      </c>
      <c r="CT27" s="5"/>
      <c r="CV27" s="28">
        <v>55</v>
      </c>
      <c r="CW27" s="28" t="s">
        <v>236</v>
      </c>
      <c r="CX27" s="28">
        <v>58</v>
      </c>
      <c r="CY27" s="28" t="s">
        <v>236</v>
      </c>
      <c r="CZ27" s="28" t="s">
        <v>236</v>
      </c>
      <c r="DA27" s="28" t="s">
        <v>2084</v>
      </c>
      <c r="DB27" s="28">
        <v>55</v>
      </c>
      <c r="DC27" s="28">
        <v>58</v>
      </c>
      <c r="DD27" s="28">
        <v>0</v>
      </c>
      <c r="DE27" s="28">
        <v>58</v>
      </c>
      <c r="DP27" s="5"/>
      <c r="DQ27" s="48"/>
      <c r="DR27" s="5"/>
      <c r="DS27" s="5"/>
      <c r="DU27" s="48"/>
      <c r="DV27" s="48"/>
      <c r="DW27" s="48"/>
      <c r="DY27" s="48"/>
      <c r="DZ27" s="48"/>
      <c r="EA27" s="48"/>
      <c r="EB27" s="48"/>
      <c r="EC27" s="48"/>
      <c r="EF27" s="48"/>
      <c r="EG27" s="48"/>
      <c r="EH27" s="48"/>
      <c r="EI27" s="48"/>
      <c r="EN27" s="48"/>
    </row>
    <row r="28" spans="1:149" x14ac:dyDescent="0.2">
      <c r="A28" s="457">
        <v>94</v>
      </c>
      <c r="B28" s="353">
        <v>2</v>
      </c>
      <c r="C28" s="354" t="s">
        <v>2351</v>
      </c>
      <c r="D28" s="355" t="s">
        <v>2349</v>
      </c>
      <c r="E28" s="356" t="s">
        <v>417</v>
      </c>
      <c r="F28" s="356">
        <v>2000</v>
      </c>
      <c r="G28" s="438">
        <v>38.299999999999997</v>
      </c>
      <c r="H28" s="357">
        <v>1.9077</v>
      </c>
      <c r="I28" s="444">
        <v>16</v>
      </c>
      <c r="J28" s="445" t="s">
        <v>236</v>
      </c>
      <c r="K28" s="446">
        <v>18</v>
      </c>
      <c r="L28" s="445" t="s">
        <v>236</v>
      </c>
      <c r="M28" s="446">
        <v>20</v>
      </c>
      <c r="N28" s="445" t="s">
        <v>2084</v>
      </c>
      <c r="O28" s="444">
        <v>20</v>
      </c>
      <c r="P28" s="445" t="s">
        <v>236</v>
      </c>
      <c r="Q28" s="446">
        <v>22</v>
      </c>
      <c r="R28" s="445" t="s">
        <v>236</v>
      </c>
      <c r="S28" s="446">
        <v>23</v>
      </c>
      <c r="T28" s="445" t="s">
        <v>236</v>
      </c>
      <c r="U28" s="430">
        <v>41</v>
      </c>
      <c r="V28" s="431">
        <v>78.215699999999998</v>
      </c>
      <c r="W28" s="431">
        <v>78.215699999999998</v>
      </c>
      <c r="X28" s="344">
        <v>5.91</v>
      </c>
      <c r="Y28" s="345">
        <v>5.89</v>
      </c>
      <c r="Z28" s="338">
        <v>93</v>
      </c>
      <c r="AA28" s="352">
        <v>6.04</v>
      </c>
      <c r="AB28" s="345">
        <v>6.12</v>
      </c>
      <c r="AC28" s="345">
        <v>5.9</v>
      </c>
      <c r="AD28" s="339">
        <v>82.4</v>
      </c>
      <c r="AE28" s="352">
        <v>5.42</v>
      </c>
      <c r="AF28" s="345">
        <v>5.77</v>
      </c>
      <c r="AG28" s="345">
        <v>5.05</v>
      </c>
      <c r="AH28" s="340">
        <v>29</v>
      </c>
      <c r="AI28" s="339">
        <v>55.323299999999996</v>
      </c>
      <c r="AJ28" s="341">
        <v>308.93900000000002</v>
      </c>
      <c r="AK28" s="333">
        <v>2</v>
      </c>
      <c r="AL28" s="136">
        <v>20</v>
      </c>
      <c r="AO28">
        <v>4</v>
      </c>
      <c r="AP28">
        <v>4094</v>
      </c>
      <c r="AQ28">
        <v>2096</v>
      </c>
      <c r="AR28">
        <v>96</v>
      </c>
      <c r="AS28">
        <v>94096</v>
      </c>
      <c r="AT28">
        <v>999000</v>
      </c>
      <c r="AU28">
        <v>999</v>
      </c>
      <c r="AV28">
        <v>94</v>
      </c>
      <c r="AW28" s="47" t="s">
        <v>236</v>
      </c>
      <c r="AX28" t="s">
        <v>236</v>
      </c>
      <c r="AY28" s="48" t="s">
        <v>236</v>
      </c>
      <c r="AZ28" s="447" t="s">
        <v>236</v>
      </c>
      <c r="BA28" t="s">
        <v>236</v>
      </c>
      <c r="BZ28" s="28">
        <v>16</v>
      </c>
      <c r="CA28" s="28" t="s">
        <v>236</v>
      </c>
      <c r="CB28" s="28">
        <v>18</v>
      </c>
      <c r="CC28" s="28" t="s">
        <v>236</v>
      </c>
      <c r="CD28" s="28">
        <v>20</v>
      </c>
      <c r="CE28" s="28" t="s">
        <v>2084</v>
      </c>
      <c r="CF28" s="28">
        <v>16</v>
      </c>
      <c r="CG28" s="28">
        <v>18</v>
      </c>
      <c r="CH28" s="28">
        <v>0</v>
      </c>
      <c r="CI28" s="28">
        <v>18</v>
      </c>
      <c r="CT28" s="5"/>
      <c r="CV28" s="28">
        <v>20</v>
      </c>
      <c r="CW28" s="28" t="s">
        <v>236</v>
      </c>
      <c r="CX28" s="28">
        <v>22</v>
      </c>
      <c r="CY28" s="28" t="s">
        <v>236</v>
      </c>
      <c r="CZ28" s="28">
        <v>23</v>
      </c>
      <c r="DA28" s="28" t="s">
        <v>236</v>
      </c>
      <c r="DB28" s="28">
        <v>20</v>
      </c>
      <c r="DC28" s="28">
        <v>22</v>
      </c>
      <c r="DD28" s="28">
        <v>23</v>
      </c>
      <c r="DE28" s="28">
        <v>23</v>
      </c>
      <c r="DP28" s="5"/>
      <c r="DQ28" s="48"/>
      <c r="DR28" s="5"/>
      <c r="DS28" s="5"/>
      <c r="DU28" s="48"/>
      <c r="DV28" s="48"/>
      <c r="DW28" s="48"/>
      <c r="DZ28" s="48"/>
      <c r="EA28" s="48"/>
      <c r="EB28" s="48"/>
      <c r="EC28" s="48"/>
      <c r="EF28" s="48"/>
      <c r="EG28" s="48"/>
      <c r="EH28" s="48"/>
      <c r="EI28" s="48"/>
      <c r="EN28" s="48"/>
    </row>
    <row r="29" spans="1:149" x14ac:dyDescent="0.2">
      <c r="A29" s="457">
        <v>95</v>
      </c>
      <c r="B29" s="358">
        <v>3</v>
      </c>
      <c r="C29" s="359" t="s">
        <v>2354</v>
      </c>
      <c r="D29" s="360" t="s">
        <v>2352</v>
      </c>
      <c r="E29" s="361" t="s">
        <v>417</v>
      </c>
      <c r="F29" s="361">
        <v>2000</v>
      </c>
      <c r="G29" s="437">
        <v>41</v>
      </c>
      <c r="H29" s="362">
        <v>1.7750999999999999</v>
      </c>
      <c r="I29" s="363">
        <v>16</v>
      </c>
      <c r="J29" s="364" t="s">
        <v>236</v>
      </c>
      <c r="K29" s="365">
        <v>18</v>
      </c>
      <c r="L29" s="364" t="s">
        <v>236</v>
      </c>
      <c r="M29" s="365">
        <v>19</v>
      </c>
      <c r="N29" s="364" t="s">
        <v>236</v>
      </c>
      <c r="O29" s="363">
        <v>20</v>
      </c>
      <c r="P29" s="364" t="s">
        <v>236</v>
      </c>
      <c r="Q29" s="365">
        <v>22</v>
      </c>
      <c r="R29" s="364" t="s">
        <v>236</v>
      </c>
      <c r="S29" s="365">
        <v>24</v>
      </c>
      <c r="T29" s="364" t="s">
        <v>236</v>
      </c>
      <c r="U29" s="434">
        <v>43</v>
      </c>
      <c r="V29" s="435">
        <v>76.329299999999989</v>
      </c>
      <c r="W29" s="435">
        <v>76.329299999999989</v>
      </c>
      <c r="X29" s="366">
        <v>5.85</v>
      </c>
      <c r="Y29" s="367">
        <v>5.92</v>
      </c>
      <c r="Z29" s="368">
        <v>94</v>
      </c>
      <c r="AA29" s="369">
        <v>6</v>
      </c>
      <c r="AB29" s="367">
        <v>5.86</v>
      </c>
      <c r="AC29" s="367">
        <v>6.02</v>
      </c>
      <c r="AD29" s="370">
        <v>80.400000000000006</v>
      </c>
      <c r="AE29" s="369">
        <v>5.73</v>
      </c>
      <c r="AF29" s="367">
        <v>6.06</v>
      </c>
      <c r="AG29" s="367">
        <v>6.03</v>
      </c>
      <c r="AH29" s="371">
        <v>31.23</v>
      </c>
      <c r="AI29" s="370">
        <v>55.436372999999996</v>
      </c>
      <c r="AJ29" s="372">
        <v>306.16567299999997</v>
      </c>
      <c r="AK29" s="373">
        <v>3</v>
      </c>
      <c r="AL29" s="374">
        <v>16</v>
      </c>
      <c r="AO29">
        <v>7</v>
      </c>
      <c r="AP29">
        <v>7095</v>
      </c>
      <c r="AQ29">
        <v>3097</v>
      </c>
      <c r="AR29">
        <v>97</v>
      </c>
      <c r="AS29">
        <v>95097</v>
      </c>
      <c r="AT29">
        <v>999000</v>
      </c>
      <c r="AU29">
        <v>999</v>
      </c>
      <c r="AV29">
        <v>95</v>
      </c>
      <c r="AW29" s="47" t="s">
        <v>236</v>
      </c>
      <c r="AX29" t="s">
        <v>236</v>
      </c>
      <c r="AY29" s="48" t="s">
        <v>236</v>
      </c>
      <c r="AZ29" s="447" t="s">
        <v>236</v>
      </c>
      <c r="BA29" t="s">
        <v>236</v>
      </c>
      <c r="BZ29" s="28">
        <v>16</v>
      </c>
      <c r="CA29" s="28" t="s">
        <v>236</v>
      </c>
      <c r="CB29" s="28">
        <v>18</v>
      </c>
      <c r="CC29" s="28" t="s">
        <v>236</v>
      </c>
      <c r="CD29" s="28">
        <v>19</v>
      </c>
      <c r="CE29" s="28" t="s">
        <v>236</v>
      </c>
      <c r="CF29" s="28">
        <v>16</v>
      </c>
      <c r="CG29" s="28">
        <v>18</v>
      </c>
      <c r="CH29" s="28">
        <v>19</v>
      </c>
      <c r="CI29" s="28">
        <v>19</v>
      </c>
      <c r="CT29" s="5"/>
      <c r="CV29" s="28">
        <v>20</v>
      </c>
      <c r="CW29" s="28" t="s">
        <v>236</v>
      </c>
      <c r="CX29" s="28">
        <v>22</v>
      </c>
      <c r="CY29" s="28" t="s">
        <v>236</v>
      </c>
      <c r="CZ29" s="28">
        <v>24</v>
      </c>
      <c r="DA29" s="28" t="s">
        <v>236</v>
      </c>
      <c r="DB29" s="28">
        <v>20</v>
      </c>
      <c r="DC29" s="28">
        <v>22</v>
      </c>
      <c r="DD29" s="28">
        <v>24</v>
      </c>
      <c r="DE29" s="28">
        <v>24</v>
      </c>
      <c r="DP29" s="5"/>
      <c r="DQ29" s="48"/>
      <c r="DR29" s="5"/>
      <c r="DS29" s="5"/>
      <c r="DU29" s="48"/>
      <c r="DV29" s="48"/>
      <c r="DW29" s="48"/>
      <c r="DZ29" s="48"/>
      <c r="EA29" s="48"/>
      <c r="EB29" s="48"/>
      <c r="EC29" s="48"/>
      <c r="EF29" s="48"/>
      <c r="EG29" s="48"/>
      <c r="EH29" s="48"/>
      <c r="EI29" s="48"/>
      <c r="EN29" s="48"/>
    </row>
    <row r="30" spans="1:149" x14ac:dyDescent="0.2">
      <c r="A30" s="457">
        <v>96</v>
      </c>
      <c r="B30" s="353">
        <v>4</v>
      </c>
      <c r="C30" s="354" t="s">
        <v>2395</v>
      </c>
      <c r="D30" s="355" t="s">
        <v>2392</v>
      </c>
      <c r="E30" s="356" t="s">
        <v>417</v>
      </c>
      <c r="F30" s="356">
        <v>2000</v>
      </c>
      <c r="G30" s="438">
        <v>34.4</v>
      </c>
      <c r="H30" s="357">
        <v>2.1558000000000002</v>
      </c>
      <c r="I30" s="444">
        <v>11</v>
      </c>
      <c r="J30" s="445" t="s">
        <v>236</v>
      </c>
      <c r="K30" s="446">
        <v>13</v>
      </c>
      <c r="L30" s="445" t="s">
        <v>236</v>
      </c>
      <c r="M30" s="446">
        <v>14</v>
      </c>
      <c r="N30" s="445" t="s">
        <v>236</v>
      </c>
      <c r="O30" s="444">
        <v>13</v>
      </c>
      <c r="P30" s="445" t="s">
        <v>236</v>
      </c>
      <c r="Q30" s="446">
        <v>15</v>
      </c>
      <c r="R30" s="445" t="s">
        <v>236</v>
      </c>
      <c r="S30" s="446">
        <v>16</v>
      </c>
      <c r="T30" s="445" t="s">
        <v>236</v>
      </c>
      <c r="U30" s="430">
        <v>30</v>
      </c>
      <c r="V30" s="431">
        <v>64.674000000000007</v>
      </c>
      <c r="W30" s="431">
        <v>64.674000000000007</v>
      </c>
      <c r="X30" s="344">
        <v>5.6</v>
      </c>
      <c r="Y30" s="345">
        <v>5.8</v>
      </c>
      <c r="Z30" s="338">
        <v>100</v>
      </c>
      <c r="AA30" s="352">
        <v>6.43</v>
      </c>
      <c r="AB30" s="345">
        <v>6.05</v>
      </c>
      <c r="AC30" s="345">
        <v>6.27</v>
      </c>
      <c r="AD30" s="339">
        <v>88.6</v>
      </c>
      <c r="AE30" s="352">
        <v>4.42</v>
      </c>
      <c r="AF30" s="345">
        <v>4.95</v>
      </c>
      <c r="AG30" s="345">
        <v>4.59</v>
      </c>
      <c r="AH30" s="340">
        <v>22.69</v>
      </c>
      <c r="AI30" s="339">
        <v>48.915102000000005</v>
      </c>
      <c r="AJ30" s="341">
        <v>302.18910199999999</v>
      </c>
      <c r="AK30" s="333">
        <v>4</v>
      </c>
      <c r="AL30" s="136">
        <v>12</v>
      </c>
      <c r="AO30">
        <v>2</v>
      </c>
      <c r="AP30">
        <v>2096</v>
      </c>
      <c r="AQ30">
        <v>4094</v>
      </c>
      <c r="AR30">
        <v>94</v>
      </c>
      <c r="AS30">
        <v>96094</v>
      </c>
      <c r="AT30">
        <v>999000</v>
      </c>
      <c r="AU30">
        <v>999</v>
      </c>
      <c r="AV30">
        <v>96</v>
      </c>
      <c r="AW30" s="47" t="s">
        <v>236</v>
      </c>
      <c r="AX30" t="s">
        <v>236</v>
      </c>
      <c r="AY30" s="48" t="s">
        <v>236</v>
      </c>
      <c r="AZ30" s="447" t="s">
        <v>236</v>
      </c>
      <c r="BA30" t="s">
        <v>236</v>
      </c>
      <c r="BZ30" s="28">
        <v>11</v>
      </c>
      <c r="CA30" s="28" t="s">
        <v>236</v>
      </c>
      <c r="CB30" s="28">
        <v>13</v>
      </c>
      <c r="CC30" s="28" t="s">
        <v>236</v>
      </c>
      <c r="CD30" s="28">
        <v>14</v>
      </c>
      <c r="CE30" s="28" t="s">
        <v>236</v>
      </c>
      <c r="CF30" s="28">
        <v>11</v>
      </c>
      <c r="CG30" s="28">
        <v>13</v>
      </c>
      <c r="CH30" s="28">
        <v>14</v>
      </c>
      <c r="CI30" s="28">
        <v>14</v>
      </c>
      <c r="CT30" s="5"/>
      <c r="CV30" s="28">
        <v>13</v>
      </c>
      <c r="CW30" s="28" t="s">
        <v>236</v>
      </c>
      <c r="CX30" s="28">
        <v>15</v>
      </c>
      <c r="CY30" s="28" t="s">
        <v>236</v>
      </c>
      <c r="CZ30" s="28">
        <v>16</v>
      </c>
      <c r="DA30" s="28" t="s">
        <v>236</v>
      </c>
      <c r="DB30" s="28">
        <v>13</v>
      </c>
      <c r="DC30" s="28">
        <v>15</v>
      </c>
      <c r="DD30" s="28">
        <v>16</v>
      </c>
      <c r="DE30" s="28">
        <v>16</v>
      </c>
      <c r="DP30" s="5"/>
      <c r="DQ30" s="48"/>
      <c r="DR30" s="5"/>
      <c r="DS30" s="5"/>
      <c r="DU30" s="48"/>
      <c r="DV30" s="48"/>
      <c r="DW30" s="48"/>
      <c r="DZ30" s="48"/>
      <c r="EA30" s="48"/>
      <c r="EB30" s="48"/>
      <c r="EC30" s="48"/>
      <c r="EF30" s="48"/>
      <c r="EG30" s="48"/>
      <c r="EH30" s="48"/>
      <c r="EI30" s="48"/>
      <c r="EN30" s="48"/>
    </row>
    <row r="31" spans="1:149" x14ac:dyDescent="0.2">
      <c r="A31" s="457">
        <v>97</v>
      </c>
      <c r="B31" s="358">
        <v>5</v>
      </c>
      <c r="C31" s="359" t="s">
        <v>2401</v>
      </c>
      <c r="D31" s="360" t="s">
        <v>2399</v>
      </c>
      <c r="E31" s="361" t="s">
        <v>417</v>
      </c>
      <c r="F31" s="361">
        <v>1999</v>
      </c>
      <c r="G31" s="437">
        <v>40.6</v>
      </c>
      <c r="H31" s="362">
        <v>1.7931999999999999</v>
      </c>
      <c r="I31" s="363">
        <v>16</v>
      </c>
      <c r="J31" s="364" t="s">
        <v>236</v>
      </c>
      <c r="K31" s="365">
        <v>18</v>
      </c>
      <c r="L31" s="364" t="s">
        <v>236</v>
      </c>
      <c r="M31" s="365">
        <v>19</v>
      </c>
      <c r="N31" s="364" t="s">
        <v>236</v>
      </c>
      <c r="O31" s="363">
        <v>21</v>
      </c>
      <c r="P31" s="364" t="s">
        <v>236</v>
      </c>
      <c r="Q31" s="365">
        <v>23</v>
      </c>
      <c r="R31" s="364" t="s">
        <v>236</v>
      </c>
      <c r="S31" s="365">
        <v>24</v>
      </c>
      <c r="T31" s="364" t="s">
        <v>2084</v>
      </c>
      <c r="U31" s="434">
        <v>42</v>
      </c>
      <c r="V31" s="435">
        <v>75.314400000000006</v>
      </c>
      <c r="W31" s="435">
        <v>75.314400000000006</v>
      </c>
      <c r="X31" s="366">
        <v>6.02</v>
      </c>
      <c r="Y31" s="367">
        <v>6.04</v>
      </c>
      <c r="Z31" s="368">
        <v>90</v>
      </c>
      <c r="AA31" s="369">
        <v>5.71</v>
      </c>
      <c r="AB31" s="367">
        <v>5.54</v>
      </c>
      <c r="AC31" s="367">
        <v>5.59</v>
      </c>
      <c r="AD31" s="370">
        <v>74.2</v>
      </c>
      <c r="AE31" s="369">
        <v>5.92</v>
      </c>
      <c r="AF31" s="367">
        <v>5.2</v>
      </c>
      <c r="AG31" s="367">
        <v>5.41</v>
      </c>
      <c r="AH31" s="371">
        <v>30.15</v>
      </c>
      <c r="AI31" s="370">
        <v>54.064979999999991</v>
      </c>
      <c r="AJ31" s="372">
        <v>293.57938000000001</v>
      </c>
      <c r="AK31" s="373">
        <v>5</v>
      </c>
      <c r="AL31" s="374">
        <v>11</v>
      </c>
      <c r="AO31">
        <v>3</v>
      </c>
      <c r="AP31">
        <v>3097</v>
      </c>
      <c r="AQ31">
        <v>5098</v>
      </c>
      <c r="AR31">
        <v>98</v>
      </c>
      <c r="AS31">
        <v>97098</v>
      </c>
      <c r="AT31">
        <v>999000</v>
      </c>
      <c r="AU31">
        <v>999</v>
      </c>
      <c r="AV31">
        <v>97</v>
      </c>
      <c r="AW31" s="47" t="s">
        <v>236</v>
      </c>
      <c r="AX31" t="s">
        <v>236</v>
      </c>
      <c r="AY31" s="48" t="s">
        <v>236</v>
      </c>
      <c r="AZ31" s="447" t="s">
        <v>236</v>
      </c>
      <c r="BA31" t="s">
        <v>236</v>
      </c>
      <c r="BZ31" s="28">
        <v>16</v>
      </c>
      <c r="CA31" s="28" t="s">
        <v>236</v>
      </c>
      <c r="CB31" s="28">
        <v>18</v>
      </c>
      <c r="CC31" s="28" t="s">
        <v>236</v>
      </c>
      <c r="CD31" s="28">
        <v>19</v>
      </c>
      <c r="CE31" s="28" t="s">
        <v>236</v>
      </c>
      <c r="CF31" s="28">
        <v>16</v>
      </c>
      <c r="CG31" s="28">
        <v>18</v>
      </c>
      <c r="CH31" s="28">
        <v>19</v>
      </c>
      <c r="CI31" s="28">
        <v>19</v>
      </c>
      <c r="CT31" s="5"/>
      <c r="CV31" s="28">
        <v>21</v>
      </c>
      <c r="CW31" s="28" t="s">
        <v>236</v>
      </c>
      <c r="CX31" s="28">
        <v>23</v>
      </c>
      <c r="CY31" s="28" t="s">
        <v>236</v>
      </c>
      <c r="CZ31" s="28">
        <v>24</v>
      </c>
      <c r="DA31" s="28" t="s">
        <v>2084</v>
      </c>
      <c r="DB31" s="28">
        <v>21</v>
      </c>
      <c r="DC31" s="28">
        <v>23</v>
      </c>
      <c r="DD31" s="28">
        <v>0</v>
      </c>
      <c r="DE31" s="28">
        <v>23</v>
      </c>
      <c r="DP31" s="5"/>
      <c r="DQ31" s="48"/>
      <c r="DR31" s="5"/>
      <c r="DS31" s="5"/>
      <c r="DU31" s="48"/>
      <c r="DV31" s="48"/>
      <c r="DW31" s="48"/>
      <c r="DZ31" s="48"/>
      <c r="EA31" s="48"/>
      <c r="EB31" s="48"/>
      <c r="EC31" s="48"/>
      <c r="EF31" s="48"/>
      <c r="EG31" s="48"/>
      <c r="EH31" s="48"/>
      <c r="EI31" s="48"/>
      <c r="EN31" s="48"/>
    </row>
    <row r="32" spans="1:149" x14ac:dyDescent="0.2">
      <c r="A32" s="457">
        <v>98</v>
      </c>
      <c r="B32" s="353">
        <v>6</v>
      </c>
      <c r="C32" s="354" t="s">
        <v>2357</v>
      </c>
      <c r="D32" s="355" t="s">
        <v>2355</v>
      </c>
      <c r="E32" s="356" t="s">
        <v>417</v>
      </c>
      <c r="F32" s="356">
        <v>2000</v>
      </c>
      <c r="G32" s="438">
        <v>47</v>
      </c>
      <c r="H32" s="357">
        <v>1.5562</v>
      </c>
      <c r="I32" s="444">
        <v>16</v>
      </c>
      <c r="J32" s="445" t="s">
        <v>236</v>
      </c>
      <c r="K32" s="446">
        <v>18</v>
      </c>
      <c r="L32" s="445" t="s">
        <v>236</v>
      </c>
      <c r="M32" s="446">
        <v>20</v>
      </c>
      <c r="N32" s="445" t="s">
        <v>236</v>
      </c>
      <c r="O32" s="444">
        <v>22</v>
      </c>
      <c r="P32" s="445" t="s">
        <v>236</v>
      </c>
      <c r="Q32" s="446">
        <v>24</v>
      </c>
      <c r="R32" s="445" t="s">
        <v>236</v>
      </c>
      <c r="S32" s="446">
        <v>26</v>
      </c>
      <c r="T32" s="445" t="s">
        <v>236</v>
      </c>
      <c r="U32" s="430">
        <v>46</v>
      </c>
      <c r="V32" s="431">
        <v>71.5852</v>
      </c>
      <c r="W32" s="431">
        <v>71.5852</v>
      </c>
      <c r="X32" s="344">
        <v>6.12</v>
      </c>
      <c r="Y32" s="345">
        <v>6.22</v>
      </c>
      <c r="Z32" s="338">
        <v>87</v>
      </c>
      <c r="AA32" s="352">
        <v>5.28</v>
      </c>
      <c r="AB32" s="345">
        <v>5.43</v>
      </c>
      <c r="AC32" s="345">
        <v>5.27</v>
      </c>
      <c r="AD32" s="339">
        <v>68.599999999999994</v>
      </c>
      <c r="AE32" s="352">
        <v>3.71</v>
      </c>
      <c r="AF32" s="345">
        <v>4.7699999999999996</v>
      </c>
      <c r="AG32" s="345">
        <v>6.04</v>
      </c>
      <c r="AH32" s="340">
        <v>31.08</v>
      </c>
      <c r="AI32" s="339">
        <v>48.366695999999997</v>
      </c>
      <c r="AJ32" s="341">
        <v>275.551896</v>
      </c>
      <c r="AK32" s="333">
        <v>6</v>
      </c>
      <c r="AL32" s="136">
        <v>10</v>
      </c>
      <c r="AO32">
        <v>5</v>
      </c>
      <c r="AP32">
        <v>5098</v>
      </c>
      <c r="AQ32">
        <v>6099</v>
      </c>
      <c r="AR32">
        <v>99</v>
      </c>
      <c r="AS32">
        <v>98099</v>
      </c>
      <c r="AT32">
        <v>999000</v>
      </c>
      <c r="AU32">
        <v>999</v>
      </c>
      <c r="AV32">
        <v>98</v>
      </c>
      <c r="AW32" s="47" t="s">
        <v>236</v>
      </c>
      <c r="AX32" t="s">
        <v>236</v>
      </c>
      <c r="AY32" s="48" t="s">
        <v>236</v>
      </c>
      <c r="AZ32" s="447" t="s">
        <v>236</v>
      </c>
      <c r="BA32" t="s">
        <v>236</v>
      </c>
      <c r="BZ32" s="28">
        <v>16</v>
      </c>
      <c r="CA32" s="28" t="s">
        <v>236</v>
      </c>
      <c r="CB32" s="28">
        <v>18</v>
      </c>
      <c r="CC32" s="28" t="s">
        <v>236</v>
      </c>
      <c r="CD32" s="28">
        <v>20</v>
      </c>
      <c r="CE32" s="28" t="s">
        <v>236</v>
      </c>
      <c r="CF32" s="28">
        <v>16</v>
      </c>
      <c r="CG32" s="28">
        <v>18</v>
      </c>
      <c r="CH32" s="28">
        <v>20</v>
      </c>
      <c r="CI32" s="28">
        <v>20</v>
      </c>
      <c r="CT32" s="5"/>
      <c r="CV32" s="28">
        <v>22</v>
      </c>
      <c r="CW32" s="28" t="s">
        <v>236</v>
      </c>
      <c r="CX32" s="28">
        <v>24</v>
      </c>
      <c r="CY32" s="28" t="s">
        <v>236</v>
      </c>
      <c r="CZ32" s="28">
        <v>26</v>
      </c>
      <c r="DA32" s="28" t="s">
        <v>236</v>
      </c>
      <c r="DB32" s="28">
        <v>22</v>
      </c>
      <c r="DC32" s="28">
        <v>24</v>
      </c>
      <c r="DD32" s="28">
        <v>26</v>
      </c>
      <c r="DE32" s="28">
        <v>26</v>
      </c>
      <c r="DP32" s="5"/>
      <c r="DQ32" s="48"/>
      <c r="DR32" s="5"/>
      <c r="DS32" s="5"/>
      <c r="DU32" s="48"/>
      <c r="DV32" s="48"/>
      <c r="DW32" s="48"/>
      <c r="DZ32" s="48"/>
      <c r="EA32" s="48"/>
      <c r="EB32" s="48"/>
      <c r="EC32" s="48"/>
      <c r="EF32" s="48"/>
      <c r="EG32" s="48"/>
      <c r="EH32" s="48"/>
      <c r="EI32" s="48"/>
      <c r="EN32" s="48"/>
    </row>
    <row r="33" spans="1:149" ht="13.5" thickBot="1" x14ac:dyDescent="0.25">
      <c r="A33" s="457">
        <v>99</v>
      </c>
      <c r="B33" s="358">
        <v>7</v>
      </c>
      <c r="C33" s="359" t="s">
        <v>2348</v>
      </c>
      <c r="D33" s="360" t="s">
        <v>2346</v>
      </c>
      <c r="E33" s="361" t="s">
        <v>417</v>
      </c>
      <c r="F33" s="361">
        <v>2000</v>
      </c>
      <c r="G33" s="437">
        <v>39</v>
      </c>
      <c r="H33" s="362">
        <v>1.8708</v>
      </c>
      <c r="I33" s="363">
        <v>12</v>
      </c>
      <c r="J33" s="364" t="s">
        <v>236</v>
      </c>
      <c r="K33" s="365">
        <v>14</v>
      </c>
      <c r="L33" s="364" t="s">
        <v>236</v>
      </c>
      <c r="M33" s="365">
        <v>15</v>
      </c>
      <c r="N33" s="364" t="s">
        <v>236</v>
      </c>
      <c r="O33" s="363">
        <v>15</v>
      </c>
      <c r="P33" s="364" t="s">
        <v>236</v>
      </c>
      <c r="Q33" s="365">
        <v>17</v>
      </c>
      <c r="R33" s="364" t="s">
        <v>236</v>
      </c>
      <c r="S33" s="365">
        <v>19</v>
      </c>
      <c r="T33" s="364" t="s">
        <v>236</v>
      </c>
      <c r="U33" s="434">
        <v>34</v>
      </c>
      <c r="V33" s="435">
        <v>63.607200000000006</v>
      </c>
      <c r="W33" s="435">
        <v>63.607200000000006</v>
      </c>
      <c r="X33" s="375">
        <v>6.2</v>
      </c>
      <c r="Y33" s="367">
        <v>6.29</v>
      </c>
      <c r="Z33" s="368">
        <v>85</v>
      </c>
      <c r="AA33" s="369">
        <v>5.15</v>
      </c>
      <c r="AB33" s="367">
        <v>5.08</v>
      </c>
      <c r="AC33" s="367">
        <v>5</v>
      </c>
      <c r="AD33" s="370">
        <v>63</v>
      </c>
      <c r="AE33" s="369">
        <v>5.24</v>
      </c>
      <c r="AF33" s="367">
        <v>4.54</v>
      </c>
      <c r="AG33" s="367">
        <v>4.58</v>
      </c>
      <c r="AH33" s="371">
        <v>24.92</v>
      </c>
      <c r="AI33" s="370">
        <v>46.620336000000002</v>
      </c>
      <c r="AJ33" s="372">
        <v>258.22753599999999</v>
      </c>
      <c r="AK33" s="373">
        <v>7</v>
      </c>
      <c r="AL33" s="374">
        <v>9</v>
      </c>
      <c r="AO33">
        <v>6</v>
      </c>
      <c r="AP33">
        <v>6099</v>
      </c>
      <c r="AQ33">
        <v>7095</v>
      </c>
      <c r="AR33">
        <v>95</v>
      </c>
      <c r="AS33">
        <v>99095</v>
      </c>
      <c r="AT33">
        <v>999000</v>
      </c>
      <c r="AU33">
        <v>999</v>
      </c>
      <c r="AV33">
        <v>99</v>
      </c>
      <c r="AW33" s="47" t="s">
        <v>236</v>
      </c>
      <c r="AX33" t="s">
        <v>236</v>
      </c>
      <c r="AY33" s="48" t="s">
        <v>236</v>
      </c>
      <c r="AZ33" s="447" t="s">
        <v>236</v>
      </c>
      <c r="BA33" t="s">
        <v>236</v>
      </c>
      <c r="BZ33" s="28">
        <v>12</v>
      </c>
      <c r="CA33" s="28" t="s">
        <v>236</v>
      </c>
      <c r="CB33" s="28">
        <v>14</v>
      </c>
      <c r="CC33" s="28" t="s">
        <v>236</v>
      </c>
      <c r="CD33" s="28">
        <v>15</v>
      </c>
      <c r="CE33" s="28" t="s">
        <v>236</v>
      </c>
      <c r="CF33" s="28">
        <v>12</v>
      </c>
      <c r="CG33" s="28">
        <v>14</v>
      </c>
      <c r="CH33" s="28">
        <v>15</v>
      </c>
      <c r="CI33" s="28">
        <v>15</v>
      </c>
      <c r="CT33" s="5"/>
      <c r="CV33" s="28">
        <v>15</v>
      </c>
      <c r="CW33" s="28" t="s">
        <v>236</v>
      </c>
      <c r="CX33" s="28">
        <v>17</v>
      </c>
      <c r="CY33" s="28" t="s">
        <v>236</v>
      </c>
      <c r="CZ33" s="28">
        <v>19</v>
      </c>
      <c r="DA33" s="28" t="s">
        <v>236</v>
      </c>
      <c r="DB33" s="28">
        <v>15</v>
      </c>
      <c r="DC33" s="28">
        <v>17</v>
      </c>
      <c r="DD33" s="28">
        <v>19</v>
      </c>
      <c r="DE33" s="28">
        <v>19</v>
      </c>
      <c r="DP33" s="5"/>
      <c r="DQ33" s="48"/>
      <c r="DR33" s="5"/>
      <c r="DS33" s="5"/>
      <c r="DU33" s="48"/>
      <c r="DV33" s="48"/>
      <c r="DW33" s="48"/>
      <c r="DZ33" s="48"/>
      <c r="EA33" s="48"/>
      <c r="EB33" s="48"/>
      <c r="EC33" s="48"/>
      <c r="EF33" s="48"/>
      <c r="EG33" s="48"/>
      <c r="EH33" s="48"/>
      <c r="EI33" s="48"/>
      <c r="EN33" s="48"/>
    </row>
    <row r="34" spans="1:149" ht="13.5" thickBot="1" x14ac:dyDescent="0.25">
      <c r="A34" s="457">
        <v>113</v>
      </c>
      <c r="B34" s="143" t="s">
        <v>2190</v>
      </c>
      <c r="C34" s="96"/>
      <c r="D34" s="96"/>
      <c r="E34" s="130"/>
      <c r="F34" s="130"/>
      <c r="G34" s="130"/>
      <c r="H34" s="130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130"/>
      <c r="AL34" s="134"/>
      <c r="AQ34">
        <v>99000</v>
      </c>
      <c r="AR34">
        <v>999</v>
      </c>
      <c r="AS34">
        <v>999000</v>
      </c>
      <c r="AT34">
        <v>999000</v>
      </c>
      <c r="AU34">
        <v>999</v>
      </c>
      <c r="AV34">
        <v>113</v>
      </c>
      <c r="AW34" s="47" t="s">
        <v>236</v>
      </c>
      <c r="AX34" t="s">
        <v>236</v>
      </c>
      <c r="AY34" s="48" t="s">
        <v>236</v>
      </c>
      <c r="AZ34" s="447" t="s">
        <v>236</v>
      </c>
      <c r="BA34" t="s">
        <v>236</v>
      </c>
      <c r="BM34" s="73"/>
      <c r="BR34" s="73"/>
      <c r="BS34" s="73"/>
      <c r="BU34" s="108"/>
      <c r="BV34" s="73"/>
      <c r="BW34" s="73"/>
      <c r="BX34" s="73"/>
      <c r="BY34" s="73"/>
      <c r="CF34" s="73" t="s">
        <v>2124</v>
      </c>
      <c r="CG34" s="73" t="s">
        <v>2125</v>
      </c>
      <c r="CH34" s="73" t="s">
        <v>2126</v>
      </c>
      <c r="CI34" s="73" t="s">
        <v>2127</v>
      </c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DB34" s="73" t="s">
        <v>2148</v>
      </c>
      <c r="DC34" s="73" t="s">
        <v>2149</v>
      </c>
      <c r="DD34" s="73" t="s">
        <v>2150</v>
      </c>
      <c r="DE34" s="73" t="s">
        <v>2154</v>
      </c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U34" s="73"/>
      <c r="DV34" s="73"/>
      <c r="DW34" s="73"/>
      <c r="DX34" s="73"/>
      <c r="DZ34" s="73"/>
      <c r="EA34" s="73"/>
      <c r="EB34" s="73"/>
      <c r="EC34" s="73"/>
      <c r="ED34" s="73"/>
      <c r="EF34" s="73"/>
      <c r="EG34" s="73"/>
      <c r="EH34" s="73"/>
      <c r="EI34" s="73"/>
      <c r="EJ34" s="117"/>
      <c r="EN34" s="118"/>
      <c r="EO34" s="118"/>
      <c r="EP34" s="118"/>
      <c r="EQ34" s="118"/>
      <c r="ER34" s="118"/>
      <c r="ES34" s="118"/>
    </row>
    <row r="35" spans="1:149" x14ac:dyDescent="0.2">
      <c r="A35" s="457">
        <v>114</v>
      </c>
      <c r="B35" s="546">
        <v>1</v>
      </c>
      <c r="C35" s="528" t="s">
        <v>2018</v>
      </c>
      <c r="D35" s="529" t="s">
        <v>1655</v>
      </c>
      <c r="E35" s="530" t="s">
        <v>542</v>
      </c>
      <c r="F35" s="530">
        <v>1999</v>
      </c>
      <c r="G35" s="547">
        <v>56.4</v>
      </c>
      <c r="H35" s="531">
        <v>1.5409999999999999</v>
      </c>
      <c r="I35" s="532">
        <v>52</v>
      </c>
      <c r="J35" s="533" t="s">
        <v>236</v>
      </c>
      <c r="K35" s="534">
        <v>56</v>
      </c>
      <c r="L35" s="533" t="s">
        <v>236</v>
      </c>
      <c r="M35" s="534">
        <v>58</v>
      </c>
      <c r="N35" s="533" t="s">
        <v>2084</v>
      </c>
      <c r="O35" s="532">
        <v>66</v>
      </c>
      <c r="P35" s="533" t="s">
        <v>236</v>
      </c>
      <c r="Q35" s="534">
        <v>69</v>
      </c>
      <c r="R35" s="533" t="s">
        <v>236</v>
      </c>
      <c r="S35" s="534">
        <v>72</v>
      </c>
      <c r="T35" s="533" t="s">
        <v>236</v>
      </c>
      <c r="U35" s="535">
        <v>128</v>
      </c>
      <c r="V35" s="536">
        <v>197.24799999999999</v>
      </c>
      <c r="W35" s="536">
        <v>197.24799999999999</v>
      </c>
      <c r="X35" s="537">
        <v>5.8</v>
      </c>
      <c r="Y35" s="538">
        <v>5.55</v>
      </c>
      <c r="Z35" s="539">
        <v>101</v>
      </c>
      <c r="AA35" s="540">
        <v>6.7</v>
      </c>
      <c r="AB35" s="538">
        <v>6.69</v>
      </c>
      <c r="AC35" s="538">
        <v>6.58</v>
      </c>
      <c r="AD35" s="541">
        <v>94</v>
      </c>
      <c r="AE35" s="540">
        <v>7.98</v>
      </c>
      <c r="AF35" s="538">
        <v>7.85</v>
      </c>
      <c r="AG35" s="538">
        <v>8.11</v>
      </c>
      <c r="AH35" s="542">
        <v>47</v>
      </c>
      <c r="AI35" s="541">
        <v>72.426999999999992</v>
      </c>
      <c r="AJ35" s="543">
        <v>464.67499999999995</v>
      </c>
      <c r="AK35" s="544">
        <v>1</v>
      </c>
      <c r="AL35" s="545">
        <v>30</v>
      </c>
      <c r="AN35" s="386"/>
      <c r="AO35">
        <v>12</v>
      </c>
      <c r="AP35">
        <v>12114</v>
      </c>
      <c r="AQ35">
        <v>1126</v>
      </c>
      <c r="AR35">
        <v>126</v>
      </c>
      <c r="AS35">
        <v>114126</v>
      </c>
      <c r="AT35">
        <v>999000</v>
      </c>
      <c r="AU35">
        <v>999</v>
      </c>
      <c r="AV35">
        <v>114</v>
      </c>
      <c r="AW35" s="47" t="s">
        <v>236</v>
      </c>
      <c r="AX35" t="s">
        <v>236</v>
      </c>
      <c r="AY35" s="48" t="s">
        <v>236</v>
      </c>
      <c r="AZ35" s="447" t="s">
        <v>236</v>
      </c>
      <c r="BA35" t="s">
        <v>236</v>
      </c>
      <c r="BZ35" s="28">
        <v>52</v>
      </c>
      <c r="CA35" s="28" t="s">
        <v>236</v>
      </c>
      <c r="CB35" s="28">
        <v>56</v>
      </c>
      <c r="CC35" s="28" t="s">
        <v>236</v>
      </c>
      <c r="CD35" s="28">
        <v>58</v>
      </c>
      <c r="CE35" s="28" t="s">
        <v>2084</v>
      </c>
      <c r="CF35" s="28">
        <v>52</v>
      </c>
      <c r="CG35" s="28">
        <v>56</v>
      </c>
      <c r="CH35" s="28">
        <v>0</v>
      </c>
      <c r="CI35" s="28">
        <v>56</v>
      </c>
      <c r="CT35" s="5"/>
      <c r="CV35" s="28">
        <v>66</v>
      </c>
      <c r="CW35" s="28" t="s">
        <v>236</v>
      </c>
      <c r="CX35" s="28">
        <v>69</v>
      </c>
      <c r="CY35" s="28" t="s">
        <v>236</v>
      </c>
      <c r="CZ35" s="28">
        <v>72</v>
      </c>
      <c r="DA35" s="28" t="s">
        <v>236</v>
      </c>
      <c r="DB35" s="28">
        <v>66</v>
      </c>
      <c r="DC35" s="28">
        <v>69</v>
      </c>
      <c r="DD35" s="28">
        <v>72</v>
      </c>
      <c r="DE35" s="28">
        <v>72</v>
      </c>
      <c r="DP35" s="5"/>
      <c r="DQ35" s="48"/>
      <c r="DR35" s="5"/>
      <c r="DS35" s="5"/>
      <c r="DU35" s="48"/>
      <c r="DV35" s="48"/>
      <c r="DW35" s="48"/>
      <c r="DY35" s="48"/>
      <c r="DZ35" s="48"/>
      <c r="EA35" s="48"/>
      <c r="EB35" s="48"/>
      <c r="EC35" s="48"/>
      <c r="EF35" s="48"/>
      <c r="EG35" s="48"/>
      <c r="EH35" s="48"/>
      <c r="EI35" s="48"/>
      <c r="EN35" s="48"/>
    </row>
    <row r="36" spans="1:149" x14ac:dyDescent="0.2">
      <c r="A36" s="457">
        <v>115</v>
      </c>
      <c r="B36" s="353">
        <v>2</v>
      </c>
      <c r="C36" s="354" t="s">
        <v>2333</v>
      </c>
      <c r="D36" s="355" t="s">
        <v>2331</v>
      </c>
      <c r="E36" s="356" t="s">
        <v>417</v>
      </c>
      <c r="F36" s="356">
        <v>2000</v>
      </c>
      <c r="G36" s="438">
        <v>37.6</v>
      </c>
      <c r="H36" s="357">
        <v>2.2250000000000001</v>
      </c>
      <c r="I36" s="444">
        <v>17</v>
      </c>
      <c r="J36" s="445" t="s">
        <v>236</v>
      </c>
      <c r="K36" s="446">
        <v>19</v>
      </c>
      <c r="L36" s="445" t="s">
        <v>236</v>
      </c>
      <c r="M36" s="446">
        <v>20</v>
      </c>
      <c r="N36" s="445" t="s">
        <v>236</v>
      </c>
      <c r="O36" s="444">
        <v>20</v>
      </c>
      <c r="P36" s="445" t="s">
        <v>236</v>
      </c>
      <c r="Q36" s="446">
        <v>22</v>
      </c>
      <c r="R36" s="445" t="s">
        <v>236</v>
      </c>
      <c r="S36" s="446">
        <v>24</v>
      </c>
      <c r="T36" s="445" t="s">
        <v>236</v>
      </c>
      <c r="U36" s="430">
        <v>44</v>
      </c>
      <c r="V36" s="431">
        <v>97.9</v>
      </c>
      <c r="W36" s="431">
        <v>97.9</v>
      </c>
      <c r="X36" s="344">
        <v>5.44</v>
      </c>
      <c r="Y36" s="345">
        <v>5.3</v>
      </c>
      <c r="Z36" s="338">
        <v>108</v>
      </c>
      <c r="AA36" s="352">
        <v>6.52</v>
      </c>
      <c r="AB36" s="345">
        <v>6.39</v>
      </c>
      <c r="AC36" s="345">
        <v>6.54</v>
      </c>
      <c r="AD36" s="339">
        <v>90.8</v>
      </c>
      <c r="AE36" s="352">
        <v>7.05</v>
      </c>
      <c r="AF36" s="345">
        <v>7.3</v>
      </c>
      <c r="AG36" s="345">
        <v>7.49</v>
      </c>
      <c r="AH36" s="340">
        <v>42.23</v>
      </c>
      <c r="AI36" s="339">
        <v>93.961749999999995</v>
      </c>
      <c r="AJ36" s="341">
        <v>390.66174999999998</v>
      </c>
      <c r="AK36" s="333">
        <v>2</v>
      </c>
      <c r="AL36" s="136">
        <v>20</v>
      </c>
      <c r="AO36">
        <v>10</v>
      </c>
      <c r="AP36">
        <v>10115</v>
      </c>
      <c r="AQ36">
        <v>2120</v>
      </c>
      <c r="AR36">
        <v>120</v>
      </c>
      <c r="AS36">
        <v>115120</v>
      </c>
      <c r="AT36">
        <v>999000</v>
      </c>
      <c r="AU36">
        <v>999</v>
      </c>
      <c r="AV36">
        <v>115</v>
      </c>
      <c r="AW36" s="47" t="s">
        <v>236</v>
      </c>
      <c r="AX36" t="s">
        <v>236</v>
      </c>
      <c r="AY36" s="48" t="s">
        <v>236</v>
      </c>
      <c r="AZ36" s="447" t="s">
        <v>236</v>
      </c>
      <c r="BA36" t="s">
        <v>236</v>
      </c>
      <c r="BZ36" s="28">
        <v>17</v>
      </c>
      <c r="CA36" s="28" t="s">
        <v>236</v>
      </c>
      <c r="CB36" s="28">
        <v>19</v>
      </c>
      <c r="CC36" s="28" t="s">
        <v>236</v>
      </c>
      <c r="CD36" s="28">
        <v>20</v>
      </c>
      <c r="CE36" s="28" t="s">
        <v>236</v>
      </c>
      <c r="CF36" s="28">
        <v>17</v>
      </c>
      <c r="CG36" s="28">
        <v>19</v>
      </c>
      <c r="CH36" s="28">
        <v>20</v>
      </c>
      <c r="CI36" s="28">
        <v>20</v>
      </c>
      <c r="CT36" s="5"/>
      <c r="CV36" s="28">
        <v>20</v>
      </c>
      <c r="CW36" s="28" t="s">
        <v>236</v>
      </c>
      <c r="CX36" s="28">
        <v>22</v>
      </c>
      <c r="CY36" s="28" t="s">
        <v>236</v>
      </c>
      <c r="CZ36" s="28">
        <v>24</v>
      </c>
      <c r="DA36" s="28" t="s">
        <v>236</v>
      </c>
      <c r="DB36" s="28">
        <v>20</v>
      </c>
      <c r="DC36" s="28">
        <v>22</v>
      </c>
      <c r="DD36" s="28">
        <v>24</v>
      </c>
      <c r="DE36" s="28">
        <v>24</v>
      </c>
      <c r="DP36" s="5"/>
      <c r="DQ36" s="48"/>
      <c r="DR36" s="5"/>
      <c r="DS36" s="5"/>
      <c r="DU36" s="48"/>
      <c r="DV36" s="48"/>
      <c r="DW36" s="48"/>
      <c r="DZ36" s="48"/>
      <c r="EA36" s="48"/>
      <c r="EB36" s="48"/>
      <c r="EC36" s="48"/>
      <c r="EF36" s="48"/>
      <c r="EG36" s="48"/>
      <c r="EH36" s="48"/>
      <c r="EI36" s="48"/>
      <c r="EN36" s="48"/>
    </row>
    <row r="37" spans="1:149" x14ac:dyDescent="0.2">
      <c r="A37" s="457">
        <v>116</v>
      </c>
      <c r="B37" s="387">
        <v>3</v>
      </c>
      <c r="C37" s="388" t="s">
        <v>2212</v>
      </c>
      <c r="D37" s="389" t="s">
        <v>46</v>
      </c>
      <c r="E37" s="390" t="s">
        <v>417</v>
      </c>
      <c r="F37" s="390">
        <v>2000</v>
      </c>
      <c r="G37" s="439">
        <v>38.200000000000003</v>
      </c>
      <c r="H37" s="391">
        <v>2.1886999999999999</v>
      </c>
      <c r="I37" s="392">
        <v>18</v>
      </c>
      <c r="J37" s="393" t="s">
        <v>236</v>
      </c>
      <c r="K37" s="394">
        <v>21</v>
      </c>
      <c r="L37" s="393" t="s">
        <v>236</v>
      </c>
      <c r="M37" s="394">
        <v>22</v>
      </c>
      <c r="N37" s="393" t="s">
        <v>236</v>
      </c>
      <c r="O37" s="392">
        <v>25</v>
      </c>
      <c r="P37" s="393" t="s">
        <v>236</v>
      </c>
      <c r="Q37" s="394">
        <v>27</v>
      </c>
      <c r="R37" s="393" t="s">
        <v>236</v>
      </c>
      <c r="S37" s="394">
        <v>28</v>
      </c>
      <c r="T37" s="393" t="s">
        <v>236</v>
      </c>
      <c r="U37" s="428">
        <v>50</v>
      </c>
      <c r="V37" s="429">
        <v>109.43499999999999</v>
      </c>
      <c r="W37" s="429">
        <v>109.43499999999999</v>
      </c>
      <c r="X37" s="395">
        <v>5.88</v>
      </c>
      <c r="Y37" s="396">
        <v>5.72</v>
      </c>
      <c r="Z37" s="397">
        <v>97</v>
      </c>
      <c r="AA37" s="398">
        <v>5.93</v>
      </c>
      <c r="AB37" s="396">
        <v>6.13</v>
      </c>
      <c r="AC37" s="396">
        <v>5.84</v>
      </c>
      <c r="AD37" s="399">
        <v>82.6</v>
      </c>
      <c r="AE37" s="398">
        <v>5.94</v>
      </c>
      <c r="AF37" s="396">
        <v>5.22</v>
      </c>
      <c r="AG37" s="396">
        <v>6.15</v>
      </c>
      <c r="AH37" s="400">
        <v>31.92</v>
      </c>
      <c r="AI37" s="399">
        <v>69.863303999999999</v>
      </c>
      <c r="AJ37" s="401">
        <v>358.89830399999994</v>
      </c>
      <c r="AK37" s="402">
        <v>3</v>
      </c>
      <c r="AL37" s="403">
        <v>16</v>
      </c>
      <c r="AO37">
        <v>13</v>
      </c>
      <c r="AP37">
        <v>13116</v>
      </c>
      <c r="AQ37">
        <v>3122</v>
      </c>
      <c r="AR37">
        <v>122</v>
      </c>
      <c r="AS37">
        <v>116122</v>
      </c>
      <c r="AT37">
        <v>999000</v>
      </c>
      <c r="AU37">
        <v>999</v>
      </c>
      <c r="AV37">
        <v>116</v>
      </c>
      <c r="AW37" s="47" t="s">
        <v>236</v>
      </c>
      <c r="AX37" t="s">
        <v>236</v>
      </c>
      <c r="AY37" s="48" t="s">
        <v>236</v>
      </c>
      <c r="AZ37" s="447" t="s">
        <v>236</v>
      </c>
      <c r="BA37" t="s">
        <v>236</v>
      </c>
      <c r="BZ37" s="28">
        <v>18</v>
      </c>
      <c r="CA37" s="28" t="s">
        <v>236</v>
      </c>
      <c r="CB37" s="28">
        <v>21</v>
      </c>
      <c r="CC37" s="28" t="s">
        <v>236</v>
      </c>
      <c r="CD37" s="28">
        <v>22</v>
      </c>
      <c r="CE37" s="28" t="s">
        <v>236</v>
      </c>
      <c r="CF37" s="28">
        <v>18</v>
      </c>
      <c r="CG37" s="28">
        <v>21</v>
      </c>
      <c r="CH37" s="28">
        <v>22</v>
      </c>
      <c r="CI37" s="28">
        <v>22</v>
      </c>
      <c r="CT37" s="5"/>
      <c r="CV37" s="28">
        <v>25</v>
      </c>
      <c r="CW37" s="28" t="s">
        <v>236</v>
      </c>
      <c r="CX37" s="28">
        <v>27</v>
      </c>
      <c r="CY37" s="28" t="s">
        <v>236</v>
      </c>
      <c r="CZ37" s="28">
        <v>28</v>
      </c>
      <c r="DA37" s="28" t="s">
        <v>236</v>
      </c>
      <c r="DB37" s="28">
        <v>25</v>
      </c>
      <c r="DC37" s="28">
        <v>27</v>
      </c>
      <c r="DD37" s="28">
        <v>28</v>
      </c>
      <c r="DE37" s="28">
        <v>28</v>
      </c>
      <c r="DP37" s="5"/>
      <c r="DQ37" s="48"/>
      <c r="DR37" s="5"/>
      <c r="DS37" s="5"/>
      <c r="DU37" s="48"/>
      <c r="DV37" s="48"/>
      <c r="DW37" s="48"/>
      <c r="DZ37" s="48"/>
      <c r="EA37" s="48"/>
      <c r="EB37" s="48"/>
      <c r="EC37" s="48"/>
      <c r="EF37" s="48"/>
      <c r="EG37" s="48"/>
      <c r="EH37" s="48"/>
      <c r="EI37" s="48"/>
      <c r="EN37" s="48"/>
    </row>
    <row r="38" spans="1:149" x14ac:dyDescent="0.2">
      <c r="A38" s="457">
        <v>117</v>
      </c>
      <c r="B38" s="353">
        <v>4</v>
      </c>
      <c r="C38" s="354" t="s">
        <v>2309</v>
      </c>
      <c r="D38" s="355" t="s">
        <v>2307</v>
      </c>
      <c r="E38" s="356" t="s">
        <v>417</v>
      </c>
      <c r="F38" s="356">
        <v>1999</v>
      </c>
      <c r="G38" s="438">
        <v>67.099999999999994</v>
      </c>
      <c r="H38" s="357">
        <v>1.3625</v>
      </c>
      <c r="I38" s="444">
        <v>25</v>
      </c>
      <c r="J38" s="445" t="s">
        <v>236</v>
      </c>
      <c r="K38" s="446">
        <v>30</v>
      </c>
      <c r="L38" s="445" t="s">
        <v>2084</v>
      </c>
      <c r="M38" s="446">
        <v>30</v>
      </c>
      <c r="N38" s="445" t="s">
        <v>236</v>
      </c>
      <c r="O38" s="444">
        <v>35</v>
      </c>
      <c r="P38" s="445" t="s">
        <v>236</v>
      </c>
      <c r="Q38" s="446">
        <v>37</v>
      </c>
      <c r="R38" s="445" t="s">
        <v>236</v>
      </c>
      <c r="S38" s="446">
        <v>39</v>
      </c>
      <c r="T38" s="445" t="s">
        <v>236</v>
      </c>
      <c r="U38" s="430">
        <v>69</v>
      </c>
      <c r="V38" s="431">
        <v>94.012500000000003</v>
      </c>
      <c r="W38" s="431">
        <v>94.012500000000003</v>
      </c>
      <c r="X38" s="344">
        <v>5.99</v>
      </c>
      <c r="Y38" s="345">
        <v>5.73</v>
      </c>
      <c r="Z38" s="338">
        <v>97</v>
      </c>
      <c r="AA38" s="352">
        <v>6.23</v>
      </c>
      <c r="AB38" s="345">
        <v>5.57</v>
      </c>
      <c r="AC38" s="345">
        <v>6.23</v>
      </c>
      <c r="AD38" s="339">
        <v>84.6</v>
      </c>
      <c r="AE38" s="352">
        <v>8.11</v>
      </c>
      <c r="AF38" s="345">
        <v>8.48</v>
      </c>
      <c r="AG38" s="345">
        <v>8.75</v>
      </c>
      <c r="AH38" s="340">
        <v>51.92</v>
      </c>
      <c r="AI38" s="339">
        <v>70.741</v>
      </c>
      <c r="AJ38" s="341">
        <v>346.35349999999994</v>
      </c>
      <c r="AK38" s="333">
        <v>4</v>
      </c>
      <c r="AL38" s="136">
        <v>12</v>
      </c>
      <c r="AO38">
        <v>7</v>
      </c>
      <c r="AP38">
        <v>7117</v>
      </c>
      <c r="AQ38">
        <v>4125</v>
      </c>
      <c r="AR38">
        <v>125</v>
      </c>
      <c r="AS38">
        <v>117125</v>
      </c>
      <c r="AT38">
        <v>999000</v>
      </c>
      <c r="AU38">
        <v>999</v>
      </c>
      <c r="AV38">
        <v>117</v>
      </c>
      <c r="AW38" s="47" t="s">
        <v>236</v>
      </c>
      <c r="AX38" t="s">
        <v>236</v>
      </c>
      <c r="AY38" s="48" t="s">
        <v>236</v>
      </c>
      <c r="AZ38" s="447" t="s">
        <v>236</v>
      </c>
      <c r="BA38" t="s">
        <v>236</v>
      </c>
      <c r="BZ38" s="28">
        <v>25</v>
      </c>
      <c r="CA38" s="28" t="s">
        <v>236</v>
      </c>
      <c r="CB38" s="28">
        <v>30</v>
      </c>
      <c r="CC38" s="28" t="s">
        <v>2084</v>
      </c>
      <c r="CD38" s="28">
        <v>30</v>
      </c>
      <c r="CE38" s="28" t="s">
        <v>236</v>
      </c>
      <c r="CF38" s="28">
        <v>25</v>
      </c>
      <c r="CG38" s="28">
        <v>0</v>
      </c>
      <c r="CH38" s="28">
        <v>30</v>
      </c>
      <c r="CI38" s="28">
        <v>30</v>
      </c>
      <c r="CT38" s="5"/>
      <c r="CV38" s="28">
        <v>35</v>
      </c>
      <c r="CW38" s="28" t="s">
        <v>236</v>
      </c>
      <c r="CX38" s="28">
        <v>37</v>
      </c>
      <c r="CY38" s="28" t="s">
        <v>236</v>
      </c>
      <c r="CZ38" s="28">
        <v>39</v>
      </c>
      <c r="DA38" s="28" t="s">
        <v>236</v>
      </c>
      <c r="DB38" s="28">
        <v>35</v>
      </c>
      <c r="DC38" s="28">
        <v>37</v>
      </c>
      <c r="DD38" s="28">
        <v>39</v>
      </c>
      <c r="DE38" s="28">
        <v>39</v>
      </c>
      <c r="DP38" s="5"/>
      <c r="DQ38" s="48"/>
      <c r="DR38" s="5"/>
      <c r="DS38" s="5"/>
      <c r="DU38" s="48"/>
      <c r="DV38" s="48"/>
      <c r="DW38" s="48"/>
      <c r="DZ38" s="48"/>
      <c r="EA38" s="48"/>
      <c r="EB38" s="48"/>
      <c r="EC38" s="48"/>
      <c r="EF38" s="48"/>
      <c r="EG38" s="48"/>
      <c r="EH38" s="48"/>
      <c r="EI38" s="48"/>
      <c r="EN38" s="48"/>
    </row>
    <row r="39" spans="1:149" x14ac:dyDescent="0.2">
      <c r="A39" s="457">
        <v>118</v>
      </c>
      <c r="B39" s="387">
        <v>5</v>
      </c>
      <c r="C39" s="388" t="s">
        <v>2391</v>
      </c>
      <c r="D39" s="389" t="s">
        <v>2389</v>
      </c>
      <c r="E39" s="390" t="s">
        <v>417</v>
      </c>
      <c r="F39" s="390">
        <v>2000</v>
      </c>
      <c r="G39" s="439">
        <v>38.799999999999997</v>
      </c>
      <c r="H39" s="391">
        <v>2.1539000000000001</v>
      </c>
      <c r="I39" s="392">
        <v>17</v>
      </c>
      <c r="J39" s="393" t="s">
        <v>236</v>
      </c>
      <c r="K39" s="394">
        <v>19</v>
      </c>
      <c r="L39" s="393" t="s">
        <v>236</v>
      </c>
      <c r="M39" s="394">
        <v>20</v>
      </c>
      <c r="N39" s="393" t="s">
        <v>236</v>
      </c>
      <c r="O39" s="392">
        <v>20</v>
      </c>
      <c r="P39" s="393" t="s">
        <v>236</v>
      </c>
      <c r="Q39" s="394">
        <v>22</v>
      </c>
      <c r="R39" s="393" t="s">
        <v>2084</v>
      </c>
      <c r="S39" s="394">
        <v>22</v>
      </c>
      <c r="T39" s="393" t="s">
        <v>236</v>
      </c>
      <c r="U39" s="428">
        <v>42</v>
      </c>
      <c r="V39" s="429">
        <v>90.463800000000006</v>
      </c>
      <c r="W39" s="429">
        <v>90.463800000000006</v>
      </c>
      <c r="X39" s="395">
        <v>5.43</v>
      </c>
      <c r="Y39" s="396">
        <v>5.54</v>
      </c>
      <c r="Z39" s="397">
        <v>104</v>
      </c>
      <c r="AA39" s="398">
        <v>5.96</v>
      </c>
      <c r="AB39" s="396">
        <v>6.07</v>
      </c>
      <c r="AC39" s="396">
        <v>5.94</v>
      </c>
      <c r="AD39" s="399">
        <v>81.400000000000006</v>
      </c>
      <c r="AE39" s="398">
        <v>6.21</v>
      </c>
      <c r="AF39" s="396">
        <v>6.12</v>
      </c>
      <c r="AG39" s="396">
        <v>5.31</v>
      </c>
      <c r="AH39" s="400">
        <v>32.380000000000003</v>
      </c>
      <c r="AI39" s="399">
        <v>69.743282000000008</v>
      </c>
      <c r="AJ39" s="401">
        <v>345.60708199999999</v>
      </c>
      <c r="AK39" s="402">
        <v>5</v>
      </c>
      <c r="AL39" s="403">
        <v>11</v>
      </c>
      <c r="AO39">
        <v>9</v>
      </c>
      <c r="AP39">
        <v>9118</v>
      </c>
      <c r="AQ39">
        <v>5121</v>
      </c>
      <c r="AR39">
        <v>121</v>
      </c>
      <c r="AS39">
        <v>118121</v>
      </c>
      <c r="AT39">
        <v>999000</v>
      </c>
      <c r="AU39">
        <v>999</v>
      </c>
      <c r="AV39">
        <v>118</v>
      </c>
      <c r="AW39" s="47" t="s">
        <v>236</v>
      </c>
      <c r="AX39" t="s">
        <v>236</v>
      </c>
      <c r="AY39" s="48" t="s">
        <v>236</v>
      </c>
      <c r="AZ39" s="447" t="s">
        <v>236</v>
      </c>
      <c r="BA39" t="s">
        <v>236</v>
      </c>
      <c r="BZ39" s="28">
        <v>17</v>
      </c>
      <c r="CA39" s="28" t="s">
        <v>236</v>
      </c>
      <c r="CB39" s="28">
        <v>19</v>
      </c>
      <c r="CC39" s="28" t="s">
        <v>236</v>
      </c>
      <c r="CD39" s="28">
        <v>20</v>
      </c>
      <c r="CE39" s="28" t="s">
        <v>236</v>
      </c>
      <c r="CF39" s="28">
        <v>17</v>
      </c>
      <c r="CG39" s="28">
        <v>19</v>
      </c>
      <c r="CH39" s="28">
        <v>20</v>
      </c>
      <c r="CI39" s="28">
        <v>20</v>
      </c>
      <c r="CT39" s="5"/>
      <c r="CV39" s="28">
        <v>20</v>
      </c>
      <c r="CW39" s="28" t="s">
        <v>236</v>
      </c>
      <c r="CX39" s="28">
        <v>22</v>
      </c>
      <c r="CY39" s="28" t="s">
        <v>2084</v>
      </c>
      <c r="CZ39" s="28">
        <v>22</v>
      </c>
      <c r="DA39" s="28" t="s">
        <v>236</v>
      </c>
      <c r="DB39" s="28">
        <v>20</v>
      </c>
      <c r="DC39" s="28">
        <v>0</v>
      </c>
      <c r="DD39" s="28">
        <v>22</v>
      </c>
      <c r="DE39" s="28">
        <v>22</v>
      </c>
      <c r="DP39" s="5"/>
      <c r="DQ39" s="48"/>
      <c r="DR39" s="5"/>
      <c r="DS39" s="5"/>
      <c r="DU39" s="48"/>
      <c r="DV39" s="48"/>
      <c r="DW39" s="48"/>
      <c r="DZ39" s="48"/>
      <c r="EA39" s="48"/>
      <c r="EB39" s="48"/>
      <c r="EC39" s="48"/>
      <c r="EF39" s="48"/>
      <c r="EG39" s="48"/>
      <c r="EH39" s="48"/>
      <c r="EI39" s="48"/>
      <c r="EN39" s="48"/>
    </row>
    <row r="40" spans="1:149" x14ac:dyDescent="0.2">
      <c r="A40" s="457">
        <v>119</v>
      </c>
      <c r="B40" s="353">
        <v>6</v>
      </c>
      <c r="C40" s="354" t="s">
        <v>89</v>
      </c>
      <c r="D40" s="355" t="s">
        <v>24</v>
      </c>
      <c r="E40" s="356" t="s">
        <v>417</v>
      </c>
      <c r="F40" s="356">
        <v>1999</v>
      </c>
      <c r="G40" s="438">
        <v>53.4</v>
      </c>
      <c r="H40" s="357">
        <v>1.6086</v>
      </c>
      <c r="I40" s="444">
        <v>22</v>
      </c>
      <c r="J40" s="445" t="s">
        <v>236</v>
      </c>
      <c r="K40" s="446">
        <v>25</v>
      </c>
      <c r="L40" s="445" t="s">
        <v>236</v>
      </c>
      <c r="M40" s="446">
        <v>26</v>
      </c>
      <c r="N40" s="445" t="s">
        <v>236</v>
      </c>
      <c r="O40" s="444">
        <v>28</v>
      </c>
      <c r="P40" s="445" t="s">
        <v>236</v>
      </c>
      <c r="Q40" s="446">
        <v>30</v>
      </c>
      <c r="R40" s="445" t="s">
        <v>236</v>
      </c>
      <c r="S40" s="446">
        <v>32</v>
      </c>
      <c r="T40" s="445" t="s">
        <v>236</v>
      </c>
      <c r="U40" s="430">
        <v>58</v>
      </c>
      <c r="V40" s="431">
        <v>93.2988</v>
      </c>
      <c r="W40" s="431">
        <v>93.2988</v>
      </c>
      <c r="X40" s="344">
        <v>5.79</v>
      </c>
      <c r="Y40" s="345">
        <v>6</v>
      </c>
      <c r="Z40" s="338">
        <v>95</v>
      </c>
      <c r="AA40" s="352">
        <v>6.28</v>
      </c>
      <c r="AB40" s="345">
        <v>6.02</v>
      </c>
      <c r="AC40" s="345">
        <v>6.1</v>
      </c>
      <c r="AD40" s="339">
        <v>85.6</v>
      </c>
      <c r="AE40" s="352">
        <v>0</v>
      </c>
      <c r="AF40" s="345">
        <v>6.43</v>
      </c>
      <c r="AG40" s="345">
        <v>7.01</v>
      </c>
      <c r="AH40" s="340">
        <v>38.54</v>
      </c>
      <c r="AI40" s="339">
        <v>61.995443999999999</v>
      </c>
      <c r="AJ40" s="341">
        <v>335.89424400000001</v>
      </c>
      <c r="AK40" s="333">
        <v>6</v>
      </c>
      <c r="AL40" s="136">
        <v>10</v>
      </c>
      <c r="AO40">
        <v>8</v>
      </c>
      <c r="AP40">
        <v>8119</v>
      </c>
      <c r="AQ40">
        <v>6124</v>
      </c>
      <c r="AR40">
        <v>124</v>
      </c>
      <c r="AS40">
        <v>119124</v>
      </c>
      <c r="AT40">
        <v>999000</v>
      </c>
      <c r="AU40">
        <v>999</v>
      </c>
      <c r="AV40">
        <v>119</v>
      </c>
      <c r="AW40" s="47" t="s">
        <v>236</v>
      </c>
      <c r="AX40" t="s">
        <v>236</v>
      </c>
      <c r="AY40" s="48" t="s">
        <v>236</v>
      </c>
      <c r="AZ40" s="447" t="s">
        <v>236</v>
      </c>
      <c r="BA40" t="s">
        <v>236</v>
      </c>
      <c r="BZ40" s="28">
        <v>22</v>
      </c>
      <c r="CA40" s="28" t="s">
        <v>236</v>
      </c>
      <c r="CB40" s="28">
        <v>25</v>
      </c>
      <c r="CC40" s="28" t="s">
        <v>236</v>
      </c>
      <c r="CD40" s="28">
        <v>26</v>
      </c>
      <c r="CE40" s="28" t="s">
        <v>236</v>
      </c>
      <c r="CF40" s="28">
        <v>22</v>
      </c>
      <c r="CG40" s="28">
        <v>25</v>
      </c>
      <c r="CH40" s="28">
        <v>26</v>
      </c>
      <c r="CI40" s="28">
        <v>26</v>
      </c>
      <c r="CT40" s="5"/>
      <c r="CV40" s="28">
        <v>28</v>
      </c>
      <c r="CW40" s="28" t="s">
        <v>236</v>
      </c>
      <c r="CX40" s="28">
        <v>30</v>
      </c>
      <c r="CY40" s="28" t="s">
        <v>236</v>
      </c>
      <c r="CZ40" s="28">
        <v>32</v>
      </c>
      <c r="DA40" s="28" t="s">
        <v>236</v>
      </c>
      <c r="DB40" s="28">
        <v>28</v>
      </c>
      <c r="DC40" s="28">
        <v>30</v>
      </c>
      <c r="DD40" s="28">
        <v>32</v>
      </c>
      <c r="DE40" s="28">
        <v>32</v>
      </c>
      <c r="DP40" s="5"/>
      <c r="DQ40" s="48"/>
      <c r="DR40" s="5"/>
      <c r="DS40" s="5"/>
      <c r="DU40" s="48"/>
      <c r="DV40" s="48"/>
      <c r="DW40" s="48"/>
      <c r="DZ40" s="48"/>
      <c r="EA40" s="48"/>
      <c r="EB40" s="48"/>
      <c r="EC40" s="48"/>
      <c r="EF40" s="48"/>
      <c r="EG40" s="48"/>
      <c r="EH40" s="48"/>
      <c r="EI40" s="48"/>
      <c r="EN40" s="48"/>
    </row>
    <row r="41" spans="1:149" x14ac:dyDescent="0.2">
      <c r="A41" s="457">
        <v>120</v>
      </c>
      <c r="B41" s="387">
        <v>7</v>
      </c>
      <c r="C41" s="388" t="s">
        <v>2324</v>
      </c>
      <c r="D41" s="389" t="s">
        <v>2322</v>
      </c>
      <c r="E41" s="390" t="s">
        <v>417</v>
      </c>
      <c r="F41" s="390">
        <v>2000</v>
      </c>
      <c r="G41" s="439">
        <v>34.799999999999997</v>
      </c>
      <c r="H41" s="391">
        <v>2.4171999999999998</v>
      </c>
      <c r="I41" s="392">
        <v>14</v>
      </c>
      <c r="J41" s="393" t="s">
        <v>2084</v>
      </c>
      <c r="K41" s="394">
        <v>14</v>
      </c>
      <c r="L41" s="393" t="s">
        <v>236</v>
      </c>
      <c r="M41" s="394">
        <v>16</v>
      </c>
      <c r="N41" s="393" t="s">
        <v>236</v>
      </c>
      <c r="O41" s="392">
        <v>17</v>
      </c>
      <c r="P41" s="393" t="s">
        <v>236</v>
      </c>
      <c r="Q41" s="394">
        <v>19</v>
      </c>
      <c r="R41" s="393" t="s">
        <v>236</v>
      </c>
      <c r="S41" s="394">
        <v>21</v>
      </c>
      <c r="T41" s="393" t="s">
        <v>236</v>
      </c>
      <c r="U41" s="428">
        <v>37</v>
      </c>
      <c r="V41" s="429">
        <v>89.436399999999992</v>
      </c>
      <c r="W41" s="429">
        <v>89.436399999999992</v>
      </c>
      <c r="X41" s="404">
        <v>6.27</v>
      </c>
      <c r="Y41" s="396">
        <v>6.29</v>
      </c>
      <c r="Z41" s="397">
        <v>83</v>
      </c>
      <c r="AA41" s="398">
        <v>5.34</v>
      </c>
      <c r="AB41" s="396">
        <v>5.49</v>
      </c>
      <c r="AC41" s="396">
        <v>5.32</v>
      </c>
      <c r="AD41" s="399">
        <v>69.8</v>
      </c>
      <c r="AE41" s="398">
        <v>5.3</v>
      </c>
      <c r="AF41" s="396">
        <v>5.82</v>
      </c>
      <c r="AG41" s="396">
        <v>5.15</v>
      </c>
      <c r="AH41" s="400">
        <v>29.38</v>
      </c>
      <c r="AI41" s="399">
        <v>71.017335999999986</v>
      </c>
      <c r="AJ41" s="401">
        <v>313.253736</v>
      </c>
      <c r="AK41" s="402">
        <v>7</v>
      </c>
      <c r="AL41" s="403">
        <v>9</v>
      </c>
      <c r="AO41">
        <v>2</v>
      </c>
      <c r="AP41">
        <v>2120</v>
      </c>
      <c r="AQ41">
        <v>7117</v>
      </c>
      <c r="AR41">
        <v>117</v>
      </c>
      <c r="AS41">
        <v>120117</v>
      </c>
      <c r="AT41">
        <v>999000</v>
      </c>
      <c r="AU41">
        <v>999</v>
      </c>
      <c r="AV41">
        <v>120</v>
      </c>
      <c r="AW41" s="47" t="s">
        <v>236</v>
      </c>
      <c r="AX41" t="s">
        <v>236</v>
      </c>
      <c r="AY41" s="48" t="s">
        <v>236</v>
      </c>
      <c r="AZ41" s="447" t="s">
        <v>236</v>
      </c>
      <c r="BA41" t="s">
        <v>236</v>
      </c>
      <c r="BZ41" s="28">
        <v>14</v>
      </c>
      <c r="CA41" s="28" t="s">
        <v>2084</v>
      </c>
      <c r="CB41" s="28">
        <v>14</v>
      </c>
      <c r="CC41" s="28" t="s">
        <v>236</v>
      </c>
      <c r="CD41" s="28">
        <v>16</v>
      </c>
      <c r="CE41" s="28" t="s">
        <v>236</v>
      </c>
      <c r="CF41" s="28">
        <v>0</v>
      </c>
      <c r="CG41" s="28">
        <v>14</v>
      </c>
      <c r="CH41" s="28">
        <v>16</v>
      </c>
      <c r="CI41" s="28">
        <v>16</v>
      </c>
      <c r="CT41" s="5"/>
      <c r="CV41" s="28">
        <v>17</v>
      </c>
      <c r="CW41" s="28" t="s">
        <v>236</v>
      </c>
      <c r="CX41" s="28">
        <v>19</v>
      </c>
      <c r="CY41" s="28" t="s">
        <v>236</v>
      </c>
      <c r="CZ41" s="28">
        <v>21</v>
      </c>
      <c r="DA41" s="28" t="s">
        <v>236</v>
      </c>
      <c r="DB41" s="28">
        <v>17</v>
      </c>
      <c r="DC41" s="28">
        <v>19</v>
      </c>
      <c r="DD41" s="28">
        <v>21</v>
      </c>
      <c r="DE41" s="28">
        <v>21</v>
      </c>
      <c r="DP41" s="5"/>
      <c r="DQ41" s="48"/>
      <c r="DR41" s="5"/>
      <c r="DS41" s="5"/>
      <c r="DU41" s="48"/>
      <c r="DV41" s="48"/>
      <c r="DW41" s="48"/>
      <c r="DZ41" s="48"/>
      <c r="EA41" s="48"/>
      <c r="EB41" s="48"/>
      <c r="EC41" s="48"/>
      <c r="EF41" s="48"/>
      <c r="EG41" s="48"/>
      <c r="EH41" s="48"/>
      <c r="EI41" s="48"/>
      <c r="EN41" s="48"/>
    </row>
    <row r="42" spans="1:149" x14ac:dyDescent="0.2">
      <c r="A42" s="457">
        <v>121</v>
      </c>
      <c r="B42" s="353">
        <v>8</v>
      </c>
      <c r="C42" s="354" t="s">
        <v>1692</v>
      </c>
      <c r="D42" s="355" t="s">
        <v>2499</v>
      </c>
      <c r="E42" s="356" t="s">
        <v>417</v>
      </c>
      <c r="F42" s="356">
        <v>1999</v>
      </c>
      <c r="G42" s="438">
        <v>41.2</v>
      </c>
      <c r="H42" s="357">
        <v>2.0280999999999998</v>
      </c>
      <c r="I42" s="444">
        <v>17</v>
      </c>
      <c r="J42" s="445" t="s">
        <v>236</v>
      </c>
      <c r="K42" s="446">
        <v>19</v>
      </c>
      <c r="L42" s="445" t="s">
        <v>236</v>
      </c>
      <c r="M42" s="446">
        <v>20</v>
      </c>
      <c r="N42" s="445" t="s">
        <v>236</v>
      </c>
      <c r="O42" s="444">
        <v>20</v>
      </c>
      <c r="P42" s="445" t="s">
        <v>236</v>
      </c>
      <c r="Q42" s="446">
        <v>22</v>
      </c>
      <c r="R42" s="445" t="s">
        <v>236</v>
      </c>
      <c r="S42" s="446">
        <v>23</v>
      </c>
      <c r="T42" s="445" t="s">
        <v>236</v>
      </c>
      <c r="U42" s="430">
        <v>43</v>
      </c>
      <c r="V42" s="431">
        <v>87.208299999999994</v>
      </c>
      <c r="W42" s="431">
        <v>87.208299999999994</v>
      </c>
      <c r="X42" s="347">
        <v>5.54</v>
      </c>
      <c r="Y42" s="348">
        <v>5.41</v>
      </c>
      <c r="Z42" s="338">
        <v>105</v>
      </c>
      <c r="AA42" s="352">
        <v>5.21</v>
      </c>
      <c r="AB42" s="345">
        <v>5.3</v>
      </c>
      <c r="AC42" s="345">
        <v>5.65</v>
      </c>
      <c r="AD42" s="339">
        <v>73</v>
      </c>
      <c r="AE42" s="352">
        <v>4.88</v>
      </c>
      <c r="AF42" s="345">
        <v>0</v>
      </c>
      <c r="AG42" s="345">
        <v>3.8</v>
      </c>
      <c r="AH42" s="340">
        <v>22.15</v>
      </c>
      <c r="AI42" s="339">
        <v>44.922414999999994</v>
      </c>
      <c r="AJ42" s="341">
        <v>310.13071500000001</v>
      </c>
      <c r="AK42" s="333">
        <v>8</v>
      </c>
      <c r="AL42" s="136">
        <v>8</v>
      </c>
      <c r="AO42">
        <v>5</v>
      </c>
      <c r="AP42">
        <v>5121</v>
      </c>
      <c r="AQ42">
        <v>8119</v>
      </c>
      <c r="AR42">
        <v>119</v>
      </c>
      <c r="AS42">
        <v>121119</v>
      </c>
      <c r="AT42">
        <v>999000</v>
      </c>
      <c r="AU42">
        <v>999</v>
      </c>
      <c r="AV42">
        <v>121</v>
      </c>
      <c r="AW42" s="47" t="s">
        <v>236</v>
      </c>
      <c r="AX42" t="s">
        <v>236</v>
      </c>
      <c r="AY42" s="48" t="s">
        <v>236</v>
      </c>
      <c r="AZ42" s="447" t="s">
        <v>236</v>
      </c>
      <c r="BA42" t="s">
        <v>236</v>
      </c>
      <c r="BZ42" s="28">
        <v>17</v>
      </c>
      <c r="CA42" s="28" t="s">
        <v>236</v>
      </c>
      <c r="CB42" s="28">
        <v>19</v>
      </c>
      <c r="CC42" s="28" t="s">
        <v>236</v>
      </c>
      <c r="CD42" s="28">
        <v>20</v>
      </c>
      <c r="CE42" s="28" t="s">
        <v>236</v>
      </c>
      <c r="CF42" s="28">
        <v>17</v>
      </c>
      <c r="CG42" s="28">
        <v>19</v>
      </c>
      <c r="CH42" s="28">
        <v>20</v>
      </c>
      <c r="CI42" s="28">
        <v>20</v>
      </c>
      <c r="CT42" s="5"/>
      <c r="CV42" s="28">
        <v>20</v>
      </c>
      <c r="CW42" s="28" t="s">
        <v>236</v>
      </c>
      <c r="CX42" s="28">
        <v>22</v>
      </c>
      <c r="CY42" s="28" t="s">
        <v>236</v>
      </c>
      <c r="CZ42" s="28">
        <v>23</v>
      </c>
      <c r="DA42" s="28" t="s">
        <v>236</v>
      </c>
      <c r="DB42" s="28">
        <v>20</v>
      </c>
      <c r="DC42" s="28">
        <v>22</v>
      </c>
      <c r="DD42" s="28">
        <v>23</v>
      </c>
      <c r="DE42" s="28">
        <v>23</v>
      </c>
      <c r="DP42" s="5"/>
      <c r="DQ42" s="48"/>
      <c r="DR42" s="5"/>
      <c r="DS42" s="5"/>
      <c r="DU42" s="48"/>
      <c r="DV42" s="48"/>
      <c r="DW42" s="48"/>
      <c r="DZ42" s="48"/>
      <c r="EA42" s="48"/>
      <c r="EB42" s="48"/>
      <c r="EC42" s="48"/>
      <c r="EF42" s="48"/>
      <c r="EG42" s="48"/>
      <c r="EH42" s="48"/>
      <c r="EI42" s="48"/>
      <c r="EN42" s="48"/>
    </row>
    <row r="43" spans="1:149" x14ac:dyDescent="0.2">
      <c r="A43" s="457">
        <v>122</v>
      </c>
      <c r="B43" s="387">
        <v>9</v>
      </c>
      <c r="C43" s="388" t="s">
        <v>2315</v>
      </c>
      <c r="D43" s="389" t="s">
        <v>2313</v>
      </c>
      <c r="E43" s="390" t="s">
        <v>417</v>
      </c>
      <c r="F43" s="390">
        <v>1999</v>
      </c>
      <c r="G43" s="439">
        <v>42.8</v>
      </c>
      <c r="H43" s="391">
        <v>1.9545999999999999</v>
      </c>
      <c r="I43" s="392">
        <v>15</v>
      </c>
      <c r="J43" s="393" t="s">
        <v>236</v>
      </c>
      <c r="K43" s="394">
        <v>17</v>
      </c>
      <c r="L43" s="393" t="s">
        <v>236</v>
      </c>
      <c r="M43" s="394">
        <v>18</v>
      </c>
      <c r="N43" s="393" t="s">
        <v>2084</v>
      </c>
      <c r="O43" s="392">
        <v>19</v>
      </c>
      <c r="P43" s="393" t="s">
        <v>236</v>
      </c>
      <c r="Q43" s="394">
        <v>21</v>
      </c>
      <c r="R43" s="393" t="s">
        <v>236</v>
      </c>
      <c r="S43" s="394">
        <v>23</v>
      </c>
      <c r="T43" s="393" t="s">
        <v>236</v>
      </c>
      <c r="U43" s="428">
        <v>40</v>
      </c>
      <c r="V43" s="429">
        <v>78.183999999999997</v>
      </c>
      <c r="W43" s="429">
        <v>78.183999999999997</v>
      </c>
      <c r="X43" s="405">
        <v>6.13</v>
      </c>
      <c r="Y43" s="406">
        <v>6.8</v>
      </c>
      <c r="Z43" s="397">
        <v>87</v>
      </c>
      <c r="AA43" s="398">
        <v>5</v>
      </c>
      <c r="AB43" s="396">
        <v>5.04</v>
      </c>
      <c r="AC43" s="396">
        <v>4.93</v>
      </c>
      <c r="AD43" s="399">
        <v>60.8</v>
      </c>
      <c r="AE43" s="398">
        <v>5.6</v>
      </c>
      <c r="AF43" s="396">
        <v>5.5</v>
      </c>
      <c r="AG43" s="396">
        <v>5.68</v>
      </c>
      <c r="AH43" s="400">
        <v>28.31</v>
      </c>
      <c r="AI43" s="399">
        <v>55.334725999999996</v>
      </c>
      <c r="AJ43" s="401">
        <v>281.31872599999997</v>
      </c>
      <c r="AK43" s="402">
        <v>9</v>
      </c>
      <c r="AL43" s="403">
        <v>7</v>
      </c>
      <c r="AO43">
        <v>3</v>
      </c>
      <c r="AP43">
        <v>3122</v>
      </c>
      <c r="AQ43">
        <v>9118</v>
      </c>
      <c r="AR43">
        <v>118</v>
      </c>
      <c r="AS43">
        <v>122118</v>
      </c>
      <c r="AT43">
        <v>999000</v>
      </c>
      <c r="AU43">
        <v>999</v>
      </c>
      <c r="AV43">
        <v>122</v>
      </c>
      <c r="AW43" s="47" t="s">
        <v>236</v>
      </c>
      <c r="AX43" t="s">
        <v>236</v>
      </c>
      <c r="AY43" s="48" t="s">
        <v>236</v>
      </c>
      <c r="AZ43" s="447" t="s">
        <v>236</v>
      </c>
      <c r="BA43" t="s">
        <v>236</v>
      </c>
      <c r="BZ43" s="28">
        <v>15</v>
      </c>
      <c r="CA43" s="28" t="s">
        <v>236</v>
      </c>
      <c r="CB43" s="28">
        <v>17</v>
      </c>
      <c r="CC43" s="28" t="s">
        <v>236</v>
      </c>
      <c r="CD43" s="28">
        <v>18</v>
      </c>
      <c r="CE43" s="28" t="s">
        <v>2084</v>
      </c>
      <c r="CF43" s="28">
        <v>15</v>
      </c>
      <c r="CG43" s="28">
        <v>17</v>
      </c>
      <c r="CH43" s="28">
        <v>0</v>
      </c>
      <c r="CI43" s="28">
        <v>17</v>
      </c>
      <c r="CT43" s="5"/>
      <c r="CV43" s="28">
        <v>19</v>
      </c>
      <c r="CW43" s="28" t="s">
        <v>236</v>
      </c>
      <c r="CX43" s="28">
        <v>21</v>
      </c>
      <c r="CY43" s="28" t="s">
        <v>236</v>
      </c>
      <c r="CZ43" s="28">
        <v>23</v>
      </c>
      <c r="DA43" s="28" t="s">
        <v>236</v>
      </c>
      <c r="DB43" s="28">
        <v>19</v>
      </c>
      <c r="DC43" s="28">
        <v>21</v>
      </c>
      <c r="DD43" s="28">
        <v>23</v>
      </c>
      <c r="DE43" s="28">
        <v>23</v>
      </c>
      <c r="DP43" s="5"/>
      <c r="DQ43" s="48"/>
      <c r="DR43" s="5"/>
      <c r="DS43" s="5"/>
      <c r="DU43" s="48"/>
      <c r="DV43" s="48"/>
      <c r="DW43" s="48"/>
      <c r="DZ43" s="48"/>
      <c r="EA43" s="48"/>
      <c r="EB43" s="48"/>
      <c r="EC43" s="48"/>
      <c r="EF43" s="48"/>
      <c r="EG43" s="48"/>
      <c r="EH43" s="48"/>
      <c r="EI43" s="48"/>
      <c r="EN43" s="48"/>
    </row>
    <row r="44" spans="1:149" x14ac:dyDescent="0.2">
      <c r="A44" s="457">
        <v>123</v>
      </c>
      <c r="B44" s="353">
        <v>10</v>
      </c>
      <c r="C44" s="354" t="s">
        <v>2318</v>
      </c>
      <c r="D44" s="355" t="s">
        <v>2316</v>
      </c>
      <c r="E44" s="356" t="s">
        <v>417</v>
      </c>
      <c r="F44" s="356">
        <v>1999</v>
      </c>
      <c r="G44" s="438">
        <v>38.5</v>
      </c>
      <c r="H44" s="357">
        <v>2.1711</v>
      </c>
      <c r="I44" s="444">
        <v>15</v>
      </c>
      <c r="J44" s="445" t="s">
        <v>236</v>
      </c>
      <c r="K44" s="446">
        <v>17</v>
      </c>
      <c r="L44" s="445" t="s">
        <v>2084</v>
      </c>
      <c r="M44" s="446">
        <v>17</v>
      </c>
      <c r="N44" s="445" t="s">
        <v>236</v>
      </c>
      <c r="O44" s="444">
        <v>20</v>
      </c>
      <c r="P44" s="445" t="s">
        <v>236</v>
      </c>
      <c r="Q44" s="446">
        <v>22</v>
      </c>
      <c r="R44" s="445" t="s">
        <v>236</v>
      </c>
      <c r="S44" s="446">
        <v>23</v>
      </c>
      <c r="T44" s="445" t="s">
        <v>236</v>
      </c>
      <c r="U44" s="430">
        <v>40</v>
      </c>
      <c r="V44" s="431">
        <v>86.843999999999994</v>
      </c>
      <c r="W44" s="431">
        <v>86.843999999999994</v>
      </c>
      <c r="X44" s="344">
        <v>6.35</v>
      </c>
      <c r="Y44" s="345">
        <v>6.47</v>
      </c>
      <c r="Z44" s="338">
        <v>81</v>
      </c>
      <c r="AA44" s="352">
        <v>4.67</v>
      </c>
      <c r="AB44" s="345">
        <v>4.9800000000000004</v>
      </c>
      <c r="AC44" s="345">
        <v>4.62</v>
      </c>
      <c r="AD44" s="339">
        <v>59.6</v>
      </c>
      <c r="AE44" s="352">
        <v>4.88</v>
      </c>
      <c r="AF44" s="345">
        <v>4.2300000000000004</v>
      </c>
      <c r="AG44" s="345">
        <v>3.59</v>
      </c>
      <c r="AH44" s="340">
        <v>22.15</v>
      </c>
      <c r="AI44" s="339">
        <v>48.089864999999996</v>
      </c>
      <c r="AJ44" s="341">
        <v>275.53386499999999</v>
      </c>
      <c r="AK44" s="333">
        <v>10</v>
      </c>
      <c r="AL44" s="136">
        <v>6</v>
      </c>
      <c r="AO44">
        <v>11</v>
      </c>
      <c r="AP44">
        <v>11123</v>
      </c>
      <c r="AQ44">
        <v>10115</v>
      </c>
      <c r="AR44">
        <v>115</v>
      </c>
      <c r="AS44">
        <v>123115</v>
      </c>
      <c r="AT44">
        <v>999000</v>
      </c>
      <c r="AU44">
        <v>999</v>
      </c>
      <c r="AV44">
        <v>123</v>
      </c>
      <c r="AW44" s="47" t="s">
        <v>236</v>
      </c>
      <c r="AX44" t="s">
        <v>236</v>
      </c>
      <c r="AY44" s="48" t="s">
        <v>236</v>
      </c>
      <c r="AZ44" s="447" t="s">
        <v>236</v>
      </c>
      <c r="BA44" t="s">
        <v>236</v>
      </c>
      <c r="BZ44" s="28">
        <v>15</v>
      </c>
      <c r="CA44" s="28" t="s">
        <v>236</v>
      </c>
      <c r="CB44" s="28">
        <v>17</v>
      </c>
      <c r="CC44" s="28" t="s">
        <v>2084</v>
      </c>
      <c r="CD44" s="28">
        <v>17</v>
      </c>
      <c r="CE44" s="28" t="s">
        <v>236</v>
      </c>
      <c r="CF44" s="28">
        <v>15</v>
      </c>
      <c r="CG44" s="28">
        <v>0</v>
      </c>
      <c r="CH44" s="28">
        <v>17</v>
      </c>
      <c r="CI44" s="28">
        <v>17</v>
      </c>
      <c r="CT44" s="5"/>
      <c r="CV44" s="28">
        <v>20</v>
      </c>
      <c r="CW44" s="28" t="s">
        <v>236</v>
      </c>
      <c r="CX44" s="28">
        <v>22</v>
      </c>
      <c r="CY44" s="28" t="s">
        <v>236</v>
      </c>
      <c r="CZ44" s="28">
        <v>23</v>
      </c>
      <c r="DA44" s="28" t="s">
        <v>236</v>
      </c>
      <c r="DB44" s="28">
        <v>20</v>
      </c>
      <c r="DC44" s="28">
        <v>22</v>
      </c>
      <c r="DD44" s="28">
        <v>23</v>
      </c>
      <c r="DE44" s="28">
        <v>23</v>
      </c>
      <c r="DP44" s="5"/>
      <c r="DQ44" s="48"/>
      <c r="DR44" s="5"/>
      <c r="DS44" s="5"/>
      <c r="DU44" s="48"/>
      <c r="DV44" s="48"/>
      <c r="DW44" s="48"/>
      <c r="DZ44" s="48"/>
      <c r="EA44" s="48"/>
      <c r="EB44" s="48"/>
      <c r="EC44" s="48"/>
      <c r="EF44" s="48"/>
      <c r="EG44" s="48"/>
      <c r="EH44" s="48"/>
      <c r="EI44" s="48"/>
      <c r="EN44" s="48"/>
    </row>
    <row r="45" spans="1:149" x14ac:dyDescent="0.2">
      <c r="A45" s="457">
        <v>124</v>
      </c>
      <c r="B45" s="387">
        <v>11</v>
      </c>
      <c r="C45" s="388" t="s">
        <v>2327</v>
      </c>
      <c r="D45" s="389" t="s">
        <v>2325</v>
      </c>
      <c r="E45" s="390" t="s">
        <v>417</v>
      </c>
      <c r="F45" s="390">
        <v>2000</v>
      </c>
      <c r="G45" s="439">
        <v>53.9</v>
      </c>
      <c r="H45" s="391">
        <v>1.5967</v>
      </c>
      <c r="I45" s="392">
        <v>18</v>
      </c>
      <c r="J45" s="393" t="s">
        <v>236</v>
      </c>
      <c r="K45" s="394">
        <v>21</v>
      </c>
      <c r="L45" s="393" t="s">
        <v>236</v>
      </c>
      <c r="M45" s="394">
        <v>22</v>
      </c>
      <c r="N45" s="393" t="s">
        <v>2084</v>
      </c>
      <c r="O45" s="392">
        <v>25</v>
      </c>
      <c r="P45" s="393" t="s">
        <v>236</v>
      </c>
      <c r="Q45" s="394">
        <v>27</v>
      </c>
      <c r="R45" s="393" t="s">
        <v>236</v>
      </c>
      <c r="S45" s="394">
        <v>28</v>
      </c>
      <c r="T45" s="393" t="s">
        <v>236</v>
      </c>
      <c r="U45" s="428">
        <v>49</v>
      </c>
      <c r="V45" s="429">
        <v>78.23830000000001</v>
      </c>
      <c r="W45" s="429">
        <v>78.23830000000001</v>
      </c>
      <c r="X45" s="395">
        <v>6.2</v>
      </c>
      <c r="Y45" s="396">
        <v>6.35</v>
      </c>
      <c r="Z45" s="397">
        <v>85</v>
      </c>
      <c r="AA45" s="398">
        <v>4.9000000000000004</v>
      </c>
      <c r="AB45" s="396">
        <v>4.79</v>
      </c>
      <c r="AC45" s="396">
        <v>4.8099999999999996</v>
      </c>
      <c r="AD45" s="399">
        <v>58</v>
      </c>
      <c r="AE45" s="398">
        <v>4.71</v>
      </c>
      <c r="AF45" s="396">
        <v>5.22</v>
      </c>
      <c r="AG45" s="396">
        <v>5.26</v>
      </c>
      <c r="AH45" s="400">
        <v>25.08</v>
      </c>
      <c r="AI45" s="399">
        <v>40.045235999999996</v>
      </c>
      <c r="AJ45" s="401">
        <v>261.28353600000003</v>
      </c>
      <c r="AK45" s="402">
        <v>11</v>
      </c>
      <c r="AL45" s="403">
        <v>5</v>
      </c>
      <c r="AO45">
        <v>6</v>
      </c>
      <c r="AP45">
        <v>6124</v>
      </c>
      <c r="AQ45">
        <v>11123</v>
      </c>
      <c r="AR45">
        <v>123</v>
      </c>
      <c r="AS45">
        <v>124123</v>
      </c>
      <c r="AT45">
        <v>999000</v>
      </c>
      <c r="AU45">
        <v>999</v>
      </c>
      <c r="AV45">
        <v>124</v>
      </c>
      <c r="AW45" s="47" t="s">
        <v>236</v>
      </c>
      <c r="AX45" t="s">
        <v>236</v>
      </c>
      <c r="AY45" s="48" t="s">
        <v>236</v>
      </c>
      <c r="AZ45" s="447" t="s">
        <v>236</v>
      </c>
      <c r="BA45" t="s">
        <v>236</v>
      </c>
      <c r="BZ45" s="28">
        <v>18</v>
      </c>
      <c r="CA45" s="28" t="s">
        <v>236</v>
      </c>
      <c r="CB45" s="28">
        <v>21</v>
      </c>
      <c r="CC45" s="28" t="s">
        <v>236</v>
      </c>
      <c r="CD45" s="28">
        <v>22</v>
      </c>
      <c r="CE45" s="28" t="s">
        <v>2084</v>
      </c>
      <c r="CF45" s="28">
        <v>18</v>
      </c>
      <c r="CG45" s="28">
        <v>21</v>
      </c>
      <c r="CH45" s="28">
        <v>0</v>
      </c>
      <c r="CI45" s="28">
        <v>21</v>
      </c>
      <c r="CT45" s="5"/>
      <c r="CV45" s="28">
        <v>25</v>
      </c>
      <c r="CW45" s="28" t="s">
        <v>236</v>
      </c>
      <c r="CX45" s="28">
        <v>27</v>
      </c>
      <c r="CY45" s="28" t="s">
        <v>236</v>
      </c>
      <c r="CZ45" s="28">
        <v>28</v>
      </c>
      <c r="DA45" s="28" t="s">
        <v>236</v>
      </c>
      <c r="DB45" s="28">
        <v>25</v>
      </c>
      <c r="DC45" s="28">
        <v>27</v>
      </c>
      <c r="DD45" s="28">
        <v>28</v>
      </c>
      <c r="DE45" s="28">
        <v>28</v>
      </c>
      <c r="DP45" s="5"/>
      <c r="DQ45" s="48"/>
      <c r="DR45" s="5"/>
      <c r="DS45" s="5"/>
      <c r="DU45" s="48"/>
      <c r="DV45" s="48"/>
      <c r="DW45" s="48"/>
      <c r="DZ45" s="48"/>
      <c r="EA45" s="48"/>
      <c r="EB45" s="48"/>
      <c r="EC45" s="48"/>
      <c r="EF45" s="48"/>
      <c r="EG45" s="48"/>
      <c r="EH45" s="48"/>
      <c r="EI45" s="48"/>
      <c r="EN45" s="48"/>
    </row>
    <row r="46" spans="1:149" x14ac:dyDescent="0.2">
      <c r="A46" s="457">
        <v>125</v>
      </c>
      <c r="B46" s="353">
        <v>12</v>
      </c>
      <c r="C46" s="354" t="s">
        <v>2312</v>
      </c>
      <c r="D46" s="355" t="s">
        <v>2310</v>
      </c>
      <c r="E46" s="356" t="s">
        <v>417</v>
      </c>
      <c r="F46" s="356">
        <v>1999</v>
      </c>
      <c r="G46" s="438">
        <v>42.5</v>
      </c>
      <c r="H46" s="357">
        <v>1.9679</v>
      </c>
      <c r="I46" s="444">
        <v>15</v>
      </c>
      <c r="J46" s="445" t="s">
        <v>236</v>
      </c>
      <c r="K46" s="446">
        <v>17</v>
      </c>
      <c r="L46" s="445" t="s">
        <v>2084</v>
      </c>
      <c r="M46" s="446">
        <v>17</v>
      </c>
      <c r="N46" s="445" t="s">
        <v>236</v>
      </c>
      <c r="O46" s="444">
        <v>18</v>
      </c>
      <c r="P46" s="445" t="s">
        <v>236</v>
      </c>
      <c r="Q46" s="446">
        <v>20</v>
      </c>
      <c r="R46" s="445" t="s">
        <v>236</v>
      </c>
      <c r="S46" s="446">
        <v>21</v>
      </c>
      <c r="T46" s="445" t="s">
        <v>236</v>
      </c>
      <c r="U46" s="430">
        <v>38</v>
      </c>
      <c r="V46" s="431">
        <v>74.780199999999994</v>
      </c>
      <c r="W46" s="431">
        <v>74.780199999999994</v>
      </c>
      <c r="X46" s="344">
        <v>6.4</v>
      </c>
      <c r="Y46" s="345">
        <v>6.36</v>
      </c>
      <c r="Z46" s="338">
        <v>81</v>
      </c>
      <c r="AA46" s="352">
        <v>4.76</v>
      </c>
      <c r="AB46" s="345">
        <v>4.92</v>
      </c>
      <c r="AC46" s="345">
        <v>4.8</v>
      </c>
      <c r="AD46" s="339">
        <v>58.4</v>
      </c>
      <c r="AE46" s="352">
        <v>4.4400000000000004</v>
      </c>
      <c r="AF46" s="345">
        <v>4.8899999999999997</v>
      </c>
      <c r="AG46" s="345">
        <v>5.07</v>
      </c>
      <c r="AH46" s="340">
        <v>23.62</v>
      </c>
      <c r="AI46" s="339">
        <v>46.481798000000005</v>
      </c>
      <c r="AJ46" s="341">
        <v>260.66199799999998</v>
      </c>
      <c r="AK46" s="333">
        <v>12</v>
      </c>
      <c r="AL46" s="136">
        <v>4</v>
      </c>
      <c r="AO46">
        <v>4</v>
      </c>
      <c r="AP46">
        <v>4125</v>
      </c>
      <c r="AQ46">
        <v>12114</v>
      </c>
      <c r="AR46">
        <v>114</v>
      </c>
      <c r="AS46">
        <v>125114</v>
      </c>
      <c r="AT46">
        <v>999000</v>
      </c>
      <c r="AU46">
        <v>999</v>
      </c>
      <c r="AV46">
        <v>125</v>
      </c>
      <c r="AW46" s="47" t="s">
        <v>236</v>
      </c>
      <c r="AX46" t="s">
        <v>236</v>
      </c>
      <c r="AY46" s="48" t="s">
        <v>236</v>
      </c>
      <c r="AZ46" s="447" t="s">
        <v>236</v>
      </c>
      <c r="BA46" t="s">
        <v>236</v>
      </c>
      <c r="BZ46" s="28">
        <v>15</v>
      </c>
      <c r="CA46" s="28" t="s">
        <v>236</v>
      </c>
      <c r="CB46" s="28">
        <v>17</v>
      </c>
      <c r="CC46" s="28" t="s">
        <v>2084</v>
      </c>
      <c r="CD46" s="28">
        <v>17</v>
      </c>
      <c r="CE46" s="28" t="s">
        <v>236</v>
      </c>
      <c r="CF46" s="28">
        <v>15</v>
      </c>
      <c r="CG46" s="28">
        <v>0</v>
      </c>
      <c r="CH46" s="28">
        <v>17</v>
      </c>
      <c r="CI46" s="28">
        <v>17</v>
      </c>
      <c r="CT46" s="5"/>
      <c r="CV46" s="28">
        <v>18</v>
      </c>
      <c r="CW46" s="28" t="s">
        <v>236</v>
      </c>
      <c r="CX46" s="28">
        <v>20</v>
      </c>
      <c r="CY46" s="28" t="s">
        <v>236</v>
      </c>
      <c r="CZ46" s="28">
        <v>21</v>
      </c>
      <c r="DA46" s="28" t="s">
        <v>236</v>
      </c>
      <c r="DB46" s="28">
        <v>18</v>
      </c>
      <c r="DC46" s="28">
        <v>20</v>
      </c>
      <c r="DD46" s="28">
        <v>21</v>
      </c>
      <c r="DE46" s="28">
        <v>21</v>
      </c>
      <c r="DP46" s="5"/>
      <c r="DQ46" s="48"/>
      <c r="DR46" s="5"/>
      <c r="DS46" s="5"/>
      <c r="DU46" s="48"/>
      <c r="DV46" s="48"/>
      <c r="DW46" s="48"/>
      <c r="DZ46" s="48"/>
      <c r="EA46" s="48"/>
      <c r="EB46" s="48"/>
      <c r="EC46" s="48"/>
      <c r="EF46" s="48"/>
      <c r="EG46" s="48"/>
      <c r="EH46" s="48"/>
      <c r="EI46" s="48"/>
      <c r="EN46" s="48"/>
    </row>
    <row r="47" spans="1:149" ht="13.5" thickBot="1" x14ac:dyDescent="0.25">
      <c r="A47" s="458">
        <v>126</v>
      </c>
      <c r="B47" s="409">
        <v>13</v>
      </c>
      <c r="C47" s="410" t="s">
        <v>2330</v>
      </c>
      <c r="D47" s="411" t="s">
        <v>2328</v>
      </c>
      <c r="E47" s="412" t="s">
        <v>417</v>
      </c>
      <c r="F47" s="412">
        <v>2000</v>
      </c>
      <c r="G47" s="440">
        <v>40.299999999999997</v>
      </c>
      <c r="H47" s="413">
        <v>2.073</v>
      </c>
      <c r="I47" s="414">
        <v>12</v>
      </c>
      <c r="J47" s="415" t="s">
        <v>236</v>
      </c>
      <c r="K47" s="416">
        <v>14</v>
      </c>
      <c r="L47" s="415" t="s">
        <v>236</v>
      </c>
      <c r="M47" s="416">
        <v>15</v>
      </c>
      <c r="N47" s="415" t="s">
        <v>236</v>
      </c>
      <c r="O47" s="414">
        <v>17</v>
      </c>
      <c r="P47" s="415" t="s">
        <v>236</v>
      </c>
      <c r="Q47" s="416">
        <v>19</v>
      </c>
      <c r="R47" s="415" t="s">
        <v>236</v>
      </c>
      <c r="S47" s="416">
        <v>21</v>
      </c>
      <c r="T47" s="415" t="s">
        <v>236</v>
      </c>
      <c r="U47" s="432">
        <v>36</v>
      </c>
      <c r="V47" s="433">
        <v>74.628</v>
      </c>
      <c r="W47" s="433">
        <v>74.628</v>
      </c>
      <c r="X47" s="417">
        <v>7.09</v>
      </c>
      <c r="Y47" s="418">
        <v>6.75</v>
      </c>
      <c r="Z47" s="419">
        <v>71</v>
      </c>
      <c r="AA47" s="420">
        <v>4.6500000000000004</v>
      </c>
      <c r="AB47" s="418">
        <v>4.62</v>
      </c>
      <c r="AC47" s="418">
        <v>4.7</v>
      </c>
      <c r="AD47" s="421">
        <v>54</v>
      </c>
      <c r="AE47" s="420">
        <v>3.53</v>
      </c>
      <c r="AF47" s="418">
        <v>0</v>
      </c>
      <c r="AG47" s="418">
        <v>4.3499999999999996</v>
      </c>
      <c r="AH47" s="422">
        <v>18.079999999999998</v>
      </c>
      <c r="AI47" s="421">
        <v>37.479839999999996</v>
      </c>
      <c r="AJ47" s="423">
        <v>237.10783999999998</v>
      </c>
      <c r="AK47" s="424">
        <v>13</v>
      </c>
      <c r="AL47" s="425">
        <v>3</v>
      </c>
      <c r="AO47">
        <v>1</v>
      </c>
      <c r="AP47">
        <v>1126</v>
      </c>
      <c r="AQ47">
        <v>13116</v>
      </c>
      <c r="AR47">
        <v>116</v>
      </c>
      <c r="AS47">
        <v>126116</v>
      </c>
      <c r="AT47">
        <v>999000</v>
      </c>
      <c r="AU47">
        <v>999</v>
      </c>
      <c r="AV47">
        <v>126</v>
      </c>
      <c r="AW47" s="47" t="s">
        <v>236</v>
      </c>
      <c r="AX47" t="s">
        <v>236</v>
      </c>
      <c r="AY47" s="48" t="s">
        <v>236</v>
      </c>
      <c r="AZ47" s="447" t="s">
        <v>236</v>
      </c>
      <c r="BA47" t="s">
        <v>236</v>
      </c>
      <c r="BZ47" s="28">
        <v>12</v>
      </c>
      <c r="CA47" s="28" t="s">
        <v>236</v>
      </c>
      <c r="CB47" s="28">
        <v>14</v>
      </c>
      <c r="CC47" s="28" t="s">
        <v>236</v>
      </c>
      <c r="CD47" s="28">
        <v>15</v>
      </c>
      <c r="CE47" s="28" t="s">
        <v>236</v>
      </c>
      <c r="CF47" s="28">
        <v>12</v>
      </c>
      <c r="CG47" s="28">
        <v>14</v>
      </c>
      <c r="CH47" s="28">
        <v>15</v>
      </c>
      <c r="CI47" s="28">
        <v>15</v>
      </c>
      <c r="CT47" s="5"/>
      <c r="CV47" s="28">
        <v>17</v>
      </c>
      <c r="CW47" s="28" t="s">
        <v>236</v>
      </c>
      <c r="CX47" s="28">
        <v>19</v>
      </c>
      <c r="CY47" s="28" t="s">
        <v>236</v>
      </c>
      <c r="CZ47" s="28">
        <v>21</v>
      </c>
      <c r="DA47" s="28" t="s">
        <v>236</v>
      </c>
      <c r="DB47" s="28">
        <v>17</v>
      </c>
      <c r="DC47" s="28">
        <v>19</v>
      </c>
      <c r="DD47" s="28">
        <v>21</v>
      </c>
      <c r="DE47" s="28">
        <v>21</v>
      </c>
      <c r="DP47" s="5"/>
      <c r="DQ47" s="48"/>
      <c r="DR47" s="5"/>
      <c r="DS47" s="5"/>
      <c r="DU47" s="48"/>
      <c r="DV47" s="48"/>
      <c r="DW47" s="48"/>
      <c r="DZ47" s="48"/>
      <c r="EA47" s="48"/>
      <c r="EB47" s="48"/>
      <c r="EC47" s="48"/>
      <c r="EF47" s="48"/>
      <c r="EG47" s="48"/>
      <c r="EH47" s="48"/>
      <c r="EI47" s="48"/>
      <c r="EN47" s="48"/>
    </row>
    <row r="48" spans="1:149" ht="13.5" thickBot="1" x14ac:dyDescent="0.25">
      <c r="A48">
        <v>134</v>
      </c>
      <c r="AQ48">
        <v>99000</v>
      </c>
      <c r="AR48">
        <v>999</v>
      </c>
      <c r="AS48">
        <v>999000</v>
      </c>
      <c r="AT48">
        <v>999000</v>
      </c>
      <c r="AU48">
        <v>999</v>
      </c>
      <c r="AV48">
        <v>134</v>
      </c>
      <c r="AW48" s="47" t="s">
        <v>236</v>
      </c>
      <c r="AX48" t="s">
        <v>236</v>
      </c>
      <c r="AY48" s="48" t="s">
        <v>236</v>
      </c>
      <c r="AZ48" s="447" t="s">
        <v>236</v>
      </c>
      <c r="BA48" t="s">
        <v>236</v>
      </c>
    </row>
    <row r="49" spans="1:149" ht="16.5" thickBot="1" x14ac:dyDescent="0.3">
      <c r="A49" s="456">
        <v>135</v>
      </c>
      <c r="B49" s="733" t="s">
        <v>2191</v>
      </c>
      <c r="C49" s="734"/>
      <c r="D49" s="734"/>
      <c r="E49" s="734"/>
      <c r="F49" s="734"/>
      <c r="G49" s="734"/>
      <c r="H49" s="734"/>
      <c r="I49" s="734"/>
      <c r="J49" s="734"/>
      <c r="K49" s="734"/>
      <c r="L49" s="734"/>
      <c r="M49" s="734"/>
      <c r="N49" s="734"/>
      <c r="O49" s="734"/>
      <c r="P49" s="734"/>
      <c r="Q49" s="734"/>
      <c r="R49" s="734"/>
      <c r="S49" s="734"/>
      <c r="T49" s="734"/>
      <c r="U49" s="734"/>
      <c r="V49" s="734"/>
      <c r="W49" s="734"/>
      <c r="X49" s="734"/>
      <c r="Y49" s="734"/>
      <c r="Z49" s="734"/>
      <c r="AA49" s="734"/>
      <c r="AB49" s="734"/>
      <c r="AC49" s="734"/>
      <c r="AD49" s="734"/>
      <c r="AE49" s="734"/>
      <c r="AF49" s="734"/>
      <c r="AG49" s="734"/>
      <c r="AH49" s="734"/>
      <c r="AI49" s="734"/>
      <c r="AJ49" s="734"/>
      <c r="AK49" s="734"/>
      <c r="AL49" s="735"/>
      <c r="AQ49">
        <v>99000</v>
      </c>
      <c r="AR49">
        <v>999</v>
      </c>
      <c r="AS49">
        <v>999000</v>
      </c>
      <c r="AT49">
        <v>999000</v>
      </c>
      <c r="AU49">
        <v>999</v>
      </c>
      <c r="AV49">
        <v>135</v>
      </c>
      <c r="AW49" s="47" t="s">
        <v>236</v>
      </c>
      <c r="AX49" t="s">
        <v>236</v>
      </c>
      <c r="AY49" s="48" t="s">
        <v>236</v>
      </c>
      <c r="AZ49" s="447" t="s">
        <v>236</v>
      </c>
      <c r="BA49" t="s">
        <v>236</v>
      </c>
    </row>
    <row r="50" spans="1:149" x14ac:dyDescent="0.2">
      <c r="A50" s="457">
        <v>136</v>
      </c>
      <c r="B50" s="736" t="s">
        <v>1967</v>
      </c>
      <c r="C50" s="738" t="s">
        <v>2110</v>
      </c>
      <c r="D50" s="740" t="s">
        <v>145</v>
      </c>
      <c r="E50" s="740" t="s">
        <v>2111</v>
      </c>
      <c r="F50" s="740" t="s">
        <v>2112</v>
      </c>
      <c r="G50" s="740" t="s">
        <v>2113</v>
      </c>
      <c r="H50" s="742" t="s">
        <v>1964</v>
      </c>
      <c r="I50" s="709" t="s">
        <v>141</v>
      </c>
      <c r="J50" s="710"/>
      <c r="K50" s="710"/>
      <c r="L50" s="710"/>
      <c r="M50" s="710"/>
      <c r="N50" s="711"/>
      <c r="O50" s="709" t="s">
        <v>146</v>
      </c>
      <c r="P50" s="710"/>
      <c r="Q50" s="710"/>
      <c r="R50" s="710"/>
      <c r="S50" s="710"/>
      <c r="T50" s="711"/>
      <c r="U50" s="705" t="s">
        <v>2114</v>
      </c>
      <c r="V50" s="707" t="s">
        <v>2115</v>
      </c>
      <c r="W50" s="138" t="s">
        <v>2123</v>
      </c>
      <c r="X50" s="753">
        <v>30</v>
      </c>
      <c r="Y50" s="754"/>
      <c r="Z50" s="755"/>
      <c r="AA50" s="709" t="s">
        <v>2168</v>
      </c>
      <c r="AB50" s="710"/>
      <c r="AC50" s="710"/>
      <c r="AD50" s="711"/>
      <c r="AE50" s="712" t="s">
        <v>2116</v>
      </c>
      <c r="AF50" s="713"/>
      <c r="AG50" s="713"/>
      <c r="AH50" s="713"/>
      <c r="AI50" s="714"/>
      <c r="AJ50" s="756" t="s">
        <v>2117</v>
      </c>
      <c r="AK50" s="758" t="s">
        <v>2118</v>
      </c>
      <c r="AL50" s="760" t="s">
        <v>2119</v>
      </c>
      <c r="AQ50">
        <v>99000</v>
      </c>
      <c r="AR50">
        <v>999</v>
      </c>
      <c r="AS50">
        <v>999000</v>
      </c>
      <c r="AT50">
        <v>999000</v>
      </c>
      <c r="AU50">
        <v>999</v>
      </c>
      <c r="AV50">
        <v>136</v>
      </c>
      <c r="AW50" s="47" t="s">
        <v>236</v>
      </c>
      <c r="AX50" t="s">
        <v>236</v>
      </c>
      <c r="AY50" s="48" t="s">
        <v>236</v>
      </c>
      <c r="AZ50" s="447" t="s">
        <v>236</v>
      </c>
      <c r="BA50" t="s">
        <v>236</v>
      </c>
    </row>
    <row r="51" spans="1:149" ht="13.5" thickBot="1" x14ac:dyDescent="0.25">
      <c r="A51" s="457">
        <v>137</v>
      </c>
      <c r="B51" s="737"/>
      <c r="C51" s="739"/>
      <c r="D51" s="741"/>
      <c r="E51" s="741"/>
      <c r="F51" s="741"/>
      <c r="G51" s="741"/>
      <c r="H51" s="743"/>
      <c r="I51" s="744" t="s">
        <v>1968</v>
      </c>
      <c r="J51" s="745"/>
      <c r="K51" s="746" t="s">
        <v>1969</v>
      </c>
      <c r="L51" s="745"/>
      <c r="M51" s="746" t="s">
        <v>1970</v>
      </c>
      <c r="N51" s="752"/>
      <c r="O51" s="744" t="s">
        <v>1968</v>
      </c>
      <c r="P51" s="745"/>
      <c r="Q51" s="746" t="s">
        <v>1969</v>
      </c>
      <c r="R51" s="745"/>
      <c r="S51" s="746" t="s">
        <v>1970</v>
      </c>
      <c r="T51" s="752"/>
      <c r="U51" s="706"/>
      <c r="V51" s="708"/>
      <c r="W51" s="139" t="s">
        <v>2122</v>
      </c>
      <c r="X51" s="140" t="s">
        <v>1968</v>
      </c>
      <c r="Y51" s="141" t="s">
        <v>1969</v>
      </c>
      <c r="Z51" s="142" t="s">
        <v>2119</v>
      </c>
      <c r="AA51" s="140" t="s">
        <v>1968</v>
      </c>
      <c r="AB51" s="141" t="s">
        <v>1969</v>
      </c>
      <c r="AC51" s="141" t="s">
        <v>1970</v>
      </c>
      <c r="AD51" s="142" t="s">
        <v>2119</v>
      </c>
      <c r="AE51" s="140" t="s">
        <v>1968</v>
      </c>
      <c r="AF51" s="141" t="s">
        <v>1969</v>
      </c>
      <c r="AG51" s="141" t="s">
        <v>1970</v>
      </c>
      <c r="AH51" s="184" t="s">
        <v>2208</v>
      </c>
      <c r="AI51" s="142" t="s">
        <v>2119</v>
      </c>
      <c r="AJ51" s="757"/>
      <c r="AK51" s="759"/>
      <c r="AL51" s="761"/>
      <c r="AQ51">
        <v>99000</v>
      </c>
      <c r="AR51">
        <v>999</v>
      </c>
      <c r="AS51">
        <v>999000</v>
      </c>
      <c r="AT51">
        <v>999000</v>
      </c>
      <c r="AU51">
        <v>999</v>
      </c>
      <c r="AV51">
        <v>137</v>
      </c>
      <c r="AW51" s="47" t="s">
        <v>236</v>
      </c>
      <c r="AX51" t="s">
        <v>236</v>
      </c>
      <c r="AY51" s="48" t="s">
        <v>236</v>
      </c>
      <c r="AZ51" s="447" t="s">
        <v>236</v>
      </c>
      <c r="BA51" t="s">
        <v>236</v>
      </c>
    </row>
    <row r="52" spans="1:149" ht="13.5" thickBot="1" x14ac:dyDescent="0.25">
      <c r="A52" s="457">
        <v>138</v>
      </c>
      <c r="B52" s="143" t="s">
        <v>2120</v>
      </c>
      <c r="C52" s="144"/>
      <c r="D52" s="144"/>
      <c r="E52" s="145"/>
      <c r="F52" s="145"/>
      <c r="G52" s="145"/>
      <c r="H52" s="145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5"/>
      <c r="AL52" s="146"/>
      <c r="AQ52">
        <v>99000</v>
      </c>
      <c r="AR52">
        <v>999</v>
      </c>
      <c r="AS52">
        <v>999000</v>
      </c>
      <c r="AT52">
        <v>999000</v>
      </c>
      <c r="AU52">
        <v>999</v>
      </c>
      <c r="AV52">
        <v>138</v>
      </c>
      <c r="AW52" s="47" t="s">
        <v>236</v>
      </c>
      <c r="AX52" t="s">
        <v>236</v>
      </c>
      <c r="AY52" s="48" t="s">
        <v>236</v>
      </c>
      <c r="AZ52" s="447" t="s">
        <v>236</v>
      </c>
      <c r="BA52" t="s">
        <v>236</v>
      </c>
      <c r="BM52" s="73"/>
      <c r="BR52" s="73"/>
      <c r="BS52" s="73"/>
      <c r="BU52" s="108"/>
      <c r="BV52" s="73"/>
      <c r="BW52" s="73"/>
      <c r="BX52" s="73"/>
      <c r="BY52" s="73"/>
      <c r="CF52" s="73" t="s">
        <v>2124</v>
      </c>
      <c r="CG52" s="73" t="s">
        <v>2125</v>
      </c>
      <c r="CH52" s="73" t="s">
        <v>2126</v>
      </c>
      <c r="CI52" s="73" t="s">
        <v>2127</v>
      </c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DB52" s="73" t="s">
        <v>2148</v>
      </c>
      <c r="DC52" s="73" t="s">
        <v>2149</v>
      </c>
      <c r="DD52" s="73" t="s">
        <v>2150</v>
      </c>
      <c r="DE52" s="73" t="s">
        <v>2154</v>
      </c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U52" s="73"/>
      <c r="DV52" s="73"/>
      <c r="DW52" s="73"/>
      <c r="DX52" s="73"/>
      <c r="DZ52" s="73"/>
      <c r="EA52" s="73"/>
      <c r="EB52" s="73"/>
      <c r="EC52" s="73"/>
      <c r="ED52" s="73"/>
      <c r="EF52" s="73"/>
      <c r="EG52" s="73"/>
      <c r="EH52" s="73"/>
      <c r="EI52" s="73"/>
      <c r="EJ52" s="117"/>
      <c r="EN52" s="118"/>
      <c r="EO52" s="118"/>
      <c r="EP52" s="118"/>
      <c r="EQ52" s="118"/>
      <c r="ER52" s="118"/>
      <c r="ES52" s="118"/>
    </row>
    <row r="53" spans="1:149" ht="13.5" thickBot="1" x14ac:dyDescent="0.25">
      <c r="A53" s="457">
        <v>139</v>
      </c>
      <c r="B53" s="507">
        <v>1</v>
      </c>
      <c r="C53" s="508">
        <v>4652</v>
      </c>
      <c r="D53" s="509" t="s">
        <v>1618</v>
      </c>
      <c r="E53" s="510" t="s">
        <v>542</v>
      </c>
      <c r="F53" s="510">
        <v>1997</v>
      </c>
      <c r="G53" s="511">
        <v>65.400000000000006</v>
      </c>
      <c r="H53" s="512">
        <v>1.2149000000000001</v>
      </c>
      <c r="I53" s="513">
        <v>33</v>
      </c>
      <c r="J53" s="514" t="s">
        <v>236</v>
      </c>
      <c r="K53" s="515">
        <v>37</v>
      </c>
      <c r="L53" s="514" t="s">
        <v>236</v>
      </c>
      <c r="M53" s="515">
        <v>40</v>
      </c>
      <c r="N53" s="514" t="s">
        <v>2084</v>
      </c>
      <c r="O53" s="513">
        <v>43</v>
      </c>
      <c r="P53" s="514" t="s">
        <v>236</v>
      </c>
      <c r="Q53" s="515">
        <v>46</v>
      </c>
      <c r="R53" s="514" t="s">
        <v>236</v>
      </c>
      <c r="S53" s="515">
        <v>49</v>
      </c>
      <c r="T53" s="514" t="s">
        <v>236</v>
      </c>
      <c r="U53" s="516">
        <v>86</v>
      </c>
      <c r="V53" s="517">
        <v>104.48140000000001</v>
      </c>
      <c r="W53" s="517">
        <v>104.48140000000001</v>
      </c>
      <c r="X53" s="518">
        <v>6.81</v>
      </c>
      <c r="Y53" s="519">
        <v>6.68</v>
      </c>
      <c r="Z53" s="520">
        <v>73</v>
      </c>
      <c r="AA53" s="521">
        <v>4.88</v>
      </c>
      <c r="AB53" s="367">
        <v>4.8600000000000003</v>
      </c>
      <c r="AC53" s="519">
        <v>4.8499999999999996</v>
      </c>
      <c r="AD53" s="522">
        <v>57.6</v>
      </c>
      <c r="AE53" s="521">
        <v>6.29</v>
      </c>
      <c r="AF53" s="367">
        <v>5.83</v>
      </c>
      <c r="AG53" s="519">
        <v>5.94</v>
      </c>
      <c r="AH53" s="523">
        <v>33</v>
      </c>
      <c r="AI53" s="522">
        <v>40.091700000000003</v>
      </c>
      <c r="AJ53" s="524">
        <v>275.17309999999998</v>
      </c>
      <c r="AK53" s="525">
        <v>1</v>
      </c>
      <c r="AL53" s="526">
        <v>30</v>
      </c>
      <c r="AO53">
        <v>1</v>
      </c>
      <c r="AP53">
        <v>1139</v>
      </c>
      <c r="AQ53">
        <v>1139</v>
      </c>
      <c r="AR53">
        <v>139</v>
      </c>
      <c r="AS53">
        <v>139139</v>
      </c>
      <c r="AT53">
        <v>999000</v>
      </c>
      <c r="AU53">
        <v>999</v>
      </c>
      <c r="AV53">
        <v>139</v>
      </c>
      <c r="AW53" s="47" t="s">
        <v>236</v>
      </c>
      <c r="AX53" t="s">
        <v>236</v>
      </c>
      <c r="AY53" s="48" t="s">
        <v>236</v>
      </c>
      <c r="AZ53" s="447" t="s">
        <v>236</v>
      </c>
      <c r="BA53" t="s">
        <v>236</v>
      </c>
      <c r="BZ53" s="28">
        <v>33</v>
      </c>
      <c r="CA53" s="28" t="s">
        <v>236</v>
      </c>
      <c r="CB53" s="28">
        <v>37</v>
      </c>
      <c r="CC53" s="28" t="s">
        <v>236</v>
      </c>
      <c r="CD53" s="28">
        <v>40</v>
      </c>
      <c r="CE53" s="28" t="s">
        <v>2084</v>
      </c>
      <c r="CF53" s="28">
        <v>33</v>
      </c>
      <c r="CG53" s="28">
        <v>37</v>
      </c>
      <c r="CH53" s="28">
        <v>0</v>
      </c>
      <c r="CI53" s="28">
        <v>37</v>
      </c>
      <c r="CT53" s="5"/>
      <c r="CV53" s="28">
        <v>43</v>
      </c>
      <c r="CW53" s="28" t="s">
        <v>236</v>
      </c>
      <c r="CX53" s="28">
        <v>46</v>
      </c>
      <c r="CY53" s="28" t="s">
        <v>236</v>
      </c>
      <c r="CZ53" s="28">
        <v>49</v>
      </c>
      <c r="DA53" s="28" t="s">
        <v>236</v>
      </c>
      <c r="DB53" s="28">
        <v>43</v>
      </c>
      <c r="DC53" s="28">
        <v>46</v>
      </c>
      <c r="DD53" s="28">
        <v>49</v>
      </c>
      <c r="DE53" s="28">
        <v>49</v>
      </c>
      <c r="DP53" s="5"/>
      <c r="DQ53" s="48"/>
      <c r="DR53" s="5"/>
      <c r="DS53" s="5"/>
      <c r="DU53" s="48"/>
      <c r="DV53" s="48"/>
      <c r="DW53" s="48"/>
      <c r="DY53" s="48"/>
      <c r="DZ53" s="48"/>
      <c r="EA53" s="48"/>
      <c r="EB53" s="48"/>
      <c r="EC53" s="48"/>
      <c r="EF53" s="48"/>
      <c r="EG53" s="48"/>
      <c r="EH53" s="48"/>
      <c r="EI53" s="48"/>
      <c r="EN53" s="48"/>
    </row>
    <row r="54" spans="1:149" ht="13.5" thickBot="1" x14ac:dyDescent="0.25">
      <c r="A54" s="457">
        <v>159</v>
      </c>
      <c r="B54" s="143" t="s">
        <v>2190</v>
      </c>
      <c r="C54" s="96"/>
      <c r="D54" s="96"/>
      <c r="E54" s="130"/>
      <c r="F54" s="130"/>
      <c r="G54" s="130"/>
      <c r="H54" s="130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130"/>
      <c r="AL54" s="134"/>
      <c r="AQ54">
        <v>99000</v>
      </c>
      <c r="AR54">
        <v>999</v>
      </c>
      <c r="AS54">
        <v>999000</v>
      </c>
      <c r="AT54">
        <v>999000</v>
      </c>
      <c r="AU54">
        <v>999</v>
      </c>
      <c r="AV54">
        <v>159</v>
      </c>
      <c r="AW54" s="47" t="s">
        <v>236</v>
      </c>
      <c r="AX54" t="s">
        <v>236</v>
      </c>
      <c r="AY54" s="48" t="s">
        <v>236</v>
      </c>
      <c r="AZ54" s="447" t="s">
        <v>236</v>
      </c>
      <c r="BA54" t="s">
        <v>236</v>
      </c>
      <c r="BM54" s="73"/>
      <c r="BR54" s="73"/>
      <c r="BS54" s="73"/>
      <c r="BU54" s="108"/>
      <c r="BV54" s="73"/>
      <c r="BW54" s="73"/>
      <c r="BX54" s="73"/>
      <c r="BY54" s="73"/>
      <c r="CF54" s="73" t="s">
        <v>2124</v>
      </c>
      <c r="CG54" s="73" t="s">
        <v>2125</v>
      </c>
      <c r="CH54" s="73" t="s">
        <v>2126</v>
      </c>
      <c r="CI54" s="73" t="s">
        <v>2127</v>
      </c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DB54" s="73" t="s">
        <v>2148</v>
      </c>
      <c r="DC54" s="73" t="s">
        <v>2149</v>
      </c>
      <c r="DD54" s="73" t="s">
        <v>2150</v>
      </c>
      <c r="DE54" s="73" t="s">
        <v>2154</v>
      </c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U54" s="73"/>
      <c r="DV54" s="73"/>
      <c r="DW54" s="73"/>
      <c r="DX54" s="73"/>
      <c r="DZ54" s="73"/>
      <c r="EA54" s="73"/>
      <c r="EB54" s="73"/>
      <c r="EC54" s="73"/>
      <c r="ED54" s="73"/>
      <c r="EF54" s="73"/>
      <c r="EG54" s="73"/>
      <c r="EH54" s="73"/>
      <c r="EI54" s="73"/>
      <c r="EJ54" s="117"/>
      <c r="EN54" s="118"/>
      <c r="EO54" s="118"/>
      <c r="EP54" s="118"/>
      <c r="EQ54" s="118"/>
      <c r="ER54" s="118"/>
      <c r="ES54" s="118"/>
    </row>
    <row r="55" spans="1:149" x14ac:dyDescent="0.2">
      <c r="A55" s="457">
        <v>160</v>
      </c>
      <c r="B55" s="546">
        <v>1</v>
      </c>
      <c r="C55" s="528">
        <v>4650</v>
      </c>
      <c r="D55" s="529" t="s">
        <v>1369</v>
      </c>
      <c r="E55" s="530" t="s">
        <v>542</v>
      </c>
      <c r="F55" s="530">
        <v>1997</v>
      </c>
      <c r="G55" s="547">
        <v>51.3</v>
      </c>
      <c r="H55" s="531">
        <v>1.6624000000000001</v>
      </c>
      <c r="I55" s="532">
        <v>50</v>
      </c>
      <c r="J55" s="533" t="s">
        <v>236</v>
      </c>
      <c r="K55" s="534">
        <v>55</v>
      </c>
      <c r="L55" s="533" t="s">
        <v>236</v>
      </c>
      <c r="M55" s="534">
        <v>58</v>
      </c>
      <c r="N55" s="533" t="s">
        <v>2084</v>
      </c>
      <c r="O55" s="532">
        <v>67</v>
      </c>
      <c r="P55" s="533" t="s">
        <v>236</v>
      </c>
      <c r="Q55" s="534">
        <v>71</v>
      </c>
      <c r="R55" s="533" t="s">
        <v>236</v>
      </c>
      <c r="S55" s="534" t="s">
        <v>236</v>
      </c>
      <c r="T55" s="533" t="s">
        <v>2084</v>
      </c>
      <c r="U55" s="535">
        <v>126</v>
      </c>
      <c r="V55" s="536">
        <v>209.4624</v>
      </c>
      <c r="W55" s="536">
        <v>209.4624</v>
      </c>
      <c r="X55" s="537">
        <v>5.49</v>
      </c>
      <c r="Y55" s="538">
        <v>5.74</v>
      </c>
      <c r="Z55" s="539">
        <v>103</v>
      </c>
      <c r="AA55" s="540">
        <v>7.08</v>
      </c>
      <c r="AB55" s="538">
        <v>7.24</v>
      </c>
      <c r="AC55" s="538">
        <v>7.2</v>
      </c>
      <c r="AD55" s="541">
        <v>104.8</v>
      </c>
      <c r="AE55" s="540">
        <v>9.61</v>
      </c>
      <c r="AF55" s="538">
        <v>9.42</v>
      </c>
      <c r="AG55" s="538">
        <v>10.69</v>
      </c>
      <c r="AH55" s="542">
        <v>66.849999999999994</v>
      </c>
      <c r="AI55" s="541">
        <v>111.13144</v>
      </c>
      <c r="AJ55" s="543">
        <v>528.39383999999995</v>
      </c>
      <c r="AK55" s="544">
        <v>1</v>
      </c>
      <c r="AL55" s="545">
        <v>30</v>
      </c>
      <c r="AO55">
        <v>2</v>
      </c>
      <c r="AP55">
        <v>2160</v>
      </c>
      <c r="AQ55">
        <v>1167</v>
      </c>
      <c r="AR55">
        <v>167</v>
      </c>
      <c r="AS55">
        <v>160167</v>
      </c>
      <c r="AT55">
        <v>999000</v>
      </c>
      <c r="AU55">
        <v>999</v>
      </c>
      <c r="AV55">
        <v>160</v>
      </c>
      <c r="AW55" s="47" t="s">
        <v>236</v>
      </c>
      <c r="AX55" t="s">
        <v>236</v>
      </c>
      <c r="AY55" s="48" t="s">
        <v>236</v>
      </c>
      <c r="AZ55" s="447" t="s">
        <v>236</v>
      </c>
      <c r="BA55" t="s">
        <v>236</v>
      </c>
      <c r="BZ55" s="28">
        <v>50</v>
      </c>
      <c r="CA55" s="28" t="s">
        <v>236</v>
      </c>
      <c r="CB55" s="28">
        <v>55</v>
      </c>
      <c r="CC55" s="28" t="s">
        <v>236</v>
      </c>
      <c r="CD55" s="28">
        <v>58</v>
      </c>
      <c r="CE55" s="28" t="s">
        <v>2084</v>
      </c>
      <c r="CF55" s="28">
        <v>50</v>
      </c>
      <c r="CG55" s="28">
        <v>55</v>
      </c>
      <c r="CH55" s="28">
        <v>0</v>
      </c>
      <c r="CI55" s="28">
        <v>55</v>
      </c>
      <c r="CT55" s="5"/>
      <c r="CV55" s="28">
        <v>67</v>
      </c>
      <c r="CW55" s="28" t="s">
        <v>236</v>
      </c>
      <c r="CX55" s="28">
        <v>71</v>
      </c>
      <c r="CY55" s="28" t="s">
        <v>236</v>
      </c>
      <c r="CZ55" s="28" t="s">
        <v>236</v>
      </c>
      <c r="DA55" s="28" t="s">
        <v>2084</v>
      </c>
      <c r="DB55" s="28">
        <v>67</v>
      </c>
      <c r="DC55" s="28">
        <v>71</v>
      </c>
      <c r="DD55" s="28">
        <v>0</v>
      </c>
      <c r="DE55" s="28">
        <v>71</v>
      </c>
      <c r="DP55" s="5"/>
      <c r="DQ55" s="48"/>
      <c r="DR55" s="5"/>
      <c r="DS55" s="5"/>
      <c r="DU55" s="48"/>
      <c r="DV55" s="48"/>
      <c r="DW55" s="48"/>
      <c r="DY55" s="48"/>
      <c r="DZ55" s="48"/>
      <c r="EA55" s="48"/>
      <c r="EB55" s="48"/>
      <c r="EC55" s="48"/>
      <c r="EF55" s="48"/>
      <c r="EG55" s="48"/>
      <c r="EH55" s="48"/>
      <c r="EI55" s="48"/>
      <c r="EN55" s="48"/>
    </row>
    <row r="56" spans="1:149" x14ac:dyDescent="0.2">
      <c r="A56" s="457">
        <v>161</v>
      </c>
      <c r="B56" s="353">
        <v>2</v>
      </c>
      <c r="C56" s="354">
        <v>4702</v>
      </c>
      <c r="D56" s="355" t="s">
        <v>2426</v>
      </c>
      <c r="E56" s="356" t="s">
        <v>417</v>
      </c>
      <c r="F56" s="356">
        <v>1998</v>
      </c>
      <c r="G56" s="438">
        <v>68.2</v>
      </c>
      <c r="H56" s="357">
        <v>1.3483000000000001</v>
      </c>
      <c r="I56" s="444">
        <v>45</v>
      </c>
      <c r="J56" s="445" t="s">
        <v>236</v>
      </c>
      <c r="K56" s="446">
        <v>47</v>
      </c>
      <c r="L56" s="445" t="s">
        <v>236</v>
      </c>
      <c r="M56" s="446">
        <v>50</v>
      </c>
      <c r="N56" s="445" t="s">
        <v>2084</v>
      </c>
      <c r="O56" s="444">
        <v>57</v>
      </c>
      <c r="P56" s="445" t="s">
        <v>236</v>
      </c>
      <c r="Q56" s="446">
        <v>62</v>
      </c>
      <c r="R56" s="445" t="s">
        <v>236</v>
      </c>
      <c r="S56" s="446">
        <v>65</v>
      </c>
      <c r="T56" s="445" t="s">
        <v>236</v>
      </c>
      <c r="U56" s="430">
        <v>112</v>
      </c>
      <c r="V56" s="431">
        <v>151.00960000000001</v>
      </c>
      <c r="W56" s="431">
        <v>151.00960000000001</v>
      </c>
      <c r="X56" s="344">
        <v>4.72</v>
      </c>
      <c r="Y56" s="345">
        <v>4.7</v>
      </c>
      <c r="Z56" s="338">
        <v>123</v>
      </c>
      <c r="AA56" s="352">
        <v>7.09</v>
      </c>
      <c r="AB56" s="345">
        <v>0</v>
      </c>
      <c r="AC56" s="345">
        <v>7.35</v>
      </c>
      <c r="AD56" s="339">
        <v>107</v>
      </c>
      <c r="AE56" s="352">
        <v>10.64</v>
      </c>
      <c r="AF56" s="345">
        <v>9.08</v>
      </c>
      <c r="AG56" s="345">
        <v>9.93</v>
      </c>
      <c r="AH56" s="340">
        <v>66.459999999999994</v>
      </c>
      <c r="AI56" s="339">
        <v>89.608018000000001</v>
      </c>
      <c r="AJ56" s="341">
        <v>470.61761799999999</v>
      </c>
      <c r="AK56" s="333">
        <v>2</v>
      </c>
      <c r="AL56" s="136">
        <v>20</v>
      </c>
      <c r="AO56">
        <v>7</v>
      </c>
      <c r="AP56">
        <v>7161</v>
      </c>
      <c r="AQ56">
        <v>2160</v>
      </c>
      <c r="AR56">
        <v>160</v>
      </c>
      <c r="AS56">
        <v>161160</v>
      </c>
      <c r="AT56">
        <v>999000</v>
      </c>
      <c r="AU56">
        <v>999</v>
      </c>
      <c r="AV56">
        <v>161</v>
      </c>
      <c r="AW56" s="47" t="s">
        <v>236</v>
      </c>
      <c r="AX56" t="s">
        <v>236</v>
      </c>
      <c r="AY56" s="48" t="s">
        <v>236</v>
      </c>
      <c r="AZ56" s="447" t="s">
        <v>236</v>
      </c>
      <c r="BA56" t="s">
        <v>236</v>
      </c>
      <c r="BZ56" s="28">
        <v>45</v>
      </c>
      <c r="CA56" s="28" t="s">
        <v>236</v>
      </c>
      <c r="CB56" s="28">
        <v>47</v>
      </c>
      <c r="CC56" s="28" t="s">
        <v>236</v>
      </c>
      <c r="CD56" s="28">
        <v>50</v>
      </c>
      <c r="CE56" s="28" t="s">
        <v>2084</v>
      </c>
      <c r="CF56" s="28">
        <v>45</v>
      </c>
      <c r="CG56" s="28">
        <v>47</v>
      </c>
      <c r="CH56" s="28">
        <v>0</v>
      </c>
      <c r="CI56" s="28">
        <v>47</v>
      </c>
      <c r="CT56" s="5"/>
      <c r="CV56" s="28">
        <v>57</v>
      </c>
      <c r="CW56" s="28" t="s">
        <v>236</v>
      </c>
      <c r="CX56" s="28">
        <v>62</v>
      </c>
      <c r="CY56" s="28" t="s">
        <v>236</v>
      </c>
      <c r="CZ56" s="28">
        <v>65</v>
      </c>
      <c r="DA56" s="28" t="s">
        <v>236</v>
      </c>
      <c r="DB56" s="28">
        <v>57</v>
      </c>
      <c r="DC56" s="28">
        <v>62</v>
      </c>
      <c r="DD56" s="28">
        <v>65</v>
      </c>
      <c r="DE56" s="28">
        <v>65</v>
      </c>
      <c r="DP56" s="5"/>
      <c r="DQ56" s="48"/>
      <c r="DR56" s="5"/>
      <c r="DS56" s="5"/>
      <c r="DU56" s="48"/>
      <c r="DV56" s="48"/>
      <c r="DW56" s="48"/>
      <c r="DZ56" s="48"/>
      <c r="EA56" s="48"/>
      <c r="EB56" s="48"/>
      <c r="EC56" s="48"/>
      <c r="EF56" s="48"/>
      <c r="EG56" s="48"/>
      <c r="EH56" s="48"/>
      <c r="EI56" s="48"/>
      <c r="EN56" s="48"/>
    </row>
    <row r="57" spans="1:149" x14ac:dyDescent="0.2">
      <c r="A57" s="457">
        <v>162</v>
      </c>
      <c r="B57" s="387">
        <v>3</v>
      </c>
      <c r="C57" s="388">
        <v>4727</v>
      </c>
      <c r="D57" s="389" t="s">
        <v>22</v>
      </c>
      <c r="E57" s="390" t="s">
        <v>417</v>
      </c>
      <c r="F57" s="390">
        <v>1998</v>
      </c>
      <c r="G57" s="439">
        <v>53.3</v>
      </c>
      <c r="H57" s="391">
        <v>1.6111</v>
      </c>
      <c r="I57" s="392">
        <v>28</v>
      </c>
      <c r="J57" s="393" t="s">
        <v>236</v>
      </c>
      <c r="K57" s="394">
        <v>31</v>
      </c>
      <c r="L57" s="393" t="s">
        <v>236</v>
      </c>
      <c r="M57" s="394">
        <v>34</v>
      </c>
      <c r="N57" s="393" t="s">
        <v>2084</v>
      </c>
      <c r="O57" s="392">
        <v>40</v>
      </c>
      <c r="P57" s="393" t="s">
        <v>236</v>
      </c>
      <c r="Q57" s="394">
        <v>43</v>
      </c>
      <c r="R57" s="393" t="s">
        <v>236</v>
      </c>
      <c r="S57" s="394">
        <v>46</v>
      </c>
      <c r="T57" s="393" t="s">
        <v>236</v>
      </c>
      <c r="U57" s="428">
        <v>77</v>
      </c>
      <c r="V57" s="429">
        <v>124.0547</v>
      </c>
      <c r="W57" s="429">
        <v>124.0547</v>
      </c>
      <c r="X57" s="395">
        <v>5.24</v>
      </c>
      <c r="Y57" s="396">
        <v>5.17</v>
      </c>
      <c r="Z57" s="397">
        <v>111</v>
      </c>
      <c r="AA57" s="398">
        <v>6.2</v>
      </c>
      <c r="AB57" s="396">
        <v>6.33</v>
      </c>
      <c r="AC57" s="396">
        <v>6.36</v>
      </c>
      <c r="AD57" s="399">
        <v>87.2</v>
      </c>
      <c r="AE57" s="398">
        <v>8.31</v>
      </c>
      <c r="AF57" s="396">
        <v>7.51</v>
      </c>
      <c r="AG57" s="396">
        <v>6.74</v>
      </c>
      <c r="AH57" s="400">
        <v>48.54</v>
      </c>
      <c r="AI57" s="399">
        <v>78.202793999999997</v>
      </c>
      <c r="AJ57" s="401">
        <v>400.457494</v>
      </c>
      <c r="AK57" s="402">
        <v>3</v>
      </c>
      <c r="AL57" s="403">
        <v>16</v>
      </c>
      <c r="AO57">
        <v>4</v>
      </c>
      <c r="AP57">
        <v>4162</v>
      </c>
      <c r="AQ57">
        <v>3163</v>
      </c>
      <c r="AR57">
        <v>163</v>
      </c>
      <c r="AS57">
        <v>162163</v>
      </c>
      <c r="AT57">
        <v>999000</v>
      </c>
      <c r="AU57">
        <v>999</v>
      </c>
      <c r="AV57">
        <v>162</v>
      </c>
      <c r="AW57" s="47" t="s">
        <v>236</v>
      </c>
      <c r="AX57" t="s">
        <v>236</v>
      </c>
      <c r="AY57" s="48" t="s">
        <v>236</v>
      </c>
      <c r="AZ57" s="447" t="s">
        <v>236</v>
      </c>
      <c r="BA57" t="s">
        <v>236</v>
      </c>
      <c r="BZ57" s="28">
        <v>28</v>
      </c>
      <c r="CA57" s="28" t="s">
        <v>236</v>
      </c>
      <c r="CB57" s="28">
        <v>31</v>
      </c>
      <c r="CC57" s="28" t="s">
        <v>236</v>
      </c>
      <c r="CD57" s="28">
        <v>34</v>
      </c>
      <c r="CE57" s="28" t="s">
        <v>2084</v>
      </c>
      <c r="CF57" s="28">
        <v>28</v>
      </c>
      <c r="CG57" s="28">
        <v>31</v>
      </c>
      <c r="CH57" s="28">
        <v>0</v>
      </c>
      <c r="CI57" s="28">
        <v>31</v>
      </c>
      <c r="CT57" s="5"/>
      <c r="CV57" s="28">
        <v>40</v>
      </c>
      <c r="CW57" s="28" t="s">
        <v>236</v>
      </c>
      <c r="CX57" s="28">
        <v>43</v>
      </c>
      <c r="CY57" s="28" t="s">
        <v>236</v>
      </c>
      <c r="CZ57" s="28">
        <v>46</v>
      </c>
      <c r="DA57" s="28" t="s">
        <v>236</v>
      </c>
      <c r="DB57" s="28">
        <v>40</v>
      </c>
      <c r="DC57" s="28">
        <v>43</v>
      </c>
      <c r="DD57" s="28">
        <v>46</v>
      </c>
      <c r="DE57" s="28">
        <v>46</v>
      </c>
      <c r="DP57" s="5"/>
      <c r="DQ57" s="48"/>
      <c r="DR57" s="5"/>
      <c r="DS57" s="5"/>
      <c r="DU57" s="48"/>
      <c r="DV57" s="48"/>
      <c r="DW57" s="48"/>
      <c r="DZ57" s="48"/>
      <c r="EA57" s="48"/>
      <c r="EB57" s="48"/>
      <c r="EC57" s="48"/>
      <c r="EF57" s="48"/>
      <c r="EG57" s="48"/>
      <c r="EH57" s="48"/>
      <c r="EI57" s="48"/>
      <c r="EN57" s="48"/>
    </row>
    <row r="58" spans="1:149" x14ac:dyDescent="0.2">
      <c r="A58" s="457">
        <v>163</v>
      </c>
      <c r="B58" s="353">
        <v>4</v>
      </c>
      <c r="C58" s="354" t="s">
        <v>1693</v>
      </c>
      <c r="D58" s="355" t="s">
        <v>2500</v>
      </c>
      <c r="E58" s="356" t="s">
        <v>417</v>
      </c>
      <c r="F58" s="356">
        <v>1997</v>
      </c>
      <c r="G58" s="438">
        <v>62.4</v>
      </c>
      <c r="H58" s="357">
        <v>1.4308000000000001</v>
      </c>
      <c r="I58" s="444">
        <v>28</v>
      </c>
      <c r="J58" s="445" t="s">
        <v>236</v>
      </c>
      <c r="K58" s="446">
        <v>30</v>
      </c>
      <c r="L58" s="445" t="s">
        <v>236</v>
      </c>
      <c r="M58" s="446">
        <v>32</v>
      </c>
      <c r="N58" s="445" t="s">
        <v>236</v>
      </c>
      <c r="O58" s="444">
        <v>35</v>
      </c>
      <c r="P58" s="445" t="s">
        <v>236</v>
      </c>
      <c r="Q58" s="446">
        <v>40</v>
      </c>
      <c r="R58" s="445" t="s">
        <v>236</v>
      </c>
      <c r="S58" s="446">
        <v>43</v>
      </c>
      <c r="T58" s="445" t="s">
        <v>236</v>
      </c>
      <c r="U58" s="430">
        <v>75</v>
      </c>
      <c r="V58" s="431">
        <v>107.31</v>
      </c>
      <c r="W58" s="431">
        <v>107.31</v>
      </c>
      <c r="X58" s="344">
        <v>4.92</v>
      </c>
      <c r="Y58" s="345">
        <v>5.08</v>
      </c>
      <c r="Z58" s="338">
        <v>117</v>
      </c>
      <c r="AA58" s="352">
        <v>6.62</v>
      </c>
      <c r="AB58" s="345">
        <v>6.82</v>
      </c>
      <c r="AC58" s="345">
        <v>6.72</v>
      </c>
      <c r="AD58" s="339">
        <v>96.4</v>
      </c>
      <c r="AE58" s="352">
        <v>9.09</v>
      </c>
      <c r="AF58" s="345">
        <v>6.11</v>
      </c>
      <c r="AG58" s="345">
        <v>7.46</v>
      </c>
      <c r="AH58" s="340">
        <v>54.54</v>
      </c>
      <c r="AI58" s="339">
        <v>78.035831999999999</v>
      </c>
      <c r="AJ58" s="341">
        <v>398.74583200000006</v>
      </c>
      <c r="AK58" s="333">
        <v>4</v>
      </c>
      <c r="AL58" s="136">
        <v>12</v>
      </c>
      <c r="AO58">
        <v>3</v>
      </c>
      <c r="AP58">
        <v>3163</v>
      </c>
      <c r="AQ58">
        <v>4162</v>
      </c>
      <c r="AR58">
        <v>162</v>
      </c>
      <c r="AS58">
        <v>163162</v>
      </c>
      <c r="AT58">
        <v>999000</v>
      </c>
      <c r="AU58">
        <v>999</v>
      </c>
      <c r="AV58">
        <v>163</v>
      </c>
      <c r="AW58" s="47" t="s">
        <v>236</v>
      </c>
      <c r="AX58" t="s">
        <v>236</v>
      </c>
      <c r="AY58" s="48" t="s">
        <v>236</v>
      </c>
      <c r="AZ58" s="447" t="s">
        <v>236</v>
      </c>
      <c r="BA58" t="s">
        <v>236</v>
      </c>
      <c r="BZ58" s="28">
        <v>28</v>
      </c>
      <c r="CA58" s="28" t="s">
        <v>236</v>
      </c>
      <c r="CB58" s="28">
        <v>30</v>
      </c>
      <c r="CC58" s="28" t="s">
        <v>236</v>
      </c>
      <c r="CD58" s="28">
        <v>32</v>
      </c>
      <c r="CE58" s="28" t="s">
        <v>236</v>
      </c>
      <c r="CF58" s="28">
        <v>28</v>
      </c>
      <c r="CG58" s="28">
        <v>30</v>
      </c>
      <c r="CH58" s="28">
        <v>32</v>
      </c>
      <c r="CI58" s="28">
        <v>32</v>
      </c>
      <c r="CT58" s="5"/>
      <c r="CV58" s="28">
        <v>35</v>
      </c>
      <c r="CW58" s="28" t="s">
        <v>236</v>
      </c>
      <c r="CX58" s="28">
        <v>40</v>
      </c>
      <c r="CY58" s="28" t="s">
        <v>236</v>
      </c>
      <c r="CZ58" s="28">
        <v>43</v>
      </c>
      <c r="DA58" s="28" t="s">
        <v>236</v>
      </c>
      <c r="DB58" s="28">
        <v>35</v>
      </c>
      <c r="DC58" s="28">
        <v>40</v>
      </c>
      <c r="DD58" s="28">
        <v>43</v>
      </c>
      <c r="DE58" s="28">
        <v>43</v>
      </c>
      <c r="DP58" s="5"/>
      <c r="DQ58" s="48"/>
      <c r="DR58" s="5"/>
      <c r="DS58" s="5"/>
      <c r="DU58" s="48"/>
      <c r="DV58" s="48"/>
      <c r="DW58" s="48"/>
      <c r="DZ58" s="48"/>
      <c r="EA58" s="48"/>
      <c r="EB58" s="48"/>
      <c r="EC58" s="48"/>
      <c r="EF58" s="48"/>
      <c r="EG58" s="48"/>
      <c r="EH58" s="48"/>
      <c r="EI58" s="48"/>
      <c r="EN58" s="48"/>
    </row>
    <row r="59" spans="1:149" x14ac:dyDescent="0.2">
      <c r="A59" s="457">
        <v>164</v>
      </c>
      <c r="B59" s="387">
        <v>5</v>
      </c>
      <c r="C59" s="388">
        <v>4711</v>
      </c>
      <c r="D59" s="389" t="s">
        <v>2360</v>
      </c>
      <c r="E59" s="390" t="s">
        <v>626</v>
      </c>
      <c r="F59" s="390">
        <v>1998</v>
      </c>
      <c r="G59" s="439">
        <v>83.1</v>
      </c>
      <c r="H59" s="391">
        <v>1.2044999999999999</v>
      </c>
      <c r="I59" s="392">
        <v>42</v>
      </c>
      <c r="J59" s="393" t="s">
        <v>236</v>
      </c>
      <c r="K59" s="394">
        <v>46</v>
      </c>
      <c r="L59" s="393" t="s">
        <v>2084</v>
      </c>
      <c r="M59" s="394">
        <v>49</v>
      </c>
      <c r="N59" s="393" t="s">
        <v>2084</v>
      </c>
      <c r="O59" s="392">
        <v>52</v>
      </c>
      <c r="P59" s="393" t="s">
        <v>236</v>
      </c>
      <c r="Q59" s="394">
        <v>57</v>
      </c>
      <c r="R59" s="393" t="s">
        <v>236</v>
      </c>
      <c r="S59" s="394">
        <v>61</v>
      </c>
      <c r="T59" s="393" t="s">
        <v>236</v>
      </c>
      <c r="U59" s="428">
        <v>103</v>
      </c>
      <c r="V59" s="429">
        <v>124.06349999999999</v>
      </c>
      <c r="W59" s="429">
        <v>124.06349999999999</v>
      </c>
      <c r="X59" s="395">
        <v>5.57</v>
      </c>
      <c r="Y59" s="396">
        <v>5.52</v>
      </c>
      <c r="Z59" s="397">
        <v>102</v>
      </c>
      <c r="AA59" s="398">
        <v>6.48</v>
      </c>
      <c r="AB59" s="396">
        <v>0</v>
      </c>
      <c r="AC59" s="396">
        <v>6.09</v>
      </c>
      <c r="AD59" s="399">
        <v>89.6</v>
      </c>
      <c r="AE59" s="398">
        <v>8.7100000000000009</v>
      </c>
      <c r="AF59" s="396">
        <v>8.9600000000000009</v>
      </c>
      <c r="AG59" s="396">
        <v>7.44</v>
      </c>
      <c r="AH59" s="400">
        <v>53.54</v>
      </c>
      <c r="AI59" s="399">
        <v>64.488929999999996</v>
      </c>
      <c r="AJ59" s="401">
        <v>380.15242999999998</v>
      </c>
      <c r="AK59" s="402">
        <v>5</v>
      </c>
      <c r="AL59" s="403">
        <v>11</v>
      </c>
      <c r="AO59">
        <v>6</v>
      </c>
      <c r="AP59">
        <v>6164</v>
      </c>
      <c r="AQ59">
        <v>5165</v>
      </c>
      <c r="AR59">
        <v>165</v>
      </c>
      <c r="AS59">
        <v>164165</v>
      </c>
      <c r="AT59">
        <v>999000</v>
      </c>
      <c r="AU59">
        <v>999</v>
      </c>
      <c r="AV59">
        <v>164</v>
      </c>
      <c r="AW59" s="47" t="s">
        <v>236</v>
      </c>
      <c r="AX59" t="s">
        <v>236</v>
      </c>
      <c r="AY59" s="48" t="s">
        <v>236</v>
      </c>
      <c r="AZ59" s="447" t="s">
        <v>236</v>
      </c>
      <c r="BA59" t="s">
        <v>236</v>
      </c>
      <c r="BZ59" s="28">
        <v>42</v>
      </c>
      <c r="CA59" s="28" t="s">
        <v>236</v>
      </c>
      <c r="CB59" s="28">
        <v>46</v>
      </c>
      <c r="CC59" s="28" t="s">
        <v>2084</v>
      </c>
      <c r="CD59" s="28">
        <v>49</v>
      </c>
      <c r="CE59" s="28" t="s">
        <v>2084</v>
      </c>
      <c r="CF59" s="28">
        <v>42</v>
      </c>
      <c r="CG59" s="28">
        <v>0</v>
      </c>
      <c r="CH59" s="28">
        <v>0</v>
      </c>
      <c r="CI59" s="28">
        <v>42</v>
      </c>
      <c r="CT59" s="5"/>
      <c r="CV59" s="28">
        <v>52</v>
      </c>
      <c r="CW59" s="28" t="s">
        <v>236</v>
      </c>
      <c r="CX59" s="28">
        <v>57</v>
      </c>
      <c r="CY59" s="28" t="s">
        <v>236</v>
      </c>
      <c r="CZ59" s="28">
        <v>61</v>
      </c>
      <c r="DA59" s="28" t="s">
        <v>236</v>
      </c>
      <c r="DB59" s="28">
        <v>52</v>
      </c>
      <c r="DC59" s="28">
        <v>57</v>
      </c>
      <c r="DD59" s="28">
        <v>61</v>
      </c>
      <c r="DE59" s="28">
        <v>61</v>
      </c>
      <c r="DP59" s="5"/>
      <c r="DQ59" s="48"/>
      <c r="DR59" s="5"/>
      <c r="DS59" s="5"/>
      <c r="DU59" s="48"/>
      <c r="DV59" s="48"/>
      <c r="DW59" s="48"/>
      <c r="DZ59" s="48"/>
      <c r="EA59" s="48"/>
      <c r="EB59" s="48"/>
      <c r="EC59" s="48"/>
      <c r="EF59" s="48"/>
      <c r="EG59" s="48"/>
      <c r="EH59" s="48"/>
      <c r="EI59" s="48"/>
      <c r="EN59" s="48"/>
    </row>
    <row r="60" spans="1:149" x14ac:dyDescent="0.2">
      <c r="A60" s="457">
        <v>165</v>
      </c>
      <c r="B60" s="353">
        <v>6</v>
      </c>
      <c r="C60" s="354">
        <v>4701</v>
      </c>
      <c r="D60" s="355" t="s">
        <v>1580</v>
      </c>
      <c r="E60" s="356" t="s">
        <v>417</v>
      </c>
      <c r="F60" s="356">
        <v>1998</v>
      </c>
      <c r="G60" s="438">
        <v>58.1</v>
      </c>
      <c r="H60" s="357">
        <v>1.5066999999999999</v>
      </c>
      <c r="I60" s="444">
        <v>35</v>
      </c>
      <c r="J60" s="445" t="s">
        <v>236</v>
      </c>
      <c r="K60" s="446">
        <v>38</v>
      </c>
      <c r="L60" s="445" t="s">
        <v>236</v>
      </c>
      <c r="M60" s="446">
        <v>41</v>
      </c>
      <c r="N60" s="445" t="s">
        <v>2084</v>
      </c>
      <c r="O60" s="444">
        <v>45</v>
      </c>
      <c r="P60" s="445" t="s">
        <v>236</v>
      </c>
      <c r="Q60" s="446">
        <v>48</v>
      </c>
      <c r="R60" s="445" t="s">
        <v>236</v>
      </c>
      <c r="S60" s="446">
        <v>51</v>
      </c>
      <c r="T60" s="445" t="s">
        <v>2084</v>
      </c>
      <c r="U60" s="430">
        <v>86</v>
      </c>
      <c r="V60" s="431">
        <v>129.57619999999997</v>
      </c>
      <c r="W60" s="431">
        <v>129.57619999999997</v>
      </c>
      <c r="X60" s="344">
        <v>5.26</v>
      </c>
      <c r="Y60" s="345">
        <v>5.36</v>
      </c>
      <c r="Z60" s="338">
        <v>109</v>
      </c>
      <c r="AA60" s="352">
        <v>6.07</v>
      </c>
      <c r="AB60" s="345">
        <v>5.94</v>
      </c>
      <c r="AC60" s="345">
        <v>5.85</v>
      </c>
      <c r="AD60" s="339">
        <v>81.400000000000006</v>
      </c>
      <c r="AE60" s="352">
        <v>6.68</v>
      </c>
      <c r="AF60" s="345">
        <v>6.27</v>
      </c>
      <c r="AG60" s="345">
        <v>5.86</v>
      </c>
      <c r="AH60" s="340">
        <v>36</v>
      </c>
      <c r="AI60" s="339">
        <v>54.241199999999999</v>
      </c>
      <c r="AJ60" s="341">
        <v>374.21739999999994</v>
      </c>
      <c r="AK60" s="333">
        <v>6</v>
      </c>
      <c r="AL60" s="136">
        <v>10</v>
      </c>
      <c r="AO60">
        <v>5</v>
      </c>
      <c r="AP60">
        <v>5165</v>
      </c>
      <c r="AQ60">
        <v>6164</v>
      </c>
      <c r="AR60">
        <v>164</v>
      </c>
      <c r="AS60">
        <v>165164</v>
      </c>
      <c r="AT60">
        <v>999000</v>
      </c>
      <c r="AU60">
        <v>999</v>
      </c>
      <c r="AV60">
        <v>165</v>
      </c>
      <c r="AW60" s="47" t="s">
        <v>236</v>
      </c>
      <c r="AX60" t="s">
        <v>236</v>
      </c>
      <c r="AY60" s="48" t="s">
        <v>236</v>
      </c>
      <c r="AZ60" s="447" t="s">
        <v>236</v>
      </c>
      <c r="BA60" t="s">
        <v>236</v>
      </c>
      <c r="BZ60" s="28">
        <v>35</v>
      </c>
      <c r="CA60" s="28" t="s">
        <v>236</v>
      </c>
      <c r="CB60" s="28">
        <v>38</v>
      </c>
      <c r="CC60" s="28" t="s">
        <v>236</v>
      </c>
      <c r="CD60" s="28">
        <v>41</v>
      </c>
      <c r="CE60" s="28" t="s">
        <v>2084</v>
      </c>
      <c r="CF60" s="28">
        <v>35</v>
      </c>
      <c r="CG60" s="28">
        <v>38</v>
      </c>
      <c r="CH60" s="28">
        <v>0</v>
      </c>
      <c r="CI60" s="28">
        <v>38</v>
      </c>
      <c r="CT60" s="5"/>
      <c r="CV60" s="28">
        <v>45</v>
      </c>
      <c r="CW60" s="28" t="s">
        <v>236</v>
      </c>
      <c r="CX60" s="28">
        <v>48</v>
      </c>
      <c r="CY60" s="28" t="s">
        <v>236</v>
      </c>
      <c r="CZ60" s="28">
        <v>51</v>
      </c>
      <c r="DA60" s="28" t="s">
        <v>2084</v>
      </c>
      <c r="DB60" s="28">
        <v>45</v>
      </c>
      <c r="DC60" s="28">
        <v>48</v>
      </c>
      <c r="DD60" s="28">
        <v>0</v>
      </c>
      <c r="DE60" s="28">
        <v>48</v>
      </c>
      <c r="DP60" s="5"/>
      <c r="DQ60" s="48"/>
      <c r="DR60" s="5"/>
      <c r="DS60" s="5"/>
      <c r="DU60" s="48"/>
      <c r="DV60" s="48"/>
      <c r="DW60" s="48"/>
      <c r="DZ60" s="48"/>
      <c r="EA60" s="48"/>
      <c r="EB60" s="48"/>
      <c r="EC60" s="48"/>
      <c r="EF60" s="48"/>
      <c r="EG60" s="48"/>
      <c r="EH60" s="48"/>
      <c r="EI60" s="48"/>
      <c r="EN60" s="48"/>
    </row>
    <row r="61" spans="1:149" x14ac:dyDescent="0.2">
      <c r="A61" s="457">
        <v>166</v>
      </c>
      <c r="B61" s="387">
        <v>7</v>
      </c>
      <c r="C61" s="388" t="s">
        <v>2306</v>
      </c>
      <c r="D61" s="389" t="s">
        <v>2304</v>
      </c>
      <c r="E61" s="390" t="s">
        <v>417</v>
      </c>
      <c r="F61" s="390">
        <v>1998</v>
      </c>
      <c r="G61" s="439">
        <v>49.2</v>
      </c>
      <c r="H61" s="391">
        <v>1.7222</v>
      </c>
      <c r="I61" s="392">
        <v>20</v>
      </c>
      <c r="J61" s="393" t="s">
        <v>236</v>
      </c>
      <c r="K61" s="394">
        <v>22</v>
      </c>
      <c r="L61" s="393" t="s">
        <v>236</v>
      </c>
      <c r="M61" s="394">
        <v>23</v>
      </c>
      <c r="N61" s="393" t="s">
        <v>236</v>
      </c>
      <c r="O61" s="392">
        <v>20</v>
      </c>
      <c r="P61" s="393" t="s">
        <v>236</v>
      </c>
      <c r="Q61" s="394">
        <v>22</v>
      </c>
      <c r="R61" s="393" t="s">
        <v>236</v>
      </c>
      <c r="S61" s="394">
        <v>25</v>
      </c>
      <c r="T61" s="393" t="s">
        <v>236</v>
      </c>
      <c r="U61" s="428">
        <v>48</v>
      </c>
      <c r="V61" s="429">
        <v>82.665599999999998</v>
      </c>
      <c r="W61" s="429">
        <v>82.665599999999998</v>
      </c>
      <c r="X61" s="404">
        <v>4.88</v>
      </c>
      <c r="Y61" s="396">
        <v>5.14</v>
      </c>
      <c r="Z61" s="397">
        <v>118</v>
      </c>
      <c r="AA61" s="398">
        <v>6.64</v>
      </c>
      <c r="AB61" s="396">
        <v>6.79</v>
      </c>
      <c r="AC61" s="396">
        <v>6.65</v>
      </c>
      <c r="AD61" s="399">
        <v>95.8</v>
      </c>
      <c r="AE61" s="398">
        <v>4.38</v>
      </c>
      <c r="AF61" s="396">
        <v>5.1100000000000003</v>
      </c>
      <c r="AG61" s="396">
        <v>5.91</v>
      </c>
      <c r="AH61" s="400">
        <v>30.08</v>
      </c>
      <c r="AI61" s="399">
        <v>51.803775999999999</v>
      </c>
      <c r="AJ61" s="401">
        <v>348.26937599999997</v>
      </c>
      <c r="AK61" s="402">
        <v>7</v>
      </c>
      <c r="AL61" s="403">
        <v>9</v>
      </c>
      <c r="AO61">
        <v>8</v>
      </c>
      <c r="AP61">
        <v>8166</v>
      </c>
      <c r="AQ61">
        <v>7161</v>
      </c>
      <c r="AR61">
        <v>161</v>
      </c>
      <c r="AS61">
        <v>166161</v>
      </c>
      <c r="AT61">
        <v>999000</v>
      </c>
      <c r="AU61">
        <v>999</v>
      </c>
      <c r="AV61">
        <v>166</v>
      </c>
      <c r="AW61" s="47" t="s">
        <v>236</v>
      </c>
      <c r="AX61" t="s">
        <v>236</v>
      </c>
      <c r="AY61" s="48" t="s">
        <v>236</v>
      </c>
      <c r="AZ61" s="447" t="s">
        <v>236</v>
      </c>
      <c r="BA61" t="s">
        <v>236</v>
      </c>
      <c r="BZ61" s="28">
        <v>20</v>
      </c>
      <c r="CA61" s="28" t="s">
        <v>236</v>
      </c>
      <c r="CB61" s="28">
        <v>22</v>
      </c>
      <c r="CC61" s="28" t="s">
        <v>236</v>
      </c>
      <c r="CD61" s="28">
        <v>23</v>
      </c>
      <c r="CE61" s="28" t="s">
        <v>236</v>
      </c>
      <c r="CF61" s="28">
        <v>20</v>
      </c>
      <c r="CG61" s="28">
        <v>22</v>
      </c>
      <c r="CH61" s="28">
        <v>23</v>
      </c>
      <c r="CI61" s="28">
        <v>23</v>
      </c>
      <c r="CT61" s="5"/>
      <c r="CV61" s="28">
        <v>20</v>
      </c>
      <c r="CW61" s="28" t="s">
        <v>236</v>
      </c>
      <c r="CX61" s="28">
        <v>22</v>
      </c>
      <c r="CY61" s="28" t="s">
        <v>236</v>
      </c>
      <c r="CZ61" s="28">
        <v>25</v>
      </c>
      <c r="DA61" s="28" t="s">
        <v>236</v>
      </c>
      <c r="DB61" s="28">
        <v>20</v>
      </c>
      <c r="DC61" s="28">
        <v>22</v>
      </c>
      <c r="DD61" s="28">
        <v>25</v>
      </c>
      <c r="DE61" s="28">
        <v>25</v>
      </c>
      <c r="DP61" s="5"/>
      <c r="DQ61" s="48"/>
      <c r="DR61" s="5"/>
      <c r="DS61" s="5"/>
      <c r="DU61" s="48"/>
      <c r="DV61" s="48"/>
      <c r="DW61" s="48"/>
      <c r="DZ61" s="48"/>
      <c r="EA61" s="48"/>
      <c r="EB61" s="48"/>
      <c r="EC61" s="48"/>
      <c r="EF61" s="48"/>
      <c r="EG61" s="48"/>
      <c r="EH61" s="48"/>
      <c r="EI61" s="48"/>
      <c r="EN61" s="48"/>
    </row>
    <row r="62" spans="1:149" ht="13.5" thickBot="1" x14ac:dyDescent="0.25">
      <c r="A62" s="458">
        <v>167</v>
      </c>
      <c r="B62" s="548">
        <v>8</v>
      </c>
      <c r="C62" s="549">
        <v>4705</v>
      </c>
      <c r="D62" s="550" t="s">
        <v>1312</v>
      </c>
      <c r="E62" s="551" t="s">
        <v>542</v>
      </c>
      <c r="F62" s="551">
        <v>1998</v>
      </c>
      <c r="G62" s="552">
        <v>71.599999999999994</v>
      </c>
      <c r="H62" s="553">
        <v>1.3081</v>
      </c>
      <c r="I62" s="554">
        <v>40</v>
      </c>
      <c r="J62" s="555" t="s">
        <v>236</v>
      </c>
      <c r="K62" s="556">
        <v>45</v>
      </c>
      <c r="L62" s="555" t="s">
        <v>236</v>
      </c>
      <c r="M62" s="556">
        <v>47</v>
      </c>
      <c r="N62" s="555" t="s">
        <v>2084</v>
      </c>
      <c r="O62" s="554">
        <v>50</v>
      </c>
      <c r="P62" s="555" t="s">
        <v>236</v>
      </c>
      <c r="Q62" s="556">
        <v>54</v>
      </c>
      <c r="R62" s="555" t="s">
        <v>236</v>
      </c>
      <c r="S62" s="556">
        <v>56</v>
      </c>
      <c r="T62" s="555" t="s">
        <v>2084</v>
      </c>
      <c r="U62" s="557">
        <v>99</v>
      </c>
      <c r="V62" s="558">
        <v>129.50190000000001</v>
      </c>
      <c r="W62" s="558">
        <v>129.50190000000001</v>
      </c>
      <c r="X62" s="568">
        <v>6.19</v>
      </c>
      <c r="Y62" s="459">
        <v>5.9</v>
      </c>
      <c r="Z62" s="560">
        <v>93</v>
      </c>
      <c r="AA62" s="561">
        <v>5.29</v>
      </c>
      <c r="AB62" s="459">
        <v>5.33</v>
      </c>
      <c r="AC62" s="459">
        <v>0</v>
      </c>
      <c r="AD62" s="562">
        <v>66.599999999999994</v>
      </c>
      <c r="AE62" s="561">
        <v>6.82</v>
      </c>
      <c r="AF62" s="459">
        <v>6.87</v>
      </c>
      <c r="AG62" s="459">
        <v>6.69</v>
      </c>
      <c r="AH62" s="563">
        <v>37.46</v>
      </c>
      <c r="AI62" s="562">
        <v>49.001426000000002</v>
      </c>
      <c r="AJ62" s="564">
        <v>338.10332599999998</v>
      </c>
      <c r="AK62" s="565">
        <v>8</v>
      </c>
      <c r="AL62" s="137">
        <v>8</v>
      </c>
      <c r="AO62">
        <v>1</v>
      </c>
      <c r="AP62">
        <v>1167</v>
      </c>
      <c r="AQ62">
        <v>8166</v>
      </c>
      <c r="AR62">
        <v>166</v>
      </c>
      <c r="AS62">
        <v>167166</v>
      </c>
      <c r="AT62">
        <v>999000</v>
      </c>
      <c r="AU62">
        <v>999</v>
      </c>
      <c r="AV62">
        <v>167</v>
      </c>
      <c r="AW62" s="47" t="s">
        <v>236</v>
      </c>
      <c r="AX62" t="s">
        <v>236</v>
      </c>
      <c r="AY62" s="48" t="s">
        <v>236</v>
      </c>
      <c r="AZ62" s="447" t="s">
        <v>236</v>
      </c>
      <c r="BA62" t="s">
        <v>236</v>
      </c>
      <c r="BZ62" s="28">
        <v>40</v>
      </c>
      <c r="CA62" s="28" t="s">
        <v>236</v>
      </c>
      <c r="CB62" s="28">
        <v>45</v>
      </c>
      <c r="CC62" s="28" t="s">
        <v>236</v>
      </c>
      <c r="CD62" s="28">
        <v>47</v>
      </c>
      <c r="CE62" s="28" t="s">
        <v>2084</v>
      </c>
      <c r="CF62" s="28">
        <v>40</v>
      </c>
      <c r="CG62" s="28">
        <v>45</v>
      </c>
      <c r="CH62" s="28">
        <v>0</v>
      </c>
      <c r="CI62" s="28">
        <v>45</v>
      </c>
      <c r="CT62" s="5"/>
      <c r="CV62" s="28">
        <v>50</v>
      </c>
      <c r="CW62" s="28" t="s">
        <v>236</v>
      </c>
      <c r="CX62" s="28">
        <v>54</v>
      </c>
      <c r="CY62" s="28" t="s">
        <v>236</v>
      </c>
      <c r="CZ62" s="28">
        <v>56</v>
      </c>
      <c r="DA62" s="28" t="s">
        <v>2084</v>
      </c>
      <c r="DB62" s="28">
        <v>50</v>
      </c>
      <c r="DC62" s="28">
        <v>54</v>
      </c>
      <c r="DD62" s="28">
        <v>0</v>
      </c>
      <c r="DE62" s="28">
        <v>54</v>
      </c>
      <c r="DP62" s="5"/>
      <c r="DQ62" s="48"/>
      <c r="DR62" s="5"/>
      <c r="DS62" s="5"/>
      <c r="DU62" s="48"/>
      <c r="DV62" s="48"/>
      <c r="DW62" s="48"/>
      <c r="DZ62" s="48"/>
      <c r="EA62" s="48"/>
      <c r="EB62" s="48"/>
      <c r="EC62" s="48"/>
      <c r="EF62" s="48"/>
      <c r="EG62" s="48"/>
      <c r="EH62" s="48"/>
      <c r="EI62" s="48"/>
      <c r="EN62" s="48"/>
    </row>
  </sheetData>
  <mergeCells count="102">
    <mergeCell ref="B1:AL2"/>
    <mergeCell ref="B3:D4"/>
    <mergeCell ref="E3:H4"/>
    <mergeCell ref="I3:AL4"/>
    <mergeCell ref="B5:Q5"/>
    <mergeCell ref="R5:AL5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AK8:AK9"/>
    <mergeCell ref="AL8:AL9"/>
    <mergeCell ref="I9:J9"/>
    <mergeCell ref="K9:L9"/>
    <mergeCell ref="M9:N9"/>
    <mergeCell ref="O9:P9"/>
    <mergeCell ref="Q9:R9"/>
    <mergeCell ref="S9:T9"/>
    <mergeCell ref="U8:U9"/>
    <mergeCell ref="V8:V9"/>
    <mergeCell ref="X8:Z8"/>
    <mergeCell ref="AA8:AD8"/>
    <mergeCell ref="AE8:AI8"/>
    <mergeCell ref="AJ8:AJ9"/>
    <mergeCell ref="B13:AL13"/>
    <mergeCell ref="B14:B15"/>
    <mergeCell ref="C14:C15"/>
    <mergeCell ref="D14:D15"/>
    <mergeCell ref="E14:E15"/>
    <mergeCell ref="F14:F15"/>
    <mergeCell ref="G14:G15"/>
    <mergeCell ref="H14:H15"/>
    <mergeCell ref="I14:N14"/>
    <mergeCell ref="O14:T14"/>
    <mergeCell ref="AK14:AK15"/>
    <mergeCell ref="AL14:AL15"/>
    <mergeCell ref="I15:J15"/>
    <mergeCell ref="K15:L15"/>
    <mergeCell ref="M15:N15"/>
    <mergeCell ref="O15:P15"/>
    <mergeCell ref="Q15:R15"/>
    <mergeCell ref="S15:T15"/>
    <mergeCell ref="AA14:AD14"/>
    <mergeCell ref="AE14:AI14"/>
    <mergeCell ref="AJ14:AJ15"/>
    <mergeCell ref="B23:AL23"/>
    <mergeCell ref="B24:B25"/>
    <mergeCell ref="C24:C25"/>
    <mergeCell ref="D24:D25"/>
    <mergeCell ref="E24:E25"/>
    <mergeCell ref="F24:F25"/>
    <mergeCell ref="G24:G25"/>
    <mergeCell ref="H24:H25"/>
    <mergeCell ref="I24:N24"/>
    <mergeCell ref="O24:T24"/>
    <mergeCell ref="AK24:AK25"/>
    <mergeCell ref="AL24:AL25"/>
    <mergeCell ref="I25:J25"/>
    <mergeCell ref="K25:L25"/>
    <mergeCell ref="M25:N25"/>
    <mergeCell ref="O25:P25"/>
    <mergeCell ref="Q25:R25"/>
    <mergeCell ref="S25:T25"/>
    <mergeCell ref="O51:P51"/>
    <mergeCell ref="Q51:R51"/>
    <mergeCell ref="S51:T51"/>
    <mergeCell ref="U14:U15"/>
    <mergeCell ref="V14:V15"/>
    <mergeCell ref="X14:Z14"/>
    <mergeCell ref="U50:U51"/>
    <mergeCell ref="V50:V51"/>
    <mergeCell ref="X50:Z50"/>
    <mergeCell ref="AA50:AD50"/>
    <mergeCell ref="AE50:AI50"/>
    <mergeCell ref="AJ50:AJ51"/>
    <mergeCell ref="U24:U25"/>
    <mergeCell ref="V24:V25"/>
    <mergeCell ref="X24:Z24"/>
    <mergeCell ref="AA24:AD24"/>
    <mergeCell ref="AE24:AI24"/>
    <mergeCell ref="AJ24:AJ25"/>
    <mergeCell ref="B49:AL49"/>
    <mergeCell ref="B50:B51"/>
    <mergeCell ref="C50:C51"/>
    <mergeCell ref="D50:D51"/>
    <mergeCell ref="E50:E51"/>
    <mergeCell ref="F50:F51"/>
    <mergeCell ref="G50:G51"/>
    <mergeCell ref="H50:H51"/>
    <mergeCell ref="I50:N50"/>
    <mergeCell ref="O50:T50"/>
    <mergeCell ref="AK50:AK51"/>
    <mergeCell ref="AL50:AL51"/>
    <mergeCell ref="I51:J51"/>
    <mergeCell ref="K51:L51"/>
    <mergeCell ref="M51:N51"/>
  </mergeCells>
  <conditionalFormatting sqref="AA17:AA18 AE17:AE18 AA20:AA21 AE20:AE21 AE27:AE33 AA27:AA33 AE44:AE47 AA44:AA47 AA53 AE53 AE55:AE62 AA55:AA62">
    <cfRule type="cellIs" dxfId="601" priority="1160" stopIfTrue="1" operator="greaterThanOrEqual">
      <formula>MAX(AB17:AC17)</formula>
    </cfRule>
  </conditionalFormatting>
  <conditionalFormatting sqref="AC17:AC18 AG17:AG18 AC20:AC21 AG20:AG21 AG27:AG33 AC27:AC33 AG44:AG47 AC44:AC47 AC53 AG53 AG55:AG62 AC55:AC62">
    <cfRule type="cellIs" dxfId="600" priority="1159" stopIfTrue="1" operator="greaterThan">
      <formula>MAX(AA17:AB17)</formula>
    </cfRule>
  </conditionalFormatting>
  <conditionalFormatting sqref="Y17:Y18 Y20:Y21 Y27:Y33 Y44:Y47 Y53 Y55:Y62">
    <cfRule type="cellIs" dxfId="599" priority="1157" stopIfTrue="1" operator="lessThan">
      <formula>X17</formula>
    </cfRule>
    <cfRule type="expression" dxfId="598" priority="1158" stopIfTrue="1">
      <formula>IF(X17="",TRUE,FALSE)</formula>
    </cfRule>
  </conditionalFormatting>
  <conditionalFormatting sqref="X17:X18 X20:X21 X27:X33 X44:X47 X53 X55:X62">
    <cfRule type="cellIs" dxfId="597" priority="1155" stopIfTrue="1" operator="lessThanOrEqual">
      <formula>Y17</formula>
    </cfRule>
    <cfRule type="expression" dxfId="596" priority="1156" stopIfTrue="1">
      <formula>IF(Y17="",TRUE,FALSE)</formula>
    </cfRule>
  </conditionalFormatting>
  <conditionalFormatting sqref="AB17:AB18 AF17:AF18 AB20:AB21 AF20:AF21 AB27:AB33 AF27:AF33 AB44:AB47 AF44:AF47 AB53 AF53 AB55:AB62 AF55:AF62">
    <cfRule type="expression" dxfId="595" priority="1154" stopIfTrue="1">
      <formula>IF(AB17&gt;AA17,IF(AB17&gt;=AC17,TRUE,FALSE))</formula>
    </cfRule>
  </conditionalFormatting>
  <conditionalFormatting sqref="S18 S21 S28:S33 S36:S47 S56:S62">
    <cfRule type="expression" dxfId="594" priority="1105" stopIfTrue="1">
      <formula>DD18=DE18</formula>
    </cfRule>
  </conditionalFormatting>
  <conditionalFormatting sqref="O17:O18 O20:O21 O27:O33 O35:O47 O53 O55:O62">
    <cfRule type="expression" dxfId="593" priority="1112" stopIfTrue="1">
      <formula>IF(P17="x",FALSE,IF(O17=MAX(AX17:AZ17),TRUE,FALSE))</formula>
    </cfRule>
  </conditionalFormatting>
  <conditionalFormatting sqref="Q17:Q18 Q20:Q21 Q27:Q33 Q35:Q47 Q53 Q55:Q62">
    <cfRule type="expression" dxfId="592" priority="1111" stopIfTrue="1">
      <formula>IF(R17="x",FALSE,IF(Q17=MAX(AX17:AZ17),TRUE,FALSE))</formula>
    </cfRule>
  </conditionalFormatting>
  <conditionalFormatting sqref="S17:S18 S20:S21 S27:S33 S35:S47 S53 S55:S62">
    <cfRule type="expression" dxfId="591" priority="1113" stopIfTrue="1">
      <formula>IF(T17="x",FALSE,IF(S17=MAX(AX17:AZ17),TRUE,FALSE))</formula>
    </cfRule>
  </conditionalFormatting>
  <conditionalFormatting sqref="O18 O21 O28:O33 O36:O47 O56:O62">
    <cfRule type="expression" dxfId="590" priority="1110" stopIfTrue="1">
      <formula>DB18=DE18</formula>
    </cfRule>
  </conditionalFormatting>
  <conditionalFormatting sqref="Q18 Q21 Q28:Q33 Q36:Q47 Q56:Q62">
    <cfRule type="expression" dxfId="589" priority="1109" stopIfTrue="1">
      <formula>DC18=DE18</formula>
    </cfRule>
  </conditionalFormatting>
  <conditionalFormatting sqref="I17:I18 I20:I21 I27:I33 I35:I47 I53 I55:I62">
    <cfRule type="expression" dxfId="588" priority="1103" stopIfTrue="1">
      <formula>IF(J17="x",FALSE,IF(I17=MAX(AO17:AQ17),TRUE,FALSE))</formula>
    </cfRule>
  </conditionalFormatting>
  <conditionalFormatting sqref="K17:K18 K20:K21 K27:K33 K35:K47 K53 K55:K62">
    <cfRule type="expression" dxfId="587" priority="1102" stopIfTrue="1">
      <formula>IF(L17="x",FALSE,IF(K17=MAX(AO17:AQ17),TRUE,FALSE))</formula>
    </cfRule>
  </conditionalFormatting>
  <conditionalFormatting sqref="M17:M18 M20:M21 M27:M33 M35:M47 M53 M55:M62">
    <cfRule type="expression" dxfId="586" priority="1104" stopIfTrue="1">
      <formula>IF(N17="x",FALSE,IF(M17=MAX(AO17:AQ17),TRUE,FALSE))</formula>
    </cfRule>
  </conditionalFormatting>
  <conditionalFormatting sqref="I18 I21 I28:I33 I36:I47 I56:I62">
    <cfRule type="expression" dxfId="585" priority="1101" stopIfTrue="1">
      <formula>CF18=CI18</formula>
    </cfRule>
  </conditionalFormatting>
  <conditionalFormatting sqref="K18 K21 K28:K33 K36:K47 K56:K62">
    <cfRule type="expression" dxfId="584" priority="1099" stopIfTrue="1">
      <formula>CG18=CI18</formula>
    </cfRule>
  </conditionalFormatting>
  <conditionalFormatting sqref="M18 M21 M28:M33 M36:M47 M56:M62">
    <cfRule type="expression" dxfId="583" priority="1097" stopIfTrue="1">
      <formula>CH18=CI18</formula>
    </cfRule>
  </conditionalFormatting>
  <conditionalFormatting sqref="AL17:AL18">
    <cfRule type="cellIs" dxfId="582" priority="985" stopIfTrue="1" operator="between">
      <formula>1</formula>
      <formula>3</formula>
    </cfRule>
  </conditionalFormatting>
  <conditionalFormatting sqref="D17:D18">
    <cfRule type="cellIs" dxfId="581" priority="976" stopIfTrue="1" operator="notBetween">
      <formula>1</formula>
      <formula>50</formula>
    </cfRule>
  </conditionalFormatting>
  <conditionalFormatting sqref="E17:E18">
    <cfRule type="cellIs" dxfId="580" priority="975" stopIfTrue="1" operator="notBetween">
      <formula>1</formula>
      <formula>50</formula>
    </cfRule>
  </conditionalFormatting>
  <conditionalFormatting sqref="F17:F18">
    <cfRule type="cellIs" dxfId="579" priority="974" stopIfTrue="1" operator="notBetween">
      <formula>1</formula>
      <formula>50</formula>
    </cfRule>
  </conditionalFormatting>
  <conditionalFormatting sqref="U17:U18">
    <cfRule type="cellIs" dxfId="578" priority="955" stopIfTrue="1" operator="notBetween">
      <formula>1</formula>
      <formula>50</formula>
    </cfRule>
  </conditionalFormatting>
  <conditionalFormatting sqref="V17:V18">
    <cfRule type="cellIs" dxfId="577" priority="954" stopIfTrue="1" operator="notBetween">
      <formula>1</formula>
      <formula>50</formula>
    </cfRule>
  </conditionalFormatting>
  <conditionalFormatting sqref="W17:W18">
    <cfRule type="cellIs" dxfId="576" priority="953" stopIfTrue="1" operator="notBetween">
      <formula>1</formula>
      <formula>50</formula>
    </cfRule>
  </conditionalFormatting>
  <conditionalFormatting sqref="AK17:AK18">
    <cfRule type="cellIs" dxfId="575" priority="949" stopIfTrue="1" operator="notBetween">
      <formula>1</formula>
      <formula>50</formula>
    </cfRule>
  </conditionalFormatting>
  <conditionalFormatting sqref="H17:H18">
    <cfRule type="cellIs" dxfId="574" priority="947" stopIfTrue="1" operator="notBetween">
      <formula>1</formula>
      <formula>50</formula>
    </cfRule>
  </conditionalFormatting>
  <conditionalFormatting sqref="O17">
    <cfRule type="expression" dxfId="573" priority="942" stopIfTrue="1">
      <formula>DB17=DE17</formula>
    </cfRule>
  </conditionalFormatting>
  <conditionalFormatting sqref="Q17">
    <cfRule type="expression" dxfId="572" priority="941" stopIfTrue="1">
      <formula>DC17=DE17</formula>
    </cfRule>
  </conditionalFormatting>
  <conditionalFormatting sqref="S17">
    <cfRule type="expression" dxfId="571" priority="940" stopIfTrue="1">
      <formula>DD17=DE17</formula>
    </cfRule>
  </conditionalFormatting>
  <conditionalFormatting sqref="I17">
    <cfRule type="expression" dxfId="570" priority="933" stopIfTrue="1">
      <formula>CF17=CI17</formula>
    </cfRule>
  </conditionalFormatting>
  <conditionalFormatting sqref="K17">
    <cfRule type="expression" dxfId="569" priority="931" stopIfTrue="1">
      <formula>CG17=CI17</formula>
    </cfRule>
  </conditionalFormatting>
  <conditionalFormatting sqref="M17">
    <cfRule type="expression" dxfId="568" priority="929" stopIfTrue="1">
      <formula>CH17=CI17</formula>
    </cfRule>
  </conditionalFormatting>
  <conditionalFormatting sqref="B17:B18">
    <cfRule type="cellIs" dxfId="567" priority="927" stopIfTrue="1" operator="notBetween">
      <formula>1</formula>
      <formula>50</formula>
    </cfRule>
  </conditionalFormatting>
  <conditionalFormatting sqref="AL27:AL33">
    <cfRule type="cellIs" dxfId="566" priority="883" stopIfTrue="1" operator="between">
      <formula>1</formula>
      <formula>3</formula>
    </cfRule>
  </conditionalFormatting>
  <conditionalFormatting sqref="AA27:AA30">
    <cfRule type="cellIs" dxfId="565" priority="882" stopIfTrue="1" operator="greaterThanOrEqual">
      <formula>MAX(AB27:AC27)</formula>
    </cfRule>
  </conditionalFormatting>
  <conditionalFormatting sqref="AC27:AC30">
    <cfRule type="cellIs" dxfId="564" priority="881" stopIfTrue="1" operator="greaterThan">
      <formula>MAX(AA27:AB27)</formula>
    </cfRule>
  </conditionalFormatting>
  <conditionalFormatting sqref="AB27:AB30">
    <cfRule type="expression" dxfId="563" priority="880" stopIfTrue="1">
      <formula>IF(AB27&gt;AA27,IF(AB27&gt;=AC27,TRUE,FALSE))</formula>
    </cfRule>
  </conditionalFormatting>
  <conditionalFormatting sqref="AE27:AE30">
    <cfRule type="cellIs" dxfId="562" priority="879" stopIfTrue="1" operator="greaterThanOrEqual">
      <formula>MAX(AF27:AG27)</formula>
    </cfRule>
  </conditionalFormatting>
  <conditionalFormatting sqref="AG27:AG30">
    <cfRule type="cellIs" dxfId="561" priority="878" stopIfTrue="1" operator="greaterThan">
      <formula>MAX(AE27:AF27)</formula>
    </cfRule>
  </conditionalFormatting>
  <conditionalFormatting sqref="AF27:AF30">
    <cfRule type="expression" dxfId="560" priority="877" stopIfTrue="1">
      <formula>IF(AF27&gt;AE27,IF(AF27&gt;=AG27,TRUE,FALSE))</formula>
    </cfRule>
  </conditionalFormatting>
  <conditionalFormatting sqref="D27:D33">
    <cfRule type="cellIs" dxfId="559" priority="874" stopIfTrue="1" operator="notBetween">
      <formula>1</formula>
      <formula>50</formula>
    </cfRule>
  </conditionalFormatting>
  <conditionalFormatting sqref="E27:E33">
    <cfRule type="cellIs" dxfId="558" priority="873" stopIfTrue="1" operator="notBetween">
      <formula>1</formula>
      <formula>50</formula>
    </cfRule>
  </conditionalFormatting>
  <conditionalFormatting sqref="F27:F33">
    <cfRule type="cellIs" dxfId="557" priority="872" stopIfTrue="1" operator="notBetween">
      <formula>1</formula>
      <formula>50</formula>
    </cfRule>
  </conditionalFormatting>
  <conditionalFormatting sqref="U27:U33">
    <cfRule type="cellIs" dxfId="556" priority="853" stopIfTrue="1" operator="notBetween">
      <formula>1</formula>
      <formula>50</formula>
    </cfRule>
  </conditionalFormatting>
  <conditionalFormatting sqref="V27:V33">
    <cfRule type="cellIs" dxfId="555" priority="852" stopIfTrue="1" operator="notBetween">
      <formula>1</formula>
      <formula>50</formula>
    </cfRule>
  </conditionalFormatting>
  <conditionalFormatting sqref="W27:W33">
    <cfRule type="cellIs" dxfId="554" priority="851" stopIfTrue="1" operator="notBetween">
      <formula>1</formula>
      <formula>50</formula>
    </cfRule>
  </conditionalFormatting>
  <conditionalFormatting sqref="AK27:AK33">
    <cfRule type="cellIs" dxfId="553" priority="847" stopIfTrue="1" operator="notBetween">
      <formula>1</formula>
      <formula>50</formula>
    </cfRule>
  </conditionalFormatting>
  <conditionalFormatting sqref="H27:H33">
    <cfRule type="cellIs" dxfId="552" priority="845" stopIfTrue="1" operator="notBetween">
      <formula>1</formula>
      <formula>50</formula>
    </cfRule>
  </conditionalFormatting>
  <conditionalFormatting sqref="O27">
    <cfRule type="expression" dxfId="551" priority="840" stopIfTrue="1">
      <formula>DB27=DE27</formula>
    </cfRule>
  </conditionalFormatting>
  <conditionalFormatting sqref="Q27">
    <cfRule type="expression" dxfId="550" priority="839" stopIfTrue="1">
      <formula>DC27=DE27</formula>
    </cfRule>
  </conditionalFormatting>
  <conditionalFormatting sqref="S27">
    <cfRule type="expression" dxfId="549" priority="838" stopIfTrue="1">
      <formula>DD27=DE27</formula>
    </cfRule>
  </conditionalFormatting>
  <conditionalFormatting sqref="I27">
    <cfRule type="expression" dxfId="548" priority="831" stopIfTrue="1">
      <formula>CF27=CI27</formula>
    </cfRule>
  </conditionalFormatting>
  <conditionalFormatting sqref="K27">
    <cfRule type="expression" dxfId="547" priority="829" stopIfTrue="1">
      <formula>CG27=CI27</formula>
    </cfRule>
  </conditionalFormatting>
  <conditionalFormatting sqref="M27">
    <cfRule type="expression" dxfId="546" priority="827" stopIfTrue="1">
      <formula>CH27=CI27</formula>
    </cfRule>
  </conditionalFormatting>
  <conditionalFormatting sqref="B27:B33">
    <cfRule type="cellIs" dxfId="545" priority="825" stopIfTrue="1" operator="notBetween">
      <formula>1</formula>
      <formula>50</formula>
    </cfRule>
  </conditionalFormatting>
  <conditionalFormatting sqref="AL53">
    <cfRule type="cellIs" dxfId="544" priority="781" stopIfTrue="1" operator="between">
      <formula>1</formula>
      <formula>3</formula>
    </cfRule>
  </conditionalFormatting>
  <conditionalFormatting sqref="D53">
    <cfRule type="cellIs" dxfId="543" priority="772" stopIfTrue="1" operator="notBetween">
      <formula>1</formula>
      <formula>50</formula>
    </cfRule>
  </conditionalFormatting>
  <conditionalFormatting sqref="E53">
    <cfRule type="cellIs" dxfId="542" priority="771" stopIfTrue="1" operator="notBetween">
      <formula>1</formula>
      <formula>50</formula>
    </cfRule>
  </conditionalFormatting>
  <conditionalFormatting sqref="F53">
    <cfRule type="cellIs" dxfId="541" priority="770" stopIfTrue="1" operator="notBetween">
      <formula>1</formula>
      <formula>50</formula>
    </cfRule>
  </conditionalFormatting>
  <conditionalFormatting sqref="U53">
    <cfRule type="cellIs" dxfId="540" priority="751" stopIfTrue="1" operator="notBetween">
      <formula>1</formula>
      <formula>50</formula>
    </cfRule>
  </conditionalFormatting>
  <conditionalFormatting sqref="V53">
    <cfRule type="cellIs" dxfId="539" priority="750" stopIfTrue="1" operator="notBetween">
      <formula>1</formula>
      <formula>50</formula>
    </cfRule>
  </conditionalFormatting>
  <conditionalFormatting sqref="W53">
    <cfRule type="cellIs" dxfId="538" priority="749" stopIfTrue="1" operator="notBetween">
      <formula>1</formula>
      <formula>50</formula>
    </cfRule>
  </conditionalFormatting>
  <conditionalFormatting sqref="AK53">
    <cfRule type="cellIs" dxfId="537" priority="745" stopIfTrue="1" operator="notBetween">
      <formula>1</formula>
      <formula>50</formula>
    </cfRule>
  </conditionalFormatting>
  <conditionalFormatting sqref="H53">
    <cfRule type="cellIs" dxfId="536" priority="743" stopIfTrue="1" operator="notBetween">
      <formula>1</formula>
      <formula>50</formula>
    </cfRule>
  </conditionalFormatting>
  <conditionalFormatting sqref="O53">
    <cfRule type="expression" dxfId="535" priority="738" stopIfTrue="1">
      <formula>DB53=DE53</formula>
    </cfRule>
  </conditionalFormatting>
  <conditionalFormatting sqref="Q53">
    <cfRule type="expression" dxfId="534" priority="737" stopIfTrue="1">
      <formula>DC53=DE53</formula>
    </cfRule>
  </conditionalFormatting>
  <conditionalFormatting sqref="S53">
    <cfRule type="expression" dxfId="533" priority="736" stopIfTrue="1">
      <formula>DD53=DE53</formula>
    </cfRule>
  </conditionalFormatting>
  <conditionalFormatting sqref="I53">
    <cfRule type="expression" dxfId="532" priority="729" stopIfTrue="1">
      <formula>CF53=CI53</formula>
    </cfRule>
  </conditionalFormatting>
  <conditionalFormatting sqref="K53">
    <cfRule type="expression" dxfId="531" priority="727" stopIfTrue="1">
      <formula>CG53=CI53</formula>
    </cfRule>
  </conditionalFormatting>
  <conditionalFormatting sqref="M53">
    <cfRule type="expression" dxfId="530" priority="725" stopIfTrue="1">
      <formula>CH53=CI53</formula>
    </cfRule>
  </conditionalFormatting>
  <conditionalFormatting sqref="B53">
    <cfRule type="cellIs" dxfId="529" priority="723" stopIfTrue="1" operator="notBetween">
      <formula>1</formula>
      <formula>50</formula>
    </cfRule>
  </conditionalFormatting>
  <conditionalFormatting sqref="AL20:AL21">
    <cfRule type="cellIs" dxfId="528" priority="557" stopIfTrue="1" operator="between">
      <formula>1</formula>
      <formula>3</formula>
    </cfRule>
  </conditionalFormatting>
  <conditionalFormatting sqref="D20:D21">
    <cfRule type="cellIs" dxfId="527" priority="548" stopIfTrue="1" operator="notBetween">
      <formula>1</formula>
      <formula>50</formula>
    </cfRule>
  </conditionalFormatting>
  <conditionalFormatting sqref="E20:E21">
    <cfRule type="cellIs" dxfId="526" priority="547" stopIfTrue="1" operator="notBetween">
      <formula>1</formula>
      <formula>50</formula>
    </cfRule>
  </conditionalFormatting>
  <conditionalFormatting sqref="F20:F21">
    <cfRule type="cellIs" dxfId="525" priority="546" stopIfTrue="1" operator="notBetween">
      <formula>1</formula>
      <formula>50</formula>
    </cfRule>
  </conditionalFormatting>
  <conditionalFormatting sqref="U20:U21">
    <cfRule type="cellIs" dxfId="524" priority="529" stopIfTrue="1" operator="notBetween">
      <formula>1</formula>
      <formula>50</formula>
    </cfRule>
  </conditionalFormatting>
  <conditionalFormatting sqref="V20:V21">
    <cfRule type="cellIs" dxfId="523" priority="528" stopIfTrue="1" operator="notBetween">
      <formula>1</formula>
      <formula>50</formula>
    </cfRule>
  </conditionalFormatting>
  <conditionalFormatting sqref="W20:W21">
    <cfRule type="cellIs" dxfId="522" priority="527" stopIfTrue="1" operator="notBetween">
      <formula>1</formula>
      <formula>50</formula>
    </cfRule>
  </conditionalFormatting>
  <conditionalFormatting sqref="AK20:AK21">
    <cfRule type="cellIs" dxfId="521" priority="523" stopIfTrue="1" operator="notBetween">
      <formula>1</formula>
      <formula>50</formula>
    </cfRule>
  </conditionalFormatting>
  <conditionalFormatting sqref="H20:H21">
    <cfRule type="cellIs" dxfId="520" priority="521" stopIfTrue="1" operator="notBetween">
      <formula>1</formula>
      <formula>50</formula>
    </cfRule>
  </conditionalFormatting>
  <conditionalFormatting sqref="O20">
    <cfRule type="expression" dxfId="519" priority="515" stopIfTrue="1">
      <formula>DB20=DE20</formula>
    </cfRule>
  </conditionalFormatting>
  <conditionalFormatting sqref="Q20">
    <cfRule type="expression" dxfId="518" priority="514" stopIfTrue="1">
      <formula>DC20=DE20</formula>
    </cfRule>
  </conditionalFormatting>
  <conditionalFormatting sqref="S20">
    <cfRule type="expression" dxfId="517" priority="513" stopIfTrue="1">
      <formula>DD20=DE20</formula>
    </cfRule>
  </conditionalFormatting>
  <conditionalFormatting sqref="I20">
    <cfRule type="expression" dxfId="516" priority="506" stopIfTrue="1">
      <formula>CF20=CI20</formula>
    </cfRule>
  </conditionalFormatting>
  <conditionalFormatting sqref="K20">
    <cfRule type="expression" dxfId="515" priority="504" stopIfTrue="1">
      <formula>CG20=CI20</formula>
    </cfRule>
  </conditionalFormatting>
  <conditionalFormatting sqref="M20">
    <cfRule type="expression" dxfId="514" priority="502" stopIfTrue="1">
      <formula>CH20=CI20</formula>
    </cfRule>
  </conditionalFormatting>
  <conditionalFormatting sqref="B20:B21">
    <cfRule type="cellIs" dxfId="513" priority="500" stopIfTrue="1" operator="notBetween">
      <formula>1</formula>
      <formula>50</formula>
    </cfRule>
  </conditionalFormatting>
  <conditionalFormatting sqref="AE35:AE44 AA35:AA44">
    <cfRule type="cellIs" dxfId="512" priority="376" stopIfTrue="1" operator="greaterThanOrEqual">
      <formula>MAX(AB35:AC35)</formula>
    </cfRule>
  </conditionalFormatting>
  <conditionalFormatting sqref="AG35:AG44 AC35:AC44">
    <cfRule type="cellIs" dxfId="511" priority="375" stopIfTrue="1" operator="greaterThan">
      <formula>MAX(AA35:AB35)</formula>
    </cfRule>
  </conditionalFormatting>
  <conditionalFormatting sqref="Y35:Y44">
    <cfRule type="cellIs" dxfId="510" priority="373" stopIfTrue="1" operator="lessThan">
      <formula>X35</formula>
    </cfRule>
    <cfRule type="expression" dxfId="509" priority="374" stopIfTrue="1">
      <formula>IF(X35="",TRUE,FALSE)</formula>
    </cfRule>
  </conditionalFormatting>
  <conditionalFormatting sqref="X35:X44">
    <cfRule type="cellIs" dxfId="508" priority="371" stopIfTrue="1" operator="lessThanOrEqual">
      <formula>Y35</formula>
    </cfRule>
    <cfRule type="expression" dxfId="507" priority="372" stopIfTrue="1">
      <formula>IF(Y35="",TRUE,FALSE)</formula>
    </cfRule>
  </conditionalFormatting>
  <conditionalFormatting sqref="AB35:AB44 AF35:AF44">
    <cfRule type="expression" dxfId="506" priority="370" stopIfTrue="1">
      <formula>IF(AB35&gt;AA35,IF(AB35&gt;=AC35,TRUE,FALSE))</formula>
    </cfRule>
  </conditionalFormatting>
  <conditionalFormatting sqref="AL35:AL47">
    <cfRule type="cellIs" dxfId="505" priority="369" stopIfTrue="1" operator="between">
      <formula>1</formula>
      <formula>3</formula>
    </cfRule>
  </conditionalFormatting>
  <conditionalFormatting sqref="AA35:AA38">
    <cfRule type="cellIs" dxfId="504" priority="368" stopIfTrue="1" operator="greaterThanOrEqual">
      <formula>MAX(AB35:AC35)</formula>
    </cfRule>
  </conditionalFormatting>
  <conditionalFormatting sqref="AC35:AC38">
    <cfRule type="cellIs" dxfId="503" priority="367" stopIfTrue="1" operator="greaterThan">
      <formula>MAX(AA35:AB35)</formula>
    </cfRule>
  </conditionalFormatting>
  <conditionalFormatting sqref="AB35:AB38">
    <cfRule type="expression" dxfId="502" priority="366" stopIfTrue="1">
      <formula>IF(AB35&gt;AA35,IF(AB35&gt;=AC35,TRUE,FALSE))</formula>
    </cfRule>
  </conditionalFormatting>
  <conditionalFormatting sqref="AE35:AE38">
    <cfRule type="cellIs" dxfId="501" priority="365" stopIfTrue="1" operator="greaterThanOrEqual">
      <formula>MAX(AF35:AG35)</formula>
    </cfRule>
  </conditionalFormatting>
  <conditionalFormatting sqref="AG35:AG38">
    <cfRule type="cellIs" dxfId="500" priority="364" stopIfTrue="1" operator="greaterThan">
      <formula>MAX(AE35:AF35)</formula>
    </cfRule>
  </conditionalFormatting>
  <conditionalFormatting sqref="AF35:AF38">
    <cfRule type="expression" dxfId="499" priority="363" stopIfTrue="1">
      <formula>IF(AF35&gt;AE35,IF(AF35&gt;=AG35,TRUE,FALSE))</formula>
    </cfRule>
  </conditionalFormatting>
  <conditionalFormatting sqref="X44">
    <cfRule type="cellIs" dxfId="498" priority="361" stopIfTrue="1" operator="lessThanOrEqual">
      <formula>Y44</formula>
    </cfRule>
    <cfRule type="expression" dxfId="497" priority="362" stopIfTrue="1">
      <formula>IF(Y44="",TRUE,FALSE)</formula>
    </cfRule>
  </conditionalFormatting>
  <conditionalFormatting sqref="D35:D44">
    <cfRule type="cellIs" dxfId="496" priority="360" stopIfTrue="1" operator="notBetween">
      <formula>1</formula>
      <formula>50</formula>
    </cfRule>
  </conditionalFormatting>
  <conditionalFormatting sqref="E35:E44">
    <cfRule type="cellIs" dxfId="495" priority="359" stopIfTrue="1" operator="notBetween">
      <formula>1</formula>
      <formula>50</formula>
    </cfRule>
  </conditionalFormatting>
  <conditionalFormatting sqref="F35:F44">
    <cfRule type="cellIs" dxfId="494" priority="358" stopIfTrue="1" operator="notBetween">
      <formula>1</formula>
      <formula>50</formula>
    </cfRule>
  </conditionalFormatting>
  <conditionalFormatting sqref="AA44:AA47">
    <cfRule type="cellIs" dxfId="493" priority="350" stopIfTrue="1" operator="greaterThanOrEqual">
      <formula>MAX(AB44:AC44)</formula>
    </cfRule>
  </conditionalFormatting>
  <conditionalFormatting sqref="AC44:AC47">
    <cfRule type="cellIs" dxfId="492" priority="349" stopIfTrue="1" operator="greaterThan">
      <formula>MAX(AA44:AB44)</formula>
    </cfRule>
  </conditionalFormatting>
  <conditionalFormatting sqref="AB44:AB47">
    <cfRule type="expression" dxfId="491" priority="348" stopIfTrue="1">
      <formula>IF(AB44&gt;AA44,IF(AB44&gt;=AC44,TRUE,FALSE))</formula>
    </cfRule>
  </conditionalFormatting>
  <conditionalFormatting sqref="AE44:AE47">
    <cfRule type="cellIs" dxfId="490" priority="347" stopIfTrue="1" operator="greaterThanOrEqual">
      <formula>MAX(AF44:AG44)</formula>
    </cfRule>
  </conditionalFormatting>
  <conditionalFormatting sqref="AG44:AG47">
    <cfRule type="cellIs" dxfId="489" priority="346" stopIfTrue="1" operator="greaterThan">
      <formula>MAX(AE44:AF44)</formula>
    </cfRule>
  </conditionalFormatting>
  <conditionalFormatting sqref="AF44:AF47">
    <cfRule type="expression" dxfId="488" priority="345" stopIfTrue="1">
      <formula>IF(AF44&gt;AE44,IF(AF44&gt;=AG44,TRUE,FALSE))</formula>
    </cfRule>
  </conditionalFormatting>
  <conditionalFormatting sqref="D44:D47">
    <cfRule type="cellIs" dxfId="487" priority="344" stopIfTrue="1" operator="notBetween">
      <formula>1</formula>
      <formula>50</formula>
    </cfRule>
  </conditionalFormatting>
  <conditionalFormatting sqref="E44:E47">
    <cfRule type="cellIs" dxfId="486" priority="343" stopIfTrue="1" operator="notBetween">
      <formula>1</formula>
      <formula>50</formula>
    </cfRule>
  </conditionalFormatting>
  <conditionalFormatting sqref="F44:F47">
    <cfRule type="cellIs" dxfId="485" priority="342" stopIfTrue="1" operator="notBetween">
      <formula>1</formula>
      <formula>50</formula>
    </cfRule>
  </conditionalFormatting>
  <conditionalFormatting sqref="U35:U44">
    <cfRule type="cellIs" dxfId="484" priority="341" stopIfTrue="1" operator="notBetween">
      <formula>1</formula>
      <formula>50</formula>
    </cfRule>
  </conditionalFormatting>
  <conditionalFormatting sqref="V35:V44">
    <cfRule type="cellIs" dxfId="483" priority="340" stopIfTrue="1" operator="notBetween">
      <formula>1</formula>
      <formula>50</formula>
    </cfRule>
  </conditionalFormatting>
  <conditionalFormatting sqref="W35:W44">
    <cfRule type="cellIs" dxfId="482" priority="339" stopIfTrue="1" operator="notBetween">
      <formula>1</formula>
      <formula>50</formula>
    </cfRule>
  </conditionalFormatting>
  <conditionalFormatting sqref="U44:U47">
    <cfRule type="cellIs" dxfId="481" priority="338" stopIfTrue="1" operator="notBetween">
      <formula>1</formula>
      <formula>50</formula>
    </cfRule>
  </conditionalFormatting>
  <conditionalFormatting sqref="V44:V47">
    <cfRule type="cellIs" dxfId="480" priority="337" stopIfTrue="1" operator="notBetween">
      <formula>1</formula>
      <formula>50</formula>
    </cfRule>
  </conditionalFormatting>
  <conditionalFormatting sqref="W44:W47">
    <cfRule type="cellIs" dxfId="479" priority="336" stopIfTrue="1" operator="notBetween">
      <formula>1</formula>
      <formula>50</formula>
    </cfRule>
  </conditionalFormatting>
  <conditionalFormatting sqref="AK44:AK47">
    <cfRule type="cellIs" dxfId="478" priority="334" stopIfTrue="1" operator="notBetween">
      <formula>1</formula>
      <formula>50</formula>
    </cfRule>
  </conditionalFormatting>
  <conditionalFormatting sqref="AK35:AK44">
    <cfRule type="cellIs" dxfId="477" priority="335" stopIfTrue="1" operator="notBetween">
      <formula>1</formula>
      <formula>50</formula>
    </cfRule>
  </conditionalFormatting>
  <conditionalFormatting sqref="H35:H44">
    <cfRule type="cellIs" dxfId="476" priority="333" stopIfTrue="1" operator="notBetween">
      <formula>1</formula>
      <formula>50</formula>
    </cfRule>
  </conditionalFormatting>
  <conditionalFormatting sqref="H44:H47">
    <cfRule type="cellIs" dxfId="475" priority="332" stopIfTrue="1" operator="notBetween">
      <formula>1</formula>
      <formula>50</formula>
    </cfRule>
  </conditionalFormatting>
  <conditionalFormatting sqref="G44:G47">
    <cfRule type="cellIs" dxfId="474" priority="331" stopIfTrue="1" operator="notBetween">
      <formula>1</formula>
      <formula>50</formula>
    </cfRule>
  </conditionalFormatting>
  <conditionalFormatting sqref="O35">
    <cfRule type="expression" dxfId="473" priority="327" stopIfTrue="1">
      <formula>DB35=DE35</formula>
    </cfRule>
  </conditionalFormatting>
  <conditionalFormatting sqref="Q35">
    <cfRule type="expression" dxfId="472" priority="326" stopIfTrue="1">
      <formula>DC35=DE35</formula>
    </cfRule>
  </conditionalFormatting>
  <conditionalFormatting sqref="S35">
    <cfRule type="expression" dxfId="471" priority="325" stopIfTrue="1">
      <formula>DD35=DE35</formula>
    </cfRule>
  </conditionalFormatting>
  <conditionalFormatting sqref="I35">
    <cfRule type="expression" dxfId="470" priority="318" stopIfTrue="1">
      <formula>CF35=CI35</formula>
    </cfRule>
  </conditionalFormatting>
  <conditionalFormatting sqref="K35">
    <cfRule type="expression" dxfId="469" priority="316" stopIfTrue="1">
      <formula>CG35=CI35</formula>
    </cfRule>
  </conditionalFormatting>
  <conditionalFormatting sqref="M35">
    <cfRule type="expression" dxfId="468" priority="314" stopIfTrue="1">
      <formula>CH35=CI35</formula>
    </cfRule>
  </conditionalFormatting>
  <conditionalFormatting sqref="B35:B44">
    <cfRule type="cellIs" dxfId="467" priority="312" stopIfTrue="1" operator="notBetween">
      <formula>1</formula>
      <formula>50</formula>
    </cfRule>
  </conditionalFormatting>
  <conditionalFormatting sqref="B44:B47">
    <cfRule type="cellIs" dxfId="466" priority="311" stopIfTrue="1" operator="notBetween">
      <formula>1</formula>
      <formula>50</formula>
    </cfRule>
  </conditionalFormatting>
  <conditionalFormatting sqref="X43">
    <cfRule type="cellIs" dxfId="465" priority="309" stopIfTrue="1" operator="lessThanOrEqual">
      <formula>Y43</formula>
    </cfRule>
    <cfRule type="expression" dxfId="464" priority="310" stopIfTrue="1">
      <formula>IF(Y43="",TRUE,FALSE)</formula>
    </cfRule>
  </conditionalFormatting>
  <conditionalFormatting sqref="AL55:AL62">
    <cfRule type="cellIs" dxfId="463" priority="181" stopIfTrue="1" operator="between">
      <formula>1</formula>
      <formula>3</formula>
    </cfRule>
  </conditionalFormatting>
  <conditionalFormatting sqref="AA55:AA58">
    <cfRule type="cellIs" dxfId="462" priority="180" stopIfTrue="1" operator="greaterThanOrEqual">
      <formula>MAX(AB55:AC55)</formula>
    </cfRule>
  </conditionalFormatting>
  <conditionalFormatting sqref="AC55:AC58">
    <cfRule type="cellIs" dxfId="461" priority="179" stopIfTrue="1" operator="greaterThan">
      <formula>MAX(AA55:AB55)</formula>
    </cfRule>
  </conditionalFormatting>
  <conditionalFormatting sqref="AB55:AB58">
    <cfRule type="expression" dxfId="460" priority="178" stopIfTrue="1">
      <formula>IF(AB55&gt;AA55,IF(AB55&gt;=AC55,TRUE,FALSE))</formula>
    </cfRule>
  </conditionalFormatting>
  <conditionalFormatting sqref="AE55:AE58">
    <cfRule type="cellIs" dxfId="459" priority="177" stopIfTrue="1" operator="greaterThanOrEqual">
      <formula>MAX(AF55:AG55)</formula>
    </cfRule>
  </conditionalFormatting>
  <conditionalFormatting sqref="AG55:AG58">
    <cfRule type="cellIs" dxfId="458" priority="176" stopIfTrue="1" operator="greaterThan">
      <formula>MAX(AE55:AF55)</formula>
    </cfRule>
  </conditionalFormatting>
  <conditionalFormatting sqref="AF55:AF58">
    <cfRule type="expression" dxfId="457" priority="175" stopIfTrue="1">
      <formula>IF(AF55&gt;AE55,IF(AF55&gt;=AG55,TRUE,FALSE))</formula>
    </cfRule>
  </conditionalFormatting>
  <conditionalFormatting sqref="D55:D62">
    <cfRule type="cellIs" dxfId="456" priority="172" stopIfTrue="1" operator="notBetween">
      <formula>1</formula>
      <formula>50</formula>
    </cfRule>
  </conditionalFormatting>
  <conditionalFormatting sqref="E55:E62">
    <cfRule type="cellIs" dxfId="455" priority="171" stopIfTrue="1" operator="notBetween">
      <formula>1</formula>
      <formula>50</formula>
    </cfRule>
  </conditionalFormatting>
  <conditionalFormatting sqref="F55:F62">
    <cfRule type="cellIs" dxfId="454" priority="170" stopIfTrue="1" operator="notBetween">
      <formula>1</formula>
      <formula>50</formula>
    </cfRule>
  </conditionalFormatting>
  <conditionalFormatting sqref="U55:U62">
    <cfRule type="cellIs" dxfId="453" priority="153" stopIfTrue="1" operator="notBetween">
      <formula>1</formula>
      <formula>50</formula>
    </cfRule>
  </conditionalFormatting>
  <conditionalFormatting sqref="V55:V62">
    <cfRule type="cellIs" dxfId="452" priority="152" stopIfTrue="1" operator="notBetween">
      <formula>1</formula>
      <formula>50</formula>
    </cfRule>
  </conditionalFormatting>
  <conditionalFormatting sqref="W55:W62">
    <cfRule type="cellIs" dxfId="451" priority="151" stopIfTrue="1" operator="notBetween">
      <formula>1</formula>
      <formula>50</formula>
    </cfRule>
  </conditionalFormatting>
  <conditionalFormatting sqref="AK55:AK62">
    <cfRule type="cellIs" dxfId="450" priority="147" stopIfTrue="1" operator="notBetween">
      <formula>1</formula>
      <formula>50</formula>
    </cfRule>
  </conditionalFormatting>
  <conditionalFormatting sqref="H55:H62">
    <cfRule type="cellIs" dxfId="449" priority="145" stopIfTrue="1" operator="notBetween">
      <formula>1</formula>
      <formula>50</formula>
    </cfRule>
  </conditionalFormatting>
  <conditionalFormatting sqref="O55">
    <cfRule type="expression" dxfId="448" priority="139" stopIfTrue="1">
      <formula>DB55=DE55</formula>
    </cfRule>
  </conditionalFormatting>
  <conditionalFormatting sqref="Q55">
    <cfRule type="expression" dxfId="447" priority="138" stopIfTrue="1">
      <formula>DC55=DE55</formula>
    </cfRule>
  </conditionalFormatting>
  <conditionalFormatting sqref="S55">
    <cfRule type="expression" dxfId="446" priority="137" stopIfTrue="1">
      <formula>DD55=DE55</formula>
    </cfRule>
  </conditionalFormatting>
  <conditionalFormatting sqref="I55">
    <cfRule type="expression" dxfId="445" priority="130" stopIfTrue="1">
      <formula>CF55=CI55</formula>
    </cfRule>
  </conditionalFormatting>
  <conditionalFormatting sqref="K55">
    <cfRule type="expression" dxfId="444" priority="128" stopIfTrue="1">
      <formula>CG55=CI55</formula>
    </cfRule>
  </conditionalFormatting>
  <conditionalFormatting sqref="M55">
    <cfRule type="expression" dxfId="443" priority="126" stopIfTrue="1">
      <formula>CH55=CI55</formula>
    </cfRule>
  </conditionalFormatting>
  <conditionalFormatting sqref="B55:B62">
    <cfRule type="cellIs" dxfId="442" priority="124" stopIfTrue="1" operator="notBetween">
      <formula>1</formula>
      <formula>50</formula>
    </cfRule>
  </conditionalFormatting>
  <pageMargins left="0.39370078740157483" right="0.11811023622047245" top="0.11811023622047245" bottom="0.11811023622047245" header="0" footer="0"/>
  <pageSetup paperSize="9" scale="65" orientation="landscape" horizontalDpi="300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52"/>
  <sheetViews>
    <sheetView topLeftCell="B36" workbookViewId="0">
      <selection activeCell="AL52" sqref="B1:AL52"/>
    </sheetView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6" width="5.5703125" style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0" width="5.85546875" customWidth="1"/>
    <col min="31" max="31" width="5.2851562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40" max="40" width="18.85546875" customWidth="1"/>
    <col min="41" max="49" width="0" hidden="1" customWidth="1"/>
    <col min="50" max="50" width="18.7109375" hidden="1" customWidth="1"/>
    <col min="51" max="53" width="0" hidden="1" customWidth="1"/>
    <col min="71" max="71" width="21.28515625" customWidth="1"/>
    <col min="72" max="72" width="5" bestFit="1" customWidth="1"/>
    <col min="73" max="73" width="11.42578125" style="47"/>
    <col min="77" max="77" width="13.140625" customWidth="1"/>
    <col min="84" max="97" width="0" hidden="1" customWidth="1"/>
    <col min="98" max="98" width="12.42578125" hidden="1" customWidth="1"/>
    <col min="99" max="109" width="0" hidden="1" customWidth="1"/>
    <col min="120" max="120" width="12.42578125" bestFit="1" customWidth="1"/>
    <col min="122" max="122" width="14.140625" bestFit="1" customWidth="1"/>
    <col min="123" max="123" width="15.28515625" bestFit="1" customWidth="1"/>
    <col min="134" max="134" width="13.28515625" bestFit="1" customWidth="1"/>
  </cols>
  <sheetData>
    <row r="1" spans="1:149" x14ac:dyDescent="0.2">
      <c r="B1" s="715" t="s">
        <v>2424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AP1">
        <v>1000</v>
      </c>
      <c r="AW1" s="118" t="s">
        <v>2451</v>
      </c>
      <c r="AX1">
        <v>42</v>
      </c>
      <c r="BT1" s="73"/>
      <c r="DX1" s="118"/>
    </row>
    <row r="2" spans="1:149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AP2">
        <v>99000</v>
      </c>
      <c r="AW2" s="118" t="s">
        <v>2452</v>
      </c>
      <c r="AX2">
        <v>88</v>
      </c>
      <c r="EK2" s="73"/>
    </row>
    <row r="3" spans="1:149" ht="9.75" customHeight="1" x14ac:dyDescent="0.2">
      <c r="B3" s="726" t="s">
        <v>2192</v>
      </c>
      <c r="C3" s="727"/>
      <c r="D3" s="727"/>
      <c r="E3" s="730">
        <v>41035</v>
      </c>
      <c r="F3" s="731"/>
      <c r="G3" s="731"/>
      <c r="H3" s="731"/>
      <c r="I3" s="722" t="s">
        <v>2506</v>
      </c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722"/>
      <c r="AL3" s="723"/>
      <c r="AP3">
        <v>999000</v>
      </c>
      <c r="AW3" s="118" t="s">
        <v>2453</v>
      </c>
      <c r="AX3">
        <v>134</v>
      </c>
    </row>
    <row r="4" spans="1:149" ht="15" customHeight="1" thickBot="1" x14ac:dyDescent="0.25">
      <c r="B4" s="728"/>
      <c r="C4" s="729"/>
      <c r="D4" s="729"/>
      <c r="E4" s="732"/>
      <c r="F4" s="732"/>
      <c r="G4" s="732"/>
      <c r="H4" s="732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5"/>
      <c r="AW4" s="118" t="s">
        <v>2454</v>
      </c>
      <c r="AX4">
        <v>180</v>
      </c>
    </row>
    <row r="5" spans="1:149" ht="21" customHeight="1" thickBot="1" x14ac:dyDescent="0.25">
      <c r="B5" s="747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49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49" ht="16.5" thickBot="1" x14ac:dyDescent="0.3">
      <c r="A7">
        <v>43</v>
      </c>
      <c r="B7" s="733" t="s">
        <v>2189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  <c r="AQ7">
        <v>99000</v>
      </c>
      <c r="AR7">
        <v>999</v>
      </c>
      <c r="AS7">
        <v>999000</v>
      </c>
      <c r="AT7">
        <v>999000</v>
      </c>
      <c r="AU7">
        <v>999</v>
      </c>
      <c r="AV7">
        <v>43</v>
      </c>
      <c r="AW7" s="47" t="s">
        <v>236</v>
      </c>
      <c r="AX7" t="s">
        <v>236</v>
      </c>
      <c r="AY7" s="48" t="s">
        <v>236</v>
      </c>
      <c r="AZ7" s="447" t="s">
        <v>236</v>
      </c>
      <c r="BA7" t="s">
        <v>236</v>
      </c>
    </row>
    <row r="8" spans="1:149" x14ac:dyDescent="0.2">
      <c r="A8">
        <v>44</v>
      </c>
      <c r="B8" s="736" t="s">
        <v>1967</v>
      </c>
      <c r="C8" s="738" t="s">
        <v>2110</v>
      </c>
      <c r="D8" s="740" t="s">
        <v>145</v>
      </c>
      <c r="E8" s="740" t="s">
        <v>2111</v>
      </c>
      <c r="F8" s="740" t="s">
        <v>2112</v>
      </c>
      <c r="G8" s="740" t="s">
        <v>2113</v>
      </c>
      <c r="H8" s="742" t="s">
        <v>1964</v>
      </c>
      <c r="I8" s="709" t="s">
        <v>141</v>
      </c>
      <c r="J8" s="710"/>
      <c r="K8" s="710"/>
      <c r="L8" s="710"/>
      <c r="M8" s="710"/>
      <c r="N8" s="711"/>
      <c r="O8" s="709" t="s">
        <v>146</v>
      </c>
      <c r="P8" s="710"/>
      <c r="Q8" s="710"/>
      <c r="R8" s="710"/>
      <c r="S8" s="710"/>
      <c r="T8" s="711"/>
      <c r="U8" s="705" t="s">
        <v>2114</v>
      </c>
      <c r="V8" s="707" t="s">
        <v>2115</v>
      </c>
      <c r="W8" s="138" t="s">
        <v>2123</v>
      </c>
      <c r="X8" s="753">
        <v>30</v>
      </c>
      <c r="Y8" s="754"/>
      <c r="Z8" s="755"/>
      <c r="AA8" s="709" t="s">
        <v>2168</v>
      </c>
      <c r="AB8" s="710"/>
      <c r="AC8" s="710"/>
      <c r="AD8" s="711"/>
      <c r="AE8" s="712" t="s">
        <v>2116</v>
      </c>
      <c r="AF8" s="713"/>
      <c r="AG8" s="713"/>
      <c r="AH8" s="713"/>
      <c r="AI8" s="714"/>
      <c r="AJ8" s="756" t="s">
        <v>2117</v>
      </c>
      <c r="AK8" s="758" t="s">
        <v>2118</v>
      </c>
      <c r="AL8" s="760" t="s">
        <v>2119</v>
      </c>
      <c r="AQ8">
        <v>99000</v>
      </c>
      <c r="AR8">
        <v>999</v>
      </c>
      <c r="AS8">
        <v>999000</v>
      </c>
      <c r="AT8">
        <v>999000</v>
      </c>
      <c r="AU8">
        <v>999</v>
      </c>
      <c r="AV8">
        <v>44</v>
      </c>
      <c r="AW8" s="47" t="s">
        <v>236</v>
      </c>
      <c r="AX8" t="s">
        <v>236</v>
      </c>
      <c r="AY8" s="48" t="s">
        <v>236</v>
      </c>
      <c r="AZ8" s="447" t="s">
        <v>236</v>
      </c>
      <c r="BA8" t="s">
        <v>236</v>
      </c>
    </row>
    <row r="9" spans="1:149" ht="13.5" thickBot="1" x14ac:dyDescent="0.25">
      <c r="A9">
        <v>45</v>
      </c>
      <c r="B9" s="737"/>
      <c r="C9" s="739"/>
      <c r="D9" s="741"/>
      <c r="E9" s="741"/>
      <c r="F9" s="741"/>
      <c r="G9" s="741"/>
      <c r="H9" s="743"/>
      <c r="I9" s="744" t="s">
        <v>1968</v>
      </c>
      <c r="J9" s="745"/>
      <c r="K9" s="746" t="s">
        <v>1969</v>
      </c>
      <c r="L9" s="745"/>
      <c r="M9" s="746" t="s">
        <v>1970</v>
      </c>
      <c r="N9" s="752"/>
      <c r="O9" s="744" t="s">
        <v>1968</v>
      </c>
      <c r="P9" s="745"/>
      <c r="Q9" s="746" t="s">
        <v>1969</v>
      </c>
      <c r="R9" s="745"/>
      <c r="S9" s="746" t="s">
        <v>1970</v>
      </c>
      <c r="T9" s="752"/>
      <c r="U9" s="706"/>
      <c r="V9" s="708"/>
      <c r="W9" s="139" t="s">
        <v>2122</v>
      </c>
      <c r="X9" s="140" t="s">
        <v>1968</v>
      </c>
      <c r="Y9" s="141" t="s">
        <v>1969</v>
      </c>
      <c r="Z9" s="142" t="s">
        <v>2119</v>
      </c>
      <c r="AA9" s="140" t="s">
        <v>1968</v>
      </c>
      <c r="AB9" s="141" t="s">
        <v>1969</v>
      </c>
      <c r="AC9" s="141" t="s">
        <v>1970</v>
      </c>
      <c r="AD9" s="142" t="s">
        <v>2119</v>
      </c>
      <c r="AE9" s="140" t="s">
        <v>1968</v>
      </c>
      <c r="AF9" s="141" t="s">
        <v>1969</v>
      </c>
      <c r="AG9" s="141" t="s">
        <v>1970</v>
      </c>
      <c r="AH9" s="184" t="s">
        <v>2208</v>
      </c>
      <c r="AI9" s="142" t="s">
        <v>2119</v>
      </c>
      <c r="AJ9" s="757"/>
      <c r="AK9" s="759"/>
      <c r="AL9" s="761"/>
      <c r="AQ9">
        <v>99000</v>
      </c>
      <c r="AR9">
        <v>999</v>
      </c>
      <c r="AS9">
        <v>999000</v>
      </c>
      <c r="AT9">
        <v>999000</v>
      </c>
      <c r="AU9">
        <v>999</v>
      </c>
      <c r="AV9">
        <v>45</v>
      </c>
      <c r="AW9" s="47" t="s">
        <v>236</v>
      </c>
      <c r="AX9" t="s">
        <v>236</v>
      </c>
      <c r="AY9" s="48" t="s">
        <v>236</v>
      </c>
      <c r="AZ9" s="447" t="s">
        <v>236</v>
      </c>
      <c r="BA9" t="s">
        <v>236</v>
      </c>
    </row>
    <row r="10" spans="1:149" ht="13.5" thickBot="1" x14ac:dyDescent="0.25">
      <c r="A10">
        <v>46</v>
      </c>
      <c r="B10" s="143" t="s">
        <v>2120</v>
      </c>
      <c r="C10" s="144"/>
      <c r="D10" s="144"/>
      <c r="E10" s="145"/>
      <c r="F10" s="145"/>
      <c r="G10" s="145"/>
      <c r="H10" s="145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5"/>
      <c r="AL10" s="146"/>
      <c r="AQ10">
        <v>99000</v>
      </c>
      <c r="AR10">
        <v>999</v>
      </c>
      <c r="AS10">
        <v>999000</v>
      </c>
      <c r="AT10">
        <v>999000</v>
      </c>
      <c r="AU10">
        <v>999</v>
      </c>
      <c r="AV10">
        <v>46</v>
      </c>
      <c r="AW10" s="47" t="s">
        <v>236</v>
      </c>
      <c r="AX10" t="s">
        <v>236</v>
      </c>
      <c r="AY10" s="48" t="s">
        <v>236</v>
      </c>
      <c r="AZ10" s="447" t="s">
        <v>236</v>
      </c>
      <c r="BA10" t="s">
        <v>236</v>
      </c>
      <c r="BM10" s="73"/>
      <c r="BR10" s="73"/>
      <c r="BS10" s="73"/>
      <c r="BU10" s="108"/>
      <c r="BV10" s="73"/>
      <c r="BW10" s="73"/>
      <c r="BX10" s="73"/>
      <c r="BY10" s="73"/>
      <c r="CF10" s="73" t="s">
        <v>2124</v>
      </c>
      <c r="CG10" s="73" t="s">
        <v>2125</v>
      </c>
      <c r="CH10" s="73" t="s">
        <v>2126</v>
      </c>
      <c r="CI10" s="73" t="s">
        <v>2127</v>
      </c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DB10" s="73" t="s">
        <v>2148</v>
      </c>
      <c r="DC10" s="73" t="s">
        <v>2149</v>
      </c>
      <c r="DD10" s="73" t="s">
        <v>2150</v>
      </c>
      <c r="DE10" s="73" t="s">
        <v>2154</v>
      </c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U10" s="73"/>
      <c r="DV10" s="73"/>
      <c r="DW10" s="73"/>
      <c r="DX10" s="73"/>
      <c r="DZ10" s="73"/>
      <c r="EA10" s="73"/>
      <c r="EB10" s="73"/>
      <c r="EC10" s="73"/>
      <c r="ED10" s="73"/>
      <c r="EF10" s="73"/>
      <c r="EG10" s="73"/>
      <c r="EH10" s="73"/>
      <c r="EI10" s="73"/>
      <c r="EJ10" s="117"/>
      <c r="EN10" s="118"/>
      <c r="EO10" s="118"/>
      <c r="EP10" s="118"/>
      <c r="EQ10" s="118"/>
      <c r="ER10" s="118"/>
      <c r="ES10" s="118"/>
    </row>
    <row r="11" spans="1:149" ht="13.5" thickBot="1" x14ac:dyDescent="0.25">
      <c r="A11">
        <v>47</v>
      </c>
      <c r="B11" s="507">
        <v>1</v>
      </c>
      <c r="C11" s="508" t="s">
        <v>1352</v>
      </c>
      <c r="D11" s="509" t="s">
        <v>149</v>
      </c>
      <c r="E11" s="510" t="s">
        <v>385</v>
      </c>
      <c r="F11" s="510">
        <v>2002</v>
      </c>
      <c r="G11" s="511">
        <v>27.4</v>
      </c>
      <c r="H11" s="512">
        <v>2.8923999999999999</v>
      </c>
      <c r="I11" s="513">
        <v>14</v>
      </c>
      <c r="J11" s="514" t="s">
        <v>236</v>
      </c>
      <c r="K11" s="515">
        <v>16</v>
      </c>
      <c r="L11" s="514" t="s">
        <v>236</v>
      </c>
      <c r="M11" s="515">
        <v>18</v>
      </c>
      <c r="N11" s="514" t="s">
        <v>2084</v>
      </c>
      <c r="O11" s="513">
        <v>17</v>
      </c>
      <c r="P11" s="514" t="s">
        <v>236</v>
      </c>
      <c r="Q11" s="515">
        <v>19</v>
      </c>
      <c r="R11" s="514" t="s">
        <v>236</v>
      </c>
      <c r="S11" s="515">
        <v>21</v>
      </c>
      <c r="T11" s="514" t="s">
        <v>236</v>
      </c>
      <c r="U11" s="516">
        <v>37</v>
      </c>
      <c r="V11" s="517">
        <v>107.0188</v>
      </c>
      <c r="W11" s="517">
        <v>107.0188</v>
      </c>
      <c r="X11" s="518">
        <v>6.45</v>
      </c>
      <c r="Y11" s="519">
        <v>6.06</v>
      </c>
      <c r="Z11" s="520">
        <v>89</v>
      </c>
      <c r="AA11" s="521">
        <v>5.49</v>
      </c>
      <c r="AB11" s="367">
        <v>5.76</v>
      </c>
      <c r="AC11" s="519">
        <v>5.33</v>
      </c>
      <c r="AD11" s="522">
        <v>75.2</v>
      </c>
      <c r="AE11" s="521">
        <v>3.98</v>
      </c>
      <c r="AF11" s="367">
        <v>4.2</v>
      </c>
      <c r="AG11" s="519">
        <v>5.16</v>
      </c>
      <c r="AH11" s="523">
        <v>24.31</v>
      </c>
      <c r="AI11" s="522">
        <v>70.314243999999988</v>
      </c>
      <c r="AJ11" s="524">
        <v>341.53304399999996</v>
      </c>
      <c r="AK11" s="525">
        <v>1</v>
      </c>
      <c r="AL11" s="526">
        <v>30</v>
      </c>
      <c r="AO11">
        <v>1</v>
      </c>
      <c r="AP11">
        <v>1047</v>
      </c>
      <c r="AQ11">
        <v>1047</v>
      </c>
      <c r="AR11">
        <v>47</v>
      </c>
      <c r="AS11">
        <v>47047</v>
      </c>
      <c r="AT11">
        <v>999000</v>
      </c>
      <c r="AU11">
        <v>999</v>
      </c>
      <c r="AV11">
        <v>47</v>
      </c>
      <c r="AW11" s="47" t="s">
        <v>236</v>
      </c>
      <c r="AX11" t="s">
        <v>236</v>
      </c>
      <c r="AY11" s="48" t="s">
        <v>236</v>
      </c>
      <c r="AZ11" s="447" t="s">
        <v>236</v>
      </c>
      <c r="BA11" t="s">
        <v>236</v>
      </c>
      <c r="BZ11" s="28">
        <v>14</v>
      </c>
      <c r="CA11" s="28" t="s">
        <v>236</v>
      </c>
      <c r="CB11" s="28">
        <v>16</v>
      </c>
      <c r="CC11" s="28" t="s">
        <v>236</v>
      </c>
      <c r="CD11" s="28">
        <v>18</v>
      </c>
      <c r="CE11" s="28" t="s">
        <v>2084</v>
      </c>
      <c r="CF11" s="28">
        <v>14</v>
      </c>
      <c r="CG11" s="28">
        <v>16</v>
      </c>
      <c r="CH11" s="28">
        <v>0</v>
      </c>
      <c r="CI11" s="28">
        <v>16</v>
      </c>
      <c r="CT11" s="5"/>
      <c r="CV11" s="28">
        <v>17</v>
      </c>
      <c r="CW11" s="28" t="s">
        <v>236</v>
      </c>
      <c r="CX11" s="28">
        <v>19</v>
      </c>
      <c r="CY11" s="28" t="s">
        <v>236</v>
      </c>
      <c r="CZ11" s="28">
        <v>21</v>
      </c>
      <c r="DA11" s="28" t="s">
        <v>236</v>
      </c>
      <c r="DB11" s="28">
        <v>17</v>
      </c>
      <c r="DC11" s="28">
        <v>19</v>
      </c>
      <c r="DD11" s="28">
        <v>21</v>
      </c>
      <c r="DE11" s="28">
        <v>21</v>
      </c>
      <c r="DP11" s="5"/>
      <c r="DQ11" s="48"/>
      <c r="DR11" s="5"/>
      <c r="DS11" s="5"/>
      <c r="DU11" s="48"/>
      <c r="DV11" s="48"/>
      <c r="DW11" s="48"/>
      <c r="DY11" s="48"/>
      <c r="DZ11" s="48"/>
      <c r="EA11" s="48"/>
      <c r="EB11" s="48"/>
      <c r="EC11" s="48"/>
      <c r="EF11" s="48"/>
      <c r="EG11" s="48"/>
      <c r="EH11" s="48"/>
      <c r="EI11" s="48"/>
      <c r="EN11" s="48"/>
    </row>
    <row r="12" spans="1:149" ht="13.5" thickBot="1" x14ac:dyDescent="0.25">
      <c r="A12">
        <v>67</v>
      </c>
      <c r="B12" s="143" t="s">
        <v>2121</v>
      </c>
      <c r="C12" s="96"/>
      <c r="D12" s="96"/>
      <c r="E12" s="130"/>
      <c r="F12" s="130"/>
      <c r="G12" s="130"/>
      <c r="H12" s="130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130"/>
      <c r="AL12" s="134"/>
      <c r="AQ12">
        <v>99000</v>
      </c>
      <c r="AR12">
        <v>999</v>
      </c>
      <c r="AS12">
        <v>999000</v>
      </c>
      <c r="AT12">
        <v>999000</v>
      </c>
      <c r="AU12">
        <v>999</v>
      </c>
      <c r="AV12">
        <v>67</v>
      </c>
      <c r="AW12" s="47" t="s">
        <v>236</v>
      </c>
      <c r="AX12" t="s">
        <v>236</v>
      </c>
      <c r="AY12" s="48" t="s">
        <v>236</v>
      </c>
      <c r="AZ12" s="447" t="s">
        <v>236</v>
      </c>
      <c r="BA12" t="s">
        <v>236</v>
      </c>
      <c r="BM12" s="73"/>
      <c r="BR12" s="73"/>
      <c r="BS12" s="73"/>
      <c r="BU12" s="108"/>
      <c r="BV12" s="73"/>
      <c r="BW12" s="73"/>
      <c r="BX12" s="73"/>
      <c r="BY12" s="73"/>
      <c r="CF12" s="73" t="s">
        <v>2124</v>
      </c>
      <c r="CG12" s="73" t="s">
        <v>2125</v>
      </c>
      <c r="CH12" s="73" t="s">
        <v>2126</v>
      </c>
      <c r="CI12" s="73" t="s">
        <v>2127</v>
      </c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DB12" s="73" t="s">
        <v>2148</v>
      </c>
      <c r="DC12" s="73" t="s">
        <v>2149</v>
      </c>
      <c r="DD12" s="73" t="s">
        <v>2150</v>
      </c>
      <c r="DE12" s="73" t="s">
        <v>2154</v>
      </c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U12" s="73"/>
      <c r="DV12" s="73"/>
      <c r="DW12" s="73"/>
      <c r="DX12" s="73"/>
      <c r="DZ12" s="73"/>
      <c r="EA12" s="73"/>
      <c r="EB12" s="73"/>
      <c r="EC12" s="73"/>
      <c r="ED12" s="73"/>
      <c r="EF12" s="73"/>
      <c r="EG12" s="73"/>
      <c r="EH12" s="73"/>
      <c r="EI12" s="73"/>
      <c r="EJ12" s="117"/>
      <c r="EN12" s="118"/>
      <c r="EO12" s="118"/>
      <c r="EQ12" s="118"/>
      <c r="ER12" s="118"/>
      <c r="ES12" s="118"/>
    </row>
    <row r="13" spans="1:149" x14ac:dyDescent="0.2">
      <c r="A13">
        <v>68</v>
      </c>
      <c r="B13" s="546">
        <v>1</v>
      </c>
      <c r="C13" s="528" t="s">
        <v>1962</v>
      </c>
      <c r="D13" s="529" t="s">
        <v>2507</v>
      </c>
      <c r="E13" s="601" t="s">
        <v>2508</v>
      </c>
      <c r="F13" s="530">
        <v>2002</v>
      </c>
      <c r="G13" s="547">
        <v>31.1</v>
      </c>
      <c r="H13" s="531">
        <v>2.7462</v>
      </c>
      <c r="I13" s="532">
        <v>21</v>
      </c>
      <c r="J13" s="533" t="s">
        <v>236</v>
      </c>
      <c r="K13" s="534">
        <v>23</v>
      </c>
      <c r="L13" s="533" t="s">
        <v>236</v>
      </c>
      <c r="M13" s="534">
        <v>25</v>
      </c>
      <c r="N13" s="533" t="s">
        <v>236</v>
      </c>
      <c r="O13" s="532">
        <v>30</v>
      </c>
      <c r="P13" s="533" t="s">
        <v>2084</v>
      </c>
      <c r="Q13" s="534">
        <v>30</v>
      </c>
      <c r="R13" s="533" t="s">
        <v>236</v>
      </c>
      <c r="S13" s="534">
        <v>32</v>
      </c>
      <c r="T13" s="533" t="s">
        <v>236</v>
      </c>
      <c r="U13" s="535">
        <v>57</v>
      </c>
      <c r="V13" s="536">
        <v>156.5334</v>
      </c>
      <c r="W13" s="536">
        <v>156.5334</v>
      </c>
      <c r="X13" s="537">
        <v>6.29</v>
      </c>
      <c r="Y13" s="538">
        <v>6.02</v>
      </c>
      <c r="Z13" s="539">
        <v>90</v>
      </c>
      <c r="AA13" s="540">
        <v>5.88</v>
      </c>
      <c r="AB13" s="538">
        <v>5.86</v>
      </c>
      <c r="AC13" s="538">
        <v>5.68</v>
      </c>
      <c r="AD13" s="541">
        <v>77.599999999999994</v>
      </c>
      <c r="AE13" s="540">
        <v>6.33</v>
      </c>
      <c r="AF13" s="538">
        <v>6.77</v>
      </c>
      <c r="AG13" s="538">
        <v>6.7</v>
      </c>
      <c r="AH13" s="542">
        <v>36.69</v>
      </c>
      <c r="AI13" s="541">
        <v>100.758078</v>
      </c>
      <c r="AJ13" s="543">
        <v>424.89147800000001</v>
      </c>
      <c r="AK13" s="544">
        <v>1</v>
      </c>
      <c r="AL13" s="545"/>
      <c r="AO13">
        <v>1</v>
      </c>
      <c r="AP13">
        <v>1068</v>
      </c>
      <c r="AQ13">
        <v>1068</v>
      </c>
      <c r="AR13">
        <v>68</v>
      </c>
      <c r="AS13">
        <v>68068</v>
      </c>
      <c r="AT13">
        <v>999000</v>
      </c>
      <c r="AU13">
        <v>999</v>
      </c>
      <c r="AV13">
        <v>68</v>
      </c>
      <c r="AW13" s="47" t="s">
        <v>236</v>
      </c>
      <c r="AX13" t="s">
        <v>236</v>
      </c>
      <c r="AY13" s="48" t="s">
        <v>236</v>
      </c>
      <c r="AZ13" s="447" t="s">
        <v>236</v>
      </c>
      <c r="BA13" t="s">
        <v>236</v>
      </c>
      <c r="BZ13" s="28">
        <v>21</v>
      </c>
      <c r="CA13" s="28" t="s">
        <v>236</v>
      </c>
      <c r="CB13" s="28">
        <v>23</v>
      </c>
      <c r="CC13" s="28" t="s">
        <v>236</v>
      </c>
      <c r="CD13" s="28">
        <v>25</v>
      </c>
      <c r="CE13" s="28" t="s">
        <v>236</v>
      </c>
      <c r="CF13" s="28">
        <v>21</v>
      </c>
      <c r="CG13" s="28">
        <v>23</v>
      </c>
      <c r="CH13" s="28">
        <v>25</v>
      </c>
      <c r="CI13" s="28">
        <v>25</v>
      </c>
      <c r="CT13" s="5"/>
      <c r="CV13" s="28">
        <v>30</v>
      </c>
      <c r="CW13" s="28" t="s">
        <v>2084</v>
      </c>
      <c r="CX13" s="28">
        <v>30</v>
      </c>
      <c r="CY13" s="28" t="s">
        <v>236</v>
      </c>
      <c r="CZ13" s="28">
        <v>32</v>
      </c>
      <c r="DA13" s="28" t="s">
        <v>236</v>
      </c>
      <c r="DB13" s="28">
        <v>0</v>
      </c>
      <c r="DC13" s="28">
        <v>30</v>
      </c>
      <c r="DD13" s="28">
        <v>32</v>
      </c>
      <c r="DE13" s="28">
        <v>32</v>
      </c>
      <c r="DP13" s="5"/>
      <c r="DQ13" s="48"/>
      <c r="DR13" s="5"/>
      <c r="DS13" s="5"/>
      <c r="DU13" s="48"/>
      <c r="DV13" s="48"/>
      <c r="DW13" s="48"/>
      <c r="DY13" s="48"/>
      <c r="DZ13" s="48"/>
      <c r="EA13" s="48"/>
      <c r="EB13" s="48"/>
      <c r="EC13" s="48"/>
      <c r="EF13" s="48"/>
      <c r="EG13" s="48"/>
      <c r="EH13" s="48"/>
      <c r="EI13" s="48"/>
      <c r="EN13" s="48"/>
    </row>
    <row r="14" spans="1:149" x14ac:dyDescent="0.2">
      <c r="A14">
        <v>69</v>
      </c>
      <c r="B14" s="353">
        <v>2</v>
      </c>
      <c r="C14" s="354" t="s">
        <v>2193</v>
      </c>
      <c r="D14" s="355" t="s">
        <v>2194</v>
      </c>
      <c r="E14" s="356" t="s">
        <v>345</v>
      </c>
      <c r="F14" s="356">
        <v>2002</v>
      </c>
      <c r="G14" s="438">
        <v>30.6</v>
      </c>
      <c r="H14" s="357">
        <v>2.7991000000000001</v>
      </c>
      <c r="I14" s="444">
        <v>15</v>
      </c>
      <c r="J14" s="445" t="s">
        <v>236</v>
      </c>
      <c r="K14" s="446">
        <v>18</v>
      </c>
      <c r="L14" s="445" t="s">
        <v>236</v>
      </c>
      <c r="M14" s="446">
        <v>19</v>
      </c>
      <c r="N14" s="445" t="s">
        <v>2084</v>
      </c>
      <c r="O14" s="444">
        <v>18</v>
      </c>
      <c r="P14" s="445" t="s">
        <v>236</v>
      </c>
      <c r="Q14" s="446">
        <v>21</v>
      </c>
      <c r="R14" s="445" t="s">
        <v>236</v>
      </c>
      <c r="S14" s="446">
        <v>23</v>
      </c>
      <c r="T14" s="445" t="s">
        <v>236</v>
      </c>
      <c r="U14" s="430">
        <v>41</v>
      </c>
      <c r="V14" s="431">
        <v>114.76310000000001</v>
      </c>
      <c r="W14" s="431">
        <v>114.76310000000001</v>
      </c>
      <c r="X14" s="344">
        <v>6.26</v>
      </c>
      <c r="Y14" s="345">
        <v>6.28</v>
      </c>
      <c r="Z14" s="338">
        <v>84</v>
      </c>
      <c r="AA14" s="352">
        <v>5.79</v>
      </c>
      <c r="AB14" s="345">
        <v>5.77</v>
      </c>
      <c r="AC14" s="345">
        <v>5.14</v>
      </c>
      <c r="AD14" s="339">
        <v>75.8</v>
      </c>
      <c r="AE14" s="352">
        <v>4.4000000000000004</v>
      </c>
      <c r="AF14" s="345">
        <v>5.17</v>
      </c>
      <c r="AG14" s="345">
        <v>5.92</v>
      </c>
      <c r="AH14" s="340">
        <v>30.15</v>
      </c>
      <c r="AI14" s="339">
        <v>84.392865</v>
      </c>
      <c r="AJ14" s="341">
        <v>358.95596499999999</v>
      </c>
      <c r="AK14" s="333">
        <v>2</v>
      </c>
      <c r="AL14" s="136">
        <v>30</v>
      </c>
      <c r="AO14">
        <v>2</v>
      </c>
      <c r="AP14">
        <v>2069</v>
      </c>
      <c r="AQ14">
        <v>2069</v>
      </c>
      <c r="AR14">
        <v>69</v>
      </c>
      <c r="AS14">
        <v>69069</v>
      </c>
      <c r="AT14">
        <v>999000</v>
      </c>
      <c r="AU14">
        <v>999</v>
      </c>
      <c r="AV14">
        <v>69</v>
      </c>
      <c r="AW14" s="47" t="s">
        <v>236</v>
      </c>
      <c r="AX14" t="s">
        <v>236</v>
      </c>
      <c r="AY14" s="48" t="s">
        <v>236</v>
      </c>
      <c r="AZ14" s="447" t="s">
        <v>236</v>
      </c>
      <c r="BA14" t="s">
        <v>236</v>
      </c>
      <c r="BZ14" s="28">
        <v>15</v>
      </c>
      <c r="CA14" s="28" t="s">
        <v>236</v>
      </c>
      <c r="CB14" s="28">
        <v>18</v>
      </c>
      <c r="CC14" s="28" t="s">
        <v>236</v>
      </c>
      <c r="CD14" s="28">
        <v>19</v>
      </c>
      <c r="CE14" s="28" t="s">
        <v>2084</v>
      </c>
      <c r="CF14" s="28">
        <v>15</v>
      </c>
      <c r="CG14" s="28">
        <v>18</v>
      </c>
      <c r="CH14" s="28">
        <v>0</v>
      </c>
      <c r="CI14" s="28">
        <v>18</v>
      </c>
      <c r="CT14" s="5"/>
      <c r="CV14" s="28">
        <v>18</v>
      </c>
      <c r="CW14" s="28" t="s">
        <v>236</v>
      </c>
      <c r="CX14" s="28">
        <v>21</v>
      </c>
      <c r="CY14" s="28" t="s">
        <v>236</v>
      </c>
      <c r="CZ14" s="28">
        <v>23</v>
      </c>
      <c r="DA14" s="28" t="s">
        <v>236</v>
      </c>
      <c r="DB14" s="28">
        <v>18</v>
      </c>
      <c r="DC14" s="28">
        <v>21</v>
      </c>
      <c r="DD14" s="28">
        <v>23</v>
      </c>
      <c r="DE14" s="28">
        <v>23</v>
      </c>
      <c r="DP14" s="5"/>
      <c r="DQ14" s="48"/>
      <c r="DR14" s="5"/>
      <c r="DS14" s="5"/>
      <c r="DU14" s="48"/>
      <c r="DV14" s="48"/>
      <c r="DW14" s="48"/>
      <c r="DZ14" s="48"/>
      <c r="EA14" s="48"/>
      <c r="EB14" s="48"/>
      <c r="EC14" s="48"/>
      <c r="EF14" s="48"/>
      <c r="EG14" s="48"/>
      <c r="EH14" s="48"/>
      <c r="EI14" s="48"/>
      <c r="EN14" s="48"/>
    </row>
    <row r="15" spans="1:149" ht="13.5" thickBot="1" x14ac:dyDescent="0.25">
      <c r="A15">
        <v>70</v>
      </c>
      <c r="B15" s="409">
        <v>3</v>
      </c>
      <c r="C15" s="410" t="s">
        <v>1359</v>
      </c>
      <c r="D15" s="411" t="s">
        <v>1356</v>
      </c>
      <c r="E15" s="412" t="s">
        <v>345</v>
      </c>
      <c r="F15" s="412">
        <v>2002</v>
      </c>
      <c r="G15" s="440">
        <v>35</v>
      </c>
      <c r="H15" s="413">
        <v>2.4020000000000001</v>
      </c>
      <c r="I15" s="414">
        <v>10</v>
      </c>
      <c r="J15" s="415" t="s">
        <v>236</v>
      </c>
      <c r="K15" s="416">
        <v>14</v>
      </c>
      <c r="L15" s="415" t="s">
        <v>236</v>
      </c>
      <c r="M15" s="416">
        <v>17</v>
      </c>
      <c r="N15" s="415" t="s">
        <v>2084</v>
      </c>
      <c r="O15" s="414">
        <v>15</v>
      </c>
      <c r="P15" s="415" t="s">
        <v>236</v>
      </c>
      <c r="Q15" s="416">
        <v>18</v>
      </c>
      <c r="R15" s="415" t="s">
        <v>236</v>
      </c>
      <c r="S15" s="416">
        <v>20</v>
      </c>
      <c r="T15" s="415" t="s">
        <v>236</v>
      </c>
      <c r="U15" s="432">
        <v>34</v>
      </c>
      <c r="V15" s="433">
        <v>81.668000000000006</v>
      </c>
      <c r="W15" s="433">
        <v>81.668000000000006</v>
      </c>
      <c r="X15" s="417">
        <v>7.8</v>
      </c>
      <c r="Y15" s="418">
        <v>7.54</v>
      </c>
      <c r="Z15" s="419">
        <v>52</v>
      </c>
      <c r="AA15" s="420">
        <v>4.4000000000000004</v>
      </c>
      <c r="AB15" s="418">
        <v>4.42</v>
      </c>
      <c r="AC15" s="418">
        <v>4.28</v>
      </c>
      <c r="AD15" s="421">
        <v>48.4</v>
      </c>
      <c r="AE15" s="420">
        <v>5.49</v>
      </c>
      <c r="AF15" s="418">
        <v>5.08</v>
      </c>
      <c r="AG15" s="418">
        <v>5.16</v>
      </c>
      <c r="AH15" s="422">
        <v>26.85</v>
      </c>
      <c r="AI15" s="421">
        <v>64.493700000000004</v>
      </c>
      <c r="AJ15" s="423">
        <v>246.56170000000003</v>
      </c>
      <c r="AK15" s="424">
        <v>3</v>
      </c>
      <c r="AL15" s="425">
        <v>20</v>
      </c>
      <c r="AO15">
        <v>3</v>
      </c>
      <c r="AP15">
        <v>3070</v>
      </c>
      <c r="AQ15">
        <v>3070</v>
      </c>
      <c r="AR15">
        <v>70</v>
      </c>
      <c r="AS15">
        <v>70070</v>
      </c>
      <c r="AT15">
        <v>999000</v>
      </c>
      <c r="AU15">
        <v>999</v>
      </c>
      <c r="AV15">
        <v>70</v>
      </c>
      <c r="AW15" s="47" t="s">
        <v>236</v>
      </c>
      <c r="AX15" t="s">
        <v>236</v>
      </c>
      <c r="AY15" s="48" t="s">
        <v>236</v>
      </c>
      <c r="AZ15" s="447" t="s">
        <v>236</v>
      </c>
      <c r="BA15" t="s">
        <v>236</v>
      </c>
      <c r="BZ15" s="28">
        <v>10</v>
      </c>
      <c r="CA15" s="28" t="s">
        <v>236</v>
      </c>
      <c r="CB15" s="28">
        <v>14</v>
      </c>
      <c r="CC15" s="28" t="s">
        <v>236</v>
      </c>
      <c r="CD15" s="28">
        <v>17</v>
      </c>
      <c r="CE15" s="28" t="s">
        <v>2084</v>
      </c>
      <c r="CF15" s="28">
        <v>10</v>
      </c>
      <c r="CG15" s="28">
        <v>14</v>
      </c>
      <c r="CH15" s="28">
        <v>0</v>
      </c>
      <c r="CI15" s="28">
        <v>14</v>
      </c>
      <c r="CT15" s="5"/>
      <c r="CV15" s="28">
        <v>15</v>
      </c>
      <c r="CW15" s="28" t="s">
        <v>236</v>
      </c>
      <c r="CX15" s="28">
        <v>18</v>
      </c>
      <c r="CY15" s="28" t="s">
        <v>236</v>
      </c>
      <c r="CZ15" s="28">
        <v>20</v>
      </c>
      <c r="DA15" s="28" t="s">
        <v>236</v>
      </c>
      <c r="DB15" s="28">
        <v>15</v>
      </c>
      <c r="DC15" s="28">
        <v>18</v>
      </c>
      <c r="DD15" s="28">
        <v>20</v>
      </c>
      <c r="DE15" s="28">
        <v>20</v>
      </c>
      <c r="DP15" s="5"/>
      <c r="DQ15" s="48"/>
      <c r="DR15" s="5"/>
      <c r="DS15" s="5"/>
      <c r="DU15" s="48"/>
      <c r="DV15" s="48"/>
      <c r="DW15" s="48"/>
      <c r="DZ15" s="48"/>
      <c r="EA15" s="48"/>
      <c r="EB15" s="48"/>
      <c r="EC15" s="48"/>
      <c r="EF15" s="48"/>
      <c r="EG15" s="48"/>
      <c r="EH15" s="48"/>
      <c r="EI15" s="48"/>
      <c r="EN15" s="48"/>
    </row>
    <row r="16" spans="1:149" ht="13.5" thickBot="1" x14ac:dyDescent="0.25">
      <c r="A16">
        <v>88</v>
      </c>
      <c r="AQ16">
        <v>99000</v>
      </c>
      <c r="AR16">
        <v>999</v>
      </c>
      <c r="AS16">
        <v>999000</v>
      </c>
      <c r="AT16">
        <v>999000</v>
      </c>
      <c r="AU16">
        <v>999</v>
      </c>
      <c r="AV16">
        <v>88</v>
      </c>
      <c r="AW16" s="47" t="s">
        <v>236</v>
      </c>
      <c r="AX16" t="s">
        <v>236</v>
      </c>
      <c r="AY16" s="48" t="s">
        <v>236</v>
      </c>
      <c r="AZ16" s="447" t="s">
        <v>236</v>
      </c>
      <c r="BA16" t="s">
        <v>236</v>
      </c>
    </row>
    <row r="17" spans="1:149" ht="16.5" thickBot="1" x14ac:dyDescent="0.3">
      <c r="A17">
        <v>89</v>
      </c>
      <c r="B17" s="733" t="s">
        <v>2109</v>
      </c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O17" s="734"/>
      <c r="P17" s="734"/>
      <c r="Q17" s="734"/>
      <c r="R17" s="734"/>
      <c r="S17" s="734"/>
      <c r="T17" s="734"/>
      <c r="U17" s="734"/>
      <c r="V17" s="734"/>
      <c r="W17" s="734"/>
      <c r="X17" s="734"/>
      <c r="Y17" s="734"/>
      <c r="Z17" s="734"/>
      <c r="AA17" s="734"/>
      <c r="AB17" s="734"/>
      <c r="AC17" s="734"/>
      <c r="AD17" s="734"/>
      <c r="AE17" s="734"/>
      <c r="AF17" s="734"/>
      <c r="AG17" s="734"/>
      <c r="AH17" s="734"/>
      <c r="AI17" s="734"/>
      <c r="AJ17" s="734"/>
      <c r="AK17" s="734"/>
      <c r="AL17" s="735"/>
      <c r="AQ17">
        <v>99000</v>
      </c>
      <c r="AR17">
        <v>999</v>
      </c>
      <c r="AS17">
        <v>999000</v>
      </c>
      <c r="AT17">
        <v>999000</v>
      </c>
      <c r="AU17">
        <v>999</v>
      </c>
      <c r="AV17">
        <v>89</v>
      </c>
      <c r="AW17" s="47" t="s">
        <v>236</v>
      </c>
      <c r="AX17" t="s">
        <v>236</v>
      </c>
      <c r="AY17" s="48" t="s">
        <v>236</v>
      </c>
      <c r="AZ17" s="447" t="s">
        <v>236</v>
      </c>
      <c r="BA17" t="s">
        <v>236</v>
      </c>
    </row>
    <row r="18" spans="1:149" x14ac:dyDescent="0.2">
      <c r="A18">
        <v>90</v>
      </c>
      <c r="B18" s="736" t="s">
        <v>1967</v>
      </c>
      <c r="C18" s="738" t="s">
        <v>2110</v>
      </c>
      <c r="D18" s="740" t="s">
        <v>145</v>
      </c>
      <c r="E18" s="740" t="s">
        <v>2111</v>
      </c>
      <c r="F18" s="740" t="s">
        <v>2112</v>
      </c>
      <c r="G18" s="740" t="s">
        <v>2113</v>
      </c>
      <c r="H18" s="742" t="s">
        <v>1964</v>
      </c>
      <c r="I18" s="709" t="s">
        <v>141</v>
      </c>
      <c r="J18" s="710"/>
      <c r="K18" s="710"/>
      <c r="L18" s="710"/>
      <c r="M18" s="710"/>
      <c r="N18" s="711"/>
      <c r="O18" s="709" t="s">
        <v>146</v>
      </c>
      <c r="P18" s="710"/>
      <c r="Q18" s="710"/>
      <c r="R18" s="710"/>
      <c r="S18" s="710"/>
      <c r="T18" s="711"/>
      <c r="U18" s="705" t="s">
        <v>2114</v>
      </c>
      <c r="V18" s="707" t="s">
        <v>2115</v>
      </c>
      <c r="W18" s="138" t="s">
        <v>2123</v>
      </c>
      <c r="X18" s="753">
        <v>30</v>
      </c>
      <c r="Y18" s="754"/>
      <c r="Z18" s="755"/>
      <c r="AA18" s="709" t="s">
        <v>2168</v>
      </c>
      <c r="AB18" s="710"/>
      <c r="AC18" s="710"/>
      <c r="AD18" s="711"/>
      <c r="AE18" s="712" t="s">
        <v>2116</v>
      </c>
      <c r="AF18" s="713"/>
      <c r="AG18" s="713"/>
      <c r="AH18" s="713"/>
      <c r="AI18" s="714"/>
      <c r="AJ18" s="756" t="s">
        <v>2117</v>
      </c>
      <c r="AK18" s="758" t="s">
        <v>2118</v>
      </c>
      <c r="AL18" s="760" t="s">
        <v>2119</v>
      </c>
      <c r="AQ18">
        <v>99000</v>
      </c>
      <c r="AR18">
        <v>999</v>
      </c>
      <c r="AS18">
        <v>999000</v>
      </c>
      <c r="AT18">
        <v>999000</v>
      </c>
      <c r="AU18">
        <v>999</v>
      </c>
      <c r="AV18">
        <v>90</v>
      </c>
      <c r="AW18" s="47" t="s">
        <v>236</v>
      </c>
      <c r="AX18" t="s">
        <v>236</v>
      </c>
      <c r="AY18" s="48" t="s">
        <v>236</v>
      </c>
      <c r="AZ18" s="447" t="s">
        <v>236</v>
      </c>
      <c r="BA18" t="s">
        <v>236</v>
      </c>
    </row>
    <row r="19" spans="1:149" ht="13.5" thickBot="1" x14ac:dyDescent="0.25">
      <c r="A19">
        <v>91</v>
      </c>
      <c r="B19" s="737"/>
      <c r="C19" s="739"/>
      <c r="D19" s="741"/>
      <c r="E19" s="741"/>
      <c r="F19" s="741"/>
      <c r="G19" s="741"/>
      <c r="H19" s="743"/>
      <c r="I19" s="744" t="s">
        <v>1968</v>
      </c>
      <c r="J19" s="745"/>
      <c r="K19" s="746" t="s">
        <v>1969</v>
      </c>
      <c r="L19" s="745"/>
      <c r="M19" s="746" t="s">
        <v>1970</v>
      </c>
      <c r="N19" s="752"/>
      <c r="O19" s="744" t="s">
        <v>1968</v>
      </c>
      <c r="P19" s="745"/>
      <c r="Q19" s="746" t="s">
        <v>1969</v>
      </c>
      <c r="R19" s="745"/>
      <c r="S19" s="746" t="s">
        <v>1970</v>
      </c>
      <c r="T19" s="752"/>
      <c r="U19" s="706"/>
      <c r="V19" s="708"/>
      <c r="W19" s="139" t="s">
        <v>2122</v>
      </c>
      <c r="X19" s="140" t="s">
        <v>1968</v>
      </c>
      <c r="Y19" s="141" t="s">
        <v>1969</v>
      </c>
      <c r="Z19" s="142" t="s">
        <v>2119</v>
      </c>
      <c r="AA19" s="140" t="s">
        <v>1968</v>
      </c>
      <c r="AB19" s="141" t="s">
        <v>1969</v>
      </c>
      <c r="AC19" s="141" t="s">
        <v>1970</v>
      </c>
      <c r="AD19" s="142" t="s">
        <v>2119</v>
      </c>
      <c r="AE19" s="140" t="s">
        <v>1968</v>
      </c>
      <c r="AF19" s="141" t="s">
        <v>1969</v>
      </c>
      <c r="AG19" s="141" t="s">
        <v>1970</v>
      </c>
      <c r="AH19" s="184" t="s">
        <v>2208</v>
      </c>
      <c r="AI19" s="142" t="s">
        <v>2119</v>
      </c>
      <c r="AJ19" s="757"/>
      <c r="AK19" s="759"/>
      <c r="AL19" s="761"/>
      <c r="AQ19">
        <v>99000</v>
      </c>
      <c r="AR19">
        <v>999</v>
      </c>
      <c r="AS19">
        <v>999000</v>
      </c>
      <c r="AT19">
        <v>999000</v>
      </c>
      <c r="AU19">
        <v>999</v>
      </c>
      <c r="AV19">
        <v>91</v>
      </c>
      <c r="AW19" s="47" t="s">
        <v>236</v>
      </c>
      <c r="AX19" t="s">
        <v>236</v>
      </c>
      <c r="AY19" s="48" t="s">
        <v>236</v>
      </c>
      <c r="AZ19" s="447" t="s">
        <v>236</v>
      </c>
      <c r="BA19" t="s">
        <v>236</v>
      </c>
    </row>
    <row r="20" spans="1:149" ht="13.5" thickBot="1" x14ac:dyDescent="0.25">
      <c r="A20">
        <v>92</v>
      </c>
      <c r="B20" s="460" t="s">
        <v>2120</v>
      </c>
      <c r="C20" s="571"/>
      <c r="D20" s="571"/>
      <c r="E20" s="572"/>
      <c r="F20" s="572"/>
      <c r="G20" s="572"/>
      <c r="H20" s="572"/>
      <c r="I20" s="571"/>
      <c r="J20" s="571"/>
      <c r="K20" s="571"/>
      <c r="L20" s="571"/>
      <c r="M20" s="571"/>
      <c r="N20" s="571"/>
      <c r="O20" s="571"/>
      <c r="P20" s="571"/>
      <c r="Q20" s="571"/>
      <c r="R20" s="571"/>
      <c r="S20" s="571"/>
      <c r="T20" s="571"/>
      <c r="U20" s="571"/>
      <c r="V20" s="571"/>
      <c r="W20" s="571"/>
      <c r="X20" s="571"/>
      <c r="Y20" s="571"/>
      <c r="Z20" s="571"/>
      <c r="AA20" s="571"/>
      <c r="AB20" s="571"/>
      <c r="AC20" s="571"/>
      <c r="AD20" s="571"/>
      <c r="AE20" s="571"/>
      <c r="AF20" s="571"/>
      <c r="AG20" s="571"/>
      <c r="AH20" s="571"/>
      <c r="AI20" s="571"/>
      <c r="AJ20" s="571"/>
      <c r="AK20" s="572"/>
      <c r="AL20" s="573"/>
      <c r="AQ20">
        <v>99000</v>
      </c>
      <c r="AR20">
        <v>999</v>
      </c>
      <c r="AS20">
        <v>999000</v>
      </c>
      <c r="AT20">
        <v>999000</v>
      </c>
      <c r="AU20">
        <v>999</v>
      </c>
      <c r="AV20">
        <v>92</v>
      </c>
      <c r="AW20" s="47" t="s">
        <v>236</v>
      </c>
      <c r="AX20" t="s">
        <v>236</v>
      </c>
      <c r="AY20" s="48" t="s">
        <v>236</v>
      </c>
      <c r="AZ20" s="447" t="s">
        <v>236</v>
      </c>
      <c r="BA20" t="s">
        <v>236</v>
      </c>
      <c r="BM20" s="73"/>
      <c r="BR20" s="73"/>
      <c r="BS20" s="73"/>
      <c r="BU20" s="108"/>
      <c r="BV20" s="73"/>
      <c r="BW20" s="73"/>
      <c r="BX20" s="73"/>
      <c r="BY20" s="73"/>
      <c r="CF20" s="73" t="s">
        <v>2124</v>
      </c>
      <c r="CG20" s="73" t="s">
        <v>2125</v>
      </c>
      <c r="CH20" s="73" t="s">
        <v>2126</v>
      </c>
      <c r="CI20" s="73" t="s">
        <v>2127</v>
      </c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DB20" s="73" t="s">
        <v>2148</v>
      </c>
      <c r="DC20" s="73" t="s">
        <v>2149</v>
      </c>
      <c r="DD20" s="73" t="s">
        <v>2150</v>
      </c>
      <c r="DE20" s="73" t="s">
        <v>2154</v>
      </c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U20" s="73"/>
      <c r="DV20" s="73"/>
      <c r="DW20" s="73"/>
      <c r="DX20" s="73"/>
      <c r="DZ20" s="73"/>
      <c r="EA20" s="73"/>
      <c r="EB20" s="73"/>
      <c r="EC20" s="73"/>
      <c r="ED20" s="73"/>
      <c r="EF20" s="73"/>
      <c r="EG20" s="73"/>
      <c r="EH20" s="73"/>
      <c r="EI20" s="73"/>
      <c r="EJ20" s="117"/>
      <c r="EN20" s="118"/>
      <c r="EO20" s="118"/>
      <c r="EP20" s="118"/>
      <c r="EQ20" s="118"/>
      <c r="ER20" s="118"/>
      <c r="ES20" s="118"/>
    </row>
    <row r="21" spans="1:149" x14ac:dyDescent="0.2">
      <c r="A21" s="456">
        <v>93</v>
      </c>
      <c r="B21" s="574">
        <v>1</v>
      </c>
      <c r="C21" s="508" t="s">
        <v>1302</v>
      </c>
      <c r="D21" s="509" t="s">
        <v>148</v>
      </c>
      <c r="E21" s="510" t="s">
        <v>385</v>
      </c>
      <c r="F21" s="510">
        <v>2000</v>
      </c>
      <c r="G21" s="575">
        <v>52.8</v>
      </c>
      <c r="H21" s="512">
        <v>1.4100999999999999</v>
      </c>
      <c r="I21" s="513">
        <v>45</v>
      </c>
      <c r="J21" s="514" t="s">
        <v>2084</v>
      </c>
      <c r="K21" s="515">
        <v>45</v>
      </c>
      <c r="L21" s="514" t="s">
        <v>236</v>
      </c>
      <c r="M21" s="515">
        <v>51</v>
      </c>
      <c r="N21" s="514" t="s">
        <v>2084</v>
      </c>
      <c r="O21" s="513">
        <v>55</v>
      </c>
      <c r="P21" s="514" t="s">
        <v>236</v>
      </c>
      <c r="Q21" s="515">
        <v>60</v>
      </c>
      <c r="R21" s="514" t="s">
        <v>236</v>
      </c>
      <c r="S21" s="515">
        <v>62</v>
      </c>
      <c r="T21" s="514" t="s">
        <v>236</v>
      </c>
      <c r="U21" s="516">
        <v>107</v>
      </c>
      <c r="V21" s="517">
        <v>150.88069999999999</v>
      </c>
      <c r="W21" s="517">
        <v>150.88069999999999</v>
      </c>
      <c r="X21" s="518">
        <v>6.57</v>
      </c>
      <c r="Y21" s="519">
        <v>6.74</v>
      </c>
      <c r="Z21" s="520">
        <v>76</v>
      </c>
      <c r="AA21" s="521">
        <v>5.8</v>
      </c>
      <c r="AB21" s="519">
        <v>5.68</v>
      </c>
      <c r="AC21" s="519">
        <v>6.08</v>
      </c>
      <c r="AD21" s="522">
        <v>81.599999999999994</v>
      </c>
      <c r="AE21" s="521">
        <v>6.13</v>
      </c>
      <c r="AF21" s="519">
        <v>7.48</v>
      </c>
      <c r="AG21" s="519">
        <v>7.32</v>
      </c>
      <c r="AH21" s="523">
        <v>42.15</v>
      </c>
      <c r="AI21" s="522">
        <v>59.435714999999995</v>
      </c>
      <c r="AJ21" s="524">
        <v>367.91641499999997</v>
      </c>
      <c r="AK21" s="525">
        <v>1</v>
      </c>
      <c r="AL21" s="526">
        <v>30</v>
      </c>
      <c r="AO21">
        <v>2</v>
      </c>
      <c r="AP21">
        <v>2093</v>
      </c>
      <c r="AQ21">
        <v>1097</v>
      </c>
      <c r="AR21">
        <v>97</v>
      </c>
      <c r="AS21">
        <v>93097</v>
      </c>
      <c r="AT21">
        <v>999000</v>
      </c>
      <c r="AU21">
        <v>999</v>
      </c>
      <c r="AV21">
        <v>93</v>
      </c>
      <c r="AW21" s="47" t="s">
        <v>236</v>
      </c>
      <c r="AX21" t="s">
        <v>236</v>
      </c>
      <c r="AY21" s="48" t="s">
        <v>236</v>
      </c>
      <c r="AZ21" s="447" t="s">
        <v>236</v>
      </c>
      <c r="BA21" t="s">
        <v>236</v>
      </c>
      <c r="BZ21" s="28">
        <v>45</v>
      </c>
      <c r="CA21" s="28" t="s">
        <v>2084</v>
      </c>
      <c r="CB21" s="28">
        <v>45</v>
      </c>
      <c r="CC21" s="28" t="s">
        <v>236</v>
      </c>
      <c r="CD21" s="28">
        <v>51</v>
      </c>
      <c r="CE21" s="28" t="s">
        <v>2084</v>
      </c>
      <c r="CF21" s="28">
        <v>0</v>
      </c>
      <c r="CG21" s="28">
        <v>45</v>
      </c>
      <c r="CH21" s="28">
        <v>0</v>
      </c>
      <c r="CI21" s="28">
        <v>45</v>
      </c>
      <c r="CT21" s="5"/>
      <c r="CV21" s="28">
        <v>55</v>
      </c>
      <c r="CW21" s="28" t="s">
        <v>236</v>
      </c>
      <c r="CX21" s="28">
        <v>60</v>
      </c>
      <c r="CY21" s="28" t="s">
        <v>236</v>
      </c>
      <c r="CZ21" s="28">
        <v>62</v>
      </c>
      <c r="DA21" s="28" t="s">
        <v>236</v>
      </c>
      <c r="DB21" s="28">
        <v>55</v>
      </c>
      <c r="DC21" s="28">
        <v>60</v>
      </c>
      <c r="DD21" s="28">
        <v>62</v>
      </c>
      <c r="DE21" s="28">
        <v>62</v>
      </c>
      <c r="DP21" s="5"/>
      <c r="DQ21" s="48"/>
      <c r="DR21" s="5"/>
      <c r="DS21" s="5"/>
      <c r="DU21" s="48"/>
      <c r="DV21" s="48"/>
      <c r="DW21" s="48"/>
      <c r="DY21" s="48"/>
      <c r="DZ21" s="48"/>
      <c r="EA21" s="48"/>
      <c r="EB21" s="48"/>
      <c r="EC21" s="48"/>
      <c r="EF21" s="48"/>
      <c r="EG21" s="48"/>
      <c r="EH21" s="48"/>
      <c r="EI21" s="48"/>
      <c r="EN21" s="48"/>
    </row>
    <row r="22" spans="1:149" x14ac:dyDescent="0.2">
      <c r="A22" s="457">
        <v>94</v>
      </c>
      <c r="B22" s="353">
        <v>2</v>
      </c>
      <c r="C22" s="354" t="s">
        <v>2395</v>
      </c>
      <c r="D22" s="355" t="s">
        <v>2392</v>
      </c>
      <c r="E22" s="356" t="s">
        <v>417</v>
      </c>
      <c r="F22" s="356">
        <v>2000</v>
      </c>
      <c r="G22" s="438">
        <v>34.299999999999997</v>
      </c>
      <c r="H22" s="357">
        <v>2.1633</v>
      </c>
      <c r="I22" s="444">
        <v>12</v>
      </c>
      <c r="J22" s="445" t="s">
        <v>236</v>
      </c>
      <c r="K22" s="446">
        <v>14</v>
      </c>
      <c r="L22" s="445" t="s">
        <v>236</v>
      </c>
      <c r="M22" s="446">
        <v>15</v>
      </c>
      <c r="N22" s="445" t="s">
        <v>236</v>
      </c>
      <c r="O22" s="444">
        <v>14</v>
      </c>
      <c r="P22" s="445" t="s">
        <v>236</v>
      </c>
      <c r="Q22" s="446">
        <v>16</v>
      </c>
      <c r="R22" s="445" t="s">
        <v>236</v>
      </c>
      <c r="S22" s="446">
        <v>17</v>
      </c>
      <c r="T22" s="445" t="s">
        <v>236</v>
      </c>
      <c r="U22" s="430">
        <v>32</v>
      </c>
      <c r="V22" s="431">
        <v>69.2256</v>
      </c>
      <c r="W22" s="431">
        <v>69.2256</v>
      </c>
      <c r="X22" s="344">
        <v>5.76</v>
      </c>
      <c r="Y22" s="345">
        <v>5.7</v>
      </c>
      <c r="Z22" s="338">
        <v>98</v>
      </c>
      <c r="AA22" s="352">
        <v>6.55</v>
      </c>
      <c r="AB22" s="345">
        <v>6.41</v>
      </c>
      <c r="AC22" s="345">
        <v>6.33</v>
      </c>
      <c r="AD22" s="339">
        <v>91</v>
      </c>
      <c r="AE22" s="352">
        <v>6.45</v>
      </c>
      <c r="AF22" s="345">
        <v>5.92</v>
      </c>
      <c r="AG22" s="345">
        <v>6.27</v>
      </c>
      <c r="AH22" s="340">
        <v>34.229999999999997</v>
      </c>
      <c r="AI22" s="339">
        <v>74.049758999999995</v>
      </c>
      <c r="AJ22" s="341">
        <v>332.27535899999998</v>
      </c>
      <c r="AK22" s="333">
        <v>2</v>
      </c>
      <c r="AL22" s="136">
        <v>20</v>
      </c>
      <c r="AO22">
        <v>3</v>
      </c>
      <c r="AP22">
        <v>3094</v>
      </c>
      <c r="AQ22">
        <v>2093</v>
      </c>
      <c r="AR22">
        <v>93</v>
      </c>
      <c r="AS22">
        <v>94093</v>
      </c>
      <c r="AT22">
        <v>999000</v>
      </c>
      <c r="AU22">
        <v>999</v>
      </c>
      <c r="AV22">
        <v>94</v>
      </c>
      <c r="AW22" s="47" t="s">
        <v>236</v>
      </c>
      <c r="AX22" t="s">
        <v>236</v>
      </c>
      <c r="AY22" s="48" t="s">
        <v>236</v>
      </c>
      <c r="AZ22" s="447" t="s">
        <v>236</v>
      </c>
      <c r="BA22" t="s">
        <v>236</v>
      </c>
      <c r="BZ22" s="28">
        <v>12</v>
      </c>
      <c r="CA22" s="28" t="s">
        <v>236</v>
      </c>
      <c r="CB22" s="28">
        <v>14</v>
      </c>
      <c r="CC22" s="28" t="s">
        <v>236</v>
      </c>
      <c r="CD22" s="28">
        <v>15</v>
      </c>
      <c r="CE22" s="28" t="s">
        <v>236</v>
      </c>
      <c r="CF22" s="28">
        <v>12</v>
      </c>
      <c r="CG22" s="28">
        <v>14</v>
      </c>
      <c r="CH22" s="28">
        <v>15</v>
      </c>
      <c r="CI22" s="28">
        <v>15</v>
      </c>
      <c r="CT22" s="5"/>
      <c r="CV22" s="28">
        <v>14</v>
      </c>
      <c r="CW22" s="28" t="s">
        <v>236</v>
      </c>
      <c r="CX22" s="28">
        <v>16</v>
      </c>
      <c r="CY22" s="28" t="s">
        <v>236</v>
      </c>
      <c r="CZ22" s="28">
        <v>17</v>
      </c>
      <c r="DA22" s="28" t="s">
        <v>236</v>
      </c>
      <c r="DB22" s="28">
        <v>14</v>
      </c>
      <c r="DC22" s="28">
        <v>16</v>
      </c>
      <c r="DD22" s="28">
        <v>17</v>
      </c>
      <c r="DE22" s="28">
        <v>17</v>
      </c>
      <c r="DP22" s="5"/>
      <c r="DQ22" s="48"/>
      <c r="DR22" s="5"/>
      <c r="DS22" s="5"/>
      <c r="DU22" s="48"/>
      <c r="DV22" s="48"/>
      <c r="DW22" s="48"/>
      <c r="DZ22" s="48"/>
      <c r="EA22" s="48"/>
      <c r="EB22" s="48"/>
      <c r="EC22" s="48"/>
      <c r="EF22" s="48"/>
      <c r="EG22" s="48"/>
      <c r="EH22" s="48"/>
      <c r="EI22" s="48"/>
      <c r="EN22" s="48"/>
    </row>
    <row r="23" spans="1:149" x14ac:dyDescent="0.2">
      <c r="A23" s="457">
        <v>95</v>
      </c>
      <c r="B23" s="358">
        <v>3</v>
      </c>
      <c r="C23" s="359" t="s">
        <v>2351</v>
      </c>
      <c r="D23" s="360" t="s">
        <v>2349</v>
      </c>
      <c r="E23" s="361" t="s">
        <v>417</v>
      </c>
      <c r="F23" s="361">
        <v>2000</v>
      </c>
      <c r="G23" s="437">
        <v>38.799999999999997</v>
      </c>
      <c r="H23" s="362">
        <v>1.8811</v>
      </c>
      <c r="I23" s="363">
        <v>17</v>
      </c>
      <c r="J23" s="364" t="s">
        <v>236</v>
      </c>
      <c r="K23" s="365">
        <v>19</v>
      </c>
      <c r="L23" s="364" t="s">
        <v>236</v>
      </c>
      <c r="M23" s="365">
        <v>20</v>
      </c>
      <c r="N23" s="364" t="s">
        <v>2084</v>
      </c>
      <c r="O23" s="363">
        <v>21</v>
      </c>
      <c r="P23" s="364" t="s">
        <v>236</v>
      </c>
      <c r="Q23" s="365">
        <v>23</v>
      </c>
      <c r="R23" s="364" t="s">
        <v>236</v>
      </c>
      <c r="S23" s="365">
        <v>24</v>
      </c>
      <c r="T23" s="364" t="s">
        <v>236</v>
      </c>
      <c r="U23" s="434">
        <v>43</v>
      </c>
      <c r="V23" s="435">
        <v>80.887299999999996</v>
      </c>
      <c r="W23" s="435">
        <v>80.887299999999996</v>
      </c>
      <c r="X23" s="366">
        <v>5.94</v>
      </c>
      <c r="Y23" s="367">
        <v>5.89</v>
      </c>
      <c r="Z23" s="368">
        <v>93</v>
      </c>
      <c r="AA23" s="369">
        <v>5.96</v>
      </c>
      <c r="AB23" s="367">
        <v>6</v>
      </c>
      <c r="AC23" s="367">
        <v>6.07</v>
      </c>
      <c r="AD23" s="370">
        <v>81.400000000000006</v>
      </c>
      <c r="AE23" s="369">
        <v>5.45</v>
      </c>
      <c r="AF23" s="367">
        <v>5.76</v>
      </c>
      <c r="AG23" s="367">
        <v>6</v>
      </c>
      <c r="AH23" s="371">
        <v>30.77</v>
      </c>
      <c r="AI23" s="370">
        <v>57.881447000000001</v>
      </c>
      <c r="AJ23" s="372">
        <v>313.168747</v>
      </c>
      <c r="AK23" s="373">
        <v>3</v>
      </c>
      <c r="AL23" s="374">
        <v>16</v>
      </c>
      <c r="AO23">
        <v>4</v>
      </c>
      <c r="AP23">
        <v>4095</v>
      </c>
      <c r="AQ23">
        <v>3094</v>
      </c>
      <c r="AR23">
        <v>94</v>
      </c>
      <c r="AS23">
        <v>95094</v>
      </c>
      <c r="AT23">
        <v>999000</v>
      </c>
      <c r="AU23">
        <v>999</v>
      </c>
      <c r="AV23">
        <v>95</v>
      </c>
      <c r="AW23" s="47" t="s">
        <v>236</v>
      </c>
      <c r="AX23" t="s">
        <v>236</v>
      </c>
      <c r="AY23" s="48" t="s">
        <v>236</v>
      </c>
      <c r="AZ23" s="447" t="s">
        <v>236</v>
      </c>
      <c r="BA23" t="s">
        <v>236</v>
      </c>
      <c r="BZ23" s="28">
        <v>17</v>
      </c>
      <c r="CA23" s="28" t="s">
        <v>236</v>
      </c>
      <c r="CB23" s="28">
        <v>19</v>
      </c>
      <c r="CC23" s="28" t="s">
        <v>236</v>
      </c>
      <c r="CD23" s="28">
        <v>20</v>
      </c>
      <c r="CE23" s="28" t="s">
        <v>2084</v>
      </c>
      <c r="CF23" s="28">
        <v>17</v>
      </c>
      <c r="CG23" s="28">
        <v>19</v>
      </c>
      <c r="CH23" s="28">
        <v>0</v>
      </c>
      <c r="CI23" s="28">
        <v>19</v>
      </c>
      <c r="CT23" s="5"/>
      <c r="CV23" s="28">
        <v>21</v>
      </c>
      <c r="CW23" s="28" t="s">
        <v>236</v>
      </c>
      <c r="CX23" s="28">
        <v>23</v>
      </c>
      <c r="CY23" s="28" t="s">
        <v>236</v>
      </c>
      <c r="CZ23" s="28">
        <v>24</v>
      </c>
      <c r="DA23" s="28" t="s">
        <v>236</v>
      </c>
      <c r="DB23" s="28">
        <v>21</v>
      </c>
      <c r="DC23" s="28">
        <v>23</v>
      </c>
      <c r="DD23" s="28">
        <v>24</v>
      </c>
      <c r="DE23" s="28">
        <v>24</v>
      </c>
      <c r="DP23" s="5"/>
      <c r="DQ23" s="48"/>
      <c r="DR23" s="5"/>
      <c r="DS23" s="5"/>
      <c r="DU23" s="48"/>
      <c r="DV23" s="48"/>
      <c r="DW23" s="48"/>
      <c r="DZ23" s="48"/>
      <c r="EA23" s="48"/>
      <c r="EB23" s="48"/>
      <c r="EC23" s="48"/>
      <c r="EF23" s="48"/>
      <c r="EG23" s="48"/>
      <c r="EH23" s="48"/>
      <c r="EI23" s="48"/>
      <c r="EN23" s="48"/>
    </row>
    <row r="24" spans="1:149" x14ac:dyDescent="0.2">
      <c r="A24" s="457">
        <v>96</v>
      </c>
      <c r="B24" s="353">
        <v>4</v>
      </c>
      <c r="C24" s="354" t="s">
        <v>2354</v>
      </c>
      <c r="D24" s="355" t="s">
        <v>2352</v>
      </c>
      <c r="E24" s="356" t="s">
        <v>417</v>
      </c>
      <c r="F24" s="356">
        <v>2000</v>
      </c>
      <c r="G24" s="438">
        <v>42.2</v>
      </c>
      <c r="H24" s="357">
        <v>1.724</v>
      </c>
      <c r="I24" s="444">
        <v>17</v>
      </c>
      <c r="J24" s="445" t="s">
        <v>236</v>
      </c>
      <c r="K24" s="446">
        <v>19</v>
      </c>
      <c r="L24" s="445" t="s">
        <v>236</v>
      </c>
      <c r="M24" s="446">
        <v>20</v>
      </c>
      <c r="N24" s="445" t="s">
        <v>236</v>
      </c>
      <c r="O24" s="444">
        <v>21</v>
      </c>
      <c r="P24" s="445" t="s">
        <v>236</v>
      </c>
      <c r="Q24" s="446">
        <v>23</v>
      </c>
      <c r="R24" s="445" t="s">
        <v>236</v>
      </c>
      <c r="S24" s="446">
        <v>25</v>
      </c>
      <c r="T24" s="445" t="s">
        <v>236</v>
      </c>
      <c r="U24" s="430">
        <v>45</v>
      </c>
      <c r="V24" s="431">
        <v>77.58</v>
      </c>
      <c r="W24" s="431">
        <v>77.58</v>
      </c>
      <c r="X24" s="344">
        <v>6.16</v>
      </c>
      <c r="Y24" s="345">
        <v>6.07</v>
      </c>
      <c r="Z24" s="338">
        <v>88</v>
      </c>
      <c r="AA24" s="352">
        <v>5.73</v>
      </c>
      <c r="AB24" s="345">
        <v>5.89</v>
      </c>
      <c r="AC24" s="345">
        <v>6.03</v>
      </c>
      <c r="AD24" s="339">
        <v>80.599999999999994</v>
      </c>
      <c r="AE24" s="352">
        <v>6.86</v>
      </c>
      <c r="AF24" s="345">
        <v>5.4</v>
      </c>
      <c r="AG24" s="345">
        <v>6.12</v>
      </c>
      <c r="AH24" s="340">
        <v>37.380000000000003</v>
      </c>
      <c r="AI24" s="339">
        <v>64.443120000000008</v>
      </c>
      <c r="AJ24" s="341">
        <v>310.62311999999997</v>
      </c>
      <c r="AK24" s="333">
        <v>4</v>
      </c>
      <c r="AL24" s="136">
        <v>12</v>
      </c>
      <c r="AO24">
        <v>5</v>
      </c>
      <c r="AP24">
        <v>5096</v>
      </c>
      <c r="AQ24">
        <v>4095</v>
      </c>
      <c r="AR24">
        <v>95</v>
      </c>
      <c r="AS24">
        <v>96095</v>
      </c>
      <c r="AT24">
        <v>999000</v>
      </c>
      <c r="AU24">
        <v>999</v>
      </c>
      <c r="AV24">
        <v>96</v>
      </c>
      <c r="AW24" s="47" t="s">
        <v>236</v>
      </c>
      <c r="AX24" t="s">
        <v>236</v>
      </c>
      <c r="AY24" s="48" t="s">
        <v>236</v>
      </c>
      <c r="AZ24" s="447" t="s">
        <v>236</v>
      </c>
      <c r="BA24" t="s">
        <v>236</v>
      </c>
      <c r="BZ24" s="28">
        <v>17</v>
      </c>
      <c r="CA24" s="28" t="s">
        <v>236</v>
      </c>
      <c r="CB24" s="28">
        <v>19</v>
      </c>
      <c r="CC24" s="28" t="s">
        <v>236</v>
      </c>
      <c r="CD24" s="28">
        <v>20</v>
      </c>
      <c r="CE24" s="28" t="s">
        <v>236</v>
      </c>
      <c r="CF24" s="28">
        <v>17</v>
      </c>
      <c r="CG24" s="28">
        <v>19</v>
      </c>
      <c r="CH24" s="28">
        <v>20</v>
      </c>
      <c r="CI24" s="28">
        <v>20</v>
      </c>
      <c r="CT24" s="5"/>
      <c r="CV24" s="28">
        <v>21</v>
      </c>
      <c r="CW24" s="28" t="s">
        <v>236</v>
      </c>
      <c r="CX24" s="28">
        <v>23</v>
      </c>
      <c r="CY24" s="28" t="s">
        <v>236</v>
      </c>
      <c r="CZ24" s="28">
        <v>25</v>
      </c>
      <c r="DA24" s="28" t="s">
        <v>236</v>
      </c>
      <c r="DB24" s="28">
        <v>21</v>
      </c>
      <c r="DC24" s="28">
        <v>23</v>
      </c>
      <c r="DD24" s="28">
        <v>25</v>
      </c>
      <c r="DE24" s="28">
        <v>25</v>
      </c>
      <c r="DP24" s="5"/>
      <c r="DQ24" s="48"/>
      <c r="DR24" s="5"/>
      <c r="DS24" s="5"/>
      <c r="DU24" s="48"/>
      <c r="DV24" s="48"/>
      <c r="DW24" s="48"/>
      <c r="DZ24" s="48"/>
      <c r="EA24" s="48"/>
      <c r="EB24" s="48"/>
      <c r="EC24" s="48"/>
      <c r="EF24" s="48"/>
      <c r="EG24" s="48"/>
      <c r="EH24" s="48"/>
      <c r="EI24" s="48"/>
      <c r="EN24" s="48"/>
    </row>
    <row r="25" spans="1:149" ht="13.5" thickBot="1" x14ac:dyDescent="0.25">
      <c r="A25" s="458">
        <v>97</v>
      </c>
      <c r="B25" s="576">
        <v>5</v>
      </c>
      <c r="C25" s="577" t="s">
        <v>2357</v>
      </c>
      <c r="D25" s="578" t="s">
        <v>2355</v>
      </c>
      <c r="E25" s="579" t="s">
        <v>417</v>
      </c>
      <c r="F25" s="579">
        <v>2000</v>
      </c>
      <c r="G25" s="580">
        <v>46.9</v>
      </c>
      <c r="H25" s="581">
        <v>1.5591999999999999</v>
      </c>
      <c r="I25" s="582">
        <v>18</v>
      </c>
      <c r="J25" s="583" t="s">
        <v>236</v>
      </c>
      <c r="K25" s="584">
        <v>20</v>
      </c>
      <c r="L25" s="583" t="s">
        <v>236</v>
      </c>
      <c r="M25" s="584">
        <v>21</v>
      </c>
      <c r="N25" s="583" t="s">
        <v>2084</v>
      </c>
      <c r="O25" s="582">
        <v>23</v>
      </c>
      <c r="P25" s="583" t="s">
        <v>236</v>
      </c>
      <c r="Q25" s="584">
        <v>25</v>
      </c>
      <c r="R25" s="583" t="s">
        <v>236</v>
      </c>
      <c r="S25" s="584">
        <v>26</v>
      </c>
      <c r="T25" s="583" t="s">
        <v>2084</v>
      </c>
      <c r="U25" s="585">
        <v>45</v>
      </c>
      <c r="V25" s="586">
        <v>70.163999999999987</v>
      </c>
      <c r="W25" s="586">
        <v>70.163999999999987</v>
      </c>
      <c r="X25" s="587">
        <v>6.24</v>
      </c>
      <c r="Y25" s="380">
        <v>5.99</v>
      </c>
      <c r="Z25" s="588">
        <v>90</v>
      </c>
      <c r="AA25" s="589">
        <v>5.41</v>
      </c>
      <c r="AB25" s="380">
        <v>5.42</v>
      </c>
      <c r="AC25" s="380">
        <v>5.62</v>
      </c>
      <c r="AD25" s="590">
        <v>72.400000000000006</v>
      </c>
      <c r="AE25" s="589">
        <v>5.57</v>
      </c>
      <c r="AF25" s="380">
        <v>5.88</v>
      </c>
      <c r="AG25" s="380">
        <v>6.12</v>
      </c>
      <c r="AH25" s="591">
        <v>31.69</v>
      </c>
      <c r="AI25" s="590">
        <v>49.411048000000001</v>
      </c>
      <c r="AJ25" s="592">
        <v>281.97504800000002</v>
      </c>
      <c r="AK25" s="593">
        <v>5</v>
      </c>
      <c r="AL25" s="594">
        <v>11</v>
      </c>
      <c r="AO25">
        <v>1</v>
      </c>
      <c r="AP25">
        <v>1097</v>
      </c>
      <c r="AQ25">
        <v>5096</v>
      </c>
      <c r="AR25">
        <v>96</v>
      </c>
      <c r="AS25">
        <v>97096</v>
      </c>
      <c r="AT25">
        <v>999000</v>
      </c>
      <c r="AU25">
        <v>999</v>
      </c>
      <c r="AV25">
        <v>97</v>
      </c>
      <c r="AW25" s="47" t="s">
        <v>236</v>
      </c>
      <c r="AX25" t="s">
        <v>236</v>
      </c>
      <c r="AY25" s="48" t="s">
        <v>236</v>
      </c>
      <c r="AZ25" s="447" t="s">
        <v>236</v>
      </c>
      <c r="BA25" t="s">
        <v>236</v>
      </c>
      <c r="BZ25" s="28">
        <v>18</v>
      </c>
      <c r="CA25" s="28" t="s">
        <v>236</v>
      </c>
      <c r="CB25" s="28">
        <v>20</v>
      </c>
      <c r="CC25" s="28" t="s">
        <v>236</v>
      </c>
      <c r="CD25" s="28">
        <v>21</v>
      </c>
      <c r="CE25" s="28" t="s">
        <v>2084</v>
      </c>
      <c r="CF25" s="28">
        <v>18</v>
      </c>
      <c r="CG25" s="28">
        <v>20</v>
      </c>
      <c r="CH25" s="28">
        <v>0</v>
      </c>
      <c r="CI25" s="28">
        <v>20</v>
      </c>
      <c r="CT25" s="5"/>
      <c r="CV25" s="28">
        <v>23</v>
      </c>
      <c r="CW25" s="28" t="s">
        <v>236</v>
      </c>
      <c r="CX25" s="28">
        <v>25</v>
      </c>
      <c r="CY25" s="28" t="s">
        <v>236</v>
      </c>
      <c r="CZ25" s="28">
        <v>26</v>
      </c>
      <c r="DA25" s="28" t="s">
        <v>2084</v>
      </c>
      <c r="DB25" s="28">
        <v>23</v>
      </c>
      <c r="DC25" s="28">
        <v>25</v>
      </c>
      <c r="DD25" s="28">
        <v>0</v>
      </c>
      <c r="DE25" s="28">
        <v>25</v>
      </c>
      <c r="DP25" s="5"/>
      <c r="DQ25" s="48"/>
      <c r="DR25" s="5"/>
      <c r="DS25" s="5"/>
      <c r="DU25" s="48"/>
      <c r="DV25" s="48"/>
      <c r="DW25" s="48"/>
      <c r="DZ25" s="48"/>
      <c r="EA25" s="48"/>
      <c r="EB25" s="48"/>
      <c r="EC25" s="48"/>
      <c r="EF25" s="48"/>
      <c r="EG25" s="48"/>
      <c r="EH25" s="48"/>
      <c r="EI25" s="48"/>
      <c r="EN25" s="48"/>
    </row>
    <row r="26" spans="1:149" ht="13.5" thickBot="1" x14ac:dyDescent="0.25">
      <c r="A26">
        <v>113</v>
      </c>
      <c r="B26" s="595" t="s">
        <v>2190</v>
      </c>
      <c r="C26" s="596"/>
      <c r="D26" s="596"/>
      <c r="E26" s="597"/>
      <c r="F26" s="597"/>
      <c r="G26" s="597"/>
      <c r="H26" s="597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596"/>
      <c r="AH26" s="596"/>
      <c r="AI26" s="596"/>
      <c r="AJ26" s="596"/>
      <c r="AK26" s="597"/>
      <c r="AL26" s="598"/>
      <c r="AQ26">
        <v>99000</v>
      </c>
      <c r="AR26">
        <v>999</v>
      </c>
      <c r="AS26">
        <v>999000</v>
      </c>
      <c r="AT26">
        <v>999000</v>
      </c>
      <c r="AU26">
        <v>999</v>
      </c>
      <c r="AV26">
        <v>113</v>
      </c>
      <c r="AW26" s="47" t="s">
        <v>236</v>
      </c>
      <c r="AX26" t="s">
        <v>236</v>
      </c>
      <c r="AY26" s="48" t="s">
        <v>236</v>
      </c>
      <c r="AZ26" s="447" t="s">
        <v>236</v>
      </c>
      <c r="BA26" t="s">
        <v>236</v>
      </c>
      <c r="BM26" s="73"/>
      <c r="BR26" s="73"/>
      <c r="BS26" s="73"/>
      <c r="BU26" s="108"/>
      <c r="BV26" s="73"/>
      <c r="BW26" s="73"/>
      <c r="BX26" s="73"/>
      <c r="BY26" s="73"/>
      <c r="CF26" s="73" t="s">
        <v>2124</v>
      </c>
      <c r="CG26" s="73" t="s">
        <v>2125</v>
      </c>
      <c r="CH26" s="73" t="s">
        <v>2126</v>
      </c>
      <c r="CI26" s="73" t="s">
        <v>2127</v>
      </c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DB26" s="73" t="s">
        <v>2148</v>
      </c>
      <c r="DC26" s="73" t="s">
        <v>2149</v>
      </c>
      <c r="DD26" s="73" t="s">
        <v>2150</v>
      </c>
      <c r="DE26" s="73" t="s">
        <v>2154</v>
      </c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U26" s="73"/>
      <c r="DV26" s="73"/>
      <c r="DW26" s="73"/>
      <c r="DX26" s="73"/>
      <c r="DZ26" s="73"/>
      <c r="EA26" s="73"/>
      <c r="EB26" s="73"/>
      <c r="EC26" s="73"/>
      <c r="ED26" s="73"/>
      <c r="EF26" s="73"/>
      <c r="EG26" s="73"/>
      <c r="EH26" s="73"/>
      <c r="EI26" s="73"/>
      <c r="EJ26" s="117"/>
      <c r="EN26" s="118"/>
      <c r="EO26" s="118"/>
      <c r="EP26" s="118"/>
      <c r="EQ26" s="118"/>
      <c r="ER26" s="118"/>
      <c r="ES26" s="118"/>
    </row>
    <row r="27" spans="1:149" x14ac:dyDescent="0.2">
      <c r="A27" s="456">
        <v>114</v>
      </c>
      <c r="B27" s="546">
        <v>1</v>
      </c>
      <c r="C27" s="528" t="s">
        <v>2018</v>
      </c>
      <c r="D27" s="529" t="s">
        <v>1655</v>
      </c>
      <c r="E27" s="530" t="s">
        <v>542</v>
      </c>
      <c r="F27" s="530">
        <v>1999</v>
      </c>
      <c r="G27" s="547">
        <v>57</v>
      </c>
      <c r="H27" s="531">
        <v>1.5285</v>
      </c>
      <c r="I27" s="532">
        <v>47</v>
      </c>
      <c r="J27" s="533" t="s">
        <v>236</v>
      </c>
      <c r="K27" s="534">
        <v>52</v>
      </c>
      <c r="L27" s="533" t="s">
        <v>236</v>
      </c>
      <c r="M27" s="534">
        <v>57</v>
      </c>
      <c r="N27" s="533" t="s">
        <v>236</v>
      </c>
      <c r="O27" s="532">
        <v>57</v>
      </c>
      <c r="P27" s="533" t="s">
        <v>236</v>
      </c>
      <c r="Q27" s="534">
        <v>65</v>
      </c>
      <c r="R27" s="533" t="s">
        <v>2084</v>
      </c>
      <c r="S27" s="534">
        <v>65</v>
      </c>
      <c r="T27" s="533" t="s">
        <v>236</v>
      </c>
      <c r="U27" s="535">
        <v>122</v>
      </c>
      <c r="V27" s="536">
        <v>186.47699999999998</v>
      </c>
      <c r="W27" s="536">
        <v>186.47699999999998</v>
      </c>
      <c r="X27" s="537">
        <v>5.8</v>
      </c>
      <c r="Y27" s="538">
        <v>5.68</v>
      </c>
      <c r="Z27" s="539">
        <v>98</v>
      </c>
      <c r="AA27" s="540">
        <v>6.9</v>
      </c>
      <c r="AB27" s="538">
        <v>6.89</v>
      </c>
      <c r="AC27" s="538">
        <v>6.96</v>
      </c>
      <c r="AD27" s="541">
        <v>99.2</v>
      </c>
      <c r="AE27" s="540">
        <v>7.78</v>
      </c>
      <c r="AF27" s="538">
        <v>8.7899999999999991</v>
      </c>
      <c r="AG27" s="538">
        <v>8.52</v>
      </c>
      <c r="AH27" s="542">
        <v>52.23</v>
      </c>
      <c r="AI27" s="541">
        <v>79.83355499999999</v>
      </c>
      <c r="AJ27" s="543">
        <v>463.51055499999995</v>
      </c>
      <c r="AK27" s="544">
        <v>1</v>
      </c>
      <c r="AL27" s="545">
        <v>30</v>
      </c>
      <c r="AN27" s="386"/>
      <c r="AO27">
        <v>8</v>
      </c>
      <c r="AP27">
        <v>8114</v>
      </c>
      <c r="AQ27">
        <v>1119</v>
      </c>
      <c r="AR27">
        <v>119</v>
      </c>
      <c r="AS27">
        <v>114119</v>
      </c>
      <c r="AT27">
        <v>999000</v>
      </c>
      <c r="AU27">
        <v>999</v>
      </c>
      <c r="AV27">
        <v>114</v>
      </c>
      <c r="AW27" s="47" t="s">
        <v>236</v>
      </c>
      <c r="AX27" t="s">
        <v>236</v>
      </c>
      <c r="AY27" s="48" t="s">
        <v>236</v>
      </c>
      <c r="AZ27" s="447" t="s">
        <v>236</v>
      </c>
      <c r="BA27" t="s">
        <v>236</v>
      </c>
      <c r="BZ27" s="28">
        <v>47</v>
      </c>
      <c r="CA27" s="28" t="s">
        <v>236</v>
      </c>
      <c r="CB27" s="28">
        <v>52</v>
      </c>
      <c r="CC27" s="28" t="s">
        <v>236</v>
      </c>
      <c r="CD27" s="28">
        <v>57</v>
      </c>
      <c r="CE27" s="28" t="s">
        <v>236</v>
      </c>
      <c r="CF27" s="28">
        <v>47</v>
      </c>
      <c r="CG27" s="28">
        <v>52</v>
      </c>
      <c r="CH27" s="28">
        <v>57</v>
      </c>
      <c r="CI27" s="28">
        <v>57</v>
      </c>
      <c r="CT27" s="5"/>
      <c r="CV27" s="28">
        <v>57</v>
      </c>
      <c r="CW27" s="28" t="s">
        <v>236</v>
      </c>
      <c r="CX27" s="28">
        <v>65</v>
      </c>
      <c r="CY27" s="28" t="s">
        <v>2084</v>
      </c>
      <c r="CZ27" s="28">
        <v>65</v>
      </c>
      <c r="DA27" s="28" t="s">
        <v>236</v>
      </c>
      <c r="DB27" s="28">
        <v>57</v>
      </c>
      <c r="DC27" s="28">
        <v>0</v>
      </c>
      <c r="DD27" s="28">
        <v>65</v>
      </c>
      <c r="DE27" s="28">
        <v>65</v>
      </c>
      <c r="DP27" s="5"/>
      <c r="DQ27" s="48"/>
      <c r="DR27" s="5"/>
      <c r="DS27" s="5"/>
      <c r="DU27" s="48"/>
      <c r="DV27" s="48"/>
      <c r="DW27" s="48"/>
      <c r="DY27" s="48"/>
      <c r="DZ27" s="48"/>
      <c r="EA27" s="48"/>
      <c r="EB27" s="48"/>
      <c r="EC27" s="48"/>
      <c r="EF27" s="48"/>
      <c r="EG27" s="48"/>
      <c r="EH27" s="48"/>
      <c r="EI27" s="48"/>
      <c r="EN27" s="48"/>
    </row>
    <row r="28" spans="1:149" x14ac:dyDescent="0.2">
      <c r="A28" s="457">
        <v>115</v>
      </c>
      <c r="B28" s="353">
        <v>2</v>
      </c>
      <c r="C28" s="354" t="s">
        <v>1959</v>
      </c>
      <c r="D28" s="355" t="s">
        <v>2510</v>
      </c>
      <c r="E28" s="603" t="s">
        <v>2508</v>
      </c>
      <c r="F28" s="356">
        <v>1999</v>
      </c>
      <c r="G28" s="438">
        <v>43.2</v>
      </c>
      <c r="H28" s="357">
        <v>1.9374</v>
      </c>
      <c r="I28" s="444">
        <v>35</v>
      </c>
      <c r="J28" s="445" t="s">
        <v>236</v>
      </c>
      <c r="K28" s="446">
        <v>38</v>
      </c>
      <c r="L28" s="445" t="s">
        <v>2084</v>
      </c>
      <c r="M28" s="446">
        <v>38</v>
      </c>
      <c r="N28" s="445" t="s">
        <v>236</v>
      </c>
      <c r="O28" s="444">
        <v>45</v>
      </c>
      <c r="P28" s="445" t="s">
        <v>236</v>
      </c>
      <c r="Q28" s="446">
        <v>50</v>
      </c>
      <c r="R28" s="445" t="s">
        <v>236</v>
      </c>
      <c r="S28" s="446">
        <v>52</v>
      </c>
      <c r="T28" s="445" t="s">
        <v>236</v>
      </c>
      <c r="U28" s="430">
        <v>90</v>
      </c>
      <c r="V28" s="431">
        <v>174.36599999999999</v>
      </c>
      <c r="W28" s="431">
        <v>174.36599999999999</v>
      </c>
      <c r="X28" s="344">
        <v>6.18</v>
      </c>
      <c r="Y28" s="345">
        <v>6.14</v>
      </c>
      <c r="Z28" s="338">
        <v>87</v>
      </c>
      <c r="AA28" s="352">
        <v>6.62</v>
      </c>
      <c r="AB28" s="345">
        <v>6.61</v>
      </c>
      <c r="AC28" s="345">
        <v>6.5</v>
      </c>
      <c r="AD28" s="339">
        <v>92.4</v>
      </c>
      <c r="AE28" s="352">
        <v>7.42</v>
      </c>
      <c r="AF28" s="345">
        <v>7.34</v>
      </c>
      <c r="AG28" s="345">
        <v>7.21</v>
      </c>
      <c r="AH28" s="340">
        <v>41.69</v>
      </c>
      <c r="AI28" s="339">
        <v>80.770206000000002</v>
      </c>
      <c r="AJ28" s="341">
        <v>434.53620599999999</v>
      </c>
      <c r="AK28" s="333">
        <v>2</v>
      </c>
      <c r="AL28" s="136"/>
      <c r="AO28">
        <v>9</v>
      </c>
      <c r="AP28">
        <v>9115</v>
      </c>
      <c r="AQ28">
        <v>2120</v>
      </c>
      <c r="AR28">
        <v>120</v>
      </c>
      <c r="AS28">
        <v>115120</v>
      </c>
      <c r="AT28">
        <v>999000</v>
      </c>
      <c r="AU28">
        <v>999</v>
      </c>
      <c r="AV28">
        <v>115</v>
      </c>
      <c r="AW28" s="47" t="s">
        <v>236</v>
      </c>
      <c r="AX28" t="s">
        <v>236</v>
      </c>
      <c r="AY28" s="48" t="s">
        <v>236</v>
      </c>
      <c r="AZ28" s="447" t="s">
        <v>236</v>
      </c>
      <c r="BA28" t="s">
        <v>236</v>
      </c>
      <c r="BZ28" s="28">
        <v>35</v>
      </c>
      <c r="CA28" s="28" t="s">
        <v>236</v>
      </c>
      <c r="CB28" s="28">
        <v>38</v>
      </c>
      <c r="CC28" s="28" t="s">
        <v>2084</v>
      </c>
      <c r="CD28" s="28">
        <v>38</v>
      </c>
      <c r="CE28" s="28" t="s">
        <v>236</v>
      </c>
      <c r="CF28" s="28">
        <v>35</v>
      </c>
      <c r="CG28" s="28">
        <v>0</v>
      </c>
      <c r="CH28" s="28">
        <v>38</v>
      </c>
      <c r="CI28" s="28">
        <v>38</v>
      </c>
      <c r="CT28" s="5"/>
      <c r="CV28" s="28">
        <v>45</v>
      </c>
      <c r="CW28" s="28" t="s">
        <v>236</v>
      </c>
      <c r="CX28" s="28">
        <v>50</v>
      </c>
      <c r="CY28" s="28" t="s">
        <v>236</v>
      </c>
      <c r="CZ28" s="28">
        <v>52</v>
      </c>
      <c r="DA28" s="28" t="s">
        <v>236</v>
      </c>
      <c r="DB28" s="28">
        <v>45</v>
      </c>
      <c r="DC28" s="28">
        <v>50</v>
      </c>
      <c r="DD28" s="28">
        <v>52</v>
      </c>
      <c r="DE28" s="28">
        <v>52</v>
      </c>
      <c r="DP28" s="5"/>
      <c r="DQ28" s="48"/>
      <c r="DR28" s="5"/>
      <c r="DS28" s="5"/>
      <c r="DU28" s="48"/>
      <c r="DV28" s="48"/>
      <c r="DW28" s="48"/>
      <c r="DZ28" s="48"/>
      <c r="EA28" s="48"/>
      <c r="EB28" s="48"/>
      <c r="EC28" s="48"/>
      <c r="EF28" s="48"/>
      <c r="EG28" s="48"/>
      <c r="EH28" s="48"/>
      <c r="EI28" s="48"/>
      <c r="EN28" s="48"/>
    </row>
    <row r="29" spans="1:149" x14ac:dyDescent="0.2">
      <c r="A29" s="457">
        <v>116</v>
      </c>
      <c r="B29" s="387">
        <v>3</v>
      </c>
      <c r="C29" s="388" t="s">
        <v>1958</v>
      </c>
      <c r="D29" s="389" t="s">
        <v>2511</v>
      </c>
      <c r="E29" s="602" t="s">
        <v>2508</v>
      </c>
      <c r="F29" s="390">
        <v>1999</v>
      </c>
      <c r="G29" s="439">
        <v>54.6</v>
      </c>
      <c r="H29" s="391">
        <v>1.5804</v>
      </c>
      <c r="I29" s="392">
        <v>37</v>
      </c>
      <c r="J29" s="393" t="s">
        <v>236</v>
      </c>
      <c r="K29" s="394">
        <v>40</v>
      </c>
      <c r="L29" s="393" t="s">
        <v>236</v>
      </c>
      <c r="M29" s="394">
        <v>43</v>
      </c>
      <c r="N29" s="393" t="s">
        <v>2084</v>
      </c>
      <c r="O29" s="392">
        <v>47</v>
      </c>
      <c r="P29" s="393" t="s">
        <v>236</v>
      </c>
      <c r="Q29" s="394">
        <v>50</v>
      </c>
      <c r="R29" s="393" t="s">
        <v>236</v>
      </c>
      <c r="S29" s="394">
        <v>53</v>
      </c>
      <c r="T29" s="393" t="s">
        <v>236</v>
      </c>
      <c r="U29" s="428">
        <v>93</v>
      </c>
      <c r="V29" s="429">
        <v>146.97720000000001</v>
      </c>
      <c r="W29" s="429">
        <v>146.97720000000001</v>
      </c>
      <c r="X29" s="395">
        <v>6.21</v>
      </c>
      <c r="Y29" s="396">
        <v>6.2</v>
      </c>
      <c r="Z29" s="397">
        <v>85</v>
      </c>
      <c r="AA29" s="398">
        <v>7</v>
      </c>
      <c r="AB29" s="396">
        <v>6.9</v>
      </c>
      <c r="AC29" s="396">
        <v>6.42</v>
      </c>
      <c r="AD29" s="399">
        <v>100</v>
      </c>
      <c r="AE29" s="398">
        <v>9.18</v>
      </c>
      <c r="AF29" s="396">
        <v>8.9</v>
      </c>
      <c r="AG29" s="396">
        <v>8</v>
      </c>
      <c r="AH29" s="400">
        <v>55.23</v>
      </c>
      <c r="AI29" s="399">
        <v>87.285491999999991</v>
      </c>
      <c r="AJ29" s="401">
        <v>419.26269200000002</v>
      </c>
      <c r="AK29" s="402">
        <v>3</v>
      </c>
      <c r="AL29" s="403"/>
      <c r="AO29">
        <v>5</v>
      </c>
      <c r="AP29">
        <v>5116</v>
      </c>
      <c r="AQ29">
        <v>3121</v>
      </c>
      <c r="AR29">
        <v>121</v>
      </c>
      <c r="AS29">
        <v>116121</v>
      </c>
      <c r="AT29">
        <v>999000</v>
      </c>
      <c r="AU29">
        <v>999</v>
      </c>
      <c r="AV29">
        <v>116</v>
      </c>
      <c r="AW29" s="47" t="s">
        <v>236</v>
      </c>
      <c r="AX29" t="s">
        <v>236</v>
      </c>
      <c r="AY29" s="48" t="s">
        <v>236</v>
      </c>
      <c r="AZ29" s="447" t="s">
        <v>236</v>
      </c>
      <c r="BA29" t="s">
        <v>236</v>
      </c>
      <c r="BZ29" s="28">
        <v>37</v>
      </c>
      <c r="CA29" s="28" t="s">
        <v>236</v>
      </c>
      <c r="CB29" s="28">
        <v>40</v>
      </c>
      <c r="CC29" s="28" t="s">
        <v>236</v>
      </c>
      <c r="CD29" s="28">
        <v>43</v>
      </c>
      <c r="CE29" s="28" t="s">
        <v>2084</v>
      </c>
      <c r="CF29" s="28">
        <v>37</v>
      </c>
      <c r="CG29" s="28">
        <v>40</v>
      </c>
      <c r="CH29" s="28">
        <v>0</v>
      </c>
      <c r="CI29" s="28">
        <v>40</v>
      </c>
      <c r="CT29" s="5"/>
      <c r="CV29" s="28">
        <v>47</v>
      </c>
      <c r="CW29" s="28" t="s">
        <v>236</v>
      </c>
      <c r="CX29" s="28">
        <v>50</v>
      </c>
      <c r="CY29" s="28" t="s">
        <v>236</v>
      </c>
      <c r="CZ29" s="28">
        <v>53</v>
      </c>
      <c r="DA29" s="28" t="s">
        <v>236</v>
      </c>
      <c r="DB29" s="28">
        <v>47</v>
      </c>
      <c r="DC29" s="28">
        <v>50</v>
      </c>
      <c r="DD29" s="28">
        <v>53</v>
      </c>
      <c r="DE29" s="28">
        <v>53</v>
      </c>
      <c r="DP29" s="5"/>
      <c r="DQ29" s="48"/>
      <c r="DR29" s="5"/>
      <c r="DS29" s="5"/>
      <c r="DU29" s="48"/>
      <c r="DV29" s="48"/>
      <c r="DW29" s="48"/>
      <c r="DZ29" s="48"/>
      <c r="EA29" s="48"/>
      <c r="EB29" s="48"/>
      <c r="EC29" s="48"/>
      <c r="EF29" s="48"/>
      <c r="EG29" s="48"/>
      <c r="EH29" s="48"/>
      <c r="EI29" s="48"/>
      <c r="EN29" s="48"/>
    </row>
    <row r="30" spans="1:149" x14ac:dyDescent="0.2">
      <c r="A30" s="457">
        <v>117</v>
      </c>
      <c r="B30" s="353">
        <v>4</v>
      </c>
      <c r="C30" s="354" t="s">
        <v>2309</v>
      </c>
      <c r="D30" s="355" t="s">
        <v>2307</v>
      </c>
      <c r="E30" s="356" t="s">
        <v>417</v>
      </c>
      <c r="F30" s="356">
        <v>1999</v>
      </c>
      <c r="G30" s="438">
        <v>66</v>
      </c>
      <c r="H30" s="357">
        <v>1.3773</v>
      </c>
      <c r="I30" s="444">
        <v>30</v>
      </c>
      <c r="J30" s="445" t="s">
        <v>236</v>
      </c>
      <c r="K30" s="446">
        <v>33</v>
      </c>
      <c r="L30" s="445" t="s">
        <v>236</v>
      </c>
      <c r="M30" s="446">
        <v>35</v>
      </c>
      <c r="N30" s="445" t="s">
        <v>236</v>
      </c>
      <c r="O30" s="444">
        <v>37</v>
      </c>
      <c r="P30" s="445" t="s">
        <v>236</v>
      </c>
      <c r="Q30" s="446">
        <v>40</v>
      </c>
      <c r="R30" s="445" t="s">
        <v>236</v>
      </c>
      <c r="S30" s="446">
        <v>43</v>
      </c>
      <c r="T30" s="445" t="s">
        <v>236</v>
      </c>
      <c r="U30" s="430">
        <v>78</v>
      </c>
      <c r="V30" s="431">
        <v>107.4294</v>
      </c>
      <c r="W30" s="431">
        <v>107.4294</v>
      </c>
      <c r="X30" s="344">
        <v>6.12</v>
      </c>
      <c r="Y30" s="345">
        <v>5.89</v>
      </c>
      <c r="Z30" s="338">
        <v>93</v>
      </c>
      <c r="AA30" s="352">
        <v>5.9</v>
      </c>
      <c r="AB30" s="345">
        <v>6.34</v>
      </c>
      <c r="AC30" s="345">
        <v>6.34</v>
      </c>
      <c r="AD30" s="339">
        <v>86.8</v>
      </c>
      <c r="AE30" s="352">
        <v>9.02</v>
      </c>
      <c r="AF30" s="345">
        <v>10.63</v>
      </c>
      <c r="AG30" s="345">
        <v>10.77</v>
      </c>
      <c r="AH30" s="340">
        <v>67.459999999999994</v>
      </c>
      <c r="AI30" s="339">
        <v>92.912657999999993</v>
      </c>
      <c r="AJ30" s="341">
        <v>380.14205800000002</v>
      </c>
      <c r="AK30" s="333">
        <v>4</v>
      </c>
      <c r="AL30" s="136">
        <v>20</v>
      </c>
      <c r="AO30">
        <v>6</v>
      </c>
      <c r="AP30">
        <v>6117</v>
      </c>
      <c r="AQ30">
        <v>4118</v>
      </c>
      <c r="AR30">
        <v>118</v>
      </c>
      <c r="AS30">
        <v>117118</v>
      </c>
      <c r="AT30">
        <v>999000</v>
      </c>
      <c r="AU30">
        <v>999</v>
      </c>
      <c r="AV30">
        <v>117</v>
      </c>
      <c r="AW30" s="47" t="s">
        <v>236</v>
      </c>
      <c r="AX30" t="s">
        <v>236</v>
      </c>
      <c r="AY30" s="48" t="s">
        <v>236</v>
      </c>
      <c r="AZ30" s="447" t="s">
        <v>236</v>
      </c>
      <c r="BA30" t="s">
        <v>236</v>
      </c>
      <c r="BZ30" s="28">
        <v>30</v>
      </c>
      <c r="CA30" s="28" t="s">
        <v>236</v>
      </c>
      <c r="CB30" s="28">
        <v>33</v>
      </c>
      <c r="CC30" s="28" t="s">
        <v>236</v>
      </c>
      <c r="CD30" s="28">
        <v>35</v>
      </c>
      <c r="CE30" s="28" t="s">
        <v>236</v>
      </c>
      <c r="CF30" s="28">
        <v>30</v>
      </c>
      <c r="CG30" s="28">
        <v>33</v>
      </c>
      <c r="CH30" s="28">
        <v>35</v>
      </c>
      <c r="CI30" s="28">
        <v>35</v>
      </c>
      <c r="CT30" s="5"/>
      <c r="CV30" s="28">
        <v>37</v>
      </c>
      <c r="CW30" s="28" t="s">
        <v>236</v>
      </c>
      <c r="CX30" s="28">
        <v>40</v>
      </c>
      <c r="CY30" s="28" t="s">
        <v>236</v>
      </c>
      <c r="CZ30" s="28">
        <v>43</v>
      </c>
      <c r="DA30" s="28" t="s">
        <v>236</v>
      </c>
      <c r="DB30" s="28">
        <v>37</v>
      </c>
      <c r="DC30" s="28">
        <v>40</v>
      </c>
      <c r="DD30" s="28">
        <v>43</v>
      </c>
      <c r="DE30" s="28">
        <v>43</v>
      </c>
      <c r="DP30" s="5"/>
      <c r="DQ30" s="48"/>
      <c r="DR30" s="5"/>
      <c r="DS30" s="5"/>
      <c r="DU30" s="48"/>
      <c r="DV30" s="48"/>
      <c r="DW30" s="48"/>
      <c r="DZ30" s="48"/>
      <c r="EA30" s="48"/>
      <c r="EB30" s="48"/>
      <c r="EC30" s="48"/>
      <c r="EF30" s="48"/>
      <c r="EG30" s="48"/>
      <c r="EH30" s="48"/>
      <c r="EI30" s="48"/>
      <c r="EN30" s="48"/>
    </row>
    <row r="31" spans="1:149" x14ac:dyDescent="0.2">
      <c r="A31" s="457">
        <v>118</v>
      </c>
      <c r="B31" s="387">
        <v>5</v>
      </c>
      <c r="C31" s="388" t="s">
        <v>2212</v>
      </c>
      <c r="D31" s="389" t="s">
        <v>46</v>
      </c>
      <c r="E31" s="390" t="s">
        <v>417</v>
      </c>
      <c r="F31" s="390">
        <v>2000</v>
      </c>
      <c r="G31" s="439">
        <v>39.4</v>
      </c>
      <c r="H31" s="391">
        <v>2.1204999999999998</v>
      </c>
      <c r="I31" s="392">
        <v>20</v>
      </c>
      <c r="J31" s="393" t="s">
        <v>236</v>
      </c>
      <c r="K31" s="394">
        <v>22</v>
      </c>
      <c r="L31" s="393" t="s">
        <v>2084</v>
      </c>
      <c r="M31" s="394">
        <v>22</v>
      </c>
      <c r="N31" s="393" t="s">
        <v>236</v>
      </c>
      <c r="O31" s="392">
        <v>26</v>
      </c>
      <c r="P31" s="393" t="s">
        <v>236</v>
      </c>
      <c r="Q31" s="394">
        <v>28</v>
      </c>
      <c r="R31" s="393" t="s">
        <v>236</v>
      </c>
      <c r="S31" s="394">
        <v>30</v>
      </c>
      <c r="T31" s="393" t="s">
        <v>236</v>
      </c>
      <c r="U31" s="428">
        <v>52</v>
      </c>
      <c r="V31" s="429">
        <v>110.26599999999999</v>
      </c>
      <c r="W31" s="429">
        <v>110.26599999999999</v>
      </c>
      <c r="X31" s="395">
        <v>6.02</v>
      </c>
      <c r="Y31" s="396">
        <v>5.91</v>
      </c>
      <c r="Z31" s="397">
        <v>92</v>
      </c>
      <c r="AA31" s="398">
        <v>6.05</v>
      </c>
      <c r="AB31" s="396">
        <v>6.02</v>
      </c>
      <c r="AC31" s="396">
        <v>6</v>
      </c>
      <c r="AD31" s="399">
        <v>81</v>
      </c>
      <c r="AE31" s="398">
        <v>7.09</v>
      </c>
      <c r="AF31" s="396">
        <v>7.61</v>
      </c>
      <c r="AG31" s="396">
        <v>7.48</v>
      </c>
      <c r="AH31" s="400">
        <v>43.15</v>
      </c>
      <c r="AI31" s="399">
        <v>91.499574999999993</v>
      </c>
      <c r="AJ31" s="401">
        <v>374.76557499999996</v>
      </c>
      <c r="AK31" s="402">
        <v>5</v>
      </c>
      <c r="AL31" s="403">
        <v>16</v>
      </c>
      <c r="AO31">
        <v>4</v>
      </c>
      <c r="AP31">
        <v>4118</v>
      </c>
      <c r="AQ31">
        <v>5116</v>
      </c>
      <c r="AR31">
        <v>116</v>
      </c>
      <c r="AS31">
        <v>118116</v>
      </c>
      <c r="AT31">
        <v>999000</v>
      </c>
      <c r="AU31">
        <v>999</v>
      </c>
      <c r="AV31">
        <v>118</v>
      </c>
      <c r="AW31" s="47" t="s">
        <v>236</v>
      </c>
      <c r="AX31" t="s">
        <v>236</v>
      </c>
      <c r="AY31" s="48" t="s">
        <v>236</v>
      </c>
      <c r="AZ31" s="447" t="s">
        <v>236</v>
      </c>
      <c r="BA31" t="s">
        <v>236</v>
      </c>
      <c r="BZ31" s="28">
        <v>20</v>
      </c>
      <c r="CA31" s="28" t="s">
        <v>236</v>
      </c>
      <c r="CB31" s="28">
        <v>22</v>
      </c>
      <c r="CC31" s="28" t="s">
        <v>2084</v>
      </c>
      <c r="CD31" s="28">
        <v>22</v>
      </c>
      <c r="CE31" s="28" t="s">
        <v>236</v>
      </c>
      <c r="CF31" s="28">
        <v>20</v>
      </c>
      <c r="CG31" s="28">
        <v>0</v>
      </c>
      <c r="CH31" s="28">
        <v>22</v>
      </c>
      <c r="CI31" s="28">
        <v>22</v>
      </c>
      <c r="CT31" s="5"/>
      <c r="CV31" s="28">
        <v>26</v>
      </c>
      <c r="CW31" s="28" t="s">
        <v>236</v>
      </c>
      <c r="CX31" s="28">
        <v>28</v>
      </c>
      <c r="CY31" s="28" t="s">
        <v>236</v>
      </c>
      <c r="CZ31" s="28">
        <v>30</v>
      </c>
      <c r="DA31" s="28" t="s">
        <v>236</v>
      </c>
      <c r="DB31" s="28">
        <v>26</v>
      </c>
      <c r="DC31" s="28">
        <v>28</v>
      </c>
      <c r="DD31" s="28">
        <v>30</v>
      </c>
      <c r="DE31" s="28">
        <v>30</v>
      </c>
      <c r="DP31" s="5"/>
      <c r="DQ31" s="48"/>
      <c r="DR31" s="5"/>
      <c r="DS31" s="5"/>
      <c r="DU31" s="48"/>
      <c r="DV31" s="48"/>
      <c r="DW31" s="48"/>
      <c r="DZ31" s="48"/>
      <c r="EA31" s="48"/>
      <c r="EB31" s="48"/>
      <c r="EC31" s="48"/>
      <c r="EF31" s="48"/>
      <c r="EG31" s="48"/>
      <c r="EH31" s="48"/>
      <c r="EI31" s="48"/>
      <c r="EN31" s="48"/>
    </row>
    <row r="32" spans="1:149" x14ac:dyDescent="0.2">
      <c r="A32" s="457">
        <v>119</v>
      </c>
      <c r="B32" s="353">
        <v>6</v>
      </c>
      <c r="C32" s="354" t="s">
        <v>87</v>
      </c>
      <c r="D32" s="355" t="s">
        <v>23</v>
      </c>
      <c r="E32" s="356" t="s">
        <v>417</v>
      </c>
      <c r="F32" s="356">
        <v>1999</v>
      </c>
      <c r="G32" s="438">
        <v>43.9</v>
      </c>
      <c r="H32" s="357">
        <v>1.9081999999999999</v>
      </c>
      <c r="I32" s="444">
        <v>22</v>
      </c>
      <c r="J32" s="445" t="s">
        <v>236</v>
      </c>
      <c r="K32" s="446">
        <v>25</v>
      </c>
      <c r="L32" s="445" t="s">
        <v>236</v>
      </c>
      <c r="M32" s="446">
        <v>27</v>
      </c>
      <c r="N32" s="445" t="s">
        <v>2084</v>
      </c>
      <c r="O32" s="444">
        <v>28</v>
      </c>
      <c r="P32" s="445" t="s">
        <v>236</v>
      </c>
      <c r="Q32" s="446">
        <v>31</v>
      </c>
      <c r="R32" s="445" t="s">
        <v>236</v>
      </c>
      <c r="S32" s="446">
        <v>33</v>
      </c>
      <c r="T32" s="445" t="s">
        <v>236</v>
      </c>
      <c r="U32" s="430">
        <v>58</v>
      </c>
      <c r="V32" s="431">
        <v>110.6756</v>
      </c>
      <c r="W32" s="431">
        <v>110.6756</v>
      </c>
      <c r="X32" s="344">
        <v>6</v>
      </c>
      <c r="Y32" s="345">
        <v>5.89</v>
      </c>
      <c r="Z32" s="338">
        <v>93</v>
      </c>
      <c r="AA32" s="352">
        <v>5.8</v>
      </c>
      <c r="AB32" s="345">
        <v>5.76</v>
      </c>
      <c r="AC32" s="345">
        <v>5.48</v>
      </c>
      <c r="AD32" s="339">
        <v>76</v>
      </c>
      <c r="AE32" s="352">
        <v>7.86</v>
      </c>
      <c r="AF32" s="345">
        <v>6.49</v>
      </c>
      <c r="AG32" s="345">
        <v>6.48</v>
      </c>
      <c r="AH32" s="340">
        <v>45.08</v>
      </c>
      <c r="AI32" s="339">
        <v>86.021655999999993</v>
      </c>
      <c r="AJ32" s="341">
        <v>365.69725600000004</v>
      </c>
      <c r="AK32" s="333">
        <v>6</v>
      </c>
      <c r="AL32" s="136">
        <v>12</v>
      </c>
      <c r="AO32">
        <v>1</v>
      </c>
      <c r="AP32">
        <v>1119</v>
      </c>
      <c r="AQ32">
        <v>6117</v>
      </c>
      <c r="AR32">
        <v>117</v>
      </c>
      <c r="AS32">
        <v>119117</v>
      </c>
      <c r="AT32">
        <v>999000</v>
      </c>
      <c r="AU32">
        <v>999</v>
      </c>
      <c r="AV32">
        <v>119</v>
      </c>
      <c r="AW32" s="47" t="s">
        <v>236</v>
      </c>
      <c r="AX32" t="s">
        <v>236</v>
      </c>
      <c r="AY32" s="48" t="s">
        <v>236</v>
      </c>
      <c r="AZ32" s="447" t="s">
        <v>236</v>
      </c>
      <c r="BA32" t="s">
        <v>236</v>
      </c>
      <c r="BZ32" s="28">
        <v>22</v>
      </c>
      <c r="CA32" s="28" t="s">
        <v>236</v>
      </c>
      <c r="CB32" s="28">
        <v>25</v>
      </c>
      <c r="CC32" s="28" t="s">
        <v>236</v>
      </c>
      <c r="CD32" s="28">
        <v>27</v>
      </c>
      <c r="CE32" s="28" t="s">
        <v>2084</v>
      </c>
      <c r="CF32" s="28">
        <v>22</v>
      </c>
      <c r="CG32" s="28">
        <v>25</v>
      </c>
      <c r="CH32" s="28">
        <v>0</v>
      </c>
      <c r="CI32" s="28">
        <v>25</v>
      </c>
      <c r="CT32" s="5"/>
      <c r="CV32" s="28">
        <v>28</v>
      </c>
      <c r="CW32" s="28" t="s">
        <v>236</v>
      </c>
      <c r="CX32" s="28">
        <v>31</v>
      </c>
      <c r="CY32" s="28" t="s">
        <v>236</v>
      </c>
      <c r="CZ32" s="28">
        <v>33</v>
      </c>
      <c r="DA32" s="28" t="s">
        <v>236</v>
      </c>
      <c r="DB32" s="28">
        <v>28</v>
      </c>
      <c r="DC32" s="28">
        <v>31</v>
      </c>
      <c r="DD32" s="28">
        <v>33</v>
      </c>
      <c r="DE32" s="28">
        <v>33</v>
      </c>
      <c r="DP32" s="5"/>
      <c r="DQ32" s="48"/>
      <c r="DR32" s="5"/>
      <c r="DS32" s="5"/>
      <c r="DU32" s="48"/>
      <c r="DV32" s="48"/>
      <c r="DW32" s="48"/>
      <c r="DZ32" s="48"/>
      <c r="EA32" s="48"/>
      <c r="EB32" s="48"/>
      <c r="EC32" s="48"/>
      <c r="EF32" s="48"/>
      <c r="EG32" s="48"/>
      <c r="EH32" s="48"/>
      <c r="EI32" s="48"/>
      <c r="EN32" s="48"/>
    </row>
    <row r="33" spans="1:149" x14ac:dyDescent="0.2">
      <c r="A33" s="457">
        <v>120</v>
      </c>
      <c r="B33" s="387">
        <v>7</v>
      </c>
      <c r="C33" s="388" t="s">
        <v>1960</v>
      </c>
      <c r="D33" s="389" t="s">
        <v>2509</v>
      </c>
      <c r="E33" s="602" t="s">
        <v>2508</v>
      </c>
      <c r="F33" s="390">
        <v>2000</v>
      </c>
      <c r="G33" s="439">
        <v>31.7</v>
      </c>
      <c r="H33" s="391">
        <v>2.6856</v>
      </c>
      <c r="I33" s="392">
        <v>23</v>
      </c>
      <c r="J33" s="393" t="s">
        <v>236</v>
      </c>
      <c r="K33" s="394">
        <v>25</v>
      </c>
      <c r="L33" s="393" t="s">
        <v>2084</v>
      </c>
      <c r="M33" s="394">
        <v>25</v>
      </c>
      <c r="N33" s="393" t="s">
        <v>2084</v>
      </c>
      <c r="O33" s="392">
        <v>30</v>
      </c>
      <c r="P33" s="393" t="s">
        <v>236</v>
      </c>
      <c r="Q33" s="394">
        <v>32</v>
      </c>
      <c r="R33" s="393" t="s">
        <v>236</v>
      </c>
      <c r="S33" s="394">
        <v>33</v>
      </c>
      <c r="T33" s="393" t="s">
        <v>2084</v>
      </c>
      <c r="U33" s="428">
        <v>55</v>
      </c>
      <c r="V33" s="429">
        <v>147.708</v>
      </c>
      <c r="W33" s="429">
        <v>147.708</v>
      </c>
      <c r="X33" s="404">
        <v>6.3</v>
      </c>
      <c r="Y33" s="396">
        <v>6.51</v>
      </c>
      <c r="Z33" s="397">
        <v>83</v>
      </c>
      <c r="AA33" s="398">
        <v>5.62</v>
      </c>
      <c r="AB33" s="396">
        <v>5.55</v>
      </c>
      <c r="AC33" s="396">
        <v>5.34</v>
      </c>
      <c r="AD33" s="399">
        <v>72.400000000000006</v>
      </c>
      <c r="AE33" s="398">
        <v>4.45</v>
      </c>
      <c r="AF33" s="396">
        <v>4.2</v>
      </c>
      <c r="AG33" s="396">
        <v>4.7</v>
      </c>
      <c r="AH33" s="400">
        <v>20.77</v>
      </c>
      <c r="AI33" s="399">
        <v>55.779911999999996</v>
      </c>
      <c r="AJ33" s="401">
        <v>358.88791200000003</v>
      </c>
      <c r="AK33" s="402">
        <v>7</v>
      </c>
      <c r="AL33" s="403"/>
      <c r="AO33">
        <v>2</v>
      </c>
      <c r="AP33">
        <v>2120</v>
      </c>
      <c r="AQ33">
        <v>7122</v>
      </c>
      <c r="AR33">
        <v>122</v>
      </c>
      <c r="AS33">
        <v>120122</v>
      </c>
      <c r="AT33">
        <v>999000</v>
      </c>
      <c r="AU33">
        <v>999</v>
      </c>
      <c r="AV33">
        <v>120</v>
      </c>
      <c r="AW33" s="47" t="s">
        <v>236</v>
      </c>
      <c r="AX33" t="s">
        <v>236</v>
      </c>
      <c r="AY33" s="48" t="s">
        <v>236</v>
      </c>
      <c r="AZ33" s="447" t="s">
        <v>236</v>
      </c>
      <c r="BA33" t="s">
        <v>236</v>
      </c>
      <c r="BZ33" s="28">
        <v>23</v>
      </c>
      <c r="CA33" s="28" t="s">
        <v>236</v>
      </c>
      <c r="CB33" s="28">
        <v>25</v>
      </c>
      <c r="CC33" s="28" t="s">
        <v>2084</v>
      </c>
      <c r="CD33" s="28">
        <v>25</v>
      </c>
      <c r="CE33" s="28" t="s">
        <v>2084</v>
      </c>
      <c r="CF33" s="28">
        <v>23</v>
      </c>
      <c r="CG33" s="28">
        <v>0</v>
      </c>
      <c r="CH33" s="28">
        <v>0</v>
      </c>
      <c r="CI33" s="28">
        <v>23</v>
      </c>
      <c r="CT33" s="5"/>
      <c r="CV33" s="28">
        <v>30</v>
      </c>
      <c r="CW33" s="28" t="s">
        <v>236</v>
      </c>
      <c r="CX33" s="28">
        <v>32</v>
      </c>
      <c r="CY33" s="28" t="s">
        <v>236</v>
      </c>
      <c r="CZ33" s="28">
        <v>33</v>
      </c>
      <c r="DA33" s="28" t="s">
        <v>2084</v>
      </c>
      <c r="DB33" s="28">
        <v>30</v>
      </c>
      <c r="DC33" s="28">
        <v>32</v>
      </c>
      <c r="DD33" s="28">
        <v>0</v>
      </c>
      <c r="DE33" s="28">
        <v>32</v>
      </c>
      <c r="DP33" s="5"/>
      <c r="DQ33" s="48"/>
      <c r="DR33" s="5"/>
      <c r="DS33" s="5"/>
      <c r="DU33" s="48"/>
      <c r="DV33" s="48"/>
      <c r="DW33" s="48"/>
      <c r="DZ33" s="48"/>
      <c r="EA33" s="48"/>
      <c r="EB33" s="48"/>
      <c r="EC33" s="48"/>
      <c r="EF33" s="48"/>
      <c r="EG33" s="48"/>
      <c r="EH33" s="48"/>
      <c r="EI33" s="48"/>
      <c r="EN33" s="48"/>
    </row>
    <row r="34" spans="1:149" x14ac:dyDescent="0.2">
      <c r="A34" s="457">
        <v>121</v>
      </c>
      <c r="B34" s="353">
        <v>8</v>
      </c>
      <c r="C34" s="354" t="s">
        <v>2315</v>
      </c>
      <c r="D34" s="355" t="s">
        <v>2313</v>
      </c>
      <c r="E34" s="356" t="s">
        <v>417</v>
      </c>
      <c r="F34" s="356">
        <v>1999</v>
      </c>
      <c r="G34" s="438">
        <v>42</v>
      </c>
      <c r="H34" s="357">
        <v>1.9904999999999999</v>
      </c>
      <c r="I34" s="444">
        <v>15</v>
      </c>
      <c r="J34" s="445" t="s">
        <v>2084</v>
      </c>
      <c r="K34" s="446">
        <v>15</v>
      </c>
      <c r="L34" s="445" t="s">
        <v>236</v>
      </c>
      <c r="M34" s="446">
        <v>17</v>
      </c>
      <c r="N34" s="445" t="s">
        <v>236</v>
      </c>
      <c r="O34" s="444">
        <v>20</v>
      </c>
      <c r="P34" s="445" t="s">
        <v>236</v>
      </c>
      <c r="Q34" s="446">
        <v>22</v>
      </c>
      <c r="R34" s="445" t="s">
        <v>236</v>
      </c>
      <c r="S34" s="446">
        <v>24</v>
      </c>
      <c r="T34" s="445" t="s">
        <v>236</v>
      </c>
      <c r="U34" s="430">
        <v>41</v>
      </c>
      <c r="V34" s="431">
        <v>81.610500000000002</v>
      </c>
      <c r="W34" s="431">
        <v>81.610500000000002</v>
      </c>
      <c r="X34" s="347">
        <v>6.28</v>
      </c>
      <c r="Y34" s="348">
        <v>6.36</v>
      </c>
      <c r="Z34" s="338">
        <v>83</v>
      </c>
      <c r="AA34" s="352">
        <v>4.95</v>
      </c>
      <c r="AB34" s="345">
        <v>4.9800000000000004</v>
      </c>
      <c r="AC34" s="345">
        <v>5.22</v>
      </c>
      <c r="AD34" s="339">
        <v>64.400000000000006</v>
      </c>
      <c r="AE34" s="352">
        <v>5.0199999999999996</v>
      </c>
      <c r="AF34" s="345">
        <v>6.09</v>
      </c>
      <c r="AG34" s="345">
        <v>6.09</v>
      </c>
      <c r="AH34" s="340">
        <v>31.46</v>
      </c>
      <c r="AI34" s="339">
        <v>62.621130000000001</v>
      </c>
      <c r="AJ34" s="341">
        <v>291.63163000000003</v>
      </c>
      <c r="AK34" s="333">
        <v>8</v>
      </c>
      <c r="AL34" s="136">
        <v>11</v>
      </c>
      <c r="AO34">
        <v>3</v>
      </c>
      <c r="AP34">
        <v>3121</v>
      </c>
      <c r="AQ34">
        <v>8114</v>
      </c>
      <c r="AR34">
        <v>114</v>
      </c>
      <c r="AS34">
        <v>121114</v>
      </c>
      <c r="AT34">
        <v>999000</v>
      </c>
      <c r="AU34">
        <v>999</v>
      </c>
      <c r="AV34">
        <v>121</v>
      </c>
      <c r="AW34" s="47" t="s">
        <v>236</v>
      </c>
      <c r="AX34" t="s">
        <v>236</v>
      </c>
      <c r="AY34" s="48" t="s">
        <v>236</v>
      </c>
      <c r="AZ34" s="447" t="s">
        <v>236</v>
      </c>
      <c r="BA34" t="s">
        <v>236</v>
      </c>
      <c r="BZ34" s="28">
        <v>15</v>
      </c>
      <c r="CA34" s="28" t="s">
        <v>2084</v>
      </c>
      <c r="CB34" s="28">
        <v>15</v>
      </c>
      <c r="CC34" s="28" t="s">
        <v>236</v>
      </c>
      <c r="CD34" s="28">
        <v>17</v>
      </c>
      <c r="CE34" s="28" t="s">
        <v>236</v>
      </c>
      <c r="CF34" s="28">
        <v>0</v>
      </c>
      <c r="CG34" s="28">
        <v>15</v>
      </c>
      <c r="CH34" s="28">
        <v>17</v>
      </c>
      <c r="CI34" s="28">
        <v>17</v>
      </c>
      <c r="CT34" s="5"/>
      <c r="CV34" s="28">
        <v>20</v>
      </c>
      <c r="CW34" s="28" t="s">
        <v>236</v>
      </c>
      <c r="CX34" s="28">
        <v>22</v>
      </c>
      <c r="CY34" s="28" t="s">
        <v>236</v>
      </c>
      <c r="CZ34" s="28">
        <v>24</v>
      </c>
      <c r="DA34" s="28" t="s">
        <v>236</v>
      </c>
      <c r="DB34" s="28">
        <v>20</v>
      </c>
      <c r="DC34" s="28">
        <v>22</v>
      </c>
      <c r="DD34" s="28">
        <v>24</v>
      </c>
      <c r="DE34" s="28">
        <v>24</v>
      </c>
      <c r="DP34" s="5"/>
      <c r="DQ34" s="48"/>
      <c r="DR34" s="5"/>
      <c r="DS34" s="5"/>
      <c r="DU34" s="48"/>
      <c r="DV34" s="48"/>
      <c r="DW34" s="48"/>
      <c r="DZ34" s="48"/>
      <c r="EA34" s="48"/>
      <c r="EB34" s="48"/>
      <c r="EC34" s="48"/>
      <c r="EF34" s="48"/>
      <c r="EG34" s="48"/>
      <c r="EH34" s="48"/>
      <c r="EI34" s="48"/>
      <c r="EN34" s="48"/>
    </row>
    <row r="35" spans="1:149" ht="13.5" thickBot="1" x14ac:dyDescent="0.25">
      <c r="A35" s="458">
        <v>122</v>
      </c>
      <c r="B35" s="409">
        <v>9</v>
      </c>
      <c r="C35" s="410" t="s">
        <v>2327</v>
      </c>
      <c r="D35" s="411" t="s">
        <v>2325</v>
      </c>
      <c r="E35" s="412" t="s">
        <v>417</v>
      </c>
      <c r="F35" s="412">
        <v>2000</v>
      </c>
      <c r="G35" s="440">
        <v>52.5</v>
      </c>
      <c r="H35" s="413">
        <v>1.631</v>
      </c>
      <c r="I35" s="414">
        <v>19</v>
      </c>
      <c r="J35" s="415" t="s">
        <v>236</v>
      </c>
      <c r="K35" s="416">
        <v>21</v>
      </c>
      <c r="L35" s="415" t="s">
        <v>2084</v>
      </c>
      <c r="M35" s="416">
        <v>21</v>
      </c>
      <c r="N35" s="415" t="s">
        <v>236</v>
      </c>
      <c r="O35" s="414">
        <v>26</v>
      </c>
      <c r="P35" s="415" t="s">
        <v>236</v>
      </c>
      <c r="Q35" s="416">
        <v>28</v>
      </c>
      <c r="R35" s="415" t="s">
        <v>236</v>
      </c>
      <c r="S35" s="416">
        <v>30</v>
      </c>
      <c r="T35" s="415" t="s">
        <v>2084</v>
      </c>
      <c r="U35" s="432">
        <v>49</v>
      </c>
      <c r="V35" s="433">
        <v>79.918999999999997</v>
      </c>
      <c r="W35" s="433">
        <v>79.918999999999997</v>
      </c>
      <c r="X35" s="454">
        <v>6.49</v>
      </c>
      <c r="Y35" s="455">
        <v>6.57</v>
      </c>
      <c r="Z35" s="419">
        <v>78</v>
      </c>
      <c r="AA35" s="420">
        <v>5.2</v>
      </c>
      <c r="AB35" s="418">
        <v>5.33</v>
      </c>
      <c r="AC35" s="418">
        <v>5.01</v>
      </c>
      <c r="AD35" s="421">
        <v>66.599999999999994</v>
      </c>
      <c r="AE35" s="420">
        <v>5.95</v>
      </c>
      <c r="AF35" s="418">
        <v>5.7</v>
      </c>
      <c r="AG35" s="418">
        <v>4.88</v>
      </c>
      <c r="AH35" s="422">
        <v>30.38</v>
      </c>
      <c r="AI35" s="421">
        <v>49.549779999999998</v>
      </c>
      <c r="AJ35" s="423">
        <v>274.06877999999995</v>
      </c>
      <c r="AK35" s="424">
        <v>9</v>
      </c>
      <c r="AL35" s="425">
        <v>10</v>
      </c>
      <c r="AO35">
        <v>7</v>
      </c>
      <c r="AP35">
        <v>7122</v>
      </c>
      <c r="AQ35">
        <v>9115</v>
      </c>
      <c r="AR35">
        <v>115</v>
      </c>
      <c r="AS35">
        <v>122115</v>
      </c>
      <c r="AT35">
        <v>999000</v>
      </c>
      <c r="AU35">
        <v>999</v>
      </c>
      <c r="AV35">
        <v>122</v>
      </c>
      <c r="AW35" s="47" t="s">
        <v>236</v>
      </c>
      <c r="AX35" t="s">
        <v>236</v>
      </c>
      <c r="AY35" s="48" t="s">
        <v>236</v>
      </c>
      <c r="AZ35" s="447" t="s">
        <v>236</v>
      </c>
      <c r="BA35" t="s">
        <v>236</v>
      </c>
      <c r="BZ35" s="28">
        <v>19</v>
      </c>
      <c r="CA35" s="28" t="s">
        <v>236</v>
      </c>
      <c r="CB35" s="28">
        <v>21</v>
      </c>
      <c r="CC35" s="28" t="s">
        <v>2084</v>
      </c>
      <c r="CD35" s="28">
        <v>21</v>
      </c>
      <c r="CE35" s="28" t="s">
        <v>236</v>
      </c>
      <c r="CF35" s="28">
        <v>19</v>
      </c>
      <c r="CG35" s="28">
        <v>0</v>
      </c>
      <c r="CH35" s="28">
        <v>21</v>
      </c>
      <c r="CI35" s="28">
        <v>21</v>
      </c>
      <c r="CT35" s="5"/>
      <c r="CV35" s="28">
        <v>26</v>
      </c>
      <c r="CW35" s="28" t="s">
        <v>236</v>
      </c>
      <c r="CX35" s="28">
        <v>28</v>
      </c>
      <c r="CY35" s="28" t="s">
        <v>236</v>
      </c>
      <c r="CZ35" s="28">
        <v>30</v>
      </c>
      <c r="DA35" s="28" t="s">
        <v>2084</v>
      </c>
      <c r="DB35" s="28">
        <v>26</v>
      </c>
      <c r="DC35" s="28">
        <v>28</v>
      </c>
      <c r="DD35" s="28">
        <v>0</v>
      </c>
      <c r="DE35" s="28">
        <v>28</v>
      </c>
      <c r="DP35" s="5"/>
      <c r="DQ35" s="48"/>
      <c r="DR35" s="5"/>
      <c r="DS35" s="5"/>
      <c r="DU35" s="48"/>
      <c r="DV35" s="48"/>
      <c r="DW35" s="48"/>
      <c r="DZ35" s="48"/>
      <c r="EA35" s="48"/>
      <c r="EB35" s="48"/>
      <c r="EC35" s="48"/>
      <c r="EF35" s="48"/>
      <c r="EG35" s="48"/>
      <c r="EH35" s="48"/>
      <c r="EI35" s="48"/>
      <c r="EN35" s="48"/>
    </row>
    <row r="36" spans="1:149" ht="13.5" thickBot="1" x14ac:dyDescent="0.25">
      <c r="A36">
        <v>134</v>
      </c>
      <c r="AQ36">
        <v>99000</v>
      </c>
      <c r="AR36">
        <v>999</v>
      </c>
      <c r="AS36">
        <v>999000</v>
      </c>
      <c r="AT36">
        <v>999000</v>
      </c>
      <c r="AU36">
        <v>999</v>
      </c>
      <c r="AV36">
        <v>134</v>
      </c>
      <c r="AW36" s="47" t="s">
        <v>236</v>
      </c>
      <c r="AX36" t="s">
        <v>236</v>
      </c>
      <c r="AY36" s="48" t="s">
        <v>236</v>
      </c>
      <c r="AZ36" s="447" t="s">
        <v>236</v>
      </c>
      <c r="BA36" t="s">
        <v>236</v>
      </c>
    </row>
    <row r="37" spans="1:149" ht="16.5" thickBot="1" x14ac:dyDescent="0.3">
      <c r="A37">
        <v>135</v>
      </c>
      <c r="B37" s="733" t="s">
        <v>2191</v>
      </c>
      <c r="C37" s="734"/>
      <c r="D37" s="734"/>
      <c r="E37" s="734"/>
      <c r="F37" s="734"/>
      <c r="G37" s="734"/>
      <c r="H37" s="734"/>
      <c r="I37" s="734"/>
      <c r="J37" s="734"/>
      <c r="K37" s="734"/>
      <c r="L37" s="734"/>
      <c r="M37" s="734"/>
      <c r="N37" s="734"/>
      <c r="O37" s="734"/>
      <c r="P37" s="734"/>
      <c r="Q37" s="734"/>
      <c r="R37" s="734"/>
      <c r="S37" s="734"/>
      <c r="T37" s="734"/>
      <c r="U37" s="734"/>
      <c r="V37" s="734"/>
      <c r="W37" s="734"/>
      <c r="X37" s="734"/>
      <c r="Y37" s="734"/>
      <c r="Z37" s="734"/>
      <c r="AA37" s="734"/>
      <c r="AB37" s="734"/>
      <c r="AC37" s="734"/>
      <c r="AD37" s="734"/>
      <c r="AE37" s="734"/>
      <c r="AF37" s="734"/>
      <c r="AG37" s="734"/>
      <c r="AH37" s="734"/>
      <c r="AI37" s="734"/>
      <c r="AJ37" s="734"/>
      <c r="AK37" s="734"/>
      <c r="AL37" s="735"/>
      <c r="AQ37">
        <v>99000</v>
      </c>
      <c r="AR37">
        <v>999</v>
      </c>
      <c r="AS37">
        <v>999000</v>
      </c>
      <c r="AT37">
        <v>999000</v>
      </c>
      <c r="AU37">
        <v>999</v>
      </c>
      <c r="AV37">
        <v>135</v>
      </c>
      <c r="AW37" s="47" t="s">
        <v>236</v>
      </c>
      <c r="AX37" t="s">
        <v>236</v>
      </c>
      <c r="AY37" s="48" t="s">
        <v>236</v>
      </c>
      <c r="AZ37" s="447" t="s">
        <v>236</v>
      </c>
      <c r="BA37" t="s">
        <v>236</v>
      </c>
    </row>
    <row r="38" spans="1:149" x14ac:dyDescent="0.2">
      <c r="A38">
        <v>136</v>
      </c>
      <c r="B38" s="736" t="s">
        <v>1967</v>
      </c>
      <c r="C38" s="738" t="s">
        <v>2110</v>
      </c>
      <c r="D38" s="740" t="s">
        <v>145</v>
      </c>
      <c r="E38" s="740" t="s">
        <v>2111</v>
      </c>
      <c r="F38" s="740" t="s">
        <v>2112</v>
      </c>
      <c r="G38" s="740" t="s">
        <v>2113</v>
      </c>
      <c r="H38" s="742" t="s">
        <v>1964</v>
      </c>
      <c r="I38" s="709" t="s">
        <v>141</v>
      </c>
      <c r="J38" s="710"/>
      <c r="K38" s="710"/>
      <c r="L38" s="710"/>
      <c r="M38" s="710"/>
      <c r="N38" s="711"/>
      <c r="O38" s="709" t="s">
        <v>146</v>
      </c>
      <c r="P38" s="710"/>
      <c r="Q38" s="710"/>
      <c r="R38" s="710"/>
      <c r="S38" s="710"/>
      <c r="T38" s="711"/>
      <c r="U38" s="705" t="s">
        <v>2114</v>
      </c>
      <c r="V38" s="707" t="s">
        <v>2115</v>
      </c>
      <c r="W38" s="138" t="s">
        <v>2123</v>
      </c>
      <c r="X38" s="753">
        <v>30</v>
      </c>
      <c r="Y38" s="754"/>
      <c r="Z38" s="755"/>
      <c r="AA38" s="709" t="s">
        <v>2168</v>
      </c>
      <c r="AB38" s="710"/>
      <c r="AC38" s="710"/>
      <c r="AD38" s="711"/>
      <c r="AE38" s="712" t="s">
        <v>2116</v>
      </c>
      <c r="AF38" s="713"/>
      <c r="AG38" s="713"/>
      <c r="AH38" s="713"/>
      <c r="AI38" s="714"/>
      <c r="AJ38" s="756" t="s">
        <v>2117</v>
      </c>
      <c r="AK38" s="758" t="s">
        <v>2118</v>
      </c>
      <c r="AL38" s="760" t="s">
        <v>2119</v>
      </c>
      <c r="AQ38">
        <v>99000</v>
      </c>
      <c r="AR38">
        <v>999</v>
      </c>
      <c r="AS38">
        <v>999000</v>
      </c>
      <c r="AT38">
        <v>999000</v>
      </c>
      <c r="AU38">
        <v>999</v>
      </c>
      <c r="AV38">
        <v>136</v>
      </c>
      <c r="AW38" s="47" t="s">
        <v>236</v>
      </c>
      <c r="AX38" t="s">
        <v>236</v>
      </c>
      <c r="AY38" s="48" t="s">
        <v>236</v>
      </c>
      <c r="AZ38" s="447" t="s">
        <v>236</v>
      </c>
      <c r="BA38" t="s">
        <v>236</v>
      </c>
    </row>
    <row r="39" spans="1:149" ht="13.5" thickBot="1" x14ac:dyDescent="0.25">
      <c r="A39">
        <v>137</v>
      </c>
      <c r="B39" s="737"/>
      <c r="C39" s="739"/>
      <c r="D39" s="741"/>
      <c r="E39" s="741"/>
      <c r="F39" s="741"/>
      <c r="G39" s="741"/>
      <c r="H39" s="743"/>
      <c r="I39" s="744" t="s">
        <v>1968</v>
      </c>
      <c r="J39" s="745"/>
      <c r="K39" s="746" t="s">
        <v>1969</v>
      </c>
      <c r="L39" s="745"/>
      <c r="M39" s="746" t="s">
        <v>1970</v>
      </c>
      <c r="N39" s="752"/>
      <c r="O39" s="744" t="s">
        <v>1968</v>
      </c>
      <c r="P39" s="745"/>
      <c r="Q39" s="746" t="s">
        <v>1969</v>
      </c>
      <c r="R39" s="745"/>
      <c r="S39" s="746" t="s">
        <v>1970</v>
      </c>
      <c r="T39" s="752"/>
      <c r="U39" s="706"/>
      <c r="V39" s="708"/>
      <c r="W39" s="139" t="s">
        <v>2122</v>
      </c>
      <c r="X39" s="140" t="s">
        <v>1968</v>
      </c>
      <c r="Y39" s="141" t="s">
        <v>1969</v>
      </c>
      <c r="Z39" s="142" t="s">
        <v>2119</v>
      </c>
      <c r="AA39" s="140" t="s">
        <v>1968</v>
      </c>
      <c r="AB39" s="141" t="s">
        <v>1969</v>
      </c>
      <c r="AC39" s="141" t="s">
        <v>1970</v>
      </c>
      <c r="AD39" s="142" t="s">
        <v>2119</v>
      </c>
      <c r="AE39" s="140" t="s">
        <v>1968</v>
      </c>
      <c r="AF39" s="141" t="s">
        <v>1969</v>
      </c>
      <c r="AG39" s="141" t="s">
        <v>1970</v>
      </c>
      <c r="AH39" s="184" t="s">
        <v>2208</v>
      </c>
      <c r="AI39" s="142" t="s">
        <v>2119</v>
      </c>
      <c r="AJ39" s="757"/>
      <c r="AK39" s="759"/>
      <c r="AL39" s="761"/>
      <c r="AQ39">
        <v>99000</v>
      </c>
      <c r="AR39">
        <v>999</v>
      </c>
      <c r="AS39">
        <v>999000</v>
      </c>
      <c r="AT39">
        <v>999000</v>
      </c>
      <c r="AU39">
        <v>999</v>
      </c>
      <c r="AV39">
        <v>137</v>
      </c>
      <c r="AW39" s="47" t="s">
        <v>236</v>
      </c>
      <c r="AX39" t="s">
        <v>236</v>
      </c>
      <c r="AY39" s="48" t="s">
        <v>236</v>
      </c>
      <c r="AZ39" s="447" t="s">
        <v>236</v>
      </c>
      <c r="BA39" t="s">
        <v>236</v>
      </c>
    </row>
    <row r="40" spans="1:149" ht="13.5" thickBot="1" x14ac:dyDescent="0.25">
      <c r="A40">
        <v>138</v>
      </c>
      <c r="B40" s="143" t="s">
        <v>2120</v>
      </c>
      <c r="C40" s="144"/>
      <c r="D40" s="144"/>
      <c r="E40" s="145"/>
      <c r="F40" s="145"/>
      <c r="G40" s="145"/>
      <c r="H40" s="145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5"/>
      <c r="AL40" s="146"/>
      <c r="AQ40">
        <v>99000</v>
      </c>
      <c r="AR40">
        <v>999</v>
      </c>
      <c r="AS40">
        <v>999000</v>
      </c>
      <c r="AT40">
        <v>999000</v>
      </c>
      <c r="AU40">
        <v>999</v>
      </c>
      <c r="AV40">
        <v>138</v>
      </c>
      <c r="AW40" s="47" t="s">
        <v>236</v>
      </c>
      <c r="AX40" t="s">
        <v>236</v>
      </c>
      <c r="AY40" s="48" t="s">
        <v>236</v>
      </c>
      <c r="AZ40" s="447" t="s">
        <v>236</v>
      </c>
      <c r="BA40" t="s">
        <v>236</v>
      </c>
      <c r="BM40" s="73"/>
      <c r="BR40" s="73"/>
      <c r="BS40" s="73"/>
      <c r="BU40" s="108"/>
      <c r="BV40" s="73"/>
      <c r="BW40" s="73"/>
      <c r="BX40" s="73"/>
      <c r="BY40" s="73"/>
      <c r="CF40" s="73" t="s">
        <v>2124</v>
      </c>
      <c r="CG40" s="73" t="s">
        <v>2125</v>
      </c>
      <c r="CH40" s="73" t="s">
        <v>2126</v>
      </c>
      <c r="CI40" s="73" t="s">
        <v>2127</v>
      </c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DB40" s="73" t="s">
        <v>2148</v>
      </c>
      <c r="DC40" s="73" t="s">
        <v>2149</v>
      </c>
      <c r="DD40" s="73" t="s">
        <v>2150</v>
      </c>
      <c r="DE40" s="73" t="s">
        <v>2154</v>
      </c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U40" s="73"/>
      <c r="DV40" s="73"/>
      <c r="DW40" s="73"/>
      <c r="DX40" s="73"/>
      <c r="DZ40" s="73"/>
      <c r="EA40" s="73"/>
      <c r="EB40" s="73"/>
      <c r="EC40" s="73"/>
      <c r="ED40" s="73"/>
      <c r="EF40" s="73"/>
      <c r="EG40" s="73"/>
      <c r="EH40" s="73"/>
      <c r="EI40" s="73"/>
      <c r="EJ40" s="117"/>
      <c r="EN40" s="118"/>
      <c r="EO40" s="118"/>
      <c r="EP40" s="118"/>
      <c r="EQ40" s="118"/>
      <c r="ER40" s="118"/>
      <c r="ES40" s="118"/>
    </row>
    <row r="41" spans="1:149" ht="13.5" thickBot="1" x14ac:dyDescent="0.25">
      <c r="A41">
        <v>139</v>
      </c>
      <c r="B41" s="599">
        <v>1</v>
      </c>
      <c r="C41" s="487">
        <v>4652</v>
      </c>
      <c r="D41" s="488" t="s">
        <v>1618</v>
      </c>
      <c r="E41" s="489" t="s">
        <v>542</v>
      </c>
      <c r="F41" s="489">
        <v>1997</v>
      </c>
      <c r="G41" s="600">
        <v>65</v>
      </c>
      <c r="H41" s="491">
        <v>1.2194</v>
      </c>
      <c r="I41" s="492">
        <v>34</v>
      </c>
      <c r="J41" s="493" t="s">
        <v>236</v>
      </c>
      <c r="K41" s="494">
        <v>37</v>
      </c>
      <c r="L41" s="493" t="s">
        <v>236</v>
      </c>
      <c r="M41" s="494">
        <v>40</v>
      </c>
      <c r="N41" s="493" t="s">
        <v>236</v>
      </c>
      <c r="O41" s="492">
        <v>43</v>
      </c>
      <c r="P41" s="493" t="s">
        <v>236</v>
      </c>
      <c r="Q41" s="494">
        <v>47</v>
      </c>
      <c r="R41" s="493" t="s">
        <v>2084</v>
      </c>
      <c r="S41" s="494">
        <v>47</v>
      </c>
      <c r="T41" s="493" t="s">
        <v>2084</v>
      </c>
      <c r="U41" s="495">
        <v>83</v>
      </c>
      <c r="V41" s="496">
        <v>101.21020000000001</v>
      </c>
      <c r="W41" s="496">
        <v>101.21020000000001</v>
      </c>
      <c r="X41" s="497">
        <v>6.93</v>
      </c>
      <c r="Y41" s="498">
        <v>7.07</v>
      </c>
      <c r="Z41" s="499">
        <v>67</v>
      </c>
      <c r="AA41" s="500">
        <v>5.04</v>
      </c>
      <c r="AB41" s="498">
        <v>5.05</v>
      </c>
      <c r="AC41" s="498">
        <v>5.01</v>
      </c>
      <c r="AD41" s="501">
        <v>61</v>
      </c>
      <c r="AE41" s="500">
        <v>5.83</v>
      </c>
      <c r="AF41" s="498">
        <v>6.56</v>
      </c>
      <c r="AG41" s="498">
        <v>6.06</v>
      </c>
      <c r="AH41" s="502">
        <v>35.08</v>
      </c>
      <c r="AI41" s="501">
        <v>42.776552000000002</v>
      </c>
      <c r="AJ41" s="503">
        <v>271.98675200000002</v>
      </c>
      <c r="AK41" s="504">
        <v>1</v>
      </c>
      <c r="AL41" s="505">
        <v>30</v>
      </c>
      <c r="AO41">
        <v>1</v>
      </c>
      <c r="AP41">
        <v>1139</v>
      </c>
      <c r="AQ41">
        <v>1139</v>
      </c>
      <c r="AR41">
        <v>139</v>
      </c>
      <c r="AS41">
        <v>139139</v>
      </c>
      <c r="AT41">
        <v>999000</v>
      </c>
      <c r="AU41">
        <v>999</v>
      </c>
      <c r="AV41">
        <v>139</v>
      </c>
      <c r="AW41" s="47" t="s">
        <v>236</v>
      </c>
      <c r="AX41" t="s">
        <v>236</v>
      </c>
      <c r="AY41" s="48" t="s">
        <v>236</v>
      </c>
      <c r="AZ41" s="447" t="s">
        <v>236</v>
      </c>
      <c r="BA41" t="s">
        <v>236</v>
      </c>
      <c r="BZ41" s="28">
        <v>34</v>
      </c>
      <c r="CA41" s="28" t="s">
        <v>236</v>
      </c>
      <c r="CB41" s="28">
        <v>37</v>
      </c>
      <c r="CC41" s="28" t="s">
        <v>236</v>
      </c>
      <c r="CD41" s="28">
        <v>40</v>
      </c>
      <c r="CE41" s="28" t="s">
        <v>236</v>
      </c>
      <c r="CF41" s="28">
        <v>34</v>
      </c>
      <c r="CG41" s="28">
        <v>37</v>
      </c>
      <c r="CH41" s="28">
        <v>40</v>
      </c>
      <c r="CI41" s="28">
        <v>40</v>
      </c>
      <c r="CT41" s="5"/>
      <c r="CV41" s="28">
        <v>43</v>
      </c>
      <c r="CW41" s="28" t="s">
        <v>236</v>
      </c>
      <c r="CX41" s="28">
        <v>47</v>
      </c>
      <c r="CY41" s="28" t="s">
        <v>2084</v>
      </c>
      <c r="CZ41" s="28">
        <v>47</v>
      </c>
      <c r="DA41" s="28" t="s">
        <v>2084</v>
      </c>
      <c r="DB41" s="28">
        <v>43</v>
      </c>
      <c r="DC41" s="28">
        <v>0</v>
      </c>
      <c r="DD41" s="28">
        <v>0</v>
      </c>
      <c r="DE41" s="28">
        <v>43</v>
      </c>
      <c r="DP41" s="5"/>
      <c r="DQ41" s="48"/>
      <c r="DR41" s="5"/>
      <c r="DS41" s="5"/>
      <c r="DU41" s="48"/>
      <c r="DV41" s="48"/>
      <c r="DW41" s="48"/>
      <c r="DY41" s="48"/>
      <c r="DZ41" s="48"/>
      <c r="EA41" s="48"/>
      <c r="EB41" s="48"/>
      <c r="EC41" s="48"/>
      <c r="EF41" s="48"/>
      <c r="EG41" s="48"/>
      <c r="EH41" s="48"/>
      <c r="EI41" s="48"/>
      <c r="EN41" s="48"/>
    </row>
    <row r="42" spans="1:149" ht="13.5" thickBot="1" x14ac:dyDescent="0.25">
      <c r="A42">
        <v>159</v>
      </c>
      <c r="B42" s="143" t="s">
        <v>2190</v>
      </c>
      <c r="C42" s="96"/>
      <c r="D42" s="96"/>
      <c r="E42" s="130"/>
      <c r="F42" s="130"/>
      <c r="G42" s="130"/>
      <c r="H42" s="130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130"/>
      <c r="AL42" s="134"/>
      <c r="AQ42">
        <v>99000</v>
      </c>
      <c r="AR42">
        <v>999</v>
      </c>
      <c r="AS42">
        <v>999000</v>
      </c>
      <c r="AT42">
        <v>999000</v>
      </c>
      <c r="AU42">
        <v>999</v>
      </c>
      <c r="AV42">
        <v>159</v>
      </c>
      <c r="AW42" s="47" t="s">
        <v>236</v>
      </c>
      <c r="AX42" t="s">
        <v>236</v>
      </c>
      <c r="AY42" s="48" t="s">
        <v>236</v>
      </c>
      <c r="AZ42" s="447" t="s">
        <v>236</v>
      </c>
      <c r="BA42" t="s">
        <v>236</v>
      </c>
      <c r="BM42" s="73"/>
      <c r="BR42" s="73"/>
      <c r="BS42" s="73"/>
      <c r="BU42" s="108"/>
      <c r="BV42" s="73"/>
      <c r="BW42" s="73"/>
      <c r="BX42" s="73"/>
      <c r="BY42" s="73"/>
      <c r="CF42" s="73" t="s">
        <v>2124</v>
      </c>
      <c r="CG42" s="73" t="s">
        <v>2125</v>
      </c>
      <c r="CH42" s="73" t="s">
        <v>2126</v>
      </c>
      <c r="CI42" s="73" t="s">
        <v>2127</v>
      </c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DB42" s="73" t="s">
        <v>2148</v>
      </c>
      <c r="DC42" s="73" t="s">
        <v>2149</v>
      </c>
      <c r="DD42" s="73" t="s">
        <v>2150</v>
      </c>
      <c r="DE42" s="73" t="s">
        <v>2154</v>
      </c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U42" s="73"/>
      <c r="DV42" s="73"/>
      <c r="DW42" s="73"/>
      <c r="DX42" s="73"/>
      <c r="DZ42" s="73"/>
      <c r="EA42" s="73"/>
      <c r="EB42" s="73"/>
      <c r="EC42" s="73"/>
      <c r="ED42" s="73"/>
      <c r="EF42" s="73"/>
      <c r="EG42" s="73"/>
      <c r="EH42" s="73"/>
      <c r="EI42" s="73"/>
      <c r="EJ42" s="117"/>
      <c r="EN42" s="118"/>
      <c r="EO42" s="118"/>
      <c r="EP42" s="118"/>
      <c r="EQ42" s="118"/>
      <c r="ER42" s="118"/>
      <c r="ES42" s="118"/>
    </row>
    <row r="43" spans="1:149" x14ac:dyDescent="0.2">
      <c r="A43">
        <v>160</v>
      </c>
      <c r="B43" s="546">
        <v>1</v>
      </c>
      <c r="C43" s="528" t="s">
        <v>1957</v>
      </c>
      <c r="D43" s="529" t="s">
        <v>2512</v>
      </c>
      <c r="E43" s="601" t="s">
        <v>2508</v>
      </c>
      <c r="F43" s="530">
        <v>1997</v>
      </c>
      <c r="G43" s="547">
        <v>55.1</v>
      </c>
      <c r="H43" s="531">
        <v>1.5690999999999999</v>
      </c>
      <c r="I43" s="532">
        <v>67</v>
      </c>
      <c r="J43" s="533" t="s">
        <v>236</v>
      </c>
      <c r="K43" s="534">
        <v>72</v>
      </c>
      <c r="L43" s="533" t="s">
        <v>236</v>
      </c>
      <c r="M43" s="534">
        <v>75</v>
      </c>
      <c r="N43" s="533" t="s">
        <v>236</v>
      </c>
      <c r="O43" s="532">
        <v>77</v>
      </c>
      <c r="P43" s="533" t="s">
        <v>236</v>
      </c>
      <c r="Q43" s="534">
        <v>83</v>
      </c>
      <c r="R43" s="533" t="s">
        <v>236</v>
      </c>
      <c r="S43" s="534">
        <v>86</v>
      </c>
      <c r="T43" s="533" t="s">
        <v>236</v>
      </c>
      <c r="U43" s="535">
        <v>161</v>
      </c>
      <c r="V43" s="536">
        <v>252.62509999999997</v>
      </c>
      <c r="W43" s="536">
        <v>252.62509999999997</v>
      </c>
      <c r="X43" s="537">
        <v>5.4</v>
      </c>
      <c r="Y43" s="538">
        <v>5.29</v>
      </c>
      <c r="Z43" s="539">
        <v>108</v>
      </c>
      <c r="AA43" s="540">
        <v>8.49</v>
      </c>
      <c r="AB43" s="538">
        <v>8</v>
      </c>
      <c r="AC43" s="538">
        <v>8.2799999999999994</v>
      </c>
      <c r="AD43" s="541">
        <v>129.80000000000001</v>
      </c>
      <c r="AE43" s="540">
        <v>11.61</v>
      </c>
      <c r="AF43" s="538">
        <v>11.58</v>
      </c>
      <c r="AG43" s="538">
        <v>12.26</v>
      </c>
      <c r="AH43" s="542">
        <v>78.92</v>
      </c>
      <c r="AI43" s="541">
        <v>123.833372</v>
      </c>
      <c r="AJ43" s="543">
        <v>614.25847199999998</v>
      </c>
      <c r="AK43" s="544">
        <v>1</v>
      </c>
      <c r="AL43" s="545"/>
      <c r="AO43">
        <v>9</v>
      </c>
      <c r="AP43">
        <v>9160</v>
      </c>
      <c r="AQ43">
        <v>1165</v>
      </c>
      <c r="AR43">
        <v>165</v>
      </c>
      <c r="AS43">
        <v>160165</v>
      </c>
      <c r="AT43">
        <v>999000</v>
      </c>
      <c r="AU43">
        <v>999</v>
      </c>
      <c r="AV43">
        <v>160</v>
      </c>
      <c r="AW43" s="47" t="s">
        <v>236</v>
      </c>
      <c r="AX43" t="s">
        <v>236</v>
      </c>
      <c r="AY43" s="48" t="s">
        <v>236</v>
      </c>
      <c r="AZ43" s="447" t="s">
        <v>236</v>
      </c>
      <c r="BA43" t="s">
        <v>236</v>
      </c>
      <c r="BZ43" s="28">
        <v>67</v>
      </c>
      <c r="CA43" s="28" t="s">
        <v>236</v>
      </c>
      <c r="CB43" s="28">
        <v>72</v>
      </c>
      <c r="CC43" s="28" t="s">
        <v>236</v>
      </c>
      <c r="CD43" s="28">
        <v>75</v>
      </c>
      <c r="CE43" s="28" t="s">
        <v>236</v>
      </c>
      <c r="CF43" s="28">
        <v>67</v>
      </c>
      <c r="CG43" s="28">
        <v>72</v>
      </c>
      <c r="CH43" s="28">
        <v>75</v>
      </c>
      <c r="CI43" s="28">
        <v>75</v>
      </c>
      <c r="CT43" s="5"/>
      <c r="CV43" s="28">
        <v>77</v>
      </c>
      <c r="CW43" s="28" t="s">
        <v>236</v>
      </c>
      <c r="CX43" s="28">
        <v>83</v>
      </c>
      <c r="CY43" s="28" t="s">
        <v>236</v>
      </c>
      <c r="CZ43" s="28">
        <v>86</v>
      </c>
      <c r="DA43" s="28" t="s">
        <v>236</v>
      </c>
      <c r="DB43" s="28">
        <v>77</v>
      </c>
      <c r="DC43" s="28">
        <v>83</v>
      </c>
      <c r="DD43" s="28">
        <v>86</v>
      </c>
      <c r="DE43" s="28">
        <v>86</v>
      </c>
      <c r="DP43" s="5"/>
      <c r="DQ43" s="48"/>
      <c r="DR43" s="5"/>
      <c r="DS43" s="5"/>
      <c r="DU43" s="48"/>
      <c r="DV43" s="48"/>
      <c r="DW43" s="48"/>
      <c r="DY43" s="48"/>
      <c r="DZ43" s="48"/>
      <c r="EA43" s="48"/>
      <c r="EB43" s="48"/>
      <c r="EC43" s="48"/>
      <c r="EF43" s="48"/>
      <c r="EG43" s="48"/>
      <c r="EH43" s="48"/>
      <c r="EI43" s="48"/>
      <c r="EN43" s="48"/>
    </row>
    <row r="44" spans="1:149" x14ac:dyDescent="0.2">
      <c r="A44">
        <v>161</v>
      </c>
      <c r="B44" s="353">
        <v>2</v>
      </c>
      <c r="C44" s="354">
        <v>4650</v>
      </c>
      <c r="D44" s="355" t="s">
        <v>1369</v>
      </c>
      <c r="E44" s="356" t="s">
        <v>542</v>
      </c>
      <c r="F44" s="356">
        <v>1997</v>
      </c>
      <c r="G44" s="438">
        <v>51.5</v>
      </c>
      <c r="H44" s="357">
        <v>1.657</v>
      </c>
      <c r="I44" s="444">
        <v>53</v>
      </c>
      <c r="J44" s="445" t="s">
        <v>236</v>
      </c>
      <c r="K44" s="446">
        <v>57</v>
      </c>
      <c r="L44" s="445" t="s">
        <v>236</v>
      </c>
      <c r="M44" s="446">
        <v>60</v>
      </c>
      <c r="N44" s="445" t="s">
        <v>2084</v>
      </c>
      <c r="O44" s="444">
        <v>67</v>
      </c>
      <c r="P44" s="445" t="s">
        <v>236</v>
      </c>
      <c r="Q44" s="446">
        <v>72</v>
      </c>
      <c r="R44" s="445" t="s">
        <v>2084</v>
      </c>
      <c r="S44" s="446">
        <v>72</v>
      </c>
      <c r="T44" s="445" t="s">
        <v>2084</v>
      </c>
      <c r="U44" s="430">
        <v>124</v>
      </c>
      <c r="V44" s="431">
        <v>205.46800000000002</v>
      </c>
      <c r="W44" s="431">
        <v>205.46800000000002</v>
      </c>
      <c r="X44" s="344">
        <v>6.07</v>
      </c>
      <c r="Y44" s="345">
        <v>5.95</v>
      </c>
      <c r="Z44" s="338">
        <v>91</v>
      </c>
      <c r="AA44" s="352">
        <v>7.25</v>
      </c>
      <c r="AB44" s="345">
        <v>7.14</v>
      </c>
      <c r="AC44" s="345">
        <v>7.21</v>
      </c>
      <c r="AD44" s="339">
        <v>105</v>
      </c>
      <c r="AE44" s="352">
        <v>11.4</v>
      </c>
      <c r="AF44" s="345">
        <v>0</v>
      </c>
      <c r="AG44" s="345">
        <v>10.8</v>
      </c>
      <c r="AH44" s="340">
        <v>72.31</v>
      </c>
      <c r="AI44" s="339">
        <v>119.81767000000001</v>
      </c>
      <c r="AJ44" s="341">
        <v>521.28566999999998</v>
      </c>
      <c r="AK44" s="333">
        <v>2</v>
      </c>
      <c r="AL44" s="136">
        <v>30</v>
      </c>
      <c r="AO44">
        <v>5</v>
      </c>
      <c r="AP44">
        <v>5161</v>
      </c>
      <c r="AQ44">
        <v>2168</v>
      </c>
      <c r="AR44">
        <v>168</v>
      </c>
      <c r="AS44">
        <v>161168</v>
      </c>
      <c r="AT44">
        <v>999000</v>
      </c>
      <c r="AU44">
        <v>999</v>
      </c>
      <c r="AV44">
        <v>161</v>
      </c>
      <c r="AW44" s="47" t="s">
        <v>236</v>
      </c>
      <c r="AX44" t="s">
        <v>236</v>
      </c>
      <c r="AY44" s="48" t="s">
        <v>236</v>
      </c>
      <c r="AZ44" s="447" t="s">
        <v>236</v>
      </c>
      <c r="BA44" t="s">
        <v>236</v>
      </c>
      <c r="BZ44" s="28">
        <v>53</v>
      </c>
      <c r="CA44" s="28" t="s">
        <v>236</v>
      </c>
      <c r="CB44" s="28">
        <v>57</v>
      </c>
      <c r="CC44" s="28" t="s">
        <v>236</v>
      </c>
      <c r="CD44" s="28">
        <v>60</v>
      </c>
      <c r="CE44" s="28" t="s">
        <v>2084</v>
      </c>
      <c r="CF44" s="28">
        <v>53</v>
      </c>
      <c r="CG44" s="28">
        <v>57</v>
      </c>
      <c r="CH44" s="28">
        <v>0</v>
      </c>
      <c r="CI44" s="28">
        <v>57</v>
      </c>
      <c r="CT44" s="5"/>
      <c r="CV44" s="28">
        <v>67</v>
      </c>
      <c r="CW44" s="28" t="s">
        <v>236</v>
      </c>
      <c r="CX44" s="28">
        <v>72</v>
      </c>
      <c r="CY44" s="28" t="s">
        <v>2084</v>
      </c>
      <c r="CZ44" s="28">
        <v>72</v>
      </c>
      <c r="DA44" s="28" t="s">
        <v>2084</v>
      </c>
      <c r="DB44" s="28">
        <v>67</v>
      </c>
      <c r="DC44" s="28">
        <v>0</v>
      </c>
      <c r="DD44" s="28">
        <v>0</v>
      </c>
      <c r="DE44" s="28">
        <v>67</v>
      </c>
      <c r="DP44" s="5"/>
      <c r="DQ44" s="48"/>
      <c r="DR44" s="5"/>
      <c r="DS44" s="5"/>
      <c r="DU44" s="48"/>
      <c r="DV44" s="48"/>
      <c r="DW44" s="48"/>
      <c r="DZ44" s="48"/>
      <c r="EA44" s="48"/>
      <c r="EB44" s="48"/>
      <c r="EC44" s="48"/>
      <c r="EF44" s="48"/>
      <c r="EG44" s="48"/>
      <c r="EH44" s="48"/>
      <c r="EI44" s="48"/>
      <c r="EN44" s="48"/>
    </row>
    <row r="45" spans="1:149" x14ac:dyDescent="0.2">
      <c r="A45">
        <v>162</v>
      </c>
      <c r="B45" s="387">
        <v>3</v>
      </c>
      <c r="C45" s="388" t="s">
        <v>1551</v>
      </c>
      <c r="D45" s="389" t="s">
        <v>1549</v>
      </c>
      <c r="E45" s="602" t="s">
        <v>542</v>
      </c>
      <c r="F45" s="390">
        <v>1997</v>
      </c>
      <c r="G45" s="439">
        <v>60</v>
      </c>
      <c r="H45" s="391">
        <v>1.4714</v>
      </c>
      <c r="I45" s="392">
        <v>38</v>
      </c>
      <c r="J45" s="393" t="s">
        <v>236</v>
      </c>
      <c r="K45" s="394">
        <v>42</v>
      </c>
      <c r="L45" s="393" t="s">
        <v>236</v>
      </c>
      <c r="M45" s="394">
        <v>45</v>
      </c>
      <c r="N45" s="393" t="s">
        <v>236</v>
      </c>
      <c r="O45" s="392">
        <v>45</v>
      </c>
      <c r="P45" s="393" t="s">
        <v>236</v>
      </c>
      <c r="Q45" s="394">
        <v>49</v>
      </c>
      <c r="R45" s="393" t="s">
        <v>236</v>
      </c>
      <c r="S45" s="394">
        <v>52</v>
      </c>
      <c r="T45" s="393" t="s">
        <v>236</v>
      </c>
      <c r="U45" s="428">
        <v>97</v>
      </c>
      <c r="V45" s="429">
        <v>142.72579999999999</v>
      </c>
      <c r="W45" s="429">
        <v>142.72579999999999</v>
      </c>
      <c r="X45" s="395">
        <v>5.36</v>
      </c>
      <c r="Y45" s="396">
        <v>5.32</v>
      </c>
      <c r="Z45" s="397">
        <v>107</v>
      </c>
      <c r="AA45" s="398">
        <v>8.27</v>
      </c>
      <c r="AB45" s="396">
        <v>8.27</v>
      </c>
      <c r="AC45" s="396">
        <v>7.76</v>
      </c>
      <c r="AD45" s="399">
        <v>125.4</v>
      </c>
      <c r="AE45" s="398">
        <v>9.6999999999999993</v>
      </c>
      <c r="AF45" s="396">
        <v>9.1199999999999992</v>
      </c>
      <c r="AG45" s="396">
        <v>9.42</v>
      </c>
      <c r="AH45" s="400">
        <v>59.23</v>
      </c>
      <c r="AI45" s="399">
        <v>87.151021999999998</v>
      </c>
      <c r="AJ45" s="401">
        <v>462.27682200000004</v>
      </c>
      <c r="AK45" s="402">
        <v>3</v>
      </c>
      <c r="AL45" s="403">
        <v>20</v>
      </c>
      <c r="AO45">
        <v>7</v>
      </c>
      <c r="AP45">
        <v>7162</v>
      </c>
      <c r="AQ45">
        <v>3169</v>
      </c>
      <c r="AR45">
        <v>169</v>
      </c>
      <c r="AS45">
        <v>162169</v>
      </c>
      <c r="AT45">
        <v>999000</v>
      </c>
      <c r="AU45">
        <v>999</v>
      </c>
      <c r="AV45">
        <v>162</v>
      </c>
      <c r="AW45" s="47" t="s">
        <v>236</v>
      </c>
      <c r="AX45" t="s">
        <v>236</v>
      </c>
      <c r="AY45" s="48" t="s">
        <v>236</v>
      </c>
      <c r="AZ45" s="447" t="s">
        <v>236</v>
      </c>
      <c r="BA45" t="s">
        <v>236</v>
      </c>
      <c r="BZ45" s="28">
        <v>38</v>
      </c>
      <c r="CA45" s="28" t="s">
        <v>236</v>
      </c>
      <c r="CB45" s="28">
        <v>42</v>
      </c>
      <c r="CC45" s="28" t="s">
        <v>236</v>
      </c>
      <c r="CD45" s="28">
        <v>45</v>
      </c>
      <c r="CE45" s="28" t="s">
        <v>236</v>
      </c>
      <c r="CF45" s="28">
        <v>38</v>
      </c>
      <c r="CG45" s="28">
        <v>42</v>
      </c>
      <c r="CH45" s="28">
        <v>45</v>
      </c>
      <c r="CI45" s="28">
        <v>45</v>
      </c>
      <c r="CT45" s="5"/>
      <c r="CV45" s="28">
        <v>45</v>
      </c>
      <c r="CW45" s="28" t="s">
        <v>236</v>
      </c>
      <c r="CX45" s="28">
        <v>49</v>
      </c>
      <c r="CY45" s="28" t="s">
        <v>236</v>
      </c>
      <c r="CZ45" s="28">
        <v>52</v>
      </c>
      <c r="DA45" s="28" t="s">
        <v>236</v>
      </c>
      <c r="DB45" s="28">
        <v>45</v>
      </c>
      <c r="DC45" s="28">
        <v>49</v>
      </c>
      <c r="DD45" s="28">
        <v>52</v>
      </c>
      <c r="DE45" s="28">
        <v>52</v>
      </c>
      <c r="DP45" s="5"/>
      <c r="DQ45" s="48"/>
      <c r="DR45" s="5"/>
      <c r="DS45" s="5"/>
      <c r="DU45" s="48"/>
      <c r="DV45" s="48"/>
      <c r="DW45" s="48"/>
      <c r="DZ45" s="48"/>
      <c r="EA45" s="48"/>
      <c r="EB45" s="48"/>
      <c r="EC45" s="48"/>
      <c r="EF45" s="48"/>
      <c r="EG45" s="48"/>
      <c r="EH45" s="48"/>
      <c r="EI45" s="48"/>
      <c r="EN45" s="48"/>
    </row>
    <row r="46" spans="1:149" x14ac:dyDescent="0.2">
      <c r="A46">
        <v>163</v>
      </c>
      <c r="B46" s="353">
        <v>4</v>
      </c>
      <c r="C46" s="354">
        <v>4702</v>
      </c>
      <c r="D46" s="355" t="s">
        <v>2426</v>
      </c>
      <c r="E46" s="356" t="s">
        <v>417</v>
      </c>
      <c r="F46" s="356">
        <v>1998</v>
      </c>
      <c r="G46" s="438">
        <v>69.2</v>
      </c>
      <c r="H46" s="357">
        <v>1.3359000000000001</v>
      </c>
      <c r="I46" s="444">
        <v>46</v>
      </c>
      <c r="J46" s="445" t="s">
        <v>236</v>
      </c>
      <c r="K46" s="446">
        <v>48</v>
      </c>
      <c r="L46" s="445" t="s">
        <v>236</v>
      </c>
      <c r="M46" s="446">
        <v>50</v>
      </c>
      <c r="N46" s="445" t="s">
        <v>2084</v>
      </c>
      <c r="O46" s="444">
        <v>60</v>
      </c>
      <c r="P46" s="445" t="s">
        <v>236</v>
      </c>
      <c r="Q46" s="446">
        <v>65</v>
      </c>
      <c r="R46" s="445" t="s">
        <v>2084</v>
      </c>
      <c r="S46" s="446">
        <v>65</v>
      </c>
      <c r="T46" s="445" t="s">
        <v>236</v>
      </c>
      <c r="U46" s="430">
        <v>113</v>
      </c>
      <c r="V46" s="431">
        <v>150.95670000000001</v>
      </c>
      <c r="W46" s="431">
        <v>150.95670000000001</v>
      </c>
      <c r="X46" s="344">
        <v>5.58</v>
      </c>
      <c r="Y46" s="345">
        <v>5.13</v>
      </c>
      <c r="Z46" s="338">
        <v>112</v>
      </c>
      <c r="AA46" s="352">
        <v>7.21</v>
      </c>
      <c r="AB46" s="345">
        <v>6.79</v>
      </c>
      <c r="AC46" s="345">
        <v>7.09</v>
      </c>
      <c r="AD46" s="339">
        <v>104.2</v>
      </c>
      <c r="AE46" s="352">
        <v>9.9499999999999993</v>
      </c>
      <c r="AF46" s="345">
        <v>8.93</v>
      </c>
      <c r="AG46" s="345">
        <v>8.81</v>
      </c>
      <c r="AH46" s="340">
        <v>61.15</v>
      </c>
      <c r="AI46" s="339">
        <v>81.690285000000003</v>
      </c>
      <c r="AJ46" s="341">
        <v>448.84698500000002</v>
      </c>
      <c r="AK46" s="333">
        <v>4</v>
      </c>
      <c r="AL46" s="136">
        <v>16</v>
      </c>
      <c r="AO46">
        <v>4</v>
      </c>
      <c r="AP46">
        <v>4163</v>
      </c>
      <c r="AQ46">
        <v>4163</v>
      </c>
      <c r="AR46">
        <v>163</v>
      </c>
      <c r="AS46">
        <v>163163</v>
      </c>
      <c r="AT46">
        <v>999000</v>
      </c>
      <c r="AU46">
        <v>999</v>
      </c>
      <c r="AV46">
        <v>163</v>
      </c>
      <c r="AW46" s="47" t="s">
        <v>236</v>
      </c>
      <c r="AX46" t="s">
        <v>236</v>
      </c>
      <c r="AY46" s="48" t="s">
        <v>236</v>
      </c>
      <c r="AZ46" s="447" t="s">
        <v>236</v>
      </c>
      <c r="BA46" t="s">
        <v>236</v>
      </c>
      <c r="BZ46" s="28">
        <v>46</v>
      </c>
      <c r="CA46" s="28" t="s">
        <v>236</v>
      </c>
      <c r="CB46" s="28">
        <v>48</v>
      </c>
      <c r="CC46" s="28" t="s">
        <v>236</v>
      </c>
      <c r="CD46" s="28">
        <v>50</v>
      </c>
      <c r="CE46" s="28" t="s">
        <v>2084</v>
      </c>
      <c r="CF46" s="28">
        <v>46</v>
      </c>
      <c r="CG46" s="28">
        <v>48</v>
      </c>
      <c r="CH46" s="28">
        <v>0</v>
      </c>
      <c r="CI46" s="28">
        <v>48</v>
      </c>
      <c r="CT46" s="5"/>
      <c r="CV46" s="28">
        <v>60</v>
      </c>
      <c r="CW46" s="28" t="s">
        <v>236</v>
      </c>
      <c r="CX46" s="28">
        <v>65</v>
      </c>
      <c r="CY46" s="28" t="s">
        <v>2084</v>
      </c>
      <c r="CZ46" s="28">
        <v>65</v>
      </c>
      <c r="DA46" s="28" t="s">
        <v>236</v>
      </c>
      <c r="DB46" s="28">
        <v>60</v>
      </c>
      <c r="DC46" s="28">
        <v>0</v>
      </c>
      <c r="DD46" s="28">
        <v>65</v>
      </c>
      <c r="DE46" s="28">
        <v>65</v>
      </c>
      <c r="DP46" s="5"/>
      <c r="DQ46" s="48"/>
      <c r="DR46" s="5"/>
      <c r="DS46" s="5"/>
      <c r="DU46" s="48"/>
      <c r="DV46" s="48"/>
      <c r="DW46" s="48"/>
      <c r="DZ46" s="48"/>
      <c r="EA46" s="48"/>
      <c r="EB46" s="48"/>
      <c r="EC46" s="48"/>
      <c r="EF46" s="48"/>
      <c r="EG46" s="48"/>
      <c r="EH46" s="48"/>
      <c r="EI46" s="48"/>
      <c r="EN46" s="48"/>
    </row>
    <row r="47" spans="1:149" x14ac:dyDescent="0.2">
      <c r="A47">
        <v>164</v>
      </c>
      <c r="B47" s="387">
        <v>5</v>
      </c>
      <c r="C47" s="388" t="s">
        <v>83</v>
      </c>
      <c r="D47" s="389" t="s">
        <v>22</v>
      </c>
      <c r="E47" s="390" t="s">
        <v>417</v>
      </c>
      <c r="F47" s="390">
        <v>1998</v>
      </c>
      <c r="G47" s="439">
        <v>54.9</v>
      </c>
      <c r="H47" s="391">
        <v>1.5736000000000001</v>
      </c>
      <c r="I47" s="392">
        <v>32</v>
      </c>
      <c r="J47" s="393" t="s">
        <v>236</v>
      </c>
      <c r="K47" s="394">
        <v>34</v>
      </c>
      <c r="L47" s="393" t="s">
        <v>2084</v>
      </c>
      <c r="M47" s="394">
        <v>34</v>
      </c>
      <c r="N47" s="393" t="s">
        <v>236</v>
      </c>
      <c r="O47" s="392">
        <v>42</v>
      </c>
      <c r="P47" s="393" t="s">
        <v>236</v>
      </c>
      <c r="Q47" s="394">
        <v>44</v>
      </c>
      <c r="R47" s="393" t="s">
        <v>236</v>
      </c>
      <c r="S47" s="394">
        <v>46</v>
      </c>
      <c r="T47" s="393" t="s">
        <v>236</v>
      </c>
      <c r="U47" s="428">
        <v>80</v>
      </c>
      <c r="V47" s="429">
        <v>125.88800000000001</v>
      </c>
      <c r="W47" s="429">
        <v>125.88800000000001</v>
      </c>
      <c r="X47" s="395">
        <v>5.84</v>
      </c>
      <c r="Y47" s="396">
        <v>5.64</v>
      </c>
      <c r="Z47" s="397">
        <v>99</v>
      </c>
      <c r="AA47" s="398">
        <v>6.1</v>
      </c>
      <c r="AB47" s="396">
        <v>5.93</v>
      </c>
      <c r="AC47" s="396">
        <v>6.36</v>
      </c>
      <c r="AD47" s="399">
        <v>87.2</v>
      </c>
      <c r="AE47" s="398">
        <v>9.18</v>
      </c>
      <c r="AF47" s="396">
        <v>8.94</v>
      </c>
      <c r="AG47" s="396">
        <v>0</v>
      </c>
      <c r="AH47" s="400">
        <v>55.23</v>
      </c>
      <c r="AI47" s="399">
        <v>86.909928000000008</v>
      </c>
      <c r="AJ47" s="401">
        <v>398.997928</v>
      </c>
      <c r="AK47" s="402">
        <v>5</v>
      </c>
      <c r="AL47" s="403">
        <v>12</v>
      </c>
      <c r="AO47">
        <v>10</v>
      </c>
      <c r="AP47">
        <v>10164</v>
      </c>
      <c r="AQ47">
        <v>5161</v>
      </c>
      <c r="AR47">
        <v>161</v>
      </c>
      <c r="AS47">
        <v>164161</v>
      </c>
      <c r="AT47">
        <v>999000</v>
      </c>
      <c r="AU47">
        <v>999</v>
      </c>
      <c r="AV47">
        <v>164</v>
      </c>
      <c r="AW47" s="47" t="s">
        <v>236</v>
      </c>
      <c r="AX47" t="s">
        <v>236</v>
      </c>
      <c r="AY47" s="48" t="s">
        <v>236</v>
      </c>
      <c r="AZ47" s="447" t="s">
        <v>236</v>
      </c>
      <c r="BA47" t="s">
        <v>236</v>
      </c>
      <c r="BZ47" s="28">
        <v>32</v>
      </c>
      <c r="CA47" s="28" t="s">
        <v>236</v>
      </c>
      <c r="CB47" s="28">
        <v>34</v>
      </c>
      <c r="CC47" s="28" t="s">
        <v>2084</v>
      </c>
      <c r="CD47" s="28">
        <v>34</v>
      </c>
      <c r="CE47" s="28" t="s">
        <v>236</v>
      </c>
      <c r="CF47" s="28">
        <v>32</v>
      </c>
      <c r="CG47" s="28">
        <v>0</v>
      </c>
      <c r="CH47" s="28">
        <v>34</v>
      </c>
      <c r="CI47" s="28">
        <v>34</v>
      </c>
      <c r="CT47" s="5"/>
      <c r="CV47" s="28">
        <v>42</v>
      </c>
      <c r="CW47" s="28" t="s">
        <v>236</v>
      </c>
      <c r="CX47" s="28">
        <v>44</v>
      </c>
      <c r="CY47" s="28" t="s">
        <v>236</v>
      </c>
      <c r="CZ47" s="28">
        <v>46</v>
      </c>
      <c r="DA47" s="28" t="s">
        <v>236</v>
      </c>
      <c r="DB47" s="28">
        <v>42</v>
      </c>
      <c r="DC47" s="28">
        <v>44</v>
      </c>
      <c r="DD47" s="28">
        <v>46</v>
      </c>
      <c r="DE47" s="28">
        <v>46</v>
      </c>
      <c r="DP47" s="5"/>
      <c r="DQ47" s="48"/>
      <c r="DR47" s="5"/>
      <c r="DS47" s="5"/>
      <c r="DU47" s="48"/>
      <c r="DV47" s="48"/>
      <c r="DW47" s="48"/>
      <c r="DZ47" s="48"/>
      <c r="EA47" s="48"/>
      <c r="EB47" s="48"/>
      <c r="EC47" s="48"/>
      <c r="EF47" s="48"/>
      <c r="EG47" s="48"/>
      <c r="EH47" s="48"/>
      <c r="EI47" s="48"/>
      <c r="EN47" s="48"/>
    </row>
    <row r="48" spans="1:149" x14ac:dyDescent="0.2">
      <c r="A48">
        <v>165</v>
      </c>
      <c r="B48" s="353">
        <v>6</v>
      </c>
      <c r="C48" s="354" t="s">
        <v>1955</v>
      </c>
      <c r="D48" s="355" t="s">
        <v>2514</v>
      </c>
      <c r="E48" s="603" t="s">
        <v>2508</v>
      </c>
      <c r="F48" s="356">
        <v>1998</v>
      </c>
      <c r="G48" s="438">
        <v>53.4</v>
      </c>
      <c r="H48" s="357">
        <v>1.6086</v>
      </c>
      <c r="I48" s="444">
        <v>37</v>
      </c>
      <c r="J48" s="445" t="s">
        <v>236</v>
      </c>
      <c r="K48" s="446">
        <v>41</v>
      </c>
      <c r="L48" s="445" t="s">
        <v>236</v>
      </c>
      <c r="M48" s="446">
        <v>44</v>
      </c>
      <c r="N48" s="445" t="s">
        <v>236</v>
      </c>
      <c r="O48" s="444">
        <v>47</v>
      </c>
      <c r="P48" s="445" t="s">
        <v>236</v>
      </c>
      <c r="Q48" s="446">
        <v>52</v>
      </c>
      <c r="R48" s="445" t="s">
        <v>236</v>
      </c>
      <c r="S48" s="446">
        <v>54</v>
      </c>
      <c r="T48" s="445" t="s">
        <v>236</v>
      </c>
      <c r="U48" s="430">
        <v>98</v>
      </c>
      <c r="V48" s="431">
        <v>157.64280000000002</v>
      </c>
      <c r="W48" s="431">
        <v>157.64280000000002</v>
      </c>
      <c r="X48" s="344">
        <v>6.82</v>
      </c>
      <c r="Y48" s="345">
        <v>6.44</v>
      </c>
      <c r="Z48" s="338">
        <v>79</v>
      </c>
      <c r="AA48" s="352">
        <v>6.65</v>
      </c>
      <c r="AB48" s="345">
        <v>6.79</v>
      </c>
      <c r="AC48" s="345">
        <v>6.58</v>
      </c>
      <c r="AD48" s="339">
        <v>95.8</v>
      </c>
      <c r="AE48" s="352">
        <v>6.99</v>
      </c>
      <c r="AF48" s="345">
        <v>6.79</v>
      </c>
      <c r="AG48" s="345">
        <v>6.62</v>
      </c>
      <c r="AH48" s="340">
        <v>38.380000000000003</v>
      </c>
      <c r="AI48" s="339">
        <v>61.738068000000005</v>
      </c>
      <c r="AJ48" s="341">
        <v>394.18086800000003</v>
      </c>
      <c r="AK48" s="333">
        <v>6</v>
      </c>
      <c r="AL48" s="136"/>
      <c r="AO48">
        <v>1</v>
      </c>
      <c r="AP48">
        <v>1165</v>
      </c>
      <c r="AQ48">
        <v>6167</v>
      </c>
      <c r="AR48">
        <v>167</v>
      </c>
      <c r="AS48">
        <v>165167</v>
      </c>
      <c r="AT48">
        <v>999000</v>
      </c>
      <c r="AU48">
        <v>999</v>
      </c>
      <c r="AV48">
        <v>165</v>
      </c>
      <c r="AW48" s="47" t="s">
        <v>236</v>
      </c>
      <c r="AX48" t="s">
        <v>236</v>
      </c>
      <c r="AY48" s="48" t="s">
        <v>236</v>
      </c>
      <c r="AZ48" s="447" t="s">
        <v>236</v>
      </c>
      <c r="BA48" t="s">
        <v>236</v>
      </c>
      <c r="BZ48" s="28">
        <v>37</v>
      </c>
      <c r="CA48" s="28" t="s">
        <v>236</v>
      </c>
      <c r="CB48" s="28">
        <v>41</v>
      </c>
      <c r="CC48" s="28" t="s">
        <v>236</v>
      </c>
      <c r="CD48" s="28">
        <v>44</v>
      </c>
      <c r="CE48" s="28" t="s">
        <v>236</v>
      </c>
      <c r="CF48" s="28">
        <v>37</v>
      </c>
      <c r="CG48" s="28">
        <v>41</v>
      </c>
      <c r="CH48" s="28">
        <v>44</v>
      </c>
      <c r="CI48" s="28">
        <v>44</v>
      </c>
      <c r="CT48" s="5"/>
      <c r="CV48" s="28">
        <v>47</v>
      </c>
      <c r="CW48" s="28" t="s">
        <v>236</v>
      </c>
      <c r="CX48" s="28">
        <v>52</v>
      </c>
      <c r="CY48" s="28" t="s">
        <v>236</v>
      </c>
      <c r="CZ48" s="28">
        <v>54</v>
      </c>
      <c r="DA48" s="28" t="s">
        <v>236</v>
      </c>
      <c r="DB48" s="28">
        <v>47</v>
      </c>
      <c r="DC48" s="28">
        <v>52</v>
      </c>
      <c r="DD48" s="28">
        <v>54</v>
      </c>
      <c r="DE48" s="28">
        <v>54</v>
      </c>
      <c r="DP48" s="5"/>
      <c r="DQ48" s="48"/>
      <c r="DR48" s="5"/>
      <c r="DS48" s="5"/>
      <c r="DU48" s="48"/>
      <c r="DV48" s="48"/>
      <c r="DW48" s="48"/>
      <c r="DZ48" s="48"/>
      <c r="EA48" s="48"/>
      <c r="EB48" s="48"/>
      <c r="EC48" s="48"/>
      <c r="EF48" s="48"/>
      <c r="EG48" s="48"/>
      <c r="EH48" s="48"/>
      <c r="EI48" s="48"/>
      <c r="EN48" s="48"/>
    </row>
    <row r="49" spans="1:144" x14ac:dyDescent="0.2">
      <c r="A49">
        <v>166</v>
      </c>
      <c r="B49" s="387">
        <v>7</v>
      </c>
      <c r="C49" s="388" t="s">
        <v>1693</v>
      </c>
      <c r="D49" s="389" t="s">
        <v>2500</v>
      </c>
      <c r="E49" s="390" t="s">
        <v>417</v>
      </c>
      <c r="F49" s="390">
        <v>1997</v>
      </c>
      <c r="G49" s="439">
        <v>63.1</v>
      </c>
      <c r="H49" s="391">
        <v>1.4198</v>
      </c>
      <c r="I49" s="392">
        <v>33</v>
      </c>
      <c r="J49" s="393" t="s">
        <v>236</v>
      </c>
      <c r="K49" s="394">
        <v>35</v>
      </c>
      <c r="L49" s="393" t="s">
        <v>2084</v>
      </c>
      <c r="M49" s="394">
        <v>35</v>
      </c>
      <c r="N49" s="393" t="s">
        <v>2084</v>
      </c>
      <c r="O49" s="392">
        <v>42</v>
      </c>
      <c r="P49" s="393" t="s">
        <v>2084</v>
      </c>
      <c r="Q49" s="394">
        <v>42</v>
      </c>
      <c r="R49" s="393" t="s">
        <v>236</v>
      </c>
      <c r="S49" s="394">
        <v>44</v>
      </c>
      <c r="T49" s="393" t="s">
        <v>236</v>
      </c>
      <c r="U49" s="428">
        <v>77</v>
      </c>
      <c r="V49" s="429">
        <v>109.3246</v>
      </c>
      <c r="W49" s="429">
        <v>109.3246</v>
      </c>
      <c r="X49" s="404">
        <v>5.8</v>
      </c>
      <c r="Y49" s="396">
        <v>5.65</v>
      </c>
      <c r="Z49" s="397">
        <v>99</v>
      </c>
      <c r="AA49" s="398">
        <v>6.72</v>
      </c>
      <c r="AB49" s="396">
        <v>6.9</v>
      </c>
      <c r="AC49" s="396">
        <v>6.65</v>
      </c>
      <c r="AD49" s="399">
        <v>98</v>
      </c>
      <c r="AE49" s="398">
        <v>9.32</v>
      </c>
      <c r="AF49" s="396">
        <v>7.87</v>
      </c>
      <c r="AG49" s="396">
        <v>7.85</v>
      </c>
      <c r="AH49" s="400">
        <v>56.31</v>
      </c>
      <c r="AI49" s="399">
        <v>79.948937999999998</v>
      </c>
      <c r="AJ49" s="401">
        <v>386.27353800000003</v>
      </c>
      <c r="AK49" s="402">
        <v>7</v>
      </c>
      <c r="AL49" s="403">
        <v>11</v>
      </c>
      <c r="AO49">
        <v>8</v>
      </c>
      <c r="AP49">
        <v>8166</v>
      </c>
      <c r="AQ49">
        <v>7162</v>
      </c>
      <c r="AR49">
        <v>162</v>
      </c>
      <c r="AS49">
        <v>166162</v>
      </c>
      <c r="AT49">
        <v>999000</v>
      </c>
      <c r="AU49">
        <v>999</v>
      </c>
      <c r="AV49">
        <v>166</v>
      </c>
      <c r="AW49" s="47" t="s">
        <v>236</v>
      </c>
      <c r="AX49" t="s">
        <v>236</v>
      </c>
      <c r="AY49" s="48" t="s">
        <v>236</v>
      </c>
      <c r="AZ49" s="447" t="s">
        <v>236</v>
      </c>
      <c r="BA49" t="s">
        <v>236</v>
      </c>
      <c r="BZ49" s="28">
        <v>33</v>
      </c>
      <c r="CA49" s="28" t="s">
        <v>236</v>
      </c>
      <c r="CB49" s="28">
        <v>35</v>
      </c>
      <c r="CC49" s="28" t="s">
        <v>2084</v>
      </c>
      <c r="CD49" s="28">
        <v>35</v>
      </c>
      <c r="CE49" s="28" t="s">
        <v>2084</v>
      </c>
      <c r="CF49" s="28">
        <v>33</v>
      </c>
      <c r="CG49" s="28">
        <v>0</v>
      </c>
      <c r="CH49" s="28">
        <v>0</v>
      </c>
      <c r="CI49" s="28">
        <v>33</v>
      </c>
      <c r="CT49" s="5"/>
      <c r="CV49" s="28">
        <v>42</v>
      </c>
      <c r="CW49" s="28" t="s">
        <v>2084</v>
      </c>
      <c r="CX49" s="28">
        <v>42</v>
      </c>
      <c r="CY49" s="28" t="s">
        <v>236</v>
      </c>
      <c r="CZ49" s="28">
        <v>44</v>
      </c>
      <c r="DA49" s="28" t="s">
        <v>236</v>
      </c>
      <c r="DB49" s="28">
        <v>0</v>
      </c>
      <c r="DC49" s="28">
        <v>42</v>
      </c>
      <c r="DD49" s="28">
        <v>44</v>
      </c>
      <c r="DE49" s="28">
        <v>44</v>
      </c>
      <c r="DP49" s="5"/>
      <c r="DQ49" s="48"/>
      <c r="DR49" s="5"/>
      <c r="DS49" s="5"/>
      <c r="DU49" s="48"/>
      <c r="DV49" s="48"/>
      <c r="DW49" s="48"/>
      <c r="DZ49" s="48"/>
      <c r="EA49" s="48"/>
      <c r="EB49" s="48"/>
      <c r="EC49" s="48"/>
      <c r="EF49" s="48"/>
      <c r="EG49" s="48"/>
      <c r="EH49" s="48"/>
      <c r="EI49" s="48"/>
      <c r="EN49" s="48"/>
    </row>
    <row r="50" spans="1:144" x14ac:dyDescent="0.2">
      <c r="A50">
        <v>167</v>
      </c>
      <c r="B50" s="353">
        <v>8</v>
      </c>
      <c r="C50" s="354" t="s">
        <v>1956</v>
      </c>
      <c r="D50" s="355" t="s">
        <v>2513</v>
      </c>
      <c r="E50" s="603" t="s">
        <v>2508</v>
      </c>
      <c r="F50" s="356">
        <v>1998</v>
      </c>
      <c r="G50" s="438">
        <v>56.2</v>
      </c>
      <c r="H50" s="357">
        <v>1.5451999999999999</v>
      </c>
      <c r="I50" s="444">
        <v>30</v>
      </c>
      <c r="J50" s="445" t="s">
        <v>236</v>
      </c>
      <c r="K50" s="446">
        <v>32</v>
      </c>
      <c r="L50" s="445" t="s">
        <v>236</v>
      </c>
      <c r="M50" s="446">
        <v>35</v>
      </c>
      <c r="N50" s="445" t="s">
        <v>2084</v>
      </c>
      <c r="O50" s="444">
        <v>40</v>
      </c>
      <c r="P50" s="445" t="s">
        <v>236</v>
      </c>
      <c r="Q50" s="446">
        <v>45</v>
      </c>
      <c r="R50" s="445" t="s">
        <v>2084</v>
      </c>
      <c r="S50" s="446">
        <v>45</v>
      </c>
      <c r="T50" s="445" t="s">
        <v>2084</v>
      </c>
      <c r="U50" s="430">
        <v>72</v>
      </c>
      <c r="V50" s="431">
        <v>111.25439999999999</v>
      </c>
      <c r="W50" s="431">
        <v>111.25439999999999</v>
      </c>
      <c r="X50" s="347">
        <v>6.14</v>
      </c>
      <c r="Y50" s="348">
        <v>6.02</v>
      </c>
      <c r="Z50" s="338">
        <v>90</v>
      </c>
      <c r="AA50" s="352">
        <v>6.44</v>
      </c>
      <c r="AB50" s="345">
        <v>6.67</v>
      </c>
      <c r="AC50" s="345">
        <v>6.81</v>
      </c>
      <c r="AD50" s="339">
        <v>96.2</v>
      </c>
      <c r="AE50" s="352">
        <v>7.99</v>
      </c>
      <c r="AF50" s="345">
        <v>5.88</v>
      </c>
      <c r="AG50" s="345">
        <v>6.36</v>
      </c>
      <c r="AH50" s="340">
        <v>46.08</v>
      </c>
      <c r="AI50" s="339">
        <v>71.202815999999999</v>
      </c>
      <c r="AJ50" s="341">
        <v>368.65721599999995</v>
      </c>
      <c r="AK50" s="333">
        <v>8</v>
      </c>
      <c r="AL50" s="136"/>
      <c r="AO50">
        <v>6</v>
      </c>
      <c r="AP50">
        <v>6167</v>
      </c>
      <c r="AQ50">
        <v>8166</v>
      </c>
      <c r="AR50">
        <v>166</v>
      </c>
      <c r="AS50">
        <v>167166</v>
      </c>
      <c r="AT50">
        <v>999000</v>
      </c>
      <c r="AU50">
        <v>999</v>
      </c>
      <c r="AV50">
        <v>167</v>
      </c>
      <c r="AW50" s="47" t="s">
        <v>236</v>
      </c>
      <c r="AX50" t="s">
        <v>236</v>
      </c>
      <c r="AY50" s="48" t="s">
        <v>236</v>
      </c>
      <c r="AZ50" s="447" t="s">
        <v>236</v>
      </c>
      <c r="BA50" t="s">
        <v>236</v>
      </c>
      <c r="BZ50" s="28">
        <v>30</v>
      </c>
      <c r="CA50" s="28" t="s">
        <v>236</v>
      </c>
      <c r="CB50" s="28">
        <v>32</v>
      </c>
      <c r="CC50" s="28" t="s">
        <v>236</v>
      </c>
      <c r="CD50" s="28">
        <v>35</v>
      </c>
      <c r="CE50" s="28" t="s">
        <v>2084</v>
      </c>
      <c r="CF50" s="28">
        <v>30</v>
      </c>
      <c r="CG50" s="28">
        <v>32</v>
      </c>
      <c r="CH50" s="28">
        <v>0</v>
      </c>
      <c r="CI50" s="28">
        <v>32</v>
      </c>
      <c r="CT50" s="5"/>
      <c r="CV50" s="28">
        <v>40</v>
      </c>
      <c r="CW50" s="28" t="s">
        <v>236</v>
      </c>
      <c r="CX50" s="28">
        <v>45</v>
      </c>
      <c r="CY50" s="28" t="s">
        <v>2084</v>
      </c>
      <c r="CZ50" s="28">
        <v>45</v>
      </c>
      <c r="DA50" s="28" t="s">
        <v>2084</v>
      </c>
      <c r="DB50" s="28">
        <v>40</v>
      </c>
      <c r="DC50" s="28">
        <v>0</v>
      </c>
      <c r="DD50" s="28">
        <v>0</v>
      </c>
      <c r="DE50" s="28">
        <v>40</v>
      </c>
      <c r="DP50" s="5"/>
      <c r="DQ50" s="48"/>
      <c r="DR50" s="5"/>
      <c r="DS50" s="5"/>
      <c r="DU50" s="48"/>
      <c r="DV50" s="48"/>
      <c r="DW50" s="48"/>
      <c r="DZ50" s="48"/>
      <c r="EA50" s="48"/>
      <c r="EB50" s="48"/>
      <c r="EC50" s="48"/>
      <c r="EF50" s="48"/>
      <c r="EG50" s="48"/>
      <c r="EH50" s="48"/>
      <c r="EI50" s="48"/>
      <c r="EN50" s="48"/>
    </row>
    <row r="51" spans="1:144" x14ac:dyDescent="0.2">
      <c r="A51">
        <v>168</v>
      </c>
      <c r="B51" s="387">
        <v>9</v>
      </c>
      <c r="C51" s="388" t="s">
        <v>2306</v>
      </c>
      <c r="D51" s="389" t="s">
        <v>2304</v>
      </c>
      <c r="E51" s="390" t="s">
        <v>417</v>
      </c>
      <c r="F51" s="390">
        <v>1998</v>
      </c>
      <c r="G51" s="439">
        <v>49.6</v>
      </c>
      <c r="H51" s="391">
        <v>1.7102999999999999</v>
      </c>
      <c r="I51" s="392">
        <v>20</v>
      </c>
      <c r="J51" s="393" t="s">
        <v>236</v>
      </c>
      <c r="K51" s="394">
        <v>22</v>
      </c>
      <c r="L51" s="393" t="s">
        <v>2084</v>
      </c>
      <c r="M51" s="394">
        <v>22</v>
      </c>
      <c r="N51" s="393" t="s">
        <v>2084</v>
      </c>
      <c r="O51" s="392">
        <v>24</v>
      </c>
      <c r="P51" s="393" t="s">
        <v>236</v>
      </c>
      <c r="Q51" s="394">
        <v>26</v>
      </c>
      <c r="R51" s="393" t="s">
        <v>236</v>
      </c>
      <c r="S51" s="394">
        <v>27</v>
      </c>
      <c r="T51" s="393" t="s">
        <v>236</v>
      </c>
      <c r="U51" s="428">
        <v>47</v>
      </c>
      <c r="V51" s="429">
        <v>80.384099999999989</v>
      </c>
      <c r="W51" s="429">
        <v>80.384099999999989</v>
      </c>
      <c r="X51" s="405">
        <v>5.73</v>
      </c>
      <c r="Y51" s="406">
        <v>5.55</v>
      </c>
      <c r="Z51" s="397">
        <v>101</v>
      </c>
      <c r="AA51" s="398">
        <v>6.57</v>
      </c>
      <c r="AB51" s="396">
        <v>6.97</v>
      </c>
      <c r="AC51" s="396">
        <v>6.83</v>
      </c>
      <c r="AD51" s="399">
        <v>99.4</v>
      </c>
      <c r="AE51" s="398">
        <v>4.2</v>
      </c>
      <c r="AF51" s="396">
        <v>5.79</v>
      </c>
      <c r="AG51" s="396">
        <v>6.36</v>
      </c>
      <c r="AH51" s="400">
        <v>33.54</v>
      </c>
      <c r="AI51" s="399">
        <v>57.363461999999998</v>
      </c>
      <c r="AJ51" s="401">
        <v>338.14756199999999</v>
      </c>
      <c r="AK51" s="402">
        <v>9</v>
      </c>
      <c r="AL51" s="403">
        <v>10</v>
      </c>
      <c r="AO51">
        <v>2</v>
      </c>
      <c r="AP51">
        <v>2168</v>
      </c>
      <c r="AQ51">
        <v>9160</v>
      </c>
      <c r="AR51">
        <v>160</v>
      </c>
      <c r="AS51">
        <v>168160</v>
      </c>
      <c r="AT51">
        <v>999000</v>
      </c>
      <c r="AU51">
        <v>999</v>
      </c>
      <c r="AV51">
        <v>168</v>
      </c>
      <c r="AW51" s="47" t="s">
        <v>236</v>
      </c>
      <c r="AX51" t="s">
        <v>236</v>
      </c>
      <c r="AY51" s="48" t="s">
        <v>236</v>
      </c>
      <c r="AZ51" s="447" t="s">
        <v>236</v>
      </c>
      <c r="BA51" t="s">
        <v>236</v>
      </c>
      <c r="BZ51" s="28">
        <v>20</v>
      </c>
      <c r="CA51" s="28" t="s">
        <v>236</v>
      </c>
      <c r="CB51" s="28">
        <v>22</v>
      </c>
      <c r="CC51" s="28" t="s">
        <v>2084</v>
      </c>
      <c r="CD51" s="28">
        <v>22</v>
      </c>
      <c r="CE51" s="28" t="s">
        <v>2084</v>
      </c>
      <c r="CF51" s="28">
        <v>20</v>
      </c>
      <c r="CG51" s="28">
        <v>0</v>
      </c>
      <c r="CH51" s="28">
        <v>0</v>
      </c>
      <c r="CI51" s="28">
        <v>20</v>
      </c>
      <c r="CT51" s="5"/>
      <c r="CV51" s="28">
        <v>24</v>
      </c>
      <c r="CW51" s="28" t="s">
        <v>236</v>
      </c>
      <c r="CX51" s="28">
        <v>26</v>
      </c>
      <c r="CY51" s="28" t="s">
        <v>236</v>
      </c>
      <c r="CZ51" s="28">
        <v>27</v>
      </c>
      <c r="DA51" s="28" t="s">
        <v>236</v>
      </c>
      <c r="DB51" s="28">
        <v>24</v>
      </c>
      <c r="DC51" s="28">
        <v>26</v>
      </c>
      <c r="DD51" s="28">
        <v>27</v>
      </c>
      <c r="DE51" s="28">
        <v>27</v>
      </c>
      <c r="DP51" s="5"/>
      <c r="DQ51" s="48"/>
      <c r="DR51" s="5"/>
      <c r="DS51" s="5"/>
      <c r="DU51" s="48"/>
      <c r="DV51" s="48"/>
      <c r="DW51" s="48"/>
      <c r="DZ51" s="48"/>
      <c r="EA51" s="48"/>
      <c r="EB51" s="48"/>
      <c r="EC51" s="48"/>
      <c r="EF51" s="48"/>
      <c r="EG51" s="48"/>
      <c r="EH51" s="48"/>
      <c r="EI51" s="48"/>
      <c r="EN51" s="48"/>
    </row>
    <row r="52" spans="1:144" ht="13.5" thickBot="1" x14ac:dyDescent="0.25">
      <c r="A52">
        <v>169</v>
      </c>
      <c r="B52" s="548">
        <v>10</v>
      </c>
      <c r="C52" s="549">
        <v>4705</v>
      </c>
      <c r="D52" s="550" t="s">
        <v>1312</v>
      </c>
      <c r="E52" s="551" t="s">
        <v>542</v>
      </c>
      <c r="F52" s="551">
        <v>1998</v>
      </c>
      <c r="G52" s="552">
        <v>71.5</v>
      </c>
      <c r="H52" s="553">
        <v>1.3091999999999999</v>
      </c>
      <c r="I52" s="554">
        <v>42</v>
      </c>
      <c r="J52" s="555" t="s">
        <v>236</v>
      </c>
      <c r="K52" s="556">
        <v>45</v>
      </c>
      <c r="L52" s="555" t="s">
        <v>2084</v>
      </c>
      <c r="M52" s="556">
        <v>45</v>
      </c>
      <c r="N52" s="555" t="s">
        <v>236</v>
      </c>
      <c r="O52" s="554">
        <v>50</v>
      </c>
      <c r="P52" s="555" t="s">
        <v>236</v>
      </c>
      <c r="Q52" s="556">
        <v>55</v>
      </c>
      <c r="R52" s="555" t="s">
        <v>236</v>
      </c>
      <c r="S52" s="556" t="s">
        <v>236</v>
      </c>
      <c r="T52" s="555" t="s">
        <v>2084</v>
      </c>
      <c r="U52" s="557">
        <v>100</v>
      </c>
      <c r="V52" s="558">
        <v>130.91999999999999</v>
      </c>
      <c r="W52" s="558">
        <v>130.91999999999999</v>
      </c>
      <c r="X52" s="559">
        <v>6.8</v>
      </c>
      <c r="Y52" s="459">
        <v>6.55</v>
      </c>
      <c r="Z52" s="560">
        <v>76</v>
      </c>
      <c r="AA52" s="561">
        <v>5.43</v>
      </c>
      <c r="AB52" s="459">
        <v>5.58</v>
      </c>
      <c r="AC52" s="459">
        <v>0</v>
      </c>
      <c r="AD52" s="562">
        <v>71.599999999999994</v>
      </c>
      <c r="AE52" s="561">
        <v>7.66</v>
      </c>
      <c r="AF52" s="459">
        <v>7.21</v>
      </c>
      <c r="AG52" s="459">
        <v>6.69</v>
      </c>
      <c r="AH52" s="563">
        <v>43.54</v>
      </c>
      <c r="AI52" s="562">
        <v>57.002567999999997</v>
      </c>
      <c r="AJ52" s="564">
        <v>335.52256799999998</v>
      </c>
      <c r="AK52" s="565">
        <v>10</v>
      </c>
      <c r="AL52" s="137">
        <v>9</v>
      </c>
      <c r="AO52">
        <v>3</v>
      </c>
      <c r="AP52">
        <v>3169</v>
      </c>
      <c r="AQ52">
        <v>10164</v>
      </c>
      <c r="AR52">
        <v>164</v>
      </c>
      <c r="AS52">
        <v>169164</v>
      </c>
      <c r="AT52">
        <v>999000</v>
      </c>
      <c r="AU52">
        <v>999</v>
      </c>
      <c r="AV52">
        <v>169</v>
      </c>
      <c r="AW52" s="47" t="s">
        <v>236</v>
      </c>
      <c r="AX52" t="s">
        <v>236</v>
      </c>
      <c r="AY52" s="48" t="s">
        <v>236</v>
      </c>
      <c r="AZ52" s="447" t="s">
        <v>236</v>
      </c>
      <c r="BA52" t="s">
        <v>236</v>
      </c>
      <c r="BZ52" s="28">
        <v>42</v>
      </c>
      <c r="CA52" s="28" t="s">
        <v>236</v>
      </c>
      <c r="CB52" s="28">
        <v>45</v>
      </c>
      <c r="CC52" s="28" t="s">
        <v>2084</v>
      </c>
      <c r="CD52" s="28">
        <v>45</v>
      </c>
      <c r="CE52" s="28" t="s">
        <v>236</v>
      </c>
      <c r="CF52" s="28">
        <v>42</v>
      </c>
      <c r="CG52" s="28">
        <v>0</v>
      </c>
      <c r="CH52" s="28">
        <v>45</v>
      </c>
      <c r="CI52" s="28">
        <v>45</v>
      </c>
      <c r="CT52" s="5"/>
      <c r="CV52" s="28">
        <v>50</v>
      </c>
      <c r="CW52" s="28" t="s">
        <v>236</v>
      </c>
      <c r="CX52" s="28">
        <v>55</v>
      </c>
      <c r="CY52" s="28" t="s">
        <v>236</v>
      </c>
      <c r="CZ52" s="28" t="s">
        <v>236</v>
      </c>
      <c r="DA52" s="28" t="s">
        <v>2084</v>
      </c>
      <c r="DB52" s="28">
        <v>50</v>
      </c>
      <c r="DC52" s="28">
        <v>55</v>
      </c>
      <c r="DD52" s="28">
        <v>0</v>
      </c>
      <c r="DE52" s="28">
        <v>55</v>
      </c>
      <c r="DP52" s="5"/>
      <c r="DQ52" s="48"/>
      <c r="DR52" s="5"/>
      <c r="DS52" s="5"/>
      <c r="DU52" s="48"/>
      <c r="DV52" s="48"/>
      <c r="DW52" s="48"/>
      <c r="DZ52" s="48"/>
      <c r="EA52" s="48"/>
      <c r="EB52" s="48"/>
      <c r="EC52" s="48"/>
      <c r="EF52" s="48"/>
      <c r="EG52" s="48"/>
      <c r="EH52" s="48"/>
      <c r="EI52" s="48"/>
      <c r="EN52" s="48"/>
    </row>
  </sheetData>
  <mergeCells count="78">
    <mergeCell ref="X38:Z38"/>
    <mergeCell ref="AA38:AD38"/>
    <mergeCell ref="AE38:AI38"/>
    <mergeCell ref="AJ38:AJ39"/>
    <mergeCell ref="O39:P39"/>
    <mergeCell ref="Q39:R39"/>
    <mergeCell ref="S39:T39"/>
    <mergeCell ref="U38:U39"/>
    <mergeCell ref="V38:V39"/>
    <mergeCell ref="AJ18:AJ19"/>
    <mergeCell ref="B37:AL37"/>
    <mergeCell ref="B38:B39"/>
    <mergeCell ref="C38:C39"/>
    <mergeCell ref="D38:D39"/>
    <mergeCell ref="E38:E39"/>
    <mergeCell ref="F38:F39"/>
    <mergeCell ref="G38:G39"/>
    <mergeCell ref="H38:H39"/>
    <mergeCell ref="I38:N38"/>
    <mergeCell ref="O38:T38"/>
    <mergeCell ref="AK38:AK39"/>
    <mergeCell ref="AL38:AL39"/>
    <mergeCell ref="I39:J39"/>
    <mergeCell ref="K39:L39"/>
    <mergeCell ref="M39:N39"/>
    <mergeCell ref="U18:U19"/>
    <mergeCell ref="V18:V19"/>
    <mergeCell ref="X18:Z18"/>
    <mergeCell ref="AA18:AD18"/>
    <mergeCell ref="AE18:AI18"/>
    <mergeCell ref="K19:L19"/>
    <mergeCell ref="M19:N19"/>
    <mergeCell ref="O19:P19"/>
    <mergeCell ref="Q19:R19"/>
    <mergeCell ref="S19:T19"/>
    <mergeCell ref="AA8:AD8"/>
    <mergeCell ref="AE8:AI8"/>
    <mergeCell ref="AJ8:AJ9"/>
    <mergeCell ref="B17:AL17"/>
    <mergeCell ref="B18:B19"/>
    <mergeCell ref="C18:C19"/>
    <mergeCell ref="D18:D19"/>
    <mergeCell ref="E18:E19"/>
    <mergeCell ref="F18:F19"/>
    <mergeCell ref="G18:G19"/>
    <mergeCell ref="H18:H19"/>
    <mergeCell ref="I18:N18"/>
    <mergeCell ref="O18:T18"/>
    <mergeCell ref="AK18:AK19"/>
    <mergeCell ref="AL18:AL19"/>
    <mergeCell ref="I19:J19"/>
    <mergeCell ref="Q9:R9"/>
    <mergeCell ref="S9:T9"/>
    <mergeCell ref="U8:U9"/>
    <mergeCell ref="V8:V9"/>
    <mergeCell ref="X8:Z8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AK8:AK9"/>
    <mergeCell ref="AL8:AL9"/>
    <mergeCell ref="I9:J9"/>
    <mergeCell ref="K9:L9"/>
    <mergeCell ref="M9:N9"/>
    <mergeCell ref="O9:P9"/>
    <mergeCell ref="B1:AL2"/>
    <mergeCell ref="B3:D4"/>
    <mergeCell ref="E3:H4"/>
    <mergeCell ref="I3:AL4"/>
    <mergeCell ref="B5:Q5"/>
    <mergeCell ref="R5:AL5"/>
  </mergeCells>
  <conditionalFormatting sqref="AA11 AE11 AA13:AA15 AE13:AE15 AE21:AE25 AA21:AA25 AE27:AE35 AA27:AA35 AA41 AE41 AA52 AE52">
    <cfRule type="cellIs" dxfId="441" priority="1160" stopIfTrue="1" operator="greaterThanOrEqual">
      <formula>MAX(AB11:AC11)</formula>
    </cfRule>
  </conditionalFormatting>
  <conditionalFormatting sqref="AC11 AG11 AC13:AC15 AG13:AG15 AG21:AG25 AC21:AC25 AG27:AG35 AC27:AC35 AC41 AG41 AC52 AG52">
    <cfRule type="cellIs" dxfId="440" priority="1159" stopIfTrue="1" operator="greaterThan">
      <formula>MAX(AA11:AB11)</formula>
    </cfRule>
  </conditionalFormatting>
  <conditionalFormatting sqref="Y11 Y13:Y15 Y21:Y25 Y27:Y35 Y41 Y52">
    <cfRule type="cellIs" dxfId="439" priority="1157" stopIfTrue="1" operator="lessThan">
      <formula>X11</formula>
    </cfRule>
    <cfRule type="expression" dxfId="438" priority="1158" stopIfTrue="1">
      <formula>IF(X11="",TRUE,FALSE)</formula>
    </cfRule>
  </conditionalFormatting>
  <conditionalFormatting sqref="X11 X13:X15 X21:X25 X27:X35 X41 X52">
    <cfRule type="cellIs" dxfId="437" priority="1155" stopIfTrue="1" operator="lessThanOrEqual">
      <formula>Y11</formula>
    </cfRule>
    <cfRule type="expression" dxfId="436" priority="1156" stopIfTrue="1">
      <formula>IF(Y11="",TRUE,FALSE)</formula>
    </cfRule>
  </conditionalFormatting>
  <conditionalFormatting sqref="AB11 AF11 AB13:AB15 AF13:AF15 AB21:AB25 AF21:AF25 AB27:AB35 AF27:AF35 AB41 AF41 AB52 AF52">
    <cfRule type="expression" dxfId="435" priority="1154" stopIfTrue="1">
      <formula>IF(AB11&gt;AA11,IF(AB11&gt;=AC11,TRUE,FALSE))</formula>
    </cfRule>
  </conditionalFormatting>
  <conditionalFormatting sqref="O11 O13:O15 O21:O25 O27:O35 O41 O43:O52">
    <cfRule type="expression" dxfId="434" priority="1112" stopIfTrue="1">
      <formula>IF(P11="x",FALSE,IF(O11=MAX(AX11:AZ11),TRUE,FALSE))</formula>
    </cfRule>
  </conditionalFormatting>
  <conditionalFormatting sqref="Q11 Q13:Q15 Q21:Q25 Q27:Q35 Q41 Q43:Q52">
    <cfRule type="expression" dxfId="433" priority="1111" stopIfTrue="1">
      <formula>IF(R11="x",FALSE,IF(Q11=MAX(AX11:AZ11),TRUE,FALSE))</formula>
    </cfRule>
  </conditionalFormatting>
  <conditionalFormatting sqref="S11 S13:S15 S21:S25 S27:S35 S41 S43:S52">
    <cfRule type="expression" dxfId="432" priority="1113" stopIfTrue="1">
      <formula>IF(T11="x",FALSE,IF(S11=MAX(AX11:AZ11),TRUE,FALSE))</formula>
    </cfRule>
  </conditionalFormatting>
  <conditionalFormatting sqref="I11 I13:I15 I21:I25 I27:I35 I41 I43:I52">
    <cfRule type="expression" dxfId="431" priority="1103" stopIfTrue="1">
      <formula>IF(J11="x",FALSE,IF(I11=MAX(AO11:AQ11),TRUE,FALSE))</formula>
    </cfRule>
  </conditionalFormatting>
  <conditionalFormatting sqref="K11 K13:K15 K21:K25 K27:K35 K41 K43:K52">
    <cfRule type="expression" dxfId="430" priority="1102" stopIfTrue="1">
      <formula>IF(L11="x",FALSE,IF(K11=MAX(AO11:AQ11),TRUE,FALSE))</formula>
    </cfRule>
  </conditionalFormatting>
  <conditionalFormatting sqref="M11 M13:M15 M21:M25 M27:M35 M41 M43:M52">
    <cfRule type="expression" dxfId="429" priority="1104" stopIfTrue="1">
      <formula>IF(N11="x",FALSE,IF(M11=MAX(AO11:AQ11),TRUE,FALSE))</formula>
    </cfRule>
  </conditionalFormatting>
  <conditionalFormatting sqref="AL11">
    <cfRule type="cellIs" dxfId="428" priority="985" stopIfTrue="1" operator="between">
      <formula>1</formula>
      <formula>3</formula>
    </cfRule>
  </conditionalFormatting>
  <conditionalFormatting sqref="D11">
    <cfRule type="cellIs" dxfId="427" priority="976" stopIfTrue="1" operator="notBetween">
      <formula>1</formula>
      <formula>50</formula>
    </cfRule>
  </conditionalFormatting>
  <conditionalFormatting sqref="E11">
    <cfRule type="cellIs" dxfId="426" priority="975" stopIfTrue="1" operator="notBetween">
      <formula>1</formula>
      <formula>50</formula>
    </cfRule>
  </conditionalFormatting>
  <conditionalFormatting sqref="F11">
    <cfRule type="cellIs" dxfId="425" priority="974" stopIfTrue="1" operator="notBetween">
      <formula>1</formula>
      <formula>50</formula>
    </cfRule>
  </conditionalFormatting>
  <conditionalFormatting sqref="U11">
    <cfRule type="cellIs" dxfId="424" priority="955" stopIfTrue="1" operator="notBetween">
      <formula>1</formula>
      <formula>50</formula>
    </cfRule>
  </conditionalFormatting>
  <conditionalFormatting sqref="V11">
    <cfRule type="cellIs" dxfId="423" priority="954" stopIfTrue="1" operator="notBetween">
      <formula>1</formula>
      <formula>50</formula>
    </cfRule>
  </conditionalFormatting>
  <conditionalFormatting sqref="W11">
    <cfRule type="cellIs" dxfId="422" priority="953" stopIfTrue="1" operator="notBetween">
      <formula>1</formula>
      <formula>50</formula>
    </cfRule>
  </conditionalFormatting>
  <conditionalFormatting sqref="AK11">
    <cfRule type="cellIs" dxfId="421" priority="949" stopIfTrue="1" operator="notBetween">
      <formula>1</formula>
      <formula>50</formula>
    </cfRule>
  </conditionalFormatting>
  <conditionalFormatting sqref="H11">
    <cfRule type="cellIs" dxfId="420" priority="947" stopIfTrue="1" operator="notBetween">
      <formula>1</formula>
      <formula>50</formula>
    </cfRule>
  </conditionalFormatting>
  <conditionalFormatting sqref="O11 O14:O15 O22:O25 O28:O35 O44:O52">
    <cfRule type="expression" dxfId="419" priority="942" stopIfTrue="1">
      <formula>DB11=DE11</formula>
    </cfRule>
  </conditionalFormatting>
  <conditionalFormatting sqref="Q11 Q14:Q15 Q22:Q25 Q28:Q35 Q44:Q52">
    <cfRule type="expression" dxfId="418" priority="941" stopIfTrue="1">
      <formula>DC11=DE11</formula>
    </cfRule>
  </conditionalFormatting>
  <conditionalFormatting sqref="S11 S14:S15 S22:S25 S28:S35 S44:S52">
    <cfRule type="expression" dxfId="417" priority="940" stopIfTrue="1">
      <formula>DD11=DE11</formula>
    </cfRule>
  </conditionalFormatting>
  <conditionalFormatting sqref="I11 I14:I15 I22:I25 I28:I35 I44:I52">
    <cfRule type="expression" dxfId="416" priority="933" stopIfTrue="1">
      <formula>CF11=CI11</formula>
    </cfRule>
  </conditionalFormatting>
  <conditionalFormatting sqref="K11 K14:K15 K22:K25 K28:K35 K44:K52">
    <cfRule type="expression" dxfId="415" priority="931" stopIfTrue="1">
      <formula>CG11=CI11</formula>
    </cfRule>
  </conditionalFormatting>
  <conditionalFormatting sqref="M11 M14:M15 M22:M25 M28:M35 M44:M52">
    <cfRule type="expression" dxfId="414" priority="929" stopIfTrue="1">
      <formula>CH11=CI11</formula>
    </cfRule>
  </conditionalFormatting>
  <conditionalFormatting sqref="B11">
    <cfRule type="cellIs" dxfId="413" priority="927" stopIfTrue="1" operator="notBetween">
      <formula>1</formula>
      <formula>50</formula>
    </cfRule>
  </conditionalFormatting>
  <conditionalFormatting sqref="AL21:AL25">
    <cfRule type="cellIs" dxfId="412" priority="883" stopIfTrue="1" operator="between">
      <formula>1</formula>
      <formula>3</formula>
    </cfRule>
  </conditionalFormatting>
  <conditionalFormatting sqref="AA21:AA24">
    <cfRule type="cellIs" dxfId="411" priority="882" stopIfTrue="1" operator="greaterThanOrEqual">
      <formula>MAX(AB21:AC21)</formula>
    </cfRule>
  </conditionalFormatting>
  <conditionalFormatting sqref="AC21:AC24">
    <cfRule type="cellIs" dxfId="410" priority="881" stopIfTrue="1" operator="greaterThan">
      <formula>MAX(AA21:AB21)</formula>
    </cfRule>
  </conditionalFormatting>
  <conditionalFormatting sqref="AB21:AB24">
    <cfRule type="expression" dxfId="409" priority="880" stopIfTrue="1">
      <formula>IF(AB21&gt;AA21,IF(AB21&gt;=AC21,TRUE,FALSE))</formula>
    </cfRule>
  </conditionalFormatting>
  <conditionalFormatting sqref="AE21:AE24">
    <cfRule type="cellIs" dxfId="408" priority="879" stopIfTrue="1" operator="greaterThanOrEqual">
      <formula>MAX(AF21:AG21)</formula>
    </cfRule>
  </conditionalFormatting>
  <conditionalFormatting sqref="AG21:AG24">
    <cfRule type="cellIs" dxfId="407" priority="878" stopIfTrue="1" operator="greaterThan">
      <formula>MAX(AE21:AF21)</formula>
    </cfRule>
  </conditionalFormatting>
  <conditionalFormatting sqref="AF21:AF24">
    <cfRule type="expression" dxfId="406" priority="877" stopIfTrue="1">
      <formula>IF(AF21&gt;AE21,IF(AF21&gt;=AG21,TRUE,FALSE))</formula>
    </cfRule>
  </conditionalFormatting>
  <conditionalFormatting sqref="D21:D25">
    <cfRule type="cellIs" dxfId="405" priority="874" stopIfTrue="1" operator="notBetween">
      <formula>1</formula>
      <formula>50</formula>
    </cfRule>
  </conditionalFormatting>
  <conditionalFormatting sqref="E21:E25">
    <cfRule type="cellIs" dxfId="404" priority="873" stopIfTrue="1" operator="notBetween">
      <formula>1</formula>
      <formula>50</formula>
    </cfRule>
  </conditionalFormatting>
  <conditionalFormatting sqref="F21:F25">
    <cfRule type="cellIs" dxfId="403" priority="872" stopIfTrue="1" operator="notBetween">
      <formula>1</formula>
      <formula>50</formula>
    </cfRule>
  </conditionalFormatting>
  <conditionalFormatting sqref="U21:U25">
    <cfRule type="cellIs" dxfId="402" priority="853" stopIfTrue="1" operator="notBetween">
      <formula>1</formula>
      <formula>50</formula>
    </cfRule>
  </conditionalFormatting>
  <conditionalFormatting sqref="V21:V25">
    <cfRule type="cellIs" dxfId="401" priority="852" stopIfTrue="1" operator="notBetween">
      <formula>1</formula>
      <formula>50</formula>
    </cfRule>
  </conditionalFormatting>
  <conditionalFormatting sqref="W21:W25">
    <cfRule type="cellIs" dxfId="400" priority="851" stopIfTrue="1" operator="notBetween">
      <formula>1</formula>
      <formula>50</formula>
    </cfRule>
  </conditionalFormatting>
  <conditionalFormatting sqref="AK21:AK25">
    <cfRule type="cellIs" dxfId="399" priority="847" stopIfTrue="1" operator="notBetween">
      <formula>1</formula>
      <formula>50</formula>
    </cfRule>
  </conditionalFormatting>
  <conditionalFormatting sqref="H21:H25">
    <cfRule type="cellIs" dxfId="398" priority="845" stopIfTrue="1" operator="notBetween">
      <formula>1</formula>
      <formula>50</formula>
    </cfRule>
  </conditionalFormatting>
  <conditionalFormatting sqref="O21">
    <cfRule type="expression" dxfId="397" priority="840" stopIfTrue="1">
      <formula>DB21=DE21</formula>
    </cfRule>
  </conditionalFormatting>
  <conditionalFormatting sqref="Q21">
    <cfRule type="expression" dxfId="396" priority="839" stopIfTrue="1">
      <formula>DC21=DE21</formula>
    </cfRule>
  </conditionalFormatting>
  <conditionalFormatting sqref="S21">
    <cfRule type="expression" dxfId="395" priority="838" stopIfTrue="1">
      <formula>DD21=DE21</formula>
    </cfRule>
  </conditionalFormatting>
  <conditionalFormatting sqref="I21">
    <cfRule type="expression" dxfId="394" priority="831" stopIfTrue="1">
      <formula>CF21=CI21</formula>
    </cfRule>
  </conditionalFormatting>
  <conditionalFormatting sqref="K21">
    <cfRule type="expression" dxfId="393" priority="829" stopIfTrue="1">
      <formula>CG21=CI21</formula>
    </cfRule>
  </conditionalFormatting>
  <conditionalFormatting sqref="M21">
    <cfRule type="expression" dxfId="392" priority="827" stopIfTrue="1">
      <formula>CH21=CI21</formula>
    </cfRule>
  </conditionalFormatting>
  <conditionalFormatting sqref="B21:B25">
    <cfRule type="cellIs" dxfId="391" priority="825" stopIfTrue="1" operator="notBetween">
      <formula>1</formula>
      <formula>50</formula>
    </cfRule>
  </conditionalFormatting>
  <conditionalFormatting sqref="AL41">
    <cfRule type="cellIs" dxfId="390" priority="781" stopIfTrue="1" operator="between">
      <formula>1</formula>
      <formula>3</formula>
    </cfRule>
  </conditionalFormatting>
  <conditionalFormatting sqref="D41">
    <cfRule type="cellIs" dxfId="389" priority="772" stopIfTrue="1" operator="notBetween">
      <formula>1</formula>
      <formula>50</formula>
    </cfRule>
  </conditionalFormatting>
  <conditionalFormatting sqref="E41">
    <cfRule type="cellIs" dxfId="388" priority="771" stopIfTrue="1" operator="notBetween">
      <formula>1</formula>
      <formula>50</formula>
    </cfRule>
  </conditionalFormatting>
  <conditionalFormatting sqref="F41">
    <cfRule type="cellIs" dxfId="387" priority="770" stopIfTrue="1" operator="notBetween">
      <formula>1</formula>
      <formula>50</formula>
    </cfRule>
  </conditionalFormatting>
  <conditionalFormatting sqref="U41">
    <cfRule type="cellIs" dxfId="386" priority="751" stopIfTrue="1" operator="notBetween">
      <formula>1</formula>
      <formula>50</formula>
    </cfRule>
  </conditionalFormatting>
  <conditionalFormatting sqref="V41">
    <cfRule type="cellIs" dxfId="385" priority="750" stopIfTrue="1" operator="notBetween">
      <formula>1</formula>
      <formula>50</formula>
    </cfRule>
  </conditionalFormatting>
  <conditionalFormatting sqref="W41">
    <cfRule type="cellIs" dxfId="384" priority="749" stopIfTrue="1" operator="notBetween">
      <formula>1</formula>
      <formula>50</formula>
    </cfRule>
  </conditionalFormatting>
  <conditionalFormatting sqref="AK41">
    <cfRule type="cellIs" dxfId="383" priority="745" stopIfTrue="1" operator="notBetween">
      <formula>1</formula>
      <formula>50</formula>
    </cfRule>
  </conditionalFormatting>
  <conditionalFormatting sqref="H41">
    <cfRule type="cellIs" dxfId="382" priority="743" stopIfTrue="1" operator="notBetween">
      <formula>1</formula>
      <formula>50</formula>
    </cfRule>
  </conditionalFormatting>
  <conditionalFormatting sqref="O41">
    <cfRule type="expression" dxfId="381" priority="738" stopIfTrue="1">
      <formula>DB41=DE41</formula>
    </cfRule>
  </conditionalFormatting>
  <conditionalFormatting sqref="Q41">
    <cfRule type="expression" dxfId="380" priority="737" stopIfTrue="1">
      <formula>DC41=DE41</formula>
    </cfRule>
  </conditionalFormatting>
  <conditionalFormatting sqref="S41">
    <cfRule type="expression" dxfId="379" priority="736" stopIfTrue="1">
      <formula>DD41=DE41</formula>
    </cfRule>
  </conditionalFormatting>
  <conditionalFormatting sqref="I41">
    <cfRule type="expression" dxfId="378" priority="729" stopIfTrue="1">
      <formula>CF41=CI41</formula>
    </cfRule>
  </conditionalFormatting>
  <conditionalFormatting sqref="K41">
    <cfRule type="expression" dxfId="377" priority="727" stopIfTrue="1">
      <formula>CG41=CI41</formula>
    </cfRule>
  </conditionalFormatting>
  <conditionalFormatting sqref="M41">
    <cfRule type="expression" dxfId="376" priority="725" stopIfTrue="1">
      <formula>CH41=CI41</formula>
    </cfRule>
  </conditionalFormatting>
  <conditionalFormatting sqref="B41">
    <cfRule type="cellIs" dxfId="375" priority="723" stopIfTrue="1" operator="notBetween">
      <formula>1</formula>
      <formula>50</formula>
    </cfRule>
  </conditionalFormatting>
  <conditionalFormatting sqref="AL13:AL15">
    <cfRule type="cellIs" dxfId="374" priority="557" stopIfTrue="1" operator="between">
      <formula>1</formula>
      <formula>3</formula>
    </cfRule>
  </conditionalFormatting>
  <conditionalFormatting sqref="D13:D15">
    <cfRule type="cellIs" dxfId="373" priority="548" stopIfTrue="1" operator="notBetween">
      <formula>1</formula>
      <formula>50</formula>
    </cfRule>
  </conditionalFormatting>
  <conditionalFormatting sqref="E13:E15">
    <cfRule type="cellIs" dxfId="372" priority="547" stopIfTrue="1" operator="notBetween">
      <formula>1</formula>
      <formula>50</formula>
    </cfRule>
  </conditionalFormatting>
  <conditionalFormatting sqref="F13:F15">
    <cfRule type="cellIs" dxfId="371" priority="546" stopIfTrue="1" operator="notBetween">
      <formula>1</formula>
      <formula>50</formula>
    </cfRule>
  </conditionalFormatting>
  <conditionalFormatting sqref="U13:U15">
    <cfRule type="cellIs" dxfId="370" priority="529" stopIfTrue="1" operator="notBetween">
      <formula>1</formula>
      <formula>50</formula>
    </cfRule>
  </conditionalFormatting>
  <conditionalFormatting sqref="V13:V15">
    <cfRule type="cellIs" dxfId="369" priority="528" stopIfTrue="1" operator="notBetween">
      <formula>1</formula>
      <formula>50</formula>
    </cfRule>
  </conditionalFormatting>
  <conditionalFormatting sqref="W13:W15">
    <cfRule type="cellIs" dxfId="368" priority="527" stopIfTrue="1" operator="notBetween">
      <formula>1</formula>
      <formula>50</formula>
    </cfRule>
  </conditionalFormatting>
  <conditionalFormatting sqref="AK13:AK15">
    <cfRule type="cellIs" dxfId="367" priority="523" stopIfTrue="1" operator="notBetween">
      <formula>1</formula>
      <formula>50</formula>
    </cfRule>
  </conditionalFormatting>
  <conditionalFormatting sqref="H13:H15">
    <cfRule type="cellIs" dxfId="366" priority="521" stopIfTrue="1" operator="notBetween">
      <formula>1</formula>
      <formula>50</formula>
    </cfRule>
  </conditionalFormatting>
  <conditionalFormatting sqref="O13">
    <cfRule type="expression" dxfId="365" priority="515" stopIfTrue="1">
      <formula>DB13=DE13</formula>
    </cfRule>
  </conditionalFormatting>
  <conditionalFormatting sqref="Q13">
    <cfRule type="expression" dxfId="364" priority="514" stopIfTrue="1">
      <formula>DC13=DE13</formula>
    </cfRule>
  </conditionalFormatting>
  <conditionalFormatting sqref="S13">
    <cfRule type="expression" dxfId="363" priority="513" stopIfTrue="1">
      <formula>DD13=DE13</formula>
    </cfRule>
  </conditionalFormatting>
  <conditionalFormatting sqref="I13">
    <cfRule type="expression" dxfId="362" priority="506" stopIfTrue="1">
      <formula>CF13=CI13</formula>
    </cfRule>
  </conditionalFormatting>
  <conditionalFormatting sqref="K13">
    <cfRule type="expression" dxfId="361" priority="504" stopIfTrue="1">
      <formula>CG13=CI13</formula>
    </cfRule>
  </conditionalFormatting>
  <conditionalFormatting sqref="M13">
    <cfRule type="expression" dxfId="360" priority="502" stopIfTrue="1">
      <formula>CH13=CI13</formula>
    </cfRule>
  </conditionalFormatting>
  <conditionalFormatting sqref="B13:B15">
    <cfRule type="cellIs" dxfId="359" priority="500" stopIfTrue="1" operator="notBetween">
      <formula>1</formula>
      <formula>50</formula>
    </cfRule>
  </conditionalFormatting>
  <conditionalFormatting sqref="AL27:AL35">
    <cfRule type="cellIs" dxfId="358" priority="369" stopIfTrue="1" operator="between">
      <formula>1</formula>
      <formula>3</formula>
    </cfRule>
  </conditionalFormatting>
  <conditionalFormatting sqref="AA27:AA30">
    <cfRule type="cellIs" dxfId="357" priority="368" stopIfTrue="1" operator="greaterThanOrEqual">
      <formula>MAX(AB27:AC27)</formula>
    </cfRule>
  </conditionalFormatting>
  <conditionalFormatting sqref="AC27:AC30">
    <cfRule type="cellIs" dxfId="356" priority="367" stopIfTrue="1" operator="greaterThan">
      <formula>MAX(AA27:AB27)</formula>
    </cfRule>
  </conditionalFormatting>
  <conditionalFormatting sqref="AB27:AB30">
    <cfRule type="expression" dxfId="355" priority="366" stopIfTrue="1">
      <formula>IF(AB27&gt;AA27,IF(AB27&gt;=AC27,TRUE,FALSE))</formula>
    </cfRule>
  </conditionalFormatting>
  <conditionalFormatting sqref="AE27:AE30">
    <cfRule type="cellIs" dxfId="354" priority="365" stopIfTrue="1" operator="greaterThanOrEqual">
      <formula>MAX(AF27:AG27)</formula>
    </cfRule>
  </conditionalFormatting>
  <conditionalFormatting sqref="AG27:AG30">
    <cfRule type="cellIs" dxfId="353" priority="364" stopIfTrue="1" operator="greaterThan">
      <formula>MAX(AE27:AF27)</formula>
    </cfRule>
  </conditionalFormatting>
  <conditionalFormatting sqref="AF27:AF30">
    <cfRule type="expression" dxfId="352" priority="363" stopIfTrue="1">
      <formula>IF(AF27&gt;AE27,IF(AF27&gt;=AG27,TRUE,FALSE))</formula>
    </cfRule>
  </conditionalFormatting>
  <conditionalFormatting sqref="D27:D35">
    <cfRule type="cellIs" dxfId="351" priority="360" stopIfTrue="1" operator="notBetween">
      <formula>1</formula>
      <formula>50</formula>
    </cfRule>
  </conditionalFormatting>
  <conditionalFormatting sqref="E27:E35">
    <cfRule type="cellIs" dxfId="350" priority="359" stopIfTrue="1" operator="notBetween">
      <formula>1</formula>
      <formula>50</formula>
    </cfRule>
  </conditionalFormatting>
  <conditionalFormatting sqref="F27:F35">
    <cfRule type="cellIs" dxfId="349" priority="358" stopIfTrue="1" operator="notBetween">
      <formula>1</formula>
      <formula>50</formula>
    </cfRule>
  </conditionalFormatting>
  <conditionalFormatting sqref="U27:U35">
    <cfRule type="cellIs" dxfId="348" priority="341" stopIfTrue="1" operator="notBetween">
      <formula>1</formula>
      <formula>50</formula>
    </cfRule>
  </conditionalFormatting>
  <conditionalFormatting sqref="V27:V35">
    <cfRule type="cellIs" dxfId="347" priority="340" stopIfTrue="1" operator="notBetween">
      <formula>1</formula>
      <formula>50</formula>
    </cfRule>
  </conditionalFormatting>
  <conditionalFormatting sqref="W27:W35">
    <cfRule type="cellIs" dxfId="346" priority="339" stopIfTrue="1" operator="notBetween">
      <formula>1</formula>
      <formula>50</formula>
    </cfRule>
  </conditionalFormatting>
  <conditionalFormatting sqref="AK27:AK35">
    <cfRule type="cellIs" dxfId="345" priority="335" stopIfTrue="1" operator="notBetween">
      <formula>1</formula>
      <formula>50</formula>
    </cfRule>
  </conditionalFormatting>
  <conditionalFormatting sqref="H27:H35">
    <cfRule type="cellIs" dxfId="344" priority="333" stopIfTrue="1" operator="notBetween">
      <formula>1</formula>
      <formula>50</formula>
    </cfRule>
  </conditionalFormatting>
  <conditionalFormatting sqref="O27">
    <cfRule type="expression" dxfId="343" priority="327" stopIfTrue="1">
      <formula>DB27=DE27</formula>
    </cfRule>
  </conditionalFormatting>
  <conditionalFormatting sqref="Q27">
    <cfRule type="expression" dxfId="342" priority="326" stopIfTrue="1">
      <formula>DC27=DE27</formula>
    </cfRule>
  </conditionalFormatting>
  <conditionalFormatting sqref="S27">
    <cfRule type="expression" dxfId="341" priority="325" stopIfTrue="1">
      <formula>DD27=DE27</formula>
    </cfRule>
  </conditionalFormatting>
  <conditionalFormatting sqref="I27">
    <cfRule type="expression" dxfId="340" priority="318" stopIfTrue="1">
      <formula>CF27=CI27</formula>
    </cfRule>
  </conditionalFormatting>
  <conditionalFormatting sqref="K27">
    <cfRule type="expression" dxfId="339" priority="316" stopIfTrue="1">
      <formula>CG27=CI27</formula>
    </cfRule>
  </conditionalFormatting>
  <conditionalFormatting sqref="M27">
    <cfRule type="expression" dxfId="338" priority="314" stopIfTrue="1">
      <formula>CH27=CI27</formula>
    </cfRule>
  </conditionalFormatting>
  <conditionalFormatting sqref="B27:B35">
    <cfRule type="cellIs" dxfId="337" priority="312" stopIfTrue="1" operator="notBetween">
      <formula>1</formula>
      <formula>50</formula>
    </cfRule>
  </conditionalFormatting>
  <conditionalFormatting sqref="X35">
    <cfRule type="cellIs" dxfId="336" priority="309" stopIfTrue="1" operator="lessThanOrEqual">
      <formula>Y35</formula>
    </cfRule>
    <cfRule type="expression" dxfId="335" priority="310" stopIfTrue="1">
      <formula>IF(Y35="",TRUE,FALSE)</formula>
    </cfRule>
  </conditionalFormatting>
  <conditionalFormatting sqref="AE43:AE52 AA43:AA52">
    <cfRule type="cellIs" dxfId="334" priority="188" stopIfTrue="1" operator="greaterThanOrEqual">
      <formula>MAX(AB43:AC43)</formula>
    </cfRule>
  </conditionalFormatting>
  <conditionalFormatting sqref="AG43:AG52 AC43:AC52">
    <cfRule type="cellIs" dxfId="333" priority="187" stopIfTrue="1" operator="greaterThan">
      <formula>MAX(AA43:AB43)</formula>
    </cfRule>
  </conditionalFormatting>
  <conditionalFormatting sqref="Y43:Y52">
    <cfRule type="cellIs" dxfId="332" priority="185" stopIfTrue="1" operator="lessThan">
      <formula>X43</formula>
    </cfRule>
    <cfRule type="expression" dxfId="331" priority="186" stopIfTrue="1">
      <formula>IF(X43="",TRUE,FALSE)</formula>
    </cfRule>
  </conditionalFormatting>
  <conditionalFormatting sqref="X43:X52">
    <cfRule type="cellIs" dxfId="330" priority="183" stopIfTrue="1" operator="lessThanOrEqual">
      <formula>Y43</formula>
    </cfRule>
    <cfRule type="expression" dxfId="329" priority="184" stopIfTrue="1">
      <formula>IF(Y43="",TRUE,FALSE)</formula>
    </cfRule>
  </conditionalFormatting>
  <conditionalFormatting sqref="AB43:AB52 AF43:AF52">
    <cfRule type="expression" dxfId="328" priority="182" stopIfTrue="1">
      <formula>IF(AB43&gt;AA43,IF(AB43&gt;=AC43,TRUE,FALSE))</formula>
    </cfRule>
  </conditionalFormatting>
  <conditionalFormatting sqref="AL43:AL52">
    <cfRule type="cellIs" dxfId="327" priority="181" stopIfTrue="1" operator="between">
      <formula>1</formula>
      <formula>3</formula>
    </cfRule>
  </conditionalFormatting>
  <conditionalFormatting sqref="AA43:AA46">
    <cfRule type="cellIs" dxfId="326" priority="180" stopIfTrue="1" operator="greaterThanOrEqual">
      <formula>MAX(AB43:AC43)</formula>
    </cfRule>
  </conditionalFormatting>
  <conditionalFormatting sqref="AC43:AC46">
    <cfRule type="cellIs" dxfId="325" priority="179" stopIfTrue="1" operator="greaterThan">
      <formula>MAX(AA43:AB43)</formula>
    </cfRule>
  </conditionalFormatting>
  <conditionalFormatting sqref="AB43:AB46">
    <cfRule type="expression" dxfId="324" priority="178" stopIfTrue="1">
      <formula>IF(AB43&gt;AA43,IF(AB43&gt;=AC43,TRUE,FALSE))</formula>
    </cfRule>
  </conditionalFormatting>
  <conditionalFormatting sqref="AE43:AE46">
    <cfRule type="cellIs" dxfId="323" priority="177" stopIfTrue="1" operator="greaterThanOrEqual">
      <formula>MAX(AF43:AG43)</formula>
    </cfRule>
  </conditionalFormatting>
  <conditionalFormatting sqref="AG43:AG46">
    <cfRule type="cellIs" dxfId="322" priority="176" stopIfTrue="1" operator="greaterThan">
      <formula>MAX(AE43:AF43)</formula>
    </cfRule>
  </conditionalFormatting>
  <conditionalFormatting sqref="AF43:AF46">
    <cfRule type="expression" dxfId="321" priority="175" stopIfTrue="1">
      <formula>IF(AF43&gt;AE43,IF(AF43&gt;=AG43,TRUE,FALSE))</formula>
    </cfRule>
  </conditionalFormatting>
  <conditionalFormatting sqref="X52">
    <cfRule type="cellIs" dxfId="320" priority="173" stopIfTrue="1" operator="lessThanOrEqual">
      <formula>Y52</formula>
    </cfRule>
    <cfRule type="expression" dxfId="319" priority="174" stopIfTrue="1">
      <formula>IF(Y52="",TRUE,FALSE)</formula>
    </cfRule>
  </conditionalFormatting>
  <conditionalFormatting sqref="D43:D52">
    <cfRule type="cellIs" dxfId="318" priority="172" stopIfTrue="1" operator="notBetween">
      <formula>1</formula>
      <formula>50</formula>
    </cfRule>
  </conditionalFormatting>
  <conditionalFormatting sqref="E43:E52">
    <cfRule type="cellIs" dxfId="317" priority="171" stopIfTrue="1" operator="notBetween">
      <formula>1</formula>
      <formula>50</formula>
    </cfRule>
  </conditionalFormatting>
  <conditionalFormatting sqref="F43:F52">
    <cfRule type="cellIs" dxfId="316" priority="170" stopIfTrue="1" operator="notBetween">
      <formula>1</formula>
      <formula>50</formula>
    </cfRule>
  </conditionalFormatting>
  <conditionalFormatting sqref="D52">
    <cfRule type="cellIs" dxfId="315" priority="156" stopIfTrue="1" operator="notBetween">
      <formula>1</formula>
      <formula>50</formula>
    </cfRule>
  </conditionalFormatting>
  <conditionalFormatting sqref="E52">
    <cfRule type="cellIs" dxfId="314" priority="155" stopIfTrue="1" operator="notBetween">
      <formula>1</formula>
      <formula>50</formula>
    </cfRule>
  </conditionalFormatting>
  <conditionalFormatting sqref="F52">
    <cfRule type="cellIs" dxfId="313" priority="154" stopIfTrue="1" operator="notBetween">
      <formula>1</formula>
      <formula>50</formula>
    </cfRule>
  </conditionalFormatting>
  <conditionalFormatting sqref="U43:U52">
    <cfRule type="cellIs" dxfId="312" priority="153" stopIfTrue="1" operator="notBetween">
      <formula>1</formula>
      <formula>50</formula>
    </cfRule>
  </conditionalFormatting>
  <conditionalFormatting sqref="V43:V52">
    <cfRule type="cellIs" dxfId="311" priority="152" stopIfTrue="1" operator="notBetween">
      <formula>1</formula>
      <formula>50</formula>
    </cfRule>
  </conditionalFormatting>
  <conditionalFormatting sqref="W43:W52">
    <cfRule type="cellIs" dxfId="310" priority="151" stopIfTrue="1" operator="notBetween">
      <formula>1</formula>
      <formula>50</formula>
    </cfRule>
  </conditionalFormatting>
  <conditionalFormatting sqref="U52">
    <cfRule type="cellIs" dxfId="309" priority="150" stopIfTrue="1" operator="notBetween">
      <formula>1</formula>
      <formula>50</formula>
    </cfRule>
  </conditionalFormatting>
  <conditionalFormatting sqref="V52">
    <cfRule type="cellIs" dxfId="308" priority="149" stopIfTrue="1" operator="notBetween">
      <formula>1</formula>
      <formula>50</formula>
    </cfRule>
  </conditionalFormatting>
  <conditionalFormatting sqref="W52">
    <cfRule type="cellIs" dxfId="307" priority="148" stopIfTrue="1" operator="notBetween">
      <formula>1</formula>
      <formula>50</formula>
    </cfRule>
  </conditionalFormatting>
  <conditionalFormatting sqref="AK52">
    <cfRule type="cellIs" dxfId="306" priority="146" stopIfTrue="1" operator="notBetween">
      <formula>1</formula>
      <formula>50</formula>
    </cfRule>
  </conditionalFormatting>
  <conditionalFormatting sqref="AK43:AK52">
    <cfRule type="cellIs" dxfId="305" priority="147" stopIfTrue="1" operator="notBetween">
      <formula>1</formula>
      <formula>50</formula>
    </cfRule>
  </conditionalFormatting>
  <conditionalFormatting sqref="H43:H52">
    <cfRule type="cellIs" dxfId="304" priority="145" stopIfTrue="1" operator="notBetween">
      <formula>1</formula>
      <formula>50</formula>
    </cfRule>
  </conditionalFormatting>
  <conditionalFormatting sqref="H52">
    <cfRule type="cellIs" dxfId="303" priority="144" stopIfTrue="1" operator="notBetween">
      <formula>1</formula>
      <formula>50</formula>
    </cfRule>
  </conditionalFormatting>
  <conditionalFormatting sqref="G52">
    <cfRule type="cellIs" dxfId="302" priority="143" stopIfTrue="1" operator="notBetween">
      <formula>1</formula>
      <formula>50</formula>
    </cfRule>
  </conditionalFormatting>
  <conditionalFormatting sqref="O43">
    <cfRule type="expression" dxfId="301" priority="139" stopIfTrue="1">
      <formula>DB43=DE43</formula>
    </cfRule>
  </conditionalFormatting>
  <conditionalFormatting sqref="Q43">
    <cfRule type="expression" dxfId="300" priority="138" stopIfTrue="1">
      <formula>DC43=DE43</formula>
    </cfRule>
  </conditionalFormatting>
  <conditionalFormatting sqref="S43">
    <cfRule type="expression" dxfId="299" priority="137" stopIfTrue="1">
      <formula>DD43=DE43</formula>
    </cfRule>
  </conditionalFormatting>
  <conditionalFormatting sqref="I43">
    <cfRule type="expression" dxfId="298" priority="130" stopIfTrue="1">
      <formula>CF43=CI43</formula>
    </cfRule>
  </conditionalFormatting>
  <conditionalFormatting sqref="K43">
    <cfRule type="expression" dxfId="297" priority="128" stopIfTrue="1">
      <formula>CG43=CI43</formula>
    </cfRule>
  </conditionalFormatting>
  <conditionalFormatting sqref="M43">
    <cfRule type="expression" dxfId="296" priority="126" stopIfTrue="1">
      <formula>CH43=CI43</formula>
    </cfRule>
  </conditionalFormatting>
  <conditionalFormatting sqref="B43:B52">
    <cfRule type="cellIs" dxfId="295" priority="124" stopIfTrue="1" operator="notBetween">
      <formula>1</formula>
      <formula>50</formula>
    </cfRule>
  </conditionalFormatting>
  <conditionalFormatting sqref="B52">
    <cfRule type="cellIs" dxfId="294" priority="123" stopIfTrue="1" operator="notBetween">
      <formula>1</formula>
      <formula>50</formula>
    </cfRule>
  </conditionalFormatting>
  <conditionalFormatting sqref="X51">
    <cfRule type="cellIs" dxfId="293" priority="121" stopIfTrue="1" operator="lessThanOrEqual">
      <formula>Y51</formula>
    </cfRule>
    <cfRule type="expression" dxfId="292" priority="122" stopIfTrue="1">
      <formula>IF(Y51="",TRUE,FALSE)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9" scale="67" orientation="landscape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7"/>
  <sheetViews>
    <sheetView topLeftCell="B4" workbookViewId="0">
      <selection activeCell="G62" sqref="G62"/>
    </sheetView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6" width="5.5703125" style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0" width="5.85546875" customWidth="1"/>
    <col min="31" max="31" width="5.2851562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40" max="40" width="18.85546875" customWidth="1"/>
    <col min="41" max="49" width="11.42578125" hidden="1" customWidth="1"/>
    <col min="50" max="50" width="18.7109375" hidden="1" customWidth="1"/>
    <col min="51" max="53" width="11.42578125" hidden="1" customWidth="1"/>
    <col min="71" max="71" width="21.28515625" customWidth="1"/>
    <col min="72" max="72" width="5" bestFit="1" customWidth="1"/>
    <col min="73" max="73" width="11.42578125" style="47"/>
    <col min="77" max="77" width="13.140625" customWidth="1"/>
    <col min="84" max="97" width="0" hidden="1" customWidth="1"/>
    <col min="98" max="98" width="12.42578125" hidden="1" customWidth="1"/>
    <col min="99" max="109" width="0" hidden="1" customWidth="1"/>
    <col min="120" max="120" width="12.42578125" bestFit="1" customWidth="1"/>
    <col min="122" max="122" width="14.140625" bestFit="1" customWidth="1"/>
    <col min="123" max="123" width="15.28515625" bestFit="1" customWidth="1"/>
    <col min="134" max="134" width="13.28515625" bestFit="1" customWidth="1"/>
  </cols>
  <sheetData>
    <row r="1" spans="1:149" x14ac:dyDescent="0.2">
      <c r="B1" s="715" t="s">
        <v>2424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AP1">
        <v>1000</v>
      </c>
      <c r="AW1" s="118" t="s">
        <v>2451</v>
      </c>
      <c r="AX1">
        <v>42</v>
      </c>
      <c r="BT1" s="73"/>
      <c r="DX1" s="118"/>
    </row>
    <row r="2" spans="1:149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AP2">
        <v>99000</v>
      </c>
      <c r="AW2" s="118" t="s">
        <v>2452</v>
      </c>
      <c r="AX2">
        <v>88</v>
      </c>
      <c r="EK2" s="73"/>
    </row>
    <row r="3" spans="1:149" ht="9.75" customHeight="1" x14ac:dyDescent="0.2">
      <c r="B3" s="726" t="s">
        <v>2192</v>
      </c>
      <c r="C3" s="727"/>
      <c r="D3" s="727"/>
      <c r="E3" s="730">
        <v>41077</v>
      </c>
      <c r="F3" s="731"/>
      <c r="G3" s="731"/>
      <c r="H3" s="731"/>
      <c r="I3" s="722" t="s">
        <v>2517</v>
      </c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722"/>
      <c r="AL3" s="723"/>
      <c r="AP3">
        <v>999000</v>
      </c>
      <c r="AW3" s="118" t="s">
        <v>2453</v>
      </c>
      <c r="AX3">
        <v>134</v>
      </c>
    </row>
    <row r="4" spans="1:149" ht="15" customHeight="1" thickBot="1" x14ac:dyDescent="0.25">
      <c r="B4" s="728"/>
      <c r="C4" s="729"/>
      <c r="D4" s="729"/>
      <c r="E4" s="732"/>
      <c r="F4" s="732"/>
      <c r="G4" s="732"/>
      <c r="H4" s="732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5"/>
      <c r="AW4" s="118" t="s">
        <v>2454</v>
      </c>
      <c r="AX4">
        <v>180</v>
      </c>
    </row>
    <row r="5" spans="1:149" ht="21" customHeight="1" thickBot="1" x14ac:dyDescent="0.25">
      <c r="B5" s="747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49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49" ht="16.5" thickBot="1" x14ac:dyDescent="0.3">
      <c r="B7" s="733" t="s">
        <v>2188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</row>
    <row r="8" spans="1:149" x14ac:dyDescent="0.2">
      <c r="B8" s="736" t="s">
        <v>1967</v>
      </c>
      <c r="C8" s="738" t="s">
        <v>2110</v>
      </c>
      <c r="D8" s="740" t="s">
        <v>145</v>
      </c>
      <c r="E8" s="740" t="s">
        <v>2111</v>
      </c>
      <c r="F8" s="740" t="s">
        <v>2112</v>
      </c>
      <c r="G8" s="740" t="s">
        <v>2113</v>
      </c>
      <c r="H8" s="742" t="s">
        <v>1964</v>
      </c>
      <c r="I8" s="709" t="s">
        <v>141</v>
      </c>
      <c r="J8" s="710"/>
      <c r="K8" s="710"/>
      <c r="L8" s="710"/>
      <c r="M8" s="710"/>
      <c r="N8" s="711"/>
      <c r="O8" s="709" t="s">
        <v>146</v>
      </c>
      <c r="P8" s="710"/>
      <c r="Q8" s="710"/>
      <c r="R8" s="710"/>
      <c r="S8" s="710"/>
      <c r="T8" s="711"/>
      <c r="U8" s="705" t="s">
        <v>2114</v>
      </c>
      <c r="V8" s="707" t="s">
        <v>2115</v>
      </c>
      <c r="W8" s="138" t="s">
        <v>2123</v>
      </c>
      <c r="X8" s="753">
        <v>30</v>
      </c>
      <c r="Y8" s="754"/>
      <c r="Z8" s="755"/>
      <c r="AA8" s="709" t="s">
        <v>2168</v>
      </c>
      <c r="AB8" s="710"/>
      <c r="AC8" s="710"/>
      <c r="AD8" s="711"/>
      <c r="AE8" s="712" t="s">
        <v>2116</v>
      </c>
      <c r="AF8" s="713"/>
      <c r="AG8" s="713"/>
      <c r="AH8" s="713"/>
      <c r="AI8" s="714"/>
      <c r="AJ8" s="756" t="s">
        <v>2117</v>
      </c>
      <c r="AK8" s="758" t="s">
        <v>2118</v>
      </c>
      <c r="AL8" s="760" t="s">
        <v>2119</v>
      </c>
      <c r="AV8">
        <v>0</v>
      </c>
    </row>
    <row r="9" spans="1:149" ht="13.5" thickBot="1" x14ac:dyDescent="0.25">
      <c r="B9" s="737"/>
      <c r="C9" s="739"/>
      <c r="D9" s="741"/>
      <c r="E9" s="741"/>
      <c r="F9" s="741"/>
      <c r="G9" s="741"/>
      <c r="H9" s="743"/>
      <c r="I9" s="744" t="s">
        <v>1968</v>
      </c>
      <c r="J9" s="745"/>
      <c r="K9" s="746" t="s">
        <v>1969</v>
      </c>
      <c r="L9" s="745"/>
      <c r="M9" s="746" t="s">
        <v>1970</v>
      </c>
      <c r="N9" s="752"/>
      <c r="O9" s="744" t="s">
        <v>1968</v>
      </c>
      <c r="P9" s="745"/>
      <c r="Q9" s="746" t="s">
        <v>1969</v>
      </c>
      <c r="R9" s="745"/>
      <c r="S9" s="746" t="s">
        <v>1970</v>
      </c>
      <c r="T9" s="752"/>
      <c r="U9" s="706"/>
      <c r="V9" s="708"/>
      <c r="W9" s="139" t="s">
        <v>2122</v>
      </c>
      <c r="X9" s="140" t="s">
        <v>1968</v>
      </c>
      <c r="Y9" s="141" t="s">
        <v>1969</v>
      </c>
      <c r="Z9" s="142" t="s">
        <v>2119</v>
      </c>
      <c r="AA9" s="140" t="s">
        <v>1968</v>
      </c>
      <c r="AB9" s="141" t="s">
        <v>1969</v>
      </c>
      <c r="AC9" s="141" t="s">
        <v>1970</v>
      </c>
      <c r="AD9" s="142" t="s">
        <v>2119</v>
      </c>
      <c r="AE9" s="140" t="s">
        <v>1968</v>
      </c>
      <c r="AF9" s="141" t="s">
        <v>1969</v>
      </c>
      <c r="AG9" s="141" t="s">
        <v>1970</v>
      </c>
      <c r="AH9" s="184" t="s">
        <v>2208</v>
      </c>
      <c r="AI9" s="142" t="s">
        <v>2119</v>
      </c>
      <c r="AJ9" s="757"/>
      <c r="AK9" s="759"/>
      <c r="AL9" s="761"/>
    </row>
    <row r="10" spans="1:149" ht="13.5" thickBot="1" x14ac:dyDescent="0.25">
      <c r="A10">
        <v>21</v>
      </c>
      <c r="B10" s="460" t="s">
        <v>2121</v>
      </c>
      <c r="C10" s="571"/>
      <c r="D10" s="571"/>
      <c r="E10" s="572"/>
      <c r="F10" s="572"/>
      <c r="G10" s="572"/>
      <c r="H10" s="572"/>
      <c r="I10" s="571"/>
      <c r="J10" s="571"/>
      <c r="K10" s="571"/>
      <c r="L10" s="571"/>
      <c r="M10" s="571"/>
      <c r="N10" s="571"/>
      <c r="O10" s="571"/>
      <c r="P10" s="571"/>
      <c r="Q10" s="571"/>
      <c r="R10" s="571"/>
      <c r="S10" s="571"/>
      <c r="T10" s="571"/>
      <c r="U10" s="571"/>
      <c r="V10" s="571"/>
      <c r="W10" s="571"/>
      <c r="X10" s="571"/>
      <c r="Y10" s="571"/>
      <c r="Z10" s="571"/>
      <c r="AA10" s="571"/>
      <c r="AB10" s="571"/>
      <c r="AC10" s="571"/>
      <c r="AD10" s="571"/>
      <c r="AE10" s="571"/>
      <c r="AF10" s="571"/>
      <c r="AG10" s="571"/>
      <c r="AH10" s="571"/>
      <c r="AI10" s="571"/>
      <c r="AJ10" s="571"/>
      <c r="AK10" s="572"/>
      <c r="AL10" s="573"/>
      <c r="AQ10">
        <v>99000</v>
      </c>
      <c r="AR10">
        <v>999</v>
      </c>
      <c r="AS10">
        <v>999000</v>
      </c>
      <c r="AT10" t="e">
        <v>#N/A</v>
      </c>
      <c r="AU10" t="e">
        <v>#N/A</v>
      </c>
      <c r="AV10">
        <v>21</v>
      </c>
      <c r="AW10" s="47" t="e">
        <v>#N/A</v>
      </c>
      <c r="AX10" t="e">
        <v>#N/A</v>
      </c>
      <c r="AY10" s="48" t="e">
        <v>#N/A</v>
      </c>
      <c r="AZ10" s="447" t="e">
        <v>#N/A</v>
      </c>
      <c r="BA10" t="e">
        <v>#N/A</v>
      </c>
      <c r="BM10" s="73"/>
      <c r="BR10" s="73"/>
      <c r="BS10" s="73"/>
      <c r="BU10" s="108"/>
      <c r="BV10" s="73"/>
      <c r="BW10" s="73"/>
      <c r="BX10" s="73"/>
      <c r="BY10" s="73"/>
      <c r="CF10" s="73" t="s">
        <v>2124</v>
      </c>
      <c r="CG10" s="73" t="s">
        <v>2125</v>
      </c>
      <c r="CH10" s="73" t="s">
        <v>2126</v>
      </c>
      <c r="CI10" s="73" t="s">
        <v>2127</v>
      </c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DB10" s="73" t="s">
        <v>2148</v>
      </c>
      <c r="DC10" s="73" t="s">
        <v>2149</v>
      </c>
      <c r="DD10" s="73" t="s">
        <v>2150</v>
      </c>
      <c r="DE10" s="73" t="s">
        <v>2154</v>
      </c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U10" s="73"/>
      <c r="DV10" s="73"/>
      <c r="DW10" s="73"/>
      <c r="DX10" s="73"/>
      <c r="DZ10" s="73"/>
      <c r="EA10" s="73"/>
      <c r="EB10" s="73"/>
      <c r="EC10" s="73"/>
      <c r="ED10" s="73"/>
      <c r="EF10" s="73"/>
      <c r="EG10" s="73"/>
      <c r="EH10" s="73"/>
      <c r="EI10" s="73"/>
      <c r="EJ10" s="117"/>
      <c r="EN10" s="118"/>
      <c r="EO10" s="118"/>
      <c r="EP10" s="118"/>
      <c r="EQ10" s="118"/>
      <c r="ER10" s="118"/>
      <c r="ES10" s="118"/>
    </row>
    <row r="11" spans="1:149" ht="13.5" thickBot="1" x14ac:dyDescent="0.25">
      <c r="A11" s="611">
        <v>22</v>
      </c>
      <c r="B11" s="612">
        <v>1</v>
      </c>
      <c r="C11" s="613" t="s">
        <v>2520</v>
      </c>
      <c r="D11" s="614" t="s">
        <v>2518</v>
      </c>
      <c r="E11" s="615" t="s">
        <v>542</v>
      </c>
      <c r="F11" s="615">
        <v>2003</v>
      </c>
      <c r="G11" s="616">
        <v>40.700000000000003</v>
      </c>
      <c r="H11" s="617">
        <v>2.0527000000000002</v>
      </c>
      <c r="I11" s="618">
        <v>0</v>
      </c>
      <c r="J11" s="619">
        <v>4</v>
      </c>
      <c r="K11" s="620">
        <v>0</v>
      </c>
      <c r="L11" s="619">
        <v>4</v>
      </c>
      <c r="M11" s="620">
        <v>0</v>
      </c>
      <c r="N11" s="619">
        <v>4</v>
      </c>
      <c r="O11" s="618">
        <v>0</v>
      </c>
      <c r="P11" s="619">
        <v>0</v>
      </c>
      <c r="Q11" s="620">
        <v>0</v>
      </c>
      <c r="R11" s="619">
        <v>0</v>
      </c>
      <c r="S11" s="620">
        <v>0</v>
      </c>
      <c r="T11" s="619">
        <v>0</v>
      </c>
      <c r="U11" s="621">
        <v>0</v>
      </c>
      <c r="V11" s="622">
        <v>0</v>
      </c>
      <c r="W11" s="622">
        <v>40</v>
      </c>
      <c r="X11" s="623">
        <v>7.94</v>
      </c>
      <c r="Y11" s="624">
        <v>7.58</v>
      </c>
      <c r="Z11" s="625">
        <v>51</v>
      </c>
      <c r="AA11" s="626">
        <v>4</v>
      </c>
      <c r="AB11" s="624">
        <v>3.89</v>
      </c>
      <c r="AC11" s="624">
        <v>4</v>
      </c>
      <c r="AD11" s="627">
        <v>40</v>
      </c>
      <c r="AE11" s="626">
        <v>3.25</v>
      </c>
      <c r="AF11" s="624">
        <v>5.0599999999999996</v>
      </c>
      <c r="AG11" s="624">
        <v>5.84</v>
      </c>
      <c r="AH11" s="628">
        <v>29.54</v>
      </c>
      <c r="AI11" s="627">
        <v>60.636758</v>
      </c>
      <c r="AJ11" s="629">
        <v>191.63675799999999</v>
      </c>
      <c r="AK11" s="630">
        <v>1</v>
      </c>
      <c r="AL11" s="631">
        <v>30</v>
      </c>
      <c r="AO11">
        <v>1</v>
      </c>
      <c r="AP11">
        <v>1022</v>
      </c>
      <c r="AQ11">
        <v>1022</v>
      </c>
      <c r="AR11">
        <v>22</v>
      </c>
      <c r="AS11">
        <v>22022</v>
      </c>
      <c r="AT11" t="e">
        <v>#N/A</v>
      </c>
      <c r="AU11" t="e">
        <v>#N/A</v>
      </c>
      <c r="AV11">
        <v>22</v>
      </c>
      <c r="AW11" s="47" t="e">
        <v>#N/A</v>
      </c>
      <c r="AX11" t="e">
        <v>#N/A</v>
      </c>
      <c r="AY11" s="48" t="e">
        <v>#N/A</v>
      </c>
      <c r="AZ11" s="447" t="e">
        <v>#N/A</v>
      </c>
      <c r="BA11" t="e">
        <v>#N/A</v>
      </c>
      <c r="BZ11" s="28">
        <v>0</v>
      </c>
      <c r="CA11" s="28">
        <v>4</v>
      </c>
      <c r="CB11" s="28">
        <v>0</v>
      </c>
      <c r="CC11" s="28">
        <v>4</v>
      </c>
      <c r="CD11" s="28">
        <v>0</v>
      </c>
      <c r="CE11" s="28">
        <v>4</v>
      </c>
      <c r="CF11" s="28">
        <v>0</v>
      </c>
      <c r="CG11" s="28">
        <v>0</v>
      </c>
      <c r="CH11" s="28">
        <v>0</v>
      </c>
      <c r="CI11" s="28">
        <v>0</v>
      </c>
      <c r="CT11" s="5"/>
      <c r="CV11" s="28">
        <v>0</v>
      </c>
      <c r="CW11" s="28">
        <v>0</v>
      </c>
      <c r="CX11" s="28">
        <v>0</v>
      </c>
      <c r="CY11" s="28">
        <v>0</v>
      </c>
      <c r="CZ11" s="28">
        <v>0</v>
      </c>
      <c r="DA11" s="28">
        <v>0</v>
      </c>
      <c r="DB11" s="28">
        <v>0</v>
      </c>
      <c r="DC11" s="28">
        <v>0</v>
      </c>
      <c r="DD11" s="28">
        <v>0</v>
      </c>
      <c r="DE11" s="28">
        <v>0</v>
      </c>
      <c r="DP11" s="5"/>
      <c r="DQ11" s="48"/>
      <c r="DR11" s="5"/>
      <c r="DS11" s="5"/>
      <c r="DU11" s="48"/>
      <c r="DV11" s="48"/>
      <c r="DW11" s="48"/>
      <c r="DY11" s="48"/>
      <c r="DZ11" s="48"/>
      <c r="EA11" s="48"/>
      <c r="EB11" s="48"/>
      <c r="EC11" s="48"/>
      <c r="EF11" s="48"/>
      <c r="EG11" s="48"/>
      <c r="EH11" s="48"/>
      <c r="EI11" s="48"/>
      <c r="EN11" s="48"/>
    </row>
    <row r="12" spans="1:149" ht="13.5" thickBot="1" x14ac:dyDescent="0.25">
      <c r="A12">
        <v>42</v>
      </c>
      <c r="AQ12">
        <v>99000</v>
      </c>
      <c r="AR12">
        <v>999</v>
      </c>
      <c r="AS12">
        <v>999000</v>
      </c>
      <c r="AT12" t="e">
        <v>#N/A</v>
      </c>
      <c r="AU12" t="e">
        <v>#N/A</v>
      </c>
      <c r="AV12">
        <v>42</v>
      </c>
      <c r="AW12" s="47" t="e">
        <v>#N/A</v>
      </c>
      <c r="AX12" t="e">
        <v>#N/A</v>
      </c>
      <c r="AY12" s="48" t="e">
        <v>#N/A</v>
      </c>
      <c r="AZ12" s="447" t="e">
        <v>#N/A</v>
      </c>
      <c r="BA12" t="e">
        <v>#N/A</v>
      </c>
    </row>
    <row r="13" spans="1:149" ht="16.5" thickBot="1" x14ac:dyDescent="0.3">
      <c r="A13">
        <v>43</v>
      </c>
      <c r="B13" s="733" t="s">
        <v>2189</v>
      </c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  <c r="P13" s="734"/>
      <c r="Q13" s="734"/>
      <c r="R13" s="734"/>
      <c r="S13" s="734"/>
      <c r="T13" s="734"/>
      <c r="U13" s="734"/>
      <c r="V13" s="734"/>
      <c r="W13" s="734"/>
      <c r="X13" s="734"/>
      <c r="Y13" s="734"/>
      <c r="Z13" s="734"/>
      <c r="AA13" s="734"/>
      <c r="AB13" s="734"/>
      <c r="AC13" s="734"/>
      <c r="AD13" s="734"/>
      <c r="AE13" s="734"/>
      <c r="AF13" s="734"/>
      <c r="AG13" s="734"/>
      <c r="AH13" s="734"/>
      <c r="AI13" s="734"/>
      <c r="AJ13" s="734"/>
      <c r="AK13" s="734"/>
      <c r="AL13" s="735"/>
      <c r="AQ13">
        <v>99000</v>
      </c>
      <c r="AR13">
        <v>999</v>
      </c>
      <c r="AS13">
        <v>999000</v>
      </c>
      <c r="AT13" t="e">
        <v>#N/A</v>
      </c>
      <c r="AU13" t="e">
        <v>#N/A</v>
      </c>
      <c r="AV13">
        <v>43</v>
      </c>
      <c r="AW13" s="47" t="e">
        <v>#N/A</v>
      </c>
      <c r="AX13" t="e">
        <v>#N/A</v>
      </c>
      <c r="AY13" s="48" t="e">
        <v>#N/A</v>
      </c>
      <c r="AZ13" s="447" t="e">
        <v>#N/A</v>
      </c>
      <c r="BA13" t="e">
        <v>#N/A</v>
      </c>
    </row>
    <row r="14" spans="1:149" x14ac:dyDescent="0.2">
      <c r="A14">
        <v>44</v>
      </c>
      <c r="B14" s="736" t="s">
        <v>1967</v>
      </c>
      <c r="C14" s="738" t="s">
        <v>2110</v>
      </c>
      <c r="D14" s="740" t="s">
        <v>145</v>
      </c>
      <c r="E14" s="740" t="s">
        <v>2111</v>
      </c>
      <c r="F14" s="740" t="s">
        <v>2112</v>
      </c>
      <c r="G14" s="740" t="s">
        <v>2113</v>
      </c>
      <c r="H14" s="742" t="s">
        <v>1964</v>
      </c>
      <c r="I14" s="709" t="s">
        <v>141</v>
      </c>
      <c r="J14" s="710"/>
      <c r="K14" s="710"/>
      <c r="L14" s="710"/>
      <c r="M14" s="710"/>
      <c r="N14" s="711"/>
      <c r="O14" s="709" t="s">
        <v>146</v>
      </c>
      <c r="P14" s="710"/>
      <c r="Q14" s="710"/>
      <c r="R14" s="710"/>
      <c r="S14" s="710"/>
      <c r="T14" s="711"/>
      <c r="U14" s="705" t="s">
        <v>2114</v>
      </c>
      <c r="V14" s="707" t="s">
        <v>2115</v>
      </c>
      <c r="W14" s="138" t="s">
        <v>2123</v>
      </c>
      <c r="X14" s="753">
        <v>30</v>
      </c>
      <c r="Y14" s="754"/>
      <c r="Z14" s="755"/>
      <c r="AA14" s="709" t="s">
        <v>2168</v>
      </c>
      <c r="AB14" s="710"/>
      <c r="AC14" s="710"/>
      <c r="AD14" s="711"/>
      <c r="AE14" s="712" t="s">
        <v>2116</v>
      </c>
      <c r="AF14" s="713"/>
      <c r="AG14" s="713"/>
      <c r="AH14" s="713"/>
      <c r="AI14" s="714"/>
      <c r="AJ14" s="756" t="s">
        <v>2117</v>
      </c>
      <c r="AK14" s="758" t="s">
        <v>2118</v>
      </c>
      <c r="AL14" s="760" t="s">
        <v>2119</v>
      </c>
      <c r="AQ14">
        <v>99000</v>
      </c>
      <c r="AR14">
        <v>999</v>
      </c>
      <c r="AS14">
        <v>999000</v>
      </c>
      <c r="AT14" t="e">
        <v>#N/A</v>
      </c>
      <c r="AU14" t="e">
        <v>#N/A</v>
      </c>
      <c r="AV14">
        <v>44</v>
      </c>
      <c r="AW14" s="47" t="e">
        <v>#N/A</v>
      </c>
      <c r="AX14" t="e">
        <v>#N/A</v>
      </c>
      <c r="AY14" s="48" t="e">
        <v>#N/A</v>
      </c>
      <c r="AZ14" s="447" t="e">
        <v>#N/A</v>
      </c>
      <c r="BA14" t="e">
        <v>#N/A</v>
      </c>
    </row>
    <row r="15" spans="1:149" ht="13.5" thickBot="1" x14ac:dyDescent="0.25">
      <c r="A15">
        <v>45</v>
      </c>
      <c r="B15" s="737"/>
      <c r="C15" s="739"/>
      <c r="D15" s="741"/>
      <c r="E15" s="741"/>
      <c r="F15" s="741"/>
      <c r="G15" s="741"/>
      <c r="H15" s="743"/>
      <c r="I15" s="744" t="s">
        <v>1968</v>
      </c>
      <c r="J15" s="745"/>
      <c r="K15" s="746" t="s">
        <v>1969</v>
      </c>
      <c r="L15" s="745"/>
      <c r="M15" s="746" t="s">
        <v>1970</v>
      </c>
      <c r="N15" s="752"/>
      <c r="O15" s="744" t="s">
        <v>1968</v>
      </c>
      <c r="P15" s="745"/>
      <c r="Q15" s="746" t="s">
        <v>1969</v>
      </c>
      <c r="R15" s="745"/>
      <c r="S15" s="746" t="s">
        <v>1970</v>
      </c>
      <c r="T15" s="752"/>
      <c r="U15" s="706"/>
      <c r="V15" s="708"/>
      <c r="W15" s="139" t="s">
        <v>2122</v>
      </c>
      <c r="X15" s="140" t="s">
        <v>1968</v>
      </c>
      <c r="Y15" s="141" t="s">
        <v>1969</v>
      </c>
      <c r="Z15" s="142" t="s">
        <v>2119</v>
      </c>
      <c r="AA15" s="140" t="s">
        <v>1968</v>
      </c>
      <c r="AB15" s="141" t="s">
        <v>1969</v>
      </c>
      <c r="AC15" s="141" t="s">
        <v>1970</v>
      </c>
      <c r="AD15" s="142" t="s">
        <v>2119</v>
      </c>
      <c r="AE15" s="140" t="s">
        <v>1968</v>
      </c>
      <c r="AF15" s="141" t="s">
        <v>1969</v>
      </c>
      <c r="AG15" s="141" t="s">
        <v>1970</v>
      </c>
      <c r="AH15" s="184" t="s">
        <v>2208</v>
      </c>
      <c r="AI15" s="142" t="s">
        <v>2119</v>
      </c>
      <c r="AJ15" s="757"/>
      <c r="AK15" s="759"/>
      <c r="AL15" s="761"/>
      <c r="AQ15">
        <v>99000</v>
      </c>
      <c r="AR15">
        <v>999</v>
      </c>
      <c r="AS15">
        <v>999000</v>
      </c>
      <c r="AT15" t="e">
        <v>#N/A</v>
      </c>
      <c r="AU15" t="e">
        <v>#N/A</v>
      </c>
      <c r="AV15">
        <v>45</v>
      </c>
      <c r="AW15" s="47" t="e">
        <v>#N/A</v>
      </c>
      <c r="AX15" t="e">
        <v>#N/A</v>
      </c>
      <c r="AY15" s="48" t="e">
        <v>#N/A</v>
      </c>
      <c r="AZ15" s="447" t="e">
        <v>#N/A</v>
      </c>
      <c r="BA15" t="e">
        <v>#N/A</v>
      </c>
    </row>
    <row r="16" spans="1:149" ht="13.5" thickBot="1" x14ac:dyDescent="0.25">
      <c r="A16">
        <v>46</v>
      </c>
      <c r="B16" s="143" t="s">
        <v>2120</v>
      </c>
      <c r="C16" s="144"/>
      <c r="D16" s="144"/>
      <c r="E16" s="145"/>
      <c r="F16" s="145"/>
      <c r="G16" s="145"/>
      <c r="H16" s="145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5"/>
      <c r="AL16" s="146"/>
      <c r="AQ16">
        <v>99000</v>
      </c>
      <c r="AR16">
        <v>999</v>
      </c>
      <c r="AS16">
        <v>999000</v>
      </c>
      <c r="AT16" t="e">
        <v>#N/A</v>
      </c>
      <c r="AU16" t="e">
        <v>#N/A</v>
      </c>
      <c r="AV16">
        <v>46</v>
      </c>
      <c r="AW16" s="47" t="e">
        <v>#N/A</v>
      </c>
      <c r="AX16" t="e">
        <v>#N/A</v>
      </c>
      <c r="AY16" s="48" t="e">
        <v>#N/A</v>
      </c>
      <c r="AZ16" s="447" t="e">
        <v>#N/A</v>
      </c>
      <c r="BA16" t="e">
        <v>#N/A</v>
      </c>
      <c r="BM16" s="73"/>
      <c r="BR16" s="73"/>
      <c r="BS16" s="73"/>
      <c r="BU16" s="108"/>
      <c r="BV16" s="73"/>
      <c r="BW16" s="73"/>
      <c r="BX16" s="73"/>
      <c r="BY16" s="73"/>
      <c r="CF16" s="73" t="s">
        <v>2124</v>
      </c>
      <c r="CG16" s="73" t="s">
        <v>2125</v>
      </c>
      <c r="CH16" s="73" t="s">
        <v>2126</v>
      </c>
      <c r="CI16" s="73" t="s">
        <v>2127</v>
      </c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DB16" s="73" t="s">
        <v>2148</v>
      </c>
      <c r="DC16" s="73" t="s">
        <v>2149</v>
      </c>
      <c r="DD16" s="73" t="s">
        <v>2150</v>
      </c>
      <c r="DE16" s="73" t="s">
        <v>2154</v>
      </c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U16" s="73"/>
      <c r="DV16" s="73"/>
      <c r="DW16" s="73"/>
      <c r="DX16" s="73"/>
      <c r="DZ16" s="73"/>
      <c r="EA16" s="73"/>
      <c r="EB16" s="73"/>
      <c r="EC16" s="73"/>
      <c r="ED16" s="73"/>
      <c r="EF16" s="73"/>
      <c r="EG16" s="73"/>
      <c r="EH16" s="73"/>
      <c r="EI16" s="73"/>
      <c r="EJ16" s="117"/>
      <c r="EN16" s="118"/>
      <c r="EO16" s="118"/>
      <c r="EP16" s="118"/>
      <c r="EQ16" s="118"/>
      <c r="ER16" s="118"/>
      <c r="ES16" s="118"/>
    </row>
    <row r="17" spans="1:149" ht="13.5" thickBot="1" x14ac:dyDescent="0.25">
      <c r="A17">
        <v>47</v>
      </c>
      <c r="B17" s="507">
        <v>1</v>
      </c>
      <c r="C17" s="508" t="s">
        <v>1352</v>
      </c>
      <c r="D17" s="509" t="s">
        <v>149</v>
      </c>
      <c r="E17" s="510" t="s">
        <v>385</v>
      </c>
      <c r="F17" s="510">
        <v>2002</v>
      </c>
      <c r="G17" s="511">
        <v>27.6</v>
      </c>
      <c r="H17" s="512">
        <v>2.8632</v>
      </c>
      <c r="I17" s="513">
        <v>15</v>
      </c>
      <c r="J17" s="514" t="s">
        <v>236</v>
      </c>
      <c r="K17" s="515">
        <v>17</v>
      </c>
      <c r="L17" s="514" t="s">
        <v>2084</v>
      </c>
      <c r="M17" s="515">
        <v>17</v>
      </c>
      <c r="N17" s="514" t="s">
        <v>2084</v>
      </c>
      <c r="O17" s="513">
        <v>18</v>
      </c>
      <c r="P17" s="514" t="s">
        <v>236</v>
      </c>
      <c r="Q17" s="515">
        <v>19</v>
      </c>
      <c r="R17" s="514" t="s">
        <v>236</v>
      </c>
      <c r="S17" s="515">
        <v>20</v>
      </c>
      <c r="T17" s="514" t="s">
        <v>236</v>
      </c>
      <c r="U17" s="516">
        <v>35</v>
      </c>
      <c r="V17" s="517">
        <v>100.21199999999999</v>
      </c>
      <c r="W17" s="517">
        <v>100.21199999999999</v>
      </c>
      <c r="X17" s="518">
        <v>6.2</v>
      </c>
      <c r="Y17" s="519">
        <v>6.32</v>
      </c>
      <c r="Z17" s="520">
        <v>85</v>
      </c>
      <c r="AA17" s="521">
        <v>5.5</v>
      </c>
      <c r="AB17" s="367">
        <v>5.65</v>
      </c>
      <c r="AC17" s="519">
        <v>5.5</v>
      </c>
      <c r="AD17" s="522">
        <v>73</v>
      </c>
      <c r="AE17" s="521">
        <v>5.85</v>
      </c>
      <c r="AF17" s="367">
        <v>3.94</v>
      </c>
      <c r="AG17" s="519">
        <v>4.4800000000000004</v>
      </c>
      <c r="AH17" s="523">
        <v>29.62</v>
      </c>
      <c r="AI17" s="522">
        <v>84.807984000000005</v>
      </c>
      <c r="AJ17" s="524">
        <v>343.01998400000002</v>
      </c>
      <c r="AK17" s="525">
        <v>1</v>
      </c>
      <c r="AL17" s="526">
        <v>30</v>
      </c>
      <c r="AO17">
        <v>1</v>
      </c>
      <c r="AP17">
        <v>1047</v>
      </c>
      <c r="AQ17">
        <v>1047</v>
      </c>
      <c r="AR17">
        <v>47</v>
      </c>
      <c r="AS17">
        <v>47047</v>
      </c>
      <c r="AT17" t="e">
        <v>#N/A</v>
      </c>
      <c r="AU17" t="e">
        <v>#N/A</v>
      </c>
      <c r="AV17">
        <v>47</v>
      </c>
      <c r="AW17" s="47" t="e">
        <v>#N/A</v>
      </c>
      <c r="AX17" t="e">
        <v>#N/A</v>
      </c>
      <c r="AY17" s="48" t="e">
        <v>#N/A</v>
      </c>
      <c r="AZ17" s="447" t="e">
        <v>#N/A</v>
      </c>
      <c r="BA17" t="e">
        <v>#N/A</v>
      </c>
      <c r="BZ17" s="28">
        <v>15</v>
      </c>
      <c r="CA17" s="28" t="s">
        <v>236</v>
      </c>
      <c r="CB17" s="28">
        <v>17</v>
      </c>
      <c r="CC17" s="28" t="s">
        <v>2084</v>
      </c>
      <c r="CD17" s="28">
        <v>17</v>
      </c>
      <c r="CE17" s="28" t="s">
        <v>2084</v>
      </c>
      <c r="CF17" s="28">
        <v>15</v>
      </c>
      <c r="CG17" s="28">
        <v>0</v>
      </c>
      <c r="CH17" s="28">
        <v>0</v>
      </c>
      <c r="CI17" s="28">
        <v>15</v>
      </c>
      <c r="CT17" s="5"/>
      <c r="CV17" s="28">
        <v>18</v>
      </c>
      <c r="CW17" s="28" t="s">
        <v>236</v>
      </c>
      <c r="CX17" s="28">
        <v>19</v>
      </c>
      <c r="CY17" s="28" t="s">
        <v>236</v>
      </c>
      <c r="CZ17" s="28">
        <v>20</v>
      </c>
      <c r="DA17" s="28" t="s">
        <v>236</v>
      </c>
      <c r="DB17" s="28">
        <v>18</v>
      </c>
      <c r="DC17" s="28">
        <v>19</v>
      </c>
      <c r="DD17" s="28">
        <v>20</v>
      </c>
      <c r="DE17" s="28">
        <v>20</v>
      </c>
      <c r="DP17" s="5"/>
      <c r="DQ17" s="48"/>
      <c r="DR17" s="5"/>
      <c r="DS17" s="5"/>
      <c r="DU17" s="48"/>
      <c r="DV17" s="48"/>
      <c r="DW17" s="48"/>
      <c r="DY17" s="48"/>
      <c r="DZ17" s="48"/>
      <c r="EA17" s="48"/>
      <c r="EB17" s="48"/>
      <c r="EC17" s="48"/>
      <c r="EF17" s="48"/>
      <c r="EG17" s="48"/>
      <c r="EH17" s="48"/>
      <c r="EI17" s="48"/>
      <c r="EN17" s="48"/>
    </row>
    <row r="18" spans="1:149" ht="13.5" thickBot="1" x14ac:dyDescent="0.25">
      <c r="A18">
        <v>67</v>
      </c>
      <c r="B18" s="460" t="s">
        <v>2121</v>
      </c>
      <c r="C18" s="461"/>
      <c r="D18" s="461"/>
      <c r="E18" s="462"/>
      <c r="F18" s="462"/>
      <c r="G18" s="462"/>
      <c r="H18" s="462"/>
      <c r="I18" s="461"/>
      <c r="J18" s="461"/>
      <c r="K18" s="461"/>
      <c r="L18" s="461"/>
      <c r="M18" s="461"/>
      <c r="N18" s="461"/>
      <c r="O18" s="461"/>
      <c r="P18" s="461"/>
      <c r="Q18" s="461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2"/>
      <c r="AL18" s="463"/>
      <c r="AQ18">
        <v>99000</v>
      </c>
      <c r="AR18">
        <v>999</v>
      </c>
      <c r="AS18">
        <v>999000</v>
      </c>
      <c r="AT18" t="e">
        <v>#N/A</v>
      </c>
      <c r="AU18" t="e">
        <v>#N/A</v>
      </c>
      <c r="AV18">
        <v>67</v>
      </c>
      <c r="AW18" s="47" t="e">
        <v>#N/A</v>
      </c>
      <c r="AX18" t="e">
        <v>#N/A</v>
      </c>
      <c r="AY18" s="48" t="e">
        <v>#N/A</v>
      </c>
      <c r="AZ18" s="447" t="e">
        <v>#N/A</v>
      </c>
      <c r="BA18" t="e">
        <v>#N/A</v>
      </c>
      <c r="BM18" s="73"/>
      <c r="BR18" s="73"/>
      <c r="BS18" s="73"/>
      <c r="BU18" s="108"/>
      <c r="BV18" s="73"/>
      <c r="BW18" s="73"/>
      <c r="BX18" s="73"/>
      <c r="BY18" s="73"/>
      <c r="CF18" s="73" t="s">
        <v>2124</v>
      </c>
      <c r="CG18" s="73" t="s">
        <v>2125</v>
      </c>
      <c r="CH18" s="73" t="s">
        <v>2126</v>
      </c>
      <c r="CI18" s="73" t="s">
        <v>2127</v>
      </c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DB18" s="73" t="s">
        <v>2148</v>
      </c>
      <c r="DC18" s="73" t="s">
        <v>2149</v>
      </c>
      <c r="DD18" s="73" t="s">
        <v>2150</v>
      </c>
      <c r="DE18" s="73" t="s">
        <v>2154</v>
      </c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U18" s="73"/>
      <c r="DV18" s="73"/>
      <c r="DW18" s="73"/>
      <c r="DX18" s="73"/>
      <c r="DZ18" s="73"/>
      <c r="EA18" s="73"/>
      <c r="EB18" s="73"/>
      <c r="EC18" s="73"/>
      <c r="ED18" s="73"/>
      <c r="EF18" s="73"/>
      <c r="EG18" s="73"/>
      <c r="EH18" s="73"/>
      <c r="EI18" s="73"/>
      <c r="EJ18" s="117"/>
      <c r="EN18" s="118"/>
      <c r="EO18" s="118"/>
      <c r="EQ18" s="118"/>
      <c r="ER18" s="118"/>
      <c r="ES18" s="118"/>
    </row>
    <row r="19" spans="1:149" x14ac:dyDescent="0.2">
      <c r="A19" s="456">
        <v>68</v>
      </c>
      <c r="B19" s="546">
        <v>1</v>
      </c>
      <c r="C19" s="528" t="s">
        <v>2193</v>
      </c>
      <c r="D19" s="529" t="s">
        <v>2194</v>
      </c>
      <c r="E19" s="530" t="s">
        <v>345</v>
      </c>
      <c r="F19" s="530">
        <v>2002</v>
      </c>
      <c r="G19" s="547">
        <v>30.6</v>
      </c>
      <c r="H19" s="531">
        <v>2.7991000000000001</v>
      </c>
      <c r="I19" s="532">
        <v>15</v>
      </c>
      <c r="J19" s="533" t="s">
        <v>236</v>
      </c>
      <c r="K19" s="534">
        <v>18</v>
      </c>
      <c r="L19" s="533" t="s">
        <v>236</v>
      </c>
      <c r="M19" s="534">
        <v>19</v>
      </c>
      <c r="N19" s="533" t="s">
        <v>236</v>
      </c>
      <c r="O19" s="532">
        <v>18</v>
      </c>
      <c r="P19" s="533" t="s">
        <v>236</v>
      </c>
      <c r="Q19" s="534">
        <v>21</v>
      </c>
      <c r="R19" s="533" t="s">
        <v>236</v>
      </c>
      <c r="S19" s="534">
        <v>24</v>
      </c>
      <c r="T19" s="533" t="s">
        <v>236</v>
      </c>
      <c r="U19" s="535">
        <v>43</v>
      </c>
      <c r="V19" s="536">
        <v>120.36130000000001</v>
      </c>
      <c r="W19" s="536">
        <v>120.36130000000001</v>
      </c>
      <c r="X19" s="537">
        <v>6</v>
      </c>
      <c r="Y19" s="538">
        <v>5.84</v>
      </c>
      <c r="Z19" s="539">
        <v>94</v>
      </c>
      <c r="AA19" s="540">
        <v>5.7</v>
      </c>
      <c r="AB19" s="538">
        <v>5.2</v>
      </c>
      <c r="AC19" s="538">
        <v>5.24</v>
      </c>
      <c r="AD19" s="541">
        <v>74</v>
      </c>
      <c r="AE19" s="540">
        <v>5.54</v>
      </c>
      <c r="AF19" s="538">
        <v>6.08</v>
      </c>
      <c r="AG19" s="538">
        <v>5.72</v>
      </c>
      <c r="AH19" s="542">
        <v>31.38</v>
      </c>
      <c r="AI19" s="541">
        <v>87.835757999999998</v>
      </c>
      <c r="AJ19" s="543">
        <v>376.19705800000003</v>
      </c>
      <c r="AK19" s="544">
        <v>1</v>
      </c>
      <c r="AL19" s="545">
        <v>30</v>
      </c>
      <c r="AO19">
        <v>1</v>
      </c>
      <c r="AP19">
        <v>1068</v>
      </c>
      <c r="AQ19">
        <v>1068</v>
      </c>
      <c r="AR19">
        <v>68</v>
      </c>
      <c r="AS19">
        <v>68068</v>
      </c>
      <c r="AT19" t="e">
        <v>#N/A</v>
      </c>
      <c r="AU19" t="e">
        <v>#N/A</v>
      </c>
      <c r="AV19">
        <v>68</v>
      </c>
      <c r="AW19" s="47" t="e">
        <v>#N/A</v>
      </c>
      <c r="AX19" t="e">
        <v>#N/A</v>
      </c>
      <c r="AY19" s="48" t="e">
        <v>#N/A</v>
      </c>
      <c r="AZ19" s="447" t="e">
        <v>#N/A</v>
      </c>
      <c r="BA19" t="e">
        <v>#N/A</v>
      </c>
      <c r="BZ19" s="28">
        <v>15</v>
      </c>
      <c r="CA19" s="28" t="s">
        <v>236</v>
      </c>
      <c r="CB19" s="28">
        <v>18</v>
      </c>
      <c r="CC19" s="28" t="s">
        <v>236</v>
      </c>
      <c r="CD19" s="28">
        <v>19</v>
      </c>
      <c r="CE19" s="28" t="s">
        <v>236</v>
      </c>
      <c r="CF19" s="28">
        <v>15</v>
      </c>
      <c r="CG19" s="28">
        <v>18</v>
      </c>
      <c r="CH19" s="28">
        <v>19</v>
      </c>
      <c r="CI19" s="28">
        <v>19</v>
      </c>
      <c r="CT19" s="5"/>
      <c r="CV19" s="28">
        <v>18</v>
      </c>
      <c r="CW19" s="28" t="s">
        <v>236</v>
      </c>
      <c r="CX19" s="28">
        <v>21</v>
      </c>
      <c r="CY19" s="28" t="s">
        <v>236</v>
      </c>
      <c r="CZ19" s="28">
        <v>24</v>
      </c>
      <c r="DA19" s="28" t="s">
        <v>236</v>
      </c>
      <c r="DB19" s="28">
        <v>18</v>
      </c>
      <c r="DC19" s="28">
        <v>21</v>
      </c>
      <c r="DD19" s="28">
        <v>24</v>
      </c>
      <c r="DE19" s="28">
        <v>24</v>
      </c>
      <c r="DP19" s="5"/>
      <c r="DQ19" s="48"/>
      <c r="DR19" s="5"/>
      <c r="DS19" s="5"/>
      <c r="DU19" s="48"/>
      <c r="DV19" s="48"/>
      <c r="DW19" s="48"/>
      <c r="DY19" s="48"/>
      <c r="DZ19" s="48"/>
      <c r="EA19" s="48"/>
      <c r="EB19" s="48"/>
      <c r="EC19" s="48"/>
      <c r="EF19" s="48"/>
      <c r="EG19" s="48"/>
      <c r="EH19" s="48"/>
      <c r="EI19" s="48"/>
      <c r="EN19" s="48"/>
    </row>
    <row r="20" spans="1:149" ht="13.5" thickBot="1" x14ac:dyDescent="0.25">
      <c r="A20" s="458">
        <v>69</v>
      </c>
      <c r="B20" s="548">
        <v>2</v>
      </c>
      <c r="C20" s="549" t="s">
        <v>1359</v>
      </c>
      <c r="D20" s="550" t="s">
        <v>1356</v>
      </c>
      <c r="E20" s="551" t="s">
        <v>345</v>
      </c>
      <c r="F20" s="551">
        <v>2002</v>
      </c>
      <c r="G20" s="552">
        <v>35.5</v>
      </c>
      <c r="H20" s="553">
        <v>2.3652000000000002</v>
      </c>
      <c r="I20" s="554">
        <v>11</v>
      </c>
      <c r="J20" s="555" t="s">
        <v>236</v>
      </c>
      <c r="K20" s="556">
        <v>15</v>
      </c>
      <c r="L20" s="555" t="s">
        <v>2084</v>
      </c>
      <c r="M20" s="556">
        <v>15</v>
      </c>
      <c r="N20" s="555" t="s">
        <v>2084</v>
      </c>
      <c r="O20" s="554">
        <v>15</v>
      </c>
      <c r="P20" s="555" t="s">
        <v>236</v>
      </c>
      <c r="Q20" s="556">
        <v>18</v>
      </c>
      <c r="R20" s="555" t="s">
        <v>236</v>
      </c>
      <c r="S20" s="556">
        <v>20</v>
      </c>
      <c r="T20" s="555" t="s">
        <v>2084</v>
      </c>
      <c r="U20" s="557">
        <v>29</v>
      </c>
      <c r="V20" s="558">
        <v>68.590800000000002</v>
      </c>
      <c r="W20" s="558">
        <v>68.590800000000002</v>
      </c>
      <c r="X20" s="559">
        <v>7.38</v>
      </c>
      <c r="Y20" s="459">
        <v>7.08</v>
      </c>
      <c r="Z20" s="560">
        <v>63</v>
      </c>
      <c r="AA20" s="561">
        <v>4.3</v>
      </c>
      <c r="AB20" s="459">
        <v>4.258</v>
      </c>
      <c r="AC20" s="459">
        <v>4.34</v>
      </c>
      <c r="AD20" s="562">
        <v>46.8</v>
      </c>
      <c r="AE20" s="561">
        <v>0</v>
      </c>
      <c r="AF20" s="459">
        <v>4.4000000000000004</v>
      </c>
      <c r="AG20" s="459">
        <v>4.5</v>
      </c>
      <c r="AH20" s="563">
        <v>19.23</v>
      </c>
      <c r="AI20" s="562">
        <v>45.482796000000008</v>
      </c>
      <c r="AJ20" s="564">
        <v>223.87359600000002</v>
      </c>
      <c r="AK20" s="565">
        <v>2</v>
      </c>
      <c r="AL20" s="137">
        <v>20</v>
      </c>
      <c r="AO20">
        <v>2</v>
      </c>
      <c r="AP20">
        <v>2069</v>
      </c>
      <c r="AQ20">
        <v>2069</v>
      </c>
      <c r="AR20">
        <v>69</v>
      </c>
      <c r="AS20">
        <v>69069</v>
      </c>
      <c r="AT20" t="e">
        <v>#N/A</v>
      </c>
      <c r="AU20" t="e">
        <v>#N/A</v>
      </c>
      <c r="AV20">
        <v>69</v>
      </c>
      <c r="AW20" s="47" t="e">
        <v>#N/A</v>
      </c>
      <c r="AX20" t="e">
        <v>#N/A</v>
      </c>
      <c r="AY20" s="48" t="e">
        <v>#N/A</v>
      </c>
      <c r="AZ20" s="447" t="e">
        <v>#N/A</v>
      </c>
      <c r="BA20" t="e">
        <v>#N/A</v>
      </c>
      <c r="BZ20" s="28">
        <v>11</v>
      </c>
      <c r="CA20" s="28" t="s">
        <v>236</v>
      </c>
      <c r="CB20" s="28">
        <v>15</v>
      </c>
      <c r="CC20" s="28" t="s">
        <v>2084</v>
      </c>
      <c r="CD20" s="28">
        <v>15</v>
      </c>
      <c r="CE20" s="28" t="s">
        <v>2084</v>
      </c>
      <c r="CF20" s="28">
        <v>11</v>
      </c>
      <c r="CG20" s="28">
        <v>0</v>
      </c>
      <c r="CH20" s="28">
        <v>0</v>
      </c>
      <c r="CI20" s="28">
        <v>11</v>
      </c>
      <c r="CT20" s="5"/>
      <c r="CV20" s="28">
        <v>15</v>
      </c>
      <c r="CW20" s="28" t="s">
        <v>236</v>
      </c>
      <c r="CX20" s="28">
        <v>18</v>
      </c>
      <c r="CY20" s="28" t="s">
        <v>236</v>
      </c>
      <c r="CZ20" s="28">
        <v>20</v>
      </c>
      <c r="DA20" s="28" t="s">
        <v>2084</v>
      </c>
      <c r="DB20" s="28">
        <v>15</v>
      </c>
      <c r="DC20" s="28">
        <v>18</v>
      </c>
      <c r="DD20" s="28">
        <v>0</v>
      </c>
      <c r="DE20" s="28">
        <v>18</v>
      </c>
      <c r="DP20" s="5"/>
      <c r="DQ20" s="48"/>
      <c r="DR20" s="5"/>
      <c r="DS20" s="5"/>
      <c r="DU20" s="48"/>
      <c r="DV20" s="48"/>
      <c r="DW20" s="48"/>
      <c r="DZ20" s="48"/>
      <c r="EA20" s="48"/>
      <c r="EB20" s="48"/>
      <c r="EC20" s="48"/>
      <c r="EF20" s="48"/>
      <c r="EG20" s="48"/>
      <c r="EH20" s="48"/>
      <c r="EI20" s="48"/>
      <c r="EN20" s="48"/>
    </row>
    <row r="21" spans="1:149" ht="13.5" thickBot="1" x14ac:dyDescent="0.25">
      <c r="A21">
        <v>88</v>
      </c>
      <c r="AQ21">
        <v>99000</v>
      </c>
      <c r="AR21">
        <v>999</v>
      </c>
      <c r="AS21">
        <v>999000</v>
      </c>
      <c r="AT21" t="e">
        <v>#N/A</v>
      </c>
      <c r="AU21" t="e">
        <v>#N/A</v>
      </c>
      <c r="AV21">
        <v>88</v>
      </c>
      <c r="AW21" s="47" t="e">
        <v>#N/A</v>
      </c>
      <c r="AX21" t="e">
        <v>#N/A</v>
      </c>
      <c r="AY21" s="48" t="e">
        <v>#N/A</v>
      </c>
      <c r="AZ21" s="447" t="e">
        <v>#N/A</v>
      </c>
      <c r="BA21" t="e">
        <v>#N/A</v>
      </c>
    </row>
    <row r="22" spans="1:149" ht="16.5" thickBot="1" x14ac:dyDescent="0.3">
      <c r="A22">
        <v>89</v>
      </c>
      <c r="B22" s="733" t="s">
        <v>2109</v>
      </c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734"/>
      <c r="P22" s="734"/>
      <c r="Q22" s="734"/>
      <c r="R22" s="734"/>
      <c r="S22" s="734"/>
      <c r="T22" s="734"/>
      <c r="U22" s="734"/>
      <c r="V22" s="734"/>
      <c r="W22" s="734"/>
      <c r="X22" s="734"/>
      <c r="Y22" s="734"/>
      <c r="Z22" s="734"/>
      <c r="AA22" s="734"/>
      <c r="AB22" s="734"/>
      <c r="AC22" s="734"/>
      <c r="AD22" s="734"/>
      <c r="AE22" s="734"/>
      <c r="AF22" s="734"/>
      <c r="AG22" s="734"/>
      <c r="AH22" s="734"/>
      <c r="AI22" s="734"/>
      <c r="AJ22" s="734"/>
      <c r="AK22" s="734"/>
      <c r="AL22" s="735"/>
      <c r="AQ22">
        <v>99000</v>
      </c>
      <c r="AR22">
        <v>999</v>
      </c>
      <c r="AS22">
        <v>999000</v>
      </c>
      <c r="AT22" t="e">
        <v>#N/A</v>
      </c>
      <c r="AU22" t="e">
        <v>#N/A</v>
      </c>
      <c r="AV22">
        <v>89</v>
      </c>
      <c r="AW22" s="47" t="e">
        <v>#N/A</v>
      </c>
      <c r="AX22" t="e">
        <v>#N/A</v>
      </c>
      <c r="AY22" s="48" t="e">
        <v>#N/A</v>
      </c>
      <c r="AZ22" s="447" t="e">
        <v>#N/A</v>
      </c>
      <c r="BA22" t="e">
        <v>#N/A</v>
      </c>
    </row>
    <row r="23" spans="1:149" x14ac:dyDescent="0.2">
      <c r="A23">
        <v>90</v>
      </c>
      <c r="B23" s="736" t="s">
        <v>1967</v>
      </c>
      <c r="C23" s="738" t="s">
        <v>2110</v>
      </c>
      <c r="D23" s="740" t="s">
        <v>145</v>
      </c>
      <c r="E23" s="740" t="s">
        <v>2111</v>
      </c>
      <c r="F23" s="740" t="s">
        <v>2112</v>
      </c>
      <c r="G23" s="740" t="s">
        <v>2113</v>
      </c>
      <c r="H23" s="742" t="s">
        <v>1964</v>
      </c>
      <c r="I23" s="709" t="s">
        <v>141</v>
      </c>
      <c r="J23" s="710"/>
      <c r="K23" s="710"/>
      <c r="L23" s="710"/>
      <c r="M23" s="710"/>
      <c r="N23" s="711"/>
      <c r="O23" s="709" t="s">
        <v>146</v>
      </c>
      <c r="P23" s="710"/>
      <c r="Q23" s="710"/>
      <c r="R23" s="710"/>
      <c r="S23" s="710"/>
      <c r="T23" s="711"/>
      <c r="U23" s="705" t="s">
        <v>2114</v>
      </c>
      <c r="V23" s="707" t="s">
        <v>2115</v>
      </c>
      <c r="W23" s="138" t="s">
        <v>2123</v>
      </c>
      <c r="X23" s="753">
        <v>30</v>
      </c>
      <c r="Y23" s="754"/>
      <c r="Z23" s="755"/>
      <c r="AA23" s="709" t="s">
        <v>2168</v>
      </c>
      <c r="AB23" s="710"/>
      <c r="AC23" s="710"/>
      <c r="AD23" s="711"/>
      <c r="AE23" s="712" t="s">
        <v>2116</v>
      </c>
      <c r="AF23" s="713"/>
      <c r="AG23" s="713"/>
      <c r="AH23" s="713"/>
      <c r="AI23" s="714"/>
      <c r="AJ23" s="756" t="s">
        <v>2117</v>
      </c>
      <c r="AK23" s="758" t="s">
        <v>2118</v>
      </c>
      <c r="AL23" s="760" t="s">
        <v>2119</v>
      </c>
      <c r="AQ23">
        <v>99000</v>
      </c>
      <c r="AR23">
        <v>999</v>
      </c>
      <c r="AS23">
        <v>999000</v>
      </c>
      <c r="AT23" t="e">
        <v>#N/A</v>
      </c>
      <c r="AU23" t="e">
        <v>#N/A</v>
      </c>
      <c r="AV23">
        <v>90</v>
      </c>
      <c r="AW23" s="47" t="e">
        <v>#N/A</v>
      </c>
      <c r="AX23" t="e">
        <v>#N/A</v>
      </c>
      <c r="AY23" s="48" t="e">
        <v>#N/A</v>
      </c>
      <c r="AZ23" s="447" t="e">
        <v>#N/A</v>
      </c>
      <c r="BA23" t="e">
        <v>#N/A</v>
      </c>
    </row>
    <row r="24" spans="1:149" ht="13.5" thickBot="1" x14ac:dyDescent="0.25">
      <c r="A24">
        <v>91</v>
      </c>
      <c r="B24" s="737"/>
      <c r="C24" s="739"/>
      <c r="D24" s="741"/>
      <c r="E24" s="741"/>
      <c r="F24" s="741"/>
      <c r="G24" s="741"/>
      <c r="H24" s="743"/>
      <c r="I24" s="744" t="s">
        <v>1968</v>
      </c>
      <c r="J24" s="745"/>
      <c r="K24" s="746" t="s">
        <v>1969</v>
      </c>
      <c r="L24" s="745"/>
      <c r="M24" s="746" t="s">
        <v>1970</v>
      </c>
      <c r="N24" s="752"/>
      <c r="O24" s="744" t="s">
        <v>1968</v>
      </c>
      <c r="P24" s="745"/>
      <c r="Q24" s="746" t="s">
        <v>1969</v>
      </c>
      <c r="R24" s="745"/>
      <c r="S24" s="746" t="s">
        <v>1970</v>
      </c>
      <c r="T24" s="752"/>
      <c r="U24" s="706"/>
      <c r="V24" s="708"/>
      <c r="W24" s="139" t="s">
        <v>2122</v>
      </c>
      <c r="X24" s="140" t="s">
        <v>1968</v>
      </c>
      <c r="Y24" s="141" t="s">
        <v>1969</v>
      </c>
      <c r="Z24" s="142" t="s">
        <v>2119</v>
      </c>
      <c r="AA24" s="140" t="s">
        <v>1968</v>
      </c>
      <c r="AB24" s="141" t="s">
        <v>1969</v>
      </c>
      <c r="AC24" s="141" t="s">
        <v>1970</v>
      </c>
      <c r="AD24" s="142" t="s">
        <v>2119</v>
      </c>
      <c r="AE24" s="140" t="s">
        <v>1968</v>
      </c>
      <c r="AF24" s="141" t="s">
        <v>1969</v>
      </c>
      <c r="AG24" s="141" t="s">
        <v>1970</v>
      </c>
      <c r="AH24" s="184" t="s">
        <v>2208</v>
      </c>
      <c r="AI24" s="142" t="s">
        <v>2119</v>
      </c>
      <c r="AJ24" s="757"/>
      <c r="AK24" s="759"/>
      <c r="AL24" s="761"/>
      <c r="AQ24">
        <v>99000</v>
      </c>
      <c r="AR24">
        <v>999</v>
      </c>
      <c r="AS24">
        <v>999000</v>
      </c>
      <c r="AT24" t="e">
        <v>#N/A</v>
      </c>
      <c r="AU24" t="e">
        <v>#N/A</v>
      </c>
      <c r="AV24">
        <v>91</v>
      </c>
      <c r="AW24" s="47" t="e">
        <v>#N/A</v>
      </c>
      <c r="AX24" t="e">
        <v>#N/A</v>
      </c>
      <c r="AY24" s="48" t="e">
        <v>#N/A</v>
      </c>
      <c r="AZ24" s="447" t="e">
        <v>#N/A</v>
      </c>
      <c r="BA24" t="e">
        <v>#N/A</v>
      </c>
    </row>
    <row r="25" spans="1:149" ht="13.5" thickBot="1" x14ac:dyDescent="0.25">
      <c r="A25">
        <v>92</v>
      </c>
      <c r="B25" s="143" t="s">
        <v>2120</v>
      </c>
      <c r="C25" s="144"/>
      <c r="D25" s="144"/>
      <c r="E25" s="145"/>
      <c r="F25" s="145"/>
      <c r="G25" s="145"/>
      <c r="H25" s="145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5"/>
      <c r="AL25" s="146"/>
      <c r="AQ25">
        <v>99000</v>
      </c>
      <c r="AR25">
        <v>999</v>
      </c>
      <c r="AS25">
        <v>999000</v>
      </c>
      <c r="AT25" t="e">
        <v>#N/A</v>
      </c>
      <c r="AU25" t="e">
        <v>#N/A</v>
      </c>
      <c r="AV25">
        <v>92</v>
      </c>
      <c r="AW25" s="47" t="e">
        <v>#N/A</v>
      </c>
      <c r="AX25" t="e">
        <v>#N/A</v>
      </c>
      <c r="AY25" s="48" t="e">
        <v>#N/A</v>
      </c>
      <c r="AZ25" s="447" t="e">
        <v>#N/A</v>
      </c>
      <c r="BA25" t="e">
        <v>#N/A</v>
      </c>
      <c r="BM25" s="73"/>
      <c r="BR25" s="73"/>
      <c r="BS25" s="73"/>
      <c r="BU25" s="108"/>
      <c r="BV25" s="73"/>
      <c r="BW25" s="73"/>
      <c r="BX25" s="73"/>
      <c r="BY25" s="73"/>
      <c r="CF25" s="73" t="s">
        <v>2124</v>
      </c>
      <c r="CG25" s="73" t="s">
        <v>2125</v>
      </c>
      <c r="CH25" s="73" t="s">
        <v>2126</v>
      </c>
      <c r="CI25" s="73" t="s">
        <v>2127</v>
      </c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DB25" s="73" t="s">
        <v>2148</v>
      </c>
      <c r="DC25" s="73" t="s">
        <v>2149</v>
      </c>
      <c r="DD25" s="73" t="s">
        <v>2150</v>
      </c>
      <c r="DE25" s="73" t="s">
        <v>2154</v>
      </c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U25" s="73"/>
      <c r="DV25" s="73"/>
      <c r="DW25" s="73"/>
      <c r="DX25" s="73"/>
      <c r="DZ25" s="73"/>
      <c r="EA25" s="73"/>
      <c r="EB25" s="73"/>
      <c r="EC25" s="73"/>
      <c r="ED25" s="73"/>
      <c r="EF25" s="73"/>
      <c r="EG25" s="73"/>
      <c r="EH25" s="73"/>
      <c r="EI25" s="73"/>
      <c r="EJ25" s="117"/>
      <c r="EN25" s="118"/>
      <c r="EO25" s="118"/>
      <c r="EP25" s="118"/>
      <c r="EQ25" s="118"/>
      <c r="ER25" s="118"/>
      <c r="ES25" s="118"/>
    </row>
    <row r="26" spans="1:149" x14ac:dyDescent="0.2">
      <c r="A26">
        <v>93</v>
      </c>
      <c r="B26" s="507">
        <v>1</v>
      </c>
      <c r="C26" s="508" t="s">
        <v>2351</v>
      </c>
      <c r="D26" s="509" t="s">
        <v>2349</v>
      </c>
      <c r="E26" s="510" t="s">
        <v>417</v>
      </c>
      <c r="F26" s="510">
        <v>2000</v>
      </c>
      <c r="G26" s="511">
        <v>39.5</v>
      </c>
      <c r="H26" s="512">
        <v>1.8454999999999999</v>
      </c>
      <c r="I26" s="513">
        <v>18</v>
      </c>
      <c r="J26" s="514" t="s">
        <v>236</v>
      </c>
      <c r="K26" s="515">
        <v>20</v>
      </c>
      <c r="L26" s="514" t="s">
        <v>236</v>
      </c>
      <c r="M26" s="515">
        <v>22</v>
      </c>
      <c r="N26" s="514" t="s">
        <v>2084</v>
      </c>
      <c r="O26" s="513">
        <v>23</v>
      </c>
      <c r="P26" s="514" t="s">
        <v>236</v>
      </c>
      <c r="Q26" s="515">
        <v>25</v>
      </c>
      <c r="R26" s="514" t="s">
        <v>236</v>
      </c>
      <c r="S26" s="515">
        <v>27</v>
      </c>
      <c r="T26" s="514" t="s">
        <v>236</v>
      </c>
      <c r="U26" s="516">
        <v>47</v>
      </c>
      <c r="V26" s="517">
        <v>86.738499999999988</v>
      </c>
      <c r="W26" s="517">
        <v>86.738499999999988</v>
      </c>
      <c r="X26" s="518">
        <v>5.91</v>
      </c>
      <c r="Y26" s="519">
        <v>5.88</v>
      </c>
      <c r="Z26" s="520">
        <v>93</v>
      </c>
      <c r="AA26" s="521">
        <v>6.1</v>
      </c>
      <c r="AB26" s="367">
        <v>6.36</v>
      </c>
      <c r="AC26" s="519">
        <v>6.14</v>
      </c>
      <c r="AD26" s="522">
        <v>87.2</v>
      </c>
      <c r="AE26" s="521">
        <v>6.5</v>
      </c>
      <c r="AF26" s="367">
        <v>4.9800000000000004</v>
      </c>
      <c r="AG26" s="519">
        <v>6.36</v>
      </c>
      <c r="AH26" s="523">
        <v>34.619999999999997</v>
      </c>
      <c r="AI26" s="522">
        <v>63.891209999999994</v>
      </c>
      <c r="AJ26" s="524">
        <v>330.82970999999998</v>
      </c>
      <c r="AK26" s="525">
        <v>1</v>
      </c>
      <c r="AL26" s="526">
        <v>30</v>
      </c>
      <c r="AO26">
        <v>2</v>
      </c>
      <c r="AP26">
        <v>2093</v>
      </c>
      <c r="AQ26">
        <v>1094</v>
      </c>
      <c r="AR26">
        <v>94</v>
      </c>
      <c r="AS26">
        <v>93094</v>
      </c>
      <c r="AT26" t="e">
        <v>#N/A</v>
      </c>
      <c r="AU26" t="e">
        <v>#N/A</v>
      </c>
      <c r="AV26">
        <v>93</v>
      </c>
      <c r="AW26" s="47" t="e">
        <v>#N/A</v>
      </c>
      <c r="AX26" t="e">
        <v>#N/A</v>
      </c>
      <c r="AY26" s="48" t="e">
        <v>#N/A</v>
      </c>
      <c r="AZ26" s="447" t="e">
        <v>#N/A</v>
      </c>
      <c r="BA26" t="e">
        <v>#N/A</v>
      </c>
      <c r="BZ26" s="28">
        <v>18</v>
      </c>
      <c r="CA26" s="28" t="s">
        <v>236</v>
      </c>
      <c r="CB26" s="28">
        <v>20</v>
      </c>
      <c r="CC26" s="28" t="s">
        <v>236</v>
      </c>
      <c r="CD26" s="28">
        <v>22</v>
      </c>
      <c r="CE26" s="28" t="s">
        <v>2084</v>
      </c>
      <c r="CF26" s="28">
        <v>18</v>
      </c>
      <c r="CG26" s="28">
        <v>20</v>
      </c>
      <c r="CH26" s="28">
        <v>0</v>
      </c>
      <c r="CI26" s="28">
        <v>20</v>
      </c>
      <c r="CT26" s="5"/>
      <c r="CV26" s="28">
        <v>23</v>
      </c>
      <c r="CW26" s="28" t="s">
        <v>236</v>
      </c>
      <c r="CX26" s="28">
        <v>25</v>
      </c>
      <c r="CY26" s="28" t="s">
        <v>236</v>
      </c>
      <c r="CZ26" s="28">
        <v>27</v>
      </c>
      <c r="DA26" s="28" t="s">
        <v>236</v>
      </c>
      <c r="DB26" s="28">
        <v>23</v>
      </c>
      <c r="DC26" s="28">
        <v>25</v>
      </c>
      <c r="DD26" s="28">
        <v>27</v>
      </c>
      <c r="DE26" s="28">
        <v>27</v>
      </c>
      <c r="DP26" s="5"/>
      <c r="DQ26" s="48"/>
      <c r="DR26" s="5"/>
      <c r="DS26" s="5"/>
      <c r="DU26" s="48"/>
      <c r="DV26" s="48"/>
      <c r="DW26" s="48"/>
      <c r="DY26" s="48"/>
      <c r="DZ26" s="48"/>
      <c r="EA26" s="48"/>
      <c r="EB26" s="48"/>
      <c r="EC26" s="48"/>
      <c r="EF26" s="48"/>
      <c r="EG26" s="48"/>
      <c r="EH26" s="48"/>
      <c r="EI26" s="48"/>
      <c r="EN26" s="48"/>
    </row>
    <row r="27" spans="1:149" x14ac:dyDescent="0.2">
      <c r="A27">
        <v>94</v>
      </c>
      <c r="B27" s="353">
        <v>2</v>
      </c>
      <c r="C27" s="354" t="s">
        <v>2395</v>
      </c>
      <c r="D27" s="355" t="s">
        <v>2392</v>
      </c>
      <c r="E27" s="356" t="s">
        <v>417</v>
      </c>
      <c r="F27" s="356">
        <v>2000</v>
      </c>
      <c r="G27" s="438">
        <v>35.200000000000003</v>
      </c>
      <c r="H27" s="357">
        <v>2.0981999999999998</v>
      </c>
      <c r="I27" s="444">
        <v>14</v>
      </c>
      <c r="J27" s="445" t="s">
        <v>236</v>
      </c>
      <c r="K27" s="446">
        <v>16</v>
      </c>
      <c r="L27" s="445" t="s">
        <v>236</v>
      </c>
      <c r="M27" s="446">
        <v>17</v>
      </c>
      <c r="N27" s="445" t="s">
        <v>236</v>
      </c>
      <c r="O27" s="444">
        <v>17</v>
      </c>
      <c r="P27" s="445" t="s">
        <v>236</v>
      </c>
      <c r="Q27" s="446">
        <v>19</v>
      </c>
      <c r="R27" s="445" t="s">
        <v>236</v>
      </c>
      <c r="S27" s="446">
        <v>21</v>
      </c>
      <c r="T27" s="445" t="s">
        <v>236</v>
      </c>
      <c r="U27" s="430">
        <v>38</v>
      </c>
      <c r="V27" s="431">
        <v>79.731599999999986</v>
      </c>
      <c r="W27" s="431">
        <v>79.731599999999986</v>
      </c>
      <c r="X27" s="344">
        <v>5.8</v>
      </c>
      <c r="Y27" s="345">
        <v>5.77</v>
      </c>
      <c r="Z27" s="338">
        <v>96</v>
      </c>
      <c r="AA27" s="352">
        <v>6.25</v>
      </c>
      <c r="AB27" s="345">
        <v>6.45</v>
      </c>
      <c r="AC27" s="345">
        <v>6.35</v>
      </c>
      <c r="AD27" s="339">
        <v>89</v>
      </c>
      <c r="AE27" s="352">
        <v>5.51</v>
      </c>
      <c r="AF27" s="345">
        <v>4.72</v>
      </c>
      <c r="AG27" s="345">
        <v>5.56</v>
      </c>
      <c r="AH27" s="340">
        <v>27.38</v>
      </c>
      <c r="AI27" s="339">
        <v>57.44871599999999</v>
      </c>
      <c r="AJ27" s="341">
        <v>322.18031599999995</v>
      </c>
      <c r="AK27" s="333">
        <v>2</v>
      </c>
      <c r="AL27" s="136">
        <v>20</v>
      </c>
      <c r="AO27">
        <v>1</v>
      </c>
      <c r="AP27">
        <v>1094</v>
      </c>
      <c r="AQ27">
        <v>2093</v>
      </c>
      <c r="AR27">
        <v>93</v>
      </c>
      <c r="AS27">
        <v>94093</v>
      </c>
      <c r="AT27" t="e">
        <v>#N/A</v>
      </c>
      <c r="AU27" t="e">
        <v>#N/A</v>
      </c>
      <c r="AV27">
        <v>94</v>
      </c>
      <c r="AW27" s="47" t="e">
        <v>#N/A</v>
      </c>
      <c r="AX27" t="e">
        <v>#N/A</v>
      </c>
      <c r="AY27" s="48" t="e">
        <v>#N/A</v>
      </c>
      <c r="AZ27" s="447" t="e">
        <v>#N/A</v>
      </c>
      <c r="BA27" t="e">
        <v>#N/A</v>
      </c>
      <c r="BZ27" s="28">
        <v>14</v>
      </c>
      <c r="CA27" s="28" t="s">
        <v>236</v>
      </c>
      <c r="CB27" s="28">
        <v>16</v>
      </c>
      <c r="CC27" s="28" t="s">
        <v>236</v>
      </c>
      <c r="CD27" s="28">
        <v>17</v>
      </c>
      <c r="CE27" s="28" t="s">
        <v>236</v>
      </c>
      <c r="CF27" s="28">
        <v>14</v>
      </c>
      <c r="CG27" s="28">
        <v>16</v>
      </c>
      <c r="CH27" s="28">
        <v>17</v>
      </c>
      <c r="CI27" s="28">
        <v>17</v>
      </c>
      <c r="CT27" s="5"/>
      <c r="CV27" s="28">
        <v>17</v>
      </c>
      <c r="CW27" s="28" t="s">
        <v>236</v>
      </c>
      <c r="CX27" s="28">
        <v>19</v>
      </c>
      <c r="CY27" s="28" t="s">
        <v>236</v>
      </c>
      <c r="CZ27" s="28">
        <v>21</v>
      </c>
      <c r="DA27" s="28" t="s">
        <v>236</v>
      </c>
      <c r="DB27" s="28">
        <v>17</v>
      </c>
      <c r="DC27" s="28">
        <v>19</v>
      </c>
      <c r="DD27" s="28">
        <v>21</v>
      </c>
      <c r="DE27" s="28">
        <v>21</v>
      </c>
      <c r="DP27" s="5"/>
      <c r="DQ27" s="48"/>
      <c r="DR27" s="5"/>
      <c r="DS27" s="5"/>
      <c r="DU27" s="48"/>
      <c r="DV27" s="48"/>
      <c r="DW27" s="48"/>
      <c r="DZ27" s="48"/>
      <c r="EA27" s="48"/>
      <c r="EB27" s="48"/>
      <c r="EC27" s="48"/>
      <c r="EF27" s="48"/>
      <c r="EG27" s="48"/>
      <c r="EH27" s="48"/>
      <c r="EI27" s="48"/>
      <c r="EN27" s="48"/>
    </row>
    <row r="28" spans="1:149" x14ac:dyDescent="0.2">
      <c r="A28">
        <v>95</v>
      </c>
      <c r="B28" s="358">
        <v>3</v>
      </c>
      <c r="C28" s="359" t="s">
        <v>2354</v>
      </c>
      <c r="D28" s="360" t="s">
        <v>2352</v>
      </c>
      <c r="E28" s="361" t="s">
        <v>417</v>
      </c>
      <c r="F28" s="361">
        <v>2000</v>
      </c>
      <c r="G28" s="437">
        <v>42.2</v>
      </c>
      <c r="H28" s="362">
        <v>1.724</v>
      </c>
      <c r="I28" s="363">
        <v>18</v>
      </c>
      <c r="J28" s="364" t="s">
        <v>236</v>
      </c>
      <c r="K28" s="365">
        <v>20</v>
      </c>
      <c r="L28" s="364" t="s">
        <v>236</v>
      </c>
      <c r="M28" s="365">
        <v>21</v>
      </c>
      <c r="N28" s="364" t="s">
        <v>2084</v>
      </c>
      <c r="O28" s="363">
        <v>23</v>
      </c>
      <c r="P28" s="364" t="s">
        <v>236</v>
      </c>
      <c r="Q28" s="365">
        <v>25</v>
      </c>
      <c r="R28" s="364" t="s">
        <v>236</v>
      </c>
      <c r="S28" s="365">
        <v>27</v>
      </c>
      <c r="T28" s="364" t="s">
        <v>236</v>
      </c>
      <c r="U28" s="434">
        <v>47</v>
      </c>
      <c r="V28" s="435">
        <v>81.027999999999992</v>
      </c>
      <c r="W28" s="435">
        <v>81.027999999999992</v>
      </c>
      <c r="X28" s="366">
        <v>5.82</v>
      </c>
      <c r="Y28" s="367">
        <v>5.83</v>
      </c>
      <c r="Z28" s="368">
        <v>95</v>
      </c>
      <c r="AA28" s="369">
        <v>5.95</v>
      </c>
      <c r="AB28" s="367">
        <v>6.04</v>
      </c>
      <c r="AC28" s="367">
        <v>6.2</v>
      </c>
      <c r="AD28" s="370">
        <v>84</v>
      </c>
      <c r="AE28" s="369">
        <v>5.34</v>
      </c>
      <c r="AF28" s="367">
        <v>6.6</v>
      </c>
      <c r="AG28" s="367">
        <v>6.53</v>
      </c>
      <c r="AH28" s="371">
        <v>35.380000000000003</v>
      </c>
      <c r="AI28" s="370">
        <v>60.995120000000007</v>
      </c>
      <c r="AJ28" s="372">
        <v>321.02312000000001</v>
      </c>
      <c r="AK28" s="373">
        <v>3</v>
      </c>
      <c r="AL28" s="374">
        <v>16</v>
      </c>
      <c r="AO28">
        <v>4</v>
      </c>
      <c r="AP28">
        <v>4095</v>
      </c>
      <c r="AQ28">
        <v>3096</v>
      </c>
      <c r="AR28">
        <v>96</v>
      </c>
      <c r="AS28">
        <v>95096</v>
      </c>
      <c r="AT28" t="e">
        <v>#N/A</v>
      </c>
      <c r="AU28" t="e">
        <v>#N/A</v>
      </c>
      <c r="AV28">
        <v>95</v>
      </c>
      <c r="AW28" s="47" t="e">
        <v>#N/A</v>
      </c>
      <c r="AX28" t="e">
        <v>#N/A</v>
      </c>
      <c r="AY28" s="48" t="e">
        <v>#N/A</v>
      </c>
      <c r="AZ28" s="447" t="e">
        <v>#N/A</v>
      </c>
      <c r="BA28" t="e">
        <v>#N/A</v>
      </c>
      <c r="BZ28" s="28">
        <v>18</v>
      </c>
      <c r="CA28" s="28" t="s">
        <v>236</v>
      </c>
      <c r="CB28" s="28">
        <v>20</v>
      </c>
      <c r="CC28" s="28" t="s">
        <v>236</v>
      </c>
      <c r="CD28" s="28">
        <v>21</v>
      </c>
      <c r="CE28" s="28" t="s">
        <v>2084</v>
      </c>
      <c r="CF28" s="28">
        <v>18</v>
      </c>
      <c r="CG28" s="28">
        <v>20</v>
      </c>
      <c r="CH28" s="28">
        <v>0</v>
      </c>
      <c r="CI28" s="28">
        <v>20</v>
      </c>
      <c r="CT28" s="5"/>
      <c r="CV28" s="28">
        <v>23</v>
      </c>
      <c r="CW28" s="28" t="s">
        <v>236</v>
      </c>
      <c r="CX28" s="28">
        <v>25</v>
      </c>
      <c r="CY28" s="28" t="s">
        <v>236</v>
      </c>
      <c r="CZ28" s="28">
        <v>27</v>
      </c>
      <c r="DA28" s="28" t="s">
        <v>236</v>
      </c>
      <c r="DB28" s="28">
        <v>23</v>
      </c>
      <c r="DC28" s="28">
        <v>25</v>
      </c>
      <c r="DD28" s="28">
        <v>27</v>
      </c>
      <c r="DE28" s="28">
        <v>27</v>
      </c>
      <c r="DP28" s="5"/>
      <c r="DQ28" s="48"/>
      <c r="DR28" s="5"/>
      <c r="DS28" s="5"/>
      <c r="DU28" s="48"/>
      <c r="DV28" s="48"/>
      <c r="DW28" s="48"/>
      <c r="DZ28" s="48"/>
      <c r="EA28" s="48"/>
      <c r="EB28" s="48"/>
      <c r="EC28" s="48"/>
      <c r="EF28" s="48"/>
      <c r="EG28" s="48"/>
      <c r="EH28" s="48"/>
      <c r="EI28" s="48"/>
      <c r="EN28" s="48"/>
    </row>
    <row r="29" spans="1:149" ht="13.5" thickBot="1" x14ac:dyDescent="0.25">
      <c r="A29">
        <v>96</v>
      </c>
      <c r="B29" s="353">
        <v>4</v>
      </c>
      <c r="C29" s="354" t="s">
        <v>2357</v>
      </c>
      <c r="D29" s="355" t="s">
        <v>2355</v>
      </c>
      <c r="E29" s="356" t="s">
        <v>417</v>
      </c>
      <c r="F29" s="356">
        <v>2000</v>
      </c>
      <c r="G29" s="438">
        <v>48.5</v>
      </c>
      <c r="H29" s="357">
        <v>1.5135000000000001</v>
      </c>
      <c r="I29" s="444">
        <v>17</v>
      </c>
      <c r="J29" s="445" t="s">
        <v>236</v>
      </c>
      <c r="K29" s="446">
        <v>19</v>
      </c>
      <c r="L29" s="445" t="s">
        <v>236</v>
      </c>
      <c r="M29" s="446">
        <v>21</v>
      </c>
      <c r="N29" s="445" t="s">
        <v>2084</v>
      </c>
      <c r="O29" s="444">
        <v>23</v>
      </c>
      <c r="P29" s="445" t="s">
        <v>236</v>
      </c>
      <c r="Q29" s="446">
        <v>25</v>
      </c>
      <c r="R29" s="445" t="s">
        <v>2084</v>
      </c>
      <c r="S29" s="446">
        <v>25</v>
      </c>
      <c r="T29" s="445" t="s">
        <v>236</v>
      </c>
      <c r="U29" s="430">
        <v>44</v>
      </c>
      <c r="V29" s="431">
        <v>66.593999999999994</v>
      </c>
      <c r="W29" s="431">
        <v>66.593999999999994</v>
      </c>
      <c r="X29" s="344">
        <v>6.22</v>
      </c>
      <c r="Y29" s="345">
        <v>6</v>
      </c>
      <c r="Z29" s="338">
        <v>90</v>
      </c>
      <c r="AA29" s="352">
        <v>5.55</v>
      </c>
      <c r="AB29" s="345">
        <v>5.4</v>
      </c>
      <c r="AC29" s="345">
        <v>5.62</v>
      </c>
      <c r="AD29" s="339">
        <v>72.400000000000006</v>
      </c>
      <c r="AE29" s="352">
        <v>6.6</v>
      </c>
      <c r="AF29" s="345">
        <v>6.15</v>
      </c>
      <c r="AG29" s="345">
        <v>6.42</v>
      </c>
      <c r="AH29" s="340">
        <v>35.380000000000003</v>
      </c>
      <c r="AI29" s="339">
        <v>53.547630000000005</v>
      </c>
      <c r="AJ29" s="341">
        <v>282.54163</v>
      </c>
      <c r="AK29" s="333">
        <v>4</v>
      </c>
      <c r="AL29" s="136">
        <v>12</v>
      </c>
      <c r="AO29">
        <v>3</v>
      </c>
      <c r="AP29">
        <v>3096</v>
      </c>
      <c r="AQ29">
        <v>4095</v>
      </c>
      <c r="AR29">
        <v>95</v>
      </c>
      <c r="AS29">
        <v>96095</v>
      </c>
      <c r="AT29" t="e">
        <v>#N/A</v>
      </c>
      <c r="AU29" t="e">
        <v>#N/A</v>
      </c>
      <c r="AV29">
        <v>96</v>
      </c>
      <c r="AW29" s="47" t="e">
        <v>#N/A</v>
      </c>
      <c r="AX29" t="e">
        <v>#N/A</v>
      </c>
      <c r="AY29" s="48" t="e">
        <v>#N/A</v>
      </c>
      <c r="AZ29" s="447" t="e">
        <v>#N/A</v>
      </c>
      <c r="BA29" t="e">
        <v>#N/A</v>
      </c>
      <c r="BZ29" s="28">
        <v>17</v>
      </c>
      <c r="CA29" s="28" t="s">
        <v>236</v>
      </c>
      <c r="CB29" s="28">
        <v>19</v>
      </c>
      <c r="CC29" s="28" t="s">
        <v>236</v>
      </c>
      <c r="CD29" s="28">
        <v>21</v>
      </c>
      <c r="CE29" s="28" t="s">
        <v>2084</v>
      </c>
      <c r="CF29" s="28">
        <v>17</v>
      </c>
      <c r="CG29" s="28">
        <v>19</v>
      </c>
      <c r="CH29" s="28">
        <v>0</v>
      </c>
      <c r="CI29" s="28">
        <v>19</v>
      </c>
      <c r="CT29" s="5"/>
      <c r="CV29" s="28">
        <v>23</v>
      </c>
      <c r="CW29" s="28" t="s">
        <v>236</v>
      </c>
      <c r="CX29" s="28">
        <v>25</v>
      </c>
      <c r="CY29" s="28" t="s">
        <v>2084</v>
      </c>
      <c r="CZ29" s="28">
        <v>25</v>
      </c>
      <c r="DA29" s="28" t="s">
        <v>236</v>
      </c>
      <c r="DB29" s="28">
        <v>23</v>
      </c>
      <c r="DC29" s="28">
        <v>0</v>
      </c>
      <c r="DD29" s="28">
        <v>25</v>
      </c>
      <c r="DE29" s="28">
        <v>25</v>
      </c>
      <c r="DP29" s="5"/>
      <c r="DQ29" s="48"/>
      <c r="DR29" s="5"/>
      <c r="DS29" s="5"/>
      <c r="DU29" s="48"/>
      <c r="DV29" s="48"/>
      <c r="DW29" s="48"/>
      <c r="DZ29" s="48"/>
      <c r="EA29" s="48"/>
      <c r="EB29" s="48"/>
      <c r="EC29" s="48"/>
      <c r="EF29" s="48"/>
      <c r="EG29" s="48"/>
      <c r="EH29" s="48"/>
      <c r="EI29" s="48"/>
      <c r="EN29" s="48"/>
    </row>
    <row r="30" spans="1:149" ht="13.5" thickBot="1" x14ac:dyDescent="0.25">
      <c r="A30">
        <v>113</v>
      </c>
      <c r="B30" s="460" t="s">
        <v>2190</v>
      </c>
      <c r="C30" s="461"/>
      <c r="D30" s="461"/>
      <c r="E30" s="462"/>
      <c r="F30" s="462"/>
      <c r="G30" s="462"/>
      <c r="H30" s="462"/>
      <c r="I30" s="461"/>
      <c r="J30" s="461"/>
      <c r="K30" s="461"/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  <c r="Y30" s="461"/>
      <c r="Z30" s="461"/>
      <c r="AA30" s="461"/>
      <c r="AB30" s="461"/>
      <c r="AC30" s="461"/>
      <c r="AD30" s="461"/>
      <c r="AE30" s="461"/>
      <c r="AF30" s="461"/>
      <c r="AG30" s="461"/>
      <c r="AH30" s="461"/>
      <c r="AI30" s="461"/>
      <c r="AJ30" s="461"/>
      <c r="AK30" s="462"/>
      <c r="AL30" s="463"/>
      <c r="AQ30">
        <v>99000</v>
      </c>
      <c r="AR30">
        <v>999</v>
      </c>
      <c r="AS30">
        <v>999000</v>
      </c>
      <c r="AT30" t="e">
        <v>#N/A</v>
      </c>
      <c r="AU30" t="e">
        <v>#N/A</v>
      </c>
      <c r="AV30">
        <v>113</v>
      </c>
      <c r="AW30" s="47" t="e">
        <v>#N/A</v>
      </c>
      <c r="AX30" t="e">
        <v>#N/A</v>
      </c>
      <c r="AY30" s="48" t="e">
        <v>#N/A</v>
      </c>
      <c r="AZ30" s="447" t="e">
        <v>#N/A</v>
      </c>
      <c r="BA30" t="e">
        <v>#N/A</v>
      </c>
      <c r="BM30" s="73"/>
      <c r="BR30" s="73"/>
      <c r="BS30" s="73"/>
      <c r="BU30" s="108"/>
      <c r="BV30" s="73"/>
      <c r="BW30" s="73"/>
      <c r="BX30" s="73"/>
      <c r="BY30" s="73"/>
      <c r="CF30" s="73" t="s">
        <v>2124</v>
      </c>
      <c r="CG30" s="73" t="s">
        <v>2125</v>
      </c>
      <c r="CH30" s="73" t="s">
        <v>2126</v>
      </c>
      <c r="CI30" s="73" t="s">
        <v>2127</v>
      </c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DB30" s="73" t="s">
        <v>2148</v>
      </c>
      <c r="DC30" s="73" t="s">
        <v>2149</v>
      </c>
      <c r="DD30" s="73" t="s">
        <v>2150</v>
      </c>
      <c r="DE30" s="73" t="s">
        <v>2154</v>
      </c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U30" s="73"/>
      <c r="DV30" s="73"/>
      <c r="DW30" s="73"/>
      <c r="DX30" s="73"/>
      <c r="DZ30" s="73"/>
      <c r="EA30" s="73"/>
      <c r="EB30" s="73"/>
      <c r="EC30" s="73"/>
      <c r="ED30" s="73"/>
      <c r="EF30" s="73"/>
      <c r="EG30" s="73"/>
      <c r="EH30" s="73"/>
      <c r="EI30" s="73"/>
      <c r="EJ30" s="117"/>
      <c r="EN30" s="118"/>
      <c r="EO30" s="118"/>
      <c r="EP30" s="118"/>
      <c r="EQ30" s="118"/>
      <c r="ER30" s="118"/>
      <c r="ES30" s="118"/>
    </row>
    <row r="31" spans="1:149" x14ac:dyDescent="0.2">
      <c r="A31" s="456">
        <v>114</v>
      </c>
      <c r="B31" s="546">
        <v>1</v>
      </c>
      <c r="C31" s="528" t="s">
        <v>2018</v>
      </c>
      <c r="D31" s="529" t="s">
        <v>1655</v>
      </c>
      <c r="E31" s="530" t="s">
        <v>542</v>
      </c>
      <c r="F31" s="530">
        <v>1999</v>
      </c>
      <c r="G31" s="547">
        <v>56.9</v>
      </c>
      <c r="H31" s="531">
        <v>1.5306</v>
      </c>
      <c r="I31" s="532">
        <v>52</v>
      </c>
      <c r="J31" s="533" t="s">
        <v>236</v>
      </c>
      <c r="K31" s="534">
        <v>55</v>
      </c>
      <c r="L31" s="533" t="s">
        <v>236</v>
      </c>
      <c r="M31" s="534">
        <v>58</v>
      </c>
      <c r="N31" s="533" t="s">
        <v>2084</v>
      </c>
      <c r="O31" s="532">
        <v>64</v>
      </c>
      <c r="P31" s="533" t="s">
        <v>236</v>
      </c>
      <c r="Q31" s="534">
        <v>68</v>
      </c>
      <c r="R31" s="533" t="s">
        <v>236</v>
      </c>
      <c r="S31" s="534">
        <v>71</v>
      </c>
      <c r="T31" s="533" t="s">
        <v>236</v>
      </c>
      <c r="U31" s="535">
        <v>126</v>
      </c>
      <c r="V31" s="536">
        <v>192.85559999999998</v>
      </c>
      <c r="W31" s="536">
        <v>192.85559999999998</v>
      </c>
      <c r="X31" s="537">
        <v>5.45</v>
      </c>
      <c r="Y31" s="538">
        <v>5.63</v>
      </c>
      <c r="Z31" s="539">
        <v>104</v>
      </c>
      <c r="AA31" s="540">
        <v>6.6</v>
      </c>
      <c r="AB31" s="538">
        <v>6.65</v>
      </c>
      <c r="AC31" s="538">
        <v>6.97</v>
      </c>
      <c r="AD31" s="541">
        <v>99.4</v>
      </c>
      <c r="AE31" s="540">
        <v>8.5299999999999994</v>
      </c>
      <c r="AF31" s="538">
        <v>7.2</v>
      </c>
      <c r="AG31" s="538">
        <v>7.64</v>
      </c>
      <c r="AH31" s="542">
        <v>50.23</v>
      </c>
      <c r="AI31" s="541">
        <v>76.882037999999994</v>
      </c>
      <c r="AJ31" s="543">
        <v>473.13763799999992</v>
      </c>
      <c r="AK31" s="544">
        <v>1</v>
      </c>
      <c r="AL31" s="545">
        <v>30</v>
      </c>
      <c r="AN31" s="386"/>
      <c r="AO31">
        <v>7</v>
      </c>
      <c r="AP31">
        <v>7114</v>
      </c>
      <c r="AQ31">
        <v>1120</v>
      </c>
      <c r="AR31">
        <v>120</v>
      </c>
      <c r="AS31">
        <v>114120</v>
      </c>
      <c r="AT31" t="e">
        <v>#N/A</v>
      </c>
      <c r="AU31" t="e">
        <v>#N/A</v>
      </c>
      <c r="AV31">
        <v>114</v>
      </c>
      <c r="AW31" s="47" t="e">
        <v>#N/A</v>
      </c>
      <c r="AX31" t="e">
        <v>#N/A</v>
      </c>
      <c r="AY31" s="48" t="e">
        <v>#N/A</v>
      </c>
      <c r="AZ31" s="447" t="e">
        <v>#N/A</v>
      </c>
      <c r="BA31" t="e">
        <v>#N/A</v>
      </c>
      <c r="BZ31" s="28">
        <v>52</v>
      </c>
      <c r="CA31" s="28" t="s">
        <v>236</v>
      </c>
      <c r="CB31" s="28">
        <v>55</v>
      </c>
      <c r="CC31" s="28" t="s">
        <v>236</v>
      </c>
      <c r="CD31" s="28">
        <v>58</v>
      </c>
      <c r="CE31" s="28" t="s">
        <v>2084</v>
      </c>
      <c r="CF31" s="28">
        <v>52</v>
      </c>
      <c r="CG31" s="28">
        <v>55</v>
      </c>
      <c r="CH31" s="28">
        <v>0</v>
      </c>
      <c r="CI31" s="28">
        <v>55</v>
      </c>
      <c r="CT31" s="5"/>
      <c r="CV31" s="28">
        <v>64</v>
      </c>
      <c r="CW31" s="28" t="s">
        <v>236</v>
      </c>
      <c r="CX31" s="28">
        <v>68</v>
      </c>
      <c r="CY31" s="28" t="s">
        <v>236</v>
      </c>
      <c r="CZ31" s="28">
        <v>71</v>
      </c>
      <c r="DA31" s="28" t="s">
        <v>236</v>
      </c>
      <c r="DB31" s="28">
        <v>64</v>
      </c>
      <c r="DC31" s="28">
        <v>68</v>
      </c>
      <c r="DD31" s="28">
        <v>71</v>
      </c>
      <c r="DE31" s="28">
        <v>71</v>
      </c>
      <c r="DP31" s="5"/>
      <c r="DQ31" s="48"/>
      <c r="DR31" s="5"/>
      <c r="DS31" s="5"/>
      <c r="DU31" s="48"/>
      <c r="DV31" s="48"/>
      <c r="DW31" s="48"/>
      <c r="DY31" s="48"/>
      <c r="DZ31" s="48"/>
      <c r="EA31" s="48"/>
      <c r="EB31" s="48"/>
      <c r="EC31" s="48"/>
      <c r="EF31" s="48"/>
      <c r="EG31" s="48"/>
      <c r="EH31" s="48"/>
      <c r="EI31" s="48"/>
      <c r="EN31" s="48"/>
    </row>
    <row r="32" spans="1:149" x14ac:dyDescent="0.2">
      <c r="A32" s="457">
        <v>115</v>
      </c>
      <c r="B32" s="353">
        <v>2</v>
      </c>
      <c r="C32" s="354" t="s">
        <v>2309</v>
      </c>
      <c r="D32" s="355" t="s">
        <v>2307</v>
      </c>
      <c r="E32" s="356" t="s">
        <v>417</v>
      </c>
      <c r="F32" s="356">
        <v>1999</v>
      </c>
      <c r="G32" s="438">
        <v>65</v>
      </c>
      <c r="H32" s="357">
        <v>1.3914</v>
      </c>
      <c r="I32" s="444">
        <v>33</v>
      </c>
      <c r="J32" s="445" t="s">
        <v>236</v>
      </c>
      <c r="K32" s="446">
        <v>35</v>
      </c>
      <c r="L32" s="445" t="s">
        <v>236</v>
      </c>
      <c r="M32" s="446">
        <v>36</v>
      </c>
      <c r="N32" s="445" t="s">
        <v>2084</v>
      </c>
      <c r="O32" s="444">
        <v>40</v>
      </c>
      <c r="P32" s="445" t="s">
        <v>236</v>
      </c>
      <c r="Q32" s="446">
        <v>45</v>
      </c>
      <c r="R32" s="445" t="s">
        <v>236</v>
      </c>
      <c r="S32" s="446">
        <v>47</v>
      </c>
      <c r="T32" s="445" t="s">
        <v>236</v>
      </c>
      <c r="U32" s="430">
        <v>82</v>
      </c>
      <c r="V32" s="431">
        <v>114.09479999999999</v>
      </c>
      <c r="W32" s="431">
        <v>114.09479999999999</v>
      </c>
      <c r="X32" s="344">
        <v>5.47</v>
      </c>
      <c r="Y32" s="345">
        <v>5.56</v>
      </c>
      <c r="Z32" s="338">
        <v>103</v>
      </c>
      <c r="AA32" s="352">
        <v>6.5</v>
      </c>
      <c r="AB32" s="345">
        <v>6.38</v>
      </c>
      <c r="AC32" s="345">
        <v>6.15</v>
      </c>
      <c r="AD32" s="339">
        <v>90</v>
      </c>
      <c r="AE32" s="352">
        <v>10.130000000000001</v>
      </c>
      <c r="AF32" s="345">
        <v>11.5</v>
      </c>
      <c r="AG32" s="345">
        <v>11.38</v>
      </c>
      <c r="AH32" s="340">
        <v>73.08</v>
      </c>
      <c r="AI32" s="339">
        <v>101.68351199999999</v>
      </c>
      <c r="AJ32" s="341">
        <v>408.77831199999997</v>
      </c>
      <c r="AK32" s="333">
        <v>2</v>
      </c>
      <c r="AL32" s="136">
        <v>20</v>
      </c>
      <c r="AO32">
        <v>4</v>
      </c>
      <c r="AP32">
        <v>4115</v>
      </c>
      <c r="AQ32">
        <v>2119</v>
      </c>
      <c r="AR32">
        <v>119</v>
      </c>
      <c r="AS32">
        <v>115119</v>
      </c>
      <c r="AT32" t="e">
        <v>#N/A</v>
      </c>
      <c r="AU32" t="e">
        <v>#N/A</v>
      </c>
      <c r="AV32">
        <v>115</v>
      </c>
      <c r="AW32" s="47" t="e">
        <v>#N/A</v>
      </c>
      <c r="AX32" t="e">
        <v>#N/A</v>
      </c>
      <c r="AY32" s="48" t="e">
        <v>#N/A</v>
      </c>
      <c r="AZ32" s="447" t="e">
        <v>#N/A</v>
      </c>
      <c r="BA32" t="e">
        <v>#N/A</v>
      </c>
      <c r="BZ32" s="28">
        <v>33</v>
      </c>
      <c r="CA32" s="28" t="s">
        <v>236</v>
      </c>
      <c r="CB32" s="28">
        <v>35</v>
      </c>
      <c r="CC32" s="28" t="s">
        <v>236</v>
      </c>
      <c r="CD32" s="28">
        <v>36</v>
      </c>
      <c r="CE32" s="28" t="s">
        <v>2084</v>
      </c>
      <c r="CF32" s="28">
        <v>33</v>
      </c>
      <c r="CG32" s="28">
        <v>35</v>
      </c>
      <c r="CH32" s="28">
        <v>0</v>
      </c>
      <c r="CI32" s="28">
        <v>35</v>
      </c>
      <c r="CT32" s="5"/>
      <c r="CV32" s="28">
        <v>40</v>
      </c>
      <c r="CW32" s="28" t="s">
        <v>236</v>
      </c>
      <c r="CX32" s="28">
        <v>45</v>
      </c>
      <c r="CY32" s="28" t="s">
        <v>236</v>
      </c>
      <c r="CZ32" s="28">
        <v>47</v>
      </c>
      <c r="DA32" s="28" t="s">
        <v>236</v>
      </c>
      <c r="DB32" s="28">
        <v>40</v>
      </c>
      <c r="DC32" s="28">
        <v>45</v>
      </c>
      <c r="DD32" s="28">
        <v>47</v>
      </c>
      <c r="DE32" s="28">
        <v>47</v>
      </c>
      <c r="DP32" s="5"/>
      <c r="DQ32" s="48"/>
      <c r="DR32" s="5"/>
      <c r="DS32" s="5"/>
      <c r="DU32" s="48"/>
      <c r="DV32" s="48"/>
      <c r="DW32" s="48"/>
      <c r="DZ32" s="48"/>
      <c r="EA32" s="48"/>
      <c r="EB32" s="48"/>
      <c r="EC32" s="48"/>
      <c r="EF32" s="48"/>
      <c r="EG32" s="48"/>
      <c r="EH32" s="48"/>
      <c r="EI32" s="48"/>
      <c r="EN32" s="48"/>
    </row>
    <row r="33" spans="1:149" x14ac:dyDescent="0.2">
      <c r="A33" s="457">
        <v>116</v>
      </c>
      <c r="B33" s="387">
        <v>3</v>
      </c>
      <c r="C33" s="388" t="s">
        <v>87</v>
      </c>
      <c r="D33" s="389" t="s">
        <v>23</v>
      </c>
      <c r="E33" s="390" t="s">
        <v>417</v>
      </c>
      <c r="F33" s="390">
        <v>1999</v>
      </c>
      <c r="G33" s="439">
        <v>44.6</v>
      </c>
      <c r="H33" s="391">
        <v>1.8803000000000001</v>
      </c>
      <c r="I33" s="392">
        <v>24</v>
      </c>
      <c r="J33" s="393" t="s">
        <v>236</v>
      </c>
      <c r="K33" s="394">
        <v>26</v>
      </c>
      <c r="L33" s="393" t="s">
        <v>236</v>
      </c>
      <c r="M33" s="394">
        <v>28</v>
      </c>
      <c r="N33" s="393" t="s">
        <v>236</v>
      </c>
      <c r="O33" s="392">
        <v>35</v>
      </c>
      <c r="P33" s="393" t="s">
        <v>236</v>
      </c>
      <c r="Q33" s="394">
        <v>37</v>
      </c>
      <c r="R33" s="393" t="s">
        <v>236</v>
      </c>
      <c r="S33" s="394">
        <v>38</v>
      </c>
      <c r="T33" s="393" t="s">
        <v>236</v>
      </c>
      <c r="U33" s="428">
        <v>66</v>
      </c>
      <c r="V33" s="429">
        <v>124.09980000000002</v>
      </c>
      <c r="W33" s="429">
        <v>124.09980000000002</v>
      </c>
      <c r="X33" s="395">
        <v>5.69</v>
      </c>
      <c r="Y33" s="396">
        <v>5.52</v>
      </c>
      <c r="Z33" s="397">
        <v>102</v>
      </c>
      <c r="AA33" s="398">
        <v>5.55</v>
      </c>
      <c r="AB33" s="396">
        <v>5.53</v>
      </c>
      <c r="AC33" s="396">
        <v>5.63</v>
      </c>
      <c r="AD33" s="399">
        <v>72.599999999999994</v>
      </c>
      <c r="AE33" s="398">
        <v>7.44</v>
      </c>
      <c r="AF33" s="396">
        <v>5.5</v>
      </c>
      <c r="AG33" s="396">
        <v>7.3</v>
      </c>
      <c r="AH33" s="400">
        <v>41.85</v>
      </c>
      <c r="AI33" s="399">
        <v>78.690555000000003</v>
      </c>
      <c r="AJ33" s="401">
        <v>377.390355</v>
      </c>
      <c r="AK33" s="402">
        <v>3</v>
      </c>
      <c r="AL33" s="403">
        <v>16</v>
      </c>
      <c r="AO33">
        <v>5</v>
      </c>
      <c r="AP33">
        <v>5116</v>
      </c>
      <c r="AQ33">
        <v>3118</v>
      </c>
      <c r="AR33">
        <v>118</v>
      </c>
      <c r="AS33">
        <v>116118</v>
      </c>
      <c r="AT33" t="e">
        <v>#N/A</v>
      </c>
      <c r="AU33" t="e">
        <v>#N/A</v>
      </c>
      <c r="AV33">
        <v>116</v>
      </c>
      <c r="AW33" s="47" t="e">
        <v>#N/A</v>
      </c>
      <c r="AX33" t="e">
        <v>#N/A</v>
      </c>
      <c r="AY33" s="48" t="e">
        <v>#N/A</v>
      </c>
      <c r="AZ33" s="447" t="e">
        <v>#N/A</v>
      </c>
      <c r="BA33" t="e">
        <v>#N/A</v>
      </c>
      <c r="BZ33" s="28">
        <v>24</v>
      </c>
      <c r="CA33" s="28" t="s">
        <v>236</v>
      </c>
      <c r="CB33" s="28">
        <v>26</v>
      </c>
      <c r="CC33" s="28" t="s">
        <v>236</v>
      </c>
      <c r="CD33" s="28">
        <v>28</v>
      </c>
      <c r="CE33" s="28" t="s">
        <v>236</v>
      </c>
      <c r="CF33" s="28">
        <v>24</v>
      </c>
      <c r="CG33" s="28">
        <v>26</v>
      </c>
      <c r="CH33" s="28">
        <v>28</v>
      </c>
      <c r="CI33" s="28">
        <v>28</v>
      </c>
      <c r="CT33" s="5"/>
      <c r="CV33" s="28">
        <v>35</v>
      </c>
      <c r="CW33" s="28" t="s">
        <v>236</v>
      </c>
      <c r="CX33" s="28">
        <v>37</v>
      </c>
      <c r="CY33" s="28" t="s">
        <v>236</v>
      </c>
      <c r="CZ33" s="28">
        <v>38</v>
      </c>
      <c r="DA33" s="28" t="s">
        <v>236</v>
      </c>
      <c r="DB33" s="28">
        <v>35</v>
      </c>
      <c r="DC33" s="28">
        <v>37</v>
      </c>
      <c r="DD33" s="28">
        <v>38</v>
      </c>
      <c r="DE33" s="28">
        <v>38</v>
      </c>
      <c r="DP33" s="5"/>
      <c r="DQ33" s="48"/>
      <c r="DR33" s="5"/>
      <c r="DS33" s="5"/>
      <c r="DU33" s="48"/>
      <c r="DV33" s="48"/>
      <c r="DW33" s="48"/>
      <c r="DZ33" s="48"/>
      <c r="EA33" s="48"/>
      <c r="EB33" s="48"/>
      <c r="EC33" s="48"/>
      <c r="EF33" s="48"/>
      <c r="EG33" s="48"/>
      <c r="EH33" s="48"/>
      <c r="EI33" s="48"/>
      <c r="EN33" s="48"/>
    </row>
    <row r="34" spans="1:149" x14ac:dyDescent="0.2">
      <c r="A34" s="457">
        <v>117</v>
      </c>
      <c r="B34" s="353">
        <v>4</v>
      </c>
      <c r="C34" s="354" t="s">
        <v>2324</v>
      </c>
      <c r="D34" s="355" t="s">
        <v>2322</v>
      </c>
      <c r="E34" s="356" t="s">
        <v>417</v>
      </c>
      <c r="F34" s="356">
        <v>2000</v>
      </c>
      <c r="G34" s="438">
        <v>35.4</v>
      </c>
      <c r="H34" s="357">
        <v>2.3725000000000001</v>
      </c>
      <c r="I34" s="444">
        <v>15</v>
      </c>
      <c r="J34" s="445" t="s">
        <v>236</v>
      </c>
      <c r="K34" s="446">
        <v>17</v>
      </c>
      <c r="L34" s="445" t="s">
        <v>236</v>
      </c>
      <c r="M34" s="446">
        <v>18</v>
      </c>
      <c r="N34" s="445" t="s">
        <v>236</v>
      </c>
      <c r="O34" s="444">
        <v>20</v>
      </c>
      <c r="P34" s="445" t="s">
        <v>236</v>
      </c>
      <c r="Q34" s="446">
        <v>22</v>
      </c>
      <c r="R34" s="445" t="s">
        <v>236</v>
      </c>
      <c r="S34" s="446">
        <v>24</v>
      </c>
      <c r="T34" s="445" t="s">
        <v>236</v>
      </c>
      <c r="U34" s="430">
        <v>42</v>
      </c>
      <c r="V34" s="431">
        <v>99.644999999999996</v>
      </c>
      <c r="W34" s="431">
        <v>99.644999999999996</v>
      </c>
      <c r="X34" s="344">
        <v>5.8</v>
      </c>
      <c r="Y34" s="345">
        <v>5.84</v>
      </c>
      <c r="Z34" s="338">
        <v>95</v>
      </c>
      <c r="AA34" s="352">
        <v>5.34</v>
      </c>
      <c r="AB34" s="345">
        <v>5.53</v>
      </c>
      <c r="AC34" s="345">
        <v>5.56</v>
      </c>
      <c r="AD34" s="339">
        <v>71.2</v>
      </c>
      <c r="AE34" s="352">
        <v>0</v>
      </c>
      <c r="AF34" s="345">
        <v>4.83</v>
      </c>
      <c r="AG34" s="345">
        <v>4.57</v>
      </c>
      <c r="AH34" s="340">
        <v>21.77</v>
      </c>
      <c r="AI34" s="339">
        <v>51.649324999999997</v>
      </c>
      <c r="AJ34" s="341">
        <v>317.49432499999995</v>
      </c>
      <c r="AK34" s="333">
        <v>4</v>
      </c>
      <c r="AL34" s="136">
        <v>12</v>
      </c>
      <c r="AO34">
        <v>6</v>
      </c>
      <c r="AP34">
        <v>6117</v>
      </c>
      <c r="AQ34">
        <v>4115</v>
      </c>
      <c r="AR34">
        <v>115</v>
      </c>
      <c r="AS34">
        <v>117115</v>
      </c>
      <c r="AT34" t="e">
        <v>#N/A</v>
      </c>
      <c r="AU34" t="e">
        <v>#N/A</v>
      </c>
      <c r="AV34">
        <v>117</v>
      </c>
      <c r="AW34" s="47" t="e">
        <v>#N/A</v>
      </c>
      <c r="AX34" t="e">
        <v>#N/A</v>
      </c>
      <c r="AY34" s="48" t="e">
        <v>#N/A</v>
      </c>
      <c r="AZ34" s="447" t="e">
        <v>#N/A</v>
      </c>
      <c r="BA34" t="e">
        <v>#N/A</v>
      </c>
      <c r="BZ34" s="28">
        <v>15</v>
      </c>
      <c r="CA34" s="28" t="s">
        <v>236</v>
      </c>
      <c r="CB34" s="28">
        <v>17</v>
      </c>
      <c r="CC34" s="28" t="s">
        <v>236</v>
      </c>
      <c r="CD34" s="28">
        <v>18</v>
      </c>
      <c r="CE34" s="28" t="s">
        <v>236</v>
      </c>
      <c r="CF34" s="28">
        <v>15</v>
      </c>
      <c r="CG34" s="28">
        <v>17</v>
      </c>
      <c r="CH34" s="28">
        <v>18</v>
      </c>
      <c r="CI34" s="28">
        <v>18</v>
      </c>
      <c r="CT34" s="5"/>
      <c r="CV34" s="28">
        <v>20</v>
      </c>
      <c r="CW34" s="28" t="s">
        <v>236</v>
      </c>
      <c r="CX34" s="28">
        <v>22</v>
      </c>
      <c r="CY34" s="28" t="s">
        <v>236</v>
      </c>
      <c r="CZ34" s="28">
        <v>24</v>
      </c>
      <c r="DA34" s="28" t="s">
        <v>236</v>
      </c>
      <c r="DB34" s="28">
        <v>20</v>
      </c>
      <c r="DC34" s="28">
        <v>22</v>
      </c>
      <c r="DD34" s="28">
        <v>24</v>
      </c>
      <c r="DE34" s="28">
        <v>24</v>
      </c>
      <c r="DP34" s="5"/>
      <c r="DQ34" s="48"/>
      <c r="DR34" s="5"/>
      <c r="DS34" s="5"/>
      <c r="DU34" s="48"/>
      <c r="DV34" s="48"/>
      <c r="DW34" s="48"/>
      <c r="DZ34" s="48"/>
      <c r="EA34" s="48"/>
      <c r="EB34" s="48"/>
      <c r="EC34" s="48"/>
      <c r="EF34" s="48"/>
      <c r="EG34" s="48"/>
      <c r="EH34" s="48"/>
      <c r="EI34" s="48"/>
      <c r="EN34" s="48"/>
    </row>
    <row r="35" spans="1:149" x14ac:dyDescent="0.2">
      <c r="A35" s="457">
        <v>118</v>
      </c>
      <c r="B35" s="387">
        <v>5</v>
      </c>
      <c r="C35" s="388" t="s">
        <v>2318</v>
      </c>
      <c r="D35" s="389" t="s">
        <v>2316</v>
      </c>
      <c r="E35" s="390" t="s">
        <v>417</v>
      </c>
      <c r="F35" s="390">
        <v>1999</v>
      </c>
      <c r="G35" s="439">
        <v>39.200000000000003</v>
      </c>
      <c r="H35" s="391">
        <v>2.1315</v>
      </c>
      <c r="I35" s="392">
        <v>16</v>
      </c>
      <c r="J35" s="393" t="s">
        <v>236</v>
      </c>
      <c r="K35" s="394">
        <v>18</v>
      </c>
      <c r="L35" s="393" t="s">
        <v>236</v>
      </c>
      <c r="M35" s="394">
        <v>19</v>
      </c>
      <c r="N35" s="393" t="s">
        <v>236</v>
      </c>
      <c r="O35" s="392">
        <v>24</v>
      </c>
      <c r="P35" s="393" t="s">
        <v>236</v>
      </c>
      <c r="Q35" s="394">
        <v>26</v>
      </c>
      <c r="R35" s="393" t="s">
        <v>236</v>
      </c>
      <c r="S35" s="394">
        <v>28</v>
      </c>
      <c r="T35" s="393" t="s">
        <v>2084</v>
      </c>
      <c r="U35" s="428">
        <v>45</v>
      </c>
      <c r="V35" s="429">
        <v>95.91749999999999</v>
      </c>
      <c r="W35" s="429">
        <v>95.91749999999999</v>
      </c>
      <c r="X35" s="395">
        <v>6.11</v>
      </c>
      <c r="Y35" s="396">
        <v>5.94</v>
      </c>
      <c r="Z35" s="397">
        <v>92</v>
      </c>
      <c r="AA35" s="398">
        <v>4.96</v>
      </c>
      <c r="AB35" s="396">
        <v>5.05</v>
      </c>
      <c r="AC35" s="396">
        <v>4.8499999999999996</v>
      </c>
      <c r="AD35" s="399">
        <v>61</v>
      </c>
      <c r="AE35" s="398">
        <v>5.83</v>
      </c>
      <c r="AF35" s="396">
        <v>4.75</v>
      </c>
      <c r="AG35" s="396">
        <v>5.72</v>
      </c>
      <c r="AH35" s="400">
        <v>29.46</v>
      </c>
      <c r="AI35" s="399">
        <v>62.793990000000001</v>
      </c>
      <c r="AJ35" s="401">
        <v>311.71148999999997</v>
      </c>
      <c r="AK35" s="402">
        <v>5</v>
      </c>
      <c r="AL35" s="403">
        <v>11</v>
      </c>
      <c r="AO35">
        <v>3</v>
      </c>
      <c r="AP35">
        <v>3118</v>
      </c>
      <c r="AQ35">
        <v>5116</v>
      </c>
      <c r="AR35">
        <v>116</v>
      </c>
      <c r="AS35">
        <v>118116</v>
      </c>
      <c r="AT35" t="e">
        <v>#N/A</v>
      </c>
      <c r="AU35" t="e">
        <v>#N/A</v>
      </c>
      <c r="AV35">
        <v>118</v>
      </c>
      <c r="AW35" s="47" t="e">
        <v>#N/A</v>
      </c>
      <c r="AX35" t="e">
        <v>#N/A</v>
      </c>
      <c r="AY35" s="48" t="e">
        <v>#N/A</v>
      </c>
      <c r="AZ35" s="447" t="e">
        <v>#N/A</v>
      </c>
      <c r="BA35" t="e">
        <v>#N/A</v>
      </c>
      <c r="BZ35" s="28">
        <v>16</v>
      </c>
      <c r="CA35" s="28" t="s">
        <v>236</v>
      </c>
      <c r="CB35" s="28">
        <v>18</v>
      </c>
      <c r="CC35" s="28" t="s">
        <v>236</v>
      </c>
      <c r="CD35" s="28">
        <v>19</v>
      </c>
      <c r="CE35" s="28" t="s">
        <v>236</v>
      </c>
      <c r="CF35" s="28">
        <v>16</v>
      </c>
      <c r="CG35" s="28">
        <v>18</v>
      </c>
      <c r="CH35" s="28">
        <v>19</v>
      </c>
      <c r="CI35" s="28">
        <v>19</v>
      </c>
      <c r="CT35" s="5"/>
      <c r="CV35" s="28">
        <v>24</v>
      </c>
      <c r="CW35" s="28" t="s">
        <v>236</v>
      </c>
      <c r="CX35" s="28">
        <v>26</v>
      </c>
      <c r="CY35" s="28" t="s">
        <v>236</v>
      </c>
      <c r="CZ35" s="28">
        <v>28</v>
      </c>
      <c r="DA35" s="28" t="s">
        <v>2084</v>
      </c>
      <c r="DB35" s="28">
        <v>24</v>
      </c>
      <c r="DC35" s="28">
        <v>26</v>
      </c>
      <c r="DD35" s="28">
        <v>0</v>
      </c>
      <c r="DE35" s="28">
        <v>26</v>
      </c>
      <c r="DP35" s="5"/>
      <c r="DQ35" s="48"/>
      <c r="DR35" s="5"/>
      <c r="DS35" s="5"/>
      <c r="DU35" s="48"/>
      <c r="DV35" s="48"/>
      <c r="DW35" s="48"/>
      <c r="DZ35" s="48"/>
      <c r="EA35" s="48"/>
      <c r="EB35" s="48"/>
      <c r="EC35" s="48"/>
      <c r="EF35" s="48"/>
      <c r="EG35" s="48"/>
      <c r="EH35" s="48"/>
      <c r="EI35" s="48"/>
      <c r="EN35" s="48"/>
    </row>
    <row r="36" spans="1:149" x14ac:dyDescent="0.2">
      <c r="A36" s="457">
        <v>119</v>
      </c>
      <c r="B36" s="353">
        <v>6</v>
      </c>
      <c r="C36" s="354" t="s">
        <v>2315</v>
      </c>
      <c r="D36" s="355" t="s">
        <v>2313</v>
      </c>
      <c r="E36" s="356" t="s">
        <v>417</v>
      </c>
      <c r="F36" s="356">
        <v>1999</v>
      </c>
      <c r="G36" s="438">
        <v>43.1</v>
      </c>
      <c r="H36" s="357">
        <v>1.9417</v>
      </c>
      <c r="I36" s="444">
        <v>16</v>
      </c>
      <c r="J36" s="445" t="s">
        <v>236</v>
      </c>
      <c r="K36" s="446">
        <v>18</v>
      </c>
      <c r="L36" s="445" t="s">
        <v>236</v>
      </c>
      <c r="M36" s="446">
        <v>19</v>
      </c>
      <c r="N36" s="445" t="s">
        <v>236</v>
      </c>
      <c r="O36" s="444">
        <v>24</v>
      </c>
      <c r="P36" s="445" t="s">
        <v>236</v>
      </c>
      <c r="Q36" s="446">
        <v>26</v>
      </c>
      <c r="R36" s="445" t="s">
        <v>236</v>
      </c>
      <c r="S36" s="446">
        <v>28</v>
      </c>
      <c r="T36" s="445" t="s">
        <v>2084</v>
      </c>
      <c r="U36" s="430">
        <v>45</v>
      </c>
      <c r="V36" s="431">
        <v>87.376499999999993</v>
      </c>
      <c r="W36" s="431">
        <v>87.376499999999993</v>
      </c>
      <c r="X36" s="344">
        <v>6.14</v>
      </c>
      <c r="Y36" s="345">
        <v>5.95</v>
      </c>
      <c r="Z36" s="338">
        <v>91</v>
      </c>
      <c r="AA36" s="352">
        <v>4.9400000000000004</v>
      </c>
      <c r="AB36" s="345">
        <v>4.93</v>
      </c>
      <c r="AC36" s="345">
        <v>5.05</v>
      </c>
      <c r="AD36" s="339">
        <v>61</v>
      </c>
      <c r="AE36" s="352">
        <v>6.01</v>
      </c>
      <c r="AF36" s="345">
        <v>5.92</v>
      </c>
      <c r="AG36" s="345">
        <v>5.68</v>
      </c>
      <c r="AH36" s="340">
        <v>30.85</v>
      </c>
      <c r="AI36" s="339">
        <v>59.901445000000002</v>
      </c>
      <c r="AJ36" s="341">
        <v>299.27794499999999</v>
      </c>
      <c r="AK36" s="333">
        <v>6</v>
      </c>
      <c r="AL36" s="136">
        <v>10</v>
      </c>
      <c r="AO36">
        <v>2</v>
      </c>
      <c r="AP36">
        <v>2119</v>
      </c>
      <c r="AQ36">
        <v>6117</v>
      </c>
      <c r="AR36">
        <v>117</v>
      </c>
      <c r="AS36">
        <v>119117</v>
      </c>
      <c r="AT36" t="e">
        <v>#N/A</v>
      </c>
      <c r="AU36" t="e">
        <v>#N/A</v>
      </c>
      <c r="AV36">
        <v>119</v>
      </c>
      <c r="AW36" s="47" t="e">
        <v>#N/A</v>
      </c>
      <c r="AX36" t="e">
        <v>#N/A</v>
      </c>
      <c r="AY36" s="48" t="e">
        <v>#N/A</v>
      </c>
      <c r="AZ36" s="447" t="e">
        <v>#N/A</v>
      </c>
      <c r="BA36" t="e">
        <v>#N/A</v>
      </c>
      <c r="BZ36" s="28">
        <v>16</v>
      </c>
      <c r="CA36" s="28" t="s">
        <v>236</v>
      </c>
      <c r="CB36" s="28">
        <v>18</v>
      </c>
      <c r="CC36" s="28" t="s">
        <v>236</v>
      </c>
      <c r="CD36" s="28">
        <v>19</v>
      </c>
      <c r="CE36" s="28" t="s">
        <v>236</v>
      </c>
      <c r="CF36" s="28">
        <v>16</v>
      </c>
      <c r="CG36" s="28">
        <v>18</v>
      </c>
      <c r="CH36" s="28">
        <v>19</v>
      </c>
      <c r="CI36" s="28">
        <v>19</v>
      </c>
      <c r="CT36" s="5"/>
      <c r="CV36" s="28">
        <v>24</v>
      </c>
      <c r="CW36" s="28" t="s">
        <v>236</v>
      </c>
      <c r="CX36" s="28">
        <v>26</v>
      </c>
      <c r="CY36" s="28" t="s">
        <v>236</v>
      </c>
      <c r="CZ36" s="28">
        <v>28</v>
      </c>
      <c r="DA36" s="28" t="s">
        <v>2084</v>
      </c>
      <c r="DB36" s="28">
        <v>24</v>
      </c>
      <c r="DC36" s="28">
        <v>26</v>
      </c>
      <c r="DD36" s="28">
        <v>0</v>
      </c>
      <c r="DE36" s="28">
        <v>26</v>
      </c>
      <c r="DP36" s="5"/>
      <c r="DQ36" s="48"/>
      <c r="DR36" s="5"/>
      <c r="DS36" s="5"/>
      <c r="DU36" s="48"/>
      <c r="DV36" s="48"/>
      <c r="DW36" s="48"/>
      <c r="DZ36" s="48"/>
      <c r="EA36" s="48"/>
      <c r="EB36" s="48"/>
      <c r="EC36" s="48"/>
      <c r="EF36" s="48"/>
      <c r="EG36" s="48"/>
      <c r="EH36" s="48"/>
      <c r="EI36" s="48"/>
      <c r="EN36" s="48"/>
    </row>
    <row r="37" spans="1:149" ht="13.5" thickBot="1" x14ac:dyDescent="0.25">
      <c r="A37" s="458">
        <v>120</v>
      </c>
      <c r="B37" s="409">
        <v>7</v>
      </c>
      <c r="C37" s="410" t="s">
        <v>2330</v>
      </c>
      <c r="D37" s="411" t="s">
        <v>2328</v>
      </c>
      <c r="E37" s="412" t="s">
        <v>417</v>
      </c>
      <c r="F37" s="412">
        <v>2000</v>
      </c>
      <c r="G37" s="440">
        <v>41.3</v>
      </c>
      <c r="H37" s="413">
        <v>2.0232999999999999</v>
      </c>
      <c r="I37" s="414">
        <v>15</v>
      </c>
      <c r="J37" s="415" t="s">
        <v>236</v>
      </c>
      <c r="K37" s="416">
        <v>17</v>
      </c>
      <c r="L37" s="415" t="s">
        <v>236</v>
      </c>
      <c r="M37" s="416">
        <v>18</v>
      </c>
      <c r="N37" s="415" t="s">
        <v>236</v>
      </c>
      <c r="O37" s="414">
        <v>20</v>
      </c>
      <c r="P37" s="415" t="s">
        <v>236</v>
      </c>
      <c r="Q37" s="416">
        <v>22</v>
      </c>
      <c r="R37" s="415" t="s">
        <v>236</v>
      </c>
      <c r="S37" s="416">
        <v>24</v>
      </c>
      <c r="T37" s="415" t="s">
        <v>2084</v>
      </c>
      <c r="U37" s="432">
        <v>40</v>
      </c>
      <c r="V37" s="433">
        <v>80.931999999999988</v>
      </c>
      <c r="W37" s="433">
        <v>80.931999999999988</v>
      </c>
      <c r="X37" s="417">
        <v>7.05</v>
      </c>
      <c r="Y37" s="418">
        <v>6.67</v>
      </c>
      <c r="Z37" s="419">
        <v>73</v>
      </c>
      <c r="AA37" s="420">
        <v>4.5999999999999996</v>
      </c>
      <c r="AB37" s="418">
        <v>4.75</v>
      </c>
      <c r="AC37" s="418">
        <v>4.8</v>
      </c>
      <c r="AD37" s="421">
        <v>56</v>
      </c>
      <c r="AE37" s="420">
        <v>5.05</v>
      </c>
      <c r="AF37" s="418">
        <v>0</v>
      </c>
      <c r="AG37" s="418">
        <v>5.34</v>
      </c>
      <c r="AH37" s="422">
        <v>25.69</v>
      </c>
      <c r="AI37" s="421">
        <v>51.978577000000001</v>
      </c>
      <c r="AJ37" s="423">
        <v>261.91057699999999</v>
      </c>
      <c r="AK37" s="424">
        <v>7</v>
      </c>
      <c r="AL37" s="425">
        <v>9</v>
      </c>
      <c r="AO37">
        <v>1</v>
      </c>
      <c r="AP37">
        <v>1120</v>
      </c>
      <c r="AQ37">
        <v>7114</v>
      </c>
      <c r="AR37">
        <v>114</v>
      </c>
      <c r="AS37">
        <v>120114</v>
      </c>
      <c r="AT37" t="e">
        <v>#N/A</v>
      </c>
      <c r="AU37" t="e">
        <v>#N/A</v>
      </c>
      <c r="AV37">
        <v>120</v>
      </c>
      <c r="AW37" s="47" t="e">
        <v>#N/A</v>
      </c>
      <c r="AX37" t="e">
        <v>#N/A</v>
      </c>
      <c r="AY37" s="48" t="e">
        <v>#N/A</v>
      </c>
      <c r="AZ37" s="447" t="e">
        <v>#N/A</v>
      </c>
      <c r="BA37" t="e">
        <v>#N/A</v>
      </c>
      <c r="BZ37" s="28">
        <v>15</v>
      </c>
      <c r="CA37" s="28" t="s">
        <v>236</v>
      </c>
      <c r="CB37" s="28">
        <v>17</v>
      </c>
      <c r="CC37" s="28" t="s">
        <v>236</v>
      </c>
      <c r="CD37" s="28">
        <v>18</v>
      </c>
      <c r="CE37" s="28" t="s">
        <v>236</v>
      </c>
      <c r="CF37" s="28">
        <v>15</v>
      </c>
      <c r="CG37" s="28">
        <v>17</v>
      </c>
      <c r="CH37" s="28">
        <v>18</v>
      </c>
      <c r="CI37" s="28">
        <v>18</v>
      </c>
      <c r="CT37" s="5"/>
      <c r="CV37" s="28">
        <v>20</v>
      </c>
      <c r="CW37" s="28" t="s">
        <v>236</v>
      </c>
      <c r="CX37" s="28">
        <v>22</v>
      </c>
      <c r="CY37" s="28" t="s">
        <v>236</v>
      </c>
      <c r="CZ37" s="28">
        <v>24</v>
      </c>
      <c r="DA37" s="28" t="s">
        <v>2084</v>
      </c>
      <c r="DB37" s="28">
        <v>20</v>
      </c>
      <c r="DC37" s="28">
        <v>22</v>
      </c>
      <c r="DD37" s="28">
        <v>0</v>
      </c>
      <c r="DE37" s="28">
        <v>22</v>
      </c>
      <c r="DP37" s="5"/>
      <c r="DQ37" s="48"/>
      <c r="DR37" s="5"/>
      <c r="DS37" s="5"/>
      <c r="DU37" s="48"/>
      <c r="DV37" s="48"/>
      <c r="DW37" s="48"/>
      <c r="DZ37" s="48"/>
      <c r="EA37" s="48"/>
      <c r="EB37" s="48"/>
      <c r="EC37" s="48"/>
      <c r="EF37" s="48"/>
      <c r="EG37" s="48"/>
      <c r="EH37" s="48"/>
      <c r="EI37" s="48"/>
      <c r="EN37" s="48"/>
    </row>
    <row r="38" spans="1:149" ht="13.5" thickBot="1" x14ac:dyDescent="0.25">
      <c r="A38">
        <v>134</v>
      </c>
      <c r="AQ38">
        <v>99000</v>
      </c>
      <c r="AR38">
        <v>999</v>
      </c>
      <c r="AS38">
        <v>999000</v>
      </c>
      <c r="AT38" t="e">
        <v>#N/A</v>
      </c>
      <c r="AU38" t="e">
        <v>#N/A</v>
      </c>
      <c r="AV38">
        <v>134</v>
      </c>
      <c r="AW38" s="47" t="e">
        <v>#N/A</v>
      </c>
      <c r="AX38" t="e">
        <v>#N/A</v>
      </c>
      <c r="AY38" s="48" t="e">
        <v>#N/A</v>
      </c>
      <c r="AZ38" s="447" t="e">
        <v>#N/A</v>
      </c>
      <c r="BA38" t="e">
        <v>#N/A</v>
      </c>
    </row>
    <row r="39" spans="1:149" ht="16.5" thickBot="1" x14ac:dyDescent="0.3">
      <c r="A39">
        <v>135</v>
      </c>
      <c r="B39" s="733" t="s">
        <v>2191</v>
      </c>
      <c r="C39" s="734"/>
      <c r="D39" s="734"/>
      <c r="E39" s="734"/>
      <c r="F39" s="734"/>
      <c r="G39" s="734"/>
      <c r="H39" s="734"/>
      <c r="I39" s="734"/>
      <c r="J39" s="734"/>
      <c r="K39" s="734"/>
      <c r="L39" s="734"/>
      <c r="M39" s="734"/>
      <c r="N39" s="734"/>
      <c r="O39" s="734"/>
      <c r="P39" s="734"/>
      <c r="Q39" s="734"/>
      <c r="R39" s="734"/>
      <c r="S39" s="734"/>
      <c r="T39" s="734"/>
      <c r="U39" s="734"/>
      <c r="V39" s="734"/>
      <c r="W39" s="734"/>
      <c r="X39" s="734"/>
      <c r="Y39" s="734"/>
      <c r="Z39" s="734"/>
      <c r="AA39" s="734"/>
      <c r="AB39" s="734"/>
      <c r="AC39" s="734"/>
      <c r="AD39" s="734"/>
      <c r="AE39" s="734"/>
      <c r="AF39" s="734"/>
      <c r="AG39" s="734"/>
      <c r="AH39" s="734"/>
      <c r="AI39" s="734"/>
      <c r="AJ39" s="734"/>
      <c r="AK39" s="734"/>
      <c r="AL39" s="735"/>
      <c r="AQ39">
        <v>99000</v>
      </c>
      <c r="AR39">
        <v>999</v>
      </c>
      <c r="AS39">
        <v>999000</v>
      </c>
      <c r="AT39" t="e">
        <v>#N/A</v>
      </c>
      <c r="AU39" t="e">
        <v>#N/A</v>
      </c>
      <c r="AV39">
        <v>135</v>
      </c>
      <c r="AW39" s="47" t="e">
        <v>#N/A</v>
      </c>
      <c r="AX39" t="e">
        <v>#N/A</v>
      </c>
      <c r="AY39" s="48" t="e">
        <v>#N/A</v>
      </c>
      <c r="AZ39" s="447" t="e">
        <v>#N/A</v>
      </c>
      <c r="BA39" t="e">
        <v>#N/A</v>
      </c>
    </row>
    <row r="40" spans="1:149" x14ac:dyDescent="0.2">
      <c r="A40">
        <v>136</v>
      </c>
      <c r="B40" s="736" t="s">
        <v>1967</v>
      </c>
      <c r="C40" s="738" t="s">
        <v>2110</v>
      </c>
      <c r="D40" s="740" t="s">
        <v>145</v>
      </c>
      <c r="E40" s="740" t="s">
        <v>2111</v>
      </c>
      <c r="F40" s="740" t="s">
        <v>2112</v>
      </c>
      <c r="G40" s="740" t="s">
        <v>2113</v>
      </c>
      <c r="H40" s="742" t="s">
        <v>1964</v>
      </c>
      <c r="I40" s="709" t="s">
        <v>141</v>
      </c>
      <c r="J40" s="710"/>
      <c r="K40" s="710"/>
      <c r="L40" s="710"/>
      <c r="M40" s="710"/>
      <c r="N40" s="711"/>
      <c r="O40" s="709" t="s">
        <v>146</v>
      </c>
      <c r="P40" s="710"/>
      <c r="Q40" s="710"/>
      <c r="R40" s="710"/>
      <c r="S40" s="710"/>
      <c r="T40" s="711"/>
      <c r="U40" s="705" t="s">
        <v>2114</v>
      </c>
      <c r="V40" s="707" t="s">
        <v>2115</v>
      </c>
      <c r="W40" s="138" t="s">
        <v>2123</v>
      </c>
      <c r="X40" s="753">
        <v>30</v>
      </c>
      <c r="Y40" s="754"/>
      <c r="Z40" s="755"/>
      <c r="AA40" s="709" t="s">
        <v>2168</v>
      </c>
      <c r="AB40" s="710"/>
      <c r="AC40" s="710"/>
      <c r="AD40" s="711"/>
      <c r="AE40" s="712" t="s">
        <v>2116</v>
      </c>
      <c r="AF40" s="713"/>
      <c r="AG40" s="713"/>
      <c r="AH40" s="713"/>
      <c r="AI40" s="714"/>
      <c r="AJ40" s="756" t="s">
        <v>2117</v>
      </c>
      <c r="AK40" s="758" t="s">
        <v>2118</v>
      </c>
      <c r="AL40" s="760" t="s">
        <v>2119</v>
      </c>
      <c r="AQ40">
        <v>99000</v>
      </c>
      <c r="AR40">
        <v>999</v>
      </c>
      <c r="AS40">
        <v>999000</v>
      </c>
      <c r="AT40" t="e">
        <v>#N/A</v>
      </c>
      <c r="AU40" t="e">
        <v>#N/A</v>
      </c>
      <c r="AV40">
        <v>136</v>
      </c>
      <c r="AW40" s="47" t="e">
        <v>#N/A</v>
      </c>
      <c r="AX40" t="e">
        <v>#N/A</v>
      </c>
      <c r="AY40" s="48" t="e">
        <v>#N/A</v>
      </c>
      <c r="AZ40" s="447" t="e">
        <v>#N/A</v>
      </c>
      <c r="BA40" t="e">
        <v>#N/A</v>
      </c>
    </row>
    <row r="41" spans="1:149" ht="13.5" thickBot="1" x14ac:dyDescent="0.25">
      <c r="A41">
        <v>137</v>
      </c>
      <c r="B41" s="737"/>
      <c r="C41" s="739"/>
      <c r="D41" s="741"/>
      <c r="E41" s="741"/>
      <c r="F41" s="741"/>
      <c r="G41" s="741"/>
      <c r="H41" s="743"/>
      <c r="I41" s="744" t="s">
        <v>1968</v>
      </c>
      <c r="J41" s="745"/>
      <c r="K41" s="746" t="s">
        <v>1969</v>
      </c>
      <c r="L41" s="745"/>
      <c r="M41" s="746" t="s">
        <v>1970</v>
      </c>
      <c r="N41" s="752"/>
      <c r="O41" s="744" t="s">
        <v>1968</v>
      </c>
      <c r="P41" s="745"/>
      <c r="Q41" s="746" t="s">
        <v>1969</v>
      </c>
      <c r="R41" s="745"/>
      <c r="S41" s="746" t="s">
        <v>1970</v>
      </c>
      <c r="T41" s="752"/>
      <c r="U41" s="706"/>
      <c r="V41" s="708"/>
      <c r="W41" s="139" t="s">
        <v>2122</v>
      </c>
      <c r="X41" s="140" t="s">
        <v>1968</v>
      </c>
      <c r="Y41" s="141" t="s">
        <v>1969</v>
      </c>
      <c r="Z41" s="142" t="s">
        <v>2119</v>
      </c>
      <c r="AA41" s="140" t="s">
        <v>1968</v>
      </c>
      <c r="AB41" s="141" t="s">
        <v>1969</v>
      </c>
      <c r="AC41" s="141" t="s">
        <v>1970</v>
      </c>
      <c r="AD41" s="142" t="s">
        <v>2119</v>
      </c>
      <c r="AE41" s="140" t="s">
        <v>1968</v>
      </c>
      <c r="AF41" s="141" t="s">
        <v>1969</v>
      </c>
      <c r="AG41" s="141" t="s">
        <v>1970</v>
      </c>
      <c r="AH41" s="184" t="s">
        <v>2208</v>
      </c>
      <c r="AI41" s="142" t="s">
        <v>2119</v>
      </c>
      <c r="AJ41" s="757"/>
      <c r="AK41" s="759"/>
      <c r="AL41" s="761"/>
      <c r="AQ41">
        <v>99000</v>
      </c>
      <c r="AR41">
        <v>999</v>
      </c>
      <c r="AS41">
        <v>999000</v>
      </c>
      <c r="AT41" t="e">
        <v>#N/A</v>
      </c>
      <c r="AU41" t="e">
        <v>#N/A</v>
      </c>
      <c r="AV41">
        <v>137</v>
      </c>
      <c r="AW41" s="47" t="e">
        <v>#N/A</v>
      </c>
      <c r="AX41" t="e">
        <v>#N/A</v>
      </c>
      <c r="AY41" s="48" t="e">
        <v>#N/A</v>
      </c>
      <c r="AZ41" s="447" t="e">
        <v>#N/A</v>
      </c>
      <c r="BA41" t="e">
        <v>#N/A</v>
      </c>
    </row>
    <row r="42" spans="1:149" ht="13.5" thickBot="1" x14ac:dyDescent="0.25">
      <c r="A42">
        <v>138</v>
      </c>
      <c r="B42" s="143" t="s">
        <v>2120</v>
      </c>
      <c r="C42" s="144"/>
      <c r="D42" s="144"/>
      <c r="E42" s="145"/>
      <c r="F42" s="145"/>
      <c r="G42" s="145"/>
      <c r="H42" s="145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5"/>
      <c r="AL42" s="146"/>
      <c r="AQ42">
        <v>99000</v>
      </c>
      <c r="AR42">
        <v>999</v>
      </c>
      <c r="AS42">
        <v>999000</v>
      </c>
      <c r="AT42" t="e">
        <v>#N/A</v>
      </c>
      <c r="AU42" t="e">
        <v>#N/A</v>
      </c>
      <c r="AV42">
        <v>138</v>
      </c>
      <c r="AW42" s="47" t="e">
        <v>#N/A</v>
      </c>
      <c r="AX42" t="e">
        <v>#N/A</v>
      </c>
      <c r="AY42" s="48" t="e">
        <v>#N/A</v>
      </c>
      <c r="AZ42" s="447" t="e">
        <v>#N/A</v>
      </c>
      <c r="BA42" t="e">
        <v>#N/A</v>
      </c>
      <c r="BM42" s="73"/>
      <c r="BR42" s="73"/>
      <c r="BS42" s="73"/>
      <c r="BU42" s="108"/>
      <c r="BV42" s="73"/>
      <c r="BW42" s="73"/>
      <c r="BX42" s="73"/>
      <c r="BY42" s="73"/>
      <c r="CF42" s="73" t="s">
        <v>2124</v>
      </c>
      <c r="CG42" s="73" t="s">
        <v>2125</v>
      </c>
      <c r="CH42" s="73" t="s">
        <v>2126</v>
      </c>
      <c r="CI42" s="73" t="s">
        <v>2127</v>
      </c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DB42" s="73" t="s">
        <v>2148</v>
      </c>
      <c r="DC42" s="73" t="s">
        <v>2149</v>
      </c>
      <c r="DD42" s="73" t="s">
        <v>2150</v>
      </c>
      <c r="DE42" s="73" t="s">
        <v>2154</v>
      </c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U42" s="73"/>
      <c r="DV42" s="73"/>
      <c r="DW42" s="73"/>
      <c r="DX42" s="73"/>
      <c r="DZ42" s="73"/>
      <c r="EA42" s="73"/>
      <c r="EB42" s="73"/>
      <c r="EC42" s="73"/>
      <c r="ED42" s="73"/>
      <c r="EF42" s="73"/>
      <c r="EG42" s="73"/>
      <c r="EH42" s="73"/>
      <c r="EI42" s="73"/>
      <c r="EJ42" s="117"/>
      <c r="EN42" s="118"/>
      <c r="EO42" s="118"/>
      <c r="EP42" s="118"/>
      <c r="EQ42" s="118"/>
      <c r="ER42" s="118"/>
      <c r="ES42" s="118"/>
    </row>
    <row r="43" spans="1:149" ht="13.5" thickBot="1" x14ac:dyDescent="0.25">
      <c r="A43">
        <v>139</v>
      </c>
      <c r="B43" s="507">
        <v>1</v>
      </c>
      <c r="C43" s="508">
        <v>4652</v>
      </c>
      <c r="D43" s="509" t="s">
        <v>1618</v>
      </c>
      <c r="E43" s="510" t="s">
        <v>542</v>
      </c>
      <c r="F43" s="510">
        <v>1997</v>
      </c>
      <c r="G43" s="511">
        <v>66.400000000000006</v>
      </c>
      <c r="H43" s="512">
        <v>1.2040999999999999</v>
      </c>
      <c r="I43" s="513">
        <v>37</v>
      </c>
      <c r="J43" s="514" t="s">
        <v>236</v>
      </c>
      <c r="K43" s="515">
        <v>40</v>
      </c>
      <c r="L43" s="514" t="s">
        <v>236</v>
      </c>
      <c r="M43" s="515">
        <v>43</v>
      </c>
      <c r="N43" s="514" t="s">
        <v>2084</v>
      </c>
      <c r="O43" s="513">
        <v>46</v>
      </c>
      <c r="P43" s="514" t="s">
        <v>236</v>
      </c>
      <c r="Q43" s="515">
        <v>49</v>
      </c>
      <c r="R43" s="514" t="s">
        <v>236</v>
      </c>
      <c r="S43" s="515">
        <v>51</v>
      </c>
      <c r="T43" s="514" t="s">
        <v>236</v>
      </c>
      <c r="U43" s="516">
        <v>91</v>
      </c>
      <c r="V43" s="517">
        <v>109.5731</v>
      </c>
      <c r="W43" s="517">
        <v>109.5731</v>
      </c>
      <c r="X43" s="518">
        <v>7.04</v>
      </c>
      <c r="Y43" s="519">
        <v>6.97</v>
      </c>
      <c r="Z43" s="520">
        <v>66</v>
      </c>
      <c r="AA43" s="521">
        <v>4.9000000000000004</v>
      </c>
      <c r="AB43" s="367">
        <v>4.9400000000000004</v>
      </c>
      <c r="AC43" s="519">
        <v>4.92</v>
      </c>
      <c r="AD43" s="522">
        <v>58.8</v>
      </c>
      <c r="AE43" s="521">
        <v>5.58</v>
      </c>
      <c r="AF43" s="367">
        <v>5.36</v>
      </c>
      <c r="AG43" s="519">
        <v>6.12</v>
      </c>
      <c r="AH43" s="523">
        <v>31.69</v>
      </c>
      <c r="AI43" s="522">
        <v>38.157929000000003</v>
      </c>
      <c r="AJ43" s="524">
        <v>272.53102900000005</v>
      </c>
      <c r="AK43" s="525">
        <v>1</v>
      </c>
      <c r="AL43" s="526">
        <v>30</v>
      </c>
      <c r="AO43">
        <v>1</v>
      </c>
      <c r="AP43">
        <v>1139</v>
      </c>
      <c r="AQ43">
        <v>1139</v>
      </c>
      <c r="AR43">
        <v>139</v>
      </c>
      <c r="AS43">
        <v>139139</v>
      </c>
      <c r="AT43" t="e">
        <v>#N/A</v>
      </c>
      <c r="AU43" t="e">
        <v>#N/A</v>
      </c>
      <c r="AV43">
        <v>139</v>
      </c>
      <c r="AW43" s="47" t="e">
        <v>#N/A</v>
      </c>
      <c r="AX43" t="e">
        <v>#N/A</v>
      </c>
      <c r="AY43" s="48" t="e">
        <v>#N/A</v>
      </c>
      <c r="AZ43" s="447" t="e">
        <v>#N/A</v>
      </c>
      <c r="BA43" t="e">
        <v>#N/A</v>
      </c>
      <c r="BZ43" s="28">
        <v>37</v>
      </c>
      <c r="CA43" s="28" t="s">
        <v>236</v>
      </c>
      <c r="CB43" s="28">
        <v>40</v>
      </c>
      <c r="CC43" s="28" t="s">
        <v>236</v>
      </c>
      <c r="CD43" s="28">
        <v>43</v>
      </c>
      <c r="CE43" s="28" t="s">
        <v>2084</v>
      </c>
      <c r="CF43" s="28">
        <v>37</v>
      </c>
      <c r="CG43" s="28">
        <v>40</v>
      </c>
      <c r="CH43" s="28">
        <v>0</v>
      </c>
      <c r="CI43" s="28">
        <v>40</v>
      </c>
      <c r="CT43" s="5"/>
      <c r="CV43" s="28">
        <v>46</v>
      </c>
      <c r="CW43" s="28" t="s">
        <v>236</v>
      </c>
      <c r="CX43" s="28">
        <v>49</v>
      </c>
      <c r="CY43" s="28" t="s">
        <v>236</v>
      </c>
      <c r="CZ43" s="28">
        <v>51</v>
      </c>
      <c r="DA43" s="28" t="s">
        <v>236</v>
      </c>
      <c r="DB43" s="28">
        <v>46</v>
      </c>
      <c r="DC43" s="28">
        <v>49</v>
      </c>
      <c r="DD43" s="28">
        <v>51</v>
      </c>
      <c r="DE43" s="28">
        <v>51</v>
      </c>
      <c r="DP43" s="5"/>
      <c r="DQ43" s="48"/>
      <c r="DR43" s="5"/>
      <c r="DS43" s="5"/>
      <c r="DU43" s="48"/>
      <c r="DV43" s="48"/>
      <c r="DW43" s="48"/>
      <c r="DY43" s="48"/>
      <c r="DZ43" s="48"/>
      <c r="EA43" s="48"/>
      <c r="EB43" s="48"/>
      <c r="EC43" s="48"/>
      <c r="EF43" s="48"/>
      <c r="EG43" s="48"/>
      <c r="EH43" s="48"/>
      <c r="EI43" s="48"/>
      <c r="EN43" s="48"/>
    </row>
    <row r="44" spans="1:149" ht="13.5" thickBot="1" x14ac:dyDescent="0.25">
      <c r="A44">
        <v>159</v>
      </c>
      <c r="B44" s="460" t="s">
        <v>2190</v>
      </c>
      <c r="C44" s="461"/>
      <c r="D44" s="461"/>
      <c r="E44" s="462"/>
      <c r="F44" s="462"/>
      <c r="G44" s="462"/>
      <c r="H44" s="462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2"/>
      <c r="AL44" s="463"/>
      <c r="AQ44">
        <v>99000</v>
      </c>
      <c r="AR44">
        <v>999</v>
      </c>
      <c r="AS44">
        <v>999000</v>
      </c>
      <c r="AT44" t="e">
        <v>#N/A</v>
      </c>
      <c r="AU44" t="e">
        <v>#N/A</v>
      </c>
      <c r="AV44">
        <v>159</v>
      </c>
      <c r="AW44" s="47" t="e">
        <v>#N/A</v>
      </c>
      <c r="AX44" t="e">
        <v>#N/A</v>
      </c>
      <c r="AY44" s="48" t="e">
        <v>#N/A</v>
      </c>
      <c r="AZ44" s="447" t="e">
        <v>#N/A</v>
      </c>
      <c r="BA44" t="e">
        <v>#N/A</v>
      </c>
      <c r="BM44" s="73"/>
      <c r="BR44" s="73"/>
      <c r="BS44" s="73"/>
      <c r="BU44" s="108"/>
      <c r="BV44" s="73"/>
      <c r="BW44" s="73"/>
      <c r="BX44" s="73"/>
      <c r="BY44" s="73"/>
      <c r="CF44" s="73" t="s">
        <v>2124</v>
      </c>
      <c r="CG44" s="73" t="s">
        <v>2125</v>
      </c>
      <c r="CH44" s="73" t="s">
        <v>2126</v>
      </c>
      <c r="CI44" s="73" t="s">
        <v>2127</v>
      </c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DB44" s="73" t="s">
        <v>2148</v>
      </c>
      <c r="DC44" s="73" t="s">
        <v>2149</v>
      </c>
      <c r="DD44" s="73" t="s">
        <v>2150</v>
      </c>
      <c r="DE44" s="73" t="s">
        <v>2154</v>
      </c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U44" s="73"/>
      <c r="DV44" s="73"/>
      <c r="DW44" s="73"/>
      <c r="DX44" s="73"/>
      <c r="DZ44" s="73"/>
      <c r="EA44" s="73"/>
      <c r="EB44" s="73"/>
      <c r="EC44" s="73"/>
      <c r="ED44" s="73"/>
      <c r="EF44" s="73"/>
      <c r="EG44" s="73"/>
      <c r="EH44" s="73"/>
      <c r="EI44" s="73"/>
      <c r="EJ44" s="117"/>
      <c r="EN44" s="118"/>
      <c r="EO44" s="118"/>
      <c r="EP44" s="118"/>
      <c r="EQ44" s="118"/>
      <c r="ER44" s="118"/>
      <c r="ES44" s="118"/>
    </row>
    <row r="45" spans="1:149" x14ac:dyDescent="0.2">
      <c r="A45" s="456">
        <v>160</v>
      </c>
      <c r="B45" s="546">
        <v>1</v>
      </c>
      <c r="C45" s="528">
        <v>4650</v>
      </c>
      <c r="D45" s="529" t="s">
        <v>1369</v>
      </c>
      <c r="E45" s="530" t="s">
        <v>542</v>
      </c>
      <c r="F45" s="530">
        <v>1997</v>
      </c>
      <c r="G45" s="547">
        <v>51.2</v>
      </c>
      <c r="H45" s="531">
        <v>1.6651</v>
      </c>
      <c r="I45" s="532">
        <v>55</v>
      </c>
      <c r="J45" s="533" t="s">
        <v>236</v>
      </c>
      <c r="K45" s="534">
        <v>58</v>
      </c>
      <c r="L45" s="533" t="s">
        <v>2084</v>
      </c>
      <c r="M45" s="534">
        <v>58</v>
      </c>
      <c r="N45" s="533" t="s">
        <v>2084</v>
      </c>
      <c r="O45" s="532">
        <v>60</v>
      </c>
      <c r="P45" s="533" t="s">
        <v>236</v>
      </c>
      <c r="Q45" s="534" t="s">
        <v>236</v>
      </c>
      <c r="R45" s="533" t="s">
        <v>2084</v>
      </c>
      <c r="S45" s="534" t="s">
        <v>236</v>
      </c>
      <c r="T45" s="533" t="s">
        <v>2084</v>
      </c>
      <c r="U45" s="535">
        <v>115</v>
      </c>
      <c r="V45" s="536">
        <v>191.48650000000001</v>
      </c>
      <c r="W45" s="536">
        <v>191.48650000000001</v>
      </c>
      <c r="X45" s="537">
        <v>5.66</v>
      </c>
      <c r="Y45" s="538">
        <v>5.57</v>
      </c>
      <c r="Z45" s="539">
        <v>101</v>
      </c>
      <c r="AA45" s="540">
        <v>7.16</v>
      </c>
      <c r="AB45" s="538">
        <v>6.94</v>
      </c>
      <c r="AC45" s="538">
        <v>7.18</v>
      </c>
      <c r="AD45" s="541">
        <v>103.6</v>
      </c>
      <c r="AE45" s="540">
        <v>11.71</v>
      </c>
      <c r="AF45" s="538">
        <v>0</v>
      </c>
      <c r="AG45" s="538">
        <v>10.48</v>
      </c>
      <c r="AH45" s="542">
        <v>74.69</v>
      </c>
      <c r="AI45" s="541">
        <v>124.366319</v>
      </c>
      <c r="AJ45" s="543">
        <v>520.45281899999998</v>
      </c>
      <c r="AK45" s="544">
        <v>1</v>
      </c>
      <c r="AL45" s="545">
        <v>30</v>
      </c>
      <c r="AO45" t="e">
        <v>#N/A</v>
      </c>
      <c r="AP45" t="e">
        <v>#N/A</v>
      </c>
      <c r="AQ45" t="e">
        <v>#N/A</v>
      </c>
      <c r="AR45" t="e">
        <v>#N/A</v>
      </c>
      <c r="AS45" t="e">
        <v>#N/A</v>
      </c>
      <c r="AT45" t="e">
        <v>#N/A</v>
      </c>
      <c r="AU45" t="e">
        <v>#N/A</v>
      </c>
      <c r="AV45">
        <v>160</v>
      </c>
      <c r="AW45" s="47" t="e">
        <v>#N/A</v>
      </c>
      <c r="AX45" t="e">
        <v>#N/A</v>
      </c>
      <c r="AY45" s="48" t="e">
        <v>#N/A</v>
      </c>
      <c r="AZ45" s="447" t="e">
        <v>#N/A</v>
      </c>
      <c r="BA45" t="e">
        <v>#N/A</v>
      </c>
      <c r="BZ45" s="28" t="e">
        <v>#N/A</v>
      </c>
      <c r="CA45" s="28" t="e">
        <v>#N/A</v>
      </c>
      <c r="CB45" s="28" t="e">
        <v>#N/A</v>
      </c>
      <c r="CC45" s="28" t="e">
        <v>#N/A</v>
      </c>
      <c r="CD45" s="28" t="e">
        <v>#N/A</v>
      </c>
      <c r="CE45" s="28" t="e">
        <v>#N/A</v>
      </c>
      <c r="CF45" s="28" t="e">
        <v>#N/A</v>
      </c>
      <c r="CG45" s="28" t="e">
        <v>#N/A</v>
      </c>
      <c r="CH45" s="28" t="e">
        <v>#N/A</v>
      </c>
      <c r="CI45" s="28" t="e">
        <v>#N/A</v>
      </c>
      <c r="CT45" s="5"/>
      <c r="CV45" s="28" t="e">
        <v>#N/A</v>
      </c>
      <c r="CW45" s="28" t="e">
        <v>#N/A</v>
      </c>
      <c r="CX45" s="28" t="e">
        <v>#N/A</v>
      </c>
      <c r="CY45" s="28" t="e">
        <v>#N/A</v>
      </c>
      <c r="CZ45" s="28" t="e">
        <v>#N/A</v>
      </c>
      <c r="DA45" s="28" t="e">
        <v>#N/A</v>
      </c>
      <c r="DB45" s="28" t="e">
        <v>#N/A</v>
      </c>
      <c r="DC45" s="28" t="e">
        <v>#N/A</v>
      </c>
      <c r="DD45" s="28" t="e">
        <v>#N/A</v>
      </c>
      <c r="DE45" s="28" t="e">
        <v>#N/A</v>
      </c>
      <c r="DP45" s="5"/>
      <c r="DQ45" s="48"/>
      <c r="DR45" s="5"/>
      <c r="DS45" s="5"/>
      <c r="DU45" s="48"/>
      <c r="DV45" s="48"/>
      <c r="DW45" s="48"/>
      <c r="DY45" s="48"/>
      <c r="DZ45" s="48"/>
      <c r="EA45" s="48"/>
      <c r="EB45" s="48"/>
      <c r="EC45" s="48"/>
      <c r="EF45" s="48"/>
      <c r="EG45" s="48"/>
      <c r="EH45" s="48"/>
      <c r="EI45" s="48"/>
      <c r="EN45" s="48"/>
    </row>
    <row r="46" spans="1:149" x14ac:dyDescent="0.2">
      <c r="A46" s="457">
        <v>161</v>
      </c>
      <c r="B46" s="353">
        <v>2</v>
      </c>
      <c r="C46" s="354" t="s">
        <v>1693</v>
      </c>
      <c r="D46" s="355" t="s">
        <v>2500</v>
      </c>
      <c r="E46" s="356" t="s">
        <v>417</v>
      </c>
      <c r="F46" s="356">
        <v>1997</v>
      </c>
      <c r="G46" s="438">
        <v>63</v>
      </c>
      <c r="H46" s="357">
        <v>1.4214</v>
      </c>
      <c r="I46" s="444">
        <v>33</v>
      </c>
      <c r="J46" s="445" t="s">
        <v>2084</v>
      </c>
      <c r="K46" s="446">
        <v>33</v>
      </c>
      <c r="L46" s="445" t="s">
        <v>236</v>
      </c>
      <c r="M46" s="446">
        <v>36</v>
      </c>
      <c r="N46" s="445" t="s">
        <v>236</v>
      </c>
      <c r="O46" s="444">
        <v>43</v>
      </c>
      <c r="P46" s="445" t="s">
        <v>236</v>
      </c>
      <c r="Q46" s="446">
        <v>46</v>
      </c>
      <c r="R46" s="445" t="s">
        <v>236</v>
      </c>
      <c r="S46" s="446">
        <v>48</v>
      </c>
      <c r="T46" s="445" t="s">
        <v>236</v>
      </c>
      <c r="U46" s="430">
        <v>84</v>
      </c>
      <c r="V46" s="431">
        <v>119.3976</v>
      </c>
      <c r="W46" s="431">
        <v>119.3976</v>
      </c>
      <c r="X46" s="344">
        <v>5.52</v>
      </c>
      <c r="Y46" s="345">
        <v>5.64</v>
      </c>
      <c r="Z46" s="338">
        <v>102</v>
      </c>
      <c r="AA46" s="352">
        <v>6.53</v>
      </c>
      <c r="AB46" s="345">
        <v>6.6</v>
      </c>
      <c r="AC46" s="345">
        <v>6.7</v>
      </c>
      <c r="AD46" s="339">
        <v>94</v>
      </c>
      <c r="AE46" s="352">
        <v>9.5299999999999994</v>
      </c>
      <c r="AF46" s="345">
        <v>6.9</v>
      </c>
      <c r="AG46" s="345">
        <v>6.05</v>
      </c>
      <c r="AH46" s="340">
        <v>57.92</v>
      </c>
      <c r="AI46" s="339">
        <v>82.327488000000002</v>
      </c>
      <c r="AJ46" s="341">
        <v>397.72508800000003</v>
      </c>
      <c r="AK46" s="333">
        <v>2</v>
      </c>
      <c r="AL46" s="136">
        <v>20</v>
      </c>
      <c r="AO46" t="e">
        <v>#N/A</v>
      </c>
      <c r="AP46" t="e">
        <v>#N/A</v>
      </c>
      <c r="AQ46" t="e">
        <v>#N/A</v>
      </c>
      <c r="AR46" t="e">
        <v>#N/A</v>
      </c>
      <c r="AS46" t="e">
        <v>#N/A</v>
      </c>
      <c r="AT46" t="e">
        <v>#N/A</v>
      </c>
      <c r="AU46" t="e">
        <v>#N/A</v>
      </c>
      <c r="AV46">
        <v>161</v>
      </c>
      <c r="AW46" s="47" t="e">
        <v>#N/A</v>
      </c>
      <c r="AX46" t="e">
        <v>#N/A</v>
      </c>
      <c r="AY46" s="48" t="e">
        <v>#N/A</v>
      </c>
      <c r="AZ46" s="447" t="e">
        <v>#N/A</v>
      </c>
      <c r="BA46" t="e">
        <v>#N/A</v>
      </c>
      <c r="BZ46" s="28" t="e">
        <v>#N/A</v>
      </c>
      <c r="CA46" s="28" t="e">
        <v>#N/A</v>
      </c>
      <c r="CB46" s="28" t="e">
        <v>#N/A</v>
      </c>
      <c r="CC46" s="28" t="e">
        <v>#N/A</v>
      </c>
      <c r="CD46" s="28" t="e">
        <v>#N/A</v>
      </c>
      <c r="CE46" s="28" t="e">
        <v>#N/A</v>
      </c>
      <c r="CF46" s="28" t="e">
        <v>#N/A</v>
      </c>
      <c r="CG46" s="28" t="e">
        <v>#N/A</v>
      </c>
      <c r="CH46" s="28" t="e">
        <v>#N/A</v>
      </c>
      <c r="CI46" s="28" t="e">
        <v>#N/A</v>
      </c>
      <c r="CT46" s="5"/>
      <c r="CV46" s="28" t="e">
        <v>#N/A</v>
      </c>
      <c r="CW46" s="28" t="e">
        <v>#N/A</v>
      </c>
      <c r="CX46" s="28" t="e">
        <v>#N/A</v>
      </c>
      <c r="CY46" s="28" t="e">
        <v>#N/A</v>
      </c>
      <c r="CZ46" s="28" t="e">
        <v>#N/A</v>
      </c>
      <c r="DA46" s="28" t="e">
        <v>#N/A</v>
      </c>
      <c r="DB46" s="28" t="e">
        <v>#N/A</v>
      </c>
      <c r="DC46" s="28" t="e">
        <v>#N/A</v>
      </c>
      <c r="DD46" s="28" t="e">
        <v>#N/A</v>
      </c>
      <c r="DE46" s="28" t="e">
        <v>#N/A</v>
      </c>
      <c r="DP46" s="5"/>
      <c r="DQ46" s="48"/>
      <c r="DR46" s="5"/>
      <c r="DS46" s="5"/>
      <c r="DU46" s="48"/>
      <c r="DV46" s="48"/>
      <c r="DW46" s="48"/>
      <c r="DZ46" s="48"/>
      <c r="EA46" s="48"/>
      <c r="EB46" s="48"/>
      <c r="EC46" s="48"/>
      <c r="EF46" s="48"/>
      <c r="EG46" s="48"/>
      <c r="EH46" s="48"/>
      <c r="EI46" s="48"/>
      <c r="EN46" s="48"/>
    </row>
    <row r="47" spans="1:149" ht="13.5" thickBot="1" x14ac:dyDescent="0.25">
      <c r="A47" s="458">
        <v>162</v>
      </c>
      <c r="B47" s="409">
        <v>3</v>
      </c>
      <c r="C47" s="410">
        <v>4701</v>
      </c>
      <c r="D47" s="411" t="s">
        <v>1580</v>
      </c>
      <c r="E47" s="412" t="s">
        <v>417</v>
      </c>
      <c r="F47" s="412">
        <v>1998</v>
      </c>
      <c r="G47" s="440">
        <v>58</v>
      </c>
      <c r="H47" s="413">
        <v>1.5085999999999999</v>
      </c>
      <c r="I47" s="414">
        <v>35</v>
      </c>
      <c r="J47" s="415" t="s">
        <v>236</v>
      </c>
      <c r="K47" s="416">
        <v>38</v>
      </c>
      <c r="L47" s="415" t="s">
        <v>236</v>
      </c>
      <c r="M47" s="416">
        <v>40</v>
      </c>
      <c r="N47" s="415" t="s">
        <v>2084</v>
      </c>
      <c r="O47" s="414">
        <v>46</v>
      </c>
      <c r="P47" s="415" t="s">
        <v>236</v>
      </c>
      <c r="Q47" s="416">
        <v>48</v>
      </c>
      <c r="R47" s="415" t="s">
        <v>2084</v>
      </c>
      <c r="S47" s="416">
        <v>48</v>
      </c>
      <c r="T47" s="415" t="s">
        <v>236</v>
      </c>
      <c r="U47" s="432">
        <v>86</v>
      </c>
      <c r="V47" s="433">
        <v>129.7396</v>
      </c>
      <c r="W47" s="433">
        <v>129.7396</v>
      </c>
      <c r="X47" s="417">
        <v>5.98</v>
      </c>
      <c r="Y47" s="418">
        <v>5.94</v>
      </c>
      <c r="Z47" s="419">
        <v>92</v>
      </c>
      <c r="AA47" s="420">
        <v>6.08</v>
      </c>
      <c r="AB47" s="418">
        <v>6.03</v>
      </c>
      <c r="AC47" s="418">
        <v>6</v>
      </c>
      <c r="AD47" s="421">
        <v>81.599999999999994</v>
      </c>
      <c r="AE47" s="420">
        <v>6.17</v>
      </c>
      <c r="AF47" s="418">
        <v>6.42</v>
      </c>
      <c r="AG47" s="418">
        <v>6.64</v>
      </c>
      <c r="AH47" s="422">
        <v>35.69</v>
      </c>
      <c r="AI47" s="421">
        <v>53.841933999999995</v>
      </c>
      <c r="AJ47" s="423">
        <v>357.181534</v>
      </c>
      <c r="AK47" s="424">
        <v>3</v>
      </c>
      <c r="AL47" s="425">
        <v>16</v>
      </c>
      <c r="AO47" t="e">
        <v>#N/A</v>
      </c>
      <c r="AP47" t="e">
        <v>#N/A</v>
      </c>
      <c r="AQ47" t="e">
        <v>#N/A</v>
      </c>
      <c r="AR47" t="e">
        <v>#N/A</v>
      </c>
      <c r="AS47" t="e">
        <v>#N/A</v>
      </c>
      <c r="AT47" t="e">
        <v>#N/A</v>
      </c>
      <c r="AU47" t="e">
        <v>#N/A</v>
      </c>
      <c r="AV47">
        <v>162</v>
      </c>
      <c r="AW47" s="47" t="e">
        <v>#N/A</v>
      </c>
      <c r="AX47" t="e">
        <v>#N/A</v>
      </c>
      <c r="AY47" s="48" t="e">
        <v>#N/A</v>
      </c>
      <c r="AZ47" s="447" t="e">
        <v>#N/A</v>
      </c>
      <c r="BA47" t="e">
        <v>#N/A</v>
      </c>
      <c r="BZ47" s="28" t="e">
        <v>#N/A</v>
      </c>
      <c r="CA47" s="28" t="e">
        <v>#N/A</v>
      </c>
      <c r="CB47" s="28" t="e">
        <v>#N/A</v>
      </c>
      <c r="CC47" s="28" t="e">
        <v>#N/A</v>
      </c>
      <c r="CD47" s="28" t="e">
        <v>#N/A</v>
      </c>
      <c r="CE47" s="28" t="e">
        <v>#N/A</v>
      </c>
      <c r="CF47" s="28" t="e">
        <v>#N/A</v>
      </c>
      <c r="CG47" s="28" t="e">
        <v>#N/A</v>
      </c>
      <c r="CH47" s="28" t="e">
        <v>#N/A</v>
      </c>
      <c r="CI47" s="28" t="e">
        <v>#N/A</v>
      </c>
      <c r="CT47" s="5"/>
      <c r="CV47" s="28" t="e">
        <v>#N/A</v>
      </c>
      <c r="CW47" s="28" t="e">
        <v>#N/A</v>
      </c>
      <c r="CX47" s="28" t="e">
        <v>#N/A</v>
      </c>
      <c r="CY47" s="28" t="e">
        <v>#N/A</v>
      </c>
      <c r="CZ47" s="28" t="e">
        <v>#N/A</v>
      </c>
      <c r="DA47" s="28" t="e">
        <v>#N/A</v>
      </c>
      <c r="DB47" s="28" t="e">
        <v>#N/A</v>
      </c>
      <c r="DC47" s="28" t="e">
        <v>#N/A</v>
      </c>
      <c r="DD47" s="28" t="e">
        <v>#N/A</v>
      </c>
      <c r="DE47" s="28" t="e">
        <v>#N/A</v>
      </c>
      <c r="DP47" s="5"/>
      <c r="DQ47" s="48"/>
      <c r="DR47" s="5"/>
      <c r="DS47" s="5"/>
      <c r="DU47" s="48"/>
      <c r="DV47" s="48"/>
      <c r="DW47" s="48"/>
      <c r="DZ47" s="48"/>
      <c r="EA47" s="48"/>
      <c r="EB47" s="48"/>
      <c r="EC47" s="48"/>
      <c r="EF47" s="48"/>
      <c r="EG47" s="48"/>
      <c r="EH47" s="48"/>
      <c r="EI47" s="48"/>
      <c r="EN47" s="48"/>
    </row>
  </sheetData>
  <mergeCells count="102">
    <mergeCell ref="AA40:AD40"/>
    <mergeCell ref="AE40:AI40"/>
    <mergeCell ref="AJ40:AJ41"/>
    <mergeCell ref="U23:U24"/>
    <mergeCell ref="V23:V24"/>
    <mergeCell ref="X23:Z23"/>
    <mergeCell ref="AA23:AD23"/>
    <mergeCell ref="AE23:AI23"/>
    <mergeCell ref="AJ23:AJ24"/>
    <mergeCell ref="B39:AL39"/>
    <mergeCell ref="B40:B41"/>
    <mergeCell ref="C40:C41"/>
    <mergeCell ref="D40:D41"/>
    <mergeCell ref="E40:E41"/>
    <mergeCell ref="F40:F41"/>
    <mergeCell ref="G40:G41"/>
    <mergeCell ref="H40:H41"/>
    <mergeCell ref="I40:N40"/>
    <mergeCell ref="O40:T40"/>
    <mergeCell ref="AK40:AK41"/>
    <mergeCell ref="AL40:AL41"/>
    <mergeCell ref="I41:J41"/>
    <mergeCell ref="K41:L41"/>
    <mergeCell ref="M41:N41"/>
    <mergeCell ref="O41:P41"/>
    <mergeCell ref="Q41:R41"/>
    <mergeCell ref="S41:T41"/>
    <mergeCell ref="U14:U15"/>
    <mergeCell ref="V14:V15"/>
    <mergeCell ref="X14:Z14"/>
    <mergeCell ref="U40:U41"/>
    <mergeCell ref="V40:V41"/>
    <mergeCell ref="X40:Z40"/>
    <mergeCell ref="AA14:AD14"/>
    <mergeCell ref="AE14:AI14"/>
    <mergeCell ref="AJ14:AJ15"/>
    <mergeCell ref="B22:AL22"/>
    <mergeCell ref="B23:B24"/>
    <mergeCell ref="C23:C24"/>
    <mergeCell ref="D23:D24"/>
    <mergeCell ref="E23:E24"/>
    <mergeCell ref="F23:F24"/>
    <mergeCell ref="G23:G24"/>
    <mergeCell ref="H23:H24"/>
    <mergeCell ref="I23:N23"/>
    <mergeCell ref="O23:T23"/>
    <mergeCell ref="AK23:AK24"/>
    <mergeCell ref="AL23:AL24"/>
    <mergeCell ref="I24:J24"/>
    <mergeCell ref="K24:L24"/>
    <mergeCell ref="M24:N24"/>
    <mergeCell ref="O24:P24"/>
    <mergeCell ref="Q24:R24"/>
    <mergeCell ref="S24:T24"/>
    <mergeCell ref="U8:U9"/>
    <mergeCell ref="V8:V9"/>
    <mergeCell ref="X8:Z8"/>
    <mergeCell ref="AA8:AD8"/>
    <mergeCell ref="AE8:AI8"/>
    <mergeCell ref="AJ8:AJ9"/>
    <mergeCell ref="B13:AL13"/>
    <mergeCell ref="B14:B15"/>
    <mergeCell ref="C14:C15"/>
    <mergeCell ref="D14:D15"/>
    <mergeCell ref="E14:E15"/>
    <mergeCell ref="F14:F15"/>
    <mergeCell ref="G14:G15"/>
    <mergeCell ref="H14:H15"/>
    <mergeCell ref="I14:N14"/>
    <mergeCell ref="O14:T14"/>
    <mergeCell ref="AK14:AK15"/>
    <mergeCell ref="AL14:AL15"/>
    <mergeCell ref="I15:J15"/>
    <mergeCell ref="K15:L15"/>
    <mergeCell ref="M15:N15"/>
    <mergeCell ref="O15:P15"/>
    <mergeCell ref="Q15:R15"/>
    <mergeCell ref="S15:T15"/>
    <mergeCell ref="B1:AL2"/>
    <mergeCell ref="B3:D4"/>
    <mergeCell ref="E3:H4"/>
    <mergeCell ref="I3:AL4"/>
    <mergeCell ref="B5:Q5"/>
    <mergeCell ref="R5:AL5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AK8:AK9"/>
    <mergeCell ref="AL8:AL9"/>
    <mergeCell ref="I9:J9"/>
    <mergeCell ref="K9:L9"/>
    <mergeCell ref="M9:N9"/>
    <mergeCell ref="O9:P9"/>
    <mergeCell ref="Q9:R9"/>
    <mergeCell ref="S9:T9"/>
  </mergeCells>
  <conditionalFormatting sqref="AA11 AE11 AA17 AE17 AA19:AA20 AE19:AE20 AE26:AE29 AA26:AA29 AE31:AE37 AA31:AA37 AA43 AE43 AA45:AA47 AE45:AE47">
    <cfRule type="cellIs" dxfId="291" priority="1160" stopIfTrue="1" operator="greaterThanOrEqual">
      <formula>MAX(AB11:AC11)</formula>
    </cfRule>
  </conditionalFormatting>
  <conditionalFormatting sqref="AC11 AG11 AC17 AG17 AC19:AC20 AG19:AG20 AG26:AG29 AC26:AC29 AG31:AG37 AC31:AC37 AC43 AG43 AC45:AC47 AG45:AG47">
    <cfRule type="cellIs" dxfId="290" priority="1159" stopIfTrue="1" operator="greaterThan">
      <formula>MAX(AA11:AB11)</formula>
    </cfRule>
  </conditionalFormatting>
  <conditionalFormatting sqref="Y11 Y17 Y19:Y20 Y26:Y29 Y31:Y37 Y43 Y45:Y47">
    <cfRule type="cellIs" dxfId="289" priority="1157" stopIfTrue="1" operator="lessThan">
      <formula>X11</formula>
    </cfRule>
    <cfRule type="expression" dxfId="288" priority="1158" stopIfTrue="1">
      <formula>IF(X11="",TRUE,FALSE)</formula>
    </cfRule>
  </conditionalFormatting>
  <conditionalFormatting sqref="X11 X17 X19:X20 X26:X29 X31:X37 X43 X45:X47">
    <cfRule type="cellIs" dxfId="287" priority="1155" stopIfTrue="1" operator="lessThanOrEqual">
      <formula>Y11</formula>
    </cfRule>
    <cfRule type="expression" dxfId="286" priority="1156" stopIfTrue="1">
      <formula>IF(Y11="",TRUE,FALSE)</formula>
    </cfRule>
  </conditionalFormatting>
  <conditionalFormatting sqref="AB11 AF11 AB17 AF17 AB19:AB20 AF19:AF20 AB26:AB29 AF26:AF29 AB31:AB37 AF31:AF37 AB43 AF43 AB45:AB47 AF45:AF47">
    <cfRule type="expression" dxfId="285" priority="1154" stopIfTrue="1">
      <formula>IF(AB11&gt;AA11,IF(AB11&gt;=AC11,TRUE,FALSE))</formula>
    </cfRule>
  </conditionalFormatting>
  <conditionalFormatting sqref="O11 O17 O19:O20 O26:O29 O31:O37 O43 O45:O47">
    <cfRule type="expression" dxfId="284" priority="1112" stopIfTrue="1">
      <formula>IF(P11="x",FALSE,IF(O11=MAX(AX11:AZ11),TRUE,FALSE))</formula>
    </cfRule>
  </conditionalFormatting>
  <conditionalFormatting sqref="Q11 Q17 Q19:Q20 Q26:Q29 Q31:Q37 Q43 Q45:Q47">
    <cfRule type="expression" dxfId="283" priority="1111" stopIfTrue="1">
      <formula>IF(R11="x",FALSE,IF(Q11=MAX(AX11:AZ11),TRUE,FALSE))</formula>
    </cfRule>
  </conditionalFormatting>
  <conditionalFormatting sqref="S11 S17 S19:S20 S26:S29 S31:S37 S43 S45:S47">
    <cfRule type="expression" dxfId="282" priority="1113" stopIfTrue="1">
      <formula>IF(T11="x",FALSE,IF(S11=MAX(AX11:AZ11),TRUE,FALSE))</formula>
    </cfRule>
  </conditionalFormatting>
  <conditionalFormatting sqref="I11 I17 I19:I20 I26:I29 I31:I37 I43 I45:I47">
    <cfRule type="expression" dxfId="281" priority="1103" stopIfTrue="1">
      <formula>IF(J11="x",FALSE,IF(I11=MAX(AO11:AQ11),TRUE,FALSE))</formula>
    </cfRule>
  </conditionalFormatting>
  <conditionalFormatting sqref="K11 K17 K19:K20 K26:K29 K31:K37 K43 K45:K47">
    <cfRule type="expression" dxfId="280" priority="1102" stopIfTrue="1">
      <formula>IF(L11="x",FALSE,IF(K11=MAX(AO11:AQ11),TRUE,FALSE))</formula>
    </cfRule>
  </conditionalFormatting>
  <conditionalFormatting sqref="M11 M17 M19:M20 M26:M29 M31:M37 M43 M45:M47">
    <cfRule type="expression" dxfId="279" priority="1104" stopIfTrue="1">
      <formula>IF(N11="x",FALSE,IF(M11=MAX(AO11:AQ11),TRUE,FALSE))</formula>
    </cfRule>
  </conditionalFormatting>
  <conditionalFormatting sqref="AL11">
    <cfRule type="cellIs" dxfId="278" priority="1086" stopIfTrue="1" operator="between">
      <formula>1</formula>
      <formula>3</formula>
    </cfRule>
  </conditionalFormatting>
  <conditionalFormatting sqref="D11">
    <cfRule type="cellIs" dxfId="277" priority="1077" stopIfTrue="1" operator="notBetween">
      <formula>1</formula>
      <formula>50</formula>
    </cfRule>
  </conditionalFormatting>
  <conditionalFormatting sqref="E11">
    <cfRule type="cellIs" dxfId="276" priority="1076" stopIfTrue="1" operator="notBetween">
      <formula>1</formula>
      <formula>50</formula>
    </cfRule>
  </conditionalFormatting>
  <conditionalFormatting sqref="F11">
    <cfRule type="cellIs" dxfId="275" priority="1075" stopIfTrue="1" operator="notBetween">
      <formula>1</formula>
      <formula>50</formula>
    </cfRule>
  </conditionalFormatting>
  <conditionalFormatting sqref="U11">
    <cfRule type="cellIs" dxfId="274" priority="1058" stopIfTrue="1" operator="notBetween">
      <formula>1</formula>
      <formula>50</formula>
    </cfRule>
  </conditionalFormatting>
  <conditionalFormatting sqref="V11">
    <cfRule type="cellIs" dxfId="273" priority="1057" stopIfTrue="1" operator="notBetween">
      <formula>1</formula>
      <formula>50</formula>
    </cfRule>
  </conditionalFormatting>
  <conditionalFormatting sqref="W11">
    <cfRule type="cellIs" dxfId="272" priority="1056" stopIfTrue="1" operator="notBetween">
      <formula>1</formula>
      <formula>50</formula>
    </cfRule>
  </conditionalFormatting>
  <conditionalFormatting sqref="AK11">
    <cfRule type="cellIs" dxfId="271" priority="1052" stopIfTrue="1" operator="notBetween">
      <formula>1</formula>
      <formula>50</formula>
    </cfRule>
  </conditionalFormatting>
  <conditionalFormatting sqref="H11">
    <cfRule type="cellIs" dxfId="270" priority="1050" stopIfTrue="1" operator="notBetween">
      <formula>1</formula>
      <formula>50</formula>
    </cfRule>
  </conditionalFormatting>
  <conditionalFormatting sqref="O11 O20 O27:O29 O32:O37 O46:O47">
    <cfRule type="expression" dxfId="269" priority="1044" stopIfTrue="1">
      <formula>DB11=DE11</formula>
    </cfRule>
  </conditionalFormatting>
  <conditionalFormatting sqref="Q11 Q20 Q27:Q29 Q32:Q37 Q46:Q47">
    <cfRule type="expression" dxfId="268" priority="1043" stopIfTrue="1">
      <formula>DC11=DE11</formula>
    </cfRule>
  </conditionalFormatting>
  <conditionalFormatting sqref="S11 S20 S27:S29 S32:S37 S46:S47">
    <cfRule type="expression" dxfId="267" priority="1042" stopIfTrue="1">
      <formula>DD11=DE11</formula>
    </cfRule>
  </conditionalFormatting>
  <conditionalFormatting sqref="I11 I20 I27:I29 I32:I37 I46:I47">
    <cfRule type="expression" dxfId="266" priority="1035" stopIfTrue="1">
      <formula>CF11=CI11</formula>
    </cfRule>
  </conditionalFormatting>
  <conditionalFormatting sqref="K11 K20 K27:K29 K32:K37 K46:K47">
    <cfRule type="expression" dxfId="265" priority="1033" stopIfTrue="1">
      <formula>CG11=CI11</formula>
    </cfRule>
  </conditionalFormatting>
  <conditionalFormatting sqref="M11 M20 M27:M29 M32:M37 M46:M47">
    <cfRule type="expression" dxfId="264" priority="1031" stopIfTrue="1">
      <formula>CH11=CI11</formula>
    </cfRule>
  </conditionalFormatting>
  <conditionalFormatting sqref="B11">
    <cfRule type="cellIs" dxfId="263" priority="1029" stopIfTrue="1" operator="notBetween">
      <formula>1</formula>
      <formula>50</formula>
    </cfRule>
  </conditionalFormatting>
  <conditionalFormatting sqref="AL17">
    <cfRule type="cellIs" dxfId="262" priority="985" stopIfTrue="1" operator="between">
      <formula>1</formula>
      <formula>3</formula>
    </cfRule>
  </conditionalFormatting>
  <conditionalFormatting sqref="D17">
    <cfRule type="cellIs" dxfId="261" priority="976" stopIfTrue="1" operator="notBetween">
      <formula>1</formula>
      <formula>50</formula>
    </cfRule>
  </conditionalFormatting>
  <conditionalFormatting sqref="E17">
    <cfRule type="cellIs" dxfId="260" priority="975" stopIfTrue="1" operator="notBetween">
      <formula>1</formula>
      <formula>50</formula>
    </cfRule>
  </conditionalFormatting>
  <conditionalFormatting sqref="F17">
    <cfRule type="cellIs" dxfId="259" priority="974" stopIfTrue="1" operator="notBetween">
      <formula>1</formula>
      <formula>50</formula>
    </cfRule>
  </conditionalFormatting>
  <conditionalFormatting sqref="U17">
    <cfRule type="cellIs" dxfId="258" priority="955" stopIfTrue="1" operator="notBetween">
      <formula>1</formula>
      <formula>50</formula>
    </cfRule>
  </conditionalFormatting>
  <conditionalFormatting sqref="V17">
    <cfRule type="cellIs" dxfId="257" priority="954" stopIfTrue="1" operator="notBetween">
      <formula>1</formula>
      <formula>50</formula>
    </cfRule>
  </conditionalFormatting>
  <conditionalFormatting sqref="W17">
    <cfRule type="cellIs" dxfId="256" priority="953" stopIfTrue="1" operator="notBetween">
      <formula>1</formula>
      <formula>50</formula>
    </cfRule>
  </conditionalFormatting>
  <conditionalFormatting sqref="AK17">
    <cfRule type="cellIs" dxfId="255" priority="949" stopIfTrue="1" operator="notBetween">
      <formula>1</formula>
      <formula>50</formula>
    </cfRule>
  </conditionalFormatting>
  <conditionalFormatting sqref="H17">
    <cfRule type="cellIs" dxfId="254" priority="947" stopIfTrue="1" operator="notBetween">
      <formula>1</formula>
      <formula>50</formula>
    </cfRule>
  </conditionalFormatting>
  <conditionalFormatting sqref="O17">
    <cfRule type="expression" dxfId="253" priority="942" stopIfTrue="1">
      <formula>DB17=DE17</formula>
    </cfRule>
  </conditionalFormatting>
  <conditionalFormatting sqref="Q17">
    <cfRule type="expression" dxfId="252" priority="941" stopIfTrue="1">
      <formula>DC17=DE17</formula>
    </cfRule>
  </conditionalFormatting>
  <conditionalFormatting sqref="S17">
    <cfRule type="expression" dxfId="251" priority="940" stopIfTrue="1">
      <formula>DD17=DE17</formula>
    </cfRule>
  </conditionalFormatting>
  <conditionalFormatting sqref="I17">
    <cfRule type="expression" dxfId="250" priority="933" stopIfTrue="1">
      <formula>CF17=CI17</formula>
    </cfRule>
  </conditionalFormatting>
  <conditionalFormatting sqref="K17">
    <cfRule type="expression" dxfId="249" priority="931" stopIfTrue="1">
      <formula>CG17=CI17</formula>
    </cfRule>
  </conditionalFormatting>
  <conditionalFormatting sqref="M17">
    <cfRule type="expression" dxfId="248" priority="929" stopIfTrue="1">
      <formula>CH17=CI17</formula>
    </cfRule>
  </conditionalFormatting>
  <conditionalFormatting sqref="B17">
    <cfRule type="cellIs" dxfId="247" priority="927" stopIfTrue="1" operator="notBetween">
      <formula>1</formula>
      <formula>50</formula>
    </cfRule>
  </conditionalFormatting>
  <conditionalFormatting sqref="AL26:AL29">
    <cfRule type="cellIs" dxfId="246" priority="883" stopIfTrue="1" operator="between">
      <formula>1</formula>
      <formula>3</formula>
    </cfRule>
  </conditionalFormatting>
  <conditionalFormatting sqref="AA26:AA29">
    <cfRule type="cellIs" dxfId="245" priority="882" stopIfTrue="1" operator="greaterThanOrEqual">
      <formula>MAX(AB26:AC26)</formula>
    </cfRule>
  </conditionalFormatting>
  <conditionalFormatting sqref="AC26:AC29">
    <cfRule type="cellIs" dxfId="244" priority="881" stopIfTrue="1" operator="greaterThan">
      <formula>MAX(AA26:AB26)</formula>
    </cfRule>
  </conditionalFormatting>
  <conditionalFormatting sqref="AB26:AB29">
    <cfRule type="expression" dxfId="243" priority="880" stopIfTrue="1">
      <formula>IF(AB26&gt;AA26,IF(AB26&gt;=AC26,TRUE,FALSE))</formula>
    </cfRule>
  </conditionalFormatting>
  <conditionalFormatting sqref="AE26:AE29">
    <cfRule type="cellIs" dxfId="242" priority="879" stopIfTrue="1" operator="greaterThanOrEqual">
      <formula>MAX(AF26:AG26)</formula>
    </cfRule>
  </conditionalFormatting>
  <conditionalFormatting sqref="AG26:AG29">
    <cfRule type="cellIs" dxfId="241" priority="878" stopIfTrue="1" operator="greaterThan">
      <formula>MAX(AE26:AF26)</formula>
    </cfRule>
  </conditionalFormatting>
  <conditionalFormatting sqref="AF26:AF29">
    <cfRule type="expression" dxfId="240" priority="877" stopIfTrue="1">
      <formula>IF(AF26&gt;AE26,IF(AF26&gt;=AG26,TRUE,FALSE))</formula>
    </cfRule>
  </conditionalFormatting>
  <conditionalFormatting sqref="D26:D29">
    <cfRule type="cellIs" dxfId="239" priority="874" stopIfTrue="1" operator="notBetween">
      <formula>1</formula>
      <formula>50</formula>
    </cfRule>
  </conditionalFormatting>
  <conditionalFormatting sqref="E26:E29">
    <cfRule type="cellIs" dxfId="238" priority="873" stopIfTrue="1" operator="notBetween">
      <formula>1</formula>
      <formula>50</formula>
    </cfRule>
  </conditionalFormatting>
  <conditionalFormatting sqref="F26:F29">
    <cfRule type="cellIs" dxfId="237" priority="872" stopIfTrue="1" operator="notBetween">
      <formula>1</formula>
      <formula>50</formula>
    </cfRule>
  </conditionalFormatting>
  <conditionalFormatting sqref="U26:U29">
    <cfRule type="cellIs" dxfId="236" priority="853" stopIfTrue="1" operator="notBetween">
      <formula>1</formula>
      <formula>50</formula>
    </cfRule>
  </conditionalFormatting>
  <conditionalFormatting sqref="V26:V29">
    <cfRule type="cellIs" dxfId="235" priority="852" stopIfTrue="1" operator="notBetween">
      <formula>1</formula>
      <formula>50</formula>
    </cfRule>
  </conditionalFormatting>
  <conditionalFormatting sqref="W26:W29">
    <cfRule type="cellIs" dxfId="234" priority="851" stopIfTrue="1" operator="notBetween">
      <formula>1</formula>
      <formula>50</formula>
    </cfRule>
  </conditionalFormatting>
  <conditionalFormatting sqref="AK26:AK29">
    <cfRule type="cellIs" dxfId="233" priority="847" stopIfTrue="1" operator="notBetween">
      <formula>1</formula>
      <formula>50</formula>
    </cfRule>
  </conditionalFormatting>
  <conditionalFormatting sqref="H26:H29">
    <cfRule type="cellIs" dxfId="232" priority="845" stopIfTrue="1" operator="notBetween">
      <formula>1</formula>
      <formula>50</formula>
    </cfRule>
  </conditionalFormatting>
  <conditionalFormatting sqref="O26">
    <cfRule type="expression" dxfId="231" priority="840" stopIfTrue="1">
      <formula>DB26=DE26</formula>
    </cfRule>
  </conditionalFormatting>
  <conditionalFormatting sqref="Q26">
    <cfRule type="expression" dxfId="230" priority="839" stopIfTrue="1">
      <formula>DC26=DE26</formula>
    </cfRule>
  </conditionalFormatting>
  <conditionalFormatting sqref="S26">
    <cfRule type="expression" dxfId="229" priority="838" stopIfTrue="1">
      <formula>DD26=DE26</formula>
    </cfRule>
  </conditionalFormatting>
  <conditionalFormatting sqref="I26">
    <cfRule type="expression" dxfId="228" priority="831" stopIfTrue="1">
      <formula>CF26=CI26</formula>
    </cfRule>
  </conditionalFormatting>
  <conditionalFormatting sqref="K26">
    <cfRule type="expression" dxfId="227" priority="829" stopIfTrue="1">
      <formula>CG26=CI26</formula>
    </cfRule>
  </conditionalFormatting>
  <conditionalFormatting sqref="M26">
    <cfRule type="expression" dxfId="226" priority="827" stopIfTrue="1">
      <formula>CH26=CI26</formula>
    </cfRule>
  </conditionalFormatting>
  <conditionalFormatting sqref="B26:B29">
    <cfRule type="cellIs" dxfId="225" priority="825" stopIfTrue="1" operator="notBetween">
      <formula>1</formula>
      <formula>50</formula>
    </cfRule>
  </conditionalFormatting>
  <conditionalFormatting sqref="AL43">
    <cfRule type="cellIs" dxfId="224" priority="781" stopIfTrue="1" operator="between">
      <formula>1</formula>
      <formula>3</formula>
    </cfRule>
  </conditionalFormatting>
  <conditionalFormatting sqref="D43">
    <cfRule type="cellIs" dxfId="223" priority="772" stopIfTrue="1" operator="notBetween">
      <formula>1</formula>
      <formula>50</formula>
    </cfRule>
  </conditionalFormatting>
  <conditionalFormatting sqref="E43">
    <cfRule type="cellIs" dxfId="222" priority="771" stopIfTrue="1" operator="notBetween">
      <formula>1</formula>
      <formula>50</formula>
    </cfRule>
  </conditionalFormatting>
  <conditionalFormatting sqref="F43">
    <cfRule type="cellIs" dxfId="221" priority="770" stopIfTrue="1" operator="notBetween">
      <formula>1</formula>
      <formula>50</formula>
    </cfRule>
  </conditionalFormatting>
  <conditionalFormatting sqref="U43">
    <cfRule type="cellIs" dxfId="220" priority="751" stopIfTrue="1" operator="notBetween">
      <formula>1</formula>
      <formula>50</formula>
    </cfRule>
  </conditionalFormatting>
  <conditionalFormatting sqref="V43">
    <cfRule type="cellIs" dxfId="219" priority="750" stopIfTrue="1" operator="notBetween">
      <formula>1</formula>
      <formula>50</formula>
    </cfRule>
  </conditionalFormatting>
  <conditionalFormatting sqref="W43">
    <cfRule type="cellIs" dxfId="218" priority="749" stopIfTrue="1" operator="notBetween">
      <formula>1</formula>
      <formula>50</formula>
    </cfRule>
  </conditionalFormatting>
  <conditionalFormatting sqref="AK43">
    <cfRule type="cellIs" dxfId="217" priority="745" stopIfTrue="1" operator="notBetween">
      <formula>1</formula>
      <formula>50</formula>
    </cfRule>
  </conditionalFormatting>
  <conditionalFormatting sqref="H43">
    <cfRule type="cellIs" dxfId="216" priority="743" stopIfTrue="1" operator="notBetween">
      <formula>1</formula>
      <formula>50</formula>
    </cfRule>
  </conditionalFormatting>
  <conditionalFormatting sqref="O43">
    <cfRule type="expression" dxfId="215" priority="738" stopIfTrue="1">
      <formula>DB43=DE43</formula>
    </cfRule>
  </conditionalFormatting>
  <conditionalFormatting sqref="Q43">
    <cfRule type="expression" dxfId="214" priority="737" stopIfTrue="1">
      <formula>DC43=DE43</formula>
    </cfRule>
  </conditionalFormatting>
  <conditionalFormatting sqref="S43">
    <cfRule type="expression" dxfId="213" priority="736" stopIfTrue="1">
      <formula>DD43=DE43</formula>
    </cfRule>
  </conditionalFormatting>
  <conditionalFormatting sqref="I43">
    <cfRule type="expression" dxfId="212" priority="729" stopIfTrue="1">
      <formula>CF43=CI43</formula>
    </cfRule>
  </conditionalFormatting>
  <conditionalFormatting sqref="K43">
    <cfRule type="expression" dxfId="211" priority="727" stopIfTrue="1">
      <formula>CG43=CI43</formula>
    </cfRule>
  </conditionalFormatting>
  <conditionalFormatting sqref="M43">
    <cfRule type="expression" dxfId="210" priority="725" stopIfTrue="1">
      <formula>CH43=CI43</formula>
    </cfRule>
  </conditionalFormatting>
  <conditionalFormatting sqref="B43">
    <cfRule type="cellIs" dxfId="209" priority="723" stopIfTrue="1" operator="notBetween">
      <formula>1</formula>
      <formula>50</formula>
    </cfRule>
  </conditionalFormatting>
  <conditionalFormatting sqref="AL19:AL20">
    <cfRule type="cellIs" dxfId="208" priority="557" stopIfTrue="1" operator="between">
      <formula>1</formula>
      <formula>3</formula>
    </cfRule>
  </conditionalFormatting>
  <conditionalFormatting sqref="D19:D20">
    <cfRule type="cellIs" dxfId="207" priority="548" stopIfTrue="1" operator="notBetween">
      <formula>1</formula>
      <formula>50</formula>
    </cfRule>
  </conditionalFormatting>
  <conditionalFormatting sqref="E19:E20">
    <cfRule type="cellIs" dxfId="206" priority="547" stopIfTrue="1" operator="notBetween">
      <formula>1</formula>
      <formula>50</formula>
    </cfRule>
  </conditionalFormatting>
  <conditionalFormatting sqref="F19:F20">
    <cfRule type="cellIs" dxfId="205" priority="546" stopIfTrue="1" operator="notBetween">
      <formula>1</formula>
      <formula>50</formula>
    </cfRule>
  </conditionalFormatting>
  <conditionalFormatting sqref="U19:U20">
    <cfRule type="cellIs" dxfId="204" priority="529" stopIfTrue="1" operator="notBetween">
      <formula>1</formula>
      <formula>50</formula>
    </cfRule>
  </conditionalFormatting>
  <conditionalFormatting sqref="V19:V20">
    <cfRule type="cellIs" dxfId="203" priority="528" stopIfTrue="1" operator="notBetween">
      <formula>1</formula>
      <formula>50</formula>
    </cfRule>
  </conditionalFormatting>
  <conditionalFormatting sqref="W19:W20">
    <cfRule type="cellIs" dxfId="202" priority="527" stopIfTrue="1" operator="notBetween">
      <formula>1</formula>
      <formula>50</formula>
    </cfRule>
  </conditionalFormatting>
  <conditionalFormatting sqref="AK19:AK20">
    <cfRule type="cellIs" dxfId="201" priority="523" stopIfTrue="1" operator="notBetween">
      <formula>1</formula>
      <formula>50</formula>
    </cfRule>
  </conditionalFormatting>
  <conditionalFormatting sqref="H19:H20">
    <cfRule type="cellIs" dxfId="200" priority="521" stopIfTrue="1" operator="notBetween">
      <formula>1</formula>
      <formula>50</formula>
    </cfRule>
  </conditionalFormatting>
  <conditionalFormatting sqref="O19">
    <cfRule type="expression" dxfId="199" priority="515" stopIfTrue="1">
      <formula>DB19=DE19</formula>
    </cfRule>
  </conditionalFormatting>
  <conditionalFormatting sqref="Q19">
    <cfRule type="expression" dxfId="198" priority="514" stopIfTrue="1">
      <formula>DC19=DE19</formula>
    </cfRule>
  </conditionalFormatting>
  <conditionalFormatting sqref="S19">
    <cfRule type="expression" dxfId="197" priority="513" stopIfTrue="1">
      <formula>DD19=DE19</formula>
    </cfRule>
  </conditionalFormatting>
  <conditionalFormatting sqref="I19">
    <cfRule type="expression" dxfId="196" priority="506" stopIfTrue="1">
      <formula>CF19=CI19</formula>
    </cfRule>
  </conditionalFormatting>
  <conditionalFormatting sqref="K19">
    <cfRule type="expression" dxfId="195" priority="504" stopIfTrue="1">
      <formula>CG19=CI19</formula>
    </cfRule>
  </conditionalFormatting>
  <conditionalFormatting sqref="M19">
    <cfRule type="expression" dxfId="194" priority="502" stopIfTrue="1">
      <formula>CH19=CI19</formula>
    </cfRule>
  </conditionalFormatting>
  <conditionalFormatting sqref="B19:B20">
    <cfRule type="cellIs" dxfId="193" priority="500" stopIfTrue="1" operator="notBetween">
      <formula>1</formula>
      <formula>50</formula>
    </cfRule>
  </conditionalFormatting>
  <conditionalFormatting sqref="AL31:AL37">
    <cfRule type="cellIs" dxfId="192" priority="369" stopIfTrue="1" operator="between">
      <formula>1</formula>
      <formula>3</formula>
    </cfRule>
  </conditionalFormatting>
  <conditionalFormatting sqref="AA31:AA34">
    <cfRule type="cellIs" dxfId="191" priority="368" stopIfTrue="1" operator="greaterThanOrEqual">
      <formula>MAX(AB31:AC31)</formula>
    </cfRule>
  </conditionalFormatting>
  <conditionalFormatting sqref="AC31:AC34">
    <cfRule type="cellIs" dxfId="190" priority="367" stopIfTrue="1" operator="greaterThan">
      <formula>MAX(AA31:AB31)</formula>
    </cfRule>
  </conditionalFormatting>
  <conditionalFormatting sqref="AB31:AB34">
    <cfRule type="expression" dxfId="189" priority="366" stopIfTrue="1">
      <formula>IF(AB31&gt;AA31,IF(AB31&gt;=AC31,TRUE,FALSE))</formula>
    </cfRule>
  </conditionalFormatting>
  <conditionalFormatting sqref="AE31:AE34">
    <cfRule type="cellIs" dxfId="188" priority="365" stopIfTrue="1" operator="greaterThanOrEqual">
      <formula>MAX(AF31:AG31)</formula>
    </cfRule>
  </conditionalFormatting>
  <conditionalFormatting sqref="AG31:AG34">
    <cfRule type="cellIs" dxfId="187" priority="364" stopIfTrue="1" operator="greaterThan">
      <formula>MAX(AE31:AF31)</formula>
    </cfRule>
  </conditionalFormatting>
  <conditionalFormatting sqref="AF31:AF34">
    <cfRule type="expression" dxfId="186" priority="363" stopIfTrue="1">
      <formula>IF(AF31&gt;AE31,IF(AF31&gt;=AG31,TRUE,FALSE))</formula>
    </cfRule>
  </conditionalFormatting>
  <conditionalFormatting sqref="D31:D37">
    <cfRule type="cellIs" dxfId="185" priority="360" stopIfTrue="1" operator="notBetween">
      <formula>1</formula>
      <formula>50</formula>
    </cfRule>
  </conditionalFormatting>
  <conditionalFormatting sqref="E31:E37">
    <cfRule type="cellIs" dxfId="184" priority="359" stopIfTrue="1" operator="notBetween">
      <formula>1</formula>
      <formula>50</formula>
    </cfRule>
  </conditionalFormatting>
  <conditionalFormatting sqref="F31:F37">
    <cfRule type="cellIs" dxfId="183" priority="358" stopIfTrue="1" operator="notBetween">
      <formula>1</formula>
      <formula>50</formula>
    </cfRule>
  </conditionalFormatting>
  <conditionalFormatting sqref="U31:U37">
    <cfRule type="cellIs" dxfId="182" priority="341" stopIfTrue="1" operator="notBetween">
      <formula>1</formula>
      <formula>50</formula>
    </cfRule>
  </conditionalFormatting>
  <conditionalFormatting sqref="V31:V37">
    <cfRule type="cellIs" dxfId="181" priority="340" stopIfTrue="1" operator="notBetween">
      <formula>1</formula>
      <formula>50</formula>
    </cfRule>
  </conditionalFormatting>
  <conditionalFormatting sqref="W31:W37">
    <cfRule type="cellIs" dxfId="180" priority="339" stopIfTrue="1" operator="notBetween">
      <formula>1</formula>
      <formula>50</formula>
    </cfRule>
  </conditionalFormatting>
  <conditionalFormatting sqref="AK31:AK37">
    <cfRule type="cellIs" dxfId="179" priority="335" stopIfTrue="1" operator="notBetween">
      <formula>1</formula>
      <formula>50</formula>
    </cfRule>
  </conditionalFormatting>
  <conditionalFormatting sqref="H31:H37">
    <cfRule type="cellIs" dxfId="178" priority="333" stopIfTrue="1" operator="notBetween">
      <formula>1</formula>
      <formula>50</formula>
    </cfRule>
  </conditionalFormatting>
  <conditionalFormatting sqref="O31">
    <cfRule type="expression" dxfId="177" priority="327" stopIfTrue="1">
      <formula>DB31=DE31</formula>
    </cfRule>
  </conditionalFormatting>
  <conditionalFormatting sqref="Q31">
    <cfRule type="expression" dxfId="176" priority="326" stopIfTrue="1">
      <formula>DC31=DE31</formula>
    </cfRule>
  </conditionalFormatting>
  <conditionalFormatting sqref="S31">
    <cfRule type="expression" dxfId="175" priority="325" stopIfTrue="1">
      <formula>DD31=DE31</formula>
    </cfRule>
  </conditionalFormatting>
  <conditionalFormatting sqref="I31">
    <cfRule type="expression" dxfId="174" priority="318" stopIfTrue="1">
      <formula>CF31=CI31</formula>
    </cfRule>
  </conditionalFormatting>
  <conditionalFormatting sqref="K31">
    <cfRule type="expression" dxfId="173" priority="316" stopIfTrue="1">
      <formula>CG31=CI31</formula>
    </cfRule>
  </conditionalFormatting>
  <conditionalFormatting sqref="M31">
    <cfRule type="expression" dxfId="172" priority="314" stopIfTrue="1">
      <formula>CH31=CI31</formula>
    </cfRule>
  </conditionalFormatting>
  <conditionalFormatting sqref="B31:B37">
    <cfRule type="cellIs" dxfId="171" priority="312" stopIfTrue="1" operator="notBetween">
      <formula>1</formula>
      <formula>50</formula>
    </cfRule>
  </conditionalFormatting>
  <conditionalFormatting sqref="AL45:AL47">
    <cfRule type="cellIs" dxfId="170" priority="181" stopIfTrue="1" operator="between">
      <formula>1</formula>
      <formula>3</formula>
    </cfRule>
  </conditionalFormatting>
  <conditionalFormatting sqref="D45:D47">
    <cfRule type="cellIs" dxfId="169" priority="172" stopIfTrue="1" operator="notBetween">
      <formula>1</formula>
      <formula>50</formula>
    </cfRule>
  </conditionalFormatting>
  <conditionalFormatting sqref="E45:E47">
    <cfRule type="cellIs" dxfId="168" priority="171" stopIfTrue="1" operator="notBetween">
      <formula>1</formula>
      <formula>50</formula>
    </cfRule>
  </conditionalFormatting>
  <conditionalFormatting sqref="F45:F47">
    <cfRule type="cellIs" dxfId="167" priority="170" stopIfTrue="1" operator="notBetween">
      <formula>1</formula>
      <formula>50</formula>
    </cfRule>
  </conditionalFormatting>
  <conditionalFormatting sqref="U45:U47">
    <cfRule type="cellIs" dxfId="166" priority="153" stopIfTrue="1" operator="notBetween">
      <formula>1</formula>
      <formula>50</formula>
    </cfRule>
  </conditionalFormatting>
  <conditionalFormatting sqref="V45:V47">
    <cfRule type="cellIs" dxfId="165" priority="152" stopIfTrue="1" operator="notBetween">
      <formula>1</formula>
      <formula>50</formula>
    </cfRule>
  </conditionalFormatting>
  <conditionalFormatting sqref="W45:W47">
    <cfRule type="cellIs" dxfId="164" priority="151" stopIfTrue="1" operator="notBetween">
      <formula>1</formula>
      <formula>50</formula>
    </cfRule>
  </conditionalFormatting>
  <conditionalFormatting sqref="AK45:AK47">
    <cfRule type="cellIs" dxfId="163" priority="147" stopIfTrue="1" operator="notBetween">
      <formula>1</formula>
      <formula>50</formula>
    </cfRule>
  </conditionalFormatting>
  <conditionalFormatting sqref="H45:H47">
    <cfRule type="cellIs" dxfId="162" priority="145" stopIfTrue="1" operator="notBetween">
      <formula>1</formula>
      <formula>50</formula>
    </cfRule>
  </conditionalFormatting>
  <conditionalFormatting sqref="O45">
    <cfRule type="expression" dxfId="161" priority="139" stopIfTrue="1">
      <formula>DB45=DE45</formula>
    </cfRule>
  </conditionalFormatting>
  <conditionalFormatting sqref="Q45">
    <cfRule type="expression" dxfId="160" priority="138" stopIfTrue="1">
      <formula>DC45=DE45</formula>
    </cfRule>
  </conditionalFormatting>
  <conditionalFormatting sqref="S45">
    <cfRule type="expression" dxfId="159" priority="137" stopIfTrue="1">
      <formula>DD45=DE45</formula>
    </cfRule>
  </conditionalFormatting>
  <conditionalFormatting sqref="I45">
    <cfRule type="expression" dxfId="158" priority="130" stopIfTrue="1">
      <formula>CF45=CI45</formula>
    </cfRule>
  </conditionalFormatting>
  <conditionalFormatting sqref="K45">
    <cfRule type="expression" dxfId="157" priority="128" stopIfTrue="1">
      <formula>CG45=CI45</formula>
    </cfRule>
  </conditionalFormatting>
  <conditionalFormatting sqref="M45">
    <cfRule type="expression" dxfId="156" priority="126" stopIfTrue="1">
      <formula>CH45=CI45</formula>
    </cfRule>
  </conditionalFormatting>
  <conditionalFormatting sqref="B45:B47">
    <cfRule type="cellIs" dxfId="155" priority="124" stopIfTrue="1" operator="notBetween">
      <formula>1</formula>
      <formula>50</formula>
    </cfRule>
  </conditionalFormatting>
  <printOptions horizontalCentered="1" verticalCentered="1"/>
  <pageMargins left="0.31496062992125984" right="0.31496062992125984" top="0.39370078740157483" bottom="0.39370078740157483" header="0.31496062992125984" footer="0.31496062992125984"/>
  <pageSetup paperSize="9" scale="65" orientation="landscape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54"/>
  <sheetViews>
    <sheetView tabSelected="1" topLeftCell="D17" workbookViewId="0">
      <selection activeCell="O29" sqref="O29:T29"/>
    </sheetView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6" width="5.5703125" style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0" width="5.85546875" customWidth="1"/>
    <col min="31" max="31" width="5.2851562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40" max="40" width="18.85546875" customWidth="1"/>
    <col min="41" max="49" width="11.42578125" customWidth="1"/>
    <col min="50" max="50" width="18.7109375" customWidth="1"/>
    <col min="51" max="53" width="11.42578125" customWidth="1"/>
    <col min="71" max="71" width="21.28515625" customWidth="1"/>
    <col min="72" max="72" width="5" bestFit="1" customWidth="1"/>
    <col min="73" max="73" width="11.42578125" style="47"/>
    <col min="77" max="77" width="13.140625" customWidth="1"/>
    <col min="84" max="97" width="0" hidden="1" customWidth="1"/>
    <col min="98" max="98" width="12.42578125" hidden="1" customWidth="1"/>
    <col min="99" max="109" width="0" hidden="1" customWidth="1"/>
    <col min="120" max="120" width="12.42578125" bestFit="1" customWidth="1"/>
    <col min="122" max="122" width="14.140625" bestFit="1" customWidth="1"/>
    <col min="123" max="123" width="15.28515625" bestFit="1" customWidth="1"/>
    <col min="134" max="134" width="13.28515625" bestFit="1" customWidth="1"/>
  </cols>
  <sheetData>
    <row r="1" spans="1:149" x14ac:dyDescent="0.2">
      <c r="B1" s="715" t="s">
        <v>2424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AP1">
        <v>1000</v>
      </c>
      <c r="AW1" s="118" t="s">
        <v>2451</v>
      </c>
      <c r="AX1">
        <v>42</v>
      </c>
      <c r="BT1" s="73"/>
      <c r="DX1" s="118"/>
    </row>
    <row r="2" spans="1:149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AP2">
        <v>99000</v>
      </c>
      <c r="AW2" s="118" t="s">
        <v>2452</v>
      </c>
      <c r="AX2">
        <v>88</v>
      </c>
      <c r="EK2" s="73"/>
    </row>
    <row r="3" spans="1:149" ht="9.75" customHeight="1" x14ac:dyDescent="0.2">
      <c r="B3" s="726" t="s">
        <v>2192</v>
      </c>
      <c r="C3" s="727"/>
      <c r="D3" s="727"/>
      <c r="E3" s="730">
        <v>41196</v>
      </c>
      <c r="F3" s="731"/>
      <c r="G3" s="731"/>
      <c r="H3" s="731"/>
      <c r="I3" s="722" t="s">
        <v>2521</v>
      </c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722"/>
      <c r="AL3" s="723"/>
      <c r="AP3">
        <v>999000</v>
      </c>
      <c r="AW3" s="118" t="s">
        <v>2453</v>
      </c>
      <c r="AX3">
        <v>134</v>
      </c>
    </row>
    <row r="4" spans="1:149" ht="15" customHeight="1" thickBot="1" x14ac:dyDescent="0.25">
      <c r="B4" s="728"/>
      <c r="C4" s="729"/>
      <c r="D4" s="729"/>
      <c r="E4" s="732"/>
      <c r="F4" s="732"/>
      <c r="G4" s="732"/>
      <c r="H4" s="732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5"/>
      <c r="AW4" s="118" t="s">
        <v>2454</v>
      </c>
      <c r="AX4">
        <v>180</v>
      </c>
    </row>
    <row r="5" spans="1:149" ht="21" customHeight="1" thickBot="1" x14ac:dyDescent="0.25">
      <c r="B5" s="747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49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49" ht="16.5" thickBot="1" x14ac:dyDescent="0.3">
      <c r="B7" s="733" t="s">
        <v>2188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</row>
    <row r="8" spans="1:149" x14ac:dyDescent="0.2">
      <c r="B8" s="736" t="s">
        <v>1967</v>
      </c>
      <c r="C8" s="738" t="s">
        <v>2110</v>
      </c>
      <c r="D8" s="740" t="s">
        <v>145</v>
      </c>
      <c r="E8" s="740" t="s">
        <v>2111</v>
      </c>
      <c r="F8" s="740" t="s">
        <v>2112</v>
      </c>
      <c r="G8" s="740" t="s">
        <v>2113</v>
      </c>
      <c r="H8" s="742" t="s">
        <v>1964</v>
      </c>
      <c r="I8" s="709" t="s">
        <v>141</v>
      </c>
      <c r="J8" s="710"/>
      <c r="K8" s="710"/>
      <c r="L8" s="710"/>
      <c r="M8" s="710"/>
      <c r="N8" s="711"/>
      <c r="O8" s="709" t="s">
        <v>146</v>
      </c>
      <c r="P8" s="710"/>
      <c r="Q8" s="710"/>
      <c r="R8" s="710"/>
      <c r="S8" s="710"/>
      <c r="T8" s="711"/>
      <c r="U8" s="705" t="s">
        <v>2114</v>
      </c>
      <c r="V8" s="707" t="s">
        <v>2115</v>
      </c>
      <c r="W8" s="138" t="s">
        <v>2123</v>
      </c>
      <c r="X8" s="753">
        <v>30</v>
      </c>
      <c r="Y8" s="754"/>
      <c r="Z8" s="755"/>
      <c r="AA8" s="709" t="s">
        <v>2168</v>
      </c>
      <c r="AB8" s="710"/>
      <c r="AC8" s="710"/>
      <c r="AD8" s="711"/>
      <c r="AE8" s="712" t="s">
        <v>2116</v>
      </c>
      <c r="AF8" s="713"/>
      <c r="AG8" s="713"/>
      <c r="AH8" s="713"/>
      <c r="AI8" s="714"/>
      <c r="AJ8" s="756" t="s">
        <v>2117</v>
      </c>
      <c r="AK8" s="758" t="s">
        <v>2118</v>
      </c>
      <c r="AL8" s="760" t="s">
        <v>2119</v>
      </c>
      <c r="AV8">
        <v>26</v>
      </c>
    </row>
    <row r="9" spans="1:149" ht="13.5" thickBot="1" x14ac:dyDescent="0.25">
      <c r="B9" s="737"/>
      <c r="C9" s="739"/>
      <c r="D9" s="741"/>
      <c r="E9" s="741"/>
      <c r="F9" s="741"/>
      <c r="G9" s="741"/>
      <c r="H9" s="743"/>
      <c r="I9" s="744" t="s">
        <v>1968</v>
      </c>
      <c r="J9" s="745"/>
      <c r="K9" s="746" t="s">
        <v>1969</v>
      </c>
      <c r="L9" s="745"/>
      <c r="M9" s="746" t="s">
        <v>1970</v>
      </c>
      <c r="N9" s="752"/>
      <c r="O9" s="744" t="s">
        <v>1968</v>
      </c>
      <c r="P9" s="745"/>
      <c r="Q9" s="746" t="s">
        <v>1969</v>
      </c>
      <c r="R9" s="745"/>
      <c r="S9" s="746" t="s">
        <v>1970</v>
      </c>
      <c r="T9" s="752"/>
      <c r="U9" s="706"/>
      <c r="V9" s="708"/>
      <c r="W9" s="139" t="s">
        <v>2122</v>
      </c>
      <c r="X9" s="140" t="s">
        <v>1968</v>
      </c>
      <c r="Y9" s="141" t="s">
        <v>1969</v>
      </c>
      <c r="Z9" s="142" t="s">
        <v>2119</v>
      </c>
      <c r="AA9" s="140" t="s">
        <v>1968</v>
      </c>
      <c r="AB9" s="141" t="s">
        <v>1969</v>
      </c>
      <c r="AC9" s="141" t="s">
        <v>1970</v>
      </c>
      <c r="AD9" s="142" t="s">
        <v>2119</v>
      </c>
      <c r="AE9" s="140" t="s">
        <v>1968</v>
      </c>
      <c r="AF9" s="141" t="s">
        <v>1969</v>
      </c>
      <c r="AG9" s="141" t="s">
        <v>1970</v>
      </c>
      <c r="AH9" s="184" t="s">
        <v>2208</v>
      </c>
      <c r="AI9" s="142" t="s">
        <v>2119</v>
      </c>
      <c r="AJ9" s="757"/>
      <c r="AK9" s="759"/>
      <c r="AL9" s="761"/>
    </row>
    <row r="10" spans="1:149" ht="13.5" thickBot="1" x14ac:dyDescent="0.25">
      <c r="A10">
        <v>21</v>
      </c>
      <c r="B10" s="460" t="s">
        <v>2121</v>
      </c>
      <c r="C10" s="571"/>
      <c r="D10" s="571"/>
      <c r="E10" s="572"/>
      <c r="F10" s="572"/>
      <c r="G10" s="572"/>
      <c r="H10" s="572"/>
      <c r="I10" s="571"/>
      <c r="J10" s="571"/>
      <c r="K10" s="571"/>
      <c r="L10" s="571"/>
      <c r="M10" s="571"/>
      <c r="N10" s="571"/>
      <c r="O10" s="571"/>
      <c r="P10" s="571"/>
      <c r="Q10" s="571"/>
      <c r="R10" s="571"/>
      <c r="S10" s="571"/>
      <c r="T10" s="571"/>
      <c r="U10" s="571"/>
      <c r="V10" s="571"/>
      <c r="W10" s="571"/>
      <c r="X10" s="571"/>
      <c r="Y10" s="571"/>
      <c r="Z10" s="571"/>
      <c r="AA10" s="571"/>
      <c r="AB10" s="571"/>
      <c r="AC10" s="571"/>
      <c r="AD10" s="571"/>
      <c r="AE10" s="571"/>
      <c r="AF10" s="571"/>
      <c r="AG10" s="571"/>
      <c r="AH10" s="571"/>
      <c r="AI10" s="571"/>
      <c r="AJ10" s="571"/>
      <c r="AK10" s="572"/>
      <c r="AL10" s="573"/>
      <c r="AQ10">
        <v>99000</v>
      </c>
      <c r="AR10">
        <v>999</v>
      </c>
      <c r="AS10">
        <v>999000</v>
      </c>
      <c r="AT10">
        <v>119114</v>
      </c>
      <c r="AU10">
        <v>114</v>
      </c>
      <c r="AV10">
        <v>21</v>
      </c>
      <c r="AW10" s="47">
        <v>41196</v>
      </c>
      <c r="AX10" t="s">
        <v>2396</v>
      </c>
      <c r="AY10" s="48">
        <v>338.23775999999998</v>
      </c>
      <c r="AZ10" s="447">
        <v>6</v>
      </c>
      <c r="BA10" t="s">
        <v>2505</v>
      </c>
      <c r="BM10" s="73"/>
      <c r="BR10" s="73"/>
      <c r="BS10" s="73"/>
      <c r="BU10" s="108"/>
      <c r="BV10" s="73"/>
      <c r="BW10" s="73"/>
      <c r="BX10" s="73"/>
      <c r="BY10" s="73"/>
      <c r="CF10" s="73" t="s">
        <v>2124</v>
      </c>
      <c r="CG10" s="73" t="s">
        <v>2125</v>
      </c>
      <c r="CH10" s="73" t="s">
        <v>2126</v>
      </c>
      <c r="CI10" s="73" t="s">
        <v>2127</v>
      </c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DB10" s="73" t="s">
        <v>2148</v>
      </c>
      <c r="DC10" s="73" t="s">
        <v>2149</v>
      </c>
      <c r="DD10" s="73" t="s">
        <v>2150</v>
      </c>
      <c r="DE10" s="73" t="s">
        <v>2154</v>
      </c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U10" s="73"/>
      <c r="DV10" s="73"/>
      <c r="DW10" s="73"/>
      <c r="DX10" s="73"/>
      <c r="DZ10" s="73"/>
      <c r="EA10" s="73"/>
      <c r="EB10" s="73"/>
      <c r="EC10" s="73"/>
      <c r="ED10" s="73"/>
      <c r="EF10" s="73"/>
      <c r="EG10" s="73"/>
      <c r="EH10" s="73"/>
      <c r="EI10" s="73"/>
      <c r="EJ10" s="117"/>
      <c r="EN10" s="118"/>
      <c r="EO10" s="118"/>
      <c r="EP10" s="118"/>
      <c r="EQ10" s="118"/>
      <c r="ER10" s="118"/>
      <c r="ES10" s="118"/>
    </row>
    <row r="11" spans="1:149" x14ac:dyDescent="0.2">
      <c r="A11" s="456">
        <v>22</v>
      </c>
      <c r="B11" s="546">
        <v>1</v>
      </c>
      <c r="C11" s="528" t="s">
        <v>2336</v>
      </c>
      <c r="D11" s="529" t="s">
        <v>2334</v>
      </c>
      <c r="E11" s="530" t="s">
        <v>310</v>
      </c>
      <c r="F11" s="530">
        <v>2003</v>
      </c>
      <c r="G11" s="547">
        <v>28.8</v>
      </c>
      <c r="H11" s="531">
        <v>3.0112999999999999</v>
      </c>
      <c r="I11" s="532">
        <v>0</v>
      </c>
      <c r="J11" s="533">
        <v>4</v>
      </c>
      <c r="K11" s="534">
        <v>0</v>
      </c>
      <c r="L11" s="533">
        <v>5</v>
      </c>
      <c r="M11" s="534">
        <v>0</v>
      </c>
      <c r="N11" s="533">
        <v>5</v>
      </c>
      <c r="O11" s="532">
        <v>0</v>
      </c>
      <c r="P11" s="533">
        <v>3.5</v>
      </c>
      <c r="Q11" s="534">
        <v>0</v>
      </c>
      <c r="R11" s="533">
        <v>4.5</v>
      </c>
      <c r="S11" s="534">
        <v>0</v>
      </c>
      <c r="T11" s="533">
        <v>5</v>
      </c>
      <c r="U11" s="535">
        <v>0</v>
      </c>
      <c r="V11" s="536">
        <v>0</v>
      </c>
      <c r="W11" s="536">
        <v>100</v>
      </c>
      <c r="X11" s="537">
        <v>6.23</v>
      </c>
      <c r="Y11" s="538">
        <v>6.06</v>
      </c>
      <c r="Z11" s="539">
        <v>89</v>
      </c>
      <c r="AA11" s="540">
        <v>5.6</v>
      </c>
      <c r="AB11" s="538">
        <v>5.61</v>
      </c>
      <c r="AC11" s="538">
        <v>5.58</v>
      </c>
      <c r="AD11" s="541">
        <v>72.2</v>
      </c>
      <c r="AE11" s="540">
        <v>7.28</v>
      </c>
      <c r="AF11" s="538">
        <v>7.06</v>
      </c>
      <c r="AG11" s="538">
        <v>7.53</v>
      </c>
      <c r="AH11" s="542">
        <v>42.54</v>
      </c>
      <c r="AI11" s="541">
        <v>128.10070199999998</v>
      </c>
      <c r="AJ11" s="543">
        <v>389.300702</v>
      </c>
      <c r="AK11" s="544">
        <v>1</v>
      </c>
      <c r="AL11" s="545">
        <v>30</v>
      </c>
      <c r="AO11">
        <v>2</v>
      </c>
      <c r="AP11">
        <v>2022</v>
      </c>
      <c r="AQ11">
        <v>1023</v>
      </c>
      <c r="AR11">
        <v>23</v>
      </c>
      <c r="AS11">
        <v>22023</v>
      </c>
      <c r="AT11">
        <v>139139</v>
      </c>
      <c r="AU11">
        <v>139</v>
      </c>
      <c r="AV11">
        <v>22</v>
      </c>
      <c r="AW11" s="47">
        <v>41196</v>
      </c>
      <c r="AX11" t="s">
        <v>1618</v>
      </c>
      <c r="AY11" s="48">
        <v>278.78399999999999</v>
      </c>
      <c r="AZ11" s="447">
        <v>1</v>
      </c>
      <c r="BA11" t="s">
        <v>2607</v>
      </c>
      <c r="BZ11" s="28">
        <v>0</v>
      </c>
      <c r="CA11" s="28">
        <v>4</v>
      </c>
      <c r="CB11" s="28">
        <v>0</v>
      </c>
      <c r="CC11" s="28">
        <v>5</v>
      </c>
      <c r="CD11" s="28">
        <v>0</v>
      </c>
      <c r="CE11" s="28">
        <v>5</v>
      </c>
      <c r="CF11" s="28">
        <v>0</v>
      </c>
      <c r="CG11" s="28">
        <v>0</v>
      </c>
      <c r="CH11" s="28">
        <v>0</v>
      </c>
      <c r="CI11" s="28">
        <v>0</v>
      </c>
      <c r="CT11" s="5"/>
      <c r="CV11" s="28">
        <v>0</v>
      </c>
      <c r="CW11" s="28">
        <v>3.5</v>
      </c>
      <c r="CX11" s="28">
        <v>0</v>
      </c>
      <c r="CY11" s="28">
        <v>4.5</v>
      </c>
      <c r="CZ11" s="28">
        <v>0</v>
      </c>
      <c r="DA11" s="28">
        <v>5</v>
      </c>
      <c r="DB11" s="28">
        <v>0</v>
      </c>
      <c r="DC11" s="28">
        <v>0</v>
      </c>
      <c r="DD11" s="28">
        <v>0</v>
      </c>
      <c r="DE11" s="28">
        <v>0</v>
      </c>
      <c r="DP11" s="5"/>
      <c r="DQ11" s="48"/>
      <c r="DR11" s="5"/>
      <c r="DS11" s="5"/>
      <c r="DU11" s="48"/>
      <c r="DV11" s="48"/>
      <c r="DW11" s="48"/>
      <c r="DY11" s="48"/>
      <c r="DZ11" s="48"/>
      <c r="EA11" s="48"/>
      <c r="EB11" s="48"/>
      <c r="EC11" s="48"/>
      <c r="EF11" s="48"/>
      <c r="EG11" s="48"/>
      <c r="EH11" s="48"/>
      <c r="EI11" s="48"/>
      <c r="EN11" s="48"/>
    </row>
    <row r="12" spans="1:149" x14ac:dyDescent="0.2">
      <c r="A12" s="457">
        <v>23</v>
      </c>
      <c r="B12" s="353">
        <v>2</v>
      </c>
      <c r="C12" s="354" t="s">
        <v>1939</v>
      </c>
      <c r="D12" s="355" t="s">
        <v>2595</v>
      </c>
      <c r="E12" s="356" t="s">
        <v>417</v>
      </c>
      <c r="F12" s="356">
        <v>2003</v>
      </c>
      <c r="G12" s="438">
        <v>35</v>
      </c>
      <c r="H12" s="357">
        <v>2.4020000000000001</v>
      </c>
      <c r="I12" s="444">
        <v>0</v>
      </c>
      <c r="J12" s="445">
        <v>3</v>
      </c>
      <c r="K12" s="446">
        <v>0</v>
      </c>
      <c r="L12" s="445">
        <v>3.5</v>
      </c>
      <c r="M12" s="446">
        <v>0</v>
      </c>
      <c r="N12" s="445">
        <v>4</v>
      </c>
      <c r="O12" s="444">
        <v>0</v>
      </c>
      <c r="P12" s="445">
        <v>2.5</v>
      </c>
      <c r="Q12" s="446">
        <v>0</v>
      </c>
      <c r="R12" s="445">
        <v>2.5</v>
      </c>
      <c r="S12" s="446">
        <v>0</v>
      </c>
      <c r="T12" s="445">
        <v>3.5</v>
      </c>
      <c r="U12" s="430">
        <v>0</v>
      </c>
      <c r="V12" s="431">
        <v>0</v>
      </c>
      <c r="W12" s="431">
        <v>75</v>
      </c>
      <c r="X12" s="344">
        <v>6.56</v>
      </c>
      <c r="Y12" s="345">
        <v>6.2</v>
      </c>
      <c r="Z12" s="338">
        <v>85</v>
      </c>
      <c r="AA12" s="352">
        <v>5.27</v>
      </c>
      <c r="AB12" s="345">
        <v>5.28</v>
      </c>
      <c r="AC12" s="345">
        <v>5.41</v>
      </c>
      <c r="AD12" s="339">
        <v>68.2</v>
      </c>
      <c r="AE12" s="352">
        <v>7.95</v>
      </c>
      <c r="AF12" s="345">
        <v>7.56</v>
      </c>
      <c r="AG12" s="345">
        <v>7.11</v>
      </c>
      <c r="AH12" s="340">
        <v>45.77</v>
      </c>
      <c r="AI12" s="339">
        <v>109.93954000000001</v>
      </c>
      <c r="AJ12" s="341">
        <v>338.13954000000001</v>
      </c>
      <c r="AK12" s="333">
        <v>2</v>
      </c>
      <c r="AL12" s="136">
        <v>20</v>
      </c>
      <c r="AO12">
        <v>1</v>
      </c>
      <c r="AP12">
        <v>1023</v>
      </c>
      <c r="AQ12">
        <v>2022</v>
      </c>
      <c r="AR12">
        <v>22</v>
      </c>
      <c r="AS12">
        <v>23022</v>
      </c>
      <c r="AT12">
        <v>160161</v>
      </c>
      <c r="AU12">
        <v>161</v>
      </c>
      <c r="AV12">
        <v>23</v>
      </c>
      <c r="AW12" s="47">
        <v>41196</v>
      </c>
      <c r="AX12" t="s">
        <v>2524</v>
      </c>
      <c r="AY12" s="48">
        <v>467.25304000000006</v>
      </c>
      <c r="AZ12" s="447">
        <v>1</v>
      </c>
      <c r="BA12" t="s">
        <v>2607</v>
      </c>
      <c r="BZ12" s="28">
        <v>0</v>
      </c>
      <c r="CA12" s="28">
        <v>3</v>
      </c>
      <c r="CB12" s="28">
        <v>0</v>
      </c>
      <c r="CC12" s="28">
        <v>3.5</v>
      </c>
      <c r="CD12" s="28">
        <v>0</v>
      </c>
      <c r="CE12" s="28">
        <v>4</v>
      </c>
      <c r="CF12" s="28">
        <v>0</v>
      </c>
      <c r="CG12" s="28">
        <v>0</v>
      </c>
      <c r="CH12" s="28">
        <v>0</v>
      </c>
      <c r="CI12" s="28">
        <v>0</v>
      </c>
      <c r="CT12" s="5"/>
      <c r="CV12" s="28">
        <v>0</v>
      </c>
      <c r="CW12" s="28">
        <v>2.5</v>
      </c>
      <c r="CX12" s="28">
        <v>0</v>
      </c>
      <c r="CY12" s="28">
        <v>2.5</v>
      </c>
      <c r="CZ12" s="28">
        <v>0</v>
      </c>
      <c r="DA12" s="28">
        <v>3.5</v>
      </c>
      <c r="DB12" s="28">
        <v>0</v>
      </c>
      <c r="DC12" s="28">
        <v>0</v>
      </c>
      <c r="DD12" s="28">
        <v>0</v>
      </c>
      <c r="DE12" s="28">
        <v>0</v>
      </c>
      <c r="DP12" s="5"/>
      <c r="DQ12" s="48"/>
      <c r="DR12" s="5"/>
      <c r="DS12" s="5"/>
      <c r="DU12" s="48"/>
      <c r="DV12" s="48"/>
      <c r="DW12" s="48"/>
      <c r="DZ12" s="48"/>
      <c r="EA12" s="48"/>
      <c r="EB12" s="48"/>
      <c r="EC12" s="48"/>
      <c r="EF12" s="48"/>
      <c r="EG12" s="48"/>
      <c r="EH12" s="48"/>
      <c r="EI12" s="48"/>
      <c r="EN12" s="48"/>
    </row>
    <row r="13" spans="1:149" ht="13.5" thickBot="1" x14ac:dyDescent="0.25">
      <c r="A13" s="458">
        <v>24</v>
      </c>
      <c r="B13" s="409">
        <v>3</v>
      </c>
      <c r="C13" s="410" t="s">
        <v>2520</v>
      </c>
      <c r="D13" s="411" t="s">
        <v>2518</v>
      </c>
      <c r="E13" s="412" t="s">
        <v>542</v>
      </c>
      <c r="F13" s="412">
        <v>2003</v>
      </c>
      <c r="G13" s="440">
        <v>42.8</v>
      </c>
      <c r="H13" s="413">
        <v>1.9545999999999999</v>
      </c>
      <c r="I13" s="414">
        <v>0</v>
      </c>
      <c r="J13" s="415">
        <v>3.5</v>
      </c>
      <c r="K13" s="416">
        <v>0</v>
      </c>
      <c r="L13" s="415">
        <v>3.5</v>
      </c>
      <c r="M13" s="416">
        <v>0</v>
      </c>
      <c r="N13" s="415">
        <v>4.5</v>
      </c>
      <c r="O13" s="414">
        <v>0</v>
      </c>
      <c r="P13" s="415">
        <v>3.5</v>
      </c>
      <c r="Q13" s="416">
        <v>0</v>
      </c>
      <c r="R13" s="415">
        <v>4</v>
      </c>
      <c r="S13" s="416">
        <v>0</v>
      </c>
      <c r="T13" s="415">
        <v>3.5</v>
      </c>
      <c r="U13" s="432">
        <v>0</v>
      </c>
      <c r="V13" s="433">
        <v>0</v>
      </c>
      <c r="W13" s="433">
        <v>85</v>
      </c>
      <c r="X13" s="417">
        <v>7.57</v>
      </c>
      <c r="Y13" s="418">
        <v>7.82</v>
      </c>
      <c r="Z13" s="419">
        <v>51</v>
      </c>
      <c r="AA13" s="420">
        <v>4.16</v>
      </c>
      <c r="AB13" s="418">
        <v>4.29</v>
      </c>
      <c r="AC13" s="418">
        <v>4.32</v>
      </c>
      <c r="AD13" s="421">
        <v>46.4</v>
      </c>
      <c r="AE13" s="420">
        <v>6.18</v>
      </c>
      <c r="AF13" s="418">
        <v>4.43</v>
      </c>
      <c r="AG13" s="418">
        <v>5.43</v>
      </c>
      <c r="AH13" s="422">
        <v>32.15</v>
      </c>
      <c r="AI13" s="421">
        <v>62.840389999999992</v>
      </c>
      <c r="AJ13" s="423">
        <v>245.24038999999999</v>
      </c>
      <c r="AK13" s="424">
        <v>3</v>
      </c>
      <c r="AL13" s="425">
        <v>16</v>
      </c>
      <c r="AO13">
        <v>3</v>
      </c>
      <c r="AP13">
        <v>3024</v>
      </c>
      <c r="AQ13">
        <v>3024</v>
      </c>
      <c r="AR13">
        <v>24</v>
      </c>
      <c r="AS13">
        <v>24024</v>
      </c>
      <c r="AT13">
        <v>161163</v>
      </c>
      <c r="AU13">
        <v>163</v>
      </c>
      <c r="AV13">
        <v>24</v>
      </c>
      <c r="AW13" s="47">
        <v>41196</v>
      </c>
      <c r="AX13" t="s">
        <v>2360</v>
      </c>
      <c r="AY13" s="48">
        <v>428.97415699999999</v>
      </c>
      <c r="AZ13" s="447">
        <v>2</v>
      </c>
      <c r="BA13" t="s">
        <v>2607</v>
      </c>
      <c r="BZ13" s="28">
        <v>0</v>
      </c>
      <c r="CA13" s="28">
        <v>3.5</v>
      </c>
      <c r="CB13" s="28">
        <v>0</v>
      </c>
      <c r="CC13" s="28">
        <v>3.5</v>
      </c>
      <c r="CD13" s="28">
        <v>0</v>
      </c>
      <c r="CE13" s="28">
        <v>4.5</v>
      </c>
      <c r="CF13" s="28">
        <v>0</v>
      </c>
      <c r="CG13" s="28">
        <v>0</v>
      </c>
      <c r="CH13" s="28">
        <v>0</v>
      </c>
      <c r="CI13" s="28">
        <v>0</v>
      </c>
      <c r="CT13" s="5"/>
      <c r="CV13" s="28">
        <v>0</v>
      </c>
      <c r="CW13" s="28">
        <v>3.5</v>
      </c>
      <c r="CX13" s="28">
        <v>0</v>
      </c>
      <c r="CY13" s="28">
        <v>4</v>
      </c>
      <c r="CZ13" s="28">
        <v>0</v>
      </c>
      <c r="DA13" s="28">
        <v>3.5</v>
      </c>
      <c r="DB13" s="28">
        <v>0</v>
      </c>
      <c r="DC13" s="28">
        <v>0</v>
      </c>
      <c r="DD13" s="28">
        <v>0</v>
      </c>
      <c r="DE13" s="28">
        <v>0</v>
      </c>
      <c r="DP13" s="5"/>
      <c r="DQ13" s="48"/>
      <c r="DR13" s="5"/>
      <c r="DS13" s="5"/>
      <c r="DU13" s="48"/>
      <c r="DV13" s="48"/>
      <c r="DW13" s="48"/>
      <c r="DZ13" s="48"/>
      <c r="EA13" s="48"/>
      <c r="EB13" s="48"/>
      <c r="EC13" s="48"/>
      <c r="EF13" s="48"/>
      <c r="EG13" s="48"/>
      <c r="EH13" s="48"/>
      <c r="EI13" s="48"/>
      <c r="EN13" s="48"/>
    </row>
    <row r="14" spans="1:149" ht="13.5" thickBot="1" x14ac:dyDescent="0.25">
      <c r="A14">
        <v>42</v>
      </c>
      <c r="AQ14">
        <v>99000</v>
      </c>
      <c r="AR14">
        <v>999</v>
      </c>
      <c r="AS14">
        <v>999000</v>
      </c>
      <c r="AT14">
        <v>999000</v>
      </c>
      <c r="AU14">
        <v>999</v>
      </c>
      <c r="AV14">
        <v>42</v>
      </c>
      <c r="AW14" s="47" t="s">
        <v>236</v>
      </c>
      <c r="AX14" t="s">
        <v>236</v>
      </c>
      <c r="AY14" s="48" t="s">
        <v>236</v>
      </c>
      <c r="AZ14" s="447" t="s">
        <v>236</v>
      </c>
      <c r="BA14" t="s">
        <v>236</v>
      </c>
    </row>
    <row r="15" spans="1:149" ht="16.5" thickBot="1" x14ac:dyDescent="0.3">
      <c r="A15">
        <v>43</v>
      </c>
      <c r="B15" s="733" t="s">
        <v>2189</v>
      </c>
      <c r="C15" s="734"/>
      <c r="D15" s="734"/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734"/>
      <c r="S15" s="734"/>
      <c r="T15" s="734"/>
      <c r="U15" s="734"/>
      <c r="V15" s="734"/>
      <c r="W15" s="734"/>
      <c r="X15" s="734"/>
      <c r="Y15" s="734"/>
      <c r="Z15" s="734"/>
      <c r="AA15" s="734"/>
      <c r="AB15" s="734"/>
      <c r="AC15" s="734"/>
      <c r="AD15" s="734"/>
      <c r="AE15" s="734"/>
      <c r="AF15" s="734"/>
      <c r="AG15" s="734"/>
      <c r="AH15" s="734"/>
      <c r="AI15" s="734"/>
      <c r="AJ15" s="734"/>
      <c r="AK15" s="734"/>
      <c r="AL15" s="735"/>
      <c r="AQ15">
        <v>99000</v>
      </c>
      <c r="AR15">
        <v>999</v>
      </c>
      <c r="AS15">
        <v>999000</v>
      </c>
      <c r="AT15">
        <v>999000</v>
      </c>
      <c r="AU15">
        <v>999</v>
      </c>
      <c r="AV15">
        <v>43</v>
      </c>
      <c r="AW15" s="47" t="s">
        <v>236</v>
      </c>
      <c r="AX15" t="s">
        <v>236</v>
      </c>
      <c r="AY15" s="48" t="s">
        <v>236</v>
      </c>
      <c r="AZ15" s="447" t="s">
        <v>236</v>
      </c>
      <c r="BA15" t="s">
        <v>236</v>
      </c>
    </row>
    <row r="16" spans="1:149" x14ac:dyDescent="0.2">
      <c r="A16">
        <v>44</v>
      </c>
      <c r="B16" s="736" t="s">
        <v>1967</v>
      </c>
      <c r="C16" s="738" t="s">
        <v>2110</v>
      </c>
      <c r="D16" s="740" t="s">
        <v>145</v>
      </c>
      <c r="E16" s="740" t="s">
        <v>2111</v>
      </c>
      <c r="F16" s="740" t="s">
        <v>2112</v>
      </c>
      <c r="G16" s="740" t="s">
        <v>2113</v>
      </c>
      <c r="H16" s="742" t="s">
        <v>1964</v>
      </c>
      <c r="I16" s="709" t="s">
        <v>141</v>
      </c>
      <c r="J16" s="710"/>
      <c r="K16" s="710"/>
      <c r="L16" s="710"/>
      <c r="M16" s="710"/>
      <c r="N16" s="711"/>
      <c r="O16" s="709" t="s">
        <v>146</v>
      </c>
      <c r="P16" s="710"/>
      <c r="Q16" s="710"/>
      <c r="R16" s="710"/>
      <c r="S16" s="710"/>
      <c r="T16" s="711"/>
      <c r="U16" s="705" t="s">
        <v>2114</v>
      </c>
      <c r="V16" s="707" t="s">
        <v>2115</v>
      </c>
      <c r="W16" s="138" t="s">
        <v>2123</v>
      </c>
      <c r="X16" s="753">
        <v>30</v>
      </c>
      <c r="Y16" s="754"/>
      <c r="Z16" s="755"/>
      <c r="AA16" s="709" t="s">
        <v>2168</v>
      </c>
      <c r="AB16" s="710"/>
      <c r="AC16" s="710"/>
      <c r="AD16" s="711"/>
      <c r="AE16" s="712" t="s">
        <v>2116</v>
      </c>
      <c r="AF16" s="713"/>
      <c r="AG16" s="713"/>
      <c r="AH16" s="713"/>
      <c r="AI16" s="714"/>
      <c r="AJ16" s="756" t="s">
        <v>2117</v>
      </c>
      <c r="AK16" s="758" t="s">
        <v>2118</v>
      </c>
      <c r="AL16" s="760" t="s">
        <v>2119</v>
      </c>
      <c r="AQ16">
        <v>99000</v>
      </c>
      <c r="AR16">
        <v>999</v>
      </c>
      <c r="AS16">
        <v>999000</v>
      </c>
      <c r="AT16">
        <v>999000</v>
      </c>
      <c r="AU16">
        <v>999</v>
      </c>
      <c r="AV16">
        <v>44</v>
      </c>
      <c r="AW16" s="47" t="s">
        <v>236</v>
      </c>
      <c r="AX16" t="s">
        <v>236</v>
      </c>
      <c r="AY16" s="48" t="s">
        <v>236</v>
      </c>
      <c r="AZ16" s="447" t="s">
        <v>236</v>
      </c>
      <c r="BA16" t="s">
        <v>236</v>
      </c>
    </row>
    <row r="17" spans="1:149" ht="13.5" thickBot="1" x14ac:dyDescent="0.25">
      <c r="A17">
        <v>45</v>
      </c>
      <c r="B17" s="737"/>
      <c r="C17" s="739"/>
      <c r="D17" s="741"/>
      <c r="E17" s="741"/>
      <c r="F17" s="741"/>
      <c r="G17" s="741"/>
      <c r="H17" s="743"/>
      <c r="I17" s="744" t="s">
        <v>1968</v>
      </c>
      <c r="J17" s="745"/>
      <c r="K17" s="746" t="s">
        <v>1969</v>
      </c>
      <c r="L17" s="745"/>
      <c r="M17" s="746" t="s">
        <v>1970</v>
      </c>
      <c r="N17" s="752"/>
      <c r="O17" s="744" t="s">
        <v>1968</v>
      </c>
      <c r="P17" s="745"/>
      <c r="Q17" s="746" t="s">
        <v>1969</v>
      </c>
      <c r="R17" s="745"/>
      <c r="S17" s="746" t="s">
        <v>1970</v>
      </c>
      <c r="T17" s="752"/>
      <c r="U17" s="706"/>
      <c r="V17" s="708"/>
      <c r="W17" s="139" t="s">
        <v>2122</v>
      </c>
      <c r="X17" s="140" t="s">
        <v>1968</v>
      </c>
      <c r="Y17" s="141" t="s">
        <v>1969</v>
      </c>
      <c r="Z17" s="142" t="s">
        <v>2119</v>
      </c>
      <c r="AA17" s="140" t="s">
        <v>1968</v>
      </c>
      <c r="AB17" s="141" t="s">
        <v>1969</v>
      </c>
      <c r="AC17" s="141" t="s">
        <v>1970</v>
      </c>
      <c r="AD17" s="142" t="s">
        <v>2119</v>
      </c>
      <c r="AE17" s="140" t="s">
        <v>1968</v>
      </c>
      <c r="AF17" s="141" t="s">
        <v>1969</v>
      </c>
      <c r="AG17" s="141" t="s">
        <v>1970</v>
      </c>
      <c r="AH17" s="184" t="s">
        <v>2208</v>
      </c>
      <c r="AI17" s="142" t="s">
        <v>2119</v>
      </c>
      <c r="AJ17" s="757"/>
      <c r="AK17" s="759"/>
      <c r="AL17" s="761"/>
      <c r="AQ17">
        <v>99000</v>
      </c>
      <c r="AR17">
        <v>999</v>
      </c>
      <c r="AS17">
        <v>999000</v>
      </c>
      <c r="AT17">
        <v>999000</v>
      </c>
      <c r="AU17">
        <v>999</v>
      </c>
      <c r="AV17">
        <v>45</v>
      </c>
      <c r="AW17" s="47" t="s">
        <v>236</v>
      </c>
      <c r="AX17" t="s">
        <v>236</v>
      </c>
      <c r="AY17" s="48" t="s">
        <v>236</v>
      </c>
      <c r="AZ17" s="447" t="s">
        <v>236</v>
      </c>
      <c r="BA17" t="s">
        <v>236</v>
      </c>
    </row>
    <row r="18" spans="1:149" ht="13.5" thickBot="1" x14ac:dyDescent="0.25">
      <c r="A18">
        <v>46</v>
      </c>
      <c r="B18" s="460" t="s">
        <v>2120</v>
      </c>
      <c r="C18" s="571"/>
      <c r="D18" s="571"/>
      <c r="E18" s="572"/>
      <c r="F18" s="572"/>
      <c r="G18" s="572"/>
      <c r="H18" s="572"/>
      <c r="I18" s="571"/>
      <c r="J18" s="571"/>
      <c r="K18" s="571"/>
      <c r="L18" s="571"/>
      <c r="M18" s="571"/>
      <c r="N18" s="571"/>
      <c r="O18" s="571"/>
      <c r="P18" s="571"/>
      <c r="Q18" s="571"/>
      <c r="R18" s="571"/>
      <c r="S18" s="571"/>
      <c r="T18" s="571"/>
      <c r="U18" s="571"/>
      <c r="V18" s="571"/>
      <c r="W18" s="571"/>
      <c r="X18" s="571"/>
      <c r="Y18" s="571"/>
      <c r="Z18" s="571"/>
      <c r="AA18" s="571"/>
      <c r="AB18" s="571"/>
      <c r="AC18" s="571"/>
      <c r="AD18" s="571"/>
      <c r="AE18" s="571"/>
      <c r="AF18" s="571"/>
      <c r="AG18" s="571"/>
      <c r="AH18" s="571"/>
      <c r="AI18" s="571"/>
      <c r="AJ18" s="571"/>
      <c r="AK18" s="572"/>
      <c r="AL18" s="573"/>
      <c r="AQ18">
        <v>99000</v>
      </c>
      <c r="AR18">
        <v>999</v>
      </c>
      <c r="AS18">
        <v>999000</v>
      </c>
      <c r="AT18">
        <v>999000</v>
      </c>
      <c r="AU18">
        <v>999</v>
      </c>
      <c r="AV18">
        <v>46</v>
      </c>
      <c r="AW18" s="47" t="s">
        <v>236</v>
      </c>
      <c r="AX18" t="s">
        <v>236</v>
      </c>
      <c r="AY18" s="48" t="s">
        <v>236</v>
      </c>
      <c r="AZ18" s="447" t="s">
        <v>236</v>
      </c>
      <c r="BA18" t="s">
        <v>236</v>
      </c>
      <c r="BM18" s="73"/>
      <c r="BR18" s="73"/>
      <c r="BS18" s="73"/>
      <c r="BU18" s="108"/>
      <c r="BV18" s="73"/>
      <c r="BW18" s="73"/>
      <c r="BX18" s="73"/>
      <c r="BY18" s="73"/>
      <c r="CF18" s="73" t="s">
        <v>2124</v>
      </c>
      <c r="CG18" s="73" t="s">
        <v>2125</v>
      </c>
      <c r="CH18" s="73" t="s">
        <v>2126</v>
      </c>
      <c r="CI18" s="73" t="s">
        <v>2127</v>
      </c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DB18" s="73" t="s">
        <v>2148</v>
      </c>
      <c r="DC18" s="73" t="s">
        <v>2149</v>
      </c>
      <c r="DD18" s="73" t="s">
        <v>2150</v>
      </c>
      <c r="DE18" s="73" t="s">
        <v>2154</v>
      </c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U18" s="73"/>
      <c r="DV18" s="73"/>
      <c r="DW18" s="73"/>
      <c r="DX18" s="73"/>
      <c r="DZ18" s="73"/>
      <c r="EA18" s="73"/>
      <c r="EB18" s="73"/>
      <c r="EC18" s="73"/>
      <c r="ED18" s="73"/>
      <c r="EF18" s="73"/>
      <c r="EG18" s="73"/>
      <c r="EH18" s="73"/>
      <c r="EI18" s="73"/>
      <c r="EJ18" s="117"/>
      <c r="EN18" s="118"/>
      <c r="EO18" s="118"/>
      <c r="EP18" s="118"/>
      <c r="EQ18" s="118"/>
      <c r="ER18" s="118"/>
      <c r="ES18" s="118"/>
    </row>
    <row r="19" spans="1:149" ht="13.5" thickBot="1" x14ac:dyDescent="0.25">
      <c r="A19" s="611">
        <v>47</v>
      </c>
      <c r="B19" s="599">
        <v>1</v>
      </c>
      <c r="C19" s="487" t="s">
        <v>1944</v>
      </c>
      <c r="D19" s="488" t="s">
        <v>2604</v>
      </c>
      <c r="E19" s="489" t="s">
        <v>417</v>
      </c>
      <c r="F19" s="489">
        <v>2001</v>
      </c>
      <c r="G19" s="600">
        <v>40.299999999999997</v>
      </c>
      <c r="H19" s="491">
        <v>1.8069999999999999</v>
      </c>
      <c r="I19" s="492">
        <v>14</v>
      </c>
      <c r="J19" s="493" t="s">
        <v>236</v>
      </c>
      <c r="K19" s="494">
        <v>16</v>
      </c>
      <c r="L19" s="493" t="s">
        <v>236</v>
      </c>
      <c r="M19" s="494">
        <v>18</v>
      </c>
      <c r="N19" s="493" t="s">
        <v>236</v>
      </c>
      <c r="O19" s="492">
        <v>17</v>
      </c>
      <c r="P19" s="493" t="s">
        <v>236</v>
      </c>
      <c r="Q19" s="494">
        <v>20</v>
      </c>
      <c r="R19" s="493" t="s">
        <v>236</v>
      </c>
      <c r="S19" s="494">
        <v>21</v>
      </c>
      <c r="T19" s="493" t="s">
        <v>236</v>
      </c>
      <c r="U19" s="495">
        <v>39</v>
      </c>
      <c r="V19" s="496">
        <v>70.472999999999985</v>
      </c>
      <c r="W19" s="496">
        <v>70.472999999999985</v>
      </c>
      <c r="X19" s="497">
        <v>5.94</v>
      </c>
      <c r="Y19" s="498">
        <v>6.29</v>
      </c>
      <c r="Z19" s="499">
        <v>92</v>
      </c>
      <c r="AA19" s="500">
        <v>4.95</v>
      </c>
      <c r="AB19" s="498">
        <v>4.9000000000000004</v>
      </c>
      <c r="AC19" s="498">
        <v>5.2</v>
      </c>
      <c r="AD19" s="501">
        <v>64</v>
      </c>
      <c r="AE19" s="500">
        <v>5.85</v>
      </c>
      <c r="AF19" s="498">
        <v>5.47</v>
      </c>
      <c r="AG19" s="498">
        <v>4.25</v>
      </c>
      <c r="AH19" s="502">
        <v>29.62</v>
      </c>
      <c r="AI19" s="501">
        <v>53.523339999999997</v>
      </c>
      <c r="AJ19" s="503">
        <v>279.99633999999998</v>
      </c>
      <c r="AK19" s="504">
        <v>1</v>
      </c>
      <c r="AL19" s="505">
        <v>30</v>
      </c>
      <c r="AO19">
        <v>1</v>
      </c>
      <c r="AP19">
        <v>1047</v>
      </c>
      <c r="AQ19">
        <v>1047</v>
      </c>
      <c r="AR19">
        <v>47</v>
      </c>
      <c r="AS19">
        <v>47047</v>
      </c>
      <c r="AT19">
        <v>999000</v>
      </c>
      <c r="AU19">
        <v>999</v>
      </c>
      <c r="AV19">
        <v>47</v>
      </c>
      <c r="AW19" s="47" t="s">
        <v>236</v>
      </c>
      <c r="AX19" t="s">
        <v>236</v>
      </c>
      <c r="AY19" s="48" t="s">
        <v>236</v>
      </c>
      <c r="AZ19" s="447" t="s">
        <v>236</v>
      </c>
      <c r="BA19" t="s">
        <v>236</v>
      </c>
      <c r="BZ19" s="28">
        <v>14</v>
      </c>
      <c r="CA19" s="28" t="s">
        <v>236</v>
      </c>
      <c r="CB19" s="28">
        <v>16</v>
      </c>
      <c r="CC19" s="28" t="s">
        <v>236</v>
      </c>
      <c r="CD19" s="28">
        <v>18</v>
      </c>
      <c r="CE19" s="28" t="s">
        <v>236</v>
      </c>
      <c r="CF19" s="28">
        <v>14</v>
      </c>
      <c r="CG19" s="28">
        <v>16</v>
      </c>
      <c r="CH19" s="28">
        <v>18</v>
      </c>
      <c r="CI19" s="28">
        <v>18</v>
      </c>
      <c r="CT19" s="5"/>
      <c r="CV19" s="28">
        <v>17</v>
      </c>
      <c r="CW19" s="28" t="s">
        <v>236</v>
      </c>
      <c r="CX19" s="28">
        <v>20</v>
      </c>
      <c r="CY19" s="28" t="s">
        <v>236</v>
      </c>
      <c r="CZ19" s="28">
        <v>21</v>
      </c>
      <c r="DA19" s="28" t="s">
        <v>236</v>
      </c>
      <c r="DB19" s="28">
        <v>17</v>
      </c>
      <c r="DC19" s="28">
        <v>20</v>
      </c>
      <c r="DD19" s="28">
        <v>21</v>
      </c>
      <c r="DE19" s="28">
        <v>21</v>
      </c>
      <c r="DP19" s="5"/>
      <c r="DQ19" s="48"/>
      <c r="DR19" s="5"/>
      <c r="DS19" s="5"/>
      <c r="DU19" s="48"/>
      <c r="DV19" s="48"/>
      <c r="DW19" s="48"/>
      <c r="DY19" s="48"/>
      <c r="DZ19" s="48"/>
      <c r="EA19" s="48"/>
      <c r="EB19" s="48"/>
      <c r="EC19" s="48"/>
      <c r="EF19" s="48"/>
      <c r="EG19" s="48"/>
      <c r="EH19" s="48"/>
      <c r="EI19" s="48"/>
      <c r="EN19" s="48"/>
    </row>
    <row r="20" spans="1:149" ht="13.5" thickBot="1" x14ac:dyDescent="0.25">
      <c r="A20">
        <v>67</v>
      </c>
      <c r="B20" s="836" t="s">
        <v>2121</v>
      </c>
      <c r="C20" s="837"/>
      <c r="D20" s="837"/>
      <c r="E20" s="838"/>
      <c r="F20" s="838"/>
      <c r="G20" s="838"/>
      <c r="H20" s="838"/>
      <c r="I20" s="837"/>
      <c r="J20" s="837"/>
      <c r="K20" s="837"/>
      <c r="L20" s="83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8"/>
      <c r="AL20" s="839"/>
      <c r="AQ20">
        <v>99000</v>
      </c>
      <c r="AR20">
        <v>999</v>
      </c>
      <c r="AS20">
        <v>999000</v>
      </c>
      <c r="AT20">
        <v>999000</v>
      </c>
      <c r="AU20">
        <v>999</v>
      </c>
      <c r="AV20">
        <v>67</v>
      </c>
      <c r="AW20" s="47" t="s">
        <v>236</v>
      </c>
      <c r="AX20" t="s">
        <v>236</v>
      </c>
      <c r="AY20" s="48" t="s">
        <v>236</v>
      </c>
      <c r="AZ20" s="447" t="s">
        <v>236</v>
      </c>
      <c r="BA20" t="s">
        <v>236</v>
      </c>
      <c r="BM20" s="73"/>
      <c r="BR20" s="73"/>
      <c r="BS20" s="73"/>
      <c r="BU20" s="108"/>
      <c r="BV20" s="73"/>
      <c r="BW20" s="73"/>
      <c r="BX20" s="73"/>
      <c r="BY20" s="73"/>
      <c r="CF20" s="73" t="s">
        <v>2124</v>
      </c>
      <c r="CG20" s="73" t="s">
        <v>2125</v>
      </c>
      <c r="CH20" s="73" t="s">
        <v>2126</v>
      </c>
      <c r="CI20" s="73" t="s">
        <v>2127</v>
      </c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DB20" s="73" t="s">
        <v>2148</v>
      </c>
      <c r="DC20" s="73" t="s">
        <v>2149</v>
      </c>
      <c r="DD20" s="73" t="s">
        <v>2150</v>
      </c>
      <c r="DE20" s="73" t="s">
        <v>2154</v>
      </c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U20" s="73"/>
      <c r="DV20" s="73"/>
      <c r="DW20" s="73"/>
      <c r="DX20" s="73"/>
      <c r="DZ20" s="73"/>
      <c r="EA20" s="73"/>
      <c r="EB20" s="73"/>
      <c r="EC20" s="73"/>
      <c r="ED20" s="73"/>
      <c r="EF20" s="73"/>
      <c r="EG20" s="73"/>
      <c r="EH20" s="73"/>
      <c r="EI20" s="73"/>
      <c r="EJ20" s="117"/>
      <c r="EN20" s="118"/>
      <c r="EO20" s="118"/>
      <c r="EQ20" s="118"/>
      <c r="ER20" s="118"/>
      <c r="ES20" s="118"/>
    </row>
    <row r="21" spans="1:149" x14ac:dyDescent="0.2">
      <c r="A21">
        <v>68</v>
      </c>
      <c r="B21" s="546">
        <v>1</v>
      </c>
      <c r="C21" s="528" t="s">
        <v>2193</v>
      </c>
      <c r="D21" s="529" t="s">
        <v>2194</v>
      </c>
      <c r="E21" s="530" t="s">
        <v>345</v>
      </c>
      <c r="F21" s="530">
        <v>2002</v>
      </c>
      <c r="G21" s="547">
        <v>31</v>
      </c>
      <c r="H21" s="531">
        <v>2.7566000000000002</v>
      </c>
      <c r="I21" s="532">
        <v>15</v>
      </c>
      <c r="J21" s="533" t="s">
        <v>236</v>
      </c>
      <c r="K21" s="534">
        <v>18</v>
      </c>
      <c r="L21" s="533" t="s">
        <v>236</v>
      </c>
      <c r="M21" s="534">
        <v>20</v>
      </c>
      <c r="N21" s="533" t="s">
        <v>236</v>
      </c>
      <c r="O21" s="532">
        <v>21</v>
      </c>
      <c r="P21" s="533" t="s">
        <v>236</v>
      </c>
      <c r="Q21" s="534">
        <v>24</v>
      </c>
      <c r="R21" s="533" t="s">
        <v>236</v>
      </c>
      <c r="S21" s="534">
        <v>26</v>
      </c>
      <c r="T21" s="533" t="s">
        <v>236</v>
      </c>
      <c r="U21" s="535">
        <v>46</v>
      </c>
      <c r="V21" s="536">
        <v>126.8036</v>
      </c>
      <c r="W21" s="536">
        <v>126.8036</v>
      </c>
      <c r="X21" s="537">
        <v>5.76</v>
      </c>
      <c r="Y21" s="538">
        <v>6.02</v>
      </c>
      <c r="Z21" s="539">
        <v>96</v>
      </c>
      <c r="AA21" s="540">
        <v>5.71</v>
      </c>
      <c r="AB21" s="538">
        <v>5.74</v>
      </c>
      <c r="AC21" s="538">
        <v>5.73</v>
      </c>
      <c r="AD21" s="541">
        <v>74.8</v>
      </c>
      <c r="AE21" s="540">
        <v>5.92</v>
      </c>
      <c r="AF21" s="538">
        <v>5.78</v>
      </c>
      <c r="AG21" s="538">
        <v>6.38</v>
      </c>
      <c r="AH21" s="542">
        <v>33.69</v>
      </c>
      <c r="AI21" s="541">
        <v>92.869854000000004</v>
      </c>
      <c r="AJ21" s="543">
        <v>390.47345400000006</v>
      </c>
      <c r="AK21" s="544">
        <v>1</v>
      </c>
      <c r="AL21" s="545">
        <v>30</v>
      </c>
      <c r="AO21">
        <v>5</v>
      </c>
      <c r="AP21">
        <v>5068</v>
      </c>
      <c r="AQ21">
        <v>1072</v>
      </c>
      <c r="AR21">
        <v>72</v>
      </c>
      <c r="AS21">
        <v>68072</v>
      </c>
      <c r="AT21">
        <v>999000</v>
      </c>
      <c r="AU21">
        <v>999</v>
      </c>
      <c r="AV21">
        <v>68</v>
      </c>
      <c r="AW21" s="47" t="s">
        <v>236</v>
      </c>
      <c r="AX21" t="s">
        <v>236</v>
      </c>
      <c r="AY21" s="48" t="s">
        <v>236</v>
      </c>
      <c r="AZ21" s="447" t="s">
        <v>236</v>
      </c>
      <c r="BA21" t="s">
        <v>236</v>
      </c>
      <c r="BZ21" s="28">
        <v>15</v>
      </c>
      <c r="CA21" s="28" t="s">
        <v>236</v>
      </c>
      <c r="CB21" s="28">
        <v>18</v>
      </c>
      <c r="CC21" s="28" t="s">
        <v>236</v>
      </c>
      <c r="CD21" s="28">
        <v>20</v>
      </c>
      <c r="CE21" s="28" t="s">
        <v>236</v>
      </c>
      <c r="CF21" s="28">
        <v>15</v>
      </c>
      <c r="CG21" s="28">
        <v>18</v>
      </c>
      <c r="CH21" s="28">
        <v>20</v>
      </c>
      <c r="CI21" s="28">
        <v>20</v>
      </c>
      <c r="CT21" s="5"/>
      <c r="CV21" s="28">
        <v>21</v>
      </c>
      <c r="CW21" s="28" t="s">
        <v>236</v>
      </c>
      <c r="CX21" s="28">
        <v>24</v>
      </c>
      <c r="CY21" s="28" t="s">
        <v>236</v>
      </c>
      <c r="CZ21" s="28">
        <v>26</v>
      </c>
      <c r="DA21" s="28" t="s">
        <v>236</v>
      </c>
      <c r="DB21" s="28">
        <v>21</v>
      </c>
      <c r="DC21" s="28">
        <v>24</v>
      </c>
      <c r="DD21" s="28">
        <v>26</v>
      </c>
      <c r="DE21" s="28">
        <v>26</v>
      </c>
      <c r="DP21" s="5"/>
      <c r="DQ21" s="48"/>
      <c r="DR21" s="5"/>
      <c r="DS21" s="5"/>
      <c r="DU21" s="48"/>
      <c r="DV21" s="48"/>
      <c r="DW21" s="48"/>
      <c r="DY21" s="48"/>
      <c r="DZ21" s="48"/>
      <c r="EA21" s="48"/>
      <c r="EB21" s="48"/>
      <c r="EC21" s="48"/>
      <c r="EF21" s="48"/>
      <c r="EG21" s="48"/>
      <c r="EH21" s="48"/>
      <c r="EI21" s="48"/>
      <c r="EN21" s="48"/>
    </row>
    <row r="22" spans="1:149" x14ac:dyDescent="0.2">
      <c r="A22">
        <v>69</v>
      </c>
      <c r="B22" s="353">
        <v>2</v>
      </c>
      <c r="C22" s="354" t="s">
        <v>1943</v>
      </c>
      <c r="D22" s="355" t="s">
        <v>2603</v>
      </c>
      <c r="E22" s="356" t="s">
        <v>417</v>
      </c>
      <c r="F22" s="356">
        <v>2001</v>
      </c>
      <c r="G22" s="438">
        <v>43.7</v>
      </c>
      <c r="H22" s="357">
        <v>1.9164000000000001</v>
      </c>
      <c r="I22" s="444">
        <v>14</v>
      </c>
      <c r="J22" s="445" t="s">
        <v>236</v>
      </c>
      <c r="K22" s="446">
        <v>17</v>
      </c>
      <c r="L22" s="445" t="s">
        <v>236</v>
      </c>
      <c r="M22" s="446">
        <v>19</v>
      </c>
      <c r="N22" s="445" t="s">
        <v>236</v>
      </c>
      <c r="O22" s="444">
        <v>20</v>
      </c>
      <c r="P22" s="445" t="s">
        <v>236</v>
      </c>
      <c r="Q22" s="446">
        <v>23</v>
      </c>
      <c r="R22" s="445" t="s">
        <v>2084</v>
      </c>
      <c r="S22" s="446">
        <v>23</v>
      </c>
      <c r="T22" s="445" t="s">
        <v>236</v>
      </c>
      <c r="U22" s="430">
        <v>42</v>
      </c>
      <c r="V22" s="431">
        <v>80.488799999999998</v>
      </c>
      <c r="W22" s="431">
        <v>80.488799999999998</v>
      </c>
      <c r="X22" s="344">
        <v>6</v>
      </c>
      <c r="Y22" s="345">
        <v>5.82</v>
      </c>
      <c r="Z22" s="338">
        <v>95</v>
      </c>
      <c r="AA22" s="352">
        <v>5.4</v>
      </c>
      <c r="AB22" s="345">
        <v>6.17</v>
      </c>
      <c r="AC22" s="345">
        <v>6.11</v>
      </c>
      <c r="AD22" s="339">
        <v>83.4</v>
      </c>
      <c r="AE22" s="352">
        <v>7.88</v>
      </c>
      <c r="AF22" s="345">
        <v>7.68</v>
      </c>
      <c r="AG22" s="345">
        <v>4.5999999999999996</v>
      </c>
      <c r="AH22" s="340">
        <v>45.23</v>
      </c>
      <c r="AI22" s="339">
        <v>86.678771999999995</v>
      </c>
      <c r="AJ22" s="341">
        <v>345.56757199999998</v>
      </c>
      <c r="AK22" s="333">
        <v>2</v>
      </c>
      <c r="AL22" s="136">
        <v>20</v>
      </c>
      <c r="AO22">
        <v>4</v>
      </c>
      <c r="AP22">
        <v>4069</v>
      </c>
      <c r="AQ22">
        <v>2071</v>
      </c>
      <c r="AR22">
        <v>71</v>
      </c>
      <c r="AS22">
        <v>69071</v>
      </c>
      <c r="AT22">
        <v>999000</v>
      </c>
      <c r="AU22">
        <v>999</v>
      </c>
      <c r="AV22">
        <v>69</v>
      </c>
      <c r="AW22" s="47" t="s">
        <v>236</v>
      </c>
      <c r="AX22" t="s">
        <v>236</v>
      </c>
      <c r="AY22" s="48" t="s">
        <v>236</v>
      </c>
      <c r="AZ22" s="447" t="s">
        <v>236</v>
      </c>
      <c r="BA22" t="s">
        <v>236</v>
      </c>
      <c r="BZ22" s="28">
        <v>14</v>
      </c>
      <c r="CA22" s="28" t="s">
        <v>236</v>
      </c>
      <c r="CB22" s="28">
        <v>17</v>
      </c>
      <c r="CC22" s="28" t="s">
        <v>236</v>
      </c>
      <c r="CD22" s="28">
        <v>19</v>
      </c>
      <c r="CE22" s="28" t="s">
        <v>236</v>
      </c>
      <c r="CF22" s="28">
        <v>14</v>
      </c>
      <c r="CG22" s="28">
        <v>17</v>
      </c>
      <c r="CH22" s="28">
        <v>19</v>
      </c>
      <c r="CI22" s="28">
        <v>19</v>
      </c>
      <c r="CT22" s="5"/>
      <c r="CV22" s="28">
        <v>20</v>
      </c>
      <c r="CW22" s="28" t="s">
        <v>236</v>
      </c>
      <c r="CX22" s="28">
        <v>23</v>
      </c>
      <c r="CY22" s="28" t="s">
        <v>2084</v>
      </c>
      <c r="CZ22" s="28">
        <v>23</v>
      </c>
      <c r="DA22" s="28" t="s">
        <v>236</v>
      </c>
      <c r="DB22" s="28">
        <v>20</v>
      </c>
      <c r="DC22" s="28">
        <v>0</v>
      </c>
      <c r="DD22" s="28">
        <v>23</v>
      </c>
      <c r="DE22" s="28">
        <v>23</v>
      </c>
      <c r="DP22" s="5"/>
      <c r="DQ22" s="48"/>
      <c r="DR22" s="5"/>
      <c r="DS22" s="5"/>
      <c r="DU22" s="48"/>
      <c r="DV22" s="48"/>
      <c r="DW22" s="48"/>
      <c r="DZ22" s="48"/>
      <c r="EA22" s="48"/>
      <c r="EB22" s="48"/>
      <c r="EC22" s="48"/>
      <c r="EF22" s="48"/>
      <c r="EG22" s="48"/>
      <c r="EH22" s="48"/>
      <c r="EI22" s="48"/>
      <c r="EN22" s="48"/>
    </row>
    <row r="23" spans="1:149" x14ac:dyDescent="0.2">
      <c r="A23">
        <v>70</v>
      </c>
      <c r="B23" s="387">
        <v>3</v>
      </c>
      <c r="C23" s="388" t="s">
        <v>1942</v>
      </c>
      <c r="D23" s="389" t="s">
        <v>2602</v>
      </c>
      <c r="E23" s="390" t="s">
        <v>417</v>
      </c>
      <c r="F23" s="390">
        <v>2001</v>
      </c>
      <c r="G23" s="439">
        <v>29</v>
      </c>
      <c r="H23" s="391">
        <v>2.9859</v>
      </c>
      <c r="I23" s="392">
        <v>10</v>
      </c>
      <c r="J23" s="393" t="s">
        <v>236</v>
      </c>
      <c r="K23" s="394">
        <v>12</v>
      </c>
      <c r="L23" s="393" t="s">
        <v>236</v>
      </c>
      <c r="M23" s="394">
        <v>13</v>
      </c>
      <c r="N23" s="393" t="s">
        <v>236</v>
      </c>
      <c r="O23" s="392">
        <v>13</v>
      </c>
      <c r="P23" s="393" t="s">
        <v>236</v>
      </c>
      <c r="Q23" s="394">
        <v>15</v>
      </c>
      <c r="R23" s="393" t="s">
        <v>236</v>
      </c>
      <c r="S23" s="394">
        <v>16</v>
      </c>
      <c r="T23" s="393" t="s">
        <v>236</v>
      </c>
      <c r="U23" s="428">
        <v>29</v>
      </c>
      <c r="V23" s="429">
        <v>86.591099999999997</v>
      </c>
      <c r="W23" s="429">
        <v>86.591099999999997</v>
      </c>
      <c r="X23" s="395">
        <v>5.89</v>
      </c>
      <c r="Y23" s="396">
        <v>5.75</v>
      </c>
      <c r="Z23" s="397">
        <v>96</v>
      </c>
      <c r="AA23" s="398">
        <v>5.61</v>
      </c>
      <c r="AB23" s="396">
        <v>5.66</v>
      </c>
      <c r="AC23" s="396">
        <v>5.66</v>
      </c>
      <c r="AD23" s="399">
        <v>73.2</v>
      </c>
      <c r="AE23" s="398">
        <v>5.33</v>
      </c>
      <c r="AF23" s="396">
        <v>5.43</v>
      </c>
      <c r="AG23" s="396">
        <v>4.34</v>
      </c>
      <c r="AH23" s="400">
        <v>26.38</v>
      </c>
      <c r="AI23" s="399">
        <v>78.768041999999994</v>
      </c>
      <c r="AJ23" s="401">
        <v>334.55914199999995</v>
      </c>
      <c r="AK23" s="402">
        <v>3</v>
      </c>
      <c r="AL23" s="403">
        <v>16</v>
      </c>
      <c r="AO23">
        <v>3</v>
      </c>
      <c r="AP23">
        <v>3070</v>
      </c>
      <c r="AQ23">
        <v>3070</v>
      </c>
      <c r="AR23">
        <v>70</v>
      </c>
      <c r="AS23">
        <v>70070</v>
      </c>
      <c r="AT23">
        <v>999000</v>
      </c>
      <c r="AU23">
        <v>999</v>
      </c>
      <c r="AV23">
        <v>70</v>
      </c>
      <c r="AW23" s="47" t="s">
        <v>236</v>
      </c>
      <c r="AX23" t="s">
        <v>236</v>
      </c>
      <c r="AY23" s="48" t="s">
        <v>236</v>
      </c>
      <c r="AZ23" s="447" t="s">
        <v>236</v>
      </c>
      <c r="BA23" t="s">
        <v>236</v>
      </c>
      <c r="BZ23" s="28">
        <v>10</v>
      </c>
      <c r="CA23" s="28" t="s">
        <v>236</v>
      </c>
      <c r="CB23" s="28">
        <v>12</v>
      </c>
      <c r="CC23" s="28" t="s">
        <v>236</v>
      </c>
      <c r="CD23" s="28">
        <v>13</v>
      </c>
      <c r="CE23" s="28" t="s">
        <v>236</v>
      </c>
      <c r="CF23" s="28">
        <v>10</v>
      </c>
      <c r="CG23" s="28">
        <v>12</v>
      </c>
      <c r="CH23" s="28">
        <v>13</v>
      </c>
      <c r="CI23" s="28">
        <v>13</v>
      </c>
      <c r="CT23" s="5"/>
      <c r="CV23" s="28">
        <v>13</v>
      </c>
      <c r="CW23" s="28" t="s">
        <v>236</v>
      </c>
      <c r="CX23" s="28">
        <v>15</v>
      </c>
      <c r="CY23" s="28" t="s">
        <v>236</v>
      </c>
      <c r="CZ23" s="28">
        <v>16</v>
      </c>
      <c r="DA23" s="28" t="s">
        <v>236</v>
      </c>
      <c r="DB23" s="28">
        <v>13</v>
      </c>
      <c r="DC23" s="28">
        <v>15</v>
      </c>
      <c r="DD23" s="28">
        <v>16</v>
      </c>
      <c r="DE23" s="28">
        <v>16</v>
      </c>
      <c r="DP23" s="5"/>
      <c r="DQ23" s="48"/>
      <c r="DR23" s="5"/>
      <c r="DS23" s="5"/>
      <c r="DU23" s="48"/>
      <c r="DV23" s="48"/>
      <c r="DW23" s="48"/>
      <c r="DZ23" s="48"/>
      <c r="EA23" s="48"/>
      <c r="EB23" s="48"/>
      <c r="EC23" s="48"/>
      <c r="EF23" s="48"/>
      <c r="EG23" s="48"/>
      <c r="EH23" s="48"/>
      <c r="EI23" s="48"/>
      <c r="EN23" s="48"/>
    </row>
    <row r="24" spans="1:149" x14ac:dyDescent="0.2">
      <c r="A24">
        <v>71</v>
      </c>
      <c r="B24" s="353">
        <v>4</v>
      </c>
      <c r="C24" s="354" t="s">
        <v>1940</v>
      </c>
      <c r="D24" s="355" t="s">
        <v>2596</v>
      </c>
      <c r="E24" s="356" t="s">
        <v>417</v>
      </c>
      <c r="F24" s="356">
        <v>2002</v>
      </c>
      <c r="G24" s="438">
        <v>25.4</v>
      </c>
      <c r="H24" s="357">
        <v>3.5316999999999998</v>
      </c>
      <c r="I24" s="444">
        <v>10</v>
      </c>
      <c r="J24" s="445" t="s">
        <v>236</v>
      </c>
      <c r="K24" s="446">
        <v>12</v>
      </c>
      <c r="L24" s="445" t="s">
        <v>236</v>
      </c>
      <c r="M24" s="446">
        <v>14</v>
      </c>
      <c r="N24" s="445" t="s">
        <v>236</v>
      </c>
      <c r="O24" s="444">
        <v>13</v>
      </c>
      <c r="P24" s="445" t="s">
        <v>236</v>
      </c>
      <c r="Q24" s="446">
        <v>15</v>
      </c>
      <c r="R24" s="445" t="s">
        <v>236</v>
      </c>
      <c r="S24" s="446">
        <v>17</v>
      </c>
      <c r="T24" s="445" t="s">
        <v>2084</v>
      </c>
      <c r="U24" s="430">
        <v>29</v>
      </c>
      <c r="V24" s="431">
        <v>102.41929999999999</v>
      </c>
      <c r="W24" s="431">
        <v>102.41929999999999</v>
      </c>
      <c r="X24" s="344">
        <v>6.25</v>
      </c>
      <c r="Y24" s="345">
        <v>6.17</v>
      </c>
      <c r="Z24" s="338">
        <v>86</v>
      </c>
      <c r="AA24" s="352">
        <v>4.76</v>
      </c>
      <c r="AB24" s="345">
        <v>5.0199999999999996</v>
      </c>
      <c r="AC24" s="345">
        <v>5.05</v>
      </c>
      <c r="AD24" s="339">
        <v>61</v>
      </c>
      <c r="AE24" s="352">
        <v>4.6900000000000004</v>
      </c>
      <c r="AF24" s="345">
        <v>0</v>
      </c>
      <c r="AG24" s="345">
        <v>5.0999999999999996</v>
      </c>
      <c r="AH24" s="340">
        <v>23.85</v>
      </c>
      <c r="AI24" s="339">
        <v>84.231044999999995</v>
      </c>
      <c r="AJ24" s="341">
        <v>333.65034500000002</v>
      </c>
      <c r="AK24" s="333">
        <v>4</v>
      </c>
      <c r="AL24" s="136">
        <v>12</v>
      </c>
      <c r="AO24">
        <v>2</v>
      </c>
      <c r="AP24">
        <v>2071</v>
      </c>
      <c r="AQ24">
        <v>4069</v>
      </c>
      <c r="AR24">
        <v>69</v>
      </c>
      <c r="AS24">
        <v>71069</v>
      </c>
      <c r="AT24">
        <v>999000</v>
      </c>
      <c r="AU24">
        <v>999</v>
      </c>
      <c r="AV24">
        <v>71</v>
      </c>
      <c r="AW24" s="47" t="s">
        <v>236</v>
      </c>
      <c r="AX24" t="s">
        <v>236</v>
      </c>
      <c r="AY24" s="48" t="s">
        <v>236</v>
      </c>
      <c r="AZ24" s="447" t="s">
        <v>236</v>
      </c>
      <c r="BA24" t="s">
        <v>236</v>
      </c>
      <c r="BZ24" s="28">
        <v>10</v>
      </c>
      <c r="CA24" s="28" t="s">
        <v>236</v>
      </c>
      <c r="CB24" s="28">
        <v>12</v>
      </c>
      <c r="CC24" s="28" t="s">
        <v>236</v>
      </c>
      <c r="CD24" s="28">
        <v>14</v>
      </c>
      <c r="CE24" s="28" t="s">
        <v>236</v>
      </c>
      <c r="CF24" s="28">
        <v>10</v>
      </c>
      <c r="CG24" s="28">
        <v>12</v>
      </c>
      <c r="CH24" s="28">
        <v>14</v>
      </c>
      <c r="CI24" s="28">
        <v>14</v>
      </c>
      <c r="CT24" s="5"/>
      <c r="CV24" s="28">
        <v>13</v>
      </c>
      <c r="CW24" s="28" t="s">
        <v>236</v>
      </c>
      <c r="CX24" s="28">
        <v>15</v>
      </c>
      <c r="CY24" s="28" t="s">
        <v>236</v>
      </c>
      <c r="CZ24" s="28">
        <v>17</v>
      </c>
      <c r="DA24" s="28" t="s">
        <v>2084</v>
      </c>
      <c r="DB24" s="28">
        <v>13</v>
      </c>
      <c r="DC24" s="28">
        <v>15</v>
      </c>
      <c r="DD24" s="28">
        <v>0</v>
      </c>
      <c r="DE24" s="28">
        <v>15</v>
      </c>
      <c r="DP24" s="5"/>
      <c r="DQ24" s="48"/>
      <c r="DR24" s="5"/>
      <c r="DS24" s="5"/>
      <c r="DU24" s="48"/>
      <c r="DV24" s="48"/>
      <c r="DW24" s="48"/>
      <c r="DZ24" s="48"/>
      <c r="EA24" s="48"/>
      <c r="EB24" s="48"/>
      <c r="EC24" s="48"/>
      <c r="EF24" s="48"/>
      <c r="EG24" s="48"/>
      <c r="EH24" s="48"/>
      <c r="EI24" s="48"/>
      <c r="EN24" s="48"/>
    </row>
    <row r="25" spans="1:149" x14ac:dyDescent="0.2">
      <c r="A25">
        <v>72</v>
      </c>
      <c r="B25" s="387">
        <v>5</v>
      </c>
      <c r="C25" s="388" t="s">
        <v>1938</v>
      </c>
      <c r="D25" s="389" t="s">
        <v>2594</v>
      </c>
      <c r="E25" s="390" t="s">
        <v>417</v>
      </c>
      <c r="F25" s="390">
        <v>2001</v>
      </c>
      <c r="G25" s="439">
        <v>32</v>
      </c>
      <c r="H25" s="391">
        <v>2.6564999999999999</v>
      </c>
      <c r="I25" s="392">
        <v>10</v>
      </c>
      <c r="J25" s="393" t="s">
        <v>236</v>
      </c>
      <c r="K25" s="394">
        <v>12</v>
      </c>
      <c r="L25" s="393" t="s">
        <v>236</v>
      </c>
      <c r="M25" s="394">
        <v>14</v>
      </c>
      <c r="N25" s="393" t="s">
        <v>236</v>
      </c>
      <c r="O25" s="392">
        <v>14</v>
      </c>
      <c r="P25" s="393" t="s">
        <v>236</v>
      </c>
      <c r="Q25" s="394">
        <v>16</v>
      </c>
      <c r="R25" s="393" t="s">
        <v>236</v>
      </c>
      <c r="S25" s="394">
        <v>17</v>
      </c>
      <c r="T25" s="393" t="s">
        <v>2084</v>
      </c>
      <c r="U25" s="428">
        <v>30</v>
      </c>
      <c r="V25" s="429">
        <v>79.694999999999993</v>
      </c>
      <c r="W25" s="429">
        <v>79.694999999999993</v>
      </c>
      <c r="X25" s="395">
        <v>6</v>
      </c>
      <c r="Y25" s="396">
        <v>6.1</v>
      </c>
      <c r="Z25" s="397">
        <v>90</v>
      </c>
      <c r="AA25" s="398">
        <v>5.54</v>
      </c>
      <c r="AB25" s="396">
        <v>5.53</v>
      </c>
      <c r="AC25" s="396">
        <v>5.85</v>
      </c>
      <c r="AD25" s="399">
        <v>77</v>
      </c>
      <c r="AE25" s="398">
        <v>0</v>
      </c>
      <c r="AF25" s="396">
        <v>4.7</v>
      </c>
      <c r="AG25" s="396">
        <v>4.87</v>
      </c>
      <c r="AH25" s="400">
        <v>22.08</v>
      </c>
      <c r="AI25" s="399">
        <v>58.655519999999996</v>
      </c>
      <c r="AJ25" s="401">
        <v>305.35051999999996</v>
      </c>
      <c r="AK25" s="402">
        <v>5</v>
      </c>
      <c r="AL25" s="403">
        <v>11</v>
      </c>
      <c r="AO25">
        <v>1</v>
      </c>
      <c r="AP25">
        <v>1072</v>
      </c>
      <c r="AQ25">
        <v>5068</v>
      </c>
      <c r="AR25">
        <v>68</v>
      </c>
      <c r="AS25">
        <v>72068</v>
      </c>
      <c r="AT25">
        <v>999000</v>
      </c>
      <c r="AU25">
        <v>999</v>
      </c>
      <c r="AV25">
        <v>72</v>
      </c>
      <c r="AW25" s="47" t="s">
        <v>236</v>
      </c>
      <c r="AX25" t="s">
        <v>236</v>
      </c>
      <c r="AY25" s="48" t="s">
        <v>236</v>
      </c>
      <c r="AZ25" s="447" t="s">
        <v>236</v>
      </c>
      <c r="BA25" t="s">
        <v>236</v>
      </c>
      <c r="BZ25" s="28">
        <v>10</v>
      </c>
      <c r="CA25" s="28" t="s">
        <v>236</v>
      </c>
      <c r="CB25" s="28">
        <v>12</v>
      </c>
      <c r="CC25" s="28" t="s">
        <v>236</v>
      </c>
      <c r="CD25" s="28">
        <v>14</v>
      </c>
      <c r="CE25" s="28" t="s">
        <v>236</v>
      </c>
      <c r="CF25" s="28">
        <v>10</v>
      </c>
      <c r="CG25" s="28">
        <v>12</v>
      </c>
      <c r="CH25" s="28">
        <v>14</v>
      </c>
      <c r="CI25" s="28">
        <v>14</v>
      </c>
      <c r="CT25" s="5"/>
      <c r="CV25" s="28">
        <v>14</v>
      </c>
      <c r="CW25" s="28" t="s">
        <v>236</v>
      </c>
      <c r="CX25" s="28">
        <v>16</v>
      </c>
      <c r="CY25" s="28" t="s">
        <v>236</v>
      </c>
      <c r="CZ25" s="28">
        <v>17</v>
      </c>
      <c r="DA25" s="28" t="s">
        <v>2084</v>
      </c>
      <c r="DB25" s="28">
        <v>14</v>
      </c>
      <c r="DC25" s="28">
        <v>16</v>
      </c>
      <c r="DD25" s="28">
        <v>0</v>
      </c>
      <c r="DE25" s="28">
        <v>16</v>
      </c>
      <c r="DP25" s="5"/>
      <c r="DQ25" s="48"/>
      <c r="DR25" s="5"/>
      <c r="DS25" s="5"/>
      <c r="DU25" s="48"/>
      <c r="DV25" s="48"/>
      <c r="DW25" s="48"/>
      <c r="DZ25" s="48"/>
      <c r="EA25" s="48"/>
      <c r="EB25" s="48"/>
      <c r="EC25" s="48"/>
      <c r="EF25" s="48"/>
      <c r="EG25" s="48"/>
      <c r="EH25" s="48"/>
      <c r="EI25" s="48"/>
      <c r="EN25" s="48"/>
    </row>
    <row r="26" spans="1:149" ht="13.5" thickBot="1" x14ac:dyDescent="0.25">
      <c r="A26">
        <v>73</v>
      </c>
      <c r="B26" s="548">
        <v>6</v>
      </c>
      <c r="C26" s="549" t="s">
        <v>1359</v>
      </c>
      <c r="D26" s="550" t="s">
        <v>1356</v>
      </c>
      <c r="E26" s="551" t="s">
        <v>345</v>
      </c>
      <c r="F26" s="551">
        <v>2002</v>
      </c>
      <c r="G26" s="552">
        <v>35</v>
      </c>
      <c r="H26" s="553">
        <v>2.4020000000000001</v>
      </c>
      <c r="I26" s="554">
        <v>11</v>
      </c>
      <c r="J26" s="555" t="s">
        <v>236</v>
      </c>
      <c r="K26" s="556">
        <v>13</v>
      </c>
      <c r="L26" s="555" t="s">
        <v>236</v>
      </c>
      <c r="M26" s="556">
        <v>15</v>
      </c>
      <c r="N26" s="555" t="s">
        <v>236</v>
      </c>
      <c r="O26" s="554">
        <v>16</v>
      </c>
      <c r="P26" s="555" t="s">
        <v>236</v>
      </c>
      <c r="Q26" s="556">
        <v>18</v>
      </c>
      <c r="R26" s="555" t="s">
        <v>236</v>
      </c>
      <c r="S26" s="556">
        <v>20</v>
      </c>
      <c r="T26" s="555" t="s">
        <v>236</v>
      </c>
      <c r="U26" s="557">
        <v>35</v>
      </c>
      <c r="V26" s="558">
        <v>84.070000000000007</v>
      </c>
      <c r="W26" s="558">
        <v>84.070000000000007</v>
      </c>
      <c r="X26" s="559">
        <v>6.95</v>
      </c>
      <c r="Y26" s="459">
        <v>7.45</v>
      </c>
      <c r="Z26" s="560">
        <v>66</v>
      </c>
      <c r="AA26" s="561">
        <v>4.3</v>
      </c>
      <c r="AB26" s="459">
        <v>4.33</v>
      </c>
      <c r="AC26" s="459">
        <v>4.45</v>
      </c>
      <c r="AD26" s="562">
        <v>49</v>
      </c>
      <c r="AE26" s="561">
        <v>4.6900000000000004</v>
      </c>
      <c r="AF26" s="459">
        <v>4.79</v>
      </c>
      <c r="AG26" s="459">
        <v>5</v>
      </c>
      <c r="AH26" s="563">
        <v>23.08</v>
      </c>
      <c r="AI26" s="562">
        <v>55.438159999999996</v>
      </c>
      <c r="AJ26" s="564">
        <v>254.50815999999998</v>
      </c>
      <c r="AK26" s="565">
        <v>6</v>
      </c>
      <c r="AL26" s="137">
        <v>10</v>
      </c>
      <c r="AO26">
        <v>6</v>
      </c>
      <c r="AP26">
        <v>6073</v>
      </c>
      <c r="AQ26">
        <v>6073</v>
      </c>
      <c r="AR26">
        <v>73</v>
      </c>
      <c r="AS26">
        <v>73073</v>
      </c>
      <c r="AT26">
        <v>999000</v>
      </c>
      <c r="AU26">
        <v>999</v>
      </c>
      <c r="AV26">
        <v>73</v>
      </c>
      <c r="AW26" s="47" t="s">
        <v>236</v>
      </c>
      <c r="AX26" t="s">
        <v>236</v>
      </c>
      <c r="AY26" s="48" t="s">
        <v>236</v>
      </c>
      <c r="AZ26" s="447" t="s">
        <v>236</v>
      </c>
      <c r="BA26" t="s">
        <v>236</v>
      </c>
      <c r="BZ26" s="28">
        <v>11</v>
      </c>
      <c r="CA26" s="28" t="s">
        <v>236</v>
      </c>
      <c r="CB26" s="28">
        <v>13</v>
      </c>
      <c r="CC26" s="28" t="s">
        <v>236</v>
      </c>
      <c r="CD26" s="28">
        <v>15</v>
      </c>
      <c r="CE26" s="28" t="s">
        <v>236</v>
      </c>
      <c r="CF26" s="28">
        <v>11</v>
      </c>
      <c r="CG26" s="28">
        <v>13</v>
      </c>
      <c r="CH26" s="28">
        <v>15</v>
      </c>
      <c r="CI26" s="28">
        <v>15</v>
      </c>
      <c r="CT26" s="5"/>
      <c r="CV26" s="28">
        <v>16</v>
      </c>
      <c r="CW26" s="28" t="s">
        <v>236</v>
      </c>
      <c r="CX26" s="28">
        <v>18</v>
      </c>
      <c r="CY26" s="28" t="s">
        <v>236</v>
      </c>
      <c r="CZ26" s="28">
        <v>20</v>
      </c>
      <c r="DA26" s="28" t="s">
        <v>236</v>
      </c>
      <c r="DB26" s="28">
        <v>16</v>
      </c>
      <c r="DC26" s="28">
        <v>18</v>
      </c>
      <c r="DD26" s="28">
        <v>20</v>
      </c>
      <c r="DE26" s="28">
        <v>20</v>
      </c>
      <c r="DP26" s="5"/>
      <c r="DQ26" s="48"/>
      <c r="DR26" s="5"/>
      <c r="DS26" s="5"/>
      <c r="DU26" s="48"/>
      <c r="DV26" s="48"/>
      <c r="DW26" s="48"/>
      <c r="DZ26" s="48"/>
      <c r="EA26" s="48"/>
      <c r="EB26" s="48"/>
      <c r="EC26" s="48"/>
      <c r="EF26" s="48"/>
      <c r="EG26" s="48"/>
      <c r="EH26" s="48"/>
      <c r="EI26" s="48"/>
      <c r="EN26" s="48"/>
    </row>
    <row r="27" spans="1:149" ht="13.5" thickBot="1" x14ac:dyDescent="0.25">
      <c r="A27">
        <v>88</v>
      </c>
      <c r="AQ27">
        <v>99000</v>
      </c>
      <c r="AR27">
        <v>999</v>
      </c>
      <c r="AS27">
        <v>999000</v>
      </c>
      <c r="AT27">
        <v>999000</v>
      </c>
      <c r="AU27">
        <v>999</v>
      </c>
      <c r="AV27">
        <v>88</v>
      </c>
      <c r="AW27" s="47" t="s">
        <v>236</v>
      </c>
      <c r="AX27" t="s">
        <v>236</v>
      </c>
      <c r="AY27" s="48" t="s">
        <v>236</v>
      </c>
      <c r="AZ27" s="447" t="s">
        <v>236</v>
      </c>
      <c r="BA27" t="s">
        <v>236</v>
      </c>
    </row>
    <row r="28" spans="1:149" ht="16.5" thickBot="1" x14ac:dyDescent="0.3">
      <c r="A28">
        <v>89</v>
      </c>
      <c r="B28" s="733" t="s">
        <v>2109</v>
      </c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734"/>
      <c r="Q28" s="734"/>
      <c r="R28" s="734"/>
      <c r="S28" s="734"/>
      <c r="T28" s="734"/>
      <c r="U28" s="734"/>
      <c r="V28" s="734"/>
      <c r="W28" s="734"/>
      <c r="X28" s="734"/>
      <c r="Y28" s="734"/>
      <c r="Z28" s="734"/>
      <c r="AA28" s="734"/>
      <c r="AB28" s="734"/>
      <c r="AC28" s="734"/>
      <c r="AD28" s="734"/>
      <c r="AE28" s="734"/>
      <c r="AF28" s="734"/>
      <c r="AG28" s="734"/>
      <c r="AH28" s="734"/>
      <c r="AI28" s="734"/>
      <c r="AJ28" s="734"/>
      <c r="AK28" s="734"/>
      <c r="AL28" s="735"/>
      <c r="AQ28">
        <v>99000</v>
      </c>
      <c r="AR28">
        <v>999</v>
      </c>
      <c r="AS28">
        <v>999000</v>
      </c>
      <c r="AT28">
        <v>999000</v>
      </c>
      <c r="AU28">
        <v>999</v>
      </c>
      <c r="AV28">
        <v>89</v>
      </c>
      <c r="AW28" s="47" t="s">
        <v>236</v>
      </c>
      <c r="AX28" t="s">
        <v>236</v>
      </c>
      <c r="AY28" s="48" t="s">
        <v>236</v>
      </c>
      <c r="AZ28" s="447" t="s">
        <v>236</v>
      </c>
      <c r="BA28" t="s">
        <v>236</v>
      </c>
    </row>
    <row r="29" spans="1:149" x14ac:dyDescent="0.2">
      <c r="A29">
        <v>90</v>
      </c>
      <c r="B29" s="736" t="s">
        <v>1967</v>
      </c>
      <c r="C29" s="738" t="s">
        <v>2110</v>
      </c>
      <c r="D29" s="740" t="s">
        <v>145</v>
      </c>
      <c r="E29" s="740" t="s">
        <v>2111</v>
      </c>
      <c r="F29" s="740" t="s">
        <v>2112</v>
      </c>
      <c r="G29" s="740" t="s">
        <v>2113</v>
      </c>
      <c r="H29" s="742" t="s">
        <v>1964</v>
      </c>
      <c r="I29" s="709" t="s">
        <v>141</v>
      </c>
      <c r="J29" s="710"/>
      <c r="K29" s="710"/>
      <c r="L29" s="710"/>
      <c r="M29" s="710"/>
      <c r="N29" s="711"/>
      <c r="O29" s="709" t="s">
        <v>146</v>
      </c>
      <c r="P29" s="710"/>
      <c r="Q29" s="710"/>
      <c r="R29" s="710"/>
      <c r="S29" s="710"/>
      <c r="T29" s="711"/>
      <c r="U29" s="705" t="s">
        <v>2114</v>
      </c>
      <c r="V29" s="707" t="s">
        <v>2115</v>
      </c>
      <c r="W29" s="138" t="s">
        <v>2123</v>
      </c>
      <c r="X29" s="753">
        <v>30</v>
      </c>
      <c r="Y29" s="754"/>
      <c r="Z29" s="755"/>
      <c r="AA29" s="709" t="s">
        <v>2168</v>
      </c>
      <c r="AB29" s="710"/>
      <c r="AC29" s="710"/>
      <c r="AD29" s="711"/>
      <c r="AE29" s="712" t="s">
        <v>2116</v>
      </c>
      <c r="AF29" s="713"/>
      <c r="AG29" s="713"/>
      <c r="AH29" s="713"/>
      <c r="AI29" s="714"/>
      <c r="AJ29" s="756" t="s">
        <v>2117</v>
      </c>
      <c r="AK29" s="758" t="s">
        <v>2118</v>
      </c>
      <c r="AL29" s="760" t="s">
        <v>2119</v>
      </c>
      <c r="AQ29">
        <v>99000</v>
      </c>
      <c r="AR29">
        <v>999</v>
      </c>
      <c r="AS29">
        <v>999000</v>
      </c>
      <c r="AT29">
        <v>999000</v>
      </c>
      <c r="AU29">
        <v>999</v>
      </c>
      <c r="AV29">
        <v>90</v>
      </c>
      <c r="AW29" s="47" t="s">
        <v>236</v>
      </c>
      <c r="AX29" t="s">
        <v>236</v>
      </c>
      <c r="AY29" s="48" t="s">
        <v>236</v>
      </c>
      <c r="AZ29" s="447" t="s">
        <v>236</v>
      </c>
      <c r="BA29" t="s">
        <v>236</v>
      </c>
    </row>
    <row r="30" spans="1:149" ht="13.5" thickBot="1" x14ac:dyDescent="0.25">
      <c r="A30">
        <v>91</v>
      </c>
      <c r="B30" s="737"/>
      <c r="C30" s="739"/>
      <c r="D30" s="741"/>
      <c r="E30" s="741"/>
      <c r="F30" s="741"/>
      <c r="G30" s="741"/>
      <c r="H30" s="743"/>
      <c r="I30" s="744" t="s">
        <v>1968</v>
      </c>
      <c r="J30" s="745"/>
      <c r="K30" s="746" t="s">
        <v>1969</v>
      </c>
      <c r="L30" s="745"/>
      <c r="M30" s="746" t="s">
        <v>1970</v>
      </c>
      <c r="N30" s="752"/>
      <c r="O30" s="744" t="s">
        <v>1968</v>
      </c>
      <c r="P30" s="745"/>
      <c r="Q30" s="746" t="s">
        <v>1969</v>
      </c>
      <c r="R30" s="745"/>
      <c r="S30" s="746" t="s">
        <v>1970</v>
      </c>
      <c r="T30" s="752"/>
      <c r="U30" s="706"/>
      <c r="V30" s="708"/>
      <c r="W30" s="139" t="s">
        <v>2122</v>
      </c>
      <c r="X30" s="140" t="s">
        <v>1968</v>
      </c>
      <c r="Y30" s="141" t="s">
        <v>1969</v>
      </c>
      <c r="Z30" s="142" t="s">
        <v>2119</v>
      </c>
      <c r="AA30" s="140" t="s">
        <v>1968</v>
      </c>
      <c r="AB30" s="141" t="s">
        <v>1969</v>
      </c>
      <c r="AC30" s="141" t="s">
        <v>1970</v>
      </c>
      <c r="AD30" s="142" t="s">
        <v>2119</v>
      </c>
      <c r="AE30" s="140" t="s">
        <v>1968</v>
      </c>
      <c r="AF30" s="141" t="s">
        <v>1969</v>
      </c>
      <c r="AG30" s="141" t="s">
        <v>1970</v>
      </c>
      <c r="AH30" s="184" t="s">
        <v>2208</v>
      </c>
      <c r="AI30" s="142" t="s">
        <v>2119</v>
      </c>
      <c r="AJ30" s="757"/>
      <c r="AK30" s="759"/>
      <c r="AL30" s="761"/>
      <c r="AQ30">
        <v>99000</v>
      </c>
      <c r="AR30">
        <v>999</v>
      </c>
      <c r="AS30">
        <v>999000</v>
      </c>
      <c r="AT30">
        <v>999000</v>
      </c>
      <c r="AU30">
        <v>999</v>
      </c>
      <c r="AV30">
        <v>91</v>
      </c>
      <c r="AW30" s="47" t="s">
        <v>236</v>
      </c>
      <c r="AX30" t="s">
        <v>236</v>
      </c>
      <c r="AY30" s="48" t="s">
        <v>236</v>
      </c>
      <c r="AZ30" s="447" t="s">
        <v>236</v>
      </c>
      <c r="BA30" t="s">
        <v>236</v>
      </c>
    </row>
    <row r="31" spans="1:149" ht="13.5" thickBot="1" x14ac:dyDescent="0.25">
      <c r="A31">
        <v>92</v>
      </c>
      <c r="B31" s="460" t="s">
        <v>2120</v>
      </c>
      <c r="C31" s="571"/>
      <c r="D31" s="571"/>
      <c r="E31" s="572"/>
      <c r="F31" s="572"/>
      <c r="G31" s="572"/>
      <c r="H31" s="572"/>
      <c r="I31" s="571"/>
      <c r="J31" s="571"/>
      <c r="K31" s="571"/>
      <c r="L31" s="571"/>
      <c r="M31" s="571"/>
      <c r="N31" s="571"/>
      <c r="O31" s="571"/>
      <c r="P31" s="571"/>
      <c r="Q31" s="571"/>
      <c r="R31" s="571"/>
      <c r="S31" s="571"/>
      <c r="T31" s="571"/>
      <c r="U31" s="571"/>
      <c r="V31" s="571"/>
      <c r="W31" s="571"/>
      <c r="X31" s="571"/>
      <c r="Y31" s="571"/>
      <c r="Z31" s="571"/>
      <c r="AA31" s="571"/>
      <c r="AB31" s="571"/>
      <c r="AC31" s="571"/>
      <c r="AD31" s="571"/>
      <c r="AE31" s="571"/>
      <c r="AF31" s="571"/>
      <c r="AG31" s="571"/>
      <c r="AH31" s="571"/>
      <c r="AI31" s="571"/>
      <c r="AJ31" s="571"/>
      <c r="AK31" s="572"/>
      <c r="AL31" s="573"/>
      <c r="AQ31">
        <v>99000</v>
      </c>
      <c r="AR31">
        <v>999</v>
      </c>
      <c r="AS31">
        <v>999000</v>
      </c>
      <c r="AT31">
        <v>999000</v>
      </c>
      <c r="AU31">
        <v>999</v>
      </c>
      <c r="AV31">
        <v>92</v>
      </c>
      <c r="AW31" s="47" t="s">
        <v>236</v>
      </c>
      <c r="AX31" t="s">
        <v>236</v>
      </c>
      <c r="AY31" s="48" t="s">
        <v>236</v>
      </c>
      <c r="AZ31" s="447" t="s">
        <v>236</v>
      </c>
      <c r="BA31" t="s">
        <v>236</v>
      </c>
      <c r="BM31" s="73"/>
      <c r="BR31" s="73"/>
      <c r="BS31" s="73"/>
      <c r="BU31" s="108"/>
      <c r="BV31" s="73"/>
      <c r="BW31" s="73"/>
      <c r="BX31" s="73"/>
      <c r="BY31" s="73"/>
      <c r="CF31" s="73" t="s">
        <v>2124</v>
      </c>
      <c r="CG31" s="73" t="s">
        <v>2125</v>
      </c>
      <c r="CH31" s="73" t="s">
        <v>2126</v>
      </c>
      <c r="CI31" s="73" t="s">
        <v>2127</v>
      </c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DB31" s="73" t="s">
        <v>2148</v>
      </c>
      <c r="DC31" s="73" t="s">
        <v>2149</v>
      </c>
      <c r="DD31" s="73" t="s">
        <v>2150</v>
      </c>
      <c r="DE31" s="73" t="s">
        <v>2154</v>
      </c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U31" s="73"/>
      <c r="DV31" s="73"/>
      <c r="DW31" s="73"/>
      <c r="DX31" s="73"/>
      <c r="DZ31" s="73"/>
      <c r="EA31" s="73"/>
      <c r="EB31" s="73"/>
      <c r="EC31" s="73"/>
      <c r="ED31" s="73"/>
      <c r="EF31" s="73"/>
      <c r="EG31" s="73"/>
      <c r="EH31" s="73"/>
      <c r="EI31" s="73"/>
      <c r="EJ31" s="117"/>
      <c r="EN31" s="118"/>
      <c r="EO31" s="118"/>
      <c r="EP31" s="118"/>
      <c r="EQ31" s="118"/>
      <c r="ER31" s="118"/>
      <c r="ES31" s="118"/>
    </row>
    <row r="32" spans="1:149" x14ac:dyDescent="0.2">
      <c r="A32" s="456">
        <v>93</v>
      </c>
      <c r="B32" s="574">
        <v>1</v>
      </c>
      <c r="C32" s="508" t="s">
        <v>1302</v>
      </c>
      <c r="D32" s="509" t="s">
        <v>148</v>
      </c>
      <c r="E32" s="510" t="s">
        <v>385</v>
      </c>
      <c r="F32" s="510">
        <v>2000</v>
      </c>
      <c r="G32" s="575">
        <v>55</v>
      </c>
      <c r="H32" s="512">
        <v>1.3661000000000001</v>
      </c>
      <c r="I32" s="513">
        <v>55</v>
      </c>
      <c r="J32" s="514" t="s">
        <v>236</v>
      </c>
      <c r="K32" s="515">
        <v>60</v>
      </c>
      <c r="L32" s="514" t="s">
        <v>236</v>
      </c>
      <c r="M32" s="515" t="s">
        <v>236</v>
      </c>
      <c r="N32" s="514" t="s">
        <v>2084</v>
      </c>
      <c r="O32" s="513">
        <v>65</v>
      </c>
      <c r="P32" s="514" t="s">
        <v>236</v>
      </c>
      <c r="Q32" s="515">
        <v>71</v>
      </c>
      <c r="R32" s="514" t="s">
        <v>236</v>
      </c>
      <c r="S32" s="515" t="s">
        <v>236</v>
      </c>
      <c r="T32" s="514" t="s">
        <v>2084</v>
      </c>
      <c r="U32" s="516">
        <v>131</v>
      </c>
      <c r="V32" s="517">
        <v>178.95910000000003</v>
      </c>
      <c r="W32" s="517">
        <v>178.95910000000003</v>
      </c>
      <c r="X32" s="518">
        <v>6.2</v>
      </c>
      <c r="Y32" s="519">
        <v>6.18</v>
      </c>
      <c r="Z32" s="520">
        <v>86</v>
      </c>
      <c r="AA32" s="521">
        <v>6.35</v>
      </c>
      <c r="AB32" s="519">
        <v>6.35</v>
      </c>
      <c r="AC32" s="519">
        <v>6.3</v>
      </c>
      <c r="AD32" s="522">
        <v>87</v>
      </c>
      <c r="AE32" s="521">
        <v>5.8</v>
      </c>
      <c r="AF32" s="519">
        <v>6.56</v>
      </c>
      <c r="AG32" s="519">
        <v>5.56</v>
      </c>
      <c r="AH32" s="523">
        <v>35.08</v>
      </c>
      <c r="AI32" s="522">
        <v>47.922788000000004</v>
      </c>
      <c r="AJ32" s="524">
        <v>399.88188800000006</v>
      </c>
      <c r="AK32" s="525">
        <v>1</v>
      </c>
      <c r="AL32" s="526">
        <v>30</v>
      </c>
      <c r="AO32">
        <v>1</v>
      </c>
      <c r="AP32">
        <v>1093</v>
      </c>
      <c r="AQ32">
        <v>1093</v>
      </c>
      <c r="AR32">
        <v>93</v>
      </c>
      <c r="AS32">
        <v>93093</v>
      </c>
      <c r="AT32">
        <v>999000</v>
      </c>
      <c r="AU32">
        <v>999</v>
      </c>
      <c r="AV32">
        <v>93</v>
      </c>
      <c r="AW32" s="47" t="s">
        <v>236</v>
      </c>
      <c r="AX32" t="s">
        <v>236</v>
      </c>
      <c r="AY32" s="48" t="s">
        <v>236</v>
      </c>
      <c r="AZ32" s="447" t="s">
        <v>236</v>
      </c>
      <c r="BA32" t="s">
        <v>236</v>
      </c>
      <c r="BZ32" s="28">
        <v>55</v>
      </c>
      <c r="CA32" s="28" t="s">
        <v>236</v>
      </c>
      <c r="CB32" s="28">
        <v>60</v>
      </c>
      <c r="CC32" s="28" t="s">
        <v>236</v>
      </c>
      <c r="CD32" s="28" t="s">
        <v>236</v>
      </c>
      <c r="CE32" s="28" t="s">
        <v>2084</v>
      </c>
      <c r="CF32" s="28">
        <v>55</v>
      </c>
      <c r="CG32" s="28">
        <v>60</v>
      </c>
      <c r="CH32" s="28">
        <v>0</v>
      </c>
      <c r="CI32" s="28">
        <v>60</v>
      </c>
      <c r="CT32" s="5"/>
      <c r="CV32" s="28">
        <v>65</v>
      </c>
      <c r="CW32" s="28" t="s">
        <v>236</v>
      </c>
      <c r="CX32" s="28">
        <v>71</v>
      </c>
      <c r="CY32" s="28" t="s">
        <v>236</v>
      </c>
      <c r="CZ32" s="28" t="s">
        <v>236</v>
      </c>
      <c r="DA32" s="28" t="s">
        <v>2084</v>
      </c>
      <c r="DB32" s="28">
        <v>65</v>
      </c>
      <c r="DC32" s="28">
        <v>71</v>
      </c>
      <c r="DD32" s="28">
        <v>0</v>
      </c>
      <c r="DE32" s="28">
        <v>71</v>
      </c>
      <c r="DP32" s="5"/>
      <c r="DQ32" s="48"/>
      <c r="DR32" s="5"/>
      <c r="DS32" s="5"/>
      <c r="DU32" s="48"/>
      <c r="DV32" s="48"/>
      <c r="DW32" s="48"/>
      <c r="DY32" s="48"/>
      <c r="DZ32" s="48"/>
      <c r="EA32" s="48"/>
      <c r="EB32" s="48"/>
      <c r="EC32" s="48"/>
      <c r="EF32" s="48"/>
      <c r="EG32" s="48"/>
      <c r="EH32" s="48"/>
      <c r="EI32" s="48"/>
      <c r="EN32" s="48"/>
    </row>
    <row r="33" spans="1:149" x14ac:dyDescent="0.2">
      <c r="A33" s="457">
        <v>94</v>
      </c>
      <c r="B33" s="353">
        <v>2</v>
      </c>
      <c r="C33" s="354" t="s">
        <v>2395</v>
      </c>
      <c r="D33" s="355" t="s">
        <v>2392</v>
      </c>
      <c r="E33" s="356" t="s">
        <v>417</v>
      </c>
      <c r="F33" s="356">
        <v>2000</v>
      </c>
      <c r="G33" s="438">
        <v>37</v>
      </c>
      <c r="H33" s="357">
        <v>1.9819</v>
      </c>
      <c r="I33" s="444">
        <v>21</v>
      </c>
      <c r="J33" s="445" t="s">
        <v>236</v>
      </c>
      <c r="K33" s="446">
        <v>23</v>
      </c>
      <c r="L33" s="445" t="s">
        <v>2084</v>
      </c>
      <c r="M33" s="446">
        <v>23</v>
      </c>
      <c r="N33" s="445" t="s">
        <v>236</v>
      </c>
      <c r="O33" s="444">
        <v>30</v>
      </c>
      <c r="P33" s="445" t="s">
        <v>236</v>
      </c>
      <c r="Q33" s="446">
        <v>32</v>
      </c>
      <c r="R33" s="445" t="s">
        <v>236</v>
      </c>
      <c r="S33" s="446">
        <v>34</v>
      </c>
      <c r="T33" s="445" t="s">
        <v>236</v>
      </c>
      <c r="U33" s="430">
        <v>57</v>
      </c>
      <c r="V33" s="431">
        <v>112.9683</v>
      </c>
      <c r="W33" s="431">
        <v>112.9683</v>
      </c>
      <c r="X33" s="344">
        <v>5.82</v>
      </c>
      <c r="Y33" s="345">
        <v>5.58</v>
      </c>
      <c r="Z33" s="338">
        <v>101</v>
      </c>
      <c r="AA33" s="352">
        <v>6.55</v>
      </c>
      <c r="AB33" s="345">
        <v>6.55</v>
      </c>
      <c r="AC33" s="345">
        <v>6.5</v>
      </c>
      <c r="AD33" s="339">
        <v>91</v>
      </c>
      <c r="AE33" s="352">
        <v>5.98</v>
      </c>
      <c r="AF33" s="345">
        <v>5.71</v>
      </c>
      <c r="AG33" s="345">
        <v>5.48</v>
      </c>
      <c r="AH33" s="340">
        <v>30.62</v>
      </c>
      <c r="AI33" s="339">
        <v>60.685777999999999</v>
      </c>
      <c r="AJ33" s="341">
        <v>365.65407800000003</v>
      </c>
      <c r="AK33" s="333">
        <v>2</v>
      </c>
      <c r="AL33" s="136">
        <v>20</v>
      </c>
      <c r="AO33">
        <v>4</v>
      </c>
      <c r="AP33">
        <v>4094</v>
      </c>
      <c r="AQ33">
        <v>2096</v>
      </c>
      <c r="AR33">
        <v>96</v>
      </c>
      <c r="AS33">
        <v>94096</v>
      </c>
      <c r="AT33">
        <v>999000</v>
      </c>
      <c r="AU33">
        <v>999</v>
      </c>
      <c r="AV33">
        <v>94</v>
      </c>
      <c r="AW33" s="47" t="s">
        <v>236</v>
      </c>
      <c r="AX33" t="s">
        <v>236</v>
      </c>
      <c r="AY33" s="48" t="s">
        <v>236</v>
      </c>
      <c r="AZ33" s="447" t="s">
        <v>236</v>
      </c>
      <c r="BA33" t="s">
        <v>236</v>
      </c>
      <c r="BZ33" s="28">
        <v>21</v>
      </c>
      <c r="CA33" s="28" t="s">
        <v>236</v>
      </c>
      <c r="CB33" s="28">
        <v>23</v>
      </c>
      <c r="CC33" s="28" t="s">
        <v>2084</v>
      </c>
      <c r="CD33" s="28">
        <v>23</v>
      </c>
      <c r="CE33" s="28" t="s">
        <v>236</v>
      </c>
      <c r="CF33" s="28">
        <v>21</v>
      </c>
      <c r="CG33" s="28">
        <v>0</v>
      </c>
      <c r="CH33" s="28">
        <v>23</v>
      </c>
      <c r="CI33" s="28">
        <v>23</v>
      </c>
      <c r="CT33" s="5"/>
      <c r="CV33" s="28">
        <v>30</v>
      </c>
      <c r="CW33" s="28" t="s">
        <v>236</v>
      </c>
      <c r="CX33" s="28">
        <v>32</v>
      </c>
      <c r="CY33" s="28" t="s">
        <v>236</v>
      </c>
      <c r="CZ33" s="28">
        <v>34</v>
      </c>
      <c r="DA33" s="28" t="s">
        <v>236</v>
      </c>
      <c r="DB33" s="28">
        <v>30</v>
      </c>
      <c r="DC33" s="28">
        <v>32</v>
      </c>
      <c r="DD33" s="28">
        <v>34</v>
      </c>
      <c r="DE33" s="28">
        <v>34</v>
      </c>
      <c r="DP33" s="5"/>
      <c r="DQ33" s="48"/>
      <c r="DR33" s="5"/>
      <c r="DS33" s="5"/>
      <c r="DU33" s="48"/>
      <c r="DV33" s="48"/>
      <c r="DW33" s="48"/>
      <c r="DZ33" s="48"/>
      <c r="EA33" s="48"/>
      <c r="EB33" s="48"/>
      <c r="EC33" s="48"/>
      <c r="EF33" s="48"/>
      <c r="EG33" s="48"/>
      <c r="EH33" s="48"/>
      <c r="EI33" s="48"/>
      <c r="EN33" s="48"/>
    </row>
    <row r="34" spans="1:149" x14ac:dyDescent="0.2">
      <c r="A34" s="457">
        <v>95</v>
      </c>
      <c r="B34" s="358">
        <v>3</v>
      </c>
      <c r="C34" s="359" t="s">
        <v>2354</v>
      </c>
      <c r="D34" s="360" t="s">
        <v>2352</v>
      </c>
      <c r="E34" s="361" t="s">
        <v>417</v>
      </c>
      <c r="F34" s="361">
        <v>2000</v>
      </c>
      <c r="G34" s="437">
        <v>45.5</v>
      </c>
      <c r="H34" s="362">
        <v>1.6031</v>
      </c>
      <c r="I34" s="363">
        <v>21</v>
      </c>
      <c r="J34" s="364" t="s">
        <v>236</v>
      </c>
      <c r="K34" s="365">
        <v>23</v>
      </c>
      <c r="L34" s="364" t="s">
        <v>236</v>
      </c>
      <c r="M34" s="365">
        <v>24</v>
      </c>
      <c r="N34" s="364" t="s">
        <v>236</v>
      </c>
      <c r="O34" s="363">
        <v>29</v>
      </c>
      <c r="P34" s="364" t="s">
        <v>236</v>
      </c>
      <c r="Q34" s="365">
        <v>32</v>
      </c>
      <c r="R34" s="364" t="s">
        <v>236</v>
      </c>
      <c r="S34" s="365">
        <v>34</v>
      </c>
      <c r="T34" s="364" t="s">
        <v>236</v>
      </c>
      <c r="U34" s="434">
        <v>58</v>
      </c>
      <c r="V34" s="435">
        <v>92.979800000000012</v>
      </c>
      <c r="W34" s="435">
        <v>92.979800000000012</v>
      </c>
      <c r="X34" s="366">
        <v>5.86</v>
      </c>
      <c r="Y34" s="367">
        <v>5.89</v>
      </c>
      <c r="Z34" s="368">
        <v>94</v>
      </c>
      <c r="AA34" s="369">
        <v>6.25</v>
      </c>
      <c r="AB34" s="367">
        <v>6.3</v>
      </c>
      <c r="AC34" s="367">
        <v>6.35</v>
      </c>
      <c r="AD34" s="370">
        <v>87</v>
      </c>
      <c r="AE34" s="369">
        <v>7.01</v>
      </c>
      <c r="AF34" s="367">
        <v>6.31</v>
      </c>
      <c r="AG34" s="367">
        <v>6.53</v>
      </c>
      <c r="AH34" s="371">
        <v>38.54</v>
      </c>
      <c r="AI34" s="370">
        <v>61.783473999999998</v>
      </c>
      <c r="AJ34" s="372">
        <v>335.76327400000002</v>
      </c>
      <c r="AK34" s="373">
        <v>3</v>
      </c>
      <c r="AL34" s="374">
        <v>16</v>
      </c>
      <c r="AO34">
        <v>3</v>
      </c>
      <c r="AP34">
        <v>3095</v>
      </c>
      <c r="AQ34">
        <v>3095</v>
      </c>
      <c r="AR34">
        <v>95</v>
      </c>
      <c r="AS34">
        <v>95095</v>
      </c>
      <c r="AT34">
        <v>999000</v>
      </c>
      <c r="AU34">
        <v>999</v>
      </c>
      <c r="AV34">
        <v>95</v>
      </c>
      <c r="AW34" s="47" t="s">
        <v>236</v>
      </c>
      <c r="AX34" t="s">
        <v>236</v>
      </c>
      <c r="AY34" s="48" t="s">
        <v>236</v>
      </c>
      <c r="AZ34" s="447" t="s">
        <v>236</v>
      </c>
      <c r="BA34" t="s">
        <v>236</v>
      </c>
      <c r="BZ34" s="28">
        <v>21</v>
      </c>
      <c r="CA34" s="28" t="s">
        <v>236</v>
      </c>
      <c r="CB34" s="28">
        <v>23</v>
      </c>
      <c r="CC34" s="28" t="s">
        <v>236</v>
      </c>
      <c r="CD34" s="28">
        <v>24</v>
      </c>
      <c r="CE34" s="28" t="s">
        <v>236</v>
      </c>
      <c r="CF34" s="28">
        <v>21</v>
      </c>
      <c r="CG34" s="28">
        <v>23</v>
      </c>
      <c r="CH34" s="28">
        <v>24</v>
      </c>
      <c r="CI34" s="28">
        <v>24</v>
      </c>
      <c r="CT34" s="5"/>
      <c r="CV34" s="28">
        <v>29</v>
      </c>
      <c r="CW34" s="28" t="s">
        <v>236</v>
      </c>
      <c r="CX34" s="28">
        <v>32</v>
      </c>
      <c r="CY34" s="28" t="s">
        <v>236</v>
      </c>
      <c r="CZ34" s="28">
        <v>34</v>
      </c>
      <c r="DA34" s="28" t="s">
        <v>236</v>
      </c>
      <c r="DB34" s="28">
        <v>29</v>
      </c>
      <c r="DC34" s="28">
        <v>32</v>
      </c>
      <c r="DD34" s="28">
        <v>34</v>
      </c>
      <c r="DE34" s="28">
        <v>34</v>
      </c>
      <c r="DP34" s="5"/>
      <c r="DQ34" s="48"/>
      <c r="DR34" s="5"/>
      <c r="DS34" s="5"/>
      <c r="DU34" s="48"/>
      <c r="DV34" s="48"/>
      <c r="DW34" s="48"/>
      <c r="DZ34" s="48"/>
      <c r="EA34" s="48"/>
      <c r="EB34" s="48"/>
      <c r="EC34" s="48"/>
      <c r="EF34" s="48"/>
      <c r="EG34" s="48"/>
      <c r="EH34" s="48"/>
      <c r="EI34" s="48"/>
      <c r="EN34" s="48"/>
    </row>
    <row r="35" spans="1:149" x14ac:dyDescent="0.2">
      <c r="A35" s="457">
        <v>96</v>
      </c>
      <c r="B35" s="353">
        <v>4</v>
      </c>
      <c r="C35" s="354" t="s">
        <v>2351</v>
      </c>
      <c r="D35" s="355" t="s">
        <v>2349</v>
      </c>
      <c r="E35" s="356" t="s">
        <v>417</v>
      </c>
      <c r="F35" s="356">
        <v>2000</v>
      </c>
      <c r="G35" s="438">
        <v>41</v>
      </c>
      <c r="H35" s="357">
        <v>1.7750999999999999</v>
      </c>
      <c r="I35" s="444">
        <v>21</v>
      </c>
      <c r="J35" s="445" t="s">
        <v>236</v>
      </c>
      <c r="K35" s="446">
        <v>23</v>
      </c>
      <c r="L35" s="445" t="s">
        <v>2084</v>
      </c>
      <c r="M35" s="446">
        <v>23</v>
      </c>
      <c r="N35" s="445" t="s">
        <v>2084</v>
      </c>
      <c r="O35" s="444">
        <v>28</v>
      </c>
      <c r="P35" s="445" t="s">
        <v>236</v>
      </c>
      <c r="Q35" s="446">
        <v>31</v>
      </c>
      <c r="R35" s="445" t="s">
        <v>2084</v>
      </c>
      <c r="S35" s="446">
        <v>31</v>
      </c>
      <c r="T35" s="445" t="s">
        <v>2084</v>
      </c>
      <c r="U35" s="430">
        <v>49</v>
      </c>
      <c r="V35" s="431">
        <v>86.979899999999986</v>
      </c>
      <c r="W35" s="431">
        <v>86.979899999999986</v>
      </c>
      <c r="X35" s="344">
        <v>5.8</v>
      </c>
      <c r="Y35" s="345">
        <v>5.84</v>
      </c>
      <c r="Z35" s="338">
        <v>95</v>
      </c>
      <c r="AA35" s="352">
        <v>6.2</v>
      </c>
      <c r="AB35" s="345">
        <v>6.25</v>
      </c>
      <c r="AC35" s="345">
        <v>6.4</v>
      </c>
      <c r="AD35" s="339">
        <v>88</v>
      </c>
      <c r="AE35" s="352">
        <v>5.5</v>
      </c>
      <c r="AF35" s="345">
        <v>5.89</v>
      </c>
      <c r="AG35" s="345">
        <v>4.82</v>
      </c>
      <c r="AH35" s="340">
        <v>29.92</v>
      </c>
      <c r="AI35" s="339">
        <v>53.110992000000003</v>
      </c>
      <c r="AJ35" s="341">
        <v>323.090892</v>
      </c>
      <c r="AK35" s="333">
        <v>4</v>
      </c>
      <c r="AL35" s="136">
        <v>12</v>
      </c>
      <c r="AO35">
        <v>2</v>
      </c>
      <c r="AP35">
        <v>2096</v>
      </c>
      <c r="AQ35">
        <v>4094</v>
      </c>
      <c r="AR35">
        <v>94</v>
      </c>
      <c r="AS35">
        <v>96094</v>
      </c>
      <c r="AT35">
        <v>999000</v>
      </c>
      <c r="AU35">
        <v>999</v>
      </c>
      <c r="AV35">
        <v>96</v>
      </c>
      <c r="AW35" s="47" t="s">
        <v>236</v>
      </c>
      <c r="AX35" t="s">
        <v>236</v>
      </c>
      <c r="AY35" s="48" t="s">
        <v>236</v>
      </c>
      <c r="AZ35" s="447" t="s">
        <v>236</v>
      </c>
      <c r="BA35" t="s">
        <v>236</v>
      </c>
      <c r="BZ35" s="28">
        <v>21</v>
      </c>
      <c r="CA35" s="28" t="s">
        <v>236</v>
      </c>
      <c r="CB35" s="28">
        <v>23</v>
      </c>
      <c r="CC35" s="28" t="s">
        <v>2084</v>
      </c>
      <c r="CD35" s="28">
        <v>23</v>
      </c>
      <c r="CE35" s="28" t="s">
        <v>2084</v>
      </c>
      <c r="CF35" s="28">
        <v>21</v>
      </c>
      <c r="CG35" s="28">
        <v>0</v>
      </c>
      <c r="CH35" s="28">
        <v>0</v>
      </c>
      <c r="CI35" s="28">
        <v>21</v>
      </c>
      <c r="CT35" s="5"/>
      <c r="CV35" s="28">
        <v>28</v>
      </c>
      <c r="CW35" s="28" t="s">
        <v>236</v>
      </c>
      <c r="CX35" s="28">
        <v>31</v>
      </c>
      <c r="CY35" s="28" t="s">
        <v>2084</v>
      </c>
      <c r="CZ35" s="28">
        <v>31</v>
      </c>
      <c r="DA35" s="28" t="s">
        <v>2084</v>
      </c>
      <c r="DB35" s="28">
        <v>28</v>
      </c>
      <c r="DC35" s="28">
        <v>0</v>
      </c>
      <c r="DD35" s="28">
        <v>0</v>
      </c>
      <c r="DE35" s="28">
        <v>28</v>
      </c>
      <c r="DP35" s="5"/>
      <c r="DQ35" s="48"/>
      <c r="DR35" s="5"/>
      <c r="DS35" s="5"/>
      <c r="DU35" s="48"/>
      <c r="DV35" s="48"/>
      <c r="DW35" s="48"/>
      <c r="DZ35" s="48"/>
      <c r="EA35" s="48"/>
      <c r="EB35" s="48"/>
      <c r="EC35" s="48"/>
      <c r="EF35" s="48"/>
      <c r="EG35" s="48"/>
      <c r="EH35" s="48"/>
      <c r="EI35" s="48"/>
      <c r="EN35" s="48"/>
    </row>
    <row r="36" spans="1:149" ht="13.5" thickBot="1" x14ac:dyDescent="0.25">
      <c r="A36" s="458">
        <v>97</v>
      </c>
      <c r="B36" s="576">
        <v>5</v>
      </c>
      <c r="C36" s="577" t="s">
        <v>1945</v>
      </c>
      <c r="D36" s="578" t="s">
        <v>2605</v>
      </c>
      <c r="E36" s="579" t="s">
        <v>417</v>
      </c>
      <c r="F36" s="579">
        <v>2000</v>
      </c>
      <c r="G36" s="580">
        <v>45.5</v>
      </c>
      <c r="H36" s="581">
        <v>1.6031</v>
      </c>
      <c r="I36" s="582">
        <v>20</v>
      </c>
      <c r="J36" s="583" t="s">
        <v>236</v>
      </c>
      <c r="K36" s="584">
        <v>23</v>
      </c>
      <c r="L36" s="583" t="s">
        <v>2084</v>
      </c>
      <c r="M36" s="584">
        <v>23</v>
      </c>
      <c r="N36" s="583" t="s">
        <v>236</v>
      </c>
      <c r="O36" s="582">
        <v>20</v>
      </c>
      <c r="P36" s="583" t="s">
        <v>236</v>
      </c>
      <c r="Q36" s="584">
        <v>25</v>
      </c>
      <c r="R36" s="583" t="s">
        <v>2084</v>
      </c>
      <c r="S36" s="584">
        <v>25</v>
      </c>
      <c r="T36" s="583" t="s">
        <v>236</v>
      </c>
      <c r="U36" s="585">
        <v>48</v>
      </c>
      <c r="V36" s="586">
        <v>76.948800000000006</v>
      </c>
      <c r="W36" s="586">
        <v>76.948800000000006</v>
      </c>
      <c r="X36" s="587">
        <v>5.76</v>
      </c>
      <c r="Y36" s="380">
        <v>5.89</v>
      </c>
      <c r="Z36" s="588">
        <v>96</v>
      </c>
      <c r="AA36" s="589">
        <v>6.05</v>
      </c>
      <c r="AB36" s="380">
        <v>6.15</v>
      </c>
      <c r="AC36" s="380">
        <v>6.3</v>
      </c>
      <c r="AD36" s="590">
        <v>86</v>
      </c>
      <c r="AE36" s="589">
        <v>5.56</v>
      </c>
      <c r="AF36" s="380">
        <v>5.71</v>
      </c>
      <c r="AG36" s="380">
        <v>5.58</v>
      </c>
      <c r="AH36" s="591">
        <v>28.54</v>
      </c>
      <c r="AI36" s="590">
        <v>45.752473999999999</v>
      </c>
      <c r="AJ36" s="592">
        <v>304.70127400000001</v>
      </c>
      <c r="AK36" s="593">
        <v>5</v>
      </c>
      <c r="AL36" s="594">
        <v>11</v>
      </c>
      <c r="AO36">
        <v>5</v>
      </c>
      <c r="AP36">
        <v>5097</v>
      </c>
      <c r="AQ36">
        <v>5097</v>
      </c>
      <c r="AR36">
        <v>97</v>
      </c>
      <c r="AS36">
        <v>97097</v>
      </c>
      <c r="AT36">
        <v>999000</v>
      </c>
      <c r="AU36">
        <v>999</v>
      </c>
      <c r="AV36">
        <v>97</v>
      </c>
      <c r="AW36" s="47" t="s">
        <v>236</v>
      </c>
      <c r="AX36" t="s">
        <v>236</v>
      </c>
      <c r="AY36" s="48" t="s">
        <v>236</v>
      </c>
      <c r="AZ36" s="447" t="s">
        <v>236</v>
      </c>
      <c r="BA36" t="s">
        <v>236</v>
      </c>
      <c r="BZ36" s="28">
        <v>20</v>
      </c>
      <c r="CA36" s="28" t="s">
        <v>236</v>
      </c>
      <c r="CB36" s="28">
        <v>23</v>
      </c>
      <c r="CC36" s="28" t="s">
        <v>2084</v>
      </c>
      <c r="CD36" s="28">
        <v>23</v>
      </c>
      <c r="CE36" s="28" t="s">
        <v>236</v>
      </c>
      <c r="CF36" s="28">
        <v>20</v>
      </c>
      <c r="CG36" s="28">
        <v>0</v>
      </c>
      <c r="CH36" s="28">
        <v>23</v>
      </c>
      <c r="CI36" s="28">
        <v>23</v>
      </c>
      <c r="CT36" s="5"/>
      <c r="CV36" s="28">
        <v>20</v>
      </c>
      <c r="CW36" s="28" t="s">
        <v>236</v>
      </c>
      <c r="CX36" s="28">
        <v>25</v>
      </c>
      <c r="CY36" s="28" t="s">
        <v>2084</v>
      </c>
      <c r="CZ36" s="28">
        <v>25</v>
      </c>
      <c r="DA36" s="28" t="s">
        <v>236</v>
      </c>
      <c r="DB36" s="28">
        <v>20</v>
      </c>
      <c r="DC36" s="28">
        <v>0</v>
      </c>
      <c r="DD36" s="28">
        <v>25</v>
      </c>
      <c r="DE36" s="28">
        <v>25</v>
      </c>
      <c r="DP36" s="5"/>
      <c r="DQ36" s="48"/>
      <c r="DR36" s="5"/>
      <c r="DS36" s="5"/>
      <c r="DU36" s="48"/>
      <c r="DV36" s="48"/>
      <c r="DW36" s="48"/>
      <c r="DZ36" s="48"/>
      <c r="EA36" s="48"/>
      <c r="EB36" s="48"/>
      <c r="EC36" s="48"/>
      <c r="EF36" s="48"/>
      <c r="EG36" s="48"/>
      <c r="EH36" s="48"/>
      <c r="EI36" s="48"/>
      <c r="EN36" s="48"/>
    </row>
    <row r="37" spans="1:149" ht="13.5" thickBot="1" x14ac:dyDescent="0.25">
      <c r="A37">
        <v>113</v>
      </c>
      <c r="B37" s="595" t="s">
        <v>2190</v>
      </c>
      <c r="C37" s="596"/>
      <c r="D37" s="596"/>
      <c r="E37" s="597"/>
      <c r="F37" s="597"/>
      <c r="G37" s="597"/>
      <c r="H37" s="597"/>
      <c r="I37" s="596"/>
      <c r="J37" s="596"/>
      <c r="K37" s="596"/>
      <c r="L37" s="596"/>
      <c r="M37" s="596"/>
      <c r="N37" s="596"/>
      <c r="O37" s="596"/>
      <c r="P37" s="596"/>
      <c r="Q37" s="596"/>
      <c r="R37" s="596"/>
      <c r="S37" s="596"/>
      <c r="T37" s="596"/>
      <c r="U37" s="596"/>
      <c r="V37" s="596"/>
      <c r="W37" s="596"/>
      <c r="X37" s="596"/>
      <c r="Y37" s="596"/>
      <c r="Z37" s="596"/>
      <c r="AA37" s="596"/>
      <c r="AB37" s="596"/>
      <c r="AC37" s="596"/>
      <c r="AD37" s="596"/>
      <c r="AE37" s="596"/>
      <c r="AF37" s="596"/>
      <c r="AG37" s="596"/>
      <c r="AH37" s="596"/>
      <c r="AI37" s="596"/>
      <c r="AJ37" s="596"/>
      <c r="AK37" s="597"/>
      <c r="AL37" s="598"/>
      <c r="AQ37">
        <v>99000</v>
      </c>
      <c r="AR37">
        <v>999</v>
      </c>
      <c r="AS37">
        <v>999000</v>
      </c>
      <c r="AT37">
        <v>999000</v>
      </c>
      <c r="AU37">
        <v>999</v>
      </c>
      <c r="AV37">
        <v>113</v>
      </c>
      <c r="AW37" s="47" t="s">
        <v>236</v>
      </c>
      <c r="AX37" t="s">
        <v>236</v>
      </c>
      <c r="AY37" s="48" t="s">
        <v>236</v>
      </c>
      <c r="AZ37" s="447" t="s">
        <v>236</v>
      </c>
      <c r="BA37" t="s">
        <v>236</v>
      </c>
      <c r="BM37" s="73"/>
      <c r="BR37" s="73"/>
      <c r="BS37" s="73"/>
      <c r="BU37" s="108"/>
      <c r="BV37" s="73"/>
      <c r="BW37" s="73"/>
      <c r="BX37" s="73"/>
      <c r="BY37" s="73"/>
      <c r="CF37" s="73" t="s">
        <v>2124</v>
      </c>
      <c r="CG37" s="73" t="s">
        <v>2125</v>
      </c>
      <c r="CH37" s="73" t="s">
        <v>2126</v>
      </c>
      <c r="CI37" s="73" t="s">
        <v>2127</v>
      </c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DB37" s="73" t="s">
        <v>2148</v>
      </c>
      <c r="DC37" s="73" t="s">
        <v>2149</v>
      </c>
      <c r="DD37" s="73" t="s">
        <v>2150</v>
      </c>
      <c r="DE37" s="73" t="s">
        <v>2154</v>
      </c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U37" s="73"/>
      <c r="DV37" s="73"/>
      <c r="DW37" s="73"/>
      <c r="DX37" s="73"/>
      <c r="DZ37" s="73"/>
      <c r="EA37" s="73"/>
      <c r="EB37" s="73"/>
      <c r="EC37" s="73"/>
      <c r="ED37" s="73"/>
      <c r="EF37" s="73"/>
      <c r="EG37" s="73"/>
      <c r="EH37" s="73"/>
      <c r="EI37" s="73"/>
      <c r="EJ37" s="117"/>
      <c r="EN37" s="118"/>
      <c r="EO37" s="118"/>
      <c r="EP37" s="118"/>
      <c r="EQ37" s="118"/>
      <c r="ER37" s="118"/>
      <c r="ES37" s="118"/>
    </row>
    <row r="38" spans="1:149" x14ac:dyDescent="0.2">
      <c r="A38" s="456">
        <v>114</v>
      </c>
      <c r="B38" s="546">
        <v>1</v>
      </c>
      <c r="C38" s="528" t="s">
        <v>2333</v>
      </c>
      <c r="D38" s="529" t="s">
        <v>2331</v>
      </c>
      <c r="E38" s="530" t="s">
        <v>417</v>
      </c>
      <c r="F38" s="530">
        <v>2000</v>
      </c>
      <c r="G38" s="547">
        <v>40</v>
      </c>
      <c r="H38" s="531">
        <v>2.0884999999999998</v>
      </c>
      <c r="I38" s="532">
        <v>24</v>
      </c>
      <c r="J38" s="533" t="s">
        <v>236</v>
      </c>
      <c r="K38" s="534">
        <v>26</v>
      </c>
      <c r="L38" s="533" t="s">
        <v>236</v>
      </c>
      <c r="M38" s="534">
        <v>27</v>
      </c>
      <c r="N38" s="533" t="s">
        <v>236</v>
      </c>
      <c r="O38" s="532">
        <v>28</v>
      </c>
      <c r="P38" s="533" t="s">
        <v>236</v>
      </c>
      <c r="Q38" s="534">
        <v>30</v>
      </c>
      <c r="R38" s="533" t="s">
        <v>236</v>
      </c>
      <c r="S38" s="534">
        <v>31</v>
      </c>
      <c r="T38" s="533" t="s">
        <v>236</v>
      </c>
      <c r="U38" s="535">
        <v>58</v>
      </c>
      <c r="V38" s="536">
        <v>121.133</v>
      </c>
      <c r="W38" s="536">
        <v>121.133</v>
      </c>
      <c r="X38" s="537">
        <v>5.29</v>
      </c>
      <c r="Y38" s="538">
        <v>5.42</v>
      </c>
      <c r="Z38" s="539">
        <v>108</v>
      </c>
      <c r="AA38" s="540">
        <v>7</v>
      </c>
      <c r="AB38" s="538">
        <v>7.2</v>
      </c>
      <c r="AC38" s="538">
        <v>7.25</v>
      </c>
      <c r="AD38" s="541">
        <v>105</v>
      </c>
      <c r="AE38" s="540">
        <v>5.87</v>
      </c>
      <c r="AF38" s="538">
        <v>7.48</v>
      </c>
      <c r="AG38" s="538">
        <v>8.5500000000000007</v>
      </c>
      <c r="AH38" s="542">
        <v>50.38</v>
      </c>
      <c r="AI38" s="541">
        <v>105.21862999999999</v>
      </c>
      <c r="AJ38" s="543">
        <v>439.35163</v>
      </c>
      <c r="AK38" s="544">
        <v>1</v>
      </c>
      <c r="AL38" s="545">
        <v>30</v>
      </c>
      <c r="AN38" s="386"/>
      <c r="AO38">
        <v>6</v>
      </c>
      <c r="AP38">
        <v>6114</v>
      </c>
      <c r="AQ38">
        <v>1115</v>
      </c>
      <c r="AR38">
        <v>115</v>
      </c>
      <c r="AS38">
        <v>114115</v>
      </c>
      <c r="AT38">
        <v>999000</v>
      </c>
      <c r="AU38">
        <v>999</v>
      </c>
      <c r="AV38">
        <v>114</v>
      </c>
      <c r="AW38" s="47" t="s">
        <v>236</v>
      </c>
      <c r="AX38" t="s">
        <v>236</v>
      </c>
      <c r="AY38" s="48" t="s">
        <v>236</v>
      </c>
      <c r="AZ38" s="447" t="s">
        <v>236</v>
      </c>
      <c r="BA38" t="s">
        <v>236</v>
      </c>
      <c r="BZ38" s="28">
        <v>24</v>
      </c>
      <c r="CA38" s="28" t="s">
        <v>236</v>
      </c>
      <c r="CB38" s="28">
        <v>26</v>
      </c>
      <c r="CC38" s="28" t="s">
        <v>236</v>
      </c>
      <c r="CD38" s="28">
        <v>27</v>
      </c>
      <c r="CE38" s="28" t="s">
        <v>236</v>
      </c>
      <c r="CF38" s="28">
        <v>24</v>
      </c>
      <c r="CG38" s="28">
        <v>26</v>
      </c>
      <c r="CH38" s="28">
        <v>27</v>
      </c>
      <c r="CI38" s="28">
        <v>27</v>
      </c>
      <c r="CT38" s="5"/>
      <c r="CV38" s="28">
        <v>28</v>
      </c>
      <c r="CW38" s="28" t="s">
        <v>236</v>
      </c>
      <c r="CX38" s="28">
        <v>30</v>
      </c>
      <c r="CY38" s="28" t="s">
        <v>236</v>
      </c>
      <c r="CZ38" s="28">
        <v>31</v>
      </c>
      <c r="DA38" s="28" t="s">
        <v>236</v>
      </c>
      <c r="DB38" s="28">
        <v>28</v>
      </c>
      <c r="DC38" s="28">
        <v>30</v>
      </c>
      <c r="DD38" s="28">
        <v>31</v>
      </c>
      <c r="DE38" s="28">
        <v>31</v>
      </c>
      <c r="DP38" s="5"/>
      <c r="DQ38" s="48"/>
      <c r="DR38" s="5"/>
      <c r="DS38" s="5"/>
      <c r="DU38" s="48"/>
      <c r="DV38" s="48"/>
      <c r="DW38" s="48"/>
      <c r="DY38" s="48"/>
      <c r="DZ38" s="48"/>
      <c r="EA38" s="48"/>
      <c r="EB38" s="48"/>
      <c r="EC38" s="48"/>
      <c r="EF38" s="48"/>
      <c r="EG38" s="48"/>
      <c r="EH38" s="48"/>
      <c r="EI38" s="48"/>
      <c r="EN38" s="48"/>
    </row>
    <row r="39" spans="1:149" x14ac:dyDescent="0.2">
      <c r="A39" s="457">
        <v>115</v>
      </c>
      <c r="B39" s="353">
        <v>2</v>
      </c>
      <c r="C39" s="354" t="s">
        <v>2018</v>
      </c>
      <c r="D39" s="355" t="s">
        <v>1655</v>
      </c>
      <c r="E39" s="356" t="s">
        <v>542</v>
      </c>
      <c r="F39" s="356">
        <v>1999</v>
      </c>
      <c r="G39" s="438">
        <v>59</v>
      </c>
      <c r="H39" s="357">
        <v>1.4896</v>
      </c>
      <c r="I39" s="444">
        <v>47</v>
      </c>
      <c r="J39" s="445" t="s">
        <v>236</v>
      </c>
      <c r="K39" s="446">
        <v>51</v>
      </c>
      <c r="L39" s="445" t="s">
        <v>236</v>
      </c>
      <c r="M39" s="446">
        <v>54</v>
      </c>
      <c r="N39" s="445" t="s">
        <v>2084</v>
      </c>
      <c r="O39" s="444">
        <v>55</v>
      </c>
      <c r="P39" s="445" t="s">
        <v>236</v>
      </c>
      <c r="Q39" s="446">
        <v>60</v>
      </c>
      <c r="R39" s="445" t="s">
        <v>236</v>
      </c>
      <c r="S39" s="446">
        <v>63</v>
      </c>
      <c r="T39" s="445" t="s">
        <v>236</v>
      </c>
      <c r="U39" s="430">
        <v>114</v>
      </c>
      <c r="V39" s="431">
        <v>169.81440000000001</v>
      </c>
      <c r="W39" s="431">
        <v>169.81440000000001</v>
      </c>
      <c r="X39" s="344">
        <v>5.45</v>
      </c>
      <c r="Y39" s="345">
        <v>5.62</v>
      </c>
      <c r="Z39" s="338">
        <v>104</v>
      </c>
      <c r="AA39" s="352">
        <v>6.4</v>
      </c>
      <c r="AB39" s="345">
        <v>6.6</v>
      </c>
      <c r="AC39" s="345">
        <v>6.45</v>
      </c>
      <c r="AD39" s="339">
        <v>92</v>
      </c>
      <c r="AE39" s="352">
        <v>6.72</v>
      </c>
      <c r="AF39" s="345">
        <v>7.47</v>
      </c>
      <c r="AG39" s="345">
        <v>6.67</v>
      </c>
      <c r="AH39" s="340">
        <v>42.08</v>
      </c>
      <c r="AI39" s="339">
        <v>62.682367999999997</v>
      </c>
      <c r="AJ39" s="341">
        <v>428.49676799999997</v>
      </c>
      <c r="AK39" s="333">
        <v>2</v>
      </c>
      <c r="AL39" s="136">
        <v>20</v>
      </c>
      <c r="AO39">
        <v>1</v>
      </c>
      <c r="AP39">
        <v>1115</v>
      </c>
      <c r="AQ39">
        <v>2117</v>
      </c>
      <c r="AR39">
        <v>117</v>
      </c>
      <c r="AS39">
        <v>115117</v>
      </c>
      <c r="AT39">
        <v>999000</v>
      </c>
      <c r="AU39">
        <v>999</v>
      </c>
      <c r="AV39">
        <v>115</v>
      </c>
      <c r="AW39" s="47" t="s">
        <v>236</v>
      </c>
      <c r="AX39" t="s">
        <v>236</v>
      </c>
      <c r="AY39" s="48" t="s">
        <v>236</v>
      </c>
      <c r="AZ39" s="447" t="s">
        <v>236</v>
      </c>
      <c r="BA39" t="s">
        <v>236</v>
      </c>
      <c r="BZ39" s="28">
        <v>47</v>
      </c>
      <c r="CA39" s="28" t="s">
        <v>236</v>
      </c>
      <c r="CB39" s="28">
        <v>51</v>
      </c>
      <c r="CC39" s="28" t="s">
        <v>236</v>
      </c>
      <c r="CD39" s="28">
        <v>54</v>
      </c>
      <c r="CE39" s="28" t="s">
        <v>2084</v>
      </c>
      <c r="CF39" s="28">
        <v>47</v>
      </c>
      <c r="CG39" s="28">
        <v>51</v>
      </c>
      <c r="CH39" s="28">
        <v>0</v>
      </c>
      <c r="CI39" s="28">
        <v>51</v>
      </c>
      <c r="CT39" s="5"/>
      <c r="CV39" s="28">
        <v>55</v>
      </c>
      <c r="CW39" s="28" t="s">
        <v>236</v>
      </c>
      <c r="CX39" s="28">
        <v>60</v>
      </c>
      <c r="CY39" s="28" t="s">
        <v>236</v>
      </c>
      <c r="CZ39" s="28">
        <v>63</v>
      </c>
      <c r="DA39" s="28" t="s">
        <v>236</v>
      </c>
      <c r="DB39" s="28">
        <v>55</v>
      </c>
      <c r="DC39" s="28">
        <v>60</v>
      </c>
      <c r="DD39" s="28">
        <v>63</v>
      </c>
      <c r="DE39" s="28">
        <v>63</v>
      </c>
      <c r="DP39" s="5"/>
      <c r="DQ39" s="48"/>
      <c r="DR39" s="5"/>
      <c r="DS39" s="5"/>
      <c r="DU39" s="48"/>
      <c r="DV39" s="48"/>
      <c r="DW39" s="48"/>
      <c r="DZ39" s="48"/>
      <c r="EA39" s="48"/>
      <c r="EB39" s="48"/>
      <c r="EC39" s="48"/>
      <c r="EF39" s="48"/>
      <c r="EG39" s="48"/>
      <c r="EH39" s="48"/>
      <c r="EI39" s="48"/>
      <c r="EN39" s="48"/>
    </row>
    <row r="40" spans="1:149" x14ac:dyDescent="0.2">
      <c r="A40" s="457">
        <v>116</v>
      </c>
      <c r="B40" s="387">
        <v>3</v>
      </c>
      <c r="C40" s="388" t="s">
        <v>87</v>
      </c>
      <c r="D40" s="389" t="s">
        <v>23</v>
      </c>
      <c r="E40" s="390" t="s">
        <v>417</v>
      </c>
      <c r="F40" s="390">
        <v>1999</v>
      </c>
      <c r="G40" s="439">
        <v>46.7</v>
      </c>
      <c r="H40" s="391">
        <v>1.8029999999999999</v>
      </c>
      <c r="I40" s="392">
        <v>30</v>
      </c>
      <c r="J40" s="393" t="s">
        <v>236</v>
      </c>
      <c r="K40" s="394">
        <v>33</v>
      </c>
      <c r="L40" s="393" t="s">
        <v>236</v>
      </c>
      <c r="M40" s="394">
        <v>35</v>
      </c>
      <c r="N40" s="393" t="s">
        <v>2084</v>
      </c>
      <c r="O40" s="392">
        <v>40</v>
      </c>
      <c r="P40" s="393" t="s">
        <v>236</v>
      </c>
      <c r="Q40" s="394">
        <v>43</v>
      </c>
      <c r="R40" s="393" t="s">
        <v>236</v>
      </c>
      <c r="S40" s="394">
        <v>45</v>
      </c>
      <c r="T40" s="393" t="s">
        <v>236</v>
      </c>
      <c r="U40" s="428">
        <v>78</v>
      </c>
      <c r="V40" s="429">
        <v>140.63399999999999</v>
      </c>
      <c r="W40" s="429">
        <v>140.63399999999999</v>
      </c>
      <c r="X40" s="395">
        <v>5.43</v>
      </c>
      <c r="Y40" s="396">
        <v>5.46</v>
      </c>
      <c r="Z40" s="397">
        <v>104</v>
      </c>
      <c r="AA40" s="398">
        <v>6.1</v>
      </c>
      <c r="AB40" s="396">
        <v>5.95</v>
      </c>
      <c r="AC40" s="396">
        <v>5.95</v>
      </c>
      <c r="AD40" s="399">
        <v>82</v>
      </c>
      <c r="AE40" s="398">
        <v>6.35</v>
      </c>
      <c r="AF40" s="396">
        <v>8.0500000000000007</v>
      </c>
      <c r="AG40" s="396">
        <v>8.3000000000000007</v>
      </c>
      <c r="AH40" s="400">
        <v>48.46</v>
      </c>
      <c r="AI40" s="399">
        <v>87.373379999999997</v>
      </c>
      <c r="AJ40" s="401">
        <v>414.00738000000001</v>
      </c>
      <c r="AK40" s="402">
        <v>3</v>
      </c>
      <c r="AL40" s="403">
        <v>16</v>
      </c>
      <c r="AO40">
        <v>3</v>
      </c>
      <c r="AP40">
        <v>3116</v>
      </c>
      <c r="AQ40">
        <v>3116</v>
      </c>
      <c r="AR40">
        <v>116</v>
      </c>
      <c r="AS40">
        <v>116116</v>
      </c>
      <c r="AT40">
        <v>999000</v>
      </c>
      <c r="AU40">
        <v>999</v>
      </c>
      <c r="AV40">
        <v>116</v>
      </c>
      <c r="AW40" s="47" t="s">
        <v>236</v>
      </c>
      <c r="AX40" t="s">
        <v>236</v>
      </c>
      <c r="AY40" s="48" t="s">
        <v>236</v>
      </c>
      <c r="AZ40" s="447" t="s">
        <v>236</v>
      </c>
      <c r="BA40" t="s">
        <v>236</v>
      </c>
      <c r="BZ40" s="28">
        <v>30</v>
      </c>
      <c r="CA40" s="28" t="s">
        <v>236</v>
      </c>
      <c r="CB40" s="28">
        <v>33</v>
      </c>
      <c r="CC40" s="28" t="s">
        <v>236</v>
      </c>
      <c r="CD40" s="28">
        <v>35</v>
      </c>
      <c r="CE40" s="28" t="s">
        <v>2084</v>
      </c>
      <c r="CF40" s="28">
        <v>30</v>
      </c>
      <c r="CG40" s="28">
        <v>33</v>
      </c>
      <c r="CH40" s="28">
        <v>0</v>
      </c>
      <c r="CI40" s="28">
        <v>33</v>
      </c>
      <c r="CT40" s="5"/>
      <c r="CV40" s="28">
        <v>40</v>
      </c>
      <c r="CW40" s="28" t="s">
        <v>236</v>
      </c>
      <c r="CX40" s="28">
        <v>43</v>
      </c>
      <c r="CY40" s="28" t="s">
        <v>236</v>
      </c>
      <c r="CZ40" s="28">
        <v>45</v>
      </c>
      <c r="DA40" s="28" t="s">
        <v>236</v>
      </c>
      <c r="DB40" s="28">
        <v>40</v>
      </c>
      <c r="DC40" s="28">
        <v>43</v>
      </c>
      <c r="DD40" s="28">
        <v>45</v>
      </c>
      <c r="DE40" s="28">
        <v>45</v>
      </c>
      <c r="DP40" s="5"/>
      <c r="DQ40" s="48"/>
      <c r="DR40" s="5"/>
      <c r="DS40" s="5"/>
      <c r="DU40" s="48"/>
      <c r="DV40" s="48"/>
      <c r="DW40" s="48"/>
      <c r="DZ40" s="48"/>
      <c r="EA40" s="48"/>
      <c r="EB40" s="48"/>
      <c r="EC40" s="48"/>
      <c r="EF40" s="48"/>
      <c r="EG40" s="48"/>
      <c r="EH40" s="48"/>
      <c r="EI40" s="48"/>
      <c r="EN40" s="48"/>
    </row>
    <row r="41" spans="1:149" x14ac:dyDescent="0.2">
      <c r="A41" s="457">
        <v>117</v>
      </c>
      <c r="B41" s="353">
        <v>4</v>
      </c>
      <c r="C41" s="354" t="s">
        <v>2324</v>
      </c>
      <c r="D41" s="355" t="s">
        <v>2322</v>
      </c>
      <c r="E41" s="356" t="s">
        <v>417</v>
      </c>
      <c r="F41" s="356">
        <v>2000</v>
      </c>
      <c r="G41" s="438">
        <v>36.700000000000003</v>
      </c>
      <c r="H41" s="357">
        <v>2.2824</v>
      </c>
      <c r="I41" s="444">
        <v>29</v>
      </c>
      <c r="J41" s="445" t="s">
        <v>236</v>
      </c>
      <c r="K41" s="446">
        <v>31</v>
      </c>
      <c r="L41" s="445" t="s">
        <v>2084</v>
      </c>
      <c r="M41" s="446">
        <v>31</v>
      </c>
      <c r="N41" s="445" t="s">
        <v>2084</v>
      </c>
      <c r="O41" s="444">
        <v>31</v>
      </c>
      <c r="P41" s="445" t="s">
        <v>236</v>
      </c>
      <c r="Q41" s="446">
        <v>33</v>
      </c>
      <c r="R41" s="445" t="s">
        <v>236</v>
      </c>
      <c r="S41" s="446">
        <v>34</v>
      </c>
      <c r="T41" s="445" t="s">
        <v>236</v>
      </c>
      <c r="U41" s="430">
        <v>63</v>
      </c>
      <c r="V41" s="431">
        <v>143.7912</v>
      </c>
      <c r="W41" s="431">
        <v>143.7912</v>
      </c>
      <c r="X41" s="344">
        <v>6</v>
      </c>
      <c r="Y41" s="345">
        <v>5.98</v>
      </c>
      <c r="Z41" s="338">
        <v>91</v>
      </c>
      <c r="AA41" s="352">
        <v>5.9</v>
      </c>
      <c r="AB41" s="345">
        <v>5.95</v>
      </c>
      <c r="AC41" s="345">
        <v>5.9</v>
      </c>
      <c r="AD41" s="339">
        <v>79</v>
      </c>
      <c r="AE41" s="352">
        <v>5.66</v>
      </c>
      <c r="AF41" s="345">
        <v>4.9400000000000004</v>
      </c>
      <c r="AG41" s="345">
        <v>0</v>
      </c>
      <c r="AH41" s="340">
        <v>28.15</v>
      </c>
      <c r="AI41" s="339">
        <v>64.249560000000002</v>
      </c>
      <c r="AJ41" s="341">
        <v>378.04075999999998</v>
      </c>
      <c r="AK41" s="333">
        <v>4</v>
      </c>
      <c r="AL41" s="136">
        <v>12</v>
      </c>
      <c r="AO41">
        <v>2</v>
      </c>
      <c r="AP41">
        <v>2117</v>
      </c>
      <c r="AQ41">
        <v>4118</v>
      </c>
      <c r="AR41">
        <v>118</v>
      </c>
      <c r="AS41">
        <v>117118</v>
      </c>
      <c r="AT41">
        <v>999000</v>
      </c>
      <c r="AU41">
        <v>999</v>
      </c>
      <c r="AV41">
        <v>117</v>
      </c>
      <c r="AW41" s="47" t="s">
        <v>236</v>
      </c>
      <c r="AX41" t="s">
        <v>236</v>
      </c>
      <c r="AY41" s="48" t="s">
        <v>236</v>
      </c>
      <c r="AZ41" s="447" t="s">
        <v>236</v>
      </c>
      <c r="BA41" t="s">
        <v>236</v>
      </c>
      <c r="BZ41" s="28">
        <v>29</v>
      </c>
      <c r="CA41" s="28" t="s">
        <v>236</v>
      </c>
      <c r="CB41" s="28">
        <v>31</v>
      </c>
      <c r="CC41" s="28" t="s">
        <v>2084</v>
      </c>
      <c r="CD41" s="28">
        <v>31</v>
      </c>
      <c r="CE41" s="28" t="s">
        <v>2084</v>
      </c>
      <c r="CF41" s="28">
        <v>29</v>
      </c>
      <c r="CG41" s="28">
        <v>0</v>
      </c>
      <c r="CH41" s="28">
        <v>0</v>
      </c>
      <c r="CI41" s="28">
        <v>29</v>
      </c>
      <c r="CT41" s="5"/>
      <c r="CV41" s="28">
        <v>31</v>
      </c>
      <c r="CW41" s="28" t="s">
        <v>236</v>
      </c>
      <c r="CX41" s="28">
        <v>33</v>
      </c>
      <c r="CY41" s="28" t="s">
        <v>236</v>
      </c>
      <c r="CZ41" s="28">
        <v>34</v>
      </c>
      <c r="DA41" s="28" t="s">
        <v>236</v>
      </c>
      <c r="DB41" s="28">
        <v>31</v>
      </c>
      <c r="DC41" s="28">
        <v>33</v>
      </c>
      <c r="DD41" s="28">
        <v>34</v>
      </c>
      <c r="DE41" s="28">
        <v>34</v>
      </c>
      <c r="DP41" s="5"/>
      <c r="DQ41" s="48"/>
      <c r="DR41" s="5"/>
      <c r="DS41" s="5"/>
      <c r="DU41" s="48"/>
      <c r="DV41" s="48"/>
      <c r="DW41" s="48"/>
      <c r="DZ41" s="48"/>
      <c r="EA41" s="48"/>
      <c r="EB41" s="48"/>
      <c r="EC41" s="48"/>
      <c r="EF41" s="48"/>
      <c r="EG41" s="48"/>
      <c r="EH41" s="48"/>
      <c r="EI41" s="48"/>
      <c r="EN41" s="48"/>
    </row>
    <row r="42" spans="1:149" x14ac:dyDescent="0.2">
      <c r="A42" s="457">
        <v>118</v>
      </c>
      <c r="B42" s="387">
        <v>5</v>
      </c>
      <c r="C42" s="388" t="s">
        <v>1941</v>
      </c>
      <c r="D42" s="389" t="s">
        <v>2601</v>
      </c>
      <c r="E42" s="390" t="s">
        <v>417</v>
      </c>
      <c r="F42" s="390">
        <v>2000</v>
      </c>
      <c r="G42" s="439">
        <v>53.9</v>
      </c>
      <c r="H42" s="391">
        <v>1.5967</v>
      </c>
      <c r="I42" s="392">
        <v>30</v>
      </c>
      <c r="J42" s="393" t="s">
        <v>236</v>
      </c>
      <c r="K42" s="394">
        <v>32</v>
      </c>
      <c r="L42" s="393" t="s">
        <v>236</v>
      </c>
      <c r="M42" s="394">
        <v>33</v>
      </c>
      <c r="N42" s="393" t="s">
        <v>2084</v>
      </c>
      <c r="O42" s="392">
        <v>32</v>
      </c>
      <c r="P42" s="393" t="s">
        <v>236</v>
      </c>
      <c r="Q42" s="394">
        <v>35</v>
      </c>
      <c r="R42" s="393" t="s">
        <v>2084</v>
      </c>
      <c r="S42" s="394">
        <v>35</v>
      </c>
      <c r="T42" s="393" t="s">
        <v>236</v>
      </c>
      <c r="U42" s="428">
        <v>67</v>
      </c>
      <c r="V42" s="429">
        <v>106.97890000000001</v>
      </c>
      <c r="W42" s="429">
        <v>106.97890000000001</v>
      </c>
      <c r="X42" s="395">
        <v>5.86</v>
      </c>
      <c r="Y42" s="396">
        <v>5.92</v>
      </c>
      <c r="Z42" s="397">
        <v>94</v>
      </c>
      <c r="AA42" s="398">
        <v>7</v>
      </c>
      <c r="AB42" s="396">
        <v>6.9</v>
      </c>
      <c r="AC42" s="396">
        <v>6.9</v>
      </c>
      <c r="AD42" s="399">
        <v>100</v>
      </c>
      <c r="AE42" s="398">
        <v>6.44</v>
      </c>
      <c r="AF42" s="396">
        <v>6.88</v>
      </c>
      <c r="AG42" s="396">
        <v>6.9</v>
      </c>
      <c r="AH42" s="400">
        <v>37.69</v>
      </c>
      <c r="AI42" s="399">
        <v>60.179622999999999</v>
      </c>
      <c r="AJ42" s="401">
        <v>361.158523</v>
      </c>
      <c r="AK42" s="402">
        <v>5</v>
      </c>
      <c r="AL42" s="403">
        <v>11</v>
      </c>
      <c r="AO42">
        <v>4</v>
      </c>
      <c r="AP42">
        <v>4118</v>
      </c>
      <c r="AQ42">
        <v>5119</v>
      </c>
      <c r="AR42">
        <v>119</v>
      </c>
      <c r="AS42">
        <v>118119</v>
      </c>
      <c r="AT42">
        <v>999000</v>
      </c>
      <c r="AU42">
        <v>999</v>
      </c>
      <c r="AV42">
        <v>118</v>
      </c>
      <c r="AW42" s="47" t="s">
        <v>236</v>
      </c>
      <c r="AX42" t="s">
        <v>236</v>
      </c>
      <c r="AY42" s="48" t="s">
        <v>236</v>
      </c>
      <c r="AZ42" s="447" t="s">
        <v>236</v>
      </c>
      <c r="BA42" t="s">
        <v>236</v>
      </c>
      <c r="BZ42" s="28">
        <v>30</v>
      </c>
      <c r="CA42" s="28" t="s">
        <v>236</v>
      </c>
      <c r="CB42" s="28">
        <v>32</v>
      </c>
      <c r="CC42" s="28" t="s">
        <v>236</v>
      </c>
      <c r="CD42" s="28">
        <v>33</v>
      </c>
      <c r="CE42" s="28" t="s">
        <v>2084</v>
      </c>
      <c r="CF42" s="28">
        <v>30</v>
      </c>
      <c r="CG42" s="28">
        <v>32</v>
      </c>
      <c r="CH42" s="28">
        <v>0</v>
      </c>
      <c r="CI42" s="28">
        <v>32</v>
      </c>
      <c r="CT42" s="5"/>
      <c r="CV42" s="28">
        <v>32</v>
      </c>
      <c r="CW42" s="28" t="s">
        <v>236</v>
      </c>
      <c r="CX42" s="28">
        <v>35</v>
      </c>
      <c r="CY42" s="28" t="s">
        <v>2084</v>
      </c>
      <c r="CZ42" s="28">
        <v>35</v>
      </c>
      <c r="DA42" s="28" t="s">
        <v>236</v>
      </c>
      <c r="DB42" s="28">
        <v>32</v>
      </c>
      <c r="DC42" s="28">
        <v>0</v>
      </c>
      <c r="DD42" s="28">
        <v>35</v>
      </c>
      <c r="DE42" s="28">
        <v>35</v>
      </c>
      <c r="DP42" s="5"/>
      <c r="DQ42" s="48"/>
      <c r="DR42" s="5"/>
      <c r="DS42" s="5"/>
      <c r="DU42" s="48"/>
      <c r="DV42" s="48"/>
      <c r="DW42" s="48"/>
      <c r="DZ42" s="48"/>
      <c r="EA42" s="48"/>
      <c r="EB42" s="48"/>
      <c r="EC42" s="48"/>
      <c r="EF42" s="48"/>
      <c r="EG42" s="48"/>
      <c r="EH42" s="48"/>
      <c r="EI42" s="48"/>
      <c r="EN42" s="48"/>
    </row>
    <row r="43" spans="1:149" ht="13.5" thickBot="1" x14ac:dyDescent="0.25">
      <c r="A43" s="458">
        <v>119</v>
      </c>
      <c r="B43" s="548">
        <v>6</v>
      </c>
      <c r="C43" s="549" t="s">
        <v>2398</v>
      </c>
      <c r="D43" s="550" t="s">
        <v>2396</v>
      </c>
      <c r="E43" s="551" t="s">
        <v>417</v>
      </c>
      <c r="F43" s="551">
        <v>2000</v>
      </c>
      <c r="G43" s="552">
        <v>34.1</v>
      </c>
      <c r="H43" s="553">
        <v>2.472</v>
      </c>
      <c r="I43" s="554">
        <v>18</v>
      </c>
      <c r="J43" s="555" t="s">
        <v>236</v>
      </c>
      <c r="K43" s="556">
        <v>20</v>
      </c>
      <c r="L43" s="555" t="s">
        <v>236</v>
      </c>
      <c r="M43" s="556">
        <v>21</v>
      </c>
      <c r="N43" s="555" t="s">
        <v>236</v>
      </c>
      <c r="O43" s="554">
        <v>22</v>
      </c>
      <c r="P43" s="555" t="s">
        <v>236</v>
      </c>
      <c r="Q43" s="556">
        <v>24</v>
      </c>
      <c r="R43" s="555" t="s">
        <v>236</v>
      </c>
      <c r="S43" s="556">
        <v>26</v>
      </c>
      <c r="T43" s="555" t="s">
        <v>236</v>
      </c>
      <c r="U43" s="557">
        <v>47</v>
      </c>
      <c r="V43" s="558">
        <v>116.184</v>
      </c>
      <c r="W43" s="558">
        <v>116.184</v>
      </c>
      <c r="X43" s="559">
        <v>5.74</v>
      </c>
      <c r="Y43" s="459">
        <v>5.8</v>
      </c>
      <c r="Z43" s="560">
        <v>97</v>
      </c>
      <c r="AA43" s="561">
        <v>5.2</v>
      </c>
      <c r="AB43" s="459">
        <v>5.4</v>
      </c>
      <c r="AC43" s="459">
        <v>5.4</v>
      </c>
      <c r="AD43" s="562">
        <v>68</v>
      </c>
      <c r="AE43" s="561">
        <v>4.5</v>
      </c>
      <c r="AF43" s="459">
        <v>5</v>
      </c>
      <c r="AG43" s="459">
        <v>4.62</v>
      </c>
      <c r="AH43" s="563">
        <v>23.08</v>
      </c>
      <c r="AI43" s="562">
        <v>57.053759999999997</v>
      </c>
      <c r="AJ43" s="564">
        <v>338.23775999999998</v>
      </c>
      <c r="AK43" s="565">
        <v>6</v>
      </c>
      <c r="AL43" s="137">
        <v>10</v>
      </c>
      <c r="AO43">
        <v>5</v>
      </c>
      <c r="AP43">
        <v>5119</v>
      </c>
      <c r="AQ43">
        <v>6114</v>
      </c>
      <c r="AR43">
        <v>114</v>
      </c>
      <c r="AS43">
        <v>119114</v>
      </c>
      <c r="AT43">
        <v>999000</v>
      </c>
      <c r="AU43">
        <v>999</v>
      </c>
      <c r="AV43">
        <v>119</v>
      </c>
      <c r="AW43" s="47" t="s">
        <v>236</v>
      </c>
      <c r="AX43" t="s">
        <v>236</v>
      </c>
      <c r="AY43" s="48" t="s">
        <v>236</v>
      </c>
      <c r="AZ43" s="447" t="s">
        <v>236</v>
      </c>
      <c r="BA43" t="s">
        <v>236</v>
      </c>
      <c r="BZ43" s="28">
        <v>18</v>
      </c>
      <c r="CA43" s="28" t="s">
        <v>236</v>
      </c>
      <c r="CB43" s="28">
        <v>20</v>
      </c>
      <c r="CC43" s="28" t="s">
        <v>236</v>
      </c>
      <c r="CD43" s="28">
        <v>21</v>
      </c>
      <c r="CE43" s="28" t="s">
        <v>236</v>
      </c>
      <c r="CF43" s="28">
        <v>18</v>
      </c>
      <c r="CG43" s="28">
        <v>20</v>
      </c>
      <c r="CH43" s="28">
        <v>21</v>
      </c>
      <c r="CI43" s="28">
        <v>21</v>
      </c>
      <c r="CT43" s="5"/>
      <c r="CV43" s="28">
        <v>22</v>
      </c>
      <c r="CW43" s="28" t="s">
        <v>236</v>
      </c>
      <c r="CX43" s="28">
        <v>24</v>
      </c>
      <c r="CY43" s="28" t="s">
        <v>236</v>
      </c>
      <c r="CZ43" s="28">
        <v>26</v>
      </c>
      <c r="DA43" s="28" t="s">
        <v>236</v>
      </c>
      <c r="DB43" s="28">
        <v>22</v>
      </c>
      <c r="DC43" s="28">
        <v>24</v>
      </c>
      <c r="DD43" s="28">
        <v>26</v>
      </c>
      <c r="DE43" s="28">
        <v>26</v>
      </c>
      <c r="DP43" s="5"/>
      <c r="DQ43" s="48"/>
      <c r="DR43" s="5"/>
      <c r="DS43" s="5"/>
      <c r="DU43" s="48"/>
      <c r="DV43" s="48"/>
      <c r="DW43" s="48"/>
      <c r="DZ43" s="48"/>
      <c r="EA43" s="48"/>
      <c r="EB43" s="48"/>
      <c r="EC43" s="48"/>
      <c r="EF43" s="48"/>
      <c r="EG43" s="48"/>
      <c r="EH43" s="48"/>
      <c r="EI43" s="48"/>
      <c r="EN43" s="48"/>
    </row>
    <row r="44" spans="1:149" ht="13.5" thickBot="1" x14ac:dyDescent="0.25">
      <c r="A44">
        <v>134</v>
      </c>
      <c r="AQ44">
        <v>99000</v>
      </c>
      <c r="AR44">
        <v>999</v>
      </c>
      <c r="AS44">
        <v>999000</v>
      </c>
      <c r="AT44">
        <v>999000</v>
      </c>
      <c r="AU44">
        <v>999</v>
      </c>
      <c r="AV44">
        <v>134</v>
      </c>
      <c r="AW44" s="47" t="s">
        <v>236</v>
      </c>
      <c r="AX44" t="s">
        <v>236</v>
      </c>
      <c r="AY44" s="48" t="s">
        <v>236</v>
      </c>
      <c r="AZ44" s="447" t="s">
        <v>236</v>
      </c>
      <c r="BA44" t="s">
        <v>236</v>
      </c>
    </row>
    <row r="45" spans="1:149" ht="16.5" thickBot="1" x14ac:dyDescent="0.3">
      <c r="A45">
        <v>135</v>
      </c>
      <c r="B45" s="733" t="s">
        <v>2191</v>
      </c>
      <c r="C45" s="734"/>
      <c r="D45" s="734"/>
      <c r="E45" s="734"/>
      <c r="F45" s="734"/>
      <c r="G45" s="734"/>
      <c r="H45" s="734"/>
      <c r="I45" s="734"/>
      <c r="J45" s="734"/>
      <c r="K45" s="734"/>
      <c r="L45" s="734"/>
      <c r="M45" s="734"/>
      <c r="N45" s="734"/>
      <c r="O45" s="734"/>
      <c r="P45" s="734"/>
      <c r="Q45" s="734"/>
      <c r="R45" s="734"/>
      <c r="S45" s="734"/>
      <c r="T45" s="734"/>
      <c r="U45" s="734"/>
      <c r="V45" s="734"/>
      <c r="W45" s="734"/>
      <c r="X45" s="734"/>
      <c r="Y45" s="734"/>
      <c r="Z45" s="734"/>
      <c r="AA45" s="734"/>
      <c r="AB45" s="734"/>
      <c r="AC45" s="734"/>
      <c r="AD45" s="734"/>
      <c r="AE45" s="734"/>
      <c r="AF45" s="734"/>
      <c r="AG45" s="734"/>
      <c r="AH45" s="734"/>
      <c r="AI45" s="734"/>
      <c r="AJ45" s="734"/>
      <c r="AK45" s="734"/>
      <c r="AL45" s="735"/>
      <c r="AQ45">
        <v>99000</v>
      </c>
      <c r="AR45">
        <v>999</v>
      </c>
      <c r="AS45">
        <v>999000</v>
      </c>
      <c r="AT45">
        <v>999000</v>
      </c>
      <c r="AU45">
        <v>999</v>
      </c>
      <c r="AV45">
        <v>135</v>
      </c>
      <c r="AW45" s="47" t="s">
        <v>236</v>
      </c>
      <c r="AX45" t="s">
        <v>236</v>
      </c>
      <c r="AY45" s="48" t="s">
        <v>236</v>
      </c>
      <c r="AZ45" s="447" t="s">
        <v>236</v>
      </c>
      <c r="BA45" t="s">
        <v>236</v>
      </c>
    </row>
    <row r="46" spans="1:149" x14ac:dyDescent="0.2">
      <c r="A46">
        <v>136</v>
      </c>
      <c r="B46" s="736" t="s">
        <v>1967</v>
      </c>
      <c r="C46" s="738" t="s">
        <v>2110</v>
      </c>
      <c r="D46" s="740" t="s">
        <v>145</v>
      </c>
      <c r="E46" s="740" t="s">
        <v>2111</v>
      </c>
      <c r="F46" s="740" t="s">
        <v>2112</v>
      </c>
      <c r="G46" s="740" t="s">
        <v>2113</v>
      </c>
      <c r="H46" s="742" t="s">
        <v>1964</v>
      </c>
      <c r="I46" s="709" t="s">
        <v>141</v>
      </c>
      <c r="J46" s="710"/>
      <c r="K46" s="710"/>
      <c r="L46" s="710"/>
      <c r="M46" s="710"/>
      <c r="N46" s="711"/>
      <c r="O46" s="709" t="s">
        <v>146</v>
      </c>
      <c r="P46" s="710"/>
      <c r="Q46" s="710"/>
      <c r="R46" s="710"/>
      <c r="S46" s="710"/>
      <c r="T46" s="711"/>
      <c r="U46" s="705" t="s">
        <v>2114</v>
      </c>
      <c r="V46" s="707" t="s">
        <v>2115</v>
      </c>
      <c r="W46" s="138" t="s">
        <v>2123</v>
      </c>
      <c r="X46" s="753">
        <v>30</v>
      </c>
      <c r="Y46" s="754"/>
      <c r="Z46" s="755"/>
      <c r="AA46" s="709" t="s">
        <v>2168</v>
      </c>
      <c r="AB46" s="710"/>
      <c r="AC46" s="710"/>
      <c r="AD46" s="711"/>
      <c r="AE46" s="712" t="s">
        <v>2116</v>
      </c>
      <c r="AF46" s="713"/>
      <c r="AG46" s="713"/>
      <c r="AH46" s="713"/>
      <c r="AI46" s="714"/>
      <c r="AJ46" s="756" t="s">
        <v>2117</v>
      </c>
      <c r="AK46" s="758" t="s">
        <v>2118</v>
      </c>
      <c r="AL46" s="760" t="s">
        <v>2119</v>
      </c>
      <c r="AQ46">
        <v>99000</v>
      </c>
      <c r="AR46">
        <v>999</v>
      </c>
      <c r="AS46">
        <v>999000</v>
      </c>
      <c r="AT46">
        <v>999000</v>
      </c>
      <c r="AU46">
        <v>999</v>
      </c>
      <c r="AV46">
        <v>136</v>
      </c>
      <c r="AW46" s="47" t="s">
        <v>236</v>
      </c>
      <c r="AX46" t="s">
        <v>236</v>
      </c>
      <c r="AY46" s="48" t="s">
        <v>236</v>
      </c>
      <c r="AZ46" s="447" t="s">
        <v>236</v>
      </c>
      <c r="BA46" t="s">
        <v>236</v>
      </c>
    </row>
    <row r="47" spans="1:149" ht="13.5" thickBot="1" x14ac:dyDescent="0.25">
      <c r="A47">
        <v>137</v>
      </c>
      <c r="B47" s="737"/>
      <c r="C47" s="739"/>
      <c r="D47" s="741"/>
      <c r="E47" s="741"/>
      <c r="F47" s="741"/>
      <c r="G47" s="741"/>
      <c r="H47" s="743"/>
      <c r="I47" s="744" t="s">
        <v>1968</v>
      </c>
      <c r="J47" s="745"/>
      <c r="K47" s="746" t="s">
        <v>1969</v>
      </c>
      <c r="L47" s="745"/>
      <c r="M47" s="746" t="s">
        <v>1970</v>
      </c>
      <c r="N47" s="752"/>
      <c r="O47" s="744" t="s">
        <v>1968</v>
      </c>
      <c r="P47" s="745"/>
      <c r="Q47" s="746" t="s">
        <v>1969</v>
      </c>
      <c r="R47" s="745"/>
      <c r="S47" s="746" t="s">
        <v>1970</v>
      </c>
      <c r="T47" s="752"/>
      <c r="U47" s="706"/>
      <c r="V47" s="708"/>
      <c r="W47" s="139" t="s">
        <v>2122</v>
      </c>
      <c r="X47" s="140" t="s">
        <v>1968</v>
      </c>
      <c r="Y47" s="141" t="s">
        <v>1969</v>
      </c>
      <c r="Z47" s="142" t="s">
        <v>2119</v>
      </c>
      <c r="AA47" s="140" t="s">
        <v>1968</v>
      </c>
      <c r="AB47" s="141" t="s">
        <v>1969</v>
      </c>
      <c r="AC47" s="141" t="s">
        <v>1970</v>
      </c>
      <c r="AD47" s="142" t="s">
        <v>2119</v>
      </c>
      <c r="AE47" s="140" t="s">
        <v>1968</v>
      </c>
      <c r="AF47" s="141" t="s">
        <v>1969</v>
      </c>
      <c r="AG47" s="141" t="s">
        <v>1970</v>
      </c>
      <c r="AH47" s="184" t="s">
        <v>2208</v>
      </c>
      <c r="AI47" s="142" t="s">
        <v>2119</v>
      </c>
      <c r="AJ47" s="757"/>
      <c r="AK47" s="759"/>
      <c r="AL47" s="761"/>
      <c r="AQ47">
        <v>99000</v>
      </c>
      <c r="AR47">
        <v>999</v>
      </c>
      <c r="AS47">
        <v>999000</v>
      </c>
      <c r="AT47">
        <v>999000</v>
      </c>
      <c r="AU47">
        <v>999</v>
      </c>
      <c r="AV47">
        <v>137</v>
      </c>
      <c r="AW47" s="47" t="s">
        <v>236</v>
      </c>
      <c r="AX47" t="s">
        <v>236</v>
      </c>
      <c r="AY47" s="48" t="s">
        <v>236</v>
      </c>
      <c r="AZ47" s="447" t="s">
        <v>236</v>
      </c>
      <c r="BA47" t="s">
        <v>236</v>
      </c>
    </row>
    <row r="48" spans="1:149" ht="13.5" thickBot="1" x14ac:dyDescent="0.25">
      <c r="A48">
        <v>138</v>
      </c>
      <c r="B48" s="143" t="s">
        <v>2120</v>
      </c>
      <c r="C48" s="144"/>
      <c r="D48" s="144"/>
      <c r="E48" s="145"/>
      <c r="F48" s="145"/>
      <c r="G48" s="145"/>
      <c r="H48" s="145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5"/>
      <c r="AL48" s="146"/>
      <c r="AQ48">
        <v>99000</v>
      </c>
      <c r="AR48">
        <v>999</v>
      </c>
      <c r="AS48">
        <v>999000</v>
      </c>
      <c r="AT48">
        <v>999000</v>
      </c>
      <c r="AU48">
        <v>999</v>
      </c>
      <c r="AV48">
        <v>138</v>
      </c>
      <c r="AW48" s="47" t="s">
        <v>236</v>
      </c>
      <c r="AX48" t="s">
        <v>236</v>
      </c>
      <c r="AY48" s="48" t="s">
        <v>236</v>
      </c>
      <c r="AZ48" s="447" t="s">
        <v>236</v>
      </c>
      <c r="BA48" t="s">
        <v>236</v>
      </c>
      <c r="BM48" s="73"/>
      <c r="BR48" s="73"/>
      <c r="BS48" s="73"/>
      <c r="BU48" s="108"/>
      <c r="BV48" s="73"/>
      <c r="BW48" s="73"/>
      <c r="BX48" s="73"/>
      <c r="BY48" s="73"/>
      <c r="CF48" s="73" t="s">
        <v>2124</v>
      </c>
      <c r="CG48" s="73" t="s">
        <v>2125</v>
      </c>
      <c r="CH48" s="73" t="s">
        <v>2126</v>
      </c>
      <c r="CI48" s="73" t="s">
        <v>2127</v>
      </c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DB48" s="73" t="s">
        <v>2148</v>
      </c>
      <c r="DC48" s="73" t="s">
        <v>2149</v>
      </c>
      <c r="DD48" s="73" t="s">
        <v>2150</v>
      </c>
      <c r="DE48" s="73" t="s">
        <v>2154</v>
      </c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U48" s="73"/>
      <c r="DV48" s="73"/>
      <c r="DW48" s="73"/>
      <c r="DX48" s="73"/>
      <c r="DZ48" s="73"/>
      <c r="EA48" s="73"/>
      <c r="EB48" s="73"/>
      <c r="EC48" s="73"/>
      <c r="ED48" s="73"/>
      <c r="EF48" s="73"/>
      <c r="EG48" s="73"/>
      <c r="EH48" s="73"/>
      <c r="EI48" s="73"/>
      <c r="EJ48" s="117"/>
      <c r="EN48" s="118"/>
      <c r="EO48" s="118"/>
      <c r="EP48" s="118"/>
      <c r="EQ48" s="118"/>
      <c r="ER48" s="118"/>
      <c r="ES48" s="118"/>
    </row>
    <row r="49" spans="1:149" ht="13.5" thickBot="1" x14ac:dyDescent="0.25">
      <c r="A49">
        <v>139</v>
      </c>
      <c r="B49" s="599">
        <v>1</v>
      </c>
      <c r="C49" s="487">
        <v>4652</v>
      </c>
      <c r="D49" s="488" t="s">
        <v>1618</v>
      </c>
      <c r="E49" s="489" t="s">
        <v>542</v>
      </c>
      <c r="F49" s="489">
        <v>1997</v>
      </c>
      <c r="G49" s="600">
        <v>65.3</v>
      </c>
      <c r="H49" s="491">
        <v>1.216</v>
      </c>
      <c r="I49" s="492">
        <v>36</v>
      </c>
      <c r="J49" s="493" t="s">
        <v>236</v>
      </c>
      <c r="K49" s="494">
        <v>40</v>
      </c>
      <c r="L49" s="493" t="s">
        <v>236</v>
      </c>
      <c r="M49" s="494">
        <v>44</v>
      </c>
      <c r="N49" s="493" t="s">
        <v>236</v>
      </c>
      <c r="O49" s="492">
        <v>47</v>
      </c>
      <c r="P49" s="493" t="s">
        <v>236</v>
      </c>
      <c r="Q49" s="494">
        <v>50</v>
      </c>
      <c r="R49" s="493" t="s">
        <v>236</v>
      </c>
      <c r="S49" s="494">
        <v>53</v>
      </c>
      <c r="T49" s="493" t="s">
        <v>2084</v>
      </c>
      <c r="U49" s="495">
        <v>94</v>
      </c>
      <c r="V49" s="496">
        <v>114.304</v>
      </c>
      <c r="W49" s="496">
        <v>114.304</v>
      </c>
      <c r="X49" s="497">
        <v>6.86</v>
      </c>
      <c r="Y49" s="498">
        <v>6.89</v>
      </c>
      <c r="Z49" s="499">
        <v>69</v>
      </c>
      <c r="AA49" s="500">
        <v>4.8499999999999996</v>
      </c>
      <c r="AB49" s="498">
        <v>4.9000000000000004</v>
      </c>
      <c r="AC49" s="498">
        <v>4.95</v>
      </c>
      <c r="AD49" s="501">
        <v>59</v>
      </c>
      <c r="AE49" s="500">
        <v>5.01</v>
      </c>
      <c r="AF49" s="498">
        <v>5.7</v>
      </c>
      <c r="AG49" s="498">
        <v>5.9</v>
      </c>
      <c r="AH49" s="502">
        <v>30</v>
      </c>
      <c r="AI49" s="501">
        <v>36.479999999999997</v>
      </c>
      <c r="AJ49" s="503">
        <v>278.78399999999999</v>
      </c>
      <c r="AK49" s="504">
        <v>1</v>
      </c>
      <c r="AL49" s="505">
        <v>30</v>
      </c>
      <c r="AO49">
        <v>1</v>
      </c>
      <c r="AP49">
        <v>1139</v>
      </c>
      <c r="AQ49">
        <v>1139</v>
      </c>
      <c r="AR49">
        <v>139</v>
      </c>
      <c r="AS49">
        <v>139139</v>
      </c>
      <c r="AT49">
        <v>999000</v>
      </c>
      <c r="AU49">
        <v>999</v>
      </c>
      <c r="AV49">
        <v>139</v>
      </c>
      <c r="AW49" s="47" t="s">
        <v>236</v>
      </c>
      <c r="AX49" t="s">
        <v>236</v>
      </c>
      <c r="AY49" s="48" t="s">
        <v>236</v>
      </c>
      <c r="AZ49" s="447" t="s">
        <v>236</v>
      </c>
      <c r="BA49" t="s">
        <v>236</v>
      </c>
      <c r="BZ49" s="28">
        <v>36</v>
      </c>
      <c r="CA49" s="28" t="s">
        <v>236</v>
      </c>
      <c r="CB49" s="28">
        <v>40</v>
      </c>
      <c r="CC49" s="28" t="s">
        <v>236</v>
      </c>
      <c r="CD49" s="28">
        <v>44</v>
      </c>
      <c r="CE49" s="28" t="s">
        <v>236</v>
      </c>
      <c r="CF49" s="28">
        <v>36</v>
      </c>
      <c r="CG49" s="28">
        <v>40</v>
      </c>
      <c r="CH49" s="28">
        <v>44</v>
      </c>
      <c r="CI49" s="28">
        <v>44</v>
      </c>
      <c r="CT49" s="5"/>
      <c r="CV49" s="28">
        <v>47</v>
      </c>
      <c r="CW49" s="28" t="s">
        <v>236</v>
      </c>
      <c r="CX49" s="28">
        <v>50</v>
      </c>
      <c r="CY49" s="28" t="s">
        <v>236</v>
      </c>
      <c r="CZ49" s="28">
        <v>53</v>
      </c>
      <c r="DA49" s="28" t="s">
        <v>2084</v>
      </c>
      <c r="DB49" s="28">
        <v>47</v>
      </c>
      <c r="DC49" s="28">
        <v>50</v>
      </c>
      <c r="DD49" s="28">
        <v>0</v>
      </c>
      <c r="DE49" s="28">
        <v>50</v>
      </c>
      <c r="DP49" s="5"/>
      <c r="DQ49" s="48"/>
      <c r="DR49" s="5"/>
      <c r="DS49" s="5"/>
      <c r="DU49" s="48"/>
      <c r="DV49" s="48"/>
      <c r="DW49" s="48"/>
      <c r="DY49" s="48"/>
      <c r="DZ49" s="48"/>
      <c r="EA49" s="48"/>
      <c r="EB49" s="48"/>
      <c r="EC49" s="48"/>
      <c r="EF49" s="48"/>
      <c r="EG49" s="48"/>
      <c r="EH49" s="48"/>
      <c r="EI49" s="48"/>
      <c r="EN49" s="48"/>
    </row>
    <row r="50" spans="1:149" ht="13.5" thickBot="1" x14ac:dyDescent="0.25">
      <c r="A50">
        <v>159</v>
      </c>
      <c r="B50" s="460" t="s">
        <v>2190</v>
      </c>
      <c r="C50" s="461"/>
      <c r="D50" s="461"/>
      <c r="E50" s="462"/>
      <c r="F50" s="462"/>
      <c r="G50" s="462"/>
      <c r="H50" s="462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2"/>
      <c r="AL50" s="463"/>
      <c r="AQ50">
        <v>99000</v>
      </c>
      <c r="AR50">
        <v>999</v>
      </c>
      <c r="AS50">
        <v>999000</v>
      </c>
      <c r="AT50">
        <v>999000</v>
      </c>
      <c r="AU50">
        <v>999</v>
      </c>
      <c r="AV50">
        <v>159</v>
      </c>
      <c r="AW50" s="47" t="s">
        <v>236</v>
      </c>
      <c r="AX50" t="s">
        <v>236</v>
      </c>
      <c r="AY50" s="48" t="s">
        <v>236</v>
      </c>
      <c r="AZ50" s="447" t="s">
        <v>236</v>
      </c>
      <c r="BA50" t="s">
        <v>236</v>
      </c>
      <c r="BM50" s="73"/>
      <c r="BR50" s="73"/>
      <c r="BS50" s="73"/>
      <c r="BU50" s="108"/>
      <c r="BV50" s="73"/>
      <c r="BW50" s="73"/>
      <c r="BX50" s="73"/>
      <c r="BY50" s="73"/>
      <c r="CF50" s="73" t="s">
        <v>2124</v>
      </c>
      <c r="CG50" s="73" t="s">
        <v>2125</v>
      </c>
      <c r="CH50" s="73" t="s">
        <v>2126</v>
      </c>
      <c r="CI50" s="73" t="s">
        <v>2127</v>
      </c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DB50" s="73" t="s">
        <v>2148</v>
      </c>
      <c r="DC50" s="73" t="s">
        <v>2149</v>
      </c>
      <c r="DD50" s="73" t="s">
        <v>2150</v>
      </c>
      <c r="DE50" s="73" t="s">
        <v>2154</v>
      </c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U50" s="73"/>
      <c r="DV50" s="73"/>
      <c r="DW50" s="73"/>
      <c r="DX50" s="73"/>
      <c r="DZ50" s="73"/>
      <c r="EA50" s="73"/>
      <c r="EB50" s="73"/>
      <c r="EC50" s="73"/>
      <c r="ED50" s="73"/>
      <c r="EF50" s="73"/>
      <c r="EG50" s="73"/>
      <c r="EH50" s="73"/>
      <c r="EI50" s="73"/>
      <c r="EJ50" s="117"/>
      <c r="EN50" s="118"/>
      <c r="EO50" s="118"/>
      <c r="EP50" s="118"/>
      <c r="EQ50" s="118"/>
      <c r="ER50" s="118"/>
      <c r="ES50" s="118"/>
    </row>
    <row r="51" spans="1:149" x14ac:dyDescent="0.2">
      <c r="A51" s="456">
        <v>160</v>
      </c>
      <c r="B51" s="546">
        <v>1</v>
      </c>
      <c r="C51" s="528">
        <v>4702</v>
      </c>
      <c r="D51" s="529" t="s">
        <v>2524</v>
      </c>
      <c r="E51" s="530" t="s">
        <v>417</v>
      </c>
      <c r="F51" s="530">
        <v>1998</v>
      </c>
      <c r="G51" s="547">
        <v>70.2</v>
      </c>
      <c r="H51" s="531">
        <v>1.3240000000000001</v>
      </c>
      <c r="I51" s="532">
        <v>50</v>
      </c>
      <c r="J51" s="533" t="s">
        <v>236</v>
      </c>
      <c r="K51" s="534">
        <v>54</v>
      </c>
      <c r="L51" s="533" t="s">
        <v>236</v>
      </c>
      <c r="M51" s="534">
        <v>56</v>
      </c>
      <c r="N51" s="533" t="s">
        <v>236</v>
      </c>
      <c r="O51" s="532">
        <v>67</v>
      </c>
      <c r="P51" s="533" t="s">
        <v>236</v>
      </c>
      <c r="Q51" s="534">
        <v>71</v>
      </c>
      <c r="R51" s="533" t="s">
        <v>236</v>
      </c>
      <c r="S51" s="534">
        <v>75</v>
      </c>
      <c r="T51" s="533" t="s">
        <v>2084</v>
      </c>
      <c r="U51" s="535">
        <v>127</v>
      </c>
      <c r="V51" s="536">
        <v>168.14800000000002</v>
      </c>
      <c r="W51" s="536">
        <v>168.14800000000002</v>
      </c>
      <c r="X51" s="537">
        <v>5.39</v>
      </c>
      <c r="Y51" s="538">
        <v>5.16</v>
      </c>
      <c r="Z51" s="539">
        <v>111</v>
      </c>
      <c r="AA51" s="540">
        <v>7.8</v>
      </c>
      <c r="AB51" s="538">
        <v>7.5</v>
      </c>
      <c r="AC51" s="538">
        <v>7.65</v>
      </c>
      <c r="AD51" s="541">
        <v>116</v>
      </c>
      <c r="AE51" s="540">
        <v>8.9</v>
      </c>
      <c r="AF51" s="538">
        <v>8.75</v>
      </c>
      <c r="AG51" s="538">
        <v>9.08</v>
      </c>
      <c r="AH51" s="542">
        <v>54.46</v>
      </c>
      <c r="AI51" s="541">
        <v>72.105040000000002</v>
      </c>
      <c r="AJ51" s="543">
        <v>467.25304000000006</v>
      </c>
      <c r="AK51" s="544">
        <v>1</v>
      </c>
      <c r="AL51" s="545">
        <v>30</v>
      </c>
      <c r="AO51">
        <v>4</v>
      </c>
      <c r="AP51">
        <v>4160</v>
      </c>
      <c r="AQ51">
        <v>1161</v>
      </c>
      <c r="AR51">
        <v>161</v>
      </c>
      <c r="AS51">
        <v>160161</v>
      </c>
      <c r="AT51">
        <v>999000</v>
      </c>
      <c r="AU51">
        <v>999</v>
      </c>
      <c r="AV51">
        <v>160</v>
      </c>
      <c r="AW51" s="47" t="s">
        <v>236</v>
      </c>
      <c r="AX51" t="s">
        <v>236</v>
      </c>
      <c r="AY51" s="48" t="s">
        <v>236</v>
      </c>
      <c r="AZ51" s="447" t="s">
        <v>236</v>
      </c>
      <c r="BA51" t="s">
        <v>236</v>
      </c>
      <c r="BZ51" s="28">
        <v>50</v>
      </c>
      <c r="CA51" s="28" t="s">
        <v>236</v>
      </c>
      <c r="CB51" s="28">
        <v>54</v>
      </c>
      <c r="CC51" s="28" t="s">
        <v>236</v>
      </c>
      <c r="CD51" s="28">
        <v>56</v>
      </c>
      <c r="CE51" s="28" t="s">
        <v>236</v>
      </c>
      <c r="CF51" s="28">
        <v>50</v>
      </c>
      <c r="CG51" s="28">
        <v>54</v>
      </c>
      <c r="CH51" s="28">
        <v>56</v>
      </c>
      <c r="CI51" s="28">
        <v>56</v>
      </c>
      <c r="CT51" s="5"/>
      <c r="CV51" s="28">
        <v>67</v>
      </c>
      <c r="CW51" s="28" t="s">
        <v>236</v>
      </c>
      <c r="CX51" s="28">
        <v>71</v>
      </c>
      <c r="CY51" s="28" t="s">
        <v>236</v>
      </c>
      <c r="CZ51" s="28">
        <v>75</v>
      </c>
      <c r="DA51" s="28" t="s">
        <v>2084</v>
      </c>
      <c r="DB51" s="28">
        <v>67</v>
      </c>
      <c r="DC51" s="28">
        <v>71</v>
      </c>
      <c r="DD51" s="28">
        <v>0</v>
      </c>
      <c r="DE51" s="28">
        <v>71</v>
      </c>
      <c r="DP51" s="5"/>
      <c r="DQ51" s="48"/>
      <c r="DR51" s="5"/>
      <c r="DS51" s="5"/>
      <c r="DU51" s="48"/>
      <c r="DV51" s="48"/>
      <c r="DW51" s="48"/>
      <c r="DY51" s="48"/>
      <c r="DZ51" s="48"/>
      <c r="EA51" s="48"/>
      <c r="EB51" s="48"/>
      <c r="EC51" s="48"/>
      <c r="EF51" s="48"/>
      <c r="EG51" s="48"/>
      <c r="EH51" s="48"/>
      <c r="EI51" s="48"/>
      <c r="EN51" s="48"/>
    </row>
    <row r="52" spans="1:149" x14ac:dyDescent="0.2">
      <c r="A52" s="457">
        <v>161</v>
      </c>
      <c r="B52" s="353">
        <v>2</v>
      </c>
      <c r="C52" s="354">
        <v>4711</v>
      </c>
      <c r="D52" s="355" t="s">
        <v>2360</v>
      </c>
      <c r="E52" s="356" t="s">
        <v>626</v>
      </c>
      <c r="F52" s="356">
        <v>1998</v>
      </c>
      <c r="G52" s="438">
        <v>77</v>
      </c>
      <c r="H52" s="357">
        <v>1.2541</v>
      </c>
      <c r="I52" s="444">
        <v>50</v>
      </c>
      <c r="J52" s="445" t="s">
        <v>236</v>
      </c>
      <c r="K52" s="446">
        <v>54</v>
      </c>
      <c r="L52" s="445" t="s">
        <v>236</v>
      </c>
      <c r="M52" s="446">
        <v>58</v>
      </c>
      <c r="N52" s="445" t="s">
        <v>236</v>
      </c>
      <c r="O52" s="444">
        <v>68</v>
      </c>
      <c r="P52" s="445" t="s">
        <v>236</v>
      </c>
      <c r="Q52" s="446">
        <v>72</v>
      </c>
      <c r="R52" s="445" t="s">
        <v>236</v>
      </c>
      <c r="S52" s="446">
        <v>75</v>
      </c>
      <c r="T52" s="445" t="s">
        <v>2084</v>
      </c>
      <c r="U52" s="430">
        <v>130</v>
      </c>
      <c r="V52" s="431">
        <v>163.03299999999999</v>
      </c>
      <c r="W52" s="431">
        <v>163.03299999999999</v>
      </c>
      <c r="X52" s="344">
        <v>5.95</v>
      </c>
      <c r="Y52" s="345">
        <v>6</v>
      </c>
      <c r="Z52" s="338">
        <v>91</v>
      </c>
      <c r="AA52" s="352">
        <v>6.8</v>
      </c>
      <c r="AB52" s="345">
        <v>7.15</v>
      </c>
      <c r="AC52" s="345">
        <v>7.25</v>
      </c>
      <c r="AD52" s="339">
        <v>105</v>
      </c>
      <c r="AE52" s="352">
        <v>8.4600000000000009</v>
      </c>
      <c r="AF52" s="345">
        <v>8.02</v>
      </c>
      <c r="AG52" s="345">
        <v>9.25</v>
      </c>
      <c r="AH52" s="340">
        <v>55.77</v>
      </c>
      <c r="AI52" s="339">
        <v>69.941157000000004</v>
      </c>
      <c r="AJ52" s="341">
        <v>428.97415699999999</v>
      </c>
      <c r="AK52" s="333">
        <v>2</v>
      </c>
      <c r="AL52" s="136">
        <v>20</v>
      </c>
      <c r="AO52">
        <v>1</v>
      </c>
      <c r="AP52">
        <v>1161</v>
      </c>
      <c r="AQ52">
        <v>2163</v>
      </c>
      <c r="AR52">
        <v>163</v>
      </c>
      <c r="AS52">
        <v>161163</v>
      </c>
      <c r="AT52">
        <v>999000</v>
      </c>
      <c r="AU52">
        <v>999</v>
      </c>
      <c r="AV52">
        <v>161</v>
      </c>
      <c r="AW52" s="47" t="s">
        <v>236</v>
      </c>
      <c r="AX52" t="s">
        <v>236</v>
      </c>
      <c r="AY52" s="48" t="s">
        <v>236</v>
      </c>
      <c r="AZ52" s="447" t="s">
        <v>236</v>
      </c>
      <c r="BA52" t="s">
        <v>236</v>
      </c>
      <c r="BZ52" s="28">
        <v>50</v>
      </c>
      <c r="CA52" s="28" t="s">
        <v>236</v>
      </c>
      <c r="CB52" s="28">
        <v>54</v>
      </c>
      <c r="CC52" s="28" t="s">
        <v>236</v>
      </c>
      <c r="CD52" s="28">
        <v>58</v>
      </c>
      <c r="CE52" s="28" t="s">
        <v>236</v>
      </c>
      <c r="CF52" s="28">
        <v>50</v>
      </c>
      <c r="CG52" s="28">
        <v>54</v>
      </c>
      <c r="CH52" s="28">
        <v>58</v>
      </c>
      <c r="CI52" s="28">
        <v>58</v>
      </c>
      <c r="CT52" s="5"/>
      <c r="CV52" s="28">
        <v>68</v>
      </c>
      <c r="CW52" s="28" t="s">
        <v>236</v>
      </c>
      <c r="CX52" s="28">
        <v>72</v>
      </c>
      <c r="CY52" s="28" t="s">
        <v>236</v>
      </c>
      <c r="CZ52" s="28">
        <v>75</v>
      </c>
      <c r="DA52" s="28" t="s">
        <v>2084</v>
      </c>
      <c r="DB52" s="28">
        <v>68</v>
      </c>
      <c r="DC52" s="28">
        <v>72</v>
      </c>
      <c r="DD52" s="28">
        <v>0</v>
      </c>
      <c r="DE52" s="28">
        <v>72</v>
      </c>
      <c r="DP52" s="5"/>
      <c r="DQ52" s="48"/>
      <c r="DR52" s="5"/>
      <c r="DS52" s="5"/>
      <c r="DU52" s="48"/>
      <c r="DV52" s="48"/>
      <c r="DW52" s="48"/>
      <c r="DZ52" s="48"/>
      <c r="EA52" s="48"/>
      <c r="EB52" s="48"/>
      <c r="EC52" s="48"/>
      <c r="EF52" s="48"/>
      <c r="EG52" s="48"/>
      <c r="EH52" s="48"/>
      <c r="EI52" s="48"/>
      <c r="EN52" s="48"/>
    </row>
    <row r="53" spans="1:149" x14ac:dyDescent="0.2">
      <c r="A53" s="457">
        <v>162</v>
      </c>
      <c r="B53" s="387">
        <v>3</v>
      </c>
      <c r="C53" s="388">
        <v>4705</v>
      </c>
      <c r="D53" s="389" t="s">
        <v>1312</v>
      </c>
      <c r="E53" s="390" t="s">
        <v>542</v>
      </c>
      <c r="F53" s="390">
        <v>1998</v>
      </c>
      <c r="G53" s="439">
        <v>68.3</v>
      </c>
      <c r="H53" s="391">
        <v>1.347</v>
      </c>
      <c r="I53" s="392">
        <v>44</v>
      </c>
      <c r="J53" s="393" t="s">
        <v>236</v>
      </c>
      <c r="K53" s="394">
        <v>47</v>
      </c>
      <c r="L53" s="393" t="s">
        <v>236</v>
      </c>
      <c r="M53" s="394">
        <v>50</v>
      </c>
      <c r="N53" s="393" t="s">
        <v>236</v>
      </c>
      <c r="O53" s="392">
        <v>55</v>
      </c>
      <c r="P53" s="393" t="s">
        <v>236</v>
      </c>
      <c r="Q53" s="394">
        <v>58</v>
      </c>
      <c r="R53" s="393" t="s">
        <v>2084</v>
      </c>
      <c r="S53" s="394" t="s">
        <v>236</v>
      </c>
      <c r="T53" s="393" t="s">
        <v>2084</v>
      </c>
      <c r="U53" s="428">
        <v>105</v>
      </c>
      <c r="V53" s="429">
        <v>141.435</v>
      </c>
      <c r="W53" s="429">
        <v>141.435</v>
      </c>
      <c r="X53" s="395">
        <v>5.97</v>
      </c>
      <c r="Y53" s="396">
        <v>5.87</v>
      </c>
      <c r="Z53" s="397">
        <v>93</v>
      </c>
      <c r="AA53" s="398">
        <v>6</v>
      </c>
      <c r="AB53" s="396">
        <v>5.9</v>
      </c>
      <c r="AC53" s="396">
        <v>0</v>
      </c>
      <c r="AD53" s="399">
        <v>80</v>
      </c>
      <c r="AE53" s="398">
        <v>7.88</v>
      </c>
      <c r="AF53" s="396">
        <v>7.44</v>
      </c>
      <c r="AG53" s="396">
        <v>7.48</v>
      </c>
      <c r="AH53" s="400">
        <v>45.23</v>
      </c>
      <c r="AI53" s="399">
        <v>60.924809999999994</v>
      </c>
      <c r="AJ53" s="401">
        <v>375.35980999999998</v>
      </c>
      <c r="AK53" s="402">
        <v>3</v>
      </c>
      <c r="AL53" s="403">
        <v>16</v>
      </c>
      <c r="AO53">
        <v>3</v>
      </c>
      <c r="AP53">
        <v>3162</v>
      </c>
      <c r="AQ53">
        <v>3162</v>
      </c>
      <c r="AR53">
        <v>162</v>
      </c>
      <c r="AS53">
        <v>162162</v>
      </c>
      <c r="AT53">
        <v>999000</v>
      </c>
      <c r="AU53">
        <v>999</v>
      </c>
      <c r="AV53">
        <v>162</v>
      </c>
      <c r="AW53" s="47" t="s">
        <v>236</v>
      </c>
      <c r="AX53" t="s">
        <v>236</v>
      </c>
      <c r="AY53" s="48" t="s">
        <v>236</v>
      </c>
      <c r="AZ53" s="447" t="s">
        <v>236</v>
      </c>
      <c r="BA53" t="s">
        <v>236</v>
      </c>
      <c r="BZ53" s="28">
        <v>44</v>
      </c>
      <c r="CA53" s="28" t="s">
        <v>236</v>
      </c>
      <c r="CB53" s="28">
        <v>47</v>
      </c>
      <c r="CC53" s="28" t="s">
        <v>236</v>
      </c>
      <c r="CD53" s="28">
        <v>50</v>
      </c>
      <c r="CE53" s="28" t="s">
        <v>236</v>
      </c>
      <c r="CF53" s="28">
        <v>44</v>
      </c>
      <c r="CG53" s="28">
        <v>47</v>
      </c>
      <c r="CH53" s="28">
        <v>50</v>
      </c>
      <c r="CI53" s="28">
        <v>50</v>
      </c>
      <c r="CT53" s="5"/>
      <c r="CV53" s="28">
        <v>55</v>
      </c>
      <c r="CW53" s="28" t="s">
        <v>236</v>
      </c>
      <c r="CX53" s="28">
        <v>58</v>
      </c>
      <c r="CY53" s="28" t="s">
        <v>2084</v>
      </c>
      <c r="CZ53" s="28" t="s">
        <v>236</v>
      </c>
      <c r="DA53" s="28" t="s">
        <v>2084</v>
      </c>
      <c r="DB53" s="28">
        <v>55</v>
      </c>
      <c r="DC53" s="28">
        <v>0</v>
      </c>
      <c r="DD53" s="28">
        <v>0</v>
      </c>
      <c r="DE53" s="28">
        <v>55</v>
      </c>
      <c r="DP53" s="5"/>
      <c r="DQ53" s="48"/>
      <c r="DR53" s="5"/>
      <c r="DS53" s="5"/>
      <c r="DU53" s="48"/>
      <c r="DV53" s="48"/>
      <c r="DW53" s="48"/>
      <c r="DZ53" s="48"/>
      <c r="EA53" s="48"/>
      <c r="EB53" s="48"/>
      <c r="EC53" s="48"/>
      <c r="EF53" s="48"/>
      <c r="EG53" s="48"/>
      <c r="EH53" s="48"/>
      <c r="EI53" s="48"/>
      <c r="EN53" s="48"/>
    </row>
    <row r="54" spans="1:149" ht="13.5" thickBot="1" x14ac:dyDescent="0.25">
      <c r="A54" s="458">
        <v>163</v>
      </c>
      <c r="B54" s="548">
        <v>4</v>
      </c>
      <c r="C54" s="549" t="s">
        <v>2306</v>
      </c>
      <c r="D54" s="550" t="s">
        <v>2304</v>
      </c>
      <c r="E54" s="551" t="s">
        <v>417</v>
      </c>
      <c r="F54" s="551">
        <v>1998</v>
      </c>
      <c r="G54" s="552">
        <v>52.1</v>
      </c>
      <c r="H54" s="553">
        <v>1.6412</v>
      </c>
      <c r="I54" s="554">
        <v>25</v>
      </c>
      <c r="J54" s="555" t="s">
        <v>236</v>
      </c>
      <c r="K54" s="556">
        <v>28</v>
      </c>
      <c r="L54" s="555" t="s">
        <v>236</v>
      </c>
      <c r="M54" s="556">
        <v>29</v>
      </c>
      <c r="N54" s="555" t="s">
        <v>236</v>
      </c>
      <c r="O54" s="554">
        <v>30</v>
      </c>
      <c r="P54" s="555" t="s">
        <v>236</v>
      </c>
      <c r="Q54" s="556">
        <v>33</v>
      </c>
      <c r="R54" s="555" t="s">
        <v>236</v>
      </c>
      <c r="S54" s="556">
        <v>36</v>
      </c>
      <c r="T54" s="555" t="s">
        <v>236</v>
      </c>
      <c r="U54" s="557">
        <v>65</v>
      </c>
      <c r="V54" s="558">
        <v>106.678</v>
      </c>
      <c r="W54" s="558">
        <v>106.678</v>
      </c>
      <c r="X54" s="559">
        <v>5.44</v>
      </c>
      <c r="Y54" s="459">
        <v>5.45</v>
      </c>
      <c r="Z54" s="560">
        <v>104</v>
      </c>
      <c r="AA54" s="561">
        <v>6.7</v>
      </c>
      <c r="AB54" s="459">
        <v>6.75</v>
      </c>
      <c r="AC54" s="459">
        <v>6.7</v>
      </c>
      <c r="AD54" s="562">
        <v>95</v>
      </c>
      <c r="AE54" s="561">
        <v>7</v>
      </c>
      <c r="AF54" s="459">
        <v>6.78</v>
      </c>
      <c r="AG54" s="459">
        <v>7.18</v>
      </c>
      <c r="AH54" s="563">
        <v>39.85</v>
      </c>
      <c r="AI54" s="562">
        <v>65.401820000000001</v>
      </c>
      <c r="AJ54" s="564">
        <v>371.07981999999998</v>
      </c>
      <c r="AK54" s="565">
        <v>4</v>
      </c>
      <c r="AL54" s="137">
        <v>12</v>
      </c>
      <c r="AO54">
        <v>2</v>
      </c>
      <c r="AP54">
        <v>2163</v>
      </c>
      <c r="AQ54">
        <v>4160</v>
      </c>
      <c r="AR54">
        <v>160</v>
      </c>
      <c r="AS54">
        <v>163160</v>
      </c>
      <c r="AT54">
        <v>999000</v>
      </c>
      <c r="AU54">
        <v>999</v>
      </c>
      <c r="AV54">
        <v>163</v>
      </c>
      <c r="AW54" s="47" t="s">
        <v>236</v>
      </c>
      <c r="AX54" t="s">
        <v>236</v>
      </c>
      <c r="AY54" s="48" t="s">
        <v>236</v>
      </c>
      <c r="AZ54" s="447" t="s">
        <v>236</v>
      </c>
      <c r="BA54" t="s">
        <v>236</v>
      </c>
      <c r="BZ54" s="28">
        <v>25</v>
      </c>
      <c r="CA54" s="28" t="s">
        <v>236</v>
      </c>
      <c r="CB54" s="28">
        <v>28</v>
      </c>
      <c r="CC54" s="28" t="s">
        <v>236</v>
      </c>
      <c r="CD54" s="28">
        <v>29</v>
      </c>
      <c r="CE54" s="28" t="s">
        <v>236</v>
      </c>
      <c r="CF54" s="28">
        <v>25</v>
      </c>
      <c r="CG54" s="28">
        <v>28</v>
      </c>
      <c r="CH54" s="28">
        <v>29</v>
      </c>
      <c r="CI54" s="28">
        <v>29</v>
      </c>
      <c r="CT54" s="5"/>
      <c r="CV54" s="28">
        <v>30</v>
      </c>
      <c r="CW54" s="28" t="s">
        <v>236</v>
      </c>
      <c r="CX54" s="28">
        <v>33</v>
      </c>
      <c r="CY54" s="28" t="s">
        <v>236</v>
      </c>
      <c r="CZ54" s="28">
        <v>36</v>
      </c>
      <c r="DA54" s="28" t="s">
        <v>236</v>
      </c>
      <c r="DB54" s="28">
        <v>30</v>
      </c>
      <c r="DC54" s="28">
        <v>33</v>
      </c>
      <c r="DD54" s="28">
        <v>36</v>
      </c>
      <c r="DE54" s="28">
        <v>36</v>
      </c>
      <c r="DP54" s="5"/>
      <c r="DQ54" s="48"/>
      <c r="DR54" s="5"/>
      <c r="DS54" s="5"/>
      <c r="DU54" s="48"/>
      <c r="DV54" s="48"/>
      <c r="DW54" s="48"/>
      <c r="DZ54" s="48"/>
      <c r="EA54" s="48"/>
      <c r="EB54" s="48"/>
      <c r="EC54" s="48"/>
      <c r="EF54" s="48"/>
      <c r="EG54" s="48"/>
      <c r="EH54" s="48"/>
      <c r="EI54" s="48"/>
      <c r="EN54" s="48"/>
    </row>
  </sheetData>
  <mergeCells count="102">
    <mergeCell ref="AK46:AK47"/>
    <mergeCell ref="AL46:AL47"/>
    <mergeCell ref="I47:J47"/>
    <mergeCell ref="K47:L47"/>
    <mergeCell ref="M47:N47"/>
    <mergeCell ref="O47:P47"/>
    <mergeCell ref="Q47:R47"/>
    <mergeCell ref="S47:T47"/>
    <mergeCell ref="U46:U47"/>
    <mergeCell ref="V46:V47"/>
    <mergeCell ref="X46:Z46"/>
    <mergeCell ref="AA46:AD46"/>
    <mergeCell ref="AE46:AI46"/>
    <mergeCell ref="AJ46:AJ47"/>
    <mergeCell ref="B45:AL45"/>
    <mergeCell ref="B46:B47"/>
    <mergeCell ref="C46:C47"/>
    <mergeCell ref="D46:D47"/>
    <mergeCell ref="E46:E47"/>
    <mergeCell ref="F46:F47"/>
    <mergeCell ref="G46:G47"/>
    <mergeCell ref="H46:H47"/>
    <mergeCell ref="I46:N46"/>
    <mergeCell ref="O46:T46"/>
    <mergeCell ref="AK29:AK30"/>
    <mergeCell ref="AL29:AL30"/>
    <mergeCell ref="I30:J30"/>
    <mergeCell ref="K30:L30"/>
    <mergeCell ref="M30:N30"/>
    <mergeCell ref="O30:P30"/>
    <mergeCell ref="Q30:R30"/>
    <mergeCell ref="S30:T30"/>
    <mergeCell ref="U29:U30"/>
    <mergeCell ref="V29:V30"/>
    <mergeCell ref="X29:Z29"/>
    <mergeCell ref="AA29:AD29"/>
    <mergeCell ref="AE29:AI29"/>
    <mergeCell ref="AJ29:AJ30"/>
    <mergeCell ref="B28:AL28"/>
    <mergeCell ref="B29:B30"/>
    <mergeCell ref="C29:C30"/>
    <mergeCell ref="D29:D30"/>
    <mergeCell ref="E29:E30"/>
    <mergeCell ref="F29:F30"/>
    <mergeCell ref="G29:G30"/>
    <mergeCell ref="H29:H30"/>
    <mergeCell ref="I29:N29"/>
    <mergeCell ref="O29:T29"/>
    <mergeCell ref="AK16:AK17"/>
    <mergeCell ref="AL16:AL17"/>
    <mergeCell ref="I17:J17"/>
    <mergeCell ref="K17:L17"/>
    <mergeCell ref="M17:N17"/>
    <mergeCell ref="O17:P17"/>
    <mergeCell ref="Q17:R17"/>
    <mergeCell ref="S17:T17"/>
    <mergeCell ref="U16:U17"/>
    <mergeCell ref="V16:V17"/>
    <mergeCell ref="X16:Z16"/>
    <mergeCell ref="AA16:AD16"/>
    <mergeCell ref="AE16:AI16"/>
    <mergeCell ref="AJ16:AJ17"/>
    <mergeCell ref="B15:AL15"/>
    <mergeCell ref="B16:B17"/>
    <mergeCell ref="C16:C17"/>
    <mergeCell ref="D16:D17"/>
    <mergeCell ref="E16:E17"/>
    <mergeCell ref="F16:F17"/>
    <mergeCell ref="G16:G17"/>
    <mergeCell ref="H16:H17"/>
    <mergeCell ref="I16:N16"/>
    <mergeCell ref="O16:T16"/>
    <mergeCell ref="AK8:AK9"/>
    <mergeCell ref="AL8:AL9"/>
    <mergeCell ref="I9:J9"/>
    <mergeCell ref="K9:L9"/>
    <mergeCell ref="M9:N9"/>
    <mergeCell ref="O9:P9"/>
    <mergeCell ref="Q9:R9"/>
    <mergeCell ref="S9:T9"/>
    <mergeCell ref="U8:U9"/>
    <mergeCell ref="V8:V9"/>
    <mergeCell ref="X8:Z8"/>
    <mergeCell ref="AA8:AD8"/>
    <mergeCell ref="AE8:AI8"/>
    <mergeCell ref="AJ8:AJ9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B1:AL2"/>
    <mergeCell ref="B3:D4"/>
    <mergeCell ref="E3:H4"/>
    <mergeCell ref="I3:AL4"/>
    <mergeCell ref="B5:Q5"/>
    <mergeCell ref="R5:AL5"/>
  </mergeCells>
  <conditionalFormatting sqref="AA11:AA13 AE11:AE13 AA19 AE19 AE21:AE26 AA21:AA26 AE32:AE36 AA32:AA36 AE38:AE43 AA38:AA43 AA49 AE49 AE51:AE54 AA51:AA54">
    <cfRule type="cellIs" dxfId="154" priority="1160" stopIfTrue="1" operator="greaterThanOrEqual">
      <formula>MAX(AB11:AC11)</formula>
    </cfRule>
  </conditionalFormatting>
  <conditionalFormatting sqref="AC11:AC13 AG11:AG13 AC19 AG19 AG21:AG26 AC21:AC26 AG32:AG36 AC32:AC36 AG38:AG43 AC38:AC43 AC49 AG49 AG51:AG54 AC51:AC54">
    <cfRule type="cellIs" dxfId="153" priority="1159" stopIfTrue="1" operator="greaterThan">
      <formula>MAX(AA11:AB11)</formula>
    </cfRule>
  </conditionalFormatting>
  <conditionalFormatting sqref="Y11:Y13 Y19 Y21:Y26 Y32:Y36 Y38:Y43 Y49 Y51:Y54">
    <cfRule type="cellIs" dxfId="152" priority="1157" stopIfTrue="1" operator="lessThan">
      <formula>X11</formula>
    </cfRule>
    <cfRule type="expression" dxfId="151" priority="1158" stopIfTrue="1">
      <formula>IF(X11="",TRUE,FALSE)</formula>
    </cfRule>
  </conditionalFormatting>
  <conditionalFormatting sqref="X11:X13 X19 X21:X26 X32:X36 X38:X43 X49 X51:X54">
    <cfRule type="cellIs" dxfId="150" priority="1155" stopIfTrue="1" operator="lessThanOrEqual">
      <formula>Y11</formula>
    </cfRule>
    <cfRule type="expression" dxfId="149" priority="1156" stopIfTrue="1">
      <formula>IF(Y11="",TRUE,FALSE)</formula>
    </cfRule>
  </conditionalFormatting>
  <conditionalFormatting sqref="AB11:AB13 AF11:AF13 AB19 AF19 AB21:AB26 AF21:AF26 AB32:AB36 AF32:AF36 AB38:AB43 AF38:AF43 AB49 AF49 AB51:AB54 AF51:AF54">
    <cfRule type="expression" dxfId="148" priority="1154" stopIfTrue="1">
      <formula>IF(AB11&gt;AA11,IF(AB11&gt;=AC11,TRUE,FALSE))</formula>
    </cfRule>
  </conditionalFormatting>
  <conditionalFormatting sqref="S12:S13 S22:S26 S33:S36 S39:S43 S52:S54">
    <cfRule type="expression" dxfId="147" priority="1105" stopIfTrue="1">
      <formula>DD12=DE12</formula>
    </cfRule>
  </conditionalFormatting>
  <conditionalFormatting sqref="O11:O13 O19 O21:O26 O32:O36 O38:O43 O49 O51:O54">
    <cfRule type="expression" dxfId="146" priority="1112" stopIfTrue="1">
      <formula>IF(P11="x",FALSE,IF(O11=MAX(AX11:AZ11),TRUE,FALSE))</formula>
    </cfRule>
  </conditionalFormatting>
  <conditionalFormatting sqref="Q11:Q13 Q19 Q21:Q26 Q32:Q36 Q38:Q43 Q49 Q51:Q54">
    <cfRule type="expression" dxfId="145" priority="1111" stopIfTrue="1">
      <formula>IF(R11="x",FALSE,IF(Q11=MAX(AX11:AZ11),TRUE,FALSE))</formula>
    </cfRule>
  </conditionalFormatting>
  <conditionalFormatting sqref="S11:S13 S19 S21:S26 S32:S36 S38:S43 S49 S51:S54">
    <cfRule type="expression" dxfId="144" priority="1113" stopIfTrue="1">
      <formula>IF(T11="x",FALSE,IF(S11=MAX(AX11:AZ11),TRUE,FALSE))</formula>
    </cfRule>
  </conditionalFormatting>
  <conditionalFormatting sqref="O12:O13 O22:O26 O33:O36 O39:O43 O52:O54">
    <cfRule type="expression" dxfId="143" priority="1110" stopIfTrue="1">
      <formula>DB12=DE12</formula>
    </cfRule>
  </conditionalFormatting>
  <conditionalFormatting sqref="Q12:Q13 Q22:Q26 Q33:Q36 Q39:Q43 Q52:Q54">
    <cfRule type="expression" dxfId="142" priority="1109" stopIfTrue="1">
      <formula>DC12=DE12</formula>
    </cfRule>
  </conditionalFormatting>
  <conditionalFormatting sqref="I11:I13 I19 I21:I26 I32:I36 I38:I43 I49 I51:I54">
    <cfRule type="expression" dxfId="141" priority="1103" stopIfTrue="1">
      <formula>IF(J11="x",FALSE,IF(I11=MAX(AO11:AQ11),TRUE,FALSE))</formula>
    </cfRule>
  </conditionalFormatting>
  <conditionalFormatting sqref="K11:K13 K19 K21:K26 K32:K36 K38:K43 K49 K51:K54">
    <cfRule type="expression" dxfId="140" priority="1102" stopIfTrue="1">
      <formula>IF(L11="x",FALSE,IF(K11=MAX(AO11:AQ11),TRUE,FALSE))</formula>
    </cfRule>
  </conditionalFormatting>
  <conditionalFormatting sqref="M11:M13 M19 M21:M26 M32:M36 M38:M43 M49 M51:M54">
    <cfRule type="expression" dxfId="139" priority="1104" stopIfTrue="1">
      <formula>IF(N11="x",FALSE,IF(M11=MAX(AO11:AQ11),TRUE,FALSE))</formula>
    </cfRule>
  </conditionalFormatting>
  <conditionalFormatting sqref="I12:I13 I22:I26 I33:I36 I39:I43 I52:I54">
    <cfRule type="expression" dxfId="138" priority="1101" stopIfTrue="1">
      <formula>CF12=CI12</formula>
    </cfRule>
  </conditionalFormatting>
  <conditionalFormatting sqref="K12:K13 K22:K26 K33:K36 K39:K43 K52:K54">
    <cfRule type="expression" dxfId="137" priority="1099" stopIfTrue="1">
      <formula>CG12=CI12</formula>
    </cfRule>
  </conditionalFormatting>
  <conditionalFormatting sqref="M12:M13 M22:M26 M33:M36 M39:M43 M52:M54">
    <cfRule type="expression" dxfId="136" priority="1097" stopIfTrue="1">
      <formula>CH12=CI12</formula>
    </cfRule>
  </conditionalFormatting>
  <conditionalFormatting sqref="AL11:AL13">
    <cfRule type="cellIs" dxfId="135" priority="1086" stopIfTrue="1" operator="between">
      <formula>1</formula>
      <formula>3</formula>
    </cfRule>
  </conditionalFormatting>
  <conditionalFormatting sqref="D11:D13">
    <cfRule type="cellIs" dxfId="134" priority="1077" stopIfTrue="1" operator="notBetween">
      <formula>1</formula>
      <formula>50</formula>
    </cfRule>
  </conditionalFormatting>
  <conditionalFormatting sqref="E11:E13">
    <cfRule type="cellIs" dxfId="133" priority="1076" stopIfTrue="1" operator="notBetween">
      <formula>1</formula>
      <formula>50</formula>
    </cfRule>
  </conditionalFormatting>
  <conditionalFormatting sqref="F11:F13">
    <cfRule type="cellIs" dxfId="132" priority="1075" stopIfTrue="1" operator="notBetween">
      <formula>1</formula>
      <formula>50</formula>
    </cfRule>
  </conditionalFormatting>
  <conditionalFormatting sqref="U11:U13">
    <cfRule type="cellIs" dxfId="131" priority="1058" stopIfTrue="1" operator="notBetween">
      <formula>1</formula>
      <formula>50</formula>
    </cfRule>
  </conditionalFormatting>
  <conditionalFormatting sqref="V11:V13">
    <cfRule type="cellIs" dxfId="130" priority="1057" stopIfTrue="1" operator="notBetween">
      <formula>1</formula>
      <formula>50</formula>
    </cfRule>
  </conditionalFormatting>
  <conditionalFormatting sqref="W11:W13">
    <cfRule type="cellIs" dxfId="129" priority="1056" stopIfTrue="1" operator="notBetween">
      <formula>1</formula>
      <formula>50</formula>
    </cfRule>
  </conditionalFormatting>
  <conditionalFormatting sqref="AK11:AK13">
    <cfRule type="cellIs" dxfId="128" priority="1052" stopIfTrue="1" operator="notBetween">
      <formula>1</formula>
      <formula>50</formula>
    </cfRule>
  </conditionalFormatting>
  <conditionalFormatting sqref="H11:H13">
    <cfRule type="cellIs" dxfId="127" priority="1050" stopIfTrue="1" operator="notBetween">
      <formula>1</formula>
      <formula>50</formula>
    </cfRule>
  </conditionalFormatting>
  <conditionalFormatting sqref="O11">
    <cfRule type="expression" dxfId="126" priority="1044" stopIfTrue="1">
      <formula>DB11=DE11</formula>
    </cfRule>
  </conditionalFormatting>
  <conditionalFormatting sqref="Q11">
    <cfRule type="expression" dxfId="125" priority="1043" stopIfTrue="1">
      <formula>DC11=DE11</formula>
    </cfRule>
  </conditionalFormatting>
  <conditionalFormatting sqref="S11">
    <cfRule type="expression" dxfId="124" priority="1042" stopIfTrue="1">
      <formula>DD11=DE11</formula>
    </cfRule>
  </conditionalFormatting>
  <conditionalFormatting sqref="I11">
    <cfRule type="expression" dxfId="123" priority="1035" stopIfTrue="1">
      <formula>CF11=CI11</formula>
    </cfRule>
  </conditionalFormatting>
  <conditionalFormatting sqref="K11">
    <cfRule type="expression" dxfId="122" priority="1033" stopIfTrue="1">
      <formula>CG11=CI11</formula>
    </cfRule>
  </conditionalFormatting>
  <conditionalFormatting sqref="M11">
    <cfRule type="expression" dxfId="121" priority="1031" stopIfTrue="1">
      <formula>CH11=CI11</formula>
    </cfRule>
  </conditionalFormatting>
  <conditionalFormatting sqref="B11:B13">
    <cfRule type="cellIs" dxfId="120" priority="1029" stopIfTrue="1" operator="notBetween">
      <formula>1</formula>
      <formula>50</formula>
    </cfRule>
  </conditionalFormatting>
  <conditionalFormatting sqref="AL19">
    <cfRule type="cellIs" dxfId="119" priority="985" stopIfTrue="1" operator="between">
      <formula>1</formula>
      <formula>3</formula>
    </cfRule>
  </conditionalFormatting>
  <conditionalFormatting sqref="D19">
    <cfRule type="cellIs" dxfId="118" priority="976" stopIfTrue="1" operator="notBetween">
      <formula>1</formula>
      <formula>50</formula>
    </cfRule>
  </conditionalFormatting>
  <conditionalFormatting sqref="E19">
    <cfRule type="cellIs" dxfId="117" priority="975" stopIfTrue="1" operator="notBetween">
      <formula>1</formula>
      <formula>50</formula>
    </cfRule>
  </conditionalFormatting>
  <conditionalFormatting sqref="F19">
    <cfRule type="cellIs" dxfId="116" priority="974" stopIfTrue="1" operator="notBetween">
      <formula>1</formula>
      <formula>50</formula>
    </cfRule>
  </conditionalFormatting>
  <conditionalFormatting sqref="U19">
    <cfRule type="cellIs" dxfId="115" priority="955" stopIfTrue="1" operator="notBetween">
      <formula>1</formula>
      <formula>50</formula>
    </cfRule>
  </conditionalFormatting>
  <conditionalFormatting sqref="V19">
    <cfRule type="cellIs" dxfId="114" priority="954" stopIfTrue="1" operator="notBetween">
      <formula>1</formula>
      <formula>50</formula>
    </cfRule>
  </conditionalFormatting>
  <conditionalFormatting sqref="W19">
    <cfRule type="cellIs" dxfId="113" priority="953" stopIfTrue="1" operator="notBetween">
      <formula>1</formula>
      <formula>50</formula>
    </cfRule>
  </conditionalFormatting>
  <conditionalFormatting sqref="AK19">
    <cfRule type="cellIs" dxfId="112" priority="949" stopIfTrue="1" operator="notBetween">
      <formula>1</formula>
      <formula>50</formula>
    </cfRule>
  </conditionalFormatting>
  <conditionalFormatting sqref="H19">
    <cfRule type="cellIs" dxfId="111" priority="947" stopIfTrue="1" operator="notBetween">
      <formula>1</formula>
      <formula>50</formula>
    </cfRule>
  </conditionalFormatting>
  <conditionalFormatting sqref="O19">
    <cfRule type="expression" dxfId="110" priority="942" stopIfTrue="1">
      <formula>DB19=DE19</formula>
    </cfRule>
  </conditionalFormatting>
  <conditionalFormatting sqref="Q19">
    <cfRule type="expression" dxfId="109" priority="941" stopIfTrue="1">
      <formula>DC19=DE19</formula>
    </cfRule>
  </conditionalFormatting>
  <conditionalFormatting sqref="S19">
    <cfRule type="expression" dxfId="108" priority="940" stopIfTrue="1">
      <formula>DD19=DE19</formula>
    </cfRule>
  </conditionalFormatting>
  <conditionalFormatting sqref="I19">
    <cfRule type="expression" dxfId="107" priority="933" stopIfTrue="1">
      <formula>CF19=CI19</formula>
    </cfRule>
  </conditionalFormatting>
  <conditionalFormatting sqref="K19">
    <cfRule type="expression" dxfId="106" priority="931" stopIfTrue="1">
      <formula>CG19=CI19</formula>
    </cfRule>
  </conditionalFormatting>
  <conditionalFormatting sqref="M19">
    <cfRule type="expression" dxfId="105" priority="929" stopIfTrue="1">
      <formula>CH19=CI19</formula>
    </cfRule>
  </conditionalFormatting>
  <conditionalFormatting sqref="B19">
    <cfRule type="cellIs" dxfId="104" priority="927" stopIfTrue="1" operator="notBetween">
      <formula>1</formula>
      <formula>50</formula>
    </cfRule>
  </conditionalFormatting>
  <conditionalFormatting sqref="AL32:AL36">
    <cfRule type="cellIs" dxfId="103" priority="883" stopIfTrue="1" operator="between">
      <formula>1</formula>
      <formula>3</formula>
    </cfRule>
  </conditionalFormatting>
  <conditionalFormatting sqref="AA32:AA35">
    <cfRule type="cellIs" dxfId="102" priority="882" stopIfTrue="1" operator="greaterThanOrEqual">
      <formula>MAX(AB32:AC32)</formula>
    </cfRule>
  </conditionalFormatting>
  <conditionalFormatting sqref="AC32:AC35">
    <cfRule type="cellIs" dxfId="101" priority="881" stopIfTrue="1" operator="greaterThan">
      <formula>MAX(AA32:AB32)</formula>
    </cfRule>
  </conditionalFormatting>
  <conditionalFormatting sqref="AB32:AB35">
    <cfRule type="expression" dxfId="100" priority="880" stopIfTrue="1">
      <formula>IF(AB32&gt;AA32,IF(AB32&gt;=AC32,TRUE,FALSE))</formula>
    </cfRule>
  </conditionalFormatting>
  <conditionalFormatting sqref="AE32:AE35">
    <cfRule type="cellIs" dxfId="99" priority="879" stopIfTrue="1" operator="greaterThanOrEqual">
      <formula>MAX(AF32:AG32)</formula>
    </cfRule>
  </conditionalFormatting>
  <conditionalFormatting sqref="AG32:AG35">
    <cfRule type="cellIs" dxfId="98" priority="878" stopIfTrue="1" operator="greaterThan">
      <formula>MAX(AE32:AF32)</formula>
    </cfRule>
  </conditionalFormatting>
  <conditionalFormatting sqref="AF32:AF35">
    <cfRule type="expression" dxfId="97" priority="877" stopIfTrue="1">
      <formula>IF(AF32&gt;AE32,IF(AF32&gt;=AG32,TRUE,FALSE))</formula>
    </cfRule>
  </conditionalFormatting>
  <conditionalFormatting sqref="D32:D36">
    <cfRule type="cellIs" dxfId="96" priority="874" stopIfTrue="1" operator="notBetween">
      <formula>1</formula>
      <formula>50</formula>
    </cfRule>
  </conditionalFormatting>
  <conditionalFormatting sqref="E32:E36">
    <cfRule type="cellIs" dxfId="95" priority="873" stopIfTrue="1" operator="notBetween">
      <formula>1</formula>
      <formula>50</formula>
    </cfRule>
  </conditionalFormatting>
  <conditionalFormatting sqref="F32:F36">
    <cfRule type="cellIs" dxfId="94" priority="872" stopIfTrue="1" operator="notBetween">
      <formula>1</formula>
      <formula>50</formula>
    </cfRule>
  </conditionalFormatting>
  <conditionalFormatting sqref="U32:U36">
    <cfRule type="cellIs" dxfId="93" priority="853" stopIfTrue="1" operator="notBetween">
      <formula>1</formula>
      <formula>50</formula>
    </cfRule>
  </conditionalFormatting>
  <conditionalFormatting sqref="V32:V36">
    <cfRule type="cellIs" dxfId="92" priority="852" stopIfTrue="1" operator="notBetween">
      <formula>1</formula>
      <formula>50</formula>
    </cfRule>
  </conditionalFormatting>
  <conditionalFormatting sqref="W32:W36">
    <cfRule type="cellIs" dxfId="91" priority="851" stopIfTrue="1" operator="notBetween">
      <formula>1</formula>
      <formula>50</formula>
    </cfRule>
  </conditionalFormatting>
  <conditionalFormatting sqref="AK32:AK36">
    <cfRule type="cellIs" dxfId="90" priority="847" stopIfTrue="1" operator="notBetween">
      <formula>1</formula>
      <formula>50</formula>
    </cfRule>
  </conditionalFormatting>
  <conditionalFormatting sqref="H32:H36">
    <cfRule type="cellIs" dxfId="89" priority="845" stopIfTrue="1" operator="notBetween">
      <formula>1</formula>
      <formula>50</formula>
    </cfRule>
  </conditionalFormatting>
  <conditionalFormatting sqref="O32">
    <cfRule type="expression" dxfId="88" priority="840" stopIfTrue="1">
      <formula>DB32=DE32</formula>
    </cfRule>
  </conditionalFormatting>
  <conditionalFormatting sqref="Q32">
    <cfRule type="expression" dxfId="87" priority="839" stopIfTrue="1">
      <formula>DC32=DE32</formula>
    </cfRule>
  </conditionalFormatting>
  <conditionalFormatting sqref="S32">
    <cfRule type="expression" dxfId="86" priority="838" stopIfTrue="1">
      <formula>DD32=DE32</formula>
    </cfRule>
  </conditionalFormatting>
  <conditionalFormatting sqref="I32">
    <cfRule type="expression" dxfId="85" priority="831" stopIfTrue="1">
      <formula>CF32=CI32</formula>
    </cfRule>
  </conditionalFormatting>
  <conditionalFormatting sqref="K32">
    <cfRule type="expression" dxfId="84" priority="829" stopIfTrue="1">
      <formula>CG32=CI32</formula>
    </cfRule>
  </conditionalFormatting>
  <conditionalFormatting sqref="M32">
    <cfRule type="expression" dxfId="83" priority="827" stopIfTrue="1">
      <formula>CH32=CI32</formula>
    </cfRule>
  </conditionalFormatting>
  <conditionalFormatting sqref="B32:B36">
    <cfRule type="cellIs" dxfId="82" priority="825" stopIfTrue="1" operator="notBetween">
      <formula>1</formula>
      <formula>50</formula>
    </cfRule>
  </conditionalFormatting>
  <conditionalFormatting sqref="AL49">
    <cfRule type="cellIs" dxfId="81" priority="781" stopIfTrue="1" operator="between">
      <formula>1</formula>
      <formula>3</formula>
    </cfRule>
  </conditionalFormatting>
  <conditionalFormatting sqref="D49">
    <cfRule type="cellIs" dxfId="80" priority="772" stopIfTrue="1" operator="notBetween">
      <formula>1</formula>
      <formula>50</formula>
    </cfRule>
  </conditionalFormatting>
  <conditionalFormatting sqref="E49">
    <cfRule type="cellIs" dxfId="79" priority="771" stopIfTrue="1" operator="notBetween">
      <formula>1</formula>
      <formula>50</formula>
    </cfRule>
  </conditionalFormatting>
  <conditionalFormatting sqref="F49">
    <cfRule type="cellIs" dxfId="78" priority="770" stopIfTrue="1" operator="notBetween">
      <formula>1</formula>
      <formula>50</formula>
    </cfRule>
  </conditionalFormatting>
  <conditionalFormatting sqref="U49">
    <cfRule type="cellIs" dxfId="77" priority="751" stopIfTrue="1" operator="notBetween">
      <formula>1</formula>
      <formula>50</formula>
    </cfRule>
  </conditionalFormatting>
  <conditionalFormatting sqref="V49">
    <cfRule type="cellIs" dxfId="76" priority="750" stopIfTrue="1" operator="notBetween">
      <formula>1</formula>
      <formula>50</formula>
    </cfRule>
  </conditionalFormatting>
  <conditionalFormatting sqref="W49">
    <cfRule type="cellIs" dxfId="75" priority="749" stopIfTrue="1" operator="notBetween">
      <formula>1</formula>
      <formula>50</formula>
    </cfRule>
  </conditionalFormatting>
  <conditionalFormatting sqref="AK49">
    <cfRule type="cellIs" dxfId="74" priority="745" stopIfTrue="1" operator="notBetween">
      <formula>1</formula>
      <formula>50</formula>
    </cfRule>
  </conditionalFormatting>
  <conditionalFormatting sqref="H49">
    <cfRule type="cellIs" dxfId="73" priority="743" stopIfTrue="1" operator="notBetween">
      <formula>1</formula>
      <formula>50</formula>
    </cfRule>
  </conditionalFormatting>
  <conditionalFormatting sqref="O49">
    <cfRule type="expression" dxfId="72" priority="738" stopIfTrue="1">
      <formula>DB49=DE49</formula>
    </cfRule>
  </conditionalFormatting>
  <conditionalFormatting sqref="Q49">
    <cfRule type="expression" dxfId="71" priority="737" stopIfTrue="1">
      <formula>DC49=DE49</formula>
    </cfRule>
  </conditionalFormatting>
  <conditionalFormatting sqref="S49">
    <cfRule type="expression" dxfId="70" priority="736" stopIfTrue="1">
      <formula>DD49=DE49</formula>
    </cfRule>
  </conditionalFormatting>
  <conditionalFormatting sqref="I49">
    <cfRule type="expression" dxfId="69" priority="729" stopIfTrue="1">
      <formula>CF49=CI49</formula>
    </cfRule>
  </conditionalFormatting>
  <conditionalFormatting sqref="K49">
    <cfRule type="expression" dxfId="68" priority="727" stopIfTrue="1">
      <formula>CG49=CI49</formula>
    </cfRule>
  </conditionalFormatting>
  <conditionalFormatting sqref="M49">
    <cfRule type="expression" dxfId="67" priority="725" stopIfTrue="1">
      <formula>CH49=CI49</formula>
    </cfRule>
  </conditionalFormatting>
  <conditionalFormatting sqref="B49">
    <cfRule type="cellIs" dxfId="66" priority="723" stopIfTrue="1" operator="notBetween">
      <formula>1</formula>
      <formula>50</formula>
    </cfRule>
  </conditionalFormatting>
  <conditionalFormatting sqref="AL21:AL26">
    <cfRule type="cellIs" dxfId="65" priority="557" stopIfTrue="1" operator="between">
      <formula>1</formula>
      <formula>3</formula>
    </cfRule>
  </conditionalFormatting>
  <conditionalFormatting sqref="AA21:AA24">
    <cfRule type="cellIs" dxfId="64" priority="556" stopIfTrue="1" operator="greaterThanOrEqual">
      <formula>MAX(AB21:AC21)</formula>
    </cfRule>
  </conditionalFormatting>
  <conditionalFormatting sqref="AC21:AC24">
    <cfRule type="cellIs" dxfId="63" priority="555" stopIfTrue="1" operator="greaterThan">
      <formula>MAX(AA21:AB21)</formula>
    </cfRule>
  </conditionalFormatting>
  <conditionalFormatting sqref="AB21:AB24">
    <cfRule type="expression" dxfId="62" priority="554" stopIfTrue="1">
      <formula>IF(AB21&gt;AA21,IF(AB21&gt;=AC21,TRUE,FALSE))</formula>
    </cfRule>
  </conditionalFormatting>
  <conditionalFormatting sqref="AE21:AE24">
    <cfRule type="cellIs" dxfId="61" priority="553" stopIfTrue="1" operator="greaterThanOrEqual">
      <formula>MAX(AF21:AG21)</formula>
    </cfRule>
  </conditionalFormatting>
  <conditionalFormatting sqref="AG21:AG24">
    <cfRule type="cellIs" dxfId="60" priority="552" stopIfTrue="1" operator="greaterThan">
      <formula>MAX(AE21:AF21)</formula>
    </cfRule>
  </conditionalFormatting>
  <conditionalFormatting sqref="AF21:AF24">
    <cfRule type="expression" dxfId="59" priority="551" stopIfTrue="1">
      <formula>IF(AF21&gt;AE21,IF(AF21&gt;=AG21,TRUE,FALSE))</formula>
    </cfRule>
  </conditionalFormatting>
  <conditionalFormatting sqref="D21:D26">
    <cfRule type="cellIs" dxfId="58" priority="548" stopIfTrue="1" operator="notBetween">
      <formula>1</formula>
      <formula>50</formula>
    </cfRule>
  </conditionalFormatting>
  <conditionalFormatting sqref="E21:E26">
    <cfRule type="cellIs" dxfId="57" priority="547" stopIfTrue="1" operator="notBetween">
      <formula>1</formula>
      <formula>50</formula>
    </cfRule>
  </conditionalFormatting>
  <conditionalFormatting sqref="F21:F26">
    <cfRule type="cellIs" dxfId="56" priority="546" stopIfTrue="1" operator="notBetween">
      <formula>1</formula>
      <formula>50</formula>
    </cfRule>
  </conditionalFormatting>
  <conditionalFormatting sqref="U21:U26">
    <cfRule type="cellIs" dxfId="55" priority="529" stopIfTrue="1" operator="notBetween">
      <formula>1</formula>
      <formula>50</formula>
    </cfRule>
  </conditionalFormatting>
  <conditionalFormatting sqref="V21:V26">
    <cfRule type="cellIs" dxfId="54" priority="528" stopIfTrue="1" operator="notBetween">
      <formula>1</formula>
      <formula>50</formula>
    </cfRule>
  </conditionalFormatting>
  <conditionalFormatting sqref="W21:W26">
    <cfRule type="cellIs" dxfId="53" priority="527" stopIfTrue="1" operator="notBetween">
      <formula>1</formula>
      <formula>50</formula>
    </cfRule>
  </conditionalFormatting>
  <conditionalFormatting sqref="AK21:AK26">
    <cfRule type="cellIs" dxfId="52" priority="523" stopIfTrue="1" operator="notBetween">
      <formula>1</formula>
      <formula>50</formula>
    </cfRule>
  </conditionalFormatting>
  <conditionalFormatting sqref="H21:H26">
    <cfRule type="cellIs" dxfId="51" priority="521" stopIfTrue="1" operator="notBetween">
      <formula>1</formula>
      <formula>50</formula>
    </cfRule>
  </conditionalFormatting>
  <conditionalFormatting sqref="O21">
    <cfRule type="expression" dxfId="50" priority="515" stopIfTrue="1">
      <formula>DB21=DE21</formula>
    </cfRule>
  </conditionalFormatting>
  <conditionalFormatting sqref="Q21">
    <cfRule type="expression" dxfId="49" priority="514" stopIfTrue="1">
      <formula>DC21=DE21</formula>
    </cfRule>
  </conditionalFormatting>
  <conditionalFormatting sqref="S21">
    <cfRule type="expression" dxfId="48" priority="513" stopIfTrue="1">
      <formula>DD21=DE21</formula>
    </cfRule>
  </conditionalFormatting>
  <conditionalFormatting sqref="I21">
    <cfRule type="expression" dxfId="47" priority="506" stopIfTrue="1">
      <formula>CF21=CI21</formula>
    </cfRule>
  </conditionalFormatting>
  <conditionalFormatting sqref="K21">
    <cfRule type="expression" dxfId="46" priority="504" stopIfTrue="1">
      <formula>CG21=CI21</formula>
    </cfRule>
  </conditionalFormatting>
  <conditionalFormatting sqref="M21">
    <cfRule type="expression" dxfId="45" priority="502" stopIfTrue="1">
      <formula>CH21=CI21</formula>
    </cfRule>
  </conditionalFormatting>
  <conditionalFormatting sqref="B21:B26">
    <cfRule type="cellIs" dxfId="44" priority="500" stopIfTrue="1" operator="notBetween">
      <formula>1</formula>
      <formula>50</formula>
    </cfRule>
  </conditionalFormatting>
  <conditionalFormatting sqref="AL38:AL43">
    <cfRule type="cellIs" dxfId="43" priority="369" stopIfTrue="1" operator="between">
      <formula>1</formula>
      <formula>3</formula>
    </cfRule>
  </conditionalFormatting>
  <conditionalFormatting sqref="AA38:AA41">
    <cfRule type="cellIs" dxfId="42" priority="368" stopIfTrue="1" operator="greaterThanOrEqual">
      <formula>MAX(AB38:AC38)</formula>
    </cfRule>
  </conditionalFormatting>
  <conditionalFormatting sqref="AC38:AC41">
    <cfRule type="cellIs" dxfId="41" priority="367" stopIfTrue="1" operator="greaterThan">
      <formula>MAX(AA38:AB38)</formula>
    </cfRule>
  </conditionalFormatting>
  <conditionalFormatting sqref="AB38:AB41">
    <cfRule type="expression" dxfId="40" priority="366" stopIfTrue="1">
      <formula>IF(AB38&gt;AA38,IF(AB38&gt;=AC38,TRUE,FALSE))</formula>
    </cfRule>
  </conditionalFormatting>
  <conditionalFormatting sqref="AE38:AE41">
    <cfRule type="cellIs" dxfId="39" priority="365" stopIfTrue="1" operator="greaterThanOrEqual">
      <formula>MAX(AF38:AG38)</formula>
    </cfRule>
  </conditionalFormatting>
  <conditionalFormatting sqref="AG38:AG41">
    <cfRule type="cellIs" dxfId="38" priority="364" stopIfTrue="1" operator="greaterThan">
      <formula>MAX(AE38:AF38)</formula>
    </cfRule>
  </conditionalFormatting>
  <conditionalFormatting sqref="AF38:AF41">
    <cfRule type="expression" dxfId="37" priority="363" stopIfTrue="1">
      <formula>IF(AF38&gt;AE38,IF(AF38&gt;=AG38,TRUE,FALSE))</formula>
    </cfRule>
  </conditionalFormatting>
  <conditionalFormatting sqref="D38:D43">
    <cfRule type="cellIs" dxfId="36" priority="360" stopIfTrue="1" operator="notBetween">
      <formula>1</formula>
      <formula>50</formula>
    </cfRule>
  </conditionalFormatting>
  <conditionalFormatting sqref="E38:E43">
    <cfRule type="cellIs" dxfId="35" priority="359" stopIfTrue="1" operator="notBetween">
      <formula>1</formula>
      <formula>50</formula>
    </cfRule>
  </conditionalFormatting>
  <conditionalFormatting sqref="F38:F43">
    <cfRule type="cellIs" dxfId="34" priority="358" stopIfTrue="1" operator="notBetween">
      <formula>1</formula>
      <formula>50</formula>
    </cfRule>
  </conditionalFormatting>
  <conditionalFormatting sqref="U38:U43">
    <cfRule type="cellIs" dxfId="33" priority="341" stopIfTrue="1" operator="notBetween">
      <formula>1</formula>
      <formula>50</formula>
    </cfRule>
  </conditionalFormatting>
  <conditionalFormatting sqref="V38:V43">
    <cfRule type="cellIs" dxfId="32" priority="340" stopIfTrue="1" operator="notBetween">
      <formula>1</formula>
      <formula>50</formula>
    </cfRule>
  </conditionalFormatting>
  <conditionalFormatting sqref="W38:W43">
    <cfRule type="cellIs" dxfId="31" priority="339" stopIfTrue="1" operator="notBetween">
      <formula>1</formula>
      <formula>50</formula>
    </cfRule>
  </conditionalFormatting>
  <conditionalFormatting sqref="AK38:AK43">
    <cfRule type="cellIs" dxfId="30" priority="335" stopIfTrue="1" operator="notBetween">
      <formula>1</formula>
      <formula>50</formula>
    </cfRule>
  </conditionalFormatting>
  <conditionalFormatting sqref="H38:H43">
    <cfRule type="cellIs" dxfId="29" priority="333" stopIfTrue="1" operator="notBetween">
      <formula>1</formula>
      <formula>50</formula>
    </cfRule>
  </conditionalFormatting>
  <conditionalFormatting sqref="O38">
    <cfRule type="expression" dxfId="28" priority="327" stopIfTrue="1">
      <formula>DB38=DE38</formula>
    </cfRule>
  </conditionalFormatting>
  <conditionalFormatting sqref="Q38">
    <cfRule type="expression" dxfId="27" priority="326" stopIfTrue="1">
      <formula>DC38=DE38</formula>
    </cfRule>
  </conditionalFormatting>
  <conditionalFormatting sqref="S38">
    <cfRule type="expression" dxfId="26" priority="325" stopIfTrue="1">
      <formula>DD38=DE38</formula>
    </cfRule>
  </conditionalFormatting>
  <conditionalFormatting sqref="I38">
    <cfRule type="expression" dxfId="25" priority="318" stopIfTrue="1">
      <formula>CF38=CI38</formula>
    </cfRule>
  </conditionalFormatting>
  <conditionalFormatting sqref="K38">
    <cfRule type="expression" dxfId="24" priority="316" stopIfTrue="1">
      <formula>CG38=CI38</formula>
    </cfRule>
  </conditionalFormatting>
  <conditionalFormatting sqref="M38">
    <cfRule type="expression" dxfId="23" priority="314" stopIfTrue="1">
      <formula>CH38=CI38</formula>
    </cfRule>
  </conditionalFormatting>
  <conditionalFormatting sqref="B38:B43">
    <cfRule type="cellIs" dxfId="22" priority="312" stopIfTrue="1" operator="notBetween">
      <formula>1</formula>
      <formula>50</formula>
    </cfRule>
  </conditionalFormatting>
  <conditionalFormatting sqref="AL51:AL54">
    <cfRule type="cellIs" dxfId="21" priority="181" stopIfTrue="1" operator="between">
      <formula>1</formula>
      <formula>3</formula>
    </cfRule>
  </conditionalFormatting>
  <conditionalFormatting sqref="AA51:AA54">
    <cfRule type="cellIs" dxfId="20" priority="180" stopIfTrue="1" operator="greaterThanOrEqual">
      <formula>MAX(AB51:AC51)</formula>
    </cfRule>
  </conditionalFormatting>
  <conditionalFormatting sqref="AC51:AC54">
    <cfRule type="cellIs" dxfId="19" priority="179" stopIfTrue="1" operator="greaterThan">
      <formula>MAX(AA51:AB51)</formula>
    </cfRule>
  </conditionalFormatting>
  <conditionalFormatting sqref="AB51:AB54">
    <cfRule type="expression" dxfId="18" priority="178" stopIfTrue="1">
      <formula>IF(AB51&gt;AA51,IF(AB51&gt;=AC51,TRUE,FALSE))</formula>
    </cfRule>
  </conditionalFormatting>
  <conditionalFormatting sqref="AE51:AE54">
    <cfRule type="cellIs" dxfId="17" priority="177" stopIfTrue="1" operator="greaterThanOrEqual">
      <formula>MAX(AF51:AG51)</formula>
    </cfRule>
  </conditionalFormatting>
  <conditionalFormatting sqref="AG51:AG54">
    <cfRule type="cellIs" dxfId="16" priority="176" stopIfTrue="1" operator="greaterThan">
      <formula>MAX(AE51:AF51)</formula>
    </cfRule>
  </conditionalFormatting>
  <conditionalFormatting sqref="AF51:AF54">
    <cfRule type="expression" dxfId="15" priority="175" stopIfTrue="1">
      <formula>IF(AF51&gt;AE51,IF(AF51&gt;=AG51,TRUE,FALSE))</formula>
    </cfRule>
  </conditionalFormatting>
  <conditionalFormatting sqref="D51:D54">
    <cfRule type="cellIs" dxfId="14" priority="172" stopIfTrue="1" operator="notBetween">
      <formula>1</formula>
      <formula>50</formula>
    </cfRule>
  </conditionalFormatting>
  <conditionalFormatting sqref="E51:E54">
    <cfRule type="cellIs" dxfId="13" priority="171" stopIfTrue="1" operator="notBetween">
      <formula>1</formula>
      <formula>50</formula>
    </cfRule>
  </conditionalFormatting>
  <conditionalFormatting sqref="F51:F54">
    <cfRule type="cellIs" dxfId="12" priority="170" stopIfTrue="1" operator="notBetween">
      <formula>1</formula>
      <formula>50</formula>
    </cfRule>
  </conditionalFormatting>
  <conditionalFormatting sqref="U51:U54">
    <cfRule type="cellIs" dxfId="11" priority="153" stopIfTrue="1" operator="notBetween">
      <formula>1</formula>
      <formula>50</formula>
    </cfRule>
  </conditionalFormatting>
  <conditionalFormatting sqref="V51:V54">
    <cfRule type="cellIs" dxfId="10" priority="152" stopIfTrue="1" operator="notBetween">
      <formula>1</formula>
      <formula>50</formula>
    </cfRule>
  </conditionalFormatting>
  <conditionalFormatting sqref="W51:W54">
    <cfRule type="cellIs" dxfId="9" priority="151" stopIfTrue="1" operator="notBetween">
      <formula>1</formula>
      <formula>50</formula>
    </cfRule>
  </conditionalFormatting>
  <conditionalFormatting sqref="AK51:AK54">
    <cfRule type="cellIs" dxfId="8" priority="147" stopIfTrue="1" operator="notBetween">
      <formula>1</formula>
      <formula>50</formula>
    </cfRule>
  </conditionalFormatting>
  <conditionalFormatting sqref="H51:H54">
    <cfRule type="cellIs" dxfId="7" priority="145" stopIfTrue="1" operator="notBetween">
      <formula>1</formula>
      <formula>50</formula>
    </cfRule>
  </conditionalFormatting>
  <conditionalFormatting sqref="O51">
    <cfRule type="expression" dxfId="6" priority="139" stopIfTrue="1">
      <formula>DB51=DE51</formula>
    </cfRule>
  </conditionalFormatting>
  <conditionalFormatting sqref="Q51">
    <cfRule type="expression" dxfId="5" priority="138" stopIfTrue="1">
      <formula>DC51=DE51</formula>
    </cfRule>
  </conditionalFormatting>
  <conditionalFormatting sqref="S51">
    <cfRule type="expression" dxfId="4" priority="137" stopIfTrue="1">
      <formula>DD51=DE51</formula>
    </cfRule>
  </conditionalFormatting>
  <conditionalFormatting sqref="I51">
    <cfRule type="expression" dxfId="3" priority="130" stopIfTrue="1">
      <formula>CF51=CI51</formula>
    </cfRule>
  </conditionalFormatting>
  <conditionalFormatting sqref="K51">
    <cfRule type="expression" dxfId="2" priority="128" stopIfTrue="1">
      <formula>CG51=CI51</formula>
    </cfRule>
  </conditionalFormatting>
  <conditionalFormatting sqref="M51">
    <cfRule type="expression" dxfId="1" priority="126" stopIfTrue="1">
      <formula>CH51=CI51</formula>
    </cfRule>
  </conditionalFormatting>
  <conditionalFormatting sqref="B51:B54">
    <cfRule type="cellIs" dxfId="0" priority="124" stopIfTrue="1" operator="notBetween">
      <formula>1</formula>
      <formula>50</formula>
    </cfRule>
  </conditionalFormatting>
  <printOptions horizontalCentered="1" verticalCentered="1"/>
  <pageMargins left="0.31496062992125984" right="0.31496062992125984" top="0.19685039370078741" bottom="0.19685039370078741" header="0.31496062992125984" footer="0.31496062992125984"/>
  <pageSetup paperSize="9" scale="66" orientation="landscape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9"/>
  <sheetViews>
    <sheetView workbookViewId="0">
      <selection activeCell="AA5" sqref="AA5"/>
    </sheetView>
  </sheetViews>
  <sheetFormatPr baseColWidth="10" defaultRowHeight="12.75" x14ac:dyDescent="0.2"/>
  <cols>
    <col min="1" max="1" width="6.85546875" customWidth="1"/>
    <col min="2" max="2" width="6.85546875" bestFit="1" customWidth="1"/>
    <col min="3" max="3" width="2.140625" customWidth="1"/>
    <col min="4" max="4" width="6.85546875" customWidth="1"/>
    <col min="5" max="5" width="6.85546875" bestFit="1" customWidth="1"/>
    <col min="6" max="6" width="2.140625" style="178" customWidth="1"/>
    <col min="7" max="7" width="2.140625" customWidth="1"/>
    <col min="8" max="8" width="2.140625" style="178" customWidth="1"/>
    <col min="9" max="9" width="6.85546875" customWidth="1"/>
    <col min="10" max="10" width="6.85546875" bestFit="1" customWidth="1"/>
    <col min="11" max="11" width="2.140625" customWidth="1"/>
    <col min="12" max="12" width="6.85546875" customWidth="1"/>
    <col min="13" max="13" width="6.85546875" bestFit="1" customWidth="1"/>
    <col min="14" max="14" width="2.140625" customWidth="1"/>
    <col min="15" max="15" width="6.85546875" customWidth="1"/>
    <col min="16" max="16" width="6.85546875" bestFit="1" customWidth="1"/>
    <col min="17" max="17" width="2.140625" style="178" customWidth="1"/>
    <col min="18" max="18" width="2.140625" customWidth="1"/>
    <col min="19" max="19" width="2.140625" style="178" customWidth="1"/>
    <col min="20" max="20" width="6.85546875" customWidth="1"/>
    <col min="21" max="21" width="6.85546875" bestFit="1" customWidth="1"/>
    <col min="22" max="22" width="2.140625" customWidth="1"/>
    <col min="23" max="23" width="6.85546875" customWidth="1"/>
    <col min="24" max="24" width="6.85546875" bestFit="1" customWidth="1"/>
    <col min="25" max="25" width="2.140625" customWidth="1"/>
    <col min="26" max="26" width="6.85546875" customWidth="1"/>
    <col min="27" max="27" width="6.85546875" bestFit="1" customWidth="1"/>
    <col min="28" max="28" width="2.140625" customWidth="1"/>
    <col min="29" max="29" width="6.85546875" customWidth="1"/>
    <col min="30" max="30" width="6.85546875" bestFit="1" customWidth="1"/>
    <col min="31" max="31" width="2.140625" customWidth="1"/>
    <col min="32" max="32" width="6.85546875" customWidth="1"/>
    <col min="33" max="33" width="6.85546875" bestFit="1" customWidth="1"/>
    <col min="34" max="34" width="2.140625" customWidth="1"/>
    <col min="35" max="35" width="6.85546875" customWidth="1"/>
    <col min="36" max="36" width="6.85546875" bestFit="1" customWidth="1"/>
  </cols>
  <sheetData>
    <row r="1" spans="1:36" ht="13.5" thickBot="1" x14ac:dyDescent="0.25"/>
    <row r="2" spans="1:36" ht="88.5" customHeight="1" thickBot="1" x14ac:dyDescent="0.5">
      <c r="A2" s="772" t="s">
        <v>2198</v>
      </c>
      <c r="B2" s="773"/>
      <c r="C2" s="773"/>
      <c r="D2" s="773"/>
      <c r="E2" s="777"/>
      <c r="F2" s="177"/>
      <c r="G2" s="183"/>
      <c r="H2" s="182"/>
      <c r="I2" s="772" t="s">
        <v>2199</v>
      </c>
      <c r="J2" s="773"/>
      <c r="K2" s="773"/>
      <c r="L2" s="773"/>
      <c r="M2" s="773"/>
      <c r="N2" s="774"/>
      <c r="O2" s="774"/>
      <c r="P2" s="778"/>
      <c r="Q2" s="177"/>
      <c r="R2" s="183"/>
      <c r="S2" s="182"/>
      <c r="T2" s="772" t="s">
        <v>2207</v>
      </c>
      <c r="U2" s="773"/>
      <c r="V2" s="773"/>
      <c r="W2" s="773"/>
      <c r="X2" s="773"/>
      <c r="Y2" s="774"/>
      <c r="Z2" s="774"/>
      <c r="AA2" s="774"/>
      <c r="AB2" s="775"/>
      <c r="AC2" s="775"/>
      <c r="AD2" s="775"/>
      <c r="AE2" s="775"/>
      <c r="AF2" s="775"/>
      <c r="AG2" s="775"/>
      <c r="AH2" s="775"/>
      <c r="AI2" s="775"/>
      <c r="AJ2" s="776"/>
    </row>
    <row r="3" spans="1:36" x14ac:dyDescent="0.2">
      <c r="G3" s="181"/>
      <c r="R3" s="181"/>
    </row>
    <row r="4" spans="1:36" x14ac:dyDescent="0.2">
      <c r="A4" s="771" t="s">
        <v>2196</v>
      </c>
      <c r="B4" s="771"/>
      <c r="D4" s="162">
        <v>0.1</v>
      </c>
      <c r="G4" s="181"/>
      <c r="I4" s="770" t="s">
        <v>2196</v>
      </c>
      <c r="J4" s="771"/>
      <c r="L4" s="161">
        <v>0.1</v>
      </c>
      <c r="R4" s="181"/>
      <c r="T4" s="770" t="s">
        <v>2196</v>
      </c>
      <c r="U4" s="771"/>
      <c r="W4" s="161">
        <v>0.1</v>
      </c>
    </row>
    <row r="5" spans="1:36" x14ac:dyDescent="0.2">
      <c r="G5" s="181"/>
      <c r="R5" s="181"/>
    </row>
    <row r="6" spans="1:36" x14ac:dyDescent="0.2">
      <c r="A6" s="771" t="s">
        <v>2197</v>
      </c>
      <c r="B6" s="771"/>
      <c r="D6" s="162">
        <v>3.1</v>
      </c>
      <c r="E6" s="118" t="s">
        <v>2206</v>
      </c>
      <c r="F6" s="179"/>
      <c r="G6" s="181"/>
      <c r="I6" s="771" t="s">
        <v>2197</v>
      </c>
      <c r="J6" s="771"/>
      <c r="L6" s="162">
        <v>1</v>
      </c>
      <c r="M6" s="118" t="s">
        <v>2097</v>
      </c>
      <c r="Q6" s="179"/>
      <c r="R6" s="181"/>
      <c r="T6" s="771" t="s">
        <v>2197</v>
      </c>
      <c r="U6" s="771"/>
      <c r="W6" s="162">
        <v>1</v>
      </c>
    </row>
    <row r="7" spans="1:36" ht="13.5" thickBot="1" x14ac:dyDescent="0.25">
      <c r="G7" s="181"/>
      <c r="R7" s="181"/>
    </row>
    <row r="8" spans="1:36" ht="13.5" thickBot="1" x14ac:dyDescent="0.25">
      <c r="A8" s="153" t="s">
        <v>2089</v>
      </c>
      <c r="B8" s="154" t="s">
        <v>147</v>
      </c>
      <c r="D8" s="175" t="s">
        <v>2089</v>
      </c>
      <c r="E8" s="176" t="s">
        <v>147</v>
      </c>
      <c r="F8" s="54"/>
      <c r="G8" s="181"/>
      <c r="I8" s="153" t="s">
        <v>2098</v>
      </c>
      <c r="J8" s="154" t="s">
        <v>147</v>
      </c>
      <c r="L8" s="153" t="s">
        <v>2098</v>
      </c>
      <c r="M8" s="154" t="s">
        <v>147</v>
      </c>
      <c r="O8" s="153" t="s">
        <v>2098</v>
      </c>
      <c r="P8" s="154" t="s">
        <v>147</v>
      </c>
      <c r="Q8" s="54"/>
      <c r="R8" s="181"/>
      <c r="T8" s="153" t="s">
        <v>2098</v>
      </c>
      <c r="U8" s="154" t="s">
        <v>147</v>
      </c>
      <c r="W8" s="153" t="s">
        <v>2098</v>
      </c>
      <c r="X8" s="154" t="s">
        <v>147</v>
      </c>
      <c r="Z8" s="153" t="s">
        <v>2098</v>
      </c>
      <c r="AA8" s="154" t="s">
        <v>147</v>
      </c>
      <c r="AC8" s="153" t="s">
        <v>2098</v>
      </c>
      <c r="AD8" s="154" t="s">
        <v>147</v>
      </c>
      <c r="AF8" s="153" t="s">
        <v>2098</v>
      </c>
      <c r="AG8" s="154" t="s">
        <v>147</v>
      </c>
      <c r="AI8" s="153" t="s">
        <v>2098</v>
      </c>
      <c r="AJ8" s="154" t="s">
        <v>147</v>
      </c>
    </row>
    <row r="9" spans="1:36" x14ac:dyDescent="0.2">
      <c r="A9" s="155">
        <f>IF(D4=0.1,ROUND(D6,1),IF(D4=0.01,ROUND(D6,2),999))</f>
        <v>3.1</v>
      </c>
      <c r="B9" s="156">
        <f t="shared" ref="B9:B38" si="0">VLOOKUP(A9,Sprint_Schueler,2)</f>
        <v>163</v>
      </c>
      <c r="D9" s="174">
        <f>IF($D$4=0.1,ROUND(A38+$D$4,1),ROUND(A38+$D$4,2))</f>
        <v>6.1</v>
      </c>
      <c r="E9" s="180">
        <f t="shared" ref="E9:E38" si="1">VLOOKUP(D9,Sprint_Schueler,2)</f>
        <v>88</v>
      </c>
      <c r="F9" s="54"/>
      <c r="G9" s="181"/>
      <c r="I9" s="155">
        <f>IF(L4=0.1,ROUND(L6,1),IF(L4=0.01,ROUND(L6,2),999))</f>
        <v>1</v>
      </c>
      <c r="J9" s="156">
        <f t="shared" ref="J9:J38" si="2">VLOOKUP(I9,Sprung_Schueler,2)</f>
        <v>0</v>
      </c>
      <c r="L9" s="155">
        <f>IF($L$4=0.1,ROUND(I38+$L$4,1),ROUND(I38+$L$4,2))</f>
        <v>4</v>
      </c>
      <c r="M9" s="156">
        <f t="shared" ref="M9:M38" si="3">VLOOKUP(L9,Sprung_Schueler,2)</f>
        <v>40</v>
      </c>
      <c r="O9" s="155">
        <f>IF($L$4=0.1,ROUND(L38+$L$4,1),ROUND(L38+$L$4,2))</f>
        <v>7</v>
      </c>
      <c r="P9" s="156">
        <f t="shared" ref="P9:P38" si="4">VLOOKUP(O9,Sprung_Schueler,2)</f>
        <v>100</v>
      </c>
      <c r="Q9" s="54"/>
      <c r="R9" s="181"/>
      <c r="T9" s="155">
        <f>IF(W4=0.1,ROUND(W6,1),IF(W4=0.01,ROUND(W6,2),999))</f>
        <v>1</v>
      </c>
      <c r="U9" s="156">
        <f t="shared" ref="U9:U38" si="5">VLOOKUP(T9,Kugel_Schueler,2)</f>
        <v>0</v>
      </c>
      <c r="W9" s="155">
        <f>IF($W$4=0.1,ROUND(T38+$W$4,1),ROUND(T38+$W$4,2))</f>
        <v>4</v>
      </c>
      <c r="X9" s="156">
        <f t="shared" ref="X9:X38" si="6">VLOOKUP(W9,Kugel_Schueler,2)</f>
        <v>15.38</v>
      </c>
      <c r="Z9" s="155">
        <f>IF($W$4=0.1,ROUND(W38+$W$4,1),ROUND(W38+$W$4,2))</f>
        <v>7</v>
      </c>
      <c r="AA9" s="156">
        <f t="shared" ref="AA9:AA38" si="7">VLOOKUP(Z9,Kugel_Schueler,2)</f>
        <v>38.46</v>
      </c>
      <c r="AC9" s="155">
        <f>IF($W$4=0.1,ROUND(Z38+$W$4,1),ROUND(Z38+$W$4,2))</f>
        <v>10</v>
      </c>
      <c r="AD9" s="156">
        <f t="shared" ref="AD9:AD38" si="8">VLOOKUP(AC9,Kugel_Schueler,2)</f>
        <v>61.54</v>
      </c>
      <c r="AF9" s="155">
        <f>IF($W$4=0.1,ROUND(AC38+$W$4,1),ROUND(AC38+$W$4,2))</f>
        <v>13</v>
      </c>
      <c r="AG9" s="156">
        <f t="shared" ref="AG9:AG38" si="9">VLOOKUP(AF9,Kugel_Schueler,2)</f>
        <v>84.62</v>
      </c>
      <c r="AI9" s="155">
        <f>IF($W$4=0.1,ROUND(AF38+$W$4,1),ROUND(AF38+$W$4,2))</f>
        <v>16</v>
      </c>
      <c r="AJ9" s="156">
        <f t="shared" ref="AJ9:AJ38" si="10">VLOOKUP(AI9,Kugel_Schueler,2)</f>
        <v>107.69</v>
      </c>
    </row>
    <row r="10" spans="1:36" x14ac:dyDescent="0.2">
      <c r="A10" s="157">
        <f>IF($D$4=0.1,ROUND(A9+$D$4,1),ROUND(A9+$D$4,2))</f>
        <v>3.2</v>
      </c>
      <c r="B10" s="158">
        <f t="shared" si="0"/>
        <v>160</v>
      </c>
      <c r="D10" s="157">
        <f>IF($D$4=0.1,ROUND(D9+$D$4,1),ROUND(D9+$D$4,2))</f>
        <v>6.2</v>
      </c>
      <c r="E10" s="158">
        <f t="shared" si="1"/>
        <v>85</v>
      </c>
      <c r="F10" s="54"/>
      <c r="G10" s="181"/>
      <c r="I10" s="157">
        <f t="shared" ref="I10:I38" si="11">IF($L$4=0.1,ROUND(I9+$L$4,1),ROUND(I9+$L$4,2))</f>
        <v>1.1000000000000001</v>
      </c>
      <c r="J10" s="158">
        <f t="shared" si="2"/>
        <v>0</v>
      </c>
      <c r="L10" s="157">
        <f t="shared" ref="L10:L38" si="12">IF($L$4=0.1,ROUND(L9+$L$4,1),ROUND(L9+$L$4,2))</f>
        <v>4.0999999999999996</v>
      </c>
      <c r="M10" s="158">
        <f t="shared" si="3"/>
        <v>42</v>
      </c>
      <c r="O10" s="157">
        <f t="shared" ref="O10:O38" si="13">IF($L$4=0.1,ROUND(O9+$L$4,1),ROUND(O9+$L$4,2))</f>
        <v>7.1</v>
      </c>
      <c r="P10" s="158">
        <f t="shared" si="4"/>
        <v>102</v>
      </c>
      <c r="Q10" s="54"/>
      <c r="R10" s="181"/>
      <c r="T10" s="157">
        <f>IF($W$4=0.1,ROUND(T9+$W$4,1),ROUND(T9+$W$4,2))</f>
        <v>1.1000000000000001</v>
      </c>
      <c r="U10" s="158">
        <f t="shared" si="5"/>
        <v>0</v>
      </c>
      <c r="W10" s="157">
        <f>IF($W$4=0.1,ROUND(W9+$W$4,1),ROUND(W9+$W$4,2))</f>
        <v>4.0999999999999996</v>
      </c>
      <c r="X10" s="158">
        <f t="shared" si="6"/>
        <v>16.149999999999999</v>
      </c>
      <c r="Z10" s="157">
        <f>IF($W$4=0.1,ROUND(Z9+$W$4,1),ROUND(Z9+$W$4,2))</f>
        <v>7.1</v>
      </c>
      <c r="AA10" s="158">
        <f t="shared" si="7"/>
        <v>39.229999999999997</v>
      </c>
      <c r="AC10" s="157">
        <f>IF($W$4=0.1,ROUND(AC9+$W$4,1),ROUND(AC9+$W$4,2))</f>
        <v>10.1</v>
      </c>
      <c r="AD10" s="158">
        <f t="shared" si="8"/>
        <v>62.31</v>
      </c>
      <c r="AF10" s="157">
        <f>IF($W$4=0.1,ROUND(AF9+$W$4,1),ROUND(AF9+$W$4,2))</f>
        <v>13.1</v>
      </c>
      <c r="AG10" s="158">
        <f t="shared" si="9"/>
        <v>85.38</v>
      </c>
      <c r="AI10" s="157">
        <f>IF($W$4=0.1,ROUND(AI9+$W$4,1),ROUND(AI9+$W$4,2))</f>
        <v>16.100000000000001</v>
      </c>
      <c r="AJ10" s="158">
        <f t="shared" si="10"/>
        <v>108.46</v>
      </c>
    </row>
    <row r="11" spans="1:36" x14ac:dyDescent="0.2">
      <c r="A11" s="155">
        <f t="shared" ref="A11:A38" si="14">IF($D$4=0.1,ROUND(A10+$D$4,1),ROUND(A10+$D$4,2))</f>
        <v>3.3</v>
      </c>
      <c r="B11" s="156">
        <f t="shared" si="0"/>
        <v>158</v>
      </c>
      <c r="D11" s="155">
        <f t="shared" ref="D11:D38" si="15">IF($D$4=0.1,ROUND(D10+$D$4,1),ROUND(D10+$D$4,2))</f>
        <v>6.3</v>
      </c>
      <c r="E11" s="156">
        <f t="shared" si="1"/>
        <v>83</v>
      </c>
      <c r="F11" s="54"/>
      <c r="G11" s="181"/>
      <c r="I11" s="155">
        <f t="shared" si="11"/>
        <v>1.2</v>
      </c>
      <c r="J11" s="156">
        <f t="shared" si="2"/>
        <v>0</v>
      </c>
      <c r="L11" s="155">
        <f t="shared" si="12"/>
        <v>4.2</v>
      </c>
      <c r="M11" s="156">
        <f t="shared" si="3"/>
        <v>44</v>
      </c>
      <c r="O11" s="155">
        <f t="shared" si="13"/>
        <v>7.2</v>
      </c>
      <c r="P11" s="156">
        <f t="shared" si="4"/>
        <v>104</v>
      </c>
      <c r="Q11" s="54"/>
      <c r="R11" s="181"/>
      <c r="T11" s="155">
        <f t="shared" ref="T11:T38" si="16">IF($W$4=0.1,ROUND(T10+$W$4,1),ROUND(T10+$W$4,2))</f>
        <v>1.2</v>
      </c>
      <c r="U11" s="156">
        <f t="shared" si="5"/>
        <v>0</v>
      </c>
      <c r="W11" s="155">
        <f t="shared" ref="W11:W38" si="17">IF($W$4=0.1,ROUND(W10+$W$4,1),ROUND(W10+$W$4,2))</f>
        <v>4.2</v>
      </c>
      <c r="X11" s="156">
        <f t="shared" si="6"/>
        <v>16.920000000000002</v>
      </c>
      <c r="Z11" s="155">
        <f t="shared" ref="Z11:Z38" si="18">IF($W$4=0.1,ROUND(Z10+$W$4,1),ROUND(Z10+$W$4,2))</f>
        <v>7.2</v>
      </c>
      <c r="AA11" s="156">
        <f t="shared" si="7"/>
        <v>40</v>
      </c>
      <c r="AC11" s="155">
        <f t="shared" ref="AC11:AC38" si="19">IF($W$4=0.1,ROUND(AC10+$W$4,1),ROUND(AC10+$W$4,2))</f>
        <v>10.199999999999999</v>
      </c>
      <c r="AD11" s="156">
        <f t="shared" si="8"/>
        <v>63.08</v>
      </c>
      <c r="AF11" s="155">
        <f t="shared" ref="AF11:AF38" si="20">IF($W$4=0.1,ROUND(AF10+$W$4,1),ROUND(AF10+$W$4,2))</f>
        <v>13.2</v>
      </c>
      <c r="AG11" s="156">
        <f t="shared" si="9"/>
        <v>86.15</v>
      </c>
      <c r="AI11" s="155">
        <f t="shared" ref="AI11:AI38" si="21">IF($W$4=0.1,ROUND(AI10+$W$4,1),ROUND(AI10+$W$4,2))</f>
        <v>16.2</v>
      </c>
      <c r="AJ11" s="156">
        <f t="shared" si="10"/>
        <v>109.23</v>
      </c>
    </row>
    <row r="12" spans="1:36" x14ac:dyDescent="0.2">
      <c r="A12" s="157">
        <f t="shared" si="14"/>
        <v>3.4</v>
      </c>
      <c r="B12" s="158">
        <f t="shared" si="0"/>
        <v>155</v>
      </c>
      <c r="D12" s="157">
        <f t="shared" si="15"/>
        <v>6.4</v>
      </c>
      <c r="E12" s="158">
        <f t="shared" si="1"/>
        <v>80</v>
      </c>
      <c r="F12" s="54"/>
      <c r="G12" s="181"/>
      <c r="I12" s="157">
        <f t="shared" si="11"/>
        <v>1.3</v>
      </c>
      <c r="J12" s="158">
        <f t="shared" si="2"/>
        <v>0</v>
      </c>
      <c r="L12" s="157">
        <f t="shared" si="12"/>
        <v>4.3</v>
      </c>
      <c r="M12" s="158">
        <f t="shared" si="3"/>
        <v>46</v>
      </c>
      <c r="O12" s="157">
        <f t="shared" si="13"/>
        <v>7.3</v>
      </c>
      <c r="P12" s="158">
        <f t="shared" si="4"/>
        <v>106</v>
      </c>
      <c r="Q12" s="54"/>
      <c r="R12" s="181"/>
      <c r="T12" s="157">
        <f t="shared" si="16"/>
        <v>1.3</v>
      </c>
      <c r="U12" s="158">
        <f t="shared" si="5"/>
        <v>0</v>
      </c>
      <c r="W12" s="157">
        <f t="shared" si="17"/>
        <v>4.3</v>
      </c>
      <c r="X12" s="158">
        <f t="shared" si="6"/>
        <v>17.690000000000001</v>
      </c>
      <c r="Z12" s="157">
        <f t="shared" si="18"/>
        <v>7.3</v>
      </c>
      <c r="AA12" s="158">
        <f t="shared" si="7"/>
        <v>40.770000000000003</v>
      </c>
      <c r="AC12" s="157">
        <f t="shared" si="19"/>
        <v>10.3</v>
      </c>
      <c r="AD12" s="158">
        <f t="shared" si="8"/>
        <v>63.85</v>
      </c>
      <c r="AF12" s="157">
        <f t="shared" si="20"/>
        <v>13.3</v>
      </c>
      <c r="AG12" s="158">
        <f t="shared" si="9"/>
        <v>86.92</v>
      </c>
      <c r="AI12" s="157">
        <f t="shared" si="21"/>
        <v>16.3</v>
      </c>
      <c r="AJ12" s="158">
        <f t="shared" si="10"/>
        <v>110</v>
      </c>
    </row>
    <row r="13" spans="1:36" x14ac:dyDescent="0.2">
      <c r="A13" s="155">
        <f t="shared" si="14"/>
        <v>3.5</v>
      </c>
      <c r="B13" s="156">
        <f t="shared" si="0"/>
        <v>153</v>
      </c>
      <c r="D13" s="155">
        <f t="shared" si="15"/>
        <v>6.5</v>
      </c>
      <c r="E13" s="156">
        <f t="shared" si="1"/>
        <v>78</v>
      </c>
      <c r="F13" s="54"/>
      <c r="G13" s="181"/>
      <c r="I13" s="155">
        <f t="shared" si="11"/>
        <v>1.4</v>
      </c>
      <c r="J13" s="156">
        <f t="shared" si="2"/>
        <v>0</v>
      </c>
      <c r="L13" s="155">
        <f t="shared" si="12"/>
        <v>4.4000000000000004</v>
      </c>
      <c r="M13" s="156">
        <f t="shared" si="3"/>
        <v>48</v>
      </c>
      <c r="O13" s="155">
        <f t="shared" si="13"/>
        <v>7.4</v>
      </c>
      <c r="P13" s="156">
        <f t="shared" si="4"/>
        <v>108</v>
      </c>
      <c r="Q13" s="54"/>
      <c r="R13" s="181"/>
      <c r="T13" s="155">
        <f t="shared" si="16"/>
        <v>1.4</v>
      </c>
      <c r="U13" s="156">
        <f t="shared" si="5"/>
        <v>0</v>
      </c>
      <c r="W13" s="155">
        <f t="shared" si="17"/>
        <v>4.4000000000000004</v>
      </c>
      <c r="X13" s="156">
        <f t="shared" si="6"/>
        <v>18.46</v>
      </c>
      <c r="Z13" s="155">
        <f t="shared" si="18"/>
        <v>7.4</v>
      </c>
      <c r="AA13" s="156">
        <f t="shared" si="7"/>
        <v>41.54</v>
      </c>
      <c r="AC13" s="155">
        <f t="shared" si="19"/>
        <v>10.4</v>
      </c>
      <c r="AD13" s="156">
        <f t="shared" si="8"/>
        <v>64.62</v>
      </c>
      <c r="AF13" s="155">
        <f t="shared" si="20"/>
        <v>13.4</v>
      </c>
      <c r="AG13" s="156">
        <f t="shared" si="9"/>
        <v>87.69</v>
      </c>
      <c r="AI13" s="155">
        <f t="shared" si="21"/>
        <v>16.399999999999999</v>
      </c>
      <c r="AJ13" s="156">
        <f t="shared" si="10"/>
        <v>110.77</v>
      </c>
    </row>
    <row r="14" spans="1:36" x14ac:dyDescent="0.2">
      <c r="A14" s="157">
        <f t="shared" si="14"/>
        <v>3.6</v>
      </c>
      <c r="B14" s="158">
        <f t="shared" si="0"/>
        <v>150</v>
      </c>
      <c r="D14" s="157">
        <f t="shared" si="15"/>
        <v>6.6</v>
      </c>
      <c r="E14" s="158">
        <f t="shared" si="1"/>
        <v>75</v>
      </c>
      <c r="F14" s="54"/>
      <c r="G14" s="181"/>
      <c r="I14" s="157">
        <f t="shared" si="11"/>
        <v>1.5</v>
      </c>
      <c r="J14" s="158">
        <f t="shared" si="2"/>
        <v>0</v>
      </c>
      <c r="L14" s="157">
        <f t="shared" si="12"/>
        <v>4.5</v>
      </c>
      <c r="M14" s="158">
        <f t="shared" si="3"/>
        <v>50</v>
      </c>
      <c r="O14" s="157">
        <f t="shared" si="13"/>
        <v>7.5</v>
      </c>
      <c r="P14" s="158">
        <f t="shared" si="4"/>
        <v>110</v>
      </c>
      <c r="Q14" s="54"/>
      <c r="R14" s="181"/>
      <c r="T14" s="157">
        <f t="shared" si="16"/>
        <v>1.5</v>
      </c>
      <c r="U14" s="158">
        <f t="shared" si="5"/>
        <v>0</v>
      </c>
      <c r="W14" s="157">
        <f t="shared" si="17"/>
        <v>4.5</v>
      </c>
      <c r="X14" s="158">
        <f t="shared" si="6"/>
        <v>19.23</v>
      </c>
      <c r="Z14" s="157">
        <f t="shared" si="18"/>
        <v>7.5</v>
      </c>
      <c r="AA14" s="158">
        <f t="shared" si="7"/>
        <v>42.31</v>
      </c>
      <c r="AC14" s="157">
        <f t="shared" si="19"/>
        <v>10.5</v>
      </c>
      <c r="AD14" s="158">
        <f t="shared" si="8"/>
        <v>65.38</v>
      </c>
      <c r="AF14" s="157">
        <f t="shared" si="20"/>
        <v>13.5</v>
      </c>
      <c r="AG14" s="158">
        <f t="shared" si="9"/>
        <v>88.46</v>
      </c>
      <c r="AI14" s="157">
        <f t="shared" si="21"/>
        <v>16.5</v>
      </c>
      <c r="AJ14" s="158">
        <f t="shared" si="10"/>
        <v>111.54</v>
      </c>
    </row>
    <row r="15" spans="1:36" x14ac:dyDescent="0.2">
      <c r="A15" s="155">
        <f t="shared" si="14"/>
        <v>3.7</v>
      </c>
      <c r="B15" s="156">
        <f t="shared" si="0"/>
        <v>148</v>
      </c>
      <c r="D15" s="155">
        <f t="shared" si="15"/>
        <v>6.7</v>
      </c>
      <c r="E15" s="156">
        <f t="shared" si="1"/>
        <v>73</v>
      </c>
      <c r="F15" s="54"/>
      <c r="G15" s="181"/>
      <c r="I15" s="155">
        <f t="shared" si="11"/>
        <v>1.6</v>
      </c>
      <c r="J15" s="156">
        <f t="shared" si="2"/>
        <v>0</v>
      </c>
      <c r="L15" s="155">
        <f t="shared" si="12"/>
        <v>4.5999999999999996</v>
      </c>
      <c r="M15" s="156">
        <f t="shared" si="3"/>
        <v>52</v>
      </c>
      <c r="O15" s="155">
        <f t="shared" si="13"/>
        <v>7.6</v>
      </c>
      <c r="P15" s="156">
        <f t="shared" si="4"/>
        <v>112</v>
      </c>
      <c r="Q15" s="54"/>
      <c r="R15" s="181"/>
      <c r="T15" s="155">
        <f t="shared" si="16"/>
        <v>1.6</v>
      </c>
      <c r="U15" s="156">
        <f t="shared" si="5"/>
        <v>0</v>
      </c>
      <c r="W15" s="155">
        <f t="shared" si="17"/>
        <v>4.5999999999999996</v>
      </c>
      <c r="X15" s="156">
        <f t="shared" si="6"/>
        <v>20</v>
      </c>
      <c r="Z15" s="155">
        <f t="shared" si="18"/>
        <v>7.6</v>
      </c>
      <c r="AA15" s="156">
        <f t="shared" si="7"/>
        <v>43.08</v>
      </c>
      <c r="AC15" s="155">
        <f t="shared" si="19"/>
        <v>10.6</v>
      </c>
      <c r="AD15" s="156">
        <f t="shared" si="8"/>
        <v>66.150000000000006</v>
      </c>
      <c r="AF15" s="155">
        <f t="shared" si="20"/>
        <v>13.6</v>
      </c>
      <c r="AG15" s="156">
        <f t="shared" si="9"/>
        <v>89.23</v>
      </c>
      <c r="AI15" s="155">
        <f t="shared" si="21"/>
        <v>16.600000000000001</v>
      </c>
      <c r="AJ15" s="156">
        <f t="shared" si="10"/>
        <v>112.31</v>
      </c>
    </row>
    <row r="16" spans="1:36" x14ac:dyDescent="0.2">
      <c r="A16" s="157">
        <f t="shared" si="14"/>
        <v>3.8</v>
      </c>
      <c r="B16" s="158">
        <f t="shared" si="0"/>
        <v>145</v>
      </c>
      <c r="D16" s="157">
        <f t="shared" si="15"/>
        <v>6.8</v>
      </c>
      <c r="E16" s="158">
        <f t="shared" si="1"/>
        <v>70</v>
      </c>
      <c r="F16" s="54"/>
      <c r="G16" s="181"/>
      <c r="I16" s="157">
        <f t="shared" si="11"/>
        <v>1.7</v>
      </c>
      <c r="J16" s="158">
        <f t="shared" si="2"/>
        <v>0</v>
      </c>
      <c r="L16" s="157">
        <f t="shared" si="12"/>
        <v>4.7</v>
      </c>
      <c r="M16" s="158">
        <f t="shared" si="3"/>
        <v>54</v>
      </c>
      <c r="O16" s="157">
        <f t="shared" si="13"/>
        <v>7.7</v>
      </c>
      <c r="P16" s="158">
        <f t="shared" si="4"/>
        <v>114</v>
      </c>
      <c r="Q16" s="54"/>
      <c r="R16" s="181"/>
      <c r="T16" s="157">
        <f t="shared" si="16"/>
        <v>1.7</v>
      </c>
      <c r="U16" s="158">
        <f t="shared" si="5"/>
        <v>0</v>
      </c>
      <c r="W16" s="157">
        <f t="shared" si="17"/>
        <v>4.7</v>
      </c>
      <c r="X16" s="158">
        <f t="shared" si="6"/>
        <v>20.77</v>
      </c>
      <c r="Z16" s="157">
        <f t="shared" si="18"/>
        <v>7.7</v>
      </c>
      <c r="AA16" s="158">
        <f t="shared" si="7"/>
        <v>43.85</v>
      </c>
      <c r="AC16" s="157">
        <f t="shared" si="19"/>
        <v>10.7</v>
      </c>
      <c r="AD16" s="158">
        <f t="shared" si="8"/>
        <v>66.92</v>
      </c>
      <c r="AF16" s="157">
        <f t="shared" si="20"/>
        <v>13.7</v>
      </c>
      <c r="AG16" s="158">
        <f t="shared" si="9"/>
        <v>90</v>
      </c>
      <c r="AI16" s="157">
        <f t="shared" si="21"/>
        <v>16.7</v>
      </c>
      <c r="AJ16" s="158">
        <f t="shared" si="10"/>
        <v>113.08</v>
      </c>
    </row>
    <row r="17" spans="1:36" x14ac:dyDescent="0.2">
      <c r="A17" s="155">
        <f t="shared" si="14"/>
        <v>3.9</v>
      </c>
      <c r="B17" s="156">
        <f t="shared" si="0"/>
        <v>143</v>
      </c>
      <c r="D17" s="155">
        <f t="shared" si="15"/>
        <v>6.9</v>
      </c>
      <c r="E17" s="156">
        <f t="shared" si="1"/>
        <v>68</v>
      </c>
      <c r="F17" s="54"/>
      <c r="G17" s="181"/>
      <c r="I17" s="155">
        <f t="shared" si="11"/>
        <v>1.8</v>
      </c>
      <c r="J17" s="156">
        <f t="shared" si="2"/>
        <v>0</v>
      </c>
      <c r="L17" s="155">
        <f t="shared" si="12"/>
        <v>4.8</v>
      </c>
      <c r="M17" s="156">
        <f t="shared" si="3"/>
        <v>56</v>
      </c>
      <c r="O17" s="155">
        <f t="shared" si="13"/>
        <v>7.8</v>
      </c>
      <c r="P17" s="156">
        <f t="shared" si="4"/>
        <v>116</v>
      </c>
      <c r="Q17" s="54"/>
      <c r="R17" s="181"/>
      <c r="T17" s="155">
        <f t="shared" si="16"/>
        <v>1.8</v>
      </c>
      <c r="U17" s="156">
        <f t="shared" si="5"/>
        <v>0</v>
      </c>
      <c r="W17" s="155">
        <f t="shared" si="17"/>
        <v>4.8</v>
      </c>
      <c r="X17" s="156">
        <f t="shared" si="6"/>
        <v>21.54</v>
      </c>
      <c r="Z17" s="155">
        <f t="shared" si="18"/>
        <v>7.8</v>
      </c>
      <c r="AA17" s="156">
        <f t="shared" si="7"/>
        <v>44.62</v>
      </c>
      <c r="AC17" s="155">
        <f t="shared" si="19"/>
        <v>10.8</v>
      </c>
      <c r="AD17" s="156">
        <f t="shared" si="8"/>
        <v>67.69</v>
      </c>
      <c r="AF17" s="155">
        <f t="shared" si="20"/>
        <v>13.8</v>
      </c>
      <c r="AG17" s="156">
        <f t="shared" si="9"/>
        <v>90.77</v>
      </c>
      <c r="AI17" s="155">
        <f t="shared" si="21"/>
        <v>16.8</v>
      </c>
      <c r="AJ17" s="156">
        <f t="shared" si="10"/>
        <v>113.85</v>
      </c>
    </row>
    <row r="18" spans="1:36" x14ac:dyDescent="0.2">
      <c r="A18" s="157">
        <f t="shared" si="14"/>
        <v>4</v>
      </c>
      <c r="B18" s="158">
        <f t="shared" si="0"/>
        <v>140</v>
      </c>
      <c r="D18" s="157">
        <f t="shared" si="15"/>
        <v>7</v>
      </c>
      <c r="E18" s="158">
        <f t="shared" si="1"/>
        <v>65</v>
      </c>
      <c r="F18" s="54"/>
      <c r="G18" s="181"/>
      <c r="I18" s="157">
        <f t="shared" si="11"/>
        <v>1.9</v>
      </c>
      <c r="J18" s="158">
        <f t="shared" si="2"/>
        <v>0</v>
      </c>
      <c r="L18" s="157">
        <f t="shared" si="12"/>
        <v>4.9000000000000004</v>
      </c>
      <c r="M18" s="158">
        <f t="shared" si="3"/>
        <v>58</v>
      </c>
      <c r="O18" s="157">
        <f t="shared" si="13"/>
        <v>7.9</v>
      </c>
      <c r="P18" s="158">
        <f t="shared" si="4"/>
        <v>118</v>
      </c>
      <c r="Q18" s="54"/>
      <c r="R18" s="181"/>
      <c r="T18" s="157">
        <f t="shared" si="16"/>
        <v>1.9</v>
      </c>
      <c r="U18" s="158">
        <f t="shared" si="5"/>
        <v>0</v>
      </c>
      <c r="W18" s="157">
        <f t="shared" si="17"/>
        <v>4.9000000000000004</v>
      </c>
      <c r="X18" s="158">
        <f t="shared" si="6"/>
        <v>22.31</v>
      </c>
      <c r="Z18" s="157">
        <f t="shared" si="18"/>
        <v>7.9</v>
      </c>
      <c r="AA18" s="158">
        <f t="shared" si="7"/>
        <v>45.38</v>
      </c>
      <c r="AC18" s="157">
        <f t="shared" si="19"/>
        <v>10.9</v>
      </c>
      <c r="AD18" s="158">
        <f t="shared" si="8"/>
        <v>68.459999999999994</v>
      </c>
      <c r="AF18" s="157">
        <f t="shared" si="20"/>
        <v>13.9</v>
      </c>
      <c r="AG18" s="158">
        <f t="shared" si="9"/>
        <v>91.54</v>
      </c>
      <c r="AI18" s="157">
        <f t="shared" si="21"/>
        <v>16.899999999999999</v>
      </c>
      <c r="AJ18" s="158">
        <f t="shared" si="10"/>
        <v>114.62</v>
      </c>
    </row>
    <row r="19" spans="1:36" x14ac:dyDescent="0.2">
      <c r="A19" s="155">
        <f t="shared" si="14"/>
        <v>4.0999999999999996</v>
      </c>
      <c r="B19" s="156">
        <f t="shared" si="0"/>
        <v>138</v>
      </c>
      <c r="D19" s="155">
        <f t="shared" si="15"/>
        <v>7.1</v>
      </c>
      <c r="E19" s="156">
        <f t="shared" si="1"/>
        <v>63</v>
      </c>
      <c r="F19" s="54"/>
      <c r="G19" s="181"/>
      <c r="I19" s="155">
        <f t="shared" si="11"/>
        <v>2</v>
      </c>
      <c r="J19" s="156">
        <f t="shared" si="2"/>
        <v>0</v>
      </c>
      <c r="L19" s="155">
        <f t="shared" si="12"/>
        <v>5</v>
      </c>
      <c r="M19" s="156">
        <f t="shared" si="3"/>
        <v>60</v>
      </c>
      <c r="O19" s="155">
        <f t="shared" si="13"/>
        <v>8</v>
      </c>
      <c r="P19" s="156">
        <f t="shared" si="4"/>
        <v>120</v>
      </c>
      <c r="Q19" s="54"/>
      <c r="R19" s="181"/>
      <c r="T19" s="155">
        <f t="shared" si="16"/>
        <v>2</v>
      </c>
      <c r="U19" s="156">
        <f t="shared" si="5"/>
        <v>0</v>
      </c>
      <c r="W19" s="155">
        <f t="shared" si="17"/>
        <v>5</v>
      </c>
      <c r="X19" s="156">
        <f t="shared" si="6"/>
        <v>23.08</v>
      </c>
      <c r="Z19" s="155">
        <f t="shared" si="18"/>
        <v>8</v>
      </c>
      <c r="AA19" s="156">
        <f t="shared" si="7"/>
        <v>46.15</v>
      </c>
      <c r="AC19" s="155">
        <f t="shared" si="19"/>
        <v>11</v>
      </c>
      <c r="AD19" s="156">
        <f t="shared" si="8"/>
        <v>69.23</v>
      </c>
      <c r="AF19" s="155">
        <f t="shared" si="20"/>
        <v>14</v>
      </c>
      <c r="AG19" s="156">
        <f t="shared" si="9"/>
        <v>92.31</v>
      </c>
      <c r="AI19" s="155">
        <f t="shared" si="21"/>
        <v>17</v>
      </c>
      <c r="AJ19" s="156">
        <f t="shared" si="10"/>
        <v>115.38</v>
      </c>
    </row>
    <row r="20" spans="1:36" x14ac:dyDescent="0.2">
      <c r="A20" s="157">
        <f t="shared" si="14"/>
        <v>4.2</v>
      </c>
      <c r="B20" s="158">
        <f t="shared" si="0"/>
        <v>135</v>
      </c>
      <c r="D20" s="157">
        <f t="shared" si="15"/>
        <v>7.2</v>
      </c>
      <c r="E20" s="158">
        <f t="shared" si="1"/>
        <v>60</v>
      </c>
      <c r="F20" s="54"/>
      <c r="G20" s="181"/>
      <c r="I20" s="157">
        <f t="shared" si="11"/>
        <v>2.1</v>
      </c>
      <c r="J20" s="158">
        <f t="shared" si="2"/>
        <v>2</v>
      </c>
      <c r="L20" s="157">
        <f t="shared" si="12"/>
        <v>5.0999999999999996</v>
      </c>
      <c r="M20" s="158">
        <f t="shared" si="3"/>
        <v>62</v>
      </c>
      <c r="O20" s="157">
        <f t="shared" si="13"/>
        <v>8.1</v>
      </c>
      <c r="P20" s="158">
        <f t="shared" si="4"/>
        <v>122</v>
      </c>
      <c r="Q20" s="54"/>
      <c r="R20" s="181"/>
      <c r="T20" s="157">
        <f t="shared" si="16"/>
        <v>2.1</v>
      </c>
      <c r="U20" s="158">
        <f t="shared" si="5"/>
        <v>0.77</v>
      </c>
      <c r="W20" s="157">
        <f t="shared" si="17"/>
        <v>5.0999999999999996</v>
      </c>
      <c r="X20" s="158">
        <f t="shared" si="6"/>
        <v>23.85</v>
      </c>
      <c r="Z20" s="157">
        <f t="shared" si="18"/>
        <v>8.1</v>
      </c>
      <c r="AA20" s="158">
        <f t="shared" si="7"/>
        <v>46.92</v>
      </c>
      <c r="AC20" s="157">
        <f t="shared" si="19"/>
        <v>11.1</v>
      </c>
      <c r="AD20" s="158">
        <f t="shared" si="8"/>
        <v>70</v>
      </c>
      <c r="AF20" s="157">
        <f t="shared" si="20"/>
        <v>14.1</v>
      </c>
      <c r="AG20" s="158">
        <f t="shared" si="9"/>
        <v>93.08</v>
      </c>
      <c r="AI20" s="157">
        <f t="shared" si="21"/>
        <v>17.100000000000001</v>
      </c>
      <c r="AJ20" s="158">
        <f t="shared" si="10"/>
        <v>116.15</v>
      </c>
    </row>
    <row r="21" spans="1:36" x14ac:dyDescent="0.2">
      <c r="A21" s="155">
        <f t="shared" si="14"/>
        <v>4.3</v>
      </c>
      <c r="B21" s="156">
        <f t="shared" si="0"/>
        <v>133</v>
      </c>
      <c r="D21" s="155">
        <f t="shared" si="15"/>
        <v>7.3</v>
      </c>
      <c r="E21" s="156">
        <f t="shared" si="1"/>
        <v>58</v>
      </c>
      <c r="F21" s="54"/>
      <c r="G21" s="181"/>
      <c r="I21" s="155">
        <f t="shared" si="11"/>
        <v>2.2000000000000002</v>
      </c>
      <c r="J21" s="156">
        <f t="shared" si="2"/>
        <v>4</v>
      </c>
      <c r="L21" s="155">
        <f t="shared" si="12"/>
        <v>5.2</v>
      </c>
      <c r="M21" s="156">
        <f t="shared" si="3"/>
        <v>64</v>
      </c>
      <c r="O21" s="155">
        <f t="shared" si="13"/>
        <v>8.1999999999999993</v>
      </c>
      <c r="P21" s="156">
        <f t="shared" si="4"/>
        <v>124</v>
      </c>
      <c r="Q21" s="54"/>
      <c r="R21" s="181"/>
      <c r="T21" s="155">
        <f t="shared" si="16"/>
        <v>2.2000000000000002</v>
      </c>
      <c r="U21" s="156">
        <f t="shared" si="5"/>
        <v>1.54</v>
      </c>
      <c r="W21" s="155">
        <f t="shared" si="17"/>
        <v>5.2</v>
      </c>
      <c r="X21" s="156">
        <f t="shared" si="6"/>
        <v>24.62</v>
      </c>
      <c r="Z21" s="155">
        <f t="shared" si="18"/>
        <v>8.1999999999999993</v>
      </c>
      <c r="AA21" s="156">
        <f t="shared" si="7"/>
        <v>47.69</v>
      </c>
      <c r="AC21" s="155">
        <f t="shared" si="19"/>
        <v>11.2</v>
      </c>
      <c r="AD21" s="156">
        <f t="shared" si="8"/>
        <v>70.77</v>
      </c>
      <c r="AF21" s="155">
        <f t="shared" si="20"/>
        <v>14.2</v>
      </c>
      <c r="AG21" s="156">
        <f t="shared" si="9"/>
        <v>93.85</v>
      </c>
      <c r="AI21" s="155">
        <f t="shared" si="21"/>
        <v>17.2</v>
      </c>
      <c r="AJ21" s="156">
        <f t="shared" si="10"/>
        <v>116.92</v>
      </c>
    </row>
    <row r="22" spans="1:36" x14ac:dyDescent="0.2">
      <c r="A22" s="157">
        <f t="shared" si="14"/>
        <v>4.4000000000000004</v>
      </c>
      <c r="B22" s="158">
        <f t="shared" si="0"/>
        <v>130</v>
      </c>
      <c r="D22" s="157">
        <f t="shared" si="15"/>
        <v>7.4</v>
      </c>
      <c r="E22" s="158">
        <f t="shared" si="1"/>
        <v>55</v>
      </c>
      <c r="F22" s="54"/>
      <c r="G22" s="181"/>
      <c r="I22" s="157">
        <f t="shared" si="11"/>
        <v>2.2999999999999998</v>
      </c>
      <c r="J22" s="158">
        <f t="shared" si="2"/>
        <v>6</v>
      </c>
      <c r="L22" s="157">
        <f t="shared" si="12"/>
        <v>5.3</v>
      </c>
      <c r="M22" s="158">
        <f t="shared" si="3"/>
        <v>66</v>
      </c>
      <c r="O22" s="157">
        <f t="shared" si="13"/>
        <v>8.3000000000000007</v>
      </c>
      <c r="P22" s="158">
        <f t="shared" si="4"/>
        <v>126</v>
      </c>
      <c r="Q22" s="54"/>
      <c r="R22" s="181"/>
      <c r="T22" s="157">
        <f t="shared" si="16"/>
        <v>2.2999999999999998</v>
      </c>
      <c r="U22" s="158">
        <f t="shared" si="5"/>
        <v>2.31</v>
      </c>
      <c r="W22" s="157">
        <f t="shared" si="17"/>
        <v>5.3</v>
      </c>
      <c r="X22" s="158">
        <f t="shared" si="6"/>
        <v>25.38</v>
      </c>
      <c r="Z22" s="157">
        <f t="shared" si="18"/>
        <v>8.3000000000000007</v>
      </c>
      <c r="AA22" s="158">
        <f t="shared" si="7"/>
        <v>48.46</v>
      </c>
      <c r="AC22" s="157">
        <f t="shared" si="19"/>
        <v>11.3</v>
      </c>
      <c r="AD22" s="158">
        <f t="shared" si="8"/>
        <v>71.540000000000006</v>
      </c>
      <c r="AF22" s="157">
        <f t="shared" si="20"/>
        <v>14.3</v>
      </c>
      <c r="AG22" s="158">
        <f t="shared" si="9"/>
        <v>94.62</v>
      </c>
      <c r="AI22" s="157">
        <f t="shared" si="21"/>
        <v>17.3</v>
      </c>
      <c r="AJ22" s="158">
        <f t="shared" si="10"/>
        <v>117.69</v>
      </c>
    </row>
    <row r="23" spans="1:36" x14ac:dyDescent="0.2">
      <c r="A23" s="155">
        <f t="shared" si="14"/>
        <v>4.5</v>
      </c>
      <c r="B23" s="156">
        <f t="shared" si="0"/>
        <v>128</v>
      </c>
      <c r="D23" s="155">
        <f t="shared" si="15"/>
        <v>7.5</v>
      </c>
      <c r="E23" s="156">
        <f t="shared" si="1"/>
        <v>53</v>
      </c>
      <c r="F23" s="54"/>
      <c r="G23" s="181"/>
      <c r="I23" s="155">
        <f t="shared" si="11"/>
        <v>2.4</v>
      </c>
      <c r="J23" s="156">
        <f t="shared" si="2"/>
        <v>8</v>
      </c>
      <c r="L23" s="155">
        <f t="shared" si="12"/>
        <v>5.4</v>
      </c>
      <c r="M23" s="156">
        <f t="shared" si="3"/>
        <v>68</v>
      </c>
      <c r="O23" s="155">
        <f t="shared" si="13"/>
        <v>8.4</v>
      </c>
      <c r="P23" s="156">
        <f t="shared" si="4"/>
        <v>128</v>
      </c>
      <c r="Q23" s="54"/>
      <c r="R23" s="181"/>
      <c r="T23" s="155">
        <f t="shared" si="16"/>
        <v>2.4</v>
      </c>
      <c r="U23" s="156">
        <f t="shared" si="5"/>
        <v>3.08</v>
      </c>
      <c r="W23" s="155">
        <f t="shared" si="17"/>
        <v>5.4</v>
      </c>
      <c r="X23" s="156">
        <f t="shared" si="6"/>
        <v>26.15</v>
      </c>
      <c r="Z23" s="155">
        <f t="shared" si="18"/>
        <v>8.4</v>
      </c>
      <c r="AA23" s="156">
        <f t="shared" si="7"/>
        <v>49.23</v>
      </c>
      <c r="AC23" s="155">
        <f t="shared" si="19"/>
        <v>11.4</v>
      </c>
      <c r="AD23" s="156">
        <f t="shared" si="8"/>
        <v>72.31</v>
      </c>
      <c r="AF23" s="155">
        <f t="shared" si="20"/>
        <v>14.4</v>
      </c>
      <c r="AG23" s="156">
        <f t="shared" si="9"/>
        <v>95.38</v>
      </c>
      <c r="AI23" s="155">
        <f t="shared" si="21"/>
        <v>17.399999999999999</v>
      </c>
      <c r="AJ23" s="156">
        <f t="shared" si="10"/>
        <v>118.46</v>
      </c>
    </row>
    <row r="24" spans="1:36" x14ac:dyDescent="0.2">
      <c r="A24" s="157">
        <f t="shared" si="14"/>
        <v>4.5999999999999996</v>
      </c>
      <c r="B24" s="158">
        <f t="shared" si="0"/>
        <v>125</v>
      </c>
      <c r="D24" s="157">
        <f t="shared" si="15"/>
        <v>7.6</v>
      </c>
      <c r="E24" s="158">
        <f t="shared" si="1"/>
        <v>50</v>
      </c>
      <c r="F24" s="54"/>
      <c r="G24" s="181"/>
      <c r="I24" s="157">
        <f t="shared" si="11"/>
        <v>2.5</v>
      </c>
      <c r="J24" s="158">
        <f t="shared" si="2"/>
        <v>10</v>
      </c>
      <c r="L24" s="157">
        <f t="shared" si="12"/>
        <v>5.5</v>
      </c>
      <c r="M24" s="158">
        <f t="shared" si="3"/>
        <v>70</v>
      </c>
      <c r="O24" s="157">
        <f t="shared" si="13"/>
        <v>8.5</v>
      </c>
      <c r="P24" s="158">
        <f t="shared" si="4"/>
        <v>130</v>
      </c>
      <c r="Q24" s="54"/>
      <c r="R24" s="181"/>
      <c r="T24" s="157">
        <f t="shared" si="16"/>
        <v>2.5</v>
      </c>
      <c r="U24" s="158">
        <f t="shared" si="5"/>
        <v>3.85</v>
      </c>
      <c r="W24" s="157">
        <f t="shared" si="17"/>
        <v>5.5</v>
      </c>
      <c r="X24" s="158">
        <f t="shared" si="6"/>
        <v>26.92</v>
      </c>
      <c r="Z24" s="157">
        <f t="shared" si="18"/>
        <v>8.5</v>
      </c>
      <c r="AA24" s="158">
        <f t="shared" si="7"/>
        <v>50</v>
      </c>
      <c r="AC24" s="157">
        <f t="shared" si="19"/>
        <v>11.5</v>
      </c>
      <c r="AD24" s="158">
        <f t="shared" si="8"/>
        <v>73.08</v>
      </c>
      <c r="AF24" s="157">
        <f t="shared" si="20"/>
        <v>14.5</v>
      </c>
      <c r="AG24" s="158">
        <f t="shared" si="9"/>
        <v>96.15</v>
      </c>
      <c r="AI24" s="157">
        <f t="shared" si="21"/>
        <v>17.5</v>
      </c>
      <c r="AJ24" s="158">
        <f t="shared" si="10"/>
        <v>119.23</v>
      </c>
    </row>
    <row r="25" spans="1:36" x14ac:dyDescent="0.2">
      <c r="A25" s="155">
        <f t="shared" si="14"/>
        <v>4.7</v>
      </c>
      <c r="B25" s="156">
        <f t="shared" si="0"/>
        <v>123</v>
      </c>
      <c r="D25" s="155">
        <f t="shared" si="15"/>
        <v>7.7</v>
      </c>
      <c r="E25" s="156">
        <f t="shared" si="1"/>
        <v>48</v>
      </c>
      <c r="F25" s="54"/>
      <c r="G25" s="181"/>
      <c r="I25" s="155">
        <f t="shared" si="11"/>
        <v>2.6</v>
      </c>
      <c r="J25" s="156">
        <f t="shared" si="2"/>
        <v>12</v>
      </c>
      <c r="L25" s="155">
        <f t="shared" si="12"/>
        <v>5.6</v>
      </c>
      <c r="M25" s="156">
        <f t="shared" si="3"/>
        <v>72</v>
      </c>
      <c r="O25" s="155">
        <f t="shared" si="13"/>
        <v>8.6</v>
      </c>
      <c r="P25" s="156">
        <f t="shared" si="4"/>
        <v>132</v>
      </c>
      <c r="Q25" s="54"/>
      <c r="R25" s="181"/>
      <c r="T25" s="155">
        <f t="shared" si="16"/>
        <v>2.6</v>
      </c>
      <c r="U25" s="156">
        <f t="shared" si="5"/>
        <v>4.62</v>
      </c>
      <c r="W25" s="155">
        <f t="shared" si="17"/>
        <v>5.6</v>
      </c>
      <c r="X25" s="156">
        <f t="shared" si="6"/>
        <v>27.69</v>
      </c>
      <c r="Z25" s="155">
        <f t="shared" si="18"/>
        <v>8.6</v>
      </c>
      <c r="AA25" s="156">
        <f t="shared" si="7"/>
        <v>50.77</v>
      </c>
      <c r="AC25" s="155">
        <f t="shared" si="19"/>
        <v>11.6</v>
      </c>
      <c r="AD25" s="156">
        <f t="shared" si="8"/>
        <v>73.849999999999994</v>
      </c>
      <c r="AF25" s="155">
        <f t="shared" si="20"/>
        <v>14.6</v>
      </c>
      <c r="AG25" s="156">
        <f t="shared" si="9"/>
        <v>96.92</v>
      </c>
      <c r="AI25" s="155">
        <f t="shared" si="21"/>
        <v>17.600000000000001</v>
      </c>
      <c r="AJ25" s="156">
        <f t="shared" si="10"/>
        <v>120</v>
      </c>
    </row>
    <row r="26" spans="1:36" x14ac:dyDescent="0.2">
      <c r="A26" s="157">
        <f t="shared" si="14"/>
        <v>4.8</v>
      </c>
      <c r="B26" s="158">
        <f t="shared" si="0"/>
        <v>120</v>
      </c>
      <c r="D26" s="157">
        <f t="shared" si="15"/>
        <v>7.8</v>
      </c>
      <c r="E26" s="158">
        <f t="shared" si="1"/>
        <v>45</v>
      </c>
      <c r="F26" s="54"/>
      <c r="G26" s="181"/>
      <c r="I26" s="157">
        <f t="shared" si="11"/>
        <v>2.7</v>
      </c>
      <c r="J26" s="158">
        <f t="shared" si="2"/>
        <v>14</v>
      </c>
      <c r="L26" s="157">
        <f t="shared" si="12"/>
        <v>5.7</v>
      </c>
      <c r="M26" s="158">
        <f t="shared" si="3"/>
        <v>74</v>
      </c>
      <c r="O26" s="157">
        <f t="shared" si="13"/>
        <v>8.6999999999999993</v>
      </c>
      <c r="P26" s="158">
        <f t="shared" si="4"/>
        <v>134</v>
      </c>
      <c r="Q26" s="54"/>
      <c r="R26" s="181"/>
      <c r="T26" s="157">
        <f t="shared" si="16"/>
        <v>2.7</v>
      </c>
      <c r="U26" s="158">
        <f t="shared" si="5"/>
        <v>5.38</v>
      </c>
      <c r="W26" s="157">
        <f t="shared" si="17"/>
        <v>5.7</v>
      </c>
      <c r="X26" s="158">
        <f t="shared" si="6"/>
        <v>28.46</v>
      </c>
      <c r="Z26" s="157">
        <f t="shared" si="18"/>
        <v>8.6999999999999993</v>
      </c>
      <c r="AA26" s="158">
        <f t="shared" si="7"/>
        <v>51.54</v>
      </c>
      <c r="AC26" s="157">
        <f t="shared" si="19"/>
        <v>11.7</v>
      </c>
      <c r="AD26" s="158">
        <f t="shared" si="8"/>
        <v>74.62</v>
      </c>
      <c r="AF26" s="157">
        <f t="shared" si="20"/>
        <v>14.7</v>
      </c>
      <c r="AG26" s="158">
        <f t="shared" si="9"/>
        <v>97.69</v>
      </c>
      <c r="AI26" s="157">
        <f t="shared" si="21"/>
        <v>17.7</v>
      </c>
      <c r="AJ26" s="158">
        <f t="shared" si="10"/>
        <v>120.77</v>
      </c>
    </row>
    <row r="27" spans="1:36" x14ac:dyDescent="0.2">
      <c r="A27" s="155">
        <f t="shared" si="14"/>
        <v>4.9000000000000004</v>
      </c>
      <c r="B27" s="156">
        <f t="shared" si="0"/>
        <v>118</v>
      </c>
      <c r="D27" s="155">
        <f t="shared" si="15"/>
        <v>7.9</v>
      </c>
      <c r="E27" s="156">
        <f t="shared" si="1"/>
        <v>43</v>
      </c>
      <c r="F27" s="54"/>
      <c r="G27" s="181"/>
      <c r="I27" s="155">
        <f t="shared" si="11"/>
        <v>2.8</v>
      </c>
      <c r="J27" s="156">
        <f t="shared" si="2"/>
        <v>16</v>
      </c>
      <c r="L27" s="155">
        <f t="shared" si="12"/>
        <v>5.8</v>
      </c>
      <c r="M27" s="156">
        <f t="shared" si="3"/>
        <v>76</v>
      </c>
      <c r="O27" s="155">
        <f t="shared" si="13"/>
        <v>8.8000000000000007</v>
      </c>
      <c r="P27" s="156">
        <f t="shared" si="4"/>
        <v>136</v>
      </c>
      <c r="Q27" s="54"/>
      <c r="R27" s="181"/>
      <c r="T27" s="155">
        <f t="shared" si="16"/>
        <v>2.8</v>
      </c>
      <c r="U27" s="156">
        <f t="shared" si="5"/>
        <v>6.15</v>
      </c>
      <c r="W27" s="155">
        <f t="shared" si="17"/>
        <v>5.8</v>
      </c>
      <c r="X27" s="156">
        <f t="shared" si="6"/>
        <v>29.23</v>
      </c>
      <c r="Z27" s="155">
        <f t="shared" si="18"/>
        <v>8.8000000000000007</v>
      </c>
      <c r="AA27" s="156">
        <f t="shared" si="7"/>
        <v>52.31</v>
      </c>
      <c r="AC27" s="155">
        <f t="shared" si="19"/>
        <v>11.8</v>
      </c>
      <c r="AD27" s="156">
        <f t="shared" si="8"/>
        <v>75.38</v>
      </c>
      <c r="AF27" s="155">
        <f t="shared" si="20"/>
        <v>14.8</v>
      </c>
      <c r="AG27" s="156">
        <f t="shared" si="9"/>
        <v>98.46</v>
      </c>
      <c r="AI27" s="155">
        <f t="shared" si="21"/>
        <v>17.8</v>
      </c>
      <c r="AJ27" s="156">
        <f t="shared" si="10"/>
        <v>121.54</v>
      </c>
    </row>
    <row r="28" spans="1:36" x14ac:dyDescent="0.2">
      <c r="A28" s="157">
        <f t="shared" si="14"/>
        <v>5</v>
      </c>
      <c r="B28" s="158">
        <f t="shared" si="0"/>
        <v>115</v>
      </c>
      <c r="D28" s="157">
        <f t="shared" si="15"/>
        <v>8</v>
      </c>
      <c r="E28" s="158">
        <f t="shared" si="1"/>
        <v>40</v>
      </c>
      <c r="F28" s="54"/>
      <c r="G28" s="181"/>
      <c r="I28" s="157">
        <f t="shared" si="11"/>
        <v>2.9</v>
      </c>
      <c r="J28" s="158">
        <f t="shared" si="2"/>
        <v>18</v>
      </c>
      <c r="L28" s="157">
        <f t="shared" si="12"/>
        <v>5.9</v>
      </c>
      <c r="M28" s="158">
        <f t="shared" si="3"/>
        <v>78</v>
      </c>
      <c r="O28" s="157">
        <f t="shared" si="13"/>
        <v>8.9</v>
      </c>
      <c r="P28" s="158">
        <f t="shared" si="4"/>
        <v>138</v>
      </c>
      <c r="Q28" s="54"/>
      <c r="R28" s="181"/>
      <c r="T28" s="157">
        <f t="shared" si="16"/>
        <v>2.9</v>
      </c>
      <c r="U28" s="158">
        <f t="shared" si="5"/>
        <v>6.92</v>
      </c>
      <c r="W28" s="157">
        <f t="shared" si="17"/>
        <v>5.9</v>
      </c>
      <c r="X28" s="158">
        <f t="shared" si="6"/>
        <v>30</v>
      </c>
      <c r="Z28" s="157">
        <f t="shared" si="18"/>
        <v>8.9</v>
      </c>
      <c r="AA28" s="158">
        <f t="shared" si="7"/>
        <v>53.08</v>
      </c>
      <c r="AC28" s="157">
        <f t="shared" si="19"/>
        <v>11.9</v>
      </c>
      <c r="AD28" s="158">
        <f t="shared" si="8"/>
        <v>76.150000000000006</v>
      </c>
      <c r="AF28" s="157">
        <f t="shared" si="20"/>
        <v>14.9</v>
      </c>
      <c r="AG28" s="158">
        <f t="shared" si="9"/>
        <v>99.23</v>
      </c>
      <c r="AI28" s="157">
        <f t="shared" si="21"/>
        <v>17.899999999999999</v>
      </c>
      <c r="AJ28" s="158">
        <f t="shared" si="10"/>
        <v>122.31</v>
      </c>
    </row>
    <row r="29" spans="1:36" x14ac:dyDescent="0.2">
      <c r="A29" s="155">
        <f t="shared" si="14"/>
        <v>5.0999999999999996</v>
      </c>
      <c r="B29" s="156">
        <f t="shared" si="0"/>
        <v>113</v>
      </c>
      <c r="D29" s="155">
        <f t="shared" si="15"/>
        <v>8.1</v>
      </c>
      <c r="E29" s="156">
        <f t="shared" si="1"/>
        <v>38</v>
      </c>
      <c r="F29" s="54"/>
      <c r="G29" s="181"/>
      <c r="I29" s="155">
        <f t="shared" si="11"/>
        <v>3</v>
      </c>
      <c r="J29" s="156">
        <f t="shared" si="2"/>
        <v>20</v>
      </c>
      <c r="L29" s="155">
        <f t="shared" si="12"/>
        <v>6</v>
      </c>
      <c r="M29" s="156">
        <f t="shared" si="3"/>
        <v>80</v>
      </c>
      <c r="O29" s="155">
        <f t="shared" si="13"/>
        <v>9</v>
      </c>
      <c r="P29" s="156">
        <f t="shared" si="4"/>
        <v>140</v>
      </c>
      <c r="Q29" s="54"/>
      <c r="R29" s="181"/>
      <c r="T29" s="155">
        <f t="shared" si="16"/>
        <v>3</v>
      </c>
      <c r="U29" s="156">
        <f t="shared" si="5"/>
        <v>7.69</v>
      </c>
      <c r="W29" s="155">
        <f t="shared" si="17"/>
        <v>6</v>
      </c>
      <c r="X29" s="156">
        <f t="shared" si="6"/>
        <v>30.77</v>
      </c>
      <c r="Z29" s="155">
        <f t="shared" si="18"/>
        <v>9</v>
      </c>
      <c r="AA29" s="156">
        <f t="shared" si="7"/>
        <v>53.85</v>
      </c>
      <c r="AC29" s="155">
        <f t="shared" si="19"/>
        <v>12</v>
      </c>
      <c r="AD29" s="156">
        <f t="shared" si="8"/>
        <v>76.92</v>
      </c>
      <c r="AF29" s="155">
        <f t="shared" si="20"/>
        <v>15</v>
      </c>
      <c r="AG29" s="156">
        <f t="shared" si="9"/>
        <v>100</v>
      </c>
      <c r="AI29" s="155">
        <f t="shared" si="21"/>
        <v>18</v>
      </c>
      <c r="AJ29" s="156">
        <f t="shared" si="10"/>
        <v>123.08</v>
      </c>
    </row>
    <row r="30" spans="1:36" x14ac:dyDescent="0.2">
      <c r="A30" s="157">
        <f t="shared" si="14"/>
        <v>5.2</v>
      </c>
      <c r="B30" s="158">
        <f t="shared" si="0"/>
        <v>110</v>
      </c>
      <c r="D30" s="157">
        <f t="shared" si="15"/>
        <v>8.1999999999999993</v>
      </c>
      <c r="E30" s="158">
        <f t="shared" si="1"/>
        <v>35</v>
      </c>
      <c r="F30" s="54"/>
      <c r="G30" s="181"/>
      <c r="I30" s="157">
        <f t="shared" si="11"/>
        <v>3.1</v>
      </c>
      <c r="J30" s="158">
        <f t="shared" si="2"/>
        <v>22</v>
      </c>
      <c r="L30" s="157">
        <f t="shared" si="12"/>
        <v>6.1</v>
      </c>
      <c r="M30" s="158">
        <f t="shared" si="3"/>
        <v>82</v>
      </c>
      <c r="O30" s="157">
        <f t="shared" si="13"/>
        <v>9.1</v>
      </c>
      <c r="P30" s="158">
        <f t="shared" si="4"/>
        <v>142</v>
      </c>
      <c r="Q30" s="54"/>
      <c r="R30" s="181"/>
      <c r="T30" s="157">
        <f t="shared" si="16"/>
        <v>3.1</v>
      </c>
      <c r="U30" s="158">
        <f t="shared" si="5"/>
        <v>8.4600000000000009</v>
      </c>
      <c r="W30" s="157">
        <f t="shared" si="17"/>
        <v>6.1</v>
      </c>
      <c r="X30" s="158">
        <f t="shared" si="6"/>
        <v>31.54</v>
      </c>
      <c r="Z30" s="157">
        <f t="shared" si="18"/>
        <v>9.1</v>
      </c>
      <c r="AA30" s="158">
        <f t="shared" si="7"/>
        <v>54.62</v>
      </c>
      <c r="AC30" s="157">
        <f t="shared" si="19"/>
        <v>12.1</v>
      </c>
      <c r="AD30" s="158">
        <f t="shared" si="8"/>
        <v>77.69</v>
      </c>
      <c r="AF30" s="157">
        <f t="shared" si="20"/>
        <v>15.1</v>
      </c>
      <c r="AG30" s="158">
        <f t="shared" si="9"/>
        <v>100.77</v>
      </c>
      <c r="AI30" s="157">
        <f t="shared" si="21"/>
        <v>18.100000000000001</v>
      </c>
      <c r="AJ30" s="158">
        <f t="shared" si="10"/>
        <v>123.85</v>
      </c>
    </row>
    <row r="31" spans="1:36" x14ac:dyDescent="0.2">
      <c r="A31" s="155">
        <f t="shared" si="14"/>
        <v>5.3</v>
      </c>
      <c r="B31" s="156">
        <f t="shared" si="0"/>
        <v>108</v>
      </c>
      <c r="D31" s="155">
        <f t="shared" si="15"/>
        <v>8.3000000000000007</v>
      </c>
      <c r="E31" s="156">
        <f t="shared" si="1"/>
        <v>33</v>
      </c>
      <c r="F31" s="54"/>
      <c r="G31" s="181"/>
      <c r="I31" s="155">
        <f t="shared" si="11"/>
        <v>3.2</v>
      </c>
      <c r="J31" s="156">
        <f t="shared" si="2"/>
        <v>24</v>
      </c>
      <c r="L31" s="155">
        <f t="shared" si="12"/>
        <v>6.2</v>
      </c>
      <c r="M31" s="156">
        <f t="shared" si="3"/>
        <v>84</v>
      </c>
      <c r="O31" s="155">
        <f t="shared" si="13"/>
        <v>9.1999999999999993</v>
      </c>
      <c r="P31" s="156">
        <f t="shared" si="4"/>
        <v>144</v>
      </c>
      <c r="Q31" s="54"/>
      <c r="R31" s="181"/>
      <c r="T31" s="155">
        <f t="shared" si="16"/>
        <v>3.2</v>
      </c>
      <c r="U31" s="156">
        <f t="shared" si="5"/>
        <v>9.23</v>
      </c>
      <c r="W31" s="155">
        <f t="shared" si="17"/>
        <v>6.2</v>
      </c>
      <c r="X31" s="156">
        <f t="shared" si="6"/>
        <v>32.31</v>
      </c>
      <c r="Z31" s="155">
        <f t="shared" si="18"/>
        <v>9.1999999999999993</v>
      </c>
      <c r="AA31" s="156">
        <f t="shared" si="7"/>
        <v>55.38</v>
      </c>
      <c r="AC31" s="155">
        <f t="shared" si="19"/>
        <v>12.2</v>
      </c>
      <c r="AD31" s="156">
        <f t="shared" si="8"/>
        <v>78.459999999999994</v>
      </c>
      <c r="AF31" s="155">
        <f t="shared" si="20"/>
        <v>15.2</v>
      </c>
      <c r="AG31" s="156">
        <f t="shared" si="9"/>
        <v>101.54</v>
      </c>
      <c r="AI31" s="155">
        <f t="shared" si="21"/>
        <v>18.2</v>
      </c>
      <c r="AJ31" s="156">
        <f t="shared" si="10"/>
        <v>124.62</v>
      </c>
    </row>
    <row r="32" spans="1:36" x14ac:dyDescent="0.2">
      <c r="A32" s="157">
        <f t="shared" si="14"/>
        <v>5.4</v>
      </c>
      <c r="B32" s="158">
        <f t="shared" si="0"/>
        <v>105</v>
      </c>
      <c r="D32" s="157">
        <f t="shared" si="15"/>
        <v>8.4</v>
      </c>
      <c r="E32" s="158">
        <f t="shared" si="1"/>
        <v>30</v>
      </c>
      <c r="F32" s="54"/>
      <c r="G32" s="181"/>
      <c r="I32" s="157">
        <f t="shared" si="11"/>
        <v>3.3</v>
      </c>
      <c r="J32" s="158">
        <f t="shared" si="2"/>
        <v>26</v>
      </c>
      <c r="L32" s="157">
        <f t="shared" si="12"/>
        <v>6.3</v>
      </c>
      <c r="M32" s="158">
        <f t="shared" si="3"/>
        <v>86</v>
      </c>
      <c r="O32" s="157">
        <f t="shared" si="13"/>
        <v>9.3000000000000007</v>
      </c>
      <c r="P32" s="158">
        <f t="shared" si="4"/>
        <v>146</v>
      </c>
      <c r="Q32" s="54"/>
      <c r="R32" s="181"/>
      <c r="T32" s="157">
        <f t="shared" si="16"/>
        <v>3.3</v>
      </c>
      <c r="U32" s="158">
        <f t="shared" si="5"/>
        <v>10</v>
      </c>
      <c r="W32" s="157">
        <f t="shared" si="17"/>
        <v>6.3</v>
      </c>
      <c r="X32" s="158">
        <f t="shared" si="6"/>
        <v>33.08</v>
      </c>
      <c r="Z32" s="157">
        <f t="shared" si="18"/>
        <v>9.3000000000000007</v>
      </c>
      <c r="AA32" s="158">
        <f t="shared" si="7"/>
        <v>56.15</v>
      </c>
      <c r="AC32" s="157">
        <f t="shared" si="19"/>
        <v>12.3</v>
      </c>
      <c r="AD32" s="158">
        <f t="shared" si="8"/>
        <v>79.23</v>
      </c>
      <c r="AF32" s="157">
        <f t="shared" si="20"/>
        <v>15.3</v>
      </c>
      <c r="AG32" s="158">
        <f t="shared" si="9"/>
        <v>102.31</v>
      </c>
      <c r="AI32" s="157">
        <f t="shared" si="21"/>
        <v>18.3</v>
      </c>
      <c r="AJ32" s="158">
        <f t="shared" si="10"/>
        <v>125.38</v>
      </c>
    </row>
    <row r="33" spans="1:36" x14ac:dyDescent="0.2">
      <c r="A33" s="155">
        <f t="shared" si="14"/>
        <v>5.5</v>
      </c>
      <c r="B33" s="156">
        <f t="shared" si="0"/>
        <v>103</v>
      </c>
      <c r="D33" s="155">
        <f t="shared" si="15"/>
        <v>8.5</v>
      </c>
      <c r="E33" s="156">
        <f t="shared" si="1"/>
        <v>28</v>
      </c>
      <c r="F33" s="54"/>
      <c r="G33" s="181"/>
      <c r="I33" s="155">
        <f t="shared" si="11"/>
        <v>3.4</v>
      </c>
      <c r="J33" s="156">
        <f t="shared" si="2"/>
        <v>28</v>
      </c>
      <c r="L33" s="155">
        <f t="shared" si="12"/>
        <v>6.4</v>
      </c>
      <c r="M33" s="156">
        <f t="shared" si="3"/>
        <v>88</v>
      </c>
      <c r="O33" s="155">
        <f t="shared" si="13"/>
        <v>9.4</v>
      </c>
      <c r="P33" s="156">
        <f t="shared" si="4"/>
        <v>148</v>
      </c>
      <c r="Q33" s="54"/>
      <c r="R33" s="181"/>
      <c r="T33" s="155">
        <f t="shared" si="16"/>
        <v>3.4</v>
      </c>
      <c r="U33" s="156">
        <f t="shared" si="5"/>
        <v>10.77</v>
      </c>
      <c r="W33" s="155">
        <f t="shared" si="17"/>
        <v>6.4</v>
      </c>
      <c r="X33" s="156">
        <f t="shared" si="6"/>
        <v>33.85</v>
      </c>
      <c r="Z33" s="155">
        <f t="shared" si="18"/>
        <v>9.4</v>
      </c>
      <c r="AA33" s="156">
        <f t="shared" si="7"/>
        <v>56.92</v>
      </c>
      <c r="AC33" s="155">
        <f t="shared" si="19"/>
        <v>12.4</v>
      </c>
      <c r="AD33" s="156">
        <f t="shared" si="8"/>
        <v>80</v>
      </c>
      <c r="AF33" s="155">
        <f t="shared" si="20"/>
        <v>15.4</v>
      </c>
      <c r="AG33" s="156">
        <f t="shared" si="9"/>
        <v>103.08</v>
      </c>
      <c r="AI33" s="155">
        <f t="shared" si="21"/>
        <v>18.399999999999999</v>
      </c>
      <c r="AJ33" s="156">
        <f t="shared" si="10"/>
        <v>126.15</v>
      </c>
    </row>
    <row r="34" spans="1:36" x14ac:dyDescent="0.2">
      <c r="A34" s="157">
        <f t="shared" si="14"/>
        <v>5.6</v>
      </c>
      <c r="B34" s="158">
        <f t="shared" si="0"/>
        <v>100</v>
      </c>
      <c r="D34" s="157">
        <f t="shared" si="15"/>
        <v>8.6</v>
      </c>
      <c r="E34" s="158">
        <f t="shared" si="1"/>
        <v>25</v>
      </c>
      <c r="F34" s="54"/>
      <c r="G34" s="181"/>
      <c r="I34" s="157">
        <f t="shared" si="11"/>
        <v>3.5</v>
      </c>
      <c r="J34" s="158">
        <f t="shared" si="2"/>
        <v>30</v>
      </c>
      <c r="L34" s="157">
        <f t="shared" si="12"/>
        <v>6.5</v>
      </c>
      <c r="M34" s="158">
        <f t="shared" si="3"/>
        <v>90</v>
      </c>
      <c r="O34" s="157">
        <f t="shared" si="13"/>
        <v>9.5</v>
      </c>
      <c r="P34" s="158">
        <f t="shared" si="4"/>
        <v>150</v>
      </c>
      <c r="Q34" s="54"/>
      <c r="R34" s="181"/>
      <c r="T34" s="157">
        <f t="shared" si="16"/>
        <v>3.5</v>
      </c>
      <c r="U34" s="158">
        <f t="shared" si="5"/>
        <v>11.54</v>
      </c>
      <c r="W34" s="157">
        <f t="shared" si="17"/>
        <v>6.5</v>
      </c>
      <c r="X34" s="158">
        <f t="shared" si="6"/>
        <v>34.619999999999997</v>
      </c>
      <c r="Z34" s="157">
        <f t="shared" si="18"/>
        <v>9.5</v>
      </c>
      <c r="AA34" s="158">
        <f t="shared" si="7"/>
        <v>57.69</v>
      </c>
      <c r="AC34" s="157">
        <f t="shared" si="19"/>
        <v>12.5</v>
      </c>
      <c r="AD34" s="158">
        <f t="shared" si="8"/>
        <v>80.77</v>
      </c>
      <c r="AF34" s="157">
        <f t="shared" si="20"/>
        <v>15.5</v>
      </c>
      <c r="AG34" s="158">
        <f t="shared" si="9"/>
        <v>103.85</v>
      </c>
      <c r="AI34" s="157">
        <f t="shared" si="21"/>
        <v>18.5</v>
      </c>
      <c r="AJ34" s="158">
        <f t="shared" si="10"/>
        <v>126.92</v>
      </c>
    </row>
    <row r="35" spans="1:36" x14ac:dyDescent="0.2">
      <c r="A35" s="155">
        <f t="shared" si="14"/>
        <v>5.7</v>
      </c>
      <c r="B35" s="156">
        <f t="shared" si="0"/>
        <v>98</v>
      </c>
      <c r="D35" s="155">
        <f t="shared" si="15"/>
        <v>8.6999999999999993</v>
      </c>
      <c r="E35" s="156">
        <f t="shared" si="1"/>
        <v>23</v>
      </c>
      <c r="F35" s="54"/>
      <c r="G35" s="181"/>
      <c r="I35" s="155">
        <f t="shared" si="11"/>
        <v>3.6</v>
      </c>
      <c r="J35" s="156">
        <f t="shared" si="2"/>
        <v>32</v>
      </c>
      <c r="L35" s="155">
        <f t="shared" si="12"/>
        <v>6.6</v>
      </c>
      <c r="M35" s="156">
        <f t="shared" si="3"/>
        <v>92</v>
      </c>
      <c r="O35" s="155">
        <f t="shared" si="13"/>
        <v>9.6</v>
      </c>
      <c r="P35" s="156">
        <f t="shared" si="4"/>
        <v>152</v>
      </c>
      <c r="Q35" s="54"/>
      <c r="R35" s="181"/>
      <c r="T35" s="155">
        <f t="shared" si="16"/>
        <v>3.6</v>
      </c>
      <c r="U35" s="156">
        <f t="shared" si="5"/>
        <v>12.31</v>
      </c>
      <c r="W35" s="155">
        <f t="shared" si="17"/>
        <v>6.6</v>
      </c>
      <c r="X35" s="156">
        <f t="shared" si="6"/>
        <v>35.380000000000003</v>
      </c>
      <c r="Z35" s="155">
        <f t="shared" si="18"/>
        <v>9.6</v>
      </c>
      <c r="AA35" s="156">
        <f t="shared" si="7"/>
        <v>58.46</v>
      </c>
      <c r="AC35" s="155">
        <f t="shared" si="19"/>
        <v>12.6</v>
      </c>
      <c r="AD35" s="156">
        <f t="shared" si="8"/>
        <v>81.540000000000006</v>
      </c>
      <c r="AF35" s="155">
        <f t="shared" si="20"/>
        <v>15.6</v>
      </c>
      <c r="AG35" s="156">
        <f t="shared" si="9"/>
        <v>104.62</v>
      </c>
      <c r="AI35" s="155">
        <f t="shared" si="21"/>
        <v>18.600000000000001</v>
      </c>
      <c r="AJ35" s="156">
        <f t="shared" si="10"/>
        <v>127.69</v>
      </c>
    </row>
    <row r="36" spans="1:36" x14ac:dyDescent="0.2">
      <c r="A36" s="157">
        <f t="shared" si="14"/>
        <v>5.8</v>
      </c>
      <c r="B36" s="158">
        <f t="shared" si="0"/>
        <v>95</v>
      </c>
      <c r="D36" s="157">
        <f t="shared" si="15"/>
        <v>8.8000000000000007</v>
      </c>
      <c r="E36" s="158">
        <f t="shared" si="1"/>
        <v>20</v>
      </c>
      <c r="F36" s="54"/>
      <c r="G36" s="181"/>
      <c r="I36" s="157">
        <f t="shared" si="11"/>
        <v>3.7</v>
      </c>
      <c r="J36" s="158">
        <f t="shared" si="2"/>
        <v>34</v>
      </c>
      <c r="L36" s="157">
        <f t="shared" si="12"/>
        <v>6.7</v>
      </c>
      <c r="M36" s="158">
        <f t="shared" si="3"/>
        <v>94</v>
      </c>
      <c r="O36" s="157">
        <f t="shared" si="13"/>
        <v>9.6999999999999993</v>
      </c>
      <c r="P36" s="158">
        <f t="shared" si="4"/>
        <v>154</v>
      </c>
      <c r="Q36" s="54"/>
      <c r="R36" s="181"/>
      <c r="T36" s="157">
        <f t="shared" si="16"/>
        <v>3.7</v>
      </c>
      <c r="U36" s="158">
        <f t="shared" si="5"/>
        <v>13.08</v>
      </c>
      <c r="W36" s="157">
        <f t="shared" si="17"/>
        <v>6.7</v>
      </c>
      <c r="X36" s="158">
        <f t="shared" si="6"/>
        <v>36.15</v>
      </c>
      <c r="Z36" s="157">
        <f t="shared" si="18"/>
        <v>9.6999999999999993</v>
      </c>
      <c r="AA36" s="158">
        <f t="shared" si="7"/>
        <v>59.23</v>
      </c>
      <c r="AC36" s="157">
        <f t="shared" si="19"/>
        <v>12.7</v>
      </c>
      <c r="AD36" s="158">
        <f t="shared" si="8"/>
        <v>82.31</v>
      </c>
      <c r="AF36" s="157">
        <f t="shared" si="20"/>
        <v>15.7</v>
      </c>
      <c r="AG36" s="158">
        <f t="shared" si="9"/>
        <v>105.38</v>
      </c>
      <c r="AI36" s="157">
        <f t="shared" si="21"/>
        <v>18.7</v>
      </c>
      <c r="AJ36" s="158">
        <f t="shared" si="10"/>
        <v>128.46</v>
      </c>
    </row>
    <row r="37" spans="1:36" x14ac:dyDescent="0.2">
      <c r="A37" s="155">
        <f t="shared" si="14"/>
        <v>5.9</v>
      </c>
      <c r="B37" s="156">
        <f t="shared" si="0"/>
        <v>93</v>
      </c>
      <c r="D37" s="155">
        <f t="shared" si="15"/>
        <v>8.9</v>
      </c>
      <c r="E37" s="156">
        <f t="shared" si="1"/>
        <v>18</v>
      </c>
      <c r="F37" s="54"/>
      <c r="G37" s="181"/>
      <c r="I37" s="155">
        <f t="shared" si="11"/>
        <v>3.8</v>
      </c>
      <c r="J37" s="156">
        <f t="shared" si="2"/>
        <v>36</v>
      </c>
      <c r="L37" s="155">
        <f t="shared" si="12"/>
        <v>6.8</v>
      </c>
      <c r="M37" s="156">
        <f t="shared" si="3"/>
        <v>96</v>
      </c>
      <c r="O37" s="155">
        <f t="shared" si="13"/>
        <v>9.8000000000000007</v>
      </c>
      <c r="P37" s="156">
        <f t="shared" si="4"/>
        <v>156</v>
      </c>
      <c r="Q37" s="54"/>
      <c r="R37" s="181"/>
      <c r="T37" s="155">
        <f t="shared" si="16"/>
        <v>3.8</v>
      </c>
      <c r="U37" s="156">
        <f t="shared" si="5"/>
        <v>13.85</v>
      </c>
      <c r="W37" s="155">
        <f t="shared" si="17"/>
        <v>6.8</v>
      </c>
      <c r="X37" s="156">
        <f t="shared" si="6"/>
        <v>36.92</v>
      </c>
      <c r="Z37" s="155">
        <f t="shared" si="18"/>
        <v>9.8000000000000007</v>
      </c>
      <c r="AA37" s="156">
        <f t="shared" si="7"/>
        <v>60</v>
      </c>
      <c r="AC37" s="155">
        <f t="shared" si="19"/>
        <v>12.8</v>
      </c>
      <c r="AD37" s="156">
        <f t="shared" si="8"/>
        <v>83.08</v>
      </c>
      <c r="AF37" s="155">
        <f t="shared" si="20"/>
        <v>15.8</v>
      </c>
      <c r="AG37" s="156">
        <f t="shared" si="9"/>
        <v>106.15</v>
      </c>
      <c r="AI37" s="155">
        <f t="shared" si="21"/>
        <v>18.8</v>
      </c>
      <c r="AJ37" s="156">
        <f t="shared" si="10"/>
        <v>129.22999999999999</v>
      </c>
    </row>
    <row r="38" spans="1:36" ht="13.5" thickBot="1" x14ac:dyDescent="0.25">
      <c r="A38" s="159">
        <f t="shared" si="14"/>
        <v>6</v>
      </c>
      <c r="B38" s="160">
        <f t="shared" si="0"/>
        <v>90</v>
      </c>
      <c r="D38" s="159">
        <f t="shared" si="15"/>
        <v>9</v>
      </c>
      <c r="E38" s="160">
        <f t="shared" si="1"/>
        <v>15</v>
      </c>
      <c r="F38" s="54"/>
      <c r="G38" s="181"/>
      <c r="I38" s="159">
        <f t="shared" si="11"/>
        <v>3.9</v>
      </c>
      <c r="J38" s="160">
        <f t="shared" si="2"/>
        <v>38</v>
      </c>
      <c r="L38" s="159">
        <f t="shared" si="12"/>
        <v>6.9</v>
      </c>
      <c r="M38" s="160">
        <f t="shared" si="3"/>
        <v>98</v>
      </c>
      <c r="O38" s="159">
        <f t="shared" si="13"/>
        <v>9.9</v>
      </c>
      <c r="P38" s="160">
        <f t="shared" si="4"/>
        <v>158</v>
      </c>
      <c r="Q38" s="54"/>
      <c r="R38" s="181"/>
      <c r="T38" s="159">
        <f t="shared" si="16"/>
        <v>3.9</v>
      </c>
      <c r="U38" s="160">
        <f t="shared" si="5"/>
        <v>14.62</v>
      </c>
      <c r="W38" s="159">
        <f t="shared" si="17"/>
        <v>6.9</v>
      </c>
      <c r="X38" s="160">
        <f t="shared" si="6"/>
        <v>37.69</v>
      </c>
      <c r="Z38" s="159">
        <f t="shared" si="18"/>
        <v>9.9</v>
      </c>
      <c r="AA38" s="160">
        <f t="shared" si="7"/>
        <v>60.77</v>
      </c>
      <c r="AC38" s="159">
        <f t="shared" si="19"/>
        <v>12.9</v>
      </c>
      <c r="AD38" s="160">
        <f t="shared" si="8"/>
        <v>83.85</v>
      </c>
      <c r="AF38" s="159">
        <f t="shared" si="20"/>
        <v>15.9</v>
      </c>
      <c r="AG38" s="160">
        <f t="shared" si="9"/>
        <v>106.92</v>
      </c>
      <c r="AI38" s="159">
        <f t="shared" si="21"/>
        <v>18.899999999999999</v>
      </c>
      <c r="AJ38" s="160">
        <f t="shared" si="10"/>
        <v>130</v>
      </c>
    </row>
    <row r="39" spans="1:36" x14ac:dyDescent="0.2">
      <c r="A39" s="152"/>
      <c r="B39" s="1"/>
    </row>
  </sheetData>
  <mergeCells count="9">
    <mergeCell ref="T4:U4"/>
    <mergeCell ref="T6:U6"/>
    <mergeCell ref="T2:AJ2"/>
    <mergeCell ref="A4:B4"/>
    <mergeCell ref="A6:B6"/>
    <mergeCell ref="A2:E2"/>
    <mergeCell ref="I4:J4"/>
    <mergeCell ref="I6:J6"/>
    <mergeCell ref="I2:P2"/>
  </mergeCells>
  <pageMargins left="0.31496062992125984" right="0.31496062992125984" top="0.78740157480314965" bottom="0.78740157480314965" header="0.31496062992125984" footer="0.31496062992125984"/>
  <pageSetup paperSize="9" scale="8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2"/>
  <sheetViews>
    <sheetView zoomScale="200" zoomScaleNormal="200" workbookViewId="0">
      <selection sqref="A1:W1"/>
    </sheetView>
  </sheetViews>
  <sheetFormatPr baseColWidth="10" defaultRowHeight="12.75" x14ac:dyDescent="0.2"/>
  <cols>
    <col min="1" max="1" width="6.85546875" customWidth="1"/>
    <col min="2" max="2" width="6.85546875" bestFit="1" customWidth="1"/>
    <col min="3" max="3" width="2.140625" customWidth="1"/>
    <col min="4" max="4" width="6.85546875" customWidth="1"/>
    <col min="5" max="5" width="6.85546875" bestFit="1" customWidth="1"/>
    <col min="6" max="6" width="2.140625" customWidth="1"/>
    <col min="7" max="7" width="6.85546875" customWidth="1"/>
    <col min="8" max="8" width="6.85546875" bestFit="1" customWidth="1"/>
    <col min="9" max="9" width="2.140625" customWidth="1"/>
    <col min="10" max="10" width="6.85546875" customWidth="1"/>
    <col min="11" max="11" width="6.85546875" bestFit="1" customWidth="1"/>
    <col min="12" max="12" width="2.140625" customWidth="1"/>
    <col min="13" max="13" width="6.85546875" customWidth="1"/>
    <col min="14" max="14" width="6.85546875" bestFit="1" customWidth="1"/>
    <col min="15" max="15" width="2.140625" customWidth="1"/>
    <col min="16" max="16" width="6.85546875" customWidth="1"/>
    <col min="17" max="17" width="6.85546875" bestFit="1" customWidth="1"/>
    <col min="18" max="18" width="2.140625" customWidth="1"/>
    <col min="19" max="19" width="6.85546875" customWidth="1"/>
    <col min="20" max="20" width="6.85546875" bestFit="1" customWidth="1"/>
    <col min="21" max="21" width="2.140625" customWidth="1"/>
    <col min="22" max="22" width="6.85546875" customWidth="1"/>
    <col min="23" max="23" width="6.85546875" bestFit="1" customWidth="1"/>
  </cols>
  <sheetData>
    <row r="1" spans="1:23" ht="35.25" thickBot="1" x14ac:dyDescent="0.5">
      <c r="A1" s="779" t="s">
        <v>2198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  <c r="V1" s="780"/>
      <c r="W1" s="781"/>
    </row>
    <row r="3" spans="1:23" x14ac:dyDescent="0.2">
      <c r="A3" s="771" t="s">
        <v>2196</v>
      </c>
      <c r="B3" s="771"/>
      <c r="D3" s="162">
        <v>0.1</v>
      </c>
      <c r="G3" s="771" t="s">
        <v>2197</v>
      </c>
      <c r="H3" s="771"/>
      <c r="J3" s="162">
        <v>3.1</v>
      </c>
    </row>
    <row r="4" spans="1:23" ht="13.5" thickBot="1" x14ac:dyDescent="0.25"/>
    <row r="5" spans="1:23" x14ac:dyDescent="0.2">
      <c r="A5" s="153" t="s">
        <v>2089</v>
      </c>
      <c r="B5" s="154" t="s">
        <v>147</v>
      </c>
      <c r="D5" s="153" t="s">
        <v>2089</v>
      </c>
      <c r="E5" s="154" t="s">
        <v>147</v>
      </c>
      <c r="G5" s="153" t="s">
        <v>2089</v>
      </c>
      <c r="H5" s="154" t="s">
        <v>147</v>
      </c>
      <c r="J5" s="153" t="s">
        <v>2089</v>
      </c>
      <c r="K5" s="154" t="s">
        <v>147</v>
      </c>
      <c r="M5" s="153" t="s">
        <v>2089</v>
      </c>
      <c r="N5" s="154" t="s">
        <v>147</v>
      </c>
      <c r="P5" s="153" t="s">
        <v>2089</v>
      </c>
      <c r="Q5" s="154" t="s">
        <v>147</v>
      </c>
      <c r="S5" s="153" t="s">
        <v>2089</v>
      </c>
      <c r="T5" s="154" t="s">
        <v>147</v>
      </c>
      <c r="V5" s="153" t="s">
        <v>2089</v>
      </c>
      <c r="W5" s="154" t="s">
        <v>147</v>
      </c>
    </row>
    <row r="6" spans="1:23" x14ac:dyDescent="0.2">
      <c r="A6" s="155">
        <f>IF(D3=0.1,ROUND(J3,1),IF(D3=0.01,ROUND(J3,2),999))</f>
        <v>3.1</v>
      </c>
      <c r="B6" s="156">
        <f t="shared" ref="B6:B35" si="0">VLOOKUP(A6,Sprint_Schueler,2)</f>
        <v>163</v>
      </c>
      <c r="D6" s="155">
        <f>IF($D$3=0.1,ROUND(A35+$D$3,1),ROUND(A35+$D$3,2))</f>
        <v>6.1</v>
      </c>
      <c r="E6" s="156">
        <f t="shared" ref="E6:E35" si="1">VLOOKUP(D6,Sprint_Schueler,2)</f>
        <v>88</v>
      </c>
      <c r="G6" s="155">
        <f>IF($D$3=0.1,ROUND(D35+$D$3,1),ROUND(D35+$D$3,2))</f>
        <v>9.1</v>
      </c>
      <c r="H6" s="156">
        <f t="shared" ref="H6:H35" si="2">VLOOKUP(G6,Sprint_Schueler,2)</f>
        <v>13</v>
      </c>
      <c r="J6" s="155">
        <f>IF($D$3=0.1,ROUND(G35+$D$3,1),ROUND(G35+$D$3,2))</f>
        <v>12.1</v>
      </c>
      <c r="K6" s="156">
        <f t="shared" ref="K6:K35" si="3">VLOOKUP(J6,Sprint_Schueler,2)</f>
        <v>0</v>
      </c>
      <c r="M6" s="155">
        <f>IF($D$3=0.1,ROUND(J35+$D$3,1),ROUND(J35+$D$3,2))</f>
        <v>15.1</v>
      </c>
      <c r="N6" s="156">
        <f t="shared" ref="N6:N35" si="4">VLOOKUP(M6,Sprint_Schueler,2)</f>
        <v>0</v>
      </c>
      <c r="P6" s="155">
        <f>IF($D$3=0.1,ROUND(M35+$D$3,1),ROUND(M35+$D$3,2))</f>
        <v>18.100000000000001</v>
      </c>
      <c r="Q6" s="156">
        <f t="shared" ref="Q6:Q35" si="5">VLOOKUP(P6,Sprint_Schueler,2)</f>
        <v>0</v>
      </c>
      <c r="S6" s="155">
        <f>IF($D$3=0.1,ROUND(P35+$D$3,1),ROUND(P35+$D$3,2))</f>
        <v>21.1</v>
      </c>
      <c r="T6" s="156">
        <f t="shared" ref="T6:T35" si="6">VLOOKUP(S6,Sprint_Schueler,2)</f>
        <v>0</v>
      </c>
      <c r="V6" s="155">
        <f>IF($D$3=0.1,ROUND(S35+$D$3,1),ROUND(S35+$D$3,2))</f>
        <v>24.1</v>
      </c>
      <c r="W6" s="156">
        <f t="shared" ref="W6:W35" si="7">VLOOKUP(V6,Sprint_Schueler,2)</f>
        <v>0</v>
      </c>
    </row>
    <row r="7" spans="1:23" x14ac:dyDescent="0.2">
      <c r="A7" s="157">
        <f>IF($D$3=0.1,ROUND(A6+$D$3,1),ROUND(A6+$D$3,2))</f>
        <v>3.2</v>
      </c>
      <c r="B7" s="158">
        <f t="shared" si="0"/>
        <v>160</v>
      </c>
      <c r="D7" s="157">
        <f>IF($D$3=0.1,ROUND(D6+$D$3,1),ROUND(D6+$D$3,2))</f>
        <v>6.2</v>
      </c>
      <c r="E7" s="158">
        <f t="shared" si="1"/>
        <v>85</v>
      </c>
      <c r="G7" s="157">
        <f>IF($D$3=0.1,ROUND(G6+$D$3,1),ROUND(G6+$D$3,2))</f>
        <v>9.1999999999999993</v>
      </c>
      <c r="H7" s="158">
        <f t="shared" si="2"/>
        <v>10</v>
      </c>
      <c r="J7" s="157">
        <f>IF($D$3=0.1,ROUND(J6+$D$3,1),ROUND(J6+$D$3,2))</f>
        <v>12.2</v>
      </c>
      <c r="K7" s="158">
        <f t="shared" si="3"/>
        <v>0</v>
      </c>
      <c r="M7" s="157">
        <f>IF($D$3=0.1,ROUND(M6+$D$3,1),ROUND(M6+$D$3,2))</f>
        <v>15.2</v>
      </c>
      <c r="N7" s="158">
        <f t="shared" si="4"/>
        <v>0</v>
      </c>
      <c r="P7" s="157">
        <f>IF($D$3=0.1,ROUND(P6+$D$3,1),ROUND(P6+$D$3,2))</f>
        <v>18.2</v>
      </c>
      <c r="Q7" s="158">
        <f t="shared" si="5"/>
        <v>0</v>
      </c>
      <c r="S7" s="157">
        <f>IF($D$3=0.1,ROUND(S6+$D$3,1),ROUND(S6+$D$3,2))</f>
        <v>21.2</v>
      </c>
      <c r="T7" s="158">
        <f t="shared" si="6"/>
        <v>0</v>
      </c>
      <c r="V7" s="157">
        <f>IF($D$3=0.1,ROUND(V6+$D$3,1),ROUND(V6+$D$3,2))</f>
        <v>24.2</v>
      </c>
      <c r="W7" s="158">
        <f t="shared" si="7"/>
        <v>0</v>
      </c>
    </row>
    <row r="8" spans="1:23" x14ac:dyDescent="0.2">
      <c r="A8" s="155">
        <f t="shared" ref="A8:A35" si="8">IF($D$3=0.1,ROUND(A7+$D$3,1),ROUND(A7+$D$3,2))</f>
        <v>3.3</v>
      </c>
      <c r="B8" s="156">
        <f t="shared" si="0"/>
        <v>158</v>
      </c>
      <c r="D8" s="155">
        <f t="shared" ref="D8:D35" si="9">IF($D$3=0.1,ROUND(D7+$D$3,1),ROUND(D7+$D$3,2))</f>
        <v>6.3</v>
      </c>
      <c r="E8" s="156">
        <f t="shared" si="1"/>
        <v>83</v>
      </c>
      <c r="G8" s="155">
        <f t="shared" ref="G8:G35" si="10">IF($D$3=0.1,ROUND(G7+$D$3,1),ROUND(G7+$D$3,2))</f>
        <v>9.3000000000000007</v>
      </c>
      <c r="H8" s="156">
        <f t="shared" si="2"/>
        <v>7</v>
      </c>
      <c r="J8" s="155">
        <f t="shared" ref="J8:J35" si="11">IF($D$3=0.1,ROUND(J7+$D$3,1),ROUND(J7+$D$3,2))</f>
        <v>12.3</v>
      </c>
      <c r="K8" s="156">
        <f t="shared" si="3"/>
        <v>0</v>
      </c>
      <c r="M8" s="155">
        <f t="shared" ref="M8:M35" si="12">IF($D$3=0.1,ROUND(M7+$D$3,1),ROUND(M7+$D$3,2))</f>
        <v>15.3</v>
      </c>
      <c r="N8" s="156">
        <f t="shared" si="4"/>
        <v>0</v>
      </c>
      <c r="P8" s="155">
        <f t="shared" ref="P8:P35" si="13">IF($D$3=0.1,ROUND(P7+$D$3,1),ROUND(P7+$D$3,2))</f>
        <v>18.3</v>
      </c>
      <c r="Q8" s="156">
        <f t="shared" si="5"/>
        <v>0</v>
      </c>
      <c r="S8" s="155">
        <f t="shared" ref="S8:S35" si="14">IF($D$3=0.1,ROUND(S7+$D$3,1),ROUND(S7+$D$3,2))</f>
        <v>21.3</v>
      </c>
      <c r="T8" s="156">
        <f t="shared" si="6"/>
        <v>0</v>
      </c>
      <c r="V8" s="155">
        <f t="shared" ref="V8:V35" si="15">IF($D$3=0.1,ROUND(V7+$D$3,1),ROUND(V7+$D$3,2))</f>
        <v>24.3</v>
      </c>
      <c r="W8" s="156">
        <f t="shared" si="7"/>
        <v>0</v>
      </c>
    </row>
    <row r="9" spans="1:23" x14ac:dyDescent="0.2">
      <c r="A9" s="157">
        <f t="shared" si="8"/>
        <v>3.4</v>
      </c>
      <c r="B9" s="158">
        <f t="shared" si="0"/>
        <v>155</v>
      </c>
      <c r="D9" s="157">
        <f t="shared" si="9"/>
        <v>6.4</v>
      </c>
      <c r="E9" s="158">
        <f t="shared" si="1"/>
        <v>80</v>
      </c>
      <c r="G9" s="157">
        <f t="shared" si="10"/>
        <v>9.4</v>
      </c>
      <c r="H9" s="158">
        <f t="shared" si="2"/>
        <v>5</v>
      </c>
      <c r="J9" s="157">
        <f t="shared" si="11"/>
        <v>12.4</v>
      </c>
      <c r="K9" s="158">
        <f t="shared" si="3"/>
        <v>0</v>
      </c>
      <c r="M9" s="157">
        <f t="shared" si="12"/>
        <v>15.4</v>
      </c>
      <c r="N9" s="158">
        <f t="shared" si="4"/>
        <v>0</v>
      </c>
      <c r="P9" s="157">
        <f t="shared" si="13"/>
        <v>18.399999999999999</v>
      </c>
      <c r="Q9" s="158">
        <f t="shared" si="5"/>
        <v>0</v>
      </c>
      <c r="S9" s="157">
        <f t="shared" si="14"/>
        <v>21.4</v>
      </c>
      <c r="T9" s="158">
        <f t="shared" si="6"/>
        <v>0</v>
      </c>
      <c r="V9" s="157">
        <f t="shared" si="15"/>
        <v>24.4</v>
      </c>
      <c r="W9" s="158">
        <f t="shared" si="7"/>
        <v>0</v>
      </c>
    </row>
    <row r="10" spans="1:23" x14ac:dyDescent="0.2">
      <c r="A10" s="155">
        <f t="shared" si="8"/>
        <v>3.5</v>
      </c>
      <c r="B10" s="156">
        <f t="shared" si="0"/>
        <v>153</v>
      </c>
      <c r="D10" s="155">
        <f t="shared" si="9"/>
        <v>6.5</v>
      </c>
      <c r="E10" s="156">
        <f t="shared" si="1"/>
        <v>78</v>
      </c>
      <c r="G10" s="155">
        <f t="shared" si="10"/>
        <v>9.5</v>
      </c>
      <c r="H10" s="156">
        <f t="shared" si="2"/>
        <v>2</v>
      </c>
      <c r="J10" s="155">
        <f t="shared" si="11"/>
        <v>12.5</v>
      </c>
      <c r="K10" s="156">
        <f t="shared" si="3"/>
        <v>0</v>
      </c>
      <c r="M10" s="155">
        <f t="shared" si="12"/>
        <v>15.5</v>
      </c>
      <c r="N10" s="156">
        <f t="shared" si="4"/>
        <v>0</v>
      </c>
      <c r="P10" s="155">
        <f t="shared" si="13"/>
        <v>18.5</v>
      </c>
      <c r="Q10" s="156">
        <f t="shared" si="5"/>
        <v>0</v>
      </c>
      <c r="S10" s="155">
        <f t="shared" si="14"/>
        <v>21.5</v>
      </c>
      <c r="T10" s="156">
        <f t="shared" si="6"/>
        <v>0</v>
      </c>
      <c r="V10" s="155">
        <f t="shared" si="15"/>
        <v>24.5</v>
      </c>
      <c r="W10" s="156">
        <f t="shared" si="7"/>
        <v>0</v>
      </c>
    </row>
    <row r="11" spans="1:23" x14ac:dyDescent="0.2">
      <c r="A11" s="157">
        <f t="shared" si="8"/>
        <v>3.6</v>
      </c>
      <c r="B11" s="158">
        <f t="shared" si="0"/>
        <v>150</v>
      </c>
      <c r="D11" s="157">
        <f t="shared" si="9"/>
        <v>6.6</v>
      </c>
      <c r="E11" s="158">
        <f t="shared" si="1"/>
        <v>75</v>
      </c>
      <c r="G11" s="157">
        <f t="shared" si="10"/>
        <v>9.6</v>
      </c>
      <c r="H11" s="158">
        <f t="shared" si="2"/>
        <v>0</v>
      </c>
      <c r="J11" s="157">
        <f t="shared" si="11"/>
        <v>12.6</v>
      </c>
      <c r="K11" s="158">
        <f t="shared" si="3"/>
        <v>0</v>
      </c>
      <c r="M11" s="157">
        <f t="shared" si="12"/>
        <v>15.6</v>
      </c>
      <c r="N11" s="158">
        <f t="shared" si="4"/>
        <v>0</v>
      </c>
      <c r="P11" s="157">
        <f t="shared" si="13"/>
        <v>18.600000000000001</v>
      </c>
      <c r="Q11" s="158">
        <f t="shared" si="5"/>
        <v>0</v>
      </c>
      <c r="S11" s="157">
        <f t="shared" si="14"/>
        <v>21.6</v>
      </c>
      <c r="T11" s="158">
        <f t="shared" si="6"/>
        <v>0</v>
      </c>
      <c r="V11" s="157">
        <f t="shared" si="15"/>
        <v>24.6</v>
      </c>
      <c r="W11" s="158">
        <f t="shared" si="7"/>
        <v>0</v>
      </c>
    </row>
    <row r="12" spans="1:23" x14ac:dyDescent="0.2">
      <c r="A12" s="155">
        <f t="shared" si="8"/>
        <v>3.7</v>
      </c>
      <c r="B12" s="156">
        <f t="shared" si="0"/>
        <v>148</v>
      </c>
      <c r="D12" s="155">
        <f t="shared" si="9"/>
        <v>6.7</v>
      </c>
      <c r="E12" s="156">
        <f t="shared" si="1"/>
        <v>73</v>
      </c>
      <c r="G12" s="155">
        <f t="shared" si="10"/>
        <v>9.6999999999999993</v>
      </c>
      <c r="H12" s="156">
        <f t="shared" si="2"/>
        <v>0</v>
      </c>
      <c r="J12" s="155">
        <f t="shared" si="11"/>
        <v>12.7</v>
      </c>
      <c r="K12" s="156">
        <f t="shared" si="3"/>
        <v>0</v>
      </c>
      <c r="M12" s="155">
        <f t="shared" si="12"/>
        <v>15.7</v>
      </c>
      <c r="N12" s="156">
        <f t="shared" si="4"/>
        <v>0</v>
      </c>
      <c r="P12" s="155">
        <f t="shared" si="13"/>
        <v>18.7</v>
      </c>
      <c r="Q12" s="156">
        <f t="shared" si="5"/>
        <v>0</v>
      </c>
      <c r="S12" s="155">
        <f t="shared" si="14"/>
        <v>21.7</v>
      </c>
      <c r="T12" s="156">
        <f t="shared" si="6"/>
        <v>0</v>
      </c>
      <c r="V12" s="155">
        <f t="shared" si="15"/>
        <v>24.7</v>
      </c>
      <c r="W12" s="156">
        <f t="shared" si="7"/>
        <v>0</v>
      </c>
    </row>
    <row r="13" spans="1:23" x14ac:dyDescent="0.2">
      <c r="A13" s="157">
        <f t="shared" si="8"/>
        <v>3.8</v>
      </c>
      <c r="B13" s="158">
        <f t="shared" si="0"/>
        <v>145</v>
      </c>
      <c r="D13" s="157">
        <f t="shared" si="9"/>
        <v>6.8</v>
      </c>
      <c r="E13" s="158">
        <f t="shared" si="1"/>
        <v>70</v>
      </c>
      <c r="G13" s="157">
        <f t="shared" si="10"/>
        <v>9.8000000000000007</v>
      </c>
      <c r="H13" s="158">
        <f t="shared" si="2"/>
        <v>0</v>
      </c>
      <c r="J13" s="157">
        <f t="shared" si="11"/>
        <v>12.8</v>
      </c>
      <c r="K13" s="158">
        <f t="shared" si="3"/>
        <v>0</v>
      </c>
      <c r="M13" s="157">
        <f t="shared" si="12"/>
        <v>15.8</v>
      </c>
      <c r="N13" s="158">
        <f t="shared" si="4"/>
        <v>0</v>
      </c>
      <c r="P13" s="157">
        <f t="shared" si="13"/>
        <v>18.8</v>
      </c>
      <c r="Q13" s="158">
        <f t="shared" si="5"/>
        <v>0</v>
      </c>
      <c r="S13" s="157">
        <f t="shared" si="14"/>
        <v>21.8</v>
      </c>
      <c r="T13" s="158">
        <f t="shared" si="6"/>
        <v>0</v>
      </c>
      <c r="V13" s="157">
        <f t="shared" si="15"/>
        <v>24.8</v>
      </c>
      <c r="W13" s="158">
        <f t="shared" si="7"/>
        <v>0</v>
      </c>
    </row>
    <row r="14" spans="1:23" x14ac:dyDescent="0.2">
      <c r="A14" s="155">
        <f t="shared" si="8"/>
        <v>3.9</v>
      </c>
      <c r="B14" s="156">
        <f t="shared" si="0"/>
        <v>143</v>
      </c>
      <c r="D14" s="155">
        <f t="shared" si="9"/>
        <v>6.9</v>
      </c>
      <c r="E14" s="156">
        <f t="shared" si="1"/>
        <v>68</v>
      </c>
      <c r="G14" s="155">
        <f t="shared" si="10"/>
        <v>9.9</v>
      </c>
      <c r="H14" s="156">
        <f t="shared" si="2"/>
        <v>0</v>
      </c>
      <c r="J14" s="155">
        <f t="shared" si="11"/>
        <v>12.9</v>
      </c>
      <c r="K14" s="156">
        <f t="shared" si="3"/>
        <v>0</v>
      </c>
      <c r="M14" s="155">
        <f t="shared" si="12"/>
        <v>15.9</v>
      </c>
      <c r="N14" s="156">
        <f t="shared" si="4"/>
        <v>0</v>
      </c>
      <c r="P14" s="155">
        <f t="shared" si="13"/>
        <v>18.899999999999999</v>
      </c>
      <c r="Q14" s="156">
        <f t="shared" si="5"/>
        <v>0</v>
      </c>
      <c r="S14" s="155">
        <f t="shared" si="14"/>
        <v>21.9</v>
      </c>
      <c r="T14" s="156">
        <f t="shared" si="6"/>
        <v>0</v>
      </c>
      <c r="V14" s="155">
        <f t="shared" si="15"/>
        <v>24.9</v>
      </c>
      <c r="W14" s="156">
        <f t="shared" si="7"/>
        <v>0</v>
      </c>
    </row>
    <row r="15" spans="1:23" x14ac:dyDescent="0.2">
      <c r="A15" s="157">
        <f t="shared" si="8"/>
        <v>4</v>
      </c>
      <c r="B15" s="158">
        <f t="shared" si="0"/>
        <v>140</v>
      </c>
      <c r="D15" s="157">
        <f t="shared" si="9"/>
        <v>7</v>
      </c>
      <c r="E15" s="158">
        <f t="shared" si="1"/>
        <v>65</v>
      </c>
      <c r="G15" s="157">
        <f t="shared" si="10"/>
        <v>10</v>
      </c>
      <c r="H15" s="158">
        <f t="shared" si="2"/>
        <v>0</v>
      </c>
      <c r="J15" s="157">
        <f t="shared" si="11"/>
        <v>13</v>
      </c>
      <c r="K15" s="158">
        <f t="shared" si="3"/>
        <v>0</v>
      </c>
      <c r="M15" s="157">
        <f t="shared" si="12"/>
        <v>16</v>
      </c>
      <c r="N15" s="158">
        <f t="shared" si="4"/>
        <v>0</v>
      </c>
      <c r="P15" s="157">
        <f t="shared" si="13"/>
        <v>19</v>
      </c>
      <c r="Q15" s="158">
        <f t="shared" si="5"/>
        <v>0</v>
      </c>
      <c r="S15" s="157">
        <f t="shared" si="14"/>
        <v>22</v>
      </c>
      <c r="T15" s="158">
        <f t="shared" si="6"/>
        <v>0</v>
      </c>
      <c r="V15" s="157">
        <f t="shared" si="15"/>
        <v>25</v>
      </c>
      <c r="W15" s="158">
        <f t="shared" si="7"/>
        <v>0</v>
      </c>
    </row>
    <row r="16" spans="1:23" x14ac:dyDescent="0.2">
      <c r="A16" s="155">
        <f t="shared" si="8"/>
        <v>4.0999999999999996</v>
      </c>
      <c r="B16" s="156">
        <f t="shared" si="0"/>
        <v>138</v>
      </c>
      <c r="D16" s="155">
        <f t="shared" si="9"/>
        <v>7.1</v>
      </c>
      <c r="E16" s="156">
        <f t="shared" si="1"/>
        <v>63</v>
      </c>
      <c r="G16" s="155">
        <f t="shared" si="10"/>
        <v>10.1</v>
      </c>
      <c r="H16" s="156">
        <f t="shared" si="2"/>
        <v>0</v>
      </c>
      <c r="J16" s="155">
        <f t="shared" si="11"/>
        <v>13.1</v>
      </c>
      <c r="K16" s="156">
        <f t="shared" si="3"/>
        <v>0</v>
      </c>
      <c r="M16" s="155">
        <f t="shared" si="12"/>
        <v>16.100000000000001</v>
      </c>
      <c r="N16" s="156">
        <f t="shared" si="4"/>
        <v>0</v>
      </c>
      <c r="P16" s="155">
        <f t="shared" si="13"/>
        <v>19.100000000000001</v>
      </c>
      <c r="Q16" s="156">
        <f t="shared" si="5"/>
        <v>0</v>
      </c>
      <c r="S16" s="155">
        <f t="shared" si="14"/>
        <v>22.1</v>
      </c>
      <c r="T16" s="156">
        <f t="shared" si="6"/>
        <v>0</v>
      </c>
      <c r="V16" s="155">
        <f t="shared" si="15"/>
        <v>25.1</v>
      </c>
      <c r="W16" s="156">
        <f t="shared" si="7"/>
        <v>0</v>
      </c>
    </row>
    <row r="17" spans="1:23" x14ac:dyDescent="0.2">
      <c r="A17" s="157">
        <f t="shared" si="8"/>
        <v>4.2</v>
      </c>
      <c r="B17" s="158">
        <f t="shared" si="0"/>
        <v>135</v>
      </c>
      <c r="D17" s="157">
        <f t="shared" si="9"/>
        <v>7.2</v>
      </c>
      <c r="E17" s="158">
        <f t="shared" si="1"/>
        <v>60</v>
      </c>
      <c r="G17" s="157">
        <f t="shared" si="10"/>
        <v>10.199999999999999</v>
      </c>
      <c r="H17" s="158">
        <f t="shared" si="2"/>
        <v>0</v>
      </c>
      <c r="J17" s="157">
        <f t="shared" si="11"/>
        <v>13.2</v>
      </c>
      <c r="K17" s="158">
        <f t="shared" si="3"/>
        <v>0</v>
      </c>
      <c r="M17" s="157">
        <f t="shared" si="12"/>
        <v>16.2</v>
      </c>
      <c r="N17" s="158">
        <f t="shared" si="4"/>
        <v>0</v>
      </c>
      <c r="P17" s="157">
        <f t="shared" si="13"/>
        <v>19.2</v>
      </c>
      <c r="Q17" s="158">
        <f t="shared" si="5"/>
        <v>0</v>
      </c>
      <c r="S17" s="157">
        <f t="shared" si="14"/>
        <v>22.2</v>
      </c>
      <c r="T17" s="158">
        <f t="shared" si="6"/>
        <v>0</v>
      </c>
      <c r="V17" s="157">
        <f t="shared" si="15"/>
        <v>25.2</v>
      </c>
      <c r="W17" s="158">
        <f t="shared" si="7"/>
        <v>0</v>
      </c>
    </row>
    <row r="18" spans="1:23" x14ac:dyDescent="0.2">
      <c r="A18" s="155">
        <f t="shared" si="8"/>
        <v>4.3</v>
      </c>
      <c r="B18" s="156">
        <f t="shared" si="0"/>
        <v>133</v>
      </c>
      <c r="D18" s="155">
        <f t="shared" si="9"/>
        <v>7.3</v>
      </c>
      <c r="E18" s="156">
        <f t="shared" si="1"/>
        <v>58</v>
      </c>
      <c r="G18" s="155">
        <f t="shared" si="10"/>
        <v>10.3</v>
      </c>
      <c r="H18" s="156">
        <f t="shared" si="2"/>
        <v>0</v>
      </c>
      <c r="J18" s="155">
        <f t="shared" si="11"/>
        <v>13.3</v>
      </c>
      <c r="K18" s="156">
        <f t="shared" si="3"/>
        <v>0</v>
      </c>
      <c r="M18" s="155">
        <f t="shared" si="12"/>
        <v>16.3</v>
      </c>
      <c r="N18" s="156">
        <f t="shared" si="4"/>
        <v>0</v>
      </c>
      <c r="P18" s="155">
        <f t="shared" si="13"/>
        <v>19.3</v>
      </c>
      <c r="Q18" s="156">
        <f t="shared" si="5"/>
        <v>0</v>
      </c>
      <c r="S18" s="155">
        <f t="shared" si="14"/>
        <v>22.3</v>
      </c>
      <c r="T18" s="156">
        <f t="shared" si="6"/>
        <v>0</v>
      </c>
      <c r="V18" s="155">
        <f t="shared" si="15"/>
        <v>25.3</v>
      </c>
      <c r="W18" s="156">
        <f t="shared" si="7"/>
        <v>0</v>
      </c>
    </row>
    <row r="19" spans="1:23" x14ac:dyDescent="0.2">
      <c r="A19" s="157">
        <f t="shared" si="8"/>
        <v>4.4000000000000004</v>
      </c>
      <c r="B19" s="158">
        <f t="shared" si="0"/>
        <v>130</v>
      </c>
      <c r="D19" s="157">
        <f t="shared" si="9"/>
        <v>7.4</v>
      </c>
      <c r="E19" s="158">
        <f t="shared" si="1"/>
        <v>55</v>
      </c>
      <c r="G19" s="157">
        <f t="shared" si="10"/>
        <v>10.4</v>
      </c>
      <c r="H19" s="158">
        <f t="shared" si="2"/>
        <v>0</v>
      </c>
      <c r="J19" s="157">
        <f t="shared" si="11"/>
        <v>13.4</v>
      </c>
      <c r="K19" s="158">
        <f t="shared" si="3"/>
        <v>0</v>
      </c>
      <c r="M19" s="157">
        <f t="shared" si="12"/>
        <v>16.399999999999999</v>
      </c>
      <c r="N19" s="158">
        <f t="shared" si="4"/>
        <v>0</v>
      </c>
      <c r="P19" s="157">
        <f t="shared" si="13"/>
        <v>19.399999999999999</v>
      </c>
      <c r="Q19" s="158">
        <f t="shared" si="5"/>
        <v>0</v>
      </c>
      <c r="S19" s="157">
        <f t="shared" si="14"/>
        <v>22.4</v>
      </c>
      <c r="T19" s="158">
        <f t="shared" si="6"/>
        <v>0</v>
      </c>
      <c r="V19" s="157">
        <f t="shared" si="15"/>
        <v>25.4</v>
      </c>
      <c r="W19" s="158">
        <f t="shared" si="7"/>
        <v>0</v>
      </c>
    </row>
    <row r="20" spans="1:23" x14ac:dyDescent="0.2">
      <c r="A20" s="155">
        <f t="shared" si="8"/>
        <v>4.5</v>
      </c>
      <c r="B20" s="156">
        <f t="shared" si="0"/>
        <v>128</v>
      </c>
      <c r="D20" s="155">
        <f t="shared" si="9"/>
        <v>7.5</v>
      </c>
      <c r="E20" s="156">
        <f t="shared" si="1"/>
        <v>53</v>
      </c>
      <c r="G20" s="155">
        <f t="shared" si="10"/>
        <v>10.5</v>
      </c>
      <c r="H20" s="156">
        <f t="shared" si="2"/>
        <v>0</v>
      </c>
      <c r="J20" s="155">
        <f t="shared" si="11"/>
        <v>13.5</v>
      </c>
      <c r="K20" s="156">
        <f t="shared" si="3"/>
        <v>0</v>
      </c>
      <c r="M20" s="155">
        <f t="shared" si="12"/>
        <v>16.5</v>
      </c>
      <c r="N20" s="156">
        <f t="shared" si="4"/>
        <v>0</v>
      </c>
      <c r="P20" s="155">
        <f t="shared" si="13"/>
        <v>19.5</v>
      </c>
      <c r="Q20" s="156">
        <f t="shared" si="5"/>
        <v>0</v>
      </c>
      <c r="S20" s="155">
        <f t="shared" si="14"/>
        <v>22.5</v>
      </c>
      <c r="T20" s="156">
        <f t="shared" si="6"/>
        <v>0</v>
      </c>
      <c r="V20" s="155">
        <f t="shared" si="15"/>
        <v>25.5</v>
      </c>
      <c r="W20" s="156">
        <f t="shared" si="7"/>
        <v>0</v>
      </c>
    </row>
    <row r="21" spans="1:23" x14ac:dyDescent="0.2">
      <c r="A21" s="157">
        <f t="shared" si="8"/>
        <v>4.5999999999999996</v>
      </c>
      <c r="B21" s="158">
        <f t="shared" si="0"/>
        <v>125</v>
      </c>
      <c r="D21" s="157">
        <f t="shared" si="9"/>
        <v>7.6</v>
      </c>
      <c r="E21" s="158">
        <f t="shared" si="1"/>
        <v>50</v>
      </c>
      <c r="G21" s="157">
        <f t="shared" si="10"/>
        <v>10.6</v>
      </c>
      <c r="H21" s="158">
        <f t="shared" si="2"/>
        <v>0</v>
      </c>
      <c r="J21" s="157">
        <f t="shared" si="11"/>
        <v>13.6</v>
      </c>
      <c r="K21" s="158">
        <f t="shared" si="3"/>
        <v>0</v>
      </c>
      <c r="M21" s="157">
        <f t="shared" si="12"/>
        <v>16.600000000000001</v>
      </c>
      <c r="N21" s="158">
        <f t="shared" si="4"/>
        <v>0</v>
      </c>
      <c r="P21" s="157">
        <f t="shared" si="13"/>
        <v>19.600000000000001</v>
      </c>
      <c r="Q21" s="158">
        <f t="shared" si="5"/>
        <v>0</v>
      </c>
      <c r="S21" s="157">
        <f t="shared" si="14"/>
        <v>22.6</v>
      </c>
      <c r="T21" s="158">
        <f t="shared" si="6"/>
        <v>0</v>
      </c>
      <c r="V21" s="157">
        <f t="shared" si="15"/>
        <v>25.6</v>
      </c>
      <c r="W21" s="158">
        <f t="shared" si="7"/>
        <v>0</v>
      </c>
    </row>
    <row r="22" spans="1:23" x14ac:dyDescent="0.2">
      <c r="A22" s="155">
        <f t="shared" si="8"/>
        <v>4.7</v>
      </c>
      <c r="B22" s="156">
        <f t="shared" si="0"/>
        <v>123</v>
      </c>
      <c r="D22" s="155">
        <f t="shared" si="9"/>
        <v>7.7</v>
      </c>
      <c r="E22" s="156">
        <f t="shared" si="1"/>
        <v>48</v>
      </c>
      <c r="G22" s="155">
        <f t="shared" si="10"/>
        <v>10.7</v>
      </c>
      <c r="H22" s="156">
        <f t="shared" si="2"/>
        <v>0</v>
      </c>
      <c r="J22" s="155">
        <f t="shared" si="11"/>
        <v>13.7</v>
      </c>
      <c r="K22" s="156">
        <f t="shared" si="3"/>
        <v>0</v>
      </c>
      <c r="M22" s="155">
        <f t="shared" si="12"/>
        <v>16.7</v>
      </c>
      <c r="N22" s="156">
        <f t="shared" si="4"/>
        <v>0</v>
      </c>
      <c r="P22" s="155">
        <f t="shared" si="13"/>
        <v>19.7</v>
      </c>
      <c r="Q22" s="156">
        <f t="shared" si="5"/>
        <v>0</v>
      </c>
      <c r="S22" s="155">
        <f t="shared" si="14"/>
        <v>22.7</v>
      </c>
      <c r="T22" s="156">
        <f t="shared" si="6"/>
        <v>0</v>
      </c>
      <c r="V22" s="155">
        <f t="shared" si="15"/>
        <v>25.7</v>
      </c>
      <c r="W22" s="156">
        <f t="shared" si="7"/>
        <v>0</v>
      </c>
    </row>
    <row r="23" spans="1:23" x14ac:dyDescent="0.2">
      <c r="A23" s="157">
        <f t="shared" si="8"/>
        <v>4.8</v>
      </c>
      <c r="B23" s="158">
        <f t="shared" si="0"/>
        <v>120</v>
      </c>
      <c r="D23" s="157">
        <f t="shared" si="9"/>
        <v>7.8</v>
      </c>
      <c r="E23" s="158">
        <f t="shared" si="1"/>
        <v>45</v>
      </c>
      <c r="G23" s="157">
        <f t="shared" si="10"/>
        <v>10.8</v>
      </c>
      <c r="H23" s="158">
        <f t="shared" si="2"/>
        <v>0</v>
      </c>
      <c r="J23" s="157">
        <f t="shared" si="11"/>
        <v>13.8</v>
      </c>
      <c r="K23" s="158">
        <f t="shared" si="3"/>
        <v>0</v>
      </c>
      <c r="M23" s="157">
        <f t="shared" si="12"/>
        <v>16.8</v>
      </c>
      <c r="N23" s="158">
        <f t="shared" si="4"/>
        <v>0</v>
      </c>
      <c r="P23" s="157">
        <f t="shared" si="13"/>
        <v>19.8</v>
      </c>
      <c r="Q23" s="158">
        <f t="shared" si="5"/>
        <v>0</v>
      </c>
      <c r="S23" s="157">
        <f t="shared" si="14"/>
        <v>22.8</v>
      </c>
      <c r="T23" s="158">
        <f t="shared" si="6"/>
        <v>0</v>
      </c>
      <c r="V23" s="157">
        <f t="shared" si="15"/>
        <v>25.8</v>
      </c>
      <c r="W23" s="158">
        <f t="shared" si="7"/>
        <v>0</v>
      </c>
    </row>
    <row r="24" spans="1:23" x14ac:dyDescent="0.2">
      <c r="A24" s="155">
        <f t="shared" si="8"/>
        <v>4.9000000000000004</v>
      </c>
      <c r="B24" s="156">
        <f t="shared" si="0"/>
        <v>118</v>
      </c>
      <c r="D24" s="155">
        <f t="shared" si="9"/>
        <v>7.9</v>
      </c>
      <c r="E24" s="156">
        <f t="shared" si="1"/>
        <v>43</v>
      </c>
      <c r="G24" s="155">
        <f t="shared" si="10"/>
        <v>10.9</v>
      </c>
      <c r="H24" s="156">
        <f t="shared" si="2"/>
        <v>0</v>
      </c>
      <c r="J24" s="155">
        <f t="shared" si="11"/>
        <v>13.9</v>
      </c>
      <c r="K24" s="156">
        <f t="shared" si="3"/>
        <v>0</v>
      </c>
      <c r="M24" s="155">
        <f t="shared" si="12"/>
        <v>16.899999999999999</v>
      </c>
      <c r="N24" s="156">
        <f t="shared" si="4"/>
        <v>0</v>
      </c>
      <c r="P24" s="155">
        <f t="shared" si="13"/>
        <v>19.899999999999999</v>
      </c>
      <c r="Q24" s="156">
        <f t="shared" si="5"/>
        <v>0</v>
      </c>
      <c r="S24" s="155">
        <f t="shared" si="14"/>
        <v>22.9</v>
      </c>
      <c r="T24" s="156">
        <f t="shared" si="6"/>
        <v>0</v>
      </c>
      <c r="V24" s="155">
        <f t="shared" si="15"/>
        <v>25.9</v>
      </c>
      <c r="W24" s="156">
        <f t="shared" si="7"/>
        <v>0</v>
      </c>
    </row>
    <row r="25" spans="1:23" x14ac:dyDescent="0.2">
      <c r="A25" s="157">
        <f t="shared" si="8"/>
        <v>5</v>
      </c>
      <c r="B25" s="158">
        <f t="shared" si="0"/>
        <v>115</v>
      </c>
      <c r="D25" s="157">
        <f t="shared" si="9"/>
        <v>8</v>
      </c>
      <c r="E25" s="158">
        <f t="shared" si="1"/>
        <v>40</v>
      </c>
      <c r="G25" s="157">
        <f t="shared" si="10"/>
        <v>11</v>
      </c>
      <c r="H25" s="158">
        <f t="shared" si="2"/>
        <v>0</v>
      </c>
      <c r="J25" s="157">
        <f t="shared" si="11"/>
        <v>14</v>
      </c>
      <c r="K25" s="158">
        <f t="shared" si="3"/>
        <v>0</v>
      </c>
      <c r="M25" s="157">
        <f t="shared" si="12"/>
        <v>17</v>
      </c>
      <c r="N25" s="158">
        <f t="shared" si="4"/>
        <v>0</v>
      </c>
      <c r="P25" s="157">
        <f t="shared" si="13"/>
        <v>20</v>
      </c>
      <c r="Q25" s="158">
        <f t="shared" si="5"/>
        <v>0</v>
      </c>
      <c r="S25" s="157">
        <f t="shared" si="14"/>
        <v>23</v>
      </c>
      <c r="T25" s="158">
        <f t="shared" si="6"/>
        <v>0</v>
      </c>
      <c r="V25" s="157">
        <f t="shared" si="15"/>
        <v>26</v>
      </c>
      <c r="W25" s="158">
        <f t="shared" si="7"/>
        <v>0</v>
      </c>
    </row>
    <row r="26" spans="1:23" x14ac:dyDescent="0.2">
      <c r="A26" s="155">
        <f t="shared" si="8"/>
        <v>5.0999999999999996</v>
      </c>
      <c r="B26" s="156">
        <f t="shared" si="0"/>
        <v>113</v>
      </c>
      <c r="D26" s="155">
        <f t="shared" si="9"/>
        <v>8.1</v>
      </c>
      <c r="E26" s="156">
        <f t="shared" si="1"/>
        <v>38</v>
      </c>
      <c r="G26" s="155">
        <f t="shared" si="10"/>
        <v>11.1</v>
      </c>
      <c r="H26" s="156">
        <f t="shared" si="2"/>
        <v>0</v>
      </c>
      <c r="J26" s="155">
        <f t="shared" si="11"/>
        <v>14.1</v>
      </c>
      <c r="K26" s="156">
        <f t="shared" si="3"/>
        <v>0</v>
      </c>
      <c r="M26" s="155">
        <f t="shared" si="12"/>
        <v>17.100000000000001</v>
      </c>
      <c r="N26" s="156">
        <f t="shared" si="4"/>
        <v>0</v>
      </c>
      <c r="P26" s="155">
        <f t="shared" si="13"/>
        <v>20.100000000000001</v>
      </c>
      <c r="Q26" s="156">
        <f t="shared" si="5"/>
        <v>0</v>
      </c>
      <c r="S26" s="155">
        <f t="shared" si="14"/>
        <v>23.1</v>
      </c>
      <c r="T26" s="156">
        <f t="shared" si="6"/>
        <v>0</v>
      </c>
      <c r="V26" s="155">
        <f t="shared" si="15"/>
        <v>26.1</v>
      </c>
      <c r="W26" s="156">
        <f t="shared" si="7"/>
        <v>0</v>
      </c>
    </row>
    <row r="27" spans="1:23" x14ac:dyDescent="0.2">
      <c r="A27" s="157">
        <f t="shared" si="8"/>
        <v>5.2</v>
      </c>
      <c r="B27" s="158">
        <f t="shared" si="0"/>
        <v>110</v>
      </c>
      <c r="D27" s="157">
        <f t="shared" si="9"/>
        <v>8.1999999999999993</v>
      </c>
      <c r="E27" s="158">
        <f t="shared" si="1"/>
        <v>35</v>
      </c>
      <c r="G27" s="157">
        <f t="shared" si="10"/>
        <v>11.2</v>
      </c>
      <c r="H27" s="158">
        <f t="shared" si="2"/>
        <v>0</v>
      </c>
      <c r="J27" s="157">
        <f t="shared" si="11"/>
        <v>14.2</v>
      </c>
      <c r="K27" s="158">
        <f t="shared" si="3"/>
        <v>0</v>
      </c>
      <c r="M27" s="157">
        <f t="shared" si="12"/>
        <v>17.2</v>
      </c>
      <c r="N27" s="158">
        <f t="shared" si="4"/>
        <v>0</v>
      </c>
      <c r="P27" s="157">
        <f t="shared" si="13"/>
        <v>20.2</v>
      </c>
      <c r="Q27" s="158">
        <f t="shared" si="5"/>
        <v>0</v>
      </c>
      <c r="S27" s="157">
        <f t="shared" si="14"/>
        <v>23.2</v>
      </c>
      <c r="T27" s="158">
        <f t="shared" si="6"/>
        <v>0</v>
      </c>
      <c r="V27" s="157">
        <f t="shared" si="15"/>
        <v>26.2</v>
      </c>
      <c r="W27" s="158">
        <f t="shared" si="7"/>
        <v>0</v>
      </c>
    </row>
    <row r="28" spans="1:23" x14ac:dyDescent="0.2">
      <c r="A28" s="155">
        <f t="shared" si="8"/>
        <v>5.3</v>
      </c>
      <c r="B28" s="156">
        <f t="shared" si="0"/>
        <v>108</v>
      </c>
      <c r="D28" s="155">
        <f t="shared" si="9"/>
        <v>8.3000000000000007</v>
      </c>
      <c r="E28" s="156">
        <f t="shared" si="1"/>
        <v>33</v>
      </c>
      <c r="G28" s="155">
        <f t="shared" si="10"/>
        <v>11.3</v>
      </c>
      <c r="H28" s="156">
        <f t="shared" si="2"/>
        <v>0</v>
      </c>
      <c r="J28" s="155">
        <f t="shared" si="11"/>
        <v>14.3</v>
      </c>
      <c r="K28" s="156">
        <f t="shared" si="3"/>
        <v>0</v>
      </c>
      <c r="M28" s="155">
        <f t="shared" si="12"/>
        <v>17.3</v>
      </c>
      <c r="N28" s="156">
        <f t="shared" si="4"/>
        <v>0</v>
      </c>
      <c r="P28" s="155">
        <f t="shared" si="13"/>
        <v>20.3</v>
      </c>
      <c r="Q28" s="156">
        <f t="shared" si="5"/>
        <v>0</v>
      </c>
      <c r="S28" s="155">
        <f t="shared" si="14"/>
        <v>23.3</v>
      </c>
      <c r="T28" s="156">
        <f t="shared" si="6"/>
        <v>0</v>
      </c>
      <c r="V28" s="155">
        <f t="shared" si="15"/>
        <v>26.3</v>
      </c>
      <c r="W28" s="156">
        <f t="shared" si="7"/>
        <v>0</v>
      </c>
    </row>
    <row r="29" spans="1:23" x14ac:dyDescent="0.2">
      <c r="A29" s="157">
        <f t="shared" si="8"/>
        <v>5.4</v>
      </c>
      <c r="B29" s="158">
        <f t="shared" si="0"/>
        <v>105</v>
      </c>
      <c r="D29" s="157">
        <f t="shared" si="9"/>
        <v>8.4</v>
      </c>
      <c r="E29" s="158">
        <f t="shared" si="1"/>
        <v>30</v>
      </c>
      <c r="G29" s="157">
        <f t="shared" si="10"/>
        <v>11.4</v>
      </c>
      <c r="H29" s="158">
        <f t="shared" si="2"/>
        <v>0</v>
      </c>
      <c r="J29" s="157">
        <f t="shared" si="11"/>
        <v>14.4</v>
      </c>
      <c r="K29" s="158">
        <f t="shared" si="3"/>
        <v>0</v>
      </c>
      <c r="M29" s="157">
        <f t="shared" si="12"/>
        <v>17.399999999999999</v>
      </c>
      <c r="N29" s="158">
        <f t="shared" si="4"/>
        <v>0</v>
      </c>
      <c r="P29" s="157">
        <f t="shared" si="13"/>
        <v>20.399999999999999</v>
      </c>
      <c r="Q29" s="158">
        <f t="shared" si="5"/>
        <v>0</v>
      </c>
      <c r="S29" s="157">
        <f t="shared" si="14"/>
        <v>23.4</v>
      </c>
      <c r="T29" s="158">
        <f t="shared" si="6"/>
        <v>0</v>
      </c>
      <c r="V29" s="157">
        <f t="shared" si="15"/>
        <v>26.4</v>
      </c>
      <c r="W29" s="158">
        <f t="shared" si="7"/>
        <v>0</v>
      </c>
    </row>
    <row r="30" spans="1:23" x14ac:dyDescent="0.2">
      <c r="A30" s="155">
        <f t="shared" si="8"/>
        <v>5.5</v>
      </c>
      <c r="B30" s="156">
        <f t="shared" si="0"/>
        <v>103</v>
      </c>
      <c r="D30" s="155">
        <f t="shared" si="9"/>
        <v>8.5</v>
      </c>
      <c r="E30" s="156">
        <f t="shared" si="1"/>
        <v>28</v>
      </c>
      <c r="G30" s="155">
        <f t="shared" si="10"/>
        <v>11.5</v>
      </c>
      <c r="H30" s="156">
        <f t="shared" si="2"/>
        <v>0</v>
      </c>
      <c r="J30" s="155">
        <f t="shared" si="11"/>
        <v>14.5</v>
      </c>
      <c r="K30" s="156">
        <f t="shared" si="3"/>
        <v>0</v>
      </c>
      <c r="M30" s="155">
        <f t="shared" si="12"/>
        <v>17.5</v>
      </c>
      <c r="N30" s="156">
        <f t="shared" si="4"/>
        <v>0</v>
      </c>
      <c r="P30" s="155">
        <f t="shared" si="13"/>
        <v>20.5</v>
      </c>
      <c r="Q30" s="156">
        <f t="shared" si="5"/>
        <v>0</v>
      </c>
      <c r="S30" s="155">
        <f t="shared" si="14"/>
        <v>23.5</v>
      </c>
      <c r="T30" s="156">
        <f t="shared" si="6"/>
        <v>0</v>
      </c>
      <c r="V30" s="155">
        <f t="shared" si="15"/>
        <v>26.5</v>
      </c>
      <c r="W30" s="156">
        <f t="shared" si="7"/>
        <v>0</v>
      </c>
    </row>
    <row r="31" spans="1:23" x14ac:dyDescent="0.2">
      <c r="A31" s="157">
        <f t="shared" si="8"/>
        <v>5.6</v>
      </c>
      <c r="B31" s="158">
        <f t="shared" si="0"/>
        <v>100</v>
      </c>
      <c r="D31" s="157">
        <f t="shared" si="9"/>
        <v>8.6</v>
      </c>
      <c r="E31" s="158">
        <f t="shared" si="1"/>
        <v>25</v>
      </c>
      <c r="G31" s="157">
        <f t="shared" si="10"/>
        <v>11.6</v>
      </c>
      <c r="H31" s="158">
        <f t="shared" si="2"/>
        <v>0</v>
      </c>
      <c r="J31" s="157">
        <f t="shared" si="11"/>
        <v>14.6</v>
      </c>
      <c r="K31" s="158">
        <f t="shared" si="3"/>
        <v>0</v>
      </c>
      <c r="M31" s="157">
        <f t="shared" si="12"/>
        <v>17.600000000000001</v>
      </c>
      <c r="N31" s="158">
        <f t="shared" si="4"/>
        <v>0</v>
      </c>
      <c r="P31" s="157">
        <f t="shared" si="13"/>
        <v>20.6</v>
      </c>
      <c r="Q31" s="158">
        <f t="shared" si="5"/>
        <v>0</v>
      </c>
      <c r="S31" s="157">
        <f t="shared" si="14"/>
        <v>23.6</v>
      </c>
      <c r="T31" s="158">
        <f t="shared" si="6"/>
        <v>0</v>
      </c>
      <c r="V31" s="157">
        <f t="shared" si="15"/>
        <v>26.6</v>
      </c>
      <c r="W31" s="158">
        <f t="shared" si="7"/>
        <v>0</v>
      </c>
    </row>
    <row r="32" spans="1:23" x14ac:dyDescent="0.2">
      <c r="A32" s="155">
        <f t="shared" si="8"/>
        <v>5.7</v>
      </c>
      <c r="B32" s="156">
        <f t="shared" si="0"/>
        <v>98</v>
      </c>
      <c r="D32" s="155">
        <f t="shared" si="9"/>
        <v>8.6999999999999993</v>
      </c>
      <c r="E32" s="156">
        <f t="shared" si="1"/>
        <v>23</v>
      </c>
      <c r="G32" s="155">
        <f t="shared" si="10"/>
        <v>11.7</v>
      </c>
      <c r="H32" s="156">
        <f t="shared" si="2"/>
        <v>0</v>
      </c>
      <c r="J32" s="155">
        <f t="shared" si="11"/>
        <v>14.7</v>
      </c>
      <c r="K32" s="156">
        <f t="shared" si="3"/>
        <v>0</v>
      </c>
      <c r="M32" s="155">
        <f t="shared" si="12"/>
        <v>17.7</v>
      </c>
      <c r="N32" s="156">
        <f t="shared" si="4"/>
        <v>0</v>
      </c>
      <c r="P32" s="155">
        <f t="shared" si="13"/>
        <v>20.7</v>
      </c>
      <c r="Q32" s="156">
        <f t="shared" si="5"/>
        <v>0</v>
      </c>
      <c r="S32" s="155">
        <f t="shared" si="14"/>
        <v>23.7</v>
      </c>
      <c r="T32" s="156">
        <f t="shared" si="6"/>
        <v>0</v>
      </c>
      <c r="V32" s="155">
        <f t="shared" si="15"/>
        <v>26.7</v>
      </c>
      <c r="W32" s="156">
        <f t="shared" si="7"/>
        <v>0</v>
      </c>
    </row>
    <row r="33" spans="1:23" x14ac:dyDescent="0.2">
      <c r="A33" s="157">
        <f t="shared" si="8"/>
        <v>5.8</v>
      </c>
      <c r="B33" s="158">
        <f t="shared" si="0"/>
        <v>95</v>
      </c>
      <c r="D33" s="157">
        <f t="shared" si="9"/>
        <v>8.8000000000000007</v>
      </c>
      <c r="E33" s="158">
        <f t="shared" si="1"/>
        <v>20</v>
      </c>
      <c r="G33" s="157">
        <f t="shared" si="10"/>
        <v>11.8</v>
      </c>
      <c r="H33" s="158">
        <f t="shared" si="2"/>
        <v>0</v>
      </c>
      <c r="J33" s="157">
        <f t="shared" si="11"/>
        <v>14.8</v>
      </c>
      <c r="K33" s="158">
        <f t="shared" si="3"/>
        <v>0</v>
      </c>
      <c r="M33" s="157">
        <f t="shared" si="12"/>
        <v>17.8</v>
      </c>
      <c r="N33" s="158">
        <f t="shared" si="4"/>
        <v>0</v>
      </c>
      <c r="P33" s="157">
        <f t="shared" si="13"/>
        <v>20.8</v>
      </c>
      <c r="Q33" s="158">
        <f t="shared" si="5"/>
        <v>0</v>
      </c>
      <c r="S33" s="157">
        <f t="shared" si="14"/>
        <v>23.8</v>
      </c>
      <c r="T33" s="158">
        <f t="shared" si="6"/>
        <v>0</v>
      </c>
      <c r="V33" s="157">
        <f t="shared" si="15"/>
        <v>26.8</v>
      </c>
      <c r="W33" s="158">
        <f t="shared" si="7"/>
        <v>0</v>
      </c>
    </row>
    <row r="34" spans="1:23" x14ac:dyDescent="0.2">
      <c r="A34" s="155">
        <f t="shared" si="8"/>
        <v>5.9</v>
      </c>
      <c r="B34" s="156">
        <f t="shared" si="0"/>
        <v>93</v>
      </c>
      <c r="D34" s="155">
        <f t="shared" si="9"/>
        <v>8.9</v>
      </c>
      <c r="E34" s="156">
        <f t="shared" si="1"/>
        <v>18</v>
      </c>
      <c r="G34" s="155">
        <f t="shared" si="10"/>
        <v>11.9</v>
      </c>
      <c r="H34" s="156">
        <f t="shared" si="2"/>
        <v>0</v>
      </c>
      <c r="J34" s="155">
        <f t="shared" si="11"/>
        <v>14.9</v>
      </c>
      <c r="K34" s="156">
        <f t="shared" si="3"/>
        <v>0</v>
      </c>
      <c r="M34" s="155">
        <f t="shared" si="12"/>
        <v>17.899999999999999</v>
      </c>
      <c r="N34" s="156">
        <f t="shared" si="4"/>
        <v>0</v>
      </c>
      <c r="P34" s="155">
        <f t="shared" si="13"/>
        <v>20.9</v>
      </c>
      <c r="Q34" s="156">
        <f t="shared" si="5"/>
        <v>0</v>
      </c>
      <c r="S34" s="155">
        <f t="shared" si="14"/>
        <v>23.9</v>
      </c>
      <c r="T34" s="156">
        <f t="shared" si="6"/>
        <v>0</v>
      </c>
      <c r="V34" s="155">
        <f t="shared" si="15"/>
        <v>26.9</v>
      </c>
      <c r="W34" s="156">
        <f t="shared" si="7"/>
        <v>0</v>
      </c>
    </row>
    <row r="35" spans="1:23" ht="13.5" thickBot="1" x14ac:dyDescent="0.25">
      <c r="A35" s="159">
        <f t="shared" si="8"/>
        <v>6</v>
      </c>
      <c r="B35" s="160">
        <f t="shared" si="0"/>
        <v>90</v>
      </c>
      <c r="D35" s="159">
        <f t="shared" si="9"/>
        <v>9</v>
      </c>
      <c r="E35" s="160">
        <f t="shared" si="1"/>
        <v>15</v>
      </c>
      <c r="G35" s="159">
        <f t="shared" si="10"/>
        <v>12</v>
      </c>
      <c r="H35" s="160">
        <f t="shared" si="2"/>
        <v>0</v>
      </c>
      <c r="J35" s="159">
        <f t="shared" si="11"/>
        <v>15</v>
      </c>
      <c r="K35" s="160">
        <f t="shared" si="3"/>
        <v>0</v>
      </c>
      <c r="M35" s="159">
        <f t="shared" si="12"/>
        <v>18</v>
      </c>
      <c r="N35" s="160">
        <f t="shared" si="4"/>
        <v>0</v>
      </c>
      <c r="P35" s="159">
        <f t="shared" si="13"/>
        <v>21</v>
      </c>
      <c r="Q35" s="160">
        <f t="shared" si="5"/>
        <v>0</v>
      </c>
      <c r="S35" s="159">
        <f t="shared" si="14"/>
        <v>24</v>
      </c>
      <c r="T35" s="160">
        <f t="shared" si="6"/>
        <v>0</v>
      </c>
      <c r="V35" s="159">
        <f t="shared" si="15"/>
        <v>27</v>
      </c>
      <c r="W35" s="160">
        <f t="shared" si="7"/>
        <v>0</v>
      </c>
    </row>
    <row r="36" spans="1:23" x14ac:dyDescent="0.2">
      <c r="A36" s="152"/>
      <c r="B36" s="1"/>
    </row>
    <row r="37" spans="1:23" ht="13.5" thickBot="1" x14ac:dyDescent="0.25">
      <c r="A37" s="152"/>
      <c r="B37" s="1"/>
    </row>
    <row r="38" spans="1:23" ht="35.25" thickBot="1" x14ac:dyDescent="0.5">
      <c r="A38" s="779" t="s">
        <v>2199</v>
      </c>
      <c r="B38" s="780"/>
      <c r="C38" s="780"/>
      <c r="D38" s="780"/>
      <c r="E38" s="780"/>
      <c r="F38" s="780"/>
      <c r="G38" s="780"/>
      <c r="H38" s="780"/>
      <c r="I38" s="780"/>
      <c r="J38" s="780"/>
      <c r="K38" s="780"/>
      <c r="L38" s="780"/>
      <c r="M38" s="780"/>
      <c r="N38" s="780"/>
      <c r="O38" s="780"/>
      <c r="P38" s="780"/>
      <c r="Q38" s="780"/>
      <c r="R38" s="780"/>
      <c r="S38" s="780"/>
      <c r="T38" s="780"/>
      <c r="U38" s="780"/>
      <c r="V38" s="780"/>
      <c r="W38" s="781"/>
    </row>
    <row r="39" spans="1:23" x14ac:dyDescent="0.2">
      <c r="A39" s="152"/>
      <c r="B39" s="1"/>
    </row>
    <row r="40" spans="1:23" x14ac:dyDescent="0.2">
      <c r="A40" s="771" t="s">
        <v>2196</v>
      </c>
      <c r="B40" s="771"/>
      <c r="D40" s="161">
        <v>0.1</v>
      </c>
      <c r="G40" s="771" t="s">
        <v>2197</v>
      </c>
      <c r="H40" s="771"/>
      <c r="J40" s="162">
        <v>1</v>
      </c>
      <c r="K40" s="118" t="s">
        <v>2097</v>
      </c>
    </row>
    <row r="41" spans="1:23" ht="13.5" thickBot="1" x14ac:dyDescent="0.25">
      <c r="A41" s="152"/>
      <c r="B41" s="1"/>
    </row>
    <row r="42" spans="1:23" x14ac:dyDescent="0.2">
      <c r="A42" s="153" t="s">
        <v>2098</v>
      </c>
      <c r="B42" s="154" t="s">
        <v>147</v>
      </c>
      <c r="D42" s="153" t="s">
        <v>2098</v>
      </c>
      <c r="E42" s="154" t="s">
        <v>147</v>
      </c>
      <c r="G42" s="153" t="s">
        <v>2098</v>
      </c>
      <c r="H42" s="154" t="s">
        <v>147</v>
      </c>
      <c r="J42" s="153" t="s">
        <v>2098</v>
      </c>
      <c r="K42" s="154" t="s">
        <v>147</v>
      </c>
      <c r="M42" s="153" t="s">
        <v>2098</v>
      </c>
      <c r="N42" s="154" t="s">
        <v>147</v>
      </c>
      <c r="P42" s="153" t="s">
        <v>2098</v>
      </c>
      <c r="Q42" s="154" t="s">
        <v>147</v>
      </c>
      <c r="S42" s="153" t="s">
        <v>2098</v>
      </c>
      <c r="T42" s="154" t="s">
        <v>147</v>
      </c>
      <c r="V42" s="153" t="s">
        <v>2098</v>
      </c>
      <c r="W42" s="154" t="s">
        <v>147</v>
      </c>
    </row>
    <row r="43" spans="1:23" x14ac:dyDescent="0.2">
      <c r="A43" s="155">
        <f>IF(D40=0.1,ROUND(J40,1),IF(D40=0.01,ROUND(J40,2),999))</f>
        <v>1</v>
      </c>
      <c r="B43" s="156">
        <f t="shared" ref="B43:B72" si="16">VLOOKUP(A43,Sprung_Schueler,2)</f>
        <v>0</v>
      </c>
      <c r="D43" s="155">
        <f>IF($D$40=0.1,ROUND(A72+$D$40,1),ROUND(A72+$D$40,2))</f>
        <v>4</v>
      </c>
      <c r="E43" s="156">
        <f t="shared" ref="E43:E72" si="17">VLOOKUP(D43,Sprung_Schueler,2)</f>
        <v>40</v>
      </c>
      <c r="G43" s="155">
        <f>IF($D$40=0.1,ROUND(D72+$D$40,1),ROUND(D72+$D$40,2))</f>
        <v>7</v>
      </c>
      <c r="H43" s="156">
        <f t="shared" ref="H43:H72" si="18">VLOOKUP(G43,Sprung_Schueler,2)</f>
        <v>100</v>
      </c>
      <c r="J43" s="155">
        <f>IF($D$40=0.1,ROUND(G72+$D$40,1),ROUND(G72+$D$40,2))</f>
        <v>10</v>
      </c>
      <c r="K43" s="156">
        <f t="shared" ref="K43:K72" si="19">VLOOKUP(J43,Sprung_Schueler,2)</f>
        <v>160</v>
      </c>
      <c r="M43" s="155">
        <f>IF($D$40=0.1,ROUND(J72+$D$40,1),ROUND(J72+$D$40,2))</f>
        <v>13</v>
      </c>
      <c r="N43" s="156">
        <f t="shared" ref="N43:N72" si="20">VLOOKUP(M43,Sprung_Schueler,2)</f>
        <v>220</v>
      </c>
      <c r="P43" s="155">
        <f>IF($D$40=0.1,ROUND(M72+$D$40,1),ROUND(M72+$D$40,2))</f>
        <v>16</v>
      </c>
      <c r="Q43" s="156">
        <f t="shared" ref="Q43:Q72" si="21">VLOOKUP(P43,Sprung_Schueler,2)</f>
        <v>280</v>
      </c>
      <c r="S43" s="155">
        <f>IF($D$40=0.1,ROUND(P72+$D$40,1),ROUND(P72+$D$40,2))</f>
        <v>19</v>
      </c>
      <c r="T43" s="156">
        <f t="shared" ref="T43:T72" si="22">VLOOKUP(S43,Sprung_Schueler,2)</f>
        <v>340</v>
      </c>
      <c r="V43" s="155">
        <f>IF($D$40=0.1,ROUND(S72+$D$40,1),ROUND(S72+$D$40,2))</f>
        <v>22</v>
      </c>
      <c r="W43" s="156">
        <f t="shared" ref="W43:W72" si="23">VLOOKUP(V43,Sprung_Schueler,2)</f>
        <v>360</v>
      </c>
    </row>
    <row r="44" spans="1:23" x14ac:dyDescent="0.2">
      <c r="A44" s="157">
        <f>IF($D$40=0.1,ROUND(A43+$D$40,1),ROUND(A43+$D$40,2))</f>
        <v>1.1000000000000001</v>
      </c>
      <c r="B44" s="158">
        <f t="shared" si="16"/>
        <v>0</v>
      </c>
      <c r="D44" s="157">
        <f>IF($D$40=0.1,ROUND(D43+$D$40,1),ROUND(D43+$D$40,2))</f>
        <v>4.0999999999999996</v>
      </c>
      <c r="E44" s="158">
        <f t="shared" si="17"/>
        <v>42</v>
      </c>
      <c r="G44" s="157">
        <f>IF($D$40=0.1,ROUND(G43+$D$40,1),ROUND(G43+$D$40,2))</f>
        <v>7.1</v>
      </c>
      <c r="H44" s="158">
        <f t="shared" si="18"/>
        <v>102</v>
      </c>
      <c r="J44" s="157">
        <f>IF($D$40=0.1,ROUND(J43+$D$40,1),ROUND(J43+$D$40,2))</f>
        <v>10.1</v>
      </c>
      <c r="K44" s="158">
        <f t="shared" si="19"/>
        <v>162</v>
      </c>
      <c r="M44" s="157">
        <f>IF($D$40=0.1,ROUND(M43+$D$40,1),ROUND(M43+$D$40,2))</f>
        <v>13.1</v>
      </c>
      <c r="N44" s="158">
        <f t="shared" si="20"/>
        <v>222</v>
      </c>
      <c r="P44" s="157">
        <f>IF($D$40=0.1,ROUND(P43+$D$40,1),ROUND(P43+$D$40,2))</f>
        <v>16.100000000000001</v>
      </c>
      <c r="Q44" s="158">
        <f t="shared" si="21"/>
        <v>282</v>
      </c>
      <c r="S44" s="157">
        <f>IF($D$40=0.1,ROUND(S43+$D$40,1),ROUND(S43+$D$40,2))</f>
        <v>19.100000000000001</v>
      </c>
      <c r="T44" s="158">
        <f t="shared" si="22"/>
        <v>342</v>
      </c>
      <c r="V44" s="157">
        <f>IF($D$40=0.1,ROUND(V43+$D$40,1),ROUND(V43+$D$40,2))</f>
        <v>22.1</v>
      </c>
      <c r="W44" s="158">
        <f t="shared" si="23"/>
        <v>360</v>
      </c>
    </row>
    <row r="45" spans="1:23" x14ac:dyDescent="0.2">
      <c r="A45" s="155">
        <f t="shared" ref="A45:A72" si="24">IF($D$40=0.1,ROUND(A44+$D$40,1),ROUND(A44+$D$40,2))</f>
        <v>1.2</v>
      </c>
      <c r="B45" s="156">
        <f t="shared" si="16"/>
        <v>0</v>
      </c>
      <c r="D45" s="155">
        <f t="shared" ref="D45:D72" si="25">IF($D$40=0.1,ROUND(D44+$D$40,1),ROUND(D44+$D$40,2))</f>
        <v>4.2</v>
      </c>
      <c r="E45" s="156">
        <f t="shared" si="17"/>
        <v>44</v>
      </c>
      <c r="G45" s="155">
        <f t="shared" ref="G45:G72" si="26">IF($D$40=0.1,ROUND(G44+$D$40,1),ROUND(G44+$D$40,2))</f>
        <v>7.2</v>
      </c>
      <c r="H45" s="156">
        <f t="shared" si="18"/>
        <v>104</v>
      </c>
      <c r="J45" s="155">
        <f t="shared" ref="J45:J72" si="27">IF($D$40=0.1,ROUND(J44+$D$40,1),ROUND(J44+$D$40,2))</f>
        <v>10.199999999999999</v>
      </c>
      <c r="K45" s="156">
        <f t="shared" si="19"/>
        <v>164</v>
      </c>
      <c r="M45" s="155">
        <f t="shared" ref="M45:M72" si="28">IF($D$40=0.1,ROUND(M44+$D$40,1),ROUND(M44+$D$40,2))</f>
        <v>13.2</v>
      </c>
      <c r="N45" s="156">
        <f t="shared" si="20"/>
        <v>224</v>
      </c>
      <c r="P45" s="155">
        <f t="shared" ref="P45:P72" si="29">IF($D$40=0.1,ROUND(P44+$D$40,1),ROUND(P44+$D$40,2))</f>
        <v>16.2</v>
      </c>
      <c r="Q45" s="156">
        <f t="shared" si="21"/>
        <v>284</v>
      </c>
      <c r="S45" s="155">
        <f t="shared" ref="S45:S72" si="30">IF($D$40=0.1,ROUND(S44+$D$40,1),ROUND(S44+$D$40,2))</f>
        <v>19.2</v>
      </c>
      <c r="T45" s="156">
        <f t="shared" si="22"/>
        <v>344</v>
      </c>
      <c r="V45" s="155">
        <f t="shared" ref="V45:V72" si="31">IF($D$40=0.1,ROUND(V44+$D$40,1),ROUND(V44+$D$40,2))</f>
        <v>22.2</v>
      </c>
      <c r="W45" s="156">
        <f t="shared" si="23"/>
        <v>360</v>
      </c>
    </row>
    <row r="46" spans="1:23" x14ac:dyDescent="0.2">
      <c r="A46" s="157">
        <f t="shared" si="24"/>
        <v>1.3</v>
      </c>
      <c r="B46" s="158">
        <f t="shared" si="16"/>
        <v>0</v>
      </c>
      <c r="D46" s="157">
        <f t="shared" si="25"/>
        <v>4.3</v>
      </c>
      <c r="E46" s="158">
        <f t="shared" si="17"/>
        <v>46</v>
      </c>
      <c r="G46" s="157">
        <f t="shared" si="26"/>
        <v>7.3</v>
      </c>
      <c r="H46" s="158">
        <f t="shared" si="18"/>
        <v>106</v>
      </c>
      <c r="J46" s="157">
        <f t="shared" si="27"/>
        <v>10.3</v>
      </c>
      <c r="K46" s="158">
        <f t="shared" si="19"/>
        <v>166</v>
      </c>
      <c r="M46" s="157">
        <f t="shared" si="28"/>
        <v>13.3</v>
      </c>
      <c r="N46" s="158">
        <f t="shared" si="20"/>
        <v>226</v>
      </c>
      <c r="P46" s="157">
        <f t="shared" si="29"/>
        <v>16.3</v>
      </c>
      <c r="Q46" s="158">
        <f t="shared" si="21"/>
        <v>286</v>
      </c>
      <c r="S46" s="157">
        <f t="shared" si="30"/>
        <v>19.3</v>
      </c>
      <c r="T46" s="158">
        <f t="shared" si="22"/>
        <v>346</v>
      </c>
      <c r="V46" s="157">
        <f t="shared" si="31"/>
        <v>22.3</v>
      </c>
      <c r="W46" s="158">
        <f t="shared" si="23"/>
        <v>360</v>
      </c>
    </row>
    <row r="47" spans="1:23" x14ac:dyDescent="0.2">
      <c r="A47" s="155">
        <f t="shared" si="24"/>
        <v>1.4</v>
      </c>
      <c r="B47" s="156">
        <f t="shared" si="16"/>
        <v>0</v>
      </c>
      <c r="D47" s="155">
        <f t="shared" si="25"/>
        <v>4.4000000000000004</v>
      </c>
      <c r="E47" s="156">
        <f t="shared" si="17"/>
        <v>48</v>
      </c>
      <c r="G47" s="155">
        <f t="shared" si="26"/>
        <v>7.4</v>
      </c>
      <c r="H47" s="156">
        <f t="shared" si="18"/>
        <v>108</v>
      </c>
      <c r="J47" s="155">
        <f t="shared" si="27"/>
        <v>10.4</v>
      </c>
      <c r="K47" s="156">
        <f t="shared" si="19"/>
        <v>168</v>
      </c>
      <c r="M47" s="155">
        <f t="shared" si="28"/>
        <v>13.4</v>
      </c>
      <c r="N47" s="156">
        <f t="shared" si="20"/>
        <v>228</v>
      </c>
      <c r="P47" s="155">
        <f t="shared" si="29"/>
        <v>16.399999999999999</v>
      </c>
      <c r="Q47" s="156">
        <f t="shared" si="21"/>
        <v>288</v>
      </c>
      <c r="S47" s="155">
        <f t="shared" si="30"/>
        <v>19.399999999999999</v>
      </c>
      <c r="T47" s="156">
        <f t="shared" si="22"/>
        <v>348</v>
      </c>
      <c r="V47" s="155">
        <f t="shared" si="31"/>
        <v>22.4</v>
      </c>
      <c r="W47" s="156">
        <f t="shared" si="23"/>
        <v>360</v>
      </c>
    </row>
    <row r="48" spans="1:23" x14ac:dyDescent="0.2">
      <c r="A48" s="157">
        <f t="shared" si="24"/>
        <v>1.5</v>
      </c>
      <c r="B48" s="158">
        <f t="shared" si="16"/>
        <v>0</v>
      </c>
      <c r="D48" s="157">
        <f t="shared" si="25"/>
        <v>4.5</v>
      </c>
      <c r="E48" s="158">
        <f t="shared" si="17"/>
        <v>50</v>
      </c>
      <c r="G48" s="157">
        <f t="shared" si="26"/>
        <v>7.5</v>
      </c>
      <c r="H48" s="158">
        <f t="shared" si="18"/>
        <v>110</v>
      </c>
      <c r="J48" s="157">
        <f t="shared" si="27"/>
        <v>10.5</v>
      </c>
      <c r="K48" s="158">
        <f t="shared" si="19"/>
        <v>170</v>
      </c>
      <c r="M48" s="157">
        <f t="shared" si="28"/>
        <v>13.5</v>
      </c>
      <c r="N48" s="158">
        <f t="shared" si="20"/>
        <v>230</v>
      </c>
      <c r="P48" s="157">
        <f t="shared" si="29"/>
        <v>16.5</v>
      </c>
      <c r="Q48" s="158">
        <f t="shared" si="21"/>
        <v>290</v>
      </c>
      <c r="S48" s="157">
        <f t="shared" si="30"/>
        <v>19.5</v>
      </c>
      <c r="T48" s="158">
        <f t="shared" si="22"/>
        <v>350</v>
      </c>
      <c r="V48" s="157">
        <f t="shared" si="31"/>
        <v>22.5</v>
      </c>
      <c r="W48" s="158">
        <f t="shared" si="23"/>
        <v>360</v>
      </c>
    </row>
    <row r="49" spans="1:23" x14ac:dyDescent="0.2">
      <c r="A49" s="155">
        <f t="shared" si="24"/>
        <v>1.6</v>
      </c>
      <c r="B49" s="156">
        <f t="shared" si="16"/>
        <v>0</v>
      </c>
      <c r="D49" s="155">
        <f t="shared" si="25"/>
        <v>4.5999999999999996</v>
      </c>
      <c r="E49" s="156">
        <f t="shared" si="17"/>
        <v>52</v>
      </c>
      <c r="G49" s="155">
        <f t="shared" si="26"/>
        <v>7.6</v>
      </c>
      <c r="H49" s="156">
        <f t="shared" si="18"/>
        <v>112</v>
      </c>
      <c r="J49" s="155">
        <f t="shared" si="27"/>
        <v>10.6</v>
      </c>
      <c r="K49" s="156">
        <f t="shared" si="19"/>
        <v>172</v>
      </c>
      <c r="M49" s="155">
        <f t="shared" si="28"/>
        <v>13.6</v>
      </c>
      <c r="N49" s="156">
        <f t="shared" si="20"/>
        <v>232</v>
      </c>
      <c r="P49" s="155">
        <f t="shared" si="29"/>
        <v>16.600000000000001</v>
      </c>
      <c r="Q49" s="156">
        <f t="shared" si="21"/>
        <v>292</v>
      </c>
      <c r="S49" s="155">
        <f t="shared" si="30"/>
        <v>19.600000000000001</v>
      </c>
      <c r="T49" s="156">
        <f t="shared" si="22"/>
        <v>352</v>
      </c>
      <c r="V49" s="155">
        <f t="shared" si="31"/>
        <v>22.6</v>
      </c>
      <c r="W49" s="156">
        <f t="shared" si="23"/>
        <v>360</v>
      </c>
    </row>
    <row r="50" spans="1:23" x14ac:dyDescent="0.2">
      <c r="A50" s="157">
        <f t="shared" si="24"/>
        <v>1.7</v>
      </c>
      <c r="B50" s="158">
        <f t="shared" si="16"/>
        <v>0</v>
      </c>
      <c r="D50" s="157">
        <f t="shared" si="25"/>
        <v>4.7</v>
      </c>
      <c r="E50" s="158">
        <f t="shared" si="17"/>
        <v>54</v>
      </c>
      <c r="G50" s="157">
        <f t="shared" si="26"/>
        <v>7.7</v>
      </c>
      <c r="H50" s="158">
        <f t="shared" si="18"/>
        <v>114</v>
      </c>
      <c r="J50" s="157">
        <f t="shared" si="27"/>
        <v>10.7</v>
      </c>
      <c r="K50" s="158">
        <f t="shared" si="19"/>
        <v>174</v>
      </c>
      <c r="M50" s="157">
        <f t="shared" si="28"/>
        <v>13.7</v>
      </c>
      <c r="N50" s="158">
        <f t="shared" si="20"/>
        <v>234</v>
      </c>
      <c r="P50" s="157">
        <f t="shared" si="29"/>
        <v>16.7</v>
      </c>
      <c r="Q50" s="158">
        <f t="shared" si="21"/>
        <v>294</v>
      </c>
      <c r="S50" s="157">
        <f t="shared" si="30"/>
        <v>19.7</v>
      </c>
      <c r="T50" s="158">
        <f t="shared" si="22"/>
        <v>354</v>
      </c>
      <c r="V50" s="157">
        <f t="shared" si="31"/>
        <v>22.7</v>
      </c>
      <c r="W50" s="158">
        <f t="shared" si="23"/>
        <v>360</v>
      </c>
    </row>
    <row r="51" spans="1:23" x14ac:dyDescent="0.2">
      <c r="A51" s="155">
        <f t="shared" si="24"/>
        <v>1.8</v>
      </c>
      <c r="B51" s="156">
        <f t="shared" si="16"/>
        <v>0</v>
      </c>
      <c r="D51" s="155">
        <f t="shared" si="25"/>
        <v>4.8</v>
      </c>
      <c r="E51" s="156">
        <f t="shared" si="17"/>
        <v>56</v>
      </c>
      <c r="G51" s="155">
        <f t="shared" si="26"/>
        <v>7.8</v>
      </c>
      <c r="H51" s="156">
        <f t="shared" si="18"/>
        <v>116</v>
      </c>
      <c r="J51" s="155">
        <f t="shared" si="27"/>
        <v>10.8</v>
      </c>
      <c r="K51" s="156">
        <f t="shared" si="19"/>
        <v>176</v>
      </c>
      <c r="M51" s="155">
        <f t="shared" si="28"/>
        <v>13.8</v>
      </c>
      <c r="N51" s="156">
        <f t="shared" si="20"/>
        <v>236</v>
      </c>
      <c r="P51" s="155">
        <f t="shared" si="29"/>
        <v>16.8</v>
      </c>
      <c r="Q51" s="156">
        <f t="shared" si="21"/>
        <v>296</v>
      </c>
      <c r="S51" s="155">
        <f t="shared" si="30"/>
        <v>19.8</v>
      </c>
      <c r="T51" s="156">
        <f t="shared" si="22"/>
        <v>356</v>
      </c>
      <c r="V51" s="155">
        <f t="shared" si="31"/>
        <v>22.8</v>
      </c>
      <c r="W51" s="156">
        <f t="shared" si="23"/>
        <v>360</v>
      </c>
    </row>
    <row r="52" spans="1:23" x14ac:dyDescent="0.2">
      <c r="A52" s="157">
        <f t="shared" si="24"/>
        <v>1.9</v>
      </c>
      <c r="B52" s="158">
        <f t="shared" si="16"/>
        <v>0</v>
      </c>
      <c r="D52" s="157">
        <f t="shared" si="25"/>
        <v>4.9000000000000004</v>
      </c>
      <c r="E52" s="158">
        <f t="shared" si="17"/>
        <v>58</v>
      </c>
      <c r="G52" s="157">
        <f t="shared" si="26"/>
        <v>7.9</v>
      </c>
      <c r="H52" s="158">
        <f t="shared" si="18"/>
        <v>118</v>
      </c>
      <c r="J52" s="157">
        <f t="shared" si="27"/>
        <v>10.9</v>
      </c>
      <c r="K52" s="158">
        <f t="shared" si="19"/>
        <v>178</v>
      </c>
      <c r="M52" s="157">
        <f t="shared" si="28"/>
        <v>13.9</v>
      </c>
      <c r="N52" s="158">
        <f t="shared" si="20"/>
        <v>238</v>
      </c>
      <c r="P52" s="157">
        <f t="shared" si="29"/>
        <v>16.899999999999999</v>
      </c>
      <c r="Q52" s="158">
        <f t="shared" si="21"/>
        <v>298</v>
      </c>
      <c r="S52" s="157">
        <f t="shared" si="30"/>
        <v>19.899999999999999</v>
      </c>
      <c r="T52" s="158">
        <f t="shared" si="22"/>
        <v>358</v>
      </c>
      <c r="V52" s="157">
        <f t="shared" si="31"/>
        <v>22.9</v>
      </c>
      <c r="W52" s="158">
        <f t="shared" si="23"/>
        <v>360</v>
      </c>
    </row>
    <row r="53" spans="1:23" x14ac:dyDescent="0.2">
      <c r="A53" s="155">
        <f t="shared" si="24"/>
        <v>2</v>
      </c>
      <c r="B53" s="156">
        <f t="shared" si="16"/>
        <v>0</v>
      </c>
      <c r="D53" s="155">
        <f t="shared" si="25"/>
        <v>5</v>
      </c>
      <c r="E53" s="156">
        <f t="shared" si="17"/>
        <v>60</v>
      </c>
      <c r="G53" s="155">
        <f t="shared" si="26"/>
        <v>8</v>
      </c>
      <c r="H53" s="156">
        <f t="shared" si="18"/>
        <v>120</v>
      </c>
      <c r="J53" s="155">
        <f t="shared" si="27"/>
        <v>11</v>
      </c>
      <c r="K53" s="156">
        <f t="shared" si="19"/>
        <v>180</v>
      </c>
      <c r="M53" s="155">
        <f t="shared" si="28"/>
        <v>14</v>
      </c>
      <c r="N53" s="156">
        <f t="shared" si="20"/>
        <v>240</v>
      </c>
      <c r="P53" s="155">
        <f t="shared" si="29"/>
        <v>17</v>
      </c>
      <c r="Q53" s="156">
        <f t="shared" si="21"/>
        <v>300</v>
      </c>
      <c r="S53" s="155">
        <f t="shared" si="30"/>
        <v>20</v>
      </c>
      <c r="T53" s="156">
        <f t="shared" si="22"/>
        <v>360</v>
      </c>
      <c r="V53" s="155">
        <f t="shared" si="31"/>
        <v>23</v>
      </c>
      <c r="W53" s="156">
        <f t="shared" si="23"/>
        <v>360</v>
      </c>
    </row>
    <row r="54" spans="1:23" x14ac:dyDescent="0.2">
      <c r="A54" s="157">
        <f t="shared" si="24"/>
        <v>2.1</v>
      </c>
      <c r="B54" s="158">
        <f t="shared" si="16"/>
        <v>2</v>
      </c>
      <c r="D54" s="157">
        <f t="shared" si="25"/>
        <v>5.0999999999999996</v>
      </c>
      <c r="E54" s="158">
        <f t="shared" si="17"/>
        <v>62</v>
      </c>
      <c r="G54" s="157">
        <f t="shared" si="26"/>
        <v>8.1</v>
      </c>
      <c r="H54" s="158">
        <f t="shared" si="18"/>
        <v>122</v>
      </c>
      <c r="J54" s="157">
        <f t="shared" si="27"/>
        <v>11.1</v>
      </c>
      <c r="K54" s="158">
        <f t="shared" si="19"/>
        <v>182</v>
      </c>
      <c r="M54" s="157">
        <f t="shared" si="28"/>
        <v>14.1</v>
      </c>
      <c r="N54" s="158">
        <f t="shared" si="20"/>
        <v>242</v>
      </c>
      <c r="P54" s="157">
        <f t="shared" si="29"/>
        <v>17.100000000000001</v>
      </c>
      <c r="Q54" s="158">
        <f t="shared" si="21"/>
        <v>302</v>
      </c>
      <c r="S54" s="157">
        <f t="shared" si="30"/>
        <v>20.100000000000001</v>
      </c>
      <c r="T54" s="158">
        <f t="shared" si="22"/>
        <v>360</v>
      </c>
      <c r="V54" s="157">
        <f t="shared" si="31"/>
        <v>23.1</v>
      </c>
      <c r="W54" s="158">
        <f t="shared" si="23"/>
        <v>360</v>
      </c>
    </row>
    <row r="55" spans="1:23" x14ac:dyDescent="0.2">
      <c r="A55" s="155">
        <f t="shared" si="24"/>
        <v>2.2000000000000002</v>
      </c>
      <c r="B55" s="156">
        <f t="shared" si="16"/>
        <v>4</v>
      </c>
      <c r="D55" s="155">
        <f t="shared" si="25"/>
        <v>5.2</v>
      </c>
      <c r="E55" s="156">
        <f t="shared" si="17"/>
        <v>64</v>
      </c>
      <c r="G55" s="155">
        <f t="shared" si="26"/>
        <v>8.1999999999999993</v>
      </c>
      <c r="H55" s="156">
        <f t="shared" si="18"/>
        <v>124</v>
      </c>
      <c r="J55" s="155">
        <f t="shared" si="27"/>
        <v>11.2</v>
      </c>
      <c r="K55" s="156">
        <f t="shared" si="19"/>
        <v>184</v>
      </c>
      <c r="M55" s="155">
        <f t="shared" si="28"/>
        <v>14.2</v>
      </c>
      <c r="N55" s="156">
        <f t="shared" si="20"/>
        <v>244</v>
      </c>
      <c r="P55" s="155">
        <f t="shared" si="29"/>
        <v>17.2</v>
      </c>
      <c r="Q55" s="156">
        <f t="shared" si="21"/>
        <v>304</v>
      </c>
      <c r="S55" s="155">
        <f t="shared" si="30"/>
        <v>20.2</v>
      </c>
      <c r="T55" s="156">
        <f t="shared" si="22"/>
        <v>360</v>
      </c>
      <c r="V55" s="155">
        <f t="shared" si="31"/>
        <v>23.2</v>
      </c>
      <c r="W55" s="156">
        <f t="shared" si="23"/>
        <v>360</v>
      </c>
    </row>
    <row r="56" spans="1:23" x14ac:dyDescent="0.2">
      <c r="A56" s="157">
        <f t="shared" si="24"/>
        <v>2.2999999999999998</v>
      </c>
      <c r="B56" s="158">
        <f t="shared" si="16"/>
        <v>6</v>
      </c>
      <c r="D56" s="157">
        <f t="shared" si="25"/>
        <v>5.3</v>
      </c>
      <c r="E56" s="158">
        <f t="shared" si="17"/>
        <v>66</v>
      </c>
      <c r="G56" s="157">
        <f t="shared" si="26"/>
        <v>8.3000000000000007</v>
      </c>
      <c r="H56" s="158">
        <f t="shared" si="18"/>
        <v>126</v>
      </c>
      <c r="J56" s="157">
        <f t="shared" si="27"/>
        <v>11.3</v>
      </c>
      <c r="K56" s="158">
        <f t="shared" si="19"/>
        <v>186</v>
      </c>
      <c r="M56" s="157">
        <f t="shared" si="28"/>
        <v>14.3</v>
      </c>
      <c r="N56" s="158">
        <f t="shared" si="20"/>
        <v>246</v>
      </c>
      <c r="P56" s="157">
        <f t="shared" si="29"/>
        <v>17.3</v>
      </c>
      <c r="Q56" s="158">
        <f t="shared" si="21"/>
        <v>306</v>
      </c>
      <c r="S56" s="157">
        <f t="shared" si="30"/>
        <v>20.3</v>
      </c>
      <c r="T56" s="158">
        <f t="shared" si="22"/>
        <v>360</v>
      </c>
      <c r="V56" s="157">
        <f t="shared" si="31"/>
        <v>23.3</v>
      </c>
      <c r="W56" s="158">
        <f t="shared" si="23"/>
        <v>360</v>
      </c>
    </row>
    <row r="57" spans="1:23" x14ac:dyDescent="0.2">
      <c r="A57" s="155">
        <f t="shared" si="24"/>
        <v>2.4</v>
      </c>
      <c r="B57" s="156">
        <f t="shared" si="16"/>
        <v>8</v>
      </c>
      <c r="D57" s="155">
        <f t="shared" si="25"/>
        <v>5.4</v>
      </c>
      <c r="E57" s="156">
        <f t="shared" si="17"/>
        <v>68</v>
      </c>
      <c r="G57" s="155">
        <f t="shared" si="26"/>
        <v>8.4</v>
      </c>
      <c r="H57" s="156">
        <f t="shared" si="18"/>
        <v>128</v>
      </c>
      <c r="J57" s="155">
        <f t="shared" si="27"/>
        <v>11.4</v>
      </c>
      <c r="K57" s="156">
        <f t="shared" si="19"/>
        <v>188</v>
      </c>
      <c r="M57" s="155">
        <f t="shared" si="28"/>
        <v>14.4</v>
      </c>
      <c r="N57" s="156">
        <f t="shared" si="20"/>
        <v>248</v>
      </c>
      <c r="P57" s="155">
        <f t="shared" si="29"/>
        <v>17.399999999999999</v>
      </c>
      <c r="Q57" s="156">
        <f t="shared" si="21"/>
        <v>308</v>
      </c>
      <c r="S57" s="155">
        <f t="shared" si="30"/>
        <v>20.399999999999999</v>
      </c>
      <c r="T57" s="156">
        <f t="shared" si="22"/>
        <v>360</v>
      </c>
      <c r="V57" s="155">
        <f t="shared" si="31"/>
        <v>23.4</v>
      </c>
      <c r="W57" s="156">
        <f t="shared" si="23"/>
        <v>360</v>
      </c>
    </row>
    <row r="58" spans="1:23" x14ac:dyDescent="0.2">
      <c r="A58" s="157">
        <f t="shared" si="24"/>
        <v>2.5</v>
      </c>
      <c r="B58" s="158">
        <f t="shared" si="16"/>
        <v>10</v>
      </c>
      <c r="D58" s="157">
        <f t="shared" si="25"/>
        <v>5.5</v>
      </c>
      <c r="E58" s="158">
        <f t="shared" si="17"/>
        <v>70</v>
      </c>
      <c r="G58" s="157">
        <f t="shared" si="26"/>
        <v>8.5</v>
      </c>
      <c r="H58" s="158">
        <f t="shared" si="18"/>
        <v>130</v>
      </c>
      <c r="J58" s="157">
        <f t="shared" si="27"/>
        <v>11.5</v>
      </c>
      <c r="K58" s="158">
        <f t="shared" si="19"/>
        <v>190</v>
      </c>
      <c r="M58" s="157">
        <f t="shared" si="28"/>
        <v>14.5</v>
      </c>
      <c r="N58" s="158">
        <f t="shared" si="20"/>
        <v>250</v>
      </c>
      <c r="P58" s="157">
        <f t="shared" si="29"/>
        <v>17.5</v>
      </c>
      <c r="Q58" s="158">
        <f t="shared" si="21"/>
        <v>310</v>
      </c>
      <c r="S58" s="157">
        <f t="shared" si="30"/>
        <v>20.5</v>
      </c>
      <c r="T58" s="158">
        <f t="shared" si="22"/>
        <v>360</v>
      </c>
      <c r="V58" s="157">
        <f t="shared" si="31"/>
        <v>23.5</v>
      </c>
      <c r="W58" s="158">
        <f t="shared" si="23"/>
        <v>360</v>
      </c>
    </row>
    <row r="59" spans="1:23" x14ac:dyDescent="0.2">
      <c r="A59" s="155">
        <f t="shared" si="24"/>
        <v>2.6</v>
      </c>
      <c r="B59" s="156">
        <f t="shared" si="16"/>
        <v>12</v>
      </c>
      <c r="D59" s="155">
        <f t="shared" si="25"/>
        <v>5.6</v>
      </c>
      <c r="E59" s="156">
        <f t="shared" si="17"/>
        <v>72</v>
      </c>
      <c r="G59" s="155">
        <f t="shared" si="26"/>
        <v>8.6</v>
      </c>
      <c r="H59" s="156">
        <f t="shared" si="18"/>
        <v>132</v>
      </c>
      <c r="J59" s="155">
        <f t="shared" si="27"/>
        <v>11.6</v>
      </c>
      <c r="K59" s="156">
        <f t="shared" si="19"/>
        <v>192</v>
      </c>
      <c r="M59" s="155">
        <f t="shared" si="28"/>
        <v>14.6</v>
      </c>
      <c r="N59" s="156">
        <f t="shared" si="20"/>
        <v>252</v>
      </c>
      <c r="P59" s="155">
        <f t="shared" si="29"/>
        <v>17.600000000000001</v>
      </c>
      <c r="Q59" s="156">
        <f t="shared" si="21"/>
        <v>312</v>
      </c>
      <c r="S59" s="155">
        <f t="shared" si="30"/>
        <v>20.6</v>
      </c>
      <c r="T59" s="156">
        <f t="shared" si="22"/>
        <v>360</v>
      </c>
      <c r="V59" s="155">
        <f t="shared" si="31"/>
        <v>23.6</v>
      </c>
      <c r="W59" s="156">
        <f t="shared" si="23"/>
        <v>360</v>
      </c>
    </row>
    <row r="60" spans="1:23" x14ac:dyDescent="0.2">
      <c r="A60" s="157">
        <f t="shared" si="24"/>
        <v>2.7</v>
      </c>
      <c r="B60" s="158">
        <f t="shared" si="16"/>
        <v>14</v>
      </c>
      <c r="D60" s="157">
        <f t="shared" si="25"/>
        <v>5.7</v>
      </c>
      <c r="E60" s="158">
        <f t="shared" si="17"/>
        <v>74</v>
      </c>
      <c r="G60" s="157">
        <f t="shared" si="26"/>
        <v>8.6999999999999993</v>
      </c>
      <c r="H60" s="158">
        <f t="shared" si="18"/>
        <v>134</v>
      </c>
      <c r="J60" s="157">
        <f t="shared" si="27"/>
        <v>11.7</v>
      </c>
      <c r="K60" s="158">
        <f t="shared" si="19"/>
        <v>194</v>
      </c>
      <c r="M60" s="157">
        <f t="shared" si="28"/>
        <v>14.7</v>
      </c>
      <c r="N60" s="158">
        <f t="shared" si="20"/>
        <v>254</v>
      </c>
      <c r="P60" s="157">
        <f t="shared" si="29"/>
        <v>17.7</v>
      </c>
      <c r="Q60" s="158">
        <f t="shared" si="21"/>
        <v>314</v>
      </c>
      <c r="S60" s="157">
        <f t="shared" si="30"/>
        <v>20.7</v>
      </c>
      <c r="T60" s="158">
        <f t="shared" si="22"/>
        <v>360</v>
      </c>
      <c r="V60" s="157">
        <f t="shared" si="31"/>
        <v>23.7</v>
      </c>
      <c r="W60" s="158">
        <f t="shared" si="23"/>
        <v>360</v>
      </c>
    </row>
    <row r="61" spans="1:23" x14ac:dyDescent="0.2">
      <c r="A61" s="155">
        <f t="shared" si="24"/>
        <v>2.8</v>
      </c>
      <c r="B61" s="156">
        <f t="shared" si="16"/>
        <v>16</v>
      </c>
      <c r="D61" s="155">
        <f t="shared" si="25"/>
        <v>5.8</v>
      </c>
      <c r="E61" s="156">
        <f t="shared" si="17"/>
        <v>76</v>
      </c>
      <c r="G61" s="155">
        <f t="shared" si="26"/>
        <v>8.8000000000000007</v>
      </c>
      <c r="H61" s="156">
        <f t="shared" si="18"/>
        <v>136</v>
      </c>
      <c r="J61" s="155">
        <f t="shared" si="27"/>
        <v>11.8</v>
      </c>
      <c r="K61" s="156">
        <f t="shared" si="19"/>
        <v>196</v>
      </c>
      <c r="M61" s="155">
        <f t="shared" si="28"/>
        <v>14.8</v>
      </c>
      <c r="N61" s="156">
        <f t="shared" si="20"/>
        <v>256</v>
      </c>
      <c r="P61" s="155">
        <f t="shared" si="29"/>
        <v>17.8</v>
      </c>
      <c r="Q61" s="156">
        <f t="shared" si="21"/>
        <v>316</v>
      </c>
      <c r="S61" s="155">
        <f t="shared" si="30"/>
        <v>20.8</v>
      </c>
      <c r="T61" s="156">
        <f t="shared" si="22"/>
        <v>360</v>
      </c>
      <c r="V61" s="155">
        <f t="shared" si="31"/>
        <v>23.8</v>
      </c>
      <c r="W61" s="156">
        <f t="shared" si="23"/>
        <v>360</v>
      </c>
    </row>
    <row r="62" spans="1:23" x14ac:dyDescent="0.2">
      <c r="A62" s="157">
        <f t="shared" si="24"/>
        <v>2.9</v>
      </c>
      <c r="B62" s="158">
        <f t="shared" si="16"/>
        <v>18</v>
      </c>
      <c r="D62" s="157">
        <f t="shared" si="25"/>
        <v>5.9</v>
      </c>
      <c r="E62" s="158">
        <f t="shared" si="17"/>
        <v>78</v>
      </c>
      <c r="G62" s="157">
        <f t="shared" si="26"/>
        <v>8.9</v>
      </c>
      <c r="H62" s="158">
        <f t="shared" si="18"/>
        <v>138</v>
      </c>
      <c r="J62" s="157">
        <f t="shared" si="27"/>
        <v>11.9</v>
      </c>
      <c r="K62" s="158">
        <f t="shared" si="19"/>
        <v>198</v>
      </c>
      <c r="M62" s="157">
        <f t="shared" si="28"/>
        <v>14.9</v>
      </c>
      <c r="N62" s="158">
        <f t="shared" si="20"/>
        <v>258</v>
      </c>
      <c r="P62" s="157">
        <f t="shared" si="29"/>
        <v>17.899999999999999</v>
      </c>
      <c r="Q62" s="158">
        <f t="shared" si="21"/>
        <v>318</v>
      </c>
      <c r="S62" s="157">
        <f t="shared" si="30"/>
        <v>20.9</v>
      </c>
      <c r="T62" s="158">
        <f t="shared" si="22"/>
        <v>360</v>
      </c>
      <c r="V62" s="157">
        <f t="shared" si="31"/>
        <v>23.9</v>
      </c>
      <c r="W62" s="158">
        <f t="shared" si="23"/>
        <v>360</v>
      </c>
    </row>
    <row r="63" spans="1:23" x14ac:dyDescent="0.2">
      <c r="A63" s="155">
        <f t="shared" si="24"/>
        <v>3</v>
      </c>
      <c r="B63" s="156">
        <f t="shared" si="16"/>
        <v>20</v>
      </c>
      <c r="D63" s="155">
        <f t="shared" si="25"/>
        <v>6</v>
      </c>
      <c r="E63" s="156">
        <f t="shared" si="17"/>
        <v>80</v>
      </c>
      <c r="G63" s="155">
        <f t="shared" si="26"/>
        <v>9</v>
      </c>
      <c r="H63" s="156">
        <f t="shared" si="18"/>
        <v>140</v>
      </c>
      <c r="J63" s="155">
        <f t="shared" si="27"/>
        <v>12</v>
      </c>
      <c r="K63" s="156">
        <f t="shared" si="19"/>
        <v>200</v>
      </c>
      <c r="M63" s="155">
        <f t="shared" si="28"/>
        <v>15</v>
      </c>
      <c r="N63" s="156">
        <f t="shared" si="20"/>
        <v>260</v>
      </c>
      <c r="P63" s="155">
        <f t="shared" si="29"/>
        <v>18</v>
      </c>
      <c r="Q63" s="156">
        <f t="shared" si="21"/>
        <v>320</v>
      </c>
      <c r="S63" s="155">
        <f t="shared" si="30"/>
        <v>21</v>
      </c>
      <c r="T63" s="156">
        <f t="shared" si="22"/>
        <v>360</v>
      </c>
      <c r="V63" s="155">
        <f t="shared" si="31"/>
        <v>24</v>
      </c>
      <c r="W63" s="156">
        <f t="shared" si="23"/>
        <v>360</v>
      </c>
    </row>
    <row r="64" spans="1:23" x14ac:dyDescent="0.2">
      <c r="A64" s="157">
        <f t="shared" si="24"/>
        <v>3.1</v>
      </c>
      <c r="B64" s="158">
        <f t="shared" si="16"/>
        <v>22</v>
      </c>
      <c r="D64" s="157">
        <f t="shared" si="25"/>
        <v>6.1</v>
      </c>
      <c r="E64" s="158">
        <f t="shared" si="17"/>
        <v>82</v>
      </c>
      <c r="G64" s="157">
        <f t="shared" si="26"/>
        <v>9.1</v>
      </c>
      <c r="H64" s="158">
        <f t="shared" si="18"/>
        <v>142</v>
      </c>
      <c r="J64" s="157">
        <f t="shared" si="27"/>
        <v>12.1</v>
      </c>
      <c r="K64" s="158">
        <f t="shared" si="19"/>
        <v>202</v>
      </c>
      <c r="M64" s="157">
        <f t="shared" si="28"/>
        <v>15.1</v>
      </c>
      <c r="N64" s="158">
        <f t="shared" si="20"/>
        <v>262</v>
      </c>
      <c r="P64" s="157">
        <f t="shared" si="29"/>
        <v>18.100000000000001</v>
      </c>
      <c r="Q64" s="158">
        <f t="shared" si="21"/>
        <v>322</v>
      </c>
      <c r="S64" s="157">
        <f t="shared" si="30"/>
        <v>21.1</v>
      </c>
      <c r="T64" s="158">
        <f t="shared" si="22"/>
        <v>360</v>
      </c>
      <c r="V64" s="157">
        <f t="shared" si="31"/>
        <v>24.1</v>
      </c>
      <c r="W64" s="158">
        <f t="shared" si="23"/>
        <v>360</v>
      </c>
    </row>
    <row r="65" spans="1:23" x14ac:dyDescent="0.2">
      <c r="A65" s="155">
        <f t="shared" si="24"/>
        <v>3.2</v>
      </c>
      <c r="B65" s="156">
        <f t="shared" si="16"/>
        <v>24</v>
      </c>
      <c r="D65" s="155">
        <f t="shared" si="25"/>
        <v>6.2</v>
      </c>
      <c r="E65" s="156">
        <f t="shared" si="17"/>
        <v>84</v>
      </c>
      <c r="G65" s="155">
        <f t="shared" si="26"/>
        <v>9.1999999999999993</v>
      </c>
      <c r="H65" s="156">
        <f t="shared" si="18"/>
        <v>144</v>
      </c>
      <c r="J65" s="155">
        <f t="shared" si="27"/>
        <v>12.2</v>
      </c>
      <c r="K65" s="156">
        <f t="shared" si="19"/>
        <v>204</v>
      </c>
      <c r="M65" s="155">
        <f t="shared" si="28"/>
        <v>15.2</v>
      </c>
      <c r="N65" s="156">
        <f t="shared" si="20"/>
        <v>264</v>
      </c>
      <c r="P65" s="155">
        <f t="shared" si="29"/>
        <v>18.2</v>
      </c>
      <c r="Q65" s="156">
        <f t="shared" si="21"/>
        <v>324</v>
      </c>
      <c r="S65" s="155">
        <f t="shared" si="30"/>
        <v>21.2</v>
      </c>
      <c r="T65" s="156">
        <f t="shared" si="22"/>
        <v>360</v>
      </c>
      <c r="V65" s="155">
        <f t="shared" si="31"/>
        <v>24.2</v>
      </c>
      <c r="W65" s="156">
        <f t="shared" si="23"/>
        <v>360</v>
      </c>
    </row>
    <row r="66" spans="1:23" x14ac:dyDescent="0.2">
      <c r="A66" s="157">
        <f t="shared" si="24"/>
        <v>3.3</v>
      </c>
      <c r="B66" s="158">
        <f t="shared" si="16"/>
        <v>26</v>
      </c>
      <c r="D66" s="157">
        <f t="shared" si="25"/>
        <v>6.3</v>
      </c>
      <c r="E66" s="158">
        <f t="shared" si="17"/>
        <v>86</v>
      </c>
      <c r="G66" s="157">
        <f t="shared" si="26"/>
        <v>9.3000000000000007</v>
      </c>
      <c r="H66" s="158">
        <f t="shared" si="18"/>
        <v>146</v>
      </c>
      <c r="J66" s="157">
        <f t="shared" si="27"/>
        <v>12.3</v>
      </c>
      <c r="K66" s="158">
        <f t="shared" si="19"/>
        <v>206</v>
      </c>
      <c r="M66" s="157">
        <f t="shared" si="28"/>
        <v>15.3</v>
      </c>
      <c r="N66" s="158">
        <f t="shared" si="20"/>
        <v>266</v>
      </c>
      <c r="P66" s="157">
        <f t="shared" si="29"/>
        <v>18.3</v>
      </c>
      <c r="Q66" s="158">
        <f t="shared" si="21"/>
        <v>326</v>
      </c>
      <c r="S66" s="157">
        <f t="shared" si="30"/>
        <v>21.3</v>
      </c>
      <c r="T66" s="158">
        <f t="shared" si="22"/>
        <v>360</v>
      </c>
      <c r="V66" s="157">
        <f t="shared" si="31"/>
        <v>24.3</v>
      </c>
      <c r="W66" s="158">
        <f t="shared" si="23"/>
        <v>360</v>
      </c>
    </row>
    <row r="67" spans="1:23" x14ac:dyDescent="0.2">
      <c r="A67" s="155">
        <f t="shared" si="24"/>
        <v>3.4</v>
      </c>
      <c r="B67" s="156">
        <f t="shared" si="16"/>
        <v>28</v>
      </c>
      <c r="D67" s="155">
        <f t="shared" si="25"/>
        <v>6.4</v>
      </c>
      <c r="E67" s="156">
        <f t="shared" si="17"/>
        <v>88</v>
      </c>
      <c r="G67" s="155">
        <f t="shared" si="26"/>
        <v>9.4</v>
      </c>
      <c r="H67" s="156">
        <f t="shared" si="18"/>
        <v>148</v>
      </c>
      <c r="J67" s="155">
        <f t="shared" si="27"/>
        <v>12.4</v>
      </c>
      <c r="K67" s="156">
        <f t="shared" si="19"/>
        <v>208</v>
      </c>
      <c r="M67" s="155">
        <f t="shared" si="28"/>
        <v>15.4</v>
      </c>
      <c r="N67" s="156">
        <f t="shared" si="20"/>
        <v>268</v>
      </c>
      <c r="P67" s="155">
        <f t="shared" si="29"/>
        <v>18.399999999999999</v>
      </c>
      <c r="Q67" s="156">
        <f t="shared" si="21"/>
        <v>328</v>
      </c>
      <c r="S67" s="155">
        <f t="shared" si="30"/>
        <v>21.4</v>
      </c>
      <c r="T67" s="156">
        <f t="shared" si="22"/>
        <v>360</v>
      </c>
      <c r="V67" s="155">
        <f t="shared" si="31"/>
        <v>24.4</v>
      </c>
      <c r="W67" s="156">
        <f t="shared" si="23"/>
        <v>360</v>
      </c>
    </row>
    <row r="68" spans="1:23" x14ac:dyDescent="0.2">
      <c r="A68" s="157">
        <f t="shared" si="24"/>
        <v>3.5</v>
      </c>
      <c r="B68" s="158">
        <f t="shared" si="16"/>
        <v>30</v>
      </c>
      <c r="D68" s="157">
        <f t="shared" si="25"/>
        <v>6.5</v>
      </c>
      <c r="E68" s="158">
        <f t="shared" si="17"/>
        <v>90</v>
      </c>
      <c r="G68" s="157">
        <f t="shared" si="26"/>
        <v>9.5</v>
      </c>
      <c r="H68" s="158">
        <f t="shared" si="18"/>
        <v>150</v>
      </c>
      <c r="J68" s="157">
        <f t="shared" si="27"/>
        <v>12.5</v>
      </c>
      <c r="K68" s="158">
        <f t="shared" si="19"/>
        <v>210</v>
      </c>
      <c r="M68" s="157">
        <f t="shared" si="28"/>
        <v>15.5</v>
      </c>
      <c r="N68" s="158">
        <f t="shared" si="20"/>
        <v>270</v>
      </c>
      <c r="P68" s="157">
        <f t="shared" si="29"/>
        <v>18.5</v>
      </c>
      <c r="Q68" s="158">
        <f t="shared" si="21"/>
        <v>330</v>
      </c>
      <c r="S68" s="157">
        <f t="shared" si="30"/>
        <v>21.5</v>
      </c>
      <c r="T68" s="158">
        <f t="shared" si="22"/>
        <v>360</v>
      </c>
      <c r="V68" s="157">
        <f t="shared" si="31"/>
        <v>24.5</v>
      </c>
      <c r="W68" s="158">
        <f t="shared" si="23"/>
        <v>360</v>
      </c>
    </row>
    <row r="69" spans="1:23" x14ac:dyDescent="0.2">
      <c r="A69" s="155">
        <f t="shared" si="24"/>
        <v>3.6</v>
      </c>
      <c r="B69" s="156">
        <f t="shared" si="16"/>
        <v>32</v>
      </c>
      <c r="D69" s="155">
        <f t="shared" si="25"/>
        <v>6.6</v>
      </c>
      <c r="E69" s="156">
        <f t="shared" si="17"/>
        <v>92</v>
      </c>
      <c r="G69" s="155">
        <f t="shared" si="26"/>
        <v>9.6</v>
      </c>
      <c r="H69" s="156">
        <f t="shared" si="18"/>
        <v>152</v>
      </c>
      <c r="J69" s="155">
        <f t="shared" si="27"/>
        <v>12.6</v>
      </c>
      <c r="K69" s="156">
        <f t="shared" si="19"/>
        <v>212</v>
      </c>
      <c r="M69" s="155">
        <f t="shared" si="28"/>
        <v>15.6</v>
      </c>
      <c r="N69" s="156">
        <f t="shared" si="20"/>
        <v>272</v>
      </c>
      <c r="P69" s="155">
        <f t="shared" si="29"/>
        <v>18.600000000000001</v>
      </c>
      <c r="Q69" s="156">
        <f t="shared" si="21"/>
        <v>332</v>
      </c>
      <c r="S69" s="155">
        <f t="shared" si="30"/>
        <v>21.6</v>
      </c>
      <c r="T69" s="156">
        <f t="shared" si="22"/>
        <v>360</v>
      </c>
      <c r="V69" s="155">
        <f t="shared" si="31"/>
        <v>24.6</v>
      </c>
      <c r="W69" s="156">
        <f t="shared" si="23"/>
        <v>360</v>
      </c>
    </row>
    <row r="70" spans="1:23" x14ac:dyDescent="0.2">
      <c r="A70" s="157">
        <f t="shared" si="24"/>
        <v>3.7</v>
      </c>
      <c r="B70" s="158">
        <f t="shared" si="16"/>
        <v>34</v>
      </c>
      <c r="D70" s="157">
        <f t="shared" si="25"/>
        <v>6.7</v>
      </c>
      <c r="E70" s="158">
        <f t="shared" si="17"/>
        <v>94</v>
      </c>
      <c r="G70" s="157">
        <f t="shared" si="26"/>
        <v>9.6999999999999993</v>
      </c>
      <c r="H70" s="158">
        <f t="shared" si="18"/>
        <v>154</v>
      </c>
      <c r="J70" s="157">
        <f t="shared" si="27"/>
        <v>12.7</v>
      </c>
      <c r="K70" s="158">
        <f t="shared" si="19"/>
        <v>214</v>
      </c>
      <c r="M70" s="157">
        <f t="shared" si="28"/>
        <v>15.7</v>
      </c>
      <c r="N70" s="158">
        <f t="shared" si="20"/>
        <v>274</v>
      </c>
      <c r="P70" s="157">
        <f t="shared" si="29"/>
        <v>18.7</v>
      </c>
      <c r="Q70" s="158">
        <f t="shared" si="21"/>
        <v>334</v>
      </c>
      <c r="S70" s="157">
        <f t="shared" si="30"/>
        <v>21.7</v>
      </c>
      <c r="T70" s="158">
        <f t="shared" si="22"/>
        <v>360</v>
      </c>
      <c r="V70" s="157">
        <f t="shared" si="31"/>
        <v>24.7</v>
      </c>
      <c r="W70" s="158">
        <f t="shared" si="23"/>
        <v>360</v>
      </c>
    </row>
    <row r="71" spans="1:23" x14ac:dyDescent="0.2">
      <c r="A71" s="155">
        <f t="shared" si="24"/>
        <v>3.8</v>
      </c>
      <c r="B71" s="156">
        <f t="shared" si="16"/>
        <v>36</v>
      </c>
      <c r="D71" s="155">
        <f t="shared" si="25"/>
        <v>6.8</v>
      </c>
      <c r="E71" s="156">
        <f t="shared" si="17"/>
        <v>96</v>
      </c>
      <c r="G71" s="155">
        <f t="shared" si="26"/>
        <v>9.8000000000000007</v>
      </c>
      <c r="H71" s="156">
        <f t="shared" si="18"/>
        <v>156</v>
      </c>
      <c r="J71" s="155">
        <f t="shared" si="27"/>
        <v>12.8</v>
      </c>
      <c r="K71" s="156">
        <f t="shared" si="19"/>
        <v>216</v>
      </c>
      <c r="M71" s="155">
        <f t="shared" si="28"/>
        <v>15.8</v>
      </c>
      <c r="N71" s="156">
        <f t="shared" si="20"/>
        <v>276</v>
      </c>
      <c r="P71" s="155">
        <f t="shared" si="29"/>
        <v>18.8</v>
      </c>
      <c r="Q71" s="156">
        <f t="shared" si="21"/>
        <v>336</v>
      </c>
      <c r="S71" s="155">
        <f t="shared" si="30"/>
        <v>21.8</v>
      </c>
      <c r="T71" s="156">
        <f t="shared" si="22"/>
        <v>360</v>
      </c>
      <c r="V71" s="155">
        <f t="shared" si="31"/>
        <v>24.8</v>
      </c>
      <c r="W71" s="156">
        <f t="shared" si="23"/>
        <v>360</v>
      </c>
    </row>
    <row r="72" spans="1:23" ht="13.5" thickBot="1" x14ac:dyDescent="0.25">
      <c r="A72" s="159">
        <f t="shared" si="24"/>
        <v>3.9</v>
      </c>
      <c r="B72" s="160">
        <f t="shared" si="16"/>
        <v>38</v>
      </c>
      <c r="D72" s="159">
        <f t="shared" si="25"/>
        <v>6.9</v>
      </c>
      <c r="E72" s="160">
        <f t="shared" si="17"/>
        <v>98</v>
      </c>
      <c r="G72" s="159">
        <f t="shared" si="26"/>
        <v>9.9</v>
      </c>
      <c r="H72" s="160">
        <f t="shared" si="18"/>
        <v>158</v>
      </c>
      <c r="J72" s="159">
        <f t="shared" si="27"/>
        <v>12.9</v>
      </c>
      <c r="K72" s="160">
        <f t="shared" si="19"/>
        <v>218</v>
      </c>
      <c r="M72" s="159">
        <f t="shared" si="28"/>
        <v>15.9</v>
      </c>
      <c r="N72" s="160">
        <f t="shared" si="20"/>
        <v>278</v>
      </c>
      <c r="P72" s="159">
        <f t="shared" si="29"/>
        <v>18.899999999999999</v>
      </c>
      <c r="Q72" s="160">
        <f t="shared" si="21"/>
        <v>338</v>
      </c>
      <c r="S72" s="159">
        <f t="shared" si="30"/>
        <v>21.9</v>
      </c>
      <c r="T72" s="160">
        <f t="shared" si="22"/>
        <v>360</v>
      </c>
      <c r="V72" s="159">
        <f t="shared" si="31"/>
        <v>24.9</v>
      </c>
      <c r="W72" s="160">
        <f t="shared" si="23"/>
        <v>360</v>
      </c>
    </row>
  </sheetData>
  <mergeCells count="6">
    <mergeCell ref="A3:B3"/>
    <mergeCell ref="G3:H3"/>
    <mergeCell ref="A1:W1"/>
    <mergeCell ref="A38:W38"/>
    <mergeCell ref="A40:B40"/>
    <mergeCell ref="G40:H40"/>
  </mergeCells>
  <pageMargins left="0.70866141732283472" right="0.70866141732283472" top="0.78740157480314965" bottom="0.78740157480314965" header="0.31496062992125984" footer="0.31496062992125984"/>
  <pageSetup paperSize="9" scale="71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562"/>
  <sheetViews>
    <sheetView zoomScale="200" zoomScaleNormal="200" workbookViewId="0">
      <selection activeCell="A6" sqref="A6"/>
    </sheetView>
  </sheetViews>
  <sheetFormatPr baseColWidth="10" defaultRowHeight="12.75" x14ac:dyDescent="0.2"/>
  <cols>
    <col min="1" max="1" width="7" customWidth="1"/>
    <col min="2" max="2" width="6.5703125" style="1" customWidth="1"/>
    <col min="3" max="3" width="1.140625" style="1" customWidth="1"/>
    <col min="4" max="4" width="7" customWidth="1"/>
    <col min="5" max="5" width="6.42578125" style="1" customWidth="1"/>
    <col min="6" max="6" width="1.140625" style="1" customWidth="1"/>
    <col min="7" max="7" width="5.5703125" style="1" bestFit="1" customWidth="1"/>
    <col min="8" max="8" width="7.42578125" style="1" customWidth="1"/>
    <col min="9" max="9" width="1.140625" style="1" customWidth="1"/>
    <col min="10" max="10" width="5.5703125" style="1" bestFit="1" customWidth="1"/>
    <col min="11" max="11" width="6.5703125" style="1" bestFit="1" customWidth="1"/>
    <col min="12" max="12" width="1.140625" style="1" customWidth="1"/>
    <col min="13" max="13" width="5.5703125" style="1" bestFit="1" customWidth="1"/>
    <col min="14" max="14" width="6.5703125" style="1" bestFit="1" customWidth="1"/>
    <col min="15" max="15" width="1.140625" style="1" customWidth="1"/>
    <col min="16" max="17" width="6.5703125" style="1" bestFit="1" customWidth="1"/>
    <col min="18" max="18" width="1.140625" style="1" customWidth="1"/>
    <col min="19" max="20" width="6.5703125" style="1" bestFit="1" customWidth="1"/>
    <col min="21" max="21" width="1.140625" style="1" customWidth="1"/>
    <col min="22" max="23" width="6.5703125" style="1" bestFit="1" customWidth="1"/>
    <col min="24" max="24" width="1.140625" style="1" customWidth="1"/>
    <col min="25" max="26" width="6.5703125" style="1" bestFit="1" customWidth="1"/>
    <col min="27" max="27" width="1.140625" style="1" customWidth="1"/>
    <col min="28" max="29" width="6.5703125" style="1" bestFit="1" customWidth="1"/>
    <col min="30" max="30" width="1.140625" style="1" customWidth="1"/>
    <col min="31" max="32" width="6.5703125" style="1" bestFit="1" customWidth="1"/>
    <col min="33" max="33" width="1.140625" style="1" customWidth="1"/>
    <col min="34" max="35" width="6.5703125" style="1" bestFit="1" customWidth="1"/>
    <col min="36" max="36" width="1.140625" style="1" customWidth="1"/>
    <col min="37" max="132" width="6.5703125" style="1" bestFit="1" customWidth="1"/>
  </cols>
  <sheetData>
    <row r="1" spans="1:132" ht="35.25" thickBot="1" x14ac:dyDescent="0.5">
      <c r="A1" s="779" t="s">
        <v>2200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2"/>
    </row>
    <row r="3" spans="1:132" x14ac:dyDescent="0.2">
      <c r="A3" s="771" t="s">
        <v>2196</v>
      </c>
      <c r="B3" s="771"/>
      <c r="C3"/>
      <c r="D3" s="162">
        <v>0.01</v>
      </c>
      <c r="E3"/>
      <c r="F3"/>
      <c r="G3" s="771" t="s">
        <v>2197</v>
      </c>
      <c r="H3" s="771"/>
      <c r="I3"/>
      <c r="J3" s="162">
        <v>1</v>
      </c>
      <c r="L3"/>
      <c r="M3" s="782" t="s">
        <v>188</v>
      </c>
      <c r="N3" s="784"/>
      <c r="O3" s="785"/>
      <c r="P3" s="162">
        <v>180</v>
      </c>
      <c r="R3"/>
      <c r="U3"/>
      <c r="X3"/>
      <c r="AA3"/>
      <c r="AB3" s="782" t="s">
        <v>2201</v>
      </c>
      <c r="AC3" s="783"/>
      <c r="AD3" s="784"/>
      <c r="AE3" s="785"/>
      <c r="AF3" s="162" t="s">
        <v>358</v>
      </c>
      <c r="AG3"/>
      <c r="AJ3"/>
      <c r="AK3" s="166" t="s">
        <v>2202</v>
      </c>
      <c r="AL3" s="84">
        <f>IF(AF3="B",VLOOKUP(P3,Sinclair_schueler,2),VLOOKUP(P3,Sinclair_schueler,3))</f>
        <v>1</v>
      </c>
    </row>
    <row r="4" spans="1:132" ht="13.5" thickBot="1" x14ac:dyDescent="0.25"/>
    <row r="5" spans="1:132" x14ac:dyDescent="0.2">
      <c r="A5" s="153" t="s">
        <v>2098</v>
      </c>
      <c r="B5" s="154" t="s">
        <v>147</v>
      </c>
      <c r="D5" s="153" t="s">
        <v>2098</v>
      </c>
      <c r="E5" s="154" t="s">
        <v>147</v>
      </c>
      <c r="G5" s="153" t="s">
        <v>2098</v>
      </c>
      <c r="H5" s="154" t="s">
        <v>147</v>
      </c>
      <c r="J5" s="153" t="s">
        <v>2098</v>
      </c>
      <c r="K5" s="154" t="s">
        <v>147</v>
      </c>
      <c r="M5" s="153" t="s">
        <v>2098</v>
      </c>
      <c r="N5" s="154" t="s">
        <v>147</v>
      </c>
      <c r="P5" s="153" t="s">
        <v>2098</v>
      </c>
      <c r="Q5" s="154" t="s">
        <v>147</v>
      </c>
      <c r="S5" s="153" t="s">
        <v>2098</v>
      </c>
      <c r="T5" s="154" t="s">
        <v>147</v>
      </c>
      <c r="V5" s="153" t="s">
        <v>2098</v>
      </c>
      <c r="W5" s="154" t="s">
        <v>147</v>
      </c>
      <c r="Y5" s="153" t="s">
        <v>2098</v>
      </c>
      <c r="Z5" s="154" t="s">
        <v>147</v>
      </c>
      <c r="AB5" s="153" t="s">
        <v>2098</v>
      </c>
      <c r="AC5" s="154" t="s">
        <v>147</v>
      </c>
      <c r="AE5" s="153" t="s">
        <v>2098</v>
      </c>
      <c r="AF5" s="154" t="s">
        <v>147</v>
      </c>
      <c r="AH5" s="153" t="s">
        <v>2098</v>
      </c>
      <c r="AI5" s="154" t="s">
        <v>147</v>
      </c>
      <c r="AK5" s="153" t="s">
        <v>2098</v>
      </c>
      <c r="AL5" s="154" t="s">
        <v>147</v>
      </c>
    </row>
    <row r="6" spans="1:132" x14ac:dyDescent="0.2">
      <c r="A6" s="155">
        <f>IF(D3=0.1,ROUND(J3,1),IF(D3=0.01,ROUND(J3,2),999))</f>
        <v>1</v>
      </c>
      <c r="B6" s="163">
        <f>ROUND(IF('Schuelereinst. Sinclair'!$N$4="Ja",Druck_Tabelle_Kugel!$AL$3,1) * VLOOKUP(A6,Kugel_Schueler,2),1)</f>
        <v>0</v>
      </c>
      <c r="D6" s="155">
        <f>IF($D$3=0.1,ROUND(A105+$D$3,1),ROUND(A105+$D$3,2))</f>
        <v>2</v>
      </c>
      <c r="E6" s="163">
        <f>ROUND(IF('Schuelereinst. Sinclair'!$N$4="Ja",Druck_Tabelle_Kugel!$AL$3,1) * VLOOKUP(D6,Kugel_Schueler,2),1)</f>
        <v>0</v>
      </c>
      <c r="G6" s="155">
        <f>IF($D$3=0.1,ROUND(D105+$D$3,1),ROUND(D105+$D$3,2))</f>
        <v>3</v>
      </c>
      <c r="H6" s="163">
        <f>ROUND(IF('Schuelereinst. Sinclair'!$N$4="Ja",Druck_Tabelle_Kugel!$AL$3,1) * VLOOKUP(G6,Kugel_Schueler,2),1)</f>
        <v>7.7</v>
      </c>
      <c r="J6" s="155">
        <f>IF($D$3=0.1,ROUND(G105+$D$3,1),ROUND(G105+$D$3,2))</f>
        <v>4</v>
      </c>
      <c r="K6" s="163">
        <f>ROUND(IF('Schuelereinst. Sinclair'!$N$4="Ja",Druck_Tabelle_Kugel!$AL$3,1) * VLOOKUP(J6,Kugel_Schueler,2),1)</f>
        <v>15.4</v>
      </c>
      <c r="M6" s="155">
        <f>IF($D$3=0.1,ROUND(J105+$D$3,1),ROUND(J105+$D$3,2))</f>
        <v>5</v>
      </c>
      <c r="N6" s="163">
        <f>ROUND(IF('Schuelereinst. Sinclair'!$N$4="Ja",Druck_Tabelle_Kugel!$AL$3,1) * VLOOKUP(M6,Kugel_Schueler,2),1)</f>
        <v>23.1</v>
      </c>
      <c r="P6" s="155">
        <f>IF($D$3=0.1,ROUND(M105+$D$3,1),ROUND(M105+$D$3,2))</f>
        <v>6</v>
      </c>
      <c r="Q6" s="163">
        <f>ROUND(IF('Schuelereinst. Sinclair'!$N$4="Ja",Druck_Tabelle_Kugel!$AL$3,1) * VLOOKUP(P6,Kugel_Schueler,2),1)</f>
        <v>30.8</v>
      </c>
      <c r="S6" s="155">
        <f>IF($D$3=0.1,ROUND(P105+$D$3,1),ROUND(P105+$D$3,2))</f>
        <v>7</v>
      </c>
      <c r="T6" s="163">
        <f>ROUND(IF('Schuelereinst. Sinclair'!$N$4="Ja",Druck_Tabelle_Kugel!$AL$3,1) * VLOOKUP(S6,Kugel_Schueler,2),1)</f>
        <v>38.5</v>
      </c>
      <c r="V6" s="155">
        <f>IF($D$3=0.1,ROUND(S105+$D$3,1),ROUND(S105+$D$3,2))</f>
        <v>8</v>
      </c>
      <c r="W6" s="163">
        <f>ROUND(IF('Schuelereinst. Sinclair'!$N$4="Ja",Druck_Tabelle_Kugel!$AL$3,1) * VLOOKUP(V6,Kugel_Schueler,2),1)</f>
        <v>46.2</v>
      </c>
      <c r="Y6" s="155">
        <f>IF($D$3=0.1,ROUND(V105+$D$3,1),ROUND(V105+$D$3,2))</f>
        <v>9</v>
      </c>
      <c r="Z6" s="163">
        <f>ROUND(IF('Schuelereinst. Sinclair'!$N$4="Ja",Druck_Tabelle_Kugel!$AL$3,1) * VLOOKUP(Y6,Kugel_Schueler,2),1)</f>
        <v>53.9</v>
      </c>
      <c r="AB6" s="155">
        <f>IF($D$3=0.1,ROUND(Y105+$D$3,1),ROUND(Y105+$D$3,2))</f>
        <v>10</v>
      </c>
      <c r="AC6" s="163">
        <f>ROUND(IF('Schuelereinst. Sinclair'!$N$4="Ja",Druck_Tabelle_Kugel!$AL$3,1) * VLOOKUP(AB6,Kugel_Schueler,2),1)</f>
        <v>61.5</v>
      </c>
      <c r="AE6" s="155">
        <f>IF($D$3=0.1,ROUND(AB105+$D$3,1),ROUND(AB105+$D$3,2))</f>
        <v>11</v>
      </c>
      <c r="AF6" s="163">
        <f>ROUND(IF('Schuelereinst. Sinclair'!$N$4="Ja",Druck_Tabelle_Kugel!$AL$3,1) * VLOOKUP(AE6,Kugel_Schueler,2),1)</f>
        <v>69.2</v>
      </c>
      <c r="AH6" s="155">
        <f>IF($D$3=0.1,ROUND(AE105+$D$3,1),ROUND(AE105+$D$3,2))</f>
        <v>12</v>
      </c>
      <c r="AI6" s="163">
        <f>ROUND(IF('Schuelereinst. Sinclair'!$N$4="Ja",Druck_Tabelle_Kugel!$AL$3,1) * VLOOKUP(AH6,Kugel_Schueler,2),1)</f>
        <v>76.900000000000006</v>
      </c>
      <c r="AK6" s="155">
        <f>IF($D$3=0.1,ROUND(AH105+$D$3,1),ROUND(AH105+$D$3,2))</f>
        <v>13</v>
      </c>
      <c r="AL6" s="163">
        <f>ROUND(IF('Schuelereinst. Sinclair'!$N$4="Ja",Druck_Tabelle_Kugel!$AL$3,1) * VLOOKUP(AK6,Kugel_Schueler,2),1)</f>
        <v>84.6</v>
      </c>
    </row>
    <row r="7" spans="1:132" x14ac:dyDescent="0.2">
      <c r="A7" s="157">
        <f>IF($D$3=0.1,ROUND(A6+$D$3,1),ROUND(A6+$D$3,2))</f>
        <v>1.01</v>
      </c>
      <c r="B7" s="164">
        <f>ROUND(IF('Schuelereinst. Sinclair'!$N$4="Ja",Druck_Tabelle_Kugel!$AL$3,1) * VLOOKUP(A7,Kugel_Schueler,2),1)</f>
        <v>0</v>
      </c>
      <c r="D7" s="157">
        <f>IF($D$3=0.1,ROUND(D6+$D$3,1),ROUND(D6+$D$3,2))</f>
        <v>2.0099999999999998</v>
      </c>
      <c r="E7" s="164">
        <f>ROUND(IF('Schuelereinst. Sinclair'!$N$4="Ja",Druck_Tabelle_Kugel!$AL$3,1) * VLOOKUP(D7,Kugel_Schueler,2),1)</f>
        <v>0.1</v>
      </c>
      <c r="G7" s="157">
        <f>IF($D$3=0.1,ROUND(G6+$D$3,1),ROUND(G6+$D$3,2))</f>
        <v>3.01</v>
      </c>
      <c r="H7" s="164">
        <f>ROUND(IF('Schuelereinst. Sinclair'!$N$4="Ja",Druck_Tabelle_Kugel!$AL$3,1) * VLOOKUP(G7,Kugel_Schueler,2),1)</f>
        <v>7.8</v>
      </c>
      <c r="J7" s="157">
        <f>IF($D$3=0.1,ROUND(J6+$D$3,1),ROUND(J6+$D$3,2))</f>
        <v>4.01</v>
      </c>
      <c r="K7" s="164">
        <f>ROUND(IF('Schuelereinst. Sinclair'!$N$4="Ja",Druck_Tabelle_Kugel!$AL$3,1) * VLOOKUP(J7,Kugel_Schueler,2),1)</f>
        <v>15.5</v>
      </c>
      <c r="M7" s="157">
        <f>IF($D$3=0.1,ROUND(M6+$D$3,1),ROUND(M6+$D$3,2))</f>
        <v>5.01</v>
      </c>
      <c r="N7" s="164">
        <f>ROUND(IF('Schuelereinst. Sinclair'!$N$4="Ja",Druck_Tabelle_Kugel!$AL$3,1) * VLOOKUP(M7,Kugel_Schueler,2),1)</f>
        <v>23.2</v>
      </c>
      <c r="P7" s="157">
        <f>IF($D$3=0.1,ROUND(P6+$D$3,1),ROUND(P6+$D$3,2))</f>
        <v>6.01</v>
      </c>
      <c r="Q7" s="164">
        <f>ROUND(IF('Schuelereinst. Sinclair'!$N$4="Ja",Druck_Tabelle_Kugel!$AL$3,1) * VLOOKUP(P7,Kugel_Schueler,2),1)</f>
        <v>30.9</v>
      </c>
      <c r="S7" s="157">
        <f>IF($D$3=0.1,ROUND(S6+$D$3,1),ROUND(S6+$D$3,2))</f>
        <v>7.01</v>
      </c>
      <c r="T7" s="164">
        <f>ROUND(IF('Schuelereinst. Sinclair'!$N$4="Ja",Druck_Tabelle_Kugel!$AL$3,1) * VLOOKUP(S7,Kugel_Schueler,2),1)</f>
        <v>38.5</v>
      </c>
      <c r="V7" s="157">
        <f>IF($D$3=0.1,ROUND(V6+$D$3,1),ROUND(V6+$D$3,2))</f>
        <v>8.01</v>
      </c>
      <c r="W7" s="164">
        <f>ROUND(IF('Schuelereinst. Sinclair'!$N$4="Ja",Druck_Tabelle_Kugel!$AL$3,1) * VLOOKUP(V7,Kugel_Schueler,2),1)</f>
        <v>46.2</v>
      </c>
      <c r="Y7" s="157">
        <f>IF($D$3=0.1,ROUND(Y6+$D$3,1),ROUND(Y6+$D$3,2))</f>
        <v>9.01</v>
      </c>
      <c r="Z7" s="164">
        <f>ROUND(IF('Schuelereinst. Sinclair'!$N$4="Ja",Druck_Tabelle_Kugel!$AL$3,1) * VLOOKUP(Y7,Kugel_Schueler,2),1)</f>
        <v>53.9</v>
      </c>
      <c r="AB7" s="157">
        <f>IF($D$3=0.1,ROUND(AB6+$D$3,1),ROUND(AB6+$D$3,2))</f>
        <v>10.01</v>
      </c>
      <c r="AC7" s="164">
        <f>ROUND(IF('Schuelereinst. Sinclair'!$N$4="Ja",Druck_Tabelle_Kugel!$AL$3,1) * VLOOKUP(AB7,Kugel_Schueler,2),1)</f>
        <v>61.6</v>
      </c>
      <c r="AE7" s="157">
        <f>IF($D$3=0.1,ROUND(AE6+$D$3,1),ROUND(AE6+$D$3,2))</f>
        <v>11.01</v>
      </c>
      <c r="AF7" s="164">
        <f>ROUND(IF('Schuelereinst. Sinclair'!$N$4="Ja",Druck_Tabelle_Kugel!$AL$3,1) * VLOOKUP(AE7,Kugel_Schueler,2),1)</f>
        <v>69.3</v>
      </c>
      <c r="AH7" s="157">
        <f>IF($D$3=0.1,ROUND(AH6+$D$3,1),ROUND(AH6+$D$3,2))</f>
        <v>12.01</v>
      </c>
      <c r="AI7" s="164">
        <f>ROUND(IF('Schuelereinst. Sinclair'!$N$4="Ja",Druck_Tabelle_Kugel!$AL$3,1) * VLOOKUP(AH7,Kugel_Schueler,2),1)</f>
        <v>77</v>
      </c>
      <c r="AK7" s="157">
        <f>IF($D$3=0.1,ROUND(AK6+$D$3,1),ROUND(AK6+$D$3,2))</f>
        <v>13.01</v>
      </c>
      <c r="AL7" s="164">
        <f>ROUND(IF('Schuelereinst. Sinclair'!$N$4="Ja",Druck_Tabelle_Kugel!$AL$3,1) * VLOOKUP(AK7,Kugel_Schueler,2),1)</f>
        <v>84.7</v>
      </c>
    </row>
    <row r="8" spans="1:132" x14ac:dyDescent="0.2">
      <c r="A8" s="155">
        <f t="shared" ref="A8:A35" si="0">IF($D$3=0.1,ROUND(A7+$D$3,1),ROUND(A7+$D$3,2))</f>
        <v>1.02</v>
      </c>
      <c r="B8" s="163">
        <f>ROUND(IF('Schuelereinst. Sinclair'!$N$4="Ja",Druck_Tabelle_Kugel!$AL$3,1) * VLOOKUP(A8,Kugel_Schueler,2),1)</f>
        <v>0</v>
      </c>
      <c r="D8" s="155">
        <f t="shared" ref="D8:D71" si="1">IF($D$3=0.1,ROUND(D7+$D$3,1),ROUND(D7+$D$3,2))</f>
        <v>2.02</v>
      </c>
      <c r="E8" s="163">
        <f>ROUND(IF('Schuelereinst. Sinclair'!$N$4="Ja",Druck_Tabelle_Kugel!$AL$3,1) * VLOOKUP(D8,Kugel_Schueler,2),1)</f>
        <v>0.2</v>
      </c>
      <c r="G8" s="155">
        <f t="shared" ref="G8:G71" si="2">IF($D$3=0.1,ROUND(G7+$D$3,1),ROUND(G7+$D$3,2))</f>
        <v>3.02</v>
      </c>
      <c r="H8" s="163">
        <f>ROUND(IF('Schuelereinst. Sinclair'!$N$4="Ja",Druck_Tabelle_Kugel!$AL$3,1) * VLOOKUP(G8,Kugel_Schueler,2),1)</f>
        <v>7.9</v>
      </c>
      <c r="J8" s="155">
        <f t="shared" ref="J8:J71" si="3">IF($D$3=0.1,ROUND(J7+$D$3,1),ROUND(J7+$D$3,2))</f>
        <v>4.0199999999999996</v>
      </c>
      <c r="K8" s="163">
        <f>ROUND(IF('Schuelereinst. Sinclair'!$N$4="Ja",Druck_Tabelle_Kugel!$AL$3,1) * VLOOKUP(J8,Kugel_Schueler,2),1)</f>
        <v>15.5</v>
      </c>
      <c r="M8" s="155">
        <f t="shared" ref="M8:M71" si="4">IF($D$3=0.1,ROUND(M7+$D$3,1),ROUND(M7+$D$3,2))</f>
        <v>5.0199999999999996</v>
      </c>
      <c r="N8" s="163">
        <f>ROUND(IF('Schuelereinst. Sinclair'!$N$4="Ja",Druck_Tabelle_Kugel!$AL$3,1) * VLOOKUP(M8,Kugel_Schueler,2),1)</f>
        <v>23.2</v>
      </c>
      <c r="P8" s="155">
        <f t="shared" ref="P8:P71" si="5">IF($D$3=0.1,ROUND(P7+$D$3,1),ROUND(P7+$D$3,2))</f>
        <v>6.02</v>
      </c>
      <c r="Q8" s="163">
        <f>ROUND(IF('Schuelereinst. Sinclair'!$N$4="Ja",Druck_Tabelle_Kugel!$AL$3,1) * VLOOKUP(P8,Kugel_Schueler,2),1)</f>
        <v>30.9</v>
      </c>
      <c r="S8" s="155">
        <f t="shared" ref="S8:S71" si="6">IF($D$3=0.1,ROUND(S7+$D$3,1),ROUND(S7+$D$3,2))</f>
        <v>7.02</v>
      </c>
      <c r="T8" s="163">
        <f>ROUND(IF('Schuelereinst. Sinclair'!$N$4="Ja",Druck_Tabelle_Kugel!$AL$3,1) * VLOOKUP(S8,Kugel_Schueler,2),1)</f>
        <v>38.6</v>
      </c>
      <c r="V8" s="155">
        <f t="shared" ref="V8:V71" si="7">IF($D$3=0.1,ROUND(V7+$D$3,1),ROUND(V7+$D$3,2))</f>
        <v>8.02</v>
      </c>
      <c r="W8" s="163">
        <f>ROUND(IF('Schuelereinst. Sinclair'!$N$4="Ja",Druck_Tabelle_Kugel!$AL$3,1) * VLOOKUP(V8,Kugel_Schueler,2),1)</f>
        <v>46.3</v>
      </c>
      <c r="Y8" s="155">
        <f t="shared" ref="Y8:Y71" si="8">IF($D$3=0.1,ROUND(Y7+$D$3,1),ROUND(Y7+$D$3,2))</f>
        <v>9.02</v>
      </c>
      <c r="Z8" s="163">
        <f>ROUND(IF('Schuelereinst. Sinclair'!$N$4="Ja",Druck_Tabelle_Kugel!$AL$3,1) * VLOOKUP(Y8,Kugel_Schueler,2),1)</f>
        <v>54</v>
      </c>
      <c r="AB8" s="155">
        <f t="shared" ref="AB8:AB71" si="9">IF($D$3=0.1,ROUND(AB7+$D$3,1),ROUND(AB7+$D$3,2))</f>
        <v>10.02</v>
      </c>
      <c r="AC8" s="163">
        <f>ROUND(IF('Schuelereinst. Sinclair'!$N$4="Ja",Druck_Tabelle_Kugel!$AL$3,1) * VLOOKUP(AB8,Kugel_Schueler,2),1)</f>
        <v>61.7</v>
      </c>
      <c r="AE8" s="155">
        <f t="shared" ref="AE8:AE71" si="10">IF($D$3=0.1,ROUND(AE7+$D$3,1),ROUND(AE7+$D$3,2))</f>
        <v>11.02</v>
      </c>
      <c r="AF8" s="163">
        <f>ROUND(IF('Schuelereinst. Sinclair'!$N$4="Ja",Druck_Tabelle_Kugel!$AL$3,1) * VLOOKUP(AE8,Kugel_Schueler,2),1)</f>
        <v>69.400000000000006</v>
      </c>
      <c r="AH8" s="155">
        <f t="shared" ref="AH8:AH71" si="11">IF($D$3=0.1,ROUND(AH7+$D$3,1),ROUND(AH7+$D$3,2))</f>
        <v>12.02</v>
      </c>
      <c r="AI8" s="163">
        <f>ROUND(IF('Schuelereinst. Sinclair'!$N$4="Ja",Druck_Tabelle_Kugel!$AL$3,1) * VLOOKUP(AH8,Kugel_Schueler,2),1)</f>
        <v>77.099999999999994</v>
      </c>
      <c r="AK8" s="155">
        <f t="shared" ref="AK8:AK71" si="12">IF($D$3=0.1,ROUND(AK7+$D$3,1),ROUND(AK7+$D$3,2))</f>
        <v>13.02</v>
      </c>
      <c r="AL8" s="163">
        <f>ROUND(IF('Schuelereinst. Sinclair'!$N$4="Ja",Druck_Tabelle_Kugel!$AL$3,1) * VLOOKUP(AK8,Kugel_Schueler,2),1)</f>
        <v>84.8</v>
      </c>
    </row>
    <row r="9" spans="1:132" x14ac:dyDescent="0.2">
      <c r="A9" s="157">
        <f t="shared" si="0"/>
        <v>1.03</v>
      </c>
      <c r="B9" s="164">
        <f>ROUND(IF('Schuelereinst. Sinclair'!$N$4="Ja",Druck_Tabelle_Kugel!$AL$3,1) * VLOOKUP(A9,Kugel_Schueler,2),1)</f>
        <v>0</v>
      </c>
      <c r="C9" s="152"/>
      <c r="D9" s="157">
        <f t="shared" si="1"/>
        <v>2.0299999999999998</v>
      </c>
      <c r="E9" s="164">
        <f>ROUND(IF('Schuelereinst. Sinclair'!$N$4="Ja",Druck_Tabelle_Kugel!$AL$3,1) * VLOOKUP(D9,Kugel_Schueler,2),1)</f>
        <v>0.2</v>
      </c>
      <c r="F9" s="152"/>
      <c r="G9" s="157">
        <f t="shared" si="2"/>
        <v>3.03</v>
      </c>
      <c r="H9" s="164">
        <f>ROUND(IF('Schuelereinst. Sinclair'!$N$4="Ja",Druck_Tabelle_Kugel!$AL$3,1) * VLOOKUP(G9,Kugel_Schueler,2),1)</f>
        <v>7.9</v>
      </c>
      <c r="I9" s="152"/>
      <c r="J9" s="157">
        <f t="shared" si="3"/>
        <v>4.03</v>
      </c>
      <c r="K9" s="164">
        <f>ROUND(IF('Schuelereinst. Sinclair'!$N$4="Ja",Druck_Tabelle_Kugel!$AL$3,1) * VLOOKUP(J9,Kugel_Schueler,2),1)</f>
        <v>15.6</v>
      </c>
      <c r="L9" s="152"/>
      <c r="M9" s="157">
        <f t="shared" si="4"/>
        <v>5.03</v>
      </c>
      <c r="N9" s="164">
        <f>ROUND(IF('Schuelereinst. Sinclair'!$N$4="Ja",Druck_Tabelle_Kugel!$AL$3,1) * VLOOKUP(M9,Kugel_Schueler,2),1)</f>
        <v>23.3</v>
      </c>
      <c r="O9" s="152"/>
      <c r="P9" s="157">
        <f t="shared" si="5"/>
        <v>6.03</v>
      </c>
      <c r="Q9" s="164">
        <f>ROUND(IF('Schuelereinst. Sinclair'!$N$4="Ja",Druck_Tabelle_Kugel!$AL$3,1) * VLOOKUP(P9,Kugel_Schueler,2),1)</f>
        <v>31</v>
      </c>
      <c r="R9" s="152"/>
      <c r="S9" s="157">
        <f t="shared" si="6"/>
        <v>7.03</v>
      </c>
      <c r="T9" s="164">
        <f>ROUND(IF('Schuelereinst. Sinclair'!$N$4="Ja",Druck_Tabelle_Kugel!$AL$3,1) * VLOOKUP(S9,Kugel_Schueler,2),1)</f>
        <v>38.700000000000003</v>
      </c>
      <c r="U9" s="152"/>
      <c r="V9" s="157">
        <f t="shared" si="7"/>
        <v>8.0299999999999994</v>
      </c>
      <c r="W9" s="164">
        <f>ROUND(IF('Schuelereinst. Sinclair'!$N$4="Ja",Druck_Tabelle_Kugel!$AL$3,1) * VLOOKUP(V9,Kugel_Schueler,2),1)</f>
        <v>46.4</v>
      </c>
      <c r="X9" s="152"/>
      <c r="Y9" s="157">
        <f t="shared" si="8"/>
        <v>9.0299999999999994</v>
      </c>
      <c r="Z9" s="164">
        <f>ROUND(IF('Schuelereinst. Sinclair'!$N$4="Ja",Druck_Tabelle_Kugel!$AL$3,1) * VLOOKUP(Y9,Kugel_Schueler,2),1)</f>
        <v>54.1</v>
      </c>
      <c r="AA9" s="152"/>
      <c r="AB9" s="157">
        <f t="shared" si="9"/>
        <v>10.029999999999999</v>
      </c>
      <c r="AC9" s="164">
        <f>ROUND(IF('Schuelereinst. Sinclair'!$N$4="Ja",Druck_Tabelle_Kugel!$AL$3,1) * VLOOKUP(AB9,Kugel_Schueler,2),1)</f>
        <v>61.8</v>
      </c>
      <c r="AD9" s="152"/>
      <c r="AE9" s="157">
        <f t="shared" si="10"/>
        <v>11.03</v>
      </c>
      <c r="AF9" s="164">
        <f>ROUND(IF('Schuelereinst. Sinclair'!$N$4="Ja",Druck_Tabelle_Kugel!$AL$3,1) * VLOOKUP(AE9,Kugel_Schueler,2),1)</f>
        <v>69.5</v>
      </c>
      <c r="AG9" s="152"/>
      <c r="AH9" s="157">
        <f t="shared" si="11"/>
        <v>12.03</v>
      </c>
      <c r="AI9" s="164">
        <f>ROUND(IF('Schuelereinst. Sinclair'!$N$4="Ja",Druck_Tabelle_Kugel!$AL$3,1) * VLOOKUP(AH9,Kugel_Schueler,2),1)</f>
        <v>77.2</v>
      </c>
      <c r="AJ9" s="152"/>
      <c r="AK9" s="157">
        <f t="shared" si="12"/>
        <v>13.03</v>
      </c>
      <c r="AL9" s="164">
        <f>ROUND(IF('Schuelereinst. Sinclair'!$N$4="Ja",Druck_Tabelle_Kugel!$AL$3,1) * VLOOKUP(AK9,Kugel_Schueler,2),1)</f>
        <v>84.9</v>
      </c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</row>
    <row r="10" spans="1:132" x14ac:dyDescent="0.2">
      <c r="A10" s="155">
        <f t="shared" si="0"/>
        <v>1.04</v>
      </c>
      <c r="B10" s="163">
        <f>ROUND(IF('Schuelereinst. Sinclair'!$N$4="Ja",Druck_Tabelle_Kugel!$AL$3,1) * VLOOKUP(A10,Kugel_Schueler,2),1)</f>
        <v>0</v>
      </c>
      <c r="C10" s="152"/>
      <c r="D10" s="155">
        <f t="shared" si="1"/>
        <v>2.04</v>
      </c>
      <c r="E10" s="163">
        <f>ROUND(IF('Schuelereinst. Sinclair'!$N$4="Ja",Druck_Tabelle_Kugel!$AL$3,1) * VLOOKUP(D10,Kugel_Schueler,2),1)</f>
        <v>0.3</v>
      </c>
      <c r="F10" s="152"/>
      <c r="G10" s="155">
        <f t="shared" si="2"/>
        <v>3.04</v>
      </c>
      <c r="H10" s="163">
        <f>ROUND(IF('Schuelereinst. Sinclair'!$N$4="Ja",Druck_Tabelle_Kugel!$AL$3,1) * VLOOKUP(G10,Kugel_Schueler,2),1)</f>
        <v>8</v>
      </c>
      <c r="I10" s="152"/>
      <c r="J10" s="155">
        <f t="shared" si="3"/>
        <v>4.04</v>
      </c>
      <c r="K10" s="163">
        <f>ROUND(IF('Schuelereinst. Sinclair'!$N$4="Ja",Druck_Tabelle_Kugel!$AL$3,1) * VLOOKUP(J10,Kugel_Schueler,2),1)</f>
        <v>15.7</v>
      </c>
      <c r="L10" s="152"/>
      <c r="M10" s="155">
        <f t="shared" si="4"/>
        <v>5.04</v>
      </c>
      <c r="N10" s="163">
        <f>ROUND(IF('Schuelereinst. Sinclair'!$N$4="Ja",Druck_Tabelle_Kugel!$AL$3,1) * VLOOKUP(M10,Kugel_Schueler,2),1)</f>
        <v>23.4</v>
      </c>
      <c r="O10" s="152"/>
      <c r="P10" s="155">
        <f t="shared" si="5"/>
        <v>6.04</v>
      </c>
      <c r="Q10" s="163">
        <f>ROUND(IF('Schuelereinst. Sinclair'!$N$4="Ja",Druck_Tabelle_Kugel!$AL$3,1) * VLOOKUP(P10,Kugel_Schueler,2),1)</f>
        <v>31.1</v>
      </c>
      <c r="R10" s="152"/>
      <c r="S10" s="155">
        <f t="shared" si="6"/>
        <v>7.04</v>
      </c>
      <c r="T10" s="163">
        <f>ROUND(IF('Schuelereinst. Sinclair'!$N$4="Ja",Druck_Tabelle_Kugel!$AL$3,1) * VLOOKUP(S10,Kugel_Schueler,2),1)</f>
        <v>38.799999999999997</v>
      </c>
      <c r="U10" s="152"/>
      <c r="V10" s="155">
        <f t="shared" si="7"/>
        <v>8.0399999999999991</v>
      </c>
      <c r="W10" s="163">
        <f>ROUND(IF('Schuelereinst. Sinclair'!$N$4="Ja",Druck_Tabelle_Kugel!$AL$3,1) * VLOOKUP(V10,Kugel_Schueler,2),1)</f>
        <v>46.5</v>
      </c>
      <c r="X10" s="152"/>
      <c r="Y10" s="155">
        <f t="shared" si="8"/>
        <v>9.0399999999999991</v>
      </c>
      <c r="Z10" s="163">
        <f>ROUND(IF('Schuelereinst. Sinclair'!$N$4="Ja",Druck_Tabelle_Kugel!$AL$3,1) * VLOOKUP(Y10,Kugel_Schueler,2),1)</f>
        <v>54.2</v>
      </c>
      <c r="AA10" s="152"/>
      <c r="AB10" s="155">
        <f t="shared" si="9"/>
        <v>10.039999999999999</v>
      </c>
      <c r="AC10" s="163">
        <f>ROUND(IF('Schuelereinst. Sinclair'!$N$4="Ja",Druck_Tabelle_Kugel!$AL$3,1) * VLOOKUP(AB10,Kugel_Schueler,2),1)</f>
        <v>61.9</v>
      </c>
      <c r="AD10" s="152"/>
      <c r="AE10" s="155">
        <f t="shared" si="10"/>
        <v>11.04</v>
      </c>
      <c r="AF10" s="163">
        <f>ROUND(IF('Schuelereinst. Sinclair'!$N$4="Ja",Druck_Tabelle_Kugel!$AL$3,1) * VLOOKUP(AE10,Kugel_Schueler,2),1)</f>
        <v>69.5</v>
      </c>
      <c r="AG10" s="152"/>
      <c r="AH10" s="155">
        <f t="shared" si="11"/>
        <v>12.04</v>
      </c>
      <c r="AI10" s="163">
        <f>ROUND(IF('Schuelereinst. Sinclair'!$N$4="Ja",Druck_Tabelle_Kugel!$AL$3,1) * VLOOKUP(AH10,Kugel_Schueler,2),1)</f>
        <v>77.2</v>
      </c>
      <c r="AJ10" s="152"/>
      <c r="AK10" s="155">
        <f t="shared" si="12"/>
        <v>13.04</v>
      </c>
      <c r="AL10" s="163">
        <f>ROUND(IF('Schuelereinst. Sinclair'!$N$4="Ja",Druck_Tabelle_Kugel!$AL$3,1) * VLOOKUP(AK10,Kugel_Schueler,2),1)</f>
        <v>84.9</v>
      </c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</row>
    <row r="11" spans="1:132" x14ac:dyDescent="0.2">
      <c r="A11" s="157">
        <f t="shared" si="0"/>
        <v>1.05</v>
      </c>
      <c r="B11" s="164">
        <f>ROUND(IF('Schuelereinst. Sinclair'!$N$4="Ja",Druck_Tabelle_Kugel!$AL$3,1) * VLOOKUP(A11,Kugel_Schueler,2),1)</f>
        <v>0</v>
      </c>
      <c r="C11" s="152"/>
      <c r="D11" s="157">
        <f t="shared" si="1"/>
        <v>2.0499999999999998</v>
      </c>
      <c r="E11" s="164">
        <f>ROUND(IF('Schuelereinst. Sinclair'!$N$4="Ja",Druck_Tabelle_Kugel!$AL$3,1) * VLOOKUP(D11,Kugel_Schueler,2),1)</f>
        <v>0.4</v>
      </c>
      <c r="F11" s="152"/>
      <c r="G11" s="157">
        <f t="shared" si="2"/>
        <v>3.05</v>
      </c>
      <c r="H11" s="164">
        <f>ROUND(IF('Schuelereinst. Sinclair'!$N$4="Ja",Druck_Tabelle_Kugel!$AL$3,1) * VLOOKUP(G11,Kugel_Schueler,2),1)</f>
        <v>8.1</v>
      </c>
      <c r="I11" s="152"/>
      <c r="J11" s="157">
        <f t="shared" si="3"/>
        <v>4.05</v>
      </c>
      <c r="K11" s="164">
        <f>ROUND(IF('Schuelereinst. Sinclair'!$N$4="Ja",Druck_Tabelle_Kugel!$AL$3,1) * VLOOKUP(J11,Kugel_Schueler,2),1)</f>
        <v>15.8</v>
      </c>
      <c r="L11" s="152"/>
      <c r="M11" s="157">
        <f t="shared" si="4"/>
        <v>5.05</v>
      </c>
      <c r="N11" s="164">
        <f>ROUND(IF('Schuelereinst. Sinclair'!$N$4="Ja",Druck_Tabelle_Kugel!$AL$3,1) * VLOOKUP(M11,Kugel_Schueler,2),1)</f>
        <v>23.5</v>
      </c>
      <c r="O11" s="152"/>
      <c r="P11" s="157">
        <f t="shared" si="5"/>
        <v>6.05</v>
      </c>
      <c r="Q11" s="164">
        <f>ROUND(IF('Schuelereinst. Sinclair'!$N$4="Ja",Druck_Tabelle_Kugel!$AL$3,1) * VLOOKUP(P11,Kugel_Schueler,2),1)</f>
        <v>31.2</v>
      </c>
      <c r="R11" s="152"/>
      <c r="S11" s="157">
        <f t="shared" si="6"/>
        <v>7.05</v>
      </c>
      <c r="T11" s="164">
        <f>ROUND(IF('Schuelereinst. Sinclair'!$N$4="Ja",Druck_Tabelle_Kugel!$AL$3,1) * VLOOKUP(S11,Kugel_Schueler,2),1)</f>
        <v>38.9</v>
      </c>
      <c r="U11" s="152"/>
      <c r="V11" s="157">
        <f t="shared" si="7"/>
        <v>8.0500000000000007</v>
      </c>
      <c r="W11" s="164">
        <f>ROUND(IF('Schuelereinst. Sinclair'!$N$4="Ja",Druck_Tabelle_Kugel!$AL$3,1) * VLOOKUP(V11,Kugel_Schueler,2),1)</f>
        <v>46.5</v>
      </c>
      <c r="X11" s="152"/>
      <c r="Y11" s="157">
        <f t="shared" si="8"/>
        <v>9.0500000000000007</v>
      </c>
      <c r="Z11" s="164">
        <f>ROUND(IF('Schuelereinst. Sinclair'!$N$4="Ja",Druck_Tabelle_Kugel!$AL$3,1) * VLOOKUP(Y11,Kugel_Schueler,2),1)</f>
        <v>54.2</v>
      </c>
      <c r="AA11" s="152"/>
      <c r="AB11" s="157">
        <f t="shared" si="9"/>
        <v>10.050000000000001</v>
      </c>
      <c r="AC11" s="164">
        <f>ROUND(IF('Schuelereinst. Sinclair'!$N$4="Ja",Druck_Tabelle_Kugel!$AL$3,1) * VLOOKUP(AB11,Kugel_Schueler,2),1)</f>
        <v>61.9</v>
      </c>
      <c r="AD11" s="152"/>
      <c r="AE11" s="157">
        <f t="shared" si="10"/>
        <v>11.05</v>
      </c>
      <c r="AF11" s="164">
        <f>ROUND(IF('Schuelereinst. Sinclair'!$N$4="Ja",Druck_Tabelle_Kugel!$AL$3,1) * VLOOKUP(AE11,Kugel_Schueler,2),1)</f>
        <v>69.599999999999994</v>
      </c>
      <c r="AG11" s="152"/>
      <c r="AH11" s="157">
        <f t="shared" si="11"/>
        <v>12.05</v>
      </c>
      <c r="AI11" s="164">
        <f>ROUND(IF('Schuelereinst. Sinclair'!$N$4="Ja",Druck_Tabelle_Kugel!$AL$3,1) * VLOOKUP(AH11,Kugel_Schueler,2),1)</f>
        <v>77.3</v>
      </c>
      <c r="AJ11" s="152"/>
      <c r="AK11" s="157">
        <f t="shared" si="12"/>
        <v>13.05</v>
      </c>
      <c r="AL11" s="164">
        <f>ROUND(IF('Schuelereinst. Sinclair'!$N$4="Ja",Druck_Tabelle_Kugel!$AL$3,1) * VLOOKUP(AK11,Kugel_Schueler,2),1)</f>
        <v>85</v>
      </c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</row>
    <row r="12" spans="1:132" x14ac:dyDescent="0.2">
      <c r="A12" s="155">
        <f t="shared" si="0"/>
        <v>1.06</v>
      </c>
      <c r="B12" s="163">
        <f>ROUND(IF('Schuelereinst. Sinclair'!$N$4="Ja",Druck_Tabelle_Kugel!$AL$3,1) * VLOOKUP(A12,Kugel_Schueler,2),1)</f>
        <v>0</v>
      </c>
      <c r="C12" s="152"/>
      <c r="D12" s="155">
        <f t="shared" si="1"/>
        <v>2.06</v>
      </c>
      <c r="E12" s="163">
        <f>ROUND(IF('Schuelereinst. Sinclair'!$N$4="Ja",Druck_Tabelle_Kugel!$AL$3,1) * VLOOKUP(D12,Kugel_Schueler,2),1)</f>
        <v>0.5</v>
      </c>
      <c r="F12" s="152"/>
      <c r="G12" s="155">
        <f t="shared" si="2"/>
        <v>3.06</v>
      </c>
      <c r="H12" s="163">
        <f>ROUND(IF('Schuelereinst. Sinclair'!$N$4="Ja",Druck_Tabelle_Kugel!$AL$3,1) * VLOOKUP(G12,Kugel_Schueler,2),1)</f>
        <v>8.1999999999999993</v>
      </c>
      <c r="I12" s="152"/>
      <c r="J12" s="155">
        <f t="shared" si="3"/>
        <v>4.0599999999999996</v>
      </c>
      <c r="K12" s="163">
        <f>ROUND(IF('Schuelereinst. Sinclair'!$N$4="Ja",Druck_Tabelle_Kugel!$AL$3,1) * VLOOKUP(J12,Kugel_Schueler,2),1)</f>
        <v>15.9</v>
      </c>
      <c r="L12" s="152"/>
      <c r="M12" s="155">
        <f t="shared" si="4"/>
        <v>5.0599999999999996</v>
      </c>
      <c r="N12" s="163">
        <f>ROUND(IF('Schuelereinst. Sinclair'!$N$4="Ja",Druck_Tabelle_Kugel!$AL$3,1) * VLOOKUP(M12,Kugel_Schueler,2),1)</f>
        <v>23.5</v>
      </c>
      <c r="O12" s="152"/>
      <c r="P12" s="155">
        <f t="shared" si="5"/>
        <v>6.06</v>
      </c>
      <c r="Q12" s="163">
        <f>ROUND(IF('Schuelereinst. Sinclair'!$N$4="Ja",Druck_Tabelle_Kugel!$AL$3,1) * VLOOKUP(P12,Kugel_Schueler,2),1)</f>
        <v>31.2</v>
      </c>
      <c r="R12" s="152"/>
      <c r="S12" s="155">
        <f t="shared" si="6"/>
        <v>7.06</v>
      </c>
      <c r="T12" s="163">
        <f>ROUND(IF('Schuelereinst. Sinclair'!$N$4="Ja",Druck_Tabelle_Kugel!$AL$3,1) * VLOOKUP(S12,Kugel_Schueler,2),1)</f>
        <v>38.9</v>
      </c>
      <c r="U12" s="152"/>
      <c r="V12" s="155">
        <f t="shared" si="7"/>
        <v>8.06</v>
      </c>
      <c r="W12" s="163">
        <f>ROUND(IF('Schuelereinst. Sinclair'!$N$4="Ja",Druck_Tabelle_Kugel!$AL$3,1) * VLOOKUP(V12,Kugel_Schueler,2),1)</f>
        <v>46.6</v>
      </c>
      <c r="X12" s="152"/>
      <c r="Y12" s="155">
        <f t="shared" si="8"/>
        <v>9.06</v>
      </c>
      <c r="Z12" s="163">
        <f>ROUND(IF('Schuelereinst. Sinclair'!$N$4="Ja",Druck_Tabelle_Kugel!$AL$3,1) * VLOOKUP(Y12,Kugel_Schueler,2),1)</f>
        <v>54.3</v>
      </c>
      <c r="AA12" s="152"/>
      <c r="AB12" s="155">
        <f t="shared" si="9"/>
        <v>10.06</v>
      </c>
      <c r="AC12" s="163">
        <f>ROUND(IF('Schuelereinst. Sinclair'!$N$4="Ja",Druck_Tabelle_Kugel!$AL$3,1) * VLOOKUP(AB12,Kugel_Schueler,2),1)</f>
        <v>62</v>
      </c>
      <c r="AD12" s="152"/>
      <c r="AE12" s="155">
        <f t="shared" si="10"/>
        <v>11.06</v>
      </c>
      <c r="AF12" s="163">
        <f>ROUND(IF('Schuelereinst. Sinclair'!$N$4="Ja",Druck_Tabelle_Kugel!$AL$3,1) * VLOOKUP(AE12,Kugel_Schueler,2),1)</f>
        <v>69.7</v>
      </c>
      <c r="AG12" s="152"/>
      <c r="AH12" s="155">
        <f t="shared" si="11"/>
        <v>12.06</v>
      </c>
      <c r="AI12" s="163">
        <f>ROUND(IF('Schuelereinst. Sinclair'!$N$4="Ja",Druck_Tabelle_Kugel!$AL$3,1) * VLOOKUP(AH12,Kugel_Schueler,2),1)</f>
        <v>77.400000000000006</v>
      </c>
      <c r="AJ12" s="152"/>
      <c r="AK12" s="155">
        <f t="shared" si="12"/>
        <v>13.06</v>
      </c>
      <c r="AL12" s="163">
        <f>ROUND(IF('Schuelereinst. Sinclair'!$N$4="Ja",Druck_Tabelle_Kugel!$AL$3,1) * VLOOKUP(AK12,Kugel_Schueler,2),1)</f>
        <v>85.1</v>
      </c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</row>
    <row r="13" spans="1:132" x14ac:dyDescent="0.2">
      <c r="A13" s="157">
        <f t="shared" si="0"/>
        <v>1.07</v>
      </c>
      <c r="B13" s="164">
        <f>ROUND(IF('Schuelereinst. Sinclair'!$N$4="Ja",Druck_Tabelle_Kugel!$AL$3,1) * VLOOKUP(A13,Kugel_Schueler,2),1)</f>
        <v>0</v>
      </c>
      <c r="C13" s="152"/>
      <c r="D13" s="157">
        <f t="shared" si="1"/>
        <v>2.0699999999999998</v>
      </c>
      <c r="E13" s="164">
        <f>ROUND(IF('Schuelereinst. Sinclair'!$N$4="Ja",Druck_Tabelle_Kugel!$AL$3,1) * VLOOKUP(D13,Kugel_Schueler,2),1)</f>
        <v>0.5</v>
      </c>
      <c r="F13" s="152"/>
      <c r="G13" s="157">
        <f t="shared" si="2"/>
        <v>3.07</v>
      </c>
      <c r="H13" s="164">
        <f>ROUND(IF('Schuelereinst. Sinclair'!$N$4="Ja",Druck_Tabelle_Kugel!$AL$3,1) * VLOOKUP(G13,Kugel_Schueler,2),1)</f>
        <v>8.1999999999999993</v>
      </c>
      <c r="I13" s="152"/>
      <c r="J13" s="157">
        <f t="shared" si="3"/>
        <v>4.07</v>
      </c>
      <c r="K13" s="164">
        <f>ROUND(IF('Schuelereinst. Sinclair'!$N$4="Ja",Druck_Tabelle_Kugel!$AL$3,1) * VLOOKUP(J13,Kugel_Schueler,2),1)</f>
        <v>15.9</v>
      </c>
      <c r="L13" s="152"/>
      <c r="M13" s="157">
        <f t="shared" si="4"/>
        <v>5.07</v>
      </c>
      <c r="N13" s="164">
        <f>ROUND(IF('Schuelereinst. Sinclair'!$N$4="Ja",Druck_Tabelle_Kugel!$AL$3,1) * VLOOKUP(M13,Kugel_Schueler,2),1)</f>
        <v>23.6</v>
      </c>
      <c r="O13" s="152"/>
      <c r="P13" s="157">
        <f t="shared" si="5"/>
        <v>6.07</v>
      </c>
      <c r="Q13" s="164">
        <f>ROUND(IF('Schuelereinst. Sinclair'!$N$4="Ja",Druck_Tabelle_Kugel!$AL$3,1) * VLOOKUP(P13,Kugel_Schueler,2),1)</f>
        <v>31.3</v>
      </c>
      <c r="R13" s="152"/>
      <c r="S13" s="157">
        <f t="shared" si="6"/>
        <v>7.07</v>
      </c>
      <c r="T13" s="164">
        <f>ROUND(IF('Schuelereinst. Sinclair'!$N$4="Ja",Druck_Tabelle_Kugel!$AL$3,1) * VLOOKUP(S13,Kugel_Schueler,2),1)</f>
        <v>39</v>
      </c>
      <c r="U13" s="152"/>
      <c r="V13" s="157">
        <f t="shared" si="7"/>
        <v>8.07</v>
      </c>
      <c r="W13" s="164">
        <f>ROUND(IF('Schuelereinst. Sinclair'!$N$4="Ja",Druck_Tabelle_Kugel!$AL$3,1) * VLOOKUP(V13,Kugel_Schueler,2),1)</f>
        <v>46.7</v>
      </c>
      <c r="X13" s="152"/>
      <c r="Y13" s="157">
        <f t="shared" si="8"/>
        <v>9.07</v>
      </c>
      <c r="Z13" s="164">
        <f>ROUND(IF('Schuelereinst. Sinclair'!$N$4="Ja",Druck_Tabelle_Kugel!$AL$3,1) * VLOOKUP(Y13,Kugel_Schueler,2),1)</f>
        <v>54.4</v>
      </c>
      <c r="AA13" s="152"/>
      <c r="AB13" s="157">
        <f t="shared" si="9"/>
        <v>10.07</v>
      </c>
      <c r="AC13" s="164">
        <f>ROUND(IF('Schuelereinst. Sinclair'!$N$4="Ja",Druck_Tabelle_Kugel!$AL$3,1) * VLOOKUP(AB13,Kugel_Schueler,2),1)</f>
        <v>62.1</v>
      </c>
      <c r="AD13" s="152"/>
      <c r="AE13" s="157">
        <f t="shared" si="10"/>
        <v>11.07</v>
      </c>
      <c r="AF13" s="164">
        <f>ROUND(IF('Schuelereinst. Sinclair'!$N$4="Ja",Druck_Tabelle_Kugel!$AL$3,1) * VLOOKUP(AE13,Kugel_Schueler,2),1)</f>
        <v>69.8</v>
      </c>
      <c r="AG13" s="152"/>
      <c r="AH13" s="157">
        <f t="shared" si="11"/>
        <v>12.07</v>
      </c>
      <c r="AI13" s="164">
        <f>ROUND(IF('Schuelereinst. Sinclair'!$N$4="Ja",Druck_Tabelle_Kugel!$AL$3,1) * VLOOKUP(AH13,Kugel_Schueler,2),1)</f>
        <v>77.5</v>
      </c>
      <c r="AJ13" s="152"/>
      <c r="AK13" s="157">
        <f t="shared" si="12"/>
        <v>13.07</v>
      </c>
      <c r="AL13" s="164">
        <f>ROUND(IF('Schuelereinst. Sinclair'!$N$4="Ja",Druck_Tabelle_Kugel!$AL$3,1) * VLOOKUP(AK13,Kugel_Schueler,2),1)</f>
        <v>85.2</v>
      </c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</row>
    <row r="14" spans="1:132" x14ac:dyDescent="0.2">
      <c r="A14" s="155">
        <f t="shared" si="0"/>
        <v>1.08</v>
      </c>
      <c r="B14" s="163">
        <f>ROUND(IF('Schuelereinst. Sinclair'!$N$4="Ja",Druck_Tabelle_Kugel!$AL$3,1) * VLOOKUP(A14,Kugel_Schueler,2),1)</f>
        <v>0</v>
      </c>
      <c r="C14" s="152"/>
      <c r="D14" s="155">
        <f t="shared" si="1"/>
        <v>2.08</v>
      </c>
      <c r="E14" s="163">
        <f>ROUND(IF('Schuelereinst. Sinclair'!$N$4="Ja",Druck_Tabelle_Kugel!$AL$3,1) * VLOOKUP(D14,Kugel_Schueler,2),1)</f>
        <v>0.6</v>
      </c>
      <c r="F14" s="152"/>
      <c r="G14" s="155">
        <f t="shared" si="2"/>
        <v>3.08</v>
      </c>
      <c r="H14" s="163">
        <f>ROUND(IF('Schuelereinst. Sinclair'!$N$4="Ja",Druck_Tabelle_Kugel!$AL$3,1) * VLOOKUP(G14,Kugel_Schueler,2),1)</f>
        <v>8.3000000000000007</v>
      </c>
      <c r="I14" s="152"/>
      <c r="J14" s="155">
        <f t="shared" si="3"/>
        <v>4.08</v>
      </c>
      <c r="K14" s="163">
        <f>ROUND(IF('Schuelereinst. Sinclair'!$N$4="Ja",Druck_Tabelle_Kugel!$AL$3,1) * VLOOKUP(J14,Kugel_Schueler,2),1)</f>
        <v>16</v>
      </c>
      <c r="L14" s="152"/>
      <c r="M14" s="155">
        <f t="shared" si="4"/>
        <v>5.08</v>
      </c>
      <c r="N14" s="163">
        <f>ROUND(IF('Schuelereinst. Sinclair'!$N$4="Ja",Druck_Tabelle_Kugel!$AL$3,1) * VLOOKUP(M14,Kugel_Schueler,2),1)</f>
        <v>23.7</v>
      </c>
      <c r="O14" s="152"/>
      <c r="P14" s="155">
        <f t="shared" si="5"/>
        <v>6.08</v>
      </c>
      <c r="Q14" s="163">
        <f>ROUND(IF('Schuelereinst. Sinclair'!$N$4="Ja",Druck_Tabelle_Kugel!$AL$3,1) * VLOOKUP(P14,Kugel_Schueler,2),1)</f>
        <v>31.4</v>
      </c>
      <c r="R14" s="152"/>
      <c r="S14" s="155">
        <f t="shared" si="6"/>
        <v>7.08</v>
      </c>
      <c r="T14" s="163">
        <f>ROUND(IF('Schuelereinst. Sinclair'!$N$4="Ja",Druck_Tabelle_Kugel!$AL$3,1) * VLOOKUP(S14,Kugel_Schueler,2),1)</f>
        <v>39.1</v>
      </c>
      <c r="U14" s="152"/>
      <c r="V14" s="155">
        <f t="shared" si="7"/>
        <v>8.08</v>
      </c>
      <c r="W14" s="163">
        <f>ROUND(IF('Schuelereinst. Sinclair'!$N$4="Ja",Druck_Tabelle_Kugel!$AL$3,1) * VLOOKUP(V14,Kugel_Schueler,2),1)</f>
        <v>46.8</v>
      </c>
      <c r="X14" s="152"/>
      <c r="Y14" s="155">
        <f t="shared" si="8"/>
        <v>9.08</v>
      </c>
      <c r="Z14" s="163">
        <f>ROUND(IF('Schuelereinst. Sinclair'!$N$4="Ja",Druck_Tabelle_Kugel!$AL$3,1) * VLOOKUP(Y14,Kugel_Schueler,2),1)</f>
        <v>54.5</v>
      </c>
      <c r="AA14" s="152"/>
      <c r="AB14" s="155">
        <f t="shared" si="9"/>
        <v>10.08</v>
      </c>
      <c r="AC14" s="163">
        <f>ROUND(IF('Schuelereinst. Sinclair'!$N$4="Ja",Druck_Tabelle_Kugel!$AL$3,1) * VLOOKUP(AB14,Kugel_Schueler,2),1)</f>
        <v>62.2</v>
      </c>
      <c r="AD14" s="152"/>
      <c r="AE14" s="155">
        <f t="shared" si="10"/>
        <v>11.08</v>
      </c>
      <c r="AF14" s="163">
        <f>ROUND(IF('Schuelereinst. Sinclair'!$N$4="Ja",Druck_Tabelle_Kugel!$AL$3,1) * VLOOKUP(AE14,Kugel_Schueler,2),1)</f>
        <v>69.900000000000006</v>
      </c>
      <c r="AG14" s="152"/>
      <c r="AH14" s="155">
        <f t="shared" si="11"/>
        <v>12.08</v>
      </c>
      <c r="AI14" s="163">
        <f>ROUND(IF('Schuelereinst. Sinclair'!$N$4="Ja",Druck_Tabelle_Kugel!$AL$3,1) * VLOOKUP(AH14,Kugel_Schueler,2),1)</f>
        <v>77.5</v>
      </c>
      <c r="AJ14" s="152"/>
      <c r="AK14" s="155">
        <f t="shared" si="12"/>
        <v>13.08</v>
      </c>
      <c r="AL14" s="163">
        <f>ROUND(IF('Schuelereinst. Sinclair'!$N$4="Ja",Druck_Tabelle_Kugel!$AL$3,1) * VLOOKUP(AK14,Kugel_Schueler,2),1)</f>
        <v>85.2</v>
      </c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</row>
    <row r="15" spans="1:132" x14ac:dyDescent="0.2">
      <c r="A15" s="157">
        <f t="shared" si="0"/>
        <v>1.0900000000000001</v>
      </c>
      <c r="B15" s="164">
        <f>ROUND(IF('Schuelereinst. Sinclair'!$N$4="Ja",Druck_Tabelle_Kugel!$AL$3,1) * VLOOKUP(A15,Kugel_Schueler,2),1)</f>
        <v>0</v>
      </c>
      <c r="C15" s="152"/>
      <c r="D15" s="157">
        <f t="shared" si="1"/>
        <v>2.09</v>
      </c>
      <c r="E15" s="164">
        <f>ROUND(IF('Schuelereinst. Sinclair'!$N$4="Ja",Druck_Tabelle_Kugel!$AL$3,1) * VLOOKUP(D15,Kugel_Schueler,2),1)</f>
        <v>0.7</v>
      </c>
      <c r="F15" s="152"/>
      <c r="G15" s="157">
        <f t="shared" si="2"/>
        <v>3.09</v>
      </c>
      <c r="H15" s="164">
        <f>ROUND(IF('Schuelereinst. Sinclair'!$N$4="Ja",Druck_Tabelle_Kugel!$AL$3,1) * VLOOKUP(G15,Kugel_Schueler,2),1)</f>
        <v>8.4</v>
      </c>
      <c r="I15" s="152"/>
      <c r="J15" s="157">
        <f t="shared" si="3"/>
        <v>4.09</v>
      </c>
      <c r="K15" s="164">
        <f>ROUND(IF('Schuelereinst. Sinclair'!$N$4="Ja",Druck_Tabelle_Kugel!$AL$3,1) * VLOOKUP(J15,Kugel_Schueler,2),1)</f>
        <v>16.100000000000001</v>
      </c>
      <c r="L15" s="152"/>
      <c r="M15" s="157">
        <f t="shared" si="4"/>
        <v>5.09</v>
      </c>
      <c r="N15" s="164">
        <f>ROUND(IF('Schuelereinst. Sinclair'!$N$4="Ja",Druck_Tabelle_Kugel!$AL$3,1) * VLOOKUP(M15,Kugel_Schueler,2),1)</f>
        <v>23.8</v>
      </c>
      <c r="O15" s="152"/>
      <c r="P15" s="157">
        <f t="shared" si="5"/>
        <v>6.09</v>
      </c>
      <c r="Q15" s="164">
        <f>ROUND(IF('Schuelereinst. Sinclair'!$N$4="Ja",Druck_Tabelle_Kugel!$AL$3,1) * VLOOKUP(P15,Kugel_Schueler,2),1)</f>
        <v>31.5</v>
      </c>
      <c r="R15" s="152"/>
      <c r="S15" s="157">
        <f t="shared" si="6"/>
        <v>7.09</v>
      </c>
      <c r="T15" s="164">
        <f>ROUND(IF('Schuelereinst. Sinclair'!$N$4="Ja",Druck_Tabelle_Kugel!$AL$3,1) * VLOOKUP(S15,Kugel_Schueler,2),1)</f>
        <v>39.200000000000003</v>
      </c>
      <c r="U15" s="152"/>
      <c r="V15" s="157">
        <f t="shared" si="7"/>
        <v>8.09</v>
      </c>
      <c r="W15" s="164">
        <f>ROUND(IF('Schuelereinst. Sinclair'!$N$4="Ja",Druck_Tabelle_Kugel!$AL$3,1) * VLOOKUP(V15,Kugel_Schueler,2),1)</f>
        <v>46.9</v>
      </c>
      <c r="X15" s="152"/>
      <c r="Y15" s="157">
        <f t="shared" si="8"/>
        <v>9.09</v>
      </c>
      <c r="Z15" s="164">
        <f>ROUND(IF('Schuelereinst. Sinclair'!$N$4="Ja",Druck_Tabelle_Kugel!$AL$3,1) * VLOOKUP(Y15,Kugel_Schueler,2),1)</f>
        <v>54.5</v>
      </c>
      <c r="AA15" s="152"/>
      <c r="AB15" s="157">
        <f t="shared" si="9"/>
        <v>10.09</v>
      </c>
      <c r="AC15" s="164">
        <f>ROUND(IF('Schuelereinst. Sinclair'!$N$4="Ja",Druck_Tabelle_Kugel!$AL$3,1) * VLOOKUP(AB15,Kugel_Schueler,2),1)</f>
        <v>62.2</v>
      </c>
      <c r="AD15" s="152"/>
      <c r="AE15" s="157">
        <f t="shared" si="10"/>
        <v>11.09</v>
      </c>
      <c r="AF15" s="164">
        <f>ROUND(IF('Schuelereinst. Sinclair'!$N$4="Ja",Druck_Tabelle_Kugel!$AL$3,1) * VLOOKUP(AE15,Kugel_Schueler,2),1)</f>
        <v>69.900000000000006</v>
      </c>
      <c r="AG15" s="152"/>
      <c r="AH15" s="157">
        <f t="shared" si="11"/>
        <v>12.09</v>
      </c>
      <c r="AI15" s="164">
        <f>ROUND(IF('Schuelereinst. Sinclair'!$N$4="Ja",Druck_Tabelle_Kugel!$AL$3,1) * VLOOKUP(AH15,Kugel_Schueler,2),1)</f>
        <v>77.599999999999994</v>
      </c>
      <c r="AJ15" s="152"/>
      <c r="AK15" s="157">
        <f t="shared" si="12"/>
        <v>13.09</v>
      </c>
      <c r="AL15" s="164">
        <f>ROUND(IF('Schuelereinst. Sinclair'!$N$4="Ja",Druck_Tabelle_Kugel!$AL$3,1) * VLOOKUP(AK15,Kugel_Schueler,2),1)</f>
        <v>85.3</v>
      </c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</row>
    <row r="16" spans="1:132" x14ac:dyDescent="0.2">
      <c r="A16" s="155">
        <f t="shared" si="0"/>
        <v>1.1000000000000001</v>
      </c>
      <c r="B16" s="163">
        <f>ROUND(IF('Schuelereinst. Sinclair'!$N$4="Ja",Druck_Tabelle_Kugel!$AL$3,1) * VLOOKUP(A16,Kugel_Schueler,2),1)</f>
        <v>0</v>
      </c>
      <c r="C16" s="152"/>
      <c r="D16" s="155">
        <f t="shared" si="1"/>
        <v>2.1</v>
      </c>
      <c r="E16" s="163">
        <f>ROUND(IF('Schuelereinst. Sinclair'!$N$4="Ja",Druck_Tabelle_Kugel!$AL$3,1) * VLOOKUP(D16,Kugel_Schueler,2),1)</f>
        <v>0.8</v>
      </c>
      <c r="F16" s="152"/>
      <c r="G16" s="155">
        <f t="shared" si="2"/>
        <v>3.1</v>
      </c>
      <c r="H16" s="163">
        <f>ROUND(IF('Schuelereinst. Sinclair'!$N$4="Ja",Druck_Tabelle_Kugel!$AL$3,1) * VLOOKUP(G16,Kugel_Schueler,2),1)</f>
        <v>8.5</v>
      </c>
      <c r="I16" s="152"/>
      <c r="J16" s="155">
        <f t="shared" si="3"/>
        <v>4.0999999999999996</v>
      </c>
      <c r="K16" s="163">
        <f>ROUND(IF('Schuelereinst. Sinclair'!$N$4="Ja",Druck_Tabelle_Kugel!$AL$3,1) * VLOOKUP(J16,Kugel_Schueler,2),1)</f>
        <v>16.2</v>
      </c>
      <c r="L16" s="152"/>
      <c r="M16" s="155">
        <f t="shared" si="4"/>
        <v>5.0999999999999996</v>
      </c>
      <c r="N16" s="163">
        <f>ROUND(IF('Schuelereinst. Sinclair'!$N$4="Ja",Druck_Tabelle_Kugel!$AL$3,1) * VLOOKUP(M16,Kugel_Schueler,2),1)</f>
        <v>23.9</v>
      </c>
      <c r="O16" s="152"/>
      <c r="P16" s="155">
        <f t="shared" si="5"/>
        <v>6.1</v>
      </c>
      <c r="Q16" s="163">
        <f>ROUND(IF('Schuelereinst. Sinclair'!$N$4="Ja",Druck_Tabelle_Kugel!$AL$3,1) * VLOOKUP(P16,Kugel_Schueler,2),1)</f>
        <v>31.5</v>
      </c>
      <c r="R16" s="152"/>
      <c r="S16" s="155">
        <f t="shared" si="6"/>
        <v>7.1</v>
      </c>
      <c r="T16" s="163">
        <f>ROUND(IF('Schuelereinst. Sinclair'!$N$4="Ja",Druck_Tabelle_Kugel!$AL$3,1) * VLOOKUP(S16,Kugel_Schueler,2),1)</f>
        <v>39.200000000000003</v>
      </c>
      <c r="U16" s="152"/>
      <c r="V16" s="155">
        <f t="shared" si="7"/>
        <v>8.1</v>
      </c>
      <c r="W16" s="163">
        <f>ROUND(IF('Schuelereinst. Sinclair'!$N$4="Ja",Druck_Tabelle_Kugel!$AL$3,1) * VLOOKUP(V16,Kugel_Schueler,2),1)</f>
        <v>46.9</v>
      </c>
      <c r="X16" s="152"/>
      <c r="Y16" s="155">
        <f t="shared" si="8"/>
        <v>9.1</v>
      </c>
      <c r="Z16" s="163">
        <f>ROUND(IF('Schuelereinst. Sinclair'!$N$4="Ja",Druck_Tabelle_Kugel!$AL$3,1) * VLOOKUP(Y16,Kugel_Schueler,2),1)</f>
        <v>54.6</v>
      </c>
      <c r="AA16" s="152"/>
      <c r="AB16" s="155">
        <f t="shared" si="9"/>
        <v>10.1</v>
      </c>
      <c r="AC16" s="163">
        <f>ROUND(IF('Schuelereinst. Sinclair'!$N$4="Ja",Druck_Tabelle_Kugel!$AL$3,1) * VLOOKUP(AB16,Kugel_Schueler,2),1)</f>
        <v>62.3</v>
      </c>
      <c r="AD16" s="152"/>
      <c r="AE16" s="155">
        <f t="shared" si="10"/>
        <v>11.1</v>
      </c>
      <c r="AF16" s="163">
        <f>ROUND(IF('Schuelereinst. Sinclair'!$N$4="Ja",Druck_Tabelle_Kugel!$AL$3,1) * VLOOKUP(AE16,Kugel_Schueler,2),1)</f>
        <v>70</v>
      </c>
      <c r="AG16" s="152"/>
      <c r="AH16" s="155">
        <f t="shared" si="11"/>
        <v>12.1</v>
      </c>
      <c r="AI16" s="163">
        <f>ROUND(IF('Schuelereinst. Sinclair'!$N$4="Ja",Druck_Tabelle_Kugel!$AL$3,1) * VLOOKUP(AH16,Kugel_Schueler,2),1)</f>
        <v>77.7</v>
      </c>
      <c r="AJ16" s="152"/>
      <c r="AK16" s="155">
        <f t="shared" si="12"/>
        <v>13.1</v>
      </c>
      <c r="AL16" s="163">
        <f>ROUND(IF('Schuelereinst. Sinclair'!$N$4="Ja",Druck_Tabelle_Kugel!$AL$3,1) * VLOOKUP(AK16,Kugel_Schueler,2),1)</f>
        <v>85.4</v>
      </c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</row>
    <row r="17" spans="1:132" x14ac:dyDescent="0.2">
      <c r="A17" s="157">
        <f t="shared" si="0"/>
        <v>1.1100000000000001</v>
      </c>
      <c r="B17" s="164">
        <f>ROUND(IF('Schuelereinst. Sinclair'!$N$4="Ja",Druck_Tabelle_Kugel!$AL$3,1) * VLOOKUP(A17,Kugel_Schueler,2),1)</f>
        <v>0</v>
      </c>
      <c r="C17" s="152"/>
      <c r="D17" s="157">
        <f t="shared" si="1"/>
        <v>2.11</v>
      </c>
      <c r="E17" s="164">
        <f>ROUND(IF('Schuelereinst. Sinclair'!$N$4="Ja",Druck_Tabelle_Kugel!$AL$3,1) * VLOOKUP(D17,Kugel_Schueler,2),1)</f>
        <v>0.9</v>
      </c>
      <c r="F17" s="152"/>
      <c r="G17" s="157">
        <f t="shared" si="2"/>
        <v>3.11</v>
      </c>
      <c r="H17" s="164">
        <f>ROUND(IF('Schuelereinst. Sinclair'!$N$4="Ja",Druck_Tabelle_Kugel!$AL$3,1) * VLOOKUP(G17,Kugel_Schueler,2),1)</f>
        <v>8.5</v>
      </c>
      <c r="I17" s="152"/>
      <c r="J17" s="157">
        <f t="shared" si="3"/>
        <v>4.1100000000000003</v>
      </c>
      <c r="K17" s="164">
        <f>ROUND(IF('Schuelereinst. Sinclair'!$N$4="Ja",Druck_Tabelle_Kugel!$AL$3,1) * VLOOKUP(J17,Kugel_Schueler,2),1)</f>
        <v>16.2</v>
      </c>
      <c r="L17" s="152"/>
      <c r="M17" s="157">
        <f t="shared" si="4"/>
        <v>5.1100000000000003</v>
      </c>
      <c r="N17" s="164">
        <f>ROUND(IF('Schuelereinst. Sinclair'!$N$4="Ja",Druck_Tabelle_Kugel!$AL$3,1) * VLOOKUP(M17,Kugel_Schueler,2),1)</f>
        <v>23.9</v>
      </c>
      <c r="O17" s="152"/>
      <c r="P17" s="157">
        <f t="shared" si="5"/>
        <v>6.11</v>
      </c>
      <c r="Q17" s="164">
        <f>ROUND(IF('Schuelereinst. Sinclair'!$N$4="Ja",Druck_Tabelle_Kugel!$AL$3,1) * VLOOKUP(P17,Kugel_Schueler,2),1)</f>
        <v>31.6</v>
      </c>
      <c r="R17" s="152"/>
      <c r="S17" s="157">
        <f t="shared" si="6"/>
        <v>7.11</v>
      </c>
      <c r="T17" s="164">
        <f>ROUND(IF('Schuelereinst. Sinclair'!$N$4="Ja",Druck_Tabelle_Kugel!$AL$3,1) * VLOOKUP(S17,Kugel_Schueler,2),1)</f>
        <v>39.299999999999997</v>
      </c>
      <c r="U17" s="152"/>
      <c r="V17" s="157">
        <f t="shared" si="7"/>
        <v>8.11</v>
      </c>
      <c r="W17" s="164">
        <f>ROUND(IF('Schuelereinst. Sinclair'!$N$4="Ja",Druck_Tabelle_Kugel!$AL$3,1) * VLOOKUP(V17,Kugel_Schueler,2),1)</f>
        <v>47</v>
      </c>
      <c r="X17" s="152"/>
      <c r="Y17" s="157">
        <f t="shared" si="8"/>
        <v>9.11</v>
      </c>
      <c r="Z17" s="164">
        <f>ROUND(IF('Schuelereinst. Sinclair'!$N$4="Ja",Druck_Tabelle_Kugel!$AL$3,1) * VLOOKUP(Y17,Kugel_Schueler,2),1)</f>
        <v>54.7</v>
      </c>
      <c r="AA17" s="152"/>
      <c r="AB17" s="157">
        <f t="shared" si="9"/>
        <v>10.11</v>
      </c>
      <c r="AC17" s="164">
        <f>ROUND(IF('Schuelereinst. Sinclair'!$N$4="Ja",Druck_Tabelle_Kugel!$AL$3,1) * VLOOKUP(AB17,Kugel_Schueler,2),1)</f>
        <v>62.4</v>
      </c>
      <c r="AD17" s="152"/>
      <c r="AE17" s="157">
        <f t="shared" si="10"/>
        <v>11.11</v>
      </c>
      <c r="AF17" s="164">
        <f>ROUND(IF('Schuelereinst. Sinclair'!$N$4="Ja",Druck_Tabelle_Kugel!$AL$3,1) * VLOOKUP(AE17,Kugel_Schueler,2),1)</f>
        <v>70.099999999999994</v>
      </c>
      <c r="AG17" s="152"/>
      <c r="AH17" s="157">
        <f t="shared" si="11"/>
        <v>12.11</v>
      </c>
      <c r="AI17" s="164">
        <f>ROUND(IF('Schuelereinst. Sinclair'!$N$4="Ja",Druck_Tabelle_Kugel!$AL$3,1) * VLOOKUP(AH17,Kugel_Schueler,2),1)</f>
        <v>77.8</v>
      </c>
      <c r="AJ17" s="152"/>
      <c r="AK17" s="157">
        <f t="shared" si="12"/>
        <v>13.11</v>
      </c>
      <c r="AL17" s="164">
        <f>ROUND(IF('Schuelereinst. Sinclair'!$N$4="Ja",Druck_Tabelle_Kugel!$AL$3,1) * VLOOKUP(AK17,Kugel_Schueler,2),1)</f>
        <v>85.5</v>
      </c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</row>
    <row r="18" spans="1:132" x14ac:dyDescent="0.2">
      <c r="A18" s="155">
        <f t="shared" si="0"/>
        <v>1.1200000000000001</v>
      </c>
      <c r="B18" s="163">
        <f>ROUND(IF('Schuelereinst. Sinclair'!$N$4="Ja",Druck_Tabelle_Kugel!$AL$3,1) * VLOOKUP(A18,Kugel_Schueler,2),1)</f>
        <v>0</v>
      </c>
      <c r="C18" s="152"/>
      <c r="D18" s="155">
        <f t="shared" si="1"/>
        <v>2.12</v>
      </c>
      <c r="E18" s="163">
        <f>ROUND(IF('Schuelereinst. Sinclair'!$N$4="Ja",Druck_Tabelle_Kugel!$AL$3,1) * VLOOKUP(D18,Kugel_Schueler,2),1)</f>
        <v>0.9</v>
      </c>
      <c r="F18" s="152"/>
      <c r="G18" s="155">
        <f t="shared" si="2"/>
        <v>3.12</v>
      </c>
      <c r="H18" s="163">
        <f>ROUND(IF('Schuelereinst. Sinclair'!$N$4="Ja",Druck_Tabelle_Kugel!$AL$3,1) * VLOOKUP(G18,Kugel_Schueler,2),1)</f>
        <v>8.6</v>
      </c>
      <c r="I18" s="152"/>
      <c r="J18" s="155">
        <f t="shared" si="3"/>
        <v>4.12</v>
      </c>
      <c r="K18" s="163">
        <f>ROUND(IF('Schuelereinst. Sinclair'!$N$4="Ja",Druck_Tabelle_Kugel!$AL$3,1) * VLOOKUP(J18,Kugel_Schueler,2),1)</f>
        <v>16.3</v>
      </c>
      <c r="L18" s="152"/>
      <c r="M18" s="155">
        <f t="shared" si="4"/>
        <v>5.12</v>
      </c>
      <c r="N18" s="163">
        <f>ROUND(IF('Schuelereinst. Sinclair'!$N$4="Ja",Druck_Tabelle_Kugel!$AL$3,1) * VLOOKUP(M18,Kugel_Schueler,2),1)</f>
        <v>24</v>
      </c>
      <c r="O18" s="152"/>
      <c r="P18" s="155">
        <f t="shared" si="5"/>
        <v>6.12</v>
      </c>
      <c r="Q18" s="163">
        <f>ROUND(IF('Schuelereinst. Sinclair'!$N$4="Ja",Druck_Tabelle_Kugel!$AL$3,1) * VLOOKUP(P18,Kugel_Schueler,2),1)</f>
        <v>31.7</v>
      </c>
      <c r="R18" s="152"/>
      <c r="S18" s="155">
        <f t="shared" si="6"/>
        <v>7.12</v>
      </c>
      <c r="T18" s="163">
        <f>ROUND(IF('Schuelereinst. Sinclair'!$N$4="Ja",Druck_Tabelle_Kugel!$AL$3,1) * VLOOKUP(S18,Kugel_Schueler,2),1)</f>
        <v>39.4</v>
      </c>
      <c r="U18" s="152"/>
      <c r="V18" s="155">
        <f t="shared" si="7"/>
        <v>8.1199999999999992</v>
      </c>
      <c r="W18" s="163">
        <f>ROUND(IF('Schuelereinst. Sinclair'!$N$4="Ja",Druck_Tabelle_Kugel!$AL$3,1) * VLOOKUP(V18,Kugel_Schueler,2),1)</f>
        <v>47.1</v>
      </c>
      <c r="X18" s="152"/>
      <c r="Y18" s="155">
        <f t="shared" si="8"/>
        <v>9.1199999999999992</v>
      </c>
      <c r="Z18" s="163">
        <f>ROUND(IF('Schuelereinst. Sinclair'!$N$4="Ja",Druck_Tabelle_Kugel!$AL$3,1) * VLOOKUP(Y18,Kugel_Schueler,2),1)</f>
        <v>54.8</v>
      </c>
      <c r="AA18" s="152"/>
      <c r="AB18" s="155">
        <f t="shared" si="9"/>
        <v>10.119999999999999</v>
      </c>
      <c r="AC18" s="163">
        <f>ROUND(IF('Schuelereinst. Sinclair'!$N$4="Ja",Druck_Tabelle_Kugel!$AL$3,1) * VLOOKUP(AB18,Kugel_Schueler,2),1)</f>
        <v>62.5</v>
      </c>
      <c r="AD18" s="152"/>
      <c r="AE18" s="155">
        <f t="shared" si="10"/>
        <v>11.12</v>
      </c>
      <c r="AF18" s="163">
        <f>ROUND(IF('Schuelereinst. Sinclair'!$N$4="Ja",Druck_Tabelle_Kugel!$AL$3,1) * VLOOKUP(AE18,Kugel_Schueler,2),1)</f>
        <v>70.2</v>
      </c>
      <c r="AG18" s="152"/>
      <c r="AH18" s="155">
        <f t="shared" si="11"/>
        <v>12.12</v>
      </c>
      <c r="AI18" s="163">
        <f>ROUND(IF('Schuelereinst. Sinclair'!$N$4="Ja",Druck_Tabelle_Kugel!$AL$3,1) * VLOOKUP(AH18,Kugel_Schueler,2),1)</f>
        <v>77.900000000000006</v>
      </c>
      <c r="AJ18" s="152"/>
      <c r="AK18" s="155">
        <f t="shared" si="12"/>
        <v>13.12</v>
      </c>
      <c r="AL18" s="163">
        <f>ROUND(IF('Schuelereinst. Sinclair'!$N$4="Ja",Druck_Tabelle_Kugel!$AL$3,1) * VLOOKUP(AK18,Kugel_Schueler,2),1)</f>
        <v>85.5</v>
      </c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</row>
    <row r="19" spans="1:132" x14ac:dyDescent="0.2">
      <c r="A19" s="157">
        <f t="shared" si="0"/>
        <v>1.1299999999999999</v>
      </c>
      <c r="B19" s="164">
        <f>ROUND(IF('Schuelereinst. Sinclair'!$N$4="Ja",Druck_Tabelle_Kugel!$AL$3,1) * VLOOKUP(A19,Kugel_Schueler,2),1)</f>
        <v>0</v>
      </c>
      <c r="C19" s="152"/>
      <c r="D19" s="157">
        <f t="shared" si="1"/>
        <v>2.13</v>
      </c>
      <c r="E19" s="164">
        <f>ROUND(IF('Schuelereinst. Sinclair'!$N$4="Ja",Druck_Tabelle_Kugel!$AL$3,1) * VLOOKUP(D19,Kugel_Schueler,2),1)</f>
        <v>1</v>
      </c>
      <c r="F19" s="152"/>
      <c r="G19" s="157">
        <f t="shared" si="2"/>
        <v>3.13</v>
      </c>
      <c r="H19" s="164">
        <f>ROUND(IF('Schuelereinst. Sinclair'!$N$4="Ja",Druck_Tabelle_Kugel!$AL$3,1) * VLOOKUP(G19,Kugel_Schueler,2),1)</f>
        <v>8.6999999999999993</v>
      </c>
      <c r="I19" s="152"/>
      <c r="J19" s="157">
        <f t="shared" si="3"/>
        <v>4.13</v>
      </c>
      <c r="K19" s="164">
        <f>ROUND(IF('Schuelereinst. Sinclair'!$N$4="Ja",Druck_Tabelle_Kugel!$AL$3,1) * VLOOKUP(J19,Kugel_Schueler,2),1)</f>
        <v>16.399999999999999</v>
      </c>
      <c r="L19" s="152"/>
      <c r="M19" s="157">
        <f t="shared" si="4"/>
        <v>5.13</v>
      </c>
      <c r="N19" s="164">
        <f>ROUND(IF('Schuelereinst. Sinclair'!$N$4="Ja",Druck_Tabelle_Kugel!$AL$3,1) * VLOOKUP(M19,Kugel_Schueler,2),1)</f>
        <v>24.1</v>
      </c>
      <c r="O19" s="152"/>
      <c r="P19" s="157">
        <f t="shared" si="5"/>
        <v>6.13</v>
      </c>
      <c r="Q19" s="164">
        <f>ROUND(IF('Schuelereinst. Sinclair'!$N$4="Ja",Druck_Tabelle_Kugel!$AL$3,1) * VLOOKUP(P19,Kugel_Schueler,2),1)</f>
        <v>31.8</v>
      </c>
      <c r="R19" s="152"/>
      <c r="S19" s="157">
        <f t="shared" si="6"/>
        <v>7.13</v>
      </c>
      <c r="T19" s="164">
        <f>ROUND(IF('Schuelereinst. Sinclair'!$N$4="Ja",Druck_Tabelle_Kugel!$AL$3,1) * VLOOKUP(S19,Kugel_Schueler,2),1)</f>
        <v>39.5</v>
      </c>
      <c r="U19" s="152"/>
      <c r="V19" s="157">
        <f t="shared" si="7"/>
        <v>8.1300000000000008</v>
      </c>
      <c r="W19" s="164">
        <f>ROUND(IF('Schuelereinst. Sinclair'!$N$4="Ja",Druck_Tabelle_Kugel!$AL$3,1) * VLOOKUP(V19,Kugel_Schueler,2),1)</f>
        <v>47.2</v>
      </c>
      <c r="X19" s="152"/>
      <c r="Y19" s="157">
        <f t="shared" si="8"/>
        <v>9.1300000000000008</v>
      </c>
      <c r="Z19" s="164">
        <f>ROUND(IF('Schuelereinst. Sinclair'!$N$4="Ja",Druck_Tabelle_Kugel!$AL$3,1) * VLOOKUP(Y19,Kugel_Schueler,2),1)</f>
        <v>54.9</v>
      </c>
      <c r="AA19" s="152"/>
      <c r="AB19" s="157">
        <f t="shared" si="9"/>
        <v>10.130000000000001</v>
      </c>
      <c r="AC19" s="164">
        <f>ROUND(IF('Schuelereinst. Sinclair'!$N$4="Ja",Druck_Tabelle_Kugel!$AL$3,1) * VLOOKUP(AB19,Kugel_Schueler,2),1)</f>
        <v>62.5</v>
      </c>
      <c r="AD19" s="152"/>
      <c r="AE19" s="157">
        <f t="shared" si="10"/>
        <v>11.13</v>
      </c>
      <c r="AF19" s="164">
        <f>ROUND(IF('Schuelereinst. Sinclair'!$N$4="Ja",Druck_Tabelle_Kugel!$AL$3,1) * VLOOKUP(AE19,Kugel_Schueler,2),1)</f>
        <v>70.2</v>
      </c>
      <c r="AG19" s="152"/>
      <c r="AH19" s="157">
        <f t="shared" si="11"/>
        <v>12.13</v>
      </c>
      <c r="AI19" s="164">
        <f>ROUND(IF('Schuelereinst. Sinclair'!$N$4="Ja",Druck_Tabelle_Kugel!$AL$3,1) * VLOOKUP(AH19,Kugel_Schueler,2),1)</f>
        <v>77.900000000000006</v>
      </c>
      <c r="AJ19" s="152"/>
      <c r="AK19" s="157">
        <f t="shared" si="12"/>
        <v>13.13</v>
      </c>
      <c r="AL19" s="164">
        <f>ROUND(IF('Schuelereinst. Sinclair'!$N$4="Ja",Druck_Tabelle_Kugel!$AL$3,1) * VLOOKUP(AK19,Kugel_Schueler,2),1)</f>
        <v>85.6</v>
      </c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</row>
    <row r="20" spans="1:132" x14ac:dyDescent="0.2">
      <c r="A20" s="155">
        <f t="shared" si="0"/>
        <v>1.1399999999999999</v>
      </c>
      <c r="B20" s="163">
        <f>ROUND(IF('Schuelereinst. Sinclair'!$N$4="Ja",Druck_Tabelle_Kugel!$AL$3,1) * VLOOKUP(A20,Kugel_Schueler,2),1)</f>
        <v>0</v>
      </c>
      <c r="C20" s="152"/>
      <c r="D20" s="155">
        <f t="shared" si="1"/>
        <v>2.14</v>
      </c>
      <c r="E20" s="163">
        <f>ROUND(IF('Schuelereinst. Sinclair'!$N$4="Ja",Druck_Tabelle_Kugel!$AL$3,1) * VLOOKUP(D20,Kugel_Schueler,2),1)</f>
        <v>1.1000000000000001</v>
      </c>
      <c r="F20" s="152"/>
      <c r="G20" s="155">
        <f t="shared" si="2"/>
        <v>3.14</v>
      </c>
      <c r="H20" s="163">
        <f>ROUND(IF('Schuelereinst. Sinclair'!$N$4="Ja",Druck_Tabelle_Kugel!$AL$3,1) * VLOOKUP(G20,Kugel_Schueler,2),1)</f>
        <v>8.8000000000000007</v>
      </c>
      <c r="I20" s="152"/>
      <c r="J20" s="155">
        <f t="shared" si="3"/>
        <v>4.1399999999999997</v>
      </c>
      <c r="K20" s="163">
        <f>ROUND(IF('Schuelereinst. Sinclair'!$N$4="Ja",Druck_Tabelle_Kugel!$AL$3,1) * VLOOKUP(J20,Kugel_Schueler,2),1)</f>
        <v>16.5</v>
      </c>
      <c r="L20" s="152"/>
      <c r="M20" s="155">
        <f t="shared" si="4"/>
        <v>5.14</v>
      </c>
      <c r="N20" s="163">
        <f>ROUND(IF('Schuelereinst. Sinclair'!$N$4="Ja",Druck_Tabelle_Kugel!$AL$3,1) * VLOOKUP(M20,Kugel_Schueler,2),1)</f>
        <v>24.2</v>
      </c>
      <c r="O20" s="152"/>
      <c r="P20" s="155">
        <f t="shared" si="5"/>
        <v>6.14</v>
      </c>
      <c r="Q20" s="163">
        <f>ROUND(IF('Schuelereinst. Sinclair'!$N$4="Ja",Druck_Tabelle_Kugel!$AL$3,1) * VLOOKUP(P20,Kugel_Schueler,2),1)</f>
        <v>31.9</v>
      </c>
      <c r="R20" s="152"/>
      <c r="S20" s="155">
        <f t="shared" si="6"/>
        <v>7.14</v>
      </c>
      <c r="T20" s="163">
        <f>ROUND(IF('Schuelereinst. Sinclair'!$N$4="Ja",Druck_Tabelle_Kugel!$AL$3,1) * VLOOKUP(S20,Kugel_Schueler,2),1)</f>
        <v>39.5</v>
      </c>
      <c r="U20" s="152"/>
      <c r="V20" s="155">
        <f t="shared" si="7"/>
        <v>8.14</v>
      </c>
      <c r="W20" s="163">
        <f>ROUND(IF('Schuelereinst. Sinclair'!$N$4="Ja",Druck_Tabelle_Kugel!$AL$3,1) * VLOOKUP(V20,Kugel_Schueler,2),1)</f>
        <v>47.2</v>
      </c>
      <c r="X20" s="152"/>
      <c r="Y20" s="155">
        <f t="shared" si="8"/>
        <v>9.14</v>
      </c>
      <c r="Z20" s="163">
        <f>ROUND(IF('Schuelereinst. Sinclair'!$N$4="Ja",Druck_Tabelle_Kugel!$AL$3,1) * VLOOKUP(Y20,Kugel_Schueler,2),1)</f>
        <v>54.9</v>
      </c>
      <c r="AA20" s="152"/>
      <c r="AB20" s="155">
        <f t="shared" si="9"/>
        <v>10.14</v>
      </c>
      <c r="AC20" s="163">
        <f>ROUND(IF('Schuelereinst. Sinclair'!$N$4="Ja",Druck_Tabelle_Kugel!$AL$3,1) * VLOOKUP(AB20,Kugel_Schueler,2),1)</f>
        <v>62.6</v>
      </c>
      <c r="AD20" s="152"/>
      <c r="AE20" s="155">
        <f t="shared" si="10"/>
        <v>11.14</v>
      </c>
      <c r="AF20" s="163">
        <f>ROUND(IF('Schuelereinst. Sinclair'!$N$4="Ja",Druck_Tabelle_Kugel!$AL$3,1) * VLOOKUP(AE20,Kugel_Schueler,2),1)</f>
        <v>70.3</v>
      </c>
      <c r="AG20" s="152"/>
      <c r="AH20" s="155">
        <f t="shared" si="11"/>
        <v>12.14</v>
      </c>
      <c r="AI20" s="163">
        <f>ROUND(IF('Schuelereinst. Sinclair'!$N$4="Ja",Druck_Tabelle_Kugel!$AL$3,1) * VLOOKUP(AH20,Kugel_Schueler,2),1)</f>
        <v>78</v>
      </c>
      <c r="AJ20" s="152"/>
      <c r="AK20" s="155">
        <f t="shared" si="12"/>
        <v>13.14</v>
      </c>
      <c r="AL20" s="163">
        <f>ROUND(IF('Schuelereinst. Sinclair'!$N$4="Ja",Druck_Tabelle_Kugel!$AL$3,1) * VLOOKUP(AK20,Kugel_Schueler,2),1)</f>
        <v>85.7</v>
      </c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</row>
    <row r="21" spans="1:132" x14ac:dyDescent="0.2">
      <c r="A21" s="157">
        <f t="shared" si="0"/>
        <v>1.1499999999999999</v>
      </c>
      <c r="B21" s="164">
        <f>ROUND(IF('Schuelereinst. Sinclair'!$N$4="Ja",Druck_Tabelle_Kugel!$AL$3,1) * VLOOKUP(A21,Kugel_Schueler,2),1)</f>
        <v>0</v>
      </c>
      <c r="C21" s="152"/>
      <c r="D21" s="157">
        <f t="shared" si="1"/>
        <v>2.15</v>
      </c>
      <c r="E21" s="164">
        <f>ROUND(IF('Schuelereinst. Sinclair'!$N$4="Ja",Druck_Tabelle_Kugel!$AL$3,1) * VLOOKUP(D21,Kugel_Schueler,2),1)</f>
        <v>1.2</v>
      </c>
      <c r="F21" s="152"/>
      <c r="G21" s="157">
        <f t="shared" si="2"/>
        <v>3.15</v>
      </c>
      <c r="H21" s="164">
        <f>ROUND(IF('Schuelereinst. Sinclair'!$N$4="Ja",Druck_Tabelle_Kugel!$AL$3,1) * VLOOKUP(G21,Kugel_Schueler,2),1)</f>
        <v>8.9</v>
      </c>
      <c r="I21" s="152"/>
      <c r="J21" s="157">
        <f t="shared" si="3"/>
        <v>4.1500000000000004</v>
      </c>
      <c r="K21" s="164">
        <f>ROUND(IF('Schuelereinst. Sinclair'!$N$4="Ja",Druck_Tabelle_Kugel!$AL$3,1) * VLOOKUP(J21,Kugel_Schueler,2),1)</f>
        <v>16.5</v>
      </c>
      <c r="L21" s="152"/>
      <c r="M21" s="157">
        <f t="shared" si="4"/>
        <v>5.15</v>
      </c>
      <c r="N21" s="164">
        <f>ROUND(IF('Schuelereinst. Sinclair'!$N$4="Ja",Druck_Tabelle_Kugel!$AL$3,1) * VLOOKUP(M21,Kugel_Schueler,2),1)</f>
        <v>24.2</v>
      </c>
      <c r="O21" s="152"/>
      <c r="P21" s="157">
        <f t="shared" si="5"/>
        <v>6.15</v>
      </c>
      <c r="Q21" s="164">
        <f>ROUND(IF('Schuelereinst. Sinclair'!$N$4="Ja",Druck_Tabelle_Kugel!$AL$3,1) * VLOOKUP(P21,Kugel_Schueler,2),1)</f>
        <v>31.9</v>
      </c>
      <c r="R21" s="152"/>
      <c r="S21" s="157">
        <f t="shared" si="6"/>
        <v>7.15</v>
      </c>
      <c r="T21" s="164">
        <f>ROUND(IF('Schuelereinst. Sinclair'!$N$4="Ja",Druck_Tabelle_Kugel!$AL$3,1) * VLOOKUP(S21,Kugel_Schueler,2),1)</f>
        <v>39.6</v>
      </c>
      <c r="U21" s="152"/>
      <c r="V21" s="157">
        <f t="shared" si="7"/>
        <v>8.15</v>
      </c>
      <c r="W21" s="164">
        <f>ROUND(IF('Schuelereinst. Sinclair'!$N$4="Ja",Druck_Tabelle_Kugel!$AL$3,1) * VLOOKUP(V21,Kugel_Schueler,2),1)</f>
        <v>47.3</v>
      </c>
      <c r="X21" s="152"/>
      <c r="Y21" s="157">
        <f t="shared" si="8"/>
        <v>9.15</v>
      </c>
      <c r="Z21" s="164">
        <f>ROUND(IF('Schuelereinst. Sinclair'!$N$4="Ja",Druck_Tabelle_Kugel!$AL$3,1) * VLOOKUP(Y21,Kugel_Schueler,2),1)</f>
        <v>55</v>
      </c>
      <c r="AA21" s="152"/>
      <c r="AB21" s="157">
        <f t="shared" si="9"/>
        <v>10.15</v>
      </c>
      <c r="AC21" s="164">
        <f>ROUND(IF('Schuelereinst. Sinclair'!$N$4="Ja",Druck_Tabelle_Kugel!$AL$3,1) * VLOOKUP(AB21,Kugel_Schueler,2),1)</f>
        <v>62.7</v>
      </c>
      <c r="AD21" s="152"/>
      <c r="AE21" s="157">
        <f t="shared" si="10"/>
        <v>11.15</v>
      </c>
      <c r="AF21" s="164">
        <f>ROUND(IF('Schuelereinst. Sinclair'!$N$4="Ja",Druck_Tabelle_Kugel!$AL$3,1) * VLOOKUP(AE21,Kugel_Schueler,2),1)</f>
        <v>70.400000000000006</v>
      </c>
      <c r="AG21" s="152"/>
      <c r="AH21" s="157">
        <f t="shared" si="11"/>
        <v>12.15</v>
      </c>
      <c r="AI21" s="164">
        <f>ROUND(IF('Schuelereinst. Sinclair'!$N$4="Ja",Druck_Tabelle_Kugel!$AL$3,1) * VLOOKUP(AH21,Kugel_Schueler,2),1)</f>
        <v>78.099999999999994</v>
      </c>
      <c r="AJ21" s="152"/>
      <c r="AK21" s="157">
        <f t="shared" si="12"/>
        <v>13.15</v>
      </c>
      <c r="AL21" s="164">
        <f>ROUND(IF('Schuelereinst. Sinclair'!$N$4="Ja",Druck_Tabelle_Kugel!$AL$3,1) * VLOOKUP(AK21,Kugel_Schueler,2),1)</f>
        <v>85.8</v>
      </c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</row>
    <row r="22" spans="1:132" x14ac:dyDescent="0.2">
      <c r="A22" s="155">
        <f t="shared" si="0"/>
        <v>1.1599999999999999</v>
      </c>
      <c r="B22" s="163">
        <f>ROUND(IF('Schuelereinst. Sinclair'!$N$4="Ja",Druck_Tabelle_Kugel!$AL$3,1) * VLOOKUP(A22,Kugel_Schueler,2),1)</f>
        <v>0</v>
      </c>
      <c r="C22" s="152"/>
      <c r="D22" s="155">
        <f t="shared" si="1"/>
        <v>2.16</v>
      </c>
      <c r="E22" s="163">
        <f>ROUND(IF('Schuelereinst. Sinclair'!$N$4="Ja",Druck_Tabelle_Kugel!$AL$3,1) * VLOOKUP(D22,Kugel_Schueler,2),1)</f>
        <v>1.2</v>
      </c>
      <c r="F22" s="152"/>
      <c r="G22" s="155">
        <f t="shared" si="2"/>
        <v>3.16</v>
      </c>
      <c r="H22" s="163">
        <f>ROUND(IF('Schuelereinst. Sinclair'!$N$4="Ja",Druck_Tabelle_Kugel!$AL$3,1) * VLOOKUP(G22,Kugel_Schueler,2),1)</f>
        <v>8.9</v>
      </c>
      <c r="I22" s="152"/>
      <c r="J22" s="155">
        <f t="shared" si="3"/>
        <v>4.16</v>
      </c>
      <c r="K22" s="163">
        <f>ROUND(IF('Schuelereinst. Sinclair'!$N$4="Ja",Druck_Tabelle_Kugel!$AL$3,1) * VLOOKUP(J22,Kugel_Schueler,2),1)</f>
        <v>16.600000000000001</v>
      </c>
      <c r="L22" s="152"/>
      <c r="M22" s="155">
        <f t="shared" si="4"/>
        <v>5.16</v>
      </c>
      <c r="N22" s="163">
        <f>ROUND(IF('Schuelereinst. Sinclair'!$N$4="Ja",Druck_Tabelle_Kugel!$AL$3,1) * VLOOKUP(M22,Kugel_Schueler,2),1)</f>
        <v>24.3</v>
      </c>
      <c r="O22" s="152"/>
      <c r="P22" s="155">
        <f t="shared" si="5"/>
        <v>6.16</v>
      </c>
      <c r="Q22" s="163">
        <f>ROUND(IF('Schuelereinst. Sinclair'!$N$4="Ja",Druck_Tabelle_Kugel!$AL$3,1) * VLOOKUP(P22,Kugel_Schueler,2),1)</f>
        <v>32</v>
      </c>
      <c r="R22" s="152"/>
      <c r="S22" s="155">
        <f t="shared" si="6"/>
        <v>7.16</v>
      </c>
      <c r="T22" s="163">
        <f>ROUND(IF('Schuelereinst. Sinclair'!$N$4="Ja",Druck_Tabelle_Kugel!$AL$3,1) * VLOOKUP(S22,Kugel_Schueler,2),1)</f>
        <v>39.700000000000003</v>
      </c>
      <c r="U22" s="152"/>
      <c r="V22" s="155">
        <f t="shared" si="7"/>
        <v>8.16</v>
      </c>
      <c r="W22" s="163">
        <f>ROUND(IF('Schuelereinst. Sinclair'!$N$4="Ja",Druck_Tabelle_Kugel!$AL$3,1) * VLOOKUP(V22,Kugel_Schueler,2),1)</f>
        <v>47.4</v>
      </c>
      <c r="X22" s="152"/>
      <c r="Y22" s="155">
        <f t="shared" si="8"/>
        <v>9.16</v>
      </c>
      <c r="Z22" s="163">
        <f>ROUND(IF('Schuelereinst. Sinclair'!$N$4="Ja",Druck_Tabelle_Kugel!$AL$3,1) * VLOOKUP(Y22,Kugel_Schueler,2),1)</f>
        <v>55.1</v>
      </c>
      <c r="AA22" s="152"/>
      <c r="AB22" s="155">
        <f t="shared" si="9"/>
        <v>10.16</v>
      </c>
      <c r="AC22" s="163">
        <f>ROUND(IF('Schuelereinst. Sinclair'!$N$4="Ja",Druck_Tabelle_Kugel!$AL$3,1) * VLOOKUP(AB22,Kugel_Schueler,2),1)</f>
        <v>62.8</v>
      </c>
      <c r="AD22" s="152"/>
      <c r="AE22" s="155">
        <f t="shared" si="10"/>
        <v>11.16</v>
      </c>
      <c r="AF22" s="163">
        <f>ROUND(IF('Schuelereinst. Sinclair'!$N$4="Ja",Druck_Tabelle_Kugel!$AL$3,1) * VLOOKUP(AE22,Kugel_Schueler,2),1)</f>
        <v>70.5</v>
      </c>
      <c r="AG22" s="152"/>
      <c r="AH22" s="155">
        <f t="shared" si="11"/>
        <v>12.16</v>
      </c>
      <c r="AI22" s="163">
        <f>ROUND(IF('Schuelereinst. Sinclair'!$N$4="Ja",Druck_Tabelle_Kugel!$AL$3,1) * VLOOKUP(AH22,Kugel_Schueler,2),1)</f>
        <v>78.2</v>
      </c>
      <c r="AJ22" s="152"/>
      <c r="AK22" s="155">
        <f t="shared" si="12"/>
        <v>13.16</v>
      </c>
      <c r="AL22" s="163">
        <f>ROUND(IF('Schuelereinst. Sinclair'!$N$4="Ja",Druck_Tabelle_Kugel!$AL$3,1) * VLOOKUP(AK22,Kugel_Schueler,2),1)</f>
        <v>85.9</v>
      </c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</row>
    <row r="23" spans="1:132" x14ac:dyDescent="0.2">
      <c r="A23" s="157">
        <f t="shared" si="0"/>
        <v>1.17</v>
      </c>
      <c r="B23" s="164">
        <f>ROUND(IF('Schuelereinst. Sinclair'!$N$4="Ja",Druck_Tabelle_Kugel!$AL$3,1) * VLOOKUP(A23,Kugel_Schueler,2),1)</f>
        <v>0</v>
      </c>
      <c r="C23" s="152"/>
      <c r="D23" s="157">
        <f t="shared" si="1"/>
        <v>2.17</v>
      </c>
      <c r="E23" s="164">
        <f>ROUND(IF('Schuelereinst. Sinclair'!$N$4="Ja",Druck_Tabelle_Kugel!$AL$3,1) * VLOOKUP(D23,Kugel_Schueler,2),1)</f>
        <v>1.3</v>
      </c>
      <c r="F23" s="152"/>
      <c r="G23" s="157">
        <f t="shared" si="2"/>
        <v>3.17</v>
      </c>
      <c r="H23" s="164">
        <f>ROUND(IF('Schuelereinst. Sinclair'!$N$4="Ja",Druck_Tabelle_Kugel!$AL$3,1) * VLOOKUP(G23,Kugel_Schueler,2),1)</f>
        <v>9</v>
      </c>
      <c r="I23" s="152"/>
      <c r="J23" s="157">
        <f t="shared" si="3"/>
        <v>4.17</v>
      </c>
      <c r="K23" s="164">
        <f>ROUND(IF('Schuelereinst. Sinclair'!$N$4="Ja",Druck_Tabelle_Kugel!$AL$3,1) * VLOOKUP(J23,Kugel_Schueler,2),1)</f>
        <v>16.7</v>
      </c>
      <c r="L23" s="152"/>
      <c r="M23" s="157">
        <f t="shared" si="4"/>
        <v>5.17</v>
      </c>
      <c r="N23" s="164">
        <f>ROUND(IF('Schuelereinst. Sinclair'!$N$4="Ja",Druck_Tabelle_Kugel!$AL$3,1) * VLOOKUP(M23,Kugel_Schueler,2),1)</f>
        <v>24.4</v>
      </c>
      <c r="O23" s="152"/>
      <c r="P23" s="157">
        <f t="shared" si="5"/>
        <v>6.17</v>
      </c>
      <c r="Q23" s="164">
        <f>ROUND(IF('Schuelereinst. Sinclair'!$N$4="Ja",Druck_Tabelle_Kugel!$AL$3,1) * VLOOKUP(P23,Kugel_Schueler,2),1)</f>
        <v>32.1</v>
      </c>
      <c r="R23" s="152"/>
      <c r="S23" s="157">
        <f t="shared" si="6"/>
        <v>7.17</v>
      </c>
      <c r="T23" s="164">
        <f>ROUND(IF('Schuelereinst. Sinclair'!$N$4="Ja",Druck_Tabelle_Kugel!$AL$3,1) * VLOOKUP(S23,Kugel_Schueler,2),1)</f>
        <v>39.799999999999997</v>
      </c>
      <c r="U23" s="152"/>
      <c r="V23" s="157">
        <f t="shared" si="7"/>
        <v>8.17</v>
      </c>
      <c r="W23" s="164">
        <f>ROUND(IF('Schuelereinst. Sinclair'!$N$4="Ja",Druck_Tabelle_Kugel!$AL$3,1) * VLOOKUP(V23,Kugel_Schueler,2),1)</f>
        <v>47.5</v>
      </c>
      <c r="X23" s="152"/>
      <c r="Y23" s="157">
        <f t="shared" si="8"/>
        <v>9.17</v>
      </c>
      <c r="Z23" s="164">
        <f>ROUND(IF('Schuelereinst. Sinclair'!$N$4="Ja",Druck_Tabelle_Kugel!$AL$3,1) * VLOOKUP(Y23,Kugel_Schueler,2),1)</f>
        <v>55.2</v>
      </c>
      <c r="AA23" s="152"/>
      <c r="AB23" s="157">
        <f t="shared" si="9"/>
        <v>10.17</v>
      </c>
      <c r="AC23" s="164">
        <f>ROUND(IF('Schuelereinst. Sinclair'!$N$4="Ja",Druck_Tabelle_Kugel!$AL$3,1) * VLOOKUP(AB23,Kugel_Schueler,2),1)</f>
        <v>62.9</v>
      </c>
      <c r="AD23" s="152"/>
      <c r="AE23" s="157">
        <f t="shared" si="10"/>
        <v>11.17</v>
      </c>
      <c r="AF23" s="164">
        <f>ROUND(IF('Schuelereinst. Sinclair'!$N$4="Ja",Druck_Tabelle_Kugel!$AL$3,1) * VLOOKUP(AE23,Kugel_Schueler,2),1)</f>
        <v>70.5</v>
      </c>
      <c r="AG23" s="152"/>
      <c r="AH23" s="157">
        <f t="shared" si="11"/>
        <v>12.17</v>
      </c>
      <c r="AI23" s="164">
        <f>ROUND(IF('Schuelereinst. Sinclair'!$N$4="Ja",Druck_Tabelle_Kugel!$AL$3,1) * VLOOKUP(AH23,Kugel_Schueler,2),1)</f>
        <v>78.2</v>
      </c>
      <c r="AJ23" s="152"/>
      <c r="AK23" s="157">
        <f t="shared" si="12"/>
        <v>13.17</v>
      </c>
      <c r="AL23" s="164">
        <f>ROUND(IF('Schuelereinst. Sinclair'!$N$4="Ja",Druck_Tabelle_Kugel!$AL$3,1) * VLOOKUP(AK23,Kugel_Schueler,2),1)</f>
        <v>85.9</v>
      </c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</row>
    <row r="24" spans="1:132" x14ac:dyDescent="0.2">
      <c r="A24" s="155">
        <f t="shared" si="0"/>
        <v>1.18</v>
      </c>
      <c r="B24" s="163">
        <f>ROUND(IF('Schuelereinst. Sinclair'!$N$4="Ja",Druck_Tabelle_Kugel!$AL$3,1) * VLOOKUP(A24,Kugel_Schueler,2),1)</f>
        <v>0</v>
      </c>
      <c r="C24" s="152"/>
      <c r="D24" s="155">
        <f t="shared" si="1"/>
        <v>2.1800000000000002</v>
      </c>
      <c r="E24" s="163">
        <f>ROUND(IF('Schuelereinst. Sinclair'!$N$4="Ja",Druck_Tabelle_Kugel!$AL$3,1) * VLOOKUP(D24,Kugel_Schueler,2),1)</f>
        <v>1.4</v>
      </c>
      <c r="F24" s="152"/>
      <c r="G24" s="155">
        <f t="shared" si="2"/>
        <v>3.18</v>
      </c>
      <c r="H24" s="163">
        <f>ROUND(IF('Schuelereinst. Sinclair'!$N$4="Ja",Druck_Tabelle_Kugel!$AL$3,1) * VLOOKUP(G24,Kugel_Schueler,2),1)</f>
        <v>9.1</v>
      </c>
      <c r="I24" s="152"/>
      <c r="J24" s="155">
        <f t="shared" si="3"/>
        <v>4.18</v>
      </c>
      <c r="K24" s="163">
        <f>ROUND(IF('Schuelereinst. Sinclair'!$N$4="Ja",Druck_Tabelle_Kugel!$AL$3,1) * VLOOKUP(J24,Kugel_Schueler,2),1)</f>
        <v>16.8</v>
      </c>
      <c r="L24" s="152"/>
      <c r="M24" s="155">
        <f t="shared" si="4"/>
        <v>5.18</v>
      </c>
      <c r="N24" s="163">
        <f>ROUND(IF('Schuelereinst. Sinclair'!$N$4="Ja",Druck_Tabelle_Kugel!$AL$3,1) * VLOOKUP(M24,Kugel_Schueler,2),1)</f>
        <v>24.5</v>
      </c>
      <c r="O24" s="152"/>
      <c r="P24" s="155">
        <f t="shared" si="5"/>
        <v>6.18</v>
      </c>
      <c r="Q24" s="163">
        <f>ROUND(IF('Schuelereinst. Sinclair'!$N$4="Ja",Druck_Tabelle_Kugel!$AL$3,1) * VLOOKUP(P24,Kugel_Schueler,2),1)</f>
        <v>32.200000000000003</v>
      </c>
      <c r="R24" s="152"/>
      <c r="S24" s="155">
        <f t="shared" si="6"/>
        <v>7.18</v>
      </c>
      <c r="T24" s="163">
        <f>ROUND(IF('Schuelereinst. Sinclair'!$N$4="Ja",Druck_Tabelle_Kugel!$AL$3,1) * VLOOKUP(S24,Kugel_Schueler,2),1)</f>
        <v>39.9</v>
      </c>
      <c r="U24" s="152"/>
      <c r="V24" s="155">
        <f t="shared" si="7"/>
        <v>8.18</v>
      </c>
      <c r="W24" s="163">
        <f>ROUND(IF('Schuelereinst. Sinclair'!$N$4="Ja",Druck_Tabelle_Kugel!$AL$3,1) * VLOOKUP(V24,Kugel_Schueler,2),1)</f>
        <v>47.5</v>
      </c>
      <c r="X24" s="152"/>
      <c r="Y24" s="155">
        <f t="shared" si="8"/>
        <v>9.18</v>
      </c>
      <c r="Z24" s="163">
        <f>ROUND(IF('Schuelereinst. Sinclair'!$N$4="Ja",Druck_Tabelle_Kugel!$AL$3,1) * VLOOKUP(Y24,Kugel_Schueler,2),1)</f>
        <v>55.2</v>
      </c>
      <c r="AA24" s="152"/>
      <c r="AB24" s="155">
        <f t="shared" si="9"/>
        <v>10.18</v>
      </c>
      <c r="AC24" s="163">
        <f>ROUND(IF('Schuelereinst. Sinclair'!$N$4="Ja",Druck_Tabelle_Kugel!$AL$3,1) * VLOOKUP(AB24,Kugel_Schueler,2),1)</f>
        <v>62.9</v>
      </c>
      <c r="AD24" s="152"/>
      <c r="AE24" s="155">
        <f t="shared" si="10"/>
        <v>11.18</v>
      </c>
      <c r="AF24" s="163">
        <f>ROUND(IF('Schuelereinst. Sinclair'!$N$4="Ja",Druck_Tabelle_Kugel!$AL$3,1) * VLOOKUP(AE24,Kugel_Schueler,2),1)</f>
        <v>70.599999999999994</v>
      </c>
      <c r="AG24" s="152"/>
      <c r="AH24" s="155">
        <f t="shared" si="11"/>
        <v>12.18</v>
      </c>
      <c r="AI24" s="163">
        <f>ROUND(IF('Schuelereinst. Sinclair'!$N$4="Ja",Druck_Tabelle_Kugel!$AL$3,1) * VLOOKUP(AH24,Kugel_Schueler,2),1)</f>
        <v>78.3</v>
      </c>
      <c r="AJ24" s="152"/>
      <c r="AK24" s="155">
        <f t="shared" si="12"/>
        <v>13.18</v>
      </c>
      <c r="AL24" s="163">
        <f>ROUND(IF('Schuelereinst. Sinclair'!$N$4="Ja",Druck_Tabelle_Kugel!$AL$3,1) * VLOOKUP(AK24,Kugel_Schueler,2),1)</f>
        <v>86</v>
      </c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</row>
    <row r="25" spans="1:132" x14ac:dyDescent="0.2">
      <c r="A25" s="157">
        <f t="shared" si="0"/>
        <v>1.19</v>
      </c>
      <c r="B25" s="164">
        <f>ROUND(IF('Schuelereinst. Sinclair'!$N$4="Ja",Druck_Tabelle_Kugel!$AL$3,1) * VLOOKUP(A25,Kugel_Schueler,2),1)</f>
        <v>0</v>
      </c>
      <c r="C25" s="152"/>
      <c r="D25" s="157">
        <f t="shared" si="1"/>
        <v>2.19</v>
      </c>
      <c r="E25" s="164">
        <f>ROUND(IF('Schuelereinst. Sinclair'!$N$4="Ja",Druck_Tabelle_Kugel!$AL$3,1) * VLOOKUP(D25,Kugel_Schueler,2),1)</f>
        <v>1.5</v>
      </c>
      <c r="F25" s="152"/>
      <c r="G25" s="157">
        <f t="shared" si="2"/>
        <v>3.19</v>
      </c>
      <c r="H25" s="164">
        <f>ROUND(IF('Schuelereinst. Sinclair'!$N$4="Ja",Druck_Tabelle_Kugel!$AL$3,1) * VLOOKUP(G25,Kugel_Schueler,2),1)</f>
        <v>9.1999999999999993</v>
      </c>
      <c r="I25" s="152"/>
      <c r="J25" s="157">
        <f t="shared" si="3"/>
        <v>4.1900000000000004</v>
      </c>
      <c r="K25" s="164">
        <f>ROUND(IF('Schuelereinst. Sinclair'!$N$4="Ja",Druck_Tabelle_Kugel!$AL$3,1) * VLOOKUP(J25,Kugel_Schueler,2),1)</f>
        <v>16.899999999999999</v>
      </c>
      <c r="L25" s="152"/>
      <c r="M25" s="157">
        <f t="shared" si="4"/>
        <v>5.19</v>
      </c>
      <c r="N25" s="164">
        <f>ROUND(IF('Schuelereinst. Sinclair'!$N$4="Ja",Druck_Tabelle_Kugel!$AL$3,1) * VLOOKUP(M25,Kugel_Schueler,2),1)</f>
        <v>24.5</v>
      </c>
      <c r="O25" s="152"/>
      <c r="P25" s="157">
        <f t="shared" si="5"/>
        <v>6.19</v>
      </c>
      <c r="Q25" s="164">
        <f>ROUND(IF('Schuelereinst. Sinclair'!$N$4="Ja",Druck_Tabelle_Kugel!$AL$3,1) * VLOOKUP(P25,Kugel_Schueler,2),1)</f>
        <v>32.200000000000003</v>
      </c>
      <c r="R25" s="152"/>
      <c r="S25" s="157">
        <f t="shared" si="6"/>
        <v>7.19</v>
      </c>
      <c r="T25" s="164">
        <f>ROUND(IF('Schuelereinst. Sinclair'!$N$4="Ja",Druck_Tabelle_Kugel!$AL$3,1) * VLOOKUP(S25,Kugel_Schueler,2),1)</f>
        <v>39.9</v>
      </c>
      <c r="U25" s="152"/>
      <c r="V25" s="157">
        <f t="shared" si="7"/>
        <v>8.19</v>
      </c>
      <c r="W25" s="164">
        <f>ROUND(IF('Schuelereinst. Sinclair'!$N$4="Ja",Druck_Tabelle_Kugel!$AL$3,1) * VLOOKUP(V25,Kugel_Schueler,2),1)</f>
        <v>47.6</v>
      </c>
      <c r="X25" s="152"/>
      <c r="Y25" s="157">
        <f t="shared" si="8"/>
        <v>9.19</v>
      </c>
      <c r="Z25" s="164">
        <f>ROUND(IF('Schuelereinst. Sinclair'!$N$4="Ja",Druck_Tabelle_Kugel!$AL$3,1) * VLOOKUP(Y25,Kugel_Schueler,2),1)</f>
        <v>55.3</v>
      </c>
      <c r="AA25" s="152"/>
      <c r="AB25" s="157">
        <f t="shared" si="9"/>
        <v>10.19</v>
      </c>
      <c r="AC25" s="164">
        <f>ROUND(IF('Schuelereinst. Sinclair'!$N$4="Ja",Druck_Tabelle_Kugel!$AL$3,1) * VLOOKUP(AB25,Kugel_Schueler,2),1)</f>
        <v>63</v>
      </c>
      <c r="AD25" s="152"/>
      <c r="AE25" s="157">
        <f t="shared" si="10"/>
        <v>11.19</v>
      </c>
      <c r="AF25" s="164">
        <f>ROUND(IF('Schuelereinst. Sinclair'!$N$4="Ja",Druck_Tabelle_Kugel!$AL$3,1) * VLOOKUP(AE25,Kugel_Schueler,2),1)</f>
        <v>70.7</v>
      </c>
      <c r="AG25" s="152"/>
      <c r="AH25" s="157">
        <f t="shared" si="11"/>
        <v>12.19</v>
      </c>
      <c r="AI25" s="164">
        <f>ROUND(IF('Schuelereinst. Sinclair'!$N$4="Ja",Druck_Tabelle_Kugel!$AL$3,1) * VLOOKUP(AH25,Kugel_Schueler,2),1)</f>
        <v>78.400000000000006</v>
      </c>
      <c r="AJ25" s="152"/>
      <c r="AK25" s="157">
        <f t="shared" si="12"/>
        <v>13.19</v>
      </c>
      <c r="AL25" s="164">
        <f>ROUND(IF('Schuelereinst. Sinclair'!$N$4="Ja",Druck_Tabelle_Kugel!$AL$3,1) * VLOOKUP(AK25,Kugel_Schueler,2),1)</f>
        <v>86.1</v>
      </c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</row>
    <row r="26" spans="1:132" x14ac:dyDescent="0.2">
      <c r="A26" s="155">
        <f t="shared" si="0"/>
        <v>1.2</v>
      </c>
      <c r="B26" s="163">
        <f>ROUND(IF('Schuelereinst. Sinclair'!$N$4="Ja",Druck_Tabelle_Kugel!$AL$3,1) * VLOOKUP(A26,Kugel_Schueler,2),1)</f>
        <v>0</v>
      </c>
      <c r="C26" s="152"/>
      <c r="D26" s="155">
        <f t="shared" si="1"/>
        <v>2.2000000000000002</v>
      </c>
      <c r="E26" s="163">
        <f>ROUND(IF('Schuelereinst. Sinclair'!$N$4="Ja",Druck_Tabelle_Kugel!$AL$3,1) * VLOOKUP(D26,Kugel_Schueler,2),1)</f>
        <v>1.5</v>
      </c>
      <c r="F26" s="152"/>
      <c r="G26" s="155">
        <f t="shared" si="2"/>
        <v>3.2</v>
      </c>
      <c r="H26" s="163">
        <f>ROUND(IF('Schuelereinst. Sinclair'!$N$4="Ja",Druck_Tabelle_Kugel!$AL$3,1) * VLOOKUP(G26,Kugel_Schueler,2),1)</f>
        <v>9.1999999999999993</v>
      </c>
      <c r="I26" s="152"/>
      <c r="J26" s="155">
        <f t="shared" si="3"/>
        <v>4.2</v>
      </c>
      <c r="K26" s="163">
        <f>ROUND(IF('Schuelereinst. Sinclair'!$N$4="Ja",Druck_Tabelle_Kugel!$AL$3,1) * VLOOKUP(J26,Kugel_Schueler,2),1)</f>
        <v>16.899999999999999</v>
      </c>
      <c r="L26" s="152"/>
      <c r="M26" s="155">
        <f t="shared" si="4"/>
        <v>5.2</v>
      </c>
      <c r="N26" s="163">
        <f>ROUND(IF('Schuelereinst. Sinclair'!$N$4="Ja",Druck_Tabelle_Kugel!$AL$3,1) * VLOOKUP(M26,Kugel_Schueler,2),1)</f>
        <v>24.6</v>
      </c>
      <c r="O26" s="152"/>
      <c r="P26" s="155">
        <f t="shared" si="5"/>
        <v>6.2</v>
      </c>
      <c r="Q26" s="163">
        <f>ROUND(IF('Schuelereinst. Sinclair'!$N$4="Ja",Druck_Tabelle_Kugel!$AL$3,1) * VLOOKUP(P26,Kugel_Schueler,2),1)</f>
        <v>32.299999999999997</v>
      </c>
      <c r="R26" s="152"/>
      <c r="S26" s="155">
        <f t="shared" si="6"/>
        <v>7.2</v>
      </c>
      <c r="T26" s="163">
        <f>ROUND(IF('Schuelereinst. Sinclair'!$N$4="Ja",Druck_Tabelle_Kugel!$AL$3,1) * VLOOKUP(S26,Kugel_Schueler,2),1)</f>
        <v>40</v>
      </c>
      <c r="U26" s="152"/>
      <c r="V26" s="155">
        <f t="shared" si="7"/>
        <v>8.1999999999999993</v>
      </c>
      <c r="W26" s="163">
        <f>ROUND(IF('Schuelereinst. Sinclair'!$N$4="Ja",Druck_Tabelle_Kugel!$AL$3,1) * VLOOKUP(V26,Kugel_Schueler,2),1)</f>
        <v>47.7</v>
      </c>
      <c r="X26" s="152"/>
      <c r="Y26" s="155">
        <f t="shared" si="8"/>
        <v>9.1999999999999993</v>
      </c>
      <c r="Z26" s="163">
        <f>ROUND(IF('Schuelereinst. Sinclair'!$N$4="Ja",Druck_Tabelle_Kugel!$AL$3,1) * VLOOKUP(Y26,Kugel_Schueler,2),1)</f>
        <v>55.4</v>
      </c>
      <c r="AA26" s="152"/>
      <c r="AB26" s="155">
        <f t="shared" si="9"/>
        <v>10.199999999999999</v>
      </c>
      <c r="AC26" s="163">
        <f>ROUND(IF('Schuelereinst. Sinclair'!$N$4="Ja",Druck_Tabelle_Kugel!$AL$3,1) * VLOOKUP(AB26,Kugel_Schueler,2),1)</f>
        <v>63.1</v>
      </c>
      <c r="AD26" s="152"/>
      <c r="AE26" s="155">
        <f t="shared" si="10"/>
        <v>11.2</v>
      </c>
      <c r="AF26" s="163">
        <f>ROUND(IF('Schuelereinst. Sinclair'!$N$4="Ja",Druck_Tabelle_Kugel!$AL$3,1) * VLOOKUP(AE26,Kugel_Schueler,2),1)</f>
        <v>70.8</v>
      </c>
      <c r="AG26" s="152"/>
      <c r="AH26" s="155">
        <f t="shared" si="11"/>
        <v>12.2</v>
      </c>
      <c r="AI26" s="163">
        <f>ROUND(IF('Schuelereinst. Sinclair'!$N$4="Ja",Druck_Tabelle_Kugel!$AL$3,1) * VLOOKUP(AH26,Kugel_Schueler,2),1)</f>
        <v>78.5</v>
      </c>
      <c r="AJ26" s="152"/>
      <c r="AK26" s="155">
        <f t="shared" si="12"/>
        <v>13.2</v>
      </c>
      <c r="AL26" s="163">
        <f>ROUND(IF('Schuelereinst. Sinclair'!$N$4="Ja",Druck_Tabelle_Kugel!$AL$3,1) * VLOOKUP(AK26,Kugel_Schueler,2),1)</f>
        <v>86.2</v>
      </c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</row>
    <row r="27" spans="1:132" x14ac:dyDescent="0.2">
      <c r="A27" s="157">
        <f t="shared" si="0"/>
        <v>1.21</v>
      </c>
      <c r="B27" s="164">
        <f>ROUND(IF('Schuelereinst. Sinclair'!$N$4="Ja",Druck_Tabelle_Kugel!$AL$3,1) * VLOOKUP(A27,Kugel_Schueler,2),1)</f>
        <v>0</v>
      </c>
      <c r="C27" s="152"/>
      <c r="D27" s="157">
        <f t="shared" si="1"/>
        <v>2.21</v>
      </c>
      <c r="E27" s="164">
        <f>ROUND(IF('Schuelereinst. Sinclair'!$N$4="Ja",Druck_Tabelle_Kugel!$AL$3,1) * VLOOKUP(D27,Kugel_Schueler,2),1)</f>
        <v>1.6</v>
      </c>
      <c r="F27" s="152"/>
      <c r="G27" s="157">
        <f t="shared" si="2"/>
        <v>3.21</v>
      </c>
      <c r="H27" s="164">
        <f>ROUND(IF('Schuelereinst. Sinclair'!$N$4="Ja",Druck_Tabelle_Kugel!$AL$3,1) * VLOOKUP(G27,Kugel_Schueler,2),1)</f>
        <v>9.3000000000000007</v>
      </c>
      <c r="I27" s="152"/>
      <c r="J27" s="157">
        <f t="shared" si="3"/>
        <v>4.21</v>
      </c>
      <c r="K27" s="164">
        <f>ROUND(IF('Schuelereinst. Sinclair'!$N$4="Ja",Druck_Tabelle_Kugel!$AL$3,1) * VLOOKUP(J27,Kugel_Schueler,2),1)</f>
        <v>17</v>
      </c>
      <c r="L27" s="152"/>
      <c r="M27" s="157">
        <f t="shared" si="4"/>
        <v>5.21</v>
      </c>
      <c r="N27" s="164">
        <f>ROUND(IF('Schuelereinst. Sinclair'!$N$4="Ja",Druck_Tabelle_Kugel!$AL$3,1) * VLOOKUP(M27,Kugel_Schueler,2),1)</f>
        <v>24.7</v>
      </c>
      <c r="O27" s="152"/>
      <c r="P27" s="157">
        <f t="shared" si="5"/>
        <v>6.21</v>
      </c>
      <c r="Q27" s="164">
        <f>ROUND(IF('Schuelereinst. Sinclair'!$N$4="Ja",Druck_Tabelle_Kugel!$AL$3,1) * VLOOKUP(P27,Kugel_Schueler,2),1)</f>
        <v>32.4</v>
      </c>
      <c r="R27" s="152"/>
      <c r="S27" s="157">
        <f t="shared" si="6"/>
        <v>7.21</v>
      </c>
      <c r="T27" s="164">
        <f>ROUND(IF('Schuelereinst. Sinclair'!$N$4="Ja",Druck_Tabelle_Kugel!$AL$3,1) * VLOOKUP(S27,Kugel_Schueler,2),1)</f>
        <v>40.1</v>
      </c>
      <c r="U27" s="152"/>
      <c r="V27" s="157">
        <f t="shared" si="7"/>
        <v>8.2100000000000009</v>
      </c>
      <c r="W27" s="164">
        <f>ROUND(IF('Schuelereinst. Sinclair'!$N$4="Ja",Druck_Tabelle_Kugel!$AL$3,1) * VLOOKUP(V27,Kugel_Schueler,2),1)</f>
        <v>47.8</v>
      </c>
      <c r="X27" s="152"/>
      <c r="Y27" s="157">
        <f t="shared" si="8"/>
        <v>9.2100000000000009</v>
      </c>
      <c r="Z27" s="164">
        <f>ROUND(IF('Schuelereinst. Sinclair'!$N$4="Ja",Druck_Tabelle_Kugel!$AL$3,1) * VLOOKUP(Y27,Kugel_Schueler,2),1)</f>
        <v>55.5</v>
      </c>
      <c r="AA27" s="152"/>
      <c r="AB27" s="157">
        <f t="shared" si="9"/>
        <v>10.210000000000001</v>
      </c>
      <c r="AC27" s="164">
        <f>ROUND(IF('Schuelereinst. Sinclair'!$N$4="Ja",Druck_Tabelle_Kugel!$AL$3,1) * VLOOKUP(AB27,Kugel_Schueler,2),1)</f>
        <v>63.2</v>
      </c>
      <c r="AD27" s="152"/>
      <c r="AE27" s="157">
        <f t="shared" si="10"/>
        <v>11.21</v>
      </c>
      <c r="AF27" s="164">
        <f>ROUND(IF('Schuelereinst. Sinclair'!$N$4="Ja",Druck_Tabelle_Kugel!$AL$3,1) * VLOOKUP(AE27,Kugel_Schueler,2),1)</f>
        <v>70.900000000000006</v>
      </c>
      <c r="AG27" s="152"/>
      <c r="AH27" s="157">
        <f t="shared" si="11"/>
        <v>12.21</v>
      </c>
      <c r="AI27" s="164">
        <f>ROUND(IF('Schuelereinst. Sinclair'!$N$4="Ja",Druck_Tabelle_Kugel!$AL$3,1) * VLOOKUP(AH27,Kugel_Schueler,2),1)</f>
        <v>78.5</v>
      </c>
      <c r="AJ27" s="152"/>
      <c r="AK27" s="157">
        <f t="shared" si="12"/>
        <v>13.21</v>
      </c>
      <c r="AL27" s="164">
        <f>ROUND(IF('Schuelereinst. Sinclair'!$N$4="Ja",Druck_Tabelle_Kugel!$AL$3,1) * VLOOKUP(AK27,Kugel_Schueler,2),1)</f>
        <v>86.2</v>
      </c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</row>
    <row r="28" spans="1:132" x14ac:dyDescent="0.2">
      <c r="A28" s="155">
        <f t="shared" si="0"/>
        <v>1.22</v>
      </c>
      <c r="B28" s="163">
        <f>ROUND(IF('Schuelereinst. Sinclair'!$N$4="Ja",Druck_Tabelle_Kugel!$AL$3,1) * VLOOKUP(A28,Kugel_Schueler,2),1)</f>
        <v>0</v>
      </c>
      <c r="C28" s="152"/>
      <c r="D28" s="155">
        <f t="shared" si="1"/>
        <v>2.2200000000000002</v>
      </c>
      <c r="E28" s="163">
        <f>ROUND(IF('Schuelereinst. Sinclair'!$N$4="Ja",Druck_Tabelle_Kugel!$AL$3,1) * VLOOKUP(D28,Kugel_Schueler,2),1)</f>
        <v>1.7</v>
      </c>
      <c r="F28" s="152"/>
      <c r="G28" s="155">
        <f t="shared" si="2"/>
        <v>3.22</v>
      </c>
      <c r="H28" s="163">
        <f>ROUND(IF('Schuelereinst. Sinclair'!$N$4="Ja",Druck_Tabelle_Kugel!$AL$3,1) * VLOOKUP(G28,Kugel_Schueler,2),1)</f>
        <v>9.4</v>
      </c>
      <c r="I28" s="152"/>
      <c r="J28" s="155">
        <f t="shared" si="3"/>
        <v>4.22</v>
      </c>
      <c r="K28" s="163">
        <f>ROUND(IF('Schuelereinst. Sinclair'!$N$4="Ja",Druck_Tabelle_Kugel!$AL$3,1) * VLOOKUP(J28,Kugel_Schueler,2),1)</f>
        <v>17.100000000000001</v>
      </c>
      <c r="L28" s="152"/>
      <c r="M28" s="155">
        <f t="shared" si="4"/>
        <v>5.22</v>
      </c>
      <c r="N28" s="163">
        <f>ROUND(IF('Schuelereinst. Sinclair'!$N$4="Ja",Druck_Tabelle_Kugel!$AL$3,1) * VLOOKUP(M28,Kugel_Schueler,2),1)</f>
        <v>24.8</v>
      </c>
      <c r="O28" s="152"/>
      <c r="P28" s="155">
        <f t="shared" si="5"/>
        <v>6.22</v>
      </c>
      <c r="Q28" s="163">
        <f>ROUND(IF('Schuelereinst. Sinclair'!$N$4="Ja",Druck_Tabelle_Kugel!$AL$3,1) * VLOOKUP(P28,Kugel_Schueler,2),1)</f>
        <v>32.5</v>
      </c>
      <c r="R28" s="152"/>
      <c r="S28" s="155">
        <f t="shared" si="6"/>
        <v>7.22</v>
      </c>
      <c r="T28" s="163">
        <f>ROUND(IF('Schuelereinst. Sinclair'!$N$4="Ja",Druck_Tabelle_Kugel!$AL$3,1) * VLOOKUP(S28,Kugel_Schueler,2),1)</f>
        <v>40.200000000000003</v>
      </c>
      <c r="U28" s="152"/>
      <c r="V28" s="155">
        <f t="shared" si="7"/>
        <v>8.2200000000000006</v>
      </c>
      <c r="W28" s="163">
        <f>ROUND(IF('Schuelereinst. Sinclair'!$N$4="Ja",Druck_Tabelle_Kugel!$AL$3,1) * VLOOKUP(V28,Kugel_Schueler,2),1)</f>
        <v>47.9</v>
      </c>
      <c r="X28" s="152"/>
      <c r="Y28" s="155">
        <f t="shared" si="8"/>
        <v>9.2200000000000006</v>
      </c>
      <c r="Z28" s="163">
        <f>ROUND(IF('Schuelereinst. Sinclair'!$N$4="Ja",Druck_Tabelle_Kugel!$AL$3,1) * VLOOKUP(Y28,Kugel_Schueler,2),1)</f>
        <v>55.5</v>
      </c>
      <c r="AA28" s="152"/>
      <c r="AB28" s="155">
        <f t="shared" si="9"/>
        <v>10.220000000000001</v>
      </c>
      <c r="AC28" s="163">
        <f>ROUND(IF('Schuelereinst. Sinclair'!$N$4="Ja",Druck_Tabelle_Kugel!$AL$3,1) * VLOOKUP(AB28,Kugel_Schueler,2),1)</f>
        <v>63.2</v>
      </c>
      <c r="AD28" s="152"/>
      <c r="AE28" s="155">
        <f t="shared" si="10"/>
        <v>11.22</v>
      </c>
      <c r="AF28" s="163">
        <f>ROUND(IF('Schuelereinst. Sinclair'!$N$4="Ja",Druck_Tabelle_Kugel!$AL$3,1) * VLOOKUP(AE28,Kugel_Schueler,2),1)</f>
        <v>70.900000000000006</v>
      </c>
      <c r="AG28" s="152"/>
      <c r="AH28" s="155">
        <f t="shared" si="11"/>
        <v>12.22</v>
      </c>
      <c r="AI28" s="163">
        <f>ROUND(IF('Schuelereinst. Sinclair'!$N$4="Ja",Druck_Tabelle_Kugel!$AL$3,1) * VLOOKUP(AH28,Kugel_Schueler,2),1)</f>
        <v>78.599999999999994</v>
      </c>
      <c r="AJ28" s="152"/>
      <c r="AK28" s="155">
        <f t="shared" si="12"/>
        <v>13.22</v>
      </c>
      <c r="AL28" s="163">
        <f>ROUND(IF('Schuelereinst. Sinclair'!$N$4="Ja",Druck_Tabelle_Kugel!$AL$3,1) * VLOOKUP(AK28,Kugel_Schueler,2),1)</f>
        <v>86.3</v>
      </c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</row>
    <row r="29" spans="1:132" x14ac:dyDescent="0.2">
      <c r="A29" s="157">
        <f t="shared" si="0"/>
        <v>1.23</v>
      </c>
      <c r="B29" s="164">
        <f>ROUND(IF('Schuelereinst. Sinclair'!$N$4="Ja",Druck_Tabelle_Kugel!$AL$3,1) * VLOOKUP(A29,Kugel_Schueler,2),1)</f>
        <v>0</v>
      </c>
      <c r="C29" s="152"/>
      <c r="D29" s="157">
        <f t="shared" si="1"/>
        <v>2.23</v>
      </c>
      <c r="E29" s="164">
        <f>ROUND(IF('Schuelereinst. Sinclair'!$N$4="Ja",Druck_Tabelle_Kugel!$AL$3,1) * VLOOKUP(D29,Kugel_Schueler,2),1)</f>
        <v>1.8</v>
      </c>
      <c r="F29" s="152"/>
      <c r="G29" s="157">
        <f t="shared" si="2"/>
        <v>3.23</v>
      </c>
      <c r="H29" s="164">
        <f>ROUND(IF('Schuelereinst. Sinclair'!$N$4="Ja",Druck_Tabelle_Kugel!$AL$3,1) * VLOOKUP(G29,Kugel_Schueler,2),1)</f>
        <v>9.5</v>
      </c>
      <c r="I29" s="152"/>
      <c r="J29" s="157">
        <f t="shared" si="3"/>
        <v>4.2300000000000004</v>
      </c>
      <c r="K29" s="164">
        <f>ROUND(IF('Schuelereinst. Sinclair'!$N$4="Ja",Druck_Tabelle_Kugel!$AL$3,1) * VLOOKUP(J29,Kugel_Schueler,2),1)</f>
        <v>17.2</v>
      </c>
      <c r="L29" s="152"/>
      <c r="M29" s="157">
        <f t="shared" si="4"/>
        <v>5.23</v>
      </c>
      <c r="N29" s="164">
        <f>ROUND(IF('Schuelereinst. Sinclair'!$N$4="Ja",Druck_Tabelle_Kugel!$AL$3,1) * VLOOKUP(M29,Kugel_Schueler,2),1)</f>
        <v>24.9</v>
      </c>
      <c r="O29" s="152"/>
      <c r="P29" s="157">
        <f t="shared" si="5"/>
        <v>6.23</v>
      </c>
      <c r="Q29" s="164">
        <f>ROUND(IF('Schuelereinst. Sinclair'!$N$4="Ja",Druck_Tabelle_Kugel!$AL$3,1) * VLOOKUP(P29,Kugel_Schueler,2),1)</f>
        <v>32.5</v>
      </c>
      <c r="R29" s="152"/>
      <c r="S29" s="157">
        <f t="shared" si="6"/>
        <v>7.23</v>
      </c>
      <c r="T29" s="164">
        <f>ROUND(IF('Schuelereinst. Sinclair'!$N$4="Ja",Druck_Tabelle_Kugel!$AL$3,1) * VLOOKUP(S29,Kugel_Schueler,2),1)</f>
        <v>40.200000000000003</v>
      </c>
      <c r="U29" s="152"/>
      <c r="V29" s="157">
        <f t="shared" si="7"/>
        <v>8.23</v>
      </c>
      <c r="W29" s="164">
        <f>ROUND(IF('Schuelereinst. Sinclair'!$N$4="Ja",Druck_Tabelle_Kugel!$AL$3,1) * VLOOKUP(V29,Kugel_Schueler,2),1)</f>
        <v>47.9</v>
      </c>
      <c r="X29" s="152"/>
      <c r="Y29" s="157">
        <f t="shared" si="8"/>
        <v>9.23</v>
      </c>
      <c r="Z29" s="164">
        <f>ROUND(IF('Schuelereinst. Sinclair'!$N$4="Ja",Druck_Tabelle_Kugel!$AL$3,1) * VLOOKUP(Y29,Kugel_Schueler,2),1)</f>
        <v>55.6</v>
      </c>
      <c r="AA29" s="152"/>
      <c r="AB29" s="157">
        <f t="shared" si="9"/>
        <v>10.23</v>
      </c>
      <c r="AC29" s="164">
        <f>ROUND(IF('Schuelereinst. Sinclair'!$N$4="Ja",Druck_Tabelle_Kugel!$AL$3,1) * VLOOKUP(AB29,Kugel_Schueler,2),1)</f>
        <v>63.3</v>
      </c>
      <c r="AD29" s="152"/>
      <c r="AE29" s="157">
        <f t="shared" si="10"/>
        <v>11.23</v>
      </c>
      <c r="AF29" s="164">
        <f>ROUND(IF('Schuelereinst. Sinclair'!$N$4="Ja",Druck_Tabelle_Kugel!$AL$3,1) * VLOOKUP(AE29,Kugel_Schueler,2),1)</f>
        <v>71</v>
      </c>
      <c r="AG29" s="152"/>
      <c r="AH29" s="157">
        <f t="shared" si="11"/>
        <v>12.23</v>
      </c>
      <c r="AI29" s="164">
        <f>ROUND(IF('Schuelereinst. Sinclair'!$N$4="Ja",Druck_Tabelle_Kugel!$AL$3,1) * VLOOKUP(AH29,Kugel_Schueler,2),1)</f>
        <v>78.7</v>
      </c>
      <c r="AJ29" s="152"/>
      <c r="AK29" s="157">
        <f t="shared" si="12"/>
        <v>13.23</v>
      </c>
      <c r="AL29" s="164">
        <f>ROUND(IF('Schuelereinst. Sinclair'!$N$4="Ja",Druck_Tabelle_Kugel!$AL$3,1) * VLOOKUP(AK29,Kugel_Schueler,2),1)</f>
        <v>86.4</v>
      </c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</row>
    <row r="30" spans="1:132" x14ac:dyDescent="0.2">
      <c r="A30" s="155">
        <f t="shared" si="0"/>
        <v>1.24</v>
      </c>
      <c r="B30" s="163">
        <f>ROUND(IF('Schuelereinst. Sinclair'!$N$4="Ja",Druck_Tabelle_Kugel!$AL$3,1) * VLOOKUP(A30,Kugel_Schueler,2),1)</f>
        <v>0</v>
      </c>
      <c r="C30" s="152"/>
      <c r="D30" s="155">
        <f t="shared" si="1"/>
        <v>2.2400000000000002</v>
      </c>
      <c r="E30" s="163">
        <f>ROUND(IF('Schuelereinst. Sinclair'!$N$4="Ja",Druck_Tabelle_Kugel!$AL$3,1) * VLOOKUP(D30,Kugel_Schueler,2),1)</f>
        <v>1.9</v>
      </c>
      <c r="F30" s="152"/>
      <c r="G30" s="155">
        <f t="shared" si="2"/>
        <v>3.24</v>
      </c>
      <c r="H30" s="163">
        <f>ROUND(IF('Schuelereinst. Sinclair'!$N$4="Ja",Druck_Tabelle_Kugel!$AL$3,1) * VLOOKUP(G30,Kugel_Schueler,2),1)</f>
        <v>9.5</v>
      </c>
      <c r="I30" s="152"/>
      <c r="J30" s="155">
        <f t="shared" si="3"/>
        <v>4.24</v>
      </c>
      <c r="K30" s="163">
        <f>ROUND(IF('Schuelereinst. Sinclair'!$N$4="Ja",Druck_Tabelle_Kugel!$AL$3,1) * VLOOKUP(J30,Kugel_Schueler,2),1)</f>
        <v>17.2</v>
      </c>
      <c r="L30" s="152"/>
      <c r="M30" s="155">
        <f t="shared" si="4"/>
        <v>5.24</v>
      </c>
      <c r="N30" s="163">
        <f>ROUND(IF('Schuelereinst. Sinclair'!$N$4="Ja",Druck_Tabelle_Kugel!$AL$3,1) * VLOOKUP(M30,Kugel_Schueler,2),1)</f>
        <v>24.9</v>
      </c>
      <c r="O30" s="152"/>
      <c r="P30" s="155">
        <f t="shared" si="5"/>
        <v>6.24</v>
      </c>
      <c r="Q30" s="163">
        <f>ROUND(IF('Schuelereinst. Sinclair'!$N$4="Ja",Druck_Tabelle_Kugel!$AL$3,1) * VLOOKUP(P30,Kugel_Schueler,2),1)</f>
        <v>32.6</v>
      </c>
      <c r="R30" s="152"/>
      <c r="S30" s="155">
        <f t="shared" si="6"/>
        <v>7.24</v>
      </c>
      <c r="T30" s="163">
        <f>ROUND(IF('Schuelereinst. Sinclair'!$N$4="Ja",Druck_Tabelle_Kugel!$AL$3,1) * VLOOKUP(S30,Kugel_Schueler,2),1)</f>
        <v>40.299999999999997</v>
      </c>
      <c r="U30" s="152"/>
      <c r="V30" s="155">
        <f t="shared" si="7"/>
        <v>8.24</v>
      </c>
      <c r="W30" s="163">
        <f>ROUND(IF('Schuelereinst. Sinclair'!$N$4="Ja",Druck_Tabelle_Kugel!$AL$3,1) * VLOOKUP(V30,Kugel_Schueler,2),1)</f>
        <v>48</v>
      </c>
      <c r="X30" s="152"/>
      <c r="Y30" s="155">
        <f t="shared" si="8"/>
        <v>9.24</v>
      </c>
      <c r="Z30" s="163">
        <f>ROUND(IF('Schuelereinst. Sinclair'!$N$4="Ja",Druck_Tabelle_Kugel!$AL$3,1) * VLOOKUP(Y30,Kugel_Schueler,2),1)</f>
        <v>55.7</v>
      </c>
      <c r="AA30" s="152"/>
      <c r="AB30" s="155">
        <f t="shared" si="9"/>
        <v>10.24</v>
      </c>
      <c r="AC30" s="163">
        <f>ROUND(IF('Schuelereinst. Sinclair'!$N$4="Ja",Druck_Tabelle_Kugel!$AL$3,1) * VLOOKUP(AB30,Kugel_Schueler,2),1)</f>
        <v>63.4</v>
      </c>
      <c r="AD30" s="152"/>
      <c r="AE30" s="155">
        <f t="shared" si="10"/>
        <v>11.24</v>
      </c>
      <c r="AF30" s="163">
        <f>ROUND(IF('Schuelereinst. Sinclair'!$N$4="Ja",Druck_Tabelle_Kugel!$AL$3,1) * VLOOKUP(AE30,Kugel_Schueler,2),1)</f>
        <v>71.099999999999994</v>
      </c>
      <c r="AG30" s="152"/>
      <c r="AH30" s="155">
        <f t="shared" si="11"/>
        <v>12.24</v>
      </c>
      <c r="AI30" s="163">
        <f>ROUND(IF('Schuelereinst. Sinclair'!$N$4="Ja",Druck_Tabelle_Kugel!$AL$3,1) * VLOOKUP(AH30,Kugel_Schueler,2),1)</f>
        <v>78.8</v>
      </c>
      <c r="AJ30" s="152"/>
      <c r="AK30" s="155">
        <f t="shared" si="12"/>
        <v>13.24</v>
      </c>
      <c r="AL30" s="163">
        <f>ROUND(IF('Schuelereinst. Sinclair'!$N$4="Ja",Druck_Tabelle_Kugel!$AL$3,1) * VLOOKUP(AK30,Kugel_Schueler,2),1)</f>
        <v>86.5</v>
      </c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</row>
    <row r="31" spans="1:132" x14ac:dyDescent="0.2">
      <c r="A31" s="157">
        <f t="shared" si="0"/>
        <v>1.25</v>
      </c>
      <c r="B31" s="164">
        <f>ROUND(IF('Schuelereinst. Sinclair'!$N$4="Ja",Druck_Tabelle_Kugel!$AL$3,1) * VLOOKUP(A31,Kugel_Schueler,2),1)</f>
        <v>0</v>
      </c>
      <c r="C31" s="152"/>
      <c r="D31" s="157">
        <f t="shared" si="1"/>
        <v>2.25</v>
      </c>
      <c r="E31" s="164">
        <f>ROUND(IF('Schuelereinst. Sinclair'!$N$4="Ja",Druck_Tabelle_Kugel!$AL$3,1) * VLOOKUP(D31,Kugel_Schueler,2),1)</f>
        <v>1.9</v>
      </c>
      <c r="F31" s="152"/>
      <c r="G31" s="157">
        <f t="shared" si="2"/>
        <v>3.25</v>
      </c>
      <c r="H31" s="164">
        <f>ROUND(IF('Schuelereinst. Sinclair'!$N$4="Ja",Druck_Tabelle_Kugel!$AL$3,1) * VLOOKUP(G31,Kugel_Schueler,2),1)</f>
        <v>9.6</v>
      </c>
      <c r="I31" s="152"/>
      <c r="J31" s="157">
        <f t="shared" si="3"/>
        <v>4.25</v>
      </c>
      <c r="K31" s="164">
        <f>ROUND(IF('Schuelereinst. Sinclair'!$N$4="Ja",Druck_Tabelle_Kugel!$AL$3,1) * VLOOKUP(J31,Kugel_Schueler,2),1)</f>
        <v>17.3</v>
      </c>
      <c r="L31" s="152"/>
      <c r="M31" s="157">
        <f t="shared" si="4"/>
        <v>5.25</v>
      </c>
      <c r="N31" s="164">
        <f>ROUND(IF('Schuelereinst. Sinclair'!$N$4="Ja",Druck_Tabelle_Kugel!$AL$3,1) * VLOOKUP(M31,Kugel_Schueler,2),1)</f>
        <v>25</v>
      </c>
      <c r="O31" s="152"/>
      <c r="P31" s="157">
        <f t="shared" si="5"/>
        <v>6.25</v>
      </c>
      <c r="Q31" s="164">
        <f>ROUND(IF('Schuelereinst. Sinclair'!$N$4="Ja",Druck_Tabelle_Kugel!$AL$3,1) * VLOOKUP(P31,Kugel_Schueler,2),1)</f>
        <v>32.700000000000003</v>
      </c>
      <c r="R31" s="152"/>
      <c r="S31" s="157">
        <f t="shared" si="6"/>
        <v>7.25</v>
      </c>
      <c r="T31" s="164">
        <f>ROUND(IF('Schuelereinst. Sinclair'!$N$4="Ja",Druck_Tabelle_Kugel!$AL$3,1) * VLOOKUP(S31,Kugel_Schueler,2),1)</f>
        <v>40.4</v>
      </c>
      <c r="U31" s="152"/>
      <c r="V31" s="157">
        <f t="shared" si="7"/>
        <v>8.25</v>
      </c>
      <c r="W31" s="164">
        <f>ROUND(IF('Schuelereinst. Sinclair'!$N$4="Ja",Druck_Tabelle_Kugel!$AL$3,1) * VLOOKUP(V31,Kugel_Schueler,2),1)</f>
        <v>48.1</v>
      </c>
      <c r="X31" s="152"/>
      <c r="Y31" s="157">
        <f t="shared" si="8"/>
        <v>9.25</v>
      </c>
      <c r="Z31" s="164">
        <f>ROUND(IF('Schuelereinst. Sinclair'!$N$4="Ja",Druck_Tabelle_Kugel!$AL$3,1) * VLOOKUP(Y31,Kugel_Schueler,2),1)</f>
        <v>55.8</v>
      </c>
      <c r="AA31" s="152"/>
      <c r="AB31" s="157">
        <f t="shared" si="9"/>
        <v>10.25</v>
      </c>
      <c r="AC31" s="164">
        <f>ROUND(IF('Schuelereinst. Sinclair'!$N$4="Ja",Druck_Tabelle_Kugel!$AL$3,1) * VLOOKUP(AB31,Kugel_Schueler,2),1)</f>
        <v>63.5</v>
      </c>
      <c r="AD31" s="152"/>
      <c r="AE31" s="157">
        <f t="shared" si="10"/>
        <v>11.25</v>
      </c>
      <c r="AF31" s="164">
        <f>ROUND(IF('Schuelereinst. Sinclair'!$N$4="Ja",Druck_Tabelle_Kugel!$AL$3,1) * VLOOKUP(AE31,Kugel_Schueler,2),1)</f>
        <v>71.2</v>
      </c>
      <c r="AG31" s="152"/>
      <c r="AH31" s="157">
        <f t="shared" si="11"/>
        <v>12.25</v>
      </c>
      <c r="AI31" s="164">
        <f>ROUND(IF('Schuelereinst. Sinclair'!$N$4="Ja",Druck_Tabelle_Kugel!$AL$3,1) * VLOOKUP(AH31,Kugel_Schueler,2),1)</f>
        <v>78.900000000000006</v>
      </c>
      <c r="AJ31" s="152"/>
      <c r="AK31" s="157">
        <f t="shared" si="12"/>
        <v>13.25</v>
      </c>
      <c r="AL31" s="164">
        <f>ROUND(IF('Schuelereinst. Sinclair'!$N$4="Ja",Druck_Tabelle_Kugel!$AL$3,1) * VLOOKUP(AK31,Kugel_Schueler,2),1)</f>
        <v>86.5</v>
      </c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</row>
    <row r="32" spans="1:132" x14ac:dyDescent="0.2">
      <c r="A32" s="155">
        <f t="shared" si="0"/>
        <v>1.26</v>
      </c>
      <c r="B32" s="163">
        <f>ROUND(IF('Schuelereinst. Sinclair'!$N$4="Ja",Druck_Tabelle_Kugel!$AL$3,1) * VLOOKUP(A32,Kugel_Schueler,2),1)</f>
        <v>0</v>
      </c>
      <c r="C32" s="152"/>
      <c r="D32" s="155">
        <f t="shared" si="1"/>
        <v>2.2599999999999998</v>
      </c>
      <c r="E32" s="163">
        <f>ROUND(IF('Schuelereinst. Sinclair'!$N$4="Ja",Druck_Tabelle_Kugel!$AL$3,1) * VLOOKUP(D32,Kugel_Schueler,2),1)</f>
        <v>2</v>
      </c>
      <c r="F32" s="152"/>
      <c r="G32" s="155">
        <f t="shared" si="2"/>
        <v>3.26</v>
      </c>
      <c r="H32" s="163">
        <f>ROUND(IF('Schuelereinst. Sinclair'!$N$4="Ja",Druck_Tabelle_Kugel!$AL$3,1) * VLOOKUP(G32,Kugel_Schueler,2),1)</f>
        <v>9.6999999999999993</v>
      </c>
      <c r="I32" s="152"/>
      <c r="J32" s="155">
        <f t="shared" si="3"/>
        <v>4.26</v>
      </c>
      <c r="K32" s="163">
        <f>ROUND(IF('Schuelereinst. Sinclair'!$N$4="Ja",Druck_Tabelle_Kugel!$AL$3,1) * VLOOKUP(J32,Kugel_Schueler,2),1)</f>
        <v>17.399999999999999</v>
      </c>
      <c r="L32" s="152"/>
      <c r="M32" s="155">
        <f t="shared" si="4"/>
        <v>5.26</v>
      </c>
      <c r="N32" s="163">
        <f>ROUND(IF('Schuelereinst. Sinclair'!$N$4="Ja",Druck_Tabelle_Kugel!$AL$3,1) * VLOOKUP(M32,Kugel_Schueler,2),1)</f>
        <v>25.1</v>
      </c>
      <c r="O32" s="152"/>
      <c r="P32" s="155">
        <f t="shared" si="5"/>
        <v>6.26</v>
      </c>
      <c r="Q32" s="163">
        <f>ROUND(IF('Schuelereinst. Sinclair'!$N$4="Ja",Druck_Tabelle_Kugel!$AL$3,1) * VLOOKUP(P32,Kugel_Schueler,2),1)</f>
        <v>32.799999999999997</v>
      </c>
      <c r="R32" s="152"/>
      <c r="S32" s="155">
        <f t="shared" si="6"/>
        <v>7.26</v>
      </c>
      <c r="T32" s="163">
        <f>ROUND(IF('Schuelereinst. Sinclair'!$N$4="Ja",Druck_Tabelle_Kugel!$AL$3,1) * VLOOKUP(S32,Kugel_Schueler,2),1)</f>
        <v>40.5</v>
      </c>
      <c r="U32" s="152"/>
      <c r="V32" s="155">
        <f t="shared" si="7"/>
        <v>8.26</v>
      </c>
      <c r="W32" s="163">
        <f>ROUND(IF('Schuelereinst. Sinclair'!$N$4="Ja",Druck_Tabelle_Kugel!$AL$3,1) * VLOOKUP(V32,Kugel_Schueler,2),1)</f>
        <v>48.2</v>
      </c>
      <c r="X32" s="152"/>
      <c r="Y32" s="155">
        <f t="shared" si="8"/>
        <v>9.26</v>
      </c>
      <c r="Z32" s="163">
        <f>ROUND(IF('Schuelereinst. Sinclair'!$N$4="Ja",Druck_Tabelle_Kugel!$AL$3,1) * VLOOKUP(Y32,Kugel_Schueler,2),1)</f>
        <v>55.9</v>
      </c>
      <c r="AA32" s="152"/>
      <c r="AB32" s="155">
        <f t="shared" si="9"/>
        <v>10.26</v>
      </c>
      <c r="AC32" s="163">
        <f>ROUND(IF('Schuelereinst. Sinclair'!$N$4="Ja",Druck_Tabelle_Kugel!$AL$3,1) * VLOOKUP(AB32,Kugel_Schueler,2),1)</f>
        <v>63.5</v>
      </c>
      <c r="AD32" s="152"/>
      <c r="AE32" s="155">
        <f t="shared" si="10"/>
        <v>11.26</v>
      </c>
      <c r="AF32" s="163">
        <f>ROUND(IF('Schuelereinst. Sinclair'!$N$4="Ja",Druck_Tabelle_Kugel!$AL$3,1) * VLOOKUP(AE32,Kugel_Schueler,2),1)</f>
        <v>71.2</v>
      </c>
      <c r="AG32" s="152"/>
      <c r="AH32" s="155">
        <f t="shared" si="11"/>
        <v>12.26</v>
      </c>
      <c r="AI32" s="163">
        <f>ROUND(IF('Schuelereinst. Sinclair'!$N$4="Ja",Druck_Tabelle_Kugel!$AL$3,1) * VLOOKUP(AH32,Kugel_Schueler,2),1)</f>
        <v>78.900000000000006</v>
      </c>
      <c r="AJ32" s="152"/>
      <c r="AK32" s="155">
        <f t="shared" si="12"/>
        <v>13.26</v>
      </c>
      <c r="AL32" s="163">
        <f>ROUND(IF('Schuelereinst. Sinclair'!$N$4="Ja",Druck_Tabelle_Kugel!$AL$3,1) * VLOOKUP(AK32,Kugel_Schueler,2),1)</f>
        <v>86.6</v>
      </c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</row>
    <row r="33" spans="1:132" x14ac:dyDescent="0.2">
      <c r="A33" s="157">
        <f t="shared" si="0"/>
        <v>1.27</v>
      </c>
      <c r="B33" s="164">
        <f>ROUND(IF('Schuelereinst. Sinclair'!$N$4="Ja",Druck_Tabelle_Kugel!$AL$3,1) * VLOOKUP(A33,Kugel_Schueler,2),1)</f>
        <v>0</v>
      </c>
      <c r="C33" s="152"/>
      <c r="D33" s="157">
        <f t="shared" si="1"/>
        <v>2.27</v>
      </c>
      <c r="E33" s="164">
        <f>ROUND(IF('Schuelereinst. Sinclair'!$N$4="Ja",Druck_Tabelle_Kugel!$AL$3,1) * VLOOKUP(D33,Kugel_Schueler,2),1)</f>
        <v>2.1</v>
      </c>
      <c r="F33" s="152"/>
      <c r="G33" s="157">
        <f t="shared" si="2"/>
        <v>3.27</v>
      </c>
      <c r="H33" s="164">
        <f>ROUND(IF('Schuelereinst. Sinclair'!$N$4="Ja",Druck_Tabelle_Kugel!$AL$3,1) * VLOOKUP(G33,Kugel_Schueler,2),1)</f>
        <v>9.8000000000000007</v>
      </c>
      <c r="I33" s="152"/>
      <c r="J33" s="157">
        <f t="shared" si="3"/>
        <v>4.2699999999999996</v>
      </c>
      <c r="K33" s="164">
        <f>ROUND(IF('Schuelereinst. Sinclair'!$N$4="Ja",Druck_Tabelle_Kugel!$AL$3,1) * VLOOKUP(J33,Kugel_Schueler,2),1)</f>
        <v>17.5</v>
      </c>
      <c r="L33" s="152"/>
      <c r="M33" s="157">
        <f t="shared" si="4"/>
        <v>5.27</v>
      </c>
      <c r="N33" s="164">
        <f>ROUND(IF('Schuelereinst. Sinclair'!$N$4="Ja",Druck_Tabelle_Kugel!$AL$3,1) * VLOOKUP(M33,Kugel_Schueler,2),1)</f>
        <v>25.2</v>
      </c>
      <c r="O33" s="152"/>
      <c r="P33" s="157">
        <f t="shared" si="5"/>
        <v>6.27</v>
      </c>
      <c r="Q33" s="164">
        <f>ROUND(IF('Schuelereinst. Sinclair'!$N$4="Ja",Druck_Tabelle_Kugel!$AL$3,1) * VLOOKUP(P33,Kugel_Schueler,2),1)</f>
        <v>32.9</v>
      </c>
      <c r="R33" s="152"/>
      <c r="S33" s="157">
        <f t="shared" si="6"/>
        <v>7.27</v>
      </c>
      <c r="T33" s="164">
        <f>ROUND(IF('Schuelereinst. Sinclair'!$N$4="Ja",Druck_Tabelle_Kugel!$AL$3,1) * VLOOKUP(S33,Kugel_Schueler,2),1)</f>
        <v>40.5</v>
      </c>
      <c r="U33" s="152"/>
      <c r="V33" s="157">
        <f t="shared" si="7"/>
        <v>8.27</v>
      </c>
      <c r="W33" s="164">
        <f>ROUND(IF('Schuelereinst. Sinclair'!$N$4="Ja",Druck_Tabelle_Kugel!$AL$3,1) * VLOOKUP(V33,Kugel_Schueler,2),1)</f>
        <v>48.2</v>
      </c>
      <c r="X33" s="152"/>
      <c r="Y33" s="157">
        <f t="shared" si="8"/>
        <v>9.27</v>
      </c>
      <c r="Z33" s="164">
        <f>ROUND(IF('Schuelereinst. Sinclair'!$N$4="Ja",Druck_Tabelle_Kugel!$AL$3,1) * VLOOKUP(Y33,Kugel_Schueler,2),1)</f>
        <v>55.9</v>
      </c>
      <c r="AA33" s="152"/>
      <c r="AB33" s="157">
        <f t="shared" si="9"/>
        <v>10.27</v>
      </c>
      <c r="AC33" s="164">
        <f>ROUND(IF('Schuelereinst. Sinclair'!$N$4="Ja",Druck_Tabelle_Kugel!$AL$3,1) * VLOOKUP(AB33,Kugel_Schueler,2),1)</f>
        <v>63.6</v>
      </c>
      <c r="AD33" s="152"/>
      <c r="AE33" s="157">
        <f t="shared" si="10"/>
        <v>11.27</v>
      </c>
      <c r="AF33" s="164">
        <f>ROUND(IF('Schuelereinst. Sinclair'!$N$4="Ja",Druck_Tabelle_Kugel!$AL$3,1) * VLOOKUP(AE33,Kugel_Schueler,2),1)</f>
        <v>71.3</v>
      </c>
      <c r="AG33" s="152"/>
      <c r="AH33" s="157">
        <f t="shared" si="11"/>
        <v>12.27</v>
      </c>
      <c r="AI33" s="164">
        <f>ROUND(IF('Schuelereinst. Sinclair'!$N$4="Ja",Druck_Tabelle_Kugel!$AL$3,1) * VLOOKUP(AH33,Kugel_Schueler,2),1)</f>
        <v>79</v>
      </c>
      <c r="AJ33" s="152"/>
      <c r="AK33" s="157">
        <f t="shared" si="12"/>
        <v>13.27</v>
      </c>
      <c r="AL33" s="164">
        <f>ROUND(IF('Schuelereinst. Sinclair'!$N$4="Ja",Druck_Tabelle_Kugel!$AL$3,1) * VLOOKUP(AK33,Kugel_Schueler,2),1)</f>
        <v>86.7</v>
      </c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</row>
    <row r="34" spans="1:132" x14ac:dyDescent="0.2">
      <c r="A34" s="155">
        <f t="shared" si="0"/>
        <v>1.28</v>
      </c>
      <c r="B34" s="163">
        <f>ROUND(IF('Schuelereinst. Sinclair'!$N$4="Ja",Druck_Tabelle_Kugel!$AL$3,1) * VLOOKUP(A34,Kugel_Schueler,2),1)</f>
        <v>0</v>
      </c>
      <c r="C34" s="152"/>
      <c r="D34" s="155">
        <f t="shared" si="1"/>
        <v>2.2799999999999998</v>
      </c>
      <c r="E34" s="163">
        <f>ROUND(IF('Schuelereinst. Sinclair'!$N$4="Ja",Druck_Tabelle_Kugel!$AL$3,1) * VLOOKUP(D34,Kugel_Schueler,2),1)</f>
        <v>2.2000000000000002</v>
      </c>
      <c r="F34" s="152"/>
      <c r="G34" s="155">
        <f t="shared" si="2"/>
        <v>3.28</v>
      </c>
      <c r="H34" s="163">
        <f>ROUND(IF('Schuelereinst. Sinclair'!$N$4="Ja",Druck_Tabelle_Kugel!$AL$3,1) * VLOOKUP(G34,Kugel_Schueler,2),1)</f>
        <v>9.9</v>
      </c>
      <c r="I34" s="152"/>
      <c r="J34" s="155">
        <f t="shared" si="3"/>
        <v>4.28</v>
      </c>
      <c r="K34" s="163">
        <f>ROUND(IF('Schuelereinst. Sinclair'!$N$4="Ja",Druck_Tabelle_Kugel!$AL$3,1) * VLOOKUP(J34,Kugel_Schueler,2),1)</f>
        <v>17.5</v>
      </c>
      <c r="L34" s="152"/>
      <c r="M34" s="155">
        <f t="shared" si="4"/>
        <v>5.28</v>
      </c>
      <c r="N34" s="163">
        <f>ROUND(IF('Schuelereinst. Sinclair'!$N$4="Ja",Druck_Tabelle_Kugel!$AL$3,1) * VLOOKUP(M34,Kugel_Schueler,2),1)</f>
        <v>25.2</v>
      </c>
      <c r="O34" s="152"/>
      <c r="P34" s="155">
        <f t="shared" si="5"/>
        <v>6.28</v>
      </c>
      <c r="Q34" s="163">
        <f>ROUND(IF('Schuelereinst. Sinclair'!$N$4="Ja",Druck_Tabelle_Kugel!$AL$3,1) * VLOOKUP(P34,Kugel_Schueler,2),1)</f>
        <v>32.9</v>
      </c>
      <c r="R34" s="152"/>
      <c r="S34" s="155">
        <f t="shared" si="6"/>
        <v>7.28</v>
      </c>
      <c r="T34" s="163">
        <f>ROUND(IF('Schuelereinst. Sinclair'!$N$4="Ja",Druck_Tabelle_Kugel!$AL$3,1) * VLOOKUP(S34,Kugel_Schueler,2),1)</f>
        <v>40.6</v>
      </c>
      <c r="U34" s="152"/>
      <c r="V34" s="155">
        <f t="shared" si="7"/>
        <v>8.2799999999999994</v>
      </c>
      <c r="W34" s="163">
        <f>ROUND(IF('Schuelereinst. Sinclair'!$N$4="Ja",Druck_Tabelle_Kugel!$AL$3,1) * VLOOKUP(V34,Kugel_Schueler,2),1)</f>
        <v>48.3</v>
      </c>
      <c r="X34" s="152"/>
      <c r="Y34" s="155">
        <f t="shared" si="8"/>
        <v>9.2799999999999994</v>
      </c>
      <c r="Z34" s="163">
        <f>ROUND(IF('Schuelereinst. Sinclair'!$N$4="Ja",Druck_Tabelle_Kugel!$AL$3,1) * VLOOKUP(Y34,Kugel_Schueler,2),1)</f>
        <v>56</v>
      </c>
      <c r="AA34" s="152"/>
      <c r="AB34" s="155">
        <f t="shared" si="9"/>
        <v>10.28</v>
      </c>
      <c r="AC34" s="163">
        <f>ROUND(IF('Schuelereinst. Sinclair'!$N$4="Ja",Druck_Tabelle_Kugel!$AL$3,1) * VLOOKUP(AB34,Kugel_Schueler,2),1)</f>
        <v>63.7</v>
      </c>
      <c r="AD34" s="152"/>
      <c r="AE34" s="155">
        <f t="shared" si="10"/>
        <v>11.28</v>
      </c>
      <c r="AF34" s="163">
        <f>ROUND(IF('Schuelereinst. Sinclair'!$N$4="Ja",Druck_Tabelle_Kugel!$AL$3,1) * VLOOKUP(AE34,Kugel_Schueler,2),1)</f>
        <v>71.400000000000006</v>
      </c>
      <c r="AG34" s="152"/>
      <c r="AH34" s="155">
        <f t="shared" si="11"/>
        <v>12.28</v>
      </c>
      <c r="AI34" s="163">
        <f>ROUND(IF('Schuelereinst. Sinclair'!$N$4="Ja",Druck_Tabelle_Kugel!$AL$3,1) * VLOOKUP(AH34,Kugel_Schueler,2),1)</f>
        <v>79.099999999999994</v>
      </c>
      <c r="AJ34" s="152"/>
      <c r="AK34" s="155">
        <f t="shared" si="12"/>
        <v>13.28</v>
      </c>
      <c r="AL34" s="163">
        <f>ROUND(IF('Schuelereinst. Sinclair'!$N$4="Ja",Druck_Tabelle_Kugel!$AL$3,1) * VLOOKUP(AK34,Kugel_Schueler,2),1)</f>
        <v>86.8</v>
      </c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</row>
    <row r="35" spans="1:132" x14ac:dyDescent="0.2">
      <c r="A35" s="157">
        <f t="shared" si="0"/>
        <v>1.29</v>
      </c>
      <c r="B35" s="164">
        <f>ROUND(IF('Schuelereinst. Sinclair'!$N$4="Ja",Druck_Tabelle_Kugel!$AL$3,1) * VLOOKUP(A35,Kugel_Schueler,2),1)</f>
        <v>0</v>
      </c>
      <c r="C35" s="152"/>
      <c r="D35" s="157">
        <f t="shared" si="1"/>
        <v>2.29</v>
      </c>
      <c r="E35" s="164">
        <f>ROUND(IF('Schuelereinst. Sinclair'!$N$4="Ja",Druck_Tabelle_Kugel!$AL$3,1) * VLOOKUP(D35,Kugel_Schueler,2),1)</f>
        <v>2.2000000000000002</v>
      </c>
      <c r="F35" s="152"/>
      <c r="G35" s="157">
        <f t="shared" si="2"/>
        <v>3.29</v>
      </c>
      <c r="H35" s="164">
        <f>ROUND(IF('Schuelereinst. Sinclair'!$N$4="Ja",Druck_Tabelle_Kugel!$AL$3,1) * VLOOKUP(G35,Kugel_Schueler,2),1)</f>
        <v>9.9</v>
      </c>
      <c r="I35" s="152"/>
      <c r="J35" s="157">
        <f t="shared" si="3"/>
        <v>4.29</v>
      </c>
      <c r="K35" s="164">
        <f>ROUND(IF('Schuelereinst. Sinclair'!$N$4="Ja",Druck_Tabelle_Kugel!$AL$3,1) * VLOOKUP(J35,Kugel_Schueler,2),1)</f>
        <v>17.600000000000001</v>
      </c>
      <c r="L35" s="152"/>
      <c r="M35" s="157">
        <f t="shared" si="4"/>
        <v>5.29</v>
      </c>
      <c r="N35" s="164">
        <f>ROUND(IF('Schuelereinst. Sinclair'!$N$4="Ja",Druck_Tabelle_Kugel!$AL$3,1) * VLOOKUP(M35,Kugel_Schueler,2),1)</f>
        <v>25.3</v>
      </c>
      <c r="O35" s="152"/>
      <c r="P35" s="157">
        <f t="shared" si="5"/>
        <v>6.29</v>
      </c>
      <c r="Q35" s="164">
        <f>ROUND(IF('Schuelereinst. Sinclair'!$N$4="Ja",Druck_Tabelle_Kugel!$AL$3,1) * VLOOKUP(P35,Kugel_Schueler,2),1)</f>
        <v>33</v>
      </c>
      <c r="R35" s="152"/>
      <c r="S35" s="157">
        <f t="shared" si="6"/>
        <v>7.29</v>
      </c>
      <c r="T35" s="164">
        <f>ROUND(IF('Schuelereinst. Sinclair'!$N$4="Ja",Druck_Tabelle_Kugel!$AL$3,1) * VLOOKUP(S35,Kugel_Schueler,2),1)</f>
        <v>40.700000000000003</v>
      </c>
      <c r="U35" s="152"/>
      <c r="V35" s="157">
        <f t="shared" si="7"/>
        <v>8.2899999999999991</v>
      </c>
      <c r="W35" s="164">
        <f>ROUND(IF('Schuelereinst. Sinclair'!$N$4="Ja",Druck_Tabelle_Kugel!$AL$3,1) * VLOOKUP(V35,Kugel_Schueler,2),1)</f>
        <v>48.4</v>
      </c>
      <c r="X35" s="152"/>
      <c r="Y35" s="157">
        <f t="shared" si="8"/>
        <v>9.2899999999999991</v>
      </c>
      <c r="Z35" s="164">
        <f>ROUND(IF('Schuelereinst. Sinclair'!$N$4="Ja",Druck_Tabelle_Kugel!$AL$3,1) * VLOOKUP(Y35,Kugel_Schueler,2),1)</f>
        <v>56.1</v>
      </c>
      <c r="AA35" s="152"/>
      <c r="AB35" s="157">
        <f t="shared" si="9"/>
        <v>10.29</v>
      </c>
      <c r="AC35" s="164">
        <f>ROUND(IF('Schuelereinst. Sinclair'!$N$4="Ja",Druck_Tabelle_Kugel!$AL$3,1) * VLOOKUP(AB35,Kugel_Schueler,2),1)</f>
        <v>63.8</v>
      </c>
      <c r="AD35" s="152"/>
      <c r="AE35" s="157">
        <f t="shared" si="10"/>
        <v>11.29</v>
      </c>
      <c r="AF35" s="164">
        <f>ROUND(IF('Schuelereinst. Sinclair'!$N$4="Ja",Druck_Tabelle_Kugel!$AL$3,1) * VLOOKUP(AE35,Kugel_Schueler,2),1)</f>
        <v>71.5</v>
      </c>
      <c r="AG35" s="152"/>
      <c r="AH35" s="157">
        <f t="shared" si="11"/>
        <v>12.29</v>
      </c>
      <c r="AI35" s="164">
        <f>ROUND(IF('Schuelereinst. Sinclair'!$N$4="Ja",Druck_Tabelle_Kugel!$AL$3,1) * VLOOKUP(AH35,Kugel_Schueler,2),1)</f>
        <v>79.2</v>
      </c>
      <c r="AJ35" s="152"/>
      <c r="AK35" s="157">
        <f t="shared" si="12"/>
        <v>13.29</v>
      </c>
      <c r="AL35" s="164">
        <f>ROUND(IF('Schuelereinst. Sinclair'!$N$4="Ja",Druck_Tabelle_Kugel!$AL$3,1) * VLOOKUP(AK35,Kugel_Schueler,2),1)</f>
        <v>86.9</v>
      </c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</row>
    <row r="36" spans="1:132" x14ac:dyDescent="0.2">
      <c r="A36" s="155">
        <f t="shared" ref="A36:A77" si="13">IF($D$3=0.1,ROUND(A35+$D$3,1),ROUND(A35+$D$3,2))</f>
        <v>1.3</v>
      </c>
      <c r="B36" s="163">
        <f>ROUND(IF('Schuelereinst. Sinclair'!$N$4="Ja",Druck_Tabelle_Kugel!$AL$3,1) * VLOOKUP(A36,Kugel_Schueler,2),1)</f>
        <v>0</v>
      </c>
      <c r="C36" s="152"/>
      <c r="D36" s="155">
        <f t="shared" si="1"/>
        <v>2.2999999999999998</v>
      </c>
      <c r="E36" s="163">
        <f>ROUND(IF('Schuelereinst. Sinclair'!$N$4="Ja",Druck_Tabelle_Kugel!$AL$3,1) * VLOOKUP(D36,Kugel_Schueler,2),1)</f>
        <v>2.2999999999999998</v>
      </c>
      <c r="F36" s="152"/>
      <c r="G36" s="155">
        <f t="shared" si="2"/>
        <v>3.3</v>
      </c>
      <c r="H36" s="163">
        <f>ROUND(IF('Schuelereinst. Sinclair'!$N$4="Ja",Druck_Tabelle_Kugel!$AL$3,1) * VLOOKUP(G36,Kugel_Schueler,2),1)</f>
        <v>10</v>
      </c>
      <c r="I36" s="152"/>
      <c r="J36" s="155">
        <f t="shared" si="3"/>
        <v>4.3</v>
      </c>
      <c r="K36" s="163">
        <f>ROUND(IF('Schuelereinst. Sinclair'!$N$4="Ja",Druck_Tabelle_Kugel!$AL$3,1) * VLOOKUP(J36,Kugel_Schueler,2),1)</f>
        <v>17.7</v>
      </c>
      <c r="L36" s="152"/>
      <c r="M36" s="155">
        <f t="shared" si="4"/>
        <v>5.3</v>
      </c>
      <c r="N36" s="163">
        <f>ROUND(IF('Schuelereinst. Sinclair'!$N$4="Ja",Druck_Tabelle_Kugel!$AL$3,1) * VLOOKUP(M36,Kugel_Schueler,2),1)</f>
        <v>25.4</v>
      </c>
      <c r="O36" s="152"/>
      <c r="P36" s="155">
        <f t="shared" si="5"/>
        <v>6.3</v>
      </c>
      <c r="Q36" s="163">
        <f>ROUND(IF('Schuelereinst. Sinclair'!$N$4="Ja",Druck_Tabelle_Kugel!$AL$3,1) * VLOOKUP(P36,Kugel_Schueler,2),1)</f>
        <v>33.1</v>
      </c>
      <c r="R36" s="152"/>
      <c r="S36" s="155">
        <f t="shared" si="6"/>
        <v>7.3</v>
      </c>
      <c r="T36" s="163">
        <f>ROUND(IF('Schuelereinst. Sinclair'!$N$4="Ja",Druck_Tabelle_Kugel!$AL$3,1) * VLOOKUP(S36,Kugel_Schueler,2),1)</f>
        <v>40.799999999999997</v>
      </c>
      <c r="U36" s="152"/>
      <c r="V36" s="155">
        <f t="shared" si="7"/>
        <v>8.3000000000000007</v>
      </c>
      <c r="W36" s="163">
        <f>ROUND(IF('Schuelereinst. Sinclair'!$N$4="Ja",Druck_Tabelle_Kugel!$AL$3,1) * VLOOKUP(V36,Kugel_Schueler,2),1)</f>
        <v>48.5</v>
      </c>
      <c r="X36" s="152"/>
      <c r="Y36" s="155">
        <f t="shared" si="8"/>
        <v>9.3000000000000007</v>
      </c>
      <c r="Z36" s="163">
        <f>ROUND(IF('Schuelereinst. Sinclair'!$N$4="Ja",Druck_Tabelle_Kugel!$AL$3,1) * VLOOKUP(Y36,Kugel_Schueler,2),1)</f>
        <v>56.2</v>
      </c>
      <c r="AA36" s="152"/>
      <c r="AB36" s="155">
        <f t="shared" si="9"/>
        <v>10.3</v>
      </c>
      <c r="AC36" s="163">
        <f>ROUND(IF('Schuelereinst. Sinclair'!$N$4="Ja",Druck_Tabelle_Kugel!$AL$3,1) * VLOOKUP(AB36,Kugel_Schueler,2),1)</f>
        <v>63.9</v>
      </c>
      <c r="AD36" s="152"/>
      <c r="AE36" s="155">
        <f t="shared" si="10"/>
        <v>11.3</v>
      </c>
      <c r="AF36" s="163">
        <f>ROUND(IF('Schuelereinst. Sinclair'!$N$4="Ja",Druck_Tabelle_Kugel!$AL$3,1) * VLOOKUP(AE36,Kugel_Schueler,2),1)</f>
        <v>71.5</v>
      </c>
      <c r="AG36" s="152"/>
      <c r="AH36" s="155">
        <f t="shared" si="11"/>
        <v>12.3</v>
      </c>
      <c r="AI36" s="163">
        <f>ROUND(IF('Schuelereinst. Sinclair'!$N$4="Ja",Druck_Tabelle_Kugel!$AL$3,1) * VLOOKUP(AH36,Kugel_Schueler,2),1)</f>
        <v>79.2</v>
      </c>
      <c r="AJ36" s="152"/>
      <c r="AK36" s="155">
        <f t="shared" si="12"/>
        <v>13.3</v>
      </c>
      <c r="AL36" s="163">
        <f>ROUND(IF('Schuelereinst. Sinclair'!$N$4="Ja",Druck_Tabelle_Kugel!$AL$3,1) * VLOOKUP(AK36,Kugel_Schueler,2),1)</f>
        <v>86.9</v>
      </c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</row>
    <row r="37" spans="1:132" x14ac:dyDescent="0.2">
      <c r="A37" s="157">
        <f t="shared" si="13"/>
        <v>1.31</v>
      </c>
      <c r="B37" s="164">
        <f>ROUND(IF('Schuelereinst. Sinclair'!$N$4="Ja",Druck_Tabelle_Kugel!$AL$3,1) * VLOOKUP(A37,Kugel_Schueler,2),1)</f>
        <v>0</v>
      </c>
      <c r="C37" s="152"/>
      <c r="D37" s="157">
        <f t="shared" si="1"/>
        <v>2.31</v>
      </c>
      <c r="E37" s="164">
        <f>ROUND(IF('Schuelereinst. Sinclair'!$N$4="Ja",Druck_Tabelle_Kugel!$AL$3,1) * VLOOKUP(D37,Kugel_Schueler,2),1)</f>
        <v>2.4</v>
      </c>
      <c r="F37" s="152"/>
      <c r="G37" s="157">
        <f t="shared" si="2"/>
        <v>3.31</v>
      </c>
      <c r="H37" s="164">
        <f>ROUND(IF('Schuelereinst. Sinclair'!$N$4="Ja",Druck_Tabelle_Kugel!$AL$3,1) * VLOOKUP(G37,Kugel_Schueler,2),1)</f>
        <v>10.1</v>
      </c>
      <c r="I37" s="152"/>
      <c r="J37" s="157">
        <f t="shared" si="3"/>
        <v>4.3099999999999996</v>
      </c>
      <c r="K37" s="164">
        <f>ROUND(IF('Schuelereinst. Sinclair'!$N$4="Ja",Druck_Tabelle_Kugel!$AL$3,1) * VLOOKUP(J37,Kugel_Schueler,2),1)</f>
        <v>17.8</v>
      </c>
      <c r="L37" s="152"/>
      <c r="M37" s="157">
        <f t="shared" si="4"/>
        <v>5.31</v>
      </c>
      <c r="N37" s="164">
        <f>ROUND(IF('Schuelereinst. Sinclair'!$N$4="Ja",Druck_Tabelle_Kugel!$AL$3,1) * VLOOKUP(M37,Kugel_Schueler,2),1)</f>
        <v>25.5</v>
      </c>
      <c r="O37" s="152"/>
      <c r="P37" s="157">
        <f t="shared" si="5"/>
        <v>6.31</v>
      </c>
      <c r="Q37" s="164">
        <f>ROUND(IF('Schuelereinst. Sinclair'!$N$4="Ja",Druck_Tabelle_Kugel!$AL$3,1) * VLOOKUP(P37,Kugel_Schueler,2),1)</f>
        <v>33.200000000000003</v>
      </c>
      <c r="R37" s="152"/>
      <c r="S37" s="157">
        <f t="shared" si="6"/>
        <v>7.31</v>
      </c>
      <c r="T37" s="164">
        <f>ROUND(IF('Schuelereinst. Sinclair'!$N$4="Ja",Druck_Tabelle_Kugel!$AL$3,1) * VLOOKUP(S37,Kugel_Schueler,2),1)</f>
        <v>40.9</v>
      </c>
      <c r="U37" s="152"/>
      <c r="V37" s="157">
        <f t="shared" si="7"/>
        <v>8.31</v>
      </c>
      <c r="W37" s="164">
        <f>ROUND(IF('Schuelereinst. Sinclair'!$N$4="Ja",Druck_Tabelle_Kugel!$AL$3,1) * VLOOKUP(V37,Kugel_Schueler,2),1)</f>
        <v>48.5</v>
      </c>
      <c r="X37" s="152"/>
      <c r="Y37" s="157">
        <f t="shared" si="8"/>
        <v>9.31</v>
      </c>
      <c r="Z37" s="164">
        <f>ROUND(IF('Schuelereinst. Sinclair'!$N$4="Ja",Druck_Tabelle_Kugel!$AL$3,1) * VLOOKUP(Y37,Kugel_Schueler,2),1)</f>
        <v>56.2</v>
      </c>
      <c r="AA37" s="152"/>
      <c r="AB37" s="157">
        <f t="shared" si="9"/>
        <v>10.31</v>
      </c>
      <c r="AC37" s="164">
        <f>ROUND(IF('Schuelereinst. Sinclair'!$N$4="Ja",Druck_Tabelle_Kugel!$AL$3,1) * VLOOKUP(AB37,Kugel_Schueler,2),1)</f>
        <v>63.9</v>
      </c>
      <c r="AD37" s="152"/>
      <c r="AE37" s="157">
        <f t="shared" si="10"/>
        <v>11.31</v>
      </c>
      <c r="AF37" s="164">
        <f>ROUND(IF('Schuelereinst. Sinclair'!$N$4="Ja",Druck_Tabelle_Kugel!$AL$3,1) * VLOOKUP(AE37,Kugel_Schueler,2),1)</f>
        <v>71.599999999999994</v>
      </c>
      <c r="AG37" s="152"/>
      <c r="AH37" s="157">
        <f t="shared" si="11"/>
        <v>12.31</v>
      </c>
      <c r="AI37" s="164">
        <f>ROUND(IF('Schuelereinst. Sinclair'!$N$4="Ja",Druck_Tabelle_Kugel!$AL$3,1) * VLOOKUP(AH37,Kugel_Schueler,2),1)</f>
        <v>79.3</v>
      </c>
      <c r="AJ37" s="152"/>
      <c r="AK37" s="157">
        <f t="shared" si="12"/>
        <v>13.31</v>
      </c>
      <c r="AL37" s="164">
        <f>ROUND(IF('Schuelereinst. Sinclair'!$N$4="Ja",Druck_Tabelle_Kugel!$AL$3,1) * VLOOKUP(AK37,Kugel_Schueler,2),1)</f>
        <v>87</v>
      </c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</row>
    <row r="38" spans="1:132" x14ac:dyDescent="0.2">
      <c r="A38" s="155">
        <f t="shared" si="13"/>
        <v>1.32</v>
      </c>
      <c r="B38" s="163">
        <f>ROUND(IF('Schuelereinst. Sinclair'!$N$4="Ja",Druck_Tabelle_Kugel!$AL$3,1) * VLOOKUP(A38,Kugel_Schueler,2),1)</f>
        <v>0</v>
      </c>
      <c r="C38" s="152"/>
      <c r="D38" s="155">
        <f t="shared" si="1"/>
        <v>2.3199999999999998</v>
      </c>
      <c r="E38" s="163">
        <f>ROUND(IF('Schuelereinst. Sinclair'!$N$4="Ja",Druck_Tabelle_Kugel!$AL$3,1) * VLOOKUP(D38,Kugel_Schueler,2),1)</f>
        <v>2.5</v>
      </c>
      <c r="F38" s="152"/>
      <c r="G38" s="155">
        <f t="shared" si="2"/>
        <v>3.32</v>
      </c>
      <c r="H38" s="163">
        <f>ROUND(IF('Schuelereinst. Sinclair'!$N$4="Ja",Druck_Tabelle_Kugel!$AL$3,1) * VLOOKUP(G38,Kugel_Schueler,2),1)</f>
        <v>10.199999999999999</v>
      </c>
      <c r="I38" s="152"/>
      <c r="J38" s="155">
        <f t="shared" si="3"/>
        <v>4.32</v>
      </c>
      <c r="K38" s="163">
        <f>ROUND(IF('Schuelereinst. Sinclair'!$N$4="Ja",Druck_Tabelle_Kugel!$AL$3,1) * VLOOKUP(J38,Kugel_Schueler,2),1)</f>
        <v>17.899999999999999</v>
      </c>
      <c r="L38" s="152"/>
      <c r="M38" s="155">
        <f t="shared" si="4"/>
        <v>5.32</v>
      </c>
      <c r="N38" s="163">
        <f>ROUND(IF('Schuelereinst. Sinclair'!$N$4="Ja",Druck_Tabelle_Kugel!$AL$3,1) * VLOOKUP(M38,Kugel_Schueler,2),1)</f>
        <v>25.5</v>
      </c>
      <c r="O38" s="152"/>
      <c r="P38" s="155">
        <f t="shared" si="5"/>
        <v>6.32</v>
      </c>
      <c r="Q38" s="163">
        <f>ROUND(IF('Schuelereinst. Sinclair'!$N$4="Ja",Druck_Tabelle_Kugel!$AL$3,1) * VLOOKUP(P38,Kugel_Schueler,2),1)</f>
        <v>33.200000000000003</v>
      </c>
      <c r="R38" s="152"/>
      <c r="S38" s="155">
        <f t="shared" si="6"/>
        <v>7.32</v>
      </c>
      <c r="T38" s="163">
        <f>ROUND(IF('Schuelereinst. Sinclair'!$N$4="Ja",Druck_Tabelle_Kugel!$AL$3,1) * VLOOKUP(S38,Kugel_Schueler,2),1)</f>
        <v>40.9</v>
      </c>
      <c r="U38" s="152"/>
      <c r="V38" s="155">
        <f t="shared" si="7"/>
        <v>8.32</v>
      </c>
      <c r="W38" s="163">
        <f>ROUND(IF('Schuelereinst. Sinclair'!$N$4="Ja",Druck_Tabelle_Kugel!$AL$3,1) * VLOOKUP(V38,Kugel_Schueler,2),1)</f>
        <v>48.6</v>
      </c>
      <c r="X38" s="152"/>
      <c r="Y38" s="155">
        <f t="shared" si="8"/>
        <v>9.32</v>
      </c>
      <c r="Z38" s="163">
        <f>ROUND(IF('Schuelereinst. Sinclair'!$N$4="Ja",Druck_Tabelle_Kugel!$AL$3,1) * VLOOKUP(Y38,Kugel_Schueler,2),1)</f>
        <v>56.3</v>
      </c>
      <c r="AA38" s="152"/>
      <c r="AB38" s="155">
        <f t="shared" si="9"/>
        <v>10.32</v>
      </c>
      <c r="AC38" s="163">
        <f>ROUND(IF('Schuelereinst. Sinclair'!$N$4="Ja",Druck_Tabelle_Kugel!$AL$3,1) * VLOOKUP(AB38,Kugel_Schueler,2),1)</f>
        <v>64</v>
      </c>
      <c r="AD38" s="152"/>
      <c r="AE38" s="155">
        <f t="shared" si="10"/>
        <v>11.32</v>
      </c>
      <c r="AF38" s="163">
        <f>ROUND(IF('Schuelereinst. Sinclair'!$N$4="Ja",Druck_Tabelle_Kugel!$AL$3,1) * VLOOKUP(AE38,Kugel_Schueler,2),1)</f>
        <v>71.7</v>
      </c>
      <c r="AG38" s="152"/>
      <c r="AH38" s="155">
        <f t="shared" si="11"/>
        <v>12.32</v>
      </c>
      <c r="AI38" s="163">
        <f>ROUND(IF('Schuelereinst. Sinclair'!$N$4="Ja",Druck_Tabelle_Kugel!$AL$3,1) * VLOOKUP(AH38,Kugel_Schueler,2),1)</f>
        <v>79.400000000000006</v>
      </c>
      <c r="AJ38" s="152"/>
      <c r="AK38" s="155">
        <f t="shared" si="12"/>
        <v>13.32</v>
      </c>
      <c r="AL38" s="163">
        <f>ROUND(IF('Schuelereinst. Sinclair'!$N$4="Ja",Druck_Tabelle_Kugel!$AL$3,1) * VLOOKUP(AK38,Kugel_Schueler,2),1)</f>
        <v>87.1</v>
      </c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</row>
    <row r="39" spans="1:132" x14ac:dyDescent="0.2">
      <c r="A39" s="157">
        <f t="shared" si="13"/>
        <v>1.33</v>
      </c>
      <c r="B39" s="164">
        <f>ROUND(IF('Schuelereinst. Sinclair'!$N$4="Ja",Druck_Tabelle_Kugel!$AL$3,1) * VLOOKUP(A39,Kugel_Schueler,2),1)</f>
        <v>0</v>
      </c>
      <c r="C39" s="152"/>
      <c r="D39" s="157">
        <f t="shared" si="1"/>
        <v>2.33</v>
      </c>
      <c r="E39" s="164">
        <f>ROUND(IF('Schuelereinst. Sinclair'!$N$4="Ja",Druck_Tabelle_Kugel!$AL$3,1) * VLOOKUP(D39,Kugel_Schueler,2),1)</f>
        <v>2.5</v>
      </c>
      <c r="F39" s="152"/>
      <c r="G39" s="157">
        <f t="shared" si="2"/>
        <v>3.33</v>
      </c>
      <c r="H39" s="164">
        <f>ROUND(IF('Schuelereinst. Sinclair'!$N$4="Ja",Druck_Tabelle_Kugel!$AL$3,1) * VLOOKUP(G39,Kugel_Schueler,2),1)</f>
        <v>10.199999999999999</v>
      </c>
      <c r="I39" s="152"/>
      <c r="J39" s="157">
        <f t="shared" si="3"/>
        <v>4.33</v>
      </c>
      <c r="K39" s="164">
        <f>ROUND(IF('Schuelereinst. Sinclair'!$N$4="Ja",Druck_Tabelle_Kugel!$AL$3,1) * VLOOKUP(J39,Kugel_Schueler,2),1)</f>
        <v>17.899999999999999</v>
      </c>
      <c r="L39" s="152"/>
      <c r="M39" s="157">
        <f t="shared" si="4"/>
        <v>5.33</v>
      </c>
      <c r="N39" s="164">
        <f>ROUND(IF('Schuelereinst. Sinclair'!$N$4="Ja",Druck_Tabelle_Kugel!$AL$3,1) * VLOOKUP(M39,Kugel_Schueler,2),1)</f>
        <v>25.6</v>
      </c>
      <c r="O39" s="152"/>
      <c r="P39" s="157">
        <f t="shared" si="5"/>
        <v>6.33</v>
      </c>
      <c r="Q39" s="164">
        <f>ROUND(IF('Schuelereinst. Sinclair'!$N$4="Ja",Druck_Tabelle_Kugel!$AL$3,1) * VLOOKUP(P39,Kugel_Schueler,2),1)</f>
        <v>33.299999999999997</v>
      </c>
      <c r="R39" s="152"/>
      <c r="S39" s="157">
        <f t="shared" si="6"/>
        <v>7.33</v>
      </c>
      <c r="T39" s="164">
        <f>ROUND(IF('Schuelereinst. Sinclair'!$N$4="Ja",Druck_Tabelle_Kugel!$AL$3,1) * VLOOKUP(S39,Kugel_Schueler,2),1)</f>
        <v>41</v>
      </c>
      <c r="U39" s="152"/>
      <c r="V39" s="157">
        <f t="shared" si="7"/>
        <v>8.33</v>
      </c>
      <c r="W39" s="164">
        <f>ROUND(IF('Schuelereinst. Sinclair'!$N$4="Ja",Druck_Tabelle_Kugel!$AL$3,1) * VLOOKUP(V39,Kugel_Schueler,2),1)</f>
        <v>48.7</v>
      </c>
      <c r="X39" s="152"/>
      <c r="Y39" s="157">
        <f t="shared" si="8"/>
        <v>9.33</v>
      </c>
      <c r="Z39" s="164">
        <f>ROUND(IF('Schuelereinst. Sinclair'!$N$4="Ja",Druck_Tabelle_Kugel!$AL$3,1) * VLOOKUP(Y39,Kugel_Schueler,2),1)</f>
        <v>56.4</v>
      </c>
      <c r="AA39" s="152"/>
      <c r="AB39" s="157">
        <f t="shared" si="9"/>
        <v>10.33</v>
      </c>
      <c r="AC39" s="164">
        <f>ROUND(IF('Schuelereinst. Sinclair'!$N$4="Ja",Druck_Tabelle_Kugel!$AL$3,1) * VLOOKUP(AB39,Kugel_Schueler,2),1)</f>
        <v>64.099999999999994</v>
      </c>
      <c r="AD39" s="152"/>
      <c r="AE39" s="157">
        <f t="shared" si="10"/>
        <v>11.33</v>
      </c>
      <c r="AF39" s="164">
        <f>ROUND(IF('Schuelereinst. Sinclair'!$N$4="Ja",Druck_Tabelle_Kugel!$AL$3,1) * VLOOKUP(AE39,Kugel_Schueler,2),1)</f>
        <v>71.8</v>
      </c>
      <c r="AG39" s="152"/>
      <c r="AH39" s="157">
        <f t="shared" si="11"/>
        <v>12.33</v>
      </c>
      <c r="AI39" s="164">
        <f>ROUND(IF('Schuelereinst. Sinclair'!$N$4="Ja",Druck_Tabelle_Kugel!$AL$3,1) * VLOOKUP(AH39,Kugel_Schueler,2),1)</f>
        <v>79.5</v>
      </c>
      <c r="AJ39" s="152"/>
      <c r="AK39" s="157">
        <f t="shared" si="12"/>
        <v>13.33</v>
      </c>
      <c r="AL39" s="164">
        <f>ROUND(IF('Schuelereinst. Sinclair'!$N$4="Ja",Druck_Tabelle_Kugel!$AL$3,1) * VLOOKUP(AK39,Kugel_Schueler,2),1)</f>
        <v>87.2</v>
      </c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</row>
    <row r="40" spans="1:132" x14ac:dyDescent="0.2">
      <c r="A40" s="155">
        <f t="shared" si="13"/>
        <v>1.34</v>
      </c>
      <c r="B40" s="163">
        <f>ROUND(IF('Schuelereinst. Sinclair'!$N$4="Ja",Druck_Tabelle_Kugel!$AL$3,1) * VLOOKUP(A40,Kugel_Schueler,2),1)</f>
        <v>0</v>
      </c>
      <c r="C40" s="152"/>
      <c r="D40" s="155">
        <f t="shared" si="1"/>
        <v>2.34</v>
      </c>
      <c r="E40" s="163">
        <f>ROUND(IF('Schuelereinst. Sinclair'!$N$4="Ja",Druck_Tabelle_Kugel!$AL$3,1) * VLOOKUP(D40,Kugel_Schueler,2),1)</f>
        <v>2.6</v>
      </c>
      <c r="F40" s="152"/>
      <c r="G40" s="155">
        <f t="shared" si="2"/>
        <v>3.34</v>
      </c>
      <c r="H40" s="163">
        <f>ROUND(IF('Schuelereinst. Sinclair'!$N$4="Ja",Druck_Tabelle_Kugel!$AL$3,1) * VLOOKUP(G40,Kugel_Schueler,2),1)</f>
        <v>10.3</v>
      </c>
      <c r="I40" s="152"/>
      <c r="J40" s="155">
        <f t="shared" si="3"/>
        <v>4.34</v>
      </c>
      <c r="K40" s="163">
        <f>ROUND(IF('Schuelereinst. Sinclair'!$N$4="Ja",Druck_Tabelle_Kugel!$AL$3,1) * VLOOKUP(J40,Kugel_Schueler,2),1)</f>
        <v>18</v>
      </c>
      <c r="L40" s="152"/>
      <c r="M40" s="155">
        <f t="shared" si="4"/>
        <v>5.34</v>
      </c>
      <c r="N40" s="163">
        <f>ROUND(IF('Schuelereinst. Sinclair'!$N$4="Ja",Druck_Tabelle_Kugel!$AL$3,1) * VLOOKUP(M40,Kugel_Schueler,2),1)</f>
        <v>25.7</v>
      </c>
      <c r="O40" s="152"/>
      <c r="P40" s="155">
        <f t="shared" si="5"/>
        <v>6.34</v>
      </c>
      <c r="Q40" s="163">
        <f>ROUND(IF('Schuelereinst. Sinclair'!$N$4="Ja",Druck_Tabelle_Kugel!$AL$3,1) * VLOOKUP(P40,Kugel_Schueler,2),1)</f>
        <v>33.4</v>
      </c>
      <c r="R40" s="152"/>
      <c r="S40" s="155">
        <f t="shared" si="6"/>
        <v>7.34</v>
      </c>
      <c r="T40" s="163">
        <f>ROUND(IF('Schuelereinst. Sinclair'!$N$4="Ja",Druck_Tabelle_Kugel!$AL$3,1) * VLOOKUP(S40,Kugel_Schueler,2),1)</f>
        <v>41.1</v>
      </c>
      <c r="U40" s="152"/>
      <c r="V40" s="155">
        <f t="shared" si="7"/>
        <v>8.34</v>
      </c>
      <c r="W40" s="163">
        <f>ROUND(IF('Schuelereinst. Sinclair'!$N$4="Ja",Druck_Tabelle_Kugel!$AL$3,1) * VLOOKUP(V40,Kugel_Schueler,2),1)</f>
        <v>48.8</v>
      </c>
      <c r="X40" s="152"/>
      <c r="Y40" s="155">
        <f t="shared" si="8"/>
        <v>9.34</v>
      </c>
      <c r="Z40" s="163">
        <f>ROUND(IF('Schuelereinst. Sinclair'!$N$4="Ja",Druck_Tabelle_Kugel!$AL$3,1) * VLOOKUP(Y40,Kugel_Schueler,2),1)</f>
        <v>56.5</v>
      </c>
      <c r="AA40" s="152"/>
      <c r="AB40" s="155">
        <f t="shared" si="9"/>
        <v>10.34</v>
      </c>
      <c r="AC40" s="163">
        <f>ROUND(IF('Schuelereinst. Sinclair'!$N$4="Ja",Druck_Tabelle_Kugel!$AL$3,1) * VLOOKUP(AB40,Kugel_Schueler,2),1)</f>
        <v>64.2</v>
      </c>
      <c r="AD40" s="152"/>
      <c r="AE40" s="155">
        <f t="shared" si="10"/>
        <v>11.34</v>
      </c>
      <c r="AF40" s="163">
        <f>ROUND(IF('Schuelereinst. Sinclair'!$N$4="Ja",Druck_Tabelle_Kugel!$AL$3,1) * VLOOKUP(AE40,Kugel_Schueler,2),1)</f>
        <v>71.900000000000006</v>
      </c>
      <c r="AG40" s="152"/>
      <c r="AH40" s="155">
        <f t="shared" si="11"/>
        <v>12.34</v>
      </c>
      <c r="AI40" s="163">
        <f>ROUND(IF('Schuelereinst. Sinclair'!$N$4="Ja",Druck_Tabelle_Kugel!$AL$3,1) * VLOOKUP(AH40,Kugel_Schueler,2),1)</f>
        <v>79.5</v>
      </c>
      <c r="AJ40" s="152"/>
      <c r="AK40" s="155">
        <f t="shared" si="12"/>
        <v>13.34</v>
      </c>
      <c r="AL40" s="163">
        <f>ROUND(IF('Schuelereinst. Sinclair'!$N$4="Ja",Druck_Tabelle_Kugel!$AL$3,1) * VLOOKUP(AK40,Kugel_Schueler,2),1)</f>
        <v>87.2</v>
      </c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</row>
    <row r="41" spans="1:132" x14ac:dyDescent="0.2">
      <c r="A41" s="157">
        <f t="shared" si="13"/>
        <v>1.35</v>
      </c>
      <c r="B41" s="164">
        <f>ROUND(IF('Schuelereinst. Sinclair'!$N$4="Ja",Druck_Tabelle_Kugel!$AL$3,1) * VLOOKUP(A41,Kugel_Schueler,2),1)</f>
        <v>0</v>
      </c>
      <c r="C41" s="152"/>
      <c r="D41" s="157">
        <f t="shared" si="1"/>
        <v>2.35</v>
      </c>
      <c r="E41" s="164">
        <f>ROUND(IF('Schuelereinst. Sinclair'!$N$4="Ja",Druck_Tabelle_Kugel!$AL$3,1) * VLOOKUP(D41,Kugel_Schueler,2),1)</f>
        <v>2.7</v>
      </c>
      <c r="F41" s="152"/>
      <c r="G41" s="157">
        <f t="shared" si="2"/>
        <v>3.35</v>
      </c>
      <c r="H41" s="164">
        <f>ROUND(IF('Schuelereinst. Sinclair'!$N$4="Ja",Druck_Tabelle_Kugel!$AL$3,1) * VLOOKUP(G41,Kugel_Schueler,2),1)</f>
        <v>10.4</v>
      </c>
      <c r="I41" s="152"/>
      <c r="J41" s="157">
        <f t="shared" si="3"/>
        <v>4.3499999999999996</v>
      </c>
      <c r="K41" s="164">
        <f>ROUND(IF('Schuelereinst. Sinclair'!$N$4="Ja",Druck_Tabelle_Kugel!$AL$3,1) * VLOOKUP(J41,Kugel_Schueler,2),1)</f>
        <v>18.100000000000001</v>
      </c>
      <c r="L41" s="152"/>
      <c r="M41" s="157">
        <f t="shared" si="4"/>
        <v>5.35</v>
      </c>
      <c r="N41" s="164">
        <f>ROUND(IF('Schuelereinst. Sinclair'!$N$4="Ja",Druck_Tabelle_Kugel!$AL$3,1) * VLOOKUP(M41,Kugel_Schueler,2),1)</f>
        <v>25.8</v>
      </c>
      <c r="O41" s="152"/>
      <c r="P41" s="157">
        <f t="shared" si="5"/>
        <v>6.35</v>
      </c>
      <c r="Q41" s="164">
        <f>ROUND(IF('Schuelereinst. Sinclair'!$N$4="Ja",Druck_Tabelle_Kugel!$AL$3,1) * VLOOKUP(P41,Kugel_Schueler,2),1)</f>
        <v>33.5</v>
      </c>
      <c r="R41" s="152"/>
      <c r="S41" s="157">
        <f t="shared" si="6"/>
        <v>7.35</v>
      </c>
      <c r="T41" s="164">
        <f>ROUND(IF('Schuelereinst. Sinclair'!$N$4="Ja",Druck_Tabelle_Kugel!$AL$3,1) * VLOOKUP(S41,Kugel_Schueler,2),1)</f>
        <v>41.2</v>
      </c>
      <c r="U41" s="152"/>
      <c r="V41" s="157">
        <f t="shared" si="7"/>
        <v>8.35</v>
      </c>
      <c r="W41" s="164">
        <f>ROUND(IF('Schuelereinst. Sinclair'!$N$4="Ja",Druck_Tabelle_Kugel!$AL$3,1) * VLOOKUP(V41,Kugel_Schueler,2),1)</f>
        <v>48.9</v>
      </c>
      <c r="X41" s="152"/>
      <c r="Y41" s="157">
        <f t="shared" si="8"/>
        <v>9.35</v>
      </c>
      <c r="Z41" s="164">
        <f>ROUND(IF('Schuelereinst. Sinclair'!$N$4="Ja",Druck_Tabelle_Kugel!$AL$3,1) * VLOOKUP(Y41,Kugel_Schueler,2),1)</f>
        <v>56.5</v>
      </c>
      <c r="AA41" s="152"/>
      <c r="AB41" s="157">
        <f t="shared" si="9"/>
        <v>10.35</v>
      </c>
      <c r="AC41" s="164">
        <f>ROUND(IF('Schuelereinst. Sinclair'!$N$4="Ja",Druck_Tabelle_Kugel!$AL$3,1) * VLOOKUP(AB41,Kugel_Schueler,2),1)</f>
        <v>64.2</v>
      </c>
      <c r="AD41" s="152"/>
      <c r="AE41" s="157">
        <f t="shared" si="10"/>
        <v>11.35</v>
      </c>
      <c r="AF41" s="164">
        <f>ROUND(IF('Schuelereinst. Sinclair'!$N$4="Ja",Druck_Tabelle_Kugel!$AL$3,1) * VLOOKUP(AE41,Kugel_Schueler,2),1)</f>
        <v>71.900000000000006</v>
      </c>
      <c r="AG41" s="152"/>
      <c r="AH41" s="157">
        <f t="shared" si="11"/>
        <v>12.35</v>
      </c>
      <c r="AI41" s="164">
        <f>ROUND(IF('Schuelereinst. Sinclair'!$N$4="Ja",Druck_Tabelle_Kugel!$AL$3,1) * VLOOKUP(AH41,Kugel_Schueler,2),1)</f>
        <v>79.599999999999994</v>
      </c>
      <c r="AJ41" s="152"/>
      <c r="AK41" s="157">
        <f t="shared" si="12"/>
        <v>13.35</v>
      </c>
      <c r="AL41" s="164">
        <f>ROUND(IF('Schuelereinst. Sinclair'!$N$4="Ja",Druck_Tabelle_Kugel!$AL$3,1) * VLOOKUP(AK41,Kugel_Schueler,2),1)</f>
        <v>87.3</v>
      </c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</row>
    <row r="42" spans="1:132" x14ac:dyDescent="0.2">
      <c r="A42" s="155">
        <f t="shared" si="13"/>
        <v>1.36</v>
      </c>
      <c r="B42" s="163">
        <f>ROUND(IF('Schuelereinst. Sinclair'!$N$4="Ja",Druck_Tabelle_Kugel!$AL$3,1) * VLOOKUP(A42,Kugel_Schueler,2),1)</f>
        <v>0</v>
      </c>
      <c r="C42" s="152"/>
      <c r="D42" s="155">
        <f t="shared" si="1"/>
        <v>2.36</v>
      </c>
      <c r="E42" s="163">
        <f>ROUND(IF('Schuelereinst. Sinclair'!$N$4="Ja",Druck_Tabelle_Kugel!$AL$3,1) * VLOOKUP(D42,Kugel_Schueler,2),1)</f>
        <v>2.8</v>
      </c>
      <c r="F42" s="152"/>
      <c r="G42" s="155">
        <f t="shared" si="2"/>
        <v>3.36</v>
      </c>
      <c r="H42" s="163">
        <f>ROUND(IF('Schuelereinst. Sinclair'!$N$4="Ja",Druck_Tabelle_Kugel!$AL$3,1) * VLOOKUP(G42,Kugel_Schueler,2),1)</f>
        <v>10.5</v>
      </c>
      <c r="I42" s="152"/>
      <c r="J42" s="155">
        <f t="shared" si="3"/>
        <v>4.3600000000000003</v>
      </c>
      <c r="K42" s="163">
        <f>ROUND(IF('Schuelereinst. Sinclair'!$N$4="Ja",Druck_Tabelle_Kugel!$AL$3,1) * VLOOKUP(J42,Kugel_Schueler,2),1)</f>
        <v>18.2</v>
      </c>
      <c r="L42" s="152"/>
      <c r="M42" s="155">
        <f t="shared" si="4"/>
        <v>5.36</v>
      </c>
      <c r="N42" s="163">
        <f>ROUND(IF('Schuelereinst. Sinclair'!$N$4="Ja",Druck_Tabelle_Kugel!$AL$3,1) * VLOOKUP(M42,Kugel_Schueler,2),1)</f>
        <v>25.9</v>
      </c>
      <c r="O42" s="152"/>
      <c r="P42" s="155">
        <f t="shared" si="5"/>
        <v>6.36</v>
      </c>
      <c r="Q42" s="163">
        <f>ROUND(IF('Schuelereinst. Sinclair'!$N$4="Ja",Druck_Tabelle_Kugel!$AL$3,1) * VLOOKUP(P42,Kugel_Schueler,2),1)</f>
        <v>33.5</v>
      </c>
      <c r="R42" s="152"/>
      <c r="S42" s="155">
        <f t="shared" si="6"/>
        <v>7.36</v>
      </c>
      <c r="T42" s="163">
        <f>ROUND(IF('Schuelereinst. Sinclair'!$N$4="Ja",Druck_Tabelle_Kugel!$AL$3,1) * VLOOKUP(S42,Kugel_Schueler,2),1)</f>
        <v>41.2</v>
      </c>
      <c r="U42" s="152"/>
      <c r="V42" s="155">
        <f t="shared" si="7"/>
        <v>8.36</v>
      </c>
      <c r="W42" s="163">
        <f>ROUND(IF('Schuelereinst. Sinclair'!$N$4="Ja",Druck_Tabelle_Kugel!$AL$3,1) * VLOOKUP(V42,Kugel_Schueler,2),1)</f>
        <v>48.9</v>
      </c>
      <c r="X42" s="152"/>
      <c r="Y42" s="155">
        <f t="shared" si="8"/>
        <v>9.36</v>
      </c>
      <c r="Z42" s="163">
        <f>ROUND(IF('Schuelereinst. Sinclair'!$N$4="Ja",Druck_Tabelle_Kugel!$AL$3,1) * VLOOKUP(Y42,Kugel_Schueler,2),1)</f>
        <v>56.6</v>
      </c>
      <c r="AA42" s="152"/>
      <c r="AB42" s="155">
        <f t="shared" si="9"/>
        <v>10.36</v>
      </c>
      <c r="AC42" s="163">
        <f>ROUND(IF('Schuelereinst. Sinclair'!$N$4="Ja",Druck_Tabelle_Kugel!$AL$3,1) * VLOOKUP(AB42,Kugel_Schueler,2),1)</f>
        <v>64.3</v>
      </c>
      <c r="AD42" s="152"/>
      <c r="AE42" s="155">
        <f t="shared" si="10"/>
        <v>11.36</v>
      </c>
      <c r="AF42" s="163">
        <f>ROUND(IF('Schuelereinst. Sinclair'!$N$4="Ja",Druck_Tabelle_Kugel!$AL$3,1) * VLOOKUP(AE42,Kugel_Schueler,2),1)</f>
        <v>72</v>
      </c>
      <c r="AG42" s="152"/>
      <c r="AH42" s="155">
        <f t="shared" si="11"/>
        <v>12.36</v>
      </c>
      <c r="AI42" s="163">
        <f>ROUND(IF('Schuelereinst. Sinclair'!$N$4="Ja",Druck_Tabelle_Kugel!$AL$3,1) * VLOOKUP(AH42,Kugel_Schueler,2),1)</f>
        <v>79.7</v>
      </c>
      <c r="AJ42" s="152"/>
      <c r="AK42" s="155">
        <f t="shared" si="12"/>
        <v>13.36</v>
      </c>
      <c r="AL42" s="163">
        <f>ROUND(IF('Schuelereinst. Sinclair'!$N$4="Ja",Druck_Tabelle_Kugel!$AL$3,1) * VLOOKUP(AK42,Kugel_Schueler,2),1)</f>
        <v>87.4</v>
      </c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</row>
    <row r="43" spans="1:132" x14ac:dyDescent="0.2">
      <c r="A43" s="157">
        <f t="shared" si="13"/>
        <v>1.37</v>
      </c>
      <c r="B43" s="164">
        <f>ROUND(IF('Schuelereinst. Sinclair'!$N$4="Ja",Druck_Tabelle_Kugel!$AL$3,1) * VLOOKUP(A43,Kugel_Schueler,2),1)</f>
        <v>0</v>
      </c>
      <c r="C43" s="152"/>
      <c r="D43" s="157">
        <f t="shared" si="1"/>
        <v>2.37</v>
      </c>
      <c r="E43" s="164">
        <f>ROUND(IF('Schuelereinst. Sinclair'!$N$4="Ja",Druck_Tabelle_Kugel!$AL$3,1) * VLOOKUP(D43,Kugel_Schueler,2),1)</f>
        <v>2.9</v>
      </c>
      <c r="F43" s="152"/>
      <c r="G43" s="157">
        <f t="shared" si="2"/>
        <v>3.37</v>
      </c>
      <c r="H43" s="164">
        <f>ROUND(IF('Schuelereinst. Sinclair'!$N$4="Ja",Druck_Tabelle_Kugel!$AL$3,1) * VLOOKUP(G43,Kugel_Schueler,2),1)</f>
        <v>10.5</v>
      </c>
      <c r="I43" s="152"/>
      <c r="J43" s="157">
        <f t="shared" si="3"/>
        <v>4.37</v>
      </c>
      <c r="K43" s="164">
        <f>ROUND(IF('Schuelereinst. Sinclair'!$N$4="Ja",Druck_Tabelle_Kugel!$AL$3,1) * VLOOKUP(J43,Kugel_Schueler,2),1)</f>
        <v>18.2</v>
      </c>
      <c r="L43" s="152"/>
      <c r="M43" s="157">
        <f t="shared" si="4"/>
        <v>5.37</v>
      </c>
      <c r="N43" s="164">
        <f>ROUND(IF('Schuelereinst. Sinclair'!$N$4="Ja",Druck_Tabelle_Kugel!$AL$3,1) * VLOOKUP(M43,Kugel_Schueler,2),1)</f>
        <v>25.9</v>
      </c>
      <c r="O43" s="152"/>
      <c r="P43" s="157">
        <f t="shared" si="5"/>
        <v>6.37</v>
      </c>
      <c r="Q43" s="164">
        <f>ROUND(IF('Schuelereinst. Sinclair'!$N$4="Ja",Druck_Tabelle_Kugel!$AL$3,1) * VLOOKUP(P43,Kugel_Schueler,2),1)</f>
        <v>33.6</v>
      </c>
      <c r="R43" s="152"/>
      <c r="S43" s="157">
        <f t="shared" si="6"/>
        <v>7.37</v>
      </c>
      <c r="T43" s="164">
        <f>ROUND(IF('Schuelereinst. Sinclair'!$N$4="Ja",Druck_Tabelle_Kugel!$AL$3,1) * VLOOKUP(S43,Kugel_Schueler,2),1)</f>
        <v>41.3</v>
      </c>
      <c r="U43" s="152"/>
      <c r="V43" s="157">
        <f t="shared" si="7"/>
        <v>8.3699999999999992</v>
      </c>
      <c r="W43" s="164">
        <f>ROUND(IF('Schuelereinst. Sinclair'!$N$4="Ja",Druck_Tabelle_Kugel!$AL$3,1) * VLOOKUP(V43,Kugel_Schueler,2),1)</f>
        <v>49</v>
      </c>
      <c r="X43" s="152"/>
      <c r="Y43" s="157">
        <f t="shared" si="8"/>
        <v>9.3699999999999992</v>
      </c>
      <c r="Z43" s="164">
        <f>ROUND(IF('Schuelereinst. Sinclair'!$N$4="Ja",Druck_Tabelle_Kugel!$AL$3,1) * VLOOKUP(Y43,Kugel_Schueler,2),1)</f>
        <v>56.7</v>
      </c>
      <c r="AA43" s="152"/>
      <c r="AB43" s="157">
        <f t="shared" si="9"/>
        <v>10.37</v>
      </c>
      <c r="AC43" s="164">
        <f>ROUND(IF('Schuelereinst. Sinclair'!$N$4="Ja",Druck_Tabelle_Kugel!$AL$3,1) * VLOOKUP(AB43,Kugel_Schueler,2),1)</f>
        <v>64.400000000000006</v>
      </c>
      <c r="AD43" s="152"/>
      <c r="AE43" s="157">
        <f t="shared" si="10"/>
        <v>11.37</v>
      </c>
      <c r="AF43" s="164">
        <f>ROUND(IF('Schuelereinst. Sinclair'!$N$4="Ja",Druck_Tabelle_Kugel!$AL$3,1) * VLOOKUP(AE43,Kugel_Schueler,2),1)</f>
        <v>72.099999999999994</v>
      </c>
      <c r="AG43" s="152"/>
      <c r="AH43" s="157">
        <f t="shared" si="11"/>
        <v>12.37</v>
      </c>
      <c r="AI43" s="164">
        <f>ROUND(IF('Schuelereinst. Sinclair'!$N$4="Ja",Druck_Tabelle_Kugel!$AL$3,1) * VLOOKUP(AH43,Kugel_Schueler,2),1)</f>
        <v>79.8</v>
      </c>
      <c r="AJ43" s="152"/>
      <c r="AK43" s="157">
        <f t="shared" si="12"/>
        <v>13.37</v>
      </c>
      <c r="AL43" s="164">
        <f>ROUND(IF('Schuelereinst. Sinclair'!$N$4="Ja",Druck_Tabelle_Kugel!$AL$3,1) * VLOOKUP(AK43,Kugel_Schueler,2),1)</f>
        <v>87.5</v>
      </c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</row>
    <row r="44" spans="1:132" x14ac:dyDescent="0.2">
      <c r="A44" s="155">
        <f t="shared" si="13"/>
        <v>1.38</v>
      </c>
      <c r="B44" s="163">
        <f>ROUND(IF('Schuelereinst. Sinclair'!$N$4="Ja",Druck_Tabelle_Kugel!$AL$3,1) * VLOOKUP(A44,Kugel_Schueler,2),1)</f>
        <v>0</v>
      </c>
      <c r="C44" s="152"/>
      <c r="D44" s="155">
        <f t="shared" si="1"/>
        <v>2.38</v>
      </c>
      <c r="E44" s="163">
        <f>ROUND(IF('Schuelereinst. Sinclair'!$N$4="Ja",Druck_Tabelle_Kugel!$AL$3,1) * VLOOKUP(D44,Kugel_Schueler,2),1)</f>
        <v>2.9</v>
      </c>
      <c r="F44" s="152"/>
      <c r="G44" s="155">
        <f t="shared" si="2"/>
        <v>3.38</v>
      </c>
      <c r="H44" s="163">
        <f>ROUND(IF('Schuelereinst. Sinclair'!$N$4="Ja",Druck_Tabelle_Kugel!$AL$3,1) * VLOOKUP(G44,Kugel_Schueler,2),1)</f>
        <v>10.6</v>
      </c>
      <c r="I44" s="152"/>
      <c r="J44" s="155">
        <f t="shared" si="3"/>
        <v>4.38</v>
      </c>
      <c r="K44" s="163">
        <f>ROUND(IF('Schuelereinst. Sinclair'!$N$4="Ja",Druck_Tabelle_Kugel!$AL$3,1) * VLOOKUP(J44,Kugel_Schueler,2),1)</f>
        <v>18.3</v>
      </c>
      <c r="L44" s="152"/>
      <c r="M44" s="155">
        <f t="shared" si="4"/>
        <v>5.38</v>
      </c>
      <c r="N44" s="163">
        <f>ROUND(IF('Schuelereinst. Sinclair'!$N$4="Ja",Druck_Tabelle_Kugel!$AL$3,1) * VLOOKUP(M44,Kugel_Schueler,2),1)</f>
        <v>26</v>
      </c>
      <c r="O44" s="152"/>
      <c r="P44" s="155">
        <f t="shared" si="5"/>
        <v>6.38</v>
      </c>
      <c r="Q44" s="163">
        <f>ROUND(IF('Schuelereinst. Sinclair'!$N$4="Ja",Druck_Tabelle_Kugel!$AL$3,1) * VLOOKUP(P44,Kugel_Schueler,2),1)</f>
        <v>33.700000000000003</v>
      </c>
      <c r="R44" s="152"/>
      <c r="S44" s="155">
        <f t="shared" si="6"/>
        <v>7.38</v>
      </c>
      <c r="T44" s="163">
        <f>ROUND(IF('Schuelereinst. Sinclair'!$N$4="Ja",Druck_Tabelle_Kugel!$AL$3,1) * VLOOKUP(S44,Kugel_Schueler,2),1)</f>
        <v>41.4</v>
      </c>
      <c r="U44" s="152"/>
      <c r="V44" s="155">
        <f t="shared" si="7"/>
        <v>8.3800000000000008</v>
      </c>
      <c r="W44" s="163">
        <f>ROUND(IF('Schuelereinst. Sinclair'!$N$4="Ja",Druck_Tabelle_Kugel!$AL$3,1) * VLOOKUP(V44,Kugel_Schueler,2),1)</f>
        <v>49.1</v>
      </c>
      <c r="X44" s="152"/>
      <c r="Y44" s="155">
        <f t="shared" si="8"/>
        <v>9.3800000000000008</v>
      </c>
      <c r="Z44" s="163">
        <f>ROUND(IF('Schuelereinst. Sinclair'!$N$4="Ja",Druck_Tabelle_Kugel!$AL$3,1) * VLOOKUP(Y44,Kugel_Schueler,2),1)</f>
        <v>56.8</v>
      </c>
      <c r="AA44" s="152"/>
      <c r="AB44" s="155">
        <f t="shared" si="9"/>
        <v>10.38</v>
      </c>
      <c r="AC44" s="163">
        <f>ROUND(IF('Schuelereinst. Sinclair'!$N$4="Ja",Druck_Tabelle_Kugel!$AL$3,1) * VLOOKUP(AB44,Kugel_Schueler,2),1)</f>
        <v>64.5</v>
      </c>
      <c r="AD44" s="152"/>
      <c r="AE44" s="155">
        <f t="shared" si="10"/>
        <v>11.38</v>
      </c>
      <c r="AF44" s="163">
        <f>ROUND(IF('Schuelereinst. Sinclair'!$N$4="Ja",Druck_Tabelle_Kugel!$AL$3,1) * VLOOKUP(AE44,Kugel_Schueler,2),1)</f>
        <v>72.2</v>
      </c>
      <c r="AG44" s="152"/>
      <c r="AH44" s="155">
        <f t="shared" si="11"/>
        <v>12.38</v>
      </c>
      <c r="AI44" s="163">
        <f>ROUND(IF('Schuelereinst. Sinclair'!$N$4="Ja",Druck_Tabelle_Kugel!$AL$3,1) * VLOOKUP(AH44,Kugel_Schueler,2),1)</f>
        <v>79.900000000000006</v>
      </c>
      <c r="AJ44" s="152"/>
      <c r="AK44" s="155">
        <f t="shared" si="12"/>
        <v>13.38</v>
      </c>
      <c r="AL44" s="163">
        <f>ROUND(IF('Schuelereinst. Sinclair'!$N$4="Ja",Druck_Tabelle_Kugel!$AL$3,1) * VLOOKUP(AK44,Kugel_Schueler,2),1)</f>
        <v>87.5</v>
      </c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</row>
    <row r="45" spans="1:132" x14ac:dyDescent="0.2">
      <c r="A45" s="157">
        <f t="shared" si="13"/>
        <v>1.39</v>
      </c>
      <c r="B45" s="164">
        <f>ROUND(IF('Schuelereinst. Sinclair'!$N$4="Ja",Druck_Tabelle_Kugel!$AL$3,1) * VLOOKUP(A45,Kugel_Schueler,2),1)</f>
        <v>0</v>
      </c>
      <c r="C45" s="152"/>
      <c r="D45" s="157">
        <f t="shared" si="1"/>
        <v>2.39</v>
      </c>
      <c r="E45" s="164">
        <f>ROUND(IF('Schuelereinst. Sinclair'!$N$4="Ja",Druck_Tabelle_Kugel!$AL$3,1) * VLOOKUP(D45,Kugel_Schueler,2),1)</f>
        <v>3</v>
      </c>
      <c r="F45" s="152"/>
      <c r="G45" s="157">
        <f t="shared" si="2"/>
        <v>3.39</v>
      </c>
      <c r="H45" s="164">
        <f>ROUND(IF('Schuelereinst. Sinclair'!$N$4="Ja",Druck_Tabelle_Kugel!$AL$3,1) * VLOOKUP(G45,Kugel_Schueler,2),1)</f>
        <v>10.7</v>
      </c>
      <c r="I45" s="152"/>
      <c r="J45" s="157">
        <f t="shared" si="3"/>
        <v>4.3899999999999997</v>
      </c>
      <c r="K45" s="164">
        <f>ROUND(IF('Schuelereinst. Sinclair'!$N$4="Ja",Druck_Tabelle_Kugel!$AL$3,1) * VLOOKUP(J45,Kugel_Schueler,2),1)</f>
        <v>18.399999999999999</v>
      </c>
      <c r="L45" s="152"/>
      <c r="M45" s="157">
        <f t="shared" si="4"/>
        <v>5.39</v>
      </c>
      <c r="N45" s="164">
        <f>ROUND(IF('Schuelereinst. Sinclair'!$N$4="Ja",Druck_Tabelle_Kugel!$AL$3,1) * VLOOKUP(M45,Kugel_Schueler,2),1)</f>
        <v>26.1</v>
      </c>
      <c r="O45" s="152"/>
      <c r="P45" s="157">
        <f t="shared" si="5"/>
        <v>6.39</v>
      </c>
      <c r="Q45" s="164">
        <f>ROUND(IF('Schuelereinst. Sinclair'!$N$4="Ja",Druck_Tabelle_Kugel!$AL$3,1) * VLOOKUP(P45,Kugel_Schueler,2),1)</f>
        <v>33.799999999999997</v>
      </c>
      <c r="R45" s="152"/>
      <c r="S45" s="157">
        <f t="shared" si="6"/>
        <v>7.39</v>
      </c>
      <c r="T45" s="164">
        <f>ROUND(IF('Schuelereinst. Sinclair'!$N$4="Ja",Druck_Tabelle_Kugel!$AL$3,1) * VLOOKUP(S45,Kugel_Schueler,2),1)</f>
        <v>41.5</v>
      </c>
      <c r="U45" s="152"/>
      <c r="V45" s="157">
        <f t="shared" si="7"/>
        <v>8.39</v>
      </c>
      <c r="W45" s="164">
        <f>ROUND(IF('Schuelereinst. Sinclair'!$N$4="Ja",Druck_Tabelle_Kugel!$AL$3,1) * VLOOKUP(V45,Kugel_Schueler,2),1)</f>
        <v>49.2</v>
      </c>
      <c r="X45" s="152"/>
      <c r="Y45" s="157">
        <f t="shared" si="8"/>
        <v>9.39</v>
      </c>
      <c r="Z45" s="164">
        <f>ROUND(IF('Schuelereinst. Sinclair'!$N$4="Ja",Druck_Tabelle_Kugel!$AL$3,1) * VLOOKUP(Y45,Kugel_Schueler,2),1)</f>
        <v>56.9</v>
      </c>
      <c r="AA45" s="152"/>
      <c r="AB45" s="157">
        <f t="shared" si="9"/>
        <v>10.39</v>
      </c>
      <c r="AC45" s="164">
        <f>ROUND(IF('Schuelereinst. Sinclair'!$N$4="Ja",Druck_Tabelle_Kugel!$AL$3,1) * VLOOKUP(AB45,Kugel_Schueler,2),1)</f>
        <v>64.5</v>
      </c>
      <c r="AD45" s="152"/>
      <c r="AE45" s="157">
        <f t="shared" si="10"/>
        <v>11.39</v>
      </c>
      <c r="AF45" s="164">
        <f>ROUND(IF('Schuelereinst. Sinclair'!$N$4="Ja",Druck_Tabelle_Kugel!$AL$3,1) * VLOOKUP(AE45,Kugel_Schueler,2),1)</f>
        <v>72.2</v>
      </c>
      <c r="AG45" s="152"/>
      <c r="AH45" s="157">
        <f t="shared" si="11"/>
        <v>12.39</v>
      </c>
      <c r="AI45" s="164">
        <f>ROUND(IF('Schuelereinst. Sinclair'!$N$4="Ja",Druck_Tabelle_Kugel!$AL$3,1) * VLOOKUP(AH45,Kugel_Schueler,2),1)</f>
        <v>79.900000000000006</v>
      </c>
      <c r="AJ45" s="152"/>
      <c r="AK45" s="157">
        <f t="shared" si="12"/>
        <v>13.39</v>
      </c>
      <c r="AL45" s="164">
        <f>ROUND(IF('Schuelereinst. Sinclair'!$N$4="Ja",Druck_Tabelle_Kugel!$AL$3,1) * VLOOKUP(AK45,Kugel_Schueler,2),1)</f>
        <v>87.6</v>
      </c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</row>
    <row r="46" spans="1:132" x14ac:dyDescent="0.2">
      <c r="A46" s="155">
        <f t="shared" si="13"/>
        <v>1.4</v>
      </c>
      <c r="B46" s="163">
        <f>ROUND(IF('Schuelereinst. Sinclair'!$N$4="Ja",Druck_Tabelle_Kugel!$AL$3,1) * VLOOKUP(A46,Kugel_Schueler,2),1)</f>
        <v>0</v>
      </c>
      <c r="C46" s="152"/>
      <c r="D46" s="155">
        <f t="shared" si="1"/>
        <v>2.4</v>
      </c>
      <c r="E46" s="163">
        <f>ROUND(IF('Schuelereinst. Sinclair'!$N$4="Ja",Druck_Tabelle_Kugel!$AL$3,1) * VLOOKUP(D46,Kugel_Schueler,2),1)</f>
        <v>3.1</v>
      </c>
      <c r="F46" s="152"/>
      <c r="G46" s="155">
        <f t="shared" si="2"/>
        <v>3.4</v>
      </c>
      <c r="H46" s="163">
        <f>ROUND(IF('Schuelereinst. Sinclair'!$N$4="Ja",Druck_Tabelle_Kugel!$AL$3,1) * VLOOKUP(G46,Kugel_Schueler,2),1)</f>
        <v>10.8</v>
      </c>
      <c r="I46" s="152"/>
      <c r="J46" s="155">
        <f t="shared" si="3"/>
        <v>4.4000000000000004</v>
      </c>
      <c r="K46" s="163">
        <f>ROUND(IF('Schuelereinst. Sinclair'!$N$4="Ja",Druck_Tabelle_Kugel!$AL$3,1) * VLOOKUP(J46,Kugel_Schueler,2),1)</f>
        <v>18.5</v>
      </c>
      <c r="L46" s="152"/>
      <c r="M46" s="155">
        <f t="shared" si="4"/>
        <v>5.4</v>
      </c>
      <c r="N46" s="163">
        <f>ROUND(IF('Schuelereinst. Sinclair'!$N$4="Ja",Druck_Tabelle_Kugel!$AL$3,1) * VLOOKUP(M46,Kugel_Schueler,2),1)</f>
        <v>26.2</v>
      </c>
      <c r="O46" s="152"/>
      <c r="P46" s="155">
        <f t="shared" si="5"/>
        <v>6.4</v>
      </c>
      <c r="Q46" s="163">
        <f>ROUND(IF('Schuelereinst. Sinclair'!$N$4="Ja",Druck_Tabelle_Kugel!$AL$3,1) * VLOOKUP(P46,Kugel_Schueler,2),1)</f>
        <v>33.9</v>
      </c>
      <c r="R46" s="152"/>
      <c r="S46" s="155">
        <f t="shared" si="6"/>
        <v>7.4</v>
      </c>
      <c r="T46" s="163">
        <f>ROUND(IF('Schuelereinst. Sinclair'!$N$4="Ja",Druck_Tabelle_Kugel!$AL$3,1) * VLOOKUP(S46,Kugel_Schueler,2),1)</f>
        <v>41.5</v>
      </c>
      <c r="U46" s="152"/>
      <c r="V46" s="155">
        <f t="shared" si="7"/>
        <v>8.4</v>
      </c>
      <c r="W46" s="163">
        <f>ROUND(IF('Schuelereinst. Sinclair'!$N$4="Ja",Druck_Tabelle_Kugel!$AL$3,1) * VLOOKUP(V46,Kugel_Schueler,2),1)</f>
        <v>49.2</v>
      </c>
      <c r="X46" s="152"/>
      <c r="Y46" s="155">
        <f t="shared" si="8"/>
        <v>9.4</v>
      </c>
      <c r="Z46" s="163">
        <f>ROUND(IF('Schuelereinst. Sinclair'!$N$4="Ja",Druck_Tabelle_Kugel!$AL$3,1) * VLOOKUP(Y46,Kugel_Schueler,2),1)</f>
        <v>56.9</v>
      </c>
      <c r="AA46" s="152"/>
      <c r="AB46" s="155">
        <f t="shared" si="9"/>
        <v>10.4</v>
      </c>
      <c r="AC46" s="163">
        <f>ROUND(IF('Schuelereinst. Sinclair'!$N$4="Ja",Druck_Tabelle_Kugel!$AL$3,1) * VLOOKUP(AB46,Kugel_Schueler,2),1)</f>
        <v>64.599999999999994</v>
      </c>
      <c r="AD46" s="152"/>
      <c r="AE46" s="155">
        <f t="shared" si="10"/>
        <v>11.4</v>
      </c>
      <c r="AF46" s="163">
        <f>ROUND(IF('Schuelereinst. Sinclair'!$N$4="Ja",Druck_Tabelle_Kugel!$AL$3,1) * VLOOKUP(AE46,Kugel_Schueler,2),1)</f>
        <v>72.3</v>
      </c>
      <c r="AG46" s="152"/>
      <c r="AH46" s="155">
        <f t="shared" si="11"/>
        <v>12.4</v>
      </c>
      <c r="AI46" s="163">
        <f>ROUND(IF('Schuelereinst. Sinclair'!$N$4="Ja",Druck_Tabelle_Kugel!$AL$3,1) * VLOOKUP(AH46,Kugel_Schueler,2),1)</f>
        <v>80</v>
      </c>
      <c r="AJ46" s="152"/>
      <c r="AK46" s="155">
        <f t="shared" si="12"/>
        <v>13.4</v>
      </c>
      <c r="AL46" s="163">
        <f>ROUND(IF('Schuelereinst. Sinclair'!$N$4="Ja",Druck_Tabelle_Kugel!$AL$3,1) * VLOOKUP(AK46,Kugel_Schueler,2),1)</f>
        <v>87.7</v>
      </c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</row>
    <row r="47" spans="1:132" x14ac:dyDescent="0.2">
      <c r="A47" s="157">
        <f t="shared" si="13"/>
        <v>1.41</v>
      </c>
      <c r="B47" s="164">
        <f>ROUND(IF('Schuelereinst. Sinclair'!$N$4="Ja",Druck_Tabelle_Kugel!$AL$3,1) * VLOOKUP(A47,Kugel_Schueler,2),1)</f>
        <v>0</v>
      </c>
      <c r="C47" s="152"/>
      <c r="D47" s="157">
        <f t="shared" si="1"/>
        <v>2.41</v>
      </c>
      <c r="E47" s="164">
        <f>ROUND(IF('Schuelereinst. Sinclair'!$N$4="Ja",Druck_Tabelle_Kugel!$AL$3,1) * VLOOKUP(D47,Kugel_Schueler,2),1)</f>
        <v>3.2</v>
      </c>
      <c r="F47" s="152"/>
      <c r="G47" s="157">
        <f t="shared" si="2"/>
        <v>3.41</v>
      </c>
      <c r="H47" s="164">
        <f>ROUND(IF('Schuelereinst. Sinclair'!$N$4="Ja",Druck_Tabelle_Kugel!$AL$3,1) * VLOOKUP(G47,Kugel_Schueler,2),1)</f>
        <v>10.9</v>
      </c>
      <c r="I47" s="152"/>
      <c r="J47" s="157">
        <f t="shared" si="3"/>
        <v>4.41</v>
      </c>
      <c r="K47" s="164">
        <f>ROUND(IF('Schuelereinst. Sinclair'!$N$4="Ja",Druck_Tabelle_Kugel!$AL$3,1) * VLOOKUP(J47,Kugel_Schueler,2),1)</f>
        <v>18.5</v>
      </c>
      <c r="L47" s="152"/>
      <c r="M47" s="157">
        <f t="shared" si="4"/>
        <v>5.41</v>
      </c>
      <c r="N47" s="164">
        <f>ROUND(IF('Schuelereinst. Sinclair'!$N$4="Ja",Druck_Tabelle_Kugel!$AL$3,1) * VLOOKUP(M47,Kugel_Schueler,2),1)</f>
        <v>26.2</v>
      </c>
      <c r="O47" s="152"/>
      <c r="P47" s="157">
        <f t="shared" si="5"/>
        <v>6.41</v>
      </c>
      <c r="Q47" s="164">
        <f>ROUND(IF('Schuelereinst. Sinclair'!$N$4="Ja",Druck_Tabelle_Kugel!$AL$3,1) * VLOOKUP(P47,Kugel_Schueler,2),1)</f>
        <v>33.9</v>
      </c>
      <c r="R47" s="152"/>
      <c r="S47" s="157">
        <f t="shared" si="6"/>
        <v>7.41</v>
      </c>
      <c r="T47" s="164">
        <f>ROUND(IF('Schuelereinst. Sinclair'!$N$4="Ja",Druck_Tabelle_Kugel!$AL$3,1) * VLOOKUP(S47,Kugel_Schueler,2),1)</f>
        <v>41.6</v>
      </c>
      <c r="U47" s="152"/>
      <c r="V47" s="157">
        <f t="shared" si="7"/>
        <v>8.41</v>
      </c>
      <c r="W47" s="164">
        <f>ROUND(IF('Schuelereinst. Sinclair'!$N$4="Ja",Druck_Tabelle_Kugel!$AL$3,1) * VLOOKUP(V47,Kugel_Schueler,2),1)</f>
        <v>49.3</v>
      </c>
      <c r="X47" s="152"/>
      <c r="Y47" s="157">
        <f t="shared" si="8"/>
        <v>9.41</v>
      </c>
      <c r="Z47" s="164">
        <f>ROUND(IF('Schuelereinst. Sinclair'!$N$4="Ja",Druck_Tabelle_Kugel!$AL$3,1) * VLOOKUP(Y47,Kugel_Schueler,2),1)</f>
        <v>57</v>
      </c>
      <c r="AA47" s="152"/>
      <c r="AB47" s="157">
        <f t="shared" si="9"/>
        <v>10.41</v>
      </c>
      <c r="AC47" s="164">
        <f>ROUND(IF('Schuelereinst. Sinclair'!$N$4="Ja",Druck_Tabelle_Kugel!$AL$3,1) * VLOOKUP(AB47,Kugel_Schueler,2),1)</f>
        <v>64.7</v>
      </c>
      <c r="AD47" s="152"/>
      <c r="AE47" s="157">
        <f t="shared" si="10"/>
        <v>11.41</v>
      </c>
      <c r="AF47" s="164">
        <f>ROUND(IF('Schuelereinst. Sinclair'!$N$4="Ja",Druck_Tabelle_Kugel!$AL$3,1) * VLOOKUP(AE47,Kugel_Schueler,2),1)</f>
        <v>72.400000000000006</v>
      </c>
      <c r="AG47" s="152"/>
      <c r="AH47" s="157">
        <f t="shared" si="11"/>
        <v>12.41</v>
      </c>
      <c r="AI47" s="164">
        <f>ROUND(IF('Schuelereinst. Sinclair'!$N$4="Ja",Druck_Tabelle_Kugel!$AL$3,1) * VLOOKUP(AH47,Kugel_Schueler,2),1)</f>
        <v>80.099999999999994</v>
      </c>
      <c r="AJ47" s="152"/>
      <c r="AK47" s="157">
        <f t="shared" si="12"/>
        <v>13.41</v>
      </c>
      <c r="AL47" s="164">
        <f>ROUND(IF('Schuelereinst. Sinclair'!$N$4="Ja",Druck_Tabelle_Kugel!$AL$3,1) * VLOOKUP(AK47,Kugel_Schueler,2),1)</f>
        <v>87.8</v>
      </c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</row>
    <row r="48" spans="1:132" x14ac:dyDescent="0.2">
      <c r="A48" s="155">
        <f t="shared" si="13"/>
        <v>1.42</v>
      </c>
      <c r="B48" s="163">
        <f>ROUND(IF('Schuelereinst. Sinclair'!$N$4="Ja",Druck_Tabelle_Kugel!$AL$3,1) * VLOOKUP(A48,Kugel_Schueler,2),1)</f>
        <v>0</v>
      </c>
      <c r="C48" s="152"/>
      <c r="D48" s="155">
        <f t="shared" si="1"/>
        <v>2.42</v>
      </c>
      <c r="E48" s="163">
        <f>ROUND(IF('Schuelereinst. Sinclair'!$N$4="Ja",Druck_Tabelle_Kugel!$AL$3,1) * VLOOKUP(D48,Kugel_Schueler,2),1)</f>
        <v>3.2</v>
      </c>
      <c r="F48" s="152"/>
      <c r="G48" s="155">
        <f t="shared" si="2"/>
        <v>3.42</v>
      </c>
      <c r="H48" s="163">
        <f>ROUND(IF('Schuelereinst. Sinclair'!$N$4="Ja",Druck_Tabelle_Kugel!$AL$3,1) * VLOOKUP(G48,Kugel_Schueler,2),1)</f>
        <v>10.9</v>
      </c>
      <c r="I48" s="152"/>
      <c r="J48" s="155">
        <f t="shared" si="3"/>
        <v>4.42</v>
      </c>
      <c r="K48" s="163">
        <f>ROUND(IF('Schuelereinst. Sinclair'!$N$4="Ja",Druck_Tabelle_Kugel!$AL$3,1) * VLOOKUP(J48,Kugel_Schueler,2),1)</f>
        <v>18.600000000000001</v>
      </c>
      <c r="L48" s="152"/>
      <c r="M48" s="155">
        <f t="shared" si="4"/>
        <v>5.42</v>
      </c>
      <c r="N48" s="163">
        <f>ROUND(IF('Schuelereinst. Sinclair'!$N$4="Ja",Druck_Tabelle_Kugel!$AL$3,1) * VLOOKUP(M48,Kugel_Schueler,2),1)</f>
        <v>26.3</v>
      </c>
      <c r="O48" s="152"/>
      <c r="P48" s="155">
        <f t="shared" si="5"/>
        <v>6.42</v>
      </c>
      <c r="Q48" s="163">
        <f>ROUND(IF('Schuelereinst. Sinclair'!$N$4="Ja",Druck_Tabelle_Kugel!$AL$3,1) * VLOOKUP(P48,Kugel_Schueler,2),1)</f>
        <v>34</v>
      </c>
      <c r="R48" s="152"/>
      <c r="S48" s="155">
        <f t="shared" si="6"/>
        <v>7.42</v>
      </c>
      <c r="T48" s="163">
        <f>ROUND(IF('Schuelereinst. Sinclair'!$N$4="Ja",Druck_Tabelle_Kugel!$AL$3,1) * VLOOKUP(S48,Kugel_Schueler,2),1)</f>
        <v>41.7</v>
      </c>
      <c r="U48" s="152"/>
      <c r="V48" s="155">
        <f t="shared" si="7"/>
        <v>8.42</v>
      </c>
      <c r="W48" s="163">
        <f>ROUND(IF('Schuelereinst. Sinclair'!$N$4="Ja",Druck_Tabelle_Kugel!$AL$3,1) * VLOOKUP(V48,Kugel_Schueler,2),1)</f>
        <v>49.4</v>
      </c>
      <c r="X48" s="152"/>
      <c r="Y48" s="155">
        <f t="shared" si="8"/>
        <v>9.42</v>
      </c>
      <c r="Z48" s="163">
        <f>ROUND(IF('Schuelereinst. Sinclair'!$N$4="Ja",Druck_Tabelle_Kugel!$AL$3,1) * VLOOKUP(Y48,Kugel_Schueler,2),1)</f>
        <v>57.1</v>
      </c>
      <c r="AA48" s="152"/>
      <c r="AB48" s="155">
        <f t="shared" si="9"/>
        <v>10.42</v>
      </c>
      <c r="AC48" s="163">
        <f>ROUND(IF('Schuelereinst. Sinclair'!$N$4="Ja",Druck_Tabelle_Kugel!$AL$3,1) * VLOOKUP(AB48,Kugel_Schueler,2),1)</f>
        <v>64.8</v>
      </c>
      <c r="AD48" s="152"/>
      <c r="AE48" s="155">
        <f t="shared" si="10"/>
        <v>11.42</v>
      </c>
      <c r="AF48" s="163">
        <f>ROUND(IF('Schuelereinst. Sinclair'!$N$4="Ja",Druck_Tabelle_Kugel!$AL$3,1) * VLOOKUP(AE48,Kugel_Schueler,2),1)</f>
        <v>72.5</v>
      </c>
      <c r="AG48" s="152"/>
      <c r="AH48" s="155">
        <f t="shared" si="11"/>
        <v>12.42</v>
      </c>
      <c r="AI48" s="163">
        <f>ROUND(IF('Schuelereinst. Sinclair'!$N$4="Ja",Druck_Tabelle_Kugel!$AL$3,1) * VLOOKUP(AH48,Kugel_Schueler,2),1)</f>
        <v>80.2</v>
      </c>
      <c r="AJ48" s="152"/>
      <c r="AK48" s="155">
        <f t="shared" si="12"/>
        <v>13.42</v>
      </c>
      <c r="AL48" s="163">
        <f>ROUND(IF('Schuelereinst. Sinclair'!$N$4="Ja",Druck_Tabelle_Kugel!$AL$3,1) * VLOOKUP(AK48,Kugel_Schueler,2),1)</f>
        <v>87.9</v>
      </c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</row>
    <row r="49" spans="1:132" x14ac:dyDescent="0.2">
      <c r="A49" s="157">
        <f t="shared" si="13"/>
        <v>1.43</v>
      </c>
      <c r="B49" s="164">
        <f>ROUND(IF('Schuelereinst. Sinclair'!$N$4="Ja",Druck_Tabelle_Kugel!$AL$3,1) * VLOOKUP(A49,Kugel_Schueler,2),1)</f>
        <v>0</v>
      </c>
      <c r="C49" s="152"/>
      <c r="D49" s="157">
        <f t="shared" si="1"/>
        <v>2.4300000000000002</v>
      </c>
      <c r="E49" s="164">
        <f>ROUND(IF('Schuelereinst. Sinclair'!$N$4="Ja",Druck_Tabelle_Kugel!$AL$3,1) * VLOOKUP(D49,Kugel_Schueler,2),1)</f>
        <v>3.3</v>
      </c>
      <c r="F49" s="152"/>
      <c r="G49" s="157">
        <f t="shared" si="2"/>
        <v>3.43</v>
      </c>
      <c r="H49" s="164">
        <f>ROUND(IF('Schuelereinst. Sinclair'!$N$4="Ja",Druck_Tabelle_Kugel!$AL$3,1) * VLOOKUP(G49,Kugel_Schueler,2),1)</f>
        <v>11</v>
      </c>
      <c r="I49" s="152"/>
      <c r="J49" s="157">
        <f t="shared" si="3"/>
        <v>4.43</v>
      </c>
      <c r="K49" s="164">
        <f>ROUND(IF('Schuelereinst. Sinclair'!$N$4="Ja",Druck_Tabelle_Kugel!$AL$3,1) * VLOOKUP(J49,Kugel_Schueler,2),1)</f>
        <v>18.7</v>
      </c>
      <c r="L49" s="152"/>
      <c r="M49" s="157">
        <f t="shared" si="4"/>
        <v>5.43</v>
      </c>
      <c r="N49" s="164">
        <f>ROUND(IF('Schuelereinst. Sinclair'!$N$4="Ja",Druck_Tabelle_Kugel!$AL$3,1) * VLOOKUP(M49,Kugel_Schueler,2),1)</f>
        <v>26.4</v>
      </c>
      <c r="O49" s="152"/>
      <c r="P49" s="157">
        <f t="shared" si="5"/>
        <v>6.43</v>
      </c>
      <c r="Q49" s="164">
        <f>ROUND(IF('Schuelereinst. Sinclair'!$N$4="Ja",Druck_Tabelle_Kugel!$AL$3,1) * VLOOKUP(P49,Kugel_Schueler,2),1)</f>
        <v>34.1</v>
      </c>
      <c r="R49" s="152"/>
      <c r="S49" s="157">
        <f t="shared" si="6"/>
        <v>7.43</v>
      </c>
      <c r="T49" s="164">
        <f>ROUND(IF('Schuelereinst. Sinclair'!$N$4="Ja",Druck_Tabelle_Kugel!$AL$3,1) * VLOOKUP(S49,Kugel_Schueler,2),1)</f>
        <v>41.8</v>
      </c>
      <c r="U49" s="152"/>
      <c r="V49" s="157">
        <f t="shared" si="7"/>
        <v>8.43</v>
      </c>
      <c r="W49" s="164">
        <f>ROUND(IF('Schuelereinst. Sinclair'!$N$4="Ja",Druck_Tabelle_Kugel!$AL$3,1) * VLOOKUP(V49,Kugel_Schueler,2),1)</f>
        <v>49.5</v>
      </c>
      <c r="X49" s="152"/>
      <c r="Y49" s="157">
        <f t="shared" si="8"/>
        <v>9.43</v>
      </c>
      <c r="Z49" s="164">
        <f>ROUND(IF('Schuelereinst. Sinclair'!$N$4="Ja",Druck_Tabelle_Kugel!$AL$3,1) * VLOOKUP(Y49,Kugel_Schueler,2),1)</f>
        <v>57.2</v>
      </c>
      <c r="AA49" s="152"/>
      <c r="AB49" s="157">
        <f t="shared" si="9"/>
        <v>10.43</v>
      </c>
      <c r="AC49" s="164">
        <f>ROUND(IF('Schuelereinst. Sinclair'!$N$4="Ja",Druck_Tabelle_Kugel!$AL$3,1) * VLOOKUP(AB49,Kugel_Schueler,2),1)</f>
        <v>64.900000000000006</v>
      </c>
      <c r="AD49" s="152"/>
      <c r="AE49" s="157">
        <f t="shared" si="10"/>
        <v>11.43</v>
      </c>
      <c r="AF49" s="164">
        <f>ROUND(IF('Schuelereinst. Sinclair'!$N$4="Ja",Druck_Tabelle_Kugel!$AL$3,1) * VLOOKUP(AE49,Kugel_Schueler,2),1)</f>
        <v>72.5</v>
      </c>
      <c r="AG49" s="152"/>
      <c r="AH49" s="157">
        <f t="shared" si="11"/>
        <v>12.43</v>
      </c>
      <c r="AI49" s="164">
        <f>ROUND(IF('Schuelereinst. Sinclair'!$N$4="Ja",Druck_Tabelle_Kugel!$AL$3,1) * VLOOKUP(AH49,Kugel_Schueler,2),1)</f>
        <v>80.2</v>
      </c>
      <c r="AJ49" s="152"/>
      <c r="AK49" s="157">
        <f t="shared" si="12"/>
        <v>13.43</v>
      </c>
      <c r="AL49" s="164">
        <f>ROUND(IF('Schuelereinst. Sinclair'!$N$4="Ja",Druck_Tabelle_Kugel!$AL$3,1) * VLOOKUP(AK49,Kugel_Schueler,2),1)</f>
        <v>87.9</v>
      </c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</row>
    <row r="50" spans="1:132" x14ac:dyDescent="0.2">
      <c r="A50" s="155">
        <f t="shared" si="13"/>
        <v>1.44</v>
      </c>
      <c r="B50" s="163">
        <f>ROUND(IF('Schuelereinst. Sinclair'!$N$4="Ja",Druck_Tabelle_Kugel!$AL$3,1) * VLOOKUP(A50,Kugel_Schueler,2),1)</f>
        <v>0</v>
      </c>
      <c r="C50" s="152"/>
      <c r="D50" s="155">
        <f t="shared" si="1"/>
        <v>2.44</v>
      </c>
      <c r="E50" s="163">
        <f>ROUND(IF('Schuelereinst. Sinclair'!$N$4="Ja",Druck_Tabelle_Kugel!$AL$3,1) * VLOOKUP(D50,Kugel_Schueler,2),1)</f>
        <v>3.4</v>
      </c>
      <c r="F50" s="152"/>
      <c r="G50" s="155">
        <f t="shared" si="2"/>
        <v>3.44</v>
      </c>
      <c r="H50" s="163">
        <f>ROUND(IF('Schuelereinst. Sinclair'!$N$4="Ja",Druck_Tabelle_Kugel!$AL$3,1) * VLOOKUP(G50,Kugel_Schueler,2),1)</f>
        <v>11.1</v>
      </c>
      <c r="I50" s="152"/>
      <c r="J50" s="155">
        <f t="shared" si="3"/>
        <v>4.4400000000000004</v>
      </c>
      <c r="K50" s="163">
        <f>ROUND(IF('Schuelereinst. Sinclair'!$N$4="Ja",Druck_Tabelle_Kugel!$AL$3,1) * VLOOKUP(J50,Kugel_Schueler,2),1)</f>
        <v>18.8</v>
      </c>
      <c r="L50" s="152"/>
      <c r="M50" s="155">
        <f t="shared" si="4"/>
        <v>5.44</v>
      </c>
      <c r="N50" s="163">
        <f>ROUND(IF('Schuelereinst. Sinclair'!$N$4="Ja",Druck_Tabelle_Kugel!$AL$3,1) * VLOOKUP(M50,Kugel_Schueler,2),1)</f>
        <v>26.5</v>
      </c>
      <c r="O50" s="152"/>
      <c r="P50" s="155">
        <f t="shared" si="5"/>
        <v>6.44</v>
      </c>
      <c r="Q50" s="163">
        <f>ROUND(IF('Schuelereinst. Sinclair'!$N$4="Ja",Druck_Tabelle_Kugel!$AL$3,1) * VLOOKUP(P50,Kugel_Schueler,2),1)</f>
        <v>34.200000000000003</v>
      </c>
      <c r="R50" s="152"/>
      <c r="S50" s="155">
        <f t="shared" si="6"/>
        <v>7.44</v>
      </c>
      <c r="T50" s="163">
        <f>ROUND(IF('Schuelereinst. Sinclair'!$N$4="Ja",Druck_Tabelle_Kugel!$AL$3,1) * VLOOKUP(S50,Kugel_Schueler,2),1)</f>
        <v>41.9</v>
      </c>
      <c r="U50" s="152"/>
      <c r="V50" s="155">
        <f t="shared" si="7"/>
        <v>8.44</v>
      </c>
      <c r="W50" s="163">
        <f>ROUND(IF('Schuelereinst. Sinclair'!$N$4="Ja",Druck_Tabelle_Kugel!$AL$3,1) * VLOOKUP(V50,Kugel_Schueler,2),1)</f>
        <v>49.5</v>
      </c>
      <c r="X50" s="152"/>
      <c r="Y50" s="155">
        <f t="shared" si="8"/>
        <v>9.44</v>
      </c>
      <c r="Z50" s="163">
        <f>ROUND(IF('Schuelereinst. Sinclair'!$N$4="Ja",Druck_Tabelle_Kugel!$AL$3,1) * VLOOKUP(Y50,Kugel_Schueler,2),1)</f>
        <v>57.2</v>
      </c>
      <c r="AA50" s="152"/>
      <c r="AB50" s="155">
        <f t="shared" si="9"/>
        <v>10.44</v>
      </c>
      <c r="AC50" s="163">
        <f>ROUND(IF('Schuelereinst. Sinclair'!$N$4="Ja",Druck_Tabelle_Kugel!$AL$3,1) * VLOOKUP(AB50,Kugel_Schueler,2),1)</f>
        <v>64.900000000000006</v>
      </c>
      <c r="AD50" s="152"/>
      <c r="AE50" s="155">
        <f t="shared" si="10"/>
        <v>11.44</v>
      </c>
      <c r="AF50" s="163">
        <f>ROUND(IF('Schuelereinst. Sinclair'!$N$4="Ja",Druck_Tabelle_Kugel!$AL$3,1) * VLOOKUP(AE50,Kugel_Schueler,2),1)</f>
        <v>72.599999999999994</v>
      </c>
      <c r="AG50" s="152"/>
      <c r="AH50" s="155">
        <f t="shared" si="11"/>
        <v>12.44</v>
      </c>
      <c r="AI50" s="163">
        <f>ROUND(IF('Schuelereinst. Sinclair'!$N$4="Ja",Druck_Tabelle_Kugel!$AL$3,1) * VLOOKUP(AH50,Kugel_Schueler,2),1)</f>
        <v>80.3</v>
      </c>
      <c r="AJ50" s="152"/>
      <c r="AK50" s="155">
        <f t="shared" si="12"/>
        <v>13.44</v>
      </c>
      <c r="AL50" s="163">
        <f>ROUND(IF('Schuelereinst. Sinclair'!$N$4="Ja",Druck_Tabelle_Kugel!$AL$3,1) * VLOOKUP(AK50,Kugel_Schueler,2),1)</f>
        <v>88</v>
      </c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</row>
    <row r="51" spans="1:132" x14ac:dyDescent="0.2">
      <c r="A51" s="157">
        <f t="shared" si="13"/>
        <v>1.45</v>
      </c>
      <c r="B51" s="164">
        <f>ROUND(IF('Schuelereinst. Sinclair'!$N$4="Ja",Druck_Tabelle_Kugel!$AL$3,1) * VLOOKUP(A51,Kugel_Schueler,2),1)</f>
        <v>0</v>
      </c>
      <c r="C51" s="152"/>
      <c r="D51" s="157">
        <f t="shared" si="1"/>
        <v>2.4500000000000002</v>
      </c>
      <c r="E51" s="164">
        <f>ROUND(IF('Schuelereinst. Sinclair'!$N$4="Ja",Druck_Tabelle_Kugel!$AL$3,1) * VLOOKUP(D51,Kugel_Schueler,2),1)</f>
        <v>3.5</v>
      </c>
      <c r="F51" s="152"/>
      <c r="G51" s="157">
        <f t="shared" si="2"/>
        <v>3.45</v>
      </c>
      <c r="H51" s="164">
        <f>ROUND(IF('Schuelereinst. Sinclair'!$N$4="Ja",Druck_Tabelle_Kugel!$AL$3,1) * VLOOKUP(G51,Kugel_Schueler,2),1)</f>
        <v>11.2</v>
      </c>
      <c r="I51" s="152"/>
      <c r="J51" s="157">
        <f t="shared" si="3"/>
        <v>4.45</v>
      </c>
      <c r="K51" s="164">
        <f>ROUND(IF('Schuelereinst. Sinclair'!$N$4="Ja",Druck_Tabelle_Kugel!$AL$3,1) * VLOOKUP(J51,Kugel_Schueler,2),1)</f>
        <v>18.899999999999999</v>
      </c>
      <c r="L51" s="152"/>
      <c r="M51" s="157">
        <f t="shared" si="4"/>
        <v>5.45</v>
      </c>
      <c r="N51" s="164">
        <f>ROUND(IF('Schuelereinst. Sinclair'!$N$4="Ja",Druck_Tabelle_Kugel!$AL$3,1) * VLOOKUP(M51,Kugel_Schueler,2),1)</f>
        <v>26.5</v>
      </c>
      <c r="O51" s="152"/>
      <c r="P51" s="157">
        <f t="shared" si="5"/>
        <v>6.45</v>
      </c>
      <c r="Q51" s="164">
        <f>ROUND(IF('Schuelereinst. Sinclair'!$N$4="Ja",Druck_Tabelle_Kugel!$AL$3,1) * VLOOKUP(P51,Kugel_Schueler,2),1)</f>
        <v>34.200000000000003</v>
      </c>
      <c r="R51" s="152"/>
      <c r="S51" s="157">
        <f t="shared" si="6"/>
        <v>7.45</v>
      </c>
      <c r="T51" s="164">
        <f>ROUND(IF('Schuelereinst. Sinclair'!$N$4="Ja",Druck_Tabelle_Kugel!$AL$3,1) * VLOOKUP(S51,Kugel_Schueler,2),1)</f>
        <v>41.9</v>
      </c>
      <c r="U51" s="152"/>
      <c r="V51" s="157">
        <f t="shared" si="7"/>
        <v>8.4499999999999993</v>
      </c>
      <c r="W51" s="164">
        <f>ROUND(IF('Schuelereinst. Sinclair'!$N$4="Ja",Druck_Tabelle_Kugel!$AL$3,1) * VLOOKUP(V51,Kugel_Schueler,2),1)</f>
        <v>49.6</v>
      </c>
      <c r="X51" s="152"/>
      <c r="Y51" s="157">
        <f t="shared" si="8"/>
        <v>9.4499999999999993</v>
      </c>
      <c r="Z51" s="164">
        <f>ROUND(IF('Schuelereinst. Sinclair'!$N$4="Ja",Druck_Tabelle_Kugel!$AL$3,1) * VLOOKUP(Y51,Kugel_Schueler,2),1)</f>
        <v>57.3</v>
      </c>
      <c r="AA51" s="152"/>
      <c r="AB51" s="157">
        <f t="shared" si="9"/>
        <v>10.45</v>
      </c>
      <c r="AC51" s="164">
        <f>ROUND(IF('Schuelereinst. Sinclair'!$N$4="Ja",Druck_Tabelle_Kugel!$AL$3,1) * VLOOKUP(AB51,Kugel_Schueler,2),1)</f>
        <v>65</v>
      </c>
      <c r="AD51" s="152"/>
      <c r="AE51" s="157">
        <f t="shared" si="10"/>
        <v>11.45</v>
      </c>
      <c r="AF51" s="164">
        <f>ROUND(IF('Schuelereinst. Sinclair'!$N$4="Ja",Druck_Tabelle_Kugel!$AL$3,1) * VLOOKUP(AE51,Kugel_Schueler,2),1)</f>
        <v>72.7</v>
      </c>
      <c r="AG51" s="152"/>
      <c r="AH51" s="157">
        <f t="shared" si="11"/>
        <v>12.45</v>
      </c>
      <c r="AI51" s="164">
        <f>ROUND(IF('Schuelereinst. Sinclair'!$N$4="Ja",Druck_Tabelle_Kugel!$AL$3,1) * VLOOKUP(AH51,Kugel_Schueler,2),1)</f>
        <v>80.400000000000006</v>
      </c>
      <c r="AJ51" s="152"/>
      <c r="AK51" s="157">
        <f t="shared" si="12"/>
        <v>13.45</v>
      </c>
      <c r="AL51" s="164">
        <f>ROUND(IF('Schuelereinst. Sinclair'!$N$4="Ja",Druck_Tabelle_Kugel!$AL$3,1) * VLOOKUP(AK51,Kugel_Schueler,2),1)</f>
        <v>88.1</v>
      </c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</row>
    <row r="52" spans="1:132" x14ac:dyDescent="0.2">
      <c r="A52" s="155">
        <f t="shared" si="13"/>
        <v>1.46</v>
      </c>
      <c r="B52" s="163">
        <f>ROUND(IF('Schuelereinst. Sinclair'!$N$4="Ja",Druck_Tabelle_Kugel!$AL$3,1) * VLOOKUP(A52,Kugel_Schueler,2),1)</f>
        <v>0</v>
      </c>
      <c r="C52" s="152"/>
      <c r="D52" s="155">
        <f t="shared" si="1"/>
        <v>2.46</v>
      </c>
      <c r="E52" s="163">
        <f>ROUND(IF('Schuelereinst. Sinclair'!$N$4="Ja",Druck_Tabelle_Kugel!$AL$3,1) * VLOOKUP(D52,Kugel_Schueler,2),1)</f>
        <v>3.5</v>
      </c>
      <c r="F52" s="152"/>
      <c r="G52" s="155">
        <f t="shared" si="2"/>
        <v>3.46</v>
      </c>
      <c r="H52" s="163">
        <f>ROUND(IF('Schuelereinst. Sinclair'!$N$4="Ja",Druck_Tabelle_Kugel!$AL$3,1) * VLOOKUP(G52,Kugel_Schueler,2),1)</f>
        <v>11.2</v>
      </c>
      <c r="I52" s="152"/>
      <c r="J52" s="155">
        <f t="shared" si="3"/>
        <v>4.46</v>
      </c>
      <c r="K52" s="163">
        <f>ROUND(IF('Schuelereinst. Sinclair'!$N$4="Ja",Druck_Tabelle_Kugel!$AL$3,1) * VLOOKUP(J52,Kugel_Schueler,2),1)</f>
        <v>18.899999999999999</v>
      </c>
      <c r="L52" s="152"/>
      <c r="M52" s="155">
        <f t="shared" si="4"/>
        <v>5.46</v>
      </c>
      <c r="N52" s="163">
        <f>ROUND(IF('Schuelereinst. Sinclair'!$N$4="Ja",Druck_Tabelle_Kugel!$AL$3,1) * VLOOKUP(M52,Kugel_Schueler,2),1)</f>
        <v>26.6</v>
      </c>
      <c r="O52" s="152"/>
      <c r="P52" s="155">
        <f t="shared" si="5"/>
        <v>6.46</v>
      </c>
      <c r="Q52" s="163">
        <f>ROUND(IF('Schuelereinst. Sinclair'!$N$4="Ja",Druck_Tabelle_Kugel!$AL$3,1) * VLOOKUP(P52,Kugel_Schueler,2),1)</f>
        <v>34.299999999999997</v>
      </c>
      <c r="R52" s="152"/>
      <c r="S52" s="155">
        <f t="shared" si="6"/>
        <v>7.46</v>
      </c>
      <c r="T52" s="163">
        <f>ROUND(IF('Schuelereinst. Sinclair'!$N$4="Ja",Druck_Tabelle_Kugel!$AL$3,1) * VLOOKUP(S52,Kugel_Schueler,2),1)</f>
        <v>42</v>
      </c>
      <c r="U52" s="152"/>
      <c r="V52" s="155">
        <f t="shared" si="7"/>
        <v>8.4600000000000009</v>
      </c>
      <c r="W52" s="163">
        <f>ROUND(IF('Schuelereinst. Sinclair'!$N$4="Ja",Druck_Tabelle_Kugel!$AL$3,1) * VLOOKUP(V52,Kugel_Schueler,2),1)</f>
        <v>49.7</v>
      </c>
      <c r="X52" s="152"/>
      <c r="Y52" s="155">
        <f t="shared" si="8"/>
        <v>9.4600000000000009</v>
      </c>
      <c r="Z52" s="163">
        <f>ROUND(IF('Schuelereinst. Sinclair'!$N$4="Ja",Druck_Tabelle_Kugel!$AL$3,1) * VLOOKUP(Y52,Kugel_Schueler,2),1)</f>
        <v>57.4</v>
      </c>
      <c r="AA52" s="152"/>
      <c r="AB52" s="155">
        <f t="shared" si="9"/>
        <v>10.46</v>
      </c>
      <c r="AC52" s="163">
        <f>ROUND(IF('Schuelereinst. Sinclair'!$N$4="Ja",Druck_Tabelle_Kugel!$AL$3,1) * VLOOKUP(AB52,Kugel_Schueler,2),1)</f>
        <v>65.099999999999994</v>
      </c>
      <c r="AD52" s="152"/>
      <c r="AE52" s="155">
        <f t="shared" si="10"/>
        <v>11.46</v>
      </c>
      <c r="AF52" s="163">
        <f>ROUND(IF('Schuelereinst. Sinclair'!$N$4="Ja",Druck_Tabelle_Kugel!$AL$3,1) * VLOOKUP(AE52,Kugel_Schueler,2),1)</f>
        <v>72.8</v>
      </c>
      <c r="AG52" s="152"/>
      <c r="AH52" s="155">
        <f t="shared" si="11"/>
        <v>12.46</v>
      </c>
      <c r="AI52" s="163">
        <f>ROUND(IF('Schuelereinst. Sinclair'!$N$4="Ja",Druck_Tabelle_Kugel!$AL$3,1) * VLOOKUP(AH52,Kugel_Schueler,2),1)</f>
        <v>80.5</v>
      </c>
      <c r="AJ52" s="152"/>
      <c r="AK52" s="155">
        <f t="shared" si="12"/>
        <v>13.46</v>
      </c>
      <c r="AL52" s="163">
        <f>ROUND(IF('Schuelereinst. Sinclair'!$N$4="Ja",Druck_Tabelle_Kugel!$AL$3,1) * VLOOKUP(AK52,Kugel_Schueler,2),1)</f>
        <v>88.2</v>
      </c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</row>
    <row r="53" spans="1:132" x14ac:dyDescent="0.2">
      <c r="A53" s="157">
        <f t="shared" si="13"/>
        <v>1.47</v>
      </c>
      <c r="B53" s="164">
        <f>ROUND(IF('Schuelereinst. Sinclair'!$N$4="Ja",Druck_Tabelle_Kugel!$AL$3,1) * VLOOKUP(A53,Kugel_Schueler,2),1)</f>
        <v>0</v>
      </c>
      <c r="C53" s="152"/>
      <c r="D53" s="157">
        <f t="shared" si="1"/>
        <v>2.4700000000000002</v>
      </c>
      <c r="E53" s="164">
        <f>ROUND(IF('Schuelereinst. Sinclair'!$N$4="Ja",Druck_Tabelle_Kugel!$AL$3,1) * VLOOKUP(D53,Kugel_Schueler,2),1)</f>
        <v>3.6</v>
      </c>
      <c r="F53" s="152"/>
      <c r="G53" s="157">
        <f t="shared" si="2"/>
        <v>3.47</v>
      </c>
      <c r="H53" s="164">
        <f>ROUND(IF('Schuelereinst. Sinclair'!$N$4="Ja",Druck_Tabelle_Kugel!$AL$3,1) * VLOOKUP(G53,Kugel_Schueler,2),1)</f>
        <v>11.3</v>
      </c>
      <c r="I53" s="152"/>
      <c r="J53" s="157">
        <f t="shared" si="3"/>
        <v>4.47</v>
      </c>
      <c r="K53" s="164">
        <f>ROUND(IF('Schuelereinst. Sinclair'!$N$4="Ja",Druck_Tabelle_Kugel!$AL$3,1) * VLOOKUP(J53,Kugel_Schueler,2),1)</f>
        <v>19</v>
      </c>
      <c r="L53" s="152"/>
      <c r="M53" s="157">
        <f t="shared" si="4"/>
        <v>5.47</v>
      </c>
      <c r="N53" s="164">
        <f>ROUND(IF('Schuelereinst. Sinclair'!$N$4="Ja",Druck_Tabelle_Kugel!$AL$3,1) * VLOOKUP(M53,Kugel_Schueler,2),1)</f>
        <v>26.7</v>
      </c>
      <c r="O53" s="152"/>
      <c r="P53" s="157">
        <f t="shared" si="5"/>
        <v>6.47</v>
      </c>
      <c r="Q53" s="164">
        <f>ROUND(IF('Schuelereinst. Sinclair'!$N$4="Ja",Druck_Tabelle_Kugel!$AL$3,1) * VLOOKUP(P53,Kugel_Schueler,2),1)</f>
        <v>34.4</v>
      </c>
      <c r="R53" s="152"/>
      <c r="S53" s="157">
        <f t="shared" si="6"/>
        <v>7.47</v>
      </c>
      <c r="T53" s="164">
        <f>ROUND(IF('Schuelereinst. Sinclair'!$N$4="Ja",Druck_Tabelle_Kugel!$AL$3,1) * VLOOKUP(S53,Kugel_Schueler,2),1)</f>
        <v>42.1</v>
      </c>
      <c r="U53" s="152"/>
      <c r="V53" s="157">
        <f t="shared" si="7"/>
        <v>8.4700000000000006</v>
      </c>
      <c r="W53" s="164">
        <f>ROUND(IF('Schuelereinst. Sinclair'!$N$4="Ja",Druck_Tabelle_Kugel!$AL$3,1) * VLOOKUP(V53,Kugel_Schueler,2),1)</f>
        <v>49.8</v>
      </c>
      <c r="X53" s="152"/>
      <c r="Y53" s="157">
        <f t="shared" si="8"/>
        <v>9.4700000000000006</v>
      </c>
      <c r="Z53" s="164">
        <f>ROUND(IF('Schuelereinst. Sinclair'!$N$4="Ja",Druck_Tabelle_Kugel!$AL$3,1) * VLOOKUP(Y53,Kugel_Schueler,2),1)</f>
        <v>57.5</v>
      </c>
      <c r="AA53" s="152"/>
      <c r="AB53" s="157">
        <f t="shared" si="9"/>
        <v>10.47</v>
      </c>
      <c r="AC53" s="164">
        <f>ROUND(IF('Schuelereinst. Sinclair'!$N$4="Ja",Druck_Tabelle_Kugel!$AL$3,1) * VLOOKUP(AB53,Kugel_Schueler,2),1)</f>
        <v>65.2</v>
      </c>
      <c r="AD53" s="152"/>
      <c r="AE53" s="157">
        <f t="shared" si="10"/>
        <v>11.47</v>
      </c>
      <c r="AF53" s="164">
        <f>ROUND(IF('Schuelereinst. Sinclair'!$N$4="Ja",Druck_Tabelle_Kugel!$AL$3,1) * VLOOKUP(AE53,Kugel_Schueler,2),1)</f>
        <v>72.900000000000006</v>
      </c>
      <c r="AG53" s="152"/>
      <c r="AH53" s="157">
        <f t="shared" si="11"/>
        <v>12.47</v>
      </c>
      <c r="AI53" s="164">
        <f>ROUND(IF('Schuelereinst. Sinclair'!$N$4="Ja",Druck_Tabelle_Kugel!$AL$3,1) * VLOOKUP(AH53,Kugel_Schueler,2),1)</f>
        <v>80.5</v>
      </c>
      <c r="AJ53" s="152"/>
      <c r="AK53" s="157">
        <f t="shared" si="12"/>
        <v>13.47</v>
      </c>
      <c r="AL53" s="164">
        <f>ROUND(IF('Schuelereinst. Sinclair'!$N$4="Ja",Druck_Tabelle_Kugel!$AL$3,1) * VLOOKUP(AK53,Kugel_Schueler,2),1)</f>
        <v>88.2</v>
      </c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</row>
    <row r="54" spans="1:132" x14ac:dyDescent="0.2">
      <c r="A54" s="155">
        <f t="shared" si="13"/>
        <v>1.48</v>
      </c>
      <c r="B54" s="163">
        <f>ROUND(IF('Schuelereinst. Sinclair'!$N$4="Ja",Druck_Tabelle_Kugel!$AL$3,1) * VLOOKUP(A54,Kugel_Schueler,2),1)</f>
        <v>0</v>
      </c>
      <c r="C54" s="152"/>
      <c r="D54" s="155">
        <f t="shared" si="1"/>
        <v>2.48</v>
      </c>
      <c r="E54" s="163">
        <f>ROUND(IF('Schuelereinst. Sinclair'!$N$4="Ja",Druck_Tabelle_Kugel!$AL$3,1) * VLOOKUP(D54,Kugel_Schueler,2),1)</f>
        <v>3.7</v>
      </c>
      <c r="F54" s="152"/>
      <c r="G54" s="155">
        <f t="shared" si="2"/>
        <v>3.48</v>
      </c>
      <c r="H54" s="163">
        <f>ROUND(IF('Schuelereinst. Sinclair'!$N$4="Ja",Druck_Tabelle_Kugel!$AL$3,1) * VLOOKUP(G54,Kugel_Schueler,2),1)</f>
        <v>11.4</v>
      </c>
      <c r="I54" s="152"/>
      <c r="J54" s="155">
        <f t="shared" si="3"/>
        <v>4.4800000000000004</v>
      </c>
      <c r="K54" s="163">
        <f>ROUND(IF('Schuelereinst. Sinclair'!$N$4="Ja",Druck_Tabelle_Kugel!$AL$3,1) * VLOOKUP(J54,Kugel_Schueler,2),1)</f>
        <v>19.100000000000001</v>
      </c>
      <c r="L54" s="152"/>
      <c r="M54" s="155">
        <f t="shared" si="4"/>
        <v>5.48</v>
      </c>
      <c r="N54" s="163">
        <f>ROUND(IF('Schuelereinst. Sinclair'!$N$4="Ja",Druck_Tabelle_Kugel!$AL$3,1) * VLOOKUP(M54,Kugel_Schueler,2),1)</f>
        <v>26.8</v>
      </c>
      <c r="O54" s="152"/>
      <c r="P54" s="155">
        <f t="shared" si="5"/>
        <v>6.48</v>
      </c>
      <c r="Q54" s="163">
        <f>ROUND(IF('Schuelereinst. Sinclair'!$N$4="Ja",Druck_Tabelle_Kugel!$AL$3,1) * VLOOKUP(P54,Kugel_Schueler,2),1)</f>
        <v>34.5</v>
      </c>
      <c r="R54" s="152"/>
      <c r="S54" s="155">
        <f t="shared" si="6"/>
        <v>7.48</v>
      </c>
      <c r="T54" s="163">
        <f>ROUND(IF('Schuelereinst. Sinclair'!$N$4="Ja",Druck_Tabelle_Kugel!$AL$3,1) * VLOOKUP(S54,Kugel_Schueler,2),1)</f>
        <v>42.2</v>
      </c>
      <c r="U54" s="152"/>
      <c r="V54" s="155">
        <f t="shared" si="7"/>
        <v>8.48</v>
      </c>
      <c r="W54" s="163">
        <f>ROUND(IF('Schuelereinst. Sinclair'!$N$4="Ja",Druck_Tabelle_Kugel!$AL$3,1) * VLOOKUP(V54,Kugel_Schueler,2),1)</f>
        <v>49.9</v>
      </c>
      <c r="X54" s="152"/>
      <c r="Y54" s="155">
        <f t="shared" si="8"/>
        <v>9.48</v>
      </c>
      <c r="Z54" s="163">
        <f>ROUND(IF('Schuelereinst. Sinclair'!$N$4="Ja",Druck_Tabelle_Kugel!$AL$3,1) * VLOOKUP(Y54,Kugel_Schueler,2),1)</f>
        <v>57.5</v>
      </c>
      <c r="AA54" s="152"/>
      <c r="AB54" s="155">
        <f t="shared" si="9"/>
        <v>10.48</v>
      </c>
      <c r="AC54" s="163">
        <f>ROUND(IF('Schuelereinst. Sinclair'!$N$4="Ja",Druck_Tabelle_Kugel!$AL$3,1) * VLOOKUP(AB54,Kugel_Schueler,2),1)</f>
        <v>65.2</v>
      </c>
      <c r="AD54" s="152"/>
      <c r="AE54" s="155">
        <f t="shared" si="10"/>
        <v>11.48</v>
      </c>
      <c r="AF54" s="163">
        <f>ROUND(IF('Schuelereinst. Sinclair'!$N$4="Ja",Druck_Tabelle_Kugel!$AL$3,1) * VLOOKUP(AE54,Kugel_Schueler,2),1)</f>
        <v>72.900000000000006</v>
      </c>
      <c r="AG54" s="152"/>
      <c r="AH54" s="155">
        <f t="shared" si="11"/>
        <v>12.48</v>
      </c>
      <c r="AI54" s="163">
        <f>ROUND(IF('Schuelereinst. Sinclair'!$N$4="Ja",Druck_Tabelle_Kugel!$AL$3,1) * VLOOKUP(AH54,Kugel_Schueler,2),1)</f>
        <v>80.599999999999994</v>
      </c>
      <c r="AJ54" s="152"/>
      <c r="AK54" s="155">
        <f t="shared" si="12"/>
        <v>13.48</v>
      </c>
      <c r="AL54" s="163">
        <f>ROUND(IF('Schuelereinst. Sinclair'!$N$4="Ja",Druck_Tabelle_Kugel!$AL$3,1) * VLOOKUP(AK54,Kugel_Schueler,2),1)</f>
        <v>88.3</v>
      </c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</row>
    <row r="55" spans="1:132" x14ac:dyDescent="0.2">
      <c r="A55" s="157">
        <f t="shared" si="13"/>
        <v>1.49</v>
      </c>
      <c r="B55" s="164">
        <f>ROUND(IF('Schuelereinst. Sinclair'!$N$4="Ja",Druck_Tabelle_Kugel!$AL$3,1) * VLOOKUP(A55,Kugel_Schueler,2),1)</f>
        <v>0</v>
      </c>
      <c r="C55" s="152"/>
      <c r="D55" s="157">
        <f t="shared" si="1"/>
        <v>2.4900000000000002</v>
      </c>
      <c r="E55" s="164">
        <f>ROUND(IF('Schuelereinst. Sinclair'!$N$4="Ja",Druck_Tabelle_Kugel!$AL$3,1) * VLOOKUP(D55,Kugel_Schueler,2),1)</f>
        <v>3.8</v>
      </c>
      <c r="F55" s="152"/>
      <c r="G55" s="157">
        <f t="shared" si="2"/>
        <v>3.49</v>
      </c>
      <c r="H55" s="164">
        <f>ROUND(IF('Schuelereinst. Sinclair'!$N$4="Ja",Druck_Tabelle_Kugel!$AL$3,1) * VLOOKUP(G55,Kugel_Schueler,2),1)</f>
        <v>11.5</v>
      </c>
      <c r="I55" s="152"/>
      <c r="J55" s="157">
        <f t="shared" si="3"/>
        <v>4.49</v>
      </c>
      <c r="K55" s="164">
        <f>ROUND(IF('Schuelereinst. Sinclair'!$N$4="Ja",Druck_Tabelle_Kugel!$AL$3,1) * VLOOKUP(J55,Kugel_Schueler,2),1)</f>
        <v>19.2</v>
      </c>
      <c r="L55" s="152"/>
      <c r="M55" s="157">
        <f t="shared" si="4"/>
        <v>5.49</v>
      </c>
      <c r="N55" s="164">
        <f>ROUND(IF('Schuelereinst. Sinclair'!$N$4="Ja",Druck_Tabelle_Kugel!$AL$3,1) * VLOOKUP(M55,Kugel_Schueler,2),1)</f>
        <v>26.9</v>
      </c>
      <c r="O55" s="152"/>
      <c r="P55" s="157">
        <f t="shared" si="5"/>
        <v>6.49</v>
      </c>
      <c r="Q55" s="164">
        <f>ROUND(IF('Schuelereinst. Sinclair'!$N$4="Ja",Druck_Tabelle_Kugel!$AL$3,1) * VLOOKUP(P55,Kugel_Schueler,2),1)</f>
        <v>34.5</v>
      </c>
      <c r="R55" s="152"/>
      <c r="S55" s="157">
        <f t="shared" si="6"/>
        <v>7.49</v>
      </c>
      <c r="T55" s="164">
        <f>ROUND(IF('Schuelereinst. Sinclair'!$N$4="Ja",Druck_Tabelle_Kugel!$AL$3,1) * VLOOKUP(S55,Kugel_Schueler,2),1)</f>
        <v>42.2</v>
      </c>
      <c r="U55" s="152"/>
      <c r="V55" s="157">
        <f t="shared" si="7"/>
        <v>8.49</v>
      </c>
      <c r="W55" s="164">
        <f>ROUND(IF('Schuelereinst. Sinclair'!$N$4="Ja",Druck_Tabelle_Kugel!$AL$3,1) * VLOOKUP(V55,Kugel_Schueler,2),1)</f>
        <v>49.9</v>
      </c>
      <c r="X55" s="152"/>
      <c r="Y55" s="157">
        <f t="shared" si="8"/>
        <v>9.49</v>
      </c>
      <c r="Z55" s="164">
        <f>ROUND(IF('Schuelereinst. Sinclair'!$N$4="Ja",Druck_Tabelle_Kugel!$AL$3,1) * VLOOKUP(Y55,Kugel_Schueler,2),1)</f>
        <v>57.6</v>
      </c>
      <c r="AA55" s="152"/>
      <c r="AB55" s="157">
        <f t="shared" si="9"/>
        <v>10.49</v>
      </c>
      <c r="AC55" s="164">
        <f>ROUND(IF('Schuelereinst. Sinclair'!$N$4="Ja",Druck_Tabelle_Kugel!$AL$3,1) * VLOOKUP(AB55,Kugel_Schueler,2),1)</f>
        <v>65.3</v>
      </c>
      <c r="AD55" s="152"/>
      <c r="AE55" s="157">
        <f t="shared" si="10"/>
        <v>11.49</v>
      </c>
      <c r="AF55" s="164">
        <f>ROUND(IF('Schuelereinst. Sinclair'!$N$4="Ja",Druck_Tabelle_Kugel!$AL$3,1) * VLOOKUP(AE55,Kugel_Schueler,2),1)</f>
        <v>73</v>
      </c>
      <c r="AG55" s="152"/>
      <c r="AH55" s="157">
        <f t="shared" si="11"/>
        <v>12.49</v>
      </c>
      <c r="AI55" s="164">
        <f>ROUND(IF('Schuelereinst. Sinclair'!$N$4="Ja",Druck_Tabelle_Kugel!$AL$3,1) * VLOOKUP(AH55,Kugel_Schueler,2),1)</f>
        <v>80.7</v>
      </c>
      <c r="AJ55" s="152"/>
      <c r="AK55" s="157">
        <f t="shared" si="12"/>
        <v>13.49</v>
      </c>
      <c r="AL55" s="164">
        <f>ROUND(IF('Schuelereinst. Sinclair'!$N$4="Ja",Druck_Tabelle_Kugel!$AL$3,1) * VLOOKUP(AK55,Kugel_Schueler,2),1)</f>
        <v>88.4</v>
      </c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</row>
    <row r="56" spans="1:132" x14ac:dyDescent="0.2">
      <c r="A56" s="155">
        <f t="shared" si="13"/>
        <v>1.5</v>
      </c>
      <c r="B56" s="163">
        <f>ROUND(IF('Schuelereinst. Sinclair'!$N$4="Ja",Druck_Tabelle_Kugel!$AL$3,1) * VLOOKUP(A56,Kugel_Schueler,2),1)</f>
        <v>0</v>
      </c>
      <c r="C56" s="152"/>
      <c r="D56" s="155">
        <f t="shared" si="1"/>
        <v>2.5</v>
      </c>
      <c r="E56" s="163">
        <f>ROUND(IF('Schuelereinst. Sinclair'!$N$4="Ja",Druck_Tabelle_Kugel!$AL$3,1) * VLOOKUP(D56,Kugel_Schueler,2),1)</f>
        <v>3.9</v>
      </c>
      <c r="F56" s="152"/>
      <c r="G56" s="155">
        <f t="shared" si="2"/>
        <v>3.5</v>
      </c>
      <c r="H56" s="163">
        <f>ROUND(IF('Schuelereinst. Sinclair'!$N$4="Ja",Druck_Tabelle_Kugel!$AL$3,1) * VLOOKUP(G56,Kugel_Schueler,2),1)</f>
        <v>11.5</v>
      </c>
      <c r="I56" s="152"/>
      <c r="J56" s="155">
        <f t="shared" si="3"/>
        <v>4.5</v>
      </c>
      <c r="K56" s="163">
        <f>ROUND(IF('Schuelereinst. Sinclair'!$N$4="Ja",Druck_Tabelle_Kugel!$AL$3,1) * VLOOKUP(J56,Kugel_Schueler,2),1)</f>
        <v>19.2</v>
      </c>
      <c r="L56" s="152"/>
      <c r="M56" s="155">
        <f t="shared" si="4"/>
        <v>5.5</v>
      </c>
      <c r="N56" s="163">
        <f>ROUND(IF('Schuelereinst. Sinclair'!$N$4="Ja",Druck_Tabelle_Kugel!$AL$3,1) * VLOOKUP(M56,Kugel_Schueler,2),1)</f>
        <v>26.9</v>
      </c>
      <c r="O56" s="152"/>
      <c r="P56" s="155">
        <f t="shared" si="5"/>
        <v>6.5</v>
      </c>
      <c r="Q56" s="163">
        <f>ROUND(IF('Schuelereinst. Sinclair'!$N$4="Ja",Druck_Tabelle_Kugel!$AL$3,1) * VLOOKUP(P56,Kugel_Schueler,2),1)</f>
        <v>34.6</v>
      </c>
      <c r="R56" s="152"/>
      <c r="S56" s="155">
        <f t="shared" si="6"/>
        <v>7.5</v>
      </c>
      <c r="T56" s="163">
        <f>ROUND(IF('Schuelereinst. Sinclair'!$N$4="Ja",Druck_Tabelle_Kugel!$AL$3,1) * VLOOKUP(S56,Kugel_Schueler,2),1)</f>
        <v>42.3</v>
      </c>
      <c r="U56" s="152"/>
      <c r="V56" s="155">
        <f t="shared" si="7"/>
        <v>8.5</v>
      </c>
      <c r="W56" s="163">
        <f>ROUND(IF('Schuelereinst. Sinclair'!$N$4="Ja",Druck_Tabelle_Kugel!$AL$3,1) * VLOOKUP(V56,Kugel_Schueler,2),1)</f>
        <v>50</v>
      </c>
      <c r="X56" s="152"/>
      <c r="Y56" s="155">
        <f t="shared" si="8"/>
        <v>9.5</v>
      </c>
      <c r="Z56" s="163">
        <f>ROUND(IF('Schuelereinst. Sinclair'!$N$4="Ja",Druck_Tabelle_Kugel!$AL$3,1) * VLOOKUP(Y56,Kugel_Schueler,2),1)</f>
        <v>57.7</v>
      </c>
      <c r="AA56" s="152"/>
      <c r="AB56" s="155">
        <f t="shared" si="9"/>
        <v>10.5</v>
      </c>
      <c r="AC56" s="163">
        <f>ROUND(IF('Schuelereinst. Sinclair'!$N$4="Ja",Druck_Tabelle_Kugel!$AL$3,1) * VLOOKUP(AB56,Kugel_Schueler,2),1)</f>
        <v>65.400000000000006</v>
      </c>
      <c r="AD56" s="152"/>
      <c r="AE56" s="155">
        <f t="shared" si="10"/>
        <v>11.5</v>
      </c>
      <c r="AF56" s="163">
        <f>ROUND(IF('Schuelereinst. Sinclair'!$N$4="Ja",Druck_Tabelle_Kugel!$AL$3,1) * VLOOKUP(AE56,Kugel_Schueler,2),1)</f>
        <v>73.099999999999994</v>
      </c>
      <c r="AG56" s="152"/>
      <c r="AH56" s="155">
        <f t="shared" si="11"/>
        <v>12.5</v>
      </c>
      <c r="AI56" s="163">
        <f>ROUND(IF('Schuelereinst. Sinclair'!$N$4="Ja",Druck_Tabelle_Kugel!$AL$3,1) * VLOOKUP(AH56,Kugel_Schueler,2),1)</f>
        <v>80.8</v>
      </c>
      <c r="AJ56" s="152"/>
      <c r="AK56" s="155">
        <f t="shared" si="12"/>
        <v>13.5</v>
      </c>
      <c r="AL56" s="163">
        <f>ROUND(IF('Schuelereinst. Sinclair'!$N$4="Ja",Druck_Tabelle_Kugel!$AL$3,1) * VLOOKUP(AK56,Kugel_Schueler,2),1)</f>
        <v>88.5</v>
      </c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</row>
    <row r="57" spans="1:132" x14ac:dyDescent="0.2">
      <c r="A57" s="157">
        <f t="shared" si="13"/>
        <v>1.51</v>
      </c>
      <c r="B57" s="164">
        <f>ROUND(IF('Schuelereinst. Sinclair'!$N$4="Ja",Druck_Tabelle_Kugel!$AL$3,1) * VLOOKUP(A57,Kugel_Schueler,2),1)</f>
        <v>0</v>
      </c>
      <c r="C57" s="152"/>
      <c r="D57" s="157">
        <f t="shared" si="1"/>
        <v>2.5099999999999998</v>
      </c>
      <c r="E57" s="164">
        <f>ROUND(IF('Schuelereinst. Sinclair'!$N$4="Ja",Druck_Tabelle_Kugel!$AL$3,1) * VLOOKUP(D57,Kugel_Schueler,2),1)</f>
        <v>3.9</v>
      </c>
      <c r="F57" s="152"/>
      <c r="G57" s="157">
        <f t="shared" si="2"/>
        <v>3.51</v>
      </c>
      <c r="H57" s="164">
        <f>ROUND(IF('Schuelereinst. Sinclair'!$N$4="Ja",Druck_Tabelle_Kugel!$AL$3,1) * VLOOKUP(G57,Kugel_Schueler,2),1)</f>
        <v>11.6</v>
      </c>
      <c r="I57" s="152"/>
      <c r="J57" s="157">
        <f t="shared" si="3"/>
        <v>4.51</v>
      </c>
      <c r="K57" s="164">
        <f>ROUND(IF('Schuelereinst. Sinclair'!$N$4="Ja",Druck_Tabelle_Kugel!$AL$3,1) * VLOOKUP(J57,Kugel_Schueler,2),1)</f>
        <v>19.3</v>
      </c>
      <c r="L57" s="152"/>
      <c r="M57" s="157">
        <f t="shared" si="4"/>
        <v>5.51</v>
      </c>
      <c r="N57" s="164">
        <f>ROUND(IF('Schuelereinst. Sinclair'!$N$4="Ja",Druck_Tabelle_Kugel!$AL$3,1) * VLOOKUP(M57,Kugel_Schueler,2),1)</f>
        <v>27</v>
      </c>
      <c r="O57" s="152"/>
      <c r="P57" s="157">
        <f t="shared" si="5"/>
        <v>6.51</v>
      </c>
      <c r="Q57" s="164">
        <f>ROUND(IF('Schuelereinst. Sinclair'!$N$4="Ja",Druck_Tabelle_Kugel!$AL$3,1) * VLOOKUP(P57,Kugel_Schueler,2),1)</f>
        <v>34.700000000000003</v>
      </c>
      <c r="R57" s="152"/>
      <c r="S57" s="157">
        <f t="shared" si="6"/>
        <v>7.51</v>
      </c>
      <c r="T57" s="164">
        <f>ROUND(IF('Schuelereinst. Sinclair'!$N$4="Ja",Druck_Tabelle_Kugel!$AL$3,1) * VLOOKUP(S57,Kugel_Schueler,2),1)</f>
        <v>42.4</v>
      </c>
      <c r="U57" s="152"/>
      <c r="V57" s="157">
        <f t="shared" si="7"/>
        <v>8.51</v>
      </c>
      <c r="W57" s="164">
        <f>ROUND(IF('Schuelereinst. Sinclair'!$N$4="Ja",Druck_Tabelle_Kugel!$AL$3,1) * VLOOKUP(V57,Kugel_Schueler,2),1)</f>
        <v>50.1</v>
      </c>
      <c r="X57" s="152"/>
      <c r="Y57" s="157">
        <f t="shared" si="8"/>
        <v>9.51</v>
      </c>
      <c r="Z57" s="164">
        <f>ROUND(IF('Schuelereinst. Sinclair'!$N$4="Ja",Druck_Tabelle_Kugel!$AL$3,1) * VLOOKUP(Y57,Kugel_Schueler,2),1)</f>
        <v>57.8</v>
      </c>
      <c r="AA57" s="152"/>
      <c r="AB57" s="157">
        <f t="shared" si="9"/>
        <v>10.51</v>
      </c>
      <c r="AC57" s="164">
        <f>ROUND(IF('Schuelereinst. Sinclair'!$N$4="Ja",Druck_Tabelle_Kugel!$AL$3,1) * VLOOKUP(AB57,Kugel_Schueler,2),1)</f>
        <v>65.5</v>
      </c>
      <c r="AD57" s="152"/>
      <c r="AE57" s="157">
        <f t="shared" si="10"/>
        <v>11.51</v>
      </c>
      <c r="AF57" s="164">
        <f>ROUND(IF('Schuelereinst. Sinclair'!$N$4="Ja",Druck_Tabelle_Kugel!$AL$3,1) * VLOOKUP(AE57,Kugel_Schueler,2),1)</f>
        <v>73.2</v>
      </c>
      <c r="AG57" s="152"/>
      <c r="AH57" s="157">
        <f t="shared" si="11"/>
        <v>12.51</v>
      </c>
      <c r="AI57" s="164">
        <f>ROUND(IF('Schuelereinst. Sinclair'!$N$4="Ja",Druck_Tabelle_Kugel!$AL$3,1) * VLOOKUP(AH57,Kugel_Schueler,2),1)</f>
        <v>80.900000000000006</v>
      </c>
      <c r="AJ57" s="152"/>
      <c r="AK57" s="157">
        <f t="shared" si="12"/>
        <v>13.51</v>
      </c>
      <c r="AL57" s="164">
        <f>ROUND(IF('Schuelereinst. Sinclair'!$N$4="Ja",Druck_Tabelle_Kugel!$AL$3,1) * VLOOKUP(AK57,Kugel_Schueler,2),1)</f>
        <v>88.5</v>
      </c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</row>
    <row r="58" spans="1:132" x14ac:dyDescent="0.2">
      <c r="A58" s="155">
        <f t="shared" si="13"/>
        <v>1.52</v>
      </c>
      <c r="B58" s="163">
        <f>ROUND(IF('Schuelereinst. Sinclair'!$N$4="Ja",Druck_Tabelle_Kugel!$AL$3,1) * VLOOKUP(A58,Kugel_Schueler,2),1)</f>
        <v>0</v>
      </c>
      <c r="C58" s="152"/>
      <c r="D58" s="155">
        <f t="shared" si="1"/>
        <v>2.52</v>
      </c>
      <c r="E58" s="163">
        <f>ROUND(IF('Schuelereinst. Sinclair'!$N$4="Ja",Druck_Tabelle_Kugel!$AL$3,1) * VLOOKUP(D58,Kugel_Schueler,2),1)</f>
        <v>4</v>
      </c>
      <c r="F58" s="152"/>
      <c r="G58" s="155">
        <f t="shared" si="2"/>
        <v>3.52</v>
      </c>
      <c r="H58" s="163">
        <f>ROUND(IF('Schuelereinst. Sinclair'!$N$4="Ja",Druck_Tabelle_Kugel!$AL$3,1) * VLOOKUP(G58,Kugel_Schueler,2),1)</f>
        <v>11.7</v>
      </c>
      <c r="I58" s="152"/>
      <c r="J58" s="155">
        <f t="shared" si="3"/>
        <v>4.5199999999999996</v>
      </c>
      <c r="K58" s="163">
        <f>ROUND(IF('Schuelereinst. Sinclair'!$N$4="Ja",Druck_Tabelle_Kugel!$AL$3,1) * VLOOKUP(J58,Kugel_Schueler,2),1)</f>
        <v>19.399999999999999</v>
      </c>
      <c r="L58" s="152"/>
      <c r="M58" s="155">
        <f t="shared" si="4"/>
        <v>5.52</v>
      </c>
      <c r="N58" s="163">
        <f>ROUND(IF('Schuelereinst. Sinclair'!$N$4="Ja",Druck_Tabelle_Kugel!$AL$3,1) * VLOOKUP(M58,Kugel_Schueler,2),1)</f>
        <v>27.1</v>
      </c>
      <c r="O58" s="152"/>
      <c r="P58" s="155">
        <f t="shared" si="5"/>
        <v>6.52</v>
      </c>
      <c r="Q58" s="163">
        <f>ROUND(IF('Schuelereinst. Sinclair'!$N$4="Ja",Druck_Tabelle_Kugel!$AL$3,1) * VLOOKUP(P58,Kugel_Schueler,2),1)</f>
        <v>34.799999999999997</v>
      </c>
      <c r="R58" s="152"/>
      <c r="S58" s="155">
        <f t="shared" si="6"/>
        <v>7.52</v>
      </c>
      <c r="T58" s="163">
        <f>ROUND(IF('Schuelereinst. Sinclair'!$N$4="Ja",Druck_Tabelle_Kugel!$AL$3,1) * VLOOKUP(S58,Kugel_Schueler,2),1)</f>
        <v>42.5</v>
      </c>
      <c r="U58" s="152"/>
      <c r="V58" s="155">
        <f t="shared" si="7"/>
        <v>8.52</v>
      </c>
      <c r="W58" s="163">
        <f>ROUND(IF('Schuelereinst. Sinclair'!$N$4="Ja",Druck_Tabelle_Kugel!$AL$3,1) * VLOOKUP(V58,Kugel_Schueler,2),1)</f>
        <v>50.2</v>
      </c>
      <c r="X58" s="152"/>
      <c r="Y58" s="155">
        <f t="shared" si="8"/>
        <v>9.52</v>
      </c>
      <c r="Z58" s="163">
        <f>ROUND(IF('Schuelereinst. Sinclair'!$N$4="Ja",Druck_Tabelle_Kugel!$AL$3,1) * VLOOKUP(Y58,Kugel_Schueler,2),1)</f>
        <v>57.9</v>
      </c>
      <c r="AA58" s="152"/>
      <c r="AB58" s="155">
        <f t="shared" si="9"/>
        <v>10.52</v>
      </c>
      <c r="AC58" s="163">
        <f>ROUND(IF('Schuelereinst. Sinclair'!$N$4="Ja",Druck_Tabelle_Kugel!$AL$3,1) * VLOOKUP(AB58,Kugel_Schueler,2),1)</f>
        <v>65.5</v>
      </c>
      <c r="AD58" s="152"/>
      <c r="AE58" s="155">
        <f t="shared" si="10"/>
        <v>11.52</v>
      </c>
      <c r="AF58" s="163">
        <f>ROUND(IF('Schuelereinst. Sinclair'!$N$4="Ja",Druck_Tabelle_Kugel!$AL$3,1) * VLOOKUP(AE58,Kugel_Schueler,2),1)</f>
        <v>73.2</v>
      </c>
      <c r="AG58" s="152"/>
      <c r="AH58" s="155">
        <f t="shared" si="11"/>
        <v>12.52</v>
      </c>
      <c r="AI58" s="163">
        <f>ROUND(IF('Schuelereinst. Sinclair'!$N$4="Ja",Druck_Tabelle_Kugel!$AL$3,1) * VLOOKUP(AH58,Kugel_Schueler,2),1)</f>
        <v>80.900000000000006</v>
      </c>
      <c r="AJ58" s="152"/>
      <c r="AK58" s="155">
        <f t="shared" si="12"/>
        <v>13.52</v>
      </c>
      <c r="AL58" s="163">
        <f>ROUND(IF('Schuelereinst. Sinclair'!$N$4="Ja",Druck_Tabelle_Kugel!$AL$3,1) * VLOOKUP(AK58,Kugel_Schueler,2),1)</f>
        <v>88.6</v>
      </c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</row>
    <row r="59" spans="1:132" x14ac:dyDescent="0.2">
      <c r="A59" s="157">
        <f t="shared" si="13"/>
        <v>1.53</v>
      </c>
      <c r="B59" s="164">
        <f>ROUND(IF('Schuelereinst. Sinclair'!$N$4="Ja",Druck_Tabelle_Kugel!$AL$3,1) * VLOOKUP(A59,Kugel_Schueler,2),1)</f>
        <v>0</v>
      </c>
      <c r="C59" s="152"/>
      <c r="D59" s="157">
        <f t="shared" si="1"/>
        <v>2.5299999999999998</v>
      </c>
      <c r="E59" s="164">
        <f>ROUND(IF('Schuelereinst. Sinclair'!$N$4="Ja",Druck_Tabelle_Kugel!$AL$3,1) * VLOOKUP(D59,Kugel_Schueler,2),1)</f>
        <v>4.0999999999999996</v>
      </c>
      <c r="F59" s="152"/>
      <c r="G59" s="157">
        <f t="shared" si="2"/>
        <v>3.53</v>
      </c>
      <c r="H59" s="164">
        <f>ROUND(IF('Schuelereinst. Sinclair'!$N$4="Ja",Druck_Tabelle_Kugel!$AL$3,1) * VLOOKUP(G59,Kugel_Schueler,2),1)</f>
        <v>11.8</v>
      </c>
      <c r="I59" s="152"/>
      <c r="J59" s="157">
        <f t="shared" si="3"/>
        <v>4.53</v>
      </c>
      <c r="K59" s="164">
        <f>ROUND(IF('Schuelereinst. Sinclair'!$N$4="Ja",Druck_Tabelle_Kugel!$AL$3,1) * VLOOKUP(J59,Kugel_Schueler,2),1)</f>
        <v>19.5</v>
      </c>
      <c r="L59" s="152"/>
      <c r="M59" s="157">
        <f t="shared" si="4"/>
        <v>5.53</v>
      </c>
      <c r="N59" s="164">
        <f>ROUND(IF('Schuelereinst. Sinclair'!$N$4="Ja",Druck_Tabelle_Kugel!$AL$3,1) * VLOOKUP(M59,Kugel_Schueler,2),1)</f>
        <v>27.2</v>
      </c>
      <c r="O59" s="152"/>
      <c r="P59" s="157">
        <f t="shared" si="5"/>
        <v>6.53</v>
      </c>
      <c r="Q59" s="164">
        <f>ROUND(IF('Schuelereinst. Sinclair'!$N$4="Ja",Druck_Tabelle_Kugel!$AL$3,1) * VLOOKUP(P59,Kugel_Schueler,2),1)</f>
        <v>34.9</v>
      </c>
      <c r="R59" s="152"/>
      <c r="S59" s="157">
        <f t="shared" si="6"/>
        <v>7.53</v>
      </c>
      <c r="T59" s="164">
        <f>ROUND(IF('Schuelereinst. Sinclair'!$N$4="Ja",Druck_Tabelle_Kugel!$AL$3,1) * VLOOKUP(S59,Kugel_Schueler,2),1)</f>
        <v>42.5</v>
      </c>
      <c r="U59" s="152"/>
      <c r="V59" s="157">
        <f t="shared" si="7"/>
        <v>8.5299999999999994</v>
      </c>
      <c r="W59" s="164">
        <f>ROUND(IF('Schuelereinst. Sinclair'!$N$4="Ja",Druck_Tabelle_Kugel!$AL$3,1) * VLOOKUP(V59,Kugel_Schueler,2),1)</f>
        <v>50.2</v>
      </c>
      <c r="X59" s="152"/>
      <c r="Y59" s="157">
        <f t="shared" si="8"/>
        <v>9.5299999999999994</v>
      </c>
      <c r="Z59" s="164">
        <f>ROUND(IF('Schuelereinst. Sinclair'!$N$4="Ja",Druck_Tabelle_Kugel!$AL$3,1) * VLOOKUP(Y59,Kugel_Schueler,2),1)</f>
        <v>57.9</v>
      </c>
      <c r="AA59" s="152"/>
      <c r="AB59" s="157">
        <f t="shared" si="9"/>
        <v>10.53</v>
      </c>
      <c r="AC59" s="164">
        <f>ROUND(IF('Schuelereinst. Sinclair'!$N$4="Ja",Druck_Tabelle_Kugel!$AL$3,1) * VLOOKUP(AB59,Kugel_Schueler,2),1)</f>
        <v>65.599999999999994</v>
      </c>
      <c r="AD59" s="152"/>
      <c r="AE59" s="157">
        <f t="shared" si="10"/>
        <v>11.53</v>
      </c>
      <c r="AF59" s="164">
        <f>ROUND(IF('Schuelereinst. Sinclair'!$N$4="Ja",Druck_Tabelle_Kugel!$AL$3,1) * VLOOKUP(AE59,Kugel_Schueler,2),1)</f>
        <v>73.3</v>
      </c>
      <c r="AG59" s="152"/>
      <c r="AH59" s="157">
        <f t="shared" si="11"/>
        <v>12.53</v>
      </c>
      <c r="AI59" s="164">
        <f>ROUND(IF('Schuelereinst. Sinclair'!$N$4="Ja",Druck_Tabelle_Kugel!$AL$3,1) * VLOOKUP(AH59,Kugel_Schueler,2),1)</f>
        <v>81</v>
      </c>
      <c r="AJ59" s="152"/>
      <c r="AK59" s="157">
        <f t="shared" si="12"/>
        <v>13.53</v>
      </c>
      <c r="AL59" s="164">
        <f>ROUND(IF('Schuelereinst. Sinclair'!$N$4="Ja",Druck_Tabelle_Kugel!$AL$3,1) * VLOOKUP(AK59,Kugel_Schueler,2),1)</f>
        <v>88.7</v>
      </c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</row>
    <row r="60" spans="1:132" x14ac:dyDescent="0.2">
      <c r="A60" s="155">
        <f t="shared" si="13"/>
        <v>1.54</v>
      </c>
      <c r="B60" s="163">
        <f>ROUND(IF('Schuelereinst. Sinclair'!$N$4="Ja",Druck_Tabelle_Kugel!$AL$3,1) * VLOOKUP(A60,Kugel_Schueler,2),1)</f>
        <v>0</v>
      </c>
      <c r="C60" s="152"/>
      <c r="D60" s="155">
        <f t="shared" si="1"/>
        <v>2.54</v>
      </c>
      <c r="E60" s="163">
        <f>ROUND(IF('Schuelereinst. Sinclair'!$N$4="Ja",Druck_Tabelle_Kugel!$AL$3,1) * VLOOKUP(D60,Kugel_Schueler,2),1)</f>
        <v>4.2</v>
      </c>
      <c r="F60" s="152"/>
      <c r="G60" s="155">
        <f t="shared" si="2"/>
        <v>3.54</v>
      </c>
      <c r="H60" s="163">
        <f>ROUND(IF('Schuelereinst. Sinclair'!$N$4="Ja",Druck_Tabelle_Kugel!$AL$3,1) * VLOOKUP(G60,Kugel_Schueler,2),1)</f>
        <v>11.9</v>
      </c>
      <c r="I60" s="152"/>
      <c r="J60" s="155">
        <f t="shared" si="3"/>
        <v>4.54</v>
      </c>
      <c r="K60" s="163">
        <f>ROUND(IF('Schuelereinst. Sinclair'!$N$4="Ja",Druck_Tabelle_Kugel!$AL$3,1) * VLOOKUP(J60,Kugel_Schueler,2),1)</f>
        <v>19.5</v>
      </c>
      <c r="L60" s="152"/>
      <c r="M60" s="155">
        <f t="shared" si="4"/>
        <v>5.54</v>
      </c>
      <c r="N60" s="163">
        <f>ROUND(IF('Schuelereinst. Sinclair'!$N$4="Ja",Druck_Tabelle_Kugel!$AL$3,1) * VLOOKUP(M60,Kugel_Schueler,2),1)</f>
        <v>27.2</v>
      </c>
      <c r="O60" s="152"/>
      <c r="P60" s="155">
        <f t="shared" si="5"/>
        <v>6.54</v>
      </c>
      <c r="Q60" s="163">
        <f>ROUND(IF('Schuelereinst. Sinclair'!$N$4="Ja",Druck_Tabelle_Kugel!$AL$3,1) * VLOOKUP(P60,Kugel_Schueler,2),1)</f>
        <v>34.9</v>
      </c>
      <c r="R60" s="152"/>
      <c r="S60" s="155">
        <f t="shared" si="6"/>
        <v>7.54</v>
      </c>
      <c r="T60" s="163">
        <f>ROUND(IF('Schuelereinst. Sinclair'!$N$4="Ja",Druck_Tabelle_Kugel!$AL$3,1) * VLOOKUP(S60,Kugel_Schueler,2),1)</f>
        <v>42.6</v>
      </c>
      <c r="U60" s="152"/>
      <c r="V60" s="155">
        <f t="shared" si="7"/>
        <v>8.5399999999999991</v>
      </c>
      <c r="W60" s="163">
        <f>ROUND(IF('Schuelereinst. Sinclair'!$N$4="Ja",Druck_Tabelle_Kugel!$AL$3,1) * VLOOKUP(V60,Kugel_Schueler,2),1)</f>
        <v>50.3</v>
      </c>
      <c r="X60" s="152"/>
      <c r="Y60" s="155">
        <f t="shared" si="8"/>
        <v>9.5399999999999991</v>
      </c>
      <c r="Z60" s="163">
        <f>ROUND(IF('Schuelereinst. Sinclair'!$N$4="Ja",Druck_Tabelle_Kugel!$AL$3,1) * VLOOKUP(Y60,Kugel_Schueler,2),1)</f>
        <v>58</v>
      </c>
      <c r="AA60" s="152"/>
      <c r="AB60" s="155">
        <f t="shared" si="9"/>
        <v>10.54</v>
      </c>
      <c r="AC60" s="163">
        <f>ROUND(IF('Schuelereinst. Sinclair'!$N$4="Ja",Druck_Tabelle_Kugel!$AL$3,1) * VLOOKUP(AB60,Kugel_Schueler,2),1)</f>
        <v>65.7</v>
      </c>
      <c r="AD60" s="152"/>
      <c r="AE60" s="155">
        <f t="shared" si="10"/>
        <v>11.54</v>
      </c>
      <c r="AF60" s="163">
        <f>ROUND(IF('Schuelereinst. Sinclair'!$N$4="Ja",Druck_Tabelle_Kugel!$AL$3,1) * VLOOKUP(AE60,Kugel_Schueler,2),1)</f>
        <v>73.400000000000006</v>
      </c>
      <c r="AG60" s="152"/>
      <c r="AH60" s="155">
        <f t="shared" si="11"/>
        <v>12.54</v>
      </c>
      <c r="AI60" s="163">
        <f>ROUND(IF('Schuelereinst. Sinclair'!$N$4="Ja",Druck_Tabelle_Kugel!$AL$3,1) * VLOOKUP(AH60,Kugel_Schueler,2),1)</f>
        <v>81.099999999999994</v>
      </c>
      <c r="AJ60" s="152"/>
      <c r="AK60" s="155">
        <f t="shared" si="12"/>
        <v>13.54</v>
      </c>
      <c r="AL60" s="163">
        <f>ROUND(IF('Schuelereinst. Sinclair'!$N$4="Ja",Druck_Tabelle_Kugel!$AL$3,1) * VLOOKUP(AK60,Kugel_Schueler,2),1)</f>
        <v>88.8</v>
      </c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</row>
    <row r="61" spans="1:132" x14ac:dyDescent="0.2">
      <c r="A61" s="157">
        <f t="shared" si="13"/>
        <v>1.55</v>
      </c>
      <c r="B61" s="164">
        <f>ROUND(IF('Schuelereinst. Sinclair'!$N$4="Ja",Druck_Tabelle_Kugel!$AL$3,1) * VLOOKUP(A61,Kugel_Schueler,2),1)</f>
        <v>0</v>
      </c>
      <c r="C61" s="152"/>
      <c r="D61" s="157">
        <f t="shared" si="1"/>
        <v>2.5499999999999998</v>
      </c>
      <c r="E61" s="164">
        <f>ROUND(IF('Schuelereinst. Sinclair'!$N$4="Ja",Druck_Tabelle_Kugel!$AL$3,1) * VLOOKUP(D61,Kugel_Schueler,2),1)</f>
        <v>4.2</v>
      </c>
      <c r="F61" s="152"/>
      <c r="G61" s="157">
        <f t="shared" si="2"/>
        <v>3.55</v>
      </c>
      <c r="H61" s="164">
        <f>ROUND(IF('Schuelereinst. Sinclair'!$N$4="Ja",Druck_Tabelle_Kugel!$AL$3,1) * VLOOKUP(G61,Kugel_Schueler,2),1)</f>
        <v>11.9</v>
      </c>
      <c r="I61" s="152"/>
      <c r="J61" s="157">
        <f t="shared" si="3"/>
        <v>4.55</v>
      </c>
      <c r="K61" s="164">
        <f>ROUND(IF('Schuelereinst. Sinclair'!$N$4="Ja",Druck_Tabelle_Kugel!$AL$3,1) * VLOOKUP(J61,Kugel_Schueler,2),1)</f>
        <v>19.600000000000001</v>
      </c>
      <c r="L61" s="152"/>
      <c r="M61" s="157">
        <f t="shared" si="4"/>
        <v>5.55</v>
      </c>
      <c r="N61" s="164">
        <f>ROUND(IF('Schuelereinst. Sinclair'!$N$4="Ja",Druck_Tabelle_Kugel!$AL$3,1) * VLOOKUP(M61,Kugel_Schueler,2),1)</f>
        <v>27.3</v>
      </c>
      <c r="O61" s="152"/>
      <c r="P61" s="157">
        <f t="shared" si="5"/>
        <v>6.55</v>
      </c>
      <c r="Q61" s="164">
        <f>ROUND(IF('Schuelereinst. Sinclair'!$N$4="Ja",Druck_Tabelle_Kugel!$AL$3,1) * VLOOKUP(P61,Kugel_Schueler,2),1)</f>
        <v>35</v>
      </c>
      <c r="R61" s="152"/>
      <c r="S61" s="157">
        <f t="shared" si="6"/>
        <v>7.55</v>
      </c>
      <c r="T61" s="164">
        <f>ROUND(IF('Schuelereinst. Sinclair'!$N$4="Ja",Druck_Tabelle_Kugel!$AL$3,1) * VLOOKUP(S61,Kugel_Schueler,2),1)</f>
        <v>42.7</v>
      </c>
      <c r="U61" s="152"/>
      <c r="V61" s="157">
        <f t="shared" si="7"/>
        <v>8.5500000000000007</v>
      </c>
      <c r="W61" s="164">
        <f>ROUND(IF('Schuelereinst. Sinclair'!$N$4="Ja",Druck_Tabelle_Kugel!$AL$3,1) * VLOOKUP(V61,Kugel_Schueler,2),1)</f>
        <v>50.4</v>
      </c>
      <c r="X61" s="152"/>
      <c r="Y61" s="157">
        <f t="shared" si="8"/>
        <v>9.5500000000000007</v>
      </c>
      <c r="Z61" s="164">
        <f>ROUND(IF('Schuelereinst. Sinclair'!$N$4="Ja",Druck_Tabelle_Kugel!$AL$3,1) * VLOOKUP(Y61,Kugel_Schueler,2),1)</f>
        <v>58.1</v>
      </c>
      <c r="AA61" s="152"/>
      <c r="AB61" s="157">
        <f t="shared" si="9"/>
        <v>10.55</v>
      </c>
      <c r="AC61" s="164">
        <f>ROUND(IF('Schuelereinst. Sinclair'!$N$4="Ja",Druck_Tabelle_Kugel!$AL$3,1) * VLOOKUP(AB61,Kugel_Schueler,2),1)</f>
        <v>65.8</v>
      </c>
      <c r="AD61" s="152"/>
      <c r="AE61" s="157">
        <f t="shared" si="10"/>
        <v>11.55</v>
      </c>
      <c r="AF61" s="164">
        <f>ROUND(IF('Schuelereinst. Sinclair'!$N$4="Ja",Druck_Tabelle_Kugel!$AL$3,1) * VLOOKUP(AE61,Kugel_Schueler,2),1)</f>
        <v>73.5</v>
      </c>
      <c r="AG61" s="152"/>
      <c r="AH61" s="157">
        <f t="shared" si="11"/>
        <v>12.55</v>
      </c>
      <c r="AI61" s="164">
        <f>ROUND(IF('Schuelereinst. Sinclair'!$N$4="Ja",Druck_Tabelle_Kugel!$AL$3,1) * VLOOKUP(AH61,Kugel_Schueler,2),1)</f>
        <v>81.2</v>
      </c>
      <c r="AJ61" s="152"/>
      <c r="AK61" s="157">
        <f t="shared" si="12"/>
        <v>13.55</v>
      </c>
      <c r="AL61" s="164">
        <f>ROUND(IF('Schuelereinst. Sinclair'!$N$4="Ja",Druck_Tabelle_Kugel!$AL$3,1) * VLOOKUP(AK61,Kugel_Schueler,2),1)</f>
        <v>88.9</v>
      </c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</row>
    <row r="62" spans="1:132" x14ac:dyDescent="0.2">
      <c r="A62" s="155">
        <f t="shared" si="13"/>
        <v>1.56</v>
      </c>
      <c r="B62" s="163">
        <f>ROUND(IF('Schuelereinst. Sinclair'!$N$4="Ja",Druck_Tabelle_Kugel!$AL$3,1) * VLOOKUP(A62,Kugel_Schueler,2),1)</f>
        <v>0</v>
      </c>
      <c r="C62" s="152"/>
      <c r="D62" s="155">
        <f t="shared" si="1"/>
        <v>2.56</v>
      </c>
      <c r="E62" s="163">
        <f>ROUND(IF('Schuelereinst. Sinclair'!$N$4="Ja",Druck_Tabelle_Kugel!$AL$3,1) * VLOOKUP(D62,Kugel_Schueler,2),1)</f>
        <v>4.3</v>
      </c>
      <c r="F62" s="152"/>
      <c r="G62" s="155">
        <f t="shared" si="2"/>
        <v>3.56</v>
      </c>
      <c r="H62" s="163">
        <f>ROUND(IF('Schuelereinst. Sinclair'!$N$4="Ja",Druck_Tabelle_Kugel!$AL$3,1) * VLOOKUP(G62,Kugel_Schueler,2),1)</f>
        <v>12</v>
      </c>
      <c r="I62" s="152"/>
      <c r="J62" s="155">
        <f t="shared" si="3"/>
        <v>4.5599999999999996</v>
      </c>
      <c r="K62" s="163">
        <f>ROUND(IF('Schuelereinst. Sinclair'!$N$4="Ja",Druck_Tabelle_Kugel!$AL$3,1) * VLOOKUP(J62,Kugel_Schueler,2),1)</f>
        <v>19.7</v>
      </c>
      <c r="L62" s="152"/>
      <c r="M62" s="155">
        <f t="shared" si="4"/>
        <v>5.56</v>
      </c>
      <c r="N62" s="163">
        <f>ROUND(IF('Schuelereinst. Sinclair'!$N$4="Ja",Druck_Tabelle_Kugel!$AL$3,1) * VLOOKUP(M62,Kugel_Schueler,2),1)</f>
        <v>27.4</v>
      </c>
      <c r="O62" s="152"/>
      <c r="P62" s="155">
        <f t="shared" si="5"/>
        <v>6.56</v>
      </c>
      <c r="Q62" s="163">
        <f>ROUND(IF('Schuelereinst. Sinclair'!$N$4="Ja",Druck_Tabelle_Kugel!$AL$3,1) * VLOOKUP(P62,Kugel_Schueler,2),1)</f>
        <v>35.1</v>
      </c>
      <c r="R62" s="152"/>
      <c r="S62" s="155">
        <f t="shared" si="6"/>
        <v>7.56</v>
      </c>
      <c r="T62" s="163">
        <f>ROUND(IF('Schuelereinst. Sinclair'!$N$4="Ja",Druck_Tabelle_Kugel!$AL$3,1) * VLOOKUP(S62,Kugel_Schueler,2),1)</f>
        <v>42.8</v>
      </c>
      <c r="U62" s="152"/>
      <c r="V62" s="155">
        <f t="shared" si="7"/>
        <v>8.56</v>
      </c>
      <c r="W62" s="163">
        <f>ROUND(IF('Schuelereinst. Sinclair'!$N$4="Ja",Druck_Tabelle_Kugel!$AL$3,1) * VLOOKUP(V62,Kugel_Schueler,2),1)</f>
        <v>50.5</v>
      </c>
      <c r="X62" s="152"/>
      <c r="Y62" s="155">
        <f t="shared" si="8"/>
        <v>9.56</v>
      </c>
      <c r="Z62" s="163">
        <f>ROUND(IF('Schuelereinst. Sinclair'!$N$4="Ja",Druck_Tabelle_Kugel!$AL$3,1) * VLOOKUP(Y62,Kugel_Schueler,2),1)</f>
        <v>58.2</v>
      </c>
      <c r="AA62" s="152"/>
      <c r="AB62" s="155">
        <f t="shared" si="9"/>
        <v>10.56</v>
      </c>
      <c r="AC62" s="163">
        <f>ROUND(IF('Schuelereinst. Sinclair'!$N$4="Ja",Druck_Tabelle_Kugel!$AL$3,1) * VLOOKUP(AB62,Kugel_Schueler,2),1)</f>
        <v>65.900000000000006</v>
      </c>
      <c r="AD62" s="152"/>
      <c r="AE62" s="155">
        <f t="shared" si="10"/>
        <v>11.56</v>
      </c>
      <c r="AF62" s="163">
        <f>ROUND(IF('Schuelereinst. Sinclair'!$N$4="Ja",Druck_Tabelle_Kugel!$AL$3,1) * VLOOKUP(AE62,Kugel_Schueler,2),1)</f>
        <v>73.5</v>
      </c>
      <c r="AG62" s="152"/>
      <c r="AH62" s="155">
        <f t="shared" si="11"/>
        <v>12.56</v>
      </c>
      <c r="AI62" s="163">
        <f>ROUND(IF('Schuelereinst. Sinclair'!$N$4="Ja",Druck_Tabelle_Kugel!$AL$3,1) * VLOOKUP(AH62,Kugel_Schueler,2),1)</f>
        <v>81.2</v>
      </c>
      <c r="AJ62" s="152"/>
      <c r="AK62" s="155">
        <f t="shared" si="12"/>
        <v>13.56</v>
      </c>
      <c r="AL62" s="163">
        <f>ROUND(IF('Schuelereinst. Sinclair'!$N$4="Ja",Druck_Tabelle_Kugel!$AL$3,1) * VLOOKUP(AK62,Kugel_Schueler,2),1)</f>
        <v>88.9</v>
      </c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</row>
    <row r="63" spans="1:132" x14ac:dyDescent="0.2">
      <c r="A63" s="157">
        <f t="shared" si="13"/>
        <v>1.57</v>
      </c>
      <c r="B63" s="164">
        <f>ROUND(IF('Schuelereinst. Sinclair'!$N$4="Ja",Druck_Tabelle_Kugel!$AL$3,1) * VLOOKUP(A63,Kugel_Schueler,2),1)</f>
        <v>0</v>
      </c>
      <c r="C63" s="152"/>
      <c r="D63" s="157">
        <f t="shared" si="1"/>
        <v>2.57</v>
      </c>
      <c r="E63" s="164">
        <f>ROUND(IF('Schuelereinst. Sinclair'!$N$4="Ja",Druck_Tabelle_Kugel!$AL$3,1) * VLOOKUP(D63,Kugel_Schueler,2),1)</f>
        <v>4.4000000000000004</v>
      </c>
      <c r="F63" s="152"/>
      <c r="G63" s="157">
        <f t="shared" si="2"/>
        <v>3.57</v>
      </c>
      <c r="H63" s="164">
        <f>ROUND(IF('Schuelereinst. Sinclair'!$N$4="Ja",Druck_Tabelle_Kugel!$AL$3,1) * VLOOKUP(G63,Kugel_Schueler,2),1)</f>
        <v>12.1</v>
      </c>
      <c r="I63" s="152"/>
      <c r="J63" s="157">
        <f t="shared" si="3"/>
        <v>4.57</v>
      </c>
      <c r="K63" s="164">
        <f>ROUND(IF('Schuelereinst. Sinclair'!$N$4="Ja",Druck_Tabelle_Kugel!$AL$3,1) * VLOOKUP(J63,Kugel_Schueler,2),1)</f>
        <v>19.8</v>
      </c>
      <c r="L63" s="152"/>
      <c r="M63" s="157">
        <f t="shared" si="4"/>
        <v>5.57</v>
      </c>
      <c r="N63" s="164">
        <f>ROUND(IF('Schuelereinst. Sinclair'!$N$4="Ja",Druck_Tabelle_Kugel!$AL$3,1) * VLOOKUP(M63,Kugel_Schueler,2),1)</f>
        <v>27.5</v>
      </c>
      <c r="O63" s="152"/>
      <c r="P63" s="157">
        <f t="shared" si="5"/>
        <v>6.57</v>
      </c>
      <c r="Q63" s="164">
        <f>ROUND(IF('Schuelereinst. Sinclair'!$N$4="Ja",Druck_Tabelle_Kugel!$AL$3,1) * VLOOKUP(P63,Kugel_Schueler,2),1)</f>
        <v>35.200000000000003</v>
      </c>
      <c r="R63" s="152"/>
      <c r="S63" s="157">
        <f t="shared" si="6"/>
        <v>7.57</v>
      </c>
      <c r="T63" s="164">
        <f>ROUND(IF('Schuelereinst. Sinclair'!$N$4="Ja",Druck_Tabelle_Kugel!$AL$3,1) * VLOOKUP(S63,Kugel_Schueler,2),1)</f>
        <v>42.9</v>
      </c>
      <c r="U63" s="152"/>
      <c r="V63" s="157">
        <f t="shared" si="7"/>
        <v>8.57</v>
      </c>
      <c r="W63" s="164">
        <f>ROUND(IF('Schuelereinst. Sinclair'!$N$4="Ja",Druck_Tabelle_Kugel!$AL$3,1) * VLOOKUP(V63,Kugel_Schueler,2),1)</f>
        <v>50.5</v>
      </c>
      <c r="X63" s="152"/>
      <c r="Y63" s="157">
        <f t="shared" si="8"/>
        <v>9.57</v>
      </c>
      <c r="Z63" s="164">
        <f>ROUND(IF('Schuelereinst. Sinclair'!$N$4="Ja",Druck_Tabelle_Kugel!$AL$3,1) * VLOOKUP(Y63,Kugel_Schueler,2),1)</f>
        <v>58.2</v>
      </c>
      <c r="AA63" s="152"/>
      <c r="AB63" s="157">
        <f t="shared" si="9"/>
        <v>10.57</v>
      </c>
      <c r="AC63" s="164">
        <f>ROUND(IF('Schuelereinst. Sinclair'!$N$4="Ja",Druck_Tabelle_Kugel!$AL$3,1) * VLOOKUP(AB63,Kugel_Schueler,2),1)</f>
        <v>65.900000000000006</v>
      </c>
      <c r="AD63" s="152"/>
      <c r="AE63" s="157">
        <f t="shared" si="10"/>
        <v>11.57</v>
      </c>
      <c r="AF63" s="164">
        <f>ROUND(IF('Schuelereinst. Sinclair'!$N$4="Ja",Druck_Tabelle_Kugel!$AL$3,1) * VLOOKUP(AE63,Kugel_Schueler,2),1)</f>
        <v>73.599999999999994</v>
      </c>
      <c r="AG63" s="152"/>
      <c r="AH63" s="157">
        <f t="shared" si="11"/>
        <v>12.57</v>
      </c>
      <c r="AI63" s="164">
        <f>ROUND(IF('Schuelereinst. Sinclair'!$N$4="Ja",Druck_Tabelle_Kugel!$AL$3,1) * VLOOKUP(AH63,Kugel_Schueler,2),1)</f>
        <v>81.3</v>
      </c>
      <c r="AJ63" s="152"/>
      <c r="AK63" s="157">
        <f t="shared" si="12"/>
        <v>13.57</v>
      </c>
      <c r="AL63" s="164">
        <f>ROUND(IF('Schuelereinst. Sinclair'!$N$4="Ja",Druck_Tabelle_Kugel!$AL$3,1) * VLOOKUP(AK63,Kugel_Schueler,2),1)</f>
        <v>89</v>
      </c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</row>
    <row r="64" spans="1:132" x14ac:dyDescent="0.2">
      <c r="A64" s="155">
        <f t="shared" si="13"/>
        <v>1.58</v>
      </c>
      <c r="B64" s="163">
        <f>ROUND(IF('Schuelereinst. Sinclair'!$N$4="Ja",Druck_Tabelle_Kugel!$AL$3,1) * VLOOKUP(A64,Kugel_Schueler,2),1)</f>
        <v>0</v>
      </c>
      <c r="C64" s="152"/>
      <c r="D64" s="155">
        <f t="shared" si="1"/>
        <v>2.58</v>
      </c>
      <c r="E64" s="163">
        <f>ROUND(IF('Schuelereinst. Sinclair'!$N$4="Ja",Druck_Tabelle_Kugel!$AL$3,1) * VLOOKUP(D64,Kugel_Schueler,2),1)</f>
        <v>4.5</v>
      </c>
      <c r="F64" s="152"/>
      <c r="G64" s="155">
        <f t="shared" si="2"/>
        <v>3.58</v>
      </c>
      <c r="H64" s="163">
        <f>ROUND(IF('Schuelereinst. Sinclair'!$N$4="Ja",Druck_Tabelle_Kugel!$AL$3,1) * VLOOKUP(G64,Kugel_Schueler,2),1)</f>
        <v>12.2</v>
      </c>
      <c r="I64" s="152"/>
      <c r="J64" s="155">
        <f t="shared" si="3"/>
        <v>4.58</v>
      </c>
      <c r="K64" s="163">
        <f>ROUND(IF('Schuelereinst. Sinclair'!$N$4="Ja",Druck_Tabelle_Kugel!$AL$3,1) * VLOOKUP(J64,Kugel_Schueler,2),1)</f>
        <v>19.899999999999999</v>
      </c>
      <c r="L64" s="152"/>
      <c r="M64" s="155">
        <f t="shared" si="4"/>
        <v>5.58</v>
      </c>
      <c r="N64" s="163">
        <f>ROUND(IF('Schuelereinst. Sinclair'!$N$4="Ja",Druck_Tabelle_Kugel!$AL$3,1) * VLOOKUP(M64,Kugel_Schueler,2),1)</f>
        <v>27.5</v>
      </c>
      <c r="O64" s="152"/>
      <c r="P64" s="155">
        <f t="shared" si="5"/>
        <v>6.58</v>
      </c>
      <c r="Q64" s="163">
        <f>ROUND(IF('Schuelereinst. Sinclair'!$N$4="Ja",Druck_Tabelle_Kugel!$AL$3,1) * VLOOKUP(P64,Kugel_Schueler,2),1)</f>
        <v>35.200000000000003</v>
      </c>
      <c r="R64" s="152"/>
      <c r="S64" s="155">
        <f t="shared" si="6"/>
        <v>7.58</v>
      </c>
      <c r="T64" s="163">
        <f>ROUND(IF('Schuelereinst. Sinclair'!$N$4="Ja",Druck_Tabelle_Kugel!$AL$3,1) * VLOOKUP(S64,Kugel_Schueler,2),1)</f>
        <v>42.9</v>
      </c>
      <c r="U64" s="152"/>
      <c r="V64" s="155">
        <f t="shared" si="7"/>
        <v>8.58</v>
      </c>
      <c r="W64" s="163">
        <f>ROUND(IF('Schuelereinst. Sinclair'!$N$4="Ja",Druck_Tabelle_Kugel!$AL$3,1) * VLOOKUP(V64,Kugel_Schueler,2),1)</f>
        <v>50.6</v>
      </c>
      <c r="X64" s="152"/>
      <c r="Y64" s="155">
        <f t="shared" si="8"/>
        <v>9.58</v>
      </c>
      <c r="Z64" s="163">
        <f>ROUND(IF('Schuelereinst. Sinclair'!$N$4="Ja",Druck_Tabelle_Kugel!$AL$3,1) * VLOOKUP(Y64,Kugel_Schueler,2),1)</f>
        <v>58.3</v>
      </c>
      <c r="AA64" s="152"/>
      <c r="AB64" s="155">
        <f t="shared" si="9"/>
        <v>10.58</v>
      </c>
      <c r="AC64" s="163">
        <f>ROUND(IF('Schuelereinst. Sinclair'!$N$4="Ja",Druck_Tabelle_Kugel!$AL$3,1) * VLOOKUP(AB64,Kugel_Schueler,2),1)</f>
        <v>66</v>
      </c>
      <c r="AD64" s="152"/>
      <c r="AE64" s="155">
        <f t="shared" si="10"/>
        <v>11.58</v>
      </c>
      <c r="AF64" s="163">
        <f>ROUND(IF('Schuelereinst. Sinclair'!$N$4="Ja",Druck_Tabelle_Kugel!$AL$3,1) * VLOOKUP(AE64,Kugel_Schueler,2),1)</f>
        <v>73.7</v>
      </c>
      <c r="AG64" s="152"/>
      <c r="AH64" s="155">
        <f t="shared" si="11"/>
        <v>12.58</v>
      </c>
      <c r="AI64" s="163">
        <f>ROUND(IF('Schuelereinst. Sinclair'!$N$4="Ja",Druck_Tabelle_Kugel!$AL$3,1) * VLOOKUP(AH64,Kugel_Schueler,2),1)</f>
        <v>81.400000000000006</v>
      </c>
      <c r="AJ64" s="152"/>
      <c r="AK64" s="155">
        <f t="shared" si="12"/>
        <v>13.58</v>
      </c>
      <c r="AL64" s="163">
        <f>ROUND(IF('Schuelereinst. Sinclair'!$N$4="Ja",Druck_Tabelle_Kugel!$AL$3,1) * VLOOKUP(AK64,Kugel_Schueler,2),1)</f>
        <v>89.1</v>
      </c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</row>
    <row r="65" spans="1:132" x14ac:dyDescent="0.2">
      <c r="A65" s="157">
        <f t="shared" si="13"/>
        <v>1.59</v>
      </c>
      <c r="B65" s="164">
        <f>ROUND(IF('Schuelereinst. Sinclair'!$N$4="Ja",Druck_Tabelle_Kugel!$AL$3,1) * VLOOKUP(A65,Kugel_Schueler,2),1)</f>
        <v>0</v>
      </c>
      <c r="C65" s="152"/>
      <c r="D65" s="157">
        <f t="shared" si="1"/>
        <v>2.59</v>
      </c>
      <c r="E65" s="164">
        <f>ROUND(IF('Schuelereinst. Sinclair'!$N$4="Ja",Druck_Tabelle_Kugel!$AL$3,1) * VLOOKUP(D65,Kugel_Schueler,2),1)</f>
        <v>4.5</v>
      </c>
      <c r="F65" s="152"/>
      <c r="G65" s="157">
        <f t="shared" si="2"/>
        <v>3.59</v>
      </c>
      <c r="H65" s="164">
        <f>ROUND(IF('Schuelereinst. Sinclair'!$N$4="Ja",Druck_Tabelle_Kugel!$AL$3,1) * VLOOKUP(G65,Kugel_Schueler,2),1)</f>
        <v>12.2</v>
      </c>
      <c r="I65" s="152"/>
      <c r="J65" s="157">
        <f t="shared" si="3"/>
        <v>4.59</v>
      </c>
      <c r="K65" s="164">
        <f>ROUND(IF('Schuelereinst. Sinclair'!$N$4="Ja",Druck_Tabelle_Kugel!$AL$3,1) * VLOOKUP(J65,Kugel_Schueler,2),1)</f>
        <v>19.899999999999999</v>
      </c>
      <c r="L65" s="152"/>
      <c r="M65" s="157">
        <f t="shared" si="4"/>
        <v>5.59</v>
      </c>
      <c r="N65" s="164">
        <f>ROUND(IF('Schuelereinst. Sinclair'!$N$4="Ja",Druck_Tabelle_Kugel!$AL$3,1) * VLOOKUP(M65,Kugel_Schueler,2),1)</f>
        <v>27.6</v>
      </c>
      <c r="O65" s="152"/>
      <c r="P65" s="157">
        <f t="shared" si="5"/>
        <v>6.59</v>
      </c>
      <c r="Q65" s="164">
        <f>ROUND(IF('Schuelereinst. Sinclair'!$N$4="Ja",Druck_Tabelle_Kugel!$AL$3,1) * VLOOKUP(P65,Kugel_Schueler,2),1)</f>
        <v>35.299999999999997</v>
      </c>
      <c r="R65" s="152"/>
      <c r="S65" s="157">
        <f t="shared" si="6"/>
        <v>7.59</v>
      </c>
      <c r="T65" s="164">
        <f>ROUND(IF('Schuelereinst. Sinclair'!$N$4="Ja",Druck_Tabelle_Kugel!$AL$3,1) * VLOOKUP(S65,Kugel_Schueler,2),1)</f>
        <v>43</v>
      </c>
      <c r="U65" s="152"/>
      <c r="V65" s="157">
        <f t="shared" si="7"/>
        <v>8.59</v>
      </c>
      <c r="W65" s="164">
        <f>ROUND(IF('Schuelereinst. Sinclair'!$N$4="Ja",Druck_Tabelle_Kugel!$AL$3,1) * VLOOKUP(V65,Kugel_Schueler,2),1)</f>
        <v>50.7</v>
      </c>
      <c r="X65" s="152"/>
      <c r="Y65" s="157">
        <f t="shared" si="8"/>
        <v>9.59</v>
      </c>
      <c r="Z65" s="164">
        <f>ROUND(IF('Schuelereinst. Sinclair'!$N$4="Ja",Druck_Tabelle_Kugel!$AL$3,1) * VLOOKUP(Y65,Kugel_Schueler,2),1)</f>
        <v>58.4</v>
      </c>
      <c r="AA65" s="152"/>
      <c r="AB65" s="157">
        <f t="shared" si="9"/>
        <v>10.59</v>
      </c>
      <c r="AC65" s="164">
        <f>ROUND(IF('Schuelereinst. Sinclair'!$N$4="Ja",Druck_Tabelle_Kugel!$AL$3,1) * VLOOKUP(AB65,Kugel_Schueler,2),1)</f>
        <v>66.099999999999994</v>
      </c>
      <c r="AD65" s="152"/>
      <c r="AE65" s="157">
        <f t="shared" si="10"/>
        <v>11.59</v>
      </c>
      <c r="AF65" s="164">
        <f>ROUND(IF('Schuelereinst. Sinclair'!$N$4="Ja",Druck_Tabelle_Kugel!$AL$3,1) * VLOOKUP(AE65,Kugel_Schueler,2),1)</f>
        <v>73.8</v>
      </c>
      <c r="AG65" s="152"/>
      <c r="AH65" s="157">
        <f t="shared" si="11"/>
        <v>12.59</v>
      </c>
      <c r="AI65" s="164">
        <f>ROUND(IF('Schuelereinst. Sinclair'!$N$4="Ja",Druck_Tabelle_Kugel!$AL$3,1) * VLOOKUP(AH65,Kugel_Schueler,2),1)</f>
        <v>81.5</v>
      </c>
      <c r="AJ65" s="152"/>
      <c r="AK65" s="157">
        <f t="shared" si="12"/>
        <v>13.59</v>
      </c>
      <c r="AL65" s="164">
        <f>ROUND(IF('Schuelereinst. Sinclair'!$N$4="Ja",Druck_Tabelle_Kugel!$AL$3,1) * VLOOKUP(AK65,Kugel_Schueler,2),1)</f>
        <v>89.2</v>
      </c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</row>
    <row r="66" spans="1:132" x14ac:dyDescent="0.2">
      <c r="A66" s="155">
        <f t="shared" si="13"/>
        <v>1.6</v>
      </c>
      <c r="B66" s="163">
        <f>ROUND(IF('Schuelereinst. Sinclair'!$N$4="Ja",Druck_Tabelle_Kugel!$AL$3,1) * VLOOKUP(A66,Kugel_Schueler,2),1)</f>
        <v>0</v>
      </c>
      <c r="C66" s="152"/>
      <c r="D66" s="155">
        <f t="shared" si="1"/>
        <v>2.6</v>
      </c>
      <c r="E66" s="163">
        <f>ROUND(IF('Schuelereinst. Sinclair'!$N$4="Ja",Druck_Tabelle_Kugel!$AL$3,1) * VLOOKUP(D66,Kugel_Schueler,2),1)</f>
        <v>4.5999999999999996</v>
      </c>
      <c r="F66" s="152"/>
      <c r="G66" s="155">
        <f t="shared" si="2"/>
        <v>3.6</v>
      </c>
      <c r="H66" s="163">
        <f>ROUND(IF('Schuelereinst. Sinclair'!$N$4="Ja",Druck_Tabelle_Kugel!$AL$3,1) * VLOOKUP(G66,Kugel_Schueler,2),1)</f>
        <v>12.3</v>
      </c>
      <c r="I66" s="152"/>
      <c r="J66" s="155">
        <f t="shared" si="3"/>
        <v>4.5999999999999996</v>
      </c>
      <c r="K66" s="163">
        <f>ROUND(IF('Schuelereinst. Sinclair'!$N$4="Ja",Druck_Tabelle_Kugel!$AL$3,1) * VLOOKUP(J66,Kugel_Schueler,2),1)</f>
        <v>20</v>
      </c>
      <c r="L66" s="152"/>
      <c r="M66" s="155">
        <f t="shared" si="4"/>
        <v>5.6</v>
      </c>
      <c r="N66" s="163">
        <f>ROUND(IF('Schuelereinst. Sinclair'!$N$4="Ja",Druck_Tabelle_Kugel!$AL$3,1) * VLOOKUP(M66,Kugel_Schueler,2),1)</f>
        <v>27.7</v>
      </c>
      <c r="O66" s="152"/>
      <c r="P66" s="155">
        <f t="shared" si="5"/>
        <v>6.6</v>
      </c>
      <c r="Q66" s="163">
        <f>ROUND(IF('Schuelereinst. Sinclair'!$N$4="Ja",Druck_Tabelle_Kugel!$AL$3,1) * VLOOKUP(P66,Kugel_Schueler,2),1)</f>
        <v>35.4</v>
      </c>
      <c r="R66" s="152"/>
      <c r="S66" s="155">
        <f t="shared" si="6"/>
        <v>7.6</v>
      </c>
      <c r="T66" s="163">
        <f>ROUND(IF('Schuelereinst. Sinclair'!$N$4="Ja",Druck_Tabelle_Kugel!$AL$3,1) * VLOOKUP(S66,Kugel_Schueler,2),1)</f>
        <v>43.1</v>
      </c>
      <c r="U66" s="152"/>
      <c r="V66" s="155">
        <f t="shared" si="7"/>
        <v>8.6</v>
      </c>
      <c r="W66" s="163">
        <f>ROUND(IF('Schuelereinst. Sinclair'!$N$4="Ja",Druck_Tabelle_Kugel!$AL$3,1) * VLOOKUP(V66,Kugel_Schueler,2),1)</f>
        <v>50.8</v>
      </c>
      <c r="X66" s="152"/>
      <c r="Y66" s="155">
        <f t="shared" si="8"/>
        <v>9.6</v>
      </c>
      <c r="Z66" s="163">
        <f>ROUND(IF('Schuelereinst. Sinclair'!$N$4="Ja",Druck_Tabelle_Kugel!$AL$3,1) * VLOOKUP(Y66,Kugel_Schueler,2),1)</f>
        <v>58.5</v>
      </c>
      <c r="AA66" s="152"/>
      <c r="AB66" s="155">
        <f t="shared" si="9"/>
        <v>10.6</v>
      </c>
      <c r="AC66" s="163">
        <f>ROUND(IF('Schuelereinst. Sinclair'!$N$4="Ja",Druck_Tabelle_Kugel!$AL$3,1) * VLOOKUP(AB66,Kugel_Schueler,2),1)</f>
        <v>66.2</v>
      </c>
      <c r="AD66" s="152"/>
      <c r="AE66" s="155">
        <f t="shared" si="10"/>
        <v>11.6</v>
      </c>
      <c r="AF66" s="163">
        <f>ROUND(IF('Schuelereinst. Sinclair'!$N$4="Ja",Druck_Tabelle_Kugel!$AL$3,1) * VLOOKUP(AE66,Kugel_Schueler,2),1)</f>
        <v>73.900000000000006</v>
      </c>
      <c r="AG66" s="152"/>
      <c r="AH66" s="155">
        <f t="shared" si="11"/>
        <v>12.6</v>
      </c>
      <c r="AI66" s="163">
        <f>ROUND(IF('Schuelereinst. Sinclair'!$N$4="Ja",Druck_Tabelle_Kugel!$AL$3,1) * VLOOKUP(AH66,Kugel_Schueler,2),1)</f>
        <v>81.5</v>
      </c>
      <c r="AJ66" s="152"/>
      <c r="AK66" s="155">
        <f t="shared" si="12"/>
        <v>13.6</v>
      </c>
      <c r="AL66" s="163">
        <f>ROUND(IF('Schuelereinst. Sinclair'!$N$4="Ja",Druck_Tabelle_Kugel!$AL$3,1) * VLOOKUP(AK66,Kugel_Schueler,2),1)</f>
        <v>89.2</v>
      </c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</row>
    <row r="67" spans="1:132" x14ac:dyDescent="0.2">
      <c r="A67" s="157">
        <f t="shared" si="13"/>
        <v>1.61</v>
      </c>
      <c r="B67" s="164">
        <f>ROUND(IF('Schuelereinst. Sinclair'!$N$4="Ja",Druck_Tabelle_Kugel!$AL$3,1) * VLOOKUP(A67,Kugel_Schueler,2),1)</f>
        <v>0</v>
      </c>
      <c r="C67" s="152"/>
      <c r="D67" s="157">
        <f t="shared" si="1"/>
        <v>2.61</v>
      </c>
      <c r="E67" s="164">
        <f>ROUND(IF('Schuelereinst. Sinclair'!$N$4="Ja",Druck_Tabelle_Kugel!$AL$3,1) * VLOOKUP(D67,Kugel_Schueler,2),1)</f>
        <v>4.7</v>
      </c>
      <c r="F67" s="152"/>
      <c r="G67" s="157">
        <f t="shared" si="2"/>
        <v>3.61</v>
      </c>
      <c r="H67" s="164">
        <f>ROUND(IF('Schuelereinst. Sinclair'!$N$4="Ja",Druck_Tabelle_Kugel!$AL$3,1) * VLOOKUP(G67,Kugel_Schueler,2),1)</f>
        <v>12.4</v>
      </c>
      <c r="I67" s="152"/>
      <c r="J67" s="157">
        <f t="shared" si="3"/>
        <v>4.6100000000000003</v>
      </c>
      <c r="K67" s="164">
        <f>ROUND(IF('Schuelereinst. Sinclair'!$N$4="Ja",Druck_Tabelle_Kugel!$AL$3,1) * VLOOKUP(J67,Kugel_Schueler,2),1)</f>
        <v>20.100000000000001</v>
      </c>
      <c r="L67" s="152"/>
      <c r="M67" s="157">
        <f t="shared" si="4"/>
        <v>5.61</v>
      </c>
      <c r="N67" s="164">
        <f>ROUND(IF('Schuelereinst. Sinclair'!$N$4="Ja",Druck_Tabelle_Kugel!$AL$3,1) * VLOOKUP(M67,Kugel_Schueler,2),1)</f>
        <v>27.8</v>
      </c>
      <c r="O67" s="152"/>
      <c r="P67" s="157">
        <f t="shared" si="5"/>
        <v>6.61</v>
      </c>
      <c r="Q67" s="164">
        <f>ROUND(IF('Schuelereinst. Sinclair'!$N$4="Ja",Druck_Tabelle_Kugel!$AL$3,1) * VLOOKUP(P67,Kugel_Schueler,2),1)</f>
        <v>35.5</v>
      </c>
      <c r="R67" s="152"/>
      <c r="S67" s="157">
        <f t="shared" si="6"/>
        <v>7.61</v>
      </c>
      <c r="T67" s="164">
        <f>ROUND(IF('Schuelereinst. Sinclair'!$N$4="Ja",Druck_Tabelle_Kugel!$AL$3,1) * VLOOKUP(S67,Kugel_Schueler,2),1)</f>
        <v>43.2</v>
      </c>
      <c r="U67" s="152"/>
      <c r="V67" s="157">
        <f t="shared" si="7"/>
        <v>8.61</v>
      </c>
      <c r="W67" s="164">
        <f>ROUND(IF('Schuelereinst. Sinclair'!$N$4="Ja",Druck_Tabelle_Kugel!$AL$3,1) * VLOOKUP(V67,Kugel_Schueler,2),1)</f>
        <v>50.9</v>
      </c>
      <c r="X67" s="152"/>
      <c r="Y67" s="157">
        <f t="shared" si="8"/>
        <v>9.61</v>
      </c>
      <c r="Z67" s="164">
        <f>ROUND(IF('Schuelereinst. Sinclair'!$N$4="Ja",Druck_Tabelle_Kugel!$AL$3,1) * VLOOKUP(Y67,Kugel_Schueler,2),1)</f>
        <v>58.5</v>
      </c>
      <c r="AA67" s="152"/>
      <c r="AB67" s="157">
        <f t="shared" si="9"/>
        <v>10.61</v>
      </c>
      <c r="AC67" s="164">
        <f>ROUND(IF('Schuelereinst. Sinclair'!$N$4="Ja",Druck_Tabelle_Kugel!$AL$3,1) * VLOOKUP(AB67,Kugel_Schueler,2),1)</f>
        <v>66.2</v>
      </c>
      <c r="AD67" s="152"/>
      <c r="AE67" s="157">
        <f t="shared" si="10"/>
        <v>11.61</v>
      </c>
      <c r="AF67" s="164">
        <f>ROUND(IF('Schuelereinst. Sinclair'!$N$4="Ja",Druck_Tabelle_Kugel!$AL$3,1) * VLOOKUP(AE67,Kugel_Schueler,2),1)</f>
        <v>73.900000000000006</v>
      </c>
      <c r="AG67" s="152"/>
      <c r="AH67" s="157">
        <f t="shared" si="11"/>
        <v>12.61</v>
      </c>
      <c r="AI67" s="164">
        <f>ROUND(IF('Schuelereinst. Sinclair'!$N$4="Ja",Druck_Tabelle_Kugel!$AL$3,1) * VLOOKUP(AH67,Kugel_Schueler,2),1)</f>
        <v>81.599999999999994</v>
      </c>
      <c r="AJ67" s="152"/>
      <c r="AK67" s="157">
        <f t="shared" si="12"/>
        <v>13.61</v>
      </c>
      <c r="AL67" s="164">
        <f>ROUND(IF('Schuelereinst. Sinclair'!$N$4="Ja",Druck_Tabelle_Kugel!$AL$3,1) * VLOOKUP(AK67,Kugel_Schueler,2),1)</f>
        <v>89.3</v>
      </c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</row>
    <row r="68" spans="1:132" x14ac:dyDescent="0.2">
      <c r="A68" s="155">
        <f t="shared" si="13"/>
        <v>1.62</v>
      </c>
      <c r="B68" s="163">
        <f>ROUND(IF('Schuelereinst. Sinclair'!$N$4="Ja",Druck_Tabelle_Kugel!$AL$3,1) * VLOOKUP(A68,Kugel_Schueler,2),1)</f>
        <v>0</v>
      </c>
      <c r="C68" s="152"/>
      <c r="D68" s="155">
        <f t="shared" si="1"/>
        <v>2.62</v>
      </c>
      <c r="E68" s="163">
        <f>ROUND(IF('Schuelereinst. Sinclair'!$N$4="Ja",Druck_Tabelle_Kugel!$AL$3,1) * VLOOKUP(D68,Kugel_Schueler,2),1)</f>
        <v>4.8</v>
      </c>
      <c r="F68" s="152"/>
      <c r="G68" s="155">
        <f t="shared" si="2"/>
        <v>3.62</v>
      </c>
      <c r="H68" s="163">
        <f>ROUND(IF('Schuelereinst. Sinclair'!$N$4="Ja",Druck_Tabelle_Kugel!$AL$3,1) * VLOOKUP(G68,Kugel_Schueler,2),1)</f>
        <v>12.5</v>
      </c>
      <c r="I68" s="152"/>
      <c r="J68" s="155">
        <f t="shared" si="3"/>
        <v>4.62</v>
      </c>
      <c r="K68" s="163">
        <f>ROUND(IF('Schuelereinst. Sinclair'!$N$4="Ja",Druck_Tabelle_Kugel!$AL$3,1) * VLOOKUP(J68,Kugel_Schueler,2),1)</f>
        <v>20.2</v>
      </c>
      <c r="L68" s="152"/>
      <c r="M68" s="155">
        <f t="shared" si="4"/>
        <v>5.62</v>
      </c>
      <c r="N68" s="163">
        <f>ROUND(IF('Schuelereinst. Sinclair'!$N$4="Ja",Druck_Tabelle_Kugel!$AL$3,1) * VLOOKUP(M68,Kugel_Schueler,2),1)</f>
        <v>27.9</v>
      </c>
      <c r="O68" s="152"/>
      <c r="P68" s="155">
        <f t="shared" si="5"/>
        <v>6.62</v>
      </c>
      <c r="Q68" s="163">
        <f>ROUND(IF('Schuelereinst. Sinclair'!$N$4="Ja",Druck_Tabelle_Kugel!$AL$3,1) * VLOOKUP(P68,Kugel_Schueler,2),1)</f>
        <v>35.5</v>
      </c>
      <c r="R68" s="152"/>
      <c r="S68" s="155">
        <f t="shared" si="6"/>
        <v>7.62</v>
      </c>
      <c r="T68" s="163">
        <f>ROUND(IF('Schuelereinst. Sinclair'!$N$4="Ja",Druck_Tabelle_Kugel!$AL$3,1) * VLOOKUP(S68,Kugel_Schueler,2),1)</f>
        <v>43.2</v>
      </c>
      <c r="U68" s="152"/>
      <c r="V68" s="155">
        <f t="shared" si="7"/>
        <v>8.6199999999999992</v>
      </c>
      <c r="W68" s="163">
        <f>ROUND(IF('Schuelereinst. Sinclair'!$N$4="Ja",Druck_Tabelle_Kugel!$AL$3,1) * VLOOKUP(V68,Kugel_Schueler,2),1)</f>
        <v>50.9</v>
      </c>
      <c r="X68" s="152"/>
      <c r="Y68" s="155">
        <f t="shared" si="8"/>
        <v>9.6199999999999992</v>
      </c>
      <c r="Z68" s="163">
        <f>ROUND(IF('Schuelereinst. Sinclair'!$N$4="Ja",Druck_Tabelle_Kugel!$AL$3,1) * VLOOKUP(Y68,Kugel_Schueler,2),1)</f>
        <v>58.6</v>
      </c>
      <c r="AA68" s="152"/>
      <c r="AB68" s="155">
        <f t="shared" si="9"/>
        <v>10.62</v>
      </c>
      <c r="AC68" s="163">
        <f>ROUND(IF('Schuelereinst. Sinclair'!$N$4="Ja",Druck_Tabelle_Kugel!$AL$3,1) * VLOOKUP(AB68,Kugel_Schueler,2),1)</f>
        <v>66.3</v>
      </c>
      <c r="AD68" s="152"/>
      <c r="AE68" s="155">
        <f t="shared" si="10"/>
        <v>11.62</v>
      </c>
      <c r="AF68" s="163">
        <f>ROUND(IF('Schuelereinst. Sinclair'!$N$4="Ja",Druck_Tabelle_Kugel!$AL$3,1) * VLOOKUP(AE68,Kugel_Schueler,2),1)</f>
        <v>74</v>
      </c>
      <c r="AG68" s="152"/>
      <c r="AH68" s="155">
        <f t="shared" si="11"/>
        <v>12.62</v>
      </c>
      <c r="AI68" s="163">
        <f>ROUND(IF('Schuelereinst. Sinclair'!$N$4="Ja",Druck_Tabelle_Kugel!$AL$3,1) * VLOOKUP(AH68,Kugel_Schueler,2),1)</f>
        <v>81.7</v>
      </c>
      <c r="AJ68" s="152"/>
      <c r="AK68" s="155">
        <f t="shared" si="12"/>
        <v>13.62</v>
      </c>
      <c r="AL68" s="163">
        <f>ROUND(IF('Schuelereinst. Sinclair'!$N$4="Ja",Druck_Tabelle_Kugel!$AL$3,1) * VLOOKUP(AK68,Kugel_Schueler,2),1)</f>
        <v>89.4</v>
      </c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</row>
    <row r="69" spans="1:132" x14ac:dyDescent="0.2">
      <c r="A69" s="157">
        <f t="shared" si="13"/>
        <v>1.63</v>
      </c>
      <c r="B69" s="164">
        <f>ROUND(IF('Schuelereinst. Sinclair'!$N$4="Ja",Druck_Tabelle_Kugel!$AL$3,1) * VLOOKUP(A69,Kugel_Schueler,2),1)</f>
        <v>0</v>
      </c>
      <c r="C69" s="152"/>
      <c r="D69" s="157">
        <f t="shared" si="1"/>
        <v>2.63</v>
      </c>
      <c r="E69" s="164">
        <f>ROUND(IF('Schuelereinst. Sinclair'!$N$4="Ja",Druck_Tabelle_Kugel!$AL$3,1) * VLOOKUP(D69,Kugel_Schueler,2),1)</f>
        <v>4.9000000000000004</v>
      </c>
      <c r="F69" s="152"/>
      <c r="G69" s="157">
        <f t="shared" si="2"/>
        <v>3.63</v>
      </c>
      <c r="H69" s="164">
        <f>ROUND(IF('Schuelereinst. Sinclair'!$N$4="Ja",Druck_Tabelle_Kugel!$AL$3,1) * VLOOKUP(G69,Kugel_Schueler,2),1)</f>
        <v>12.5</v>
      </c>
      <c r="I69" s="152"/>
      <c r="J69" s="157">
        <f t="shared" si="3"/>
        <v>4.63</v>
      </c>
      <c r="K69" s="164">
        <f>ROUND(IF('Schuelereinst. Sinclair'!$N$4="Ja",Druck_Tabelle_Kugel!$AL$3,1) * VLOOKUP(J69,Kugel_Schueler,2),1)</f>
        <v>20.2</v>
      </c>
      <c r="L69" s="152"/>
      <c r="M69" s="157">
        <f t="shared" si="4"/>
        <v>5.63</v>
      </c>
      <c r="N69" s="164">
        <f>ROUND(IF('Schuelereinst. Sinclair'!$N$4="Ja",Druck_Tabelle_Kugel!$AL$3,1) * VLOOKUP(M69,Kugel_Schueler,2),1)</f>
        <v>27.9</v>
      </c>
      <c r="O69" s="152"/>
      <c r="P69" s="157">
        <f t="shared" si="5"/>
        <v>6.63</v>
      </c>
      <c r="Q69" s="164">
        <f>ROUND(IF('Schuelereinst. Sinclair'!$N$4="Ja",Druck_Tabelle_Kugel!$AL$3,1) * VLOOKUP(P69,Kugel_Schueler,2),1)</f>
        <v>35.6</v>
      </c>
      <c r="R69" s="152"/>
      <c r="S69" s="157">
        <f t="shared" si="6"/>
        <v>7.63</v>
      </c>
      <c r="T69" s="164">
        <f>ROUND(IF('Schuelereinst. Sinclair'!$N$4="Ja",Druck_Tabelle_Kugel!$AL$3,1) * VLOOKUP(S69,Kugel_Schueler,2),1)</f>
        <v>43.3</v>
      </c>
      <c r="U69" s="152"/>
      <c r="V69" s="157">
        <f t="shared" si="7"/>
        <v>8.6300000000000008</v>
      </c>
      <c r="W69" s="164">
        <f>ROUND(IF('Schuelereinst. Sinclair'!$N$4="Ja",Druck_Tabelle_Kugel!$AL$3,1) * VLOOKUP(V69,Kugel_Schueler,2),1)</f>
        <v>51</v>
      </c>
      <c r="X69" s="152"/>
      <c r="Y69" s="157">
        <f t="shared" si="8"/>
        <v>9.6300000000000008</v>
      </c>
      <c r="Z69" s="164">
        <f>ROUND(IF('Schuelereinst. Sinclair'!$N$4="Ja",Druck_Tabelle_Kugel!$AL$3,1) * VLOOKUP(Y69,Kugel_Schueler,2),1)</f>
        <v>58.7</v>
      </c>
      <c r="AA69" s="152"/>
      <c r="AB69" s="157">
        <f t="shared" si="9"/>
        <v>10.63</v>
      </c>
      <c r="AC69" s="164">
        <f>ROUND(IF('Schuelereinst. Sinclair'!$N$4="Ja",Druck_Tabelle_Kugel!$AL$3,1) * VLOOKUP(AB69,Kugel_Schueler,2),1)</f>
        <v>66.400000000000006</v>
      </c>
      <c r="AD69" s="152"/>
      <c r="AE69" s="157">
        <f t="shared" si="10"/>
        <v>11.63</v>
      </c>
      <c r="AF69" s="164">
        <f>ROUND(IF('Schuelereinst. Sinclair'!$N$4="Ja",Druck_Tabelle_Kugel!$AL$3,1) * VLOOKUP(AE69,Kugel_Schueler,2),1)</f>
        <v>74.099999999999994</v>
      </c>
      <c r="AG69" s="152"/>
      <c r="AH69" s="157">
        <f t="shared" si="11"/>
        <v>12.63</v>
      </c>
      <c r="AI69" s="164">
        <f>ROUND(IF('Schuelereinst. Sinclair'!$N$4="Ja",Druck_Tabelle_Kugel!$AL$3,1) * VLOOKUP(AH69,Kugel_Schueler,2),1)</f>
        <v>81.8</v>
      </c>
      <c r="AJ69" s="152"/>
      <c r="AK69" s="157">
        <f t="shared" si="12"/>
        <v>13.63</v>
      </c>
      <c r="AL69" s="164">
        <f>ROUND(IF('Schuelereinst. Sinclair'!$N$4="Ja",Druck_Tabelle_Kugel!$AL$3,1) * VLOOKUP(AK69,Kugel_Schueler,2),1)</f>
        <v>89.5</v>
      </c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</row>
    <row r="70" spans="1:132" x14ac:dyDescent="0.2">
      <c r="A70" s="155">
        <f t="shared" si="13"/>
        <v>1.64</v>
      </c>
      <c r="B70" s="163">
        <f>ROUND(IF('Schuelereinst. Sinclair'!$N$4="Ja",Druck_Tabelle_Kugel!$AL$3,1) * VLOOKUP(A70,Kugel_Schueler,2),1)</f>
        <v>0</v>
      </c>
      <c r="C70" s="152"/>
      <c r="D70" s="155">
        <f t="shared" si="1"/>
        <v>2.64</v>
      </c>
      <c r="E70" s="163">
        <f>ROUND(IF('Schuelereinst. Sinclair'!$N$4="Ja",Druck_Tabelle_Kugel!$AL$3,1) * VLOOKUP(D70,Kugel_Schueler,2),1)</f>
        <v>4.9000000000000004</v>
      </c>
      <c r="F70" s="152"/>
      <c r="G70" s="155">
        <f t="shared" si="2"/>
        <v>3.64</v>
      </c>
      <c r="H70" s="163">
        <f>ROUND(IF('Schuelereinst. Sinclair'!$N$4="Ja",Druck_Tabelle_Kugel!$AL$3,1) * VLOOKUP(G70,Kugel_Schueler,2),1)</f>
        <v>12.6</v>
      </c>
      <c r="I70" s="152"/>
      <c r="J70" s="155">
        <f t="shared" si="3"/>
        <v>4.6399999999999997</v>
      </c>
      <c r="K70" s="163">
        <f>ROUND(IF('Schuelereinst. Sinclair'!$N$4="Ja",Druck_Tabelle_Kugel!$AL$3,1) * VLOOKUP(J70,Kugel_Schueler,2),1)</f>
        <v>20.3</v>
      </c>
      <c r="L70" s="152"/>
      <c r="M70" s="155">
        <f t="shared" si="4"/>
        <v>5.64</v>
      </c>
      <c r="N70" s="163">
        <f>ROUND(IF('Schuelereinst. Sinclair'!$N$4="Ja",Druck_Tabelle_Kugel!$AL$3,1) * VLOOKUP(M70,Kugel_Schueler,2),1)</f>
        <v>28</v>
      </c>
      <c r="O70" s="152"/>
      <c r="P70" s="155">
        <f t="shared" si="5"/>
        <v>6.64</v>
      </c>
      <c r="Q70" s="163">
        <f>ROUND(IF('Schuelereinst. Sinclair'!$N$4="Ja",Druck_Tabelle_Kugel!$AL$3,1) * VLOOKUP(P70,Kugel_Schueler,2),1)</f>
        <v>35.700000000000003</v>
      </c>
      <c r="R70" s="152"/>
      <c r="S70" s="155">
        <f t="shared" si="6"/>
        <v>7.64</v>
      </c>
      <c r="T70" s="163">
        <f>ROUND(IF('Schuelereinst. Sinclair'!$N$4="Ja",Druck_Tabelle_Kugel!$AL$3,1) * VLOOKUP(S70,Kugel_Schueler,2),1)</f>
        <v>43.4</v>
      </c>
      <c r="U70" s="152"/>
      <c r="V70" s="155">
        <f t="shared" si="7"/>
        <v>8.64</v>
      </c>
      <c r="W70" s="163">
        <f>ROUND(IF('Schuelereinst. Sinclair'!$N$4="Ja",Druck_Tabelle_Kugel!$AL$3,1) * VLOOKUP(V70,Kugel_Schueler,2),1)</f>
        <v>51.1</v>
      </c>
      <c r="X70" s="152"/>
      <c r="Y70" s="155">
        <f t="shared" si="8"/>
        <v>9.64</v>
      </c>
      <c r="Z70" s="163">
        <f>ROUND(IF('Schuelereinst. Sinclair'!$N$4="Ja",Druck_Tabelle_Kugel!$AL$3,1) * VLOOKUP(Y70,Kugel_Schueler,2),1)</f>
        <v>58.8</v>
      </c>
      <c r="AA70" s="152"/>
      <c r="AB70" s="155">
        <f t="shared" si="9"/>
        <v>10.64</v>
      </c>
      <c r="AC70" s="163">
        <f>ROUND(IF('Schuelereinst. Sinclair'!$N$4="Ja",Druck_Tabelle_Kugel!$AL$3,1) * VLOOKUP(AB70,Kugel_Schueler,2),1)</f>
        <v>66.5</v>
      </c>
      <c r="AD70" s="152"/>
      <c r="AE70" s="155">
        <f t="shared" si="10"/>
        <v>11.64</v>
      </c>
      <c r="AF70" s="163">
        <f>ROUND(IF('Schuelereinst. Sinclair'!$N$4="Ja",Druck_Tabelle_Kugel!$AL$3,1) * VLOOKUP(AE70,Kugel_Schueler,2),1)</f>
        <v>74.2</v>
      </c>
      <c r="AG70" s="152"/>
      <c r="AH70" s="155">
        <f t="shared" si="11"/>
        <v>12.64</v>
      </c>
      <c r="AI70" s="163">
        <f>ROUND(IF('Schuelereinst. Sinclair'!$N$4="Ja",Druck_Tabelle_Kugel!$AL$3,1) * VLOOKUP(AH70,Kugel_Schueler,2),1)</f>
        <v>81.900000000000006</v>
      </c>
      <c r="AJ70" s="152"/>
      <c r="AK70" s="155">
        <f t="shared" si="12"/>
        <v>13.64</v>
      </c>
      <c r="AL70" s="163">
        <f>ROUND(IF('Schuelereinst. Sinclair'!$N$4="Ja",Druck_Tabelle_Kugel!$AL$3,1) * VLOOKUP(AK70,Kugel_Schueler,2),1)</f>
        <v>89.5</v>
      </c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</row>
    <row r="71" spans="1:132" x14ac:dyDescent="0.2">
      <c r="A71" s="157">
        <f t="shared" si="13"/>
        <v>1.65</v>
      </c>
      <c r="B71" s="164">
        <f>ROUND(IF('Schuelereinst. Sinclair'!$N$4="Ja",Druck_Tabelle_Kugel!$AL$3,1) * VLOOKUP(A71,Kugel_Schueler,2),1)</f>
        <v>0</v>
      </c>
      <c r="C71" s="152"/>
      <c r="D71" s="157">
        <f t="shared" si="1"/>
        <v>2.65</v>
      </c>
      <c r="E71" s="164">
        <f>ROUND(IF('Schuelereinst. Sinclair'!$N$4="Ja",Druck_Tabelle_Kugel!$AL$3,1) * VLOOKUP(D71,Kugel_Schueler,2),1)</f>
        <v>5</v>
      </c>
      <c r="F71" s="152"/>
      <c r="G71" s="157">
        <f t="shared" si="2"/>
        <v>3.65</v>
      </c>
      <c r="H71" s="164">
        <f>ROUND(IF('Schuelereinst. Sinclair'!$N$4="Ja",Druck_Tabelle_Kugel!$AL$3,1) * VLOOKUP(G71,Kugel_Schueler,2),1)</f>
        <v>12.7</v>
      </c>
      <c r="I71" s="152"/>
      <c r="J71" s="157">
        <f t="shared" si="3"/>
        <v>4.6500000000000004</v>
      </c>
      <c r="K71" s="164">
        <f>ROUND(IF('Schuelereinst. Sinclair'!$N$4="Ja",Druck_Tabelle_Kugel!$AL$3,1) * VLOOKUP(J71,Kugel_Schueler,2),1)</f>
        <v>20.399999999999999</v>
      </c>
      <c r="L71" s="152"/>
      <c r="M71" s="157">
        <f t="shared" si="4"/>
        <v>5.65</v>
      </c>
      <c r="N71" s="164">
        <f>ROUND(IF('Schuelereinst. Sinclair'!$N$4="Ja",Druck_Tabelle_Kugel!$AL$3,1) * VLOOKUP(M71,Kugel_Schueler,2),1)</f>
        <v>28.1</v>
      </c>
      <c r="O71" s="152"/>
      <c r="P71" s="157">
        <f t="shared" si="5"/>
        <v>6.65</v>
      </c>
      <c r="Q71" s="164">
        <f>ROUND(IF('Schuelereinst. Sinclair'!$N$4="Ja",Druck_Tabelle_Kugel!$AL$3,1) * VLOOKUP(P71,Kugel_Schueler,2),1)</f>
        <v>35.799999999999997</v>
      </c>
      <c r="R71" s="152"/>
      <c r="S71" s="157">
        <f t="shared" si="6"/>
        <v>7.65</v>
      </c>
      <c r="T71" s="164">
        <f>ROUND(IF('Schuelereinst. Sinclair'!$N$4="Ja",Druck_Tabelle_Kugel!$AL$3,1) * VLOOKUP(S71,Kugel_Schueler,2),1)</f>
        <v>43.5</v>
      </c>
      <c r="U71" s="152"/>
      <c r="V71" s="157">
        <f t="shared" si="7"/>
        <v>8.65</v>
      </c>
      <c r="W71" s="164">
        <f>ROUND(IF('Schuelereinst. Sinclair'!$N$4="Ja",Druck_Tabelle_Kugel!$AL$3,1) * VLOOKUP(V71,Kugel_Schueler,2),1)</f>
        <v>51.2</v>
      </c>
      <c r="X71" s="152"/>
      <c r="Y71" s="157">
        <f t="shared" si="8"/>
        <v>9.65</v>
      </c>
      <c r="Z71" s="164">
        <f>ROUND(IF('Schuelereinst. Sinclair'!$N$4="Ja",Druck_Tabelle_Kugel!$AL$3,1) * VLOOKUP(Y71,Kugel_Schueler,2),1)</f>
        <v>58.9</v>
      </c>
      <c r="AA71" s="152"/>
      <c r="AB71" s="157">
        <f t="shared" si="9"/>
        <v>10.65</v>
      </c>
      <c r="AC71" s="164">
        <f>ROUND(IF('Schuelereinst. Sinclair'!$N$4="Ja",Druck_Tabelle_Kugel!$AL$3,1) * VLOOKUP(AB71,Kugel_Schueler,2),1)</f>
        <v>66.5</v>
      </c>
      <c r="AD71" s="152"/>
      <c r="AE71" s="157">
        <f t="shared" si="10"/>
        <v>11.65</v>
      </c>
      <c r="AF71" s="164">
        <f>ROUND(IF('Schuelereinst. Sinclair'!$N$4="Ja",Druck_Tabelle_Kugel!$AL$3,1) * VLOOKUP(AE71,Kugel_Schueler,2),1)</f>
        <v>74.2</v>
      </c>
      <c r="AG71" s="152"/>
      <c r="AH71" s="157">
        <f t="shared" si="11"/>
        <v>12.65</v>
      </c>
      <c r="AI71" s="164">
        <f>ROUND(IF('Schuelereinst. Sinclair'!$N$4="Ja",Druck_Tabelle_Kugel!$AL$3,1) * VLOOKUP(AH71,Kugel_Schueler,2),1)</f>
        <v>81.900000000000006</v>
      </c>
      <c r="AJ71" s="152"/>
      <c r="AK71" s="157">
        <f t="shared" si="12"/>
        <v>13.65</v>
      </c>
      <c r="AL71" s="164">
        <f>ROUND(IF('Schuelereinst. Sinclair'!$N$4="Ja",Druck_Tabelle_Kugel!$AL$3,1) * VLOOKUP(AK71,Kugel_Schueler,2),1)</f>
        <v>89.6</v>
      </c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</row>
    <row r="72" spans="1:132" x14ac:dyDescent="0.2">
      <c r="A72" s="155">
        <f t="shared" si="13"/>
        <v>1.66</v>
      </c>
      <c r="B72" s="163">
        <f>ROUND(IF('Schuelereinst. Sinclair'!$N$4="Ja",Druck_Tabelle_Kugel!$AL$3,1) * VLOOKUP(A72,Kugel_Schueler,2),1)</f>
        <v>0</v>
      </c>
      <c r="C72" s="152"/>
      <c r="D72" s="155">
        <f t="shared" ref="D72:D105" si="14">IF($D$3=0.1,ROUND(D71+$D$3,1),ROUND(D71+$D$3,2))</f>
        <v>2.66</v>
      </c>
      <c r="E72" s="163">
        <f>ROUND(IF('Schuelereinst. Sinclair'!$N$4="Ja",Druck_Tabelle_Kugel!$AL$3,1) * VLOOKUP(D72,Kugel_Schueler,2),1)</f>
        <v>5.0999999999999996</v>
      </c>
      <c r="F72" s="152"/>
      <c r="G72" s="155">
        <f t="shared" ref="G72:G105" si="15">IF($D$3=0.1,ROUND(G71+$D$3,1),ROUND(G71+$D$3,2))</f>
        <v>3.66</v>
      </c>
      <c r="H72" s="163">
        <f>ROUND(IF('Schuelereinst. Sinclair'!$N$4="Ja",Druck_Tabelle_Kugel!$AL$3,1) * VLOOKUP(G72,Kugel_Schueler,2),1)</f>
        <v>12.8</v>
      </c>
      <c r="I72" s="152"/>
      <c r="J72" s="155">
        <f t="shared" ref="J72:J105" si="16">IF($D$3=0.1,ROUND(J71+$D$3,1),ROUND(J71+$D$3,2))</f>
        <v>4.66</v>
      </c>
      <c r="K72" s="163">
        <f>ROUND(IF('Schuelereinst. Sinclair'!$N$4="Ja",Druck_Tabelle_Kugel!$AL$3,1) * VLOOKUP(J72,Kugel_Schueler,2),1)</f>
        <v>20.5</v>
      </c>
      <c r="L72" s="152"/>
      <c r="M72" s="155">
        <f t="shared" ref="M72:M105" si="17">IF($D$3=0.1,ROUND(M71+$D$3,1),ROUND(M71+$D$3,2))</f>
        <v>5.66</v>
      </c>
      <c r="N72" s="163">
        <f>ROUND(IF('Schuelereinst. Sinclair'!$N$4="Ja",Druck_Tabelle_Kugel!$AL$3,1) * VLOOKUP(M72,Kugel_Schueler,2),1)</f>
        <v>28.2</v>
      </c>
      <c r="O72" s="152"/>
      <c r="P72" s="155">
        <f t="shared" ref="P72:P105" si="18">IF($D$3=0.1,ROUND(P71+$D$3,1),ROUND(P71+$D$3,2))</f>
        <v>6.66</v>
      </c>
      <c r="Q72" s="163">
        <f>ROUND(IF('Schuelereinst. Sinclair'!$N$4="Ja",Druck_Tabelle_Kugel!$AL$3,1) * VLOOKUP(P72,Kugel_Schueler,2),1)</f>
        <v>35.9</v>
      </c>
      <c r="R72" s="152"/>
      <c r="S72" s="155">
        <f t="shared" ref="S72:S105" si="19">IF($D$3=0.1,ROUND(S71+$D$3,1),ROUND(S71+$D$3,2))</f>
        <v>7.66</v>
      </c>
      <c r="T72" s="163">
        <f>ROUND(IF('Schuelereinst. Sinclair'!$N$4="Ja",Druck_Tabelle_Kugel!$AL$3,1) * VLOOKUP(S72,Kugel_Schueler,2),1)</f>
        <v>43.5</v>
      </c>
      <c r="U72" s="152"/>
      <c r="V72" s="155">
        <f t="shared" ref="V72:V105" si="20">IF($D$3=0.1,ROUND(V71+$D$3,1),ROUND(V71+$D$3,2))</f>
        <v>8.66</v>
      </c>
      <c r="W72" s="163">
        <f>ROUND(IF('Schuelereinst. Sinclair'!$N$4="Ja",Druck_Tabelle_Kugel!$AL$3,1) * VLOOKUP(V72,Kugel_Schueler,2),1)</f>
        <v>51.2</v>
      </c>
      <c r="X72" s="152"/>
      <c r="Y72" s="155">
        <f t="shared" ref="Y72:Y105" si="21">IF($D$3=0.1,ROUND(Y71+$D$3,1),ROUND(Y71+$D$3,2))</f>
        <v>9.66</v>
      </c>
      <c r="Z72" s="163">
        <f>ROUND(IF('Schuelereinst. Sinclair'!$N$4="Ja",Druck_Tabelle_Kugel!$AL$3,1) * VLOOKUP(Y72,Kugel_Schueler,2),1)</f>
        <v>58.9</v>
      </c>
      <c r="AA72" s="152"/>
      <c r="AB72" s="155">
        <f t="shared" ref="AB72:AB105" si="22">IF($D$3=0.1,ROUND(AB71+$D$3,1),ROUND(AB71+$D$3,2))</f>
        <v>10.66</v>
      </c>
      <c r="AC72" s="163">
        <f>ROUND(IF('Schuelereinst. Sinclair'!$N$4="Ja",Druck_Tabelle_Kugel!$AL$3,1) * VLOOKUP(AB72,Kugel_Schueler,2),1)</f>
        <v>66.599999999999994</v>
      </c>
      <c r="AD72" s="152"/>
      <c r="AE72" s="155">
        <f t="shared" ref="AE72:AE105" si="23">IF($D$3=0.1,ROUND(AE71+$D$3,1),ROUND(AE71+$D$3,2))</f>
        <v>11.66</v>
      </c>
      <c r="AF72" s="163">
        <f>ROUND(IF('Schuelereinst. Sinclair'!$N$4="Ja",Druck_Tabelle_Kugel!$AL$3,1) * VLOOKUP(AE72,Kugel_Schueler,2),1)</f>
        <v>74.3</v>
      </c>
      <c r="AG72" s="152"/>
      <c r="AH72" s="155">
        <f t="shared" ref="AH72:AH105" si="24">IF($D$3=0.1,ROUND(AH71+$D$3,1),ROUND(AH71+$D$3,2))</f>
        <v>12.66</v>
      </c>
      <c r="AI72" s="163">
        <f>ROUND(IF('Schuelereinst. Sinclair'!$N$4="Ja",Druck_Tabelle_Kugel!$AL$3,1) * VLOOKUP(AH72,Kugel_Schueler,2),1)</f>
        <v>82</v>
      </c>
      <c r="AJ72" s="152"/>
      <c r="AK72" s="155">
        <f t="shared" ref="AK72:AK105" si="25">IF($D$3=0.1,ROUND(AK71+$D$3,1),ROUND(AK71+$D$3,2))</f>
        <v>13.66</v>
      </c>
      <c r="AL72" s="163">
        <f>ROUND(IF('Schuelereinst. Sinclair'!$N$4="Ja",Druck_Tabelle_Kugel!$AL$3,1) * VLOOKUP(AK72,Kugel_Schueler,2),1)</f>
        <v>89.7</v>
      </c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</row>
    <row r="73" spans="1:132" x14ac:dyDescent="0.2">
      <c r="A73" s="157">
        <f t="shared" si="13"/>
        <v>1.67</v>
      </c>
      <c r="B73" s="164">
        <f>ROUND(IF('Schuelereinst. Sinclair'!$N$4="Ja",Druck_Tabelle_Kugel!$AL$3,1) * VLOOKUP(A73,Kugel_Schueler,2),1)</f>
        <v>0</v>
      </c>
      <c r="C73" s="152"/>
      <c r="D73" s="157">
        <f t="shared" si="14"/>
        <v>2.67</v>
      </c>
      <c r="E73" s="164">
        <f>ROUND(IF('Schuelereinst. Sinclair'!$N$4="Ja",Druck_Tabelle_Kugel!$AL$3,1) * VLOOKUP(D73,Kugel_Schueler,2),1)</f>
        <v>5.2</v>
      </c>
      <c r="F73" s="152"/>
      <c r="G73" s="157">
        <f t="shared" si="15"/>
        <v>3.67</v>
      </c>
      <c r="H73" s="164">
        <f>ROUND(IF('Schuelereinst. Sinclair'!$N$4="Ja",Druck_Tabelle_Kugel!$AL$3,1) * VLOOKUP(G73,Kugel_Schueler,2),1)</f>
        <v>12.9</v>
      </c>
      <c r="I73" s="152"/>
      <c r="J73" s="157">
        <f t="shared" si="16"/>
        <v>4.67</v>
      </c>
      <c r="K73" s="164">
        <f>ROUND(IF('Schuelereinst. Sinclair'!$N$4="Ja",Druck_Tabelle_Kugel!$AL$3,1) * VLOOKUP(J73,Kugel_Schueler,2),1)</f>
        <v>20.5</v>
      </c>
      <c r="L73" s="152"/>
      <c r="M73" s="157">
        <f t="shared" si="17"/>
        <v>5.67</v>
      </c>
      <c r="N73" s="164">
        <f>ROUND(IF('Schuelereinst. Sinclair'!$N$4="Ja",Druck_Tabelle_Kugel!$AL$3,1) * VLOOKUP(M73,Kugel_Schueler,2),1)</f>
        <v>28.2</v>
      </c>
      <c r="O73" s="152"/>
      <c r="P73" s="157">
        <f t="shared" si="18"/>
        <v>6.67</v>
      </c>
      <c r="Q73" s="164">
        <f>ROUND(IF('Schuelereinst. Sinclair'!$N$4="Ja",Druck_Tabelle_Kugel!$AL$3,1) * VLOOKUP(P73,Kugel_Schueler,2),1)</f>
        <v>35.9</v>
      </c>
      <c r="R73" s="152"/>
      <c r="S73" s="157">
        <f t="shared" si="19"/>
        <v>7.67</v>
      </c>
      <c r="T73" s="164">
        <f>ROUND(IF('Schuelereinst. Sinclair'!$N$4="Ja",Druck_Tabelle_Kugel!$AL$3,1) * VLOOKUP(S73,Kugel_Schueler,2),1)</f>
        <v>43.6</v>
      </c>
      <c r="U73" s="152"/>
      <c r="V73" s="157">
        <f t="shared" si="20"/>
        <v>8.67</v>
      </c>
      <c r="W73" s="164">
        <f>ROUND(IF('Schuelereinst. Sinclair'!$N$4="Ja",Druck_Tabelle_Kugel!$AL$3,1) * VLOOKUP(V73,Kugel_Schueler,2),1)</f>
        <v>51.3</v>
      </c>
      <c r="X73" s="152"/>
      <c r="Y73" s="157">
        <f t="shared" si="21"/>
        <v>9.67</v>
      </c>
      <c r="Z73" s="164">
        <f>ROUND(IF('Schuelereinst. Sinclair'!$N$4="Ja",Druck_Tabelle_Kugel!$AL$3,1) * VLOOKUP(Y73,Kugel_Schueler,2),1)</f>
        <v>59</v>
      </c>
      <c r="AA73" s="152"/>
      <c r="AB73" s="157">
        <f t="shared" si="22"/>
        <v>10.67</v>
      </c>
      <c r="AC73" s="164">
        <f>ROUND(IF('Schuelereinst. Sinclair'!$N$4="Ja",Druck_Tabelle_Kugel!$AL$3,1) * VLOOKUP(AB73,Kugel_Schueler,2),1)</f>
        <v>66.7</v>
      </c>
      <c r="AD73" s="152"/>
      <c r="AE73" s="157">
        <f t="shared" si="23"/>
        <v>11.67</v>
      </c>
      <c r="AF73" s="164">
        <f>ROUND(IF('Schuelereinst. Sinclair'!$N$4="Ja",Druck_Tabelle_Kugel!$AL$3,1) * VLOOKUP(AE73,Kugel_Schueler,2),1)</f>
        <v>74.400000000000006</v>
      </c>
      <c r="AG73" s="152"/>
      <c r="AH73" s="157">
        <f t="shared" si="24"/>
        <v>12.67</v>
      </c>
      <c r="AI73" s="164">
        <f>ROUND(IF('Schuelereinst. Sinclair'!$N$4="Ja",Druck_Tabelle_Kugel!$AL$3,1) * VLOOKUP(AH73,Kugel_Schueler,2),1)</f>
        <v>82.1</v>
      </c>
      <c r="AJ73" s="152"/>
      <c r="AK73" s="157">
        <f t="shared" si="25"/>
        <v>13.67</v>
      </c>
      <c r="AL73" s="164">
        <f>ROUND(IF('Schuelereinst. Sinclair'!$N$4="Ja",Druck_Tabelle_Kugel!$AL$3,1) * VLOOKUP(AK73,Kugel_Schueler,2),1)</f>
        <v>89.8</v>
      </c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</row>
    <row r="74" spans="1:132" x14ac:dyDescent="0.2">
      <c r="A74" s="155">
        <f t="shared" si="13"/>
        <v>1.68</v>
      </c>
      <c r="B74" s="163">
        <f>ROUND(IF('Schuelereinst. Sinclair'!$N$4="Ja",Druck_Tabelle_Kugel!$AL$3,1) * VLOOKUP(A74,Kugel_Schueler,2),1)</f>
        <v>0</v>
      </c>
      <c r="C74" s="152"/>
      <c r="D74" s="155">
        <f t="shared" si="14"/>
        <v>2.68</v>
      </c>
      <c r="E74" s="163">
        <f>ROUND(IF('Schuelereinst. Sinclair'!$N$4="Ja",Druck_Tabelle_Kugel!$AL$3,1) * VLOOKUP(D74,Kugel_Schueler,2),1)</f>
        <v>5.2</v>
      </c>
      <c r="F74" s="152"/>
      <c r="G74" s="155">
        <f t="shared" si="15"/>
        <v>3.68</v>
      </c>
      <c r="H74" s="163">
        <f>ROUND(IF('Schuelereinst. Sinclair'!$N$4="Ja",Druck_Tabelle_Kugel!$AL$3,1) * VLOOKUP(G74,Kugel_Schueler,2),1)</f>
        <v>12.9</v>
      </c>
      <c r="I74" s="152"/>
      <c r="J74" s="155">
        <f t="shared" si="16"/>
        <v>4.68</v>
      </c>
      <c r="K74" s="163">
        <f>ROUND(IF('Schuelereinst. Sinclair'!$N$4="Ja",Druck_Tabelle_Kugel!$AL$3,1) * VLOOKUP(J74,Kugel_Schueler,2),1)</f>
        <v>20.6</v>
      </c>
      <c r="L74" s="152"/>
      <c r="M74" s="155">
        <f t="shared" si="17"/>
        <v>5.68</v>
      </c>
      <c r="N74" s="163">
        <f>ROUND(IF('Schuelereinst. Sinclair'!$N$4="Ja",Druck_Tabelle_Kugel!$AL$3,1) * VLOOKUP(M74,Kugel_Schueler,2),1)</f>
        <v>28.3</v>
      </c>
      <c r="O74" s="152"/>
      <c r="P74" s="155">
        <f t="shared" si="18"/>
        <v>6.68</v>
      </c>
      <c r="Q74" s="163">
        <f>ROUND(IF('Schuelereinst. Sinclair'!$N$4="Ja",Druck_Tabelle_Kugel!$AL$3,1) * VLOOKUP(P74,Kugel_Schueler,2),1)</f>
        <v>36</v>
      </c>
      <c r="R74" s="152"/>
      <c r="S74" s="155">
        <f t="shared" si="19"/>
        <v>7.68</v>
      </c>
      <c r="T74" s="163">
        <f>ROUND(IF('Schuelereinst. Sinclair'!$N$4="Ja",Druck_Tabelle_Kugel!$AL$3,1) * VLOOKUP(S74,Kugel_Schueler,2),1)</f>
        <v>43.7</v>
      </c>
      <c r="U74" s="152"/>
      <c r="V74" s="155">
        <f t="shared" si="20"/>
        <v>8.68</v>
      </c>
      <c r="W74" s="163">
        <f>ROUND(IF('Schuelereinst. Sinclair'!$N$4="Ja",Druck_Tabelle_Kugel!$AL$3,1) * VLOOKUP(V74,Kugel_Schueler,2),1)</f>
        <v>51.4</v>
      </c>
      <c r="X74" s="152"/>
      <c r="Y74" s="155">
        <f t="shared" si="21"/>
        <v>9.68</v>
      </c>
      <c r="Z74" s="163">
        <f>ROUND(IF('Schuelereinst. Sinclair'!$N$4="Ja",Druck_Tabelle_Kugel!$AL$3,1) * VLOOKUP(Y74,Kugel_Schueler,2),1)</f>
        <v>59.1</v>
      </c>
      <c r="AA74" s="152"/>
      <c r="AB74" s="155">
        <f t="shared" si="22"/>
        <v>10.68</v>
      </c>
      <c r="AC74" s="163">
        <f>ROUND(IF('Schuelereinst. Sinclair'!$N$4="Ja",Druck_Tabelle_Kugel!$AL$3,1) * VLOOKUP(AB74,Kugel_Schueler,2),1)</f>
        <v>66.8</v>
      </c>
      <c r="AD74" s="152"/>
      <c r="AE74" s="155">
        <f t="shared" si="23"/>
        <v>11.68</v>
      </c>
      <c r="AF74" s="163">
        <f>ROUND(IF('Schuelereinst. Sinclair'!$N$4="Ja",Druck_Tabelle_Kugel!$AL$3,1) * VLOOKUP(AE74,Kugel_Schueler,2),1)</f>
        <v>74.5</v>
      </c>
      <c r="AG74" s="152"/>
      <c r="AH74" s="155">
        <f t="shared" si="24"/>
        <v>12.68</v>
      </c>
      <c r="AI74" s="163">
        <f>ROUND(IF('Schuelereinst. Sinclair'!$N$4="Ja",Druck_Tabelle_Kugel!$AL$3,1) * VLOOKUP(AH74,Kugel_Schueler,2),1)</f>
        <v>82.2</v>
      </c>
      <c r="AJ74" s="152"/>
      <c r="AK74" s="155">
        <f t="shared" si="25"/>
        <v>13.68</v>
      </c>
      <c r="AL74" s="163">
        <f>ROUND(IF('Schuelereinst. Sinclair'!$N$4="Ja",Druck_Tabelle_Kugel!$AL$3,1) * VLOOKUP(AK74,Kugel_Schueler,2),1)</f>
        <v>89.9</v>
      </c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</row>
    <row r="75" spans="1:132" x14ac:dyDescent="0.2">
      <c r="A75" s="157">
        <f t="shared" si="13"/>
        <v>1.69</v>
      </c>
      <c r="B75" s="164">
        <f>ROUND(IF('Schuelereinst. Sinclair'!$N$4="Ja",Druck_Tabelle_Kugel!$AL$3,1) * VLOOKUP(A75,Kugel_Schueler,2),1)</f>
        <v>0</v>
      </c>
      <c r="C75" s="152"/>
      <c r="D75" s="157">
        <f t="shared" si="14"/>
        <v>2.69</v>
      </c>
      <c r="E75" s="164">
        <f>ROUND(IF('Schuelereinst. Sinclair'!$N$4="Ja",Druck_Tabelle_Kugel!$AL$3,1) * VLOOKUP(D75,Kugel_Schueler,2),1)</f>
        <v>5.3</v>
      </c>
      <c r="F75" s="152"/>
      <c r="G75" s="157">
        <f t="shared" si="15"/>
        <v>3.69</v>
      </c>
      <c r="H75" s="164">
        <f>ROUND(IF('Schuelereinst. Sinclair'!$N$4="Ja",Druck_Tabelle_Kugel!$AL$3,1) * VLOOKUP(G75,Kugel_Schueler,2),1)</f>
        <v>13</v>
      </c>
      <c r="I75" s="152"/>
      <c r="J75" s="157">
        <f t="shared" si="16"/>
        <v>4.6900000000000004</v>
      </c>
      <c r="K75" s="164">
        <f>ROUND(IF('Schuelereinst. Sinclair'!$N$4="Ja",Druck_Tabelle_Kugel!$AL$3,1) * VLOOKUP(J75,Kugel_Schueler,2),1)</f>
        <v>20.7</v>
      </c>
      <c r="L75" s="152"/>
      <c r="M75" s="157">
        <f t="shared" si="17"/>
        <v>5.69</v>
      </c>
      <c r="N75" s="164">
        <f>ROUND(IF('Schuelereinst. Sinclair'!$N$4="Ja",Druck_Tabelle_Kugel!$AL$3,1) * VLOOKUP(M75,Kugel_Schueler,2),1)</f>
        <v>28.4</v>
      </c>
      <c r="O75" s="152"/>
      <c r="P75" s="157">
        <f t="shared" si="18"/>
        <v>6.69</v>
      </c>
      <c r="Q75" s="164">
        <f>ROUND(IF('Schuelereinst. Sinclair'!$N$4="Ja",Druck_Tabelle_Kugel!$AL$3,1) * VLOOKUP(P75,Kugel_Schueler,2),1)</f>
        <v>36.1</v>
      </c>
      <c r="R75" s="152"/>
      <c r="S75" s="157">
        <f t="shared" si="19"/>
        <v>7.69</v>
      </c>
      <c r="T75" s="164">
        <f>ROUND(IF('Schuelereinst. Sinclair'!$N$4="Ja",Druck_Tabelle_Kugel!$AL$3,1) * VLOOKUP(S75,Kugel_Schueler,2),1)</f>
        <v>43.8</v>
      </c>
      <c r="U75" s="152"/>
      <c r="V75" s="157">
        <f t="shared" si="20"/>
        <v>8.69</v>
      </c>
      <c r="W75" s="164">
        <f>ROUND(IF('Schuelereinst. Sinclair'!$N$4="Ja",Druck_Tabelle_Kugel!$AL$3,1) * VLOOKUP(V75,Kugel_Schueler,2),1)</f>
        <v>51.5</v>
      </c>
      <c r="X75" s="152"/>
      <c r="Y75" s="157">
        <f t="shared" si="21"/>
        <v>9.69</v>
      </c>
      <c r="Z75" s="164">
        <f>ROUND(IF('Schuelereinst. Sinclair'!$N$4="Ja",Druck_Tabelle_Kugel!$AL$3,1) * VLOOKUP(Y75,Kugel_Schueler,2),1)</f>
        <v>59.2</v>
      </c>
      <c r="AA75" s="152"/>
      <c r="AB75" s="157">
        <f t="shared" si="22"/>
        <v>10.69</v>
      </c>
      <c r="AC75" s="164">
        <f>ROUND(IF('Schuelereinst. Sinclair'!$N$4="Ja",Druck_Tabelle_Kugel!$AL$3,1) * VLOOKUP(AB75,Kugel_Schueler,2),1)</f>
        <v>66.900000000000006</v>
      </c>
      <c r="AD75" s="152"/>
      <c r="AE75" s="157">
        <f t="shared" si="23"/>
        <v>11.69</v>
      </c>
      <c r="AF75" s="164">
        <f>ROUND(IF('Schuelereinst. Sinclair'!$N$4="Ja",Druck_Tabelle_Kugel!$AL$3,1) * VLOOKUP(AE75,Kugel_Schueler,2),1)</f>
        <v>74.5</v>
      </c>
      <c r="AG75" s="152"/>
      <c r="AH75" s="157">
        <f t="shared" si="24"/>
        <v>12.69</v>
      </c>
      <c r="AI75" s="164">
        <f>ROUND(IF('Schuelereinst. Sinclair'!$N$4="Ja",Druck_Tabelle_Kugel!$AL$3,1) * VLOOKUP(AH75,Kugel_Schueler,2),1)</f>
        <v>82.2</v>
      </c>
      <c r="AJ75" s="152"/>
      <c r="AK75" s="157">
        <f t="shared" si="25"/>
        <v>13.69</v>
      </c>
      <c r="AL75" s="164">
        <f>ROUND(IF('Schuelereinst. Sinclair'!$N$4="Ja",Druck_Tabelle_Kugel!$AL$3,1) * VLOOKUP(AK75,Kugel_Schueler,2),1)</f>
        <v>89.9</v>
      </c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</row>
    <row r="76" spans="1:132" x14ac:dyDescent="0.2">
      <c r="A76" s="155">
        <f t="shared" si="13"/>
        <v>1.7</v>
      </c>
      <c r="B76" s="163">
        <f>ROUND(IF('Schuelereinst. Sinclair'!$N$4="Ja",Druck_Tabelle_Kugel!$AL$3,1) * VLOOKUP(A76,Kugel_Schueler,2),1)</f>
        <v>0</v>
      </c>
      <c r="C76" s="152"/>
      <c r="D76" s="155">
        <f t="shared" si="14"/>
        <v>2.7</v>
      </c>
      <c r="E76" s="163">
        <f>ROUND(IF('Schuelereinst. Sinclair'!$N$4="Ja",Druck_Tabelle_Kugel!$AL$3,1) * VLOOKUP(D76,Kugel_Schueler,2),1)</f>
        <v>5.4</v>
      </c>
      <c r="F76" s="152"/>
      <c r="G76" s="155">
        <f t="shared" si="15"/>
        <v>3.7</v>
      </c>
      <c r="H76" s="163">
        <f>ROUND(IF('Schuelereinst. Sinclair'!$N$4="Ja",Druck_Tabelle_Kugel!$AL$3,1) * VLOOKUP(G76,Kugel_Schueler,2),1)</f>
        <v>13.1</v>
      </c>
      <c r="I76" s="152"/>
      <c r="J76" s="155">
        <f t="shared" si="16"/>
        <v>4.7</v>
      </c>
      <c r="K76" s="163">
        <f>ROUND(IF('Schuelereinst. Sinclair'!$N$4="Ja",Druck_Tabelle_Kugel!$AL$3,1) * VLOOKUP(J76,Kugel_Schueler,2),1)</f>
        <v>20.8</v>
      </c>
      <c r="L76" s="152"/>
      <c r="M76" s="155">
        <f t="shared" si="17"/>
        <v>5.7</v>
      </c>
      <c r="N76" s="163">
        <f>ROUND(IF('Schuelereinst. Sinclair'!$N$4="Ja",Druck_Tabelle_Kugel!$AL$3,1) * VLOOKUP(M76,Kugel_Schueler,2),1)</f>
        <v>28.5</v>
      </c>
      <c r="O76" s="152"/>
      <c r="P76" s="155">
        <f t="shared" si="18"/>
        <v>6.7</v>
      </c>
      <c r="Q76" s="163">
        <f>ROUND(IF('Schuelereinst. Sinclair'!$N$4="Ja",Druck_Tabelle_Kugel!$AL$3,1) * VLOOKUP(P76,Kugel_Schueler,2),1)</f>
        <v>36.200000000000003</v>
      </c>
      <c r="R76" s="152"/>
      <c r="S76" s="155">
        <f t="shared" si="19"/>
        <v>7.7</v>
      </c>
      <c r="T76" s="163">
        <f>ROUND(IF('Schuelereinst. Sinclair'!$N$4="Ja",Druck_Tabelle_Kugel!$AL$3,1) * VLOOKUP(S76,Kugel_Schueler,2),1)</f>
        <v>43.9</v>
      </c>
      <c r="U76" s="152"/>
      <c r="V76" s="155">
        <f t="shared" si="20"/>
        <v>8.6999999999999993</v>
      </c>
      <c r="W76" s="163">
        <f>ROUND(IF('Schuelereinst. Sinclair'!$N$4="Ja",Druck_Tabelle_Kugel!$AL$3,1) * VLOOKUP(V76,Kugel_Schueler,2),1)</f>
        <v>51.5</v>
      </c>
      <c r="X76" s="152"/>
      <c r="Y76" s="155">
        <f t="shared" si="21"/>
        <v>9.6999999999999993</v>
      </c>
      <c r="Z76" s="163">
        <f>ROUND(IF('Schuelereinst. Sinclair'!$N$4="Ja",Druck_Tabelle_Kugel!$AL$3,1) * VLOOKUP(Y76,Kugel_Schueler,2),1)</f>
        <v>59.2</v>
      </c>
      <c r="AA76" s="152"/>
      <c r="AB76" s="155">
        <f t="shared" si="22"/>
        <v>10.7</v>
      </c>
      <c r="AC76" s="163">
        <f>ROUND(IF('Schuelereinst. Sinclair'!$N$4="Ja",Druck_Tabelle_Kugel!$AL$3,1) * VLOOKUP(AB76,Kugel_Schueler,2),1)</f>
        <v>66.900000000000006</v>
      </c>
      <c r="AD76" s="152"/>
      <c r="AE76" s="155">
        <f t="shared" si="23"/>
        <v>11.7</v>
      </c>
      <c r="AF76" s="163">
        <f>ROUND(IF('Schuelereinst. Sinclair'!$N$4="Ja",Druck_Tabelle_Kugel!$AL$3,1) * VLOOKUP(AE76,Kugel_Schueler,2),1)</f>
        <v>74.599999999999994</v>
      </c>
      <c r="AG76" s="152"/>
      <c r="AH76" s="155">
        <f t="shared" si="24"/>
        <v>12.7</v>
      </c>
      <c r="AI76" s="163">
        <f>ROUND(IF('Schuelereinst. Sinclair'!$N$4="Ja",Druck_Tabelle_Kugel!$AL$3,1) * VLOOKUP(AH76,Kugel_Schueler,2),1)</f>
        <v>82.3</v>
      </c>
      <c r="AJ76" s="152"/>
      <c r="AK76" s="155">
        <f t="shared" si="25"/>
        <v>13.7</v>
      </c>
      <c r="AL76" s="163">
        <f>ROUND(IF('Schuelereinst. Sinclair'!$N$4="Ja",Druck_Tabelle_Kugel!$AL$3,1) * VLOOKUP(AK76,Kugel_Schueler,2),1)</f>
        <v>90</v>
      </c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</row>
    <row r="77" spans="1:132" x14ac:dyDescent="0.2">
      <c r="A77" s="157">
        <f t="shared" si="13"/>
        <v>1.71</v>
      </c>
      <c r="B77" s="164">
        <f>ROUND(IF('Schuelereinst. Sinclair'!$N$4="Ja",Druck_Tabelle_Kugel!$AL$3,1) * VLOOKUP(A77,Kugel_Schueler,2),1)</f>
        <v>0</v>
      </c>
      <c r="C77" s="152"/>
      <c r="D77" s="157">
        <f t="shared" si="14"/>
        <v>2.71</v>
      </c>
      <c r="E77" s="164">
        <f>ROUND(IF('Schuelereinst. Sinclair'!$N$4="Ja",Druck_Tabelle_Kugel!$AL$3,1) * VLOOKUP(D77,Kugel_Schueler,2),1)</f>
        <v>5.5</v>
      </c>
      <c r="F77" s="152"/>
      <c r="G77" s="157">
        <f t="shared" si="15"/>
        <v>3.71</v>
      </c>
      <c r="H77" s="164">
        <f>ROUND(IF('Schuelereinst. Sinclair'!$N$4="Ja",Druck_Tabelle_Kugel!$AL$3,1) * VLOOKUP(G77,Kugel_Schueler,2),1)</f>
        <v>13.2</v>
      </c>
      <c r="I77" s="152"/>
      <c r="J77" s="157">
        <f t="shared" si="16"/>
        <v>4.71</v>
      </c>
      <c r="K77" s="164">
        <f>ROUND(IF('Schuelereinst. Sinclair'!$N$4="Ja",Druck_Tabelle_Kugel!$AL$3,1) * VLOOKUP(J77,Kugel_Schueler,2),1)</f>
        <v>20.9</v>
      </c>
      <c r="L77" s="152"/>
      <c r="M77" s="157">
        <f t="shared" si="17"/>
        <v>5.71</v>
      </c>
      <c r="N77" s="164">
        <f>ROUND(IF('Schuelereinst. Sinclair'!$N$4="Ja",Druck_Tabelle_Kugel!$AL$3,1) * VLOOKUP(M77,Kugel_Schueler,2),1)</f>
        <v>28.5</v>
      </c>
      <c r="O77" s="152"/>
      <c r="P77" s="157">
        <f t="shared" si="18"/>
        <v>6.71</v>
      </c>
      <c r="Q77" s="164">
        <f>ROUND(IF('Schuelereinst. Sinclair'!$N$4="Ja",Druck_Tabelle_Kugel!$AL$3,1) * VLOOKUP(P77,Kugel_Schueler,2),1)</f>
        <v>36.200000000000003</v>
      </c>
      <c r="R77" s="152"/>
      <c r="S77" s="157">
        <f t="shared" si="19"/>
        <v>7.71</v>
      </c>
      <c r="T77" s="164">
        <f>ROUND(IF('Schuelereinst. Sinclair'!$N$4="Ja",Druck_Tabelle_Kugel!$AL$3,1) * VLOOKUP(S77,Kugel_Schueler,2),1)</f>
        <v>43.9</v>
      </c>
      <c r="U77" s="152"/>
      <c r="V77" s="157">
        <f t="shared" si="20"/>
        <v>8.7100000000000009</v>
      </c>
      <c r="W77" s="164">
        <f>ROUND(IF('Schuelereinst. Sinclair'!$N$4="Ja",Druck_Tabelle_Kugel!$AL$3,1) * VLOOKUP(V77,Kugel_Schueler,2),1)</f>
        <v>51.6</v>
      </c>
      <c r="X77" s="152"/>
      <c r="Y77" s="157">
        <f t="shared" si="21"/>
        <v>9.7100000000000009</v>
      </c>
      <c r="Z77" s="164">
        <f>ROUND(IF('Schuelereinst. Sinclair'!$N$4="Ja",Druck_Tabelle_Kugel!$AL$3,1) * VLOOKUP(Y77,Kugel_Schueler,2),1)</f>
        <v>59.3</v>
      </c>
      <c r="AA77" s="152"/>
      <c r="AB77" s="157">
        <f t="shared" si="22"/>
        <v>10.71</v>
      </c>
      <c r="AC77" s="164">
        <f>ROUND(IF('Schuelereinst. Sinclair'!$N$4="Ja",Druck_Tabelle_Kugel!$AL$3,1) * VLOOKUP(AB77,Kugel_Schueler,2),1)</f>
        <v>67</v>
      </c>
      <c r="AD77" s="152"/>
      <c r="AE77" s="157">
        <f t="shared" si="23"/>
        <v>11.71</v>
      </c>
      <c r="AF77" s="164">
        <f>ROUND(IF('Schuelereinst. Sinclair'!$N$4="Ja",Druck_Tabelle_Kugel!$AL$3,1) * VLOOKUP(AE77,Kugel_Schueler,2),1)</f>
        <v>74.7</v>
      </c>
      <c r="AG77" s="152"/>
      <c r="AH77" s="157">
        <f t="shared" si="24"/>
        <v>12.71</v>
      </c>
      <c r="AI77" s="164">
        <f>ROUND(IF('Schuelereinst. Sinclair'!$N$4="Ja",Druck_Tabelle_Kugel!$AL$3,1) * VLOOKUP(AH77,Kugel_Schueler,2),1)</f>
        <v>82.4</v>
      </c>
      <c r="AJ77" s="152"/>
      <c r="AK77" s="157">
        <f t="shared" si="25"/>
        <v>13.71</v>
      </c>
      <c r="AL77" s="164">
        <f>ROUND(IF('Schuelereinst. Sinclair'!$N$4="Ja",Druck_Tabelle_Kugel!$AL$3,1) * VLOOKUP(AK77,Kugel_Schueler,2),1)</f>
        <v>90.1</v>
      </c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</row>
    <row r="78" spans="1:132" x14ac:dyDescent="0.2">
      <c r="A78" s="155">
        <f t="shared" ref="A78:A88" si="26">IF($D$3=0.1,ROUND(A77+$D$3,1),ROUND(A77+$D$3,2))</f>
        <v>1.72</v>
      </c>
      <c r="B78" s="163">
        <f>ROUND(IF('Schuelereinst. Sinclair'!$N$4="Ja",Druck_Tabelle_Kugel!$AL$3,1) * VLOOKUP(A78,Kugel_Schueler,2),1)</f>
        <v>0</v>
      </c>
      <c r="C78" s="152"/>
      <c r="D78" s="155">
        <f t="shared" si="14"/>
        <v>2.72</v>
      </c>
      <c r="E78" s="163">
        <f>ROUND(IF('Schuelereinst. Sinclair'!$N$4="Ja",Druck_Tabelle_Kugel!$AL$3,1) * VLOOKUP(D78,Kugel_Schueler,2),1)</f>
        <v>5.5</v>
      </c>
      <c r="F78" s="152"/>
      <c r="G78" s="155">
        <f t="shared" si="15"/>
        <v>3.72</v>
      </c>
      <c r="H78" s="163">
        <f>ROUND(IF('Schuelereinst. Sinclair'!$N$4="Ja",Druck_Tabelle_Kugel!$AL$3,1) * VLOOKUP(G78,Kugel_Schueler,2),1)</f>
        <v>13.2</v>
      </c>
      <c r="I78" s="152"/>
      <c r="J78" s="155">
        <f t="shared" si="16"/>
        <v>4.72</v>
      </c>
      <c r="K78" s="163">
        <f>ROUND(IF('Schuelereinst. Sinclair'!$N$4="Ja",Druck_Tabelle_Kugel!$AL$3,1) * VLOOKUP(J78,Kugel_Schueler,2),1)</f>
        <v>20.9</v>
      </c>
      <c r="L78" s="152"/>
      <c r="M78" s="155">
        <f t="shared" si="17"/>
        <v>5.72</v>
      </c>
      <c r="N78" s="163">
        <f>ROUND(IF('Schuelereinst. Sinclair'!$N$4="Ja",Druck_Tabelle_Kugel!$AL$3,1) * VLOOKUP(M78,Kugel_Schueler,2),1)</f>
        <v>28.6</v>
      </c>
      <c r="O78" s="152"/>
      <c r="P78" s="155">
        <f t="shared" si="18"/>
        <v>6.72</v>
      </c>
      <c r="Q78" s="163">
        <f>ROUND(IF('Schuelereinst. Sinclair'!$N$4="Ja",Druck_Tabelle_Kugel!$AL$3,1) * VLOOKUP(P78,Kugel_Schueler,2),1)</f>
        <v>36.299999999999997</v>
      </c>
      <c r="R78" s="152"/>
      <c r="S78" s="155">
        <f t="shared" si="19"/>
        <v>7.72</v>
      </c>
      <c r="T78" s="163">
        <f>ROUND(IF('Schuelereinst. Sinclair'!$N$4="Ja",Druck_Tabelle_Kugel!$AL$3,1) * VLOOKUP(S78,Kugel_Schueler,2),1)</f>
        <v>44</v>
      </c>
      <c r="U78" s="152"/>
      <c r="V78" s="155">
        <f t="shared" si="20"/>
        <v>8.7200000000000006</v>
      </c>
      <c r="W78" s="163">
        <f>ROUND(IF('Schuelereinst. Sinclair'!$N$4="Ja",Druck_Tabelle_Kugel!$AL$3,1) * VLOOKUP(V78,Kugel_Schueler,2),1)</f>
        <v>51.7</v>
      </c>
      <c r="X78" s="152"/>
      <c r="Y78" s="155">
        <f t="shared" si="21"/>
        <v>9.7200000000000006</v>
      </c>
      <c r="Z78" s="163">
        <f>ROUND(IF('Schuelereinst. Sinclair'!$N$4="Ja",Druck_Tabelle_Kugel!$AL$3,1) * VLOOKUP(Y78,Kugel_Schueler,2),1)</f>
        <v>59.4</v>
      </c>
      <c r="AA78" s="152"/>
      <c r="AB78" s="155">
        <f t="shared" si="22"/>
        <v>10.72</v>
      </c>
      <c r="AC78" s="163">
        <f>ROUND(IF('Schuelereinst. Sinclair'!$N$4="Ja",Druck_Tabelle_Kugel!$AL$3,1) * VLOOKUP(AB78,Kugel_Schueler,2),1)</f>
        <v>67.099999999999994</v>
      </c>
      <c r="AD78" s="152"/>
      <c r="AE78" s="155">
        <f t="shared" si="23"/>
        <v>11.72</v>
      </c>
      <c r="AF78" s="163">
        <f>ROUND(IF('Schuelereinst. Sinclair'!$N$4="Ja",Druck_Tabelle_Kugel!$AL$3,1) * VLOOKUP(AE78,Kugel_Schueler,2),1)</f>
        <v>74.8</v>
      </c>
      <c r="AG78" s="152"/>
      <c r="AH78" s="155">
        <f t="shared" si="24"/>
        <v>12.72</v>
      </c>
      <c r="AI78" s="163">
        <f>ROUND(IF('Schuelereinst. Sinclair'!$N$4="Ja",Druck_Tabelle_Kugel!$AL$3,1) * VLOOKUP(AH78,Kugel_Schueler,2),1)</f>
        <v>82.5</v>
      </c>
      <c r="AJ78" s="152"/>
      <c r="AK78" s="155">
        <f t="shared" si="25"/>
        <v>13.72</v>
      </c>
      <c r="AL78" s="163">
        <f>ROUND(IF('Schuelereinst. Sinclair'!$N$4="Ja",Druck_Tabelle_Kugel!$AL$3,1) * VLOOKUP(AK78,Kugel_Schueler,2),1)</f>
        <v>90.2</v>
      </c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</row>
    <row r="79" spans="1:132" x14ac:dyDescent="0.2">
      <c r="A79" s="157">
        <f t="shared" si="26"/>
        <v>1.73</v>
      </c>
      <c r="B79" s="164">
        <f>ROUND(IF('Schuelereinst. Sinclair'!$N$4="Ja",Druck_Tabelle_Kugel!$AL$3,1) * VLOOKUP(A79,Kugel_Schueler,2),1)</f>
        <v>0</v>
      </c>
      <c r="C79" s="152"/>
      <c r="D79" s="157">
        <f t="shared" si="14"/>
        <v>2.73</v>
      </c>
      <c r="E79" s="164">
        <f>ROUND(IF('Schuelereinst. Sinclair'!$N$4="Ja",Druck_Tabelle_Kugel!$AL$3,1) * VLOOKUP(D79,Kugel_Schueler,2),1)</f>
        <v>5.6</v>
      </c>
      <c r="F79" s="152"/>
      <c r="G79" s="157">
        <f t="shared" si="15"/>
        <v>3.73</v>
      </c>
      <c r="H79" s="164">
        <f>ROUND(IF('Schuelereinst. Sinclair'!$N$4="Ja",Druck_Tabelle_Kugel!$AL$3,1) * VLOOKUP(G79,Kugel_Schueler,2),1)</f>
        <v>13.3</v>
      </c>
      <c r="I79" s="152"/>
      <c r="J79" s="157">
        <f t="shared" si="16"/>
        <v>4.7300000000000004</v>
      </c>
      <c r="K79" s="164">
        <f>ROUND(IF('Schuelereinst. Sinclair'!$N$4="Ja",Druck_Tabelle_Kugel!$AL$3,1) * VLOOKUP(J79,Kugel_Schueler,2),1)</f>
        <v>21</v>
      </c>
      <c r="L79" s="152"/>
      <c r="M79" s="157">
        <f t="shared" si="17"/>
        <v>5.73</v>
      </c>
      <c r="N79" s="164">
        <f>ROUND(IF('Schuelereinst. Sinclair'!$N$4="Ja",Druck_Tabelle_Kugel!$AL$3,1) * VLOOKUP(M79,Kugel_Schueler,2),1)</f>
        <v>28.7</v>
      </c>
      <c r="O79" s="152"/>
      <c r="P79" s="157">
        <f t="shared" si="18"/>
        <v>6.73</v>
      </c>
      <c r="Q79" s="164">
        <f>ROUND(IF('Schuelereinst. Sinclair'!$N$4="Ja",Druck_Tabelle_Kugel!$AL$3,1) * VLOOKUP(P79,Kugel_Schueler,2),1)</f>
        <v>36.4</v>
      </c>
      <c r="R79" s="152"/>
      <c r="S79" s="157">
        <f t="shared" si="19"/>
        <v>7.73</v>
      </c>
      <c r="T79" s="164">
        <f>ROUND(IF('Schuelereinst. Sinclair'!$N$4="Ja",Druck_Tabelle_Kugel!$AL$3,1) * VLOOKUP(S79,Kugel_Schueler,2),1)</f>
        <v>44.1</v>
      </c>
      <c r="U79" s="152"/>
      <c r="V79" s="157">
        <f t="shared" si="20"/>
        <v>8.73</v>
      </c>
      <c r="W79" s="164">
        <f>ROUND(IF('Schuelereinst. Sinclair'!$N$4="Ja",Druck_Tabelle_Kugel!$AL$3,1) * VLOOKUP(V79,Kugel_Schueler,2),1)</f>
        <v>51.8</v>
      </c>
      <c r="X79" s="152"/>
      <c r="Y79" s="157">
        <f t="shared" si="21"/>
        <v>9.73</v>
      </c>
      <c r="Z79" s="164">
        <f>ROUND(IF('Schuelereinst. Sinclair'!$N$4="Ja",Druck_Tabelle_Kugel!$AL$3,1) * VLOOKUP(Y79,Kugel_Schueler,2),1)</f>
        <v>59.5</v>
      </c>
      <c r="AA79" s="152"/>
      <c r="AB79" s="157">
        <f t="shared" si="22"/>
        <v>10.73</v>
      </c>
      <c r="AC79" s="164">
        <f>ROUND(IF('Schuelereinst. Sinclair'!$N$4="Ja",Druck_Tabelle_Kugel!$AL$3,1) * VLOOKUP(AB79,Kugel_Schueler,2),1)</f>
        <v>67.2</v>
      </c>
      <c r="AD79" s="152"/>
      <c r="AE79" s="157">
        <f t="shared" si="23"/>
        <v>11.73</v>
      </c>
      <c r="AF79" s="164">
        <f>ROUND(IF('Schuelereinst. Sinclair'!$N$4="Ja",Druck_Tabelle_Kugel!$AL$3,1) * VLOOKUP(AE79,Kugel_Schueler,2),1)</f>
        <v>74.900000000000006</v>
      </c>
      <c r="AG79" s="152"/>
      <c r="AH79" s="157">
        <f t="shared" si="24"/>
        <v>12.73</v>
      </c>
      <c r="AI79" s="164">
        <f>ROUND(IF('Schuelereinst. Sinclair'!$N$4="Ja",Druck_Tabelle_Kugel!$AL$3,1) * VLOOKUP(AH79,Kugel_Schueler,2),1)</f>
        <v>82.5</v>
      </c>
      <c r="AJ79" s="152"/>
      <c r="AK79" s="157">
        <f t="shared" si="25"/>
        <v>13.73</v>
      </c>
      <c r="AL79" s="164">
        <f>ROUND(IF('Schuelereinst. Sinclair'!$N$4="Ja",Druck_Tabelle_Kugel!$AL$3,1) * VLOOKUP(AK79,Kugel_Schueler,2),1)</f>
        <v>90.2</v>
      </c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</row>
    <row r="80" spans="1:132" x14ac:dyDescent="0.2">
      <c r="A80" s="155">
        <f t="shared" si="26"/>
        <v>1.74</v>
      </c>
      <c r="B80" s="163">
        <f>ROUND(IF('Schuelereinst. Sinclair'!$N$4="Ja",Druck_Tabelle_Kugel!$AL$3,1) * VLOOKUP(A80,Kugel_Schueler,2),1)</f>
        <v>0</v>
      </c>
      <c r="C80" s="152"/>
      <c r="D80" s="155">
        <f t="shared" si="14"/>
        <v>2.74</v>
      </c>
      <c r="E80" s="163">
        <f>ROUND(IF('Schuelereinst. Sinclair'!$N$4="Ja",Druck_Tabelle_Kugel!$AL$3,1) * VLOOKUP(D80,Kugel_Schueler,2),1)</f>
        <v>5.7</v>
      </c>
      <c r="F80" s="152"/>
      <c r="G80" s="155">
        <f t="shared" si="15"/>
        <v>3.74</v>
      </c>
      <c r="H80" s="163">
        <f>ROUND(IF('Schuelereinst. Sinclair'!$N$4="Ja",Druck_Tabelle_Kugel!$AL$3,1) * VLOOKUP(G80,Kugel_Schueler,2),1)</f>
        <v>13.4</v>
      </c>
      <c r="I80" s="152"/>
      <c r="J80" s="155">
        <f t="shared" si="16"/>
        <v>4.74</v>
      </c>
      <c r="K80" s="163">
        <f>ROUND(IF('Schuelereinst. Sinclair'!$N$4="Ja",Druck_Tabelle_Kugel!$AL$3,1) * VLOOKUP(J80,Kugel_Schueler,2),1)</f>
        <v>21.1</v>
      </c>
      <c r="L80" s="152"/>
      <c r="M80" s="155">
        <f t="shared" si="17"/>
        <v>5.74</v>
      </c>
      <c r="N80" s="163">
        <f>ROUND(IF('Schuelereinst. Sinclair'!$N$4="Ja",Druck_Tabelle_Kugel!$AL$3,1) * VLOOKUP(M80,Kugel_Schueler,2),1)</f>
        <v>28.8</v>
      </c>
      <c r="O80" s="152"/>
      <c r="P80" s="155">
        <f t="shared" si="18"/>
        <v>6.74</v>
      </c>
      <c r="Q80" s="163">
        <f>ROUND(IF('Schuelereinst. Sinclair'!$N$4="Ja",Druck_Tabelle_Kugel!$AL$3,1) * VLOOKUP(P80,Kugel_Schueler,2),1)</f>
        <v>36.5</v>
      </c>
      <c r="R80" s="152"/>
      <c r="S80" s="155">
        <f t="shared" si="19"/>
        <v>7.74</v>
      </c>
      <c r="T80" s="163">
        <f>ROUND(IF('Schuelereinst. Sinclair'!$N$4="Ja",Druck_Tabelle_Kugel!$AL$3,1) * VLOOKUP(S80,Kugel_Schueler,2),1)</f>
        <v>44.2</v>
      </c>
      <c r="U80" s="152"/>
      <c r="V80" s="155">
        <f t="shared" si="20"/>
        <v>8.74</v>
      </c>
      <c r="W80" s="163">
        <f>ROUND(IF('Schuelereinst. Sinclair'!$N$4="Ja",Druck_Tabelle_Kugel!$AL$3,1) * VLOOKUP(V80,Kugel_Schueler,2),1)</f>
        <v>51.9</v>
      </c>
      <c r="X80" s="152"/>
      <c r="Y80" s="155">
        <f t="shared" si="21"/>
        <v>9.74</v>
      </c>
      <c r="Z80" s="163">
        <f>ROUND(IF('Schuelereinst. Sinclair'!$N$4="Ja",Druck_Tabelle_Kugel!$AL$3,1) * VLOOKUP(Y80,Kugel_Schueler,2),1)</f>
        <v>59.5</v>
      </c>
      <c r="AA80" s="152"/>
      <c r="AB80" s="155">
        <f t="shared" si="22"/>
        <v>10.74</v>
      </c>
      <c r="AC80" s="163">
        <f>ROUND(IF('Schuelereinst. Sinclair'!$N$4="Ja",Druck_Tabelle_Kugel!$AL$3,1) * VLOOKUP(AB80,Kugel_Schueler,2),1)</f>
        <v>67.2</v>
      </c>
      <c r="AD80" s="152"/>
      <c r="AE80" s="155">
        <f t="shared" si="23"/>
        <v>11.74</v>
      </c>
      <c r="AF80" s="163">
        <f>ROUND(IF('Schuelereinst. Sinclair'!$N$4="Ja",Druck_Tabelle_Kugel!$AL$3,1) * VLOOKUP(AE80,Kugel_Schueler,2),1)</f>
        <v>74.900000000000006</v>
      </c>
      <c r="AG80" s="152"/>
      <c r="AH80" s="155">
        <f t="shared" si="24"/>
        <v>12.74</v>
      </c>
      <c r="AI80" s="163">
        <f>ROUND(IF('Schuelereinst. Sinclair'!$N$4="Ja",Druck_Tabelle_Kugel!$AL$3,1) * VLOOKUP(AH80,Kugel_Schueler,2),1)</f>
        <v>82.6</v>
      </c>
      <c r="AJ80" s="152"/>
      <c r="AK80" s="155">
        <f t="shared" si="25"/>
        <v>13.74</v>
      </c>
      <c r="AL80" s="163">
        <f>ROUND(IF('Schuelereinst. Sinclair'!$N$4="Ja",Druck_Tabelle_Kugel!$AL$3,1) * VLOOKUP(AK80,Kugel_Schueler,2),1)</f>
        <v>90.3</v>
      </c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</row>
    <row r="81" spans="1:132" x14ac:dyDescent="0.2">
      <c r="A81" s="157">
        <f t="shared" si="26"/>
        <v>1.75</v>
      </c>
      <c r="B81" s="164">
        <f>ROUND(IF('Schuelereinst. Sinclair'!$N$4="Ja",Druck_Tabelle_Kugel!$AL$3,1) * VLOOKUP(A81,Kugel_Schueler,2),1)</f>
        <v>0</v>
      </c>
      <c r="C81" s="152"/>
      <c r="D81" s="157">
        <f t="shared" si="14"/>
        <v>2.75</v>
      </c>
      <c r="E81" s="164">
        <f>ROUND(IF('Schuelereinst. Sinclair'!$N$4="Ja",Druck_Tabelle_Kugel!$AL$3,1) * VLOOKUP(D81,Kugel_Schueler,2),1)</f>
        <v>5.8</v>
      </c>
      <c r="F81" s="152"/>
      <c r="G81" s="157">
        <f t="shared" si="15"/>
        <v>3.75</v>
      </c>
      <c r="H81" s="164">
        <f>ROUND(IF('Schuelereinst. Sinclair'!$N$4="Ja",Druck_Tabelle_Kugel!$AL$3,1) * VLOOKUP(G81,Kugel_Schueler,2),1)</f>
        <v>13.5</v>
      </c>
      <c r="I81" s="152"/>
      <c r="J81" s="157">
        <f t="shared" si="16"/>
        <v>4.75</v>
      </c>
      <c r="K81" s="164">
        <f>ROUND(IF('Schuelereinst. Sinclair'!$N$4="Ja",Druck_Tabelle_Kugel!$AL$3,1) * VLOOKUP(J81,Kugel_Schueler,2),1)</f>
        <v>21.2</v>
      </c>
      <c r="L81" s="152"/>
      <c r="M81" s="157">
        <f t="shared" si="17"/>
        <v>5.75</v>
      </c>
      <c r="N81" s="164">
        <f>ROUND(IF('Schuelereinst. Sinclair'!$N$4="Ja",Druck_Tabelle_Kugel!$AL$3,1) * VLOOKUP(M81,Kugel_Schueler,2),1)</f>
        <v>28.9</v>
      </c>
      <c r="O81" s="152"/>
      <c r="P81" s="157">
        <f t="shared" si="18"/>
        <v>6.75</v>
      </c>
      <c r="Q81" s="164">
        <f>ROUND(IF('Schuelereinst. Sinclair'!$N$4="Ja",Druck_Tabelle_Kugel!$AL$3,1) * VLOOKUP(P81,Kugel_Schueler,2),1)</f>
        <v>36.5</v>
      </c>
      <c r="R81" s="152"/>
      <c r="S81" s="157">
        <f t="shared" si="19"/>
        <v>7.75</v>
      </c>
      <c r="T81" s="164">
        <f>ROUND(IF('Schuelereinst. Sinclair'!$N$4="Ja",Druck_Tabelle_Kugel!$AL$3,1) * VLOOKUP(S81,Kugel_Schueler,2),1)</f>
        <v>44.2</v>
      </c>
      <c r="U81" s="152"/>
      <c r="V81" s="157">
        <f t="shared" si="20"/>
        <v>8.75</v>
      </c>
      <c r="W81" s="164">
        <f>ROUND(IF('Schuelereinst. Sinclair'!$N$4="Ja",Druck_Tabelle_Kugel!$AL$3,1) * VLOOKUP(V81,Kugel_Schueler,2),1)</f>
        <v>51.9</v>
      </c>
      <c r="X81" s="152"/>
      <c r="Y81" s="157">
        <f t="shared" si="21"/>
        <v>9.75</v>
      </c>
      <c r="Z81" s="164">
        <f>ROUND(IF('Schuelereinst. Sinclair'!$N$4="Ja",Druck_Tabelle_Kugel!$AL$3,1) * VLOOKUP(Y81,Kugel_Schueler,2),1)</f>
        <v>59.6</v>
      </c>
      <c r="AA81" s="152"/>
      <c r="AB81" s="157">
        <f t="shared" si="22"/>
        <v>10.75</v>
      </c>
      <c r="AC81" s="164">
        <f>ROUND(IF('Schuelereinst. Sinclair'!$N$4="Ja",Druck_Tabelle_Kugel!$AL$3,1) * VLOOKUP(AB81,Kugel_Schueler,2),1)</f>
        <v>67.3</v>
      </c>
      <c r="AD81" s="152"/>
      <c r="AE81" s="157">
        <f t="shared" si="23"/>
        <v>11.75</v>
      </c>
      <c r="AF81" s="164">
        <f>ROUND(IF('Schuelereinst. Sinclair'!$N$4="Ja",Druck_Tabelle_Kugel!$AL$3,1) * VLOOKUP(AE81,Kugel_Schueler,2),1)</f>
        <v>75</v>
      </c>
      <c r="AG81" s="152"/>
      <c r="AH81" s="157">
        <f t="shared" si="24"/>
        <v>12.75</v>
      </c>
      <c r="AI81" s="164">
        <f>ROUND(IF('Schuelereinst. Sinclair'!$N$4="Ja",Druck_Tabelle_Kugel!$AL$3,1) * VLOOKUP(AH81,Kugel_Schueler,2),1)</f>
        <v>82.7</v>
      </c>
      <c r="AJ81" s="152"/>
      <c r="AK81" s="157">
        <f t="shared" si="25"/>
        <v>13.75</v>
      </c>
      <c r="AL81" s="164">
        <f>ROUND(IF('Schuelereinst. Sinclair'!$N$4="Ja",Druck_Tabelle_Kugel!$AL$3,1) * VLOOKUP(AK81,Kugel_Schueler,2),1)</f>
        <v>90.4</v>
      </c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</row>
    <row r="82" spans="1:132" x14ac:dyDescent="0.2">
      <c r="A82" s="155">
        <f t="shared" si="26"/>
        <v>1.76</v>
      </c>
      <c r="B82" s="163">
        <f>ROUND(IF('Schuelereinst. Sinclair'!$N$4="Ja",Druck_Tabelle_Kugel!$AL$3,1) * VLOOKUP(A82,Kugel_Schueler,2),1)</f>
        <v>0</v>
      </c>
      <c r="C82" s="152"/>
      <c r="D82" s="155">
        <f t="shared" si="14"/>
        <v>2.76</v>
      </c>
      <c r="E82" s="163">
        <f>ROUND(IF('Schuelereinst. Sinclair'!$N$4="Ja",Druck_Tabelle_Kugel!$AL$3,1) * VLOOKUP(D82,Kugel_Schueler,2),1)</f>
        <v>5.9</v>
      </c>
      <c r="F82" s="152"/>
      <c r="G82" s="155">
        <f t="shared" si="15"/>
        <v>3.76</v>
      </c>
      <c r="H82" s="163">
        <f>ROUND(IF('Schuelereinst. Sinclair'!$N$4="Ja",Druck_Tabelle_Kugel!$AL$3,1) * VLOOKUP(G82,Kugel_Schueler,2),1)</f>
        <v>13.5</v>
      </c>
      <c r="I82" s="152"/>
      <c r="J82" s="155">
        <f t="shared" si="16"/>
        <v>4.76</v>
      </c>
      <c r="K82" s="163">
        <f>ROUND(IF('Schuelereinst. Sinclair'!$N$4="Ja",Druck_Tabelle_Kugel!$AL$3,1) * VLOOKUP(J82,Kugel_Schueler,2),1)</f>
        <v>21.2</v>
      </c>
      <c r="L82" s="152"/>
      <c r="M82" s="155">
        <f t="shared" si="17"/>
        <v>5.76</v>
      </c>
      <c r="N82" s="163">
        <f>ROUND(IF('Schuelereinst. Sinclair'!$N$4="Ja",Druck_Tabelle_Kugel!$AL$3,1) * VLOOKUP(M82,Kugel_Schueler,2),1)</f>
        <v>28.9</v>
      </c>
      <c r="O82" s="152"/>
      <c r="P82" s="155">
        <f t="shared" si="18"/>
        <v>6.76</v>
      </c>
      <c r="Q82" s="163">
        <f>ROUND(IF('Schuelereinst. Sinclair'!$N$4="Ja",Druck_Tabelle_Kugel!$AL$3,1) * VLOOKUP(P82,Kugel_Schueler,2),1)</f>
        <v>36.6</v>
      </c>
      <c r="R82" s="152"/>
      <c r="S82" s="155">
        <f t="shared" si="19"/>
        <v>7.76</v>
      </c>
      <c r="T82" s="163">
        <f>ROUND(IF('Schuelereinst. Sinclair'!$N$4="Ja",Druck_Tabelle_Kugel!$AL$3,1) * VLOOKUP(S82,Kugel_Schueler,2),1)</f>
        <v>44.3</v>
      </c>
      <c r="U82" s="152"/>
      <c r="V82" s="155">
        <f t="shared" si="20"/>
        <v>8.76</v>
      </c>
      <c r="W82" s="163">
        <f>ROUND(IF('Schuelereinst. Sinclair'!$N$4="Ja",Druck_Tabelle_Kugel!$AL$3,1) * VLOOKUP(V82,Kugel_Schueler,2),1)</f>
        <v>52</v>
      </c>
      <c r="X82" s="152"/>
      <c r="Y82" s="155">
        <f t="shared" si="21"/>
        <v>9.76</v>
      </c>
      <c r="Z82" s="163">
        <f>ROUND(IF('Schuelereinst. Sinclair'!$N$4="Ja",Druck_Tabelle_Kugel!$AL$3,1) * VLOOKUP(Y82,Kugel_Schueler,2),1)</f>
        <v>59.7</v>
      </c>
      <c r="AA82" s="152"/>
      <c r="AB82" s="155">
        <f t="shared" si="22"/>
        <v>10.76</v>
      </c>
      <c r="AC82" s="163">
        <f>ROUND(IF('Schuelereinst. Sinclair'!$N$4="Ja",Druck_Tabelle_Kugel!$AL$3,1) * VLOOKUP(AB82,Kugel_Schueler,2),1)</f>
        <v>67.400000000000006</v>
      </c>
      <c r="AD82" s="152"/>
      <c r="AE82" s="155">
        <f t="shared" si="23"/>
        <v>11.76</v>
      </c>
      <c r="AF82" s="163">
        <f>ROUND(IF('Schuelereinst. Sinclair'!$N$4="Ja",Druck_Tabelle_Kugel!$AL$3,1) * VLOOKUP(AE82,Kugel_Schueler,2),1)</f>
        <v>75.099999999999994</v>
      </c>
      <c r="AG82" s="152"/>
      <c r="AH82" s="155">
        <f t="shared" si="24"/>
        <v>12.76</v>
      </c>
      <c r="AI82" s="163">
        <f>ROUND(IF('Schuelereinst. Sinclair'!$N$4="Ja",Druck_Tabelle_Kugel!$AL$3,1) * VLOOKUP(AH82,Kugel_Schueler,2),1)</f>
        <v>82.8</v>
      </c>
      <c r="AJ82" s="152"/>
      <c r="AK82" s="155">
        <f t="shared" si="25"/>
        <v>13.76</v>
      </c>
      <c r="AL82" s="163">
        <f>ROUND(IF('Schuelereinst. Sinclair'!$N$4="Ja",Druck_Tabelle_Kugel!$AL$3,1) * VLOOKUP(AK82,Kugel_Schueler,2),1)</f>
        <v>90.5</v>
      </c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</row>
    <row r="83" spans="1:132" x14ac:dyDescent="0.2">
      <c r="A83" s="157">
        <f t="shared" si="26"/>
        <v>1.77</v>
      </c>
      <c r="B83" s="164">
        <f>ROUND(IF('Schuelereinst. Sinclair'!$N$4="Ja",Druck_Tabelle_Kugel!$AL$3,1) * VLOOKUP(A83,Kugel_Schueler,2),1)</f>
        <v>0</v>
      </c>
      <c r="C83" s="152"/>
      <c r="D83" s="157">
        <f t="shared" si="14"/>
        <v>2.77</v>
      </c>
      <c r="E83" s="164">
        <f>ROUND(IF('Schuelereinst. Sinclair'!$N$4="Ja",Druck_Tabelle_Kugel!$AL$3,1) * VLOOKUP(D83,Kugel_Schueler,2),1)</f>
        <v>5.9</v>
      </c>
      <c r="F83" s="152"/>
      <c r="G83" s="157">
        <f t="shared" si="15"/>
        <v>3.77</v>
      </c>
      <c r="H83" s="164">
        <f>ROUND(IF('Schuelereinst. Sinclair'!$N$4="Ja",Druck_Tabelle_Kugel!$AL$3,1) * VLOOKUP(G83,Kugel_Schueler,2),1)</f>
        <v>13.6</v>
      </c>
      <c r="I83" s="152"/>
      <c r="J83" s="157">
        <f t="shared" si="16"/>
        <v>4.7699999999999996</v>
      </c>
      <c r="K83" s="164">
        <f>ROUND(IF('Schuelereinst. Sinclair'!$N$4="Ja",Druck_Tabelle_Kugel!$AL$3,1) * VLOOKUP(J83,Kugel_Schueler,2),1)</f>
        <v>21.3</v>
      </c>
      <c r="L83" s="152"/>
      <c r="M83" s="157">
        <f t="shared" si="17"/>
        <v>5.77</v>
      </c>
      <c r="N83" s="164">
        <f>ROUND(IF('Schuelereinst. Sinclair'!$N$4="Ja",Druck_Tabelle_Kugel!$AL$3,1) * VLOOKUP(M83,Kugel_Schueler,2),1)</f>
        <v>29</v>
      </c>
      <c r="O83" s="152"/>
      <c r="P83" s="157">
        <f t="shared" si="18"/>
        <v>6.77</v>
      </c>
      <c r="Q83" s="164">
        <f>ROUND(IF('Schuelereinst. Sinclair'!$N$4="Ja",Druck_Tabelle_Kugel!$AL$3,1) * VLOOKUP(P83,Kugel_Schueler,2),1)</f>
        <v>36.700000000000003</v>
      </c>
      <c r="R83" s="152"/>
      <c r="S83" s="157">
        <f t="shared" si="19"/>
        <v>7.77</v>
      </c>
      <c r="T83" s="164">
        <f>ROUND(IF('Schuelereinst. Sinclair'!$N$4="Ja",Druck_Tabelle_Kugel!$AL$3,1) * VLOOKUP(S83,Kugel_Schueler,2),1)</f>
        <v>44.4</v>
      </c>
      <c r="U83" s="152"/>
      <c r="V83" s="157">
        <f t="shared" si="20"/>
        <v>8.77</v>
      </c>
      <c r="W83" s="164">
        <f>ROUND(IF('Schuelereinst. Sinclair'!$N$4="Ja",Druck_Tabelle_Kugel!$AL$3,1) * VLOOKUP(V83,Kugel_Schueler,2),1)</f>
        <v>52.1</v>
      </c>
      <c r="X83" s="152"/>
      <c r="Y83" s="157">
        <f t="shared" si="21"/>
        <v>9.77</v>
      </c>
      <c r="Z83" s="164">
        <f>ROUND(IF('Schuelereinst. Sinclair'!$N$4="Ja",Druck_Tabelle_Kugel!$AL$3,1) * VLOOKUP(Y83,Kugel_Schueler,2),1)</f>
        <v>59.8</v>
      </c>
      <c r="AA83" s="152"/>
      <c r="AB83" s="157">
        <f t="shared" si="22"/>
        <v>10.77</v>
      </c>
      <c r="AC83" s="164">
        <f>ROUND(IF('Schuelereinst. Sinclair'!$N$4="Ja",Druck_Tabelle_Kugel!$AL$3,1) * VLOOKUP(AB83,Kugel_Schueler,2),1)</f>
        <v>67.5</v>
      </c>
      <c r="AD83" s="152"/>
      <c r="AE83" s="157">
        <f t="shared" si="23"/>
        <v>11.77</v>
      </c>
      <c r="AF83" s="164">
        <f>ROUND(IF('Schuelereinst. Sinclair'!$N$4="Ja",Druck_Tabelle_Kugel!$AL$3,1) * VLOOKUP(AE83,Kugel_Schueler,2),1)</f>
        <v>75.2</v>
      </c>
      <c r="AG83" s="152"/>
      <c r="AH83" s="157">
        <f t="shared" si="24"/>
        <v>12.77</v>
      </c>
      <c r="AI83" s="164">
        <f>ROUND(IF('Schuelereinst. Sinclair'!$N$4="Ja",Druck_Tabelle_Kugel!$AL$3,1) * VLOOKUP(AH83,Kugel_Schueler,2),1)</f>
        <v>82.9</v>
      </c>
      <c r="AJ83" s="152"/>
      <c r="AK83" s="157">
        <f t="shared" si="25"/>
        <v>13.77</v>
      </c>
      <c r="AL83" s="164">
        <f>ROUND(IF('Schuelereinst. Sinclair'!$N$4="Ja",Druck_Tabelle_Kugel!$AL$3,1) * VLOOKUP(AK83,Kugel_Schueler,2),1)</f>
        <v>90.5</v>
      </c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</row>
    <row r="84" spans="1:132" x14ac:dyDescent="0.2">
      <c r="A84" s="155">
        <f t="shared" si="26"/>
        <v>1.78</v>
      </c>
      <c r="B84" s="163">
        <f>ROUND(IF('Schuelereinst. Sinclair'!$N$4="Ja",Druck_Tabelle_Kugel!$AL$3,1) * VLOOKUP(A84,Kugel_Schueler,2),1)</f>
        <v>0</v>
      </c>
      <c r="C84" s="152"/>
      <c r="D84" s="155">
        <f t="shared" si="14"/>
        <v>2.78</v>
      </c>
      <c r="E84" s="163">
        <f>ROUND(IF('Schuelereinst. Sinclair'!$N$4="Ja",Druck_Tabelle_Kugel!$AL$3,1) * VLOOKUP(D84,Kugel_Schueler,2),1)</f>
        <v>6</v>
      </c>
      <c r="F84" s="152"/>
      <c r="G84" s="155">
        <f t="shared" si="15"/>
        <v>3.78</v>
      </c>
      <c r="H84" s="163">
        <f>ROUND(IF('Schuelereinst. Sinclair'!$N$4="Ja",Druck_Tabelle_Kugel!$AL$3,1) * VLOOKUP(G84,Kugel_Schueler,2),1)</f>
        <v>13.7</v>
      </c>
      <c r="I84" s="152"/>
      <c r="J84" s="155">
        <f t="shared" si="16"/>
        <v>4.78</v>
      </c>
      <c r="K84" s="163">
        <f>ROUND(IF('Schuelereinst. Sinclair'!$N$4="Ja",Druck_Tabelle_Kugel!$AL$3,1) * VLOOKUP(J84,Kugel_Schueler,2),1)</f>
        <v>21.4</v>
      </c>
      <c r="L84" s="152"/>
      <c r="M84" s="155">
        <f t="shared" si="17"/>
        <v>5.78</v>
      </c>
      <c r="N84" s="163">
        <f>ROUND(IF('Schuelereinst. Sinclair'!$N$4="Ja",Druck_Tabelle_Kugel!$AL$3,1) * VLOOKUP(M84,Kugel_Schueler,2),1)</f>
        <v>29.1</v>
      </c>
      <c r="O84" s="152"/>
      <c r="P84" s="155">
        <f t="shared" si="18"/>
        <v>6.78</v>
      </c>
      <c r="Q84" s="163">
        <f>ROUND(IF('Schuelereinst. Sinclair'!$N$4="Ja",Druck_Tabelle_Kugel!$AL$3,1) * VLOOKUP(P84,Kugel_Schueler,2),1)</f>
        <v>36.799999999999997</v>
      </c>
      <c r="R84" s="152"/>
      <c r="S84" s="155">
        <f t="shared" si="19"/>
        <v>7.78</v>
      </c>
      <c r="T84" s="163">
        <f>ROUND(IF('Schuelereinst. Sinclair'!$N$4="Ja",Druck_Tabelle_Kugel!$AL$3,1) * VLOOKUP(S84,Kugel_Schueler,2),1)</f>
        <v>44.5</v>
      </c>
      <c r="U84" s="152"/>
      <c r="V84" s="155">
        <f t="shared" si="20"/>
        <v>8.7799999999999994</v>
      </c>
      <c r="W84" s="163">
        <f>ROUND(IF('Schuelereinst. Sinclair'!$N$4="Ja",Druck_Tabelle_Kugel!$AL$3,1) * VLOOKUP(V84,Kugel_Schueler,2),1)</f>
        <v>52.2</v>
      </c>
      <c r="X84" s="152"/>
      <c r="Y84" s="155">
        <f t="shared" si="21"/>
        <v>9.7799999999999994</v>
      </c>
      <c r="Z84" s="163">
        <f>ROUND(IF('Schuelereinst. Sinclair'!$N$4="Ja",Druck_Tabelle_Kugel!$AL$3,1) * VLOOKUP(Y84,Kugel_Schueler,2),1)</f>
        <v>59.9</v>
      </c>
      <c r="AA84" s="152"/>
      <c r="AB84" s="155">
        <f t="shared" si="22"/>
        <v>10.78</v>
      </c>
      <c r="AC84" s="163">
        <f>ROUND(IF('Schuelereinst. Sinclair'!$N$4="Ja",Druck_Tabelle_Kugel!$AL$3,1) * VLOOKUP(AB84,Kugel_Schueler,2),1)</f>
        <v>67.5</v>
      </c>
      <c r="AD84" s="152"/>
      <c r="AE84" s="155">
        <f t="shared" si="23"/>
        <v>11.78</v>
      </c>
      <c r="AF84" s="163">
        <f>ROUND(IF('Schuelereinst. Sinclair'!$N$4="Ja",Druck_Tabelle_Kugel!$AL$3,1) * VLOOKUP(AE84,Kugel_Schueler,2),1)</f>
        <v>75.2</v>
      </c>
      <c r="AG84" s="152"/>
      <c r="AH84" s="155">
        <f t="shared" si="24"/>
        <v>12.78</v>
      </c>
      <c r="AI84" s="163">
        <f>ROUND(IF('Schuelereinst. Sinclair'!$N$4="Ja",Druck_Tabelle_Kugel!$AL$3,1) * VLOOKUP(AH84,Kugel_Schueler,2),1)</f>
        <v>82.9</v>
      </c>
      <c r="AJ84" s="152"/>
      <c r="AK84" s="155">
        <f t="shared" si="25"/>
        <v>13.78</v>
      </c>
      <c r="AL84" s="163">
        <f>ROUND(IF('Schuelereinst. Sinclair'!$N$4="Ja",Druck_Tabelle_Kugel!$AL$3,1) * VLOOKUP(AK84,Kugel_Schueler,2),1)</f>
        <v>90.6</v>
      </c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</row>
    <row r="85" spans="1:132" x14ac:dyDescent="0.2">
      <c r="A85" s="157">
        <f t="shared" si="26"/>
        <v>1.79</v>
      </c>
      <c r="B85" s="164">
        <f>ROUND(IF('Schuelereinst. Sinclair'!$N$4="Ja",Druck_Tabelle_Kugel!$AL$3,1) * VLOOKUP(A85,Kugel_Schueler,2),1)</f>
        <v>0</v>
      </c>
      <c r="C85" s="152"/>
      <c r="D85" s="157">
        <f t="shared" si="14"/>
        <v>2.79</v>
      </c>
      <c r="E85" s="164">
        <f>ROUND(IF('Schuelereinst. Sinclair'!$N$4="Ja",Druck_Tabelle_Kugel!$AL$3,1) * VLOOKUP(D85,Kugel_Schueler,2),1)</f>
        <v>6.1</v>
      </c>
      <c r="F85" s="152"/>
      <c r="G85" s="157">
        <f t="shared" si="15"/>
        <v>3.79</v>
      </c>
      <c r="H85" s="164">
        <f>ROUND(IF('Schuelereinst. Sinclair'!$N$4="Ja",Druck_Tabelle_Kugel!$AL$3,1) * VLOOKUP(G85,Kugel_Schueler,2),1)</f>
        <v>13.8</v>
      </c>
      <c r="I85" s="152"/>
      <c r="J85" s="157">
        <f t="shared" si="16"/>
        <v>4.79</v>
      </c>
      <c r="K85" s="164">
        <f>ROUND(IF('Schuelereinst. Sinclair'!$N$4="Ja",Druck_Tabelle_Kugel!$AL$3,1) * VLOOKUP(J85,Kugel_Schueler,2),1)</f>
        <v>21.5</v>
      </c>
      <c r="L85" s="152"/>
      <c r="M85" s="157">
        <f t="shared" si="17"/>
        <v>5.79</v>
      </c>
      <c r="N85" s="164">
        <f>ROUND(IF('Schuelereinst. Sinclair'!$N$4="Ja",Druck_Tabelle_Kugel!$AL$3,1) * VLOOKUP(M85,Kugel_Schueler,2),1)</f>
        <v>29.2</v>
      </c>
      <c r="O85" s="152"/>
      <c r="P85" s="157">
        <f t="shared" si="18"/>
        <v>6.79</v>
      </c>
      <c r="Q85" s="164">
        <f>ROUND(IF('Schuelereinst. Sinclair'!$N$4="Ja",Druck_Tabelle_Kugel!$AL$3,1) * VLOOKUP(P85,Kugel_Schueler,2),1)</f>
        <v>36.9</v>
      </c>
      <c r="R85" s="152"/>
      <c r="S85" s="157">
        <f t="shared" si="19"/>
        <v>7.79</v>
      </c>
      <c r="T85" s="164">
        <f>ROUND(IF('Schuelereinst. Sinclair'!$N$4="Ja",Druck_Tabelle_Kugel!$AL$3,1) * VLOOKUP(S85,Kugel_Schueler,2),1)</f>
        <v>44.5</v>
      </c>
      <c r="U85" s="152"/>
      <c r="V85" s="157">
        <f t="shared" si="20"/>
        <v>8.7899999999999991</v>
      </c>
      <c r="W85" s="164">
        <f>ROUND(IF('Schuelereinst. Sinclair'!$N$4="Ja",Druck_Tabelle_Kugel!$AL$3,1) * VLOOKUP(V85,Kugel_Schueler,2),1)</f>
        <v>52.2</v>
      </c>
      <c r="X85" s="152"/>
      <c r="Y85" s="157">
        <f t="shared" si="21"/>
        <v>9.7899999999999991</v>
      </c>
      <c r="Z85" s="164">
        <f>ROUND(IF('Schuelereinst. Sinclair'!$N$4="Ja",Druck_Tabelle_Kugel!$AL$3,1) * VLOOKUP(Y85,Kugel_Schueler,2),1)</f>
        <v>59.9</v>
      </c>
      <c r="AA85" s="152"/>
      <c r="AB85" s="157">
        <f t="shared" si="22"/>
        <v>10.79</v>
      </c>
      <c r="AC85" s="164">
        <f>ROUND(IF('Schuelereinst. Sinclair'!$N$4="Ja",Druck_Tabelle_Kugel!$AL$3,1) * VLOOKUP(AB85,Kugel_Schueler,2),1)</f>
        <v>67.599999999999994</v>
      </c>
      <c r="AD85" s="152"/>
      <c r="AE85" s="157">
        <f t="shared" si="23"/>
        <v>11.79</v>
      </c>
      <c r="AF85" s="164">
        <f>ROUND(IF('Schuelereinst. Sinclair'!$N$4="Ja",Druck_Tabelle_Kugel!$AL$3,1) * VLOOKUP(AE85,Kugel_Schueler,2),1)</f>
        <v>75.3</v>
      </c>
      <c r="AG85" s="152"/>
      <c r="AH85" s="157">
        <f t="shared" si="24"/>
        <v>12.79</v>
      </c>
      <c r="AI85" s="164">
        <f>ROUND(IF('Schuelereinst. Sinclair'!$N$4="Ja",Druck_Tabelle_Kugel!$AL$3,1) * VLOOKUP(AH85,Kugel_Schueler,2),1)</f>
        <v>83</v>
      </c>
      <c r="AJ85" s="152"/>
      <c r="AK85" s="157">
        <f t="shared" si="25"/>
        <v>13.79</v>
      </c>
      <c r="AL85" s="164">
        <f>ROUND(IF('Schuelereinst. Sinclair'!$N$4="Ja",Druck_Tabelle_Kugel!$AL$3,1) * VLOOKUP(AK85,Kugel_Schueler,2),1)</f>
        <v>90.7</v>
      </c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</row>
    <row r="86" spans="1:132" x14ac:dyDescent="0.2">
      <c r="A86" s="155">
        <f t="shared" si="26"/>
        <v>1.8</v>
      </c>
      <c r="B86" s="163">
        <f>ROUND(IF('Schuelereinst. Sinclair'!$N$4="Ja",Druck_Tabelle_Kugel!$AL$3,1) * VLOOKUP(A86,Kugel_Schueler,2),1)</f>
        <v>0</v>
      </c>
      <c r="C86" s="152"/>
      <c r="D86" s="155">
        <f t="shared" si="14"/>
        <v>2.8</v>
      </c>
      <c r="E86" s="163">
        <f>ROUND(IF('Schuelereinst. Sinclair'!$N$4="Ja",Druck_Tabelle_Kugel!$AL$3,1) * VLOOKUP(D86,Kugel_Schueler,2),1)</f>
        <v>6.2</v>
      </c>
      <c r="F86" s="152"/>
      <c r="G86" s="155">
        <f t="shared" si="15"/>
        <v>3.8</v>
      </c>
      <c r="H86" s="163">
        <f>ROUND(IF('Schuelereinst. Sinclair'!$N$4="Ja",Druck_Tabelle_Kugel!$AL$3,1) * VLOOKUP(G86,Kugel_Schueler,2),1)</f>
        <v>13.9</v>
      </c>
      <c r="I86" s="152"/>
      <c r="J86" s="155">
        <f t="shared" si="16"/>
        <v>4.8</v>
      </c>
      <c r="K86" s="163">
        <f>ROUND(IF('Schuelereinst. Sinclair'!$N$4="Ja",Druck_Tabelle_Kugel!$AL$3,1) * VLOOKUP(J86,Kugel_Schueler,2),1)</f>
        <v>21.5</v>
      </c>
      <c r="L86" s="152"/>
      <c r="M86" s="155">
        <f t="shared" si="17"/>
        <v>5.8</v>
      </c>
      <c r="N86" s="163">
        <f>ROUND(IF('Schuelereinst. Sinclair'!$N$4="Ja",Druck_Tabelle_Kugel!$AL$3,1) * VLOOKUP(M86,Kugel_Schueler,2),1)</f>
        <v>29.2</v>
      </c>
      <c r="O86" s="152"/>
      <c r="P86" s="155">
        <f t="shared" si="18"/>
        <v>6.8</v>
      </c>
      <c r="Q86" s="163">
        <f>ROUND(IF('Schuelereinst. Sinclair'!$N$4="Ja",Druck_Tabelle_Kugel!$AL$3,1) * VLOOKUP(P86,Kugel_Schueler,2),1)</f>
        <v>36.9</v>
      </c>
      <c r="R86" s="152"/>
      <c r="S86" s="155">
        <f t="shared" si="19"/>
        <v>7.8</v>
      </c>
      <c r="T86" s="163">
        <f>ROUND(IF('Schuelereinst. Sinclair'!$N$4="Ja",Druck_Tabelle_Kugel!$AL$3,1) * VLOOKUP(S86,Kugel_Schueler,2),1)</f>
        <v>44.6</v>
      </c>
      <c r="U86" s="152"/>
      <c r="V86" s="155">
        <f t="shared" si="20"/>
        <v>8.8000000000000007</v>
      </c>
      <c r="W86" s="163">
        <f>ROUND(IF('Schuelereinst. Sinclair'!$N$4="Ja",Druck_Tabelle_Kugel!$AL$3,1) * VLOOKUP(V86,Kugel_Schueler,2),1)</f>
        <v>52.3</v>
      </c>
      <c r="X86" s="152"/>
      <c r="Y86" s="155">
        <f t="shared" si="21"/>
        <v>9.8000000000000007</v>
      </c>
      <c r="Z86" s="163">
        <f>ROUND(IF('Schuelereinst. Sinclair'!$N$4="Ja",Druck_Tabelle_Kugel!$AL$3,1) * VLOOKUP(Y86,Kugel_Schueler,2),1)</f>
        <v>60</v>
      </c>
      <c r="AA86" s="152"/>
      <c r="AB86" s="155">
        <f t="shared" si="22"/>
        <v>10.8</v>
      </c>
      <c r="AC86" s="163">
        <f>ROUND(IF('Schuelereinst. Sinclair'!$N$4="Ja",Druck_Tabelle_Kugel!$AL$3,1) * VLOOKUP(AB86,Kugel_Schueler,2),1)</f>
        <v>67.7</v>
      </c>
      <c r="AD86" s="152"/>
      <c r="AE86" s="155">
        <f t="shared" si="23"/>
        <v>11.8</v>
      </c>
      <c r="AF86" s="163">
        <f>ROUND(IF('Schuelereinst. Sinclair'!$N$4="Ja",Druck_Tabelle_Kugel!$AL$3,1) * VLOOKUP(AE86,Kugel_Schueler,2),1)</f>
        <v>75.400000000000006</v>
      </c>
      <c r="AG86" s="152"/>
      <c r="AH86" s="155">
        <f t="shared" si="24"/>
        <v>12.8</v>
      </c>
      <c r="AI86" s="163">
        <f>ROUND(IF('Schuelereinst. Sinclair'!$N$4="Ja",Druck_Tabelle_Kugel!$AL$3,1) * VLOOKUP(AH86,Kugel_Schueler,2),1)</f>
        <v>83.1</v>
      </c>
      <c r="AJ86" s="152"/>
      <c r="AK86" s="155">
        <f t="shared" si="25"/>
        <v>13.8</v>
      </c>
      <c r="AL86" s="163">
        <f>ROUND(IF('Schuelereinst. Sinclair'!$N$4="Ja",Druck_Tabelle_Kugel!$AL$3,1) * VLOOKUP(AK86,Kugel_Schueler,2),1)</f>
        <v>90.8</v>
      </c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</row>
    <row r="87" spans="1:132" x14ac:dyDescent="0.2">
      <c r="A87" s="157">
        <f t="shared" si="26"/>
        <v>1.81</v>
      </c>
      <c r="B87" s="164">
        <f>ROUND(IF('Schuelereinst. Sinclair'!$N$4="Ja",Druck_Tabelle_Kugel!$AL$3,1) * VLOOKUP(A87,Kugel_Schueler,2),1)</f>
        <v>0</v>
      </c>
      <c r="C87" s="152"/>
      <c r="D87" s="157">
        <f t="shared" si="14"/>
        <v>2.81</v>
      </c>
      <c r="E87" s="164">
        <f>ROUND(IF('Schuelereinst. Sinclair'!$N$4="Ja",Druck_Tabelle_Kugel!$AL$3,1) * VLOOKUP(D87,Kugel_Schueler,2),1)</f>
        <v>6.2</v>
      </c>
      <c r="F87" s="152"/>
      <c r="G87" s="157">
        <f t="shared" si="15"/>
        <v>3.81</v>
      </c>
      <c r="H87" s="164">
        <f>ROUND(IF('Schuelereinst. Sinclair'!$N$4="Ja",Druck_Tabelle_Kugel!$AL$3,1) * VLOOKUP(G87,Kugel_Schueler,2),1)</f>
        <v>13.9</v>
      </c>
      <c r="I87" s="152"/>
      <c r="J87" s="157">
        <f t="shared" si="16"/>
        <v>4.8099999999999996</v>
      </c>
      <c r="K87" s="164">
        <f>ROUND(IF('Schuelereinst. Sinclair'!$N$4="Ja",Druck_Tabelle_Kugel!$AL$3,1) * VLOOKUP(J87,Kugel_Schueler,2),1)</f>
        <v>21.6</v>
      </c>
      <c r="L87" s="152"/>
      <c r="M87" s="157">
        <f t="shared" si="17"/>
        <v>5.81</v>
      </c>
      <c r="N87" s="164">
        <f>ROUND(IF('Schuelereinst. Sinclair'!$N$4="Ja",Druck_Tabelle_Kugel!$AL$3,1) * VLOOKUP(M87,Kugel_Schueler,2),1)</f>
        <v>29.3</v>
      </c>
      <c r="O87" s="152"/>
      <c r="P87" s="157">
        <f t="shared" si="18"/>
        <v>6.81</v>
      </c>
      <c r="Q87" s="164">
        <f>ROUND(IF('Schuelereinst. Sinclair'!$N$4="Ja",Druck_Tabelle_Kugel!$AL$3,1) * VLOOKUP(P87,Kugel_Schueler,2),1)</f>
        <v>37</v>
      </c>
      <c r="R87" s="152"/>
      <c r="S87" s="157">
        <f t="shared" si="19"/>
        <v>7.81</v>
      </c>
      <c r="T87" s="164">
        <f>ROUND(IF('Schuelereinst. Sinclair'!$N$4="Ja",Druck_Tabelle_Kugel!$AL$3,1) * VLOOKUP(S87,Kugel_Schueler,2),1)</f>
        <v>44.7</v>
      </c>
      <c r="U87" s="152"/>
      <c r="V87" s="157">
        <f t="shared" si="20"/>
        <v>8.81</v>
      </c>
      <c r="W87" s="164">
        <f>ROUND(IF('Schuelereinst. Sinclair'!$N$4="Ja",Druck_Tabelle_Kugel!$AL$3,1) * VLOOKUP(V87,Kugel_Schueler,2),1)</f>
        <v>52.4</v>
      </c>
      <c r="X87" s="152"/>
      <c r="Y87" s="157">
        <f t="shared" si="21"/>
        <v>9.81</v>
      </c>
      <c r="Z87" s="164">
        <f>ROUND(IF('Schuelereinst. Sinclair'!$N$4="Ja",Druck_Tabelle_Kugel!$AL$3,1) * VLOOKUP(Y87,Kugel_Schueler,2),1)</f>
        <v>60.1</v>
      </c>
      <c r="AA87" s="152"/>
      <c r="AB87" s="157">
        <f t="shared" si="22"/>
        <v>10.81</v>
      </c>
      <c r="AC87" s="164">
        <f>ROUND(IF('Schuelereinst. Sinclair'!$N$4="Ja",Druck_Tabelle_Kugel!$AL$3,1) * VLOOKUP(AB87,Kugel_Schueler,2),1)</f>
        <v>67.8</v>
      </c>
      <c r="AD87" s="152"/>
      <c r="AE87" s="157">
        <f t="shared" si="23"/>
        <v>11.81</v>
      </c>
      <c r="AF87" s="164">
        <f>ROUND(IF('Schuelereinst. Sinclair'!$N$4="Ja",Druck_Tabelle_Kugel!$AL$3,1) * VLOOKUP(AE87,Kugel_Schueler,2),1)</f>
        <v>75.5</v>
      </c>
      <c r="AG87" s="152"/>
      <c r="AH87" s="157">
        <f t="shared" si="24"/>
        <v>12.81</v>
      </c>
      <c r="AI87" s="164">
        <f>ROUND(IF('Schuelereinst. Sinclair'!$N$4="Ja",Druck_Tabelle_Kugel!$AL$3,1) * VLOOKUP(AH87,Kugel_Schueler,2),1)</f>
        <v>83.2</v>
      </c>
      <c r="AJ87" s="152"/>
      <c r="AK87" s="157">
        <f t="shared" si="25"/>
        <v>13.81</v>
      </c>
      <c r="AL87" s="164">
        <f>ROUND(IF('Schuelereinst. Sinclair'!$N$4="Ja",Druck_Tabelle_Kugel!$AL$3,1) * VLOOKUP(AK87,Kugel_Schueler,2),1)</f>
        <v>90.9</v>
      </c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</row>
    <row r="88" spans="1:132" x14ac:dyDescent="0.2">
      <c r="A88" s="155">
        <f t="shared" si="26"/>
        <v>1.82</v>
      </c>
      <c r="B88" s="163">
        <f>ROUND(IF('Schuelereinst. Sinclair'!$N$4="Ja",Druck_Tabelle_Kugel!$AL$3,1) * VLOOKUP(A88,Kugel_Schueler,2),1)</f>
        <v>0</v>
      </c>
      <c r="C88" s="152"/>
      <c r="D88" s="155">
        <f t="shared" si="14"/>
        <v>2.82</v>
      </c>
      <c r="E88" s="163">
        <f>ROUND(IF('Schuelereinst. Sinclair'!$N$4="Ja",Druck_Tabelle_Kugel!$AL$3,1) * VLOOKUP(D88,Kugel_Schueler,2),1)</f>
        <v>6.3</v>
      </c>
      <c r="F88" s="152"/>
      <c r="G88" s="155">
        <f t="shared" si="15"/>
        <v>3.82</v>
      </c>
      <c r="H88" s="163">
        <f>ROUND(IF('Schuelereinst. Sinclair'!$N$4="Ja",Druck_Tabelle_Kugel!$AL$3,1) * VLOOKUP(G88,Kugel_Schueler,2),1)</f>
        <v>14</v>
      </c>
      <c r="I88" s="152"/>
      <c r="J88" s="155">
        <f t="shared" si="16"/>
        <v>4.82</v>
      </c>
      <c r="K88" s="163">
        <f>ROUND(IF('Schuelereinst. Sinclair'!$N$4="Ja",Druck_Tabelle_Kugel!$AL$3,1) * VLOOKUP(J88,Kugel_Schueler,2),1)</f>
        <v>21.7</v>
      </c>
      <c r="L88" s="152"/>
      <c r="M88" s="155">
        <f t="shared" si="17"/>
        <v>5.82</v>
      </c>
      <c r="N88" s="163">
        <f>ROUND(IF('Schuelereinst. Sinclair'!$N$4="Ja",Druck_Tabelle_Kugel!$AL$3,1) * VLOOKUP(M88,Kugel_Schueler,2),1)</f>
        <v>29.4</v>
      </c>
      <c r="O88" s="152"/>
      <c r="P88" s="155">
        <f t="shared" si="18"/>
        <v>6.82</v>
      </c>
      <c r="Q88" s="163">
        <f>ROUND(IF('Schuelereinst. Sinclair'!$N$4="Ja",Druck_Tabelle_Kugel!$AL$3,1) * VLOOKUP(P88,Kugel_Schueler,2),1)</f>
        <v>37.1</v>
      </c>
      <c r="R88" s="152"/>
      <c r="S88" s="155">
        <f t="shared" si="19"/>
        <v>7.82</v>
      </c>
      <c r="T88" s="163">
        <f>ROUND(IF('Schuelereinst. Sinclair'!$N$4="Ja",Druck_Tabelle_Kugel!$AL$3,1) * VLOOKUP(S88,Kugel_Schueler,2),1)</f>
        <v>44.8</v>
      </c>
      <c r="U88" s="152"/>
      <c r="V88" s="155">
        <f t="shared" si="20"/>
        <v>8.82</v>
      </c>
      <c r="W88" s="163">
        <f>ROUND(IF('Schuelereinst. Sinclair'!$N$4="Ja",Druck_Tabelle_Kugel!$AL$3,1) * VLOOKUP(V88,Kugel_Schueler,2),1)</f>
        <v>52.5</v>
      </c>
      <c r="X88" s="152"/>
      <c r="Y88" s="155">
        <f t="shared" si="21"/>
        <v>9.82</v>
      </c>
      <c r="Z88" s="163">
        <f>ROUND(IF('Schuelereinst. Sinclair'!$N$4="Ja",Druck_Tabelle_Kugel!$AL$3,1) * VLOOKUP(Y88,Kugel_Schueler,2),1)</f>
        <v>60.2</v>
      </c>
      <c r="AA88" s="152"/>
      <c r="AB88" s="155">
        <f t="shared" si="22"/>
        <v>10.82</v>
      </c>
      <c r="AC88" s="163">
        <f>ROUND(IF('Schuelereinst. Sinclair'!$N$4="Ja",Druck_Tabelle_Kugel!$AL$3,1) * VLOOKUP(AB88,Kugel_Schueler,2),1)</f>
        <v>67.900000000000006</v>
      </c>
      <c r="AD88" s="152"/>
      <c r="AE88" s="155">
        <f t="shared" si="23"/>
        <v>11.82</v>
      </c>
      <c r="AF88" s="163">
        <f>ROUND(IF('Schuelereinst. Sinclair'!$N$4="Ja",Druck_Tabelle_Kugel!$AL$3,1) * VLOOKUP(AE88,Kugel_Schueler,2),1)</f>
        <v>75.5</v>
      </c>
      <c r="AG88" s="152"/>
      <c r="AH88" s="155">
        <f t="shared" si="24"/>
        <v>12.82</v>
      </c>
      <c r="AI88" s="163">
        <f>ROUND(IF('Schuelereinst. Sinclair'!$N$4="Ja",Druck_Tabelle_Kugel!$AL$3,1) * VLOOKUP(AH88,Kugel_Schueler,2),1)</f>
        <v>83.2</v>
      </c>
      <c r="AJ88" s="152"/>
      <c r="AK88" s="155">
        <f t="shared" si="25"/>
        <v>13.82</v>
      </c>
      <c r="AL88" s="163">
        <f>ROUND(IF('Schuelereinst. Sinclair'!$N$4="Ja",Druck_Tabelle_Kugel!$AL$3,1) * VLOOKUP(AK88,Kugel_Schueler,2),1)</f>
        <v>90.9</v>
      </c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</row>
    <row r="89" spans="1:132" x14ac:dyDescent="0.2">
      <c r="A89" s="157">
        <f t="shared" ref="A89:A105" si="27">IF($D$3=0.1,ROUND(A88+$D$3,1),ROUND(A88+$D$3,2))</f>
        <v>1.83</v>
      </c>
      <c r="B89" s="164">
        <f>ROUND(IF('Schuelereinst. Sinclair'!$N$4="Ja",Druck_Tabelle_Kugel!$AL$3,1) * VLOOKUP(A89,Kugel_Schueler,2),1)</f>
        <v>0</v>
      </c>
      <c r="C89" s="152"/>
      <c r="D89" s="157">
        <f t="shared" si="14"/>
        <v>2.83</v>
      </c>
      <c r="E89" s="164">
        <f>ROUND(IF('Schuelereinst. Sinclair'!$N$4="Ja",Druck_Tabelle_Kugel!$AL$3,1) * VLOOKUP(D89,Kugel_Schueler,2),1)</f>
        <v>6.4</v>
      </c>
      <c r="F89" s="152"/>
      <c r="G89" s="157">
        <f t="shared" si="15"/>
        <v>3.83</v>
      </c>
      <c r="H89" s="164">
        <f>ROUND(IF('Schuelereinst. Sinclair'!$N$4="Ja",Druck_Tabelle_Kugel!$AL$3,1) * VLOOKUP(G89,Kugel_Schueler,2),1)</f>
        <v>14.1</v>
      </c>
      <c r="I89" s="152"/>
      <c r="J89" s="157">
        <f t="shared" si="16"/>
        <v>4.83</v>
      </c>
      <c r="K89" s="164">
        <f>ROUND(IF('Schuelereinst. Sinclair'!$N$4="Ja",Druck_Tabelle_Kugel!$AL$3,1) * VLOOKUP(J89,Kugel_Schueler,2),1)</f>
        <v>21.8</v>
      </c>
      <c r="L89" s="152"/>
      <c r="M89" s="157">
        <f t="shared" si="17"/>
        <v>5.83</v>
      </c>
      <c r="N89" s="164">
        <f>ROUND(IF('Schuelereinst. Sinclair'!$N$4="Ja",Druck_Tabelle_Kugel!$AL$3,1) * VLOOKUP(M89,Kugel_Schueler,2),1)</f>
        <v>29.5</v>
      </c>
      <c r="O89" s="152"/>
      <c r="P89" s="157">
        <f t="shared" si="18"/>
        <v>6.83</v>
      </c>
      <c r="Q89" s="164">
        <f>ROUND(IF('Schuelereinst. Sinclair'!$N$4="Ja",Druck_Tabelle_Kugel!$AL$3,1) * VLOOKUP(P89,Kugel_Schueler,2),1)</f>
        <v>37.200000000000003</v>
      </c>
      <c r="R89" s="152"/>
      <c r="S89" s="157">
        <f t="shared" si="19"/>
        <v>7.83</v>
      </c>
      <c r="T89" s="164">
        <f>ROUND(IF('Schuelereinst. Sinclair'!$N$4="Ja",Druck_Tabelle_Kugel!$AL$3,1) * VLOOKUP(S89,Kugel_Schueler,2),1)</f>
        <v>44.9</v>
      </c>
      <c r="U89" s="152"/>
      <c r="V89" s="157">
        <f t="shared" si="20"/>
        <v>8.83</v>
      </c>
      <c r="W89" s="164">
        <f>ROUND(IF('Schuelereinst. Sinclair'!$N$4="Ja",Druck_Tabelle_Kugel!$AL$3,1) * VLOOKUP(V89,Kugel_Schueler,2),1)</f>
        <v>52.5</v>
      </c>
      <c r="X89" s="152"/>
      <c r="Y89" s="157">
        <f t="shared" si="21"/>
        <v>9.83</v>
      </c>
      <c r="Z89" s="164">
        <f>ROUND(IF('Schuelereinst. Sinclair'!$N$4="Ja",Druck_Tabelle_Kugel!$AL$3,1) * VLOOKUP(Y89,Kugel_Schueler,2),1)</f>
        <v>60.2</v>
      </c>
      <c r="AA89" s="152"/>
      <c r="AB89" s="157">
        <f t="shared" si="22"/>
        <v>10.83</v>
      </c>
      <c r="AC89" s="164">
        <f>ROUND(IF('Schuelereinst. Sinclair'!$N$4="Ja",Druck_Tabelle_Kugel!$AL$3,1) * VLOOKUP(AB89,Kugel_Schueler,2),1)</f>
        <v>67.900000000000006</v>
      </c>
      <c r="AD89" s="152"/>
      <c r="AE89" s="157">
        <f t="shared" si="23"/>
        <v>11.83</v>
      </c>
      <c r="AF89" s="164">
        <f>ROUND(IF('Schuelereinst. Sinclair'!$N$4="Ja",Druck_Tabelle_Kugel!$AL$3,1) * VLOOKUP(AE89,Kugel_Schueler,2),1)</f>
        <v>75.599999999999994</v>
      </c>
      <c r="AG89" s="152"/>
      <c r="AH89" s="157">
        <f t="shared" si="24"/>
        <v>12.83</v>
      </c>
      <c r="AI89" s="164">
        <f>ROUND(IF('Schuelereinst. Sinclair'!$N$4="Ja",Druck_Tabelle_Kugel!$AL$3,1) * VLOOKUP(AH89,Kugel_Schueler,2),1)</f>
        <v>83.3</v>
      </c>
      <c r="AJ89" s="152"/>
      <c r="AK89" s="157">
        <f t="shared" si="25"/>
        <v>13.83</v>
      </c>
      <c r="AL89" s="164">
        <f>ROUND(IF('Schuelereinst. Sinclair'!$N$4="Ja",Druck_Tabelle_Kugel!$AL$3,1) * VLOOKUP(AK89,Kugel_Schueler,2),1)</f>
        <v>91</v>
      </c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</row>
    <row r="90" spans="1:132" x14ac:dyDescent="0.2">
      <c r="A90" s="155">
        <f t="shared" si="27"/>
        <v>1.84</v>
      </c>
      <c r="B90" s="163">
        <f>ROUND(IF('Schuelereinst. Sinclair'!$N$4="Ja",Druck_Tabelle_Kugel!$AL$3,1) * VLOOKUP(A90,Kugel_Schueler,2),1)</f>
        <v>0</v>
      </c>
      <c r="C90" s="152"/>
      <c r="D90" s="155">
        <f t="shared" si="14"/>
        <v>2.84</v>
      </c>
      <c r="E90" s="163">
        <f>ROUND(IF('Schuelereinst. Sinclair'!$N$4="Ja",Druck_Tabelle_Kugel!$AL$3,1) * VLOOKUP(D90,Kugel_Schueler,2),1)</f>
        <v>6.5</v>
      </c>
      <c r="F90" s="152"/>
      <c r="G90" s="155">
        <f t="shared" si="15"/>
        <v>3.84</v>
      </c>
      <c r="H90" s="163">
        <f>ROUND(IF('Schuelereinst. Sinclair'!$N$4="Ja",Druck_Tabelle_Kugel!$AL$3,1) * VLOOKUP(G90,Kugel_Schueler,2),1)</f>
        <v>14.2</v>
      </c>
      <c r="I90" s="152"/>
      <c r="J90" s="155">
        <f t="shared" si="16"/>
        <v>4.84</v>
      </c>
      <c r="K90" s="163">
        <f>ROUND(IF('Schuelereinst. Sinclair'!$N$4="Ja",Druck_Tabelle_Kugel!$AL$3,1) * VLOOKUP(J90,Kugel_Schueler,2),1)</f>
        <v>21.9</v>
      </c>
      <c r="L90" s="152"/>
      <c r="M90" s="155">
        <f t="shared" si="17"/>
        <v>5.84</v>
      </c>
      <c r="N90" s="163">
        <f>ROUND(IF('Schuelereinst. Sinclair'!$N$4="Ja",Druck_Tabelle_Kugel!$AL$3,1) * VLOOKUP(M90,Kugel_Schueler,2),1)</f>
        <v>29.5</v>
      </c>
      <c r="O90" s="152"/>
      <c r="P90" s="155">
        <f t="shared" si="18"/>
        <v>6.84</v>
      </c>
      <c r="Q90" s="163">
        <f>ROUND(IF('Schuelereinst. Sinclair'!$N$4="Ja",Druck_Tabelle_Kugel!$AL$3,1) * VLOOKUP(P90,Kugel_Schueler,2),1)</f>
        <v>37.200000000000003</v>
      </c>
      <c r="R90" s="152"/>
      <c r="S90" s="155">
        <f t="shared" si="19"/>
        <v>7.84</v>
      </c>
      <c r="T90" s="163">
        <f>ROUND(IF('Schuelereinst. Sinclair'!$N$4="Ja",Druck_Tabelle_Kugel!$AL$3,1) * VLOOKUP(S90,Kugel_Schueler,2),1)</f>
        <v>44.9</v>
      </c>
      <c r="U90" s="152"/>
      <c r="V90" s="155">
        <f t="shared" si="20"/>
        <v>8.84</v>
      </c>
      <c r="W90" s="163">
        <f>ROUND(IF('Schuelereinst. Sinclair'!$N$4="Ja",Druck_Tabelle_Kugel!$AL$3,1) * VLOOKUP(V90,Kugel_Schueler,2),1)</f>
        <v>52.6</v>
      </c>
      <c r="X90" s="152"/>
      <c r="Y90" s="155">
        <f t="shared" si="21"/>
        <v>9.84</v>
      </c>
      <c r="Z90" s="163">
        <f>ROUND(IF('Schuelereinst. Sinclair'!$N$4="Ja",Druck_Tabelle_Kugel!$AL$3,1) * VLOOKUP(Y90,Kugel_Schueler,2),1)</f>
        <v>60.3</v>
      </c>
      <c r="AA90" s="152"/>
      <c r="AB90" s="155">
        <f t="shared" si="22"/>
        <v>10.84</v>
      </c>
      <c r="AC90" s="163">
        <f>ROUND(IF('Schuelereinst. Sinclair'!$N$4="Ja",Druck_Tabelle_Kugel!$AL$3,1) * VLOOKUP(AB90,Kugel_Schueler,2),1)</f>
        <v>68</v>
      </c>
      <c r="AD90" s="152"/>
      <c r="AE90" s="155">
        <f t="shared" si="23"/>
        <v>11.84</v>
      </c>
      <c r="AF90" s="163">
        <f>ROUND(IF('Schuelereinst. Sinclair'!$N$4="Ja",Druck_Tabelle_Kugel!$AL$3,1) * VLOOKUP(AE90,Kugel_Schueler,2),1)</f>
        <v>75.7</v>
      </c>
      <c r="AG90" s="152"/>
      <c r="AH90" s="155">
        <f t="shared" si="24"/>
        <v>12.84</v>
      </c>
      <c r="AI90" s="163">
        <f>ROUND(IF('Schuelereinst. Sinclair'!$N$4="Ja",Druck_Tabelle_Kugel!$AL$3,1) * VLOOKUP(AH90,Kugel_Schueler,2),1)</f>
        <v>83.4</v>
      </c>
      <c r="AJ90" s="152"/>
      <c r="AK90" s="155">
        <f t="shared" si="25"/>
        <v>13.84</v>
      </c>
      <c r="AL90" s="163">
        <f>ROUND(IF('Schuelereinst. Sinclair'!$N$4="Ja",Druck_Tabelle_Kugel!$AL$3,1) * VLOOKUP(AK90,Kugel_Schueler,2),1)</f>
        <v>91.1</v>
      </c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</row>
    <row r="91" spans="1:132" x14ac:dyDescent="0.2">
      <c r="A91" s="157">
        <f t="shared" si="27"/>
        <v>1.85</v>
      </c>
      <c r="B91" s="164">
        <f>ROUND(IF('Schuelereinst. Sinclair'!$N$4="Ja",Druck_Tabelle_Kugel!$AL$3,1) * VLOOKUP(A91,Kugel_Schueler,2),1)</f>
        <v>0</v>
      </c>
      <c r="C91" s="152"/>
      <c r="D91" s="157">
        <f t="shared" si="14"/>
        <v>2.85</v>
      </c>
      <c r="E91" s="164">
        <f>ROUND(IF('Schuelereinst. Sinclair'!$N$4="Ja",Druck_Tabelle_Kugel!$AL$3,1) * VLOOKUP(D91,Kugel_Schueler,2),1)</f>
        <v>6.5</v>
      </c>
      <c r="F91" s="152"/>
      <c r="G91" s="157">
        <f t="shared" si="15"/>
        <v>3.85</v>
      </c>
      <c r="H91" s="164">
        <f>ROUND(IF('Schuelereinst. Sinclair'!$N$4="Ja",Druck_Tabelle_Kugel!$AL$3,1) * VLOOKUP(G91,Kugel_Schueler,2),1)</f>
        <v>14.2</v>
      </c>
      <c r="I91" s="152"/>
      <c r="J91" s="157">
        <f t="shared" si="16"/>
        <v>4.8499999999999996</v>
      </c>
      <c r="K91" s="164">
        <f>ROUND(IF('Schuelereinst. Sinclair'!$N$4="Ja",Druck_Tabelle_Kugel!$AL$3,1) * VLOOKUP(J91,Kugel_Schueler,2),1)</f>
        <v>21.9</v>
      </c>
      <c r="L91" s="152"/>
      <c r="M91" s="157">
        <f t="shared" si="17"/>
        <v>5.85</v>
      </c>
      <c r="N91" s="164">
        <f>ROUND(IF('Schuelereinst. Sinclair'!$N$4="Ja",Druck_Tabelle_Kugel!$AL$3,1) * VLOOKUP(M91,Kugel_Schueler,2),1)</f>
        <v>29.6</v>
      </c>
      <c r="O91" s="152"/>
      <c r="P91" s="157">
        <f t="shared" si="18"/>
        <v>6.85</v>
      </c>
      <c r="Q91" s="164">
        <f>ROUND(IF('Schuelereinst. Sinclair'!$N$4="Ja",Druck_Tabelle_Kugel!$AL$3,1) * VLOOKUP(P91,Kugel_Schueler,2),1)</f>
        <v>37.299999999999997</v>
      </c>
      <c r="R91" s="152"/>
      <c r="S91" s="157">
        <f t="shared" si="19"/>
        <v>7.85</v>
      </c>
      <c r="T91" s="164">
        <f>ROUND(IF('Schuelereinst. Sinclair'!$N$4="Ja",Druck_Tabelle_Kugel!$AL$3,1) * VLOOKUP(S91,Kugel_Schueler,2),1)</f>
        <v>45</v>
      </c>
      <c r="U91" s="152"/>
      <c r="V91" s="157">
        <f t="shared" si="20"/>
        <v>8.85</v>
      </c>
      <c r="W91" s="164">
        <f>ROUND(IF('Schuelereinst. Sinclair'!$N$4="Ja",Druck_Tabelle_Kugel!$AL$3,1) * VLOOKUP(V91,Kugel_Schueler,2),1)</f>
        <v>52.7</v>
      </c>
      <c r="X91" s="152"/>
      <c r="Y91" s="157">
        <f t="shared" si="21"/>
        <v>9.85</v>
      </c>
      <c r="Z91" s="164">
        <f>ROUND(IF('Schuelereinst. Sinclair'!$N$4="Ja",Druck_Tabelle_Kugel!$AL$3,1) * VLOOKUP(Y91,Kugel_Schueler,2),1)</f>
        <v>60.4</v>
      </c>
      <c r="AA91" s="152"/>
      <c r="AB91" s="157">
        <f t="shared" si="22"/>
        <v>10.85</v>
      </c>
      <c r="AC91" s="164">
        <f>ROUND(IF('Schuelereinst. Sinclair'!$N$4="Ja",Druck_Tabelle_Kugel!$AL$3,1) * VLOOKUP(AB91,Kugel_Schueler,2),1)</f>
        <v>68.099999999999994</v>
      </c>
      <c r="AD91" s="152"/>
      <c r="AE91" s="157">
        <f t="shared" si="23"/>
        <v>11.85</v>
      </c>
      <c r="AF91" s="164">
        <f>ROUND(IF('Schuelereinst. Sinclair'!$N$4="Ja",Druck_Tabelle_Kugel!$AL$3,1) * VLOOKUP(AE91,Kugel_Schueler,2),1)</f>
        <v>75.8</v>
      </c>
      <c r="AG91" s="152"/>
      <c r="AH91" s="157">
        <f t="shared" si="24"/>
        <v>12.85</v>
      </c>
      <c r="AI91" s="164">
        <f>ROUND(IF('Schuelereinst. Sinclair'!$N$4="Ja",Druck_Tabelle_Kugel!$AL$3,1) * VLOOKUP(AH91,Kugel_Schueler,2),1)</f>
        <v>83.5</v>
      </c>
      <c r="AJ91" s="152"/>
      <c r="AK91" s="157">
        <f t="shared" si="25"/>
        <v>13.85</v>
      </c>
      <c r="AL91" s="164">
        <f>ROUND(IF('Schuelereinst. Sinclair'!$N$4="Ja",Druck_Tabelle_Kugel!$AL$3,1) * VLOOKUP(AK91,Kugel_Schueler,2),1)</f>
        <v>91.2</v>
      </c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</row>
    <row r="92" spans="1:132" x14ac:dyDescent="0.2">
      <c r="A92" s="155">
        <f t="shared" si="27"/>
        <v>1.86</v>
      </c>
      <c r="B92" s="163">
        <f>ROUND(IF('Schuelereinst. Sinclair'!$N$4="Ja",Druck_Tabelle_Kugel!$AL$3,1) * VLOOKUP(A92,Kugel_Schueler,2),1)</f>
        <v>0</v>
      </c>
      <c r="C92" s="152"/>
      <c r="D92" s="155">
        <f t="shared" si="14"/>
        <v>2.86</v>
      </c>
      <c r="E92" s="163">
        <f>ROUND(IF('Schuelereinst. Sinclair'!$N$4="Ja",Druck_Tabelle_Kugel!$AL$3,1) * VLOOKUP(D92,Kugel_Schueler,2),1)</f>
        <v>6.6</v>
      </c>
      <c r="F92" s="152"/>
      <c r="G92" s="155">
        <f t="shared" si="15"/>
        <v>3.86</v>
      </c>
      <c r="H92" s="163">
        <f>ROUND(IF('Schuelereinst. Sinclair'!$N$4="Ja",Druck_Tabelle_Kugel!$AL$3,1) * VLOOKUP(G92,Kugel_Schueler,2),1)</f>
        <v>14.3</v>
      </c>
      <c r="I92" s="152"/>
      <c r="J92" s="155">
        <f t="shared" si="16"/>
        <v>4.8600000000000003</v>
      </c>
      <c r="K92" s="163">
        <f>ROUND(IF('Schuelereinst. Sinclair'!$N$4="Ja",Druck_Tabelle_Kugel!$AL$3,1) * VLOOKUP(J92,Kugel_Schueler,2),1)</f>
        <v>22</v>
      </c>
      <c r="L92" s="152"/>
      <c r="M92" s="155">
        <f t="shared" si="17"/>
        <v>5.86</v>
      </c>
      <c r="N92" s="163">
        <f>ROUND(IF('Schuelereinst. Sinclair'!$N$4="Ja",Druck_Tabelle_Kugel!$AL$3,1) * VLOOKUP(M92,Kugel_Schueler,2),1)</f>
        <v>29.7</v>
      </c>
      <c r="O92" s="152"/>
      <c r="P92" s="155">
        <f t="shared" si="18"/>
        <v>6.86</v>
      </c>
      <c r="Q92" s="163">
        <f>ROUND(IF('Schuelereinst. Sinclair'!$N$4="Ja",Druck_Tabelle_Kugel!$AL$3,1) * VLOOKUP(P92,Kugel_Schueler,2),1)</f>
        <v>37.4</v>
      </c>
      <c r="R92" s="152"/>
      <c r="S92" s="155">
        <f t="shared" si="19"/>
        <v>7.86</v>
      </c>
      <c r="T92" s="163">
        <f>ROUND(IF('Schuelereinst. Sinclair'!$N$4="Ja",Druck_Tabelle_Kugel!$AL$3,1) * VLOOKUP(S92,Kugel_Schueler,2),1)</f>
        <v>45.1</v>
      </c>
      <c r="U92" s="152"/>
      <c r="V92" s="155">
        <f t="shared" si="20"/>
        <v>8.86</v>
      </c>
      <c r="W92" s="163">
        <f>ROUND(IF('Schuelereinst. Sinclair'!$N$4="Ja",Druck_Tabelle_Kugel!$AL$3,1) * VLOOKUP(V92,Kugel_Schueler,2),1)</f>
        <v>52.8</v>
      </c>
      <c r="X92" s="152"/>
      <c r="Y92" s="155">
        <f t="shared" si="21"/>
        <v>9.86</v>
      </c>
      <c r="Z92" s="163">
        <f>ROUND(IF('Schuelereinst. Sinclair'!$N$4="Ja",Druck_Tabelle_Kugel!$AL$3,1) * VLOOKUP(Y92,Kugel_Schueler,2),1)</f>
        <v>60.5</v>
      </c>
      <c r="AA92" s="152"/>
      <c r="AB92" s="155">
        <f t="shared" si="22"/>
        <v>10.86</v>
      </c>
      <c r="AC92" s="163">
        <f>ROUND(IF('Schuelereinst. Sinclair'!$N$4="Ja",Druck_Tabelle_Kugel!$AL$3,1) * VLOOKUP(AB92,Kugel_Schueler,2),1)</f>
        <v>68.2</v>
      </c>
      <c r="AD92" s="152"/>
      <c r="AE92" s="155">
        <f t="shared" si="23"/>
        <v>11.86</v>
      </c>
      <c r="AF92" s="163">
        <f>ROUND(IF('Schuelereinst. Sinclair'!$N$4="Ja",Druck_Tabelle_Kugel!$AL$3,1) * VLOOKUP(AE92,Kugel_Schueler,2),1)</f>
        <v>75.900000000000006</v>
      </c>
      <c r="AG92" s="152"/>
      <c r="AH92" s="155">
        <f t="shared" si="24"/>
        <v>12.86</v>
      </c>
      <c r="AI92" s="163">
        <f>ROUND(IF('Schuelereinst. Sinclair'!$N$4="Ja",Druck_Tabelle_Kugel!$AL$3,1) * VLOOKUP(AH92,Kugel_Schueler,2),1)</f>
        <v>83.5</v>
      </c>
      <c r="AJ92" s="152"/>
      <c r="AK92" s="155">
        <f t="shared" si="25"/>
        <v>13.86</v>
      </c>
      <c r="AL92" s="163">
        <f>ROUND(IF('Schuelereinst. Sinclair'!$N$4="Ja",Druck_Tabelle_Kugel!$AL$3,1) * VLOOKUP(AK92,Kugel_Schueler,2),1)</f>
        <v>91.2</v>
      </c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</row>
    <row r="93" spans="1:132" x14ac:dyDescent="0.2">
      <c r="A93" s="157">
        <f t="shared" si="27"/>
        <v>1.87</v>
      </c>
      <c r="B93" s="164">
        <f>ROUND(IF('Schuelereinst. Sinclair'!$N$4="Ja",Druck_Tabelle_Kugel!$AL$3,1) * VLOOKUP(A93,Kugel_Schueler,2),1)</f>
        <v>0</v>
      </c>
      <c r="C93" s="152"/>
      <c r="D93" s="157">
        <f t="shared" si="14"/>
        <v>2.87</v>
      </c>
      <c r="E93" s="164">
        <f>ROUND(IF('Schuelereinst. Sinclair'!$N$4="Ja",Druck_Tabelle_Kugel!$AL$3,1) * VLOOKUP(D93,Kugel_Schueler,2),1)</f>
        <v>6.7</v>
      </c>
      <c r="F93" s="152"/>
      <c r="G93" s="157">
        <f t="shared" si="15"/>
        <v>3.87</v>
      </c>
      <c r="H93" s="164">
        <f>ROUND(IF('Schuelereinst. Sinclair'!$N$4="Ja",Druck_Tabelle_Kugel!$AL$3,1) * VLOOKUP(G93,Kugel_Schueler,2),1)</f>
        <v>14.4</v>
      </c>
      <c r="I93" s="152"/>
      <c r="J93" s="157">
        <f t="shared" si="16"/>
        <v>4.87</v>
      </c>
      <c r="K93" s="164">
        <f>ROUND(IF('Schuelereinst. Sinclair'!$N$4="Ja",Druck_Tabelle_Kugel!$AL$3,1) * VLOOKUP(J93,Kugel_Schueler,2),1)</f>
        <v>22.1</v>
      </c>
      <c r="L93" s="152"/>
      <c r="M93" s="157">
        <f t="shared" si="17"/>
        <v>5.87</v>
      </c>
      <c r="N93" s="164">
        <f>ROUND(IF('Schuelereinst. Sinclair'!$N$4="Ja",Druck_Tabelle_Kugel!$AL$3,1) * VLOOKUP(M93,Kugel_Schueler,2),1)</f>
        <v>29.8</v>
      </c>
      <c r="O93" s="152"/>
      <c r="P93" s="157">
        <f t="shared" si="18"/>
        <v>6.87</v>
      </c>
      <c r="Q93" s="164">
        <f>ROUND(IF('Schuelereinst. Sinclair'!$N$4="Ja",Druck_Tabelle_Kugel!$AL$3,1) * VLOOKUP(P93,Kugel_Schueler,2),1)</f>
        <v>37.5</v>
      </c>
      <c r="R93" s="152"/>
      <c r="S93" s="157">
        <f t="shared" si="19"/>
        <v>7.87</v>
      </c>
      <c r="T93" s="164">
        <f>ROUND(IF('Schuelereinst. Sinclair'!$N$4="Ja",Druck_Tabelle_Kugel!$AL$3,1) * VLOOKUP(S93,Kugel_Schueler,2),1)</f>
        <v>45.2</v>
      </c>
      <c r="U93" s="152"/>
      <c r="V93" s="157">
        <f t="shared" si="20"/>
        <v>8.8699999999999992</v>
      </c>
      <c r="W93" s="164">
        <f>ROUND(IF('Schuelereinst. Sinclair'!$N$4="Ja",Druck_Tabelle_Kugel!$AL$3,1) * VLOOKUP(V93,Kugel_Schueler,2),1)</f>
        <v>52.9</v>
      </c>
      <c r="X93" s="152"/>
      <c r="Y93" s="157">
        <f t="shared" si="21"/>
        <v>9.8699999999999992</v>
      </c>
      <c r="Z93" s="164">
        <f>ROUND(IF('Schuelereinst. Sinclair'!$N$4="Ja",Druck_Tabelle_Kugel!$AL$3,1) * VLOOKUP(Y93,Kugel_Schueler,2),1)</f>
        <v>60.5</v>
      </c>
      <c r="AA93" s="152"/>
      <c r="AB93" s="157">
        <f t="shared" si="22"/>
        <v>10.87</v>
      </c>
      <c r="AC93" s="164">
        <f>ROUND(IF('Schuelereinst. Sinclair'!$N$4="Ja",Druck_Tabelle_Kugel!$AL$3,1) * VLOOKUP(AB93,Kugel_Schueler,2),1)</f>
        <v>68.2</v>
      </c>
      <c r="AD93" s="152"/>
      <c r="AE93" s="157">
        <f t="shared" si="23"/>
        <v>11.87</v>
      </c>
      <c r="AF93" s="164">
        <f>ROUND(IF('Schuelereinst. Sinclair'!$N$4="Ja",Druck_Tabelle_Kugel!$AL$3,1) * VLOOKUP(AE93,Kugel_Schueler,2),1)</f>
        <v>75.900000000000006</v>
      </c>
      <c r="AG93" s="152"/>
      <c r="AH93" s="157">
        <f t="shared" si="24"/>
        <v>12.87</v>
      </c>
      <c r="AI93" s="164">
        <f>ROUND(IF('Schuelereinst. Sinclair'!$N$4="Ja",Druck_Tabelle_Kugel!$AL$3,1) * VLOOKUP(AH93,Kugel_Schueler,2),1)</f>
        <v>83.6</v>
      </c>
      <c r="AJ93" s="152"/>
      <c r="AK93" s="157">
        <f t="shared" si="25"/>
        <v>13.87</v>
      </c>
      <c r="AL93" s="164">
        <f>ROUND(IF('Schuelereinst. Sinclair'!$N$4="Ja",Druck_Tabelle_Kugel!$AL$3,1) * VLOOKUP(AK93,Kugel_Schueler,2),1)</f>
        <v>91.3</v>
      </c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</row>
    <row r="94" spans="1:132" x14ac:dyDescent="0.2">
      <c r="A94" s="155">
        <f t="shared" si="27"/>
        <v>1.88</v>
      </c>
      <c r="B94" s="163">
        <f>ROUND(IF('Schuelereinst. Sinclair'!$N$4="Ja",Druck_Tabelle_Kugel!$AL$3,1) * VLOOKUP(A94,Kugel_Schueler,2),1)</f>
        <v>0</v>
      </c>
      <c r="C94" s="152"/>
      <c r="D94" s="155">
        <f t="shared" si="14"/>
        <v>2.88</v>
      </c>
      <c r="E94" s="163">
        <f>ROUND(IF('Schuelereinst. Sinclair'!$N$4="Ja",Druck_Tabelle_Kugel!$AL$3,1) * VLOOKUP(D94,Kugel_Schueler,2),1)</f>
        <v>6.8</v>
      </c>
      <c r="F94" s="152"/>
      <c r="G94" s="155">
        <f t="shared" si="15"/>
        <v>3.88</v>
      </c>
      <c r="H94" s="163">
        <f>ROUND(IF('Schuelereinst. Sinclair'!$N$4="Ja",Druck_Tabelle_Kugel!$AL$3,1) * VLOOKUP(G94,Kugel_Schueler,2),1)</f>
        <v>14.5</v>
      </c>
      <c r="I94" s="152"/>
      <c r="J94" s="155">
        <f t="shared" si="16"/>
        <v>4.88</v>
      </c>
      <c r="K94" s="163">
        <f>ROUND(IF('Schuelereinst. Sinclair'!$N$4="Ja",Druck_Tabelle_Kugel!$AL$3,1) * VLOOKUP(J94,Kugel_Schueler,2),1)</f>
        <v>22.2</v>
      </c>
      <c r="L94" s="152"/>
      <c r="M94" s="155">
        <f t="shared" si="17"/>
        <v>5.88</v>
      </c>
      <c r="N94" s="163">
        <f>ROUND(IF('Schuelereinst. Sinclair'!$N$4="Ja",Druck_Tabelle_Kugel!$AL$3,1) * VLOOKUP(M94,Kugel_Schueler,2),1)</f>
        <v>29.9</v>
      </c>
      <c r="O94" s="152"/>
      <c r="P94" s="155">
        <f t="shared" si="18"/>
        <v>6.88</v>
      </c>
      <c r="Q94" s="163">
        <f>ROUND(IF('Schuelereinst. Sinclair'!$N$4="Ja",Druck_Tabelle_Kugel!$AL$3,1) * VLOOKUP(P94,Kugel_Schueler,2),1)</f>
        <v>37.5</v>
      </c>
      <c r="R94" s="152"/>
      <c r="S94" s="155">
        <f t="shared" si="19"/>
        <v>7.88</v>
      </c>
      <c r="T94" s="163">
        <f>ROUND(IF('Schuelereinst. Sinclair'!$N$4="Ja",Druck_Tabelle_Kugel!$AL$3,1) * VLOOKUP(S94,Kugel_Schueler,2),1)</f>
        <v>45.2</v>
      </c>
      <c r="U94" s="152"/>
      <c r="V94" s="155">
        <f t="shared" si="20"/>
        <v>8.8800000000000008</v>
      </c>
      <c r="W94" s="163">
        <f>ROUND(IF('Schuelereinst. Sinclair'!$N$4="Ja",Druck_Tabelle_Kugel!$AL$3,1) * VLOOKUP(V94,Kugel_Schueler,2),1)</f>
        <v>52.9</v>
      </c>
      <c r="X94" s="152"/>
      <c r="Y94" s="155">
        <f t="shared" si="21"/>
        <v>9.8800000000000008</v>
      </c>
      <c r="Z94" s="163">
        <f>ROUND(IF('Schuelereinst. Sinclair'!$N$4="Ja",Druck_Tabelle_Kugel!$AL$3,1) * VLOOKUP(Y94,Kugel_Schueler,2),1)</f>
        <v>60.6</v>
      </c>
      <c r="AA94" s="152"/>
      <c r="AB94" s="155">
        <f t="shared" si="22"/>
        <v>10.88</v>
      </c>
      <c r="AC94" s="163">
        <f>ROUND(IF('Schuelereinst. Sinclair'!$N$4="Ja",Druck_Tabelle_Kugel!$AL$3,1) * VLOOKUP(AB94,Kugel_Schueler,2),1)</f>
        <v>68.3</v>
      </c>
      <c r="AD94" s="152"/>
      <c r="AE94" s="155">
        <f t="shared" si="23"/>
        <v>11.88</v>
      </c>
      <c r="AF94" s="163">
        <f>ROUND(IF('Schuelereinst. Sinclair'!$N$4="Ja",Druck_Tabelle_Kugel!$AL$3,1) * VLOOKUP(AE94,Kugel_Schueler,2),1)</f>
        <v>76</v>
      </c>
      <c r="AG94" s="152"/>
      <c r="AH94" s="155">
        <f t="shared" si="24"/>
        <v>12.88</v>
      </c>
      <c r="AI94" s="163">
        <f>ROUND(IF('Schuelereinst. Sinclair'!$N$4="Ja",Druck_Tabelle_Kugel!$AL$3,1) * VLOOKUP(AH94,Kugel_Schueler,2),1)</f>
        <v>83.7</v>
      </c>
      <c r="AJ94" s="152"/>
      <c r="AK94" s="155">
        <f t="shared" si="25"/>
        <v>13.88</v>
      </c>
      <c r="AL94" s="163">
        <f>ROUND(IF('Schuelereinst. Sinclair'!$N$4="Ja",Druck_Tabelle_Kugel!$AL$3,1) * VLOOKUP(AK94,Kugel_Schueler,2),1)</f>
        <v>91.4</v>
      </c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</row>
    <row r="95" spans="1:132" x14ac:dyDescent="0.2">
      <c r="A95" s="157">
        <f t="shared" si="27"/>
        <v>1.89</v>
      </c>
      <c r="B95" s="164">
        <f>ROUND(IF('Schuelereinst. Sinclair'!$N$4="Ja",Druck_Tabelle_Kugel!$AL$3,1) * VLOOKUP(A95,Kugel_Schueler,2),1)</f>
        <v>0</v>
      </c>
      <c r="C95" s="152"/>
      <c r="D95" s="157">
        <f t="shared" si="14"/>
        <v>2.89</v>
      </c>
      <c r="E95" s="164">
        <f>ROUND(IF('Schuelereinst. Sinclair'!$N$4="Ja",Druck_Tabelle_Kugel!$AL$3,1) * VLOOKUP(D95,Kugel_Schueler,2),1)</f>
        <v>6.9</v>
      </c>
      <c r="F95" s="152"/>
      <c r="G95" s="157">
        <f t="shared" si="15"/>
        <v>3.89</v>
      </c>
      <c r="H95" s="164">
        <f>ROUND(IF('Schuelereinst. Sinclair'!$N$4="Ja",Druck_Tabelle_Kugel!$AL$3,1) * VLOOKUP(G95,Kugel_Schueler,2),1)</f>
        <v>14.5</v>
      </c>
      <c r="I95" s="152"/>
      <c r="J95" s="157">
        <f t="shared" si="16"/>
        <v>4.8899999999999997</v>
      </c>
      <c r="K95" s="164">
        <f>ROUND(IF('Schuelereinst. Sinclair'!$N$4="Ja",Druck_Tabelle_Kugel!$AL$3,1) * VLOOKUP(J95,Kugel_Schueler,2),1)</f>
        <v>22.2</v>
      </c>
      <c r="L95" s="152"/>
      <c r="M95" s="157">
        <f t="shared" si="17"/>
        <v>5.89</v>
      </c>
      <c r="N95" s="164">
        <f>ROUND(IF('Schuelereinst. Sinclair'!$N$4="Ja",Druck_Tabelle_Kugel!$AL$3,1) * VLOOKUP(M95,Kugel_Schueler,2),1)</f>
        <v>29.9</v>
      </c>
      <c r="O95" s="152"/>
      <c r="P95" s="157">
        <f t="shared" si="18"/>
        <v>6.89</v>
      </c>
      <c r="Q95" s="164">
        <f>ROUND(IF('Schuelereinst. Sinclair'!$N$4="Ja",Druck_Tabelle_Kugel!$AL$3,1) * VLOOKUP(P95,Kugel_Schueler,2),1)</f>
        <v>37.6</v>
      </c>
      <c r="R95" s="152"/>
      <c r="S95" s="157">
        <f t="shared" si="19"/>
        <v>7.89</v>
      </c>
      <c r="T95" s="164">
        <f>ROUND(IF('Schuelereinst. Sinclair'!$N$4="Ja",Druck_Tabelle_Kugel!$AL$3,1) * VLOOKUP(S95,Kugel_Schueler,2),1)</f>
        <v>45.3</v>
      </c>
      <c r="U95" s="152"/>
      <c r="V95" s="157">
        <f t="shared" si="20"/>
        <v>8.89</v>
      </c>
      <c r="W95" s="164">
        <f>ROUND(IF('Schuelereinst. Sinclair'!$N$4="Ja",Druck_Tabelle_Kugel!$AL$3,1) * VLOOKUP(V95,Kugel_Schueler,2),1)</f>
        <v>53</v>
      </c>
      <c r="X95" s="152"/>
      <c r="Y95" s="157">
        <f t="shared" si="21"/>
        <v>9.89</v>
      </c>
      <c r="Z95" s="164">
        <f>ROUND(IF('Schuelereinst. Sinclair'!$N$4="Ja",Druck_Tabelle_Kugel!$AL$3,1) * VLOOKUP(Y95,Kugel_Schueler,2),1)</f>
        <v>60.7</v>
      </c>
      <c r="AA95" s="152"/>
      <c r="AB95" s="157">
        <f t="shared" si="22"/>
        <v>10.89</v>
      </c>
      <c r="AC95" s="164">
        <f>ROUND(IF('Schuelereinst. Sinclair'!$N$4="Ja",Druck_Tabelle_Kugel!$AL$3,1) * VLOOKUP(AB95,Kugel_Schueler,2),1)</f>
        <v>68.400000000000006</v>
      </c>
      <c r="AD95" s="152"/>
      <c r="AE95" s="157">
        <f t="shared" si="23"/>
        <v>11.89</v>
      </c>
      <c r="AF95" s="164">
        <f>ROUND(IF('Schuelereinst. Sinclair'!$N$4="Ja",Druck_Tabelle_Kugel!$AL$3,1) * VLOOKUP(AE95,Kugel_Schueler,2),1)</f>
        <v>76.099999999999994</v>
      </c>
      <c r="AG95" s="152"/>
      <c r="AH95" s="157">
        <f t="shared" si="24"/>
        <v>12.89</v>
      </c>
      <c r="AI95" s="164">
        <f>ROUND(IF('Schuelereinst. Sinclair'!$N$4="Ja",Druck_Tabelle_Kugel!$AL$3,1) * VLOOKUP(AH95,Kugel_Schueler,2),1)</f>
        <v>83.8</v>
      </c>
      <c r="AJ95" s="152"/>
      <c r="AK95" s="157">
        <f t="shared" si="25"/>
        <v>13.89</v>
      </c>
      <c r="AL95" s="164">
        <f>ROUND(IF('Schuelereinst. Sinclair'!$N$4="Ja",Druck_Tabelle_Kugel!$AL$3,1) * VLOOKUP(AK95,Kugel_Schueler,2),1)</f>
        <v>91.5</v>
      </c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</row>
    <row r="96" spans="1:132" x14ac:dyDescent="0.2">
      <c r="A96" s="155">
        <f t="shared" si="27"/>
        <v>1.9</v>
      </c>
      <c r="B96" s="163">
        <f>ROUND(IF('Schuelereinst. Sinclair'!$N$4="Ja",Druck_Tabelle_Kugel!$AL$3,1) * VLOOKUP(A96,Kugel_Schueler,2),1)</f>
        <v>0</v>
      </c>
      <c r="C96" s="152"/>
      <c r="D96" s="155">
        <f t="shared" si="14"/>
        <v>2.9</v>
      </c>
      <c r="E96" s="163">
        <f>ROUND(IF('Schuelereinst. Sinclair'!$N$4="Ja",Druck_Tabelle_Kugel!$AL$3,1) * VLOOKUP(D96,Kugel_Schueler,2),1)</f>
        <v>6.9</v>
      </c>
      <c r="F96" s="152"/>
      <c r="G96" s="155">
        <f t="shared" si="15"/>
        <v>3.9</v>
      </c>
      <c r="H96" s="163">
        <f>ROUND(IF('Schuelereinst. Sinclair'!$N$4="Ja",Druck_Tabelle_Kugel!$AL$3,1) * VLOOKUP(G96,Kugel_Schueler,2),1)</f>
        <v>14.6</v>
      </c>
      <c r="I96" s="152"/>
      <c r="J96" s="155">
        <f t="shared" si="16"/>
        <v>4.9000000000000004</v>
      </c>
      <c r="K96" s="163">
        <f>ROUND(IF('Schuelereinst. Sinclair'!$N$4="Ja",Druck_Tabelle_Kugel!$AL$3,1) * VLOOKUP(J96,Kugel_Schueler,2),1)</f>
        <v>22.3</v>
      </c>
      <c r="L96" s="152"/>
      <c r="M96" s="155">
        <f t="shared" si="17"/>
        <v>5.9</v>
      </c>
      <c r="N96" s="163">
        <f>ROUND(IF('Schuelereinst. Sinclair'!$N$4="Ja",Druck_Tabelle_Kugel!$AL$3,1) * VLOOKUP(M96,Kugel_Schueler,2),1)</f>
        <v>30</v>
      </c>
      <c r="O96" s="152"/>
      <c r="P96" s="155">
        <f t="shared" si="18"/>
        <v>6.9</v>
      </c>
      <c r="Q96" s="163">
        <f>ROUND(IF('Schuelereinst. Sinclair'!$N$4="Ja",Druck_Tabelle_Kugel!$AL$3,1) * VLOOKUP(P96,Kugel_Schueler,2),1)</f>
        <v>37.700000000000003</v>
      </c>
      <c r="R96" s="152"/>
      <c r="S96" s="155">
        <f t="shared" si="19"/>
        <v>7.9</v>
      </c>
      <c r="T96" s="163">
        <f>ROUND(IF('Schuelereinst. Sinclair'!$N$4="Ja",Druck_Tabelle_Kugel!$AL$3,1) * VLOOKUP(S96,Kugel_Schueler,2),1)</f>
        <v>45.4</v>
      </c>
      <c r="U96" s="152"/>
      <c r="V96" s="155">
        <f t="shared" si="20"/>
        <v>8.9</v>
      </c>
      <c r="W96" s="163">
        <f>ROUND(IF('Schuelereinst. Sinclair'!$N$4="Ja",Druck_Tabelle_Kugel!$AL$3,1) * VLOOKUP(V96,Kugel_Schueler,2),1)</f>
        <v>53.1</v>
      </c>
      <c r="X96" s="152"/>
      <c r="Y96" s="155">
        <f t="shared" si="21"/>
        <v>9.9</v>
      </c>
      <c r="Z96" s="163">
        <f>ROUND(IF('Schuelereinst. Sinclair'!$N$4="Ja",Druck_Tabelle_Kugel!$AL$3,1) * VLOOKUP(Y96,Kugel_Schueler,2),1)</f>
        <v>60.8</v>
      </c>
      <c r="AA96" s="152"/>
      <c r="AB96" s="155">
        <f t="shared" si="22"/>
        <v>10.9</v>
      </c>
      <c r="AC96" s="163">
        <f>ROUND(IF('Schuelereinst. Sinclair'!$N$4="Ja",Druck_Tabelle_Kugel!$AL$3,1) * VLOOKUP(AB96,Kugel_Schueler,2),1)</f>
        <v>68.5</v>
      </c>
      <c r="AD96" s="152"/>
      <c r="AE96" s="155">
        <f t="shared" si="23"/>
        <v>11.9</v>
      </c>
      <c r="AF96" s="163">
        <f>ROUND(IF('Schuelereinst. Sinclair'!$N$4="Ja",Druck_Tabelle_Kugel!$AL$3,1) * VLOOKUP(AE96,Kugel_Schueler,2),1)</f>
        <v>76.2</v>
      </c>
      <c r="AG96" s="152"/>
      <c r="AH96" s="155">
        <f t="shared" si="24"/>
        <v>12.9</v>
      </c>
      <c r="AI96" s="163">
        <f>ROUND(IF('Schuelereinst. Sinclair'!$N$4="Ja",Druck_Tabelle_Kugel!$AL$3,1) * VLOOKUP(AH96,Kugel_Schueler,2),1)</f>
        <v>83.9</v>
      </c>
      <c r="AJ96" s="152"/>
      <c r="AK96" s="155">
        <f t="shared" si="25"/>
        <v>13.9</v>
      </c>
      <c r="AL96" s="163">
        <f>ROUND(IF('Schuelereinst. Sinclair'!$N$4="Ja",Druck_Tabelle_Kugel!$AL$3,1) * VLOOKUP(AK96,Kugel_Schueler,2),1)</f>
        <v>91.5</v>
      </c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</row>
    <row r="97" spans="1:132" x14ac:dyDescent="0.2">
      <c r="A97" s="157">
        <f t="shared" si="27"/>
        <v>1.91</v>
      </c>
      <c r="B97" s="164">
        <f>ROUND(IF('Schuelereinst. Sinclair'!$N$4="Ja",Druck_Tabelle_Kugel!$AL$3,1) * VLOOKUP(A97,Kugel_Schueler,2),1)</f>
        <v>0</v>
      </c>
      <c r="C97" s="152"/>
      <c r="D97" s="157">
        <f t="shared" si="14"/>
        <v>2.91</v>
      </c>
      <c r="E97" s="164">
        <f>ROUND(IF('Schuelereinst. Sinclair'!$N$4="Ja",Druck_Tabelle_Kugel!$AL$3,1) * VLOOKUP(D97,Kugel_Schueler,2),1)</f>
        <v>7</v>
      </c>
      <c r="F97" s="152"/>
      <c r="G97" s="157">
        <f t="shared" si="15"/>
        <v>3.91</v>
      </c>
      <c r="H97" s="164">
        <f>ROUND(IF('Schuelereinst. Sinclair'!$N$4="Ja",Druck_Tabelle_Kugel!$AL$3,1) * VLOOKUP(G97,Kugel_Schueler,2),1)</f>
        <v>14.7</v>
      </c>
      <c r="I97" s="152"/>
      <c r="J97" s="157">
        <f t="shared" si="16"/>
        <v>4.91</v>
      </c>
      <c r="K97" s="164">
        <f>ROUND(IF('Schuelereinst. Sinclair'!$N$4="Ja",Druck_Tabelle_Kugel!$AL$3,1) * VLOOKUP(J97,Kugel_Schueler,2),1)</f>
        <v>22.4</v>
      </c>
      <c r="L97" s="152"/>
      <c r="M97" s="157">
        <f t="shared" si="17"/>
        <v>5.91</v>
      </c>
      <c r="N97" s="164">
        <f>ROUND(IF('Schuelereinst. Sinclair'!$N$4="Ja",Druck_Tabelle_Kugel!$AL$3,1) * VLOOKUP(M97,Kugel_Schueler,2),1)</f>
        <v>30.1</v>
      </c>
      <c r="O97" s="152"/>
      <c r="P97" s="157">
        <f t="shared" si="18"/>
        <v>6.91</v>
      </c>
      <c r="Q97" s="164">
        <f>ROUND(IF('Schuelereinst. Sinclair'!$N$4="Ja",Druck_Tabelle_Kugel!$AL$3,1) * VLOOKUP(P97,Kugel_Schueler,2),1)</f>
        <v>37.799999999999997</v>
      </c>
      <c r="R97" s="152"/>
      <c r="S97" s="157">
        <f t="shared" si="19"/>
        <v>7.91</v>
      </c>
      <c r="T97" s="164">
        <f>ROUND(IF('Schuelereinst. Sinclair'!$N$4="Ja",Druck_Tabelle_Kugel!$AL$3,1) * VLOOKUP(S97,Kugel_Schueler,2),1)</f>
        <v>45.5</v>
      </c>
      <c r="U97" s="152"/>
      <c r="V97" s="157">
        <f t="shared" si="20"/>
        <v>8.91</v>
      </c>
      <c r="W97" s="164">
        <f>ROUND(IF('Schuelereinst. Sinclair'!$N$4="Ja",Druck_Tabelle_Kugel!$AL$3,1) * VLOOKUP(V97,Kugel_Schueler,2),1)</f>
        <v>53.2</v>
      </c>
      <c r="X97" s="152"/>
      <c r="Y97" s="157">
        <f t="shared" si="21"/>
        <v>9.91</v>
      </c>
      <c r="Z97" s="164">
        <f>ROUND(IF('Schuelereinst. Sinclair'!$N$4="Ja",Druck_Tabelle_Kugel!$AL$3,1) * VLOOKUP(Y97,Kugel_Schueler,2),1)</f>
        <v>60.9</v>
      </c>
      <c r="AA97" s="152"/>
      <c r="AB97" s="157">
        <f t="shared" si="22"/>
        <v>10.91</v>
      </c>
      <c r="AC97" s="164">
        <f>ROUND(IF('Schuelereinst. Sinclair'!$N$4="Ja",Druck_Tabelle_Kugel!$AL$3,1) * VLOOKUP(AB97,Kugel_Schueler,2),1)</f>
        <v>68.5</v>
      </c>
      <c r="AD97" s="152"/>
      <c r="AE97" s="157">
        <f t="shared" si="23"/>
        <v>11.91</v>
      </c>
      <c r="AF97" s="164">
        <f>ROUND(IF('Schuelereinst. Sinclair'!$N$4="Ja",Druck_Tabelle_Kugel!$AL$3,1) * VLOOKUP(AE97,Kugel_Schueler,2),1)</f>
        <v>76.2</v>
      </c>
      <c r="AG97" s="152"/>
      <c r="AH97" s="157">
        <f t="shared" si="24"/>
        <v>12.91</v>
      </c>
      <c r="AI97" s="164">
        <f>ROUND(IF('Schuelereinst. Sinclair'!$N$4="Ja",Druck_Tabelle_Kugel!$AL$3,1) * VLOOKUP(AH97,Kugel_Schueler,2),1)</f>
        <v>83.9</v>
      </c>
      <c r="AJ97" s="152"/>
      <c r="AK97" s="157">
        <f t="shared" si="25"/>
        <v>13.91</v>
      </c>
      <c r="AL97" s="164">
        <f>ROUND(IF('Schuelereinst. Sinclair'!$N$4="Ja",Druck_Tabelle_Kugel!$AL$3,1) * VLOOKUP(AK97,Kugel_Schueler,2),1)</f>
        <v>91.6</v>
      </c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</row>
    <row r="98" spans="1:132" x14ac:dyDescent="0.2">
      <c r="A98" s="155">
        <f t="shared" si="27"/>
        <v>1.92</v>
      </c>
      <c r="B98" s="163">
        <f>ROUND(IF('Schuelereinst. Sinclair'!$N$4="Ja",Druck_Tabelle_Kugel!$AL$3,1) * VLOOKUP(A98,Kugel_Schueler,2),1)</f>
        <v>0</v>
      </c>
      <c r="C98" s="152"/>
      <c r="D98" s="155">
        <f t="shared" si="14"/>
        <v>2.92</v>
      </c>
      <c r="E98" s="163">
        <f>ROUND(IF('Schuelereinst. Sinclair'!$N$4="Ja",Druck_Tabelle_Kugel!$AL$3,1) * VLOOKUP(D98,Kugel_Schueler,2),1)</f>
        <v>7.1</v>
      </c>
      <c r="F98" s="152"/>
      <c r="G98" s="155">
        <f t="shared" si="15"/>
        <v>3.92</v>
      </c>
      <c r="H98" s="163">
        <f>ROUND(IF('Schuelereinst. Sinclair'!$N$4="Ja",Druck_Tabelle_Kugel!$AL$3,1) * VLOOKUP(G98,Kugel_Schueler,2),1)</f>
        <v>14.8</v>
      </c>
      <c r="I98" s="152"/>
      <c r="J98" s="155">
        <f t="shared" si="16"/>
        <v>4.92</v>
      </c>
      <c r="K98" s="163">
        <f>ROUND(IF('Schuelereinst. Sinclair'!$N$4="Ja",Druck_Tabelle_Kugel!$AL$3,1) * VLOOKUP(J98,Kugel_Schueler,2),1)</f>
        <v>22.5</v>
      </c>
      <c r="L98" s="152"/>
      <c r="M98" s="155">
        <f t="shared" si="17"/>
        <v>5.92</v>
      </c>
      <c r="N98" s="163">
        <f>ROUND(IF('Schuelereinst. Sinclair'!$N$4="Ja",Druck_Tabelle_Kugel!$AL$3,1) * VLOOKUP(M98,Kugel_Schueler,2),1)</f>
        <v>30.2</v>
      </c>
      <c r="O98" s="152"/>
      <c r="P98" s="155">
        <f t="shared" si="18"/>
        <v>6.92</v>
      </c>
      <c r="Q98" s="163">
        <f>ROUND(IF('Schuelereinst. Sinclair'!$N$4="Ja",Druck_Tabelle_Kugel!$AL$3,1) * VLOOKUP(P98,Kugel_Schueler,2),1)</f>
        <v>37.9</v>
      </c>
      <c r="R98" s="152"/>
      <c r="S98" s="155">
        <f t="shared" si="19"/>
        <v>7.92</v>
      </c>
      <c r="T98" s="163">
        <f>ROUND(IF('Schuelereinst. Sinclair'!$N$4="Ja",Druck_Tabelle_Kugel!$AL$3,1) * VLOOKUP(S98,Kugel_Schueler,2),1)</f>
        <v>45.5</v>
      </c>
      <c r="U98" s="152"/>
      <c r="V98" s="155">
        <f t="shared" si="20"/>
        <v>8.92</v>
      </c>
      <c r="W98" s="163">
        <f>ROUND(IF('Schuelereinst. Sinclair'!$N$4="Ja",Druck_Tabelle_Kugel!$AL$3,1) * VLOOKUP(V98,Kugel_Schueler,2),1)</f>
        <v>53.2</v>
      </c>
      <c r="X98" s="152"/>
      <c r="Y98" s="155">
        <f t="shared" si="21"/>
        <v>9.92</v>
      </c>
      <c r="Z98" s="163">
        <f>ROUND(IF('Schuelereinst. Sinclair'!$N$4="Ja",Druck_Tabelle_Kugel!$AL$3,1) * VLOOKUP(Y98,Kugel_Schueler,2),1)</f>
        <v>60.9</v>
      </c>
      <c r="AA98" s="152"/>
      <c r="AB98" s="155">
        <f t="shared" si="22"/>
        <v>10.92</v>
      </c>
      <c r="AC98" s="163">
        <f>ROUND(IF('Schuelereinst. Sinclair'!$N$4="Ja",Druck_Tabelle_Kugel!$AL$3,1) * VLOOKUP(AB98,Kugel_Schueler,2),1)</f>
        <v>68.599999999999994</v>
      </c>
      <c r="AD98" s="152"/>
      <c r="AE98" s="155">
        <f t="shared" si="23"/>
        <v>11.92</v>
      </c>
      <c r="AF98" s="163">
        <f>ROUND(IF('Schuelereinst. Sinclair'!$N$4="Ja",Druck_Tabelle_Kugel!$AL$3,1) * VLOOKUP(AE98,Kugel_Schueler,2),1)</f>
        <v>76.3</v>
      </c>
      <c r="AG98" s="152"/>
      <c r="AH98" s="155">
        <f t="shared" si="24"/>
        <v>12.92</v>
      </c>
      <c r="AI98" s="163">
        <f>ROUND(IF('Schuelereinst. Sinclair'!$N$4="Ja",Druck_Tabelle_Kugel!$AL$3,1) * VLOOKUP(AH98,Kugel_Schueler,2),1)</f>
        <v>84</v>
      </c>
      <c r="AJ98" s="152"/>
      <c r="AK98" s="155">
        <f t="shared" si="25"/>
        <v>13.92</v>
      </c>
      <c r="AL98" s="163">
        <f>ROUND(IF('Schuelereinst. Sinclair'!$N$4="Ja",Druck_Tabelle_Kugel!$AL$3,1) * VLOOKUP(AK98,Kugel_Schueler,2),1)</f>
        <v>91.7</v>
      </c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</row>
    <row r="99" spans="1:132" x14ac:dyDescent="0.2">
      <c r="A99" s="157">
        <f t="shared" si="27"/>
        <v>1.93</v>
      </c>
      <c r="B99" s="164">
        <f>ROUND(IF('Schuelereinst. Sinclair'!$N$4="Ja",Druck_Tabelle_Kugel!$AL$3,1) * VLOOKUP(A99,Kugel_Schueler,2),1)</f>
        <v>0</v>
      </c>
      <c r="C99" s="152"/>
      <c r="D99" s="157">
        <f t="shared" si="14"/>
        <v>2.93</v>
      </c>
      <c r="E99" s="164">
        <f>ROUND(IF('Schuelereinst. Sinclair'!$N$4="Ja",Druck_Tabelle_Kugel!$AL$3,1) * VLOOKUP(D99,Kugel_Schueler,2),1)</f>
        <v>7.2</v>
      </c>
      <c r="F99" s="152"/>
      <c r="G99" s="157">
        <f t="shared" si="15"/>
        <v>3.93</v>
      </c>
      <c r="H99" s="164">
        <f>ROUND(IF('Schuelereinst. Sinclair'!$N$4="Ja",Druck_Tabelle_Kugel!$AL$3,1) * VLOOKUP(G99,Kugel_Schueler,2),1)</f>
        <v>14.9</v>
      </c>
      <c r="I99" s="152"/>
      <c r="J99" s="157">
        <f t="shared" si="16"/>
        <v>4.93</v>
      </c>
      <c r="K99" s="164">
        <f>ROUND(IF('Schuelereinst. Sinclair'!$N$4="Ja",Druck_Tabelle_Kugel!$AL$3,1) * VLOOKUP(J99,Kugel_Schueler,2),1)</f>
        <v>22.5</v>
      </c>
      <c r="L99" s="152"/>
      <c r="M99" s="157">
        <f t="shared" si="17"/>
        <v>5.93</v>
      </c>
      <c r="N99" s="164">
        <f>ROUND(IF('Schuelereinst. Sinclair'!$N$4="Ja",Druck_Tabelle_Kugel!$AL$3,1) * VLOOKUP(M99,Kugel_Schueler,2),1)</f>
        <v>30.2</v>
      </c>
      <c r="O99" s="152"/>
      <c r="P99" s="157">
        <f t="shared" si="18"/>
        <v>6.93</v>
      </c>
      <c r="Q99" s="164">
        <f>ROUND(IF('Schuelereinst. Sinclair'!$N$4="Ja",Druck_Tabelle_Kugel!$AL$3,1) * VLOOKUP(P99,Kugel_Schueler,2),1)</f>
        <v>37.9</v>
      </c>
      <c r="R99" s="152"/>
      <c r="S99" s="157">
        <f t="shared" si="19"/>
        <v>7.93</v>
      </c>
      <c r="T99" s="164">
        <f>ROUND(IF('Schuelereinst. Sinclair'!$N$4="Ja",Druck_Tabelle_Kugel!$AL$3,1) * VLOOKUP(S99,Kugel_Schueler,2),1)</f>
        <v>45.6</v>
      </c>
      <c r="U99" s="152"/>
      <c r="V99" s="157">
        <f t="shared" si="20"/>
        <v>8.93</v>
      </c>
      <c r="W99" s="164">
        <f>ROUND(IF('Schuelereinst. Sinclair'!$N$4="Ja",Druck_Tabelle_Kugel!$AL$3,1) * VLOOKUP(V99,Kugel_Schueler,2),1)</f>
        <v>53.3</v>
      </c>
      <c r="X99" s="152"/>
      <c r="Y99" s="157">
        <f t="shared" si="21"/>
        <v>9.93</v>
      </c>
      <c r="Z99" s="164">
        <f>ROUND(IF('Schuelereinst. Sinclair'!$N$4="Ja",Druck_Tabelle_Kugel!$AL$3,1) * VLOOKUP(Y99,Kugel_Schueler,2),1)</f>
        <v>61</v>
      </c>
      <c r="AA99" s="152"/>
      <c r="AB99" s="157">
        <f t="shared" si="22"/>
        <v>10.93</v>
      </c>
      <c r="AC99" s="164">
        <f>ROUND(IF('Schuelereinst. Sinclair'!$N$4="Ja",Druck_Tabelle_Kugel!$AL$3,1) * VLOOKUP(AB99,Kugel_Schueler,2),1)</f>
        <v>68.7</v>
      </c>
      <c r="AD99" s="152"/>
      <c r="AE99" s="157">
        <f t="shared" si="23"/>
        <v>11.93</v>
      </c>
      <c r="AF99" s="164">
        <f>ROUND(IF('Schuelereinst. Sinclair'!$N$4="Ja",Druck_Tabelle_Kugel!$AL$3,1) * VLOOKUP(AE99,Kugel_Schueler,2),1)</f>
        <v>76.400000000000006</v>
      </c>
      <c r="AG99" s="152"/>
      <c r="AH99" s="157">
        <f t="shared" si="24"/>
        <v>12.93</v>
      </c>
      <c r="AI99" s="164">
        <f>ROUND(IF('Schuelereinst. Sinclair'!$N$4="Ja",Druck_Tabelle_Kugel!$AL$3,1) * VLOOKUP(AH99,Kugel_Schueler,2),1)</f>
        <v>84.1</v>
      </c>
      <c r="AJ99" s="152"/>
      <c r="AK99" s="157">
        <f t="shared" si="25"/>
        <v>13.93</v>
      </c>
      <c r="AL99" s="164">
        <f>ROUND(IF('Schuelereinst. Sinclair'!$N$4="Ja",Druck_Tabelle_Kugel!$AL$3,1) * VLOOKUP(AK99,Kugel_Schueler,2),1)</f>
        <v>91.8</v>
      </c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</row>
    <row r="100" spans="1:132" x14ac:dyDescent="0.2">
      <c r="A100" s="155">
        <f t="shared" si="27"/>
        <v>1.94</v>
      </c>
      <c r="B100" s="163">
        <f>ROUND(IF('Schuelereinst. Sinclair'!$N$4="Ja",Druck_Tabelle_Kugel!$AL$3,1) * VLOOKUP(A100,Kugel_Schueler,2),1)</f>
        <v>0</v>
      </c>
      <c r="C100" s="152"/>
      <c r="D100" s="155">
        <f t="shared" si="14"/>
        <v>2.94</v>
      </c>
      <c r="E100" s="163">
        <f>ROUND(IF('Schuelereinst. Sinclair'!$N$4="Ja",Druck_Tabelle_Kugel!$AL$3,1) * VLOOKUP(D100,Kugel_Schueler,2),1)</f>
        <v>7.2</v>
      </c>
      <c r="F100" s="152"/>
      <c r="G100" s="155">
        <f t="shared" si="15"/>
        <v>3.94</v>
      </c>
      <c r="H100" s="163">
        <f>ROUND(IF('Schuelereinst. Sinclair'!$N$4="Ja",Druck_Tabelle_Kugel!$AL$3,1) * VLOOKUP(G100,Kugel_Schueler,2),1)</f>
        <v>14.9</v>
      </c>
      <c r="I100" s="152"/>
      <c r="J100" s="155">
        <f t="shared" si="16"/>
        <v>4.9400000000000004</v>
      </c>
      <c r="K100" s="163">
        <f>ROUND(IF('Schuelereinst. Sinclair'!$N$4="Ja",Druck_Tabelle_Kugel!$AL$3,1) * VLOOKUP(J100,Kugel_Schueler,2),1)</f>
        <v>22.6</v>
      </c>
      <c r="L100" s="152"/>
      <c r="M100" s="155">
        <f t="shared" si="17"/>
        <v>5.94</v>
      </c>
      <c r="N100" s="163">
        <f>ROUND(IF('Schuelereinst. Sinclair'!$N$4="Ja",Druck_Tabelle_Kugel!$AL$3,1) * VLOOKUP(M100,Kugel_Schueler,2),1)</f>
        <v>30.3</v>
      </c>
      <c r="O100" s="152"/>
      <c r="P100" s="155">
        <f t="shared" si="18"/>
        <v>6.94</v>
      </c>
      <c r="Q100" s="163">
        <f>ROUND(IF('Schuelereinst. Sinclair'!$N$4="Ja",Druck_Tabelle_Kugel!$AL$3,1) * VLOOKUP(P100,Kugel_Schueler,2),1)</f>
        <v>38</v>
      </c>
      <c r="R100" s="152"/>
      <c r="S100" s="155">
        <f t="shared" si="19"/>
        <v>7.94</v>
      </c>
      <c r="T100" s="163">
        <f>ROUND(IF('Schuelereinst. Sinclair'!$N$4="Ja",Druck_Tabelle_Kugel!$AL$3,1) * VLOOKUP(S100,Kugel_Schueler,2),1)</f>
        <v>45.7</v>
      </c>
      <c r="U100" s="152"/>
      <c r="V100" s="155">
        <f t="shared" si="20"/>
        <v>8.94</v>
      </c>
      <c r="W100" s="163">
        <f>ROUND(IF('Schuelereinst. Sinclair'!$N$4="Ja",Druck_Tabelle_Kugel!$AL$3,1) * VLOOKUP(V100,Kugel_Schueler,2),1)</f>
        <v>53.4</v>
      </c>
      <c r="X100" s="152"/>
      <c r="Y100" s="155">
        <f t="shared" si="21"/>
        <v>9.94</v>
      </c>
      <c r="Z100" s="163">
        <f>ROUND(IF('Schuelereinst. Sinclair'!$N$4="Ja",Druck_Tabelle_Kugel!$AL$3,1) * VLOOKUP(Y100,Kugel_Schueler,2),1)</f>
        <v>61.1</v>
      </c>
      <c r="AA100" s="152"/>
      <c r="AB100" s="155">
        <f t="shared" si="22"/>
        <v>10.94</v>
      </c>
      <c r="AC100" s="163">
        <f>ROUND(IF('Schuelereinst. Sinclair'!$N$4="Ja",Druck_Tabelle_Kugel!$AL$3,1) * VLOOKUP(AB100,Kugel_Schueler,2),1)</f>
        <v>68.8</v>
      </c>
      <c r="AD100" s="152"/>
      <c r="AE100" s="155">
        <f t="shared" si="23"/>
        <v>11.94</v>
      </c>
      <c r="AF100" s="163">
        <f>ROUND(IF('Schuelereinst. Sinclair'!$N$4="Ja",Druck_Tabelle_Kugel!$AL$3,1) * VLOOKUP(AE100,Kugel_Schueler,2),1)</f>
        <v>76.5</v>
      </c>
      <c r="AG100" s="152"/>
      <c r="AH100" s="155">
        <f t="shared" si="24"/>
        <v>12.94</v>
      </c>
      <c r="AI100" s="163">
        <f>ROUND(IF('Schuelereinst. Sinclair'!$N$4="Ja",Druck_Tabelle_Kugel!$AL$3,1) * VLOOKUP(AH100,Kugel_Schueler,2),1)</f>
        <v>84.2</v>
      </c>
      <c r="AJ100" s="152"/>
      <c r="AK100" s="155">
        <f t="shared" si="25"/>
        <v>13.94</v>
      </c>
      <c r="AL100" s="163">
        <f>ROUND(IF('Schuelereinst. Sinclair'!$N$4="Ja",Druck_Tabelle_Kugel!$AL$3,1) * VLOOKUP(AK100,Kugel_Schueler,2),1)</f>
        <v>91.9</v>
      </c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</row>
    <row r="101" spans="1:132" x14ac:dyDescent="0.2">
      <c r="A101" s="157">
        <f t="shared" si="27"/>
        <v>1.95</v>
      </c>
      <c r="B101" s="164">
        <f>ROUND(IF('Schuelereinst. Sinclair'!$N$4="Ja",Druck_Tabelle_Kugel!$AL$3,1) * VLOOKUP(A101,Kugel_Schueler,2),1)</f>
        <v>0</v>
      </c>
      <c r="C101" s="152"/>
      <c r="D101" s="157">
        <f t="shared" si="14"/>
        <v>2.95</v>
      </c>
      <c r="E101" s="164">
        <f>ROUND(IF('Schuelereinst. Sinclair'!$N$4="Ja",Druck_Tabelle_Kugel!$AL$3,1) * VLOOKUP(D101,Kugel_Schueler,2),1)</f>
        <v>7.3</v>
      </c>
      <c r="F101" s="152"/>
      <c r="G101" s="157">
        <f t="shared" si="15"/>
        <v>3.95</v>
      </c>
      <c r="H101" s="164">
        <f>ROUND(IF('Schuelereinst. Sinclair'!$N$4="Ja",Druck_Tabelle_Kugel!$AL$3,1) * VLOOKUP(G101,Kugel_Schueler,2),1)</f>
        <v>15</v>
      </c>
      <c r="I101" s="152"/>
      <c r="J101" s="157">
        <f t="shared" si="16"/>
        <v>4.95</v>
      </c>
      <c r="K101" s="164">
        <f>ROUND(IF('Schuelereinst. Sinclair'!$N$4="Ja",Druck_Tabelle_Kugel!$AL$3,1) * VLOOKUP(J101,Kugel_Schueler,2),1)</f>
        <v>22.7</v>
      </c>
      <c r="L101" s="152"/>
      <c r="M101" s="157">
        <f t="shared" si="17"/>
        <v>5.95</v>
      </c>
      <c r="N101" s="164">
        <f>ROUND(IF('Schuelereinst. Sinclair'!$N$4="Ja",Druck_Tabelle_Kugel!$AL$3,1) * VLOOKUP(M101,Kugel_Schueler,2),1)</f>
        <v>30.4</v>
      </c>
      <c r="O101" s="152"/>
      <c r="P101" s="157">
        <f t="shared" si="18"/>
        <v>6.95</v>
      </c>
      <c r="Q101" s="164">
        <f>ROUND(IF('Schuelereinst. Sinclair'!$N$4="Ja",Druck_Tabelle_Kugel!$AL$3,1) * VLOOKUP(P101,Kugel_Schueler,2),1)</f>
        <v>38.1</v>
      </c>
      <c r="R101" s="152"/>
      <c r="S101" s="157">
        <f t="shared" si="19"/>
        <v>7.95</v>
      </c>
      <c r="T101" s="164">
        <f>ROUND(IF('Schuelereinst. Sinclair'!$N$4="Ja",Druck_Tabelle_Kugel!$AL$3,1) * VLOOKUP(S101,Kugel_Schueler,2),1)</f>
        <v>45.8</v>
      </c>
      <c r="U101" s="152"/>
      <c r="V101" s="157">
        <f t="shared" si="20"/>
        <v>8.9499999999999993</v>
      </c>
      <c r="W101" s="164">
        <f>ROUND(IF('Schuelereinst. Sinclair'!$N$4="Ja",Druck_Tabelle_Kugel!$AL$3,1) * VLOOKUP(V101,Kugel_Schueler,2),1)</f>
        <v>53.5</v>
      </c>
      <c r="X101" s="152"/>
      <c r="Y101" s="157">
        <f t="shared" si="21"/>
        <v>9.9499999999999993</v>
      </c>
      <c r="Z101" s="164">
        <f>ROUND(IF('Schuelereinst. Sinclair'!$N$4="Ja",Druck_Tabelle_Kugel!$AL$3,1) * VLOOKUP(Y101,Kugel_Schueler,2),1)</f>
        <v>61.2</v>
      </c>
      <c r="AA101" s="152"/>
      <c r="AB101" s="157">
        <f t="shared" si="22"/>
        <v>10.95</v>
      </c>
      <c r="AC101" s="164">
        <f>ROUND(IF('Schuelereinst. Sinclair'!$N$4="Ja",Druck_Tabelle_Kugel!$AL$3,1) * VLOOKUP(AB101,Kugel_Schueler,2),1)</f>
        <v>68.900000000000006</v>
      </c>
      <c r="AD101" s="152"/>
      <c r="AE101" s="157">
        <f t="shared" si="23"/>
        <v>11.95</v>
      </c>
      <c r="AF101" s="164">
        <f>ROUND(IF('Schuelereinst. Sinclair'!$N$4="Ja",Druck_Tabelle_Kugel!$AL$3,1) * VLOOKUP(AE101,Kugel_Schueler,2),1)</f>
        <v>76.5</v>
      </c>
      <c r="AG101" s="152"/>
      <c r="AH101" s="157">
        <f t="shared" si="24"/>
        <v>12.95</v>
      </c>
      <c r="AI101" s="164">
        <f>ROUND(IF('Schuelereinst. Sinclair'!$N$4="Ja",Druck_Tabelle_Kugel!$AL$3,1) * VLOOKUP(AH101,Kugel_Schueler,2),1)</f>
        <v>84.2</v>
      </c>
      <c r="AJ101" s="152"/>
      <c r="AK101" s="157">
        <f t="shared" si="25"/>
        <v>13.95</v>
      </c>
      <c r="AL101" s="164">
        <f>ROUND(IF('Schuelereinst. Sinclair'!$N$4="Ja",Druck_Tabelle_Kugel!$AL$3,1) * VLOOKUP(AK101,Kugel_Schueler,2),1)</f>
        <v>91.9</v>
      </c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</row>
    <row r="102" spans="1:132" x14ac:dyDescent="0.2">
      <c r="A102" s="155">
        <f t="shared" si="27"/>
        <v>1.96</v>
      </c>
      <c r="B102" s="163">
        <f>ROUND(IF('Schuelereinst. Sinclair'!$N$4="Ja",Druck_Tabelle_Kugel!$AL$3,1) * VLOOKUP(A102,Kugel_Schueler,2),1)</f>
        <v>0</v>
      </c>
      <c r="C102" s="152"/>
      <c r="D102" s="155">
        <f t="shared" si="14"/>
        <v>2.96</v>
      </c>
      <c r="E102" s="163">
        <f>ROUND(IF('Schuelereinst. Sinclair'!$N$4="Ja",Druck_Tabelle_Kugel!$AL$3,1) * VLOOKUP(D102,Kugel_Schueler,2),1)</f>
        <v>7.4</v>
      </c>
      <c r="F102" s="152"/>
      <c r="G102" s="155">
        <f t="shared" si="15"/>
        <v>3.96</v>
      </c>
      <c r="H102" s="163">
        <f>ROUND(IF('Schuelereinst. Sinclair'!$N$4="Ja",Druck_Tabelle_Kugel!$AL$3,1) * VLOOKUP(G102,Kugel_Schueler,2),1)</f>
        <v>15.1</v>
      </c>
      <c r="I102" s="152"/>
      <c r="J102" s="155">
        <f t="shared" si="16"/>
        <v>4.96</v>
      </c>
      <c r="K102" s="163">
        <f>ROUND(IF('Schuelereinst. Sinclair'!$N$4="Ja",Druck_Tabelle_Kugel!$AL$3,1) * VLOOKUP(J102,Kugel_Schueler,2),1)</f>
        <v>22.8</v>
      </c>
      <c r="L102" s="152"/>
      <c r="M102" s="155">
        <f t="shared" si="17"/>
        <v>5.96</v>
      </c>
      <c r="N102" s="163">
        <f>ROUND(IF('Schuelereinst. Sinclair'!$N$4="Ja",Druck_Tabelle_Kugel!$AL$3,1) * VLOOKUP(M102,Kugel_Schueler,2),1)</f>
        <v>30.5</v>
      </c>
      <c r="O102" s="152"/>
      <c r="P102" s="155">
        <f t="shared" si="18"/>
        <v>6.96</v>
      </c>
      <c r="Q102" s="163">
        <f>ROUND(IF('Schuelereinst. Sinclair'!$N$4="Ja",Druck_Tabelle_Kugel!$AL$3,1) * VLOOKUP(P102,Kugel_Schueler,2),1)</f>
        <v>38.200000000000003</v>
      </c>
      <c r="R102" s="152"/>
      <c r="S102" s="155">
        <f t="shared" si="19"/>
        <v>7.96</v>
      </c>
      <c r="T102" s="163">
        <f>ROUND(IF('Schuelereinst. Sinclair'!$N$4="Ja",Druck_Tabelle_Kugel!$AL$3,1) * VLOOKUP(S102,Kugel_Schueler,2),1)</f>
        <v>45.9</v>
      </c>
      <c r="U102" s="152"/>
      <c r="V102" s="155">
        <f t="shared" si="20"/>
        <v>8.9600000000000009</v>
      </c>
      <c r="W102" s="163">
        <f>ROUND(IF('Schuelereinst. Sinclair'!$N$4="Ja",Druck_Tabelle_Kugel!$AL$3,1) * VLOOKUP(V102,Kugel_Schueler,2),1)</f>
        <v>53.5</v>
      </c>
      <c r="X102" s="152"/>
      <c r="Y102" s="155">
        <f t="shared" si="21"/>
        <v>9.9600000000000009</v>
      </c>
      <c r="Z102" s="163">
        <f>ROUND(IF('Schuelereinst. Sinclair'!$N$4="Ja",Druck_Tabelle_Kugel!$AL$3,1) * VLOOKUP(Y102,Kugel_Schueler,2),1)</f>
        <v>61.2</v>
      </c>
      <c r="AA102" s="152"/>
      <c r="AB102" s="155">
        <f t="shared" si="22"/>
        <v>10.96</v>
      </c>
      <c r="AC102" s="163">
        <f>ROUND(IF('Schuelereinst. Sinclair'!$N$4="Ja",Druck_Tabelle_Kugel!$AL$3,1) * VLOOKUP(AB102,Kugel_Schueler,2),1)</f>
        <v>68.900000000000006</v>
      </c>
      <c r="AD102" s="152"/>
      <c r="AE102" s="155">
        <f t="shared" si="23"/>
        <v>11.96</v>
      </c>
      <c r="AF102" s="163">
        <f>ROUND(IF('Schuelereinst. Sinclair'!$N$4="Ja",Druck_Tabelle_Kugel!$AL$3,1) * VLOOKUP(AE102,Kugel_Schueler,2),1)</f>
        <v>76.599999999999994</v>
      </c>
      <c r="AG102" s="152"/>
      <c r="AH102" s="155">
        <f t="shared" si="24"/>
        <v>12.96</v>
      </c>
      <c r="AI102" s="163">
        <f>ROUND(IF('Schuelereinst. Sinclair'!$N$4="Ja",Druck_Tabelle_Kugel!$AL$3,1) * VLOOKUP(AH102,Kugel_Schueler,2),1)</f>
        <v>84.3</v>
      </c>
      <c r="AJ102" s="152"/>
      <c r="AK102" s="155">
        <f t="shared" si="25"/>
        <v>13.96</v>
      </c>
      <c r="AL102" s="163">
        <f>ROUND(IF('Schuelereinst. Sinclair'!$N$4="Ja",Druck_Tabelle_Kugel!$AL$3,1) * VLOOKUP(AK102,Kugel_Schueler,2),1)</f>
        <v>92</v>
      </c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</row>
    <row r="103" spans="1:132" x14ac:dyDescent="0.2">
      <c r="A103" s="157">
        <f t="shared" si="27"/>
        <v>1.97</v>
      </c>
      <c r="B103" s="164">
        <f>ROUND(IF('Schuelereinst. Sinclair'!$N$4="Ja",Druck_Tabelle_Kugel!$AL$3,1) * VLOOKUP(A103,Kugel_Schueler,2),1)</f>
        <v>0</v>
      </c>
      <c r="C103" s="152"/>
      <c r="D103" s="157">
        <f t="shared" si="14"/>
        <v>2.97</v>
      </c>
      <c r="E103" s="164">
        <f>ROUND(IF('Schuelereinst. Sinclair'!$N$4="Ja",Druck_Tabelle_Kugel!$AL$3,1) * VLOOKUP(D103,Kugel_Schueler,2),1)</f>
        <v>7.5</v>
      </c>
      <c r="F103" s="152"/>
      <c r="G103" s="157">
        <f t="shared" si="15"/>
        <v>3.97</v>
      </c>
      <c r="H103" s="164">
        <f>ROUND(IF('Schuelereinst. Sinclair'!$N$4="Ja",Druck_Tabelle_Kugel!$AL$3,1) * VLOOKUP(G103,Kugel_Schueler,2),1)</f>
        <v>15.2</v>
      </c>
      <c r="I103" s="152"/>
      <c r="J103" s="157">
        <f t="shared" si="16"/>
        <v>4.97</v>
      </c>
      <c r="K103" s="164">
        <f>ROUND(IF('Schuelereinst. Sinclair'!$N$4="Ja",Druck_Tabelle_Kugel!$AL$3,1) * VLOOKUP(J103,Kugel_Schueler,2),1)</f>
        <v>22.9</v>
      </c>
      <c r="L103" s="152"/>
      <c r="M103" s="157">
        <f t="shared" si="17"/>
        <v>5.97</v>
      </c>
      <c r="N103" s="164">
        <f>ROUND(IF('Schuelereinst. Sinclair'!$N$4="Ja",Druck_Tabelle_Kugel!$AL$3,1) * VLOOKUP(M103,Kugel_Schueler,2),1)</f>
        <v>30.5</v>
      </c>
      <c r="O103" s="152"/>
      <c r="P103" s="157">
        <f t="shared" si="18"/>
        <v>6.97</v>
      </c>
      <c r="Q103" s="164">
        <f>ROUND(IF('Schuelereinst. Sinclair'!$N$4="Ja",Druck_Tabelle_Kugel!$AL$3,1) * VLOOKUP(P103,Kugel_Schueler,2),1)</f>
        <v>38.200000000000003</v>
      </c>
      <c r="R103" s="152"/>
      <c r="S103" s="157">
        <f t="shared" si="19"/>
        <v>7.97</v>
      </c>
      <c r="T103" s="164">
        <f>ROUND(IF('Schuelereinst. Sinclair'!$N$4="Ja",Druck_Tabelle_Kugel!$AL$3,1) * VLOOKUP(S103,Kugel_Schueler,2),1)</f>
        <v>45.9</v>
      </c>
      <c r="U103" s="152"/>
      <c r="V103" s="157">
        <f t="shared" si="20"/>
        <v>8.9700000000000006</v>
      </c>
      <c r="W103" s="164">
        <f>ROUND(IF('Schuelereinst. Sinclair'!$N$4="Ja",Druck_Tabelle_Kugel!$AL$3,1) * VLOOKUP(V103,Kugel_Schueler,2),1)</f>
        <v>53.6</v>
      </c>
      <c r="X103" s="152"/>
      <c r="Y103" s="157">
        <f t="shared" si="21"/>
        <v>9.9700000000000006</v>
      </c>
      <c r="Z103" s="164">
        <f>ROUND(IF('Schuelereinst. Sinclair'!$N$4="Ja",Druck_Tabelle_Kugel!$AL$3,1) * VLOOKUP(Y103,Kugel_Schueler,2),1)</f>
        <v>61.3</v>
      </c>
      <c r="AA103" s="152"/>
      <c r="AB103" s="157">
        <f t="shared" si="22"/>
        <v>10.97</v>
      </c>
      <c r="AC103" s="164">
        <f>ROUND(IF('Schuelereinst. Sinclair'!$N$4="Ja",Druck_Tabelle_Kugel!$AL$3,1) * VLOOKUP(AB103,Kugel_Schueler,2),1)</f>
        <v>69</v>
      </c>
      <c r="AD103" s="152"/>
      <c r="AE103" s="157">
        <f t="shared" si="23"/>
        <v>11.97</v>
      </c>
      <c r="AF103" s="164">
        <f>ROUND(IF('Schuelereinst. Sinclair'!$N$4="Ja",Druck_Tabelle_Kugel!$AL$3,1) * VLOOKUP(AE103,Kugel_Schueler,2),1)</f>
        <v>76.7</v>
      </c>
      <c r="AG103" s="152"/>
      <c r="AH103" s="157">
        <f t="shared" si="24"/>
        <v>12.97</v>
      </c>
      <c r="AI103" s="164">
        <f>ROUND(IF('Schuelereinst. Sinclair'!$N$4="Ja",Druck_Tabelle_Kugel!$AL$3,1) * VLOOKUP(AH103,Kugel_Schueler,2),1)</f>
        <v>84.4</v>
      </c>
      <c r="AJ103" s="152"/>
      <c r="AK103" s="157">
        <f t="shared" si="25"/>
        <v>13.97</v>
      </c>
      <c r="AL103" s="164">
        <f>ROUND(IF('Schuelereinst. Sinclair'!$N$4="Ja",Druck_Tabelle_Kugel!$AL$3,1) * VLOOKUP(AK103,Kugel_Schueler,2),1)</f>
        <v>92.1</v>
      </c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</row>
    <row r="104" spans="1:132" x14ac:dyDescent="0.2">
      <c r="A104" s="155">
        <f t="shared" si="27"/>
        <v>1.98</v>
      </c>
      <c r="B104" s="163">
        <f>ROUND(IF('Schuelereinst. Sinclair'!$N$4="Ja",Druck_Tabelle_Kugel!$AL$3,1) * VLOOKUP(A104,Kugel_Schueler,2),1)</f>
        <v>0</v>
      </c>
      <c r="C104" s="152"/>
      <c r="D104" s="155">
        <f t="shared" si="14"/>
        <v>2.98</v>
      </c>
      <c r="E104" s="163">
        <f>ROUND(IF('Schuelereinst. Sinclair'!$N$4="Ja",Druck_Tabelle_Kugel!$AL$3,1) * VLOOKUP(D104,Kugel_Schueler,2),1)</f>
        <v>7.5</v>
      </c>
      <c r="F104" s="152"/>
      <c r="G104" s="155">
        <f t="shared" si="15"/>
        <v>3.98</v>
      </c>
      <c r="H104" s="163">
        <f>ROUND(IF('Schuelereinst. Sinclair'!$N$4="Ja",Druck_Tabelle_Kugel!$AL$3,1) * VLOOKUP(G104,Kugel_Schueler,2),1)</f>
        <v>15.2</v>
      </c>
      <c r="I104" s="152"/>
      <c r="J104" s="155">
        <f t="shared" si="16"/>
        <v>4.9800000000000004</v>
      </c>
      <c r="K104" s="163">
        <f>ROUND(IF('Schuelereinst. Sinclair'!$N$4="Ja",Druck_Tabelle_Kugel!$AL$3,1) * VLOOKUP(J104,Kugel_Schueler,2),1)</f>
        <v>22.9</v>
      </c>
      <c r="L104" s="152"/>
      <c r="M104" s="155">
        <f t="shared" si="17"/>
        <v>5.98</v>
      </c>
      <c r="N104" s="163">
        <f>ROUND(IF('Schuelereinst. Sinclair'!$N$4="Ja",Druck_Tabelle_Kugel!$AL$3,1) * VLOOKUP(M104,Kugel_Schueler,2),1)</f>
        <v>30.6</v>
      </c>
      <c r="O104" s="152"/>
      <c r="P104" s="155">
        <f t="shared" si="18"/>
        <v>6.98</v>
      </c>
      <c r="Q104" s="163">
        <f>ROUND(IF('Schuelereinst. Sinclair'!$N$4="Ja",Druck_Tabelle_Kugel!$AL$3,1) * VLOOKUP(P104,Kugel_Schueler,2),1)</f>
        <v>38.299999999999997</v>
      </c>
      <c r="R104" s="152"/>
      <c r="S104" s="155">
        <f t="shared" si="19"/>
        <v>7.98</v>
      </c>
      <c r="T104" s="163">
        <f>ROUND(IF('Schuelereinst. Sinclair'!$N$4="Ja",Druck_Tabelle_Kugel!$AL$3,1) * VLOOKUP(S104,Kugel_Schueler,2),1)</f>
        <v>46</v>
      </c>
      <c r="U104" s="152"/>
      <c r="V104" s="155">
        <f t="shared" si="20"/>
        <v>8.98</v>
      </c>
      <c r="W104" s="163">
        <f>ROUND(IF('Schuelereinst. Sinclair'!$N$4="Ja",Druck_Tabelle_Kugel!$AL$3,1) * VLOOKUP(V104,Kugel_Schueler,2),1)</f>
        <v>53.7</v>
      </c>
      <c r="X104" s="152"/>
      <c r="Y104" s="155">
        <f t="shared" si="21"/>
        <v>9.98</v>
      </c>
      <c r="Z104" s="163">
        <f>ROUND(IF('Schuelereinst. Sinclair'!$N$4="Ja",Druck_Tabelle_Kugel!$AL$3,1) * VLOOKUP(Y104,Kugel_Schueler,2),1)</f>
        <v>61.4</v>
      </c>
      <c r="AA104" s="152"/>
      <c r="AB104" s="155">
        <f t="shared" si="22"/>
        <v>10.98</v>
      </c>
      <c r="AC104" s="163">
        <f>ROUND(IF('Schuelereinst. Sinclair'!$N$4="Ja",Druck_Tabelle_Kugel!$AL$3,1) * VLOOKUP(AB104,Kugel_Schueler,2),1)</f>
        <v>69.099999999999994</v>
      </c>
      <c r="AD104" s="152"/>
      <c r="AE104" s="155">
        <f t="shared" si="23"/>
        <v>11.98</v>
      </c>
      <c r="AF104" s="163">
        <f>ROUND(IF('Schuelereinst. Sinclair'!$N$4="Ja",Druck_Tabelle_Kugel!$AL$3,1) * VLOOKUP(AE104,Kugel_Schueler,2),1)</f>
        <v>76.8</v>
      </c>
      <c r="AG104" s="152"/>
      <c r="AH104" s="155">
        <f t="shared" si="24"/>
        <v>12.98</v>
      </c>
      <c r="AI104" s="163">
        <f>ROUND(IF('Schuelereinst. Sinclair'!$N$4="Ja",Druck_Tabelle_Kugel!$AL$3,1) * VLOOKUP(AH104,Kugel_Schueler,2),1)</f>
        <v>84.5</v>
      </c>
      <c r="AJ104" s="152"/>
      <c r="AK104" s="155">
        <f t="shared" si="25"/>
        <v>13.98</v>
      </c>
      <c r="AL104" s="163">
        <f>ROUND(IF('Schuelereinst. Sinclair'!$N$4="Ja",Druck_Tabelle_Kugel!$AL$3,1) * VLOOKUP(AK104,Kugel_Schueler,2),1)</f>
        <v>92.2</v>
      </c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</row>
    <row r="105" spans="1:132" ht="13.5" thickBot="1" x14ac:dyDescent="0.25">
      <c r="A105" s="159">
        <f t="shared" si="27"/>
        <v>1.99</v>
      </c>
      <c r="B105" s="165">
        <f>ROUND(IF('Schuelereinst. Sinclair'!$N$4="Ja",Druck_Tabelle_Kugel!$AL$3,1) * VLOOKUP(A105,Kugel_Schueler,2),1)</f>
        <v>0</v>
      </c>
      <c r="C105" s="152"/>
      <c r="D105" s="159">
        <f t="shared" si="14"/>
        <v>2.99</v>
      </c>
      <c r="E105" s="165">
        <f>ROUND(IF('Schuelereinst. Sinclair'!$N$4="Ja",Druck_Tabelle_Kugel!$AL$3,1) * VLOOKUP(D105,Kugel_Schueler,2),1)</f>
        <v>7.6</v>
      </c>
      <c r="F105" s="152"/>
      <c r="G105" s="159">
        <f t="shared" si="15"/>
        <v>3.99</v>
      </c>
      <c r="H105" s="165">
        <f>ROUND(IF('Schuelereinst. Sinclair'!$N$4="Ja",Druck_Tabelle_Kugel!$AL$3,1) * VLOOKUP(G105,Kugel_Schueler,2),1)</f>
        <v>15.3</v>
      </c>
      <c r="I105" s="152"/>
      <c r="J105" s="159">
        <f t="shared" si="16"/>
        <v>4.99</v>
      </c>
      <c r="K105" s="165">
        <f>ROUND(IF('Schuelereinst. Sinclair'!$N$4="Ja",Druck_Tabelle_Kugel!$AL$3,1) * VLOOKUP(J105,Kugel_Schueler,2),1)</f>
        <v>23</v>
      </c>
      <c r="L105" s="152"/>
      <c r="M105" s="159">
        <f t="shared" si="17"/>
        <v>5.99</v>
      </c>
      <c r="N105" s="165">
        <f>ROUND(IF('Schuelereinst. Sinclair'!$N$4="Ja",Druck_Tabelle_Kugel!$AL$3,1) * VLOOKUP(M105,Kugel_Schueler,2),1)</f>
        <v>30.7</v>
      </c>
      <c r="O105" s="152"/>
      <c r="P105" s="159">
        <f t="shared" si="18"/>
        <v>6.99</v>
      </c>
      <c r="Q105" s="165">
        <f>ROUND(IF('Schuelereinst. Sinclair'!$N$4="Ja",Druck_Tabelle_Kugel!$AL$3,1) * VLOOKUP(P105,Kugel_Schueler,2),1)</f>
        <v>38.4</v>
      </c>
      <c r="R105" s="152"/>
      <c r="S105" s="159">
        <f t="shared" si="19"/>
        <v>7.99</v>
      </c>
      <c r="T105" s="165">
        <f>ROUND(IF('Schuelereinst. Sinclair'!$N$4="Ja",Druck_Tabelle_Kugel!$AL$3,1) * VLOOKUP(S105,Kugel_Schueler,2),1)</f>
        <v>46.1</v>
      </c>
      <c r="U105" s="152"/>
      <c r="V105" s="159">
        <f t="shared" si="20"/>
        <v>8.99</v>
      </c>
      <c r="W105" s="165">
        <f>ROUND(IF('Schuelereinst. Sinclair'!$N$4="Ja",Druck_Tabelle_Kugel!$AL$3,1) * VLOOKUP(V105,Kugel_Schueler,2),1)</f>
        <v>53.8</v>
      </c>
      <c r="X105" s="152"/>
      <c r="Y105" s="159">
        <f t="shared" si="21"/>
        <v>9.99</v>
      </c>
      <c r="Z105" s="165">
        <f>ROUND(IF('Schuelereinst. Sinclair'!$N$4="Ja",Druck_Tabelle_Kugel!$AL$3,1) * VLOOKUP(Y105,Kugel_Schueler,2),1)</f>
        <v>61.5</v>
      </c>
      <c r="AA105" s="152"/>
      <c r="AB105" s="159">
        <f t="shared" si="22"/>
        <v>10.99</v>
      </c>
      <c r="AC105" s="165">
        <f>ROUND(IF('Schuelereinst. Sinclair'!$N$4="Ja",Druck_Tabelle_Kugel!$AL$3,1) * VLOOKUP(AB105,Kugel_Schueler,2),1)</f>
        <v>69.2</v>
      </c>
      <c r="AD105" s="152"/>
      <c r="AE105" s="159">
        <f t="shared" si="23"/>
        <v>11.99</v>
      </c>
      <c r="AF105" s="165">
        <f>ROUND(IF('Schuelereinst. Sinclair'!$N$4="Ja",Druck_Tabelle_Kugel!$AL$3,1) * VLOOKUP(AE105,Kugel_Schueler,2),1)</f>
        <v>76.900000000000006</v>
      </c>
      <c r="AG105" s="152"/>
      <c r="AH105" s="159">
        <f t="shared" si="24"/>
        <v>12.99</v>
      </c>
      <c r="AI105" s="165">
        <f>ROUND(IF('Schuelereinst. Sinclair'!$N$4="Ja",Druck_Tabelle_Kugel!$AL$3,1) * VLOOKUP(AH105,Kugel_Schueler,2),1)</f>
        <v>84.5</v>
      </c>
      <c r="AJ105" s="152"/>
      <c r="AK105" s="159">
        <f t="shared" si="25"/>
        <v>13.99</v>
      </c>
      <c r="AL105" s="165">
        <f>ROUND(IF('Schuelereinst. Sinclair'!$N$4="Ja",Druck_Tabelle_Kugel!$AL$3,1) * VLOOKUP(AK105,Kugel_Schueler,2),1)</f>
        <v>92.2</v>
      </c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</row>
    <row r="106" spans="1:132" x14ac:dyDescent="0.2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</row>
    <row r="107" spans="1:132" x14ac:dyDescent="0.2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</row>
    <row r="108" spans="1:132" x14ac:dyDescent="0.2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</row>
    <row r="109" spans="1:132" x14ac:dyDescent="0.2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</row>
    <row r="110" spans="1:132" x14ac:dyDescent="0.2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</row>
    <row r="111" spans="1:132" x14ac:dyDescent="0.2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</row>
    <row r="112" spans="1:132" x14ac:dyDescent="0.2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</row>
    <row r="113" spans="1:132" x14ac:dyDescent="0.2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</row>
    <row r="114" spans="1:132" x14ac:dyDescent="0.2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</row>
    <row r="115" spans="1:132" x14ac:dyDescent="0.2">
      <c r="B115" s="152"/>
      <c r="C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</row>
    <row r="116" spans="1:132" x14ac:dyDescent="0.2">
      <c r="B116" s="152"/>
      <c r="C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</row>
    <row r="117" spans="1:132" x14ac:dyDescent="0.2">
      <c r="B117" s="152"/>
      <c r="C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</row>
    <row r="118" spans="1:132" x14ac:dyDescent="0.2">
      <c r="B118" s="152"/>
      <c r="C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</row>
    <row r="119" spans="1:132" x14ac:dyDescent="0.2">
      <c r="B119" s="152"/>
      <c r="C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</row>
    <row r="120" spans="1:132" x14ac:dyDescent="0.2">
      <c r="B120" s="152"/>
      <c r="C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</row>
    <row r="121" spans="1:132" x14ac:dyDescent="0.2">
      <c r="B121" s="152"/>
      <c r="C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</row>
    <row r="122" spans="1:132" x14ac:dyDescent="0.2">
      <c r="B122" s="152"/>
      <c r="C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</row>
    <row r="123" spans="1:132" x14ac:dyDescent="0.2">
      <c r="B123" s="152"/>
      <c r="C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</row>
    <row r="124" spans="1:132" x14ac:dyDescent="0.2">
      <c r="B124" s="152"/>
      <c r="C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</row>
    <row r="125" spans="1:132" x14ac:dyDescent="0.2">
      <c r="B125" s="152"/>
      <c r="C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</row>
    <row r="126" spans="1:132" x14ac:dyDescent="0.2">
      <c r="B126" s="152"/>
      <c r="C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</row>
    <row r="127" spans="1:132" x14ac:dyDescent="0.2">
      <c r="B127" s="152"/>
      <c r="C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</row>
    <row r="128" spans="1:132" x14ac:dyDescent="0.2">
      <c r="B128" s="152"/>
      <c r="C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</row>
    <row r="129" spans="2:132" x14ac:dyDescent="0.2">
      <c r="B129" s="152"/>
      <c r="C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</row>
    <row r="130" spans="2:132" x14ac:dyDescent="0.2">
      <c r="B130" s="152"/>
      <c r="C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</row>
    <row r="131" spans="2:132" x14ac:dyDescent="0.2">
      <c r="B131" s="152"/>
      <c r="C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</row>
    <row r="132" spans="2:132" x14ac:dyDescent="0.2">
      <c r="B132" s="152"/>
      <c r="C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</row>
    <row r="133" spans="2:132" x14ac:dyDescent="0.2">
      <c r="B133" s="152"/>
      <c r="C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</row>
    <row r="134" spans="2:132" x14ac:dyDescent="0.2">
      <c r="B134" s="152"/>
      <c r="C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</row>
    <row r="135" spans="2:132" x14ac:dyDescent="0.2">
      <c r="B135" s="152"/>
      <c r="C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</row>
    <row r="136" spans="2:132" x14ac:dyDescent="0.2">
      <c r="B136" s="152"/>
      <c r="C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</row>
    <row r="137" spans="2:132" x14ac:dyDescent="0.2">
      <c r="B137" s="152"/>
      <c r="C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</row>
    <row r="138" spans="2:132" x14ac:dyDescent="0.2">
      <c r="B138" s="152"/>
      <c r="C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</row>
    <row r="139" spans="2:132" x14ac:dyDescent="0.2">
      <c r="B139" s="152"/>
      <c r="C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</row>
    <row r="140" spans="2:132" x14ac:dyDescent="0.2">
      <c r="B140" s="152"/>
      <c r="C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</row>
    <row r="141" spans="2:132" x14ac:dyDescent="0.2">
      <c r="B141" s="152"/>
      <c r="C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</row>
    <row r="142" spans="2:132" x14ac:dyDescent="0.2">
      <c r="B142" s="152"/>
      <c r="C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52"/>
      <c r="DB142" s="152"/>
      <c r="DC142" s="152"/>
      <c r="DD142" s="152"/>
      <c r="DE142" s="152"/>
      <c r="DF142" s="152"/>
      <c r="DG142" s="152"/>
      <c r="DH142" s="152"/>
      <c r="DI142" s="152"/>
      <c r="DJ142" s="152"/>
      <c r="DK142" s="152"/>
      <c r="DL142" s="152"/>
      <c r="DM142" s="152"/>
      <c r="DN142" s="152"/>
      <c r="DO142" s="152"/>
      <c r="DP142" s="152"/>
      <c r="DQ142" s="152"/>
      <c r="DR142" s="152"/>
      <c r="DS142" s="152"/>
      <c r="DT142" s="152"/>
      <c r="DU142" s="152"/>
      <c r="DV142" s="152"/>
      <c r="DW142" s="152"/>
      <c r="DX142" s="152"/>
      <c r="DY142" s="152"/>
      <c r="DZ142" s="152"/>
      <c r="EA142" s="152"/>
      <c r="EB142" s="152"/>
    </row>
    <row r="143" spans="2:132" x14ac:dyDescent="0.2">
      <c r="B143" s="152"/>
      <c r="C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/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/>
    </row>
    <row r="144" spans="2:132" x14ac:dyDescent="0.2">
      <c r="B144" s="152"/>
      <c r="C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  <c r="DT144" s="152"/>
      <c r="DU144" s="152"/>
      <c r="DV144" s="152"/>
      <c r="DW144" s="152"/>
      <c r="DX144" s="152"/>
      <c r="DY144" s="152"/>
      <c r="DZ144" s="152"/>
      <c r="EA144" s="152"/>
      <c r="EB144" s="152"/>
    </row>
    <row r="145" spans="2:132" x14ac:dyDescent="0.2">
      <c r="B145" s="152"/>
      <c r="C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52"/>
      <c r="DB145" s="152"/>
      <c r="DC145" s="152"/>
      <c r="DD145" s="152"/>
      <c r="DE145" s="152"/>
      <c r="DF145" s="152"/>
      <c r="DG145" s="152"/>
      <c r="DH145" s="152"/>
      <c r="DI145" s="152"/>
      <c r="DJ145" s="152"/>
      <c r="DK145" s="152"/>
      <c r="DL145" s="152"/>
      <c r="DM145" s="152"/>
      <c r="DN145" s="152"/>
      <c r="DO145" s="152"/>
      <c r="DP145" s="152"/>
      <c r="DQ145" s="152"/>
      <c r="DR145" s="152"/>
      <c r="DS145" s="152"/>
      <c r="DT145" s="152"/>
      <c r="DU145" s="152"/>
      <c r="DV145" s="152"/>
      <c r="DW145" s="152"/>
      <c r="DX145" s="152"/>
      <c r="DY145" s="152"/>
      <c r="DZ145" s="152"/>
      <c r="EA145" s="152"/>
      <c r="EB145" s="152"/>
    </row>
    <row r="146" spans="2:132" x14ac:dyDescent="0.2">
      <c r="B146" s="152"/>
      <c r="C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  <c r="DF146" s="152"/>
      <c r="DG146" s="152"/>
      <c r="DH146" s="152"/>
      <c r="DI146" s="152"/>
      <c r="DJ146" s="152"/>
      <c r="DK146" s="152"/>
      <c r="DL146" s="152"/>
      <c r="DM146" s="152"/>
      <c r="DN146" s="152"/>
      <c r="DO146" s="152"/>
      <c r="DP146" s="152"/>
      <c r="DQ146" s="152"/>
      <c r="DR146" s="152"/>
      <c r="DS146" s="152"/>
      <c r="DT146" s="152"/>
      <c r="DU146" s="152"/>
      <c r="DV146" s="152"/>
      <c r="DW146" s="152"/>
      <c r="DX146" s="152"/>
      <c r="DY146" s="152"/>
      <c r="DZ146" s="152"/>
      <c r="EA146" s="152"/>
      <c r="EB146" s="152"/>
    </row>
    <row r="147" spans="2:132" x14ac:dyDescent="0.2">
      <c r="B147" s="152"/>
      <c r="C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  <c r="DN147" s="152"/>
      <c r="DO147" s="152"/>
      <c r="DP147" s="152"/>
      <c r="DQ147" s="152"/>
      <c r="DR147" s="152"/>
      <c r="DS147" s="152"/>
      <c r="DT147" s="152"/>
      <c r="DU147" s="152"/>
      <c r="DV147" s="152"/>
      <c r="DW147" s="152"/>
      <c r="DX147" s="152"/>
      <c r="DY147" s="152"/>
      <c r="DZ147" s="152"/>
      <c r="EA147" s="152"/>
      <c r="EB147" s="152"/>
    </row>
    <row r="148" spans="2:132" x14ac:dyDescent="0.2">
      <c r="B148" s="152"/>
      <c r="C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52"/>
      <c r="DB148" s="152"/>
      <c r="DC148" s="152"/>
      <c r="DD148" s="152"/>
      <c r="DE148" s="152"/>
      <c r="DF148" s="152"/>
      <c r="DG148" s="152"/>
      <c r="DH148" s="152"/>
      <c r="DI148" s="152"/>
      <c r="DJ148" s="152"/>
      <c r="DK148" s="152"/>
      <c r="DL148" s="152"/>
      <c r="DM148" s="152"/>
      <c r="DN148" s="152"/>
      <c r="DO148" s="152"/>
      <c r="DP148" s="152"/>
      <c r="DQ148" s="152"/>
      <c r="DR148" s="152"/>
      <c r="DS148" s="152"/>
      <c r="DT148" s="152"/>
      <c r="DU148" s="152"/>
      <c r="DV148" s="152"/>
      <c r="DW148" s="152"/>
      <c r="DX148" s="152"/>
      <c r="DY148" s="152"/>
      <c r="DZ148" s="152"/>
      <c r="EA148" s="152"/>
      <c r="EB148" s="152"/>
    </row>
    <row r="149" spans="2:132" x14ac:dyDescent="0.2">
      <c r="B149" s="152"/>
      <c r="C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52"/>
      <c r="DB149" s="152"/>
      <c r="DC149" s="152"/>
      <c r="DD149" s="152"/>
      <c r="DE149" s="152"/>
      <c r="DF149" s="152"/>
      <c r="DG149" s="152"/>
      <c r="DH149" s="152"/>
      <c r="DI149" s="152"/>
      <c r="DJ149" s="152"/>
      <c r="DK149" s="152"/>
      <c r="DL149" s="152"/>
      <c r="DM149" s="152"/>
      <c r="DN149" s="152"/>
      <c r="DO149" s="152"/>
      <c r="DP149" s="152"/>
      <c r="DQ149" s="152"/>
      <c r="DR149" s="152"/>
      <c r="DS149" s="152"/>
      <c r="DT149" s="152"/>
      <c r="DU149" s="152"/>
      <c r="DV149" s="152"/>
      <c r="DW149" s="152"/>
      <c r="DX149" s="152"/>
      <c r="DY149" s="152"/>
      <c r="DZ149" s="152"/>
      <c r="EA149" s="152"/>
      <c r="EB149" s="152"/>
    </row>
    <row r="150" spans="2:132" x14ac:dyDescent="0.2">
      <c r="B150" s="152"/>
      <c r="C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52"/>
      <c r="DB150" s="152"/>
      <c r="DC150" s="152"/>
      <c r="DD150" s="152"/>
      <c r="DE150" s="152"/>
      <c r="DF150" s="152"/>
      <c r="DG150" s="152"/>
      <c r="DH150" s="152"/>
      <c r="DI150" s="152"/>
      <c r="DJ150" s="152"/>
      <c r="DK150" s="152"/>
      <c r="DL150" s="152"/>
      <c r="DM150" s="152"/>
      <c r="DN150" s="152"/>
      <c r="DO150" s="152"/>
      <c r="DP150" s="152"/>
      <c r="DQ150" s="152"/>
      <c r="DR150" s="152"/>
      <c r="DS150" s="152"/>
      <c r="DT150" s="152"/>
      <c r="DU150" s="152"/>
      <c r="DV150" s="152"/>
      <c r="DW150" s="152"/>
      <c r="DX150" s="152"/>
      <c r="DY150" s="152"/>
      <c r="DZ150" s="152"/>
      <c r="EA150" s="152"/>
      <c r="EB150" s="152"/>
    </row>
    <row r="151" spans="2:132" x14ac:dyDescent="0.2">
      <c r="B151" s="152"/>
      <c r="C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/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/>
    </row>
    <row r="152" spans="2:132" x14ac:dyDescent="0.2">
      <c r="B152" s="152"/>
      <c r="C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/>
      <c r="DS152" s="152"/>
      <c r="DT152" s="152"/>
      <c r="DU152" s="152"/>
      <c r="DV152" s="152"/>
      <c r="DW152" s="152"/>
      <c r="DX152" s="152"/>
      <c r="DY152" s="152"/>
      <c r="DZ152" s="152"/>
      <c r="EA152" s="152"/>
      <c r="EB152" s="152"/>
    </row>
    <row r="153" spans="2:132" x14ac:dyDescent="0.2">
      <c r="B153" s="152"/>
      <c r="C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52"/>
      <c r="DB153" s="152"/>
      <c r="DC153" s="152"/>
      <c r="DD153" s="152"/>
      <c r="DE153" s="152"/>
      <c r="DF153" s="152"/>
      <c r="DG153" s="152"/>
      <c r="DH153" s="152"/>
      <c r="DI153" s="152"/>
      <c r="DJ153" s="152"/>
      <c r="DK153" s="152"/>
      <c r="DL153" s="152"/>
      <c r="DM153" s="152"/>
      <c r="DN153" s="152"/>
      <c r="DO153" s="152"/>
      <c r="DP153" s="152"/>
      <c r="DQ153" s="152"/>
      <c r="DR153" s="152"/>
      <c r="DS153" s="152"/>
      <c r="DT153" s="152"/>
      <c r="DU153" s="152"/>
      <c r="DV153" s="152"/>
      <c r="DW153" s="152"/>
      <c r="DX153" s="152"/>
      <c r="DY153" s="152"/>
      <c r="DZ153" s="152"/>
      <c r="EA153" s="152"/>
      <c r="EB153" s="152"/>
    </row>
    <row r="154" spans="2:132" x14ac:dyDescent="0.2">
      <c r="B154" s="152"/>
      <c r="C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52"/>
      <c r="DK154" s="152"/>
      <c r="DL154" s="152"/>
      <c r="DM154" s="152"/>
      <c r="DN154" s="152"/>
      <c r="DO154" s="152"/>
      <c r="DP154" s="152"/>
      <c r="DQ154" s="152"/>
      <c r="DR154" s="152"/>
      <c r="DS154" s="152"/>
      <c r="DT154" s="152"/>
      <c r="DU154" s="152"/>
      <c r="DV154" s="152"/>
      <c r="DW154" s="152"/>
      <c r="DX154" s="152"/>
      <c r="DY154" s="152"/>
      <c r="DZ154" s="152"/>
      <c r="EA154" s="152"/>
      <c r="EB154" s="152"/>
    </row>
    <row r="155" spans="2:132" x14ac:dyDescent="0.2">
      <c r="B155" s="152"/>
      <c r="C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52"/>
      <c r="DB155" s="152"/>
      <c r="DC155" s="152"/>
      <c r="DD155" s="152"/>
      <c r="DE155" s="152"/>
      <c r="DF155" s="152"/>
      <c r="DG155" s="152"/>
      <c r="DH155" s="152"/>
      <c r="DI155" s="152"/>
      <c r="DJ155" s="152"/>
      <c r="DK155" s="152"/>
      <c r="DL155" s="152"/>
      <c r="DM155" s="152"/>
      <c r="DN155" s="152"/>
      <c r="DO155" s="152"/>
      <c r="DP155" s="152"/>
      <c r="DQ155" s="152"/>
      <c r="DR155" s="152"/>
      <c r="DS155" s="152"/>
      <c r="DT155" s="152"/>
      <c r="DU155" s="152"/>
      <c r="DV155" s="152"/>
      <c r="DW155" s="152"/>
      <c r="DX155" s="152"/>
      <c r="DY155" s="152"/>
      <c r="DZ155" s="152"/>
      <c r="EA155" s="152"/>
      <c r="EB155" s="152"/>
    </row>
    <row r="156" spans="2:132" x14ac:dyDescent="0.2">
      <c r="B156" s="152"/>
      <c r="C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52"/>
      <c r="DB156" s="152"/>
      <c r="DC156" s="152"/>
      <c r="DD156" s="152"/>
      <c r="DE156" s="152"/>
      <c r="DF156" s="152"/>
      <c r="DG156" s="152"/>
      <c r="DH156" s="152"/>
      <c r="DI156" s="152"/>
      <c r="DJ156" s="152"/>
      <c r="DK156" s="152"/>
      <c r="DL156" s="152"/>
      <c r="DM156" s="152"/>
      <c r="DN156" s="152"/>
      <c r="DO156" s="152"/>
      <c r="DP156" s="152"/>
      <c r="DQ156" s="152"/>
      <c r="DR156" s="152"/>
      <c r="DS156" s="152"/>
      <c r="DT156" s="152"/>
      <c r="DU156" s="152"/>
      <c r="DV156" s="152"/>
      <c r="DW156" s="152"/>
      <c r="DX156" s="152"/>
      <c r="DY156" s="152"/>
      <c r="DZ156" s="152"/>
      <c r="EA156" s="152"/>
      <c r="EB156" s="152"/>
    </row>
    <row r="157" spans="2:132" x14ac:dyDescent="0.2">
      <c r="B157" s="152"/>
      <c r="C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52"/>
      <c r="DB157" s="152"/>
      <c r="DC157" s="152"/>
      <c r="DD157" s="152"/>
      <c r="DE157" s="152"/>
      <c r="DF157" s="152"/>
      <c r="DG157" s="152"/>
      <c r="DH157" s="152"/>
      <c r="DI157" s="152"/>
      <c r="DJ157" s="152"/>
      <c r="DK157" s="152"/>
      <c r="DL157" s="152"/>
      <c r="DM157" s="152"/>
      <c r="DN157" s="152"/>
      <c r="DO157" s="152"/>
      <c r="DP157" s="152"/>
      <c r="DQ157" s="152"/>
      <c r="DR157" s="152"/>
      <c r="DS157" s="152"/>
      <c r="DT157" s="152"/>
      <c r="DU157" s="152"/>
      <c r="DV157" s="152"/>
      <c r="DW157" s="152"/>
      <c r="DX157" s="152"/>
      <c r="DY157" s="152"/>
      <c r="DZ157" s="152"/>
      <c r="EA157" s="152"/>
      <c r="EB157" s="152"/>
    </row>
    <row r="158" spans="2:132" x14ac:dyDescent="0.2">
      <c r="B158" s="152"/>
      <c r="C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52"/>
      <c r="DB158" s="152"/>
      <c r="DC158" s="152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</row>
    <row r="159" spans="2:132" x14ac:dyDescent="0.2">
      <c r="B159" s="152"/>
      <c r="C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</row>
    <row r="160" spans="2:132" x14ac:dyDescent="0.2">
      <c r="B160" s="152"/>
      <c r="C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  <c r="DH160" s="152"/>
      <c r="DI160" s="152"/>
      <c r="DJ160" s="152"/>
      <c r="DK160" s="152"/>
      <c r="DL160" s="152"/>
      <c r="DM160" s="152"/>
      <c r="DN160" s="152"/>
      <c r="DO160" s="152"/>
      <c r="DP160" s="152"/>
      <c r="DQ160" s="152"/>
      <c r="DR160" s="152"/>
      <c r="DS160" s="152"/>
      <c r="DT160" s="152"/>
      <c r="DU160" s="152"/>
      <c r="DV160" s="152"/>
      <c r="DW160" s="152"/>
      <c r="DX160" s="152"/>
      <c r="DY160" s="152"/>
      <c r="DZ160" s="152"/>
      <c r="EA160" s="152"/>
      <c r="EB160" s="152"/>
    </row>
    <row r="161" spans="2:132" x14ac:dyDescent="0.2">
      <c r="B161" s="152"/>
      <c r="C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52"/>
      <c r="DK161" s="152"/>
      <c r="DL161" s="152"/>
      <c r="DM161" s="152"/>
      <c r="DN161" s="152"/>
      <c r="DO161" s="152"/>
      <c r="DP161" s="152"/>
      <c r="DQ161" s="152"/>
      <c r="DR161" s="152"/>
      <c r="DS161" s="152"/>
      <c r="DT161" s="152"/>
      <c r="DU161" s="152"/>
      <c r="DV161" s="152"/>
      <c r="DW161" s="152"/>
      <c r="DX161" s="152"/>
      <c r="DY161" s="152"/>
      <c r="DZ161" s="152"/>
      <c r="EA161" s="152"/>
      <c r="EB161" s="152"/>
    </row>
    <row r="162" spans="2:132" x14ac:dyDescent="0.2">
      <c r="B162" s="152"/>
      <c r="C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52"/>
      <c r="DB162" s="152"/>
      <c r="DC162" s="152"/>
      <c r="DD162" s="152"/>
      <c r="DE162" s="152"/>
      <c r="DF162" s="152"/>
      <c r="DG162" s="152"/>
      <c r="DH162" s="152"/>
      <c r="DI162" s="152"/>
      <c r="DJ162" s="152"/>
      <c r="DK162" s="152"/>
      <c r="DL162" s="152"/>
      <c r="DM162" s="152"/>
      <c r="DN162" s="152"/>
      <c r="DO162" s="152"/>
      <c r="DP162" s="152"/>
      <c r="DQ162" s="152"/>
      <c r="DR162" s="152"/>
      <c r="DS162" s="152"/>
      <c r="DT162" s="152"/>
      <c r="DU162" s="152"/>
      <c r="DV162" s="152"/>
      <c r="DW162" s="152"/>
      <c r="DX162" s="152"/>
      <c r="DY162" s="152"/>
      <c r="DZ162" s="152"/>
      <c r="EA162" s="152"/>
      <c r="EB162" s="152"/>
    </row>
    <row r="163" spans="2:132" x14ac:dyDescent="0.2">
      <c r="B163" s="152"/>
      <c r="C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52"/>
      <c r="DB163" s="152"/>
      <c r="DC163" s="152"/>
      <c r="DD163" s="152"/>
      <c r="DE163" s="152"/>
      <c r="DF163" s="152"/>
      <c r="DG163" s="152"/>
      <c r="DH163" s="152"/>
      <c r="DI163" s="152"/>
      <c r="DJ163" s="152"/>
      <c r="DK163" s="152"/>
      <c r="DL163" s="152"/>
      <c r="DM163" s="152"/>
      <c r="DN163" s="152"/>
      <c r="DO163" s="152"/>
      <c r="DP163" s="152"/>
      <c r="DQ163" s="152"/>
      <c r="DR163" s="152"/>
      <c r="DS163" s="152"/>
      <c r="DT163" s="152"/>
      <c r="DU163" s="152"/>
      <c r="DV163" s="152"/>
      <c r="DW163" s="152"/>
      <c r="DX163" s="152"/>
      <c r="DY163" s="152"/>
      <c r="DZ163" s="152"/>
      <c r="EA163" s="152"/>
      <c r="EB163" s="152"/>
    </row>
    <row r="164" spans="2:132" x14ac:dyDescent="0.2">
      <c r="B164" s="152"/>
      <c r="C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52"/>
      <c r="DB164" s="152"/>
      <c r="DC164" s="152"/>
      <c r="DD164" s="152"/>
      <c r="DE164" s="152"/>
      <c r="DF164" s="152"/>
      <c r="DG164" s="152"/>
      <c r="DH164" s="152"/>
      <c r="DI164" s="152"/>
      <c r="DJ164" s="152"/>
      <c r="DK164" s="152"/>
      <c r="DL164" s="152"/>
      <c r="DM164" s="152"/>
      <c r="DN164" s="152"/>
      <c r="DO164" s="152"/>
      <c r="DP164" s="152"/>
      <c r="DQ164" s="152"/>
      <c r="DR164" s="152"/>
      <c r="DS164" s="152"/>
      <c r="DT164" s="152"/>
      <c r="DU164" s="152"/>
      <c r="DV164" s="152"/>
      <c r="DW164" s="152"/>
      <c r="DX164" s="152"/>
      <c r="DY164" s="152"/>
      <c r="DZ164" s="152"/>
      <c r="EA164" s="152"/>
      <c r="EB164" s="152"/>
    </row>
    <row r="165" spans="2:132" x14ac:dyDescent="0.2">
      <c r="B165" s="152"/>
      <c r="C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52"/>
      <c r="DB165" s="152"/>
      <c r="DC165" s="152"/>
      <c r="DD165" s="152"/>
      <c r="DE165" s="152"/>
      <c r="DF165" s="152"/>
      <c r="DG165" s="152"/>
      <c r="DH165" s="152"/>
      <c r="DI165" s="152"/>
      <c r="DJ165" s="152"/>
      <c r="DK165" s="152"/>
      <c r="DL165" s="152"/>
      <c r="DM165" s="152"/>
      <c r="DN165" s="152"/>
      <c r="DO165" s="152"/>
      <c r="DP165" s="152"/>
      <c r="DQ165" s="152"/>
      <c r="DR165" s="152"/>
      <c r="DS165" s="152"/>
      <c r="DT165" s="152"/>
      <c r="DU165" s="152"/>
      <c r="DV165" s="152"/>
      <c r="DW165" s="152"/>
      <c r="DX165" s="152"/>
      <c r="DY165" s="152"/>
      <c r="DZ165" s="152"/>
      <c r="EA165" s="152"/>
      <c r="EB165" s="152"/>
    </row>
    <row r="166" spans="2:132" x14ac:dyDescent="0.2">
      <c r="B166" s="152"/>
      <c r="C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52"/>
      <c r="DB166" s="152"/>
      <c r="DC166" s="152"/>
      <c r="DD166" s="152"/>
      <c r="DE166" s="152"/>
      <c r="DF166" s="152"/>
      <c r="DG166" s="152"/>
      <c r="DH166" s="152"/>
      <c r="DI166" s="152"/>
      <c r="DJ166" s="152"/>
      <c r="DK166" s="152"/>
      <c r="DL166" s="152"/>
      <c r="DM166" s="152"/>
      <c r="DN166" s="152"/>
      <c r="DO166" s="152"/>
      <c r="DP166" s="152"/>
      <c r="DQ166" s="152"/>
      <c r="DR166" s="152"/>
      <c r="DS166" s="152"/>
      <c r="DT166" s="152"/>
      <c r="DU166" s="152"/>
      <c r="DV166" s="152"/>
      <c r="DW166" s="152"/>
      <c r="DX166" s="152"/>
      <c r="DY166" s="152"/>
      <c r="DZ166" s="152"/>
      <c r="EA166" s="152"/>
      <c r="EB166" s="152"/>
    </row>
    <row r="167" spans="2:132" x14ac:dyDescent="0.2">
      <c r="B167" s="152"/>
      <c r="C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52"/>
      <c r="DB167" s="152"/>
      <c r="DC167" s="152"/>
      <c r="DD167" s="152"/>
      <c r="DE167" s="152"/>
      <c r="DF167" s="152"/>
      <c r="DG167" s="152"/>
      <c r="DH167" s="152"/>
      <c r="DI167" s="152"/>
      <c r="DJ167" s="152"/>
      <c r="DK167" s="152"/>
      <c r="DL167" s="152"/>
      <c r="DM167" s="152"/>
      <c r="DN167" s="152"/>
      <c r="DO167" s="152"/>
      <c r="DP167" s="152"/>
      <c r="DQ167" s="152"/>
      <c r="DR167" s="152"/>
      <c r="DS167" s="152"/>
      <c r="DT167" s="152"/>
      <c r="DU167" s="152"/>
      <c r="DV167" s="152"/>
      <c r="DW167" s="152"/>
      <c r="DX167" s="152"/>
      <c r="DY167" s="152"/>
      <c r="DZ167" s="152"/>
      <c r="EA167" s="152"/>
      <c r="EB167" s="152"/>
    </row>
    <row r="168" spans="2:132" x14ac:dyDescent="0.2">
      <c r="B168" s="152"/>
      <c r="C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52"/>
      <c r="DK168" s="152"/>
      <c r="DL168" s="152"/>
      <c r="DM168" s="152"/>
      <c r="DN168" s="152"/>
      <c r="DO168" s="152"/>
      <c r="DP168" s="152"/>
      <c r="DQ168" s="152"/>
      <c r="DR168" s="152"/>
      <c r="DS168" s="152"/>
      <c r="DT168" s="152"/>
      <c r="DU168" s="152"/>
      <c r="DV168" s="152"/>
      <c r="DW168" s="152"/>
      <c r="DX168" s="152"/>
      <c r="DY168" s="152"/>
      <c r="DZ168" s="152"/>
      <c r="EA168" s="152"/>
      <c r="EB168" s="152"/>
    </row>
    <row r="169" spans="2:132" x14ac:dyDescent="0.2">
      <c r="B169" s="152"/>
      <c r="C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  <c r="DD169" s="152"/>
      <c r="DE169" s="152"/>
      <c r="DF169" s="152"/>
      <c r="DG169" s="152"/>
      <c r="DH169" s="152"/>
      <c r="DI169" s="152"/>
      <c r="DJ169" s="152"/>
      <c r="DK169" s="152"/>
      <c r="DL169" s="152"/>
      <c r="DM169" s="152"/>
      <c r="DN169" s="152"/>
      <c r="DO169" s="152"/>
      <c r="DP169" s="152"/>
      <c r="DQ169" s="152"/>
      <c r="DR169" s="152"/>
      <c r="DS169" s="152"/>
      <c r="DT169" s="152"/>
      <c r="DU169" s="152"/>
      <c r="DV169" s="152"/>
      <c r="DW169" s="152"/>
      <c r="DX169" s="152"/>
      <c r="DY169" s="152"/>
      <c r="DZ169" s="152"/>
      <c r="EA169" s="152"/>
      <c r="EB169" s="152"/>
    </row>
    <row r="170" spans="2:132" x14ac:dyDescent="0.2">
      <c r="B170" s="152"/>
      <c r="C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52"/>
      <c r="DB170" s="152"/>
      <c r="DC170" s="152"/>
      <c r="DD170" s="152"/>
      <c r="DE170" s="152"/>
      <c r="DF170" s="152"/>
      <c r="DG170" s="152"/>
      <c r="DH170" s="152"/>
      <c r="DI170" s="152"/>
      <c r="DJ170" s="152"/>
      <c r="DK170" s="152"/>
      <c r="DL170" s="152"/>
      <c r="DM170" s="152"/>
      <c r="DN170" s="152"/>
      <c r="DO170" s="152"/>
      <c r="DP170" s="152"/>
      <c r="DQ170" s="152"/>
      <c r="DR170" s="152"/>
      <c r="DS170" s="152"/>
      <c r="DT170" s="152"/>
      <c r="DU170" s="152"/>
      <c r="DV170" s="152"/>
      <c r="DW170" s="152"/>
      <c r="DX170" s="152"/>
      <c r="DY170" s="152"/>
      <c r="DZ170" s="152"/>
      <c r="EA170" s="152"/>
      <c r="EB170" s="152"/>
    </row>
    <row r="171" spans="2:132" x14ac:dyDescent="0.2">
      <c r="B171" s="152"/>
      <c r="C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52"/>
      <c r="DB171" s="152"/>
      <c r="DC171" s="152"/>
      <c r="DD171" s="152"/>
      <c r="DE171" s="152"/>
      <c r="DF171" s="152"/>
      <c r="DG171" s="152"/>
      <c r="DH171" s="152"/>
      <c r="DI171" s="152"/>
      <c r="DJ171" s="152"/>
      <c r="DK171" s="152"/>
      <c r="DL171" s="152"/>
      <c r="DM171" s="152"/>
      <c r="DN171" s="152"/>
      <c r="DO171" s="152"/>
      <c r="DP171" s="152"/>
      <c r="DQ171" s="152"/>
      <c r="DR171" s="152"/>
      <c r="DS171" s="152"/>
      <c r="DT171" s="152"/>
      <c r="DU171" s="152"/>
      <c r="DV171" s="152"/>
      <c r="DW171" s="152"/>
      <c r="DX171" s="152"/>
      <c r="DY171" s="152"/>
      <c r="DZ171" s="152"/>
      <c r="EA171" s="152"/>
      <c r="EB171" s="152"/>
    </row>
    <row r="172" spans="2:132" x14ac:dyDescent="0.2">
      <c r="B172" s="152"/>
      <c r="C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52"/>
      <c r="DB172" s="152"/>
      <c r="DC172" s="152"/>
      <c r="DD172" s="152"/>
      <c r="DE172" s="152"/>
      <c r="DF172" s="152"/>
      <c r="DG172" s="152"/>
      <c r="DH172" s="152"/>
      <c r="DI172" s="152"/>
      <c r="DJ172" s="152"/>
      <c r="DK172" s="152"/>
      <c r="DL172" s="152"/>
      <c r="DM172" s="152"/>
      <c r="DN172" s="152"/>
      <c r="DO172" s="152"/>
      <c r="DP172" s="152"/>
      <c r="DQ172" s="152"/>
      <c r="DR172" s="152"/>
      <c r="DS172" s="152"/>
      <c r="DT172" s="152"/>
      <c r="DU172" s="152"/>
      <c r="DV172" s="152"/>
      <c r="DW172" s="152"/>
      <c r="DX172" s="152"/>
      <c r="DY172" s="152"/>
      <c r="DZ172" s="152"/>
      <c r="EA172" s="152"/>
      <c r="EB172" s="152"/>
    </row>
    <row r="173" spans="2:132" x14ac:dyDescent="0.2">
      <c r="B173" s="152"/>
      <c r="C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  <c r="DN173" s="152"/>
      <c r="DO173" s="152"/>
      <c r="DP173" s="152"/>
      <c r="DQ173" s="152"/>
      <c r="DR173" s="152"/>
      <c r="DS173" s="152"/>
      <c r="DT173" s="152"/>
      <c r="DU173" s="152"/>
      <c r="DV173" s="152"/>
      <c r="DW173" s="152"/>
      <c r="DX173" s="152"/>
      <c r="DY173" s="152"/>
      <c r="DZ173" s="152"/>
      <c r="EA173" s="152"/>
      <c r="EB173" s="152"/>
    </row>
    <row r="174" spans="2:132" x14ac:dyDescent="0.2">
      <c r="B174" s="152"/>
      <c r="C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52"/>
      <c r="DB174" s="152"/>
      <c r="DC174" s="152"/>
      <c r="DD174" s="152"/>
      <c r="DE174" s="152"/>
      <c r="DF174" s="152"/>
      <c r="DG174" s="152"/>
      <c r="DH174" s="152"/>
      <c r="DI174" s="152"/>
      <c r="DJ174" s="152"/>
      <c r="DK174" s="152"/>
      <c r="DL174" s="152"/>
      <c r="DM174" s="152"/>
      <c r="DN174" s="152"/>
      <c r="DO174" s="152"/>
      <c r="DP174" s="152"/>
      <c r="DQ174" s="152"/>
      <c r="DR174" s="152"/>
      <c r="DS174" s="152"/>
      <c r="DT174" s="152"/>
      <c r="DU174" s="152"/>
      <c r="DV174" s="152"/>
      <c r="DW174" s="152"/>
      <c r="DX174" s="152"/>
      <c r="DY174" s="152"/>
      <c r="DZ174" s="152"/>
      <c r="EA174" s="152"/>
      <c r="EB174" s="152"/>
    </row>
    <row r="175" spans="2:132" x14ac:dyDescent="0.2">
      <c r="B175" s="152"/>
      <c r="C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52"/>
      <c r="DK175" s="152"/>
      <c r="DL175" s="152"/>
      <c r="DM175" s="152"/>
      <c r="DN175" s="152"/>
      <c r="DO175" s="152"/>
      <c r="DP175" s="152"/>
      <c r="DQ175" s="152"/>
      <c r="DR175" s="152"/>
      <c r="DS175" s="152"/>
      <c r="DT175" s="152"/>
      <c r="DU175" s="152"/>
      <c r="DV175" s="152"/>
      <c r="DW175" s="152"/>
      <c r="DX175" s="152"/>
      <c r="DY175" s="152"/>
      <c r="DZ175" s="152"/>
      <c r="EA175" s="152"/>
      <c r="EB175" s="152"/>
    </row>
    <row r="176" spans="2:132" x14ac:dyDescent="0.2">
      <c r="B176" s="152"/>
      <c r="C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52"/>
      <c r="DB176" s="152"/>
      <c r="DC176" s="152"/>
      <c r="DD176" s="152"/>
      <c r="DE176" s="152"/>
      <c r="DF176" s="152"/>
      <c r="DG176" s="152"/>
      <c r="DH176" s="152"/>
      <c r="DI176" s="152"/>
      <c r="DJ176" s="152"/>
      <c r="DK176" s="152"/>
      <c r="DL176" s="152"/>
      <c r="DM176" s="152"/>
      <c r="DN176" s="152"/>
      <c r="DO176" s="152"/>
      <c r="DP176" s="152"/>
      <c r="DQ176" s="152"/>
      <c r="DR176" s="152"/>
      <c r="DS176" s="152"/>
      <c r="DT176" s="152"/>
      <c r="DU176" s="152"/>
      <c r="DV176" s="152"/>
      <c r="DW176" s="152"/>
      <c r="DX176" s="152"/>
      <c r="DY176" s="152"/>
      <c r="DZ176" s="152"/>
      <c r="EA176" s="152"/>
      <c r="EB176" s="152"/>
    </row>
    <row r="177" spans="2:132" x14ac:dyDescent="0.2">
      <c r="B177" s="152"/>
      <c r="C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52"/>
      <c r="DB177" s="152"/>
      <c r="DC177" s="152"/>
      <c r="DD177" s="152"/>
      <c r="DE177" s="152"/>
      <c r="DF177" s="152"/>
      <c r="DG177" s="152"/>
      <c r="DH177" s="152"/>
      <c r="DI177" s="152"/>
      <c r="DJ177" s="152"/>
      <c r="DK177" s="152"/>
      <c r="DL177" s="152"/>
      <c r="DM177" s="152"/>
      <c r="DN177" s="152"/>
      <c r="DO177" s="152"/>
      <c r="DP177" s="152"/>
      <c r="DQ177" s="152"/>
      <c r="DR177" s="152"/>
      <c r="DS177" s="152"/>
      <c r="DT177" s="152"/>
      <c r="DU177" s="152"/>
      <c r="DV177" s="152"/>
      <c r="DW177" s="152"/>
      <c r="DX177" s="152"/>
      <c r="DY177" s="152"/>
      <c r="DZ177" s="152"/>
      <c r="EA177" s="152"/>
      <c r="EB177" s="152"/>
    </row>
    <row r="178" spans="2:132" x14ac:dyDescent="0.2">
      <c r="B178" s="152"/>
      <c r="C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52"/>
      <c r="DB178" s="152"/>
      <c r="DC178" s="152"/>
      <c r="DD178" s="152"/>
      <c r="DE178" s="152"/>
      <c r="DF178" s="152"/>
      <c r="DG178" s="152"/>
      <c r="DH178" s="152"/>
      <c r="DI178" s="152"/>
      <c r="DJ178" s="152"/>
      <c r="DK178" s="152"/>
      <c r="DL178" s="152"/>
      <c r="DM178" s="152"/>
      <c r="DN178" s="152"/>
      <c r="DO178" s="152"/>
      <c r="DP178" s="152"/>
      <c r="DQ178" s="152"/>
      <c r="DR178" s="152"/>
      <c r="DS178" s="152"/>
      <c r="DT178" s="152"/>
      <c r="DU178" s="152"/>
      <c r="DV178" s="152"/>
      <c r="DW178" s="152"/>
      <c r="DX178" s="152"/>
      <c r="DY178" s="152"/>
      <c r="DZ178" s="152"/>
      <c r="EA178" s="152"/>
      <c r="EB178" s="152"/>
    </row>
    <row r="179" spans="2:132" x14ac:dyDescent="0.2">
      <c r="B179" s="152"/>
      <c r="C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52"/>
      <c r="DB179" s="152"/>
      <c r="DC179" s="152"/>
      <c r="DD179" s="152"/>
      <c r="DE179" s="152"/>
      <c r="DF179" s="152"/>
      <c r="DG179" s="152"/>
      <c r="DH179" s="152"/>
      <c r="DI179" s="152"/>
      <c r="DJ179" s="152"/>
      <c r="DK179" s="152"/>
      <c r="DL179" s="152"/>
      <c r="DM179" s="152"/>
      <c r="DN179" s="152"/>
      <c r="DO179" s="152"/>
      <c r="DP179" s="152"/>
      <c r="DQ179" s="152"/>
      <c r="DR179" s="152"/>
      <c r="DS179" s="152"/>
      <c r="DT179" s="152"/>
      <c r="DU179" s="152"/>
      <c r="DV179" s="152"/>
      <c r="DW179" s="152"/>
      <c r="DX179" s="152"/>
      <c r="DY179" s="152"/>
      <c r="DZ179" s="152"/>
      <c r="EA179" s="152"/>
      <c r="EB179" s="152"/>
    </row>
    <row r="180" spans="2:132" x14ac:dyDescent="0.2">
      <c r="B180" s="152"/>
      <c r="C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/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/>
      <c r="DS180" s="152"/>
      <c r="DT180" s="152"/>
      <c r="DU180" s="152"/>
      <c r="DV180" s="152"/>
      <c r="DW180" s="152"/>
      <c r="DX180" s="152"/>
      <c r="DY180" s="152"/>
      <c r="DZ180" s="152"/>
      <c r="EA180" s="152"/>
      <c r="EB180" s="152"/>
    </row>
    <row r="181" spans="2:132" x14ac:dyDescent="0.2">
      <c r="B181" s="152"/>
      <c r="C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2"/>
      <c r="CM181" s="152"/>
      <c r="CN181" s="152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52"/>
      <c r="DH181" s="152"/>
      <c r="DI181" s="152"/>
      <c r="DJ181" s="152"/>
      <c r="DK181" s="152"/>
      <c r="DL181" s="152"/>
      <c r="DM181" s="152"/>
      <c r="DN181" s="152"/>
      <c r="DO181" s="152"/>
      <c r="DP181" s="152"/>
      <c r="DQ181" s="152"/>
      <c r="DR181" s="152"/>
      <c r="DS181" s="152"/>
      <c r="DT181" s="152"/>
      <c r="DU181" s="152"/>
      <c r="DV181" s="152"/>
      <c r="DW181" s="152"/>
      <c r="DX181" s="152"/>
      <c r="DY181" s="152"/>
      <c r="DZ181" s="152"/>
      <c r="EA181" s="152"/>
      <c r="EB181" s="152"/>
    </row>
    <row r="182" spans="2:132" x14ac:dyDescent="0.2">
      <c r="B182" s="152"/>
      <c r="C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52"/>
      <c r="DK182" s="152"/>
      <c r="DL182" s="152"/>
      <c r="DM182" s="152"/>
      <c r="DN182" s="152"/>
      <c r="DO182" s="152"/>
      <c r="DP182" s="152"/>
      <c r="DQ182" s="152"/>
      <c r="DR182" s="152"/>
      <c r="DS182" s="152"/>
      <c r="DT182" s="152"/>
      <c r="DU182" s="152"/>
      <c r="DV182" s="152"/>
      <c r="DW182" s="152"/>
      <c r="DX182" s="152"/>
      <c r="DY182" s="152"/>
      <c r="DZ182" s="152"/>
      <c r="EA182" s="152"/>
      <c r="EB182" s="152"/>
    </row>
    <row r="183" spans="2:132" x14ac:dyDescent="0.2">
      <c r="B183" s="152"/>
      <c r="C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2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2"/>
      <c r="DB183" s="152"/>
      <c r="DC183" s="152"/>
      <c r="DD183" s="152"/>
      <c r="DE183" s="152"/>
      <c r="DF183" s="152"/>
      <c r="DG183" s="152"/>
      <c r="DH183" s="152"/>
      <c r="DI183" s="152"/>
      <c r="DJ183" s="152"/>
      <c r="DK183" s="152"/>
      <c r="DL183" s="152"/>
      <c r="DM183" s="152"/>
      <c r="DN183" s="152"/>
      <c r="DO183" s="152"/>
      <c r="DP183" s="152"/>
      <c r="DQ183" s="152"/>
      <c r="DR183" s="152"/>
      <c r="DS183" s="152"/>
      <c r="DT183" s="152"/>
      <c r="DU183" s="152"/>
      <c r="DV183" s="152"/>
      <c r="DW183" s="152"/>
      <c r="DX183" s="152"/>
      <c r="DY183" s="152"/>
      <c r="DZ183" s="152"/>
      <c r="EA183" s="152"/>
      <c r="EB183" s="152"/>
    </row>
    <row r="184" spans="2:132" x14ac:dyDescent="0.2">
      <c r="B184" s="152"/>
      <c r="C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52"/>
      <c r="CJ184" s="152"/>
      <c r="CK184" s="152"/>
      <c r="CL184" s="152"/>
      <c r="CM184" s="152"/>
      <c r="CN184" s="152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52"/>
      <c r="DB184" s="152"/>
      <c r="DC184" s="152"/>
      <c r="DD184" s="152"/>
      <c r="DE184" s="152"/>
      <c r="DF184" s="152"/>
      <c r="DG184" s="152"/>
      <c r="DH184" s="152"/>
      <c r="DI184" s="152"/>
      <c r="DJ184" s="152"/>
      <c r="DK184" s="152"/>
      <c r="DL184" s="152"/>
      <c r="DM184" s="152"/>
      <c r="DN184" s="152"/>
      <c r="DO184" s="152"/>
      <c r="DP184" s="152"/>
      <c r="DQ184" s="152"/>
      <c r="DR184" s="152"/>
      <c r="DS184" s="152"/>
      <c r="DT184" s="152"/>
      <c r="DU184" s="152"/>
      <c r="DV184" s="152"/>
      <c r="DW184" s="152"/>
      <c r="DX184" s="152"/>
      <c r="DY184" s="152"/>
      <c r="DZ184" s="152"/>
      <c r="EA184" s="152"/>
      <c r="EB184" s="152"/>
    </row>
    <row r="185" spans="2:132" x14ac:dyDescent="0.2">
      <c r="B185" s="152"/>
      <c r="C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52"/>
      <c r="CJ185" s="152"/>
      <c r="CK185" s="152"/>
      <c r="CL185" s="152"/>
      <c r="CM185" s="152"/>
      <c r="CN185" s="152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52"/>
      <c r="DB185" s="152"/>
      <c r="DC185" s="152"/>
      <c r="DD185" s="152"/>
      <c r="DE185" s="152"/>
      <c r="DF185" s="152"/>
      <c r="DG185" s="152"/>
      <c r="DH185" s="152"/>
      <c r="DI185" s="152"/>
      <c r="DJ185" s="152"/>
      <c r="DK185" s="152"/>
      <c r="DL185" s="152"/>
      <c r="DM185" s="152"/>
      <c r="DN185" s="152"/>
      <c r="DO185" s="152"/>
      <c r="DP185" s="152"/>
      <c r="DQ185" s="152"/>
      <c r="DR185" s="152"/>
      <c r="DS185" s="152"/>
      <c r="DT185" s="152"/>
      <c r="DU185" s="152"/>
      <c r="DV185" s="152"/>
      <c r="DW185" s="152"/>
      <c r="DX185" s="152"/>
      <c r="DY185" s="152"/>
      <c r="DZ185" s="152"/>
      <c r="EA185" s="152"/>
      <c r="EB185" s="152"/>
    </row>
    <row r="186" spans="2:132" x14ac:dyDescent="0.2">
      <c r="B186" s="152"/>
      <c r="C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52"/>
      <c r="CJ186" s="152"/>
      <c r="CK186" s="152"/>
      <c r="CL186" s="152"/>
      <c r="CM186" s="152"/>
      <c r="CN186" s="152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52"/>
      <c r="DB186" s="152"/>
      <c r="DC186" s="152"/>
      <c r="DD186" s="152"/>
      <c r="DE186" s="152"/>
      <c r="DF186" s="152"/>
      <c r="DG186" s="152"/>
      <c r="DH186" s="152"/>
      <c r="DI186" s="152"/>
      <c r="DJ186" s="152"/>
      <c r="DK186" s="152"/>
      <c r="DL186" s="152"/>
      <c r="DM186" s="152"/>
      <c r="DN186" s="152"/>
      <c r="DO186" s="152"/>
      <c r="DP186" s="152"/>
      <c r="DQ186" s="152"/>
      <c r="DR186" s="152"/>
      <c r="DS186" s="152"/>
      <c r="DT186" s="152"/>
      <c r="DU186" s="152"/>
      <c r="DV186" s="152"/>
      <c r="DW186" s="152"/>
      <c r="DX186" s="152"/>
      <c r="DY186" s="152"/>
      <c r="DZ186" s="152"/>
      <c r="EA186" s="152"/>
      <c r="EB186" s="152"/>
    </row>
    <row r="187" spans="2:132" x14ac:dyDescent="0.2">
      <c r="B187" s="152"/>
      <c r="C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52"/>
      <c r="CJ187" s="152"/>
      <c r="CK187" s="152"/>
      <c r="CL187" s="152"/>
      <c r="CM187" s="152"/>
      <c r="CN187" s="152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52"/>
      <c r="DB187" s="152"/>
      <c r="DC187" s="152"/>
      <c r="DD187" s="152"/>
      <c r="DE187" s="152"/>
      <c r="DF187" s="152"/>
      <c r="DG187" s="152"/>
      <c r="DH187" s="152"/>
      <c r="DI187" s="152"/>
      <c r="DJ187" s="152"/>
      <c r="DK187" s="152"/>
      <c r="DL187" s="152"/>
      <c r="DM187" s="152"/>
      <c r="DN187" s="152"/>
      <c r="DO187" s="152"/>
      <c r="DP187" s="152"/>
      <c r="DQ187" s="152"/>
      <c r="DR187" s="152"/>
      <c r="DS187" s="152"/>
      <c r="DT187" s="152"/>
      <c r="DU187" s="152"/>
      <c r="DV187" s="152"/>
      <c r="DW187" s="152"/>
      <c r="DX187" s="152"/>
      <c r="DY187" s="152"/>
      <c r="DZ187" s="152"/>
      <c r="EA187" s="152"/>
      <c r="EB187" s="152"/>
    </row>
    <row r="188" spans="2:132" x14ac:dyDescent="0.2">
      <c r="B188" s="152"/>
      <c r="C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52"/>
      <c r="CJ188" s="152"/>
      <c r="CK188" s="152"/>
      <c r="CL188" s="152"/>
      <c r="CM188" s="152"/>
      <c r="CN188" s="152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52"/>
      <c r="DB188" s="152"/>
      <c r="DC188" s="152"/>
      <c r="DD188" s="152"/>
      <c r="DE188" s="152"/>
      <c r="DF188" s="152"/>
      <c r="DG188" s="152"/>
      <c r="DH188" s="152"/>
      <c r="DI188" s="152"/>
      <c r="DJ188" s="152"/>
      <c r="DK188" s="152"/>
      <c r="DL188" s="152"/>
      <c r="DM188" s="152"/>
      <c r="DN188" s="152"/>
      <c r="DO188" s="152"/>
      <c r="DP188" s="152"/>
      <c r="DQ188" s="152"/>
      <c r="DR188" s="152"/>
      <c r="DS188" s="152"/>
      <c r="DT188" s="152"/>
      <c r="DU188" s="152"/>
      <c r="DV188" s="152"/>
      <c r="DW188" s="152"/>
      <c r="DX188" s="152"/>
      <c r="DY188" s="152"/>
      <c r="DZ188" s="152"/>
      <c r="EA188" s="152"/>
      <c r="EB188" s="152"/>
    </row>
    <row r="189" spans="2:132" x14ac:dyDescent="0.2">
      <c r="B189" s="152"/>
      <c r="C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52"/>
      <c r="DK189" s="152"/>
      <c r="DL189" s="152"/>
      <c r="DM189" s="152"/>
      <c r="DN189" s="152"/>
      <c r="DO189" s="152"/>
      <c r="DP189" s="152"/>
      <c r="DQ189" s="152"/>
      <c r="DR189" s="152"/>
      <c r="DS189" s="152"/>
      <c r="DT189" s="152"/>
      <c r="DU189" s="152"/>
      <c r="DV189" s="152"/>
      <c r="DW189" s="152"/>
      <c r="DX189" s="152"/>
      <c r="DY189" s="152"/>
      <c r="DZ189" s="152"/>
      <c r="EA189" s="152"/>
      <c r="EB189" s="152"/>
    </row>
    <row r="190" spans="2:132" x14ac:dyDescent="0.2">
      <c r="B190" s="152"/>
      <c r="C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</row>
    <row r="191" spans="2:132" x14ac:dyDescent="0.2">
      <c r="B191" s="152"/>
      <c r="C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</row>
    <row r="192" spans="2:132" x14ac:dyDescent="0.2">
      <c r="B192" s="152"/>
      <c r="C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52"/>
      <c r="CJ192" s="152"/>
      <c r="CK192" s="152"/>
      <c r="CL192" s="152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52"/>
      <c r="DB192" s="152"/>
      <c r="DC192" s="152"/>
      <c r="DD192" s="152"/>
      <c r="DE192" s="152"/>
      <c r="DF192" s="152"/>
      <c r="DG192" s="152"/>
      <c r="DH192" s="152"/>
      <c r="DI192" s="152"/>
      <c r="DJ192" s="152"/>
      <c r="DK192" s="152"/>
      <c r="DL192" s="152"/>
      <c r="DM192" s="152"/>
      <c r="DN192" s="152"/>
      <c r="DO192" s="152"/>
      <c r="DP192" s="152"/>
      <c r="DQ192" s="152"/>
      <c r="DR192" s="152"/>
      <c r="DS192" s="152"/>
      <c r="DT192" s="152"/>
      <c r="DU192" s="152"/>
      <c r="DV192" s="152"/>
      <c r="DW192" s="152"/>
      <c r="DX192" s="152"/>
      <c r="DY192" s="152"/>
      <c r="DZ192" s="152"/>
      <c r="EA192" s="152"/>
      <c r="EB192" s="152"/>
    </row>
    <row r="193" spans="2:132" x14ac:dyDescent="0.2">
      <c r="B193" s="152"/>
      <c r="C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52"/>
      <c r="CJ193" s="152"/>
      <c r="CK193" s="152"/>
      <c r="CL193" s="152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52"/>
      <c r="DB193" s="152"/>
      <c r="DC193" s="152"/>
      <c r="DD193" s="152"/>
      <c r="DE193" s="152"/>
      <c r="DF193" s="152"/>
      <c r="DG193" s="152"/>
      <c r="DH193" s="152"/>
      <c r="DI193" s="152"/>
      <c r="DJ193" s="152"/>
      <c r="DK193" s="152"/>
      <c r="DL193" s="152"/>
      <c r="DM193" s="152"/>
      <c r="DN193" s="152"/>
      <c r="DO193" s="152"/>
      <c r="DP193" s="152"/>
      <c r="DQ193" s="152"/>
      <c r="DR193" s="152"/>
      <c r="DS193" s="152"/>
      <c r="DT193" s="152"/>
      <c r="DU193" s="152"/>
      <c r="DV193" s="152"/>
      <c r="DW193" s="152"/>
      <c r="DX193" s="152"/>
      <c r="DY193" s="152"/>
      <c r="DZ193" s="152"/>
      <c r="EA193" s="152"/>
      <c r="EB193" s="152"/>
    </row>
    <row r="194" spans="2:132" x14ac:dyDescent="0.2">
      <c r="B194" s="152"/>
      <c r="C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52"/>
      <c r="DM194" s="152"/>
      <c r="DN194" s="152"/>
      <c r="DO194" s="152"/>
      <c r="DP194" s="152"/>
      <c r="DQ194" s="152"/>
      <c r="DR194" s="152"/>
      <c r="DS194" s="152"/>
      <c r="DT194" s="152"/>
      <c r="DU194" s="152"/>
      <c r="DV194" s="152"/>
      <c r="DW194" s="152"/>
      <c r="DX194" s="152"/>
      <c r="DY194" s="152"/>
      <c r="DZ194" s="152"/>
      <c r="EA194" s="152"/>
      <c r="EB194" s="152"/>
    </row>
    <row r="195" spans="2:132" x14ac:dyDescent="0.2">
      <c r="B195" s="152"/>
      <c r="C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52"/>
      <c r="CJ195" s="152"/>
      <c r="CK195" s="152"/>
      <c r="CL195" s="152"/>
      <c r="CM195" s="152"/>
      <c r="CN195" s="152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52"/>
      <c r="DB195" s="152"/>
      <c r="DC195" s="152"/>
      <c r="DD195" s="152"/>
      <c r="DE195" s="152"/>
      <c r="DF195" s="152"/>
      <c r="DG195" s="152"/>
      <c r="DH195" s="152"/>
      <c r="DI195" s="152"/>
      <c r="DJ195" s="152"/>
      <c r="DK195" s="152"/>
      <c r="DL195" s="152"/>
      <c r="DM195" s="152"/>
      <c r="DN195" s="152"/>
      <c r="DO195" s="152"/>
      <c r="DP195" s="152"/>
      <c r="DQ195" s="152"/>
      <c r="DR195" s="152"/>
      <c r="DS195" s="152"/>
      <c r="DT195" s="152"/>
      <c r="DU195" s="152"/>
      <c r="DV195" s="152"/>
      <c r="DW195" s="152"/>
      <c r="DX195" s="152"/>
      <c r="DY195" s="152"/>
      <c r="DZ195" s="152"/>
      <c r="EA195" s="152"/>
      <c r="EB195" s="152"/>
    </row>
    <row r="196" spans="2:132" x14ac:dyDescent="0.2">
      <c r="B196" s="152"/>
      <c r="C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52"/>
      <c r="CJ196" s="152"/>
      <c r="CK196" s="152"/>
      <c r="CL196" s="152"/>
      <c r="CM196" s="152"/>
      <c r="CN196" s="152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152"/>
      <c r="DL196" s="152"/>
      <c r="DM196" s="152"/>
      <c r="DN196" s="152"/>
      <c r="DO196" s="152"/>
      <c r="DP196" s="152"/>
      <c r="DQ196" s="152"/>
      <c r="DR196" s="152"/>
      <c r="DS196" s="152"/>
      <c r="DT196" s="152"/>
      <c r="DU196" s="152"/>
      <c r="DV196" s="152"/>
      <c r="DW196" s="152"/>
      <c r="DX196" s="152"/>
      <c r="DY196" s="152"/>
      <c r="DZ196" s="152"/>
      <c r="EA196" s="152"/>
      <c r="EB196" s="152"/>
    </row>
    <row r="197" spans="2:132" x14ac:dyDescent="0.2">
      <c r="B197" s="152"/>
      <c r="C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52"/>
      <c r="CJ197" s="152"/>
      <c r="CK197" s="152"/>
      <c r="CL197" s="152"/>
      <c r="CM197" s="152"/>
      <c r="CN197" s="152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52"/>
      <c r="DB197" s="152"/>
      <c r="DC197" s="152"/>
      <c r="DD197" s="152"/>
      <c r="DE197" s="152"/>
      <c r="DF197" s="152"/>
      <c r="DG197" s="152"/>
      <c r="DH197" s="152"/>
      <c r="DI197" s="152"/>
      <c r="DJ197" s="152"/>
      <c r="DK197" s="152"/>
      <c r="DL197" s="152"/>
      <c r="DM197" s="152"/>
      <c r="DN197" s="152"/>
      <c r="DO197" s="152"/>
      <c r="DP197" s="152"/>
      <c r="DQ197" s="152"/>
      <c r="DR197" s="152"/>
      <c r="DS197" s="152"/>
      <c r="DT197" s="152"/>
      <c r="DU197" s="152"/>
      <c r="DV197" s="152"/>
      <c r="DW197" s="152"/>
      <c r="DX197" s="152"/>
      <c r="DY197" s="152"/>
      <c r="DZ197" s="152"/>
      <c r="EA197" s="152"/>
      <c r="EB197" s="152"/>
    </row>
    <row r="198" spans="2:132" x14ac:dyDescent="0.2">
      <c r="B198" s="152"/>
      <c r="C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52"/>
      <c r="CJ198" s="152"/>
      <c r="CK198" s="152"/>
      <c r="CL198" s="152"/>
      <c r="CM198" s="152"/>
      <c r="CN198" s="152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  <c r="DN198" s="152"/>
      <c r="DO198" s="152"/>
      <c r="DP198" s="152"/>
      <c r="DQ198" s="152"/>
      <c r="DR198" s="152"/>
      <c r="DS198" s="152"/>
      <c r="DT198" s="152"/>
      <c r="DU198" s="152"/>
      <c r="DV198" s="152"/>
      <c r="DW198" s="152"/>
      <c r="DX198" s="152"/>
      <c r="DY198" s="152"/>
      <c r="DZ198" s="152"/>
      <c r="EA198" s="152"/>
      <c r="EB198" s="152"/>
    </row>
    <row r="199" spans="2:132" x14ac:dyDescent="0.2">
      <c r="B199" s="152"/>
      <c r="C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/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/>
      <c r="DT199" s="152"/>
      <c r="DU199" s="152"/>
      <c r="DV199" s="152"/>
      <c r="DW199" s="152"/>
      <c r="DX199" s="152"/>
      <c r="DY199" s="152"/>
      <c r="DZ199" s="152"/>
      <c r="EA199" s="152"/>
      <c r="EB199" s="152"/>
    </row>
    <row r="200" spans="2:132" x14ac:dyDescent="0.2">
      <c r="B200" s="152"/>
      <c r="C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52"/>
      <c r="CJ200" s="152"/>
      <c r="CK200" s="152"/>
      <c r="CL200" s="152"/>
      <c r="CM200" s="152"/>
      <c r="CN200" s="152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52"/>
      <c r="DB200" s="152"/>
      <c r="DC200" s="152"/>
      <c r="DD200" s="152"/>
      <c r="DE200" s="152"/>
      <c r="DF200" s="152"/>
      <c r="DG200" s="152"/>
      <c r="DH200" s="152"/>
      <c r="DI200" s="152"/>
      <c r="DJ200" s="152"/>
      <c r="DK200" s="152"/>
      <c r="DL200" s="152"/>
      <c r="DM200" s="152"/>
      <c r="DN200" s="152"/>
      <c r="DO200" s="152"/>
      <c r="DP200" s="152"/>
      <c r="DQ200" s="152"/>
      <c r="DR200" s="152"/>
      <c r="DS200" s="152"/>
      <c r="DT200" s="152"/>
      <c r="DU200" s="152"/>
      <c r="DV200" s="152"/>
      <c r="DW200" s="152"/>
      <c r="DX200" s="152"/>
      <c r="DY200" s="152"/>
      <c r="DZ200" s="152"/>
      <c r="EA200" s="152"/>
      <c r="EB200" s="152"/>
    </row>
    <row r="201" spans="2:132" x14ac:dyDescent="0.2">
      <c r="B201" s="152"/>
      <c r="C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52"/>
      <c r="CJ201" s="152"/>
      <c r="CK201" s="152"/>
      <c r="CL201" s="152"/>
      <c r="CM201" s="152"/>
      <c r="CN201" s="152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52"/>
      <c r="DB201" s="152"/>
      <c r="DC201" s="152"/>
      <c r="DD201" s="152"/>
      <c r="DE201" s="152"/>
      <c r="DF201" s="152"/>
      <c r="DG201" s="152"/>
      <c r="DH201" s="152"/>
      <c r="DI201" s="152"/>
      <c r="DJ201" s="152"/>
      <c r="DK201" s="152"/>
      <c r="DL201" s="152"/>
      <c r="DM201" s="152"/>
      <c r="DN201" s="152"/>
      <c r="DO201" s="152"/>
      <c r="DP201" s="152"/>
      <c r="DQ201" s="152"/>
      <c r="DR201" s="152"/>
      <c r="DS201" s="152"/>
      <c r="DT201" s="152"/>
      <c r="DU201" s="152"/>
      <c r="DV201" s="152"/>
      <c r="DW201" s="152"/>
      <c r="DX201" s="152"/>
      <c r="DY201" s="152"/>
      <c r="DZ201" s="152"/>
      <c r="EA201" s="152"/>
      <c r="EB201" s="152"/>
    </row>
    <row r="202" spans="2:132" x14ac:dyDescent="0.2">
      <c r="B202" s="152"/>
      <c r="C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52"/>
      <c r="CJ202" s="152"/>
      <c r="CK202" s="152"/>
      <c r="CL202" s="152"/>
      <c r="CM202" s="152"/>
      <c r="CN202" s="152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52"/>
      <c r="DB202" s="152"/>
      <c r="DC202" s="152"/>
      <c r="DD202" s="152"/>
      <c r="DE202" s="152"/>
      <c r="DF202" s="152"/>
      <c r="DG202" s="152"/>
      <c r="DH202" s="152"/>
      <c r="DI202" s="152"/>
      <c r="DJ202" s="152"/>
      <c r="DK202" s="152"/>
      <c r="DL202" s="152"/>
      <c r="DM202" s="152"/>
      <c r="DN202" s="152"/>
      <c r="DO202" s="152"/>
      <c r="DP202" s="152"/>
      <c r="DQ202" s="152"/>
      <c r="DR202" s="152"/>
      <c r="DS202" s="152"/>
      <c r="DT202" s="152"/>
      <c r="DU202" s="152"/>
      <c r="DV202" s="152"/>
      <c r="DW202" s="152"/>
      <c r="DX202" s="152"/>
      <c r="DY202" s="152"/>
      <c r="DZ202" s="152"/>
      <c r="EA202" s="152"/>
      <c r="EB202" s="152"/>
    </row>
    <row r="203" spans="2:132" x14ac:dyDescent="0.2">
      <c r="B203" s="152"/>
      <c r="C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52"/>
      <c r="CJ203" s="152"/>
      <c r="CK203" s="152"/>
      <c r="CL203" s="152"/>
      <c r="CM203" s="152"/>
      <c r="CN203" s="152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52"/>
      <c r="DK203" s="152"/>
      <c r="DL203" s="152"/>
      <c r="DM203" s="152"/>
      <c r="DN203" s="152"/>
      <c r="DO203" s="152"/>
      <c r="DP203" s="152"/>
      <c r="DQ203" s="152"/>
      <c r="DR203" s="152"/>
      <c r="DS203" s="152"/>
      <c r="DT203" s="152"/>
      <c r="DU203" s="152"/>
      <c r="DV203" s="152"/>
      <c r="DW203" s="152"/>
      <c r="DX203" s="152"/>
      <c r="DY203" s="152"/>
      <c r="DZ203" s="152"/>
      <c r="EA203" s="152"/>
      <c r="EB203" s="152"/>
    </row>
    <row r="204" spans="2:132" x14ac:dyDescent="0.2">
      <c r="B204" s="152"/>
      <c r="C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52"/>
      <c r="CJ204" s="152"/>
      <c r="CK204" s="152"/>
      <c r="CL204" s="152"/>
      <c r="CM204" s="152"/>
      <c r="CN204" s="152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52"/>
      <c r="DB204" s="152"/>
      <c r="DC204" s="152"/>
      <c r="DD204" s="152"/>
      <c r="DE204" s="152"/>
      <c r="DF204" s="152"/>
      <c r="DG204" s="152"/>
      <c r="DH204" s="152"/>
      <c r="DI204" s="152"/>
      <c r="DJ204" s="152"/>
      <c r="DK204" s="152"/>
      <c r="DL204" s="152"/>
      <c r="DM204" s="152"/>
      <c r="DN204" s="152"/>
      <c r="DO204" s="152"/>
      <c r="DP204" s="152"/>
      <c r="DQ204" s="152"/>
      <c r="DR204" s="152"/>
      <c r="DS204" s="152"/>
      <c r="DT204" s="152"/>
      <c r="DU204" s="152"/>
      <c r="DV204" s="152"/>
      <c r="DW204" s="152"/>
      <c r="DX204" s="152"/>
      <c r="DY204" s="152"/>
      <c r="DZ204" s="152"/>
      <c r="EA204" s="152"/>
      <c r="EB204" s="152"/>
    </row>
    <row r="205" spans="2:132" x14ac:dyDescent="0.2">
      <c r="B205" s="152"/>
      <c r="C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  <c r="DN205" s="152"/>
      <c r="DO205" s="152"/>
      <c r="DP205" s="152"/>
      <c r="DQ205" s="152"/>
      <c r="DR205" s="152"/>
      <c r="DS205" s="152"/>
      <c r="DT205" s="152"/>
      <c r="DU205" s="152"/>
      <c r="DV205" s="152"/>
      <c r="DW205" s="152"/>
      <c r="DX205" s="152"/>
      <c r="DY205" s="152"/>
      <c r="DZ205" s="152"/>
      <c r="EA205" s="152"/>
      <c r="EB205" s="152"/>
    </row>
    <row r="206" spans="2:132" x14ac:dyDescent="0.2">
      <c r="B206" s="152"/>
      <c r="C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52"/>
      <c r="CJ206" s="152"/>
      <c r="CK206" s="152"/>
      <c r="CL206" s="152"/>
      <c r="CM206" s="152"/>
      <c r="CN206" s="152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  <c r="DN206" s="152"/>
      <c r="DO206" s="152"/>
      <c r="DP206" s="152"/>
      <c r="DQ206" s="152"/>
      <c r="DR206" s="152"/>
      <c r="DS206" s="152"/>
      <c r="DT206" s="152"/>
      <c r="DU206" s="152"/>
      <c r="DV206" s="152"/>
      <c r="DW206" s="152"/>
      <c r="DX206" s="152"/>
      <c r="DY206" s="152"/>
      <c r="DZ206" s="152"/>
      <c r="EA206" s="152"/>
      <c r="EB206" s="152"/>
    </row>
    <row r="207" spans="2:132" x14ac:dyDescent="0.2">
      <c r="B207" s="152"/>
      <c r="C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52"/>
      <c r="CJ207" s="152"/>
      <c r="CK207" s="152"/>
      <c r="CL207" s="152"/>
      <c r="CM207" s="152"/>
      <c r="CN207" s="152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52"/>
      <c r="DB207" s="152"/>
      <c r="DC207" s="152"/>
      <c r="DD207" s="152"/>
      <c r="DE207" s="152"/>
      <c r="DF207" s="152"/>
      <c r="DG207" s="152"/>
      <c r="DH207" s="152"/>
      <c r="DI207" s="152"/>
      <c r="DJ207" s="152"/>
      <c r="DK207" s="152"/>
      <c r="DL207" s="152"/>
      <c r="DM207" s="152"/>
      <c r="DN207" s="152"/>
      <c r="DO207" s="152"/>
      <c r="DP207" s="152"/>
      <c r="DQ207" s="152"/>
      <c r="DR207" s="152"/>
      <c r="DS207" s="152"/>
      <c r="DT207" s="152"/>
      <c r="DU207" s="152"/>
      <c r="DV207" s="152"/>
      <c r="DW207" s="152"/>
      <c r="DX207" s="152"/>
      <c r="DY207" s="152"/>
      <c r="DZ207" s="152"/>
      <c r="EA207" s="152"/>
      <c r="EB207" s="152"/>
    </row>
    <row r="208" spans="2:132" x14ac:dyDescent="0.2">
      <c r="B208" s="152"/>
      <c r="C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2"/>
      <c r="CH208" s="152"/>
      <c r="CI208" s="152"/>
      <c r="CJ208" s="152"/>
      <c r="CK208" s="152"/>
      <c r="CL208" s="152"/>
      <c r="CM208" s="152"/>
      <c r="CN208" s="152"/>
      <c r="CO208" s="152"/>
      <c r="CP208" s="152"/>
      <c r="CQ208" s="152"/>
      <c r="CR208" s="152"/>
      <c r="CS208" s="152"/>
      <c r="CT208" s="152"/>
      <c r="CU208" s="152"/>
      <c r="CV208" s="152"/>
      <c r="CW208" s="152"/>
      <c r="CX208" s="152"/>
      <c r="CY208" s="152"/>
      <c r="CZ208" s="152"/>
      <c r="DA208" s="152"/>
      <c r="DB208" s="152"/>
      <c r="DC208" s="152"/>
      <c r="DD208" s="152"/>
      <c r="DE208" s="152"/>
      <c r="DF208" s="152"/>
      <c r="DG208" s="152"/>
      <c r="DH208" s="152"/>
      <c r="DI208" s="152"/>
      <c r="DJ208" s="152"/>
      <c r="DK208" s="152"/>
      <c r="DL208" s="152"/>
      <c r="DM208" s="152"/>
      <c r="DN208" s="152"/>
      <c r="DO208" s="152"/>
      <c r="DP208" s="152"/>
      <c r="DQ208" s="152"/>
      <c r="DR208" s="152"/>
      <c r="DS208" s="152"/>
      <c r="DT208" s="152"/>
      <c r="DU208" s="152"/>
      <c r="DV208" s="152"/>
      <c r="DW208" s="152"/>
      <c r="DX208" s="152"/>
      <c r="DY208" s="152"/>
      <c r="DZ208" s="152"/>
      <c r="EA208" s="152"/>
      <c r="EB208" s="152"/>
    </row>
    <row r="209" spans="2:132" x14ac:dyDescent="0.2">
      <c r="B209" s="152"/>
      <c r="C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52"/>
      <c r="BW209" s="152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2"/>
      <c r="CH209" s="152"/>
      <c r="CI209" s="152"/>
      <c r="CJ209" s="152"/>
      <c r="CK209" s="152"/>
      <c r="CL209" s="152"/>
      <c r="CM209" s="152"/>
      <c r="CN209" s="152"/>
      <c r="CO209" s="152"/>
      <c r="CP209" s="152"/>
      <c r="CQ209" s="152"/>
      <c r="CR209" s="152"/>
      <c r="CS209" s="152"/>
      <c r="CT209" s="152"/>
      <c r="CU209" s="152"/>
      <c r="CV209" s="152"/>
      <c r="CW209" s="152"/>
      <c r="CX209" s="152"/>
      <c r="CY209" s="152"/>
      <c r="CZ209" s="152"/>
      <c r="DA209" s="152"/>
      <c r="DB209" s="152"/>
      <c r="DC209" s="152"/>
      <c r="DD209" s="152"/>
      <c r="DE209" s="152"/>
      <c r="DF209" s="152"/>
      <c r="DG209" s="152"/>
      <c r="DH209" s="152"/>
      <c r="DI209" s="152"/>
      <c r="DJ209" s="152"/>
      <c r="DK209" s="152"/>
      <c r="DL209" s="152"/>
      <c r="DM209" s="152"/>
      <c r="DN209" s="152"/>
      <c r="DO209" s="152"/>
      <c r="DP209" s="152"/>
      <c r="DQ209" s="152"/>
      <c r="DR209" s="152"/>
      <c r="DS209" s="152"/>
      <c r="DT209" s="152"/>
      <c r="DU209" s="152"/>
      <c r="DV209" s="152"/>
      <c r="DW209" s="152"/>
      <c r="DX209" s="152"/>
      <c r="DY209" s="152"/>
      <c r="DZ209" s="152"/>
      <c r="EA209" s="152"/>
      <c r="EB209" s="152"/>
    </row>
    <row r="210" spans="2:132" x14ac:dyDescent="0.2">
      <c r="B210" s="152"/>
      <c r="C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/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/>
      <c r="CS210" s="152"/>
      <c r="CT210" s="152"/>
      <c r="CU210" s="152"/>
      <c r="CV210" s="152"/>
      <c r="CW210" s="152"/>
      <c r="CX210" s="152"/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/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/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/>
    </row>
    <row r="211" spans="2:132" x14ac:dyDescent="0.2">
      <c r="B211" s="152"/>
      <c r="C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/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/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/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/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/>
    </row>
    <row r="212" spans="2:132" x14ac:dyDescent="0.2">
      <c r="B212" s="152"/>
      <c r="C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  <c r="DF212" s="152"/>
      <c r="DG212" s="152"/>
      <c r="DH212" s="152"/>
      <c r="DI212" s="152"/>
      <c r="DJ212" s="152"/>
      <c r="DK212" s="152"/>
      <c r="DL212" s="152"/>
      <c r="DM212" s="152"/>
      <c r="DN212" s="152"/>
      <c r="DO212" s="152"/>
      <c r="DP212" s="152"/>
      <c r="DQ212" s="152"/>
      <c r="DR212" s="152"/>
      <c r="DS212" s="152"/>
      <c r="DT212" s="152"/>
      <c r="DU212" s="152"/>
      <c r="DV212" s="152"/>
      <c r="DW212" s="152"/>
      <c r="DX212" s="152"/>
      <c r="DY212" s="152"/>
      <c r="DZ212" s="152"/>
      <c r="EA212" s="152"/>
      <c r="EB212" s="152"/>
    </row>
    <row r="213" spans="2:132" x14ac:dyDescent="0.2">
      <c r="B213" s="152"/>
      <c r="C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152"/>
      <c r="BZ213" s="152"/>
      <c r="CA213" s="152"/>
      <c r="CB213" s="152"/>
      <c r="CC213" s="152"/>
      <c r="CD213" s="152"/>
      <c r="CE213" s="152"/>
      <c r="CF213" s="152"/>
      <c r="CG213" s="152"/>
      <c r="CH213" s="152"/>
      <c r="CI213" s="152"/>
      <c r="CJ213" s="152"/>
      <c r="CK213" s="152"/>
      <c r="CL213" s="152"/>
      <c r="CM213" s="152"/>
      <c r="CN213" s="152"/>
      <c r="CO213" s="152"/>
      <c r="CP213" s="152"/>
      <c r="CQ213" s="152"/>
      <c r="CR213" s="152"/>
      <c r="CS213" s="152"/>
      <c r="CT213" s="152"/>
      <c r="CU213" s="152"/>
      <c r="CV213" s="152"/>
      <c r="CW213" s="152"/>
      <c r="CX213" s="152"/>
      <c r="CY213" s="152"/>
      <c r="CZ213" s="152"/>
      <c r="DA213" s="152"/>
      <c r="DB213" s="152"/>
      <c r="DC213" s="152"/>
      <c r="DD213" s="152"/>
      <c r="DE213" s="152"/>
      <c r="DF213" s="152"/>
      <c r="DG213" s="152"/>
      <c r="DH213" s="152"/>
      <c r="DI213" s="152"/>
      <c r="DJ213" s="152"/>
      <c r="DK213" s="152"/>
      <c r="DL213" s="152"/>
      <c r="DM213" s="152"/>
      <c r="DN213" s="152"/>
      <c r="DO213" s="152"/>
      <c r="DP213" s="152"/>
      <c r="DQ213" s="152"/>
      <c r="DR213" s="152"/>
      <c r="DS213" s="152"/>
      <c r="DT213" s="152"/>
      <c r="DU213" s="152"/>
      <c r="DV213" s="152"/>
      <c r="DW213" s="152"/>
      <c r="DX213" s="152"/>
      <c r="DY213" s="152"/>
      <c r="DZ213" s="152"/>
      <c r="EA213" s="152"/>
      <c r="EB213" s="152"/>
    </row>
    <row r="214" spans="2:132" x14ac:dyDescent="0.2">
      <c r="B214" s="152"/>
      <c r="C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52"/>
      <c r="BW214" s="152"/>
      <c r="BX214" s="152"/>
      <c r="BY214" s="152"/>
      <c r="BZ214" s="152"/>
      <c r="CA214" s="152"/>
      <c r="CB214" s="152"/>
      <c r="CC214" s="152"/>
      <c r="CD214" s="152"/>
      <c r="CE214" s="152"/>
      <c r="CF214" s="152"/>
      <c r="CG214" s="152"/>
      <c r="CH214" s="152"/>
      <c r="CI214" s="152"/>
      <c r="CJ214" s="152"/>
      <c r="CK214" s="152"/>
      <c r="CL214" s="152"/>
      <c r="CM214" s="152"/>
      <c r="CN214" s="152"/>
      <c r="CO214" s="152"/>
      <c r="CP214" s="152"/>
      <c r="CQ214" s="152"/>
      <c r="CR214" s="152"/>
      <c r="CS214" s="152"/>
      <c r="CT214" s="152"/>
      <c r="CU214" s="152"/>
      <c r="CV214" s="152"/>
      <c r="CW214" s="152"/>
      <c r="CX214" s="152"/>
      <c r="CY214" s="152"/>
      <c r="CZ214" s="152"/>
      <c r="DA214" s="152"/>
      <c r="DB214" s="152"/>
      <c r="DC214" s="152"/>
      <c r="DD214" s="152"/>
      <c r="DE214" s="152"/>
      <c r="DF214" s="152"/>
      <c r="DG214" s="152"/>
      <c r="DH214" s="152"/>
      <c r="DI214" s="152"/>
      <c r="DJ214" s="152"/>
      <c r="DK214" s="152"/>
      <c r="DL214" s="152"/>
      <c r="DM214" s="152"/>
      <c r="DN214" s="152"/>
      <c r="DO214" s="152"/>
      <c r="DP214" s="152"/>
      <c r="DQ214" s="152"/>
      <c r="DR214" s="152"/>
      <c r="DS214" s="152"/>
      <c r="DT214" s="152"/>
      <c r="DU214" s="152"/>
      <c r="DV214" s="152"/>
      <c r="DW214" s="152"/>
      <c r="DX214" s="152"/>
      <c r="DY214" s="152"/>
      <c r="DZ214" s="152"/>
      <c r="EA214" s="152"/>
      <c r="EB214" s="152"/>
    </row>
    <row r="215" spans="2:132" x14ac:dyDescent="0.2">
      <c r="B215" s="152"/>
      <c r="C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52"/>
      <c r="BW215" s="152"/>
      <c r="BX215" s="152"/>
      <c r="BY215" s="152"/>
      <c r="BZ215" s="152"/>
      <c r="CA215" s="152"/>
      <c r="CB215" s="152"/>
      <c r="CC215" s="152"/>
      <c r="CD215" s="152"/>
      <c r="CE215" s="152"/>
      <c r="CF215" s="152"/>
      <c r="CG215" s="152"/>
      <c r="CH215" s="152"/>
      <c r="CI215" s="152"/>
      <c r="CJ215" s="152"/>
      <c r="CK215" s="152"/>
      <c r="CL215" s="152"/>
      <c r="CM215" s="152"/>
      <c r="CN215" s="152"/>
      <c r="CO215" s="152"/>
      <c r="CP215" s="152"/>
      <c r="CQ215" s="152"/>
      <c r="CR215" s="152"/>
      <c r="CS215" s="152"/>
      <c r="CT215" s="152"/>
      <c r="CU215" s="152"/>
      <c r="CV215" s="152"/>
      <c r="CW215" s="152"/>
      <c r="CX215" s="152"/>
      <c r="CY215" s="152"/>
      <c r="CZ215" s="152"/>
      <c r="DA215" s="152"/>
      <c r="DB215" s="152"/>
      <c r="DC215" s="152"/>
      <c r="DD215" s="152"/>
      <c r="DE215" s="152"/>
      <c r="DF215" s="152"/>
      <c r="DG215" s="152"/>
      <c r="DH215" s="152"/>
      <c r="DI215" s="152"/>
      <c r="DJ215" s="152"/>
      <c r="DK215" s="152"/>
      <c r="DL215" s="152"/>
      <c r="DM215" s="152"/>
      <c r="DN215" s="152"/>
      <c r="DO215" s="152"/>
      <c r="DP215" s="152"/>
      <c r="DQ215" s="152"/>
      <c r="DR215" s="152"/>
      <c r="DS215" s="152"/>
      <c r="DT215" s="152"/>
      <c r="DU215" s="152"/>
      <c r="DV215" s="152"/>
      <c r="DW215" s="152"/>
      <c r="DX215" s="152"/>
      <c r="DY215" s="152"/>
      <c r="DZ215" s="152"/>
      <c r="EA215" s="152"/>
      <c r="EB215" s="152"/>
    </row>
    <row r="216" spans="2:132" x14ac:dyDescent="0.2">
      <c r="B216" s="152"/>
      <c r="C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52"/>
      <c r="BW216" s="152"/>
      <c r="BX216" s="152"/>
      <c r="BY216" s="152"/>
      <c r="BZ216" s="152"/>
      <c r="CA216" s="152"/>
      <c r="CB216" s="152"/>
      <c r="CC216" s="152"/>
      <c r="CD216" s="152"/>
      <c r="CE216" s="152"/>
      <c r="CF216" s="152"/>
      <c r="CG216" s="152"/>
      <c r="CH216" s="152"/>
      <c r="CI216" s="152"/>
      <c r="CJ216" s="152"/>
      <c r="CK216" s="152"/>
      <c r="CL216" s="152"/>
      <c r="CM216" s="152"/>
      <c r="CN216" s="152"/>
      <c r="CO216" s="152"/>
      <c r="CP216" s="152"/>
      <c r="CQ216" s="152"/>
      <c r="CR216" s="152"/>
      <c r="CS216" s="152"/>
      <c r="CT216" s="152"/>
      <c r="CU216" s="152"/>
      <c r="CV216" s="152"/>
      <c r="CW216" s="152"/>
      <c r="CX216" s="152"/>
      <c r="CY216" s="152"/>
      <c r="CZ216" s="152"/>
      <c r="DA216" s="152"/>
      <c r="DB216" s="152"/>
      <c r="DC216" s="152"/>
      <c r="DD216" s="152"/>
      <c r="DE216" s="152"/>
      <c r="DF216" s="152"/>
      <c r="DG216" s="152"/>
      <c r="DH216" s="152"/>
      <c r="DI216" s="152"/>
      <c r="DJ216" s="152"/>
      <c r="DK216" s="152"/>
      <c r="DL216" s="152"/>
      <c r="DM216" s="152"/>
      <c r="DN216" s="152"/>
      <c r="DO216" s="152"/>
      <c r="DP216" s="152"/>
      <c r="DQ216" s="152"/>
      <c r="DR216" s="152"/>
      <c r="DS216" s="152"/>
      <c r="DT216" s="152"/>
      <c r="DU216" s="152"/>
      <c r="DV216" s="152"/>
      <c r="DW216" s="152"/>
      <c r="DX216" s="152"/>
      <c r="DY216" s="152"/>
      <c r="DZ216" s="152"/>
      <c r="EA216" s="152"/>
      <c r="EB216" s="152"/>
    </row>
    <row r="217" spans="2:132" x14ac:dyDescent="0.2">
      <c r="B217" s="152"/>
      <c r="C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52"/>
      <c r="BW217" s="152"/>
      <c r="BX217" s="152"/>
      <c r="BY217" s="152"/>
      <c r="BZ217" s="152"/>
      <c r="CA217" s="152"/>
      <c r="CB217" s="152"/>
      <c r="CC217" s="152"/>
      <c r="CD217" s="152"/>
      <c r="CE217" s="152"/>
      <c r="CF217" s="152"/>
      <c r="CG217" s="152"/>
      <c r="CH217" s="152"/>
      <c r="CI217" s="152"/>
      <c r="CJ217" s="152"/>
      <c r="CK217" s="152"/>
      <c r="CL217" s="152"/>
      <c r="CM217" s="152"/>
      <c r="CN217" s="152"/>
      <c r="CO217" s="152"/>
      <c r="CP217" s="152"/>
      <c r="CQ217" s="152"/>
      <c r="CR217" s="152"/>
      <c r="CS217" s="152"/>
      <c r="CT217" s="152"/>
      <c r="CU217" s="152"/>
      <c r="CV217" s="152"/>
      <c r="CW217" s="152"/>
      <c r="CX217" s="152"/>
      <c r="CY217" s="152"/>
      <c r="CZ217" s="152"/>
      <c r="DA217" s="152"/>
      <c r="DB217" s="152"/>
      <c r="DC217" s="152"/>
      <c r="DD217" s="152"/>
      <c r="DE217" s="152"/>
      <c r="DF217" s="152"/>
      <c r="DG217" s="152"/>
      <c r="DH217" s="152"/>
      <c r="DI217" s="152"/>
      <c r="DJ217" s="152"/>
      <c r="DK217" s="152"/>
      <c r="DL217" s="152"/>
      <c r="DM217" s="152"/>
      <c r="DN217" s="152"/>
      <c r="DO217" s="152"/>
      <c r="DP217" s="152"/>
      <c r="DQ217" s="152"/>
      <c r="DR217" s="152"/>
      <c r="DS217" s="152"/>
      <c r="DT217" s="152"/>
      <c r="DU217" s="152"/>
      <c r="DV217" s="152"/>
      <c r="DW217" s="152"/>
      <c r="DX217" s="152"/>
      <c r="DY217" s="152"/>
      <c r="DZ217" s="152"/>
      <c r="EA217" s="152"/>
      <c r="EB217" s="152"/>
    </row>
    <row r="218" spans="2:132" x14ac:dyDescent="0.2">
      <c r="B218" s="152"/>
      <c r="C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52"/>
      <c r="CJ218" s="152"/>
      <c r="CK218" s="152"/>
      <c r="CL218" s="152"/>
      <c r="CM218" s="152"/>
      <c r="CN218" s="15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  <c r="DT218" s="152"/>
      <c r="DU218" s="152"/>
      <c r="DV218" s="152"/>
      <c r="DW218" s="152"/>
      <c r="DX218" s="152"/>
      <c r="DY218" s="152"/>
      <c r="DZ218" s="152"/>
      <c r="EA218" s="152"/>
      <c r="EB218" s="152"/>
    </row>
    <row r="219" spans="2:132" x14ac:dyDescent="0.2">
      <c r="B219" s="152"/>
      <c r="C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52"/>
      <c r="BW219" s="152"/>
      <c r="BX219" s="152"/>
      <c r="BY219" s="152"/>
      <c r="BZ219" s="152"/>
      <c r="CA219" s="152"/>
      <c r="CB219" s="152"/>
      <c r="CC219" s="152"/>
      <c r="CD219" s="152"/>
      <c r="CE219" s="152"/>
      <c r="CF219" s="152"/>
      <c r="CG219" s="152"/>
      <c r="CH219" s="152"/>
      <c r="CI219" s="152"/>
      <c r="CJ219" s="152"/>
      <c r="CK219" s="152"/>
      <c r="CL219" s="152"/>
      <c r="CM219" s="152"/>
      <c r="CN219" s="152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52"/>
      <c r="DB219" s="152"/>
      <c r="DC219" s="152"/>
      <c r="DD219" s="152"/>
      <c r="DE219" s="152"/>
      <c r="DF219" s="152"/>
      <c r="DG219" s="152"/>
      <c r="DH219" s="152"/>
      <c r="DI219" s="152"/>
      <c r="DJ219" s="152"/>
      <c r="DK219" s="152"/>
      <c r="DL219" s="152"/>
      <c r="DM219" s="152"/>
      <c r="DN219" s="152"/>
      <c r="DO219" s="152"/>
      <c r="DP219" s="152"/>
      <c r="DQ219" s="152"/>
      <c r="DR219" s="152"/>
      <c r="DS219" s="152"/>
      <c r="DT219" s="152"/>
      <c r="DU219" s="152"/>
      <c r="DV219" s="152"/>
      <c r="DW219" s="152"/>
      <c r="DX219" s="152"/>
      <c r="DY219" s="152"/>
      <c r="DZ219" s="152"/>
      <c r="EA219" s="152"/>
      <c r="EB219" s="152"/>
    </row>
    <row r="220" spans="2:132" x14ac:dyDescent="0.2">
      <c r="B220" s="152"/>
      <c r="C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52"/>
      <c r="CJ220" s="152"/>
      <c r="CK220" s="152"/>
      <c r="CL220" s="152"/>
      <c r="CM220" s="152"/>
      <c r="CN220" s="152"/>
      <c r="CO220" s="152"/>
      <c r="CP220" s="152"/>
      <c r="CQ220" s="152"/>
      <c r="CR220" s="152"/>
      <c r="CS220" s="152"/>
      <c r="CT220" s="152"/>
      <c r="CU220" s="152"/>
      <c r="CV220" s="152"/>
      <c r="CW220" s="152"/>
      <c r="CX220" s="152"/>
      <c r="CY220" s="152"/>
      <c r="CZ220" s="152"/>
      <c r="DA220" s="152"/>
      <c r="DB220" s="152"/>
      <c r="DC220" s="152"/>
      <c r="DD220" s="152"/>
      <c r="DE220" s="152"/>
      <c r="DF220" s="152"/>
      <c r="DG220" s="152"/>
      <c r="DH220" s="152"/>
      <c r="DI220" s="152"/>
      <c r="DJ220" s="152"/>
      <c r="DK220" s="152"/>
      <c r="DL220" s="152"/>
      <c r="DM220" s="152"/>
      <c r="DN220" s="152"/>
      <c r="DO220" s="152"/>
      <c r="DP220" s="152"/>
      <c r="DQ220" s="152"/>
      <c r="DR220" s="152"/>
      <c r="DS220" s="152"/>
      <c r="DT220" s="152"/>
      <c r="DU220" s="152"/>
      <c r="DV220" s="152"/>
      <c r="DW220" s="152"/>
      <c r="DX220" s="152"/>
      <c r="DY220" s="152"/>
      <c r="DZ220" s="152"/>
      <c r="EA220" s="152"/>
      <c r="EB220" s="152"/>
    </row>
    <row r="221" spans="2:132" x14ac:dyDescent="0.2">
      <c r="B221" s="152"/>
      <c r="C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  <c r="DF221" s="152"/>
      <c r="DG221" s="152"/>
      <c r="DH221" s="152"/>
      <c r="DI221" s="152"/>
      <c r="DJ221" s="152"/>
      <c r="DK221" s="152"/>
      <c r="DL221" s="152"/>
      <c r="DM221" s="152"/>
      <c r="DN221" s="152"/>
      <c r="DO221" s="152"/>
      <c r="DP221" s="152"/>
      <c r="DQ221" s="152"/>
      <c r="DR221" s="152"/>
      <c r="DS221" s="152"/>
      <c r="DT221" s="152"/>
      <c r="DU221" s="152"/>
      <c r="DV221" s="152"/>
      <c r="DW221" s="152"/>
      <c r="DX221" s="152"/>
      <c r="DY221" s="152"/>
      <c r="DZ221" s="152"/>
      <c r="EA221" s="152"/>
      <c r="EB221" s="152"/>
    </row>
    <row r="222" spans="2:132" x14ac:dyDescent="0.2">
      <c r="B222" s="152"/>
      <c r="C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52"/>
      <c r="CF222" s="152"/>
      <c r="CG222" s="152"/>
      <c r="CH222" s="152"/>
      <c r="CI222" s="152"/>
      <c r="CJ222" s="152"/>
      <c r="CK222" s="152"/>
      <c r="CL222" s="152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52"/>
      <c r="DB222" s="152"/>
      <c r="DC222" s="152"/>
      <c r="DD222" s="152"/>
      <c r="DE222" s="152"/>
      <c r="DF222" s="152"/>
      <c r="DG222" s="152"/>
      <c r="DH222" s="152"/>
      <c r="DI222" s="152"/>
      <c r="DJ222" s="152"/>
      <c r="DK222" s="152"/>
      <c r="DL222" s="152"/>
      <c r="DM222" s="152"/>
      <c r="DN222" s="152"/>
      <c r="DO222" s="152"/>
      <c r="DP222" s="152"/>
      <c r="DQ222" s="152"/>
      <c r="DR222" s="152"/>
      <c r="DS222" s="152"/>
      <c r="DT222" s="152"/>
      <c r="DU222" s="152"/>
      <c r="DV222" s="152"/>
      <c r="DW222" s="152"/>
      <c r="DX222" s="152"/>
      <c r="DY222" s="152"/>
      <c r="DZ222" s="152"/>
      <c r="EA222" s="152"/>
      <c r="EB222" s="152"/>
    </row>
    <row r="223" spans="2:132" x14ac:dyDescent="0.2">
      <c r="B223" s="152"/>
      <c r="C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52"/>
      <c r="CF223" s="152"/>
      <c r="CG223" s="152"/>
      <c r="CH223" s="152"/>
      <c r="CI223" s="152"/>
      <c r="CJ223" s="152"/>
      <c r="CK223" s="152"/>
      <c r="CL223" s="152"/>
      <c r="CM223" s="152"/>
      <c r="CN223" s="152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52"/>
      <c r="DB223" s="152"/>
      <c r="DC223" s="152"/>
      <c r="DD223" s="152"/>
      <c r="DE223" s="152"/>
      <c r="DF223" s="152"/>
      <c r="DG223" s="152"/>
      <c r="DH223" s="152"/>
      <c r="DI223" s="152"/>
      <c r="DJ223" s="152"/>
      <c r="DK223" s="152"/>
      <c r="DL223" s="152"/>
      <c r="DM223" s="152"/>
      <c r="DN223" s="152"/>
      <c r="DO223" s="152"/>
      <c r="DP223" s="152"/>
      <c r="DQ223" s="152"/>
      <c r="DR223" s="152"/>
      <c r="DS223" s="152"/>
      <c r="DT223" s="152"/>
      <c r="DU223" s="152"/>
      <c r="DV223" s="152"/>
      <c r="DW223" s="152"/>
      <c r="DX223" s="152"/>
      <c r="DY223" s="152"/>
      <c r="DZ223" s="152"/>
      <c r="EA223" s="152"/>
      <c r="EB223" s="152"/>
    </row>
    <row r="224" spans="2:132" x14ac:dyDescent="0.2">
      <c r="B224" s="152"/>
      <c r="C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52"/>
      <c r="CF224" s="152"/>
      <c r="CG224" s="152"/>
      <c r="CH224" s="152"/>
      <c r="CI224" s="152"/>
      <c r="CJ224" s="152"/>
      <c r="CK224" s="152"/>
      <c r="CL224" s="152"/>
      <c r="CM224" s="152"/>
      <c r="CN224" s="152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152"/>
      <c r="DH224" s="152"/>
      <c r="DI224" s="152"/>
      <c r="DJ224" s="152"/>
      <c r="DK224" s="152"/>
      <c r="DL224" s="152"/>
      <c r="DM224" s="152"/>
      <c r="DN224" s="152"/>
      <c r="DO224" s="152"/>
      <c r="DP224" s="152"/>
      <c r="DQ224" s="152"/>
      <c r="DR224" s="152"/>
      <c r="DS224" s="152"/>
      <c r="DT224" s="152"/>
      <c r="DU224" s="152"/>
      <c r="DV224" s="152"/>
      <c r="DW224" s="152"/>
      <c r="DX224" s="152"/>
      <c r="DY224" s="152"/>
      <c r="DZ224" s="152"/>
      <c r="EA224" s="152"/>
      <c r="EB224" s="152"/>
    </row>
    <row r="225" spans="2:132" x14ac:dyDescent="0.2">
      <c r="B225" s="152"/>
      <c r="C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52"/>
      <c r="CF225" s="152"/>
      <c r="CG225" s="152"/>
      <c r="CH225" s="152"/>
      <c r="CI225" s="152"/>
      <c r="CJ225" s="152"/>
      <c r="CK225" s="152"/>
      <c r="CL225" s="152"/>
      <c r="CM225" s="152"/>
      <c r="CN225" s="152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52"/>
      <c r="DB225" s="152"/>
      <c r="DC225" s="152"/>
      <c r="DD225" s="152"/>
      <c r="DE225" s="152"/>
      <c r="DF225" s="152"/>
      <c r="DG225" s="152"/>
      <c r="DH225" s="152"/>
      <c r="DI225" s="152"/>
      <c r="DJ225" s="152"/>
      <c r="DK225" s="152"/>
      <c r="DL225" s="152"/>
      <c r="DM225" s="152"/>
      <c r="DN225" s="152"/>
      <c r="DO225" s="152"/>
      <c r="DP225" s="152"/>
      <c r="DQ225" s="152"/>
      <c r="DR225" s="152"/>
      <c r="DS225" s="152"/>
      <c r="DT225" s="152"/>
      <c r="DU225" s="152"/>
      <c r="DV225" s="152"/>
      <c r="DW225" s="152"/>
      <c r="DX225" s="152"/>
      <c r="DY225" s="152"/>
      <c r="DZ225" s="152"/>
      <c r="EA225" s="152"/>
      <c r="EB225" s="152"/>
    </row>
    <row r="226" spans="2:132" x14ac:dyDescent="0.2">
      <c r="B226" s="152"/>
      <c r="C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52"/>
      <c r="CF226" s="152"/>
      <c r="CG226" s="152"/>
      <c r="CH226" s="152"/>
      <c r="CI226" s="152"/>
      <c r="CJ226" s="152"/>
      <c r="CK226" s="152"/>
      <c r="CL226" s="152"/>
      <c r="CM226" s="152"/>
      <c r="CN226" s="152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52"/>
      <c r="DB226" s="152"/>
      <c r="DC226" s="152"/>
      <c r="DD226" s="152"/>
      <c r="DE226" s="152"/>
      <c r="DF226" s="152"/>
      <c r="DG226" s="152"/>
      <c r="DH226" s="152"/>
      <c r="DI226" s="152"/>
      <c r="DJ226" s="152"/>
      <c r="DK226" s="152"/>
      <c r="DL226" s="152"/>
      <c r="DM226" s="152"/>
      <c r="DN226" s="152"/>
      <c r="DO226" s="152"/>
      <c r="DP226" s="152"/>
      <c r="DQ226" s="152"/>
      <c r="DR226" s="152"/>
      <c r="DS226" s="152"/>
      <c r="DT226" s="152"/>
      <c r="DU226" s="152"/>
      <c r="DV226" s="152"/>
      <c r="DW226" s="152"/>
      <c r="DX226" s="152"/>
      <c r="DY226" s="152"/>
      <c r="DZ226" s="152"/>
      <c r="EA226" s="152"/>
      <c r="EB226" s="152"/>
    </row>
    <row r="227" spans="2:132" x14ac:dyDescent="0.2">
      <c r="B227" s="152"/>
      <c r="C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52"/>
      <c r="CF227" s="152"/>
      <c r="CG227" s="152"/>
      <c r="CH227" s="152"/>
      <c r="CI227" s="152"/>
      <c r="CJ227" s="152"/>
      <c r="CK227" s="152"/>
      <c r="CL227" s="152"/>
      <c r="CM227" s="152"/>
      <c r="CN227" s="152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152"/>
      <c r="DH227" s="152"/>
      <c r="DI227" s="152"/>
      <c r="DJ227" s="152"/>
      <c r="DK227" s="152"/>
      <c r="DL227" s="152"/>
      <c r="DM227" s="152"/>
      <c r="DN227" s="152"/>
      <c r="DO227" s="152"/>
      <c r="DP227" s="152"/>
      <c r="DQ227" s="152"/>
      <c r="DR227" s="152"/>
      <c r="DS227" s="152"/>
      <c r="DT227" s="152"/>
      <c r="DU227" s="152"/>
      <c r="DV227" s="152"/>
      <c r="DW227" s="152"/>
      <c r="DX227" s="152"/>
      <c r="DY227" s="152"/>
      <c r="DZ227" s="152"/>
      <c r="EA227" s="152"/>
      <c r="EB227" s="152"/>
    </row>
    <row r="228" spans="2:132" x14ac:dyDescent="0.2">
      <c r="B228" s="152"/>
      <c r="C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52"/>
      <c r="CF228" s="152"/>
      <c r="CG228" s="152"/>
      <c r="CH228" s="152"/>
      <c r="CI228" s="152"/>
      <c r="CJ228" s="152"/>
      <c r="CK228" s="152"/>
      <c r="CL228" s="152"/>
      <c r="CM228" s="152"/>
      <c r="CN228" s="152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152"/>
      <c r="DH228" s="152"/>
      <c r="DI228" s="152"/>
      <c r="DJ228" s="152"/>
      <c r="DK228" s="152"/>
      <c r="DL228" s="152"/>
      <c r="DM228" s="152"/>
      <c r="DN228" s="152"/>
      <c r="DO228" s="152"/>
      <c r="DP228" s="152"/>
      <c r="DQ228" s="152"/>
      <c r="DR228" s="152"/>
      <c r="DS228" s="152"/>
      <c r="DT228" s="152"/>
      <c r="DU228" s="152"/>
      <c r="DV228" s="152"/>
      <c r="DW228" s="152"/>
      <c r="DX228" s="152"/>
      <c r="DY228" s="152"/>
      <c r="DZ228" s="152"/>
      <c r="EA228" s="152"/>
      <c r="EB228" s="152"/>
    </row>
    <row r="229" spans="2:132" x14ac:dyDescent="0.2">
      <c r="B229" s="152"/>
      <c r="C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52"/>
      <c r="CF229" s="152"/>
      <c r="CG229" s="152"/>
      <c r="CH229" s="152"/>
      <c r="CI229" s="152"/>
      <c r="CJ229" s="152"/>
      <c r="CK229" s="152"/>
      <c r="CL229" s="152"/>
      <c r="CM229" s="152"/>
      <c r="CN229" s="152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152"/>
      <c r="DH229" s="152"/>
      <c r="DI229" s="152"/>
      <c r="DJ229" s="152"/>
      <c r="DK229" s="152"/>
      <c r="DL229" s="152"/>
      <c r="DM229" s="152"/>
      <c r="DN229" s="152"/>
      <c r="DO229" s="152"/>
      <c r="DP229" s="152"/>
      <c r="DQ229" s="152"/>
      <c r="DR229" s="152"/>
      <c r="DS229" s="152"/>
      <c r="DT229" s="152"/>
      <c r="DU229" s="152"/>
      <c r="DV229" s="152"/>
      <c r="DW229" s="152"/>
      <c r="DX229" s="152"/>
      <c r="DY229" s="152"/>
      <c r="DZ229" s="152"/>
      <c r="EA229" s="152"/>
      <c r="EB229" s="152"/>
    </row>
    <row r="230" spans="2:132" x14ac:dyDescent="0.2">
      <c r="B230" s="152"/>
      <c r="C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52"/>
      <c r="CF230" s="152"/>
      <c r="CG230" s="152"/>
      <c r="CH230" s="152"/>
      <c r="CI230" s="152"/>
      <c r="CJ230" s="152"/>
      <c r="CK230" s="152"/>
      <c r="CL230" s="152"/>
      <c r="CM230" s="152"/>
      <c r="CN230" s="152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52"/>
      <c r="DB230" s="152"/>
      <c r="DC230" s="152"/>
      <c r="DD230" s="152"/>
      <c r="DE230" s="152"/>
      <c r="DF230" s="152"/>
      <c r="DG230" s="152"/>
      <c r="DH230" s="152"/>
      <c r="DI230" s="152"/>
      <c r="DJ230" s="152"/>
      <c r="DK230" s="152"/>
      <c r="DL230" s="152"/>
      <c r="DM230" s="152"/>
      <c r="DN230" s="152"/>
      <c r="DO230" s="152"/>
      <c r="DP230" s="152"/>
      <c r="DQ230" s="152"/>
      <c r="DR230" s="152"/>
      <c r="DS230" s="152"/>
      <c r="DT230" s="152"/>
      <c r="DU230" s="152"/>
      <c r="DV230" s="152"/>
      <c r="DW230" s="152"/>
      <c r="DX230" s="152"/>
      <c r="DY230" s="152"/>
      <c r="DZ230" s="152"/>
      <c r="EA230" s="152"/>
      <c r="EB230" s="152"/>
    </row>
    <row r="231" spans="2:132" x14ac:dyDescent="0.2">
      <c r="B231" s="152"/>
      <c r="C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52"/>
      <c r="CF231" s="152"/>
      <c r="CG231" s="152"/>
      <c r="CH231" s="152"/>
      <c r="CI231" s="152"/>
      <c r="CJ231" s="152"/>
      <c r="CK231" s="152"/>
      <c r="CL231" s="152"/>
      <c r="CM231" s="152"/>
      <c r="CN231" s="152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52"/>
      <c r="DB231" s="152"/>
      <c r="DC231" s="152"/>
      <c r="DD231" s="152"/>
      <c r="DE231" s="152"/>
      <c r="DF231" s="152"/>
      <c r="DG231" s="152"/>
      <c r="DH231" s="152"/>
      <c r="DI231" s="152"/>
      <c r="DJ231" s="152"/>
      <c r="DK231" s="152"/>
      <c r="DL231" s="152"/>
      <c r="DM231" s="152"/>
      <c r="DN231" s="152"/>
      <c r="DO231" s="152"/>
      <c r="DP231" s="152"/>
      <c r="DQ231" s="152"/>
      <c r="DR231" s="152"/>
      <c r="DS231" s="152"/>
      <c r="DT231" s="152"/>
      <c r="DU231" s="152"/>
      <c r="DV231" s="152"/>
      <c r="DW231" s="152"/>
      <c r="DX231" s="152"/>
      <c r="DY231" s="152"/>
      <c r="DZ231" s="152"/>
      <c r="EA231" s="152"/>
      <c r="EB231" s="152"/>
    </row>
    <row r="232" spans="2:132" x14ac:dyDescent="0.2">
      <c r="B232" s="152"/>
      <c r="C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52"/>
      <c r="CF232" s="152"/>
      <c r="CG232" s="152"/>
      <c r="CH232" s="152"/>
      <c r="CI232" s="152"/>
      <c r="CJ232" s="152"/>
      <c r="CK232" s="152"/>
      <c r="CL232" s="152"/>
      <c r="CM232" s="152"/>
      <c r="CN232" s="152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52"/>
      <c r="DB232" s="152"/>
      <c r="DC232" s="152"/>
      <c r="DD232" s="152"/>
      <c r="DE232" s="152"/>
      <c r="DF232" s="152"/>
      <c r="DG232" s="152"/>
      <c r="DH232" s="152"/>
      <c r="DI232" s="152"/>
      <c r="DJ232" s="152"/>
      <c r="DK232" s="152"/>
      <c r="DL232" s="152"/>
      <c r="DM232" s="152"/>
      <c r="DN232" s="152"/>
      <c r="DO232" s="152"/>
      <c r="DP232" s="152"/>
      <c r="DQ232" s="152"/>
      <c r="DR232" s="152"/>
      <c r="DS232" s="152"/>
      <c r="DT232" s="152"/>
      <c r="DU232" s="152"/>
      <c r="DV232" s="152"/>
      <c r="DW232" s="152"/>
      <c r="DX232" s="152"/>
      <c r="DY232" s="152"/>
      <c r="DZ232" s="152"/>
      <c r="EA232" s="152"/>
      <c r="EB232" s="152"/>
    </row>
    <row r="233" spans="2:132" x14ac:dyDescent="0.2">
      <c r="B233" s="152"/>
      <c r="C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52"/>
      <c r="CF233" s="152"/>
      <c r="CG233" s="152"/>
      <c r="CH233" s="152"/>
      <c r="CI233" s="152"/>
      <c r="CJ233" s="152"/>
      <c r="CK233" s="152"/>
      <c r="CL233" s="152"/>
      <c r="CM233" s="152"/>
      <c r="CN233" s="152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52"/>
      <c r="DB233" s="152"/>
      <c r="DC233" s="152"/>
      <c r="DD233" s="152"/>
      <c r="DE233" s="152"/>
      <c r="DF233" s="152"/>
      <c r="DG233" s="152"/>
      <c r="DH233" s="152"/>
      <c r="DI233" s="152"/>
      <c r="DJ233" s="152"/>
      <c r="DK233" s="152"/>
      <c r="DL233" s="152"/>
      <c r="DM233" s="152"/>
      <c r="DN233" s="152"/>
      <c r="DO233" s="152"/>
      <c r="DP233" s="152"/>
      <c r="DQ233" s="152"/>
      <c r="DR233" s="152"/>
      <c r="DS233" s="152"/>
      <c r="DT233" s="152"/>
      <c r="DU233" s="152"/>
      <c r="DV233" s="152"/>
      <c r="DW233" s="152"/>
      <c r="DX233" s="152"/>
      <c r="DY233" s="152"/>
      <c r="DZ233" s="152"/>
      <c r="EA233" s="152"/>
      <c r="EB233" s="152"/>
    </row>
    <row r="234" spans="2:132" x14ac:dyDescent="0.2">
      <c r="B234" s="152"/>
      <c r="C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  <c r="DF234" s="152"/>
      <c r="DG234" s="152"/>
      <c r="DH234" s="152"/>
      <c r="DI234" s="152"/>
      <c r="DJ234" s="152"/>
      <c r="DK234" s="152"/>
      <c r="DL234" s="152"/>
      <c r="DM234" s="152"/>
      <c r="DN234" s="152"/>
      <c r="DO234" s="152"/>
      <c r="DP234" s="152"/>
      <c r="DQ234" s="152"/>
      <c r="DR234" s="152"/>
      <c r="DS234" s="152"/>
      <c r="DT234" s="152"/>
      <c r="DU234" s="152"/>
      <c r="DV234" s="152"/>
      <c r="DW234" s="152"/>
      <c r="DX234" s="152"/>
      <c r="DY234" s="152"/>
      <c r="DZ234" s="152"/>
      <c r="EA234" s="152"/>
      <c r="EB234" s="152"/>
    </row>
    <row r="235" spans="2:132" x14ac:dyDescent="0.2">
      <c r="B235" s="152"/>
      <c r="C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52"/>
      <c r="CF235" s="152"/>
      <c r="CG235" s="152"/>
      <c r="CH235" s="152"/>
      <c r="CI235" s="152"/>
      <c r="CJ235" s="152"/>
      <c r="CK235" s="152"/>
      <c r="CL235" s="152"/>
      <c r="CM235" s="152"/>
      <c r="CN235" s="152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52"/>
      <c r="DB235" s="152"/>
      <c r="DC235" s="152"/>
      <c r="DD235" s="152"/>
      <c r="DE235" s="152"/>
      <c r="DF235" s="152"/>
      <c r="DG235" s="152"/>
      <c r="DH235" s="152"/>
      <c r="DI235" s="152"/>
      <c r="DJ235" s="152"/>
      <c r="DK235" s="152"/>
      <c r="DL235" s="152"/>
      <c r="DM235" s="152"/>
      <c r="DN235" s="152"/>
      <c r="DO235" s="152"/>
      <c r="DP235" s="152"/>
      <c r="DQ235" s="152"/>
      <c r="DR235" s="152"/>
      <c r="DS235" s="152"/>
      <c r="DT235" s="152"/>
      <c r="DU235" s="152"/>
      <c r="DV235" s="152"/>
      <c r="DW235" s="152"/>
      <c r="DX235" s="152"/>
      <c r="DY235" s="152"/>
      <c r="DZ235" s="152"/>
      <c r="EA235" s="152"/>
      <c r="EB235" s="152"/>
    </row>
    <row r="236" spans="2:132" x14ac:dyDescent="0.2">
      <c r="B236" s="152"/>
      <c r="C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2"/>
      <c r="CH236" s="152"/>
      <c r="CI236" s="152"/>
      <c r="CJ236" s="152"/>
      <c r="CK236" s="152"/>
      <c r="CL236" s="152"/>
      <c r="CM236" s="152"/>
      <c r="CN236" s="152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52"/>
      <c r="DB236" s="152"/>
      <c r="DC236" s="152"/>
      <c r="DD236" s="152"/>
      <c r="DE236" s="152"/>
      <c r="DF236" s="152"/>
      <c r="DG236" s="152"/>
      <c r="DH236" s="152"/>
      <c r="DI236" s="152"/>
      <c r="DJ236" s="152"/>
      <c r="DK236" s="152"/>
      <c r="DL236" s="152"/>
      <c r="DM236" s="152"/>
      <c r="DN236" s="152"/>
      <c r="DO236" s="152"/>
      <c r="DP236" s="152"/>
      <c r="DQ236" s="152"/>
      <c r="DR236" s="152"/>
      <c r="DS236" s="152"/>
      <c r="DT236" s="152"/>
      <c r="DU236" s="152"/>
      <c r="DV236" s="152"/>
      <c r="DW236" s="152"/>
      <c r="DX236" s="152"/>
      <c r="DY236" s="152"/>
      <c r="DZ236" s="152"/>
      <c r="EA236" s="152"/>
      <c r="EB236" s="152"/>
    </row>
    <row r="237" spans="2:132" x14ac:dyDescent="0.2">
      <c r="B237" s="152"/>
      <c r="C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2"/>
      <c r="CH237" s="152"/>
      <c r="CI237" s="152"/>
      <c r="CJ237" s="152"/>
      <c r="CK237" s="152"/>
      <c r="CL237" s="152"/>
      <c r="CM237" s="152"/>
      <c r="CN237" s="152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52"/>
      <c r="DB237" s="152"/>
      <c r="DC237" s="152"/>
      <c r="DD237" s="152"/>
      <c r="DE237" s="152"/>
      <c r="DF237" s="152"/>
      <c r="DG237" s="152"/>
      <c r="DH237" s="152"/>
      <c r="DI237" s="152"/>
      <c r="DJ237" s="152"/>
      <c r="DK237" s="152"/>
      <c r="DL237" s="152"/>
      <c r="DM237" s="152"/>
      <c r="DN237" s="152"/>
      <c r="DO237" s="152"/>
      <c r="DP237" s="152"/>
      <c r="DQ237" s="152"/>
      <c r="DR237" s="152"/>
      <c r="DS237" s="152"/>
      <c r="DT237" s="152"/>
      <c r="DU237" s="152"/>
      <c r="DV237" s="152"/>
      <c r="DW237" s="152"/>
      <c r="DX237" s="152"/>
      <c r="DY237" s="152"/>
      <c r="DZ237" s="152"/>
      <c r="EA237" s="152"/>
      <c r="EB237" s="152"/>
    </row>
    <row r="238" spans="2:132" x14ac:dyDescent="0.2">
      <c r="B238" s="152"/>
      <c r="C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52"/>
      <c r="CJ238" s="152"/>
      <c r="CK238" s="152"/>
      <c r="CL238" s="152"/>
      <c r="CM238" s="152"/>
      <c r="CN238" s="152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52"/>
      <c r="DB238" s="152"/>
      <c r="DC238" s="152"/>
      <c r="DD238" s="152"/>
      <c r="DE238" s="152"/>
      <c r="DF238" s="152"/>
      <c r="DG238" s="152"/>
      <c r="DH238" s="152"/>
      <c r="DI238" s="152"/>
      <c r="DJ238" s="152"/>
      <c r="DK238" s="152"/>
      <c r="DL238" s="152"/>
      <c r="DM238" s="152"/>
      <c r="DN238" s="152"/>
      <c r="DO238" s="152"/>
      <c r="DP238" s="152"/>
      <c r="DQ238" s="152"/>
      <c r="DR238" s="152"/>
      <c r="DS238" s="152"/>
      <c r="DT238" s="152"/>
      <c r="DU238" s="152"/>
      <c r="DV238" s="152"/>
      <c r="DW238" s="152"/>
      <c r="DX238" s="152"/>
      <c r="DY238" s="152"/>
      <c r="DZ238" s="152"/>
      <c r="EA238" s="152"/>
      <c r="EB238" s="152"/>
    </row>
    <row r="239" spans="2:132" x14ac:dyDescent="0.2">
      <c r="B239" s="152"/>
      <c r="C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52"/>
      <c r="CF239" s="152"/>
      <c r="CG239" s="152"/>
      <c r="CH239" s="152"/>
      <c r="CI239" s="152"/>
      <c r="CJ239" s="152"/>
      <c r="CK239" s="152"/>
      <c r="CL239" s="152"/>
      <c r="CM239" s="152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2"/>
      <c r="DB239" s="152"/>
      <c r="DC239" s="152"/>
      <c r="DD239" s="152"/>
      <c r="DE239" s="152"/>
      <c r="DF239" s="152"/>
      <c r="DG239" s="152"/>
      <c r="DH239" s="152"/>
      <c r="DI239" s="152"/>
      <c r="DJ239" s="152"/>
      <c r="DK239" s="152"/>
      <c r="DL239" s="152"/>
      <c r="DM239" s="152"/>
      <c r="DN239" s="152"/>
      <c r="DO239" s="152"/>
      <c r="DP239" s="152"/>
      <c r="DQ239" s="152"/>
      <c r="DR239" s="152"/>
      <c r="DS239" s="152"/>
      <c r="DT239" s="152"/>
      <c r="DU239" s="152"/>
      <c r="DV239" s="152"/>
      <c r="DW239" s="152"/>
      <c r="DX239" s="152"/>
      <c r="DY239" s="152"/>
      <c r="DZ239" s="152"/>
      <c r="EA239" s="152"/>
      <c r="EB239" s="152"/>
    </row>
    <row r="240" spans="2:132" x14ac:dyDescent="0.2">
      <c r="B240" s="152"/>
      <c r="C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/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/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/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/>
    </row>
    <row r="241" spans="2:132" x14ac:dyDescent="0.2">
      <c r="B241" s="152"/>
      <c r="C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52"/>
      <c r="CF241" s="152"/>
      <c r="CG241" s="152"/>
      <c r="CH241" s="152"/>
      <c r="CI241" s="152"/>
      <c r="CJ241" s="152"/>
      <c r="CK241" s="152"/>
      <c r="CL241" s="152"/>
      <c r="CM241" s="152"/>
      <c r="CN241" s="152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52"/>
      <c r="DB241" s="152"/>
      <c r="DC241" s="152"/>
      <c r="DD241" s="152"/>
      <c r="DE241" s="152"/>
      <c r="DF241" s="152"/>
      <c r="DG241" s="152"/>
      <c r="DH241" s="152"/>
      <c r="DI241" s="152"/>
      <c r="DJ241" s="152"/>
      <c r="DK241" s="152"/>
      <c r="DL241" s="152"/>
      <c r="DM241" s="152"/>
      <c r="DN241" s="152"/>
      <c r="DO241" s="152"/>
      <c r="DP241" s="152"/>
      <c r="DQ241" s="152"/>
      <c r="DR241" s="152"/>
      <c r="DS241" s="152"/>
      <c r="DT241" s="152"/>
      <c r="DU241" s="152"/>
      <c r="DV241" s="152"/>
      <c r="DW241" s="152"/>
      <c r="DX241" s="152"/>
      <c r="DY241" s="152"/>
      <c r="DZ241" s="152"/>
      <c r="EA241" s="152"/>
      <c r="EB241" s="152"/>
    </row>
    <row r="242" spans="2:132" x14ac:dyDescent="0.2">
      <c r="B242" s="152"/>
      <c r="C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52"/>
      <c r="CF242" s="152"/>
      <c r="CG242" s="152"/>
      <c r="CH242" s="152"/>
      <c r="CI242" s="152"/>
      <c r="CJ242" s="152"/>
      <c r="CK242" s="152"/>
      <c r="CL242" s="152"/>
      <c r="CM242" s="152"/>
      <c r="CN242" s="152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52"/>
      <c r="DB242" s="152"/>
      <c r="DC242" s="152"/>
      <c r="DD242" s="152"/>
      <c r="DE242" s="152"/>
      <c r="DF242" s="152"/>
      <c r="DG242" s="152"/>
      <c r="DH242" s="152"/>
      <c r="DI242" s="152"/>
      <c r="DJ242" s="152"/>
      <c r="DK242" s="152"/>
      <c r="DL242" s="152"/>
      <c r="DM242" s="152"/>
      <c r="DN242" s="152"/>
      <c r="DO242" s="152"/>
      <c r="DP242" s="152"/>
      <c r="DQ242" s="152"/>
      <c r="DR242" s="152"/>
      <c r="DS242" s="152"/>
      <c r="DT242" s="152"/>
      <c r="DU242" s="152"/>
      <c r="DV242" s="152"/>
      <c r="DW242" s="152"/>
      <c r="DX242" s="152"/>
      <c r="DY242" s="152"/>
      <c r="DZ242" s="152"/>
      <c r="EA242" s="152"/>
      <c r="EB242" s="152"/>
    </row>
    <row r="243" spans="2:132" x14ac:dyDescent="0.2">
      <c r="B243" s="152"/>
      <c r="C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  <c r="DF243" s="152"/>
      <c r="DG243" s="152"/>
      <c r="DH243" s="152"/>
      <c r="DI243" s="152"/>
      <c r="DJ243" s="152"/>
      <c r="DK243" s="152"/>
      <c r="DL243" s="152"/>
      <c r="DM243" s="152"/>
      <c r="DN243" s="152"/>
      <c r="DO243" s="152"/>
      <c r="DP243" s="152"/>
      <c r="DQ243" s="152"/>
      <c r="DR243" s="152"/>
      <c r="DS243" s="152"/>
      <c r="DT243" s="152"/>
      <c r="DU243" s="152"/>
      <c r="DV243" s="152"/>
      <c r="DW243" s="152"/>
      <c r="DX243" s="152"/>
      <c r="DY243" s="152"/>
      <c r="DZ243" s="152"/>
      <c r="EA243" s="152"/>
      <c r="EB243" s="152"/>
    </row>
    <row r="244" spans="2:132" x14ac:dyDescent="0.2">
      <c r="B244" s="152"/>
      <c r="C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52"/>
      <c r="CF244" s="152"/>
      <c r="CG244" s="152"/>
      <c r="CH244" s="152"/>
      <c r="CI244" s="152"/>
      <c r="CJ244" s="152"/>
      <c r="CK244" s="152"/>
      <c r="CL244" s="152"/>
      <c r="CM244" s="152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52"/>
      <c r="DB244" s="152"/>
      <c r="DC244" s="152"/>
      <c r="DD244" s="152"/>
      <c r="DE244" s="152"/>
      <c r="DF244" s="152"/>
      <c r="DG244" s="152"/>
      <c r="DH244" s="152"/>
      <c r="DI244" s="152"/>
      <c r="DJ244" s="152"/>
      <c r="DK244" s="152"/>
      <c r="DL244" s="152"/>
      <c r="DM244" s="152"/>
      <c r="DN244" s="152"/>
      <c r="DO244" s="152"/>
      <c r="DP244" s="152"/>
      <c r="DQ244" s="152"/>
      <c r="DR244" s="152"/>
      <c r="DS244" s="152"/>
      <c r="DT244" s="152"/>
      <c r="DU244" s="152"/>
      <c r="DV244" s="152"/>
      <c r="DW244" s="152"/>
      <c r="DX244" s="152"/>
      <c r="DY244" s="152"/>
      <c r="DZ244" s="152"/>
      <c r="EA244" s="152"/>
      <c r="EB244" s="152"/>
    </row>
    <row r="245" spans="2:132" x14ac:dyDescent="0.2">
      <c r="B245" s="152"/>
      <c r="C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52"/>
      <c r="CF245" s="152"/>
      <c r="CG245" s="152"/>
      <c r="CH245" s="152"/>
      <c r="CI245" s="152"/>
      <c r="CJ245" s="152"/>
      <c r="CK245" s="152"/>
      <c r="CL245" s="152"/>
      <c r="CM245" s="152"/>
      <c r="CN245" s="152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52"/>
      <c r="DB245" s="152"/>
      <c r="DC245" s="152"/>
      <c r="DD245" s="152"/>
      <c r="DE245" s="152"/>
      <c r="DF245" s="152"/>
      <c r="DG245" s="152"/>
      <c r="DH245" s="152"/>
      <c r="DI245" s="152"/>
      <c r="DJ245" s="152"/>
      <c r="DK245" s="152"/>
      <c r="DL245" s="152"/>
      <c r="DM245" s="152"/>
      <c r="DN245" s="152"/>
      <c r="DO245" s="152"/>
      <c r="DP245" s="152"/>
      <c r="DQ245" s="152"/>
      <c r="DR245" s="152"/>
      <c r="DS245" s="152"/>
      <c r="DT245" s="152"/>
      <c r="DU245" s="152"/>
      <c r="DV245" s="152"/>
      <c r="DW245" s="152"/>
      <c r="DX245" s="152"/>
      <c r="DY245" s="152"/>
      <c r="DZ245" s="152"/>
      <c r="EA245" s="152"/>
      <c r="EB245" s="152"/>
    </row>
    <row r="246" spans="2:132" x14ac:dyDescent="0.2">
      <c r="B246" s="152"/>
      <c r="C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52"/>
      <c r="CF246" s="152"/>
      <c r="CG246" s="152"/>
      <c r="CH246" s="152"/>
      <c r="CI246" s="152"/>
      <c r="CJ246" s="152"/>
      <c r="CK246" s="152"/>
      <c r="CL246" s="152"/>
      <c r="CM246" s="152"/>
      <c r="CN246" s="152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52"/>
      <c r="DB246" s="152"/>
      <c r="DC246" s="152"/>
      <c r="DD246" s="152"/>
      <c r="DE246" s="152"/>
      <c r="DF246" s="152"/>
      <c r="DG246" s="152"/>
      <c r="DH246" s="152"/>
      <c r="DI246" s="152"/>
      <c r="DJ246" s="152"/>
      <c r="DK246" s="152"/>
      <c r="DL246" s="152"/>
      <c r="DM246" s="152"/>
      <c r="DN246" s="152"/>
      <c r="DO246" s="152"/>
      <c r="DP246" s="152"/>
      <c r="DQ246" s="152"/>
      <c r="DR246" s="152"/>
      <c r="DS246" s="152"/>
      <c r="DT246" s="152"/>
      <c r="DU246" s="152"/>
      <c r="DV246" s="152"/>
      <c r="DW246" s="152"/>
      <c r="DX246" s="152"/>
      <c r="DY246" s="152"/>
      <c r="DZ246" s="152"/>
      <c r="EA246" s="152"/>
      <c r="EB246" s="152"/>
    </row>
    <row r="247" spans="2:132" x14ac:dyDescent="0.2">
      <c r="B247" s="152"/>
      <c r="C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52"/>
      <c r="CF247" s="152"/>
      <c r="CG247" s="152"/>
      <c r="CH247" s="152"/>
      <c r="CI247" s="152"/>
      <c r="CJ247" s="152"/>
      <c r="CK247" s="152"/>
      <c r="CL247" s="152"/>
      <c r="CM247" s="152"/>
      <c r="CN247" s="152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52"/>
      <c r="DB247" s="152"/>
      <c r="DC247" s="152"/>
      <c r="DD247" s="152"/>
      <c r="DE247" s="152"/>
      <c r="DF247" s="152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  <c r="DT247" s="152"/>
      <c r="DU247" s="152"/>
      <c r="DV247" s="152"/>
      <c r="DW247" s="152"/>
      <c r="DX247" s="152"/>
      <c r="DY247" s="152"/>
      <c r="DZ247" s="152"/>
      <c r="EA247" s="152"/>
      <c r="EB247" s="152"/>
    </row>
    <row r="248" spans="2:132" x14ac:dyDescent="0.2">
      <c r="B248" s="152"/>
      <c r="C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52"/>
      <c r="CJ248" s="152"/>
      <c r="CK248" s="152"/>
      <c r="CL248" s="152"/>
      <c r="CM248" s="152"/>
      <c r="CN248" s="152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52"/>
      <c r="DB248" s="152"/>
      <c r="DC248" s="152"/>
      <c r="DD248" s="152"/>
      <c r="DE248" s="152"/>
      <c r="DF248" s="152"/>
      <c r="DG248" s="152"/>
      <c r="DH248" s="152"/>
      <c r="DI248" s="152"/>
      <c r="DJ248" s="152"/>
      <c r="DK248" s="152"/>
      <c r="DL248" s="152"/>
      <c r="DM248" s="152"/>
      <c r="DN248" s="152"/>
      <c r="DO248" s="152"/>
      <c r="DP248" s="152"/>
      <c r="DQ248" s="152"/>
      <c r="DR248" s="152"/>
      <c r="DS248" s="152"/>
      <c r="DT248" s="152"/>
      <c r="DU248" s="152"/>
      <c r="DV248" s="152"/>
      <c r="DW248" s="152"/>
      <c r="DX248" s="152"/>
      <c r="DY248" s="152"/>
      <c r="DZ248" s="152"/>
      <c r="EA248" s="152"/>
      <c r="EB248" s="152"/>
    </row>
    <row r="249" spans="2:132" x14ac:dyDescent="0.2">
      <c r="B249" s="152"/>
      <c r="C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52"/>
      <c r="CF249" s="152"/>
      <c r="CG249" s="152"/>
      <c r="CH249" s="152"/>
      <c r="CI249" s="152"/>
      <c r="CJ249" s="152"/>
      <c r="CK249" s="152"/>
      <c r="CL249" s="152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52"/>
      <c r="DB249" s="152"/>
      <c r="DC249" s="152"/>
      <c r="DD249" s="152"/>
      <c r="DE249" s="152"/>
      <c r="DF249" s="152"/>
      <c r="DG249" s="152"/>
      <c r="DH249" s="152"/>
      <c r="DI249" s="152"/>
      <c r="DJ249" s="152"/>
      <c r="DK249" s="152"/>
      <c r="DL249" s="152"/>
      <c r="DM249" s="152"/>
      <c r="DN249" s="152"/>
      <c r="DO249" s="152"/>
      <c r="DP249" s="152"/>
      <c r="DQ249" s="152"/>
      <c r="DR249" s="152"/>
      <c r="DS249" s="152"/>
      <c r="DT249" s="152"/>
      <c r="DU249" s="152"/>
      <c r="DV249" s="152"/>
      <c r="DW249" s="152"/>
      <c r="DX249" s="152"/>
      <c r="DY249" s="152"/>
      <c r="DZ249" s="152"/>
      <c r="EA249" s="152"/>
      <c r="EB249" s="152"/>
    </row>
    <row r="250" spans="2:132" x14ac:dyDescent="0.2">
      <c r="B250" s="152"/>
      <c r="C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  <c r="DF250" s="152"/>
      <c r="DG250" s="152"/>
      <c r="DH250" s="152"/>
      <c r="DI250" s="152"/>
      <c r="DJ250" s="152"/>
      <c r="DK250" s="152"/>
      <c r="DL250" s="152"/>
      <c r="DM250" s="152"/>
      <c r="DN250" s="152"/>
      <c r="DO250" s="152"/>
      <c r="DP250" s="152"/>
      <c r="DQ250" s="152"/>
      <c r="DR250" s="152"/>
      <c r="DS250" s="152"/>
      <c r="DT250" s="152"/>
      <c r="DU250" s="152"/>
      <c r="DV250" s="152"/>
      <c r="DW250" s="152"/>
      <c r="DX250" s="152"/>
      <c r="DY250" s="152"/>
      <c r="DZ250" s="152"/>
      <c r="EA250" s="152"/>
      <c r="EB250" s="152"/>
    </row>
    <row r="251" spans="2:132" x14ac:dyDescent="0.2">
      <c r="B251" s="152"/>
      <c r="C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52"/>
      <c r="CJ251" s="152"/>
      <c r="CK251" s="152"/>
      <c r="CL251" s="152"/>
      <c r="CM251" s="152"/>
      <c r="CN251" s="152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52"/>
      <c r="DB251" s="152"/>
      <c r="DC251" s="152"/>
      <c r="DD251" s="152"/>
      <c r="DE251" s="152"/>
      <c r="DF251" s="152"/>
      <c r="DG251" s="152"/>
      <c r="DH251" s="152"/>
      <c r="DI251" s="152"/>
      <c r="DJ251" s="152"/>
      <c r="DK251" s="152"/>
      <c r="DL251" s="152"/>
      <c r="DM251" s="152"/>
      <c r="DN251" s="152"/>
      <c r="DO251" s="152"/>
      <c r="DP251" s="152"/>
      <c r="DQ251" s="152"/>
      <c r="DR251" s="152"/>
      <c r="DS251" s="152"/>
      <c r="DT251" s="152"/>
      <c r="DU251" s="152"/>
      <c r="DV251" s="152"/>
      <c r="DW251" s="152"/>
      <c r="DX251" s="152"/>
      <c r="DY251" s="152"/>
      <c r="DZ251" s="152"/>
      <c r="EA251" s="152"/>
      <c r="EB251" s="152"/>
    </row>
    <row r="252" spans="2:132" x14ac:dyDescent="0.2">
      <c r="B252" s="152"/>
      <c r="C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  <c r="DF252" s="152"/>
      <c r="DG252" s="152"/>
      <c r="DH252" s="152"/>
      <c r="DI252" s="152"/>
      <c r="DJ252" s="152"/>
      <c r="DK252" s="152"/>
      <c r="DL252" s="152"/>
      <c r="DM252" s="152"/>
      <c r="DN252" s="152"/>
      <c r="DO252" s="152"/>
      <c r="DP252" s="152"/>
      <c r="DQ252" s="152"/>
      <c r="DR252" s="152"/>
      <c r="DS252" s="152"/>
      <c r="DT252" s="152"/>
      <c r="DU252" s="152"/>
      <c r="DV252" s="152"/>
      <c r="DW252" s="152"/>
      <c r="DX252" s="152"/>
      <c r="DY252" s="152"/>
      <c r="DZ252" s="152"/>
      <c r="EA252" s="152"/>
      <c r="EB252" s="152"/>
    </row>
    <row r="253" spans="2:132" x14ac:dyDescent="0.2">
      <c r="B253" s="152"/>
      <c r="C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2"/>
      <c r="CI253" s="152"/>
      <c r="CJ253" s="152"/>
      <c r="CK253" s="152"/>
      <c r="CL253" s="152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52"/>
      <c r="DB253" s="152"/>
      <c r="DC253" s="152"/>
      <c r="DD253" s="152"/>
      <c r="DE253" s="152"/>
      <c r="DF253" s="152"/>
      <c r="DG253" s="152"/>
      <c r="DH253" s="152"/>
      <c r="DI253" s="152"/>
      <c r="DJ253" s="152"/>
      <c r="DK253" s="152"/>
      <c r="DL253" s="152"/>
      <c r="DM253" s="152"/>
      <c r="DN253" s="152"/>
      <c r="DO253" s="152"/>
      <c r="DP253" s="152"/>
      <c r="DQ253" s="152"/>
      <c r="DR253" s="152"/>
      <c r="DS253" s="152"/>
      <c r="DT253" s="152"/>
      <c r="DU253" s="152"/>
      <c r="DV253" s="152"/>
      <c r="DW253" s="152"/>
      <c r="DX253" s="152"/>
      <c r="DY253" s="152"/>
      <c r="DZ253" s="152"/>
      <c r="EA253" s="152"/>
      <c r="EB253" s="152"/>
    </row>
    <row r="254" spans="2:132" x14ac:dyDescent="0.2">
      <c r="B254" s="152"/>
      <c r="C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2"/>
      <c r="CI254" s="152"/>
      <c r="CJ254" s="152"/>
      <c r="CK254" s="152"/>
      <c r="CL254" s="152"/>
      <c r="CM254" s="152"/>
      <c r="CN254" s="152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52"/>
      <c r="DB254" s="152"/>
      <c r="DC254" s="152"/>
      <c r="DD254" s="152"/>
      <c r="DE254" s="152"/>
      <c r="DF254" s="152"/>
      <c r="DG254" s="152"/>
      <c r="DH254" s="152"/>
      <c r="DI254" s="152"/>
      <c r="DJ254" s="152"/>
      <c r="DK254" s="152"/>
      <c r="DL254" s="152"/>
      <c r="DM254" s="152"/>
      <c r="DN254" s="152"/>
      <c r="DO254" s="152"/>
      <c r="DP254" s="152"/>
      <c r="DQ254" s="152"/>
      <c r="DR254" s="152"/>
      <c r="DS254" s="152"/>
      <c r="DT254" s="152"/>
      <c r="DU254" s="152"/>
      <c r="DV254" s="152"/>
      <c r="DW254" s="152"/>
      <c r="DX254" s="152"/>
      <c r="DY254" s="152"/>
      <c r="DZ254" s="152"/>
      <c r="EA254" s="152"/>
      <c r="EB254" s="152"/>
    </row>
    <row r="255" spans="2:132" x14ac:dyDescent="0.2">
      <c r="B255" s="152"/>
      <c r="C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52"/>
      <c r="CF255" s="152"/>
      <c r="CG255" s="152"/>
      <c r="CH255" s="152"/>
      <c r="CI255" s="152"/>
      <c r="CJ255" s="152"/>
      <c r="CK255" s="152"/>
      <c r="CL255" s="152"/>
      <c r="CM255" s="152"/>
      <c r="CN255" s="152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52"/>
      <c r="DB255" s="152"/>
      <c r="DC255" s="152"/>
      <c r="DD255" s="152"/>
      <c r="DE255" s="152"/>
      <c r="DF255" s="152"/>
      <c r="DG255" s="152"/>
      <c r="DH255" s="152"/>
      <c r="DI255" s="152"/>
      <c r="DJ255" s="152"/>
      <c r="DK255" s="152"/>
      <c r="DL255" s="152"/>
      <c r="DM255" s="152"/>
      <c r="DN255" s="152"/>
      <c r="DO255" s="152"/>
      <c r="DP255" s="152"/>
      <c r="DQ255" s="152"/>
      <c r="DR255" s="152"/>
      <c r="DS255" s="152"/>
      <c r="DT255" s="152"/>
      <c r="DU255" s="152"/>
      <c r="DV255" s="152"/>
      <c r="DW255" s="152"/>
      <c r="DX255" s="152"/>
      <c r="DY255" s="152"/>
      <c r="DZ255" s="152"/>
      <c r="EA255" s="152"/>
      <c r="EB255" s="152"/>
    </row>
    <row r="256" spans="2:132" x14ac:dyDescent="0.2">
      <c r="B256" s="152"/>
      <c r="C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E256" s="152"/>
      <c r="CF256" s="152"/>
      <c r="CG256" s="152"/>
      <c r="CH256" s="152"/>
      <c r="CI256" s="152"/>
      <c r="CJ256" s="152"/>
      <c r="CK256" s="152"/>
      <c r="CL256" s="152"/>
      <c r="CM256" s="152"/>
      <c r="CN256" s="152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52"/>
      <c r="DB256" s="152"/>
      <c r="DC256" s="152"/>
      <c r="DD256" s="152"/>
      <c r="DE256" s="152"/>
      <c r="DF256" s="152"/>
      <c r="DG256" s="152"/>
      <c r="DH256" s="152"/>
      <c r="DI256" s="152"/>
      <c r="DJ256" s="152"/>
      <c r="DK256" s="152"/>
      <c r="DL256" s="152"/>
      <c r="DM256" s="152"/>
      <c r="DN256" s="152"/>
      <c r="DO256" s="152"/>
      <c r="DP256" s="152"/>
      <c r="DQ256" s="152"/>
      <c r="DR256" s="152"/>
      <c r="DS256" s="152"/>
      <c r="DT256" s="152"/>
      <c r="DU256" s="152"/>
      <c r="DV256" s="152"/>
      <c r="DW256" s="152"/>
      <c r="DX256" s="152"/>
      <c r="DY256" s="152"/>
      <c r="DZ256" s="152"/>
      <c r="EA256" s="152"/>
      <c r="EB256" s="152"/>
    </row>
    <row r="257" spans="2:132" x14ac:dyDescent="0.2">
      <c r="B257" s="152"/>
      <c r="C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52"/>
      <c r="BW257" s="152"/>
      <c r="BX257" s="152"/>
      <c r="BY257" s="152"/>
      <c r="BZ257" s="152"/>
      <c r="CA257" s="152"/>
      <c r="CB257" s="152"/>
      <c r="CC257" s="152"/>
      <c r="CD257" s="152"/>
      <c r="CE257" s="152"/>
      <c r="CF257" s="152"/>
      <c r="CG257" s="152"/>
      <c r="CH257" s="152"/>
      <c r="CI257" s="152"/>
      <c r="CJ257" s="152"/>
      <c r="CK257" s="152"/>
      <c r="CL257" s="152"/>
      <c r="CM257" s="152"/>
      <c r="CN257" s="152"/>
      <c r="CO257" s="152"/>
      <c r="CP257" s="152"/>
      <c r="CQ257" s="152"/>
      <c r="CR257" s="152"/>
      <c r="CS257" s="152"/>
      <c r="CT257" s="152"/>
      <c r="CU257" s="152"/>
      <c r="CV257" s="152"/>
      <c r="CW257" s="152"/>
      <c r="CX257" s="152"/>
      <c r="CY257" s="152"/>
      <c r="CZ257" s="152"/>
      <c r="DA257" s="152"/>
      <c r="DB257" s="152"/>
      <c r="DC257" s="152"/>
      <c r="DD257" s="152"/>
      <c r="DE257" s="152"/>
      <c r="DF257" s="152"/>
      <c r="DG257" s="152"/>
      <c r="DH257" s="152"/>
      <c r="DI257" s="152"/>
      <c r="DJ257" s="152"/>
      <c r="DK257" s="152"/>
      <c r="DL257" s="152"/>
      <c r="DM257" s="152"/>
      <c r="DN257" s="152"/>
      <c r="DO257" s="152"/>
      <c r="DP257" s="152"/>
      <c r="DQ257" s="152"/>
      <c r="DR257" s="152"/>
      <c r="DS257" s="152"/>
      <c r="DT257" s="152"/>
      <c r="DU257" s="152"/>
      <c r="DV257" s="152"/>
      <c r="DW257" s="152"/>
      <c r="DX257" s="152"/>
      <c r="DY257" s="152"/>
      <c r="DZ257" s="152"/>
      <c r="EA257" s="152"/>
      <c r="EB257" s="152"/>
    </row>
    <row r="258" spans="2:132" x14ac:dyDescent="0.2">
      <c r="B258" s="152"/>
      <c r="C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52"/>
      <c r="BW258" s="152"/>
      <c r="BX258" s="152"/>
      <c r="BY258" s="152"/>
      <c r="BZ258" s="152"/>
      <c r="CA258" s="152"/>
      <c r="CB258" s="152"/>
      <c r="CC258" s="152"/>
      <c r="CD258" s="152"/>
      <c r="CE258" s="152"/>
      <c r="CF258" s="152"/>
      <c r="CG258" s="152"/>
      <c r="CH258" s="152"/>
      <c r="CI258" s="152"/>
      <c r="CJ258" s="152"/>
      <c r="CK258" s="152"/>
      <c r="CL258" s="152"/>
      <c r="CM258" s="152"/>
      <c r="CN258" s="152"/>
      <c r="CO258" s="152"/>
      <c r="CP258" s="152"/>
      <c r="CQ258" s="152"/>
      <c r="CR258" s="152"/>
      <c r="CS258" s="152"/>
      <c r="CT258" s="152"/>
      <c r="CU258" s="152"/>
      <c r="CV258" s="152"/>
      <c r="CW258" s="152"/>
      <c r="CX258" s="152"/>
      <c r="CY258" s="152"/>
      <c r="CZ258" s="152"/>
      <c r="DA258" s="152"/>
      <c r="DB258" s="152"/>
      <c r="DC258" s="152"/>
      <c r="DD258" s="152"/>
      <c r="DE258" s="152"/>
      <c r="DF258" s="152"/>
      <c r="DG258" s="152"/>
      <c r="DH258" s="152"/>
      <c r="DI258" s="152"/>
      <c r="DJ258" s="152"/>
      <c r="DK258" s="152"/>
      <c r="DL258" s="152"/>
      <c r="DM258" s="152"/>
      <c r="DN258" s="152"/>
      <c r="DO258" s="152"/>
      <c r="DP258" s="152"/>
      <c r="DQ258" s="152"/>
      <c r="DR258" s="152"/>
      <c r="DS258" s="152"/>
      <c r="DT258" s="152"/>
      <c r="DU258" s="152"/>
      <c r="DV258" s="152"/>
      <c r="DW258" s="152"/>
      <c r="DX258" s="152"/>
      <c r="DY258" s="152"/>
      <c r="DZ258" s="152"/>
      <c r="EA258" s="152"/>
      <c r="EB258" s="152"/>
    </row>
    <row r="259" spans="2:132" x14ac:dyDescent="0.2">
      <c r="B259" s="152"/>
      <c r="C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52"/>
      <c r="BW259" s="152"/>
      <c r="BX259" s="152"/>
      <c r="BY259" s="152"/>
      <c r="BZ259" s="152"/>
      <c r="CA259" s="152"/>
      <c r="CB259" s="152"/>
      <c r="CC259" s="152"/>
      <c r="CD259" s="152"/>
      <c r="CE259" s="152"/>
      <c r="CF259" s="152"/>
      <c r="CG259" s="152"/>
      <c r="CH259" s="152"/>
      <c r="CI259" s="152"/>
      <c r="CJ259" s="152"/>
      <c r="CK259" s="152"/>
      <c r="CL259" s="152"/>
      <c r="CM259" s="152"/>
      <c r="CN259" s="152"/>
      <c r="CO259" s="152"/>
      <c r="CP259" s="152"/>
      <c r="CQ259" s="152"/>
      <c r="CR259" s="152"/>
      <c r="CS259" s="152"/>
      <c r="CT259" s="152"/>
      <c r="CU259" s="152"/>
      <c r="CV259" s="152"/>
      <c r="CW259" s="152"/>
      <c r="CX259" s="152"/>
      <c r="CY259" s="152"/>
      <c r="CZ259" s="152"/>
      <c r="DA259" s="152"/>
      <c r="DB259" s="152"/>
      <c r="DC259" s="152"/>
      <c r="DD259" s="152"/>
      <c r="DE259" s="152"/>
      <c r="DF259" s="152"/>
      <c r="DG259" s="152"/>
      <c r="DH259" s="152"/>
      <c r="DI259" s="152"/>
      <c r="DJ259" s="152"/>
      <c r="DK259" s="152"/>
      <c r="DL259" s="152"/>
      <c r="DM259" s="152"/>
      <c r="DN259" s="152"/>
      <c r="DO259" s="152"/>
      <c r="DP259" s="152"/>
      <c r="DQ259" s="152"/>
      <c r="DR259" s="152"/>
      <c r="DS259" s="152"/>
      <c r="DT259" s="152"/>
      <c r="DU259" s="152"/>
      <c r="DV259" s="152"/>
      <c r="DW259" s="152"/>
      <c r="DX259" s="152"/>
      <c r="DY259" s="152"/>
      <c r="DZ259" s="152"/>
      <c r="EA259" s="152"/>
      <c r="EB259" s="152"/>
    </row>
    <row r="260" spans="2:132" x14ac:dyDescent="0.2">
      <c r="B260" s="152"/>
      <c r="C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52"/>
      <c r="BW260" s="152"/>
      <c r="BX260" s="152"/>
      <c r="BY260" s="152"/>
      <c r="BZ260" s="152"/>
      <c r="CA260" s="152"/>
      <c r="CB260" s="152"/>
      <c r="CC260" s="152"/>
      <c r="CD260" s="152"/>
      <c r="CE260" s="152"/>
      <c r="CF260" s="152"/>
      <c r="CG260" s="152"/>
      <c r="CH260" s="152"/>
      <c r="CI260" s="152"/>
      <c r="CJ260" s="152"/>
      <c r="CK260" s="152"/>
      <c r="CL260" s="152"/>
      <c r="CM260" s="152"/>
      <c r="CN260" s="152"/>
      <c r="CO260" s="152"/>
      <c r="CP260" s="152"/>
      <c r="CQ260" s="152"/>
      <c r="CR260" s="152"/>
      <c r="CS260" s="152"/>
      <c r="CT260" s="152"/>
      <c r="CU260" s="152"/>
      <c r="CV260" s="152"/>
      <c r="CW260" s="152"/>
      <c r="CX260" s="152"/>
      <c r="CY260" s="152"/>
      <c r="CZ260" s="152"/>
      <c r="DA260" s="152"/>
      <c r="DB260" s="152"/>
      <c r="DC260" s="152"/>
      <c r="DD260" s="152"/>
      <c r="DE260" s="152"/>
      <c r="DF260" s="152"/>
      <c r="DG260" s="152"/>
      <c r="DH260" s="152"/>
      <c r="DI260" s="152"/>
      <c r="DJ260" s="152"/>
      <c r="DK260" s="152"/>
      <c r="DL260" s="152"/>
      <c r="DM260" s="152"/>
      <c r="DN260" s="152"/>
      <c r="DO260" s="152"/>
      <c r="DP260" s="152"/>
      <c r="DQ260" s="152"/>
      <c r="DR260" s="152"/>
      <c r="DS260" s="152"/>
      <c r="DT260" s="152"/>
      <c r="DU260" s="152"/>
      <c r="DV260" s="152"/>
      <c r="DW260" s="152"/>
      <c r="DX260" s="152"/>
      <c r="DY260" s="152"/>
      <c r="DZ260" s="152"/>
      <c r="EA260" s="152"/>
      <c r="EB260" s="152"/>
    </row>
    <row r="261" spans="2:132" x14ac:dyDescent="0.2">
      <c r="B261" s="152"/>
      <c r="C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52"/>
      <c r="BW261" s="152"/>
      <c r="BX261" s="152"/>
      <c r="BY261" s="152"/>
      <c r="BZ261" s="152"/>
      <c r="CA261" s="152"/>
      <c r="CB261" s="152"/>
      <c r="CC261" s="152"/>
      <c r="CD261" s="152"/>
      <c r="CE261" s="152"/>
      <c r="CF261" s="152"/>
      <c r="CG261" s="152"/>
      <c r="CH261" s="152"/>
      <c r="CI261" s="152"/>
      <c r="CJ261" s="152"/>
      <c r="CK261" s="152"/>
      <c r="CL261" s="152"/>
      <c r="CM261" s="152"/>
      <c r="CN261" s="152"/>
      <c r="CO261" s="152"/>
      <c r="CP261" s="152"/>
      <c r="CQ261" s="152"/>
      <c r="CR261" s="152"/>
      <c r="CS261" s="152"/>
      <c r="CT261" s="152"/>
      <c r="CU261" s="152"/>
      <c r="CV261" s="152"/>
      <c r="CW261" s="152"/>
      <c r="CX261" s="152"/>
      <c r="CY261" s="152"/>
      <c r="CZ261" s="152"/>
      <c r="DA261" s="152"/>
      <c r="DB261" s="152"/>
      <c r="DC261" s="152"/>
      <c r="DD261" s="152"/>
      <c r="DE261" s="152"/>
      <c r="DF261" s="152"/>
      <c r="DG261" s="152"/>
      <c r="DH261" s="152"/>
      <c r="DI261" s="152"/>
      <c r="DJ261" s="152"/>
      <c r="DK261" s="152"/>
      <c r="DL261" s="152"/>
      <c r="DM261" s="152"/>
      <c r="DN261" s="152"/>
      <c r="DO261" s="152"/>
      <c r="DP261" s="152"/>
      <c r="DQ261" s="152"/>
      <c r="DR261" s="152"/>
      <c r="DS261" s="152"/>
      <c r="DT261" s="152"/>
      <c r="DU261" s="152"/>
      <c r="DV261" s="152"/>
      <c r="DW261" s="152"/>
      <c r="DX261" s="152"/>
      <c r="DY261" s="152"/>
      <c r="DZ261" s="152"/>
      <c r="EA261" s="152"/>
      <c r="EB261" s="152"/>
    </row>
    <row r="262" spans="2:132" x14ac:dyDescent="0.2">
      <c r="B262" s="152"/>
      <c r="C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52"/>
      <c r="BW262" s="152"/>
      <c r="BX262" s="152"/>
      <c r="BY262" s="152"/>
      <c r="BZ262" s="152"/>
      <c r="CA262" s="152"/>
      <c r="CB262" s="152"/>
      <c r="CC262" s="152"/>
      <c r="CD262" s="152"/>
      <c r="CE262" s="152"/>
      <c r="CF262" s="152"/>
      <c r="CG262" s="152"/>
      <c r="CH262" s="152"/>
      <c r="CI262" s="152"/>
      <c r="CJ262" s="152"/>
      <c r="CK262" s="152"/>
      <c r="CL262" s="152"/>
      <c r="CM262" s="152"/>
      <c r="CN262" s="152"/>
      <c r="CO262" s="152"/>
      <c r="CP262" s="152"/>
      <c r="CQ262" s="152"/>
      <c r="CR262" s="152"/>
      <c r="CS262" s="152"/>
      <c r="CT262" s="152"/>
      <c r="CU262" s="152"/>
      <c r="CV262" s="152"/>
      <c r="CW262" s="152"/>
      <c r="CX262" s="152"/>
      <c r="CY262" s="152"/>
      <c r="CZ262" s="152"/>
      <c r="DA262" s="152"/>
      <c r="DB262" s="152"/>
      <c r="DC262" s="152"/>
      <c r="DD262" s="152"/>
      <c r="DE262" s="152"/>
      <c r="DF262" s="152"/>
      <c r="DG262" s="152"/>
      <c r="DH262" s="152"/>
      <c r="DI262" s="152"/>
      <c r="DJ262" s="152"/>
      <c r="DK262" s="152"/>
      <c r="DL262" s="152"/>
      <c r="DM262" s="152"/>
      <c r="DN262" s="152"/>
      <c r="DO262" s="152"/>
      <c r="DP262" s="152"/>
      <c r="DQ262" s="152"/>
      <c r="DR262" s="152"/>
      <c r="DS262" s="152"/>
      <c r="DT262" s="152"/>
      <c r="DU262" s="152"/>
      <c r="DV262" s="152"/>
      <c r="DW262" s="152"/>
      <c r="DX262" s="152"/>
      <c r="DY262" s="152"/>
      <c r="DZ262" s="152"/>
      <c r="EA262" s="152"/>
      <c r="EB262" s="152"/>
    </row>
    <row r="263" spans="2:132" x14ac:dyDescent="0.2">
      <c r="B263" s="152"/>
      <c r="C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2"/>
      <c r="BW263" s="152"/>
      <c r="BX263" s="152"/>
      <c r="BY263" s="152"/>
      <c r="BZ263" s="152"/>
      <c r="CA263" s="152"/>
      <c r="CB263" s="152"/>
      <c r="CC263" s="152"/>
      <c r="CD263" s="152"/>
      <c r="CE263" s="152"/>
      <c r="CF263" s="152"/>
      <c r="CG263" s="152"/>
      <c r="CH263" s="152"/>
      <c r="CI263" s="152"/>
      <c r="CJ263" s="152"/>
      <c r="CK263" s="152"/>
      <c r="CL263" s="152"/>
      <c r="CM263" s="152"/>
      <c r="CN263" s="152"/>
      <c r="CO263" s="152"/>
      <c r="CP263" s="152"/>
      <c r="CQ263" s="152"/>
      <c r="CR263" s="152"/>
      <c r="CS263" s="152"/>
      <c r="CT263" s="152"/>
      <c r="CU263" s="152"/>
      <c r="CV263" s="152"/>
      <c r="CW263" s="152"/>
      <c r="CX263" s="152"/>
      <c r="CY263" s="152"/>
      <c r="CZ263" s="152"/>
      <c r="DA263" s="152"/>
      <c r="DB263" s="152"/>
      <c r="DC263" s="152"/>
      <c r="DD263" s="152"/>
      <c r="DE263" s="152"/>
      <c r="DF263" s="152"/>
      <c r="DG263" s="152"/>
      <c r="DH263" s="152"/>
      <c r="DI263" s="152"/>
      <c r="DJ263" s="152"/>
      <c r="DK263" s="152"/>
      <c r="DL263" s="152"/>
      <c r="DM263" s="152"/>
      <c r="DN263" s="152"/>
      <c r="DO263" s="152"/>
      <c r="DP263" s="152"/>
      <c r="DQ263" s="152"/>
      <c r="DR263" s="152"/>
      <c r="DS263" s="152"/>
      <c r="DT263" s="152"/>
      <c r="DU263" s="152"/>
      <c r="DV263" s="152"/>
      <c r="DW263" s="152"/>
      <c r="DX263" s="152"/>
      <c r="DY263" s="152"/>
      <c r="DZ263" s="152"/>
      <c r="EA263" s="152"/>
      <c r="EB263" s="152"/>
    </row>
    <row r="264" spans="2:132" x14ac:dyDescent="0.2">
      <c r="B264" s="152"/>
      <c r="C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2"/>
      <c r="BW264" s="152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2"/>
      <c r="CH264" s="152"/>
      <c r="CI264" s="152"/>
      <c r="CJ264" s="152"/>
      <c r="CK264" s="152"/>
      <c r="CL264" s="152"/>
      <c r="CM264" s="152"/>
      <c r="CN264" s="152"/>
      <c r="CO264" s="152"/>
      <c r="CP264" s="152"/>
      <c r="CQ264" s="152"/>
      <c r="CR264" s="152"/>
      <c r="CS264" s="152"/>
      <c r="CT264" s="152"/>
      <c r="CU264" s="152"/>
      <c r="CV264" s="152"/>
      <c r="CW264" s="152"/>
      <c r="CX264" s="152"/>
      <c r="CY264" s="152"/>
      <c r="CZ264" s="152"/>
      <c r="DA264" s="152"/>
      <c r="DB264" s="152"/>
      <c r="DC264" s="152"/>
      <c r="DD264" s="152"/>
      <c r="DE264" s="152"/>
      <c r="DF264" s="152"/>
      <c r="DG264" s="152"/>
      <c r="DH264" s="152"/>
      <c r="DI264" s="152"/>
      <c r="DJ264" s="152"/>
      <c r="DK264" s="152"/>
      <c r="DL264" s="152"/>
      <c r="DM264" s="152"/>
      <c r="DN264" s="152"/>
      <c r="DO264" s="152"/>
      <c r="DP264" s="152"/>
      <c r="DQ264" s="152"/>
      <c r="DR264" s="152"/>
      <c r="DS264" s="152"/>
      <c r="DT264" s="152"/>
      <c r="DU264" s="152"/>
      <c r="DV264" s="152"/>
      <c r="DW264" s="152"/>
      <c r="DX264" s="152"/>
      <c r="DY264" s="152"/>
      <c r="DZ264" s="152"/>
      <c r="EA264" s="152"/>
      <c r="EB264" s="152"/>
    </row>
    <row r="265" spans="2:132" x14ac:dyDescent="0.2">
      <c r="B265" s="152"/>
      <c r="C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2"/>
      <c r="BW265" s="152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2"/>
      <c r="CH265" s="152"/>
      <c r="CI265" s="152"/>
      <c r="CJ265" s="152"/>
      <c r="CK265" s="152"/>
      <c r="CL265" s="152"/>
      <c r="CM265" s="152"/>
      <c r="CN265" s="152"/>
      <c r="CO265" s="152"/>
      <c r="CP265" s="152"/>
      <c r="CQ265" s="152"/>
      <c r="CR265" s="152"/>
      <c r="CS265" s="152"/>
      <c r="CT265" s="152"/>
      <c r="CU265" s="152"/>
      <c r="CV265" s="152"/>
      <c r="CW265" s="152"/>
      <c r="CX265" s="152"/>
      <c r="CY265" s="152"/>
      <c r="CZ265" s="152"/>
      <c r="DA265" s="152"/>
      <c r="DB265" s="152"/>
      <c r="DC265" s="152"/>
      <c r="DD265" s="152"/>
      <c r="DE265" s="152"/>
      <c r="DF265" s="152"/>
      <c r="DG265" s="152"/>
      <c r="DH265" s="152"/>
      <c r="DI265" s="152"/>
      <c r="DJ265" s="152"/>
      <c r="DK265" s="152"/>
      <c r="DL265" s="152"/>
      <c r="DM265" s="152"/>
      <c r="DN265" s="152"/>
      <c r="DO265" s="152"/>
      <c r="DP265" s="152"/>
      <c r="DQ265" s="152"/>
      <c r="DR265" s="152"/>
      <c r="DS265" s="152"/>
      <c r="DT265" s="152"/>
      <c r="DU265" s="152"/>
      <c r="DV265" s="152"/>
      <c r="DW265" s="152"/>
      <c r="DX265" s="152"/>
      <c r="DY265" s="152"/>
      <c r="DZ265" s="152"/>
      <c r="EA265" s="152"/>
      <c r="EB265" s="152"/>
    </row>
    <row r="266" spans="2:132" x14ac:dyDescent="0.2">
      <c r="B266" s="152"/>
      <c r="C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2"/>
      <c r="BW266" s="152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2"/>
      <c r="CH266" s="152"/>
      <c r="CI266" s="152"/>
      <c r="CJ266" s="152"/>
      <c r="CK266" s="152"/>
      <c r="CL266" s="152"/>
      <c r="CM266" s="152"/>
      <c r="CN266" s="152"/>
      <c r="CO266" s="152"/>
      <c r="CP266" s="152"/>
      <c r="CQ266" s="152"/>
      <c r="CR266" s="152"/>
      <c r="CS266" s="152"/>
      <c r="CT266" s="152"/>
      <c r="CU266" s="152"/>
      <c r="CV266" s="152"/>
      <c r="CW266" s="152"/>
      <c r="CX266" s="152"/>
      <c r="CY266" s="152"/>
      <c r="CZ266" s="152"/>
      <c r="DA266" s="152"/>
      <c r="DB266" s="152"/>
      <c r="DC266" s="152"/>
      <c r="DD266" s="152"/>
      <c r="DE266" s="152"/>
      <c r="DF266" s="152"/>
      <c r="DG266" s="152"/>
      <c r="DH266" s="152"/>
      <c r="DI266" s="152"/>
      <c r="DJ266" s="152"/>
      <c r="DK266" s="152"/>
      <c r="DL266" s="152"/>
      <c r="DM266" s="152"/>
      <c r="DN266" s="152"/>
      <c r="DO266" s="152"/>
      <c r="DP266" s="152"/>
      <c r="DQ266" s="152"/>
      <c r="DR266" s="152"/>
      <c r="DS266" s="152"/>
      <c r="DT266" s="152"/>
      <c r="DU266" s="152"/>
      <c r="DV266" s="152"/>
      <c r="DW266" s="152"/>
      <c r="DX266" s="152"/>
      <c r="DY266" s="152"/>
      <c r="DZ266" s="152"/>
      <c r="EA266" s="152"/>
      <c r="EB266" s="152"/>
    </row>
    <row r="267" spans="2:132" x14ac:dyDescent="0.2">
      <c r="B267" s="152"/>
      <c r="C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52"/>
      <c r="BW267" s="152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2"/>
      <c r="CH267" s="152"/>
      <c r="CI267" s="152"/>
      <c r="CJ267" s="152"/>
      <c r="CK267" s="152"/>
      <c r="CL267" s="152"/>
      <c r="CM267" s="152"/>
      <c r="CN267" s="152"/>
      <c r="CO267" s="152"/>
      <c r="CP267" s="152"/>
      <c r="CQ267" s="152"/>
      <c r="CR267" s="152"/>
      <c r="CS267" s="152"/>
      <c r="CT267" s="152"/>
      <c r="CU267" s="152"/>
      <c r="CV267" s="152"/>
      <c r="CW267" s="152"/>
      <c r="CX267" s="152"/>
      <c r="CY267" s="152"/>
      <c r="CZ267" s="152"/>
      <c r="DA267" s="152"/>
      <c r="DB267" s="152"/>
      <c r="DC267" s="152"/>
      <c r="DD267" s="152"/>
      <c r="DE267" s="152"/>
      <c r="DF267" s="152"/>
      <c r="DG267" s="152"/>
      <c r="DH267" s="152"/>
      <c r="DI267" s="152"/>
      <c r="DJ267" s="152"/>
      <c r="DK267" s="152"/>
      <c r="DL267" s="152"/>
      <c r="DM267" s="152"/>
      <c r="DN267" s="152"/>
      <c r="DO267" s="152"/>
      <c r="DP267" s="152"/>
      <c r="DQ267" s="152"/>
      <c r="DR267" s="152"/>
      <c r="DS267" s="152"/>
      <c r="DT267" s="152"/>
      <c r="DU267" s="152"/>
      <c r="DV267" s="152"/>
      <c r="DW267" s="152"/>
      <c r="DX267" s="152"/>
      <c r="DY267" s="152"/>
      <c r="DZ267" s="152"/>
      <c r="EA267" s="152"/>
      <c r="EB267" s="152"/>
    </row>
    <row r="268" spans="2:132" x14ac:dyDescent="0.2">
      <c r="B268" s="152"/>
      <c r="C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/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/>
      <c r="CS268" s="152"/>
      <c r="CT268" s="152"/>
      <c r="CU268" s="152"/>
      <c r="CV268" s="152"/>
      <c r="CW268" s="152"/>
      <c r="CX268" s="152"/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/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/>
      <c r="DS268" s="152"/>
      <c r="DT268" s="152"/>
      <c r="DU268" s="152"/>
      <c r="DV268" s="152"/>
      <c r="DW268" s="152"/>
      <c r="DX268" s="152"/>
      <c r="DY268" s="152"/>
      <c r="DZ268" s="152"/>
      <c r="EA268" s="152"/>
      <c r="EB268" s="152"/>
    </row>
    <row r="269" spans="2:132" x14ac:dyDescent="0.2">
      <c r="B269" s="152"/>
      <c r="C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  <c r="DF269" s="152"/>
      <c r="DG269" s="152"/>
      <c r="DH269" s="152"/>
      <c r="DI269" s="152"/>
      <c r="DJ269" s="152"/>
      <c r="DK269" s="152"/>
      <c r="DL269" s="152"/>
      <c r="DM269" s="152"/>
      <c r="DN269" s="152"/>
      <c r="DO269" s="152"/>
      <c r="DP269" s="152"/>
      <c r="DQ269" s="152"/>
      <c r="DR269" s="152"/>
      <c r="DS269" s="152"/>
      <c r="DT269" s="152"/>
      <c r="DU269" s="152"/>
      <c r="DV269" s="152"/>
      <c r="DW269" s="152"/>
      <c r="DX269" s="152"/>
      <c r="DY269" s="152"/>
      <c r="DZ269" s="152"/>
      <c r="EA269" s="152"/>
      <c r="EB269" s="152"/>
    </row>
    <row r="270" spans="2:132" x14ac:dyDescent="0.2">
      <c r="B270" s="152"/>
      <c r="C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</row>
    <row r="271" spans="2:132" x14ac:dyDescent="0.2">
      <c r="B271" s="152"/>
      <c r="C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52"/>
      <c r="CF271" s="152"/>
      <c r="CG271" s="152"/>
      <c r="CH271" s="152"/>
      <c r="CI271" s="152"/>
      <c r="CJ271" s="152"/>
      <c r="CK271" s="152"/>
      <c r="CL271" s="152"/>
      <c r="CM271" s="152"/>
      <c r="CN271" s="152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52"/>
      <c r="DB271" s="152"/>
      <c r="DC271" s="152"/>
      <c r="DD271" s="152"/>
      <c r="DE271" s="152"/>
      <c r="DF271" s="152"/>
      <c r="DG271" s="152"/>
      <c r="DH271" s="152"/>
      <c r="DI271" s="152"/>
      <c r="DJ271" s="152"/>
      <c r="DK271" s="152"/>
      <c r="DL271" s="152"/>
      <c r="DM271" s="152"/>
      <c r="DN271" s="152"/>
      <c r="DO271" s="152"/>
      <c r="DP271" s="152"/>
      <c r="DQ271" s="152"/>
      <c r="DR271" s="152"/>
      <c r="DS271" s="152"/>
      <c r="DT271" s="152"/>
      <c r="DU271" s="152"/>
      <c r="DV271" s="152"/>
      <c r="DW271" s="152"/>
      <c r="DX271" s="152"/>
      <c r="DY271" s="152"/>
      <c r="DZ271" s="152"/>
      <c r="EA271" s="152"/>
      <c r="EB271" s="152"/>
    </row>
    <row r="272" spans="2:132" x14ac:dyDescent="0.2">
      <c r="B272" s="152"/>
      <c r="C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52"/>
      <c r="CF272" s="152"/>
      <c r="CG272" s="152"/>
      <c r="CH272" s="152"/>
      <c r="CI272" s="152"/>
      <c r="CJ272" s="152"/>
      <c r="CK272" s="152"/>
      <c r="CL272" s="152"/>
      <c r="CM272" s="152"/>
      <c r="CN272" s="152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52"/>
      <c r="DB272" s="152"/>
      <c r="DC272" s="152"/>
      <c r="DD272" s="152"/>
      <c r="DE272" s="152"/>
      <c r="DF272" s="152"/>
      <c r="DG272" s="152"/>
      <c r="DH272" s="152"/>
      <c r="DI272" s="152"/>
      <c r="DJ272" s="152"/>
      <c r="DK272" s="152"/>
      <c r="DL272" s="152"/>
      <c r="DM272" s="152"/>
      <c r="DN272" s="152"/>
      <c r="DO272" s="152"/>
      <c r="DP272" s="152"/>
      <c r="DQ272" s="152"/>
      <c r="DR272" s="152"/>
      <c r="DS272" s="152"/>
      <c r="DT272" s="152"/>
      <c r="DU272" s="152"/>
      <c r="DV272" s="152"/>
      <c r="DW272" s="152"/>
      <c r="DX272" s="152"/>
      <c r="DY272" s="152"/>
      <c r="DZ272" s="152"/>
      <c r="EA272" s="152"/>
      <c r="EB272" s="152"/>
    </row>
    <row r="273" spans="2:132" x14ac:dyDescent="0.2">
      <c r="B273" s="152"/>
      <c r="C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52"/>
      <c r="CF273" s="152"/>
      <c r="CG273" s="152"/>
      <c r="CH273" s="152"/>
      <c r="CI273" s="152"/>
      <c r="CJ273" s="152"/>
      <c r="CK273" s="152"/>
      <c r="CL273" s="152"/>
      <c r="CM273" s="152"/>
      <c r="CN273" s="152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52"/>
      <c r="DB273" s="152"/>
      <c r="DC273" s="152"/>
      <c r="DD273" s="152"/>
      <c r="DE273" s="152"/>
      <c r="DF273" s="152"/>
      <c r="DG273" s="152"/>
      <c r="DH273" s="152"/>
      <c r="DI273" s="152"/>
      <c r="DJ273" s="152"/>
      <c r="DK273" s="152"/>
      <c r="DL273" s="152"/>
      <c r="DM273" s="152"/>
      <c r="DN273" s="152"/>
      <c r="DO273" s="152"/>
      <c r="DP273" s="152"/>
      <c r="DQ273" s="152"/>
      <c r="DR273" s="152"/>
      <c r="DS273" s="152"/>
      <c r="DT273" s="152"/>
      <c r="DU273" s="152"/>
      <c r="DV273" s="152"/>
      <c r="DW273" s="152"/>
      <c r="DX273" s="152"/>
      <c r="DY273" s="152"/>
      <c r="DZ273" s="152"/>
      <c r="EA273" s="152"/>
      <c r="EB273" s="152"/>
    </row>
    <row r="274" spans="2:132" x14ac:dyDescent="0.2">
      <c r="B274" s="152"/>
      <c r="C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52"/>
      <c r="CF274" s="152"/>
      <c r="CG274" s="152"/>
      <c r="CH274" s="152"/>
      <c r="CI274" s="152"/>
      <c r="CJ274" s="152"/>
      <c r="CK274" s="152"/>
      <c r="CL274" s="152"/>
      <c r="CM274" s="152"/>
      <c r="CN274" s="152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52"/>
      <c r="DB274" s="152"/>
      <c r="DC274" s="152"/>
      <c r="DD274" s="152"/>
      <c r="DE274" s="152"/>
      <c r="DF274" s="152"/>
      <c r="DG274" s="152"/>
      <c r="DH274" s="152"/>
      <c r="DI274" s="152"/>
      <c r="DJ274" s="152"/>
      <c r="DK274" s="152"/>
      <c r="DL274" s="152"/>
      <c r="DM274" s="152"/>
      <c r="DN274" s="152"/>
      <c r="DO274" s="152"/>
      <c r="DP274" s="152"/>
      <c r="DQ274" s="152"/>
      <c r="DR274" s="152"/>
      <c r="DS274" s="152"/>
      <c r="DT274" s="152"/>
      <c r="DU274" s="152"/>
      <c r="DV274" s="152"/>
      <c r="DW274" s="152"/>
      <c r="DX274" s="152"/>
      <c r="DY274" s="152"/>
      <c r="DZ274" s="152"/>
      <c r="EA274" s="152"/>
      <c r="EB274" s="152"/>
    </row>
    <row r="275" spans="2:132" x14ac:dyDescent="0.2">
      <c r="B275" s="152"/>
      <c r="C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52"/>
      <c r="CF275" s="152"/>
      <c r="CG275" s="152"/>
      <c r="CH275" s="152"/>
      <c r="CI275" s="152"/>
      <c r="CJ275" s="152"/>
      <c r="CK275" s="152"/>
      <c r="CL275" s="152"/>
      <c r="CM275" s="152"/>
      <c r="CN275" s="152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52"/>
      <c r="DB275" s="152"/>
      <c r="DC275" s="152"/>
      <c r="DD275" s="152"/>
      <c r="DE275" s="152"/>
      <c r="DF275" s="152"/>
      <c r="DG275" s="152"/>
      <c r="DH275" s="152"/>
      <c r="DI275" s="152"/>
      <c r="DJ275" s="152"/>
      <c r="DK275" s="152"/>
      <c r="DL275" s="152"/>
      <c r="DM275" s="152"/>
      <c r="DN275" s="152"/>
      <c r="DO275" s="152"/>
      <c r="DP275" s="152"/>
      <c r="DQ275" s="152"/>
      <c r="DR275" s="152"/>
      <c r="DS275" s="152"/>
      <c r="DT275" s="152"/>
      <c r="DU275" s="152"/>
      <c r="DV275" s="152"/>
      <c r="DW275" s="152"/>
      <c r="DX275" s="152"/>
      <c r="DY275" s="152"/>
      <c r="DZ275" s="152"/>
      <c r="EA275" s="152"/>
      <c r="EB275" s="152"/>
    </row>
    <row r="276" spans="2:132" x14ac:dyDescent="0.2">
      <c r="B276" s="152"/>
      <c r="C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52"/>
      <c r="CF276" s="152"/>
      <c r="CG276" s="152"/>
      <c r="CH276" s="152"/>
      <c r="CI276" s="152"/>
      <c r="CJ276" s="152"/>
      <c r="CK276" s="152"/>
      <c r="CL276" s="152"/>
      <c r="CM276" s="152"/>
      <c r="CN276" s="152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52"/>
      <c r="DB276" s="152"/>
      <c r="DC276" s="152"/>
      <c r="DD276" s="152"/>
      <c r="DE276" s="152"/>
      <c r="DF276" s="152"/>
      <c r="DG276" s="152"/>
      <c r="DH276" s="152"/>
      <c r="DI276" s="152"/>
      <c r="DJ276" s="152"/>
      <c r="DK276" s="152"/>
      <c r="DL276" s="152"/>
      <c r="DM276" s="152"/>
      <c r="DN276" s="152"/>
      <c r="DO276" s="152"/>
      <c r="DP276" s="152"/>
      <c r="DQ276" s="152"/>
      <c r="DR276" s="152"/>
      <c r="DS276" s="152"/>
      <c r="DT276" s="152"/>
      <c r="DU276" s="152"/>
      <c r="DV276" s="152"/>
      <c r="DW276" s="152"/>
      <c r="DX276" s="152"/>
      <c r="DY276" s="152"/>
      <c r="DZ276" s="152"/>
      <c r="EA276" s="152"/>
      <c r="EB276" s="152"/>
    </row>
    <row r="277" spans="2:132" x14ac:dyDescent="0.2">
      <c r="B277" s="152"/>
      <c r="C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2"/>
      <c r="CN277" s="152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52"/>
      <c r="DB277" s="152"/>
      <c r="DC277" s="152"/>
      <c r="DD277" s="152"/>
      <c r="DE277" s="152"/>
      <c r="DF277" s="152"/>
      <c r="DG277" s="152"/>
      <c r="DH277" s="152"/>
      <c r="DI277" s="152"/>
      <c r="DJ277" s="152"/>
      <c r="DK277" s="152"/>
      <c r="DL277" s="152"/>
      <c r="DM277" s="152"/>
      <c r="DN277" s="152"/>
      <c r="DO277" s="152"/>
      <c r="DP277" s="152"/>
      <c r="DQ277" s="152"/>
      <c r="DR277" s="152"/>
      <c r="DS277" s="152"/>
      <c r="DT277" s="152"/>
      <c r="DU277" s="152"/>
      <c r="DV277" s="152"/>
      <c r="DW277" s="152"/>
      <c r="DX277" s="152"/>
      <c r="DY277" s="152"/>
      <c r="DZ277" s="152"/>
      <c r="EA277" s="152"/>
      <c r="EB277" s="152"/>
    </row>
    <row r="278" spans="2:132" x14ac:dyDescent="0.2">
      <c r="B278" s="152"/>
      <c r="C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52"/>
      <c r="CF278" s="152"/>
      <c r="CG278" s="152"/>
      <c r="CH278" s="152"/>
      <c r="CI278" s="152"/>
      <c r="CJ278" s="152"/>
      <c r="CK278" s="152"/>
      <c r="CL278" s="152"/>
      <c r="CM278" s="152"/>
      <c r="CN278" s="152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52"/>
      <c r="DB278" s="152"/>
      <c r="DC278" s="152"/>
      <c r="DD278" s="152"/>
      <c r="DE278" s="152"/>
      <c r="DF278" s="152"/>
      <c r="DG278" s="152"/>
      <c r="DH278" s="152"/>
      <c r="DI278" s="152"/>
      <c r="DJ278" s="152"/>
      <c r="DK278" s="152"/>
      <c r="DL278" s="152"/>
      <c r="DM278" s="152"/>
      <c r="DN278" s="152"/>
      <c r="DO278" s="152"/>
      <c r="DP278" s="152"/>
      <c r="DQ278" s="152"/>
      <c r="DR278" s="152"/>
      <c r="DS278" s="152"/>
      <c r="DT278" s="152"/>
      <c r="DU278" s="152"/>
      <c r="DV278" s="152"/>
      <c r="DW278" s="152"/>
      <c r="DX278" s="152"/>
      <c r="DY278" s="152"/>
      <c r="DZ278" s="152"/>
      <c r="EA278" s="152"/>
      <c r="EB278" s="152"/>
    </row>
    <row r="279" spans="2:132" x14ac:dyDescent="0.2">
      <c r="B279" s="152"/>
      <c r="C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52"/>
      <c r="CF279" s="152"/>
      <c r="CG279" s="152"/>
      <c r="CH279" s="152"/>
      <c r="CI279" s="152"/>
      <c r="CJ279" s="152"/>
      <c r="CK279" s="152"/>
      <c r="CL279" s="152"/>
      <c r="CM279" s="152"/>
      <c r="CN279" s="152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52"/>
      <c r="DB279" s="152"/>
      <c r="DC279" s="152"/>
      <c r="DD279" s="152"/>
      <c r="DE279" s="152"/>
      <c r="DF279" s="152"/>
      <c r="DG279" s="152"/>
      <c r="DH279" s="152"/>
      <c r="DI279" s="152"/>
      <c r="DJ279" s="152"/>
      <c r="DK279" s="152"/>
      <c r="DL279" s="152"/>
      <c r="DM279" s="152"/>
      <c r="DN279" s="152"/>
      <c r="DO279" s="152"/>
      <c r="DP279" s="152"/>
      <c r="DQ279" s="152"/>
      <c r="DR279" s="152"/>
      <c r="DS279" s="152"/>
      <c r="DT279" s="152"/>
      <c r="DU279" s="152"/>
      <c r="DV279" s="152"/>
      <c r="DW279" s="152"/>
      <c r="DX279" s="152"/>
      <c r="DY279" s="152"/>
      <c r="DZ279" s="152"/>
      <c r="EA279" s="152"/>
      <c r="EB279" s="152"/>
    </row>
    <row r="280" spans="2:132" x14ac:dyDescent="0.2">
      <c r="B280" s="152"/>
      <c r="C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52"/>
      <c r="CJ280" s="152"/>
      <c r="CK280" s="152"/>
      <c r="CL280" s="152"/>
      <c r="CM280" s="152"/>
      <c r="CN280" s="152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52"/>
      <c r="DB280" s="152"/>
      <c r="DC280" s="152"/>
      <c r="DD280" s="152"/>
      <c r="DE280" s="152"/>
      <c r="DF280" s="152"/>
      <c r="DG280" s="152"/>
      <c r="DH280" s="152"/>
      <c r="DI280" s="152"/>
      <c r="DJ280" s="152"/>
      <c r="DK280" s="152"/>
      <c r="DL280" s="152"/>
      <c r="DM280" s="152"/>
      <c r="DN280" s="152"/>
      <c r="DO280" s="152"/>
      <c r="DP280" s="152"/>
      <c r="DQ280" s="152"/>
      <c r="DR280" s="152"/>
      <c r="DS280" s="152"/>
      <c r="DT280" s="152"/>
      <c r="DU280" s="152"/>
      <c r="DV280" s="152"/>
      <c r="DW280" s="152"/>
      <c r="DX280" s="152"/>
      <c r="DY280" s="152"/>
      <c r="DZ280" s="152"/>
      <c r="EA280" s="152"/>
      <c r="EB280" s="152"/>
    </row>
    <row r="281" spans="2:132" x14ac:dyDescent="0.2">
      <c r="B281" s="152"/>
      <c r="C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52"/>
      <c r="CF281" s="152"/>
      <c r="CG281" s="152"/>
      <c r="CH281" s="152"/>
      <c r="CI281" s="152"/>
      <c r="CJ281" s="152"/>
      <c r="CK281" s="152"/>
      <c r="CL281" s="152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52"/>
      <c r="DB281" s="152"/>
      <c r="DC281" s="152"/>
      <c r="DD281" s="152"/>
      <c r="DE281" s="152"/>
      <c r="DF281" s="152"/>
      <c r="DG281" s="152"/>
      <c r="DH281" s="152"/>
      <c r="DI281" s="152"/>
      <c r="DJ281" s="152"/>
      <c r="DK281" s="152"/>
      <c r="DL281" s="152"/>
      <c r="DM281" s="152"/>
      <c r="DN281" s="152"/>
      <c r="DO281" s="152"/>
      <c r="DP281" s="152"/>
      <c r="DQ281" s="152"/>
      <c r="DR281" s="152"/>
      <c r="DS281" s="152"/>
      <c r="DT281" s="152"/>
      <c r="DU281" s="152"/>
      <c r="DV281" s="152"/>
      <c r="DW281" s="152"/>
      <c r="DX281" s="152"/>
      <c r="DY281" s="152"/>
      <c r="DZ281" s="152"/>
      <c r="EA281" s="152"/>
      <c r="EB281" s="152"/>
    </row>
    <row r="282" spans="2:132" x14ac:dyDescent="0.2">
      <c r="B282" s="152"/>
      <c r="C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52"/>
      <c r="CF282" s="152"/>
      <c r="CG282" s="152"/>
      <c r="CH282" s="152"/>
      <c r="CI282" s="152"/>
      <c r="CJ282" s="152"/>
      <c r="CK282" s="152"/>
      <c r="CL282" s="152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52"/>
      <c r="DB282" s="152"/>
      <c r="DC282" s="152"/>
      <c r="DD282" s="152"/>
      <c r="DE282" s="152"/>
      <c r="DF282" s="152"/>
      <c r="DG282" s="152"/>
      <c r="DH282" s="152"/>
      <c r="DI282" s="152"/>
      <c r="DJ282" s="152"/>
      <c r="DK282" s="152"/>
      <c r="DL282" s="152"/>
      <c r="DM282" s="152"/>
      <c r="DN282" s="152"/>
      <c r="DO282" s="152"/>
      <c r="DP282" s="152"/>
      <c r="DQ282" s="152"/>
      <c r="DR282" s="152"/>
      <c r="DS282" s="152"/>
      <c r="DT282" s="152"/>
      <c r="DU282" s="152"/>
      <c r="DV282" s="152"/>
      <c r="DW282" s="152"/>
      <c r="DX282" s="152"/>
      <c r="DY282" s="152"/>
      <c r="DZ282" s="152"/>
      <c r="EA282" s="152"/>
      <c r="EB282" s="152"/>
    </row>
    <row r="283" spans="2:132" x14ac:dyDescent="0.2">
      <c r="B283" s="152"/>
      <c r="C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52"/>
      <c r="CF283" s="152"/>
      <c r="CG283" s="152"/>
      <c r="CH283" s="152"/>
      <c r="CI283" s="152"/>
      <c r="CJ283" s="152"/>
      <c r="CK283" s="152"/>
      <c r="CL283" s="152"/>
      <c r="CM283" s="152"/>
      <c r="CN283" s="152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52"/>
      <c r="DB283" s="152"/>
      <c r="DC283" s="152"/>
      <c r="DD283" s="152"/>
      <c r="DE283" s="152"/>
      <c r="DF283" s="152"/>
      <c r="DG283" s="152"/>
      <c r="DH283" s="152"/>
      <c r="DI283" s="152"/>
      <c r="DJ283" s="152"/>
      <c r="DK283" s="152"/>
      <c r="DL283" s="152"/>
      <c r="DM283" s="152"/>
      <c r="DN283" s="152"/>
      <c r="DO283" s="152"/>
      <c r="DP283" s="152"/>
      <c r="DQ283" s="152"/>
      <c r="DR283" s="152"/>
      <c r="DS283" s="152"/>
      <c r="DT283" s="152"/>
      <c r="DU283" s="152"/>
      <c r="DV283" s="152"/>
      <c r="DW283" s="152"/>
      <c r="DX283" s="152"/>
      <c r="DY283" s="152"/>
      <c r="DZ283" s="152"/>
      <c r="EA283" s="152"/>
      <c r="EB283" s="152"/>
    </row>
    <row r="284" spans="2:132" x14ac:dyDescent="0.2">
      <c r="B284" s="152"/>
      <c r="C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  <c r="DF284" s="152"/>
      <c r="DG284" s="152"/>
      <c r="DH284" s="152"/>
      <c r="DI284" s="152"/>
      <c r="DJ284" s="152"/>
      <c r="DK284" s="152"/>
      <c r="DL284" s="152"/>
      <c r="DM284" s="152"/>
      <c r="DN284" s="152"/>
      <c r="DO284" s="152"/>
      <c r="DP284" s="152"/>
      <c r="DQ284" s="152"/>
      <c r="DR284" s="152"/>
      <c r="DS284" s="152"/>
      <c r="DT284" s="152"/>
      <c r="DU284" s="152"/>
      <c r="DV284" s="152"/>
      <c r="DW284" s="152"/>
      <c r="DX284" s="152"/>
      <c r="DY284" s="152"/>
      <c r="DZ284" s="152"/>
      <c r="EA284" s="152"/>
      <c r="EB284" s="152"/>
    </row>
    <row r="285" spans="2:132" x14ac:dyDescent="0.2">
      <c r="B285" s="152"/>
      <c r="C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52"/>
      <c r="CF285" s="152"/>
      <c r="CG285" s="152"/>
      <c r="CH285" s="152"/>
      <c r="CI285" s="152"/>
      <c r="CJ285" s="152"/>
      <c r="CK285" s="152"/>
      <c r="CL285" s="152"/>
      <c r="CM285" s="152"/>
      <c r="CN285" s="152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52"/>
      <c r="DB285" s="152"/>
      <c r="DC285" s="152"/>
      <c r="DD285" s="152"/>
      <c r="DE285" s="152"/>
      <c r="DF285" s="152"/>
      <c r="DG285" s="152"/>
      <c r="DH285" s="152"/>
      <c r="DI285" s="152"/>
      <c r="DJ285" s="152"/>
      <c r="DK285" s="152"/>
      <c r="DL285" s="152"/>
      <c r="DM285" s="152"/>
      <c r="DN285" s="152"/>
      <c r="DO285" s="152"/>
      <c r="DP285" s="152"/>
      <c r="DQ285" s="152"/>
      <c r="DR285" s="152"/>
      <c r="DS285" s="152"/>
      <c r="DT285" s="152"/>
      <c r="DU285" s="152"/>
      <c r="DV285" s="152"/>
      <c r="DW285" s="152"/>
      <c r="DX285" s="152"/>
      <c r="DY285" s="152"/>
      <c r="DZ285" s="152"/>
      <c r="EA285" s="152"/>
      <c r="EB285" s="152"/>
    </row>
    <row r="286" spans="2:132" x14ac:dyDescent="0.2">
      <c r="B286" s="152"/>
      <c r="C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52"/>
      <c r="CF286" s="152"/>
      <c r="CG286" s="152"/>
      <c r="CH286" s="152"/>
      <c r="CI286" s="152"/>
      <c r="CJ286" s="152"/>
      <c r="CK286" s="152"/>
      <c r="CL286" s="152"/>
      <c r="CM286" s="152"/>
      <c r="CN286" s="152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52"/>
      <c r="DB286" s="152"/>
      <c r="DC286" s="152"/>
      <c r="DD286" s="152"/>
      <c r="DE286" s="152"/>
      <c r="DF286" s="152"/>
      <c r="DG286" s="152"/>
      <c r="DH286" s="152"/>
      <c r="DI286" s="152"/>
      <c r="DJ286" s="152"/>
      <c r="DK286" s="152"/>
      <c r="DL286" s="152"/>
      <c r="DM286" s="152"/>
      <c r="DN286" s="152"/>
      <c r="DO286" s="152"/>
      <c r="DP286" s="152"/>
      <c r="DQ286" s="152"/>
      <c r="DR286" s="152"/>
      <c r="DS286" s="152"/>
      <c r="DT286" s="152"/>
      <c r="DU286" s="152"/>
      <c r="DV286" s="152"/>
      <c r="DW286" s="152"/>
      <c r="DX286" s="152"/>
      <c r="DY286" s="152"/>
      <c r="DZ286" s="152"/>
      <c r="EA286" s="152"/>
      <c r="EB286" s="152"/>
    </row>
    <row r="287" spans="2:132" x14ac:dyDescent="0.2">
      <c r="B287" s="152"/>
      <c r="C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52"/>
      <c r="CF287" s="152"/>
      <c r="CG287" s="152"/>
      <c r="CH287" s="152"/>
      <c r="CI287" s="152"/>
      <c r="CJ287" s="152"/>
      <c r="CK287" s="152"/>
      <c r="CL287" s="152"/>
      <c r="CM287" s="152"/>
      <c r="CN287" s="152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52"/>
      <c r="DB287" s="152"/>
      <c r="DC287" s="152"/>
      <c r="DD287" s="152"/>
      <c r="DE287" s="152"/>
      <c r="DF287" s="152"/>
      <c r="DG287" s="152"/>
      <c r="DH287" s="152"/>
      <c r="DI287" s="152"/>
      <c r="DJ287" s="152"/>
      <c r="DK287" s="152"/>
      <c r="DL287" s="152"/>
      <c r="DM287" s="152"/>
      <c r="DN287" s="152"/>
      <c r="DO287" s="152"/>
      <c r="DP287" s="152"/>
      <c r="DQ287" s="152"/>
      <c r="DR287" s="152"/>
      <c r="DS287" s="152"/>
      <c r="DT287" s="152"/>
      <c r="DU287" s="152"/>
      <c r="DV287" s="152"/>
      <c r="DW287" s="152"/>
      <c r="DX287" s="152"/>
      <c r="DY287" s="152"/>
      <c r="DZ287" s="152"/>
      <c r="EA287" s="152"/>
      <c r="EB287" s="152"/>
    </row>
    <row r="288" spans="2:132" x14ac:dyDescent="0.2">
      <c r="B288" s="152"/>
      <c r="C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52"/>
      <c r="CF288" s="152"/>
      <c r="CG288" s="152"/>
      <c r="CH288" s="152"/>
      <c r="CI288" s="152"/>
      <c r="CJ288" s="152"/>
      <c r="CK288" s="152"/>
      <c r="CL288" s="152"/>
      <c r="CM288" s="152"/>
      <c r="CN288" s="152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52"/>
      <c r="DB288" s="152"/>
      <c r="DC288" s="152"/>
      <c r="DD288" s="152"/>
      <c r="DE288" s="152"/>
      <c r="DF288" s="152"/>
      <c r="DG288" s="152"/>
      <c r="DH288" s="152"/>
      <c r="DI288" s="152"/>
      <c r="DJ288" s="152"/>
      <c r="DK288" s="152"/>
      <c r="DL288" s="152"/>
      <c r="DM288" s="152"/>
      <c r="DN288" s="152"/>
      <c r="DO288" s="152"/>
      <c r="DP288" s="152"/>
      <c r="DQ288" s="152"/>
      <c r="DR288" s="152"/>
      <c r="DS288" s="152"/>
      <c r="DT288" s="152"/>
      <c r="DU288" s="152"/>
      <c r="DV288" s="152"/>
      <c r="DW288" s="152"/>
      <c r="DX288" s="152"/>
      <c r="DY288" s="152"/>
      <c r="DZ288" s="152"/>
      <c r="EA288" s="152"/>
      <c r="EB288" s="152"/>
    </row>
    <row r="289" spans="2:132" x14ac:dyDescent="0.2">
      <c r="B289" s="152"/>
      <c r="C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52"/>
      <c r="CF289" s="152"/>
      <c r="CG289" s="152"/>
      <c r="CH289" s="152"/>
      <c r="CI289" s="152"/>
      <c r="CJ289" s="152"/>
      <c r="CK289" s="152"/>
      <c r="CL289" s="152"/>
      <c r="CM289" s="152"/>
      <c r="CN289" s="152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52"/>
      <c r="DB289" s="152"/>
      <c r="DC289" s="152"/>
      <c r="DD289" s="152"/>
      <c r="DE289" s="152"/>
      <c r="DF289" s="152"/>
      <c r="DG289" s="152"/>
      <c r="DH289" s="152"/>
      <c r="DI289" s="152"/>
      <c r="DJ289" s="152"/>
      <c r="DK289" s="152"/>
      <c r="DL289" s="152"/>
      <c r="DM289" s="152"/>
      <c r="DN289" s="152"/>
      <c r="DO289" s="152"/>
      <c r="DP289" s="152"/>
      <c r="DQ289" s="152"/>
      <c r="DR289" s="152"/>
      <c r="DS289" s="152"/>
      <c r="DT289" s="152"/>
      <c r="DU289" s="152"/>
      <c r="DV289" s="152"/>
      <c r="DW289" s="152"/>
      <c r="DX289" s="152"/>
      <c r="DY289" s="152"/>
      <c r="DZ289" s="152"/>
      <c r="EA289" s="152"/>
      <c r="EB289" s="152"/>
    </row>
    <row r="290" spans="2:132" x14ac:dyDescent="0.2">
      <c r="B290" s="152"/>
      <c r="C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  <c r="DF290" s="152"/>
      <c r="DG290" s="152"/>
      <c r="DH290" s="152"/>
      <c r="DI290" s="152"/>
      <c r="DJ290" s="152"/>
      <c r="DK290" s="152"/>
      <c r="DL290" s="152"/>
      <c r="DM290" s="152"/>
      <c r="DN290" s="152"/>
      <c r="DO290" s="152"/>
      <c r="DP290" s="152"/>
      <c r="DQ290" s="152"/>
      <c r="DR290" s="152"/>
      <c r="DS290" s="152"/>
      <c r="DT290" s="152"/>
      <c r="DU290" s="152"/>
      <c r="DV290" s="152"/>
      <c r="DW290" s="152"/>
      <c r="DX290" s="152"/>
      <c r="DY290" s="152"/>
      <c r="DZ290" s="152"/>
      <c r="EA290" s="152"/>
      <c r="EB290" s="152"/>
    </row>
    <row r="291" spans="2:132" x14ac:dyDescent="0.2">
      <c r="B291" s="152"/>
      <c r="C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52"/>
      <c r="CF291" s="152"/>
      <c r="CG291" s="152"/>
      <c r="CH291" s="152"/>
      <c r="CI291" s="152"/>
      <c r="CJ291" s="152"/>
      <c r="CK291" s="152"/>
      <c r="CL291" s="152"/>
      <c r="CM291" s="152"/>
      <c r="CN291" s="152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52"/>
      <c r="DB291" s="152"/>
      <c r="DC291" s="152"/>
      <c r="DD291" s="152"/>
      <c r="DE291" s="152"/>
      <c r="DF291" s="152"/>
      <c r="DG291" s="152"/>
      <c r="DH291" s="152"/>
      <c r="DI291" s="152"/>
      <c r="DJ291" s="152"/>
      <c r="DK291" s="152"/>
      <c r="DL291" s="152"/>
      <c r="DM291" s="152"/>
      <c r="DN291" s="152"/>
      <c r="DO291" s="152"/>
      <c r="DP291" s="152"/>
      <c r="DQ291" s="152"/>
      <c r="DR291" s="152"/>
      <c r="DS291" s="152"/>
      <c r="DT291" s="152"/>
      <c r="DU291" s="152"/>
      <c r="DV291" s="152"/>
      <c r="DW291" s="152"/>
      <c r="DX291" s="152"/>
      <c r="DY291" s="152"/>
      <c r="DZ291" s="152"/>
      <c r="EA291" s="152"/>
      <c r="EB291" s="152"/>
    </row>
    <row r="292" spans="2:132" x14ac:dyDescent="0.2">
      <c r="B292" s="152"/>
      <c r="C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52"/>
      <c r="CF292" s="152"/>
      <c r="CG292" s="152"/>
      <c r="CH292" s="152"/>
      <c r="CI292" s="152"/>
      <c r="CJ292" s="152"/>
      <c r="CK292" s="152"/>
      <c r="CL292" s="152"/>
      <c r="CM292" s="152"/>
      <c r="CN292" s="152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52"/>
      <c r="DB292" s="152"/>
      <c r="DC292" s="152"/>
      <c r="DD292" s="152"/>
      <c r="DE292" s="152"/>
      <c r="DF292" s="152"/>
      <c r="DG292" s="152"/>
      <c r="DH292" s="152"/>
      <c r="DI292" s="152"/>
      <c r="DJ292" s="152"/>
      <c r="DK292" s="152"/>
      <c r="DL292" s="152"/>
      <c r="DM292" s="152"/>
      <c r="DN292" s="152"/>
      <c r="DO292" s="152"/>
      <c r="DP292" s="152"/>
      <c r="DQ292" s="152"/>
      <c r="DR292" s="152"/>
      <c r="DS292" s="152"/>
      <c r="DT292" s="152"/>
      <c r="DU292" s="152"/>
      <c r="DV292" s="152"/>
      <c r="DW292" s="152"/>
      <c r="DX292" s="152"/>
      <c r="DY292" s="152"/>
      <c r="DZ292" s="152"/>
      <c r="EA292" s="152"/>
      <c r="EB292" s="152"/>
    </row>
    <row r="293" spans="2:132" x14ac:dyDescent="0.2">
      <c r="B293" s="152"/>
      <c r="C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52"/>
      <c r="CF293" s="152"/>
      <c r="CG293" s="152"/>
      <c r="CH293" s="152"/>
      <c r="CI293" s="152"/>
      <c r="CJ293" s="152"/>
      <c r="CK293" s="152"/>
      <c r="CL293" s="152"/>
      <c r="CM293" s="152"/>
      <c r="CN293" s="152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52"/>
      <c r="DB293" s="152"/>
      <c r="DC293" s="152"/>
      <c r="DD293" s="152"/>
      <c r="DE293" s="152"/>
      <c r="DF293" s="152"/>
      <c r="DG293" s="152"/>
      <c r="DH293" s="152"/>
      <c r="DI293" s="152"/>
      <c r="DJ293" s="152"/>
      <c r="DK293" s="152"/>
      <c r="DL293" s="152"/>
      <c r="DM293" s="152"/>
      <c r="DN293" s="152"/>
      <c r="DO293" s="152"/>
      <c r="DP293" s="152"/>
      <c r="DQ293" s="152"/>
      <c r="DR293" s="152"/>
      <c r="DS293" s="152"/>
      <c r="DT293" s="152"/>
      <c r="DU293" s="152"/>
      <c r="DV293" s="152"/>
      <c r="DW293" s="152"/>
      <c r="DX293" s="152"/>
      <c r="DY293" s="152"/>
      <c r="DZ293" s="152"/>
      <c r="EA293" s="152"/>
      <c r="EB293" s="152"/>
    </row>
    <row r="294" spans="2:132" x14ac:dyDescent="0.2">
      <c r="B294" s="152"/>
      <c r="C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52"/>
      <c r="CJ294" s="152"/>
      <c r="CK294" s="152"/>
      <c r="CL294" s="152"/>
      <c r="CM294" s="152"/>
      <c r="CN294" s="152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52"/>
      <c r="DB294" s="152"/>
      <c r="DC294" s="152"/>
      <c r="DD294" s="152"/>
      <c r="DE294" s="152"/>
      <c r="DF294" s="152"/>
      <c r="DG294" s="152"/>
      <c r="DH294" s="152"/>
      <c r="DI294" s="152"/>
      <c r="DJ294" s="152"/>
      <c r="DK294" s="152"/>
      <c r="DL294" s="152"/>
      <c r="DM294" s="152"/>
      <c r="DN294" s="152"/>
      <c r="DO294" s="152"/>
      <c r="DP294" s="152"/>
      <c r="DQ294" s="152"/>
      <c r="DR294" s="152"/>
      <c r="DS294" s="152"/>
      <c r="DT294" s="152"/>
      <c r="DU294" s="152"/>
      <c r="DV294" s="152"/>
      <c r="DW294" s="152"/>
      <c r="DX294" s="152"/>
      <c r="DY294" s="152"/>
      <c r="DZ294" s="152"/>
      <c r="EA294" s="152"/>
      <c r="EB294" s="152"/>
    </row>
    <row r="295" spans="2:132" x14ac:dyDescent="0.2">
      <c r="B295" s="152"/>
      <c r="C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52"/>
      <c r="CF295" s="152"/>
      <c r="CG295" s="152"/>
      <c r="CH295" s="152"/>
      <c r="CI295" s="152"/>
      <c r="CJ295" s="152"/>
      <c r="CK295" s="152"/>
      <c r="CL295" s="152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52"/>
      <c r="DB295" s="152"/>
      <c r="DC295" s="152"/>
      <c r="DD295" s="152"/>
      <c r="DE295" s="152"/>
      <c r="DF295" s="152"/>
      <c r="DG295" s="152"/>
      <c r="DH295" s="152"/>
      <c r="DI295" s="152"/>
      <c r="DJ295" s="152"/>
      <c r="DK295" s="152"/>
      <c r="DL295" s="152"/>
      <c r="DM295" s="152"/>
      <c r="DN295" s="152"/>
      <c r="DO295" s="152"/>
      <c r="DP295" s="152"/>
      <c r="DQ295" s="152"/>
      <c r="DR295" s="152"/>
      <c r="DS295" s="152"/>
      <c r="DT295" s="152"/>
      <c r="DU295" s="152"/>
      <c r="DV295" s="152"/>
      <c r="DW295" s="152"/>
      <c r="DX295" s="152"/>
      <c r="DY295" s="152"/>
      <c r="DZ295" s="152"/>
      <c r="EA295" s="152"/>
      <c r="EB295" s="152"/>
    </row>
    <row r="296" spans="2:132" x14ac:dyDescent="0.2">
      <c r="B296" s="152"/>
      <c r="C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2"/>
      <c r="CH296" s="152"/>
      <c r="CI296" s="152"/>
      <c r="CJ296" s="152"/>
      <c r="CK296" s="152"/>
      <c r="CL296" s="152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52"/>
      <c r="DB296" s="152"/>
      <c r="DC296" s="152"/>
      <c r="DD296" s="152"/>
      <c r="DE296" s="152"/>
      <c r="DF296" s="152"/>
      <c r="DG296" s="152"/>
      <c r="DH296" s="152"/>
      <c r="DI296" s="152"/>
      <c r="DJ296" s="152"/>
      <c r="DK296" s="152"/>
      <c r="DL296" s="152"/>
      <c r="DM296" s="152"/>
      <c r="DN296" s="152"/>
      <c r="DO296" s="152"/>
      <c r="DP296" s="152"/>
      <c r="DQ296" s="152"/>
      <c r="DR296" s="152"/>
      <c r="DS296" s="152"/>
      <c r="DT296" s="152"/>
      <c r="DU296" s="152"/>
      <c r="DV296" s="152"/>
      <c r="DW296" s="152"/>
      <c r="DX296" s="152"/>
      <c r="DY296" s="152"/>
      <c r="DZ296" s="152"/>
      <c r="EA296" s="152"/>
      <c r="EB296" s="152"/>
    </row>
    <row r="297" spans="2:132" x14ac:dyDescent="0.2">
      <c r="B297" s="152"/>
      <c r="C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2"/>
      <c r="CH297" s="152"/>
      <c r="CI297" s="152"/>
      <c r="CJ297" s="152"/>
      <c r="CK297" s="152"/>
      <c r="CL297" s="152"/>
      <c r="CM297" s="152"/>
      <c r="CN297" s="152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52"/>
      <c r="DB297" s="152"/>
      <c r="DC297" s="152"/>
      <c r="DD297" s="152"/>
      <c r="DE297" s="152"/>
      <c r="DF297" s="152"/>
      <c r="DG297" s="152"/>
      <c r="DH297" s="152"/>
      <c r="DI297" s="152"/>
      <c r="DJ297" s="152"/>
      <c r="DK297" s="152"/>
      <c r="DL297" s="152"/>
      <c r="DM297" s="152"/>
      <c r="DN297" s="152"/>
      <c r="DO297" s="152"/>
      <c r="DP297" s="152"/>
      <c r="DQ297" s="152"/>
      <c r="DR297" s="152"/>
      <c r="DS297" s="152"/>
      <c r="DT297" s="152"/>
      <c r="DU297" s="152"/>
      <c r="DV297" s="152"/>
      <c r="DW297" s="152"/>
      <c r="DX297" s="152"/>
      <c r="DY297" s="152"/>
      <c r="DZ297" s="152"/>
      <c r="EA297" s="152"/>
      <c r="EB297" s="152"/>
    </row>
    <row r="298" spans="2:132" x14ac:dyDescent="0.2">
      <c r="B298" s="152"/>
      <c r="C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  <c r="DF298" s="152"/>
      <c r="DG298" s="152"/>
      <c r="DH298" s="152"/>
      <c r="DI298" s="152"/>
      <c r="DJ298" s="152"/>
      <c r="DK298" s="152"/>
      <c r="DL298" s="152"/>
      <c r="DM298" s="152"/>
      <c r="DN298" s="152"/>
      <c r="DO298" s="152"/>
      <c r="DP298" s="152"/>
      <c r="DQ298" s="152"/>
      <c r="DR298" s="152"/>
      <c r="DS298" s="152"/>
      <c r="DT298" s="152"/>
      <c r="DU298" s="152"/>
      <c r="DV298" s="152"/>
      <c r="DW298" s="152"/>
      <c r="DX298" s="152"/>
      <c r="DY298" s="152"/>
      <c r="DZ298" s="152"/>
      <c r="EA298" s="152"/>
      <c r="EB298" s="152"/>
    </row>
    <row r="299" spans="2:132" x14ac:dyDescent="0.2">
      <c r="B299" s="152"/>
      <c r="C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52"/>
      <c r="CF299" s="152"/>
      <c r="CG299" s="152"/>
      <c r="CH299" s="152"/>
      <c r="CI299" s="152"/>
      <c r="CJ299" s="152"/>
      <c r="CK299" s="152"/>
      <c r="CL299" s="152"/>
      <c r="CM299" s="152"/>
      <c r="CN299" s="152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52"/>
      <c r="DB299" s="152"/>
      <c r="DC299" s="152"/>
      <c r="DD299" s="152"/>
      <c r="DE299" s="152"/>
      <c r="DF299" s="152"/>
      <c r="DG299" s="152"/>
      <c r="DH299" s="152"/>
      <c r="DI299" s="152"/>
      <c r="DJ299" s="152"/>
      <c r="DK299" s="152"/>
      <c r="DL299" s="152"/>
      <c r="DM299" s="152"/>
      <c r="DN299" s="152"/>
      <c r="DO299" s="152"/>
      <c r="DP299" s="152"/>
      <c r="DQ299" s="152"/>
      <c r="DR299" s="152"/>
      <c r="DS299" s="152"/>
      <c r="DT299" s="152"/>
      <c r="DU299" s="152"/>
      <c r="DV299" s="152"/>
      <c r="DW299" s="152"/>
      <c r="DX299" s="152"/>
      <c r="DY299" s="152"/>
      <c r="DZ299" s="152"/>
      <c r="EA299" s="152"/>
      <c r="EB299" s="152"/>
    </row>
    <row r="300" spans="2:132" x14ac:dyDescent="0.2">
      <c r="B300" s="152"/>
      <c r="C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/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/>
      <c r="DS300" s="152"/>
      <c r="DT300" s="152"/>
      <c r="DU300" s="152"/>
      <c r="DV300" s="152"/>
      <c r="DW300" s="152"/>
      <c r="DX300" s="152"/>
      <c r="DY300" s="152"/>
      <c r="DZ300" s="152"/>
      <c r="EA300" s="152"/>
      <c r="EB300" s="152"/>
    </row>
    <row r="301" spans="2:132" x14ac:dyDescent="0.2">
      <c r="B301" s="152"/>
      <c r="C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52"/>
      <c r="CF301" s="152"/>
      <c r="CG301" s="152"/>
      <c r="CH301" s="152"/>
      <c r="CI301" s="152"/>
      <c r="CJ301" s="152"/>
      <c r="CK301" s="152"/>
      <c r="CL301" s="152"/>
      <c r="CM301" s="152"/>
      <c r="CN301" s="152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52"/>
      <c r="DB301" s="152"/>
      <c r="DC301" s="152"/>
      <c r="DD301" s="152"/>
      <c r="DE301" s="152"/>
      <c r="DF301" s="152"/>
      <c r="DG301" s="152"/>
      <c r="DH301" s="152"/>
      <c r="DI301" s="152"/>
      <c r="DJ301" s="152"/>
      <c r="DK301" s="152"/>
      <c r="DL301" s="152"/>
      <c r="DM301" s="152"/>
      <c r="DN301" s="152"/>
      <c r="DO301" s="152"/>
      <c r="DP301" s="152"/>
      <c r="DQ301" s="152"/>
      <c r="DR301" s="152"/>
      <c r="DS301" s="152"/>
      <c r="DT301" s="152"/>
      <c r="DU301" s="152"/>
      <c r="DV301" s="152"/>
      <c r="DW301" s="152"/>
      <c r="DX301" s="152"/>
      <c r="DY301" s="152"/>
      <c r="DZ301" s="152"/>
      <c r="EA301" s="152"/>
      <c r="EB301" s="152"/>
    </row>
    <row r="302" spans="2:132" x14ac:dyDescent="0.2">
      <c r="B302" s="152"/>
      <c r="C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52"/>
      <c r="CF302" s="152"/>
      <c r="CG302" s="152"/>
      <c r="CH302" s="152"/>
      <c r="CI302" s="152"/>
      <c r="CJ302" s="152"/>
      <c r="CK302" s="152"/>
      <c r="CL302" s="152"/>
      <c r="CM302" s="152"/>
      <c r="CN302" s="152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52"/>
      <c r="DB302" s="152"/>
      <c r="DC302" s="152"/>
      <c r="DD302" s="152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  <c r="DR302" s="152"/>
      <c r="DS302" s="152"/>
      <c r="DT302" s="152"/>
      <c r="DU302" s="152"/>
      <c r="DV302" s="152"/>
      <c r="DW302" s="152"/>
      <c r="DX302" s="152"/>
      <c r="DY302" s="152"/>
      <c r="DZ302" s="152"/>
      <c r="EA302" s="152"/>
      <c r="EB302" s="152"/>
    </row>
    <row r="303" spans="2:132" x14ac:dyDescent="0.2">
      <c r="B303" s="152"/>
      <c r="C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52"/>
      <c r="CF303" s="152"/>
      <c r="CG303" s="152"/>
      <c r="CH303" s="152"/>
      <c r="CI303" s="152"/>
      <c r="CJ303" s="152"/>
      <c r="CK303" s="152"/>
      <c r="CL303" s="152"/>
      <c r="CM303" s="152"/>
      <c r="CN303" s="152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52"/>
      <c r="DB303" s="152"/>
      <c r="DC303" s="152"/>
      <c r="DD303" s="152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  <c r="DR303" s="152"/>
      <c r="DS303" s="152"/>
      <c r="DT303" s="152"/>
      <c r="DU303" s="152"/>
      <c r="DV303" s="152"/>
      <c r="DW303" s="152"/>
      <c r="DX303" s="152"/>
      <c r="DY303" s="152"/>
      <c r="DZ303" s="152"/>
      <c r="EA303" s="152"/>
      <c r="EB303" s="152"/>
    </row>
    <row r="304" spans="2:132" x14ac:dyDescent="0.2">
      <c r="B304" s="152"/>
      <c r="C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52"/>
      <c r="CF304" s="152"/>
      <c r="CG304" s="152"/>
      <c r="CH304" s="152"/>
      <c r="CI304" s="152"/>
      <c r="CJ304" s="152"/>
      <c r="CK304" s="152"/>
      <c r="CL304" s="152"/>
      <c r="CM304" s="152"/>
      <c r="CN304" s="152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52"/>
      <c r="DB304" s="152"/>
      <c r="DC304" s="152"/>
      <c r="DD304" s="152"/>
      <c r="DE304" s="152"/>
      <c r="DF304" s="152"/>
      <c r="DG304" s="152"/>
      <c r="DH304" s="152"/>
      <c r="DI304" s="152"/>
      <c r="DJ304" s="152"/>
      <c r="DK304" s="152"/>
      <c r="DL304" s="152"/>
      <c r="DM304" s="152"/>
      <c r="DN304" s="152"/>
      <c r="DO304" s="152"/>
      <c r="DP304" s="152"/>
      <c r="DQ304" s="152"/>
      <c r="DR304" s="152"/>
      <c r="DS304" s="152"/>
      <c r="DT304" s="152"/>
      <c r="DU304" s="152"/>
      <c r="DV304" s="152"/>
      <c r="DW304" s="152"/>
      <c r="DX304" s="152"/>
      <c r="DY304" s="152"/>
      <c r="DZ304" s="152"/>
      <c r="EA304" s="152"/>
      <c r="EB304" s="152"/>
    </row>
    <row r="305" spans="2:132" x14ac:dyDescent="0.2">
      <c r="B305" s="152"/>
      <c r="C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52"/>
      <c r="CF305" s="152"/>
      <c r="CG305" s="152"/>
      <c r="CH305" s="152"/>
      <c r="CI305" s="152"/>
      <c r="CJ305" s="152"/>
      <c r="CK305" s="152"/>
      <c r="CL305" s="152"/>
      <c r="CM305" s="152"/>
      <c r="CN305" s="152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52"/>
      <c r="DB305" s="152"/>
      <c r="DC305" s="152"/>
      <c r="DD305" s="152"/>
      <c r="DE305" s="152"/>
      <c r="DF305" s="152"/>
      <c r="DG305" s="152"/>
      <c r="DH305" s="152"/>
      <c r="DI305" s="152"/>
      <c r="DJ305" s="152"/>
      <c r="DK305" s="152"/>
      <c r="DL305" s="152"/>
      <c r="DM305" s="152"/>
      <c r="DN305" s="152"/>
      <c r="DO305" s="152"/>
      <c r="DP305" s="152"/>
      <c r="DQ305" s="152"/>
      <c r="DR305" s="152"/>
      <c r="DS305" s="152"/>
      <c r="DT305" s="152"/>
      <c r="DU305" s="152"/>
      <c r="DV305" s="152"/>
      <c r="DW305" s="152"/>
      <c r="DX305" s="152"/>
      <c r="DY305" s="152"/>
      <c r="DZ305" s="152"/>
      <c r="EA305" s="152"/>
      <c r="EB305" s="152"/>
    </row>
    <row r="306" spans="2:132" x14ac:dyDescent="0.2">
      <c r="B306" s="152"/>
      <c r="C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52"/>
      <c r="BW306" s="152"/>
      <c r="BX306" s="152"/>
      <c r="BY306" s="152"/>
      <c r="BZ306" s="152"/>
      <c r="CA306" s="152"/>
      <c r="CB306" s="152"/>
      <c r="CC306" s="152"/>
      <c r="CD306" s="152"/>
      <c r="CE306" s="152"/>
      <c r="CF306" s="152"/>
      <c r="CG306" s="152"/>
      <c r="CH306" s="152"/>
      <c r="CI306" s="152"/>
      <c r="CJ306" s="152"/>
      <c r="CK306" s="152"/>
      <c r="CL306" s="152"/>
      <c r="CM306" s="152"/>
      <c r="CN306" s="152"/>
      <c r="CO306" s="152"/>
      <c r="CP306" s="152"/>
      <c r="CQ306" s="152"/>
      <c r="CR306" s="152"/>
      <c r="CS306" s="152"/>
      <c r="CT306" s="152"/>
      <c r="CU306" s="152"/>
      <c r="CV306" s="152"/>
      <c r="CW306" s="152"/>
      <c r="CX306" s="152"/>
      <c r="CY306" s="152"/>
      <c r="CZ306" s="152"/>
      <c r="DA306" s="152"/>
      <c r="DB306" s="152"/>
      <c r="DC306" s="152"/>
      <c r="DD306" s="152"/>
      <c r="DE306" s="152"/>
      <c r="DF306" s="152"/>
      <c r="DG306" s="152"/>
      <c r="DH306" s="152"/>
      <c r="DI306" s="152"/>
      <c r="DJ306" s="152"/>
      <c r="DK306" s="152"/>
      <c r="DL306" s="152"/>
      <c r="DM306" s="152"/>
      <c r="DN306" s="152"/>
      <c r="DO306" s="152"/>
      <c r="DP306" s="152"/>
      <c r="DQ306" s="152"/>
      <c r="DR306" s="152"/>
      <c r="DS306" s="152"/>
      <c r="DT306" s="152"/>
      <c r="DU306" s="152"/>
      <c r="DV306" s="152"/>
      <c r="DW306" s="152"/>
      <c r="DX306" s="152"/>
      <c r="DY306" s="152"/>
      <c r="DZ306" s="152"/>
      <c r="EA306" s="152"/>
      <c r="EB306" s="152"/>
    </row>
    <row r="307" spans="2:132" x14ac:dyDescent="0.2">
      <c r="B307" s="152"/>
      <c r="C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2"/>
      <c r="BW307" s="152"/>
      <c r="BX307" s="152"/>
      <c r="BY307" s="152"/>
      <c r="BZ307" s="152"/>
      <c r="CA307" s="152"/>
      <c r="CB307" s="152"/>
      <c r="CC307" s="152"/>
      <c r="CD307" s="152"/>
      <c r="CE307" s="152"/>
      <c r="CF307" s="152"/>
      <c r="CG307" s="152"/>
      <c r="CH307" s="152"/>
      <c r="CI307" s="152"/>
      <c r="CJ307" s="152"/>
      <c r="CK307" s="152"/>
      <c r="CL307" s="152"/>
      <c r="CM307" s="152"/>
      <c r="CN307" s="152"/>
      <c r="CO307" s="152"/>
      <c r="CP307" s="152"/>
      <c r="CQ307" s="152"/>
      <c r="CR307" s="152"/>
      <c r="CS307" s="152"/>
      <c r="CT307" s="152"/>
      <c r="CU307" s="152"/>
      <c r="CV307" s="152"/>
      <c r="CW307" s="152"/>
      <c r="CX307" s="152"/>
      <c r="CY307" s="152"/>
      <c r="CZ307" s="152"/>
      <c r="DA307" s="152"/>
      <c r="DB307" s="152"/>
      <c r="DC307" s="152"/>
      <c r="DD307" s="152"/>
      <c r="DE307" s="152"/>
      <c r="DF307" s="152"/>
      <c r="DG307" s="152"/>
      <c r="DH307" s="152"/>
      <c r="DI307" s="152"/>
      <c r="DJ307" s="152"/>
      <c r="DK307" s="152"/>
      <c r="DL307" s="152"/>
      <c r="DM307" s="152"/>
      <c r="DN307" s="152"/>
      <c r="DO307" s="152"/>
      <c r="DP307" s="152"/>
      <c r="DQ307" s="152"/>
      <c r="DR307" s="152"/>
      <c r="DS307" s="152"/>
      <c r="DT307" s="152"/>
      <c r="DU307" s="152"/>
      <c r="DV307" s="152"/>
      <c r="DW307" s="152"/>
      <c r="DX307" s="152"/>
      <c r="DY307" s="152"/>
      <c r="DZ307" s="152"/>
      <c r="EA307" s="152"/>
      <c r="EB307" s="152"/>
    </row>
    <row r="308" spans="2:132" x14ac:dyDescent="0.2">
      <c r="B308" s="152"/>
      <c r="C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2"/>
      <c r="BW308" s="152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2"/>
      <c r="CH308" s="152"/>
      <c r="CI308" s="152"/>
      <c r="CJ308" s="152"/>
      <c r="CK308" s="152"/>
      <c r="CL308" s="152"/>
      <c r="CM308" s="152"/>
      <c r="CN308" s="152"/>
      <c r="CO308" s="152"/>
      <c r="CP308" s="152"/>
      <c r="CQ308" s="152"/>
      <c r="CR308" s="152"/>
      <c r="CS308" s="152"/>
      <c r="CT308" s="152"/>
      <c r="CU308" s="152"/>
      <c r="CV308" s="152"/>
      <c r="CW308" s="152"/>
      <c r="CX308" s="152"/>
      <c r="CY308" s="152"/>
      <c r="CZ308" s="152"/>
      <c r="DA308" s="152"/>
      <c r="DB308" s="152"/>
      <c r="DC308" s="152"/>
      <c r="DD308" s="152"/>
      <c r="DE308" s="152"/>
      <c r="DF308" s="152"/>
      <c r="DG308" s="152"/>
      <c r="DH308" s="152"/>
      <c r="DI308" s="152"/>
      <c r="DJ308" s="152"/>
      <c r="DK308" s="152"/>
      <c r="DL308" s="152"/>
      <c r="DM308" s="152"/>
      <c r="DN308" s="152"/>
      <c r="DO308" s="152"/>
      <c r="DP308" s="152"/>
      <c r="DQ308" s="152"/>
      <c r="DR308" s="152"/>
      <c r="DS308" s="152"/>
      <c r="DT308" s="152"/>
      <c r="DU308" s="152"/>
      <c r="DV308" s="152"/>
      <c r="DW308" s="152"/>
      <c r="DX308" s="152"/>
      <c r="DY308" s="152"/>
      <c r="DZ308" s="152"/>
      <c r="EA308" s="152"/>
      <c r="EB308" s="152"/>
    </row>
    <row r="309" spans="2:132" x14ac:dyDescent="0.2">
      <c r="B309" s="152"/>
      <c r="C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  <c r="DF309" s="152"/>
      <c r="DG309" s="152"/>
      <c r="DH309" s="152"/>
      <c r="DI309" s="152"/>
      <c r="DJ309" s="152"/>
      <c r="DK309" s="152"/>
      <c r="DL309" s="152"/>
      <c r="DM309" s="152"/>
      <c r="DN309" s="152"/>
      <c r="DO309" s="152"/>
      <c r="DP309" s="152"/>
      <c r="DQ309" s="152"/>
      <c r="DR309" s="152"/>
      <c r="DS309" s="152"/>
      <c r="DT309" s="152"/>
      <c r="DU309" s="152"/>
      <c r="DV309" s="152"/>
      <c r="DW309" s="152"/>
      <c r="DX309" s="152"/>
      <c r="DY309" s="152"/>
      <c r="DZ309" s="152"/>
      <c r="EA309" s="152"/>
      <c r="EB309" s="152"/>
    </row>
    <row r="310" spans="2:132" x14ac:dyDescent="0.2">
      <c r="B310" s="152"/>
      <c r="C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  <c r="BR310" s="152"/>
      <c r="BS310" s="152"/>
      <c r="BT310" s="152"/>
      <c r="BU310" s="152"/>
      <c r="BV310" s="152"/>
      <c r="BW310" s="152"/>
      <c r="BX310" s="152"/>
      <c r="BY310" s="152"/>
      <c r="BZ310" s="152"/>
      <c r="CA310" s="152"/>
      <c r="CB310" s="152"/>
      <c r="CC310" s="152"/>
      <c r="CD310" s="152"/>
      <c r="CE310" s="152"/>
      <c r="CF310" s="152"/>
      <c r="CG310" s="152"/>
      <c r="CH310" s="152"/>
      <c r="CI310" s="152"/>
      <c r="CJ310" s="152"/>
      <c r="CK310" s="152"/>
      <c r="CL310" s="152"/>
      <c r="CM310" s="152"/>
      <c r="CN310" s="152"/>
      <c r="CO310" s="152"/>
      <c r="CP310" s="152"/>
      <c r="CQ310" s="152"/>
      <c r="CR310" s="152"/>
      <c r="CS310" s="152"/>
      <c r="CT310" s="152"/>
      <c r="CU310" s="152"/>
      <c r="CV310" s="152"/>
      <c r="CW310" s="152"/>
      <c r="CX310" s="152"/>
      <c r="CY310" s="152"/>
      <c r="CZ310" s="152"/>
      <c r="DA310" s="152"/>
      <c r="DB310" s="152"/>
      <c r="DC310" s="152"/>
      <c r="DD310" s="152"/>
      <c r="DE310" s="152"/>
      <c r="DF310" s="152"/>
      <c r="DG310" s="152"/>
      <c r="DH310" s="152"/>
      <c r="DI310" s="152"/>
      <c r="DJ310" s="152"/>
      <c r="DK310" s="152"/>
      <c r="DL310" s="152"/>
      <c r="DM310" s="152"/>
      <c r="DN310" s="152"/>
      <c r="DO310" s="152"/>
      <c r="DP310" s="152"/>
      <c r="DQ310" s="152"/>
      <c r="DR310" s="152"/>
      <c r="DS310" s="152"/>
      <c r="DT310" s="152"/>
      <c r="DU310" s="152"/>
      <c r="DV310" s="152"/>
      <c r="DW310" s="152"/>
      <c r="DX310" s="152"/>
      <c r="DY310" s="152"/>
      <c r="DZ310" s="152"/>
      <c r="EA310" s="152"/>
      <c r="EB310" s="152"/>
    </row>
    <row r="311" spans="2:132" x14ac:dyDescent="0.2">
      <c r="B311" s="152"/>
      <c r="C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152"/>
      <c r="AZ311" s="152"/>
      <c r="BA311" s="152"/>
      <c r="BB311" s="152"/>
      <c r="BC311" s="152"/>
      <c r="BD311" s="152"/>
      <c r="BE311" s="152"/>
      <c r="BF311" s="152"/>
      <c r="BG311" s="152"/>
      <c r="BH311" s="152"/>
      <c r="BI311" s="152"/>
      <c r="BJ311" s="152"/>
      <c r="BK311" s="152"/>
      <c r="BL311" s="152"/>
      <c r="BM311" s="152"/>
      <c r="BN311" s="152"/>
      <c r="BO311" s="152"/>
      <c r="BP311" s="152"/>
      <c r="BQ311" s="152"/>
      <c r="BR311" s="152"/>
      <c r="BS311" s="152"/>
      <c r="BT311" s="152"/>
      <c r="BU311" s="152"/>
      <c r="BV311" s="152"/>
      <c r="BW311" s="152"/>
      <c r="BX311" s="152"/>
      <c r="BY311" s="152"/>
      <c r="BZ311" s="152"/>
      <c r="CA311" s="152"/>
      <c r="CB311" s="152"/>
      <c r="CC311" s="152"/>
      <c r="CD311" s="152"/>
      <c r="CE311" s="152"/>
      <c r="CF311" s="152"/>
      <c r="CG311" s="152"/>
      <c r="CH311" s="152"/>
      <c r="CI311" s="152"/>
      <c r="CJ311" s="152"/>
      <c r="CK311" s="152"/>
      <c r="CL311" s="152"/>
      <c r="CM311" s="152"/>
      <c r="CN311" s="152"/>
      <c r="CO311" s="152"/>
      <c r="CP311" s="152"/>
      <c r="CQ311" s="152"/>
      <c r="CR311" s="152"/>
      <c r="CS311" s="152"/>
      <c r="CT311" s="152"/>
      <c r="CU311" s="152"/>
      <c r="CV311" s="152"/>
      <c r="CW311" s="152"/>
      <c r="CX311" s="152"/>
      <c r="CY311" s="152"/>
      <c r="CZ311" s="152"/>
      <c r="DA311" s="152"/>
      <c r="DB311" s="152"/>
      <c r="DC311" s="152"/>
      <c r="DD311" s="152"/>
      <c r="DE311" s="152"/>
      <c r="DF311" s="152"/>
      <c r="DG311" s="152"/>
      <c r="DH311" s="152"/>
      <c r="DI311" s="152"/>
      <c r="DJ311" s="152"/>
      <c r="DK311" s="152"/>
      <c r="DL311" s="152"/>
      <c r="DM311" s="152"/>
      <c r="DN311" s="152"/>
      <c r="DO311" s="152"/>
      <c r="DP311" s="152"/>
      <c r="DQ311" s="152"/>
      <c r="DR311" s="152"/>
      <c r="DS311" s="152"/>
      <c r="DT311" s="152"/>
      <c r="DU311" s="152"/>
      <c r="DV311" s="152"/>
      <c r="DW311" s="152"/>
      <c r="DX311" s="152"/>
      <c r="DY311" s="152"/>
      <c r="DZ311" s="152"/>
      <c r="EA311" s="152"/>
      <c r="EB311" s="152"/>
    </row>
    <row r="312" spans="2:132" x14ac:dyDescent="0.2">
      <c r="B312" s="152"/>
      <c r="C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/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/>
      <c r="BL312" s="152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52"/>
      <c r="BW312" s="152"/>
      <c r="BX312" s="152"/>
      <c r="BY312" s="152"/>
      <c r="BZ312" s="152"/>
      <c r="CA312" s="152"/>
      <c r="CB312" s="152"/>
      <c r="CC312" s="152"/>
      <c r="CD312" s="152"/>
      <c r="CE312" s="152"/>
      <c r="CF312" s="152"/>
      <c r="CG312" s="152"/>
      <c r="CH312" s="152"/>
      <c r="CI312" s="152"/>
      <c r="CJ312" s="152"/>
      <c r="CK312" s="152"/>
      <c r="CL312" s="152"/>
      <c r="CM312" s="152"/>
      <c r="CN312" s="152"/>
      <c r="CO312" s="152"/>
      <c r="CP312" s="152"/>
      <c r="CQ312" s="152"/>
      <c r="CR312" s="152"/>
      <c r="CS312" s="152"/>
      <c r="CT312" s="152"/>
      <c r="CU312" s="152"/>
      <c r="CV312" s="152"/>
      <c r="CW312" s="152"/>
      <c r="CX312" s="152"/>
      <c r="CY312" s="152"/>
      <c r="CZ312" s="152"/>
      <c r="DA312" s="152"/>
      <c r="DB312" s="152"/>
      <c r="DC312" s="152"/>
      <c r="DD312" s="152"/>
      <c r="DE312" s="152"/>
      <c r="DF312" s="152"/>
      <c r="DG312" s="152"/>
      <c r="DH312" s="152"/>
      <c r="DI312" s="152"/>
      <c r="DJ312" s="152"/>
      <c r="DK312" s="152"/>
      <c r="DL312" s="152"/>
      <c r="DM312" s="152"/>
      <c r="DN312" s="152"/>
      <c r="DO312" s="152"/>
      <c r="DP312" s="152"/>
      <c r="DQ312" s="152"/>
      <c r="DR312" s="152"/>
      <c r="DS312" s="152"/>
      <c r="DT312" s="152"/>
      <c r="DU312" s="152"/>
      <c r="DV312" s="152"/>
      <c r="DW312" s="152"/>
      <c r="DX312" s="152"/>
      <c r="DY312" s="152"/>
      <c r="DZ312" s="152"/>
      <c r="EA312" s="152"/>
      <c r="EB312" s="152"/>
    </row>
    <row r="313" spans="2:132" x14ac:dyDescent="0.2">
      <c r="B313" s="152"/>
      <c r="C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152"/>
      <c r="AZ313" s="152"/>
      <c r="BA313" s="152"/>
      <c r="BB313" s="152"/>
      <c r="BC313" s="152"/>
      <c r="BD313" s="152"/>
      <c r="BE313" s="152"/>
      <c r="BF313" s="152"/>
      <c r="BG313" s="152"/>
      <c r="BH313" s="152"/>
      <c r="BI313" s="152"/>
      <c r="BJ313" s="152"/>
      <c r="BK313" s="152"/>
      <c r="BL313" s="152"/>
      <c r="BM313" s="152"/>
      <c r="BN313" s="152"/>
      <c r="BO313" s="152"/>
      <c r="BP313" s="152"/>
      <c r="BQ313" s="152"/>
      <c r="BR313" s="152"/>
      <c r="BS313" s="152"/>
      <c r="BT313" s="152"/>
      <c r="BU313" s="152"/>
      <c r="BV313" s="152"/>
      <c r="BW313" s="152"/>
      <c r="BX313" s="152"/>
      <c r="BY313" s="152"/>
      <c r="BZ313" s="152"/>
      <c r="CA313" s="152"/>
      <c r="CB313" s="152"/>
      <c r="CC313" s="152"/>
      <c r="CD313" s="152"/>
      <c r="CE313" s="152"/>
      <c r="CF313" s="152"/>
      <c r="CG313" s="152"/>
      <c r="CH313" s="152"/>
      <c r="CI313" s="152"/>
      <c r="CJ313" s="152"/>
      <c r="CK313" s="152"/>
      <c r="CL313" s="152"/>
      <c r="CM313" s="152"/>
      <c r="CN313" s="152"/>
      <c r="CO313" s="152"/>
      <c r="CP313" s="152"/>
      <c r="CQ313" s="152"/>
      <c r="CR313" s="152"/>
      <c r="CS313" s="152"/>
      <c r="CT313" s="152"/>
      <c r="CU313" s="152"/>
      <c r="CV313" s="152"/>
      <c r="CW313" s="152"/>
      <c r="CX313" s="152"/>
      <c r="CY313" s="152"/>
      <c r="CZ313" s="152"/>
      <c r="DA313" s="152"/>
      <c r="DB313" s="152"/>
      <c r="DC313" s="152"/>
      <c r="DD313" s="152"/>
      <c r="DE313" s="152"/>
      <c r="DF313" s="152"/>
      <c r="DG313" s="152"/>
      <c r="DH313" s="152"/>
      <c r="DI313" s="152"/>
      <c r="DJ313" s="152"/>
      <c r="DK313" s="152"/>
      <c r="DL313" s="152"/>
      <c r="DM313" s="152"/>
      <c r="DN313" s="152"/>
      <c r="DO313" s="152"/>
      <c r="DP313" s="152"/>
      <c r="DQ313" s="152"/>
      <c r="DR313" s="152"/>
      <c r="DS313" s="152"/>
      <c r="DT313" s="152"/>
      <c r="DU313" s="152"/>
      <c r="DV313" s="152"/>
      <c r="DW313" s="152"/>
      <c r="DX313" s="152"/>
      <c r="DY313" s="152"/>
      <c r="DZ313" s="152"/>
      <c r="EA313" s="152"/>
      <c r="EB313" s="152"/>
    </row>
    <row r="314" spans="2:132" x14ac:dyDescent="0.2">
      <c r="B314" s="152"/>
      <c r="C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52"/>
      <c r="BN314" s="152"/>
      <c r="BO314" s="152"/>
      <c r="BP314" s="152"/>
      <c r="BQ314" s="152"/>
      <c r="BR314" s="152"/>
      <c r="BS314" s="152"/>
      <c r="BT314" s="152"/>
      <c r="BU314" s="152"/>
      <c r="BV314" s="152"/>
      <c r="BW314" s="152"/>
      <c r="BX314" s="152"/>
      <c r="BY314" s="152"/>
      <c r="BZ314" s="152"/>
      <c r="CA314" s="152"/>
      <c r="CB314" s="152"/>
      <c r="CC314" s="152"/>
      <c r="CD314" s="152"/>
      <c r="CE314" s="152"/>
      <c r="CF314" s="152"/>
      <c r="CG314" s="152"/>
      <c r="CH314" s="152"/>
      <c r="CI314" s="152"/>
      <c r="CJ314" s="152"/>
      <c r="CK314" s="152"/>
      <c r="CL314" s="152"/>
      <c r="CM314" s="152"/>
      <c r="CN314" s="152"/>
      <c r="CO314" s="152"/>
      <c r="CP314" s="152"/>
      <c r="CQ314" s="152"/>
      <c r="CR314" s="152"/>
      <c r="CS314" s="152"/>
      <c r="CT314" s="152"/>
      <c r="CU314" s="152"/>
      <c r="CV314" s="152"/>
      <c r="CW314" s="152"/>
      <c r="CX314" s="152"/>
      <c r="CY314" s="152"/>
      <c r="CZ314" s="152"/>
      <c r="DA314" s="152"/>
      <c r="DB314" s="152"/>
      <c r="DC314" s="152"/>
      <c r="DD314" s="152"/>
      <c r="DE314" s="152"/>
      <c r="DF314" s="152"/>
      <c r="DG314" s="152"/>
      <c r="DH314" s="152"/>
      <c r="DI314" s="152"/>
      <c r="DJ314" s="152"/>
      <c r="DK314" s="152"/>
      <c r="DL314" s="152"/>
      <c r="DM314" s="152"/>
      <c r="DN314" s="152"/>
      <c r="DO314" s="152"/>
      <c r="DP314" s="152"/>
      <c r="DQ314" s="152"/>
      <c r="DR314" s="152"/>
      <c r="DS314" s="152"/>
      <c r="DT314" s="152"/>
      <c r="DU314" s="152"/>
      <c r="DV314" s="152"/>
      <c r="DW314" s="152"/>
      <c r="DX314" s="152"/>
      <c r="DY314" s="152"/>
      <c r="DZ314" s="152"/>
      <c r="EA314" s="152"/>
      <c r="EB314" s="152"/>
    </row>
    <row r="315" spans="2:132" x14ac:dyDescent="0.2">
      <c r="B315" s="152"/>
      <c r="C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52"/>
      <c r="BN315" s="152"/>
      <c r="BO315" s="152"/>
      <c r="BP315" s="152"/>
      <c r="BQ315" s="152"/>
      <c r="BR315" s="152"/>
      <c r="BS315" s="152"/>
      <c r="BT315" s="152"/>
      <c r="BU315" s="152"/>
      <c r="BV315" s="152"/>
      <c r="BW315" s="152"/>
      <c r="BX315" s="152"/>
      <c r="BY315" s="152"/>
      <c r="BZ315" s="152"/>
      <c r="CA315" s="152"/>
      <c r="CB315" s="152"/>
      <c r="CC315" s="152"/>
      <c r="CD315" s="152"/>
      <c r="CE315" s="152"/>
      <c r="CF315" s="152"/>
      <c r="CG315" s="152"/>
      <c r="CH315" s="152"/>
      <c r="CI315" s="152"/>
      <c r="CJ315" s="152"/>
      <c r="CK315" s="152"/>
      <c r="CL315" s="152"/>
      <c r="CM315" s="152"/>
      <c r="CN315" s="152"/>
      <c r="CO315" s="152"/>
      <c r="CP315" s="152"/>
      <c r="CQ315" s="152"/>
      <c r="CR315" s="152"/>
      <c r="CS315" s="152"/>
      <c r="CT315" s="152"/>
      <c r="CU315" s="152"/>
      <c r="CV315" s="152"/>
      <c r="CW315" s="152"/>
      <c r="CX315" s="152"/>
      <c r="CY315" s="152"/>
      <c r="CZ315" s="152"/>
      <c r="DA315" s="152"/>
      <c r="DB315" s="152"/>
      <c r="DC315" s="152"/>
      <c r="DD315" s="152"/>
      <c r="DE315" s="152"/>
      <c r="DF315" s="152"/>
      <c r="DG315" s="152"/>
      <c r="DH315" s="152"/>
      <c r="DI315" s="152"/>
      <c r="DJ315" s="152"/>
      <c r="DK315" s="152"/>
      <c r="DL315" s="152"/>
      <c r="DM315" s="152"/>
      <c r="DN315" s="152"/>
      <c r="DO315" s="152"/>
      <c r="DP315" s="152"/>
      <c r="DQ315" s="152"/>
      <c r="DR315" s="152"/>
      <c r="DS315" s="152"/>
      <c r="DT315" s="152"/>
      <c r="DU315" s="152"/>
      <c r="DV315" s="152"/>
      <c r="DW315" s="152"/>
      <c r="DX315" s="152"/>
      <c r="DY315" s="152"/>
      <c r="DZ315" s="152"/>
      <c r="EA315" s="152"/>
      <c r="EB315" s="152"/>
    </row>
    <row r="316" spans="2:132" x14ac:dyDescent="0.2">
      <c r="B316" s="152"/>
      <c r="C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52"/>
      <c r="BN316" s="152"/>
      <c r="BO316" s="152"/>
      <c r="BP316" s="152"/>
      <c r="BQ316" s="152"/>
      <c r="BR316" s="152"/>
      <c r="BS316" s="152"/>
      <c r="BT316" s="152"/>
      <c r="BU316" s="152"/>
      <c r="BV316" s="152"/>
      <c r="BW316" s="152"/>
      <c r="BX316" s="152"/>
      <c r="BY316" s="152"/>
      <c r="BZ316" s="152"/>
      <c r="CA316" s="152"/>
      <c r="CB316" s="152"/>
      <c r="CC316" s="152"/>
      <c r="CD316" s="152"/>
      <c r="CE316" s="152"/>
      <c r="CF316" s="152"/>
      <c r="CG316" s="152"/>
      <c r="CH316" s="152"/>
      <c r="CI316" s="152"/>
      <c r="CJ316" s="152"/>
      <c r="CK316" s="152"/>
      <c r="CL316" s="152"/>
      <c r="CM316" s="152"/>
      <c r="CN316" s="152"/>
      <c r="CO316" s="152"/>
      <c r="CP316" s="152"/>
      <c r="CQ316" s="152"/>
      <c r="CR316" s="152"/>
      <c r="CS316" s="152"/>
      <c r="CT316" s="152"/>
      <c r="CU316" s="152"/>
      <c r="CV316" s="152"/>
      <c r="CW316" s="152"/>
      <c r="CX316" s="152"/>
      <c r="CY316" s="152"/>
      <c r="CZ316" s="152"/>
      <c r="DA316" s="152"/>
      <c r="DB316" s="152"/>
      <c r="DC316" s="152"/>
      <c r="DD316" s="152"/>
      <c r="DE316" s="152"/>
      <c r="DF316" s="152"/>
      <c r="DG316" s="152"/>
      <c r="DH316" s="152"/>
      <c r="DI316" s="152"/>
      <c r="DJ316" s="152"/>
      <c r="DK316" s="152"/>
      <c r="DL316" s="152"/>
      <c r="DM316" s="152"/>
      <c r="DN316" s="152"/>
      <c r="DO316" s="152"/>
      <c r="DP316" s="152"/>
      <c r="DQ316" s="152"/>
      <c r="DR316" s="152"/>
      <c r="DS316" s="152"/>
      <c r="DT316" s="152"/>
      <c r="DU316" s="152"/>
      <c r="DV316" s="152"/>
      <c r="DW316" s="152"/>
      <c r="DX316" s="152"/>
      <c r="DY316" s="152"/>
      <c r="DZ316" s="152"/>
      <c r="EA316" s="152"/>
      <c r="EB316" s="152"/>
    </row>
    <row r="317" spans="2:132" x14ac:dyDescent="0.2">
      <c r="B317" s="152"/>
      <c r="C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52"/>
      <c r="BN317" s="152"/>
      <c r="BO317" s="152"/>
      <c r="BP317" s="152"/>
      <c r="BQ317" s="152"/>
      <c r="BR317" s="152"/>
      <c r="BS317" s="152"/>
      <c r="BT317" s="152"/>
      <c r="BU317" s="152"/>
      <c r="BV317" s="152"/>
      <c r="BW317" s="152"/>
      <c r="BX317" s="152"/>
      <c r="BY317" s="152"/>
      <c r="BZ317" s="152"/>
      <c r="CA317" s="152"/>
      <c r="CB317" s="152"/>
      <c r="CC317" s="152"/>
      <c r="CD317" s="152"/>
      <c r="CE317" s="152"/>
      <c r="CF317" s="152"/>
      <c r="CG317" s="152"/>
      <c r="CH317" s="152"/>
      <c r="CI317" s="152"/>
      <c r="CJ317" s="152"/>
      <c r="CK317" s="152"/>
      <c r="CL317" s="152"/>
      <c r="CM317" s="152"/>
      <c r="CN317" s="152"/>
      <c r="CO317" s="152"/>
      <c r="CP317" s="152"/>
      <c r="CQ317" s="152"/>
      <c r="CR317" s="152"/>
      <c r="CS317" s="152"/>
      <c r="CT317" s="152"/>
      <c r="CU317" s="152"/>
      <c r="CV317" s="152"/>
      <c r="CW317" s="152"/>
      <c r="CX317" s="152"/>
      <c r="CY317" s="152"/>
      <c r="CZ317" s="152"/>
      <c r="DA317" s="152"/>
      <c r="DB317" s="152"/>
      <c r="DC317" s="152"/>
      <c r="DD317" s="152"/>
      <c r="DE317" s="152"/>
      <c r="DF317" s="152"/>
      <c r="DG317" s="152"/>
      <c r="DH317" s="152"/>
      <c r="DI317" s="152"/>
      <c r="DJ317" s="152"/>
      <c r="DK317" s="152"/>
      <c r="DL317" s="152"/>
      <c r="DM317" s="152"/>
      <c r="DN317" s="152"/>
      <c r="DO317" s="152"/>
      <c r="DP317" s="152"/>
      <c r="DQ317" s="152"/>
      <c r="DR317" s="152"/>
      <c r="DS317" s="152"/>
      <c r="DT317" s="152"/>
      <c r="DU317" s="152"/>
      <c r="DV317" s="152"/>
      <c r="DW317" s="152"/>
      <c r="DX317" s="152"/>
      <c r="DY317" s="152"/>
      <c r="DZ317" s="152"/>
      <c r="EA317" s="152"/>
      <c r="EB317" s="152"/>
    </row>
    <row r="318" spans="2:132" x14ac:dyDescent="0.2">
      <c r="B318" s="152"/>
      <c r="C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52"/>
      <c r="BN318" s="152"/>
      <c r="BO318" s="152"/>
      <c r="BP318" s="152"/>
      <c r="BQ318" s="152"/>
      <c r="BR318" s="152"/>
      <c r="BS318" s="152"/>
      <c r="BT318" s="152"/>
      <c r="BU318" s="152"/>
      <c r="BV318" s="152"/>
      <c r="BW318" s="152"/>
      <c r="BX318" s="152"/>
      <c r="BY318" s="152"/>
      <c r="BZ318" s="152"/>
      <c r="CA318" s="152"/>
      <c r="CB318" s="152"/>
      <c r="CC318" s="152"/>
      <c r="CD318" s="152"/>
      <c r="CE318" s="152"/>
      <c r="CF318" s="152"/>
      <c r="CG318" s="152"/>
      <c r="CH318" s="152"/>
      <c r="CI318" s="152"/>
      <c r="CJ318" s="152"/>
      <c r="CK318" s="152"/>
      <c r="CL318" s="152"/>
      <c r="CM318" s="152"/>
      <c r="CN318" s="152"/>
      <c r="CO318" s="152"/>
      <c r="CP318" s="152"/>
      <c r="CQ318" s="152"/>
      <c r="CR318" s="152"/>
      <c r="CS318" s="152"/>
      <c r="CT318" s="152"/>
      <c r="CU318" s="152"/>
      <c r="CV318" s="152"/>
      <c r="CW318" s="152"/>
      <c r="CX318" s="152"/>
      <c r="CY318" s="152"/>
      <c r="CZ318" s="152"/>
      <c r="DA318" s="152"/>
      <c r="DB318" s="152"/>
      <c r="DC318" s="152"/>
      <c r="DD318" s="152"/>
      <c r="DE318" s="152"/>
      <c r="DF318" s="152"/>
      <c r="DG318" s="152"/>
      <c r="DH318" s="152"/>
      <c r="DI318" s="152"/>
      <c r="DJ318" s="152"/>
      <c r="DK318" s="152"/>
      <c r="DL318" s="152"/>
      <c r="DM318" s="152"/>
      <c r="DN318" s="152"/>
      <c r="DO318" s="152"/>
      <c r="DP318" s="152"/>
      <c r="DQ318" s="152"/>
      <c r="DR318" s="152"/>
      <c r="DS318" s="152"/>
      <c r="DT318" s="152"/>
      <c r="DU318" s="152"/>
      <c r="DV318" s="152"/>
      <c r="DW318" s="152"/>
      <c r="DX318" s="152"/>
      <c r="DY318" s="152"/>
      <c r="DZ318" s="152"/>
      <c r="EA318" s="152"/>
      <c r="EB318" s="152"/>
    </row>
    <row r="319" spans="2:132" x14ac:dyDescent="0.2">
      <c r="B319" s="152"/>
      <c r="C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  <c r="BR319" s="152"/>
      <c r="BS319" s="152"/>
      <c r="BT319" s="152"/>
      <c r="BU319" s="152"/>
      <c r="BV319" s="152"/>
      <c r="BW319" s="152"/>
      <c r="BX319" s="152"/>
      <c r="BY319" s="152"/>
      <c r="BZ319" s="152"/>
      <c r="CA319" s="152"/>
      <c r="CB319" s="152"/>
      <c r="CC319" s="152"/>
      <c r="CD319" s="152"/>
      <c r="CE319" s="152"/>
      <c r="CF319" s="152"/>
      <c r="CG319" s="152"/>
      <c r="CH319" s="152"/>
      <c r="CI319" s="152"/>
      <c r="CJ319" s="152"/>
      <c r="CK319" s="152"/>
      <c r="CL319" s="152"/>
      <c r="CM319" s="152"/>
      <c r="CN319" s="152"/>
      <c r="CO319" s="152"/>
      <c r="CP319" s="152"/>
      <c r="CQ319" s="152"/>
      <c r="CR319" s="152"/>
      <c r="CS319" s="152"/>
      <c r="CT319" s="152"/>
      <c r="CU319" s="152"/>
      <c r="CV319" s="152"/>
      <c r="CW319" s="152"/>
      <c r="CX319" s="152"/>
      <c r="CY319" s="152"/>
      <c r="CZ319" s="152"/>
      <c r="DA319" s="152"/>
      <c r="DB319" s="152"/>
      <c r="DC319" s="152"/>
      <c r="DD319" s="152"/>
      <c r="DE319" s="152"/>
      <c r="DF319" s="152"/>
      <c r="DG319" s="152"/>
      <c r="DH319" s="152"/>
      <c r="DI319" s="152"/>
      <c r="DJ319" s="152"/>
      <c r="DK319" s="152"/>
      <c r="DL319" s="152"/>
      <c r="DM319" s="152"/>
      <c r="DN319" s="152"/>
      <c r="DO319" s="152"/>
      <c r="DP319" s="152"/>
      <c r="DQ319" s="152"/>
      <c r="DR319" s="152"/>
      <c r="DS319" s="152"/>
      <c r="DT319" s="152"/>
      <c r="DU319" s="152"/>
      <c r="DV319" s="152"/>
      <c r="DW319" s="152"/>
      <c r="DX319" s="152"/>
      <c r="DY319" s="152"/>
      <c r="DZ319" s="152"/>
      <c r="EA319" s="152"/>
      <c r="EB319" s="152"/>
    </row>
    <row r="320" spans="2:132" x14ac:dyDescent="0.2">
      <c r="B320" s="152"/>
      <c r="C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  <c r="BR320" s="152"/>
      <c r="BS320" s="152"/>
      <c r="BT320" s="152"/>
      <c r="BU320" s="152"/>
      <c r="BV320" s="152"/>
      <c r="BW320" s="152"/>
      <c r="BX320" s="152"/>
      <c r="BY320" s="152"/>
      <c r="BZ320" s="152"/>
      <c r="CA320" s="152"/>
      <c r="CB320" s="152"/>
      <c r="CC320" s="152"/>
      <c r="CD320" s="152"/>
      <c r="CE320" s="152"/>
      <c r="CF320" s="152"/>
      <c r="CG320" s="152"/>
      <c r="CH320" s="152"/>
      <c r="CI320" s="152"/>
      <c r="CJ320" s="152"/>
      <c r="CK320" s="152"/>
      <c r="CL320" s="152"/>
      <c r="CM320" s="152"/>
      <c r="CN320" s="152"/>
      <c r="CO320" s="152"/>
      <c r="CP320" s="152"/>
      <c r="CQ320" s="152"/>
      <c r="CR320" s="152"/>
      <c r="CS320" s="152"/>
      <c r="CT320" s="152"/>
      <c r="CU320" s="152"/>
      <c r="CV320" s="152"/>
      <c r="CW320" s="152"/>
      <c r="CX320" s="152"/>
      <c r="CY320" s="152"/>
      <c r="CZ320" s="152"/>
      <c r="DA320" s="152"/>
      <c r="DB320" s="152"/>
      <c r="DC320" s="152"/>
      <c r="DD320" s="152"/>
      <c r="DE320" s="152"/>
      <c r="DF320" s="152"/>
      <c r="DG320" s="152"/>
      <c r="DH320" s="152"/>
      <c r="DI320" s="152"/>
      <c r="DJ320" s="152"/>
      <c r="DK320" s="152"/>
      <c r="DL320" s="152"/>
      <c r="DM320" s="152"/>
      <c r="DN320" s="152"/>
      <c r="DO320" s="152"/>
      <c r="DP320" s="152"/>
      <c r="DQ320" s="152"/>
      <c r="DR320" s="152"/>
      <c r="DS320" s="152"/>
      <c r="DT320" s="152"/>
      <c r="DU320" s="152"/>
      <c r="DV320" s="152"/>
      <c r="DW320" s="152"/>
      <c r="DX320" s="152"/>
      <c r="DY320" s="152"/>
      <c r="DZ320" s="152"/>
      <c r="EA320" s="152"/>
      <c r="EB320" s="152"/>
    </row>
    <row r="321" spans="2:132" x14ac:dyDescent="0.2">
      <c r="B321" s="152"/>
      <c r="C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52"/>
      <c r="BD321" s="152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  <c r="BR321" s="152"/>
      <c r="BS321" s="152"/>
      <c r="BT321" s="152"/>
      <c r="BU321" s="152"/>
      <c r="BV321" s="152"/>
      <c r="BW321" s="152"/>
      <c r="BX321" s="152"/>
      <c r="BY321" s="152"/>
      <c r="BZ321" s="152"/>
      <c r="CA321" s="152"/>
      <c r="CB321" s="152"/>
      <c r="CC321" s="152"/>
      <c r="CD321" s="152"/>
      <c r="CE321" s="152"/>
      <c r="CF321" s="152"/>
      <c r="CG321" s="152"/>
      <c r="CH321" s="152"/>
      <c r="CI321" s="152"/>
      <c r="CJ321" s="152"/>
      <c r="CK321" s="152"/>
      <c r="CL321" s="152"/>
      <c r="CM321" s="152"/>
      <c r="CN321" s="152"/>
      <c r="CO321" s="152"/>
      <c r="CP321" s="152"/>
      <c r="CQ321" s="152"/>
      <c r="CR321" s="152"/>
      <c r="CS321" s="152"/>
      <c r="CT321" s="152"/>
      <c r="CU321" s="152"/>
      <c r="CV321" s="152"/>
      <c r="CW321" s="152"/>
      <c r="CX321" s="152"/>
      <c r="CY321" s="152"/>
      <c r="CZ321" s="152"/>
      <c r="DA321" s="152"/>
      <c r="DB321" s="152"/>
      <c r="DC321" s="152"/>
      <c r="DD321" s="152"/>
      <c r="DE321" s="152"/>
      <c r="DF321" s="152"/>
      <c r="DG321" s="152"/>
      <c r="DH321" s="152"/>
      <c r="DI321" s="152"/>
      <c r="DJ321" s="152"/>
      <c r="DK321" s="152"/>
      <c r="DL321" s="152"/>
      <c r="DM321" s="152"/>
      <c r="DN321" s="152"/>
      <c r="DO321" s="152"/>
      <c r="DP321" s="152"/>
      <c r="DQ321" s="152"/>
      <c r="DR321" s="152"/>
      <c r="DS321" s="152"/>
      <c r="DT321" s="152"/>
      <c r="DU321" s="152"/>
      <c r="DV321" s="152"/>
      <c r="DW321" s="152"/>
      <c r="DX321" s="152"/>
      <c r="DY321" s="152"/>
      <c r="DZ321" s="152"/>
      <c r="EA321" s="152"/>
      <c r="EB321" s="152"/>
    </row>
    <row r="322" spans="2:132" x14ac:dyDescent="0.2">
      <c r="B322" s="152"/>
      <c r="C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52"/>
      <c r="BW322" s="152"/>
      <c r="BX322" s="152"/>
      <c r="BY322" s="152"/>
      <c r="BZ322" s="152"/>
      <c r="CA322" s="152"/>
      <c r="CB322" s="152"/>
      <c r="CC322" s="152"/>
      <c r="CD322" s="152"/>
      <c r="CE322" s="152"/>
      <c r="CF322" s="152"/>
      <c r="CG322" s="152"/>
      <c r="CH322" s="152"/>
      <c r="CI322" s="152"/>
      <c r="CJ322" s="152"/>
      <c r="CK322" s="152"/>
      <c r="CL322" s="152"/>
      <c r="CM322" s="152"/>
      <c r="CN322" s="152"/>
      <c r="CO322" s="152"/>
      <c r="CP322" s="152"/>
      <c r="CQ322" s="152"/>
      <c r="CR322" s="152"/>
      <c r="CS322" s="152"/>
      <c r="CT322" s="152"/>
      <c r="CU322" s="152"/>
      <c r="CV322" s="152"/>
      <c r="CW322" s="152"/>
      <c r="CX322" s="152"/>
      <c r="CY322" s="152"/>
      <c r="CZ322" s="152"/>
      <c r="DA322" s="152"/>
      <c r="DB322" s="152"/>
      <c r="DC322" s="152"/>
      <c r="DD322" s="152"/>
      <c r="DE322" s="152"/>
      <c r="DF322" s="152"/>
      <c r="DG322" s="152"/>
      <c r="DH322" s="152"/>
      <c r="DI322" s="152"/>
      <c r="DJ322" s="152"/>
      <c r="DK322" s="152"/>
      <c r="DL322" s="152"/>
      <c r="DM322" s="152"/>
      <c r="DN322" s="152"/>
      <c r="DO322" s="152"/>
      <c r="DP322" s="152"/>
      <c r="DQ322" s="152"/>
      <c r="DR322" s="152"/>
      <c r="DS322" s="152"/>
      <c r="DT322" s="152"/>
      <c r="DU322" s="152"/>
      <c r="DV322" s="152"/>
      <c r="DW322" s="152"/>
      <c r="DX322" s="152"/>
      <c r="DY322" s="152"/>
      <c r="DZ322" s="152"/>
      <c r="EA322" s="152"/>
      <c r="EB322" s="152"/>
    </row>
    <row r="323" spans="2:132" x14ac:dyDescent="0.2">
      <c r="B323" s="152"/>
      <c r="C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2"/>
      <c r="BW323" s="152"/>
      <c r="BX323" s="152"/>
      <c r="BY323" s="152"/>
      <c r="BZ323" s="152"/>
      <c r="CA323" s="152"/>
      <c r="CB323" s="152"/>
      <c r="CC323" s="152"/>
      <c r="CD323" s="152"/>
      <c r="CE323" s="152"/>
      <c r="CF323" s="152"/>
      <c r="CG323" s="152"/>
      <c r="CH323" s="152"/>
      <c r="CI323" s="152"/>
      <c r="CJ323" s="152"/>
      <c r="CK323" s="152"/>
      <c r="CL323" s="152"/>
      <c r="CM323" s="152"/>
      <c r="CN323" s="152"/>
      <c r="CO323" s="152"/>
      <c r="CP323" s="152"/>
      <c r="CQ323" s="152"/>
      <c r="CR323" s="152"/>
      <c r="CS323" s="152"/>
      <c r="CT323" s="152"/>
      <c r="CU323" s="152"/>
      <c r="CV323" s="152"/>
      <c r="CW323" s="152"/>
      <c r="CX323" s="152"/>
      <c r="CY323" s="152"/>
      <c r="CZ323" s="152"/>
      <c r="DA323" s="152"/>
      <c r="DB323" s="152"/>
      <c r="DC323" s="152"/>
      <c r="DD323" s="152"/>
      <c r="DE323" s="152"/>
      <c r="DF323" s="152"/>
      <c r="DG323" s="152"/>
      <c r="DH323" s="152"/>
      <c r="DI323" s="152"/>
      <c r="DJ323" s="152"/>
      <c r="DK323" s="152"/>
      <c r="DL323" s="152"/>
      <c r="DM323" s="152"/>
      <c r="DN323" s="152"/>
      <c r="DO323" s="152"/>
      <c r="DP323" s="152"/>
      <c r="DQ323" s="152"/>
      <c r="DR323" s="152"/>
      <c r="DS323" s="152"/>
      <c r="DT323" s="152"/>
      <c r="DU323" s="152"/>
      <c r="DV323" s="152"/>
      <c r="DW323" s="152"/>
      <c r="DX323" s="152"/>
      <c r="DY323" s="152"/>
      <c r="DZ323" s="152"/>
      <c r="EA323" s="152"/>
      <c r="EB323" s="152"/>
    </row>
    <row r="324" spans="2:132" x14ac:dyDescent="0.2">
      <c r="B324" s="152"/>
      <c r="C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52"/>
      <c r="BW324" s="152"/>
      <c r="BX324" s="152"/>
      <c r="BY324" s="152"/>
      <c r="BZ324" s="152"/>
      <c r="CA324" s="152"/>
      <c r="CB324" s="152"/>
      <c r="CC324" s="152"/>
      <c r="CD324" s="152"/>
      <c r="CE324" s="152"/>
      <c r="CF324" s="152"/>
      <c r="CG324" s="152"/>
      <c r="CH324" s="152"/>
      <c r="CI324" s="152"/>
      <c r="CJ324" s="152"/>
      <c r="CK324" s="152"/>
      <c r="CL324" s="152"/>
      <c r="CM324" s="152"/>
      <c r="CN324" s="152"/>
      <c r="CO324" s="152"/>
      <c r="CP324" s="152"/>
      <c r="CQ324" s="152"/>
      <c r="CR324" s="152"/>
      <c r="CS324" s="152"/>
      <c r="CT324" s="152"/>
      <c r="CU324" s="152"/>
      <c r="CV324" s="152"/>
      <c r="CW324" s="152"/>
      <c r="CX324" s="152"/>
      <c r="CY324" s="152"/>
      <c r="CZ324" s="152"/>
      <c r="DA324" s="152"/>
      <c r="DB324" s="152"/>
      <c r="DC324" s="152"/>
      <c r="DD324" s="152"/>
      <c r="DE324" s="152"/>
      <c r="DF324" s="152"/>
      <c r="DG324" s="152"/>
      <c r="DH324" s="152"/>
      <c r="DI324" s="152"/>
      <c r="DJ324" s="152"/>
      <c r="DK324" s="152"/>
      <c r="DL324" s="152"/>
      <c r="DM324" s="152"/>
      <c r="DN324" s="152"/>
      <c r="DO324" s="152"/>
      <c r="DP324" s="152"/>
      <c r="DQ324" s="152"/>
      <c r="DR324" s="152"/>
      <c r="DS324" s="152"/>
      <c r="DT324" s="152"/>
      <c r="DU324" s="152"/>
      <c r="DV324" s="152"/>
      <c r="DW324" s="152"/>
      <c r="DX324" s="152"/>
      <c r="DY324" s="152"/>
      <c r="DZ324" s="152"/>
      <c r="EA324" s="152"/>
      <c r="EB324" s="152"/>
    </row>
    <row r="325" spans="2:132" x14ac:dyDescent="0.2">
      <c r="B325" s="152"/>
      <c r="C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52"/>
      <c r="BD325" s="152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  <c r="BR325" s="152"/>
      <c r="BS325" s="152"/>
      <c r="BT325" s="152"/>
      <c r="BU325" s="152"/>
      <c r="BV325" s="152"/>
      <c r="BW325" s="152"/>
      <c r="BX325" s="152"/>
      <c r="BY325" s="152"/>
      <c r="BZ325" s="152"/>
      <c r="CA325" s="152"/>
      <c r="CB325" s="152"/>
      <c r="CC325" s="152"/>
      <c r="CD325" s="152"/>
      <c r="CE325" s="152"/>
      <c r="CF325" s="152"/>
      <c r="CG325" s="152"/>
      <c r="CH325" s="152"/>
      <c r="CI325" s="152"/>
      <c r="CJ325" s="152"/>
      <c r="CK325" s="152"/>
      <c r="CL325" s="152"/>
      <c r="CM325" s="152"/>
      <c r="CN325" s="152"/>
      <c r="CO325" s="152"/>
      <c r="CP325" s="152"/>
      <c r="CQ325" s="152"/>
      <c r="CR325" s="152"/>
      <c r="CS325" s="152"/>
      <c r="CT325" s="152"/>
      <c r="CU325" s="152"/>
      <c r="CV325" s="152"/>
      <c r="CW325" s="152"/>
      <c r="CX325" s="152"/>
      <c r="CY325" s="152"/>
      <c r="CZ325" s="152"/>
      <c r="DA325" s="152"/>
      <c r="DB325" s="152"/>
      <c r="DC325" s="152"/>
      <c r="DD325" s="152"/>
      <c r="DE325" s="152"/>
      <c r="DF325" s="152"/>
      <c r="DG325" s="152"/>
      <c r="DH325" s="152"/>
      <c r="DI325" s="152"/>
      <c r="DJ325" s="152"/>
      <c r="DK325" s="152"/>
      <c r="DL325" s="152"/>
      <c r="DM325" s="152"/>
      <c r="DN325" s="152"/>
      <c r="DO325" s="152"/>
      <c r="DP325" s="152"/>
      <c r="DQ325" s="152"/>
      <c r="DR325" s="152"/>
      <c r="DS325" s="152"/>
      <c r="DT325" s="152"/>
      <c r="DU325" s="152"/>
      <c r="DV325" s="152"/>
      <c r="DW325" s="152"/>
      <c r="DX325" s="152"/>
      <c r="DY325" s="152"/>
      <c r="DZ325" s="152"/>
      <c r="EA325" s="152"/>
      <c r="EB325" s="152"/>
    </row>
    <row r="326" spans="2:132" x14ac:dyDescent="0.2">
      <c r="B326" s="152"/>
      <c r="C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  <c r="BR326" s="152"/>
      <c r="BS326" s="152"/>
      <c r="BT326" s="152"/>
      <c r="BU326" s="152"/>
      <c r="BV326" s="152"/>
      <c r="BW326" s="152"/>
      <c r="BX326" s="152"/>
      <c r="BY326" s="152"/>
      <c r="BZ326" s="152"/>
      <c r="CA326" s="152"/>
      <c r="CB326" s="152"/>
      <c r="CC326" s="152"/>
      <c r="CD326" s="152"/>
      <c r="CE326" s="152"/>
      <c r="CF326" s="152"/>
      <c r="CG326" s="152"/>
      <c r="CH326" s="152"/>
      <c r="CI326" s="152"/>
      <c r="CJ326" s="152"/>
      <c r="CK326" s="152"/>
      <c r="CL326" s="152"/>
      <c r="CM326" s="152"/>
      <c r="CN326" s="152"/>
      <c r="CO326" s="152"/>
      <c r="CP326" s="152"/>
      <c r="CQ326" s="152"/>
      <c r="CR326" s="152"/>
      <c r="CS326" s="152"/>
      <c r="CT326" s="152"/>
      <c r="CU326" s="152"/>
      <c r="CV326" s="152"/>
      <c r="CW326" s="152"/>
      <c r="CX326" s="152"/>
      <c r="CY326" s="152"/>
      <c r="CZ326" s="152"/>
      <c r="DA326" s="152"/>
      <c r="DB326" s="152"/>
      <c r="DC326" s="152"/>
      <c r="DD326" s="152"/>
      <c r="DE326" s="152"/>
      <c r="DF326" s="152"/>
      <c r="DG326" s="152"/>
      <c r="DH326" s="152"/>
      <c r="DI326" s="152"/>
      <c r="DJ326" s="152"/>
      <c r="DK326" s="152"/>
      <c r="DL326" s="152"/>
      <c r="DM326" s="152"/>
      <c r="DN326" s="152"/>
      <c r="DO326" s="152"/>
      <c r="DP326" s="152"/>
      <c r="DQ326" s="152"/>
      <c r="DR326" s="152"/>
      <c r="DS326" s="152"/>
      <c r="DT326" s="152"/>
      <c r="DU326" s="152"/>
      <c r="DV326" s="152"/>
      <c r="DW326" s="152"/>
      <c r="DX326" s="152"/>
      <c r="DY326" s="152"/>
      <c r="DZ326" s="152"/>
      <c r="EA326" s="152"/>
      <c r="EB326" s="152"/>
    </row>
    <row r="327" spans="2:132" x14ac:dyDescent="0.2">
      <c r="B327" s="152"/>
      <c r="C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/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/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/>
      <c r="CS327" s="152"/>
      <c r="CT327" s="152"/>
      <c r="CU327" s="152"/>
      <c r="CV327" s="152"/>
      <c r="CW327" s="152"/>
      <c r="CX327" s="152"/>
      <c r="CY327" s="152"/>
      <c r="CZ327" s="152"/>
      <c r="DA327" s="152"/>
      <c r="DB327" s="152"/>
      <c r="DC327" s="152"/>
      <c r="DD327" s="152"/>
      <c r="DE327" s="152"/>
      <c r="DF327" s="152"/>
      <c r="DG327" s="152"/>
      <c r="DH327" s="152"/>
      <c r="DI327" s="152"/>
      <c r="DJ327" s="152"/>
      <c r="DK327" s="152"/>
      <c r="DL327" s="152"/>
      <c r="DM327" s="152"/>
      <c r="DN327" s="152"/>
      <c r="DO327" s="152"/>
      <c r="DP327" s="152"/>
      <c r="DQ327" s="152"/>
      <c r="DR327" s="152"/>
      <c r="DS327" s="152"/>
      <c r="DT327" s="152"/>
      <c r="DU327" s="152"/>
      <c r="DV327" s="152"/>
      <c r="DW327" s="152"/>
      <c r="DX327" s="152"/>
      <c r="DY327" s="152"/>
      <c r="DZ327" s="152"/>
      <c r="EA327" s="152"/>
      <c r="EB327" s="152"/>
    </row>
    <row r="328" spans="2:132" x14ac:dyDescent="0.2">
      <c r="B328" s="152"/>
      <c r="C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/>
      <c r="BX328" s="152"/>
      <c r="BY328" s="152"/>
      <c r="BZ328" s="152"/>
      <c r="CA328" s="152"/>
      <c r="CB328" s="152"/>
      <c r="CC328" s="152"/>
      <c r="CD328" s="152"/>
      <c r="CE328" s="152"/>
      <c r="CF328" s="152"/>
      <c r="CG328" s="152"/>
      <c r="CH328" s="152"/>
      <c r="CI328" s="152"/>
      <c r="CJ328" s="152"/>
      <c r="CK328" s="152"/>
      <c r="CL328" s="152"/>
      <c r="CM328" s="152"/>
      <c r="CN328" s="152"/>
      <c r="CO328" s="152"/>
      <c r="CP328" s="152"/>
      <c r="CQ328" s="152"/>
      <c r="CR328" s="152"/>
      <c r="CS328" s="152"/>
      <c r="CT328" s="152"/>
      <c r="CU328" s="152"/>
      <c r="CV328" s="152"/>
      <c r="CW328" s="152"/>
      <c r="CX328" s="152"/>
      <c r="CY328" s="152"/>
      <c r="CZ328" s="152"/>
      <c r="DA328" s="152"/>
      <c r="DB328" s="152"/>
      <c r="DC328" s="152"/>
      <c r="DD328" s="152"/>
      <c r="DE328" s="152"/>
      <c r="DF328" s="152"/>
      <c r="DG328" s="152"/>
      <c r="DH328" s="152"/>
      <c r="DI328" s="152"/>
      <c r="DJ328" s="152"/>
      <c r="DK328" s="152"/>
      <c r="DL328" s="152"/>
      <c r="DM328" s="152"/>
      <c r="DN328" s="152"/>
      <c r="DO328" s="152"/>
      <c r="DP328" s="152"/>
      <c r="DQ328" s="152"/>
      <c r="DR328" s="152"/>
      <c r="DS328" s="152"/>
      <c r="DT328" s="152"/>
      <c r="DU328" s="152"/>
      <c r="DV328" s="152"/>
      <c r="DW328" s="152"/>
      <c r="DX328" s="152"/>
      <c r="DY328" s="152"/>
      <c r="DZ328" s="152"/>
      <c r="EA328" s="152"/>
      <c r="EB328" s="152"/>
    </row>
    <row r="329" spans="2:132" x14ac:dyDescent="0.2">
      <c r="B329" s="152"/>
      <c r="C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52"/>
      <c r="BD329" s="152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  <c r="BR329" s="152"/>
      <c r="BS329" s="152"/>
      <c r="BT329" s="152"/>
      <c r="BU329" s="152"/>
      <c r="BV329" s="152"/>
      <c r="BW329" s="152"/>
      <c r="BX329" s="152"/>
      <c r="BY329" s="152"/>
      <c r="BZ329" s="152"/>
      <c r="CA329" s="152"/>
      <c r="CB329" s="152"/>
      <c r="CC329" s="152"/>
      <c r="CD329" s="152"/>
      <c r="CE329" s="152"/>
      <c r="CF329" s="152"/>
      <c r="CG329" s="152"/>
      <c r="CH329" s="152"/>
      <c r="CI329" s="152"/>
      <c r="CJ329" s="152"/>
      <c r="CK329" s="152"/>
      <c r="CL329" s="152"/>
      <c r="CM329" s="152"/>
      <c r="CN329" s="152"/>
      <c r="CO329" s="152"/>
      <c r="CP329" s="152"/>
      <c r="CQ329" s="152"/>
      <c r="CR329" s="152"/>
      <c r="CS329" s="152"/>
      <c r="CT329" s="152"/>
      <c r="CU329" s="152"/>
      <c r="CV329" s="152"/>
      <c r="CW329" s="152"/>
      <c r="CX329" s="152"/>
      <c r="CY329" s="152"/>
      <c r="CZ329" s="152"/>
      <c r="DA329" s="152"/>
      <c r="DB329" s="152"/>
      <c r="DC329" s="152"/>
      <c r="DD329" s="152"/>
      <c r="DE329" s="152"/>
      <c r="DF329" s="152"/>
      <c r="DG329" s="152"/>
      <c r="DH329" s="152"/>
      <c r="DI329" s="152"/>
      <c r="DJ329" s="152"/>
      <c r="DK329" s="152"/>
      <c r="DL329" s="152"/>
      <c r="DM329" s="152"/>
      <c r="DN329" s="152"/>
      <c r="DO329" s="152"/>
      <c r="DP329" s="152"/>
      <c r="DQ329" s="152"/>
      <c r="DR329" s="152"/>
      <c r="DS329" s="152"/>
      <c r="DT329" s="152"/>
      <c r="DU329" s="152"/>
      <c r="DV329" s="152"/>
      <c r="DW329" s="152"/>
      <c r="DX329" s="152"/>
      <c r="DY329" s="152"/>
      <c r="DZ329" s="152"/>
      <c r="EA329" s="152"/>
      <c r="EB329" s="152"/>
    </row>
    <row r="330" spans="2:132" x14ac:dyDescent="0.2">
      <c r="B330" s="152"/>
      <c r="C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52"/>
      <c r="BD330" s="152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  <c r="BR330" s="152"/>
      <c r="BS330" s="152"/>
      <c r="BT330" s="152"/>
      <c r="BU330" s="152"/>
      <c r="BV330" s="152"/>
      <c r="BW330" s="152"/>
      <c r="BX330" s="152"/>
      <c r="BY330" s="152"/>
      <c r="BZ330" s="152"/>
      <c r="CA330" s="152"/>
      <c r="CB330" s="152"/>
      <c r="CC330" s="152"/>
      <c r="CD330" s="152"/>
      <c r="CE330" s="152"/>
      <c r="CF330" s="152"/>
      <c r="CG330" s="152"/>
      <c r="CH330" s="152"/>
      <c r="CI330" s="152"/>
      <c r="CJ330" s="152"/>
      <c r="CK330" s="152"/>
      <c r="CL330" s="152"/>
      <c r="CM330" s="152"/>
      <c r="CN330" s="152"/>
      <c r="CO330" s="152"/>
      <c r="CP330" s="152"/>
      <c r="CQ330" s="152"/>
      <c r="CR330" s="152"/>
      <c r="CS330" s="152"/>
      <c r="CT330" s="152"/>
      <c r="CU330" s="152"/>
      <c r="CV330" s="152"/>
      <c r="CW330" s="152"/>
      <c r="CX330" s="152"/>
      <c r="CY330" s="152"/>
      <c r="CZ330" s="152"/>
      <c r="DA330" s="152"/>
      <c r="DB330" s="152"/>
      <c r="DC330" s="152"/>
      <c r="DD330" s="152"/>
      <c r="DE330" s="152"/>
      <c r="DF330" s="152"/>
      <c r="DG330" s="152"/>
      <c r="DH330" s="152"/>
      <c r="DI330" s="152"/>
      <c r="DJ330" s="152"/>
      <c r="DK330" s="152"/>
      <c r="DL330" s="152"/>
      <c r="DM330" s="152"/>
      <c r="DN330" s="152"/>
      <c r="DO330" s="152"/>
      <c r="DP330" s="152"/>
      <c r="DQ330" s="152"/>
      <c r="DR330" s="152"/>
      <c r="DS330" s="152"/>
      <c r="DT330" s="152"/>
      <c r="DU330" s="152"/>
      <c r="DV330" s="152"/>
      <c r="DW330" s="152"/>
      <c r="DX330" s="152"/>
      <c r="DY330" s="152"/>
      <c r="DZ330" s="152"/>
      <c r="EA330" s="152"/>
      <c r="EB330" s="152"/>
    </row>
    <row r="331" spans="2:132" x14ac:dyDescent="0.2">
      <c r="B331" s="152"/>
      <c r="C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52"/>
      <c r="BD331" s="152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  <c r="BR331" s="152"/>
      <c r="BS331" s="152"/>
      <c r="BT331" s="152"/>
      <c r="BU331" s="152"/>
      <c r="BV331" s="152"/>
      <c r="BW331" s="152"/>
      <c r="BX331" s="152"/>
      <c r="BY331" s="152"/>
      <c r="BZ331" s="152"/>
      <c r="CA331" s="152"/>
      <c r="CB331" s="152"/>
      <c r="CC331" s="152"/>
      <c r="CD331" s="152"/>
      <c r="CE331" s="152"/>
      <c r="CF331" s="152"/>
      <c r="CG331" s="152"/>
      <c r="CH331" s="152"/>
      <c r="CI331" s="152"/>
      <c r="CJ331" s="152"/>
      <c r="CK331" s="152"/>
      <c r="CL331" s="152"/>
      <c r="CM331" s="152"/>
      <c r="CN331" s="152"/>
      <c r="CO331" s="152"/>
      <c r="CP331" s="152"/>
      <c r="CQ331" s="152"/>
      <c r="CR331" s="152"/>
      <c r="CS331" s="152"/>
      <c r="CT331" s="152"/>
      <c r="CU331" s="152"/>
      <c r="CV331" s="152"/>
      <c r="CW331" s="152"/>
      <c r="CX331" s="152"/>
      <c r="CY331" s="152"/>
      <c r="CZ331" s="152"/>
      <c r="DA331" s="152"/>
      <c r="DB331" s="152"/>
      <c r="DC331" s="152"/>
      <c r="DD331" s="152"/>
      <c r="DE331" s="152"/>
      <c r="DF331" s="152"/>
      <c r="DG331" s="152"/>
      <c r="DH331" s="152"/>
      <c r="DI331" s="152"/>
      <c r="DJ331" s="152"/>
      <c r="DK331" s="152"/>
      <c r="DL331" s="152"/>
      <c r="DM331" s="152"/>
      <c r="DN331" s="152"/>
      <c r="DO331" s="152"/>
      <c r="DP331" s="152"/>
      <c r="DQ331" s="152"/>
      <c r="DR331" s="152"/>
      <c r="DS331" s="152"/>
      <c r="DT331" s="152"/>
      <c r="DU331" s="152"/>
      <c r="DV331" s="152"/>
      <c r="DW331" s="152"/>
      <c r="DX331" s="152"/>
      <c r="DY331" s="152"/>
      <c r="DZ331" s="152"/>
      <c r="EA331" s="152"/>
      <c r="EB331" s="152"/>
    </row>
    <row r="332" spans="2:132" x14ac:dyDescent="0.2">
      <c r="B332" s="152"/>
      <c r="C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52"/>
      <c r="BD332" s="152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  <c r="BR332" s="152"/>
      <c r="BS332" s="152"/>
      <c r="BT332" s="152"/>
      <c r="BU332" s="152"/>
      <c r="BV332" s="152"/>
      <c r="BW332" s="152"/>
      <c r="BX332" s="152"/>
      <c r="BY332" s="152"/>
      <c r="BZ332" s="152"/>
      <c r="CA332" s="152"/>
      <c r="CB332" s="152"/>
      <c r="CC332" s="152"/>
      <c r="CD332" s="152"/>
      <c r="CE332" s="152"/>
      <c r="CF332" s="152"/>
      <c r="CG332" s="152"/>
      <c r="CH332" s="152"/>
      <c r="CI332" s="152"/>
      <c r="CJ332" s="152"/>
      <c r="CK332" s="152"/>
      <c r="CL332" s="152"/>
      <c r="CM332" s="152"/>
      <c r="CN332" s="152"/>
      <c r="CO332" s="152"/>
      <c r="CP332" s="152"/>
      <c r="CQ332" s="152"/>
      <c r="CR332" s="152"/>
      <c r="CS332" s="152"/>
      <c r="CT332" s="152"/>
      <c r="CU332" s="152"/>
      <c r="CV332" s="152"/>
      <c r="CW332" s="152"/>
      <c r="CX332" s="152"/>
      <c r="CY332" s="152"/>
      <c r="CZ332" s="152"/>
      <c r="DA332" s="152"/>
      <c r="DB332" s="152"/>
      <c r="DC332" s="152"/>
      <c r="DD332" s="152"/>
      <c r="DE332" s="152"/>
      <c r="DF332" s="152"/>
      <c r="DG332" s="152"/>
      <c r="DH332" s="152"/>
      <c r="DI332" s="152"/>
      <c r="DJ332" s="152"/>
      <c r="DK332" s="152"/>
      <c r="DL332" s="152"/>
      <c r="DM332" s="152"/>
      <c r="DN332" s="152"/>
      <c r="DO332" s="152"/>
      <c r="DP332" s="152"/>
      <c r="DQ332" s="152"/>
      <c r="DR332" s="152"/>
      <c r="DS332" s="152"/>
      <c r="DT332" s="152"/>
      <c r="DU332" s="152"/>
      <c r="DV332" s="152"/>
      <c r="DW332" s="152"/>
      <c r="DX332" s="152"/>
      <c r="DY332" s="152"/>
      <c r="DZ332" s="152"/>
      <c r="EA332" s="152"/>
      <c r="EB332" s="152"/>
    </row>
    <row r="333" spans="2:132" x14ac:dyDescent="0.2">
      <c r="B333" s="152"/>
      <c r="C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52"/>
      <c r="BD333" s="152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  <c r="BR333" s="152"/>
      <c r="BS333" s="152"/>
      <c r="BT333" s="152"/>
      <c r="BU333" s="152"/>
      <c r="BV333" s="152"/>
      <c r="BW333" s="152"/>
      <c r="BX333" s="152"/>
      <c r="BY333" s="152"/>
      <c r="BZ333" s="152"/>
      <c r="CA333" s="152"/>
      <c r="CB333" s="152"/>
      <c r="CC333" s="152"/>
      <c r="CD333" s="152"/>
      <c r="CE333" s="152"/>
      <c r="CF333" s="152"/>
      <c r="CG333" s="152"/>
      <c r="CH333" s="152"/>
      <c r="CI333" s="152"/>
      <c r="CJ333" s="152"/>
      <c r="CK333" s="152"/>
      <c r="CL333" s="152"/>
      <c r="CM333" s="152"/>
      <c r="CN333" s="152"/>
      <c r="CO333" s="152"/>
      <c r="CP333" s="152"/>
      <c r="CQ333" s="152"/>
      <c r="CR333" s="152"/>
      <c r="CS333" s="152"/>
      <c r="CT333" s="152"/>
      <c r="CU333" s="152"/>
      <c r="CV333" s="152"/>
      <c r="CW333" s="152"/>
      <c r="CX333" s="152"/>
      <c r="CY333" s="152"/>
      <c r="CZ333" s="152"/>
      <c r="DA333" s="152"/>
      <c r="DB333" s="152"/>
      <c r="DC333" s="152"/>
      <c r="DD333" s="152"/>
      <c r="DE333" s="152"/>
      <c r="DF333" s="152"/>
      <c r="DG333" s="152"/>
      <c r="DH333" s="152"/>
      <c r="DI333" s="152"/>
      <c r="DJ333" s="152"/>
      <c r="DK333" s="152"/>
      <c r="DL333" s="152"/>
      <c r="DM333" s="152"/>
      <c r="DN333" s="152"/>
      <c r="DO333" s="152"/>
      <c r="DP333" s="152"/>
      <c r="DQ333" s="152"/>
      <c r="DR333" s="152"/>
      <c r="DS333" s="152"/>
      <c r="DT333" s="152"/>
      <c r="DU333" s="152"/>
      <c r="DV333" s="152"/>
      <c r="DW333" s="152"/>
      <c r="DX333" s="152"/>
      <c r="DY333" s="152"/>
      <c r="DZ333" s="152"/>
      <c r="EA333" s="152"/>
      <c r="EB333" s="152"/>
    </row>
    <row r="334" spans="2:132" x14ac:dyDescent="0.2">
      <c r="B334" s="152"/>
      <c r="C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52"/>
      <c r="BD334" s="152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  <c r="BR334" s="152"/>
      <c r="BS334" s="152"/>
      <c r="BT334" s="152"/>
      <c r="BU334" s="152"/>
      <c r="BV334" s="152"/>
      <c r="BW334" s="152"/>
      <c r="BX334" s="152"/>
      <c r="BY334" s="152"/>
      <c r="BZ334" s="152"/>
      <c r="CA334" s="152"/>
      <c r="CB334" s="152"/>
      <c r="CC334" s="152"/>
      <c r="CD334" s="152"/>
      <c r="CE334" s="152"/>
      <c r="CF334" s="152"/>
      <c r="CG334" s="152"/>
      <c r="CH334" s="152"/>
      <c r="CI334" s="152"/>
      <c r="CJ334" s="152"/>
      <c r="CK334" s="152"/>
      <c r="CL334" s="152"/>
      <c r="CM334" s="152"/>
      <c r="CN334" s="152"/>
      <c r="CO334" s="152"/>
      <c r="CP334" s="152"/>
      <c r="CQ334" s="152"/>
      <c r="CR334" s="152"/>
      <c r="CS334" s="152"/>
      <c r="CT334" s="152"/>
      <c r="CU334" s="152"/>
      <c r="CV334" s="152"/>
      <c r="CW334" s="152"/>
      <c r="CX334" s="152"/>
      <c r="CY334" s="152"/>
      <c r="CZ334" s="152"/>
      <c r="DA334" s="152"/>
      <c r="DB334" s="152"/>
      <c r="DC334" s="152"/>
      <c r="DD334" s="152"/>
      <c r="DE334" s="152"/>
      <c r="DF334" s="152"/>
      <c r="DG334" s="152"/>
      <c r="DH334" s="152"/>
      <c r="DI334" s="152"/>
      <c r="DJ334" s="152"/>
      <c r="DK334" s="152"/>
      <c r="DL334" s="152"/>
      <c r="DM334" s="152"/>
      <c r="DN334" s="152"/>
      <c r="DO334" s="152"/>
      <c r="DP334" s="152"/>
      <c r="DQ334" s="152"/>
      <c r="DR334" s="152"/>
      <c r="DS334" s="152"/>
      <c r="DT334" s="152"/>
      <c r="DU334" s="152"/>
      <c r="DV334" s="152"/>
      <c r="DW334" s="152"/>
      <c r="DX334" s="152"/>
      <c r="DY334" s="152"/>
      <c r="DZ334" s="152"/>
      <c r="EA334" s="152"/>
      <c r="EB334" s="152"/>
    </row>
    <row r="335" spans="2:132" x14ac:dyDescent="0.2">
      <c r="B335" s="152"/>
      <c r="C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52"/>
      <c r="BD335" s="152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  <c r="BR335" s="152"/>
      <c r="BS335" s="152"/>
      <c r="BT335" s="152"/>
      <c r="BU335" s="152"/>
      <c r="BV335" s="152"/>
      <c r="BW335" s="152"/>
      <c r="BX335" s="152"/>
      <c r="BY335" s="152"/>
      <c r="BZ335" s="152"/>
      <c r="CA335" s="152"/>
      <c r="CB335" s="152"/>
      <c r="CC335" s="152"/>
      <c r="CD335" s="152"/>
      <c r="CE335" s="152"/>
      <c r="CF335" s="152"/>
      <c r="CG335" s="152"/>
      <c r="CH335" s="152"/>
      <c r="CI335" s="152"/>
      <c r="CJ335" s="152"/>
      <c r="CK335" s="152"/>
      <c r="CL335" s="152"/>
      <c r="CM335" s="152"/>
      <c r="CN335" s="152"/>
      <c r="CO335" s="152"/>
      <c r="CP335" s="152"/>
      <c r="CQ335" s="152"/>
      <c r="CR335" s="152"/>
      <c r="CS335" s="152"/>
      <c r="CT335" s="152"/>
      <c r="CU335" s="152"/>
      <c r="CV335" s="152"/>
      <c r="CW335" s="152"/>
      <c r="CX335" s="152"/>
      <c r="CY335" s="152"/>
      <c r="CZ335" s="152"/>
      <c r="DA335" s="152"/>
      <c r="DB335" s="152"/>
      <c r="DC335" s="152"/>
      <c r="DD335" s="152"/>
      <c r="DE335" s="152"/>
      <c r="DF335" s="152"/>
      <c r="DG335" s="152"/>
      <c r="DH335" s="152"/>
      <c r="DI335" s="152"/>
      <c r="DJ335" s="152"/>
      <c r="DK335" s="152"/>
      <c r="DL335" s="152"/>
      <c r="DM335" s="152"/>
      <c r="DN335" s="152"/>
      <c r="DO335" s="152"/>
      <c r="DP335" s="152"/>
      <c r="DQ335" s="152"/>
      <c r="DR335" s="152"/>
      <c r="DS335" s="152"/>
      <c r="DT335" s="152"/>
      <c r="DU335" s="152"/>
      <c r="DV335" s="152"/>
      <c r="DW335" s="152"/>
      <c r="DX335" s="152"/>
      <c r="DY335" s="152"/>
      <c r="DZ335" s="152"/>
      <c r="EA335" s="152"/>
      <c r="EB335" s="152"/>
    </row>
    <row r="336" spans="2:132" x14ac:dyDescent="0.2">
      <c r="B336" s="152"/>
      <c r="C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52"/>
      <c r="BD336" s="152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  <c r="BR336" s="152"/>
      <c r="BS336" s="152"/>
      <c r="BT336" s="152"/>
      <c r="BU336" s="152"/>
      <c r="BV336" s="152"/>
      <c r="BW336" s="152"/>
      <c r="BX336" s="152"/>
      <c r="BY336" s="152"/>
      <c r="BZ336" s="152"/>
      <c r="CA336" s="152"/>
      <c r="CB336" s="152"/>
      <c r="CC336" s="152"/>
      <c r="CD336" s="152"/>
      <c r="CE336" s="152"/>
      <c r="CF336" s="152"/>
      <c r="CG336" s="152"/>
      <c r="CH336" s="152"/>
      <c r="CI336" s="152"/>
      <c r="CJ336" s="152"/>
      <c r="CK336" s="152"/>
      <c r="CL336" s="152"/>
      <c r="CM336" s="152"/>
      <c r="CN336" s="152"/>
      <c r="CO336" s="152"/>
      <c r="CP336" s="152"/>
      <c r="CQ336" s="152"/>
      <c r="CR336" s="152"/>
      <c r="CS336" s="152"/>
      <c r="CT336" s="152"/>
      <c r="CU336" s="152"/>
      <c r="CV336" s="152"/>
      <c r="CW336" s="152"/>
      <c r="CX336" s="152"/>
      <c r="CY336" s="152"/>
      <c r="CZ336" s="152"/>
      <c r="DA336" s="152"/>
      <c r="DB336" s="152"/>
      <c r="DC336" s="152"/>
      <c r="DD336" s="152"/>
      <c r="DE336" s="152"/>
      <c r="DF336" s="152"/>
      <c r="DG336" s="152"/>
      <c r="DH336" s="152"/>
      <c r="DI336" s="152"/>
      <c r="DJ336" s="152"/>
      <c r="DK336" s="152"/>
      <c r="DL336" s="152"/>
      <c r="DM336" s="152"/>
      <c r="DN336" s="152"/>
      <c r="DO336" s="152"/>
      <c r="DP336" s="152"/>
      <c r="DQ336" s="152"/>
      <c r="DR336" s="152"/>
      <c r="DS336" s="152"/>
      <c r="DT336" s="152"/>
      <c r="DU336" s="152"/>
      <c r="DV336" s="152"/>
      <c r="DW336" s="152"/>
      <c r="DX336" s="152"/>
      <c r="DY336" s="152"/>
      <c r="DZ336" s="152"/>
      <c r="EA336" s="152"/>
      <c r="EB336" s="152"/>
    </row>
    <row r="337" spans="2:132" x14ac:dyDescent="0.2">
      <c r="B337" s="152"/>
      <c r="C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52"/>
      <c r="BW337" s="152"/>
      <c r="BX337" s="152"/>
      <c r="BY337" s="152"/>
      <c r="BZ337" s="152"/>
      <c r="CA337" s="152"/>
      <c r="CB337" s="152"/>
      <c r="CC337" s="152"/>
      <c r="CD337" s="152"/>
      <c r="CE337" s="152"/>
      <c r="CF337" s="152"/>
      <c r="CG337" s="152"/>
      <c r="CH337" s="152"/>
      <c r="CI337" s="152"/>
      <c r="CJ337" s="152"/>
      <c r="CK337" s="152"/>
      <c r="CL337" s="152"/>
      <c r="CM337" s="152"/>
      <c r="CN337" s="152"/>
      <c r="CO337" s="152"/>
      <c r="CP337" s="152"/>
      <c r="CQ337" s="152"/>
      <c r="CR337" s="152"/>
      <c r="CS337" s="152"/>
      <c r="CT337" s="152"/>
      <c r="CU337" s="152"/>
      <c r="CV337" s="152"/>
      <c r="CW337" s="152"/>
      <c r="CX337" s="152"/>
      <c r="CY337" s="152"/>
      <c r="CZ337" s="152"/>
      <c r="DA337" s="152"/>
      <c r="DB337" s="152"/>
      <c r="DC337" s="152"/>
      <c r="DD337" s="152"/>
      <c r="DE337" s="152"/>
      <c r="DF337" s="152"/>
      <c r="DG337" s="152"/>
      <c r="DH337" s="152"/>
      <c r="DI337" s="152"/>
      <c r="DJ337" s="152"/>
      <c r="DK337" s="152"/>
      <c r="DL337" s="152"/>
      <c r="DM337" s="152"/>
      <c r="DN337" s="152"/>
      <c r="DO337" s="152"/>
      <c r="DP337" s="152"/>
      <c r="DQ337" s="152"/>
      <c r="DR337" s="152"/>
      <c r="DS337" s="152"/>
      <c r="DT337" s="152"/>
      <c r="DU337" s="152"/>
      <c r="DV337" s="152"/>
      <c r="DW337" s="152"/>
      <c r="DX337" s="152"/>
      <c r="DY337" s="152"/>
      <c r="DZ337" s="152"/>
      <c r="EA337" s="152"/>
      <c r="EB337" s="152"/>
    </row>
    <row r="338" spans="2:132" x14ac:dyDescent="0.2">
      <c r="B338" s="152"/>
      <c r="C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52"/>
      <c r="BD338" s="152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  <c r="BR338" s="152"/>
      <c r="BS338" s="152"/>
      <c r="BT338" s="152"/>
      <c r="BU338" s="152"/>
      <c r="BV338" s="152"/>
      <c r="BW338" s="152"/>
      <c r="BX338" s="152"/>
      <c r="BY338" s="152"/>
      <c r="BZ338" s="152"/>
      <c r="CA338" s="152"/>
      <c r="CB338" s="152"/>
      <c r="CC338" s="152"/>
      <c r="CD338" s="152"/>
      <c r="CE338" s="152"/>
      <c r="CF338" s="152"/>
      <c r="CG338" s="152"/>
      <c r="CH338" s="152"/>
      <c r="CI338" s="152"/>
      <c r="CJ338" s="152"/>
      <c r="CK338" s="152"/>
      <c r="CL338" s="152"/>
      <c r="CM338" s="152"/>
      <c r="CN338" s="152"/>
      <c r="CO338" s="152"/>
      <c r="CP338" s="152"/>
      <c r="CQ338" s="152"/>
      <c r="CR338" s="152"/>
      <c r="CS338" s="152"/>
      <c r="CT338" s="152"/>
      <c r="CU338" s="152"/>
      <c r="CV338" s="152"/>
      <c r="CW338" s="152"/>
      <c r="CX338" s="152"/>
      <c r="CY338" s="152"/>
      <c r="CZ338" s="152"/>
      <c r="DA338" s="152"/>
      <c r="DB338" s="152"/>
      <c r="DC338" s="152"/>
      <c r="DD338" s="152"/>
      <c r="DE338" s="152"/>
      <c r="DF338" s="152"/>
      <c r="DG338" s="152"/>
      <c r="DH338" s="152"/>
      <c r="DI338" s="152"/>
      <c r="DJ338" s="152"/>
      <c r="DK338" s="152"/>
      <c r="DL338" s="152"/>
      <c r="DM338" s="152"/>
      <c r="DN338" s="152"/>
      <c r="DO338" s="152"/>
      <c r="DP338" s="152"/>
      <c r="DQ338" s="152"/>
      <c r="DR338" s="152"/>
      <c r="DS338" s="152"/>
      <c r="DT338" s="152"/>
      <c r="DU338" s="152"/>
      <c r="DV338" s="152"/>
      <c r="DW338" s="152"/>
      <c r="DX338" s="152"/>
      <c r="DY338" s="152"/>
      <c r="DZ338" s="152"/>
      <c r="EA338" s="152"/>
      <c r="EB338" s="152"/>
    </row>
    <row r="339" spans="2:132" x14ac:dyDescent="0.2">
      <c r="B339" s="152"/>
      <c r="C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52"/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52"/>
      <c r="BW339" s="152"/>
      <c r="BX339" s="152"/>
      <c r="BY339" s="152"/>
      <c r="BZ339" s="152"/>
      <c r="CA339" s="152"/>
      <c r="CB339" s="152"/>
      <c r="CC339" s="152"/>
      <c r="CD339" s="152"/>
      <c r="CE339" s="152"/>
      <c r="CF339" s="152"/>
      <c r="CG339" s="152"/>
      <c r="CH339" s="152"/>
      <c r="CI339" s="152"/>
      <c r="CJ339" s="152"/>
      <c r="CK339" s="152"/>
      <c r="CL339" s="152"/>
      <c r="CM339" s="152"/>
      <c r="CN339" s="152"/>
      <c r="CO339" s="152"/>
      <c r="CP339" s="152"/>
      <c r="CQ339" s="152"/>
      <c r="CR339" s="152"/>
      <c r="CS339" s="152"/>
      <c r="CT339" s="152"/>
      <c r="CU339" s="152"/>
      <c r="CV339" s="152"/>
      <c r="CW339" s="152"/>
      <c r="CX339" s="152"/>
      <c r="CY339" s="152"/>
      <c r="CZ339" s="152"/>
      <c r="DA339" s="152"/>
      <c r="DB339" s="152"/>
      <c r="DC339" s="152"/>
      <c r="DD339" s="152"/>
      <c r="DE339" s="152"/>
      <c r="DF339" s="152"/>
      <c r="DG339" s="152"/>
      <c r="DH339" s="152"/>
      <c r="DI339" s="152"/>
      <c r="DJ339" s="152"/>
      <c r="DK339" s="152"/>
      <c r="DL339" s="152"/>
      <c r="DM339" s="152"/>
      <c r="DN339" s="152"/>
      <c r="DO339" s="152"/>
      <c r="DP339" s="152"/>
      <c r="DQ339" s="152"/>
      <c r="DR339" s="152"/>
      <c r="DS339" s="152"/>
      <c r="DT339" s="152"/>
      <c r="DU339" s="152"/>
      <c r="DV339" s="152"/>
      <c r="DW339" s="152"/>
      <c r="DX339" s="152"/>
      <c r="DY339" s="152"/>
      <c r="DZ339" s="152"/>
      <c r="EA339" s="152"/>
      <c r="EB339" s="152"/>
    </row>
    <row r="340" spans="2:132" x14ac:dyDescent="0.2">
      <c r="B340" s="152"/>
      <c r="C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52"/>
      <c r="BW340" s="152"/>
      <c r="BX340" s="152"/>
      <c r="BY340" s="152"/>
      <c r="BZ340" s="152"/>
      <c r="CA340" s="152"/>
      <c r="CB340" s="152"/>
      <c r="CC340" s="152"/>
      <c r="CD340" s="152"/>
      <c r="CE340" s="152"/>
      <c r="CF340" s="152"/>
      <c r="CG340" s="152"/>
      <c r="CH340" s="152"/>
      <c r="CI340" s="152"/>
      <c r="CJ340" s="152"/>
      <c r="CK340" s="152"/>
      <c r="CL340" s="152"/>
      <c r="CM340" s="152"/>
      <c r="CN340" s="152"/>
      <c r="CO340" s="152"/>
      <c r="CP340" s="152"/>
      <c r="CQ340" s="152"/>
      <c r="CR340" s="152"/>
      <c r="CS340" s="152"/>
      <c r="CT340" s="152"/>
      <c r="CU340" s="152"/>
      <c r="CV340" s="152"/>
      <c r="CW340" s="152"/>
      <c r="CX340" s="152"/>
      <c r="CY340" s="152"/>
      <c r="CZ340" s="152"/>
      <c r="DA340" s="152"/>
      <c r="DB340" s="152"/>
      <c r="DC340" s="152"/>
      <c r="DD340" s="152"/>
      <c r="DE340" s="152"/>
      <c r="DF340" s="152"/>
      <c r="DG340" s="152"/>
      <c r="DH340" s="152"/>
      <c r="DI340" s="152"/>
      <c r="DJ340" s="152"/>
      <c r="DK340" s="152"/>
      <c r="DL340" s="152"/>
      <c r="DM340" s="152"/>
      <c r="DN340" s="152"/>
      <c r="DO340" s="152"/>
      <c r="DP340" s="152"/>
      <c r="DQ340" s="152"/>
      <c r="DR340" s="152"/>
      <c r="DS340" s="152"/>
      <c r="DT340" s="152"/>
      <c r="DU340" s="152"/>
      <c r="DV340" s="152"/>
      <c r="DW340" s="152"/>
      <c r="DX340" s="152"/>
      <c r="DY340" s="152"/>
      <c r="DZ340" s="152"/>
      <c r="EA340" s="152"/>
      <c r="EB340" s="152"/>
    </row>
    <row r="341" spans="2:132" x14ac:dyDescent="0.2">
      <c r="B341" s="152"/>
      <c r="C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52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52"/>
      <c r="BW341" s="152"/>
      <c r="BX341" s="152"/>
      <c r="BY341" s="152"/>
      <c r="BZ341" s="152"/>
      <c r="CA341" s="152"/>
      <c r="CB341" s="152"/>
      <c r="CC341" s="152"/>
      <c r="CD341" s="152"/>
      <c r="CE341" s="152"/>
      <c r="CF341" s="152"/>
      <c r="CG341" s="152"/>
      <c r="CH341" s="152"/>
      <c r="CI341" s="152"/>
      <c r="CJ341" s="152"/>
      <c r="CK341" s="152"/>
      <c r="CL341" s="152"/>
      <c r="CM341" s="152"/>
      <c r="CN341" s="152"/>
      <c r="CO341" s="152"/>
      <c r="CP341" s="152"/>
      <c r="CQ341" s="152"/>
      <c r="CR341" s="152"/>
      <c r="CS341" s="152"/>
      <c r="CT341" s="152"/>
      <c r="CU341" s="152"/>
      <c r="CV341" s="152"/>
      <c r="CW341" s="152"/>
      <c r="CX341" s="152"/>
      <c r="CY341" s="152"/>
      <c r="CZ341" s="152"/>
      <c r="DA341" s="152"/>
      <c r="DB341" s="152"/>
      <c r="DC341" s="152"/>
      <c r="DD341" s="152"/>
      <c r="DE341" s="152"/>
      <c r="DF341" s="152"/>
      <c r="DG341" s="152"/>
      <c r="DH341" s="152"/>
      <c r="DI341" s="152"/>
      <c r="DJ341" s="152"/>
      <c r="DK341" s="152"/>
      <c r="DL341" s="152"/>
      <c r="DM341" s="152"/>
      <c r="DN341" s="152"/>
      <c r="DO341" s="152"/>
      <c r="DP341" s="152"/>
      <c r="DQ341" s="152"/>
      <c r="DR341" s="152"/>
      <c r="DS341" s="152"/>
      <c r="DT341" s="152"/>
      <c r="DU341" s="152"/>
      <c r="DV341" s="152"/>
      <c r="DW341" s="152"/>
      <c r="DX341" s="152"/>
      <c r="DY341" s="152"/>
      <c r="DZ341" s="152"/>
      <c r="EA341" s="152"/>
      <c r="EB341" s="152"/>
    </row>
    <row r="342" spans="2:132" x14ac:dyDescent="0.2">
      <c r="B342" s="152"/>
      <c r="C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52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52"/>
      <c r="BW342" s="152"/>
      <c r="BX342" s="152"/>
      <c r="BY342" s="152"/>
      <c r="BZ342" s="152"/>
      <c r="CA342" s="152"/>
      <c r="CB342" s="152"/>
      <c r="CC342" s="152"/>
      <c r="CD342" s="152"/>
      <c r="CE342" s="152"/>
      <c r="CF342" s="152"/>
      <c r="CG342" s="152"/>
      <c r="CH342" s="152"/>
      <c r="CI342" s="152"/>
      <c r="CJ342" s="152"/>
      <c r="CK342" s="152"/>
      <c r="CL342" s="152"/>
      <c r="CM342" s="152"/>
      <c r="CN342" s="152"/>
      <c r="CO342" s="152"/>
      <c r="CP342" s="152"/>
      <c r="CQ342" s="152"/>
      <c r="CR342" s="152"/>
      <c r="CS342" s="152"/>
      <c r="CT342" s="152"/>
      <c r="CU342" s="152"/>
      <c r="CV342" s="152"/>
      <c r="CW342" s="152"/>
      <c r="CX342" s="152"/>
      <c r="CY342" s="152"/>
      <c r="CZ342" s="152"/>
      <c r="DA342" s="152"/>
      <c r="DB342" s="152"/>
      <c r="DC342" s="152"/>
      <c r="DD342" s="152"/>
      <c r="DE342" s="152"/>
      <c r="DF342" s="152"/>
      <c r="DG342" s="152"/>
      <c r="DH342" s="152"/>
      <c r="DI342" s="152"/>
      <c r="DJ342" s="152"/>
      <c r="DK342" s="152"/>
      <c r="DL342" s="152"/>
      <c r="DM342" s="152"/>
      <c r="DN342" s="152"/>
      <c r="DO342" s="152"/>
      <c r="DP342" s="152"/>
      <c r="DQ342" s="152"/>
      <c r="DR342" s="152"/>
      <c r="DS342" s="152"/>
      <c r="DT342" s="152"/>
      <c r="DU342" s="152"/>
      <c r="DV342" s="152"/>
      <c r="DW342" s="152"/>
      <c r="DX342" s="152"/>
      <c r="DY342" s="152"/>
      <c r="DZ342" s="152"/>
      <c r="EA342" s="152"/>
      <c r="EB342" s="152"/>
    </row>
    <row r="343" spans="2:132" x14ac:dyDescent="0.2">
      <c r="B343" s="152"/>
      <c r="C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52"/>
      <c r="BD343" s="152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  <c r="BR343" s="152"/>
      <c r="BS343" s="152"/>
      <c r="BT343" s="152"/>
      <c r="BU343" s="152"/>
      <c r="BV343" s="152"/>
      <c r="BW343" s="152"/>
      <c r="BX343" s="152"/>
      <c r="BY343" s="152"/>
      <c r="BZ343" s="152"/>
      <c r="CA343" s="152"/>
      <c r="CB343" s="152"/>
      <c r="CC343" s="152"/>
      <c r="CD343" s="152"/>
      <c r="CE343" s="152"/>
      <c r="CF343" s="152"/>
      <c r="CG343" s="152"/>
      <c r="CH343" s="152"/>
      <c r="CI343" s="152"/>
      <c r="CJ343" s="152"/>
      <c r="CK343" s="152"/>
      <c r="CL343" s="152"/>
      <c r="CM343" s="152"/>
      <c r="CN343" s="152"/>
      <c r="CO343" s="152"/>
      <c r="CP343" s="152"/>
      <c r="CQ343" s="152"/>
      <c r="CR343" s="152"/>
      <c r="CS343" s="152"/>
      <c r="CT343" s="152"/>
      <c r="CU343" s="152"/>
      <c r="CV343" s="152"/>
      <c r="CW343" s="152"/>
      <c r="CX343" s="152"/>
      <c r="CY343" s="152"/>
      <c r="CZ343" s="152"/>
      <c r="DA343" s="152"/>
      <c r="DB343" s="152"/>
      <c r="DC343" s="152"/>
      <c r="DD343" s="152"/>
      <c r="DE343" s="152"/>
      <c r="DF343" s="152"/>
      <c r="DG343" s="152"/>
      <c r="DH343" s="152"/>
      <c r="DI343" s="152"/>
      <c r="DJ343" s="152"/>
      <c r="DK343" s="152"/>
      <c r="DL343" s="152"/>
      <c r="DM343" s="152"/>
      <c r="DN343" s="152"/>
      <c r="DO343" s="152"/>
      <c r="DP343" s="152"/>
      <c r="DQ343" s="152"/>
      <c r="DR343" s="152"/>
      <c r="DS343" s="152"/>
      <c r="DT343" s="152"/>
      <c r="DU343" s="152"/>
      <c r="DV343" s="152"/>
      <c r="DW343" s="152"/>
      <c r="DX343" s="152"/>
      <c r="DY343" s="152"/>
      <c r="DZ343" s="152"/>
      <c r="EA343" s="152"/>
      <c r="EB343" s="152"/>
    </row>
    <row r="344" spans="2:132" x14ac:dyDescent="0.2">
      <c r="B344" s="152"/>
      <c r="C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52"/>
      <c r="BD344" s="152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  <c r="BR344" s="152"/>
      <c r="BS344" s="152"/>
      <c r="BT344" s="152"/>
      <c r="BU344" s="152"/>
      <c r="BV344" s="152"/>
      <c r="BW344" s="152"/>
      <c r="BX344" s="152"/>
      <c r="BY344" s="152"/>
      <c r="BZ344" s="152"/>
      <c r="CA344" s="152"/>
      <c r="CB344" s="152"/>
      <c r="CC344" s="152"/>
      <c r="CD344" s="152"/>
      <c r="CE344" s="152"/>
      <c r="CF344" s="152"/>
      <c r="CG344" s="152"/>
      <c r="CH344" s="152"/>
      <c r="CI344" s="152"/>
      <c r="CJ344" s="152"/>
      <c r="CK344" s="152"/>
      <c r="CL344" s="152"/>
      <c r="CM344" s="152"/>
      <c r="CN344" s="152"/>
      <c r="CO344" s="152"/>
      <c r="CP344" s="152"/>
      <c r="CQ344" s="152"/>
      <c r="CR344" s="152"/>
      <c r="CS344" s="152"/>
      <c r="CT344" s="152"/>
      <c r="CU344" s="152"/>
      <c r="CV344" s="152"/>
      <c r="CW344" s="152"/>
      <c r="CX344" s="152"/>
      <c r="CY344" s="152"/>
      <c r="CZ344" s="152"/>
      <c r="DA344" s="152"/>
      <c r="DB344" s="152"/>
      <c r="DC344" s="152"/>
      <c r="DD344" s="152"/>
      <c r="DE344" s="152"/>
      <c r="DF344" s="152"/>
      <c r="DG344" s="152"/>
      <c r="DH344" s="152"/>
      <c r="DI344" s="152"/>
      <c r="DJ344" s="152"/>
      <c r="DK344" s="152"/>
      <c r="DL344" s="152"/>
      <c r="DM344" s="152"/>
      <c r="DN344" s="152"/>
      <c r="DO344" s="152"/>
      <c r="DP344" s="152"/>
      <c r="DQ344" s="152"/>
      <c r="DR344" s="152"/>
      <c r="DS344" s="152"/>
      <c r="DT344" s="152"/>
      <c r="DU344" s="152"/>
      <c r="DV344" s="152"/>
      <c r="DW344" s="152"/>
      <c r="DX344" s="152"/>
      <c r="DY344" s="152"/>
      <c r="DZ344" s="152"/>
      <c r="EA344" s="152"/>
      <c r="EB344" s="152"/>
    </row>
    <row r="345" spans="2:132" x14ac:dyDescent="0.2">
      <c r="B345" s="152"/>
      <c r="C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52"/>
      <c r="BD345" s="152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  <c r="BR345" s="152"/>
      <c r="BS345" s="152"/>
      <c r="BT345" s="152"/>
      <c r="BU345" s="152"/>
      <c r="BV345" s="152"/>
      <c r="BW345" s="152"/>
      <c r="BX345" s="152"/>
      <c r="BY345" s="152"/>
      <c r="BZ345" s="152"/>
      <c r="CA345" s="152"/>
      <c r="CB345" s="152"/>
      <c r="CC345" s="152"/>
      <c r="CD345" s="152"/>
      <c r="CE345" s="152"/>
      <c r="CF345" s="152"/>
      <c r="CG345" s="152"/>
      <c r="CH345" s="152"/>
      <c r="CI345" s="152"/>
      <c r="CJ345" s="152"/>
      <c r="CK345" s="152"/>
      <c r="CL345" s="152"/>
      <c r="CM345" s="152"/>
      <c r="CN345" s="152"/>
      <c r="CO345" s="152"/>
      <c r="CP345" s="152"/>
      <c r="CQ345" s="152"/>
      <c r="CR345" s="152"/>
      <c r="CS345" s="152"/>
      <c r="CT345" s="152"/>
      <c r="CU345" s="152"/>
      <c r="CV345" s="152"/>
      <c r="CW345" s="152"/>
      <c r="CX345" s="152"/>
      <c r="CY345" s="152"/>
      <c r="CZ345" s="152"/>
      <c r="DA345" s="152"/>
      <c r="DB345" s="152"/>
      <c r="DC345" s="152"/>
      <c r="DD345" s="152"/>
      <c r="DE345" s="152"/>
      <c r="DF345" s="152"/>
      <c r="DG345" s="152"/>
      <c r="DH345" s="152"/>
      <c r="DI345" s="152"/>
      <c r="DJ345" s="152"/>
      <c r="DK345" s="152"/>
      <c r="DL345" s="152"/>
      <c r="DM345" s="152"/>
      <c r="DN345" s="152"/>
      <c r="DO345" s="152"/>
      <c r="DP345" s="152"/>
      <c r="DQ345" s="152"/>
      <c r="DR345" s="152"/>
      <c r="DS345" s="152"/>
      <c r="DT345" s="152"/>
      <c r="DU345" s="152"/>
      <c r="DV345" s="152"/>
      <c r="DW345" s="152"/>
      <c r="DX345" s="152"/>
      <c r="DY345" s="152"/>
      <c r="DZ345" s="152"/>
      <c r="EA345" s="152"/>
      <c r="EB345" s="152"/>
    </row>
    <row r="346" spans="2:132" x14ac:dyDescent="0.2">
      <c r="B346" s="152"/>
      <c r="C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52"/>
      <c r="BD346" s="152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  <c r="BR346" s="152"/>
      <c r="BS346" s="152"/>
      <c r="BT346" s="152"/>
      <c r="BU346" s="152"/>
      <c r="BV346" s="152"/>
      <c r="BW346" s="152"/>
      <c r="BX346" s="152"/>
      <c r="BY346" s="152"/>
      <c r="BZ346" s="152"/>
      <c r="CA346" s="152"/>
      <c r="CB346" s="152"/>
      <c r="CC346" s="152"/>
      <c r="CD346" s="152"/>
      <c r="CE346" s="152"/>
      <c r="CF346" s="152"/>
      <c r="CG346" s="152"/>
      <c r="CH346" s="152"/>
      <c r="CI346" s="152"/>
      <c r="CJ346" s="152"/>
      <c r="CK346" s="152"/>
      <c r="CL346" s="152"/>
      <c r="CM346" s="152"/>
      <c r="CN346" s="152"/>
      <c r="CO346" s="152"/>
      <c r="CP346" s="152"/>
      <c r="CQ346" s="152"/>
      <c r="CR346" s="152"/>
      <c r="CS346" s="152"/>
      <c r="CT346" s="152"/>
      <c r="CU346" s="152"/>
      <c r="CV346" s="152"/>
      <c r="CW346" s="152"/>
      <c r="CX346" s="152"/>
      <c r="CY346" s="152"/>
      <c r="CZ346" s="152"/>
      <c r="DA346" s="152"/>
      <c r="DB346" s="152"/>
      <c r="DC346" s="152"/>
      <c r="DD346" s="152"/>
      <c r="DE346" s="152"/>
      <c r="DF346" s="152"/>
      <c r="DG346" s="152"/>
      <c r="DH346" s="152"/>
      <c r="DI346" s="152"/>
      <c r="DJ346" s="152"/>
      <c r="DK346" s="152"/>
      <c r="DL346" s="152"/>
      <c r="DM346" s="152"/>
      <c r="DN346" s="152"/>
      <c r="DO346" s="152"/>
      <c r="DP346" s="152"/>
      <c r="DQ346" s="152"/>
      <c r="DR346" s="152"/>
      <c r="DS346" s="152"/>
      <c r="DT346" s="152"/>
      <c r="DU346" s="152"/>
      <c r="DV346" s="152"/>
      <c r="DW346" s="152"/>
      <c r="DX346" s="152"/>
      <c r="DY346" s="152"/>
      <c r="DZ346" s="152"/>
      <c r="EA346" s="152"/>
      <c r="EB346" s="152"/>
    </row>
    <row r="347" spans="2:132" x14ac:dyDescent="0.2">
      <c r="B347" s="152"/>
      <c r="C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  <c r="BR347" s="152"/>
      <c r="BS347" s="152"/>
      <c r="BT347" s="152"/>
      <c r="BU347" s="152"/>
      <c r="BV347" s="152"/>
      <c r="BW347" s="152"/>
      <c r="BX347" s="152"/>
      <c r="BY347" s="152"/>
      <c r="BZ347" s="152"/>
      <c r="CA347" s="152"/>
      <c r="CB347" s="152"/>
      <c r="CC347" s="152"/>
      <c r="CD347" s="152"/>
      <c r="CE347" s="152"/>
      <c r="CF347" s="152"/>
      <c r="CG347" s="152"/>
      <c r="CH347" s="152"/>
      <c r="CI347" s="152"/>
      <c r="CJ347" s="152"/>
      <c r="CK347" s="152"/>
      <c r="CL347" s="152"/>
      <c r="CM347" s="152"/>
      <c r="CN347" s="152"/>
      <c r="CO347" s="152"/>
      <c r="CP347" s="152"/>
      <c r="CQ347" s="152"/>
      <c r="CR347" s="152"/>
      <c r="CS347" s="152"/>
      <c r="CT347" s="152"/>
      <c r="CU347" s="152"/>
      <c r="CV347" s="152"/>
      <c r="CW347" s="152"/>
      <c r="CX347" s="152"/>
      <c r="CY347" s="152"/>
      <c r="CZ347" s="152"/>
      <c r="DA347" s="152"/>
      <c r="DB347" s="152"/>
      <c r="DC347" s="152"/>
      <c r="DD347" s="152"/>
      <c r="DE347" s="152"/>
      <c r="DF347" s="152"/>
      <c r="DG347" s="152"/>
      <c r="DH347" s="152"/>
      <c r="DI347" s="152"/>
      <c r="DJ347" s="152"/>
      <c r="DK347" s="152"/>
      <c r="DL347" s="152"/>
      <c r="DM347" s="152"/>
      <c r="DN347" s="152"/>
      <c r="DO347" s="152"/>
      <c r="DP347" s="152"/>
      <c r="DQ347" s="152"/>
      <c r="DR347" s="152"/>
      <c r="DS347" s="152"/>
      <c r="DT347" s="152"/>
      <c r="DU347" s="152"/>
      <c r="DV347" s="152"/>
      <c r="DW347" s="152"/>
      <c r="DX347" s="152"/>
      <c r="DY347" s="152"/>
      <c r="DZ347" s="152"/>
      <c r="EA347" s="152"/>
      <c r="EB347" s="152"/>
    </row>
    <row r="348" spans="2:132" x14ac:dyDescent="0.2">
      <c r="B348" s="152"/>
      <c r="C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52"/>
      <c r="BD348" s="152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  <c r="BR348" s="152"/>
      <c r="BS348" s="152"/>
      <c r="BT348" s="152"/>
      <c r="BU348" s="152"/>
      <c r="BV348" s="152"/>
      <c r="BW348" s="152"/>
      <c r="BX348" s="152"/>
      <c r="BY348" s="152"/>
      <c r="BZ348" s="152"/>
      <c r="CA348" s="152"/>
      <c r="CB348" s="152"/>
      <c r="CC348" s="152"/>
      <c r="CD348" s="152"/>
      <c r="CE348" s="152"/>
      <c r="CF348" s="152"/>
      <c r="CG348" s="152"/>
      <c r="CH348" s="152"/>
      <c r="CI348" s="152"/>
      <c r="CJ348" s="152"/>
      <c r="CK348" s="152"/>
      <c r="CL348" s="152"/>
      <c r="CM348" s="152"/>
      <c r="CN348" s="152"/>
      <c r="CO348" s="152"/>
      <c r="CP348" s="152"/>
      <c r="CQ348" s="152"/>
      <c r="CR348" s="152"/>
      <c r="CS348" s="152"/>
      <c r="CT348" s="152"/>
      <c r="CU348" s="152"/>
      <c r="CV348" s="152"/>
      <c r="CW348" s="152"/>
      <c r="CX348" s="152"/>
      <c r="CY348" s="152"/>
      <c r="CZ348" s="152"/>
      <c r="DA348" s="152"/>
      <c r="DB348" s="152"/>
      <c r="DC348" s="152"/>
      <c r="DD348" s="152"/>
      <c r="DE348" s="152"/>
      <c r="DF348" s="152"/>
      <c r="DG348" s="152"/>
      <c r="DH348" s="152"/>
      <c r="DI348" s="152"/>
      <c r="DJ348" s="152"/>
      <c r="DK348" s="152"/>
      <c r="DL348" s="152"/>
      <c r="DM348" s="152"/>
      <c r="DN348" s="152"/>
      <c r="DO348" s="152"/>
      <c r="DP348" s="152"/>
      <c r="DQ348" s="152"/>
      <c r="DR348" s="152"/>
      <c r="DS348" s="152"/>
      <c r="DT348" s="152"/>
      <c r="DU348" s="152"/>
      <c r="DV348" s="152"/>
      <c r="DW348" s="152"/>
      <c r="DX348" s="152"/>
      <c r="DY348" s="152"/>
      <c r="DZ348" s="152"/>
      <c r="EA348" s="152"/>
      <c r="EB348" s="152"/>
    </row>
    <row r="349" spans="2:132" x14ac:dyDescent="0.2">
      <c r="B349" s="152"/>
      <c r="C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52"/>
      <c r="BD349" s="152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  <c r="BR349" s="152"/>
      <c r="BS349" s="152"/>
      <c r="BT349" s="152"/>
      <c r="BU349" s="152"/>
      <c r="BV349" s="152"/>
      <c r="BW349" s="152"/>
      <c r="BX349" s="152"/>
      <c r="BY349" s="152"/>
      <c r="BZ349" s="152"/>
      <c r="CA349" s="152"/>
      <c r="CB349" s="152"/>
      <c r="CC349" s="152"/>
      <c r="CD349" s="152"/>
      <c r="CE349" s="152"/>
      <c r="CF349" s="152"/>
      <c r="CG349" s="152"/>
      <c r="CH349" s="152"/>
      <c r="CI349" s="152"/>
      <c r="CJ349" s="152"/>
      <c r="CK349" s="152"/>
      <c r="CL349" s="152"/>
      <c r="CM349" s="152"/>
      <c r="CN349" s="152"/>
      <c r="CO349" s="152"/>
      <c r="CP349" s="152"/>
      <c r="CQ349" s="152"/>
      <c r="CR349" s="152"/>
      <c r="CS349" s="152"/>
      <c r="CT349" s="152"/>
      <c r="CU349" s="152"/>
      <c r="CV349" s="152"/>
      <c r="CW349" s="152"/>
      <c r="CX349" s="152"/>
      <c r="CY349" s="152"/>
      <c r="CZ349" s="152"/>
      <c r="DA349" s="152"/>
      <c r="DB349" s="152"/>
      <c r="DC349" s="152"/>
      <c r="DD349" s="152"/>
      <c r="DE349" s="152"/>
      <c r="DF349" s="152"/>
      <c r="DG349" s="152"/>
      <c r="DH349" s="152"/>
      <c r="DI349" s="152"/>
      <c r="DJ349" s="152"/>
      <c r="DK349" s="152"/>
      <c r="DL349" s="152"/>
      <c r="DM349" s="152"/>
      <c r="DN349" s="152"/>
      <c r="DO349" s="152"/>
      <c r="DP349" s="152"/>
      <c r="DQ349" s="152"/>
      <c r="DR349" s="152"/>
      <c r="DS349" s="152"/>
      <c r="DT349" s="152"/>
      <c r="DU349" s="152"/>
      <c r="DV349" s="152"/>
      <c r="DW349" s="152"/>
      <c r="DX349" s="152"/>
      <c r="DY349" s="152"/>
      <c r="DZ349" s="152"/>
      <c r="EA349" s="152"/>
      <c r="EB349" s="152"/>
    </row>
    <row r="350" spans="2:132" x14ac:dyDescent="0.2">
      <c r="B350" s="152"/>
      <c r="C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52"/>
      <c r="BW350" s="152"/>
      <c r="BX350" s="152"/>
      <c r="BY350" s="152"/>
      <c r="BZ350" s="152"/>
      <c r="CA350" s="152"/>
      <c r="CB350" s="152"/>
      <c r="CC350" s="152"/>
      <c r="CD350" s="152"/>
      <c r="CE350" s="152"/>
      <c r="CF350" s="152"/>
      <c r="CG350" s="152"/>
      <c r="CH350" s="152"/>
      <c r="CI350" s="152"/>
      <c r="CJ350" s="152"/>
      <c r="CK350" s="152"/>
      <c r="CL350" s="152"/>
      <c r="CM350" s="152"/>
      <c r="CN350" s="152"/>
      <c r="CO350" s="152"/>
      <c r="CP350" s="152"/>
      <c r="CQ350" s="152"/>
      <c r="CR350" s="152"/>
      <c r="CS350" s="152"/>
      <c r="CT350" s="152"/>
      <c r="CU350" s="152"/>
      <c r="CV350" s="152"/>
      <c r="CW350" s="152"/>
      <c r="CX350" s="152"/>
      <c r="CY350" s="152"/>
      <c r="CZ350" s="152"/>
      <c r="DA350" s="152"/>
      <c r="DB350" s="152"/>
      <c r="DC350" s="152"/>
      <c r="DD350" s="152"/>
      <c r="DE350" s="152"/>
      <c r="DF350" s="152"/>
      <c r="DG350" s="152"/>
      <c r="DH350" s="152"/>
      <c r="DI350" s="152"/>
      <c r="DJ350" s="152"/>
      <c r="DK350" s="152"/>
      <c r="DL350" s="152"/>
      <c r="DM350" s="152"/>
      <c r="DN350" s="152"/>
      <c r="DO350" s="152"/>
      <c r="DP350" s="152"/>
      <c r="DQ350" s="152"/>
      <c r="DR350" s="152"/>
      <c r="DS350" s="152"/>
      <c r="DT350" s="152"/>
      <c r="DU350" s="152"/>
      <c r="DV350" s="152"/>
      <c r="DW350" s="152"/>
      <c r="DX350" s="152"/>
      <c r="DY350" s="152"/>
      <c r="DZ350" s="152"/>
      <c r="EA350" s="152"/>
      <c r="EB350" s="152"/>
    </row>
    <row r="351" spans="2:132" x14ac:dyDescent="0.2">
      <c r="B351" s="152"/>
      <c r="C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52"/>
      <c r="BD351" s="152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  <c r="BR351" s="152"/>
      <c r="BS351" s="152"/>
      <c r="BT351" s="152"/>
      <c r="BU351" s="152"/>
      <c r="BV351" s="152"/>
      <c r="BW351" s="152"/>
      <c r="BX351" s="152"/>
      <c r="BY351" s="152"/>
      <c r="BZ351" s="152"/>
      <c r="CA351" s="152"/>
      <c r="CB351" s="152"/>
      <c r="CC351" s="152"/>
      <c r="CD351" s="152"/>
      <c r="CE351" s="152"/>
      <c r="CF351" s="152"/>
      <c r="CG351" s="152"/>
      <c r="CH351" s="152"/>
      <c r="CI351" s="152"/>
      <c r="CJ351" s="152"/>
      <c r="CK351" s="152"/>
      <c r="CL351" s="152"/>
      <c r="CM351" s="152"/>
      <c r="CN351" s="152"/>
      <c r="CO351" s="152"/>
      <c r="CP351" s="152"/>
      <c r="CQ351" s="152"/>
      <c r="CR351" s="152"/>
      <c r="CS351" s="152"/>
      <c r="CT351" s="152"/>
      <c r="CU351" s="152"/>
      <c r="CV351" s="152"/>
      <c r="CW351" s="152"/>
      <c r="CX351" s="152"/>
      <c r="CY351" s="152"/>
      <c r="CZ351" s="152"/>
      <c r="DA351" s="152"/>
      <c r="DB351" s="152"/>
      <c r="DC351" s="152"/>
      <c r="DD351" s="152"/>
      <c r="DE351" s="152"/>
      <c r="DF351" s="152"/>
      <c r="DG351" s="152"/>
      <c r="DH351" s="152"/>
      <c r="DI351" s="152"/>
      <c r="DJ351" s="152"/>
      <c r="DK351" s="152"/>
      <c r="DL351" s="152"/>
      <c r="DM351" s="152"/>
      <c r="DN351" s="152"/>
      <c r="DO351" s="152"/>
      <c r="DP351" s="152"/>
      <c r="DQ351" s="152"/>
      <c r="DR351" s="152"/>
      <c r="DS351" s="152"/>
      <c r="DT351" s="152"/>
      <c r="DU351" s="152"/>
      <c r="DV351" s="152"/>
      <c r="DW351" s="152"/>
      <c r="DX351" s="152"/>
      <c r="DY351" s="152"/>
      <c r="DZ351" s="152"/>
      <c r="EA351" s="152"/>
      <c r="EB351" s="152"/>
    </row>
    <row r="352" spans="2:132" x14ac:dyDescent="0.2">
      <c r="B352" s="152"/>
      <c r="C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52"/>
      <c r="BW352" s="152"/>
      <c r="BX352" s="152"/>
      <c r="BY352" s="152"/>
      <c r="BZ352" s="152"/>
      <c r="CA352" s="152"/>
      <c r="CB352" s="152"/>
      <c r="CC352" s="152"/>
      <c r="CD352" s="152"/>
      <c r="CE352" s="152"/>
      <c r="CF352" s="152"/>
      <c r="CG352" s="152"/>
      <c r="CH352" s="152"/>
      <c r="CI352" s="152"/>
      <c r="CJ352" s="152"/>
      <c r="CK352" s="152"/>
      <c r="CL352" s="152"/>
      <c r="CM352" s="152"/>
      <c r="CN352" s="152"/>
      <c r="CO352" s="152"/>
      <c r="CP352" s="152"/>
      <c r="CQ352" s="152"/>
      <c r="CR352" s="152"/>
      <c r="CS352" s="152"/>
      <c r="CT352" s="152"/>
      <c r="CU352" s="152"/>
      <c r="CV352" s="152"/>
      <c r="CW352" s="152"/>
      <c r="CX352" s="152"/>
      <c r="CY352" s="152"/>
      <c r="CZ352" s="152"/>
      <c r="DA352" s="152"/>
      <c r="DB352" s="152"/>
      <c r="DC352" s="152"/>
      <c r="DD352" s="152"/>
      <c r="DE352" s="152"/>
      <c r="DF352" s="152"/>
      <c r="DG352" s="152"/>
      <c r="DH352" s="152"/>
      <c r="DI352" s="152"/>
      <c r="DJ352" s="152"/>
      <c r="DK352" s="152"/>
      <c r="DL352" s="152"/>
      <c r="DM352" s="152"/>
      <c r="DN352" s="152"/>
      <c r="DO352" s="152"/>
      <c r="DP352" s="152"/>
      <c r="DQ352" s="152"/>
      <c r="DR352" s="152"/>
      <c r="DS352" s="152"/>
      <c r="DT352" s="152"/>
      <c r="DU352" s="152"/>
      <c r="DV352" s="152"/>
      <c r="DW352" s="152"/>
      <c r="DX352" s="152"/>
      <c r="DY352" s="152"/>
      <c r="DZ352" s="152"/>
      <c r="EA352" s="152"/>
      <c r="EB352" s="152"/>
    </row>
    <row r="353" spans="2:132" x14ac:dyDescent="0.2">
      <c r="B353" s="152"/>
      <c r="C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52"/>
      <c r="BW353" s="152"/>
      <c r="BX353" s="152"/>
      <c r="BY353" s="152"/>
      <c r="BZ353" s="152"/>
      <c r="CA353" s="152"/>
      <c r="CB353" s="152"/>
      <c r="CC353" s="152"/>
      <c r="CD353" s="152"/>
      <c r="CE353" s="152"/>
      <c r="CF353" s="152"/>
      <c r="CG353" s="152"/>
      <c r="CH353" s="152"/>
      <c r="CI353" s="152"/>
      <c r="CJ353" s="152"/>
      <c r="CK353" s="152"/>
      <c r="CL353" s="152"/>
      <c r="CM353" s="152"/>
      <c r="CN353" s="152"/>
      <c r="CO353" s="152"/>
      <c r="CP353" s="152"/>
      <c r="CQ353" s="152"/>
      <c r="CR353" s="152"/>
      <c r="CS353" s="152"/>
      <c r="CT353" s="152"/>
      <c r="CU353" s="152"/>
      <c r="CV353" s="152"/>
      <c r="CW353" s="152"/>
      <c r="CX353" s="152"/>
      <c r="CY353" s="152"/>
      <c r="CZ353" s="152"/>
      <c r="DA353" s="152"/>
      <c r="DB353" s="152"/>
      <c r="DC353" s="152"/>
      <c r="DD353" s="152"/>
      <c r="DE353" s="152"/>
      <c r="DF353" s="152"/>
      <c r="DG353" s="152"/>
      <c r="DH353" s="152"/>
      <c r="DI353" s="152"/>
      <c r="DJ353" s="152"/>
      <c r="DK353" s="152"/>
      <c r="DL353" s="152"/>
      <c r="DM353" s="152"/>
      <c r="DN353" s="152"/>
      <c r="DO353" s="152"/>
      <c r="DP353" s="152"/>
      <c r="DQ353" s="152"/>
      <c r="DR353" s="152"/>
      <c r="DS353" s="152"/>
      <c r="DT353" s="152"/>
      <c r="DU353" s="152"/>
      <c r="DV353" s="152"/>
      <c r="DW353" s="152"/>
      <c r="DX353" s="152"/>
      <c r="DY353" s="152"/>
      <c r="DZ353" s="152"/>
      <c r="EA353" s="152"/>
      <c r="EB353" s="152"/>
    </row>
    <row r="354" spans="2:132" x14ac:dyDescent="0.2">
      <c r="B354" s="152"/>
      <c r="C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C354" s="152"/>
      <c r="BD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  <c r="BR354" s="152"/>
      <c r="BS354" s="152"/>
      <c r="BT354" s="152"/>
      <c r="BU354" s="152"/>
      <c r="BV354" s="152"/>
      <c r="BW354" s="152"/>
      <c r="BX354" s="152"/>
      <c r="BY354" s="152"/>
      <c r="BZ354" s="152"/>
      <c r="CA354" s="152"/>
      <c r="CB354" s="152"/>
      <c r="CC354" s="152"/>
      <c r="CD354" s="152"/>
      <c r="CE354" s="152"/>
      <c r="CF354" s="152"/>
      <c r="CG354" s="152"/>
      <c r="CH354" s="152"/>
      <c r="CI354" s="152"/>
      <c r="CJ354" s="152"/>
      <c r="CK354" s="152"/>
      <c r="CL354" s="152"/>
      <c r="CM354" s="152"/>
      <c r="CN354" s="152"/>
      <c r="CO354" s="152"/>
      <c r="CP354" s="152"/>
      <c r="CQ354" s="152"/>
      <c r="CR354" s="152"/>
      <c r="CS354" s="152"/>
      <c r="CT354" s="152"/>
      <c r="CU354" s="152"/>
      <c r="CV354" s="152"/>
      <c r="CW354" s="152"/>
      <c r="CX354" s="152"/>
      <c r="CY354" s="152"/>
      <c r="CZ354" s="152"/>
      <c r="DA354" s="152"/>
      <c r="DB354" s="152"/>
      <c r="DC354" s="152"/>
      <c r="DD354" s="152"/>
      <c r="DE354" s="152"/>
      <c r="DF354" s="152"/>
      <c r="DG354" s="152"/>
      <c r="DH354" s="152"/>
      <c r="DI354" s="152"/>
      <c r="DJ354" s="152"/>
      <c r="DK354" s="152"/>
      <c r="DL354" s="152"/>
      <c r="DM354" s="152"/>
      <c r="DN354" s="152"/>
      <c r="DO354" s="152"/>
      <c r="DP354" s="152"/>
      <c r="DQ354" s="152"/>
      <c r="DR354" s="152"/>
      <c r="DS354" s="152"/>
      <c r="DT354" s="152"/>
      <c r="DU354" s="152"/>
      <c r="DV354" s="152"/>
      <c r="DW354" s="152"/>
      <c r="DX354" s="152"/>
      <c r="DY354" s="152"/>
      <c r="DZ354" s="152"/>
      <c r="EA354" s="152"/>
      <c r="EB354" s="152"/>
    </row>
    <row r="355" spans="2:132" x14ac:dyDescent="0.2">
      <c r="B355" s="152"/>
      <c r="C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152"/>
      <c r="AZ355" s="152"/>
      <c r="BA355" s="152"/>
      <c r="BB355" s="152"/>
      <c r="BC355" s="152"/>
      <c r="BD355" s="152"/>
      <c r="BE355" s="152"/>
      <c r="BF355" s="152"/>
      <c r="BG355" s="152"/>
      <c r="BH355" s="152"/>
      <c r="BI355" s="152"/>
      <c r="BJ355" s="152"/>
      <c r="BK355" s="152"/>
      <c r="BL355" s="152"/>
      <c r="BM355" s="152"/>
      <c r="BN355" s="152"/>
      <c r="BO355" s="152"/>
      <c r="BP355" s="152"/>
      <c r="BQ355" s="152"/>
      <c r="BR355" s="152"/>
      <c r="BS355" s="152"/>
      <c r="BT355" s="152"/>
      <c r="BU355" s="152"/>
      <c r="BV355" s="152"/>
      <c r="BW355" s="152"/>
      <c r="BX355" s="152"/>
      <c r="BY355" s="152"/>
      <c r="BZ355" s="152"/>
      <c r="CA355" s="152"/>
      <c r="CB355" s="152"/>
      <c r="CC355" s="152"/>
      <c r="CD355" s="152"/>
      <c r="CE355" s="152"/>
      <c r="CF355" s="152"/>
      <c r="CG355" s="152"/>
      <c r="CH355" s="152"/>
      <c r="CI355" s="152"/>
      <c r="CJ355" s="152"/>
      <c r="CK355" s="152"/>
      <c r="CL355" s="152"/>
      <c r="CM355" s="152"/>
      <c r="CN355" s="152"/>
      <c r="CO355" s="152"/>
      <c r="CP355" s="152"/>
      <c r="CQ355" s="152"/>
      <c r="CR355" s="152"/>
      <c r="CS355" s="152"/>
      <c r="CT355" s="152"/>
      <c r="CU355" s="152"/>
      <c r="CV355" s="152"/>
      <c r="CW355" s="152"/>
      <c r="CX355" s="152"/>
      <c r="CY355" s="152"/>
      <c r="CZ355" s="152"/>
      <c r="DA355" s="152"/>
      <c r="DB355" s="152"/>
      <c r="DC355" s="152"/>
      <c r="DD355" s="152"/>
      <c r="DE355" s="152"/>
      <c r="DF355" s="152"/>
      <c r="DG355" s="152"/>
      <c r="DH355" s="152"/>
      <c r="DI355" s="152"/>
      <c r="DJ355" s="152"/>
      <c r="DK355" s="152"/>
      <c r="DL355" s="152"/>
      <c r="DM355" s="152"/>
      <c r="DN355" s="152"/>
      <c r="DO355" s="152"/>
      <c r="DP355" s="152"/>
      <c r="DQ355" s="152"/>
      <c r="DR355" s="152"/>
      <c r="DS355" s="152"/>
      <c r="DT355" s="152"/>
      <c r="DU355" s="152"/>
      <c r="DV355" s="152"/>
      <c r="DW355" s="152"/>
      <c r="DX355" s="152"/>
      <c r="DY355" s="152"/>
      <c r="DZ355" s="152"/>
      <c r="EA355" s="152"/>
      <c r="EB355" s="152"/>
    </row>
    <row r="356" spans="2:132" x14ac:dyDescent="0.2">
      <c r="B356" s="152"/>
      <c r="C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52"/>
      <c r="BG356" s="152"/>
      <c r="BH356" s="152"/>
      <c r="BI356" s="152"/>
      <c r="BJ356" s="152"/>
      <c r="BK356" s="152"/>
      <c r="BL356" s="152"/>
      <c r="BM356" s="152"/>
      <c r="BN356" s="152"/>
      <c r="BO356" s="152"/>
      <c r="BP356" s="152"/>
      <c r="BQ356" s="152"/>
      <c r="BR356" s="152"/>
      <c r="BS356" s="152"/>
      <c r="BT356" s="152"/>
      <c r="BU356" s="152"/>
      <c r="BV356" s="152"/>
      <c r="BW356" s="152"/>
      <c r="BX356" s="152"/>
      <c r="BY356" s="152"/>
      <c r="BZ356" s="152"/>
      <c r="CA356" s="152"/>
      <c r="CB356" s="152"/>
      <c r="CC356" s="152"/>
      <c r="CD356" s="152"/>
      <c r="CE356" s="152"/>
      <c r="CF356" s="152"/>
      <c r="CG356" s="152"/>
      <c r="CH356" s="152"/>
      <c r="CI356" s="152"/>
      <c r="CJ356" s="152"/>
      <c r="CK356" s="152"/>
      <c r="CL356" s="152"/>
      <c r="CM356" s="152"/>
      <c r="CN356" s="152"/>
      <c r="CO356" s="152"/>
      <c r="CP356" s="152"/>
      <c r="CQ356" s="152"/>
      <c r="CR356" s="152"/>
      <c r="CS356" s="152"/>
      <c r="CT356" s="152"/>
      <c r="CU356" s="152"/>
      <c r="CV356" s="152"/>
      <c r="CW356" s="152"/>
      <c r="CX356" s="152"/>
      <c r="CY356" s="152"/>
      <c r="CZ356" s="152"/>
      <c r="DA356" s="152"/>
      <c r="DB356" s="152"/>
      <c r="DC356" s="152"/>
      <c r="DD356" s="152"/>
      <c r="DE356" s="152"/>
      <c r="DF356" s="152"/>
      <c r="DG356" s="152"/>
      <c r="DH356" s="152"/>
      <c r="DI356" s="152"/>
      <c r="DJ356" s="152"/>
      <c r="DK356" s="152"/>
      <c r="DL356" s="152"/>
      <c r="DM356" s="152"/>
      <c r="DN356" s="152"/>
      <c r="DO356" s="152"/>
      <c r="DP356" s="152"/>
      <c r="DQ356" s="152"/>
      <c r="DR356" s="152"/>
      <c r="DS356" s="152"/>
      <c r="DT356" s="152"/>
      <c r="DU356" s="152"/>
      <c r="DV356" s="152"/>
      <c r="DW356" s="152"/>
      <c r="DX356" s="152"/>
      <c r="DY356" s="152"/>
      <c r="DZ356" s="152"/>
      <c r="EA356" s="152"/>
      <c r="EB356" s="152"/>
    </row>
    <row r="357" spans="2:132" x14ac:dyDescent="0.2">
      <c r="B357" s="152"/>
      <c r="C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/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/>
      <c r="BL357" s="152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52"/>
      <c r="BW357" s="152"/>
      <c r="BX357" s="152"/>
      <c r="BY357" s="152"/>
      <c r="BZ357" s="152"/>
      <c r="CA357" s="152"/>
      <c r="CB357" s="152"/>
      <c r="CC357" s="152"/>
      <c r="CD357" s="152"/>
      <c r="CE357" s="152"/>
      <c r="CF357" s="152"/>
      <c r="CG357" s="152"/>
      <c r="CH357" s="152"/>
      <c r="CI357" s="152"/>
      <c r="CJ357" s="152"/>
      <c r="CK357" s="152"/>
      <c r="CL357" s="152"/>
      <c r="CM357" s="152"/>
      <c r="CN357" s="152"/>
      <c r="CO357" s="152"/>
      <c r="CP357" s="152"/>
      <c r="CQ357" s="152"/>
      <c r="CR357" s="152"/>
      <c r="CS357" s="152"/>
      <c r="CT357" s="152"/>
      <c r="CU357" s="152"/>
      <c r="CV357" s="152"/>
      <c r="CW357" s="152"/>
      <c r="CX357" s="152"/>
      <c r="CY357" s="152"/>
      <c r="CZ357" s="152"/>
      <c r="DA357" s="152"/>
      <c r="DB357" s="152"/>
      <c r="DC357" s="152"/>
      <c r="DD357" s="152"/>
      <c r="DE357" s="152"/>
      <c r="DF357" s="152"/>
      <c r="DG357" s="152"/>
      <c r="DH357" s="152"/>
      <c r="DI357" s="152"/>
      <c r="DJ357" s="152"/>
      <c r="DK357" s="152"/>
      <c r="DL357" s="152"/>
      <c r="DM357" s="152"/>
      <c r="DN357" s="152"/>
      <c r="DO357" s="152"/>
      <c r="DP357" s="152"/>
      <c r="DQ357" s="152"/>
      <c r="DR357" s="152"/>
      <c r="DS357" s="152"/>
      <c r="DT357" s="152"/>
      <c r="DU357" s="152"/>
      <c r="DV357" s="152"/>
      <c r="DW357" s="152"/>
      <c r="DX357" s="152"/>
      <c r="DY357" s="152"/>
      <c r="DZ357" s="152"/>
      <c r="EA357" s="152"/>
      <c r="EB357" s="152"/>
    </row>
    <row r="358" spans="2:132" x14ac:dyDescent="0.2">
      <c r="B358" s="152"/>
      <c r="C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152"/>
      <c r="BN358" s="152"/>
      <c r="BO358" s="152"/>
      <c r="BP358" s="152"/>
      <c r="BQ358" s="152"/>
      <c r="BR358" s="152"/>
      <c r="BS358" s="152"/>
      <c r="BT358" s="152"/>
      <c r="BU358" s="152"/>
      <c r="BV358" s="152"/>
      <c r="BW358" s="152"/>
      <c r="BX358" s="152"/>
      <c r="BY358" s="152"/>
      <c r="BZ358" s="152"/>
      <c r="CA358" s="152"/>
      <c r="CB358" s="152"/>
      <c r="CC358" s="152"/>
      <c r="CD358" s="152"/>
      <c r="CE358" s="152"/>
      <c r="CF358" s="152"/>
      <c r="CG358" s="152"/>
      <c r="CH358" s="152"/>
      <c r="CI358" s="152"/>
      <c r="CJ358" s="152"/>
      <c r="CK358" s="152"/>
      <c r="CL358" s="152"/>
      <c r="CM358" s="152"/>
      <c r="CN358" s="152"/>
      <c r="CO358" s="152"/>
      <c r="CP358" s="152"/>
      <c r="CQ358" s="152"/>
      <c r="CR358" s="152"/>
      <c r="CS358" s="152"/>
      <c r="CT358" s="152"/>
      <c r="CU358" s="152"/>
      <c r="CV358" s="152"/>
      <c r="CW358" s="152"/>
      <c r="CX358" s="152"/>
      <c r="CY358" s="152"/>
      <c r="CZ358" s="152"/>
      <c r="DA358" s="152"/>
      <c r="DB358" s="152"/>
      <c r="DC358" s="152"/>
      <c r="DD358" s="152"/>
      <c r="DE358" s="152"/>
      <c r="DF358" s="152"/>
      <c r="DG358" s="152"/>
      <c r="DH358" s="152"/>
      <c r="DI358" s="152"/>
      <c r="DJ358" s="152"/>
      <c r="DK358" s="152"/>
      <c r="DL358" s="152"/>
      <c r="DM358" s="152"/>
      <c r="DN358" s="152"/>
      <c r="DO358" s="152"/>
      <c r="DP358" s="152"/>
      <c r="DQ358" s="152"/>
      <c r="DR358" s="152"/>
      <c r="DS358" s="152"/>
      <c r="DT358" s="152"/>
      <c r="DU358" s="152"/>
      <c r="DV358" s="152"/>
      <c r="DW358" s="152"/>
      <c r="DX358" s="152"/>
      <c r="DY358" s="152"/>
      <c r="DZ358" s="152"/>
      <c r="EA358" s="152"/>
      <c r="EB358" s="152"/>
    </row>
    <row r="359" spans="2:132" x14ac:dyDescent="0.2">
      <c r="B359" s="152"/>
      <c r="C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152"/>
      <c r="AD359" s="152"/>
      <c r="AE359" s="152"/>
      <c r="AF359" s="152"/>
      <c r="AG359" s="152"/>
      <c r="AH359" s="152"/>
      <c r="AI359" s="152"/>
      <c r="AJ359" s="152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152"/>
      <c r="AW359" s="152"/>
      <c r="AX359" s="152"/>
      <c r="AY359" s="152"/>
      <c r="AZ359" s="152"/>
      <c r="BA359" s="152"/>
      <c r="BB359" s="152"/>
      <c r="BC359" s="152"/>
      <c r="BD359" s="152"/>
      <c r="BE359" s="152"/>
      <c r="BF359" s="152"/>
      <c r="BG359" s="152"/>
      <c r="BH359" s="152"/>
      <c r="BI359" s="152"/>
      <c r="BJ359" s="152"/>
      <c r="BK359" s="152"/>
      <c r="BL359" s="152"/>
      <c r="BM359" s="152"/>
      <c r="BN359" s="152"/>
      <c r="BO359" s="152"/>
      <c r="BP359" s="152"/>
      <c r="BQ359" s="152"/>
      <c r="BR359" s="152"/>
      <c r="BS359" s="152"/>
      <c r="BT359" s="152"/>
      <c r="BU359" s="152"/>
      <c r="BV359" s="152"/>
      <c r="BW359" s="152"/>
      <c r="BX359" s="152"/>
      <c r="BY359" s="152"/>
      <c r="BZ359" s="152"/>
      <c r="CA359" s="152"/>
      <c r="CB359" s="152"/>
      <c r="CC359" s="152"/>
      <c r="CD359" s="152"/>
      <c r="CE359" s="152"/>
      <c r="CF359" s="152"/>
      <c r="CG359" s="152"/>
      <c r="CH359" s="152"/>
      <c r="CI359" s="152"/>
      <c r="CJ359" s="152"/>
      <c r="CK359" s="152"/>
      <c r="CL359" s="152"/>
      <c r="CM359" s="152"/>
      <c r="CN359" s="152"/>
      <c r="CO359" s="152"/>
      <c r="CP359" s="152"/>
      <c r="CQ359" s="152"/>
      <c r="CR359" s="152"/>
      <c r="CS359" s="152"/>
      <c r="CT359" s="152"/>
      <c r="CU359" s="152"/>
      <c r="CV359" s="152"/>
      <c r="CW359" s="152"/>
      <c r="CX359" s="152"/>
      <c r="CY359" s="152"/>
      <c r="CZ359" s="152"/>
      <c r="DA359" s="152"/>
      <c r="DB359" s="152"/>
      <c r="DC359" s="152"/>
      <c r="DD359" s="152"/>
      <c r="DE359" s="152"/>
      <c r="DF359" s="152"/>
      <c r="DG359" s="152"/>
      <c r="DH359" s="152"/>
      <c r="DI359" s="152"/>
      <c r="DJ359" s="152"/>
      <c r="DK359" s="152"/>
      <c r="DL359" s="152"/>
      <c r="DM359" s="152"/>
      <c r="DN359" s="152"/>
      <c r="DO359" s="152"/>
      <c r="DP359" s="152"/>
      <c r="DQ359" s="152"/>
      <c r="DR359" s="152"/>
      <c r="DS359" s="152"/>
      <c r="DT359" s="152"/>
      <c r="DU359" s="152"/>
      <c r="DV359" s="152"/>
      <c r="DW359" s="152"/>
      <c r="DX359" s="152"/>
      <c r="DY359" s="152"/>
      <c r="DZ359" s="152"/>
      <c r="EA359" s="152"/>
      <c r="EB359" s="152"/>
    </row>
    <row r="360" spans="2:132" x14ac:dyDescent="0.2">
      <c r="B360" s="152"/>
      <c r="C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152"/>
      <c r="AD360" s="152"/>
      <c r="AE360" s="152"/>
      <c r="AF360" s="152"/>
      <c r="AG360" s="152"/>
      <c r="AH360" s="152"/>
      <c r="AI360" s="152"/>
      <c r="AJ360" s="152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152"/>
      <c r="AW360" s="152"/>
      <c r="AX360" s="152"/>
      <c r="AY360" s="152"/>
      <c r="AZ360" s="152"/>
      <c r="BA360" s="152"/>
      <c r="BB360" s="152"/>
      <c r="BC360" s="152"/>
      <c r="BD360" s="152"/>
      <c r="BE360" s="152"/>
      <c r="BF360" s="152"/>
      <c r="BG360" s="152"/>
      <c r="BH360" s="152"/>
      <c r="BI360" s="152"/>
      <c r="BJ360" s="152"/>
      <c r="BK360" s="152"/>
      <c r="BL360" s="152"/>
      <c r="BM360" s="152"/>
      <c r="BN360" s="152"/>
      <c r="BO360" s="152"/>
      <c r="BP360" s="152"/>
      <c r="BQ360" s="152"/>
      <c r="BR360" s="152"/>
      <c r="BS360" s="152"/>
      <c r="BT360" s="152"/>
      <c r="BU360" s="152"/>
      <c r="BV360" s="152"/>
      <c r="BW360" s="152"/>
      <c r="BX360" s="152"/>
      <c r="BY360" s="152"/>
      <c r="BZ360" s="152"/>
      <c r="CA360" s="152"/>
      <c r="CB360" s="152"/>
      <c r="CC360" s="152"/>
      <c r="CD360" s="152"/>
      <c r="CE360" s="152"/>
      <c r="CF360" s="152"/>
      <c r="CG360" s="152"/>
      <c r="CH360" s="152"/>
      <c r="CI360" s="152"/>
      <c r="CJ360" s="152"/>
      <c r="CK360" s="152"/>
      <c r="CL360" s="152"/>
      <c r="CM360" s="152"/>
      <c r="CN360" s="152"/>
      <c r="CO360" s="152"/>
      <c r="CP360" s="152"/>
      <c r="CQ360" s="152"/>
      <c r="CR360" s="152"/>
      <c r="CS360" s="152"/>
      <c r="CT360" s="152"/>
      <c r="CU360" s="152"/>
      <c r="CV360" s="152"/>
      <c r="CW360" s="152"/>
      <c r="CX360" s="152"/>
      <c r="CY360" s="152"/>
      <c r="CZ360" s="152"/>
      <c r="DA360" s="152"/>
      <c r="DB360" s="152"/>
      <c r="DC360" s="152"/>
      <c r="DD360" s="152"/>
      <c r="DE360" s="152"/>
      <c r="DF360" s="152"/>
      <c r="DG360" s="152"/>
      <c r="DH360" s="152"/>
      <c r="DI360" s="152"/>
      <c r="DJ360" s="152"/>
      <c r="DK360" s="152"/>
      <c r="DL360" s="152"/>
      <c r="DM360" s="152"/>
      <c r="DN360" s="152"/>
      <c r="DO360" s="152"/>
      <c r="DP360" s="152"/>
      <c r="DQ360" s="152"/>
      <c r="DR360" s="152"/>
      <c r="DS360" s="152"/>
      <c r="DT360" s="152"/>
      <c r="DU360" s="152"/>
      <c r="DV360" s="152"/>
      <c r="DW360" s="152"/>
      <c r="DX360" s="152"/>
      <c r="DY360" s="152"/>
      <c r="DZ360" s="152"/>
      <c r="EA360" s="152"/>
      <c r="EB360" s="152"/>
    </row>
    <row r="361" spans="2:132" x14ac:dyDescent="0.2">
      <c r="B361" s="152"/>
      <c r="C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52"/>
      <c r="BG361" s="152"/>
      <c r="BH361" s="152"/>
      <c r="BI361" s="152"/>
      <c r="BJ361" s="152"/>
      <c r="BK361" s="152"/>
      <c r="BL361" s="152"/>
      <c r="BM361" s="152"/>
      <c r="BN361" s="152"/>
      <c r="BO361" s="152"/>
      <c r="BP361" s="152"/>
      <c r="BQ361" s="152"/>
      <c r="BR361" s="152"/>
      <c r="BS361" s="152"/>
      <c r="BT361" s="152"/>
      <c r="BU361" s="152"/>
      <c r="BV361" s="152"/>
      <c r="BW361" s="152"/>
      <c r="BX361" s="152"/>
      <c r="BY361" s="152"/>
      <c r="BZ361" s="152"/>
      <c r="CA361" s="152"/>
      <c r="CB361" s="152"/>
      <c r="CC361" s="152"/>
      <c r="CD361" s="152"/>
      <c r="CE361" s="152"/>
      <c r="CF361" s="152"/>
      <c r="CG361" s="152"/>
      <c r="CH361" s="152"/>
      <c r="CI361" s="152"/>
      <c r="CJ361" s="152"/>
      <c r="CK361" s="152"/>
      <c r="CL361" s="152"/>
      <c r="CM361" s="152"/>
      <c r="CN361" s="152"/>
      <c r="CO361" s="152"/>
      <c r="CP361" s="152"/>
      <c r="CQ361" s="152"/>
      <c r="CR361" s="152"/>
      <c r="CS361" s="152"/>
      <c r="CT361" s="152"/>
      <c r="CU361" s="152"/>
      <c r="CV361" s="152"/>
      <c r="CW361" s="152"/>
      <c r="CX361" s="152"/>
      <c r="CY361" s="152"/>
      <c r="CZ361" s="152"/>
      <c r="DA361" s="152"/>
      <c r="DB361" s="152"/>
      <c r="DC361" s="152"/>
      <c r="DD361" s="152"/>
      <c r="DE361" s="152"/>
      <c r="DF361" s="152"/>
      <c r="DG361" s="152"/>
      <c r="DH361" s="152"/>
      <c r="DI361" s="152"/>
      <c r="DJ361" s="152"/>
      <c r="DK361" s="152"/>
      <c r="DL361" s="152"/>
      <c r="DM361" s="152"/>
      <c r="DN361" s="152"/>
      <c r="DO361" s="152"/>
      <c r="DP361" s="152"/>
      <c r="DQ361" s="152"/>
      <c r="DR361" s="152"/>
      <c r="DS361" s="152"/>
      <c r="DT361" s="152"/>
      <c r="DU361" s="152"/>
      <c r="DV361" s="152"/>
      <c r="DW361" s="152"/>
      <c r="DX361" s="152"/>
      <c r="DY361" s="152"/>
      <c r="DZ361" s="152"/>
      <c r="EA361" s="152"/>
      <c r="EB361" s="152"/>
    </row>
    <row r="362" spans="2:132" x14ac:dyDescent="0.2">
      <c r="B362" s="152"/>
      <c r="C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152"/>
      <c r="AZ362" s="152"/>
      <c r="BA362" s="152"/>
      <c r="BB362" s="152"/>
      <c r="BC362" s="152"/>
      <c r="BD362" s="152"/>
      <c r="BE362" s="152"/>
      <c r="BF362" s="152"/>
      <c r="BG362" s="152"/>
      <c r="BH362" s="152"/>
      <c r="BI362" s="152"/>
      <c r="BJ362" s="152"/>
      <c r="BK362" s="152"/>
      <c r="BL362" s="152"/>
      <c r="BM362" s="152"/>
      <c r="BN362" s="152"/>
      <c r="BO362" s="152"/>
      <c r="BP362" s="152"/>
      <c r="BQ362" s="152"/>
      <c r="BR362" s="152"/>
      <c r="BS362" s="152"/>
      <c r="BT362" s="152"/>
      <c r="BU362" s="152"/>
      <c r="BV362" s="152"/>
      <c r="BW362" s="152"/>
      <c r="BX362" s="152"/>
      <c r="BY362" s="152"/>
      <c r="BZ362" s="152"/>
      <c r="CA362" s="152"/>
      <c r="CB362" s="152"/>
      <c r="CC362" s="152"/>
      <c r="CD362" s="152"/>
      <c r="CE362" s="152"/>
      <c r="CF362" s="152"/>
      <c r="CG362" s="152"/>
      <c r="CH362" s="152"/>
      <c r="CI362" s="152"/>
      <c r="CJ362" s="152"/>
      <c r="CK362" s="152"/>
      <c r="CL362" s="152"/>
      <c r="CM362" s="152"/>
      <c r="CN362" s="152"/>
      <c r="CO362" s="152"/>
      <c r="CP362" s="152"/>
      <c r="CQ362" s="152"/>
      <c r="CR362" s="152"/>
      <c r="CS362" s="152"/>
      <c r="CT362" s="152"/>
      <c r="CU362" s="152"/>
      <c r="CV362" s="152"/>
      <c r="CW362" s="152"/>
      <c r="CX362" s="152"/>
      <c r="CY362" s="152"/>
      <c r="CZ362" s="152"/>
      <c r="DA362" s="152"/>
      <c r="DB362" s="152"/>
      <c r="DC362" s="152"/>
      <c r="DD362" s="152"/>
      <c r="DE362" s="152"/>
      <c r="DF362" s="152"/>
      <c r="DG362" s="152"/>
      <c r="DH362" s="152"/>
      <c r="DI362" s="152"/>
      <c r="DJ362" s="152"/>
      <c r="DK362" s="152"/>
      <c r="DL362" s="152"/>
      <c r="DM362" s="152"/>
      <c r="DN362" s="152"/>
      <c r="DO362" s="152"/>
      <c r="DP362" s="152"/>
      <c r="DQ362" s="152"/>
      <c r="DR362" s="152"/>
      <c r="DS362" s="152"/>
      <c r="DT362" s="152"/>
      <c r="DU362" s="152"/>
      <c r="DV362" s="152"/>
      <c r="DW362" s="152"/>
      <c r="DX362" s="152"/>
      <c r="DY362" s="152"/>
      <c r="DZ362" s="152"/>
      <c r="EA362" s="152"/>
      <c r="EB362" s="152"/>
    </row>
    <row r="363" spans="2:132" x14ac:dyDescent="0.2">
      <c r="B363" s="152"/>
      <c r="C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  <c r="BH363" s="152"/>
      <c r="BI363" s="152"/>
      <c r="BJ363" s="152"/>
      <c r="BK363" s="152"/>
      <c r="BL363" s="152"/>
      <c r="BM363" s="152"/>
      <c r="BN363" s="152"/>
      <c r="BO363" s="152"/>
      <c r="BP363" s="152"/>
      <c r="BQ363" s="152"/>
      <c r="BR363" s="152"/>
      <c r="BS363" s="152"/>
      <c r="BT363" s="152"/>
      <c r="BU363" s="152"/>
      <c r="BV363" s="152"/>
      <c r="BW363" s="152"/>
      <c r="BX363" s="152"/>
      <c r="BY363" s="152"/>
      <c r="BZ363" s="152"/>
      <c r="CA363" s="152"/>
      <c r="CB363" s="152"/>
      <c r="CC363" s="152"/>
      <c r="CD363" s="152"/>
      <c r="CE363" s="152"/>
      <c r="CF363" s="152"/>
      <c r="CG363" s="152"/>
      <c r="CH363" s="152"/>
      <c r="CI363" s="152"/>
      <c r="CJ363" s="152"/>
      <c r="CK363" s="152"/>
      <c r="CL363" s="152"/>
      <c r="CM363" s="152"/>
      <c r="CN363" s="152"/>
      <c r="CO363" s="152"/>
      <c r="CP363" s="152"/>
      <c r="CQ363" s="152"/>
      <c r="CR363" s="152"/>
      <c r="CS363" s="152"/>
      <c r="CT363" s="152"/>
      <c r="CU363" s="152"/>
      <c r="CV363" s="152"/>
      <c r="CW363" s="152"/>
      <c r="CX363" s="152"/>
      <c r="CY363" s="152"/>
      <c r="CZ363" s="152"/>
      <c r="DA363" s="152"/>
      <c r="DB363" s="152"/>
      <c r="DC363" s="152"/>
      <c r="DD363" s="152"/>
      <c r="DE363" s="152"/>
      <c r="DF363" s="152"/>
      <c r="DG363" s="152"/>
      <c r="DH363" s="152"/>
      <c r="DI363" s="152"/>
      <c r="DJ363" s="152"/>
      <c r="DK363" s="152"/>
      <c r="DL363" s="152"/>
      <c r="DM363" s="152"/>
      <c r="DN363" s="152"/>
      <c r="DO363" s="152"/>
      <c r="DP363" s="152"/>
      <c r="DQ363" s="152"/>
      <c r="DR363" s="152"/>
      <c r="DS363" s="152"/>
      <c r="DT363" s="152"/>
      <c r="DU363" s="152"/>
      <c r="DV363" s="152"/>
      <c r="DW363" s="152"/>
      <c r="DX363" s="152"/>
      <c r="DY363" s="152"/>
      <c r="DZ363" s="152"/>
      <c r="EA363" s="152"/>
      <c r="EB363" s="152"/>
    </row>
    <row r="364" spans="2:132" x14ac:dyDescent="0.2">
      <c r="B364" s="152"/>
      <c r="C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2"/>
      <c r="AY364" s="152"/>
      <c r="AZ364" s="152"/>
      <c r="BA364" s="152"/>
      <c r="BB364" s="152"/>
      <c r="BC364" s="152"/>
      <c r="BD364" s="152"/>
      <c r="BE364" s="152"/>
      <c r="BF364" s="152"/>
      <c r="BG364" s="152"/>
      <c r="BH364" s="152"/>
      <c r="BI364" s="152"/>
      <c r="BJ364" s="152"/>
      <c r="BK364" s="152"/>
      <c r="BL364" s="152"/>
      <c r="BM364" s="152"/>
      <c r="BN364" s="152"/>
      <c r="BO364" s="152"/>
      <c r="BP364" s="152"/>
      <c r="BQ364" s="152"/>
      <c r="BR364" s="152"/>
      <c r="BS364" s="152"/>
      <c r="BT364" s="152"/>
      <c r="BU364" s="152"/>
      <c r="BV364" s="152"/>
      <c r="BW364" s="152"/>
      <c r="BX364" s="152"/>
      <c r="BY364" s="152"/>
      <c r="BZ364" s="152"/>
      <c r="CA364" s="152"/>
      <c r="CB364" s="152"/>
      <c r="CC364" s="152"/>
      <c r="CD364" s="152"/>
      <c r="CE364" s="152"/>
      <c r="CF364" s="152"/>
      <c r="CG364" s="152"/>
      <c r="CH364" s="152"/>
      <c r="CI364" s="152"/>
      <c r="CJ364" s="152"/>
      <c r="CK364" s="152"/>
      <c r="CL364" s="152"/>
      <c r="CM364" s="152"/>
      <c r="CN364" s="152"/>
      <c r="CO364" s="152"/>
      <c r="CP364" s="152"/>
      <c r="CQ364" s="152"/>
      <c r="CR364" s="152"/>
      <c r="CS364" s="152"/>
      <c r="CT364" s="152"/>
      <c r="CU364" s="152"/>
      <c r="CV364" s="152"/>
      <c r="CW364" s="152"/>
      <c r="CX364" s="152"/>
      <c r="CY364" s="152"/>
      <c r="CZ364" s="152"/>
      <c r="DA364" s="152"/>
      <c r="DB364" s="152"/>
      <c r="DC364" s="152"/>
      <c r="DD364" s="152"/>
      <c r="DE364" s="152"/>
      <c r="DF364" s="152"/>
      <c r="DG364" s="152"/>
      <c r="DH364" s="152"/>
      <c r="DI364" s="152"/>
      <c r="DJ364" s="152"/>
      <c r="DK364" s="152"/>
      <c r="DL364" s="152"/>
      <c r="DM364" s="152"/>
      <c r="DN364" s="152"/>
      <c r="DO364" s="152"/>
      <c r="DP364" s="152"/>
      <c r="DQ364" s="152"/>
      <c r="DR364" s="152"/>
      <c r="DS364" s="152"/>
      <c r="DT364" s="152"/>
      <c r="DU364" s="152"/>
      <c r="DV364" s="152"/>
      <c r="DW364" s="152"/>
      <c r="DX364" s="152"/>
      <c r="DY364" s="152"/>
      <c r="DZ364" s="152"/>
      <c r="EA364" s="152"/>
      <c r="EB364" s="152"/>
    </row>
    <row r="365" spans="2:132" x14ac:dyDescent="0.2">
      <c r="B365" s="152"/>
      <c r="C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152"/>
      <c r="AZ365" s="152"/>
      <c r="BA365" s="152"/>
      <c r="BB365" s="152"/>
      <c r="BC365" s="152"/>
      <c r="BD365" s="152"/>
      <c r="BE365" s="152"/>
      <c r="BF365" s="152"/>
      <c r="BG365" s="152"/>
      <c r="BH365" s="152"/>
      <c r="BI365" s="152"/>
      <c r="BJ365" s="152"/>
      <c r="BK365" s="152"/>
      <c r="BL365" s="152"/>
      <c r="BM365" s="152"/>
      <c r="BN365" s="152"/>
      <c r="BO365" s="152"/>
      <c r="BP365" s="152"/>
      <c r="BQ365" s="152"/>
      <c r="BR365" s="152"/>
      <c r="BS365" s="152"/>
      <c r="BT365" s="152"/>
      <c r="BU365" s="152"/>
      <c r="BV365" s="152"/>
      <c r="BW365" s="152"/>
      <c r="BX365" s="152"/>
      <c r="BY365" s="152"/>
      <c r="BZ365" s="152"/>
      <c r="CA365" s="152"/>
      <c r="CB365" s="152"/>
      <c r="CC365" s="152"/>
      <c r="CD365" s="152"/>
      <c r="CE365" s="152"/>
      <c r="CF365" s="152"/>
      <c r="CG365" s="152"/>
      <c r="CH365" s="152"/>
      <c r="CI365" s="152"/>
      <c r="CJ365" s="152"/>
      <c r="CK365" s="152"/>
      <c r="CL365" s="152"/>
      <c r="CM365" s="152"/>
      <c r="CN365" s="152"/>
      <c r="CO365" s="152"/>
      <c r="CP365" s="152"/>
      <c r="CQ365" s="152"/>
      <c r="CR365" s="152"/>
      <c r="CS365" s="152"/>
      <c r="CT365" s="152"/>
      <c r="CU365" s="152"/>
      <c r="CV365" s="152"/>
      <c r="CW365" s="152"/>
      <c r="CX365" s="152"/>
      <c r="CY365" s="152"/>
      <c r="CZ365" s="152"/>
      <c r="DA365" s="152"/>
      <c r="DB365" s="152"/>
      <c r="DC365" s="152"/>
      <c r="DD365" s="152"/>
      <c r="DE365" s="152"/>
      <c r="DF365" s="152"/>
      <c r="DG365" s="152"/>
      <c r="DH365" s="152"/>
      <c r="DI365" s="152"/>
      <c r="DJ365" s="152"/>
      <c r="DK365" s="152"/>
      <c r="DL365" s="152"/>
      <c r="DM365" s="152"/>
      <c r="DN365" s="152"/>
      <c r="DO365" s="152"/>
      <c r="DP365" s="152"/>
      <c r="DQ365" s="152"/>
      <c r="DR365" s="152"/>
      <c r="DS365" s="152"/>
      <c r="DT365" s="152"/>
      <c r="DU365" s="152"/>
      <c r="DV365" s="152"/>
      <c r="DW365" s="152"/>
      <c r="DX365" s="152"/>
      <c r="DY365" s="152"/>
      <c r="DZ365" s="152"/>
      <c r="EA365" s="152"/>
      <c r="EB365" s="152"/>
    </row>
    <row r="366" spans="2:132" x14ac:dyDescent="0.2">
      <c r="B366" s="152"/>
      <c r="C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  <c r="AC366" s="152"/>
      <c r="AD366" s="152"/>
      <c r="AE366" s="152"/>
      <c r="AF366" s="152"/>
      <c r="AG366" s="152"/>
      <c r="AH366" s="152"/>
      <c r="AI366" s="152"/>
      <c r="AJ366" s="152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152"/>
      <c r="AW366" s="152"/>
      <c r="AX366" s="152"/>
      <c r="AY366" s="152"/>
      <c r="AZ366" s="152"/>
      <c r="BA366" s="152"/>
      <c r="BB366" s="152"/>
      <c r="BC366" s="152"/>
      <c r="BD366" s="152"/>
      <c r="BE366" s="152"/>
      <c r="BF366" s="152"/>
      <c r="BG366" s="152"/>
      <c r="BH366" s="152"/>
      <c r="BI366" s="152"/>
      <c r="BJ366" s="152"/>
      <c r="BK366" s="152"/>
      <c r="BL366" s="152"/>
      <c r="BM366" s="152"/>
      <c r="BN366" s="152"/>
      <c r="BO366" s="152"/>
      <c r="BP366" s="152"/>
      <c r="BQ366" s="152"/>
      <c r="BR366" s="152"/>
      <c r="BS366" s="152"/>
      <c r="BT366" s="152"/>
      <c r="BU366" s="152"/>
      <c r="BV366" s="152"/>
      <c r="BW366" s="152"/>
      <c r="BX366" s="152"/>
      <c r="BY366" s="152"/>
      <c r="BZ366" s="152"/>
      <c r="CA366" s="152"/>
      <c r="CB366" s="152"/>
      <c r="CC366" s="152"/>
      <c r="CD366" s="152"/>
      <c r="CE366" s="152"/>
      <c r="CF366" s="152"/>
      <c r="CG366" s="152"/>
      <c r="CH366" s="152"/>
      <c r="CI366" s="152"/>
      <c r="CJ366" s="152"/>
      <c r="CK366" s="152"/>
      <c r="CL366" s="152"/>
      <c r="CM366" s="152"/>
      <c r="CN366" s="152"/>
      <c r="CO366" s="152"/>
      <c r="CP366" s="152"/>
      <c r="CQ366" s="152"/>
      <c r="CR366" s="152"/>
      <c r="CS366" s="152"/>
      <c r="CT366" s="152"/>
      <c r="CU366" s="152"/>
      <c r="CV366" s="152"/>
      <c r="CW366" s="152"/>
      <c r="CX366" s="152"/>
      <c r="CY366" s="152"/>
      <c r="CZ366" s="152"/>
      <c r="DA366" s="152"/>
      <c r="DB366" s="152"/>
      <c r="DC366" s="152"/>
      <c r="DD366" s="152"/>
      <c r="DE366" s="152"/>
      <c r="DF366" s="152"/>
      <c r="DG366" s="152"/>
      <c r="DH366" s="152"/>
      <c r="DI366" s="152"/>
      <c r="DJ366" s="152"/>
      <c r="DK366" s="152"/>
      <c r="DL366" s="152"/>
      <c r="DM366" s="152"/>
      <c r="DN366" s="152"/>
      <c r="DO366" s="152"/>
      <c r="DP366" s="152"/>
      <c r="DQ366" s="152"/>
      <c r="DR366" s="152"/>
      <c r="DS366" s="152"/>
      <c r="DT366" s="152"/>
      <c r="DU366" s="152"/>
      <c r="DV366" s="152"/>
      <c r="DW366" s="152"/>
      <c r="DX366" s="152"/>
      <c r="DY366" s="152"/>
      <c r="DZ366" s="152"/>
      <c r="EA366" s="152"/>
      <c r="EB366" s="152"/>
    </row>
    <row r="367" spans="2:132" x14ac:dyDescent="0.2">
      <c r="B367" s="152"/>
      <c r="C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  <c r="AC367" s="152"/>
      <c r="AD367" s="152"/>
      <c r="AE367" s="152"/>
      <c r="AF367" s="152"/>
      <c r="AG367" s="152"/>
      <c r="AH367" s="152"/>
      <c r="AI367" s="152"/>
      <c r="AJ367" s="152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152"/>
      <c r="AW367" s="152"/>
      <c r="AX367" s="152"/>
      <c r="AY367" s="152"/>
      <c r="AZ367" s="152"/>
      <c r="BA367" s="152"/>
      <c r="BB367" s="152"/>
      <c r="BC367" s="152"/>
      <c r="BD367" s="152"/>
      <c r="BE367" s="152"/>
      <c r="BF367" s="152"/>
      <c r="BG367" s="152"/>
      <c r="BH367" s="152"/>
      <c r="BI367" s="152"/>
      <c r="BJ367" s="152"/>
      <c r="BK367" s="152"/>
      <c r="BL367" s="152"/>
      <c r="BM367" s="152"/>
      <c r="BN367" s="152"/>
      <c r="BO367" s="152"/>
      <c r="BP367" s="152"/>
      <c r="BQ367" s="152"/>
      <c r="BR367" s="152"/>
      <c r="BS367" s="152"/>
      <c r="BT367" s="152"/>
      <c r="BU367" s="152"/>
      <c r="BV367" s="152"/>
      <c r="BW367" s="152"/>
      <c r="BX367" s="152"/>
      <c r="BY367" s="152"/>
      <c r="BZ367" s="152"/>
      <c r="CA367" s="152"/>
      <c r="CB367" s="152"/>
      <c r="CC367" s="152"/>
      <c r="CD367" s="152"/>
      <c r="CE367" s="152"/>
      <c r="CF367" s="152"/>
      <c r="CG367" s="152"/>
      <c r="CH367" s="152"/>
      <c r="CI367" s="152"/>
      <c r="CJ367" s="152"/>
      <c r="CK367" s="152"/>
      <c r="CL367" s="152"/>
      <c r="CM367" s="152"/>
      <c r="CN367" s="152"/>
      <c r="CO367" s="152"/>
      <c r="CP367" s="152"/>
      <c r="CQ367" s="152"/>
      <c r="CR367" s="152"/>
      <c r="CS367" s="152"/>
      <c r="CT367" s="152"/>
      <c r="CU367" s="152"/>
      <c r="CV367" s="152"/>
      <c r="CW367" s="152"/>
      <c r="CX367" s="152"/>
      <c r="CY367" s="152"/>
      <c r="CZ367" s="152"/>
      <c r="DA367" s="152"/>
      <c r="DB367" s="152"/>
      <c r="DC367" s="152"/>
      <c r="DD367" s="152"/>
      <c r="DE367" s="152"/>
      <c r="DF367" s="152"/>
      <c r="DG367" s="152"/>
      <c r="DH367" s="152"/>
      <c r="DI367" s="152"/>
      <c r="DJ367" s="152"/>
      <c r="DK367" s="152"/>
      <c r="DL367" s="152"/>
      <c r="DM367" s="152"/>
      <c r="DN367" s="152"/>
      <c r="DO367" s="152"/>
      <c r="DP367" s="152"/>
      <c r="DQ367" s="152"/>
      <c r="DR367" s="152"/>
      <c r="DS367" s="152"/>
      <c r="DT367" s="152"/>
      <c r="DU367" s="152"/>
      <c r="DV367" s="152"/>
      <c r="DW367" s="152"/>
      <c r="DX367" s="152"/>
      <c r="DY367" s="152"/>
      <c r="DZ367" s="152"/>
      <c r="EA367" s="152"/>
      <c r="EB367" s="152"/>
    </row>
    <row r="368" spans="2:132" x14ac:dyDescent="0.2">
      <c r="B368" s="152"/>
      <c r="C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  <c r="AC368" s="152"/>
      <c r="AD368" s="152"/>
      <c r="AE368" s="152"/>
      <c r="AF368" s="152"/>
      <c r="AG368" s="152"/>
      <c r="AH368" s="152"/>
      <c r="AI368" s="152"/>
      <c r="AJ368" s="152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152"/>
      <c r="AW368" s="152"/>
      <c r="AX368" s="152"/>
      <c r="AY368" s="152"/>
      <c r="AZ368" s="152"/>
      <c r="BA368" s="152"/>
      <c r="BB368" s="152"/>
      <c r="BC368" s="152"/>
      <c r="BD368" s="152"/>
      <c r="BE368" s="152"/>
      <c r="BF368" s="152"/>
      <c r="BG368" s="152"/>
      <c r="BH368" s="152"/>
      <c r="BI368" s="152"/>
      <c r="BJ368" s="152"/>
      <c r="BK368" s="152"/>
      <c r="BL368" s="152"/>
      <c r="BM368" s="152"/>
      <c r="BN368" s="152"/>
      <c r="BO368" s="152"/>
      <c r="BP368" s="152"/>
      <c r="BQ368" s="152"/>
      <c r="BR368" s="152"/>
      <c r="BS368" s="152"/>
      <c r="BT368" s="152"/>
      <c r="BU368" s="152"/>
      <c r="BV368" s="152"/>
      <c r="BW368" s="152"/>
      <c r="BX368" s="152"/>
      <c r="BY368" s="152"/>
      <c r="BZ368" s="152"/>
      <c r="CA368" s="152"/>
      <c r="CB368" s="152"/>
      <c r="CC368" s="152"/>
      <c r="CD368" s="152"/>
      <c r="CE368" s="152"/>
      <c r="CF368" s="152"/>
      <c r="CG368" s="152"/>
      <c r="CH368" s="152"/>
      <c r="CI368" s="152"/>
      <c r="CJ368" s="152"/>
      <c r="CK368" s="152"/>
      <c r="CL368" s="152"/>
      <c r="CM368" s="152"/>
      <c r="CN368" s="152"/>
      <c r="CO368" s="152"/>
      <c r="CP368" s="152"/>
      <c r="CQ368" s="152"/>
      <c r="CR368" s="152"/>
      <c r="CS368" s="152"/>
      <c r="CT368" s="152"/>
      <c r="CU368" s="152"/>
      <c r="CV368" s="152"/>
      <c r="CW368" s="152"/>
      <c r="CX368" s="152"/>
      <c r="CY368" s="152"/>
      <c r="CZ368" s="152"/>
      <c r="DA368" s="152"/>
      <c r="DB368" s="152"/>
      <c r="DC368" s="152"/>
      <c r="DD368" s="152"/>
      <c r="DE368" s="152"/>
      <c r="DF368" s="152"/>
      <c r="DG368" s="152"/>
      <c r="DH368" s="152"/>
      <c r="DI368" s="152"/>
      <c r="DJ368" s="152"/>
      <c r="DK368" s="152"/>
      <c r="DL368" s="152"/>
      <c r="DM368" s="152"/>
      <c r="DN368" s="152"/>
      <c r="DO368" s="152"/>
      <c r="DP368" s="152"/>
      <c r="DQ368" s="152"/>
      <c r="DR368" s="152"/>
      <c r="DS368" s="152"/>
      <c r="DT368" s="152"/>
      <c r="DU368" s="152"/>
      <c r="DV368" s="152"/>
      <c r="DW368" s="152"/>
      <c r="DX368" s="152"/>
      <c r="DY368" s="152"/>
      <c r="DZ368" s="152"/>
      <c r="EA368" s="152"/>
      <c r="EB368" s="152"/>
    </row>
    <row r="369" spans="2:132" x14ac:dyDescent="0.2">
      <c r="B369" s="152"/>
      <c r="C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/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/>
      <c r="BL369" s="152"/>
      <c r="BM369" s="152"/>
      <c r="BN369" s="152"/>
      <c r="BO369" s="152"/>
      <c r="BP369" s="152"/>
      <c r="BQ369" s="152"/>
      <c r="BR369" s="152"/>
      <c r="BS369" s="152"/>
      <c r="BT369" s="152"/>
      <c r="BU369" s="152"/>
      <c r="BV369" s="152"/>
      <c r="BW369" s="152"/>
      <c r="BX369" s="152"/>
      <c r="BY369" s="152"/>
      <c r="BZ369" s="152"/>
      <c r="CA369" s="152"/>
      <c r="CB369" s="152"/>
      <c r="CC369" s="152"/>
      <c r="CD369" s="152"/>
      <c r="CE369" s="152"/>
      <c r="CF369" s="152"/>
      <c r="CG369" s="152"/>
      <c r="CH369" s="152"/>
      <c r="CI369" s="152"/>
      <c r="CJ369" s="152"/>
      <c r="CK369" s="152"/>
      <c r="CL369" s="152"/>
      <c r="CM369" s="152"/>
      <c r="CN369" s="152"/>
      <c r="CO369" s="152"/>
      <c r="CP369" s="152"/>
      <c r="CQ369" s="152"/>
      <c r="CR369" s="152"/>
      <c r="CS369" s="152"/>
      <c r="CT369" s="152"/>
      <c r="CU369" s="152"/>
      <c r="CV369" s="152"/>
      <c r="CW369" s="152"/>
      <c r="CX369" s="152"/>
      <c r="CY369" s="152"/>
      <c r="CZ369" s="152"/>
      <c r="DA369" s="152"/>
      <c r="DB369" s="152"/>
      <c r="DC369" s="152"/>
      <c r="DD369" s="152"/>
      <c r="DE369" s="152"/>
      <c r="DF369" s="152"/>
      <c r="DG369" s="152"/>
      <c r="DH369" s="152"/>
      <c r="DI369" s="152"/>
      <c r="DJ369" s="152"/>
      <c r="DK369" s="152"/>
      <c r="DL369" s="152"/>
      <c r="DM369" s="152"/>
      <c r="DN369" s="152"/>
      <c r="DO369" s="152"/>
      <c r="DP369" s="152"/>
      <c r="DQ369" s="152"/>
      <c r="DR369" s="152"/>
      <c r="DS369" s="152"/>
      <c r="DT369" s="152"/>
      <c r="DU369" s="152"/>
      <c r="DV369" s="152"/>
      <c r="DW369" s="152"/>
      <c r="DX369" s="152"/>
      <c r="DY369" s="152"/>
      <c r="DZ369" s="152"/>
      <c r="EA369" s="152"/>
      <c r="EB369" s="152"/>
    </row>
    <row r="370" spans="2:132" x14ac:dyDescent="0.2">
      <c r="B370" s="152"/>
      <c r="C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152"/>
      <c r="AZ370" s="152"/>
      <c r="BA370" s="152"/>
      <c r="BB370" s="152"/>
      <c r="BC370" s="152"/>
      <c r="BD370" s="152"/>
      <c r="BE370" s="152"/>
      <c r="BF370" s="152"/>
      <c r="BG370" s="152"/>
      <c r="BH370" s="152"/>
      <c r="BI370" s="152"/>
      <c r="BJ370" s="152"/>
      <c r="BK370" s="152"/>
      <c r="BL370" s="152"/>
      <c r="BM370" s="152"/>
      <c r="BN370" s="152"/>
      <c r="BO370" s="152"/>
      <c r="BP370" s="152"/>
      <c r="BQ370" s="152"/>
      <c r="BR370" s="152"/>
      <c r="BS370" s="152"/>
      <c r="BT370" s="152"/>
      <c r="BU370" s="152"/>
      <c r="BV370" s="152"/>
      <c r="BW370" s="152"/>
      <c r="BX370" s="152"/>
      <c r="BY370" s="152"/>
      <c r="BZ370" s="152"/>
      <c r="CA370" s="152"/>
      <c r="CB370" s="152"/>
      <c r="CC370" s="152"/>
      <c r="CD370" s="152"/>
      <c r="CE370" s="152"/>
      <c r="CF370" s="152"/>
      <c r="CG370" s="152"/>
      <c r="CH370" s="152"/>
      <c r="CI370" s="152"/>
      <c r="CJ370" s="152"/>
      <c r="CK370" s="152"/>
      <c r="CL370" s="152"/>
      <c r="CM370" s="152"/>
      <c r="CN370" s="152"/>
      <c r="CO370" s="152"/>
      <c r="CP370" s="152"/>
      <c r="CQ370" s="152"/>
      <c r="CR370" s="152"/>
      <c r="CS370" s="152"/>
      <c r="CT370" s="152"/>
      <c r="CU370" s="152"/>
      <c r="CV370" s="152"/>
      <c r="CW370" s="152"/>
      <c r="CX370" s="152"/>
      <c r="CY370" s="152"/>
      <c r="CZ370" s="152"/>
      <c r="DA370" s="152"/>
      <c r="DB370" s="152"/>
      <c r="DC370" s="152"/>
      <c r="DD370" s="152"/>
      <c r="DE370" s="152"/>
      <c r="DF370" s="152"/>
      <c r="DG370" s="152"/>
      <c r="DH370" s="152"/>
      <c r="DI370" s="152"/>
      <c r="DJ370" s="152"/>
      <c r="DK370" s="152"/>
      <c r="DL370" s="152"/>
      <c r="DM370" s="152"/>
      <c r="DN370" s="152"/>
      <c r="DO370" s="152"/>
      <c r="DP370" s="152"/>
      <c r="DQ370" s="152"/>
      <c r="DR370" s="152"/>
      <c r="DS370" s="152"/>
      <c r="DT370" s="152"/>
      <c r="DU370" s="152"/>
      <c r="DV370" s="152"/>
      <c r="DW370" s="152"/>
      <c r="DX370" s="152"/>
      <c r="DY370" s="152"/>
      <c r="DZ370" s="152"/>
      <c r="EA370" s="152"/>
      <c r="EB370" s="152"/>
    </row>
    <row r="371" spans="2:132" x14ac:dyDescent="0.2">
      <c r="B371" s="152"/>
      <c r="C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152"/>
      <c r="AH371" s="152"/>
      <c r="AI371" s="152"/>
      <c r="AJ371" s="152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152"/>
      <c r="AW371" s="152"/>
      <c r="AX371" s="152"/>
      <c r="AY371" s="152"/>
      <c r="AZ371" s="152"/>
      <c r="BA371" s="152"/>
      <c r="BB371" s="152"/>
      <c r="BC371" s="152"/>
      <c r="BD371" s="152"/>
      <c r="BE371" s="152"/>
      <c r="BF371" s="152"/>
      <c r="BG371" s="152"/>
      <c r="BH371" s="152"/>
      <c r="BI371" s="152"/>
      <c r="BJ371" s="152"/>
      <c r="BK371" s="152"/>
      <c r="BL371" s="152"/>
      <c r="BM371" s="152"/>
      <c r="BN371" s="152"/>
      <c r="BO371" s="152"/>
      <c r="BP371" s="152"/>
      <c r="BQ371" s="152"/>
      <c r="BR371" s="152"/>
      <c r="BS371" s="152"/>
      <c r="BT371" s="152"/>
      <c r="BU371" s="152"/>
      <c r="BV371" s="152"/>
      <c r="BW371" s="152"/>
      <c r="BX371" s="152"/>
      <c r="BY371" s="152"/>
      <c r="BZ371" s="152"/>
      <c r="CA371" s="152"/>
      <c r="CB371" s="152"/>
      <c r="CC371" s="152"/>
      <c r="CD371" s="152"/>
      <c r="CE371" s="152"/>
      <c r="CF371" s="152"/>
      <c r="CG371" s="152"/>
      <c r="CH371" s="152"/>
      <c r="CI371" s="152"/>
      <c r="CJ371" s="152"/>
      <c r="CK371" s="152"/>
      <c r="CL371" s="152"/>
      <c r="CM371" s="152"/>
      <c r="CN371" s="152"/>
      <c r="CO371" s="152"/>
      <c r="CP371" s="152"/>
      <c r="CQ371" s="152"/>
      <c r="CR371" s="152"/>
      <c r="CS371" s="152"/>
      <c r="CT371" s="152"/>
      <c r="CU371" s="152"/>
      <c r="CV371" s="152"/>
      <c r="CW371" s="152"/>
      <c r="CX371" s="152"/>
      <c r="CY371" s="152"/>
      <c r="CZ371" s="152"/>
      <c r="DA371" s="152"/>
      <c r="DB371" s="152"/>
      <c r="DC371" s="152"/>
      <c r="DD371" s="152"/>
      <c r="DE371" s="152"/>
      <c r="DF371" s="152"/>
      <c r="DG371" s="152"/>
      <c r="DH371" s="152"/>
      <c r="DI371" s="152"/>
      <c r="DJ371" s="152"/>
      <c r="DK371" s="152"/>
      <c r="DL371" s="152"/>
      <c r="DM371" s="152"/>
      <c r="DN371" s="152"/>
      <c r="DO371" s="152"/>
      <c r="DP371" s="152"/>
      <c r="DQ371" s="152"/>
      <c r="DR371" s="152"/>
      <c r="DS371" s="152"/>
      <c r="DT371" s="152"/>
      <c r="DU371" s="152"/>
      <c r="DV371" s="152"/>
      <c r="DW371" s="152"/>
      <c r="DX371" s="152"/>
      <c r="DY371" s="152"/>
      <c r="DZ371" s="152"/>
      <c r="EA371" s="152"/>
      <c r="EB371" s="152"/>
    </row>
    <row r="372" spans="2:132" x14ac:dyDescent="0.2">
      <c r="B372" s="152"/>
      <c r="C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152"/>
      <c r="AE372" s="152"/>
      <c r="AF372" s="152"/>
      <c r="AG372" s="152"/>
      <c r="AH372" s="152"/>
      <c r="AI372" s="152"/>
      <c r="AJ372" s="152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152"/>
      <c r="AW372" s="152"/>
      <c r="AX372" s="152"/>
      <c r="AY372" s="152"/>
      <c r="AZ372" s="152"/>
      <c r="BA372" s="152"/>
      <c r="BB372" s="152"/>
      <c r="BC372" s="152"/>
      <c r="BD372" s="152"/>
      <c r="BE372" s="152"/>
      <c r="BF372" s="152"/>
      <c r="BG372" s="152"/>
      <c r="BH372" s="152"/>
      <c r="BI372" s="152"/>
      <c r="BJ372" s="152"/>
      <c r="BK372" s="152"/>
      <c r="BL372" s="152"/>
      <c r="BM372" s="152"/>
      <c r="BN372" s="152"/>
      <c r="BO372" s="152"/>
      <c r="BP372" s="152"/>
      <c r="BQ372" s="152"/>
      <c r="BR372" s="152"/>
      <c r="BS372" s="152"/>
      <c r="BT372" s="152"/>
      <c r="BU372" s="152"/>
      <c r="BV372" s="152"/>
      <c r="BW372" s="152"/>
      <c r="BX372" s="152"/>
      <c r="BY372" s="152"/>
      <c r="BZ372" s="152"/>
      <c r="CA372" s="152"/>
      <c r="CB372" s="152"/>
      <c r="CC372" s="152"/>
      <c r="CD372" s="152"/>
      <c r="CE372" s="152"/>
      <c r="CF372" s="152"/>
      <c r="CG372" s="152"/>
      <c r="CH372" s="152"/>
      <c r="CI372" s="152"/>
      <c r="CJ372" s="152"/>
      <c r="CK372" s="152"/>
      <c r="CL372" s="152"/>
      <c r="CM372" s="152"/>
      <c r="CN372" s="152"/>
      <c r="CO372" s="152"/>
      <c r="CP372" s="152"/>
      <c r="CQ372" s="152"/>
      <c r="CR372" s="152"/>
      <c r="CS372" s="152"/>
      <c r="CT372" s="152"/>
      <c r="CU372" s="152"/>
      <c r="CV372" s="152"/>
      <c r="CW372" s="152"/>
      <c r="CX372" s="152"/>
      <c r="CY372" s="152"/>
      <c r="CZ372" s="152"/>
      <c r="DA372" s="152"/>
      <c r="DB372" s="152"/>
      <c r="DC372" s="152"/>
      <c r="DD372" s="152"/>
      <c r="DE372" s="152"/>
      <c r="DF372" s="152"/>
      <c r="DG372" s="152"/>
      <c r="DH372" s="152"/>
      <c r="DI372" s="152"/>
      <c r="DJ372" s="152"/>
      <c r="DK372" s="152"/>
      <c r="DL372" s="152"/>
      <c r="DM372" s="152"/>
      <c r="DN372" s="152"/>
      <c r="DO372" s="152"/>
      <c r="DP372" s="152"/>
      <c r="DQ372" s="152"/>
      <c r="DR372" s="152"/>
      <c r="DS372" s="152"/>
      <c r="DT372" s="152"/>
      <c r="DU372" s="152"/>
      <c r="DV372" s="152"/>
      <c r="DW372" s="152"/>
      <c r="DX372" s="152"/>
      <c r="DY372" s="152"/>
      <c r="DZ372" s="152"/>
      <c r="EA372" s="152"/>
      <c r="EB372" s="152"/>
    </row>
    <row r="373" spans="2:132" x14ac:dyDescent="0.2">
      <c r="B373" s="152"/>
      <c r="C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  <c r="AC373" s="152"/>
      <c r="AD373" s="152"/>
      <c r="AE373" s="152"/>
      <c r="AF373" s="152"/>
      <c r="AG373" s="152"/>
      <c r="AH373" s="152"/>
      <c r="AI373" s="152"/>
      <c r="AJ373" s="152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152"/>
      <c r="AW373" s="152"/>
      <c r="AX373" s="152"/>
      <c r="AY373" s="152"/>
      <c r="AZ373" s="152"/>
      <c r="BA373" s="152"/>
      <c r="BB373" s="152"/>
      <c r="BC373" s="152"/>
      <c r="BD373" s="152"/>
      <c r="BE373" s="152"/>
      <c r="BF373" s="152"/>
      <c r="BG373" s="152"/>
      <c r="BH373" s="152"/>
      <c r="BI373" s="152"/>
      <c r="BJ373" s="152"/>
      <c r="BK373" s="152"/>
      <c r="BL373" s="152"/>
      <c r="BM373" s="152"/>
      <c r="BN373" s="152"/>
      <c r="BO373" s="152"/>
      <c r="BP373" s="152"/>
      <c r="BQ373" s="152"/>
      <c r="BR373" s="152"/>
      <c r="BS373" s="152"/>
      <c r="BT373" s="152"/>
      <c r="BU373" s="152"/>
      <c r="BV373" s="152"/>
      <c r="BW373" s="152"/>
      <c r="BX373" s="152"/>
      <c r="BY373" s="152"/>
      <c r="BZ373" s="152"/>
      <c r="CA373" s="152"/>
      <c r="CB373" s="152"/>
      <c r="CC373" s="152"/>
      <c r="CD373" s="152"/>
      <c r="CE373" s="152"/>
      <c r="CF373" s="152"/>
      <c r="CG373" s="152"/>
      <c r="CH373" s="152"/>
      <c r="CI373" s="152"/>
      <c r="CJ373" s="152"/>
      <c r="CK373" s="152"/>
      <c r="CL373" s="152"/>
      <c r="CM373" s="152"/>
      <c r="CN373" s="152"/>
      <c r="CO373" s="152"/>
      <c r="CP373" s="152"/>
      <c r="CQ373" s="152"/>
      <c r="CR373" s="152"/>
      <c r="CS373" s="152"/>
      <c r="CT373" s="152"/>
      <c r="CU373" s="152"/>
      <c r="CV373" s="152"/>
      <c r="CW373" s="152"/>
      <c r="CX373" s="152"/>
      <c r="CY373" s="152"/>
      <c r="CZ373" s="152"/>
      <c r="DA373" s="152"/>
      <c r="DB373" s="152"/>
      <c r="DC373" s="152"/>
      <c r="DD373" s="152"/>
      <c r="DE373" s="152"/>
      <c r="DF373" s="152"/>
      <c r="DG373" s="152"/>
      <c r="DH373" s="152"/>
      <c r="DI373" s="152"/>
      <c r="DJ373" s="152"/>
      <c r="DK373" s="152"/>
      <c r="DL373" s="152"/>
      <c r="DM373" s="152"/>
      <c r="DN373" s="152"/>
      <c r="DO373" s="152"/>
      <c r="DP373" s="152"/>
      <c r="DQ373" s="152"/>
      <c r="DR373" s="152"/>
      <c r="DS373" s="152"/>
      <c r="DT373" s="152"/>
      <c r="DU373" s="152"/>
      <c r="DV373" s="152"/>
      <c r="DW373" s="152"/>
      <c r="DX373" s="152"/>
      <c r="DY373" s="152"/>
      <c r="DZ373" s="152"/>
      <c r="EA373" s="152"/>
      <c r="EB373" s="152"/>
    </row>
    <row r="374" spans="2:132" x14ac:dyDescent="0.2">
      <c r="B374" s="152"/>
      <c r="C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  <c r="AC374" s="152"/>
      <c r="AD374" s="152"/>
      <c r="AE374" s="152"/>
      <c r="AF374" s="152"/>
      <c r="AG374" s="152"/>
      <c r="AH374" s="152"/>
      <c r="AI374" s="152"/>
      <c r="AJ374" s="152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152"/>
      <c r="AW374" s="152"/>
      <c r="AX374" s="152"/>
      <c r="AY374" s="152"/>
      <c r="AZ374" s="152"/>
      <c r="BA374" s="152"/>
      <c r="BB374" s="152"/>
      <c r="BC374" s="152"/>
      <c r="BD374" s="152"/>
      <c r="BE374" s="152"/>
      <c r="BF374" s="152"/>
      <c r="BG374" s="152"/>
      <c r="BH374" s="152"/>
      <c r="BI374" s="152"/>
      <c r="BJ374" s="152"/>
      <c r="BK374" s="152"/>
      <c r="BL374" s="152"/>
      <c r="BM374" s="152"/>
      <c r="BN374" s="152"/>
      <c r="BO374" s="152"/>
      <c r="BP374" s="152"/>
      <c r="BQ374" s="152"/>
      <c r="BR374" s="152"/>
      <c r="BS374" s="152"/>
      <c r="BT374" s="152"/>
      <c r="BU374" s="152"/>
      <c r="BV374" s="152"/>
      <c r="BW374" s="152"/>
      <c r="BX374" s="152"/>
      <c r="BY374" s="152"/>
      <c r="BZ374" s="152"/>
      <c r="CA374" s="152"/>
      <c r="CB374" s="152"/>
      <c r="CC374" s="152"/>
      <c r="CD374" s="152"/>
      <c r="CE374" s="152"/>
      <c r="CF374" s="152"/>
      <c r="CG374" s="152"/>
      <c r="CH374" s="152"/>
      <c r="CI374" s="152"/>
      <c r="CJ374" s="152"/>
      <c r="CK374" s="152"/>
      <c r="CL374" s="152"/>
      <c r="CM374" s="152"/>
      <c r="CN374" s="152"/>
      <c r="CO374" s="152"/>
      <c r="CP374" s="152"/>
      <c r="CQ374" s="152"/>
      <c r="CR374" s="152"/>
      <c r="CS374" s="152"/>
      <c r="CT374" s="152"/>
      <c r="CU374" s="152"/>
      <c r="CV374" s="152"/>
      <c r="CW374" s="152"/>
      <c r="CX374" s="152"/>
      <c r="CY374" s="152"/>
      <c r="CZ374" s="152"/>
      <c r="DA374" s="152"/>
      <c r="DB374" s="152"/>
      <c r="DC374" s="152"/>
      <c r="DD374" s="152"/>
      <c r="DE374" s="152"/>
      <c r="DF374" s="152"/>
      <c r="DG374" s="152"/>
      <c r="DH374" s="152"/>
      <c r="DI374" s="152"/>
      <c r="DJ374" s="152"/>
      <c r="DK374" s="152"/>
      <c r="DL374" s="152"/>
      <c r="DM374" s="152"/>
      <c r="DN374" s="152"/>
      <c r="DO374" s="152"/>
      <c r="DP374" s="152"/>
      <c r="DQ374" s="152"/>
      <c r="DR374" s="152"/>
      <c r="DS374" s="152"/>
      <c r="DT374" s="152"/>
      <c r="DU374" s="152"/>
      <c r="DV374" s="152"/>
      <c r="DW374" s="152"/>
      <c r="DX374" s="152"/>
      <c r="DY374" s="152"/>
      <c r="DZ374" s="152"/>
      <c r="EA374" s="152"/>
      <c r="EB374" s="152"/>
    </row>
    <row r="375" spans="2:132" x14ac:dyDescent="0.2">
      <c r="B375" s="152"/>
      <c r="C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  <c r="AC375" s="152"/>
      <c r="AD375" s="152"/>
      <c r="AE375" s="152"/>
      <c r="AF375" s="152"/>
      <c r="AG375" s="152"/>
      <c r="AH375" s="152"/>
      <c r="AI375" s="152"/>
      <c r="AJ375" s="152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152"/>
      <c r="AW375" s="152"/>
      <c r="AX375" s="152"/>
      <c r="AY375" s="152"/>
      <c r="AZ375" s="152"/>
      <c r="BA375" s="152"/>
      <c r="BB375" s="152"/>
      <c r="BC375" s="152"/>
      <c r="BD375" s="152"/>
      <c r="BE375" s="152"/>
      <c r="BF375" s="152"/>
      <c r="BG375" s="152"/>
      <c r="BH375" s="152"/>
      <c r="BI375" s="152"/>
      <c r="BJ375" s="152"/>
      <c r="BK375" s="152"/>
      <c r="BL375" s="152"/>
      <c r="BM375" s="152"/>
      <c r="BN375" s="152"/>
      <c r="BO375" s="152"/>
      <c r="BP375" s="152"/>
      <c r="BQ375" s="152"/>
      <c r="BR375" s="152"/>
      <c r="BS375" s="152"/>
      <c r="BT375" s="152"/>
      <c r="BU375" s="152"/>
      <c r="BV375" s="152"/>
      <c r="BW375" s="152"/>
      <c r="BX375" s="152"/>
      <c r="BY375" s="152"/>
      <c r="BZ375" s="152"/>
      <c r="CA375" s="152"/>
      <c r="CB375" s="152"/>
      <c r="CC375" s="152"/>
      <c r="CD375" s="152"/>
      <c r="CE375" s="152"/>
      <c r="CF375" s="152"/>
      <c r="CG375" s="152"/>
      <c r="CH375" s="152"/>
      <c r="CI375" s="152"/>
      <c r="CJ375" s="152"/>
      <c r="CK375" s="152"/>
      <c r="CL375" s="152"/>
      <c r="CM375" s="152"/>
      <c r="CN375" s="152"/>
      <c r="CO375" s="152"/>
      <c r="CP375" s="152"/>
      <c r="CQ375" s="152"/>
      <c r="CR375" s="152"/>
      <c r="CS375" s="152"/>
      <c r="CT375" s="152"/>
      <c r="CU375" s="152"/>
      <c r="CV375" s="152"/>
      <c r="CW375" s="152"/>
      <c r="CX375" s="152"/>
      <c r="CY375" s="152"/>
      <c r="CZ375" s="152"/>
      <c r="DA375" s="152"/>
      <c r="DB375" s="152"/>
      <c r="DC375" s="152"/>
      <c r="DD375" s="152"/>
      <c r="DE375" s="152"/>
      <c r="DF375" s="152"/>
      <c r="DG375" s="152"/>
      <c r="DH375" s="152"/>
      <c r="DI375" s="152"/>
      <c r="DJ375" s="152"/>
      <c r="DK375" s="152"/>
      <c r="DL375" s="152"/>
      <c r="DM375" s="152"/>
      <c r="DN375" s="152"/>
      <c r="DO375" s="152"/>
      <c r="DP375" s="152"/>
      <c r="DQ375" s="152"/>
      <c r="DR375" s="152"/>
      <c r="DS375" s="152"/>
      <c r="DT375" s="152"/>
      <c r="DU375" s="152"/>
      <c r="DV375" s="152"/>
      <c r="DW375" s="152"/>
      <c r="DX375" s="152"/>
      <c r="DY375" s="152"/>
      <c r="DZ375" s="152"/>
      <c r="EA375" s="152"/>
      <c r="EB375" s="152"/>
    </row>
    <row r="376" spans="2:132" x14ac:dyDescent="0.2">
      <c r="B376" s="152"/>
      <c r="C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  <c r="AC376" s="152"/>
      <c r="AD376" s="152"/>
      <c r="AE376" s="152"/>
      <c r="AF376" s="152"/>
      <c r="AG376" s="152"/>
      <c r="AH376" s="152"/>
      <c r="AI376" s="152"/>
      <c r="AJ376" s="152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152"/>
      <c r="AW376" s="152"/>
      <c r="AX376" s="152"/>
      <c r="AY376" s="152"/>
      <c r="AZ376" s="152"/>
      <c r="BA376" s="152"/>
      <c r="BB376" s="152"/>
      <c r="BC376" s="152"/>
      <c r="BD376" s="152"/>
      <c r="BE376" s="152"/>
      <c r="BF376" s="152"/>
      <c r="BG376" s="152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52"/>
      <c r="BR376" s="152"/>
      <c r="BS376" s="152"/>
      <c r="BT376" s="152"/>
      <c r="BU376" s="152"/>
      <c r="BV376" s="152"/>
      <c r="BW376" s="152"/>
      <c r="BX376" s="152"/>
      <c r="BY376" s="152"/>
      <c r="BZ376" s="152"/>
      <c r="CA376" s="152"/>
      <c r="CB376" s="152"/>
      <c r="CC376" s="152"/>
      <c r="CD376" s="152"/>
      <c r="CE376" s="152"/>
      <c r="CF376" s="152"/>
      <c r="CG376" s="152"/>
      <c r="CH376" s="152"/>
      <c r="CI376" s="152"/>
      <c r="CJ376" s="152"/>
      <c r="CK376" s="152"/>
      <c r="CL376" s="152"/>
      <c r="CM376" s="152"/>
      <c r="CN376" s="152"/>
      <c r="CO376" s="152"/>
      <c r="CP376" s="152"/>
      <c r="CQ376" s="152"/>
      <c r="CR376" s="152"/>
      <c r="CS376" s="152"/>
      <c r="CT376" s="152"/>
      <c r="CU376" s="152"/>
      <c r="CV376" s="152"/>
      <c r="CW376" s="152"/>
      <c r="CX376" s="152"/>
      <c r="CY376" s="152"/>
      <c r="CZ376" s="152"/>
      <c r="DA376" s="152"/>
      <c r="DB376" s="152"/>
      <c r="DC376" s="152"/>
      <c r="DD376" s="152"/>
      <c r="DE376" s="152"/>
      <c r="DF376" s="152"/>
      <c r="DG376" s="152"/>
      <c r="DH376" s="152"/>
      <c r="DI376" s="152"/>
      <c r="DJ376" s="152"/>
      <c r="DK376" s="152"/>
      <c r="DL376" s="152"/>
      <c r="DM376" s="152"/>
      <c r="DN376" s="152"/>
      <c r="DO376" s="152"/>
      <c r="DP376" s="152"/>
      <c r="DQ376" s="152"/>
      <c r="DR376" s="152"/>
      <c r="DS376" s="152"/>
      <c r="DT376" s="152"/>
      <c r="DU376" s="152"/>
      <c r="DV376" s="152"/>
      <c r="DW376" s="152"/>
      <c r="DX376" s="152"/>
      <c r="DY376" s="152"/>
      <c r="DZ376" s="152"/>
      <c r="EA376" s="152"/>
      <c r="EB376" s="152"/>
    </row>
    <row r="377" spans="2:132" x14ac:dyDescent="0.2">
      <c r="B377" s="152"/>
      <c r="C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2"/>
      <c r="AY377" s="152"/>
      <c r="AZ377" s="152"/>
      <c r="BA377" s="152"/>
      <c r="BB377" s="152"/>
      <c r="BC377" s="152"/>
      <c r="BD377" s="152"/>
      <c r="BE377" s="152"/>
      <c r="BF377" s="152"/>
      <c r="BG377" s="152"/>
      <c r="BH377" s="152"/>
      <c r="BI377" s="152"/>
      <c r="BJ377" s="152"/>
      <c r="BK377" s="152"/>
      <c r="BL377" s="152"/>
      <c r="BM377" s="152"/>
      <c r="BN377" s="152"/>
      <c r="BO377" s="152"/>
      <c r="BP377" s="152"/>
      <c r="BQ377" s="152"/>
      <c r="BR377" s="152"/>
      <c r="BS377" s="152"/>
      <c r="BT377" s="152"/>
      <c r="BU377" s="152"/>
      <c r="BV377" s="152"/>
      <c r="BW377" s="152"/>
      <c r="BX377" s="152"/>
      <c r="BY377" s="152"/>
      <c r="BZ377" s="152"/>
      <c r="CA377" s="152"/>
      <c r="CB377" s="152"/>
      <c r="CC377" s="152"/>
      <c r="CD377" s="152"/>
      <c r="CE377" s="152"/>
      <c r="CF377" s="152"/>
      <c r="CG377" s="152"/>
      <c r="CH377" s="152"/>
      <c r="CI377" s="152"/>
      <c r="CJ377" s="152"/>
      <c r="CK377" s="152"/>
      <c r="CL377" s="152"/>
      <c r="CM377" s="152"/>
      <c r="CN377" s="152"/>
      <c r="CO377" s="152"/>
      <c r="CP377" s="152"/>
      <c r="CQ377" s="152"/>
      <c r="CR377" s="152"/>
      <c r="CS377" s="152"/>
      <c r="CT377" s="152"/>
      <c r="CU377" s="152"/>
      <c r="CV377" s="152"/>
      <c r="CW377" s="152"/>
      <c r="CX377" s="152"/>
      <c r="CY377" s="152"/>
      <c r="CZ377" s="152"/>
      <c r="DA377" s="152"/>
      <c r="DB377" s="152"/>
      <c r="DC377" s="152"/>
      <c r="DD377" s="152"/>
      <c r="DE377" s="152"/>
      <c r="DF377" s="152"/>
      <c r="DG377" s="152"/>
      <c r="DH377" s="152"/>
      <c r="DI377" s="152"/>
      <c r="DJ377" s="152"/>
      <c r="DK377" s="152"/>
      <c r="DL377" s="152"/>
      <c r="DM377" s="152"/>
      <c r="DN377" s="152"/>
      <c r="DO377" s="152"/>
      <c r="DP377" s="152"/>
      <c r="DQ377" s="152"/>
      <c r="DR377" s="152"/>
      <c r="DS377" s="152"/>
      <c r="DT377" s="152"/>
      <c r="DU377" s="152"/>
      <c r="DV377" s="152"/>
      <c r="DW377" s="152"/>
      <c r="DX377" s="152"/>
      <c r="DY377" s="152"/>
      <c r="DZ377" s="152"/>
      <c r="EA377" s="152"/>
      <c r="EB377" s="152"/>
    </row>
    <row r="378" spans="2:132" x14ac:dyDescent="0.2">
      <c r="B378" s="152"/>
      <c r="C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2"/>
      <c r="AY378" s="152"/>
      <c r="AZ378" s="152"/>
      <c r="BA378" s="152"/>
      <c r="BB378" s="152"/>
      <c r="BC378" s="152"/>
      <c r="BD378" s="152"/>
      <c r="BE378" s="152"/>
      <c r="BF378" s="152"/>
      <c r="BG378" s="152"/>
      <c r="BH378" s="152"/>
      <c r="BI378" s="152"/>
      <c r="BJ378" s="152"/>
      <c r="BK378" s="152"/>
      <c r="BL378" s="152"/>
      <c r="BM378" s="152"/>
      <c r="BN378" s="152"/>
      <c r="BO378" s="152"/>
      <c r="BP378" s="152"/>
      <c r="BQ378" s="152"/>
      <c r="BR378" s="152"/>
      <c r="BS378" s="152"/>
      <c r="BT378" s="152"/>
      <c r="BU378" s="152"/>
      <c r="BV378" s="152"/>
      <c r="BW378" s="152"/>
      <c r="BX378" s="152"/>
      <c r="BY378" s="152"/>
      <c r="BZ378" s="152"/>
      <c r="CA378" s="152"/>
      <c r="CB378" s="152"/>
      <c r="CC378" s="152"/>
      <c r="CD378" s="152"/>
      <c r="CE378" s="152"/>
      <c r="CF378" s="152"/>
      <c r="CG378" s="152"/>
      <c r="CH378" s="152"/>
      <c r="CI378" s="152"/>
      <c r="CJ378" s="152"/>
      <c r="CK378" s="152"/>
      <c r="CL378" s="152"/>
      <c r="CM378" s="152"/>
      <c r="CN378" s="152"/>
      <c r="CO378" s="152"/>
      <c r="CP378" s="152"/>
      <c r="CQ378" s="152"/>
      <c r="CR378" s="152"/>
      <c r="CS378" s="152"/>
      <c r="CT378" s="152"/>
      <c r="CU378" s="152"/>
      <c r="CV378" s="152"/>
      <c r="CW378" s="152"/>
      <c r="CX378" s="152"/>
      <c r="CY378" s="152"/>
      <c r="CZ378" s="152"/>
      <c r="DA378" s="152"/>
      <c r="DB378" s="152"/>
      <c r="DC378" s="152"/>
      <c r="DD378" s="152"/>
      <c r="DE378" s="152"/>
      <c r="DF378" s="152"/>
      <c r="DG378" s="152"/>
      <c r="DH378" s="152"/>
      <c r="DI378" s="152"/>
      <c r="DJ378" s="152"/>
      <c r="DK378" s="152"/>
      <c r="DL378" s="152"/>
      <c r="DM378" s="152"/>
      <c r="DN378" s="152"/>
      <c r="DO378" s="152"/>
      <c r="DP378" s="152"/>
      <c r="DQ378" s="152"/>
      <c r="DR378" s="152"/>
      <c r="DS378" s="152"/>
      <c r="DT378" s="152"/>
      <c r="DU378" s="152"/>
      <c r="DV378" s="152"/>
      <c r="DW378" s="152"/>
      <c r="DX378" s="152"/>
      <c r="DY378" s="152"/>
      <c r="DZ378" s="152"/>
      <c r="EA378" s="152"/>
      <c r="EB378" s="152"/>
    </row>
    <row r="379" spans="2:132" x14ac:dyDescent="0.2">
      <c r="B379" s="152"/>
      <c r="C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/>
      <c r="AK379" s="152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152"/>
      <c r="AW379" s="152"/>
      <c r="AX379" s="152"/>
      <c r="AY379" s="152"/>
      <c r="AZ379" s="152"/>
      <c r="BA379" s="152"/>
      <c r="BB379" s="152"/>
      <c r="BC379" s="152"/>
      <c r="BD379" s="152"/>
      <c r="BE379" s="152"/>
      <c r="BF379" s="152"/>
      <c r="BG379" s="152"/>
      <c r="BH379" s="152"/>
      <c r="BI379" s="152"/>
      <c r="BJ379" s="152"/>
      <c r="BK379" s="152"/>
      <c r="BL379" s="152"/>
      <c r="BM379" s="152"/>
      <c r="BN379" s="152"/>
      <c r="BO379" s="152"/>
      <c r="BP379" s="152"/>
      <c r="BQ379" s="152"/>
      <c r="BR379" s="152"/>
      <c r="BS379" s="152"/>
      <c r="BT379" s="152"/>
      <c r="BU379" s="152"/>
      <c r="BV379" s="152"/>
      <c r="BW379" s="152"/>
      <c r="BX379" s="152"/>
      <c r="BY379" s="152"/>
      <c r="BZ379" s="152"/>
      <c r="CA379" s="152"/>
      <c r="CB379" s="152"/>
      <c r="CC379" s="152"/>
      <c r="CD379" s="152"/>
      <c r="CE379" s="152"/>
      <c r="CF379" s="152"/>
      <c r="CG379" s="152"/>
      <c r="CH379" s="152"/>
      <c r="CI379" s="152"/>
      <c r="CJ379" s="152"/>
      <c r="CK379" s="152"/>
      <c r="CL379" s="152"/>
      <c r="CM379" s="152"/>
      <c r="CN379" s="152"/>
      <c r="CO379" s="152"/>
      <c r="CP379" s="152"/>
      <c r="CQ379" s="152"/>
      <c r="CR379" s="152"/>
      <c r="CS379" s="152"/>
      <c r="CT379" s="152"/>
      <c r="CU379" s="152"/>
      <c r="CV379" s="152"/>
      <c r="CW379" s="152"/>
      <c r="CX379" s="152"/>
      <c r="CY379" s="152"/>
      <c r="CZ379" s="152"/>
      <c r="DA379" s="152"/>
      <c r="DB379" s="152"/>
      <c r="DC379" s="152"/>
      <c r="DD379" s="152"/>
      <c r="DE379" s="152"/>
      <c r="DF379" s="152"/>
      <c r="DG379" s="152"/>
      <c r="DH379" s="152"/>
      <c r="DI379" s="152"/>
      <c r="DJ379" s="152"/>
      <c r="DK379" s="152"/>
      <c r="DL379" s="152"/>
      <c r="DM379" s="152"/>
      <c r="DN379" s="152"/>
      <c r="DO379" s="152"/>
      <c r="DP379" s="152"/>
      <c r="DQ379" s="152"/>
      <c r="DR379" s="152"/>
      <c r="DS379" s="152"/>
      <c r="DT379" s="152"/>
      <c r="DU379" s="152"/>
      <c r="DV379" s="152"/>
      <c r="DW379" s="152"/>
      <c r="DX379" s="152"/>
      <c r="DY379" s="152"/>
      <c r="DZ379" s="152"/>
      <c r="EA379" s="152"/>
      <c r="EB379" s="152"/>
    </row>
    <row r="380" spans="2:132" x14ac:dyDescent="0.2">
      <c r="B380" s="152"/>
      <c r="C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152"/>
      <c r="AZ380" s="152"/>
      <c r="BA380" s="152"/>
      <c r="BB380" s="152"/>
      <c r="BC380" s="152"/>
      <c r="BD380" s="152"/>
      <c r="BE380" s="152"/>
      <c r="BF380" s="152"/>
      <c r="BG380" s="152"/>
      <c r="BH380" s="152"/>
      <c r="BI380" s="152"/>
      <c r="BJ380" s="152"/>
      <c r="BK380" s="152"/>
      <c r="BL380" s="152"/>
      <c r="BM380" s="152"/>
      <c r="BN380" s="152"/>
      <c r="BO380" s="152"/>
      <c r="BP380" s="152"/>
      <c r="BQ380" s="152"/>
      <c r="BR380" s="152"/>
      <c r="BS380" s="152"/>
      <c r="BT380" s="152"/>
      <c r="BU380" s="152"/>
      <c r="BV380" s="152"/>
      <c r="BW380" s="152"/>
      <c r="BX380" s="152"/>
      <c r="BY380" s="152"/>
      <c r="BZ380" s="152"/>
      <c r="CA380" s="152"/>
      <c r="CB380" s="152"/>
      <c r="CC380" s="152"/>
      <c r="CD380" s="152"/>
      <c r="CE380" s="152"/>
      <c r="CF380" s="152"/>
      <c r="CG380" s="152"/>
      <c r="CH380" s="152"/>
      <c r="CI380" s="152"/>
      <c r="CJ380" s="152"/>
      <c r="CK380" s="152"/>
      <c r="CL380" s="152"/>
      <c r="CM380" s="152"/>
      <c r="CN380" s="152"/>
      <c r="CO380" s="152"/>
      <c r="CP380" s="152"/>
      <c r="CQ380" s="152"/>
      <c r="CR380" s="152"/>
      <c r="CS380" s="152"/>
      <c r="CT380" s="152"/>
      <c r="CU380" s="152"/>
      <c r="CV380" s="152"/>
      <c r="CW380" s="152"/>
      <c r="CX380" s="152"/>
      <c r="CY380" s="152"/>
      <c r="CZ380" s="152"/>
      <c r="DA380" s="152"/>
      <c r="DB380" s="152"/>
      <c r="DC380" s="152"/>
      <c r="DD380" s="152"/>
      <c r="DE380" s="152"/>
      <c r="DF380" s="152"/>
      <c r="DG380" s="152"/>
      <c r="DH380" s="152"/>
      <c r="DI380" s="152"/>
      <c r="DJ380" s="152"/>
      <c r="DK380" s="152"/>
      <c r="DL380" s="152"/>
      <c r="DM380" s="152"/>
      <c r="DN380" s="152"/>
      <c r="DO380" s="152"/>
      <c r="DP380" s="152"/>
      <c r="DQ380" s="152"/>
      <c r="DR380" s="152"/>
      <c r="DS380" s="152"/>
      <c r="DT380" s="152"/>
      <c r="DU380" s="152"/>
      <c r="DV380" s="152"/>
      <c r="DW380" s="152"/>
      <c r="DX380" s="152"/>
      <c r="DY380" s="152"/>
      <c r="DZ380" s="152"/>
      <c r="EA380" s="152"/>
      <c r="EB380" s="152"/>
    </row>
    <row r="381" spans="2:132" x14ac:dyDescent="0.2">
      <c r="B381" s="152"/>
      <c r="C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2"/>
      <c r="AY381" s="152"/>
      <c r="AZ381" s="152"/>
      <c r="BA381" s="152"/>
      <c r="BB381" s="152"/>
      <c r="BC381" s="152"/>
      <c r="BD381" s="152"/>
      <c r="BE381" s="152"/>
      <c r="BF381" s="152"/>
      <c r="BG381" s="152"/>
      <c r="BH381" s="152"/>
      <c r="BI381" s="152"/>
      <c r="BJ381" s="152"/>
      <c r="BK381" s="152"/>
      <c r="BL381" s="152"/>
      <c r="BM381" s="152"/>
      <c r="BN381" s="152"/>
      <c r="BO381" s="152"/>
      <c r="BP381" s="152"/>
      <c r="BQ381" s="152"/>
      <c r="BR381" s="152"/>
      <c r="BS381" s="152"/>
      <c r="BT381" s="152"/>
      <c r="BU381" s="152"/>
      <c r="BV381" s="152"/>
      <c r="BW381" s="152"/>
      <c r="BX381" s="152"/>
      <c r="BY381" s="152"/>
      <c r="BZ381" s="152"/>
      <c r="CA381" s="152"/>
      <c r="CB381" s="152"/>
      <c r="CC381" s="152"/>
      <c r="CD381" s="152"/>
      <c r="CE381" s="152"/>
      <c r="CF381" s="152"/>
      <c r="CG381" s="152"/>
      <c r="CH381" s="152"/>
      <c r="CI381" s="152"/>
      <c r="CJ381" s="152"/>
      <c r="CK381" s="152"/>
      <c r="CL381" s="152"/>
      <c r="CM381" s="152"/>
      <c r="CN381" s="152"/>
      <c r="CO381" s="152"/>
      <c r="CP381" s="152"/>
      <c r="CQ381" s="152"/>
      <c r="CR381" s="152"/>
      <c r="CS381" s="152"/>
      <c r="CT381" s="152"/>
      <c r="CU381" s="152"/>
      <c r="CV381" s="152"/>
      <c r="CW381" s="152"/>
      <c r="CX381" s="152"/>
      <c r="CY381" s="152"/>
      <c r="CZ381" s="152"/>
      <c r="DA381" s="152"/>
      <c r="DB381" s="152"/>
      <c r="DC381" s="152"/>
      <c r="DD381" s="152"/>
      <c r="DE381" s="152"/>
      <c r="DF381" s="152"/>
      <c r="DG381" s="152"/>
      <c r="DH381" s="152"/>
      <c r="DI381" s="152"/>
      <c r="DJ381" s="152"/>
      <c r="DK381" s="152"/>
      <c r="DL381" s="152"/>
      <c r="DM381" s="152"/>
      <c r="DN381" s="152"/>
      <c r="DO381" s="152"/>
      <c r="DP381" s="152"/>
      <c r="DQ381" s="152"/>
      <c r="DR381" s="152"/>
      <c r="DS381" s="152"/>
      <c r="DT381" s="152"/>
      <c r="DU381" s="152"/>
      <c r="DV381" s="152"/>
      <c r="DW381" s="152"/>
      <c r="DX381" s="152"/>
      <c r="DY381" s="152"/>
      <c r="DZ381" s="152"/>
      <c r="EA381" s="152"/>
      <c r="EB381" s="152"/>
    </row>
    <row r="382" spans="2:132" x14ac:dyDescent="0.2">
      <c r="B382" s="152"/>
      <c r="C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/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/>
      <c r="BL382" s="152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52"/>
      <c r="BW382" s="152"/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2"/>
      <c r="CH382" s="152"/>
      <c r="CI382" s="152"/>
      <c r="CJ382" s="152"/>
      <c r="CK382" s="152"/>
      <c r="CL382" s="152"/>
      <c r="CM382" s="152"/>
      <c r="CN382" s="152"/>
      <c r="CO382" s="152"/>
      <c r="CP382" s="152"/>
      <c r="CQ382" s="152"/>
      <c r="CR382" s="152"/>
      <c r="CS382" s="152"/>
      <c r="CT382" s="152"/>
      <c r="CU382" s="152"/>
      <c r="CV382" s="152"/>
      <c r="CW382" s="152"/>
      <c r="CX382" s="152"/>
      <c r="CY382" s="152"/>
      <c r="CZ382" s="152"/>
      <c r="DA382" s="152"/>
      <c r="DB382" s="152"/>
      <c r="DC382" s="152"/>
      <c r="DD382" s="152"/>
      <c r="DE382" s="152"/>
      <c r="DF382" s="152"/>
      <c r="DG382" s="152"/>
      <c r="DH382" s="152"/>
      <c r="DI382" s="152"/>
      <c r="DJ382" s="152"/>
      <c r="DK382" s="152"/>
      <c r="DL382" s="152"/>
      <c r="DM382" s="152"/>
      <c r="DN382" s="152"/>
      <c r="DO382" s="152"/>
      <c r="DP382" s="152"/>
      <c r="DQ382" s="152"/>
      <c r="DR382" s="152"/>
      <c r="DS382" s="152"/>
      <c r="DT382" s="152"/>
      <c r="DU382" s="152"/>
      <c r="DV382" s="152"/>
      <c r="DW382" s="152"/>
      <c r="DX382" s="152"/>
      <c r="DY382" s="152"/>
      <c r="DZ382" s="152"/>
      <c r="EA382" s="152"/>
      <c r="EB382" s="152"/>
    </row>
    <row r="383" spans="2:132" x14ac:dyDescent="0.2">
      <c r="B383" s="152"/>
      <c r="C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  <c r="AC383" s="152"/>
      <c r="AD383" s="152"/>
      <c r="AE383" s="152"/>
      <c r="AF383" s="152"/>
      <c r="AG383" s="152"/>
      <c r="AH383" s="152"/>
      <c r="AI383" s="152"/>
      <c r="AJ383" s="152"/>
      <c r="AK383" s="152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152"/>
      <c r="AW383" s="152"/>
      <c r="AX383" s="152"/>
      <c r="AY383" s="152"/>
      <c r="AZ383" s="152"/>
      <c r="BA383" s="152"/>
      <c r="BB383" s="152"/>
      <c r="BC383" s="152"/>
      <c r="BD383" s="152"/>
      <c r="BE383" s="152"/>
      <c r="BF383" s="152"/>
      <c r="BG383" s="152"/>
      <c r="BH383" s="152"/>
      <c r="BI383" s="152"/>
      <c r="BJ383" s="152"/>
      <c r="BK383" s="152"/>
      <c r="BL383" s="152"/>
      <c r="BM383" s="152"/>
      <c r="BN383" s="152"/>
      <c r="BO383" s="152"/>
      <c r="BP383" s="152"/>
      <c r="BQ383" s="152"/>
      <c r="BR383" s="152"/>
      <c r="BS383" s="152"/>
      <c r="BT383" s="152"/>
      <c r="BU383" s="152"/>
      <c r="BV383" s="152"/>
      <c r="BW383" s="152"/>
      <c r="BX383" s="152"/>
      <c r="BY383" s="152"/>
      <c r="BZ383" s="152"/>
      <c r="CA383" s="152"/>
      <c r="CB383" s="152"/>
      <c r="CC383" s="152"/>
      <c r="CD383" s="152"/>
      <c r="CE383" s="152"/>
      <c r="CF383" s="152"/>
      <c r="CG383" s="152"/>
      <c r="CH383" s="152"/>
      <c r="CI383" s="152"/>
      <c r="CJ383" s="152"/>
      <c r="CK383" s="152"/>
      <c r="CL383" s="152"/>
      <c r="CM383" s="152"/>
      <c r="CN383" s="152"/>
      <c r="CO383" s="152"/>
      <c r="CP383" s="152"/>
      <c r="CQ383" s="152"/>
      <c r="CR383" s="152"/>
      <c r="CS383" s="152"/>
      <c r="CT383" s="152"/>
      <c r="CU383" s="152"/>
      <c r="CV383" s="152"/>
      <c r="CW383" s="152"/>
      <c r="CX383" s="152"/>
      <c r="CY383" s="152"/>
      <c r="CZ383" s="152"/>
      <c r="DA383" s="152"/>
      <c r="DB383" s="152"/>
      <c r="DC383" s="152"/>
      <c r="DD383" s="152"/>
      <c r="DE383" s="152"/>
      <c r="DF383" s="152"/>
      <c r="DG383" s="152"/>
      <c r="DH383" s="152"/>
      <c r="DI383" s="152"/>
      <c r="DJ383" s="152"/>
      <c r="DK383" s="152"/>
      <c r="DL383" s="152"/>
      <c r="DM383" s="152"/>
      <c r="DN383" s="152"/>
      <c r="DO383" s="152"/>
      <c r="DP383" s="152"/>
      <c r="DQ383" s="152"/>
      <c r="DR383" s="152"/>
      <c r="DS383" s="152"/>
      <c r="DT383" s="152"/>
      <c r="DU383" s="152"/>
      <c r="DV383" s="152"/>
      <c r="DW383" s="152"/>
      <c r="DX383" s="152"/>
      <c r="DY383" s="152"/>
      <c r="DZ383" s="152"/>
      <c r="EA383" s="152"/>
      <c r="EB383" s="152"/>
    </row>
    <row r="384" spans="2:132" x14ac:dyDescent="0.2">
      <c r="B384" s="152"/>
      <c r="C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2"/>
      <c r="BN384" s="152"/>
      <c r="BO384" s="152"/>
      <c r="BP384" s="152"/>
      <c r="BQ384" s="152"/>
      <c r="BR384" s="152"/>
      <c r="BS384" s="152"/>
      <c r="BT384" s="152"/>
      <c r="BU384" s="152"/>
      <c r="BV384" s="152"/>
      <c r="BW384" s="152"/>
      <c r="BX384" s="152"/>
      <c r="BY384" s="152"/>
      <c r="BZ384" s="152"/>
      <c r="CA384" s="152"/>
      <c r="CB384" s="152"/>
      <c r="CC384" s="152"/>
      <c r="CD384" s="152"/>
      <c r="CE384" s="152"/>
      <c r="CF384" s="152"/>
      <c r="CG384" s="152"/>
      <c r="CH384" s="152"/>
      <c r="CI384" s="152"/>
      <c r="CJ384" s="152"/>
      <c r="CK384" s="152"/>
      <c r="CL384" s="152"/>
      <c r="CM384" s="152"/>
      <c r="CN384" s="152"/>
      <c r="CO384" s="152"/>
      <c r="CP384" s="152"/>
      <c r="CQ384" s="152"/>
      <c r="CR384" s="152"/>
      <c r="CS384" s="152"/>
      <c r="CT384" s="152"/>
      <c r="CU384" s="152"/>
      <c r="CV384" s="152"/>
      <c r="CW384" s="152"/>
      <c r="CX384" s="152"/>
      <c r="CY384" s="152"/>
      <c r="CZ384" s="152"/>
      <c r="DA384" s="152"/>
      <c r="DB384" s="152"/>
      <c r="DC384" s="152"/>
      <c r="DD384" s="152"/>
      <c r="DE384" s="152"/>
      <c r="DF384" s="152"/>
      <c r="DG384" s="152"/>
      <c r="DH384" s="152"/>
      <c r="DI384" s="152"/>
      <c r="DJ384" s="152"/>
      <c r="DK384" s="152"/>
      <c r="DL384" s="152"/>
      <c r="DM384" s="152"/>
      <c r="DN384" s="152"/>
      <c r="DO384" s="152"/>
      <c r="DP384" s="152"/>
      <c r="DQ384" s="152"/>
      <c r="DR384" s="152"/>
      <c r="DS384" s="152"/>
      <c r="DT384" s="152"/>
      <c r="DU384" s="152"/>
      <c r="DV384" s="152"/>
      <c r="DW384" s="152"/>
      <c r="DX384" s="152"/>
      <c r="DY384" s="152"/>
      <c r="DZ384" s="152"/>
      <c r="EA384" s="152"/>
      <c r="EB384" s="152"/>
    </row>
    <row r="385" spans="2:132" x14ac:dyDescent="0.2">
      <c r="B385" s="152"/>
      <c r="C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2"/>
      <c r="BN385" s="152"/>
      <c r="BO385" s="152"/>
      <c r="BP385" s="152"/>
      <c r="BQ385" s="152"/>
      <c r="BR385" s="152"/>
      <c r="BS385" s="152"/>
      <c r="BT385" s="152"/>
      <c r="BU385" s="152"/>
      <c r="BV385" s="152"/>
      <c r="BW385" s="152"/>
      <c r="BX385" s="152"/>
      <c r="BY385" s="152"/>
      <c r="BZ385" s="152"/>
      <c r="CA385" s="152"/>
      <c r="CB385" s="152"/>
      <c r="CC385" s="152"/>
      <c r="CD385" s="152"/>
      <c r="CE385" s="152"/>
      <c r="CF385" s="152"/>
      <c r="CG385" s="152"/>
      <c r="CH385" s="152"/>
      <c r="CI385" s="152"/>
      <c r="CJ385" s="152"/>
      <c r="CK385" s="152"/>
      <c r="CL385" s="152"/>
      <c r="CM385" s="152"/>
      <c r="CN385" s="152"/>
      <c r="CO385" s="152"/>
      <c r="CP385" s="152"/>
      <c r="CQ385" s="152"/>
      <c r="CR385" s="152"/>
      <c r="CS385" s="152"/>
      <c r="CT385" s="152"/>
      <c r="CU385" s="152"/>
      <c r="CV385" s="152"/>
      <c r="CW385" s="152"/>
      <c r="CX385" s="152"/>
      <c r="CY385" s="152"/>
      <c r="CZ385" s="152"/>
      <c r="DA385" s="152"/>
      <c r="DB385" s="152"/>
      <c r="DC385" s="152"/>
      <c r="DD385" s="152"/>
      <c r="DE385" s="152"/>
      <c r="DF385" s="152"/>
      <c r="DG385" s="152"/>
      <c r="DH385" s="152"/>
      <c r="DI385" s="152"/>
      <c r="DJ385" s="152"/>
      <c r="DK385" s="152"/>
      <c r="DL385" s="152"/>
      <c r="DM385" s="152"/>
      <c r="DN385" s="152"/>
      <c r="DO385" s="152"/>
      <c r="DP385" s="152"/>
      <c r="DQ385" s="152"/>
      <c r="DR385" s="152"/>
      <c r="DS385" s="152"/>
      <c r="DT385" s="152"/>
      <c r="DU385" s="152"/>
      <c r="DV385" s="152"/>
      <c r="DW385" s="152"/>
      <c r="DX385" s="152"/>
      <c r="DY385" s="152"/>
      <c r="DZ385" s="152"/>
      <c r="EA385" s="152"/>
      <c r="EB385" s="152"/>
    </row>
    <row r="386" spans="2:132" x14ac:dyDescent="0.2">
      <c r="B386" s="152"/>
      <c r="C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2"/>
      <c r="BN386" s="152"/>
      <c r="BO386" s="152"/>
      <c r="BP386" s="152"/>
      <c r="BQ386" s="152"/>
      <c r="BR386" s="152"/>
      <c r="BS386" s="152"/>
      <c r="BT386" s="152"/>
      <c r="BU386" s="152"/>
      <c r="BV386" s="152"/>
      <c r="BW386" s="152"/>
      <c r="BX386" s="152"/>
      <c r="BY386" s="152"/>
      <c r="BZ386" s="152"/>
      <c r="CA386" s="152"/>
      <c r="CB386" s="152"/>
      <c r="CC386" s="152"/>
      <c r="CD386" s="152"/>
      <c r="CE386" s="152"/>
      <c r="CF386" s="152"/>
      <c r="CG386" s="152"/>
      <c r="CH386" s="152"/>
      <c r="CI386" s="152"/>
      <c r="CJ386" s="152"/>
      <c r="CK386" s="152"/>
      <c r="CL386" s="152"/>
      <c r="CM386" s="152"/>
      <c r="CN386" s="152"/>
      <c r="CO386" s="152"/>
      <c r="CP386" s="152"/>
      <c r="CQ386" s="152"/>
      <c r="CR386" s="152"/>
      <c r="CS386" s="152"/>
      <c r="CT386" s="152"/>
      <c r="CU386" s="152"/>
      <c r="CV386" s="152"/>
      <c r="CW386" s="152"/>
      <c r="CX386" s="152"/>
      <c r="CY386" s="152"/>
      <c r="CZ386" s="152"/>
      <c r="DA386" s="152"/>
      <c r="DB386" s="152"/>
      <c r="DC386" s="152"/>
      <c r="DD386" s="152"/>
      <c r="DE386" s="152"/>
      <c r="DF386" s="152"/>
      <c r="DG386" s="152"/>
      <c r="DH386" s="152"/>
      <c r="DI386" s="152"/>
      <c r="DJ386" s="152"/>
      <c r="DK386" s="152"/>
      <c r="DL386" s="152"/>
      <c r="DM386" s="152"/>
      <c r="DN386" s="152"/>
      <c r="DO386" s="152"/>
      <c r="DP386" s="152"/>
      <c r="DQ386" s="152"/>
      <c r="DR386" s="152"/>
      <c r="DS386" s="152"/>
      <c r="DT386" s="152"/>
      <c r="DU386" s="152"/>
      <c r="DV386" s="152"/>
      <c r="DW386" s="152"/>
      <c r="DX386" s="152"/>
      <c r="DY386" s="152"/>
      <c r="DZ386" s="152"/>
      <c r="EA386" s="152"/>
      <c r="EB386" s="152"/>
    </row>
    <row r="387" spans="2:132" x14ac:dyDescent="0.2">
      <c r="B387" s="152"/>
      <c r="C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2"/>
      <c r="BN387" s="152"/>
      <c r="BO387" s="152"/>
      <c r="BP387" s="152"/>
      <c r="BQ387" s="152"/>
      <c r="BR387" s="152"/>
      <c r="BS387" s="152"/>
      <c r="BT387" s="152"/>
      <c r="BU387" s="152"/>
      <c r="BV387" s="152"/>
      <c r="BW387" s="152"/>
      <c r="BX387" s="152"/>
      <c r="BY387" s="152"/>
      <c r="BZ387" s="152"/>
      <c r="CA387" s="152"/>
      <c r="CB387" s="152"/>
      <c r="CC387" s="152"/>
      <c r="CD387" s="152"/>
      <c r="CE387" s="152"/>
      <c r="CF387" s="152"/>
      <c r="CG387" s="152"/>
      <c r="CH387" s="152"/>
      <c r="CI387" s="152"/>
      <c r="CJ387" s="152"/>
      <c r="CK387" s="152"/>
      <c r="CL387" s="152"/>
      <c r="CM387" s="152"/>
      <c r="CN387" s="152"/>
      <c r="CO387" s="152"/>
      <c r="CP387" s="152"/>
      <c r="CQ387" s="152"/>
      <c r="CR387" s="152"/>
      <c r="CS387" s="152"/>
      <c r="CT387" s="152"/>
      <c r="CU387" s="152"/>
      <c r="CV387" s="152"/>
      <c r="CW387" s="152"/>
      <c r="CX387" s="152"/>
      <c r="CY387" s="152"/>
      <c r="CZ387" s="152"/>
      <c r="DA387" s="152"/>
      <c r="DB387" s="152"/>
      <c r="DC387" s="152"/>
      <c r="DD387" s="152"/>
      <c r="DE387" s="152"/>
      <c r="DF387" s="152"/>
      <c r="DG387" s="152"/>
      <c r="DH387" s="152"/>
      <c r="DI387" s="152"/>
      <c r="DJ387" s="152"/>
      <c r="DK387" s="152"/>
      <c r="DL387" s="152"/>
      <c r="DM387" s="152"/>
      <c r="DN387" s="152"/>
      <c r="DO387" s="152"/>
      <c r="DP387" s="152"/>
      <c r="DQ387" s="152"/>
      <c r="DR387" s="152"/>
      <c r="DS387" s="152"/>
      <c r="DT387" s="152"/>
      <c r="DU387" s="152"/>
      <c r="DV387" s="152"/>
      <c r="DW387" s="152"/>
      <c r="DX387" s="152"/>
      <c r="DY387" s="152"/>
      <c r="DZ387" s="152"/>
      <c r="EA387" s="152"/>
      <c r="EB387" s="152"/>
    </row>
    <row r="388" spans="2:132" x14ac:dyDescent="0.2">
      <c r="B388" s="152"/>
      <c r="C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2"/>
      <c r="BN388" s="152"/>
      <c r="BO388" s="152"/>
      <c r="BP388" s="152"/>
      <c r="BQ388" s="152"/>
      <c r="BR388" s="152"/>
      <c r="BS388" s="152"/>
      <c r="BT388" s="152"/>
      <c r="BU388" s="152"/>
      <c r="BV388" s="152"/>
      <c r="BW388" s="152"/>
      <c r="BX388" s="152"/>
      <c r="BY388" s="152"/>
      <c r="BZ388" s="152"/>
      <c r="CA388" s="152"/>
      <c r="CB388" s="152"/>
      <c r="CC388" s="152"/>
      <c r="CD388" s="152"/>
      <c r="CE388" s="152"/>
      <c r="CF388" s="152"/>
      <c r="CG388" s="152"/>
      <c r="CH388" s="152"/>
      <c r="CI388" s="152"/>
      <c r="CJ388" s="152"/>
      <c r="CK388" s="152"/>
      <c r="CL388" s="152"/>
      <c r="CM388" s="152"/>
      <c r="CN388" s="152"/>
      <c r="CO388" s="152"/>
      <c r="CP388" s="152"/>
      <c r="CQ388" s="152"/>
      <c r="CR388" s="152"/>
      <c r="CS388" s="152"/>
      <c r="CT388" s="152"/>
      <c r="CU388" s="152"/>
      <c r="CV388" s="152"/>
      <c r="CW388" s="152"/>
      <c r="CX388" s="152"/>
      <c r="CY388" s="152"/>
      <c r="CZ388" s="152"/>
      <c r="DA388" s="152"/>
      <c r="DB388" s="152"/>
      <c r="DC388" s="152"/>
      <c r="DD388" s="152"/>
      <c r="DE388" s="152"/>
      <c r="DF388" s="152"/>
      <c r="DG388" s="152"/>
      <c r="DH388" s="152"/>
      <c r="DI388" s="152"/>
      <c r="DJ388" s="152"/>
      <c r="DK388" s="152"/>
      <c r="DL388" s="152"/>
      <c r="DM388" s="152"/>
      <c r="DN388" s="152"/>
      <c r="DO388" s="152"/>
      <c r="DP388" s="152"/>
      <c r="DQ388" s="152"/>
      <c r="DR388" s="152"/>
      <c r="DS388" s="152"/>
      <c r="DT388" s="152"/>
      <c r="DU388" s="152"/>
      <c r="DV388" s="152"/>
      <c r="DW388" s="152"/>
      <c r="DX388" s="152"/>
      <c r="DY388" s="152"/>
      <c r="DZ388" s="152"/>
      <c r="EA388" s="152"/>
      <c r="EB388" s="152"/>
    </row>
    <row r="389" spans="2:132" x14ac:dyDescent="0.2">
      <c r="B389" s="152"/>
      <c r="C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2"/>
      <c r="BN389" s="152"/>
      <c r="BO389" s="152"/>
      <c r="BP389" s="152"/>
      <c r="BQ389" s="152"/>
      <c r="BR389" s="152"/>
      <c r="BS389" s="152"/>
      <c r="BT389" s="152"/>
      <c r="BU389" s="152"/>
      <c r="BV389" s="152"/>
      <c r="BW389" s="152"/>
      <c r="BX389" s="152"/>
      <c r="BY389" s="152"/>
      <c r="BZ389" s="152"/>
      <c r="CA389" s="152"/>
      <c r="CB389" s="152"/>
      <c r="CC389" s="152"/>
      <c r="CD389" s="152"/>
      <c r="CE389" s="152"/>
      <c r="CF389" s="152"/>
      <c r="CG389" s="152"/>
      <c r="CH389" s="152"/>
      <c r="CI389" s="152"/>
      <c r="CJ389" s="152"/>
      <c r="CK389" s="152"/>
      <c r="CL389" s="152"/>
      <c r="CM389" s="152"/>
      <c r="CN389" s="152"/>
      <c r="CO389" s="152"/>
      <c r="CP389" s="152"/>
      <c r="CQ389" s="152"/>
      <c r="CR389" s="152"/>
      <c r="CS389" s="152"/>
      <c r="CT389" s="152"/>
      <c r="CU389" s="152"/>
      <c r="CV389" s="152"/>
      <c r="CW389" s="152"/>
      <c r="CX389" s="152"/>
      <c r="CY389" s="152"/>
      <c r="CZ389" s="152"/>
      <c r="DA389" s="152"/>
      <c r="DB389" s="152"/>
      <c r="DC389" s="152"/>
      <c r="DD389" s="152"/>
      <c r="DE389" s="152"/>
      <c r="DF389" s="152"/>
      <c r="DG389" s="152"/>
      <c r="DH389" s="152"/>
      <c r="DI389" s="152"/>
      <c r="DJ389" s="152"/>
      <c r="DK389" s="152"/>
      <c r="DL389" s="152"/>
      <c r="DM389" s="152"/>
      <c r="DN389" s="152"/>
      <c r="DO389" s="152"/>
      <c r="DP389" s="152"/>
      <c r="DQ389" s="152"/>
      <c r="DR389" s="152"/>
      <c r="DS389" s="152"/>
      <c r="DT389" s="152"/>
      <c r="DU389" s="152"/>
      <c r="DV389" s="152"/>
      <c r="DW389" s="152"/>
      <c r="DX389" s="152"/>
      <c r="DY389" s="152"/>
      <c r="DZ389" s="152"/>
      <c r="EA389" s="152"/>
      <c r="EB389" s="152"/>
    </row>
    <row r="390" spans="2:132" x14ac:dyDescent="0.2">
      <c r="B390" s="152"/>
      <c r="C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2"/>
      <c r="BN390" s="152"/>
      <c r="BO390" s="152"/>
      <c r="BP390" s="152"/>
      <c r="BQ390" s="152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2"/>
      <c r="CB390" s="152"/>
      <c r="CC390" s="152"/>
      <c r="CD390" s="152"/>
      <c r="CE390" s="152"/>
      <c r="CF390" s="152"/>
      <c r="CG390" s="152"/>
      <c r="CH390" s="152"/>
      <c r="CI390" s="152"/>
      <c r="CJ390" s="152"/>
      <c r="CK390" s="152"/>
      <c r="CL390" s="152"/>
      <c r="CM390" s="152"/>
      <c r="CN390" s="152"/>
      <c r="CO390" s="152"/>
      <c r="CP390" s="152"/>
      <c r="CQ390" s="152"/>
      <c r="CR390" s="152"/>
      <c r="CS390" s="152"/>
      <c r="CT390" s="152"/>
      <c r="CU390" s="152"/>
      <c r="CV390" s="152"/>
      <c r="CW390" s="152"/>
      <c r="CX390" s="152"/>
      <c r="CY390" s="152"/>
      <c r="CZ390" s="152"/>
      <c r="DA390" s="152"/>
      <c r="DB390" s="152"/>
      <c r="DC390" s="152"/>
      <c r="DD390" s="152"/>
      <c r="DE390" s="152"/>
      <c r="DF390" s="152"/>
      <c r="DG390" s="152"/>
      <c r="DH390" s="152"/>
      <c r="DI390" s="152"/>
      <c r="DJ390" s="152"/>
      <c r="DK390" s="152"/>
      <c r="DL390" s="152"/>
      <c r="DM390" s="152"/>
      <c r="DN390" s="152"/>
      <c r="DO390" s="152"/>
      <c r="DP390" s="152"/>
      <c r="DQ390" s="152"/>
      <c r="DR390" s="152"/>
      <c r="DS390" s="152"/>
      <c r="DT390" s="152"/>
      <c r="DU390" s="152"/>
      <c r="DV390" s="152"/>
      <c r="DW390" s="152"/>
      <c r="DX390" s="152"/>
      <c r="DY390" s="152"/>
      <c r="DZ390" s="152"/>
      <c r="EA390" s="152"/>
      <c r="EB390" s="152"/>
    </row>
    <row r="391" spans="2:132" x14ac:dyDescent="0.2">
      <c r="B391" s="152"/>
      <c r="C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2"/>
      <c r="BN391" s="152"/>
      <c r="BO391" s="152"/>
      <c r="BP391" s="152"/>
      <c r="BQ391" s="152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2"/>
      <c r="CB391" s="152"/>
      <c r="CC391" s="152"/>
      <c r="CD391" s="152"/>
      <c r="CE391" s="152"/>
      <c r="CF391" s="152"/>
      <c r="CG391" s="152"/>
      <c r="CH391" s="152"/>
      <c r="CI391" s="152"/>
      <c r="CJ391" s="152"/>
      <c r="CK391" s="152"/>
      <c r="CL391" s="152"/>
      <c r="CM391" s="152"/>
      <c r="CN391" s="152"/>
      <c r="CO391" s="152"/>
      <c r="CP391" s="152"/>
      <c r="CQ391" s="152"/>
      <c r="CR391" s="152"/>
      <c r="CS391" s="152"/>
      <c r="CT391" s="152"/>
      <c r="CU391" s="152"/>
      <c r="CV391" s="152"/>
      <c r="CW391" s="152"/>
      <c r="CX391" s="152"/>
      <c r="CY391" s="152"/>
      <c r="CZ391" s="152"/>
      <c r="DA391" s="152"/>
      <c r="DB391" s="152"/>
      <c r="DC391" s="152"/>
      <c r="DD391" s="152"/>
      <c r="DE391" s="152"/>
      <c r="DF391" s="152"/>
      <c r="DG391" s="152"/>
      <c r="DH391" s="152"/>
      <c r="DI391" s="152"/>
      <c r="DJ391" s="152"/>
      <c r="DK391" s="152"/>
      <c r="DL391" s="152"/>
      <c r="DM391" s="152"/>
      <c r="DN391" s="152"/>
      <c r="DO391" s="152"/>
      <c r="DP391" s="152"/>
      <c r="DQ391" s="152"/>
      <c r="DR391" s="152"/>
      <c r="DS391" s="152"/>
      <c r="DT391" s="152"/>
      <c r="DU391" s="152"/>
      <c r="DV391" s="152"/>
      <c r="DW391" s="152"/>
      <c r="DX391" s="152"/>
      <c r="DY391" s="152"/>
      <c r="DZ391" s="152"/>
      <c r="EA391" s="152"/>
      <c r="EB391" s="152"/>
    </row>
    <row r="392" spans="2:132" x14ac:dyDescent="0.2">
      <c r="B392" s="152"/>
      <c r="C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2"/>
      <c r="BN392" s="152"/>
      <c r="BO392" s="152"/>
      <c r="BP392" s="152"/>
      <c r="BQ392" s="152"/>
      <c r="BR392" s="152"/>
      <c r="BS392" s="152"/>
      <c r="BT392" s="152"/>
      <c r="BU392" s="152"/>
      <c r="BV392" s="152"/>
      <c r="BW392" s="152"/>
      <c r="BX392" s="152"/>
      <c r="BY392" s="152"/>
      <c r="BZ392" s="152"/>
      <c r="CA392" s="152"/>
      <c r="CB392" s="152"/>
      <c r="CC392" s="152"/>
      <c r="CD392" s="152"/>
      <c r="CE392" s="152"/>
      <c r="CF392" s="152"/>
      <c r="CG392" s="152"/>
      <c r="CH392" s="152"/>
      <c r="CI392" s="152"/>
      <c r="CJ392" s="152"/>
      <c r="CK392" s="152"/>
      <c r="CL392" s="152"/>
      <c r="CM392" s="152"/>
      <c r="CN392" s="152"/>
      <c r="CO392" s="152"/>
      <c r="CP392" s="152"/>
      <c r="CQ392" s="152"/>
      <c r="CR392" s="152"/>
      <c r="CS392" s="152"/>
      <c r="CT392" s="152"/>
      <c r="CU392" s="152"/>
      <c r="CV392" s="152"/>
      <c r="CW392" s="152"/>
      <c r="CX392" s="152"/>
      <c r="CY392" s="152"/>
      <c r="CZ392" s="152"/>
      <c r="DA392" s="152"/>
      <c r="DB392" s="152"/>
      <c r="DC392" s="152"/>
      <c r="DD392" s="152"/>
      <c r="DE392" s="152"/>
      <c r="DF392" s="152"/>
      <c r="DG392" s="152"/>
      <c r="DH392" s="152"/>
      <c r="DI392" s="152"/>
      <c r="DJ392" s="152"/>
      <c r="DK392" s="152"/>
      <c r="DL392" s="152"/>
      <c r="DM392" s="152"/>
      <c r="DN392" s="152"/>
      <c r="DO392" s="152"/>
      <c r="DP392" s="152"/>
      <c r="DQ392" s="152"/>
      <c r="DR392" s="152"/>
      <c r="DS392" s="152"/>
      <c r="DT392" s="152"/>
      <c r="DU392" s="152"/>
      <c r="DV392" s="152"/>
      <c r="DW392" s="152"/>
      <c r="DX392" s="152"/>
      <c r="DY392" s="152"/>
      <c r="DZ392" s="152"/>
      <c r="EA392" s="152"/>
      <c r="EB392" s="152"/>
    </row>
    <row r="393" spans="2:132" x14ac:dyDescent="0.2">
      <c r="B393" s="152"/>
      <c r="C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  <c r="AK393" s="152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152"/>
      <c r="AW393" s="152"/>
      <c r="AX393" s="152"/>
      <c r="AY393" s="152"/>
      <c r="AZ393" s="152"/>
      <c r="BA393" s="152"/>
      <c r="BB393" s="152"/>
      <c r="BC393" s="152"/>
      <c r="BD393" s="152"/>
      <c r="BE393" s="152"/>
      <c r="BF393" s="152"/>
      <c r="BG393" s="152"/>
      <c r="BH393" s="152"/>
      <c r="BI393" s="152"/>
      <c r="BJ393" s="152"/>
      <c r="BK393" s="152"/>
      <c r="BL393" s="152"/>
      <c r="BM393" s="152"/>
      <c r="BN393" s="152"/>
      <c r="BO393" s="152"/>
      <c r="BP393" s="152"/>
      <c r="BQ393" s="152"/>
      <c r="BR393" s="152"/>
      <c r="BS393" s="152"/>
      <c r="BT393" s="152"/>
      <c r="BU393" s="152"/>
      <c r="BV393" s="152"/>
      <c r="BW393" s="152"/>
      <c r="BX393" s="152"/>
      <c r="BY393" s="152"/>
      <c r="BZ393" s="152"/>
      <c r="CA393" s="152"/>
      <c r="CB393" s="152"/>
      <c r="CC393" s="152"/>
      <c r="CD393" s="152"/>
      <c r="CE393" s="152"/>
      <c r="CF393" s="152"/>
      <c r="CG393" s="152"/>
      <c r="CH393" s="152"/>
      <c r="CI393" s="152"/>
      <c r="CJ393" s="152"/>
      <c r="CK393" s="152"/>
      <c r="CL393" s="152"/>
      <c r="CM393" s="152"/>
      <c r="CN393" s="152"/>
      <c r="CO393" s="152"/>
      <c r="CP393" s="152"/>
      <c r="CQ393" s="152"/>
      <c r="CR393" s="152"/>
      <c r="CS393" s="152"/>
      <c r="CT393" s="152"/>
      <c r="CU393" s="152"/>
      <c r="CV393" s="152"/>
      <c r="CW393" s="152"/>
      <c r="CX393" s="152"/>
      <c r="CY393" s="152"/>
      <c r="CZ393" s="152"/>
      <c r="DA393" s="152"/>
      <c r="DB393" s="152"/>
      <c r="DC393" s="152"/>
      <c r="DD393" s="152"/>
      <c r="DE393" s="152"/>
      <c r="DF393" s="152"/>
      <c r="DG393" s="152"/>
      <c r="DH393" s="152"/>
      <c r="DI393" s="152"/>
      <c r="DJ393" s="152"/>
      <c r="DK393" s="152"/>
      <c r="DL393" s="152"/>
      <c r="DM393" s="152"/>
      <c r="DN393" s="152"/>
      <c r="DO393" s="152"/>
      <c r="DP393" s="152"/>
      <c r="DQ393" s="152"/>
      <c r="DR393" s="152"/>
      <c r="DS393" s="152"/>
      <c r="DT393" s="152"/>
      <c r="DU393" s="152"/>
      <c r="DV393" s="152"/>
      <c r="DW393" s="152"/>
      <c r="DX393" s="152"/>
      <c r="DY393" s="152"/>
      <c r="DZ393" s="152"/>
      <c r="EA393" s="152"/>
      <c r="EB393" s="152"/>
    </row>
    <row r="394" spans="2:132" x14ac:dyDescent="0.2">
      <c r="B394" s="152"/>
      <c r="C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  <c r="AK394" s="152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152"/>
      <c r="AW394" s="152"/>
      <c r="AX394" s="152"/>
      <c r="AY394" s="152"/>
      <c r="AZ394" s="152"/>
      <c r="BA394" s="152"/>
      <c r="BB394" s="152"/>
      <c r="BC394" s="152"/>
      <c r="BD394" s="152"/>
      <c r="BE394" s="152"/>
      <c r="BF394" s="152"/>
      <c r="BG394" s="152"/>
      <c r="BH394" s="152"/>
      <c r="BI394" s="152"/>
      <c r="BJ394" s="152"/>
      <c r="BK394" s="152"/>
      <c r="BL394" s="152"/>
      <c r="BM394" s="152"/>
      <c r="BN394" s="152"/>
      <c r="BO394" s="152"/>
      <c r="BP394" s="152"/>
      <c r="BQ394" s="152"/>
      <c r="BR394" s="152"/>
      <c r="BS394" s="152"/>
      <c r="BT394" s="152"/>
      <c r="BU394" s="152"/>
      <c r="BV394" s="152"/>
      <c r="BW394" s="152"/>
      <c r="BX394" s="152"/>
      <c r="BY394" s="152"/>
      <c r="BZ394" s="152"/>
      <c r="CA394" s="152"/>
      <c r="CB394" s="152"/>
      <c r="CC394" s="152"/>
      <c r="CD394" s="152"/>
      <c r="CE394" s="152"/>
      <c r="CF394" s="152"/>
      <c r="CG394" s="152"/>
      <c r="CH394" s="152"/>
      <c r="CI394" s="152"/>
      <c r="CJ394" s="152"/>
      <c r="CK394" s="152"/>
      <c r="CL394" s="152"/>
      <c r="CM394" s="152"/>
      <c r="CN394" s="152"/>
      <c r="CO394" s="152"/>
      <c r="CP394" s="152"/>
      <c r="CQ394" s="152"/>
      <c r="CR394" s="152"/>
      <c r="CS394" s="152"/>
      <c r="CT394" s="152"/>
      <c r="CU394" s="152"/>
      <c r="CV394" s="152"/>
      <c r="CW394" s="152"/>
      <c r="CX394" s="152"/>
      <c r="CY394" s="152"/>
      <c r="CZ394" s="152"/>
      <c r="DA394" s="152"/>
      <c r="DB394" s="152"/>
      <c r="DC394" s="152"/>
      <c r="DD394" s="152"/>
      <c r="DE394" s="152"/>
      <c r="DF394" s="152"/>
      <c r="DG394" s="152"/>
      <c r="DH394" s="152"/>
      <c r="DI394" s="152"/>
      <c r="DJ394" s="152"/>
      <c r="DK394" s="152"/>
      <c r="DL394" s="152"/>
      <c r="DM394" s="152"/>
      <c r="DN394" s="152"/>
      <c r="DO394" s="152"/>
      <c r="DP394" s="152"/>
      <c r="DQ394" s="152"/>
      <c r="DR394" s="152"/>
      <c r="DS394" s="152"/>
      <c r="DT394" s="152"/>
      <c r="DU394" s="152"/>
      <c r="DV394" s="152"/>
      <c r="DW394" s="152"/>
      <c r="DX394" s="152"/>
      <c r="DY394" s="152"/>
      <c r="DZ394" s="152"/>
      <c r="EA394" s="152"/>
      <c r="EB394" s="152"/>
    </row>
    <row r="395" spans="2:132" x14ac:dyDescent="0.2">
      <c r="B395" s="152"/>
      <c r="C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  <c r="AK395" s="152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152"/>
      <c r="AW395" s="152"/>
      <c r="AX395" s="152"/>
      <c r="AY395" s="152"/>
      <c r="AZ395" s="152"/>
      <c r="BA395" s="152"/>
      <c r="BB395" s="152"/>
      <c r="BC395" s="152"/>
      <c r="BD395" s="152"/>
      <c r="BE395" s="152"/>
      <c r="BF395" s="152"/>
      <c r="BG395" s="152"/>
      <c r="BH395" s="152"/>
      <c r="BI395" s="152"/>
      <c r="BJ395" s="152"/>
      <c r="BK395" s="152"/>
      <c r="BL395" s="152"/>
      <c r="BM395" s="152"/>
      <c r="BN395" s="152"/>
      <c r="BO395" s="152"/>
      <c r="BP395" s="152"/>
      <c r="BQ395" s="152"/>
      <c r="BR395" s="152"/>
      <c r="BS395" s="152"/>
      <c r="BT395" s="152"/>
      <c r="BU395" s="152"/>
      <c r="BV395" s="152"/>
      <c r="BW395" s="152"/>
      <c r="BX395" s="152"/>
      <c r="BY395" s="152"/>
      <c r="BZ395" s="152"/>
      <c r="CA395" s="152"/>
      <c r="CB395" s="152"/>
      <c r="CC395" s="152"/>
      <c r="CD395" s="152"/>
      <c r="CE395" s="152"/>
      <c r="CF395" s="152"/>
      <c r="CG395" s="152"/>
      <c r="CH395" s="152"/>
      <c r="CI395" s="152"/>
      <c r="CJ395" s="152"/>
      <c r="CK395" s="152"/>
      <c r="CL395" s="152"/>
      <c r="CM395" s="152"/>
      <c r="CN395" s="152"/>
      <c r="CO395" s="152"/>
      <c r="CP395" s="152"/>
      <c r="CQ395" s="152"/>
      <c r="CR395" s="152"/>
      <c r="CS395" s="152"/>
      <c r="CT395" s="152"/>
      <c r="CU395" s="152"/>
      <c r="CV395" s="152"/>
      <c r="CW395" s="152"/>
      <c r="CX395" s="152"/>
      <c r="CY395" s="152"/>
      <c r="CZ395" s="152"/>
      <c r="DA395" s="152"/>
      <c r="DB395" s="152"/>
      <c r="DC395" s="152"/>
      <c r="DD395" s="152"/>
      <c r="DE395" s="152"/>
      <c r="DF395" s="152"/>
      <c r="DG395" s="152"/>
      <c r="DH395" s="152"/>
      <c r="DI395" s="152"/>
      <c r="DJ395" s="152"/>
      <c r="DK395" s="152"/>
      <c r="DL395" s="152"/>
      <c r="DM395" s="152"/>
      <c r="DN395" s="152"/>
      <c r="DO395" s="152"/>
      <c r="DP395" s="152"/>
      <c r="DQ395" s="152"/>
      <c r="DR395" s="152"/>
      <c r="DS395" s="152"/>
      <c r="DT395" s="152"/>
      <c r="DU395" s="152"/>
      <c r="DV395" s="152"/>
      <c r="DW395" s="152"/>
      <c r="DX395" s="152"/>
      <c r="DY395" s="152"/>
      <c r="DZ395" s="152"/>
      <c r="EA395" s="152"/>
      <c r="EB395" s="152"/>
    </row>
    <row r="396" spans="2:132" x14ac:dyDescent="0.2">
      <c r="B396" s="152"/>
      <c r="C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  <c r="AK396" s="152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152"/>
      <c r="AW396" s="152"/>
      <c r="AX396" s="152"/>
      <c r="AY396" s="152"/>
      <c r="AZ396" s="152"/>
      <c r="BA396" s="152"/>
      <c r="BB396" s="152"/>
      <c r="BC396" s="152"/>
      <c r="BD396" s="152"/>
      <c r="BE396" s="152"/>
      <c r="BF396" s="152"/>
      <c r="BG396" s="152"/>
      <c r="BH396" s="152"/>
      <c r="BI396" s="152"/>
      <c r="BJ396" s="152"/>
      <c r="BK396" s="152"/>
      <c r="BL396" s="152"/>
      <c r="BM396" s="152"/>
      <c r="BN396" s="152"/>
      <c r="BO396" s="152"/>
      <c r="BP396" s="152"/>
      <c r="BQ396" s="152"/>
      <c r="BR396" s="152"/>
      <c r="BS396" s="152"/>
      <c r="BT396" s="152"/>
      <c r="BU396" s="152"/>
      <c r="BV396" s="152"/>
      <c r="BW396" s="152"/>
      <c r="BX396" s="152"/>
      <c r="BY396" s="152"/>
      <c r="BZ396" s="152"/>
      <c r="CA396" s="152"/>
      <c r="CB396" s="152"/>
      <c r="CC396" s="152"/>
      <c r="CD396" s="152"/>
      <c r="CE396" s="152"/>
      <c r="CF396" s="152"/>
      <c r="CG396" s="152"/>
      <c r="CH396" s="152"/>
      <c r="CI396" s="152"/>
      <c r="CJ396" s="152"/>
      <c r="CK396" s="152"/>
      <c r="CL396" s="152"/>
      <c r="CM396" s="152"/>
      <c r="CN396" s="152"/>
      <c r="CO396" s="152"/>
      <c r="CP396" s="152"/>
      <c r="CQ396" s="152"/>
      <c r="CR396" s="152"/>
      <c r="CS396" s="152"/>
      <c r="CT396" s="152"/>
      <c r="CU396" s="152"/>
      <c r="CV396" s="152"/>
      <c r="CW396" s="152"/>
      <c r="CX396" s="152"/>
      <c r="CY396" s="152"/>
      <c r="CZ396" s="152"/>
      <c r="DA396" s="152"/>
      <c r="DB396" s="152"/>
      <c r="DC396" s="152"/>
      <c r="DD396" s="152"/>
      <c r="DE396" s="152"/>
      <c r="DF396" s="152"/>
      <c r="DG396" s="152"/>
      <c r="DH396" s="152"/>
      <c r="DI396" s="152"/>
      <c r="DJ396" s="152"/>
      <c r="DK396" s="152"/>
      <c r="DL396" s="152"/>
      <c r="DM396" s="152"/>
      <c r="DN396" s="152"/>
      <c r="DO396" s="152"/>
      <c r="DP396" s="152"/>
      <c r="DQ396" s="152"/>
      <c r="DR396" s="152"/>
      <c r="DS396" s="152"/>
      <c r="DT396" s="152"/>
      <c r="DU396" s="152"/>
      <c r="DV396" s="152"/>
      <c r="DW396" s="152"/>
      <c r="DX396" s="152"/>
      <c r="DY396" s="152"/>
      <c r="DZ396" s="152"/>
      <c r="EA396" s="152"/>
      <c r="EB396" s="152"/>
    </row>
    <row r="397" spans="2:132" x14ac:dyDescent="0.2">
      <c r="B397" s="152"/>
      <c r="C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152"/>
      <c r="AG397" s="152"/>
      <c r="AH397" s="152"/>
      <c r="AI397" s="152"/>
      <c r="AJ397" s="152"/>
      <c r="AK397" s="152"/>
      <c r="AL397" s="152"/>
      <c r="AM397" s="152"/>
      <c r="AN397" s="152"/>
      <c r="AO397" s="152"/>
      <c r="AP397" s="152"/>
      <c r="AQ397" s="152"/>
      <c r="AR397" s="152"/>
      <c r="AS397" s="152"/>
      <c r="AT397" s="152"/>
      <c r="AU397" s="152"/>
      <c r="AV397" s="152"/>
      <c r="AW397" s="152"/>
      <c r="AX397" s="152"/>
      <c r="AY397" s="152"/>
      <c r="AZ397" s="152"/>
      <c r="BA397" s="152"/>
      <c r="BB397" s="152"/>
      <c r="BC397" s="152"/>
      <c r="BD397" s="152"/>
      <c r="BE397" s="152"/>
      <c r="BF397" s="152"/>
      <c r="BG397" s="152"/>
      <c r="BH397" s="152"/>
      <c r="BI397" s="152"/>
      <c r="BJ397" s="152"/>
      <c r="BK397" s="152"/>
      <c r="BL397" s="152"/>
      <c r="BM397" s="152"/>
      <c r="BN397" s="152"/>
      <c r="BO397" s="152"/>
      <c r="BP397" s="152"/>
      <c r="BQ397" s="152"/>
      <c r="BR397" s="152"/>
      <c r="BS397" s="152"/>
      <c r="BT397" s="152"/>
      <c r="BU397" s="152"/>
      <c r="BV397" s="152"/>
      <c r="BW397" s="152"/>
      <c r="BX397" s="152"/>
      <c r="BY397" s="152"/>
      <c r="BZ397" s="152"/>
      <c r="CA397" s="152"/>
      <c r="CB397" s="152"/>
      <c r="CC397" s="152"/>
      <c r="CD397" s="152"/>
      <c r="CE397" s="152"/>
      <c r="CF397" s="152"/>
      <c r="CG397" s="152"/>
      <c r="CH397" s="152"/>
      <c r="CI397" s="152"/>
      <c r="CJ397" s="152"/>
      <c r="CK397" s="152"/>
      <c r="CL397" s="152"/>
      <c r="CM397" s="152"/>
      <c r="CN397" s="152"/>
      <c r="CO397" s="152"/>
      <c r="CP397" s="152"/>
      <c r="CQ397" s="152"/>
      <c r="CR397" s="152"/>
      <c r="CS397" s="152"/>
      <c r="CT397" s="152"/>
      <c r="CU397" s="152"/>
      <c r="CV397" s="152"/>
      <c r="CW397" s="152"/>
      <c r="CX397" s="152"/>
      <c r="CY397" s="152"/>
      <c r="CZ397" s="152"/>
      <c r="DA397" s="152"/>
      <c r="DB397" s="152"/>
      <c r="DC397" s="152"/>
      <c r="DD397" s="152"/>
      <c r="DE397" s="152"/>
      <c r="DF397" s="152"/>
      <c r="DG397" s="152"/>
      <c r="DH397" s="152"/>
      <c r="DI397" s="152"/>
      <c r="DJ397" s="152"/>
      <c r="DK397" s="152"/>
      <c r="DL397" s="152"/>
      <c r="DM397" s="152"/>
      <c r="DN397" s="152"/>
      <c r="DO397" s="152"/>
      <c r="DP397" s="152"/>
      <c r="DQ397" s="152"/>
      <c r="DR397" s="152"/>
      <c r="DS397" s="152"/>
      <c r="DT397" s="152"/>
      <c r="DU397" s="152"/>
      <c r="DV397" s="152"/>
      <c r="DW397" s="152"/>
      <c r="DX397" s="152"/>
      <c r="DY397" s="152"/>
      <c r="DZ397" s="152"/>
      <c r="EA397" s="152"/>
      <c r="EB397" s="152"/>
    </row>
    <row r="398" spans="2:132" x14ac:dyDescent="0.2">
      <c r="B398" s="152"/>
      <c r="C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  <c r="AK398" s="152"/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152"/>
      <c r="AW398" s="152"/>
      <c r="AX398" s="152"/>
      <c r="AY398" s="152"/>
      <c r="AZ398" s="152"/>
      <c r="BA398" s="152"/>
      <c r="BB398" s="152"/>
      <c r="BC398" s="152"/>
      <c r="BD398" s="152"/>
      <c r="BE398" s="152"/>
      <c r="BF398" s="152"/>
      <c r="BG398" s="152"/>
      <c r="BH398" s="152"/>
      <c r="BI398" s="152"/>
      <c r="BJ398" s="152"/>
      <c r="BK398" s="152"/>
      <c r="BL398" s="152"/>
      <c r="BM398" s="152"/>
      <c r="BN398" s="152"/>
      <c r="BO398" s="152"/>
      <c r="BP398" s="152"/>
      <c r="BQ398" s="152"/>
      <c r="BR398" s="152"/>
      <c r="BS398" s="152"/>
      <c r="BT398" s="152"/>
      <c r="BU398" s="152"/>
      <c r="BV398" s="152"/>
      <c r="BW398" s="152"/>
      <c r="BX398" s="152"/>
      <c r="BY398" s="152"/>
      <c r="BZ398" s="152"/>
      <c r="CA398" s="152"/>
      <c r="CB398" s="152"/>
      <c r="CC398" s="152"/>
      <c r="CD398" s="152"/>
      <c r="CE398" s="152"/>
      <c r="CF398" s="152"/>
      <c r="CG398" s="152"/>
      <c r="CH398" s="152"/>
      <c r="CI398" s="152"/>
      <c r="CJ398" s="152"/>
      <c r="CK398" s="152"/>
      <c r="CL398" s="152"/>
      <c r="CM398" s="152"/>
      <c r="CN398" s="152"/>
      <c r="CO398" s="152"/>
      <c r="CP398" s="152"/>
      <c r="CQ398" s="152"/>
      <c r="CR398" s="152"/>
      <c r="CS398" s="152"/>
      <c r="CT398" s="152"/>
      <c r="CU398" s="152"/>
      <c r="CV398" s="152"/>
      <c r="CW398" s="152"/>
      <c r="CX398" s="152"/>
      <c r="CY398" s="152"/>
      <c r="CZ398" s="152"/>
      <c r="DA398" s="152"/>
      <c r="DB398" s="152"/>
      <c r="DC398" s="152"/>
      <c r="DD398" s="152"/>
      <c r="DE398" s="152"/>
      <c r="DF398" s="152"/>
      <c r="DG398" s="152"/>
      <c r="DH398" s="152"/>
      <c r="DI398" s="152"/>
      <c r="DJ398" s="152"/>
      <c r="DK398" s="152"/>
      <c r="DL398" s="152"/>
      <c r="DM398" s="152"/>
      <c r="DN398" s="152"/>
      <c r="DO398" s="152"/>
      <c r="DP398" s="152"/>
      <c r="DQ398" s="152"/>
      <c r="DR398" s="152"/>
      <c r="DS398" s="152"/>
      <c r="DT398" s="152"/>
      <c r="DU398" s="152"/>
      <c r="DV398" s="152"/>
      <c r="DW398" s="152"/>
      <c r="DX398" s="152"/>
      <c r="DY398" s="152"/>
      <c r="DZ398" s="152"/>
      <c r="EA398" s="152"/>
      <c r="EB398" s="152"/>
    </row>
    <row r="399" spans="2:132" x14ac:dyDescent="0.2">
      <c r="B399" s="152"/>
      <c r="C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152"/>
      <c r="AG399" s="152"/>
      <c r="AH399" s="152"/>
      <c r="AI399" s="152"/>
      <c r="AJ399" s="152"/>
      <c r="AK399" s="152"/>
      <c r="AL399" s="152"/>
      <c r="AM399" s="152"/>
      <c r="AN399" s="152"/>
      <c r="AO399" s="152"/>
      <c r="AP399" s="152"/>
      <c r="AQ399" s="152"/>
      <c r="AR399" s="152"/>
      <c r="AS399" s="152"/>
      <c r="AT399" s="152"/>
      <c r="AU399" s="152"/>
      <c r="AV399" s="152"/>
      <c r="AW399" s="152"/>
      <c r="AX399" s="152"/>
      <c r="AY399" s="152"/>
      <c r="AZ399" s="152"/>
      <c r="BA399" s="152"/>
      <c r="BB399" s="152"/>
      <c r="BC399" s="152"/>
      <c r="BD399" s="152"/>
      <c r="BE399" s="152"/>
      <c r="BF399" s="152"/>
      <c r="BG399" s="152"/>
      <c r="BH399" s="152"/>
      <c r="BI399" s="152"/>
      <c r="BJ399" s="152"/>
      <c r="BK399" s="152"/>
      <c r="BL399" s="152"/>
      <c r="BM399" s="152"/>
      <c r="BN399" s="152"/>
      <c r="BO399" s="152"/>
      <c r="BP399" s="152"/>
      <c r="BQ399" s="152"/>
      <c r="BR399" s="152"/>
      <c r="BS399" s="152"/>
      <c r="BT399" s="152"/>
      <c r="BU399" s="152"/>
      <c r="BV399" s="152"/>
      <c r="BW399" s="152"/>
      <c r="BX399" s="152"/>
      <c r="BY399" s="152"/>
      <c r="BZ399" s="152"/>
      <c r="CA399" s="152"/>
      <c r="CB399" s="152"/>
      <c r="CC399" s="152"/>
      <c r="CD399" s="152"/>
      <c r="CE399" s="152"/>
      <c r="CF399" s="152"/>
      <c r="CG399" s="152"/>
      <c r="CH399" s="152"/>
      <c r="CI399" s="152"/>
      <c r="CJ399" s="152"/>
      <c r="CK399" s="152"/>
      <c r="CL399" s="152"/>
      <c r="CM399" s="152"/>
      <c r="CN399" s="152"/>
      <c r="CO399" s="152"/>
      <c r="CP399" s="152"/>
      <c r="CQ399" s="152"/>
      <c r="CR399" s="152"/>
      <c r="CS399" s="152"/>
      <c r="CT399" s="152"/>
      <c r="CU399" s="152"/>
      <c r="CV399" s="152"/>
      <c r="CW399" s="152"/>
      <c r="CX399" s="152"/>
      <c r="CY399" s="152"/>
      <c r="CZ399" s="152"/>
      <c r="DA399" s="152"/>
      <c r="DB399" s="152"/>
      <c r="DC399" s="152"/>
      <c r="DD399" s="152"/>
      <c r="DE399" s="152"/>
      <c r="DF399" s="152"/>
      <c r="DG399" s="152"/>
      <c r="DH399" s="152"/>
      <c r="DI399" s="152"/>
      <c r="DJ399" s="152"/>
      <c r="DK399" s="152"/>
      <c r="DL399" s="152"/>
      <c r="DM399" s="152"/>
      <c r="DN399" s="152"/>
      <c r="DO399" s="152"/>
      <c r="DP399" s="152"/>
      <c r="DQ399" s="152"/>
      <c r="DR399" s="152"/>
      <c r="DS399" s="152"/>
      <c r="DT399" s="152"/>
      <c r="DU399" s="152"/>
      <c r="DV399" s="152"/>
      <c r="DW399" s="152"/>
      <c r="DX399" s="152"/>
      <c r="DY399" s="152"/>
      <c r="DZ399" s="152"/>
      <c r="EA399" s="152"/>
      <c r="EB399" s="152"/>
    </row>
    <row r="400" spans="2:132" x14ac:dyDescent="0.2">
      <c r="B400" s="152"/>
      <c r="C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K400" s="152"/>
      <c r="AL400" s="152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W400" s="152"/>
      <c r="AX400" s="152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  <c r="BI400" s="152"/>
      <c r="BJ400" s="152"/>
      <c r="BK400" s="152"/>
      <c r="BL400" s="152"/>
      <c r="BM400" s="152"/>
      <c r="BN400" s="152"/>
      <c r="BO400" s="152"/>
      <c r="BP400" s="152"/>
      <c r="BQ400" s="152"/>
      <c r="BR400" s="152"/>
      <c r="BS400" s="152"/>
      <c r="BT400" s="152"/>
      <c r="BU400" s="152"/>
      <c r="BV400" s="152"/>
      <c r="BW400" s="152"/>
      <c r="BX400" s="152"/>
      <c r="BY400" s="152"/>
      <c r="BZ400" s="152"/>
      <c r="CA400" s="152"/>
      <c r="CB400" s="152"/>
      <c r="CC400" s="152"/>
      <c r="CD400" s="152"/>
      <c r="CE400" s="152"/>
      <c r="CF400" s="152"/>
      <c r="CG400" s="152"/>
      <c r="CH400" s="152"/>
      <c r="CI400" s="152"/>
      <c r="CJ400" s="152"/>
      <c r="CK400" s="152"/>
      <c r="CL400" s="152"/>
      <c r="CM400" s="152"/>
      <c r="CN400" s="152"/>
      <c r="CO400" s="152"/>
      <c r="CP400" s="152"/>
      <c r="CQ400" s="152"/>
      <c r="CR400" s="152"/>
      <c r="CS400" s="152"/>
      <c r="CT400" s="152"/>
      <c r="CU400" s="152"/>
      <c r="CV400" s="152"/>
      <c r="CW400" s="152"/>
      <c r="CX400" s="152"/>
      <c r="CY400" s="152"/>
      <c r="CZ400" s="152"/>
      <c r="DA400" s="152"/>
      <c r="DB400" s="152"/>
      <c r="DC400" s="152"/>
      <c r="DD400" s="152"/>
      <c r="DE400" s="152"/>
      <c r="DF400" s="152"/>
      <c r="DG400" s="152"/>
      <c r="DH400" s="152"/>
      <c r="DI400" s="152"/>
      <c r="DJ400" s="152"/>
      <c r="DK400" s="152"/>
      <c r="DL400" s="152"/>
      <c r="DM400" s="152"/>
      <c r="DN400" s="152"/>
      <c r="DO400" s="152"/>
      <c r="DP400" s="152"/>
      <c r="DQ400" s="152"/>
      <c r="DR400" s="152"/>
      <c r="DS400" s="152"/>
      <c r="DT400" s="152"/>
      <c r="DU400" s="152"/>
      <c r="DV400" s="152"/>
      <c r="DW400" s="152"/>
      <c r="DX400" s="152"/>
      <c r="DY400" s="152"/>
      <c r="DZ400" s="152"/>
      <c r="EA400" s="152"/>
      <c r="EB400" s="152"/>
    </row>
    <row r="401" spans="2:132" x14ac:dyDescent="0.2">
      <c r="B401" s="152"/>
      <c r="C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52"/>
      <c r="AI401" s="152"/>
      <c r="AJ401" s="152"/>
      <c r="AK401" s="152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152"/>
      <c r="AW401" s="152"/>
      <c r="AX401" s="152"/>
      <c r="AY401" s="152"/>
      <c r="AZ401" s="152"/>
      <c r="BA401" s="152"/>
      <c r="BB401" s="152"/>
      <c r="BC401" s="152"/>
      <c r="BD401" s="152"/>
      <c r="BE401" s="152"/>
      <c r="BF401" s="152"/>
      <c r="BG401" s="152"/>
      <c r="BH401" s="152"/>
      <c r="BI401" s="152"/>
      <c r="BJ401" s="152"/>
      <c r="BK401" s="152"/>
      <c r="BL401" s="152"/>
      <c r="BM401" s="152"/>
      <c r="BN401" s="152"/>
      <c r="BO401" s="152"/>
      <c r="BP401" s="152"/>
      <c r="BQ401" s="152"/>
      <c r="BR401" s="152"/>
      <c r="BS401" s="152"/>
      <c r="BT401" s="152"/>
      <c r="BU401" s="152"/>
      <c r="BV401" s="152"/>
      <c r="BW401" s="152"/>
      <c r="BX401" s="152"/>
      <c r="BY401" s="152"/>
      <c r="BZ401" s="152"/>
      <c r="CA401" s="152"/>
      <c r="CB401" s="152"/>
      <c r="CC401" s="152"/>
      <c r="CD401" s="152"/>
      <c r="CE401" s="152"/>
      <c r="CF401" s="152"/>
      <c r="CG401" s="152"/>
      <c r="CH401" s="152"/>
      <c r="CI401" s="152"/>
      <c r="CJ401" s="152"/>
      <c r="CK401" s="152"/>
      <c r="CL401" s="152"/>
      <c r="CM401" s="152"/>
      <c r="CN401" s="152"/>
      <c r="CO401" s="152"/>
      <c r="CP401" s="152"/>
      <c r="CQ401" s="152"/>
      <c r="CR401" s="152"/>
      <c r="CS401" s="152"/>
      <c r="CT401" s="152"/>
      <c r="CU401" s="152"/>
      <c r="CV401" s="152"/>
      <c r="CW401" s="152"/>
      <c r="CX401" s="152"/>
      <c r="CY401" s="152"/>
      <c r="CZ401" s="152"/>
      <c r="DA401" s="152"/>
      <c r="DB401" s="152"/>
      <c r="DC401" s="152"/>
      <c r="DD401" s="152"/>
      <c r="DE401" s="152"/>
      <c r="DF401" s="152"/>
      <c r="DG401" s="152"/>
      <c r="DH401" s="152"/>
      <c r="DI401" s="152"/>
      <c r="DJ401" s="152"/>
      <c r="DK401" s="152"/>
      <c r="DL401" s="152"/>
      <c r="DM401" s="152"/>
      <c r="DN401" s="152"/>
      <c r="DO401" s="152"/>
      <c r="DP401" s="152"/>
      <c r="DQ401" s="152"/>
      <c r="DR401" s="152"/>
      <c r="DS401" s="152"/>
      <c r="DT401" s="152"/>
      <c r="DU401" s="152"/>
      <c r="DV401" s="152"/>
      <c r="DW401" s="152"/>
      <c r="DX401" s="152"/>
      <c r="DY401" s="152"/>
      <c r="DZ401" s="152"/>
      <c r="EA401" s="152"/>
      <c r="EB401" s="152"/>
    </row>
    <row r="402" spans="2:132" x14ac:dyDescent="0.2">
      <c r="B402" s="152"/>
      <c r="C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  <c r="AK402" s="152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152"/>
      <c r="AW402" s="152"/>
      <c r="AX402" s="152"/>
      <c r="AY402" s="152"/>
      <c r="AZ402" s="152"/>
      <c r="BA402" s="152"/>
      <c r="BB402" s="152"/>
      <c r="BC402" s="152"/>
      <c r="BD402" s="152"/>
      <c r="BE402" s="152"/>
      <c r="BF402" s="152"/>
      <c r="BG402" s="152"/>
      <c r="BH402" s="152"/>
      <c r="BI402" s="152"/>
      <c r="BJ402" s="152"/>
      <c r="BK402" s="152"/>
      <c r="BL402" s="152"/>
      <c r="BM402" s="152"/>
      <c r="BN402" s="152"/>
      <c r="BO402" s="152"/>
      <c r="BP402" s="152"/>
      <c r="BQ402" s="152"/>
      <c r="BR402" s="152"/>
      <c r="BS402" s="152"/>
      <c r="BT402" s="152"/>
      <c r="BU402" s="152"/>
      <c r="BV402" s="152"/>
      <c r="BW402" s="152"/>
      <c r="BX402" s="152"/>
      <c r="BY402" s="152"/>
      <c r="BZ402" s="152"/>
      <c r="CA402" s="152"/>
      <c r="CB402" s="152"/>
      <c r="CC402" s="152"/>
      <c r="CD402" s="152"/>
      <c r="CE402" s="152"/>
      <c r="CF402" s="152"/>
      <c r="CG402" s="152"/>
      <c r="CH402" s="152"/>
      <c r="CI402" s="152"/>
      <c r="CJ402" s="152"/>
      <c r="CK402" s="152"/>
      <c r="CL402" s="152"/>
      <c r="CM402" s="152"/>
      <c r="CN402" s="152"/>
      <c r="CO402" s="152"/>
      <c r="CP402" s="152"/>
      <c r="CQ402" s="152"/>
      <c r="CR402" s="152"/>
      <c r="CS402" s="152"/>
      <c r="CT402" s="152"/>
      <c r="CU402" s="152"/>
      <c r="CV402" s="152"/>
      <c r="CW402" s="152"/>
      <c r="CX402" s="152"/>
      <c r="CY402" s="152"/>
      <c r="CZ402" s="152"/>
      <c r="DA402" s="152"/>
      <c r="DB402" s="152"/>
      <c r="DC402" s="152"/>
      <c r="DD402" s="152"/>
      <c r="DE402" s="152"/>
      <c r="DF402" s="152"/>
      <c r="DG402" s="152"/>
      <c r="DH402" s="152"/>
      <c r="DI402" s="152"/>
      <c r="DJ402" s="152"/>
      <c r="DK402" s="152"/>
      <c r="DL402" s="152"/>
      <c r="DM402" s="152"/>
      <c r="DN402" s="152"/>
      <c r="DO402" s="152"/>
      <c r="DP402" s="152"/>
      <c r="DQ402" s="152"/>
      <c r="DR402" s="152"/>
      <c r="DS402" s="152"/>
      <c r="DT402" s="152"/>
      <c r="DU402" s="152"/>
      <c r="DV402" s="152"/>
      <c r="DW402" s="152"/>
      <c r="DX402" s="152"/>
      <c r="DY402" s="152"/>
      <c r="DZ402" s="152"/>
      <c r="EA402" s="152"/>
      <c r="EB402" s="152"/>
    </row>
    <row r="403" spans="2:132" x14ac:dyDescent="0.2">
      <c r="B403" s="152"/>
      <c r="C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2"/>
      <c r="BN403" s="152"/>
      <c r="BO403" s="152"/>
      <c r="BP403" s="152"/>
      <c r="BQ403" s="152"/>
      <c r="BR403" s="152"/>
      <c r="BS403" s="152"/>
      <c r="BT403" s="152"/>
      <c r="BU403" s="152"/>
      <c r="BV403" s="152"/>
      <c r="BW403" s="152"/>
      <c r="BX403" s="152"/>
      <c r="BY403" s="152"/>
      <c r="BZ403" s="152"/>
      <c r="CA403" s="152"/>
      <c r="CB403" s="152"/>
      <c r="CC403" s="152"/>
      <c r="CD403" s="152"/>
      <c r="CE403" s="152"/>
      <c r="CF403" s="152"/>
      <c r="CG403" s="152"/>
      <c r="CH403" s="152"/>
      <c r="CI403" s="152"/>
      <c r="CJ403" s="152"/>
      <c r="CK403" s="152"/>
      <c r="CL403" s="152"/>
      <c r="CM403" s="152"/>
      <c r="CN403" s="152"/>
      <c r="CO403" s="152"/>
      <c r="CP403" s="152"/>
      <c r="CQ403" s="152"/>
      <c r="CR403" s="152"/>
      <c r="CS403" s="152"/>
      <c r="CT403" s="152"/>
      <c r="CU403" s="152"/>
      <c r="CV403" s="152"/>
      <c r="CW403" s="152"/>
      <c r="CX403" s="152"/>
      <c r="CY403" s="152"/>
      <c r="CZ403" s="152"/>
      <c r="DA403" s="152"/>
      <c r="DB403" s="152"/>
      <c r="DC403" s="152"/>
      <c r="DD403" s="152"/>
      <c r="DE403" s="152"/>
      <c r="DF403" s="152"/>
      <c r="DG403" s="152"/>
      <c r="DH403" s="152"/>
      <c r="DI403" s="152"/>
      <c r="DJ403" s="152"/>
      <c r="DK403" s="152"/>
      <c r="DL403" s="152"/>
      <c r="DM403" s="152"/>
      <c r="DN403" s="152"/>
      <c r="DO403" s="152"/>
      <c r="DP403" s="152"/>
      <c r="DQ403" s="152"/>
      <c r="DR403" s="152"/>
      <c r="DS403" s="152"/>
      <c r="DT403" s="152"/>
      <c r="DU403" s="152"/>
      <c r="DV403" s="152"/>
      <c r="DW403" s="152"/>
      <c r="DX403" s="152"/>
      <c r="DY403" s="152"/>
      <c r="DZ403" s="152"/>
      <c r="EA403" s="152"/>
      <c r="EB403" s="152"/>
    </row>
    <row r="404" spans="2:132" x14ac:dyDescent="0.2">
      <c r="B404" s="152"/>
      <c r="C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2"/>
      <c r="BN404" s="152"/>
      <c r="BO404" s="152"/>
      <c r="BP404" s="152"/>
      <c r="BQ404" s="152"/>
      <c r="BR404" s="152"/>
      <c r="BS404" s="152"/>
      <c r="BT404" s="152"/>
      <c r="BU404" s="152"/>
      <c r="BV404" s="152"/>
      <c r="BW404" s="152"/>
      <c r="BX404" s="152"/>
      <c r="BY404" s="152"/>
      <c r="BZ404" s="152"/>
      <c r="CA404" s="152"/>
      <c r="CB404" s="152"/>
      <c r="CC404" s="152"/>
      <c r="CD404" s="152"/>
      <c r="CE404" s="152"/>
      <c r="CF404" s="152"/>
      <c r="CG404" s="152"/>
      <c r="CH404" s="152"/>
      <c r="CI404" s="152"/>
      <c r="CJ404" s="152"/>
      <c r="CK404" s="152"/>
      <c r="CL404" s="152"/>
      <c r="CM404" s="152"/>
      <c r="CN404" s="152"/>
      <c r="CO404" s="152"/>
      <c r="CP404" s="152"/>
      <c r="CQ404" s="152"/>
      <c r="CR404" s="152"/>
      <c r="CS404" s="152"/>
      <c r="CT404" s="152"/>
      <c r="CU404" s="152"/>
      <c r="CV404" s="152"/>
      <c r="CW404" s="152"/>
      <c r="CX404" s="152"/>
      <c r="CY404" s="152"/>
      <c r="CZ404" s="152"/>
      <c r="DA404" s="152"/>
      <c r="DB404" s="152"/>
      <c r="DC404" s="152"/>
      <c r="DD404" s="152"/>
      <c r="DE404" s="152"/>
      <c r="DF404" s="152"/>
      <c r="DG404" s="152"/>
      <c r="DH404" s="152"/>
      <c r="DI404" s="152"/>
      <c r="DJ404" s="152"/>
      <c r="DK404" s="152"/>
      <c r="DL404" s="152"/>
      <c r="DM404" s="152"/>
      <c r="DN404" s="152"/>
      <c r="DO404" s="152"/>
      <c r="DP404" s="152"/>
      <c r="DQ404" s="152"/>
      <c r="DR404" s="152"/>
      <c r="DS404" s="152"/>
      <c r="DT404" s="152"/>
      <c r="DU404" s="152"/>
      <c r="DV404" s="152"/>
      <c r="DW404" s="152"/>
      <c r="DX404" s="152"/>
      <c r="DY404" s="152"/>
      <c r="DZ404" s="152"/>
      <c r="EA404" s="152"/>
      <c r="EB404" s="152"/>
    </row>
    <row r="405" spans="2:132" x14ac:dyDescent="0.2">
      <c r="B405" s="152"/>
      <c r="C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2"/>
      <c r="BN405" s="152"/>
      <c r="BO405" s="152"/>
      <c r="BP405" s="152"/>
      <c r="BQ405" s="152"/>
      <c r="BR405" s="152"/>
      <c r="BS405" s="152"/>
      <c r="BT405" s="152"/>
      <c r="BU405" s="152"/>
      <c r="BV405" s="152"/>
      <c r="BW405" s="152"/>
      <c r="BX405" s="152"/>
      <c r="BY405" s="152"/>
      <c r="BZ405" s="152"/>
      <c r="CA405" s="152"/>
      <c r="CB405" s="152"/>
      <c r="CC405" s="152"/>
      <c r="CD405" s="152"/>
      <c r="CE405" s="152"/>
      <c r="CF405" s="152"/>
      <c r="CG405" s="152"/>
      <c r="CH405" s="152"/>
      <c r="CI405" s="152"/>
      <c r="CJ405" s="152"/>
      <c r="CK405" s="152"/>
      <c r="CL405" s="152"/>
      <c r="CM405" s="152"/>
      <c r="CN405" s="152"/>
      <c r="CO405" s="152"/>
      <c r="CP405" s="152"/>
      <c r="CQ405" s="152"/>
      <c r="CR405" s="152"/>
      <c r="CS405" s="152"/>
      <c r="CT405" s="152"/>
      <c r="CU405" s="152"/>
      <c r="CV405" s="152"/>
      <c r="CW405" s="152"/>
      <c r="CX405" s="152"/>
      <c r="CY405" s="152"/>
      <c r="CZ405" s="152"/>
      <c r="DA405" s="152"/>
      <c r="DB405" s="152"/>
      <c r="DC405" s="152"/>
      <c r="DD405" s="152"/>
      <c r="DE405" s="152"/>
      <c r="DF405" s="152"/>
      <c r="DG405" s="152"/>
      <c r="DH405" s="152"/>
      <c r="DI405" s="152"/>
      <c r="DJ405" s="152"/>
      <c r="DK405" s="152"/>
      <c r="DL405" s="152"/>
      <c r="DM405" s="152"/>
      <c r="DN405" s="152"/>
      <c r="DO405" s="152"/>
      <c r="DP405" s="152"/>
      <c r="DQ405" s="152"/>
      <c r="DR405" s="152"/>
      <c r="DS405" s="152"/>
      <c r="DT405" s="152"/>
      <c r="DU405" s="152"/>
      <c r="DV405" s="152"/>
      <c r="DW405" s="152"/>
      <c r="DX405" s="152"/>
      <c r="DY405" s="152"/>
      <c r="DZ405" s="152"/>
      <c r="EA405" s="152"/>
      <c r="EB405" s="152"/>
    </row>
    <row r="406" spans="2:132" x14ac:dyDescent="0.2">
      <c r="B406" s="152"/>
      <c r="C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2"/>
      <c r="BN406" s="152"/>
      <c r="BO406" s="152"/>
      <c r="BP406" s="152"/>
      <c r="BQ406" s="152"/>
      <c r="BR406" s="152"/>
      <c r="BS406" s="152"/>
      <c r="BT406" s="152"/>
      <c r="BU406" s="152"/>
      <c r="BV406" s="152"/>
      <c r="BW406" s="152"/>
      <c r="BX406" s="152"/>
      <c r="BY406" s="152"/>
      <c r="BZ406" s="152"/>
      <c r="CA406" s="152"/>
      <c r="CB406" s="152"/>
      <c r="CC406" s="152"/>
      <c r="CD406" s="152"/>
      <c r="CE406" s="152"/>
      <c r="CF406" s="152"/>
      <c r="CG406" s="152"/>
      <c r="CH406" s="152"/>
      <c r="CI406" s="152"/>
      <c r="CJ406" s="152"/>
      <c r="CK406" s="152"/>
      <c r="CL406" s="152"/>
      <c r="CM406" s="152"/>
      <c r="CN406" s="152"/>
      <c r="CO406" s="152"/>
      <c r="CP406" s="152"/>
      <c r="CQ406" s="152"/>
      <c r="CR406" s="152"/>
      <c r="CS406" s="152"/>
      <c r="CT406" s="152"/>
      <c r="CU406" s="152"/>
      <c r="CV406" s="152"/>
      <c r="CW406" s="152"/>
      <c r="CX406" s="152"/>
      <c r="CY406" s="152"/>
      <c r="CZ406" s="152"/>
      <c r="DA406" s="152"/>
      <c r="DB406" s="152"/>
      <c r="DC406" s="152"/>
      <c r="DD406" s="152"/>
      <c r="DE406" s="152"/>
      <c r="DF406" s="152"/>
      <c r="DG406" s="152"/>
      <c r="DH406" s="152"/>
      <c r="DI406" s="152"/>
      <c r="DJ406" s="152"/>
      <c r="DK406" s="152"/>
      <c r="DL406" s="152"/>
      <c r="DM406" s="152"/>
      <c r="DN406" s="152"/>
      <c r="DO406" s="152"/>
      <c r="DP406" s="152"/>
      <c r="DQ406" s="152"/>
      <c r="DR406" s="152"/>
      <c r="DS406" s="152"/>
      <c r="DT406" s="152"/>
      <c r="DU406" s="152"/>
      <c r="DV406" s="152"/>
      <c r="DW406" s="152"/>
      <c r="DX406" s="152"/>
      <c r="DY406" s="152"/>
      <c r="DZ406" s="152"/>
      <c r="EA406" s="152"/>
      <c r="EB406" s="152"/>
    </row>
    <row r="407" spans="2:132" x14ac:dyDescent="0.2">
      <c r="B407" s="152"/>
      <c r="C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2"/>
      <c r="BN407" s="152"/>
      <c r="BO407" s="152"/>
      <c r="BP407" s="152"/>
      <c r="BQ407" s="152"/>
      <c r="BR407" s="152"/>
      <c r="BS407" s="152"/>
      <c r="BT407" s="152"/>
      <c r="BU407" s="152"/>
      <c r="BV407" s="152"/>
      <c r="BW407" s="152"/>
      <c r="BX407" s="152"/>
      <c r="BY407" s="152"/>
      <c r="BZ407" s="152"/>
      <c r="CA407" s="152"/>
      <c r="CB407" s="152"/>
      <c r="CC407" s="152"/>
      <c r="CD407" s="152"/>
      <c r="CE407" s="152"/>
      <c r="CF407" s="152"/>
      <c r="CG407" s="152"/>
      <c r="CH407" s="152"/>
      <c r="CI407" s="152"/>
      <c r="CJ407" s="152"/>
      <c r="CK407" s="152"/>
      <c r="CL407" s="152"/>
      <c r="CM407" s="152"/>
      <c r="CN407" s="152"/>
      <c r="CO407" s="152"/>
      <c r="CP407" s="152"/>
      <c r="CQ407" s="152"/>
      <c r="CR407" s="152"/>
      <c r="CS407" s="152"/>
      <c r="CT407" s="152"/>
      <c r="CU407" s="152"/>
      <c r="CV407" s="152"/>
      <c r="CW407" s="152"/>
      <c r="CX407" s="152"/>
      <c r="CY407" s="152"/>
      <c r="CZ407" s="152"/>
      <c r="DA407" s="152"/>
      <c r="DB407" s="152"/>
      <c r="DC407" s="152"/>
      <c r="DD407" s="152"/>
      <c r="DE407" s="152"/>
      <c r="DF407" s="152"/>
      <c r="DG407" s="152"/>
      <c r="DH407" s="152"/>
      <c r="DI407" s="152"/>
      <c r="DJ407" s="152"/>
      <c r="DK407" s="152"/>
      <c r="DL407" s="152"/>
      <c r="DM407" s="152"/>
      <c r="DN407" s="152"/>
      <c r="DO407" s="152"/>
      <c r="DP407" s="152"/>
      <c r="DQ407" s="152"/>
      <c r="DR407" s="152"/>
      <c r="DS407" s="152"/>
      <c r="DT407" s="152"/>
      <c r="DU407" s="152"/>
      <c r="DV407" s="152"/>
      <c r="DW407" s="152"/>
      <c r="DX407" s="152"/>
      <c r="DY407" s="152"/>
      <c r="DZ407" s="152"/>
      <c r="EA407" s="152"/>
      <c r="EB407" s="152"/>
    </row>
    <row r="408" spans="2:132" x14ac:dyDescent="0.2">
      <c r="B408" s="152"/>
      <c r="C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2"/>
      <c r="BN408" s="152"/>
      <c r="BO408" s="152"/>
      <c r="BP408" s="152"/>
      <c r="BQ408" s="152"/>
      <c r="BR408" s="152"/>
      <c r="BS408" s="152"/>
      <c r="BT408" s="152"/>
      <c r="BU408" s="152"/>
      <c r="BV408" s="152"/>
      <c r="BW408" s="152"/>
      <c r="BX408" s="152"/>
      <c r="BY408" s="152"/>
      <c r="BZ408" s="152"/>
      <c r="CA408" s="152"/>
      <c r="CB408" s="152"/>
      <c r="CC408" s="152"/>
      <c r="CD408" s="152"/>
      <c r="CE408" s="152"/>
      <c r="CF408" s="152"/>
      <c r="CG408" s="152"/>
      <c r="CH408" s="152"/>
      <c r="CI408" s="152"/>
      <c r="CJ408" s="152"/>
      <c r="CK408" s="152"/>
      <c r="CL408" s="152"/>
      <c r="CM408" s="152"/>
      <c r="CN408" s="152"/>
      <c r="CO408" s="152"/>
      <c r="CP408" s="152"/>
      <c r="CQ408" s="152"/>
      <c r="CR408" s="152"/>
      <c r="CS408" s="152"/>
      <c r="CT408" s="152"/>
      <c r="CU408" s="152"/>
      <c r="CV408" s="152"/>
      <c r="CW408" s="152"/>
      <c r="CX408" s="152"/>
      <c r="CY408" s="152"/>
      <c r="CZ408" s="152"/>
      <c r="DA408" s="152"/>
      <c r="DB408" s="152"/>
      <c r="DC408" s="152"/>
      <c r="DD408" s="152"/>
      <c r="DE408" s="152"/>
      <c r="DF408" s="152"/>
      <c r="DG408" s="152"/>
      <c r="DH408" s="152"/>
      <c r="DI408" s="152"/>
      <c r="DJ408" s="152"/>
      <c r="DK408" s="152"/>
      <c r="DL408" s="152"/>
      <c r="DM408" s="152"/>
      <c r="DN408" s="152"/>
      <c r="DO408" s="152"/>
      <c r="DP408" s="152"/>
      <c r="DQ408" s="152"/>
      <c r="DR408" s="152"/>
      <c r="DS408" s="152"/>
      <c r="DT408" s="152"/>
      <c r="DU408" s="152"/>
      <c r="DV408" s="152"/>
      <c r="DW408" s="152"/>
      <c r="DX408" s="152"/>
      <c r="DY408" s="152"/>
      <c r="DZ408" s="152"/>
      <c r="EA408" s="152"/>
      <c r="EB408" s="152"/>
    </row>
    <row r="409" spans="2:132" x14ac:dyDescent="0.2">
      <c r="B409" s="152"/>
      <c r="C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  <c r="BR409" s="152"/>
      <c r="BS409" s="152"/>
      <c r="BT409" s="152"/>
      <c r="BU409" s="152"/>
      <c r="BV409" s="152"/>
      <c r="BW409" s="152"/>
      <c r="BX409" s="152"/>
      <c r="BY409" s="152"/>
      <c r="BZ409" s="152"/>
      <c r="CA409" s="152"/>
      <c r="CB409" s="152"/>
      <c r="CC409" s="152"/>
      <c r="CD409" s="152"/>
      <c r="CE409" s="152"/>
      <c r="CF409" s="152"/>
      <c r="CG409" s="152"/>
      <c r="CH409" s="152"/>
      <c r="CI409" s="152"/>
      <c r="CJ409" s="152"/>
      <c r="CK409" s="152"/>
      <c r="CL409" s="152"/>
      <c r="CM409" s="152"/>
      <c r="CN409" s="152"/>
      <c r="CO409" s="152"/>
      <c r="CP409" s="152"/>
      <c r="CQ409" s="152"/>
      <c r="CR409" s="152"/>
      <c r="CS409" s="152"/>
      <c r="CT409" s="152"/>
      <c r="CU409" s="152"/>
      <c r="CV409" s="152"/>
      <c r="CW409" s="152"/>
      <c r="CX409" s="152"/>
      <c r="CY409" s="152"/>
      <c r="CZ409" s="152"/>
      <c r="DA409" s="152"/>
      <c r="DB409" s="152"/>
      <c r="DC409" s="152"/>
      <c r="DD409" s="152"/>
      <c r="DE409" s="152"/>
      <c r="DF409" s="152"/>
      <c r="DG409" s="152"/>
      <c r="DH409" s="152"/>
      <c r="DI409" s="152"/>
      <c r="DJ409" s="152"/>
      <c r="DK409" s="152"/>
      <c r="DL409" s="152"/>
      <c r="DM409" s="152"/>
      <c r="DN409" s="152"/>
      <c r="DO409" s="152"/>
      <c r="DP409" s="152"/>
      <c r="DQ409" s="152"/>
      <c r="DR409" s="152"/>
      <c r="DS409" s="152"/>
      <c r="DT409" s="152"/>
      <c r="DU409" s="152"/>
      <c r="DV409" s="152"/>
      <c r="DW409" s="152"/>
      <c r="DX409" s="152"/>
      <c r="DY409" s="152"/>
      <c r="DZ409" s="152"/>
      <c r="EA409" s="152"/>
      <c r="EB409" s="152"/>
    </row>
    <row r="410" spans="2:132" x14ac:dyDescent="0.2">
      <c r="B410" s="152"/>
      <c r="C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2"/>
      <c r="BN410" s="152"/>
      <c r="BO410" s="152"/>
      <c r="BP410" s="152"/>
      <c r="BQ410" s="152"/>
      <c r="BR410" s="152"/>
      <c r="BS410" s="152"/>
      <c r="BT410" s="152"/>
      <c r="BU410" s="152"/>
      <c r="BV410" s="152"/>
      <c r="BW410" s="152"/>
      <c r="BX410" s="152"/>
      <c r="BY410" s="152"/>
      <c r="BZ410" s="152"/>
      <c r="CA410" s="152"/>
      <c r="CB410" s="152"/>
      <c r="CC410" s="152"/>
      <c r="CD410" s="152"/>
      <c r="CE410" s="152"/>
      <c r="CF410" s="152"/>
      <c r="CG410" s="152"/>
      <c r="CH410" s="152"/>
      <c r="CI410" s="152"/>
      <c r="CJ410" s="152"/>
      <c r="CK410" s="152"/>
      <c r="CL410" s="152"/>
      <c r="CM410" s="152"/>
      <c r="CN410" s="152"/>
      <c r="CO410" s="152"/>
      <c r="CP410" s="152"/>
      <c r="CQ410" s="152"/>
      <c r="CR410" s="152"/>
      <c r="CS410" s="152"/>
      <c r="CT410" s="152"/>
      <c r="CU410" s="152"/>
      <c r="CV410" s="152"/>
      <c r="CW410" s="152"/>
      <c r="CX410" s="152"/>
      <c r="CY410" s="152"/>
      <c r="CZ410" s="152"/>
      <c r="DA410" s="152"/>
      <c r="DB410" s="152"/>
      <c r="DC410" s="152"/>
      <c r="DD410" s="152"/>
      <c r="DE410" s="152"/>
      <c r="DF410" s="152"/>
      <c r="DG410" s="152"/>
      <c r="DH410" s="152"/>
      <c r="DI410" s="152"/>
      <c r="DJ410" s="152"/>
      <c r="DK410" s="152"/>
      <c r="DL410" s="152"/>
      <c r="DM410" s="152"/>
      <c r="DN410" s="152"/>
      <c r="DO410" s="152"/>
      <c r="DP410" s="152"/>
      <c r="DQ410" s="152"/>
      <c r="DR410" s="152"/>
      <c r="DS410" s="152"/>
      <c r="DT410" s="152"/>
      <c r="DU410" s="152"/>
      <c r="DV410" s="152"/>
      <c r="DW410" s="152"/>
      <c r="DX410" s="152"/>
      <c r="DY410" s="152"/>
      <c r="DZ410" s="152"/>
      <c r="EA410" s="152"/>
      <c r="EB410" s="152"/>
    </row>
    <row r="411" spans="2:132" x14ac:dyDescent="0.2">
      <c r="B411" s="152"/>
      <c r="C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2"/>
      <c r="AY411" s="152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2"/>
      <c r="BN411" s="152"/>
      <c r="BO411" s="152"/>
      <c r="BP411" s="152"/>
      <c r="BQ411" s="152"/>
      <c r="BR411" s="152"/>
      <c r="BS411" s="152"/>
      <c r="BT411" s="152"/>
      <c r="BU411" s="152"/>
      <c r="BV411" s="152"/>
      <c r="BW411" s="152"/>
      <c r="BX411" s="152"/>
      <c r="BY411" s="152"/>
      <c r="BZ411" s="152"/>
      <c r="CA411" s="152"/>
      <c r="CB411" s="152"/>
      <c r="CC411" s="152"/>
      <c r="CD411" s="152"/>
      <c r="CE411" s="152"/>
      <c r="CF411" s="152"/>
      <c r="CG411" s="152"/>
      <c r="CH411" s="152"/>
      <c r="CI411" s="152"/>
      <c r="CJ411" s="152"/>
      <c r="CK411" s="152"/>
      <c r="CL411" s="152"/>
      <c r="CM411" s="152"/>
      <c r="CN411" s="152"/>
      <c r="CO411" s="152"/>
      <c r="CP411" s="152"/>
      <c r="CQ411" s="152"/>
      <c r="CR411" s="152"/>
      <c r="CS411" s="152"/>
      <c r="CT411" s="152"/>
      <c r="CU411" s="152"/>
      <c r="CV411" s="152"/>
      <c r="CW411" s="152"/>
      <c r="CX411" s="152"/>
      <c r="CY411" s="152"/>
      <c r="CZ411" s="152"/>
      <c r="DA411" s="152"/>
      <c r="DB411" s="152"/>
      <c r="DC411" s="152"/>
      <c r="DD411" s="152"/>
      <c r="DE411" s="152"/>
      <c r="DF411" s="152"/>
      <c r="DG411" s="152"/>
      <c r="DH411" s="152"/>
      <c r="DI411" s="152"/>
      <c r="DJ411" s="152"/>
      <c r="DK411" s="152"/>
      <c r="DL411" s="152"/>
      <c r="DM411" s="152"/>
      <c r="DN411" s="152"/>
      <c r="DO411" s="152"/>
      <c r="DP411" s="152"/>
      <c r="DQ411" s="152"/>
      <c r="DR411" s="152"/>
      <c r="DS411" s="152"/>
      <c r="DT411" s="152"/>
      <c r="DU411" s="152"/>
      <c r="DV411" s="152"/>
      <c r="DW411" s="152"/>
      <c r="DX411" s="152"/>
      <c r="DY411" s="152"/>
      <c r="DZ411" s="152"/>
      <c r="EA411" s="152"/>
      <c r="EB411" s="152"/>
    </row>
    <row r="412" spans="2:132" x14ac:dyDescent="0.2">
      <c r="B412" s="152"/>
      <c r="C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2"/>
      <c r="BN412" s="152"/>
      <c r="BO412" s="152"/>
      <c r="BP412" s="152"/>
      <c r="BQ412" s="152"/>
      <c r="BR412" s="152"/>
      <c r="BS412" s="152"/>
      <c r="BT412" s="152"/>
      <c r="BU412" s="152"/>
      <c r="BV412" s="152"/>
      <c r="BW412" s="152"/>
      <c r="BX412" s="152"/>
      <c r="BY412" s="152"/>
      <c r="BZ412" s="152"/>
      <c r="CA412" s="152"/>
      <c r="CB412" s="152"/>
      <c r="CC412" s="152"/>
      <c r="CD412" s="152"/>
      <c r="CE412" s="152"/>
      <c r="CF412" s="152"/>
      <c r="CG412" s="152"/>
      <c r="CH412" s="152"/>
      <c r="CI412" s="152"/>
      <c r="CJ412" s="152"/>
      <c r="CK412" s="152"/>
      <c r="CL412" s="152"/>
      <c r="CM412" s="152"/>
      <c r="CN412" s="152"/>
      <c r="CO412" s="152"/>
      <c r="CP412" s="152"/>
      <c r="CQ412" s="152"/>
      <c r="CR412" s="152"/>
      <c r="CS412" s="152"/>
      <c r="CT412" s="152"/>
      <c r="CU412" s="152"/>
      <c r="CV412" s="152"/>
      <c r="CW412" s="152"/>
      <c r="CX412" s="152"/>
      <c r="CY412" s="152"/>
      <c r="CZ412" s="152"/>
      <c r="DA412" s="152"/>
      <c r="DB412" s="152"/>
      <c r="DC412" s="152"/>
      <c r="DD412" s="152"/>
      <c r="DE412" s="152"/>
      <c r="DF412" s="152"/>
      <c r="DG412" s="152"/>
      <c r="DH412" s="152"/>
      <c r="DI412" s="152"/>
      <c r="DJ412" s="152"/>
      <c r="DK412" s="152"/>
      <c r="DL412" s="152"/>
      <c r="DM412" s="152"/>
      <c r="DN412" s="152"/>
      <c r="DO412" s="152"/>
      <c r="DP412" s="152"/>
      <c r="DQ412" s="152"/>
      <c r="DR412" s="152"/>
      <c r="DS412" s="152"/>
      <c r="DT412" s="152"/>
      <c r="DU412" s="152"/>
      <c r="DV412" s="152"/>
      <c r="DW412" s="152"/>
      <c r="DX412" s="152"/>
      <c r="DY412" s="152"/>
      <c r="DZ412" s="152"/>
      <c r="EA412" s="152"/>
      <c r="EB412" s="152"/>
    </row>
    <row r="413" spans="2:132" x14ac:dyDescent="0.2">
      <c r="B413" s="152"/>
      <c r="C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2"/>
      <c r="BN413" s="152"/>
      <c r="BO413" s="152"/>
      <c r="BP413" s="152"/>
      <c r="BQ413" s="152"/>
      <c r="BR413" s="152"/>
      <c r="BS413" s="152"/>
      <c r="BT413" s="152"/>
      <c r="BU413" s="152"/>
      <c r="BV413" s="152"/>
      <c r="BW413" s="152"/>
      <c r="BX413" s="152"/>
      <c r="BY413" s="152"/>
      <c r="BZ413" s="152"/>
      <c r="CA413" s="152"/>
      <c r="CB413" s="152"/>
      <c r="CC413" s="152"/>
      <c r="CD413" s="152"/>
      <c r="CE413" s="152"/>
      <c r="CF413" s="152"/>
      <c r="CG413" s="152"/>
      <c r="CH413" s="152"/>
      <c r="CI413" s="152"/>
      <c r="CJ413" s="152"/>
      <c r="CK413" s="152"/>
      <c r="CL413" s="152"/>
      <c r="CM413" s="152"/>
      <c r="CN413" s="152"/>
      <c r="CO413" s="152"/>
      <c r="CP413" s="152"/>
      <c r="CQ413" s="152"/>
      <c r="CR413" s="152"/>
      <c r="CS413" s="152"/>
      <c r="CT413" s="152"/>
      <c r="CU413" s="152"/>
      <c r="CV413" s="152"/>
      <c r="CW413" s="152"/>
      <c r="CX413" s="152"/>
      <c r="CY413" s="152"/>
      <c r="CZ413" s="152"/>
      <c r="DA413" s="152"/>
      <c r="DB413" s="152"/>
      <c r="DC413" s="152"/>
      <c r="DD413" s="152"/>
      <c r="DE413" s="152"/>
      <c r="DF413" s="152"/>
      <c r="DG413" s="152"/>
      <c r="DH413" s="152"/>
      <c r="DI413" s="152"/>
      <c r="DJ413" s="152"/>
      <c r="DK413" s="152"/>
      <c r="DL413" s="152"/>
      <c r="DM413" s="152"/>
      <c r="DN413" s="152"/>
      <c r="DO413" s="152"/>
      <c r="DP413" s="152"/>
      <c r="DQ413" s="152"/>
      <c r="DR413" s="152"/>
      <c r="DS413" s="152"/>
      <c r="DT413" s="152"/>
      <c r="DU413" s="152"/>
      <c r="DV413" s="152"/>
      <c r="DW413" s="152"/>
      <c r="DX413" s="152"/>
      <c r="DY413" s="152"/>
      <c r="DZ413" s="152"/>
      <c r="EA413" s="152"/>
      <c r="EB413" s="152"/>
    </row>
    <row r="414" spans="2:132" x14ac:dyDescent="0.2">
      <c r="B414" s="152"/>
      <c r="C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2"/>
      <c r="BN414" s="152"/>
      <c r="BO414" s="152"/>
      <c r="BP414" s="152"/>
      <c r="BQ414" s="152"/>
      <c r="BR414" s="152"/>
      <c r="BS414" s="152"/>
      <c r="BT414" s="152"/>
      <c r="BU414" s="152"/>
      <c r="BV414" s="152"/>
      <c r="BW414" s="152"/>
      <c r="BX414" s="152"/>
      <c r="BY414" s="152"/>
      <c r="BZ414" s="152"/>
      <c r="CA414" s="152"/>
      <c r="CB414" s="152"/>
      <c r="CC414" s="152"/>
      <c r="CD414" s="152"/>
      <c r="CE414" s="152"/>
      <c r="CF414" s="152"/>
      <c r="CG414" s="152"/>
      <c r="CH414" s="152"/>
      <c r="CI414" s="152"/>
      <c r="CJ414" s="152"/>
      <c r="CK414" s="152"/>
      <c r="CL414" s="152"/>
      <c r="CM414" s="152"/>
      <c r="CN414" s="152"/>
      <c r="CO414" s="152"/>
      <c r="CP414" s="152"/>
      <c r="CQ414" s="152"/>
      <c r="CR414" s="152"/>
      <c r="CS414" s="152"/>
      <c r="CT414" s="152"/>
      <c r="CU414" s="152"/>
      <c r="CV414" s="152"/>
      <c r="CW414" s="152"/>
      <c r="CX414" s="152"/>
      <c r="CY414" s="152"/>
      <c r="CZ414" s="152"/>
      <c r="DA414" s="152"/>
      <c r="DB414" s="152"/>
      <c r="DC414" s="152"/>
      <c r="DD414" s="152"/>
      <c r="DE414" s="152"/>
      <c r="DF414" s="152"/>
      <c r="DG414" s="152"/>
      <c r="DH414" s="152"/>
      <c r="DI414" s="152"/>
      <c r="DJ414" s="152"/>
      <c r="DK414" s="152"/>
      <c r="DL414" s="152"/>
      <c r="DM414" s="152"/>
      <c r="DN414" s="152"/>
      <c r="DO414" s="152"/>
      <c r="DP414" s="152"/>
      <c r="DQ414" s="152"/>
      <c r="DR414" s="152"/>
      <c r="DS414" s="152"/>
      <c r="DT414" s="152"/>
      <c r="DU414" s="152"/>
      <c r="DV414" s="152"/>
      <c r="DW414" s="152"/>
      <c r="DX414" s="152"/>
      <c r="DY414" s="152"/>
      <c r="DZ414" s="152"/>
      <c r="EA414" s="152"/>
      <c r="EB414" s="152"/>
    </row>
    <row r="415" spans="2:132" x14ac:dyDescent="0.2">
      <c r="B415" s="152"/>
      <c r="C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2"/>
      <c r="BN415" s="152"/>
      <c r="BO415" s="152"/>
      <c r="BP415" s="152"/>
      <c r="BQ415" s="152"/>
      <c r="BR415" s="152"/>
      <c r="BS415" s="152"/>
      <c r="BT415" s="152"/>
      <c r="BU415" s="152"/>
      <c r="BV415" s="152"/>
      <c r="BW415" s="152"/>
      <c r="BX415" s="152"/>
      <c r="BY415" s="152"/>
      <c r="BZ415" s="152"/>
      <c r="CA415" s="152"/>
      <c r="CB415" s="152"/>
      <c r="CC415" s="152"/>
      <c r="CD415" s="152"/>
      <c r="CE415" s="152"/>
      <c r="CF415" s="152"/>
      <c r="CG415" s="152"/>
      <c r="CH415" s="152"/>
      <c r="CI415" s="152"/>
      <c r="CJ415" s="152"/>
      <c r="CK415" s="152"/>
      <c r="CL415" s="152"/>
      <c r="CM415" s="152"/>
      <c r="CN415" s="152"/>
      <c r="CO415" s="152"/>
      <c r="CP415" s="152"/>
      <c r="CQ415" s="152"/>
      <c r="CR415" s="152"/>
      <c r="CS415" s="152"/>
      <c r="CT415" s="152"/>
      <c r="CU415" s="152"/>
      <c r="CV415" s="152"/>
      <c r="CW415" s="152"/>
      <c r="CX415" s="152"/>
      <c r="CY415" s="152"/>
      <c r="CZ415" s="152"/>
      <c r="DA415" s="152"/>
      <c r="DB415" s="152"/>
      <c r="DC415" s="152"/>
      <c r="DD415" s="152"/>
      <c r="DE415" s="152"/>
      <c r="DF415" s="152"/>
      <c r="DG415" s="152"/>
      <c r="DH415" s="152"/>
      <c r="DI415" s="152"/>
      <c r="DJ415" s="152"/>
      <c r="DK415" s="152"/>
      <c r="DL415" s="152"/>
      <c r="DM415" s="152"/>
      <c r="DN415" s="152"/>
      <c r="DO415" s="152"/>
      <c r="DP415" s="152"/>
      <c r="DQ415" s="152"/>
      <c r="DR415" s="152"/>
      <c r="DS415" s="152"/>
      <c r="DT415" s="152"/>
      <c r="DU415" s="152"/>
      <c r="DV415" s="152"/>
      <c r="DW415" s="152"/>
      <c r="DX415" s="152"/>
      <c r="DY415" s="152"/>
      <c r="DZ415" s="152"/>
      <c r="EA415" s="152"/>
      <c r="EB415" s="152"/>
    </row>
    <row r="416" spans="2:132" x14ac:dyDescent="0.2">
      <c r="B416" s="152"/>
      <c r="C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2"/>
      <c r="BN416" s="152"/>
      <c r="BO416" s="152"/>
      <c r="BP416" s="152"/>
      <c r="BQ416" s="152"/>
      <c r="BR416" s="152"/>
      <c r="BS416" s="152"/>
      <c r="BT416" s="152"/>
      <c r="BU416" s="152"/>
      <c r="BV416" s="152"/>
      <c r="BW416" s="152"/>
      <c r="BX416" s="152"/>
      <c r="BY416" s="152"/>
      <c r="BZ416" s="152"/>
      <c r="CA416" s="152"/>
      <c r="CB416" s="152"/>
      <c r="CC416" s="152"/>
      <c r="CD416" s="152"/>
      <c r="CE416" s="152"/>
      <c r="CF416" s="152"/>
      <c r="CG416" s="152"/>
      <c r="CH416" s="152"/>
      <c r="CI416" s="152"/>
      <c r="CJ416" s="152"/>
      <c r="CK416" s="152"/>
      <c r="CL416" s="152"/>
      <c r="CM416" s="152"/>
      <c r="CN416" s="152"/>
      <c r="CO416" s="152"/>
      <c r="CP416" s="152"/>
      <c r="CQ416" s="152"/>
      <c r="CR416" s="152"/>
      <c r="CS416" s="152"/>
      <c r="CT416" s="152"/>
      <c r="CU416" s="152"/>
      <c r="CV416" s="152"/>
      <c r="CW416" s="152"/>
      <c r="CX416" s="152"/>
      <c r="CY416" s="152"/>
      <c r="CZ416" s="152"/>
      <c r="DA416" s="152"/>
      <c r="DB416" s="152"/>
      <c r="DC416" s="152"/>
      <c r="DD416" s="152"/>
      <c r="DE416" s="152"/>
      <c r="DF416" s="152"/>
      <c r="DG416" s="152"/>
      <c r="DH416" s="152"/>
      <c r="DI416" s="152"/>
      <c r="DJ416" s="152"/>
      <c r="DK416" s="152"/>
      <c r="DL416" s="152"/>
      <c r="DM416" s="152"/>
      <c r="DN416" s="152"/>
      <c r="DO416" s="152"/>
      <c r="DP416" s="152"/>
      <c r="DQ416" s="152"/>
      <c r="DR416" s="152"/>
      <c r="DS416" s="152"/>
      <c r="DT416" s="152"/>
      <c r="DU416" s="152"/>
      <c r="DV416" s="152"/>
      <c r="DW416" s="152"/>
      <c r="DX416" s="152"/>
      <c r="DY416" s="152"/>
      <c r="DZ416" s="152"/>
      <c r="EA416" s="152"/>
      <c r="EB416" s="152"/>
    </row>
    <row r="417" spans="2:132" x14ac:dyDescent="0.2">
      <c r="B417" s="152"/>
      <c r="C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  <c r="AC417" s="152"/>
      <c r="AD417" s="152"/>
      <c r="AE417" s="152"/>
      <c r="AF417" s="152"/>
      <c r="AG417" s="152"/>
      <c r="AH417" s="152"/>
      <c r="AI417" s="152"/>
      <c r="AJ417" s="152"/>
      <c r="AK417" s="152"/>
      <c r="AL417" s="152"/>
      <c r="AM417" s="152"/>
      <c r="AN417" s="152"/>
      <c r="AO417" s="152"/>
      <c r="AP417" s="152"/>
      <c r="AQ417" s="152"/>
      <c r="AR417" s="152"/>
      <c r="AS417" s="152"/>
      <c r="AT417" s="152"/>
      <c r="AU417" s="152"/>
      <c r="AV417" s="152"/>
      <c r="AW417" s="152"/>
      <c r="AX417" s="152"/>
      <c r="AY417" s="152"/>
      <c r="AZ417" s="152"/>
      <c r="BA417" s="152"/>
      <c r="BB417" s="152"/>
      <c r="BC417" s="152"/>
      <c r="BD417" s="152"/>
      <c r="BE417" s="152"/>
      <c r="BF417" s="152"/>
      <c r="BG417" s="152"/>
      <c r="BH417" s="152"/>
      <c r="BI417" s="152"/>
      <c r="BJ417" s="152"/>
      <c r="BK417" s="152"/>
      <c r="BL417" s="152"/>
      <c r="BM417" s="152"/>
      <c r="BN417" s="152"/>
      <c r="BO417" s="152"/>
      <c r="BP417" s="152"/>
      <c r="BQ417" s="152"/>
      <c r="BR417" s="152"/>
      <c r="BS417" s="152"/>
      <c r="BT417" s="152"/>
      <c r="BU417" s="152"/>
      <c r="BV417" s="152"/>
      <c r="BW417" s="152"/>
      <c r="BX417" s="152"/>
      <c r="BY417" s="152"/>
      <c r="BZ417" s="152"/>
      <c r="CA417" s="152"/>
      <c r="CB417" s="152"/>
      <c r="CC417" s="152"/>
      <c r="CD417" s="152"/>
      <c r="CE417" s="152"/>
      <c r="CF417" s="152"/>
      <c r="CG417" s="152"/>
      <c r="CH417" s="152"/>
      <c r="CI417" s="152"/>
      <c r="CJ417" s="152"/>
      <c r="CK417" s="152"/>
      <c r="CL417" s="152"/>
      <c r="CM417" s="152"/>
      <c r="CN417" s="152"/>
      <c r="CO417" s="152"/>
      <c r="CP417" s="152"/>
      <c r="CQ417" s="152"/>
      <c r="CR417" s="152"/>
      <c r="CS417" s="152"/>
      <c r="CT417" s="152"/>
      <c r="CU417" s="152"/>
      <c r="CV417" s="152"/>
      <c r="CW417" s="152"/>
      <c r="CX417" s="152"/>
      <c r="CY417" s="152"/>
      <c r="CZ417" s="152"/>
      <c r="DA417" s="152"/>
      <c r="DB417" s="152"/>
      <c r="DC417" s="152"/>
      <c r="DD417" s="152"/>
      <c r="DE417" s="152"/>
      <c r="DF417" s="152"/>
      <c r="DG417" s="152"/>
      <c r="DH417" s="152"/>
      <c r="DI417" s="152"/>
      <c r="DJ417" s="152"/>
      <c r="DK417" s="152"/>
      <c r="DL417" s="152"/>
      <c r="DM417" s="152"/>
      <c r="DN417" s="152"/>
      <c r="DO417" s="152"/>
      <c r="DP417" s="152"/>
      <c r="DQ417" s="152"/>
      <c r="DR417" s="152"/>
      <c r="DS417" s="152"/>
      <c r="DT417" s="152"/>
      <c r="DU417" s="152"/>
      <c r="DV417" s="152"/>
      <c r="DW417" s="152"/>
      <c r="DX417" s="152"/>
      <c r="DY417" s="152"/>
      <c r="DZ417" s="152"/>
      <c r="EA417" s="152"/>
      <c r="EB417" s="152"/>
    </row>
    <row r="418" spans="2:132" x14ac:dyDescent="0.2">
      <c r="B418" s="152"/>
      <c r="C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  <c r="AK418" s="152"/>
      <c r="AL418" s="152"/>
      <c r="AM418" s="152"/>
      <c r="AN418" s="152"/>
      <c r="AO418" s="152"/>
      <c r="AP418" s="152"/>
      <c r="AQ418" s="152"/>
      <c r="AR418" s="152"/>
      <c r="AS418" s="152"/>
      <c r="AT418" s="152"/>
      <c r="AU418" s="152"/>
      <c r="AV418" s="152"/>
      <c r="AW418" s="152"/>
      <c r="AX418" s="152"/>
      <c r="AY418" s="152"/>
      <c r="AZ418" s="152"/>
      <c r="BA418" s="152"/>
      <c r="BB418" s="152"/>
      <c r="BC418" s="152"/>
      <c r="BD418" s="152"/>
      <c r="BE418" s="152"/>
      <c r="BF418" s="152"/>
      <c r="BG418" s="152"/>
      <c r="BH418" s="152"/>
      <c r="BI418" s="152"/>
      <c r="BJ418" s="152"/>
      <c r="BK418" s="152"/>
      <c r="BL418" s="152"/>
      <c r="BM418" s="152"/>
      <c r="BN418" s="152"/>
      <c r="BO418" s="152"/>
      <c r="BP418" s="152"/>
      <c r="BQ418" s="152"/>
      <c r="BR418" s="152"/>
      <c r="BS418" s="152"/>
      <c r="BT418" s="152"/>
      <c r="BU418" s="152"/>
      <c r="BV418" s="152"/>
      <c r="BW418" s="152"/>
      <c r="BX418" s="152"/>
      <c r="BY418" s="152"/>
      <c r="BZ418" s="152"/>
      <c r="CA418" s="152"/>
      <c r="CB418" s="152"/>
      <c r="CC418" s="152"/>
      <c r="CD418" s="152"/>
      <c r="CE418" s="152"/>
      <c r="CF418" s="152"/>
      <c r="CG418" s="152"/>
      <c r="CH418" s="152"/>
      <c r="CI418" s="152"/>
      <c r="CJ418" s="152"/>
      <c r="CK418" s="152"/>
      <c r="CL418" s="152"/>
      <c r="CM418" s="152"/>
      <c r="CN418" s="152"/>
      <c r="CO418" s="152"/>
      <c r="CP418" s="152"/>
      <c r="CQ418" s="152"/>
      <c r="CR418" s="152"/>
      <c r="CS418" s="152"/>
      <c r="CT418" s="152"/>
      <c r="CU418" s="152"/>
      <c r="CV418" s="152"/>
      <c r="CW418" s="152"/>
      <c r="CX418" s="152"/>
      <c r="CY418" s="152"/>
      <c r="CZ418" s="152"/>
      <c r="DA418" s="152"/>
      <c r="DB418" s="152"/>
      <c r="DC418" s="152"/>
      <c r="DD418" s="152"/>
      <c r="DE418" s="152"/>
      <c r="DF418" s="152"/>
      <c r="DG418" s="152"/>
      <c r="DH418" s="152"/>
      <c r="DI418" s="152"/>
      <c r="DJ418" s="152"/>
      <c r="DK418" s="152"/>
      <c r="DL418" s="152"/>
      <c r="DM418" s="152"/>
      <c r="DN418" s="152"/>
      <c r="DO418" s="152"/>
      <c r="DP418" s="152"/>
      <c r="DQ418" s="152"/>
      <c r="DR418" s="152"/>
      <c r="DS418" s="152"/>
      <c r="DT418" s="152"/>
      <c r="DU418" s="152"/>
      <c r="DV418" s="152"/>
      <c r="DW418" s="152"/>
      <c r="DX418" s="152"/>
      <c r="DY418" s="152"/>
      <c r="DZ418" s="152"/>
      <c r="EA418" s="152"/>
      <c r="EB418" s="152"/>
    </row>
    <row r="419" spans="2:132" x14ac:dyDescent="0.2">
      <c r="B419" s="152"/>
      <c r="C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  <c r="AC419" s="152"/>
      <c r="AD419" s="152"/>
      <c r="AE419" s="152"/>
      <c r="AF419" s="152"/>
      <c r="AG419" s="152"/>
      <c r="AH419" s="152"/>
      <c r="AI419" s="152"/>
      <c r="AJ419" s="152"/>
      <c r="AK419" s="152"/>
      <c r="AL419" s="152"/>
      <c r="AM419" s="152"/>
      <c r="AN419" s="152"/>
      <c r="AO419" s="152"/>
      <c r="AP419" s="152"/>
      <c r="AQ419" s="152"/>
      <c r="AR419" s="152"/>
      <c r="AS419" s="152"/>
      <c r="AT419" s="152"/>
      <c r="AU419" s="152"/>
      <c r="AV419" s="152"/>
      <c r="AW419" s="152"/>
      <c r="AX419" s="152"/>
      <c r="AY419" s="152"/>
      <c r="AZ419" s="152"/>
      <c r="BA419" s="152"/>
      <c r="BB419" s="152"/>
      <c r="BC419" s="152"/>
      <c r="BD419" s="152"/>
      <c r="BE419" s="152"/>
      <c r="BF419" s="152"/>
      <c r="BG419" s="152"/>
      <c r="BH419" s="152"/>
      <c r="BI419" s="152"/>
      <c r="BJ419" s="152"/>
      <c r="BK419" s="152"/>
      <c r="BL419" s="152"/>
      <c r="BM419" s="152"/>
      <c r="BN419" s="152"/>
      <c r="BO419" s="152"/>
      <c r="BP419" s="152"/>
      <c r="BQ419" s="152"/>
      <c r="BR419" s="152"/>
      <c r="BS419" s="152"/>
      <c r="BT419" s="152"/>
      <c r="BU419" s="152"/>
      <c r="BV419" s="152"/>
      <c r="BW419" s="152"/>
      <c r="BX419" s="152"/>
      <c r="BY419" s="152"/>
      <c r="BZ419" s="152"/>
      <c r="CA419" s="152"/>
      <c r="CB419" s="152"/>
      <c r="CC419" s="152"/>
      <c r="CD419" s="152"/>
      <c r="CE419" s="152"/>
      <c r="CF419" s="152"/>
      <c r="CG419" s="152"/>
      <c r="CH419" s="152"/>
      <c r="CI419" s="152"/>
      <c r="CJ419" s="152"/>
      <c r="CK419" s="152"/>
      <c r="CL419" s="152"/>
      <c r="CM419" s="152"/>
      <c r="CN419" s="152"/>
      <c r="CO419" s="152"/>
      <c r="CP419" s="152"/>
      <c r="CQ419" s="152"/>
      <c r="CR419" s="152"/>
      <c r="CS419" s="152"/>
      <c r="CT419" s="152"/>
      <c r="CU419" s="152"/>
      <c r="CV419" s="152"/>
      <c r="CW419" s="152"/>
      <c r="CX419" s="152"/>
      <c r="CY419" s="152"/>
      <c r="CZ419" s="152"/>
      <c r="DA419" s="152"/>
      <c r="DB419" s="152"/>
      <c r="DC419" s="152"/>
      <c r="DD419" s="152"/>
      <c r="DE419" s="152"/>
      <c r="DF419" s="152"/>
      <c r="DG419" s="152"/>
      <c r="DH419" s="152"/>
      <c r="DI419" s="152"/>
      <c r="DJ419" s="152"/>
      <c r="DK419" s="152"/>
      <c r="DL419" s="152"/>
      <c r="DM419" s="152"/>
      <c r="DN419" s="152"/>
      <c r="DO419" s="152"/>
      <c r="DP419" s="152"/>
      <c r="DQ419" s="152"/>
      <c r="DR419" s="152"/>
      <c r="DS419" s="152"/>
      <c r="DT419" s="152"/>
      <c r="DU419" s="152"/>
      <c r="DV419" s="152"/>
      <c r="DW419" s="152"/>
      <c r="DX419" s="152"/>
      <c r="DY419" s="152"/>
      <c r="DZ419" s="152"/>
      <c r="EA419" s="152"/>
      <c r="EB419" s="152"/>
    </row>
    <row r="420" spans="2:132" x14ac:dyDescent="0.2">
      <c r="B420" s="152"/>
      <c r="C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K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152"/>
      <c r="AW420" s="152"/>
      <c r="AX420" s="152"/>
      <c r="AY420" s="152"/>
      <c r="AZ420" s="152"/>
      <c r="BA420" s="152"/>
      <c r="BB420" s="152"/>
      <c r="BC420" s="152"/>
      <c r="BD420" s="152"/>
      <c r="BE420" s="152"/>
      <c r="BF420" s="152"/>
      <c r="BG420" s="152"/>
      <c r="BH420" s="152"/>
      <c r="BI420" s="152"/>
      <c r="BJ420" s="152"/>
      <c r="BK420" s="152"/>
      <c r="BL420" s="152"/>
      <c r="BM420" s="152"/>
      <c r="BN420" s="152"/>
      <c r="BO420" s="152"/>
      <c r="BP420" s="152"/>
      <c r="BQ420" s="152"/>
      <c r="BR420" s="152"/>
      <c r="BS420" s="152"/>
      <c r="BT420" s="152"/>
      <c r="BU420" s="152"/>
      <c r="BV420" s="152"/>
      <c r="BW420" s="152"/>
      <c r="BX420" s="152"/>
      <c r="BY420" s="152"/>
      <c r="BZ420" s="152"/>
      <c r="CA420" s="152"/>
      <c r="CB420" s="152"/>
      <c r="CC420" s="152"/>
      <c r="CD420" s="152"/>
      <c r="CE420" s="152"/>
      <c r="CF420" s="152"/>
      <c r="CG420" s="152"/>
      <c r="CH420" s="152"/>
      <c r="CI420" s="152"/>
      <c r="CJ420" s="152"/>
      <c r="CK420" s="152"/>
      <c r="CL420" s="152"/>
      <c r="CM420" s="152"/>
      <c r="CN420" s="152"/>
      <c r="CO420" s="152"/>
      <c r="CP420" s="152"/>
      <c r="CQ420" s="152"/>
      <c r="CR420" s="152"/>
      <c r="CS420" s="152"/>
      <c r="CT420" s="152"/>
      <c r="CU420" s="152"/>
      <c r="CV420" s="152"/>
      <c r="CW420" s="152"/>
      <c r="CX420" s="152"/>
      <c r="CY420" s="152"/>
      <c r="CZ420" s="152"/>
      <c r="DA420" s="152"/>
      <c r="DB420" s="152"/>
      <c r="DC420" s="152"/>
      <c r="DD420" s="152"/>
      <c r="DE420" s="152"/>
      <c r="DF420" s="152"/>
      <c r="DG420" s="152"/>
      <c r="DH420" s="152"/>
      <c r="DI420" s="152"/>
      <c r="DJ420" s="152"/>
      <c r="DK420" s="152"/>
      <c r="DL420" s="152"/>
      <c r="DM420" s="152"/>
      <c r="DN420" s="152"/>
      <c r="DO420" s="152"/>
      <c r="DP420" s="152"/>
      <c r="DQ420" s="152"/>
      <c r="DR420" s="152"/>
      <c r="DS420" s="152"/>
      <c r="DT420" s="152"/>
      <c r="DU420" s="152"/>
      <c r="DV420" s="152"/>
      <c r="DW420" s="152"/>
      <c r="DX420" s="152"/>
      <c r="DY420" s="152"/>
      <c r="DZ420" s="152"/>
      <c r="EA420" s="152"/>
      <c r="EB420" s="152"/>
    </row>
    <row r="421" spans="2:132" x14ac:dyDescent="0.2">
      <c r="B421" s="152"/>
      <c r="C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  <c r="AK421" s="152"/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152"/>
      <c r="AW421" s="152"/>
      <c r="AX421" s="152"/>
      <c r="AY421" s="152"/>
      <c r="AZ421" s="152"/>
      <c r="BA421" s="152"/>
      <c r="BB421" s="152"/>
      <c r="BC421" s="152"/>
      <c r="BD421" s="152"/>
      <c r="BE421" s="152"/>
      <c r="BF421" s="152"/>
      <c r="BG421" s="152"/>
      <c r="BH421" s="152"/>
      <c r="BI421" s="152"/>
      <c r="BJ421" s="152"/>
      <c r="BK421" s="152"/>
      <c r="BL421" s="152"/>
      <c r="BM421" s="152"/>
      <c r="BN421" s="152"/>
      <c r="BO421" s="152"/>
      <c r="BP421" s="152"/>
      <c r="BQ421" s="152"/>
      <c r="BR421" s="152"/>
      <c r="BS421" s="152"/>
      <c r="BT421" s="152"/>
      <c r="BU421" s="152"/>
      <c r="BV421" s="152"/>
      <c r="BW421" s="152"/>
      <c r="BX421" s="152"/>
      <c r="BY421" s="152"/>
      <c r="BZ421" s="152"/>
      <c r="CA421" s="152"/>
      <c r="CB421" s="152"/>
      <c r="CC421" s="152"/>
      <c r="CD421" s="152"/>
      <c r="CE421" s="152"/>
      <c r="CF421" s="152"/>
      <c r="CG421" s="152"/>
      <c r="CH421" s="152"/>
      <c r="CI421" s="152"/>
      <c r="CJ421" s="152"/>
      <c r="CK421" s="152"/>
      <c r="CL421" s="152"/>
      <c r="CM421" s="152"/>
      <c r="CN421" s="152"/>
      <c r="CO421" s="152"/>
      <c r="CP421" s="152"/>
      <c r="CQ421" s="152"/>
      <c r="CR421" s="152"/>
      <c r="CS421" s="152"/>
      <c r="CT421" s="152"/>
      <c r="CU421" s="152"/>
      <c r="CV421" s="152"/>
      <c r="CW421" s="152"/>
      <c r="CX421" s="152"/>
      <c r="CY421" s="152"/>
      <c r="CZ421" s="152"/>
      <c r="DA421" s="152"/>
      <c r="DB421" s="152"/>
      <c r="DC421" s="152"/>
      <c r="DD421" s="152"/>
      <c r="DE421" s="152"/>
      <c r="DF421" s="152"/>
      <c r="DG421" s="152"/>
      <c r="DH421" s="152"/>
      <c r="DI421" s="152"/>
      <c r="DJ421" s="152"/>
      <c r="DK421" s="152"/>
      <c r="DL421" s="152"/>
      <c r="DM421" s="152"/>
      <c r="DN421" s="152"/>
      <c r="DO421" s="152"/>
      <c r="DP421" s="152"/>
      <c r="DQ421" s="152"/>
      <c r="DR421" s="152"/>
      <c r="DS421" s="152"/>
      <c r="DT421" s="152"/>
      <c r="DU421" s="152"/>
      <c r="DV421" s="152"/>
      <c r="DW421" s="152"/>
      <c r="DX421" s="152"/>
      <c r="DY421" s="152"/>
      <c r="DZ421" s="152"/>
      <c r="EA421" s="152"/>
      <c r="EB421" s="152"/>
    </row>
    <row r="422" spans="2:132" x14ac:dyDescent="0.2">
      <c r="B422" s="152"/>
      <c r="C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  <c r="AK422" s="152"/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152"/>
      <c r="AW422" s="152"/>
      <c r="AX422" s="152"/>
      <c r="AY422" s="152"/>
      <c r="AZ422" s="152"/>
      <c r="BA422" s="152"/>
      <c r="BB422" s="152"/>
      <c r="BC422" s="152"/>
      <c r="BD422" s="152"/>
      <c r="BE422" s="152"/>
      <c r="BF422" s="152"/>
      <c r="BG422" s="152"/>
      <c r="BH422" s="152"/>
      <c r="BI422" s="152"/>
      <c r="BJ422" s="152"/>
      <c r="BK422" s="152"/>
      <c r="BL422" s="152"/>
      <c r="BM422" s="152"/>
      <c r="BN422" s="152"/>
      <c r="BO422" s="152"/>
      <c r="BP422" s="152"/>
      <c r="BQ422" s="152"/>
      <c r="BR422" s="152"/>
      <c r="BS422" s="152"/>
      <c r="BT422" s="152"/>
      <c r="BU422" s="152"/>
      <c r="BV422" s="152"/>
      <c r="BW422" s="152"/>
      <c r="BX422" s="152"/>
      <c r="BY422" s="152"/>
      <c r="BZ422" s="152"/>
      <c r="CA422" s="152"/>
      <c r="CB422" s="152"/>
      <c r="CC422" s="152"/>
      <c r="CD422" s="152"/>
      <c r="CE422" s="152"/>
      <c r="CF422" s="152"/>
      <c r="CG422" s="152"/>
      <c r="CH422" s="152"/>
      <c r="CI422" s="152"/>
      <c r="CJ422" s="152"/>
      <c r="CK422" s="152"/>
      <c r="CL422" s="152"/>
      <c r="CM422" s="152"/>
      <c r="CN422" s="152"/>
      <c r="CO422" s="152"/>
      <c r="CP422" s="152"/>
      <c r="CQ422" s="152"/>
      <c r="CR422" s="152"/>
      <c r="CS422" s="152"/>
      <c r="CT422" s="152"/>
      <c r="CU422" s="152"/>
      <c r="CV422" s="152"/>
      <c r="CW422" s="152"/>
      <c r="CX422" s="152"/>
      <c r="CY422" s="152"/>
      <c r="CZ422" s="152"/>
      <c r="DA422" s="152"/>
      <c r="DB422" s="152"/>
      <c r="DC422" s="152"/>
      <c r="DD422" s="152"/>
      <c r="DE422" s="152"/>
      <c r="DF422" s="152"/>
      <c r="DG422" s="152"/>
      <c r="DH422" s="152"/>
      <c r="DI422" s="152"/>
      <c r="DJ422" s="152"/>
      <c r="DK422" s="152"/>
      <c r="DL422" s="152"/>
      <c r="DM422" s="152"/>
      <c r="DN422" s="152"/>
      <c r="DO422" s="152"/>
      <c r="DP422" s="152"/>
      <c r="DQ422" s="152"/>
      <c r="DR422" s="152"/>
      <c r="DS422" s="152"/>
      <c r="DT422" s="152"/>
      <c r="DU422" s="152"/>
      <c r="DV422" s="152"/>
      <c r="DW422" s="152"/>
      <c r="DX422" s="152"/>
      <c r="DY422" s="152"/>
      <c r="DZ422" s="152"/>
      <c r="EA422" s="152"/>
      <c r="EB422" s="152"/>
    </row>
    <row r="423" spans="2:132" x14ac:dyDescent="0.2">
      <c r="B423" s="152"/>
      <c r="C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152"/>
      <c r="AD423" s="152"/>
      <c r="AE423" s="152"/>
      <c r="AF423" s="152"/>
      <c r="AG423" s="152"/>
      <c r="AH423" s="152"/>
      <c r="AI423" s="152"/>
      <c r="AJ423" s="152"/>
      <c r="AK423" s="152"/>
      <c r="AL423" s="152"/>
      <c r="AM423" s="152"/>
      <c r="AN423" s="152"/>
      <c r="AO423" s="152"/>
      <c r="AP423" s="152"/>
      <c r="AQ423" s="152"/>
      <c r="AR423" s="152"/>
      <c r="AS423" s="152"/>
      <c r="AT423" s="152"/>
      <c r="AU423" s="152"/>
      <c r="AV423" s="152"/>
      <c r="AW423" s="152"/>
      <c r="AX423" s="152"/>
      <c r="AY423" s="152"/>
      <c r="AZ423" s="152"/>
      <c r="BA423" s="152"/>
      <c r="BB423" s="152"/>
      <c r="BC423" s="152"/>
      <c r="BD423" s="152"/>
      <c r="BE423" s="152"/>
      <c r="BF423" s="152"/>
      <c r="BG423" s="152"/>
      <c r="BH423" s="152"/>
      <c r="BI423" s="152"/>
      <c r="BJ423" s="152"/>
      <c r="BK423" s="152"/>
      <c r="BL423" s="152"/>
      <c r="BM423" s="152"/>
      <c r="BN423" s="152"/>
      <c r="BO423" s="152"/>
      <c r="BP423" s="152"/>
      <c r="BQ423" s="152"/>
      <c r="BR423" s="152"/>
      <c r="BS423" s="152"/>
      <c r="BT423" s="152"/>
      <c r="BU423" s="152"/>
      <c r="BV423" s="152"/>
      <c r="BW423" s="152"/>
      <c r="BX423" s="152"/>
      <c r="BY423" s="152"/>
      <c r="BZ423" s="152"/>
      <c r="CA423" s="152"/>
      <c r="CB423" s="152"/>
      <c r="CC423" s="152"/>
      <c r="CD423" s="152"/>
      <c r="CE423" s="152"/>
      <c r="CF423" s="152"/>
      <c r="CG423" s="152"/>
      <c r="CH423" s="152"/>
      <c r="CI423" s="152"/>
      <c r="CJ423" s="152"/>
      <c r="CK423" s="152"/>
      <c r="CL423" s="152"/>
      <c r="CM423" s="152"/>
      <c r="CN423" s="152"/>
      <c r="CO423" s="152"/>
      <c r="CP423" s="152"/>
      <c r="CQ423" s="152"/>
      <c r="CR423" s="152"/>
      <c r="CS423" s="152"/>
      <c r="CT423" s="152"/>
      <c r="CU423" s="152"/>
      <c r="CV423" s="152"/>
      <c r="CW423" s="152"/>
      <c r="CX423" s="152"/>
      <c r="CY423" s="152"/>
      <c r="CZ423" s="152"/>
      <c r="DA423" s="152"/>
      <c r="DB423" s="152"/>
      <c r="DC423" s="152"/>
      <c r="DD423" s="152"/>
      <c r="DE423" s="152"/>
      <c r="DF423" s="152"/>
      <c r="DG423" s="152"/>
      <c r="DH423" s="152"/>
      <c r="DI423" s="152"/>
      <c r="DJ423" s="152"/>
      <c r="DK423" s="152"/>
      <c r="DL423" s="152"/>
      <c r="DM423" s="152"/>
      <c r="DN423" s="152"/>
      <c r="DO423" s="152"/>
      <c r="DP423" s="152"/>
      <c r="DQ423" s="152"/>
      <c r="DR423" s="152"/>
      <c r="DS423" s="152"/>
      <c r="DT423" s="152"/>
      <c r="DU423" s="152"/>
      <c r="DV423" s="152"/>
      <c r="DW423" s="152"/>
      <c r="DX423" s="152"/>
      <c r="DY423" s="152"/>
      <c r="DZ423" s="152"/>
      <c r="EA423" s="152"/>
      <c r="EB423" s="152"/>
    </row>
    <row r="424" spans="2:132" x14ac:dyDescent="0.2">
      <c r="B424" s="152"/>
      <c r="C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2"/>
      <c r="BH424" s="152"/>
      <c r="BI424" s="152"/>
      <c r="BJ424" s="152"/>
      <c r="BK424" s="152"/>
      <c r="BL424" s="152"/>
      <c r="BM424" s="152"/>
      <c r="BN424" s="152"/>
      <c r="BO424" s="152"/>
      <c r="BP424" s="152"/>
      <c r="BQ424" s="152"/>
      <c r="BR424" s="152"/>
      <c r="BS424" s="152"/>
      <c r="BT424" s="152"/>
      <c r="BU424" s="152"/>
      <c r="BV424" s="152"/>
      <c r="BW424" s="152"/>
      <c r="BX424" s="152"/>
      <c r="BY424" s="152"/>
      <c r="BZ424" s="152"/>
      <c r="CA424" s="152"/>
      <c r="CB424" s="152"/>
      <c r="CC424" s="152"/>
      <c r="CD424" s="152"/>
      <c r="CE424" s="152"/>
      <c r="CF424" s="152"/>
      <c r="CG424" s="152"/>
      <c r="CH424" s="152"/>
      <c r="CI424" s="152"/>
      <c r="CJ424" s="152"/>
      <c r="CK424" s="152"/>
      <c r="CL424" s="152"/>
      <c r="CM424" s="152"/>
      <c r="CN424" s="152"/>
      <c r="CO424" s="152"/>
      <c r="CP424" s="152"/>
      <c r="CQ424" s="152"/>
      <c r="CR424" s="152"/>
      <c r="CS424" s="152"/>
      <c r="CT424" s="152"/>
      <c r="CU424" s="152"/>
      <c r="CV424" s="152"/>
      <c r="CW424" s="152"/>
      <c r="CX424" s="152"/>
      <c r="CY424" s="152"/>
      <c r="CZ424" s="152"/>
      <c r="DA424" s="152"/>
      <c r="DB424" s="152"/>
      <c r="DC424" s="152"/>
      <c r="DD424" s="152"/>
      <c r="DE424" s="152"/>
      <c r="DF424" s="152"/>
      <c r="DG424" s="152"/>
      <c r="DH424" s="152"/>
      <c r="DI424" s="152"/>
      <c r="DJ424" s="152"/>
      <c r="DK424" s="152"/>
      <c r="DL424" s="152"/>
      <c r="DM424" s="152"/>
      <c r="DN424" s="152"/>
      <c r="DO424" s="152"/>
      <c r="DP424" s="152"/>
      <c r="DQ424" s="152"/>
      <c r="DR424" s="152"/>
      <c r="DS424" s="152"/>
      <c r="DT424" s="152"/>
      <c r="DU424" s="152"/>
      <c r="DV424" s="152"/>
      <c r="DW424" s="152"/>
      <c r="DX424" s="152"/>
      <c r="DY424" s="152"/>
      <c r="DZ424" s="152"/>
      <c r="EA424" s="152"/>
      <c r="EB424" s="152"/>
    </row>
    <row r="425" spans="2:132" x14ac:dyDescent="0.2">
      <c r="B425" s="152"/>
      <c r="C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  <c r="AK425" s="152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152"/>
      <c r="AW425" s="152"/>
      <c r="AX425" s="152"/>
      <c r="AY425" s="152"/>
      <c r="AZ425" s="152"/>
      <c r="BA425" s="152"/>
      <c r="BB425" s="152"/>
      <c r="BC425" s="152"/>
      <c r="BD425" s="152"/>
      <c r="BE425" s="152"/>
      <c r="BF425" s="152"/>
      <c r="BG425" s="152"/>
      <c r="BH425" s="152"/>
      <c r="BI425" s="152"/>
      <c r="BJ425" s="152"/>
      <c r="BK425" s="152"/>
      <c r="BL425" s="152"/>
      <c r="BM425" s="152"/>
      <c r="BN425" s="152"/>
      <c r="BO425" s="152"/>
      <c r="BP425" s="152"/>
      <c r="BQ425" s="152"/>
      <c r="BR425" s="152"/>
      <c r="BS425" s="152"/>
      <c r="BT425" s="152"/>
      <c r="BU425" s="152"/>
      <c r="BV425" s="152"/>
      <c r="BW425" s="152"/>
      <c r="BX425" s="152"/>
      <c r="BY425" s="152"/>
      <c r="BZ425" s="152"/>
      <c r="CA425" s="152"/>
      <c r="CB425" s="152"/>
      <c r="CC425" s="152"/>
      <c r="CD425" s="152"/>
      <c r="CE425" s="152"/>
      <c r="CF425" s="152"/>
      <c r="CG425" s="152"/>
      <c r="CH425" s="152"/>
      <c r="CI425" s="152"/>
      <c r="CJ425" s="152"/>
      <c r="CK425" s="152"/>
      <c r="CL425" s="152"/>
      <c r="CM425" s="152"/>
      <c r="CN425" s="152"/>
      <c r="CO425" s="152"/>
      <c r="CP425" s="152"/>
      <c r="CQ425" s="152"/>
      <c r="CR425" s="152"/>
      <c r="CS425" s="152"/>
      <c r="CT425" s="152"/>
      <c r="CU425" s="152"/>
      <c r="CV425" s="152"/>
      <c r="CW425" s="152"/>
      <c r="CX425" s="152"/>
      <c r="CY425" s="152"/>
      <c r="CZ425" s="152"/>
      <c r="DA425" s="152"/>
      <c r="DB425" s="152"/>
      <c r="DC425" s="152"/>
      <c r="DD425" s="152"/>
      <c r="DE425" s="152"/>
      <c r="DF425" s="152"/>
      <c r="DG425" s="152"/>
      <c r="DH425" s="152"/>
      <c r="DI425" s="152"/>
      <c r="DJ425" s="152"/>
      <c r="DK425" s="152"/>
      <c r="DL425" s="152"/>
      <c r="DM425" s="152"/>
      <c r="DN425" s="152"/>
      <c r="DO425" s="152"/>
      <c r="DP425" s="152"/>
      <c r="DQ425" s="152"/>
      <c r="DR425" s="152"/>
      <c r="DS425" s="152"/>
      <c r="DT425" s="152"/>
      <c r="DU425" s="152"/>
      <c r="DV425" s="152"/>
      <c r="DW425" s="152"/>
      <c r="DX425" s="152"/>
      <c r="DY425" s="152"/>
      <c r="DZ425" s="152"/>
      <c r="EA425" s="152"/>
      <c r="EB425" s="152"/>
    </row>
    <row r="426" spans="2:132" x14ac:dyDescent="0.2">
      <c r="B426" s="152"/>
      <c r="C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/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/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/>
      <c r="BL426" s="152"/>
      <c r="BM426" s="152"/>
      <c r="BN426" s="152"/>
      <c r="BO426" s="152"/>
      <c r="BP426" s="152"/>
      <c r="BQ426" s="152"/>
      <c r="BR426" s="152"/>
      <c r="BS426" s="152"/>
      <c r="BT426" s="152"/>
      <c r="BU426" s="152"/>
      <c r="BV426" s="152"/>
      <c r="BW426" s="152"/>
      <c r="BX426" s="152"/>
      <c r="BY426" s="152"/>
      <c r="BZ426" s="152"/>
      <c r="CA426" s="152"/>
      <c r="CB426" s="152"/>
      <c r="CC426" s="152"/>
      <c r="CD426" s="152"/>
      <c r="CE426" s="152"/>
      <c r="CF426" s="152"/>
      <c r="CG426" s="152"/>
      <c r="CH426" s="152"/>
      <c r="CI426" s="152"/>
      <c r="CJ426" s="152"/>
      <c r="CK426" s="152"/>
      <c r="CL426" s="152"/>
      <c r="CM426" s="152"/>
      <c r="CN426" s="152"/>
      <c r="CO426" s="152"/>
      <c r="CP426" s="152"/>
      <c r="CQ426" s="152"/>
      <c r="CR426" s="152"/>
      <c r="CS426" s="152"/>
      <c r="CT426" s="152"/>
      <c r="CU426" s="152"/>
      <c r="CV426" s="152"/>
      <c r="CW426" s="152"/>
      <c r="CX426" s="152"/>
      <c r="CY426" s="152"/>
      <c r="CZ426" s="152"/>
      <c r="DA426" s="152"/>
      <c r="DB426" s="152"/>
      <c r="DC426" s="152"/>
      <c r="DD426" s="152"/>
      <c r="DE426" s="152"/>
      <c r="DF426" s="152"/>
      <c r="DG426" s="152"/>
      <c r="DH426" s="152"/>
      <c r="DI426" s="152"/>
      <c r="DJ426" s="152"/>
      <c r="DK426" s="152"/>
      <c r="DL426" s="152"/>
      <c r="DM426" s="152"/>
      <c r="DN426" s="152"/>
      <c r="DO426" s="152"/>
      <c r="DP426" s="152"/>
      <c r="DQ426" s="152"/>
      <c r="DR426" s="152"/>
      <c r="DS426" s="152"/>
      <c r="DT426" s="152"/>
      <c r="DU426" s="152"/>
      <c r="DV426" s="152"/>
      <c r="DW426" s="152"/>
      <c r="DX426" s="152"/>
      <c r="DY426" s="152"/>
      <c r="DZ426" s="152"/>
      <c r="EA426" s="152"/>
      <c r="EB426" s="152"/>
    </row>
    <row r="427" spans="2:132" x14ac:dyDescent="0.2">
      <c r="B427" s="152"/>
      <c r="C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  <c r="AK427" s="152"/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152"/>
      <c r="AW427" s="152"/>
      <c r="AX427" s="152"/>
      <c r="AY427" s="152"/>
      <c r="AZ427" s="152"/>
      <c r="BA427" s="152"/>
      <c r="BB427" s="152"/>
      <c r="BC427" s="152"/>
      <c r="BD427" s="152"/>
      <c r="BE427" s="152"/>
      <c r="BF427" s="152"/>
      <c r="BG427" s="152"/>
      <c r="BH427" s="152"/>
      <c r="BI427" s="152"/>
      <c r="BJ427" s="152"/>
      <c r="BK427" s="152"/>
      <c r="BL427" s="152"/>
      <c r="BM427" s="152"/>
      <c r="BN427" s="152"/>
      <c r="BO427" s="152"/>
      <c r="BP427" s="152"/>
      <c r="BQ427" s="152"/>
      <c r="BR427" s="152"/>
      <c r="BS427" s="152"/>
      <c r="BT427" s="152"/>
      <c r="BU427" s="152"/>
      <c r="BV427" s="152"/>
      <c r="BW427" s="152"/>
      <c r="BX427" s="152"/>
      <c r="BY427" s="152"/>
      <c r="BZ427" s="152"/>
      <c r="CA427" s="152"/>
      <c r="CB427" s="152"/>
      <c r="CC427" s="152"/>
      <c r="CD427" s="152"/>
      <c r="CE427" s="152"/>
      <c r="CF427" s="152"/>
      <c r="CG427" s="152"/>
      <c r="CH427" s="152"/>
      <c r="CI427" s="152"/>
      <c r="CJ427" s="152"/>
      <c r="CK427" s="152"/>
      <c r="CL427" s="152"/>
      <c r="CM427" s="152"/>
      <c r="CN427" s="152"/>
      <c r="CO427" s="152"/>
      <c r="CP427" s="152"/>
      <c r="CQ427" s="152"/>
      <c r="CR427" s="152"/>
      <c r="CS427" s="152"/>
      <c r="CT427" s="152"/>
      <c r="CU427" s="152"/>
      <c r="CV427" s="152"/>
      <c r="CW427" s="152"/>
      <c r="CX427" s="152"/>
      <c r="CY427" s="152"/>
      <c r="CZ427" s="152"/>
      <c r="DA427" s="152"/>
      <c r="DB427" s="152"/>
      <c r="DC427" s="152"/>
      <c r="DD427" s="152"/>
      <c r="DE427" s="152"/>
      <c r="DF427" s="152"/>
      <c r="DG427" s="152"/>
      <c r="DH427" s="152"/>
      <c r="DI427" s="152"/>
      <c r="DJ427" s="152"/>
      <c r="DK427" s="152"/>
      <c r="DL427" s="152"/>
      <c r="DM427" s="152"/>
      <c r="DN427" s="152"/>
      <c r="DO427" s="152"/>
      <c r="DP427" s="152"/>
      <c r="DQ427" s="152"/>
      <c r="DR427" s="152"/>
      <c r="DS427" s="152"/>
      <c r="DT427" s="152"/>
      <c r="DU427" s="152"/>
      <c r="DV427" s="152"/>
      <c r="DW427" s="152"/>
      <c r="DX427" s="152"/>
      <c r="DY427" s="152"/>
      <c r="DZ427" s="152"/>
      <c r="EA427" s="152"/>
      <c r="EB427" s="152"/>
    </row>
    <row r="428" spans="2:132" x14ac:dyDescent="0.2">
      <c r="B428" s="152"/>
      <c r="C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52"/>
      <c r="BN428" s="152"/>
      <c r="BO428" s="152"/>
      <c r="BP428" s="152"/>
      <c r="BQ428" s="152"/>
      <c r="BR428" s="152"/>
      <c r="BS428" s="152"/>
      <c r="BT428" s="152"/>
      <c r="BU428" s="152"/>
      <c r="BV428" s="152"/>
      <c r="BW428" s="152"/>
      <c r="BX428" s="152"/>
      <c r="BY428" s="152"/>
      <c r="BZ428" s="152"/>
      <c r="CA428" s="152"/>
      <c r="CB428" s="152"/>
      <c r="CC428" s="152"/>
      <c r="CD428" s="152"/>
      <c r="CE428" s="152"/>
      <c r="CF428" s="152"/>
      <c r="CG428" s="152"/>
      <c r="CH428" s="152"/>
      <c r="CI428" s="152"/>
      <c r="CJ428" s="152"/>
      <c r="CK428" s="152"/>
      <c r="CL428" s="152"/>
      <c r="CM428" s="152"/>
      <c r="CN428" s="152"/>
      <c r="CO428" s="152"/>
      <c r="CP428" s="152"/>
      <c r="CQ428" s="152"/>
      <c r="CR428" s="152"/>
      <c r="CS428" s="152"/>
      <c r="CT428" s="152"/>
      <c r="CU428" s="152"/>
      <c r="CV428" s="152"/>
      <c r="CW428" s="152"/>
      <c r="CX428" s="152"/>
      <c r="CY428" s="152"/>
      <c r="CZ428" s="152"/>
      <c r="DA428" s="152"/>
      <c r="DB428" s="152"/>
      <c r="DC428" s="152"/>
      <c r="DD428" s="152"/>
      <c r="DE428" s="152"/>
      <c r="DF428" s="152"/>
      <c r="DG428" s="152"/>
      <c r="DH428" s="152"/>
      <c r="DI428" s="152"/>
      <c r="DJ428" s="152"/>
      <c r="DK428" s="152"/>
      <c r="DL428" s="152"/>
      <c r="DM428" s="152"/>
      <c r="DN428" s="152"/>
      <c r="DO428" s="152"/>
      <c r="DP428" s="152"/>
      <c r="DQ428" s="152"/>
      <c r="DR428" s="152"/>
      <c r="DS428" s="152"/>
      <c r="DT428" s="152"/>
      <c r="DU428" s="152"/>
      <c r="DV428" s="152"/>
      <c r="DW428" s="152"/>
      <c r="DX428" s="152"/>
      <c r="DY428" s="152"/>
      <c r="DZ428" s="152"/>
      <c r="EA428" s="152"/>
      <c r="EB428" s="152"/>
    </row>
    <row r="429" spans="2:132" x14ac:dyDescent="0.2">
      <c r="B429" s="152"/>
      <c r="C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  <c r="AK429" s="152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152"/>
      <c r="AW429" s="152"/>
      <c r="AX429" s="152"/>
      <c r="AY429" s="152"/>
      <c r="AZ429" s="152"/>
      <c r="BA429" s="152"/>
      <c r="BB429" s="152"/>
      <c r="BC429" s="152"/>
      <c r="BD429" s="152"/>
      <c r="BE429" s="152"/>
      <c r="BF429" s="152"/>
      <c r="BG429" s="152"/>
      <c r="BH429" s="152"/>
      <c r="BI429" s="152"/>
      <c r="BJ429" s="152"/>
      <c r="BK429" s="152"/>
      <c r="BL429" s="152"/>
      <c r="BM429" s="152"/>
      <c r="BN429" s="152"/>
      <c r="BO429" s="152"/>
      <c r="BP429" s="152"/>
      <c r="BQ429" s="152"/>
      <c r="BR429" s="152"/>
      <c r="BS429" s="152"/>
      <c r="BT429" s="152"/>
      <c r="BU429" s="152"/>
      <c r="BV429" s="152"/>
      <c r="BW429" s="152"/>
      <c r="BX429" s="152"/>
      <c r="BY429" s="152"/>
      <c r="BZ429" s="152"/>
      <c r="CA429" s="152"/>
      <c r="CB429" s="152"/>
      <c r="CC429" s="152"/>
      <c r="CD429" s="152"/>
      <c r="CE429" s="152"/>
      <c r="CF429" s="152"/>
      <c r="CG429" s="152"/>
      <c r="CH429" s="152"/>
      <c r="CI429" s="152"/>
      <c r="CJ429" s="152"/>
      <c r="CK429" s="152"/>
      <c r="CL429" s="152"/>
      <c r="CM429" s="152"/>
      <c r="CN429" s="152"/>
      <c r="CO429" s="152"/>
      <c r="CP429" s="152"/>
      <c r="CQ429" s="152"/>
      <c r="CR429" s="152"/>
      <c r="CS429" s="152"/>
      <c r="CT429" s="152"/>
      <c r="CU429" s="152"/>
      <c r="CV429" s="152"/>
      <c r="CW429" s="152"/>
      <c r="CX429" s="152"/>
      <c r="CY429" s="152"/>
      <c r="CZ429" s="152"/>
      <c r="DA429" s="152"/>
      <c r="DB429" s="152"/>
      <c r="DC429" s="152"/>
      <c r="DD429" s="152"/>
      <c r="DE429" s="152"/>
      <c r="DF429" s="152"/>
      <c r="DG429" s="152"/>
      <c r="DH429" s="152"/>
      <c r="DI429" s="152"/>
      <c r="DJ429" s="152"/>
      <c r="DK429" s="152"/>
      <c r="DL429" s="152"/>
      <c r="DM429" s="152"/>
      <c r="DN429" s="152"/>
      <c r="DO429" s="152"/>
      <c r="DP429" s="152"/>
      <c r="DQ429" s="152"/>
      <c r="DR429" s="152"/>
      <c r="DS429" s="152"/>
      <c r="DT429" s="152"/>
      <c r="DU429" s="152"/>
      <c r="DV429" s="152"/>
      <c r="DW429" s="152"/>
      <c r="DX429" s="152"/>
      <c r="DY429" s="152"/>
      <c r="DZ429" s="152"/>
      <c r="EA429" s="152"/>
      <c r="EB429" s="152"/>
    </row>
    <row r="430" spans="2:132" x14ac:dyDescent="0.2">
      <c r="B430" s="152"/>
      <c r="C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52"/>
      <c r="BN430" s="152"/>
      <c r="BO430" s="152"/>
      <c r="BP430" s="152"/>
      <c r="BQ430" s="152"/>
      <c r="BR430" s="152"/>
      <c r="BS430" s="152"/>
      <c r="BT430" s="152"/>
      <c r="BU430" s="152"/>
      <c r="BV430" s="152"/>
      <c r="BW430" s="152"/>
      <c r="BX430" s="152"/>
      <c r="BY430" s="152"/>
      <c r="BZ430" s="152"/>
      <c r="CA430" s="152"/>
      <c r="CB430" s="152"/>
      <c r="CC430" s="152"/>
      <c r="CD430" s="152"/>
      <c r="CE430" s="152"/>
      <c r="CF430" s="152"/>
      <c r="CG430" s="152"/>
      <c r="CH430" s="152"/>
      <c r="CI430" s="152"/>
      <c r="CJ430" s="152"/>
      <c r="CK430" s="152"/>
      <c r="CL430" s="152"/>
      <c r="CM430" s="152"/>
      <c r="CN430" s="152"/>
      <c r="CO430" s="152"/>
      <c r="CP430" s="152"/>
      <c r="CQ430" s="152"/>
      <c r="CR430" s="152"/>
      <c r="CS430" s="152"/>
      <c r="CT430" s="152"/>
      <c r="CU430" s="152"/>
      <c r="CV430" s="152"/>
      <c r="CW430" s="152"/>
      <c r="CX430" s="152"/>
      <c r="CY430" s="152"/>
      <c r="CZ430" s="152"/>
      <c r="DA430" s="152"/>
      <c r="DB430" s="152"/>
      <c r="DC430" s="152"/>
      <c r="DD430" s="152"/>
      <c r="DE430" s="152"/>
      <c r="DF430" s="152"/>
      <c r="DG430" s="152"/>
      <c r="DH430" s="152"/>
      <c r="DI430" s="152"/>
      <c r="DJ430" s="152"/>
      <c r="DK430" s="152"/>
      <c r="DL430" s="152"/>
      <c r="DM430" s="152"/>
      <c r="DN430" s="152"/>
      <c r="DO430" s="152"/>
      <c r="DP430" s="152"/>
      <c r="DQ430" s="152"/>
      <c r="DR430" s="152"/>
      <c r="DS430" s="152"/>
      <c r="DT430" s="152"/>
      <c r="DU430" s="152"/>
      <c r="DV430" s="152"/>
      <c r="DW430" s="152"/>
      <c r="DX430" s="152"/>
      <c r="DY430" s="152"/>
      <c r="DZ430" s="152"/>
      <c r="EA430" s="152"/>
      <c r="EB430" s="152"/>
    </row>
    <row r="431" spans="2:132" x14ac:dyDescent="0.2">
      <c r="B431" s="152"/>
      <c r="C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  <c r="AC431" s="152"/>
      <c r="AD431" s="152"/>
      <c r="AE431" s="152"/>
      <c r="AF431" s="152"/>
      <c r="AG431" s="152"/>
      <c r="AH431" s="152"/>
      <c r="AI431" s="152"/>
      <c r="AJ431" s="152"/>
      <c r="AK431" s="152"/>
      <c r="AL431" s="152"/>
      <c r="AM431" s="152"/>
      <c r="AN431" s="152"/>
      <c r="AO431" s="152"/>
      <c r="AP431" s="152"/>
      <c r="AQ431" s="152"/>
      <c r="AR431" s="152"/>
      <c r="AS431" s="152"/>
      <c r="AT431" s="152"/>
      <c r="AU431" s="152"/>
      <c r="AV431" s="152"/>
      <c r="AW431" s="152"/>
      <c r="AX431" s="152"/>
      <c r="AY431" s="152"/>
      <c r="AZ431" s="152"/>
      <c r="BA431" s="152"/>
      <c r="BB431" s="152"/>
      <c r="BC431" s="152"/>
      <c r="BD431" s="152"/>
      <c r="BE431" s="152"/>
      <c r="BF431" s="152"/>
      <c r="BG431" s="152"/>
      <c r="BH431" s="152"/>
      <c r="BI431" s="152"/>
      <c r="BJ431" s="152"/>
      <c r="BK431" s="152"/>
      <c r="BL431" s="152"/>
      <c r="BM431" s="152"/>
      <c r="BN431" s="152"/>
      <c r="BO431" s="152"/>
      <c r="BP431" s="152"/>
      <c r="BQ431" s="152"/>
      <c r="BR431" s="152"/>
      <c r="BS431" s="152"/>
      <c r="BT431" s="152"/>
      <c r="BU431" s="152"/>
      <c r="BV431" s="152"/>
      <c r="BW431" s="152"/>
      <c r="BX431" s="152"/>
      <c r="BY431" s="152"/>
      <c r="BZ431" s="152"/>
      <c r="CA431" s="152"/>
      <c r="CB431" s="152"/>
      <c r="CC431" s="152"/>
      <c r="CD431" s="152"/>
      <c r="CE431" s="152"/>
      <c r="CF431" s="152"/>
      <c r="CG431" s="152"/>
      <c r="CH431" s="152"/>
      <c r="CI431" s="152"/>
      <c r="CJ431" s="152"/>
      <c r="CK431" s="152"/>
      <c r="CL431" s="152"/>
      <c r="CM431" s="152"/>
      <c r="CN431" s="152"/>
      <c r="CO431" s="152"/>
      <c r="CP431" s="152"/>
      <c r="CQ431" s="152"/>
      <c r="CR431" s="152"/>
      <c r="CS431" s="152"/>
      <c r="CT431" s="152"/>
      <c r="CU431" s="152"/>
      <c r="CV431" s="152"/>
      <c r="CW431" s="152"/>
      <c r="CX431" s="152"/>
      <c r="CY431" s="152"/>
      <c r="CZ431" s="152"/>
      <c r="DA431" s="152"/>
      <c r="DB431" s="152"/>
      <c r="DC431" s="152"/>
      <c r="DD431" s="152"/>
      <c r="DE431" s="152"/>
      <c r="DF431" s="152"/>
      <c r="DG431" s="152"/>
      <c r="DH431" s="152"/>
      <c r="DI431" s="152"/>
      <c r="DJ431" s="152"/>
      <c r="DK431" s="152"/>
      <c r="DL431" s="152"/>
      <c r="DM431" s="152"/>
      <c r="DN431" s="152"/>
      <c r="DO431" s="152"/>
      <c r="DP431" s="152"/>
      <c r="DQ431" s="152"/>
      <c r="DR431" s="152"/>
      <c r="DS431" s="152"/>
      <c r="DT431" s="152"/>
      <c r="DU431" s="152"/>
      <c r="DV431" s="152"/>
      <c r="DW431" s="152"/>
      <c r="DX431" s="152"/>
      <c r="DY431" s="152"/>
      <c r="DZ431" s="152"/>
      <c r="EA431" s="152"/>
      <c r="EB431" s="152"/>
    </row>
    <row r="432" spans="2:132" x14ac:dyDescent="0.2">
      <c r="B432" s="152"/>
      <c r="C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  <c r="AK432" s="152"/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152"/>
      <c r="AW432" s="152"/>
      <c r="AX432" s="152"/>
      <c r="AY432" s="152"/>
      <c r="AZ432" s="152"/>
      <c r="BA432" s="152"/>
      <c r="BB432" s="152"/>
      <c r="BC432" s="152"/>
      <c r="BD432" s="152"/>
      <c r="BE432" s="152"/>
      <c r="BF432" s="152"/>
      <c r="BG432" s="152"/>
      <c r="BH432" s="152"/>
      <c r="BI432" s="152"/>
      <c r="BJ432" s="152"/>
      <c r="BK432" s="152"/>
      <c r="BL432" s="152"/>
      <c r="BM432" s="152"/>
      <c r="BN432" s="152"/>
      <c r="BO432" s="152"/>
      <c r="BP432" s="152"/>
      <c r="BQ432" s="152"/>
      <c r="BR432" s="152"/>
      <c r="BS432" s="152"/>
      <c r="BT432" s="152"/>
      <c r="BU432" s="152"/>
      <c r="BV432" s="152"/>
      <c r="BW432" s="152"/>
      <c r="BX432" s="152"/>
      <c r="BY432" s="152"/>
      <c r="BZ432" s="152"/>
      <c r="CA432" s="152"/>
      <c r="CB432" s="152"/>
      <c r="CC432" s="152"/>
      <c r="CD432" s="152"/>
      <c r="CE432" s="152"/>
      <c r="CF432" s="152"/>
      <c r="CG432" s="152"/>
      <c r="CH432" s="152"/>
      <c r="CI432" s="152"/>
      <c r="CJ432" s="152"/>
      <c r="CK432" s="152"/>
      <c r="CL432" s="152"/>
      <c r="CM432" s="152"/>
      <c r="CN432" s="152"/>
      <c r="CO432" s="152"/>
      <c r="CP432" s="152"/>
      <c r="CQ432" s="152"/>
      <c r="CR432" s="152"/>
      <c r="CS432" s="152"/>
      <c r="CT432" s="152"/>
      <c r="CU432" s="152"/>
      <c r="CV432" s="152"/>
      <c r="CW432" s="152"/>
      <c r="CX432" s="152"/>
      <c r="CY432" s="152"/>
      <c r="CZ432" s="152"/>
      <c r="DA432" s="152"/>
      <c r="DB432" s="152"/>
      <c r="DC432" s="152"/>
      <c r="DD432" s="152"/>
      <c r="DE432" s="152"/>
      <c r="DF432" s="152"/>
      <c r="DG432" s="152"/>
      <c r="DH432" s="152"/>
      <c r="DI432" s="152"/>
      <c r="DJ432" s="152"/>
      <c r="DK432" s="152"/>
      <c r="DL432" s="152"/>
      <c r="DM432" s="152"/>
      <c r="DN432" s="152"/>
      <c r="DO432" s="152"/>
      <c r="DP432" s="152"/>
      <c r="DQ432" s="152"/>
      <c r="DR432" s="152"/>
      <c r="DS432" s="152"/>
      <c r="DT432" s="152"/>
      <c r="DU432" s="152"/>
      <c r="DV432" s="152"/>
      <c r="DW432" s="152"/>
      <c r="DX432" s="152"/>
      <c r="DY432" s="152"/>
      <c r="DZ432" s="152"/>
      <c r="EA432" s="152"/>
      <c r="EB432" s="152"/>
    </row>
    <row r="433" spans="2:132" x14ac:dyDescent="0.2">
      <c r="B433" s="152"/>
      <c r="C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152"/>
      <c r="AH433" s="152"/>
      <c r="AI433" s="152"/>
      <c r="AJ433" s="152"/>
      <c r="AK433" s="152"/>
      <c r="AL433" s="152"/>
      <c r="AM433" s="152"/>
      <c r="AN433" s="152"/>
      <c r="AO433" s="152"/>
      <c r="AP433" s="152"/>
      <c r="AQ433" s="152"/>
      <c r="AR433" s="152"/>
      <c r="AS433" s="152"/>
      <c r="AT433" s="152"/>
      <c r="AU433" s="152"/>
      <c r="AV433" s="152"/>
      <c r="AW433" s="152"/>
      <c r="AX433" s="152"/>
      <c r="AY433" s="152"/>
      <c r="AZ433" s="152"/>
      <c r="BA433" s="152"/>
      <c r="BB433" s="152"/>
      <c r="BC433" s="152"/>
      <c r="BD433" s="152"/>
      <c r="BE433" s="152"/>
      <c r="BF433" s="152"/>
      <c r="BG433" s="152"/>
      <c r="BH433" s="152"/>
      <c r="BI433" s="152"/>
      <c r="BJ433" s="152"/>
      <c r="BK433" s="152"/>
      <c r="BL433" s="152"/>
      <c r="BM433" s="152"/>
      <c r="BN433" s="152"/>
      <c r="BO433" s="152"/>
      <c r="BP433" s="152"/>
      <c r="BQ433" s="152"/>
      <c r="BR433" s="152"/>
      <c r="BS433" s="152"/>
      <c r="BT433" s="152"/>
      <c r="BU433" s="152"/>
      <c r="BV433" s="152"/>
      <c r="BW433" s="152"/>
      <c r="BX433" s="152"/>
      <c r="BY433" s="152"/>
      <c r="BZ433" s="152"/>
      <c r="CA433" s="152"/>
      <c r="CB433" s="152"/>
      <c r="CC433" s="152"/>
      <c r="CD433" s="152"/>
      <c r="CE433" s="152"/>
      <c r="CF433" s="152"/>
      <c r="CG433" s="152"/>
      <c r="CH433" s="152"/>
      <c r="CI433" s="152"/>
      <c r="CJ433" s="152"/>
      <c r="CK433" s="152"/>
      <c r="CL433" s="152"/>
      <c r="CM433" s="152"/>
      <c r="CN433" s="152"/>
      <c r="CO433" s="152"/>
      <c r="CP433" s="152"/>
      <c r="CQ433" s="152"/>
      <c r="CR433" s="152"/>
      <c r="CS433" s="152"/>
      <c r="CT433" s="152"/>
      <c r="CU433" s="152"/>
      <c r="CV433" s="152"/>
      <c r="CW433" s="152"/>
      <c r="CX433" s="152"/>
      <c r="CY433" s="152"/>
      <c r="CZ433" s="152"/>
      <c r="DA433" s="152"/>
      <c r="DB433" s="152"/>
      <c r="DC433" s="152"/>
      <c r="DD433" s="152"/>
      <c r="DE433" s="152"/>
      <c r="DF433" s="152"/>
      <c r="DG433" s="152"/>
      <c r="DH433" s="152"/>
      <c r="DI433" s="152"/>
      <c r="DJ433" s="152"/>
      <c r="DK433" s="152"/>
      <c r="DL433" s="152"/>
      <c r="DM433" s="152"/>
      <c r="DN433" s="152"/>
      <c r="DO433" s="152"/>
      <c r="DP433" s="152"/>
      <c r="DQ433" s="152"/>
      <c r="DR433" s="152"/>
      <c r="DS433" s="152"/>
      <c r="DT433" s="152"/>
      <c r="DU433" s="152"/>
      <c r="DV433" s="152"/>
      <c r="DW433" s="152"/>
      <c r="DX433" s="152"/>
      <c r="DY433" s="152"/>
      <c r="DZ433" s="152"/>
      <c r="EA433" s="152"/>
      <c r="EB433" s="152"/>
    </row>
    <row r="434" spans="2:132" x14ac:dyDescent="0.2">
      <c r="B434" s="152"/>
      <c r="C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52"/>
      <c r="BJ434" s="152"/>
      <c r="BK434" s="152"/>
      <c r="BL434" s="152"/>
      <c r="BM434" s="152"/>
      <c r="BN434" s="152"/>
      <c r="BO434" s="152"/>
      <c r="BP434" s="152"/>
      <c r="BQ434" s="152"/>
      <c r="BR434" s="152"/>
      <c r="BS434" s="152"/>
      <c r="BT434" s="152"/>
      <c r="BU434" s="152"/>
      <c r="BV434" s="152"/>
      <c r="BW434" s="152"/>
      <c r="BX434" s="152"/>
      <c r="BY434" s="152"/>
      <c r="BZ434" s="152"/>
      <c r="CA434" s="152"/>
      <c r="CB434" s="152"/>
      <c r="CC434" s="152"/>
      <c r="CD434" s="152"/>
      <c r="CE434" s="152"/>
      <c r="CF434" s="152"/>
      <c r="CG434" s="152"/>
      <c r="CH434" s="152"/>
      <c r="CI434" s="152"/>
      <c r="CJ434" s="152"/>
      <c r="CK434" s="152"/>
      <c r="CL434" s="152"/>
      <c r="CM434" s="152"/>
      <c r="CN434" s="152"/>
      <c r="CO434" s="152"/>
      <c r="CP434" s="152"/>
      <c r="CQ434" s="152"/>
      <c r="CR434" s="152"/>
      <c r="CS434" s="152"/>
      <c r="CT434" s="152"/>
      <c r="CU434" s="152"/>
      <c r="CV434" s="152"/>
      <c r="CW434" s="152"/>
      <c r="CX434" s="152"/>
      <c r="CY434" s="152"/>
      <c r="CZ434" s="152"/>
      <c r="DA434" s="152"/>
      <c r="DB434" s="152"/>
      <c r="DC434" s="152"/>
      <c r="DD434" s="152"/>
      <c r="DE434" s="152"/>
      <c r="DF434" s="152"/>
      <c r="DG434" s="152"/>
      <c r="DH434" s="152"/>
      <c r="DI434" s="152"/>
      <c r="DJ434" s="152"/>
      <c r="DK434" s="152"/>
      <c r="DL434" s="152"/>
      <c r="DM434" s="152"/>
      <c r="DN434" s="152"/>
      <c r="DO434" s="152"/>
      <c r="DP434" s="152"/>
      <c r="DQ434" s="152"/>
      <c r="DR434" s="152"/>
      <c r="DS434" s="152"/>
      <c r="DT434" s="152"/>
      <c r="DU434" s="152"/>
      <c r="DV434" s="152"/>
      <c r="DW434" s="152"/>
      <c r="DX434" s="152"/>
      <c r="DY434" s="152"/>
      <c r="DZ434" s="152"/>
      <c r="EA434" s="152"/>
      <c r="EB434" s="152"/>
    </row>
    <row r="435" spans="2:132" x14ac:dyDescent="0.2">
      <c r="B435" s="152"/>
      <c r="C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52"/>
      <c r="AI435" s="152"/>
      <c r="AJ435" s="152"/>
      <c r="AK435" s="152"/>
      <c r="AL435" s="152"/>
      <c r="AM435" s="152"/>
      <c r="AN435" s="152"/>
      <c r="AO435" s="152"/>
      <c r="AP435" s="152"/>
      <c r="AQ435" s="152"/>
      <c r="AR435" s="152"/>
      <c r="AS435" s="152"/>
      <c r="AT435" s="152"/>
      <c r="AU435" s="152"/>
      <c r="AV435" s="152"/>
      <c r="AW435" s="152"/>
      <c r="AX435" s="152"/>
      <c r="AY435" s="152"/>
      <c r="AZ435" s="152"/>
      <c r="BA435" s="152"/>
      <c r="BB435" s="152"/>
      <c r="BC435" s="152"/>
      <c r="BD435" s="152"/>
      <c r="BE435" s="152"/>
      <c r="BF435" s="152"/>
      <c r="BG435" s="152"/>
      <c r="BH435" s="152"/>
      <c r="BI435" s="152"/>
      <c r="BJ435" s="152"/>
      <c r="BK435" s="152"/>
      <c r="BL435" s="152"/>
      <c r="BM435" s="152"/>
      <c r="BN435" s="152"/>
      <c r="BO435" s="152"/>
      <c r="BP435" s="152"/>
      <c r="BQ435" s="152"/>
      <c r="BR435" s="152"/>
      <c r="BS435" s="152"/>
      <c r="BT435" s="152"/>
      <c r="BU435" s="152"/>
      <c r="BV435" s="152"/>
      <c r="BW435" s="152"/>
      <c r="BX435" s="152"/>
      <c r="BY435" s="152"/>
      <c r="BZ435" s="152"/>
      <c r="CA435" s="152"/>
      <c r="CB435" s="152"/>
      <c r="CC435" s="152"/>
      <c r="CD435" s="152"/>
      <c r="CE435" s="152"/>
      <c r="CF435" s="152"/>
      <c r="CG435" s="152"/>
      <c r="CH435" s="152"/>
      <c r="CI435" s="152"/>
      <c r="CJ435" s="152"/>
      <c r="CK435" s="152"/>
      <c r="CL435" s="152"/>
      <c r="CM435" s="152"/>
      <c r="CN435" s="152"/>
      <c r="CO435" s="152"/>
      <c r="CP435" s="152"/>
      <c r="CQ435" s="152"/>
      <c r="CR435" s="152"/>
      <c r="CS435" s="152"/>
      <c r="CT435" s="152"/>
      <c r="CU435" s="152"/>
      <c r="CV435" s="152"/>
      <c r="CW435" s="152"/>
      <c r="CX435" s="152"/>
      <c r="CY435" s="152"/>
      <c r="CZ435" s="152"/>
      <c r="DA435" s="152"/>
      <c r="DB435" s="152"/>
      <c r="DC435" s="152"/>
      <c r="DD435" s="152"/>
      <c r="DE435" s="152"/>
      <c r="DF435" s="152"/>
      <c r="DG435" s="152"/>
      <c r="DH435" s="152"/>
      <c r="DI435" s="152"/>
      <c r="DJ435" s="152"/>
      <c r="DK435" s="152"/>
      <c r="DL435" s="152"/>
      <c r="DM435" s="152"/>
      <c r="DN435" s="152"/>
      <c r="DO435" s="152"/>
      <c r="DP435" s="152"/>
      <c r="DQ435" s="152"/>
      <c r="DR435" s="152"/>
      <c r="DS435" s="152"/>
      <c r="DT435" s="152"/>
      <c r="DU435" s="152"/>
      <c r="DV435" s="152"/>
      <c r="DW435" s="152"/>
      <c r="DX435" s="152"/>
      <c r="DY435" s="152"/>
      <c r="DZ435" s="152"/>
      <c r="EA435" s="152"/>
      <c r="EB435" s="152"/>
    </row>
    <row r="436" spans="2:132" x14ac:dyDescent="0.2">
      <c r="B436" s="152"/>
      <c r="C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2"/>
      <c r="AY436" s="152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152"/>
      <c r="BN436" s="152"/>
      <c r="BO436" s="152"/>
      <c r="BP436" s="152"/>
      <c r="BQ436" s="152"/>
      <c r="BR436" s="152"/>
      <c r="BS436" s="152"/>
      <c r="BT436" s="152"/>
      <c r="BU436" s="152"/>
      <c r="BV436" s="152"/>
      <c r="BW436" s="152"/>
      <c r="BX436" s="152"/>
      <c r="BY436" s="152"/>
      <c r="BZ436" s="152"/>
      <c r="CA436" s="152"/>
      <c r="CB436" s="152"/>
      <c r="CC436" s="152"/>
      <c r="CD436" s="152"/>
      <c r="CE436" s="152"/>
      <c r="CF436" s="152"/>
      <c r="CG436" s="152"/>
      <c r="CH436" s="152"/>
      <c r="CI436" s="152"/>
      <c r="CJ436" s="152"/>
      <c r="CK436" s="152"/>
      <c r="CL436" s="152"/>
      <c r="CM436" s="152"/>
      <c r="CN436" s="152"/>
      <c r="CO436" s="152"/>
      <c r="CP436" s="152"/>
      <c r="CQ436" s="152"/>
      <c r="CR436" s="152"/>
      <c r="CS436" s="152"/>
      <c r="CT436" s="152"/>
      <c r="CU436" s="152"/>
      <c r="CV436" s="152"/>
      <c r="CW436" s="152"/>
      <c r="CX436" s="152"/>
      <c r="CY436" s="152"/>
      <c r="CZ436" s="152"/>
      <c r="DA436" s="152"/>
      <c r="DB436" s="152"/>
      <c r="DC436" s="152"/>
      <c r="DD436" s="152"/>
      <c r="DE436" s="152"/>
      <c r="DF436" s="152"/>
      <c r="DG436" s="152"/>
      <c r="DH436" s="152"/>
      <c r="DI436" s="152"/>
      <c r="DJ436" s="152"/>
      <c r="DK436" s="152"/>
      <c r="DL436" s="152"/>
      <c r="DM436" s="152"/>
      <c r="DN436" s="152"/>
      <c r="DO436" s="152"/>
      <c r="DP436" s="152"/>
      <c r="DQ436" s="152"/>
      <c r="DR436" s="152"/>
      <c r="DS436" s="152"/>
      <c r="DT436" s="152"/>
      <c r="DU436" s="152"/>
      <c r="DV436" s="152"/>
      <c r="DW436" s="152"/>
      <c r="DX436" s="152"/>
      <c r="DY436" s="152"/>
      <c r="DZ436" s="152"/>
      <c r="EA436" s="152"/>
      <c r="EB436" s="152"/>
    </row>
    <row r="437" spans="2:132" x14ac:dyDescent="0.2">
      <c r="B437" s="152"/>
      <c r="C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  <c r="AK437" s="152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152"/>
      <c r="AW437" s="152"/>
      <c r="AX437" s="152"/>
      <c r="AY437" s="152"/>
      <c r="AZ437" s="152"/>
      <c r="BA437" s="152"/>
      <c r="BB437" s="152"/>
      <c r="BC437" s="152"/>
      <c r="BD437" s="152"/>
      <c r="BE437" s="152"/>
      <c r="BF437" s="152"/>
      <c r="BG437" s="152"/>
      <c r="BH437" s="152"/>
      <c r="BI437" s="152"/>
      <c r="BJ437" s="152"/>
      <c r="BK437" s="152"/>
      <c r="BL437" s="152"/>
      <c r="BM437" s="152"/>
      <c r="BN437" s="152"/>
      <c r="BO437" s="152"/>
      <c r="BP437" s="152"/>
      <c r="BQ437" s="152"/>
      <c r="BR437" s="152"/>
      <c r="BS437" s="152"/>
      <c r="BT437" s="152"/>
      <c r="BU437" s="152"/>
      <c r="BV437" s="152"/>
      <c r="BW437" s="152"/>
      <c r="BX437" s="152"/>
      <c r="BY437" s="152"/>
      <c r="BZ437" s="152"/>
      <c r="CA437" s="152"/>
      <c r="CB437" s="152"/>
      <c r="CC437" s="152"/>
      <c r="CD437" s="152"/>
      <c r="CE437" s="152"/>
      <c r="CF437" s="152"/>
      <c r="CG437" s="152"/>
      <c r="CH437" s="152"/>
      <c r="CI437" s="152"/>
      <c r="CJ437" s="152"/>
      <c r="CK437" s="152"/>
      <c r="CL437" s="152"/>
      <c r="CM437" s="152"/>
      <c r="CN437" s="152"/>
      <c r="CO437" s="152"/>
      <c r="CP437" s="152"/>
      <c r="CQ437" s="152"/>
      <c r="CR437" s="152"/>
      <c r="CS437" s="152"/>
      <c r="CT437" s="152"/>
      <c r="CU437" s="152"/>
      <c r="CV437" s="152"/>
      <c r="CW437" s="152"/>
      <c r="CX437" s="152"/>
      <c r="CY437" s="152"/>
      <c r="CZ437" s="152"/>
      <c r="DA437" s="152"/>
      <c r="DB437" s="152"/>
      <c r="DC437" s="152"/>
      <c r="DD437" s="152"/>
      <c r="DE437" s="152"/>
      <c r="DF437" s="152"/>
      <c r="DG437" s="152"/>
      <c r="DH437" s="152"/>
      <c r="DI437" s="152"/>
      <c r="DJ437" s="152"/>
      <c r="DK437" s="152"/>
      <c r="DL437" s="152"/>
      <c r="DM437" s="152"/>
      <c r="DN437" s="152"/>
      <c r="DO437" s="152"/>
      <c r="DP437" s="152"/>
      <c r="DQ437" s="152"/>
      <c r="DR437" s="152"/>
      <c r="DS437" s="152"/>
      <c r="DT437" s="152"/>
      <c r="DU437" s="152"/>
      <c r="DV437" s="152"/>
      <c r="DW437" s="152"/>
      <c r="DX437" s="152"/>
      <c r="DY437" s="152"/>
      <c r="DZ437" s="152"/>
      <c r="EA437" s="152"/>
      <c r="EB437" s="152"/>
    </row>
    <row r="438" spans="2:132" x14ac:dyDescent="0.2">
      <c r="B438" s="152"/>
      <c r="C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  <c r="AK438" s="152"/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152"/>
      <c r="AW438" s="152"/>
      <c r="AX438" s="152"/>
      <c r="AY438" s="152"/>
      <c r="AZ438" s="152"/>
      <c r="BA438" s="152"/>
      <c r="BB438" s="152"/>
      <c r="BC438" s="152"/>
      <c r="BD438" s="152"/>
      <c r="BE438" s="152"/>
      <c r="BF438" s="152"/>
      <c r="BG438" s="152"/>
      <c r="BH438" s="152"/>
      <c r="BI438" s="152"/>
      <c r="BJ438" s="152"/>
      <c r="BK438" s="152"/>
      <c r="BL438" s="152"/>
      <c r="BM438" s="152"/>
      <c r="BN438" s="152"/>
      <c r="BO438" s="152"/>
      <c r="BP438" s="152"/>
      <c r="BQ438" s="152"/>
      <c r="BR438" s="152"/>
      <c r="BS438" s="152"/>
      <c r="BT438" s="152"/>
      <c r="BU438" s="152"/>
      <c r="BV438" s="152"/>
      <c r="BW438" s="152"/>
      <c r="BX438" s="152"/>
      <c r="BY438" s="152"/>
      <c r="BZ438" s="152"/>
      <c r="CA438" s="152"/>
      <c r="CB438" s="152"/>
      <c r="CC438" s="152"/>
      <c r="CD438" s="152"/>
      <c r="CE438" s="152"/>
      <c r="CF438" s="152"/>
      <c r="CG438" s="152"/>
      <c r="CH438" s="152"/>
      <c r="CI438" s="152"/>
      <c r="CJ438" s="152"/>
      <c r="CK438" s="152"/>
      <c r="CL438" s="152"/>
      <c r="CM438" s="152"/>
      <c r="CN438" s="152"/>
      <c r="CO438" s="152"/>
      <c r="CP438" s="152"/>
      <c r="CQ438" s="152"/>
      <c r="CR438" s="152"/>
      <c r="CS438" s="152"/>
      <c r="CT438" s="152"/>
      <c r="CU438" s="152"/>
      <c r="CV438" s="152"/>
      <c r="CW438" s="152"/>
      <c r="CX438" s="152"/>
      <c r="CY438" s="152"/>
      <c r="CZ438" s="152"/>
      <c r="DA438" s="152"/>
      <c r="DB438" s="152"/>
      <c r="DC438" s="152"/>
      <c r="DD438" s="152"/>
      <c r="DE438" s="152"/>
      <c r="DF438" s="152"/>
      <c r="DG438" s="152"/>
      <c r="DH438" s="152"/>
      <c r="DI438" s="152"/>
      <c r="DJ438" s="152"/>
      <c r="DK438" s="152"/>
      <c r="DL438" s="152"/>
      <c r="DM438" s="152"/>
      <c r="DN438" s="152"/>
      <c r="DO438" s="152"/>
      <c r="DP438" s="152"/>
      <c r="DQ438" s="152"/>
      <c r="DR438" s="152"/>
      <c r="DS438" s="152"/>
      <c r="DT438" s="152"/>
      <c r="DU438" s="152"/>
      <c r="DV438" s="152"/>
      <c r="DW438" s="152"/>
      <c r="DX438" s="152"/>
      <c r="DY438" s="152"/>
      <c r="DZ438" s="152"/>
      <c r="EA438" s="152"/>
      <c r="EB438" s="152"/>
    </row>
    <row r="439" spans="2:132" x14ac:dyDescent="0.2">
      <c r="B439" s="152"/>
      <c r="C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2"/>
      <c r="BN439" s="152"/>
      <c r="BO439" s="152"/>
      <c r="BP439" s="152"/>
      <c r="BQ439" s="152"/>
      <c r="BR439" s="152"/>
      <c r="BS439" s="152"/>
      <c r="BT439" s="152"/>
      <c r="BU439" s="152"/>
      <c r="BV439" s="152"/>
      <c r="BW439" s="152"/>
      <c r="BX439" s="152"/>
      <c r="BY439" s="152"/>
      <c r="BZ439" s="152"/>
      <c r="CA439" s="152"/>
      <c r="CB439" s="152"/>
      <c r="CC439" s="152"/>
      <c r="CD439" s="152"/>
      <c r="CE439" s="152"/>
      <c r="CF439" s="152"/>
      <c r="CG439" s="152"/>
      <c r="CH439" s="152"/>
      <c r="CI439" s="152"/>
      <c r="CJ439" s="152"/>
      <c r="CK439" s="152"/>
      <c r="CL439" s="152"/>
      <c r="CM439" s="152"/>
      <c r="CN439" s="152"/>
      <c r="CO439" s="152"/>
      <c r="CP439" s="152"/>
      <c r="CQ439" s="152"/>
      <c r="CR439" s="152"/>
      <c r="CS439" s="152"/>
      <c r="CT439" s="152"/>
      <c r="CU439" s="152"/>
      <c r="CV439" s="152"/>
      <c r="CW439" s="152"/>
      <c r="CX439" s="152"/>
      <c r="CY439" s="152"/>
      <c r="CZ439" s="152"/>
      <c r="DA439" s="152"/>
      <c r="DB439" s="152"/>
      <c r="DC439" s="152"/>
      <c r="DD439" s="152"/>
      <c r="DE439" s="152"/>
      <c r="DF439" s="152"/>
      <c r="DG439" s="152"/>
      <c r="DH439" s="152"/>
      <c r="DI439" s="152"/>
      <c r="DJ439" s="152"/>
      <c r="DK439" s="152"/>
      <c r="DL439" s="152"/>
      <c r="DM439" s="152"/>
      <c r="DN439" s="152"/>
      <c r="DO439" s="152"/>
      <c r="DP439" s="152"/>
      <c r="DQ439" s="152"/>
      <c r="DR439" s="152"/>
      <c r="DS439" s="152"/>
      <c r="DT439" s="152"/>
      <c r="DU439" s="152"/>
      <c r="DV439" s="152"/>
      <c r="DW439" s="152"/>
      <c r="DX439" s="152"/>
      <c r="DY439" s="152"/>
      <c r="DZ439" s="152"/>
      <c r="EA439" s="152"/>
      <c r="EB439" s="152"/>
    </row>
    <row r="440" spans="2:132" x14ac:dyDescent="0.2">
      <c r="B440" s="152"/>
      <c r="C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2"/>
      <c r="BN440" s="152"/>
      <c r="BO440" s="152"/>
      <c r="BP440" s="152"/>
      <c r="BQ440" s="152"/>
      <c r="BR440" s="152"/>
      <c r="BS440" s="152"/>
      <c r="BT440" s="152"/>
      <c r="BU440" s="152"/>
      <c r="BV440" s="152"/>
      <c r="BW440" s="152"/>
      <c r="BX440" s="152"/>
      <c r="BY440" s="152"/>
      <c r="BZ440" s="152"/>
      <c r="CA440" s="152"/>
      <c r="CB440" s="152"/>
      <c r="CC440" s="152"/>
      <c r="CD440" s="152"/>
      <c r="CE440" s="152"/>
      <c r="CF440" s="152"/>
      <c r="CG440" s="152"/>
      <c r="CH440" s="152"/>
      <c r="CI440" s="152"/>
      <c r="CJ440" s="152"/>
      <c r="CK440" s="152"/>
      <c r="CL440" s="152"/>
      <c r="CM440" s="152"/>
      <c r="CN440" s="152"/>
      <c r="CO440" s="152"/>
      <c r="CP440" s="152"/>
      <c r="CQ440" s="152"/>
      <c r="CR440" s="152"/>
      <c r="CS440" s="152"/>
      <c r="CT440" s="152"/>
      <c r="CU440" s="152"/>
      <c r="CV440" s="152"/>
      <c r="CW440" s="152"/>
      <c r="CX440" s="152"/>
      <c r="CY440" s="152"/>
      <c r="CZ440" s="152"/>
      <c r="DA440" s="152"/>
      <c r="DB440" s="152"/>
      <c r="DC440" s="152"/>
      <c r="DD440" s="152"/>
      <c r="DE440" s="152"/>
      <c r="DF440" s="152"/>
      <c r="DG440" s="152"/>
      <c r="DH440" s="152"/>
      <c r="DI440" s="152"/>
      <c r="DJ440" s="152"/>
      <c r="DK440" s="152"/>
      <c r="DL440" s="152"/>
      <c r="DM440" s="152"/>
      <c r="DN440" s="152"/>
      <c r="DO440" s="152"/>
      <c r="DP440" s="152"/>
      <c r="DQ440" s="152"/>
      <c r="DR440" s="152"/>
      <c r="DS440" s="152"/>
      <c r="DT440" s="152"/>
      <c r="DU440" s="152"/>
      <c r="DV440" s="152"/>
      <c r="DW440" s="152"/>
      <c r="DX440" s="152"/>
      <c r="DY440" s="152"/>
      <c r="DZ440" s="152"/>
      <c r="EA440" s="152"/>
      <c r="EB440" s="152"/>
    </row>
    <row r="441" spans="2:132" x14ac:dyDescent="0.2">
      <c r="B441" s="152"/>
      <c r="C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2"/>
      <c r="BW441" s="152"/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2"/>
      <c r="CH441" s="152"/>
      <c r="CI441" s="152"/>
      <c r="CJ441" s="152"/>
      <c r="CK441" s="152"/>
      <c r="CL441" s="152"/>
      <c r="CM441" s="152"/>
      <c r="CN441" s="152"/>
      <c r="CO441" s="152"/>
      <c r="CP441" s="152"/>
      <c r="CQ441" s="152"/>
      <c r="CR441" s="152"/>
      <c r="CS441" s="152"/>
      <c r="CT441" s="152"/>
      <c r="CU441" s="152"/>
      <c r="CV441" s="152"/>
      <c r="CW441" s="152"/>
      <c r="CX441" s="152"/>
      <c r="CY441" s="152"/>
      <c r="CZ441" s="152"/>
      <c r="DA441" s="152"/>
      <c r="DB441" s="152"/>
      <c r="DC441" s="152"/>
      <c r="DD441" s="152"/>
      <c r="DE441" s="152"/>
      <c r="DF441" s="152"/>
      <c r="DG441" s="152"/>
      <c r="DH441" s="152"/>
      <c r="DI441" s="152"/>
      <c r="DJ441" s="152"/>
      <c r="DK441" s="152"/>
      <c r="DL441" s="152"/>
      <c r="DM441" s="152"/>
      <c r="DN441" s="152"/>
      <c r="DO441" s="152"/>
      <c r="DP441" s="152"/>
      <c r="DQ441" s="152"/>
      <c r="DR441" s="152"/>
      <c r="DS441" s="152"/>
      <c r="DT441" s="152"/>
      <c r="DU441" s="152"/>
      <c r="DV441" s="152"/>
      <c r="DW441" s="152"/>
      <c r="DX441" s="152"/>
      <c r="DY441" s="152"/>
      <c r="DZ441" s="152"/>
      <c r="EA441" s="152"/>
      <c r="EB441" s="152"/>
    </row>
    <row r="442" spans="2:132" x14ac:dyDescent="0.2">
      <c r="B442" s="152"/>
      <c r="C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2"/>
      <c r="BN442" s="152"/>
      <c r="BO442" s="152"/>
      <c r="BP442" s="152"/>
      <c r="BQ442" s="152"/>
      <c r="BR442" s="152"/>
      <c r="BS442" s="152"/>
      <c r="BT442" s="152"/>
      <c r="BU442" s="152"/>
      <c r="BV442" s="152"/>
      <c r="BW442" s="152"/>
      <c r="BX442" s="152"/>
      <c r="BY442" s="152"/>
      <c r="BZ442" s="152"/>
      <c r="CA442" s="152"/>
      <c r="CB442" s="152"/>
      <c r="CC442" s="152"/>
      <c r="CD442" s="152"/>
      <c r="CE442" s="152"/>
      <c r="CF442" s="152"/>
      <c r="CG442" s="152"/>
      <c r="CH442" s="152"/>
      <c r="CI442" s="152"/>
      <c r="CJ442" s="152"/>
      <c r="CK442" s="152"/>
      <c r="CL442" s="152"/>
      <c r="CM442" s="152"/>
      <c r="CN442" s="152"/>
      <c r="CO442" s="152"/>
      <c r="CP442" s="152"/>
      <c r="CQ442" s="152"/>
      <c r="CR442" s="152"/>
      <c r="CS442" s="152"/>
      <c r="CT442" s="152"/>
      <c r="CU442" s="152"/>
      <c r="CV442" s="152"/>
      <c r="CW442" s="152"/>
      <c r="CX442" s="152"/>
      <c r="CY442" s="152"/>
      <c r="CZ442" s="152"/>
      <c r="DA442" s="152"/>
      <c r="DB442" s="152"/>
      <c r="DC442" s="152"/>
      <c r="DD442" s="152"/>
      <c r="DE442" s="152"/>
      <c r="DF442" s="152"/>
      <c r="DG442" s="152"/>
      <c r="DH442" s="152"/>
      <c r="DI442" s="152"/>
      <c r="DJ442" s="152"/>
      <c r="DK442" s="152"/>
      <c r="DL442" s="152"/>
      <c r="DM442" s="152"/>
      <c r="DN442" s="152"/>
      <c r="DO442" s="152"/>
      <c r="DP442" s="152"/>
      <c r="DQ442" s="152"/>
      <c r="DR442" s="152"/>
      <c r="DS442" s="152"/>
      <c r="DT442" s="152"/>
      <c r="DU442" s="152"/>
      <c r="DV442" s="152"/>
      <c r="DW442" s="152"/>
      <c r="DX442" s="152"/>
      <c r="DY442" s="152"/>
      <c r="DZ442" s="152"/>
      <c r="EA442" s="152"/>
      <c r="EB442" s="152"/>
    </row>
    <row r="443" spans="2:132" x14ac:dyDescent="0.2">
      <c r="B443" s="152"/>
      <c r="C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2"/>
      <c r="BN443" s="152"/>
      <c r="BO443" s="152"/>
      <c r="BP443" s="152"/>
      <c r="BQ443" s="152"/>
      <c r="BR443" s="152"/>
      <c r="BS443" s="152"/>
      <c r="BT443" s="152"/>
      <c r="BU443" s="152"/>
      <c r="BV443" s="152"/>
      <c r="BW443" s="152"/>
      <c r="BX443" s="152"/>
      <c r="BY443" s="152"/>
      <c r="BZ443" s="152"/>
      <c r="CA443" s="152"/>
      <c r="CB443" s="152"/>
      <c r="CC443" s="152"/>
      <c r="CD443" s="152"/>
      <c r="CE443" s="152"/>
      <c r="CF443" s="152"/>
      <c r="CG443" s="152"/>
      <c r="CH443" s="152"/>
      <c r="CI443" s="152"/>
      <c r="CJ443" s="152"/>
      <c r="CK443" s="152"/>
      <c r="CL443" s="152"/>
      <c r="CM443" s="152"/>
      <c r="CN443" s="152"/>
      <c r="CO443" s="152"/>
      <c r="CP443" s="152"/>
      <c r="CQ443" s="152"/>
      <c r="CR443" s="152"/>
      <c r="CS443" s="152"/>
      <c r="CT443" s="152"/>
      <c r="CU443" s="152"/>
      <c r="CV443" s="152"/>
      <c r="CW443" s="152"/>
      <c r="CX443" s="152"/>
      <c r="CY443" s="152"/>
      <c r="CZ443" s="152"/>
      <c r="DA443" s="152"/>
      <c r="DB443" s="152"/>
      <c r="DC443" s="152"/>
      <c r="DD443" s="152"/>
      <c r="DE443" s="152"/>
      <c r="DF443" s="152"/>
      <c r="DG443" s="152"/>
      <c r="DH443" s="152"/>
      <c r="DI443" s="152"/>
      <c r="DJ443" s="152"/>
      <c r="DK443" s="152"/>
      <c r="DL443" s="152"/>
      <c r="DM443" s="152"/>
      <c r="DN443" s="152"/>
      <c r="DO443" s="152"/>
      <c r="DP443" s="152"/>
      <c r="DQ443" s="152"/>
      <c r="DR443" s="152"/>
      <c r="DS443" s="152"/>
      <c r="DT443" s="152"/>
      <c r="DU443" s="152"/>
      <c r="DV443" s="152"/>
      <c r="DW443" s="152"/>
      <c r="DX443" s="152"/>
      <c r="DY443" s="152"/>
      <c r="DZ443" s="152"/>
      <c r="EA443" s="152"/>
      <c r="EB443" s="152"/>
    </row>
    <row r="444" spans="2:132" x14ac:dyDescent="0.2">
      <c r="B444" s="152"/>
      <c r="C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2"/>
      <c r="BN444" s="152"/>
      <c r="BO444" s="152"/>
      <c r="BP444" s="152"/>
      <c r="BQ444" s="152"/>
      <c r="BR444" s="152"/>
      <c r="BS444" s="152"/>
      <c r="BT444" s="152"/>
      <c r="BU444" s="152"/>
      <c r="BV444" s="152"/>
      <c r="BW444" s="152"/>
      <c r="BX444" s="152"/>
      <c r="BY444" s="152"/>
      <c r="BZ444" s="152"/>
      <c r="CA444" s="152"/>
      <c r="CB444" s="152"/>
      <c r="CC444" s="152"/>
      <c r="CD444" s="152"/>
      <c r="CE444" s="152"/>
      <c r="CF444" s="152"/>
      <c r="CG444" s="152"/>
      <c r="CH444" s="152"/>
      <c r="CI444" s="152"/>
      <c r="CJ444" s="152"/>
      <c r="CK444" s="152"/>
      <c r="CL444" s="152"/>
      <c r="CM444" s="152"/>
      <c r="CN444" s="152"/>
      <c r="CO444" s="152"/>
      <c r="CP444" s="152"/>
      <c r="CQ444" s="152"/>
      <c r="CR444" s="152"/>
      <c r="CS444" s="152"/>
      <c r="CT444" s="152"/>
      <c r="CU444" s="152"/>
      <c r="CV444" s="152"/>
      <c r="CW444" s="152"/>
      <c r="CX444" s="152"/>
      <c r="CY444" s="152"/>
      <c r="CZ444" s="152"/>
      <c r="DA444" s="152"/>
      <c r="DB444" s="152"/>
      <c r="DC444" s="152"/>
      <c r="DD444" s="152"/>
      <c r="DE444" s="152"/>
      <c r="DF444" s="152"/>
      <c r="DG444" s="152"/>
      <c r="DH444" s="152"/>
      <c r="DI444" s="152"/>
      <c r="DJ444" s="152"/>
      <c r="DK444" s="152"/>
      <c r="DL444" s="152"/>
      <c r="DM444" s="152"/>
      <c r="DN444" s="152"/>
      <c r="DO444" s="152"/>
      <c r="DP444" s="152"/>
      <c r="DQ444" s="152"/>
      <c r="DR444" s="152"/>
      <c r="DS444" s="152"/>
      <c r="DT444" s="152"/>
      <c r="DU444" s="152"/>
      <c r="DV444" s="152"/>
      <c r="DW444" s="152"/>
      <c r="DX444" s="152"/>
      <c r="DY444" s="152"/>
      <c r="DZ444" s="152"/>
      <c r="EA444" s="152"/>
      <c r="EB444" s="152"/>
    </row>
    <row r="445" spans="2:132" x14ac:dyDescent="0.2">
      <c r="B445" s="152"/>
      <c r="C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2"/>
      <c r="BN445" s="152"/>
      <c r="BO445" s="152"/>
      <c r="BP445" s="152"/>
      <c r="BQ445" s="152"/>
      <c r="BR445" s="152"/>
      <c r="BS445" s="152"/>
      <c r="BT445" s="152"/>
      <c r="BU445" s="152"/>
      <c r="BV445" s="152"/>
      <c r="BW445" s="152"/>
      <c r="BX445" s="152"/>
      <c r="BY445" s="152"/>
      <c r="BZ445" s="152"/>
      <c r="CA445" s="152"/>
      <c r="CB445" s="152"/>
      <c r="CC445" s="152"/>
      <c r="CD445" s="152"/>
      <c r="CE445" s="152"/>
      <c r="CF445" s="152"/>
      <c r="CG445" s="152"/>
      <c r="CH445" s="152"/>
      <c r="CI445" s="152"/>
      <c r="CJ445" s="152"/>
      <c r="CK445" s="152"/>
      <c r="CL445" s="152"/>
      <c r="CM445" s="152"/>
      <c r="CN445" s="152"/>
      <c r="CO445" s="152"/>
      <c r="CP445" s="152"/>
      <c r="CQ445" s="152"/>
      <c r="CR445" s="152"/>
      <c r="CS445" s="152"/>
      <c r="CT445" s="152"/>
      <c r="CU445" s="152"/>
      <c r="CV445" s="152"/>
      <c r="CW445" s="152"/>
      <c r="CX445" s="152"/>
      <c r="CY445" s="152"/>
      <c r="CZ445" s="152"/>
      <c r="DA445" s="152"/>
      <c r="DB445" s="152"/>
      <c r="DC445" s="152"/>
      <c r="DD445" s="152"/>
      <c r="DE445" s="152"/>
      <c r="DF445" s="152"/>
      <c r="DG445" s="152"/>
      <c r="DH445" s="152"/>
      <c r="DI445" s="152"/>
      <c r="DJ445" s="152"/>
      <c r="DK445" s="152"/>
      <c r="DL445" s="152"/>
      <c r="DM445" s="152"/>
      <c r="DN445" s="152"/>
      <c r="DO445" s="152"/>
      <c r="DP445" s="152"/>
      <c r="DQ445" s="152"/>
      <c r="DR445" s="152"/>
      <c r="DS445" s="152"/>
      <c r="DT445" s="152"/>
      <c r="DU445" s="152"/>
      <c r="DV445" s="152"/>
      <c r="DW445" s="152"/>
      <c r="DX445" s="152"/>
      <c r="DY445" s="152"/>
      <c r="DZ445" s="152"/>
      <c r="EA445" s="152"/>
      <c r="EB445" s="152"/>
    </row>
    <row r="446" spans="2:132" x14ac:dyDescent="0.2">
      <c r="B446" s="152"/>
      <c r="C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2"/>
      <c r="BN446" s="152"/>
      <c r="BO446" s="152"/>
      <c r="BP446" s="152"/>
      <c r="BQ446" s="152"/>
      <c r="BR446" s="152"/>
      <c r="BS446" s="152"/>
      <c r="BT446" s="152"/>
      <c r="BU446" s="152"/>
      <c r="BV446" s="152"/>
      <c r="BW446" s="152"/>
      <c r="BX446" s="152"/>
      <c r="BY446" s="152"/>
      <c r="BZ446" s="152"/>
      <c r="CA446" s="152"/>
      <c r="CB446" s="152"/>
      <c r="CC446" s="152"/>
      <c r="CD446" s="152"/>
      <c r="CE446" s="152"/>
      <c r="CF446" s="152"/>
      <c r="CG446" s="152"/>
      <c r="CH446" s="152"/>
      <c r="CI446" s="152"/>
      <c r="CJ446" s="152"/>
      <c r="CK446" s="152"/>
      <c r="CL446" s="152"/>
      <c r="CM446" s="152"/>
      <c r="CN446" s="152"/>
      <c r="CO446" s="152"/>
      <c r="CP446" s="152"/>
      <c r="CQ446" s="152"/>
      <c r="CR446" s="152"/>
      <c r="CS446" s="152"/>
      <c r="CT446" s="152"/>
      <c r="CU446" s="152"/>
      <c r="CV446" s="152"/>
      <c r="CW446" s="152"/>
      <c r="CX446" s="152"/>
      <c r="CY446" s="152"/>
      <c r="CZ446" s="152"/>
      <c r="DA446" s="152"/>
      <c r="DB446" s="152"/>
      <c r="DC446" s="152"/>
      <c r="DD446" s="152"/>
      <c r="DE446" s="152"/>
      <c r="DF446" s="152"/>
      <c r="DG446" s="152"/>
      <c r="DH446" s="152"/>
      <c r="DI446" s="152"/>
      <c r="DJ446" s="152"/>
      <c r="DK446" s="152"/>
      <c r="DL446" s="152"/>
      <c r="DM446" s="152"/>
      <c r="DN446" s="152"/>
      <c r="DO446" s="152"/>
      <c r="DP446" s="152"/>
      <c r="DQ446" s="152"/>
      <c r="DR446" s="152"/>
      <c r="DS446" s="152"/>
      <c r="DT446" s="152"/>
      <c r="DU446" s="152"/>
      <c r="DV446" s="152"/>
      <c r="DW446" s="152"/>
      <c r="DX446" s="152"/>
      <c r="DY446" s="152"/>
      <c r="DZ446" s="152"/>
      <c r="EA446" s="152"/>
      <c r="EB446" s="152"/>
    </row>
    <row r="447" spans="2:132" x14ac:dyDescent="0.2">
      <c r="B447" s="152"/>
      <c r="C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  <c r="AK447" s="152"/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152"/>
      <c r="AW447" s="152"/>
      <c r="AX447" s="152"/>
      <c r="AY447" s="152"/>
      <c r="AZ447" s="152"/>
      <c r="BA447" s="152"/>
      <c r="BB447" s="152"/>
      <c r="BC447" s="152"/>
      <c r="BD447" s="152"/>
      <c r="BE447" s="152"/>
      <c r="BF447" s="152"/>
      <c r="BG447" s="152"/>
      <c r="BH447" s="152"/>
      <c r="BI447" s="152"/>
      <c r="BJ447" s="152"/>
      <c r="BK447" s="152"/>
      <c r="BL447" s="152"/>
      <c r="BM447" s="152"/>
      <c r="BN447" s="152"/>
      <c r="BO447" s="152"/>
      <c r="BP447" s="152"/>
      <c r="BQ447" s="152"/>
      <c r="BR447" s="152"/>
      <c r="BS447" s="152"/>
      <c r="BT447" s="152"/>
      <c r="BU447" s="152"/>
      <c r="BV447" s="152"/>
      <c r="BW447" s="152"/>
      <c r="BX447" s="152"/>
      <c r="BY447" s="152"/>
      <c r="BZ447" s="152"/>
      <c r="CA447" s="152"/>
      <c r="CB447" s="152"/>
      <c r="CC447" s="152"/>
      <c r="CD447" s="152"/>
      <c r="CE447" s="152"/>
      <c r="CF447" s="152"/>
      <c r="CG447" s="152"/>
      <c r="CH447" s="152"/>
      <c r="CI447" s="152"/>
      <c r="CJ447" s="152"/>
      <c r="CK447" s="152"/>
      <c r="CL447" s="152"/>
      <c r="CM447" s="152"/>
      <c r="CN447" s="152"/>
      <c r="CO447" s="152"/>
      <c r="CP447" s="152"/>
      <c r="CQ447" s="152"/>
      <c r="CR447" s="152"/>
      <c r="CS447" s="152"/>
      <c r="CT447" s="152"/>
      <c r="CU447" s="152"/>
      <c r="CV447" s="152"/>
      <c r="CW447" s="152"/>
      <c r="CX447" s="152"/>
      <c r="CY447" s="152"/>
      <c r="CZ447" s="152"/>
      <c r="DA447" s="152"/>
      <c r="DB447" s="152"/>
      <c r="DC447" s="152"/>
      <c r="DD447" s="152"/>
      <c r="DE447" s="152"/>
      <c r="DF447" s="152"/>
      <c r="DG447" s="152"/>
      <c r="DH447" s="152"/>
      <c r="DI447" s="152"/>
      <c r="DJ447" s="152"/>
      <c r="DK447" s="152"/>
      <c r="DL447" s="152"/>
      <c r="DM447" s="152"/>
      <c r="DN447" s="152"/>
      <c r="DO447" s="152"/>
      <c r="DP447" s="152"/>
      <c r="DQ447" s="152"/>
      <c r="DR447" s="152"/>
      <c r="DS447" s="152"/>
      <c r="DT447" s="152"/>
      <c r="DU447" s="152"/>
      <c r="DV447" s="152"/>
      <c r="DW447" s="152"/>
      <c r="DX447" s="152"/>
      <c r="DY447" s="152"/>
      <c r="DZ447" s="152"/>
      <c r="EA447" s="152"/>
      <c r="EB447" s="152"/>
    </row>
    <row r="448" spans="2:132" x14ac:dyDescent="0.2">
      <c r="B448" s="152"/>
      <c r="C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  <c r="AC448" s="152"/>
      <c r="AD448" s="152"/>
      <c r="AE448" s="152"/>
      <c r="AF448" s="152"/>
      <c r="AG448" s="152"/>
      <c r="AH448" s="152"/>
      <c r="AI448" s="152"/>
      <c r="AJ448" s="152"/>
      <c r="AK448" s="152"/>
      <c r="AL448" s="152"/>
      <c r="AM448" s="152"/>
      <c r="AN448" s="152"/>
      <c r="AO448" s="152"/>
      <c r="AP448" s="152"/>
      <c r="AQ448" s="152"/>
      <c r="AR448" s="152"/>
      <c r="AS448" s="152"/>
      <c r="AT448" s="152"/>
      <c r="AU448" s="152"/>
      <c r="AV448" s="152"/>
      <c r="AW448" s="152"/>
      <c r="AX448" s="152"/>
      <c r="AY448" s="152"/>
      <c r="AZ448" s="152"/>
      <c r="BA448" s="152"/>
      <c r="BB448" s="152"/>
      <c r="BC448" s="152"/>
      <c r="BD448" s="152"/>
      <c r="BE448" s="152"/>
      <c r="BF448" s="152"/>
      <c r="BG448" s="152"/>
      <c r="BH448" s="152"/>
      <c r="BI448" s="152"/>
      <c r="BJ448" s="152"/>
      <c r="BK448" s="152"/>
      <c r="BL448" s="152"/>
      <c r="BM448" s="152"/>
      <c r="BN448" s="152"/>
      <c r="BO448" s="152"/>
      <c r="BP448" s="152"/>
      <c r="BQ448" s="152"/>
      <c r="BR448" s="152"/>
      <c r="BS448" s="152"/>
      <c r="BT448" s="152"/>
      <c r="BU448" s="152"/>
      <c r="BV448" s="152"/>
      <c r="BW448" s="152"/>
      <c r="BX448" s="152"/>
      <c r="BY448" s="152"/>
      <c r="BZ448" s="152"/>
      <c r="CA448" s="152"/>
      <c r="CB448" s="152"/>
      <c r="CC448" s="152"/>
      <c r="CD448" s="152"/>
      <c r="CE448" s="152"/>
      <c r="CF448" s="152"/>
      <c r="CG448" s="152"/>
      <c r="CH448" s="152"/>
      <c r="CI448" s="152"/>
      <c r="CJ448" s="152"/>
      <c r="CK448" s="152"/>
      <c r="CL448" s="152"/>
      <c r="CM448" s="152"/>
      <c r="CN448" s="152"/>
      <c r="CO448" s="152"/>
      <c r="CP448" s="152"/>
      <c r="CQ448" s="152"/>
      <c r="CR448" s="152"/>
      <c r="CS448" s="152"/>
      <c r="CT448" s="152"/>
      <c r="CU448" s="152"/>
      <c r="CV448" s="152"/>
      <c r="CW448" s="152"/>
      <c r="CX448" s="152"/>
      <c r="CY448" s="152"/>
      <c r="CZ448" s="152"/>
      <c r="DA448" s="152"/>
      <c r="DB448" s="152"/>
      <c r="DC448" s="152"/>
      <c r="DD448" s="152"/>
      <c r="DE448" s="152"/>
      <c r="DF448" s="152"/>
      <c r="DG448" s="152"/>
      <c r="DH448" s="152"/>
      <c r="DI448" s="152"/>
      <c r="DJ448" s="152"/>
      <c r="DK448" s="152"/>
      <c r="DL448" s="152"/>
      <c r="DM448" s="152"/>
      <c r="DN448" s="152"/>
      <c r="DO448" s="152"/>
      <c r="DP448" s="152"/>
      <c r="DQ448" s="152"/>
      <c r="DR448" s="152"/>
      <c r="DS448" s="152"/>
      <c r="DT448" s="152"/>
      <c r="DU448" s="152"/>
      <c r="DV448" s="152"/>
      <c r="DW448" s="152"/>
      <c r="DX448" s="152"/>
      <c r="DY448" s="152"/>
      <c r="DZ448" s="152"/>
      <c r="EA448" s="152"/>
      <c r="EB448" s="152"/>
    </row>
    <row r="449" spans="2:132" x14ac:dyDescent="0.2">
      <c r="B449" s="152"/>
      <c r="C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  <c r="BT449" s="152"/>
      <c r="BU449" s="152"/>
      <c r="BV449" s="152"/>
      <c r="BW449" s="152"/>
      <c r="BX449" s="152"/>
      <c r="BY449" s="152"/>
      <c r="BZ449" s="152"/>
      <c r="CA449" s="152"/>
      <c r="CB449" s="152"/>
      <c r="CC449" s="152"/>
      <c r="CD449" s="152"/>
      <c r="CE449" s="152"/>
      <c r="CF449" s="152"/>
      <c r="CG449" s="152"/>
      <c r="CH449" s="152"/>
      <c r="CI449" s="152"/>
      <c r="CJ449" s="152"/>
      <c r="CK449" s="152"/>
      <c r="CL449" s="152"/>
      <c r="CM449" s="152"/>
      <c r="CN449" s="152"/>
      <c r="CO449" s="152"/>
      <c r="CP449" s="152"/>
      <c r="CQ449" s="152"/>
      <c r="CR449" s="152"/>
      <c r="CS449" s="152"/>
      <c r="CT449" s="152"/>
      <c r="CU449" s="152"/>
      <c r="CV449" s="152"/>
      <c r="CW449" s="152"/>
      <c r="CX449" s="152"/>
      <c r="CY449" s="152"/>
      <c r="CZ449" s="152"/>
      <c r="DA449" s="152"/>
      <c r="DB449" s="152"/>
      <c r="DC449" s="152"/>
      <c r="DD449" s="152"/>
      <c r="DE449" s="152"/>
      <c r="DF449" s="152"/>
      <c r="DG449" s="152"/>
      <c r="DH449" s="152"/>
      <c r="DI449" s="152"/>
      <c r="DJ449" s="152"/>
      <c r="DK449" s="152"/>
      <c r="DL449" s="152"/>
      <c r="DM449" s="152"/>
      <c r="DN449" s="152"/>
      <c r="DO449" s="152"/>
      <c r="DP449" s="152"/>
      <c r="DQ449" s="152"/>
      <c r="DR449" s="152"/>
      <c r="DS449" s="152"/>
      <c r="DT449" s="152"/>
      <c r="DU449" s="152"/>
      <c r="DV449" s="152"/>
      <c r="DW449" s="152"/>
      <c r="DX449" s="152"/>
      <c r="DY449" s="152"/>
      <c r="DZ449" s="152"/>
      <c r="EA449" s="152"/>
      <c r="EB449" s="152"/>
    </row>
    <row r="450" spans="2:132" x14ac:dyDescent="0.2">
      <c r="B450" s="152"/>
      <c r="C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  <c r="BR450" s="152"/>
      <c r="BS450" s="152"/>
      <c r="BT450" s="152"/>
      <c r="BU450" s="152"/>
      <c r="BV450" s="152"/>
      <c r="BW450" s="152"/>
      <c r="BX450" s="152"/>
      <c r="BY450" s="152"/>
      <c r="BZ450" s="152"/>
      <c r="CA450" s="152"/>
      <c r="CB450" s="152"/>
      <c r="CC450" s="152"/>
      <c r="CD450" s="152"/>
      <c r="CE450" s="152"/>
      <c r="CF450" s="152"/>
      <c r="CG450" s="152"/>
      <c r="CH450" s="152"/>
      <c r="CI450" s="152"/>
      <c r="CJ450" s="152"/>
      <c r="CK450" s="152"/>
      <c r="CL450" s="152"/>
      <c r="CM450" s="152"/>
      <c r="CN450" s="152"/>
      <c r="CO450" s="152"/>
      <c r="CP450" s="152"/>
      <c r="CQ450" s="152"/>
      <c r="CR450" s="152"/>
      <c r="CS450" s="152"/>
      <c r="CT450" s="152"/>
      <c r="CU450" s="152"/>
      <c r="CV450" s="152"/>
      <c r="CW450" s="152"/>
      <c r="CX450" s="152"/>
      <c r="CY450" s="152"/>
      <c r="CZ450" s="152"/>
      <c r="DA450" s="152"/>
      <c r="DB450" s="152"/>
      <c r="DC450" s="152"/>
      <c r="DD450" s="152"/>
      <c r="DE450" s="152"/>
      <c r="DF450" s="152"/>
      <c r="DG450" s="152"/>
      <c r="DH450" s="152"/>
      <c r="DI450" s="152"/>
      <c r="DJ450" s="152"/>
      <c r="DK450" s="152"/>
      <c r="DL450" s="152"/>
      <c r="DM450" s="152"/>
      <c r="DN450" s="152"/>
      <c r="DO450" s="152"/>
      <c r="DP450" s="152"/>
      <c r="DQ450" s="152"/>
      <c r="DR450" s="152"/>
      <c r="DS450" s="152"/>
      <c r="DT450" s="152"/>
      <c r="DU450" s="152"/>
      <c r="DV450" s="152"/>
      <c r="DW450" s="152"/>
      <c r="DX450" s="152"/>
      <c r="DY450" s="152"/>
      <c r="DZ450" s="152"/>
      <c r="EA450" s="152"/>
      <c r="EB450" s="152"/>
    </row>
    <row r="451" spans="2:132" x14ac:dyDescent="0.2">
      <c r="B451" s="152"/>
      <c r="C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  <c r="AK451" s="152"/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152"/>
      <c r="AW451" s="152"/>
      <c r="AX451" s="152"/>
      <c r="AY451" s="152"/>
      <c r="AZ451" s="152"/>
      <c r="BA451" s="152"/>
      <c r="BB451" s="152"/>
      <c r="BC451" s="152"/>
      <c r="BD451" s="152"/>
      <c r="BE451" s="152"/>
      <c r="BF451" s="152"/>
      <c r="BG451" s="152"/>
      <c r="BH451" s="152"/>
      <c r="BI451" s="152"/>
      <c r="BJ451" s="152"/>
      <c r="BK451" s="152"/>
      <c r="BL451" s="152"/>
      <c r="BM451" s="152"/>
      <c r="BN451" s="152"/>
      <c r="BO451" s="152"/>
      <c r="BP451" s="152"/>
      <c r="BQ451" s="152"/>
      <c r="BR451" s="152"/>
      <c r="BS451" s="152"/>
      <c r="BT451" s="152"/>
      <c r="BU451" s="152"/>
      <c r="BV451" s="152"/>
      <c r="BW451" s="152"/>
      <c r="BX451" s="152"/>
      <c r="BY451" s="152"/>
      <c r="BZ451" s="152"/>
      <c r="CA451" s="152"/>
      <c r="CB451" s="152"/>
      <c r="CC451" s="152"/>
      <c r="CD451" s="152"/>
      <c r="CE451" s="152"/>
      <c r="CF451" s="152"/>
      <c r="CG451" s="152"/>
      <c r="CH451" s="152"/>
      <c r="CI451" s="152"/>
      <c r="CJ451" s="152"/>
      <c r="CK451" s="152"/>
      <c r="CL451" s="152"/>
      <c r="CM451" s="152"/>
      <c r="CN451" s="152"/>
      <c r="CO451" s="152"/>
      <c r="CP451" s="152"/>
      <c r="CQ451" s="152"/>
      <c r="CR451" s="152"/>
      <c r="CS451" s="152"/>
      <c r="CT451" s="152"/>
      <c r="CU451" s="152"/>
      <c r="CV451" s="152"/>
      <c r="CW451" s="152"/>
      <c r="CX451" s="152"/>
      <c r="CY451" s="152"/>
      <c r="CZ451" s="152"/>
      <c r="DA451" s="152"/>
      <c r="DB451" s="152"/>
      <c r="DC451" s="152"/>
      <c r="DD451" s="152"/>
      <c r="DE451" s="152"/>
      <c r="DF451" s="152"/>
      <c r="DG451" s="152"/>
      <c r="DH451" s="152"/>
      <c r="DI451" s="152"/>
      <c r="DJ451" s="152"/>
      <c r="DK451" s="152"/>
      <c r="DL451" s="152"/>
      <c r="DM451" s="152"/>
      <c r="DN451" s="152"/>
      <c r="DO451" s="152"/>
      <c r="DP451" s="152"/>
      <c r="DQ451" s="152"/>
      <c r="DR451" s="152"/>
      <c r="DS451" s="152"/>
      <c r="DT451" s="152"/>
      <c r="DU451" s="152"/>
      <c r="DV451" s="152"/>
      <c r="DW451" s="152"/>
      <c r="DX451" s="152"/>
      <c r="DY451" s="152"/>
      <c r="DZ451" s="152"/>
      <c r="EA451" s="152"/>
      <c r="EB451" s="152"/>
    </row>
    <row r="452" spans="2:132" x14ac:dyDescent="0.2">
      <c r="B452" s="152"/>
      <c r="C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152"/>
      <c r="AD452" s="152"/>
      <c r="AE452" s="152"/>
      <c r="AF452" s="152"/>
      <c r="AG452" s="152"/>
      <c r="AH452" s="152"/>
      <c r="AI452" s="152"/>
      <c r="AJ452" s="152"/>
      <c r="AK452" s="152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152"/>
      <c r="AW452" s="152"/>
      <c r="AX452" s="152"/>
      <c r="AY452" s="152"/>
      <c r="AZ452" s="152"/>
      <c r="BA452" s="152"/>
      <c r="BB452" s="152"/>
      <c r="BC452" s="152"/>
      <c r="BD452" s="152"/>
      <c r="BE452" s="152"/>
      <c r="BF452" s="152"/>
      <c r="BG452" s="152"/>
      <c r="BH452" s="152"/>
      <c r="BI452" s="152"/>
      <c r="BJ452" s="152"/>
      <c r="BK452" s="152"/>
      <c r="BL452" s="152"/>
      <c r="BM452" s="152"/>
      <c r="BN452" s="152"/>
      <c r="BO452" s="152"/>
      <c r="BP452" s="152"/>
      <c r="BQ452" s="152"/>
      <c r="BR452" s="152"/>
      <c r="BS452" s="152"/>
      <c r="BT452" s="152"/>
      <c r="BU452" s="152"/>
      <c r="BV452" s="152"/>
      <c r="BW452" s="152"/>
      <c r="BX452" s="152"/>
      <c r="BY452" s="152"/>
      <c r="BZ452" s="152"/>
      <c r="CA452" s="152"/>
      <c r="CB452" s="152"/>
      <c r="CC452" s="152"/>
      <c r="CD452" s="152"/>
      <c r="CE452" s="152"/>
      <c r="CF452" s="152"/>
      <c r="CG452" s="152"/>
      <c r="CH452" s="152"/>
      <c r="CI452" s="152"/>
      <c r="CJ452" s="152"/>
      <c r="CK452" s="152"/>
      <c r="CL452" s="152"/>
      <c r="CM452" s="152"/>
      <c r="CN452" s="152"/>
      <c r="CO452" s="152"/>
      <c r="CP452" s="152"/>
      <c r="CQ452" s="152"/>
      <c r="CR452" s="152"/>
      <c r="CS452" s="152"/>
      <c r="CT452" s="152"/>
      <c r="CU452" s="152"/>
      <c r="CV452" s="152"/>
      <c r="CW452" s="152"/>
      <c r="CX452" s="152"/>
      <c r="CY452" s="152"/>
      <c r="CZ452" s="152"/>
      <c r="DA452" s="152"/>
      <c r="DB452" s="152"/>
      <c r="DC452" s="152"/>
      <c r="DD452" s="152"/>
      <c r="DE452" s="152"/>
      <c r="DF452" s="152"/>
      <c r="DG452" s="152"/>
      <c r="DH452" s="152"/>
      <c r="DI452" s="152"/>
      <c r="DJ452" s="152"/>
      <c r="DK452" s="152"/>
      <c r="DL452" s="152"/>
      <c r="DM452" s="152"/>
      <c r="DN452" s="152"/>
      <c r="DO452" s="152"/>
      <c r="DP452" s="152"/>
      <c r="DQ452" s="152"/>
      <c r="DR452" s="152"/>
      <c r="DS452" s="152"/>
      <c r="DT452" s="152"/>
      <c r="DU452" s="152"/>
      <c r="DV452" s="152"/>
      <c r="DW452" s="152"/>
      <c r="DX452" s="152"/>
      <c r="DY452" s="152"/>
      <c r="DZ452" s="152"/>
      <c r="EA452" s="152"/>
      <c r="EB452" s="152"/>
    </row>
    <row r="453" spans="2:132" x14ac:dyDescent="0.2">
      <c r="B453" s="152"/>
      <c r="C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152"/>
      <c r="AD453" s="152"/>
      <c r="AE453" s="152"/>
      <c r="AF453" s="152"/>
      <c r="AG453" s="152"/>
      <c r="AH453" s="152"/>
      <c r="AI453" s="152"/>
      <c r="AJ453" s="152"/>
      <c r="AK453" s="152"/>
      <c r="AL453" s="152"/>
      <c r="AM453" s="152"/>
      <c r="AN453" s="152"/>
      <c r="AO453" s="152"/>
      <c r="AP453" s="152"/>
      <c r="AQ453" s="152"/>
      <c r="AR453" s="152"/>
      <c r="AS453" s="152"/>
      <c r="AT453" s="152"/>
      <c r="AU453" s="152"/>
      <c r="AV453" s="152"/>
      <c r="AW453" s="152"/>
      <c r="AX453" s="152"/>
      <c r="AY453" s="152"/>
      <c r="AZ453" s="152"/>
      <c r="BA453" s="152"/>
      <c r="BB453" s="152"/>
      <c r="BC453" s="152"/>
      <c r="BD453" s="152"/>
      <c r="BE453" s="152"/>
      <c r="BF453" s="152"/>
      <c r="BG453" s="152"/>
      <c r="BH453" s="152"/>
      <c r="BI453" s="152"/>
      <c r="BJ453" s="152"/>
      <c r="BK453" s="152"/>
      <c r="BL453" s="152"/>
      <c r="BM453" s="152"/>
      <c r="BN453" s="152"/>
      <c r="BO453" s="152"/>
      <c r="BP453" s="152"/>
      <c r="BQ453" s="152"/>
      <c r="BR453" s="152"/>
      <c r="BS453" s="152"/>
      <c r="BT453" s="152"/>
      <c r="BU453" s="152"/>
      <c r="BV453" s="152"/>
      <c r="BW453" s="152"/>
      <c r="BX453" s="152"/>
      <c r="BY453" s="152"/>
      <c r="BZ453" s="152"/>
      <c r="CA453" s="152"/>
      <c r="CB453" s="152"/>
      <c r="CC453" s="152"/>
      <c r="CD453" s="152"/>
      <c r="CE453" s="152"/>
      <c r="CF453" s="152"/>
      <c r="CG453" s="152"/>
      <c r="CH453" s="152"/>
      <c r="CI453" s="152"/>
      <c r="CJ453" s="152"/>
      <c r="CK453" s="152"/>
      <c r="CL453" s="152"/>
      <c r="CM453" s="152"/>
      <c r="CN453" s="152"/>
      <c r="CO453" s="152"/>
      <c r="CP453" s="152"/>
      <c r="CQ453" s="152"/>
      <c r="CR453" s="152"/>
      <c r="CS453" s="152"/>
      <c r="CT453" s="152"/>
      <c r="CU453" s="152"/>
      <c r="CV453" s="152"/>
      <c r="CW453" s="152"/>
      <c r="CX453" s="152"/>
      <c r="CY453" s="152"/>
      <c r="CZ453" s="152"/>
      <c r="DA453" s="152"/>
      <c r="DB453" s="152"/>
      <c r="DC453" s="152"/>
      <c r="DD453" s="152"/>
      <c r="DE453" s="152"/>
      <c r="DF453" s="152"/>
      <c r="DG453" s="152"/>
      <c r="DH453" s="152"/>
      <c r="DI453" s="152"/>
      <c r="DJ453" s="152"/>
      <c r="DK453" s="152"/>
      <c r="DL453" s="152"/>
      <c r="DM453" s="152"/>
      <c r="DN453" s="152"/>
      <c r="DO453" s="152"/>
      <c r="DP453" s="152"/>
      <c r="DQ453" s="152"/>
      <c r="DR453" s="152"/>
      <c r="DS453" s="152"/>
      <c r="DT453" s="152"/>
      <c r="DU453" s="152"/>
      <c r="DV453" s="152"/>
      <c r="DW453" s="152"/>
      <c r="DX453" s="152"/>
      <c r="DY453" s="152"/>
      <c r="DZ453" s="152"/>
      <c r="EA453" s="152"/>
      <c r="EB453" s="152"/>
    </row>
    <row r="454" spans="2:132" x14ac:dyDescent="0.2">
      <c r="B454" s="152"/>
      <c r="C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2"/>
      <c r="BH454" s="152"/>
      <c r="BI454" s="152"/>
      <c r="BJ454" s="152"/>
      <c r="BK454" s="152"/>
      <c r="BL454" s="152"/>
      <c r="BM454" s="152"/>
      <c r="BN454" s="152"/>
      <c r="BO454" s="152"/>
      <c r="BP454" s="152"/>
      <c r="BQ454" s="152"/>
      <c r="BR454" s="152"/>
      <c r="BS454" s="152"/>
      <c r="BT454" s="152"/>
      <c r="BU454" s="152"/>
      <c r="BV454" s="152"/>
      <c r="BW454" s="152"/>
      <c r="BX454" s="152"/>
      <c r="BY454" s="152"/>
      <c r="BZ454" s="152"/>
      <c r="CA454" s="152"/>
      <c r="CB454" s="152"/>
      <c r="CC454" s="152"/>
      <c r="CD454" s="152"/>
      <c r="CE454" s="152"/>
      <c r="CF454" s="152"/>
      <c r="CG454" s="152"/>
      <c r="CH454" s="152"/>
      <c r="CI454" s="152"/>
      <c r="CJ454" s="152"/>
      <c r="CK454" s="152"/>
      <c r="CL454" s="152"/>
      <c r="CM454" s="152"/>
      <c r="CN454" s="152"/>
      <c r="CO454" s="152"/>
      <c r="CP454" s="152"/>
      <c r="CQ454" s="152"/>
      <c r="CR454" s="152"/>
      <c r="CS454" s="152"/>
      <c r="CT454" s="152"/>
      <c r="CU454" s="152"/>
      <c r="CV454" s="152"/>
      <c r="CW454" s="152"/>
      <c r="CX454" s="152"/>
      <c r="CY454" s="152"/>
      <c r="CZ454" s="152"/>
      <c r="DA454" s="152"/>
      <c r="DB454" s="152"/>
      <c r="DC454" s="152"/>
      <c r="DD454" s="152"/>
      <c r="DE454" s="152"/>
      <c r="DF454" s="152"/>
      <c r="DG454" s="152"/>
      <c r="DH454" s="152"/>
      <c r="DI454" s="152"/>
      <c r="DJ454" s="152"/>
      <c r="DK454" s="152"/>
      <c r="DL454" s="152"/>
      <c r="DM454" s="152"/>
      <c r="DN454" s="152"/>
      <c r="DO454" s="152"/>
      <c r="DP454" s="152"/>
      <c r="DQ454" s="152"/>
      <c r="DR454" s="152"/>
      <c r="DS454" s="152"/>
      <c r="DT454" s="152"/>
      <c r="DU454" s="152"/>
      <c r="DV454" s="152"/>
      <c r="DW454" s="152"/>
      <c r="DX454" s="152"/>
      <c r="DY454" s="152"/>
      <c r="DZ454" s="152"/>
      <c r="EA454" s="152"/>
      <c r="EB454" s="152"/>
    </row>
    <row r="455" spans="2:132" x14ac:dyDescent="0.2">
      <c r="B455" s="152"/>
      <c r="C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152"/>
      <c r="AD455" s="152"/>
      <c r="AE455" s="152"/>
      <c r="AF455" s="152"/>
      <c r="AG455" s="152"/>
      <c r="AH455" s="152"/>
      <c r="AI455" s="152"/>
      <c r="AJ455" s="152"/>
      <c r="AK455" s="152"/>
      <c r="AL455" s="152"/>
      <c r="AM455" s="152"/>
      <c r="AN455" s="152"/>
      <c r="AO455" s="152"/>
      <c r="AP455" s="152"/>
      <c r="AQ455" s="152"/>
      <c r="AR455" s="152"/>
      <c r="AS455" s="152"/>
      <c r="AT455" s="152"/>
      <c r="AU455" s="152"/>
      <c r="AV455" s="152"/>
      <c r="AW455" s="152"/>
      <c r="AX455" s="152"/>
      <c r="AY455" s="152"/>
      <c r="AZ455" s="152"/>
      <c r="BA455" s="152"/>
      <c r="BB455" s="152"/>
      <c r="BC455" s="152"/>
      <c r="BD455" s="152"/>
      <c r="BE455" s="152"/>
      <c r="BF455" s="152"/>
      <c r="BG455" s="152"/>
      <c r="BH455" s="152"/>
      <c r="BI455" s="152"/>
      <c r="BJ455" s="152"/>
      <c r="BK455" s="152"/>
      <c r="BL455" s="152"/>
      <c r="BM455" s="152"/>
      <c r="BN455" s="152"/>
      <c r="BO455" s="152"/>
      <c r="BP455" s="152"/>
      <c r="BQ455" s="152"/>
      <c r="BR455" s="152"/>
      <c r="BS455" s="152"/>
      <c r="BT455" s="152"/>
      <c r="BU455" s="152"/>
      <c r="BV455" s="152"/>
      <c r="BW455" s="152"/>
      <c r="BX455" s="152"/>
      <c r="BY455" s="152"/>
      <c r="BZ455" s="152"/>
      <c r="CA455" s="152"/>
      <c r="CB455" s="152"/>
      <c r="CC455" s="152"/>
      <c r="CD455" s="152"/>
      <c r="CE455" s="152"/>
      <c r="CF455" s="152"/>
      <c r="CG455" s="152"/>
      <c r="CH455" s="152"/>
      <c r="CI455" s="152"/>
      <c r="CJ455" s="152"/>
      <c r="CK455" s="152"/>
      <c r="CL455" s="152"/>
      <c r="CM455" s="152"/>
      <c r="CN455" s="152"/>
      <c r="CO455" s="152"/>
      <c r="CP455" s="152"/>
      <c r="CQ455" s="152"/>
      <c r="CR455" s="152"/>
      <c r="CS455" s="152"/>
      <c r="CT455" s="152"/>
      <c r="CU455" s="152"/>
      <c r="CV455" s="152"/>
      <c r="CW455" s="152"/>
      <c r="CX455" s="152"/>
      <c r="CY455" s="152"/>
      <c r="CZ455" s="152"/>
      <c r="DA455" s="152"/>
      <c r="DB455" s="152"/>
      <c r="DC455" s="152"/>
      <c r="DD455" s="152"/>
      <c r="DE455" s="152"/>
      <c r="DF455" s="152"/>
      <c r="DG455" s="152"/>
      <c r="DH455" s="152"/>
      <c r="DI455" s="152"/>
      <c r="DJ455" s="152"/>
      <c r="DK455" s="152"/>
      <c r="DL455" s="152"/>
      <c r="DM455" s="152"/>
      <c r="DN455" s="152"/>
      <c r="DO455" s="152"/>
      <c r="DP455" s="152"/>
      <c r="DQ455" s="152"/>
      <c r="DR455" s="152"/>
      <c r="DS455" s="152"/>
      <c r="DT455" s="152"/>
      <c r="DU455" s="152"/>
      <c r="DV455" s="152"/>
      <c r="DW455" s="152"/>
      <c r="DX455" s="152"/>
      <c r="DY455" s="152"/>
      <c r="DZ455" s="152"/>
      <c r="EA455" s="152"/>
      <c r="EB455" s="152"/>
    </row>
    <row r="456" spans="2:132" x14ac:dyDescent="0.2">
      <c r="B456" s="152"/>
      <c r="C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  <c r="AC456" s="152"/>
      <c r="AD456" s="152"/>
      <c r="AE456" s="152"/>
      <c r="AF456" s="152"/>
      <c r="AG456" s="152"/>
      <c r="AH456" s="152"/>
      <c r="AI456" s="152"/>
      <c r="AJ456" s="152"/>
      <c r="AK456" s="152"/>
      <c r="AL456" s="152"/>
      <c r="AM456" s="152"/>
      <c r="AN456" s="152"/>
      <c r="AO456" s="152"/>
      <c r="AP456" s="152"/>
      <c r="AQ456" s="152"/>
      <c r="AR456" s="152"/>
      <c r="AS456" s="152"/>
      <c r="AT456" s="152"/>
      <c r="AU456" s="152"/>
      <c r="AV456" s="152"/>
      <c r="AW456" s="152"/>
      <c r="AX456" s="152"/>
      <c r="AY456" s="152"/>
      <c r="AZ456" s="152"/>
      <c r="BA456" s="152"/>
      <c r="BB456" s="152"/>
      <c r="BC456" s="152"/>
      <c r="BD456" s="152"/>
      <c r="BE456" s="152"/>
      <c r="BF456" s="152"/>
      <c r="BG456" s="152"/>
      <c r="BH456" s="152"/>
      <c r="BI456" s="152"/>
      <c r="BJ456" s="152"/>
      <c r="BK456" s="152"/>
      <c r="BL456" s="152"/>
      <c r="BM456" s="152"/>
      <c r="BN456" s="152"/>
      <c r="BO456" s="152"/>
      <c r="BP456" s="152"/>
      <c r="BQ456" s="152"/>
      <c r="BR456" s="152"/>
      <c r="BS456" s="152"/>
      <c r="BT456" s="152"/>
      <c r="BU456" s="152"/>
      <c r="BV456" s="152"/>
      <c r="BW456" s="152"/>
      <c r="BX456" s="152"/>
      <c r="BY456" s="152"/>
      <c r="BZ456" s="152"/>
      <c r="CA456" s="152"/>
      <c r="CB456" s="152"/>
      <c r="CC456" s="152"/>
      <c r="CD456" s="152"/>
      <c r="CE456" s="152"/>
      <c r="CF456" s="152"/>
      <c r="CG456" s="152"/>
      <c r="CH456" s="152"/>
      <c r="CI456" s="152"/>
      <c r="CJ456" s="152"/>
      <c r="CK456" s="152"/>
      <c r="CL456" s="152"/>
      <c r="CM456" s="152"/>
      <c r="CN456" s="152"/>
      <c r="CO456" s="152"/>
      <c r="CP456" s="152"/>
      <c r="CQ456" s="152"/>
      <c r="CR456" s="152"/>
      <c r="CS456" s="152"/>
      <c r="CT456" s="152"/>
      <c r="CU456" s="152"/>
      <c r="CV456" s="152"/>
      <c r="CW456" s="152"/>
      <c r="CX456" s="152"/>
      <c r="CY456" s="152"/>
      <c r="CZ456" s="152"/>
      <c r="DA456" s="152"/>
      <c r="DB456" s="152"/>
      <c r="DC456" s="152"/>
      <c r="DD456" s="152"/>
      <c r="DE456" s="152"/>
      <c r="DF456" s="152"/>
      <c r="DG456" s="152"/>
      <c r="DH456" s="152"/>
      <c r="DI456" s="152"/>
      <c r="DJ456" s="152"/>
      <c r="DK456" s="152"/>
      <c r="DL456" s="152"/>
      <c r="DM456" s="152"/>
      <c r="DN456" s="152"/>
      <c r="DO456" s="152"/>
      <c r="DP456" s="152"/>
      <c r="DQ456" s="152"/>
      <c r="DR456" s="152"/>
      <c r="DS456" s="152"/>
      <c r="DT456" s="152"/>
      <c r="DU456" s="152"/>
      <c r="DV456" s="152"/>
      <c r="DW456" s="152"/>
      <c r="DX456" s="152"/>
      <c r="DY456" s="152"/>
      <c r="DZ456" s="152"/>
      <c r="EA456" s="152"/>
      <c r="EB456" s="152"/>
    </row>
    <row r="457" spans="2:132" x14ac:dyDescent="0.2">
      <c r="B457" s="152"/>
      <c r="C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  <c r="BR457" s="152"/>
      <c r="BS457" s="152"/>
      <c r="BT457" s="152"/>
      <c r="BU457" s="152"/>
      <c r="BV457" s="152"/>
      <c r="BW457" s="152"/>
      <c r="BX457" s="152"/>
      <c r="BY457" s="152"/>
      <c r="BZ457" s="152"/>
      <c r="CA457" s="152"/>
      <c r="CB457" s="152"/>
      <c r="CC457" s="152"/>
      <c r="CD457" s="152"/>
      <c r="CE457" s="152"/>
      <c r="CF457" s="152"/>
      <c r="CG457" s="152"/>
      <c r="CH457" s="152"/>
      <c r="CI457" s="152"/>
      <c r="CJ457" s="152"/>
      <c r="CK457" s="152"/>
      <c r="CL457" s="152"/>
      <c r="CM457" s="152"/>
      <c r="CN457" s="152"/>
      <c r="CO457" s="152"/>
      <c r="CP457" s="152"/>
      <c r="CQ457" s="152"/>
      <c r="CR457" s="152"/>
      <c r="CS457" s="152"/>
      <c r="CT457" s="152"/>
      <c r="CU457" s="152"/>
      <c r="CV457" s="152"/>
      <c r="CW457" s="152"/>
      <c r="CX457" s="152"/>
      <c r="CY457" s="152"/>
      <c r="CZ457" s="152"/>
      <c r="DA457" s="152"/>
      <c r="DB457" s="152"/>
      <c r="DC457" s="152"/>
      <c r="DD457" s="152"/>
      <c r="DE457" s="152"/>
      <c r="DF457" s="152"/>
      <c r="DG457" s="152"/>
      <c r="DH457" s="152"/>
      <c r="DI457" s="152"/>
      <c r="DJ457" s="152"/>
      <c r="DK457" s="152"/>
      <c r="DL457" s="152"/>
      <c r="DM457" s="152"/>
      <c r="DN457" s="152"/>
      <c r="DO457" s="152"/>
      <c r="DP457" s="152"/>
      <c r="DQ457" s="152"/>
      <c r="DR457" s="152"/>
      <c r="DS457" s="152"/>
      <c r="DT457" s="152"/>
      <c r="DU457" s="152"/>
      <c r="DV457" s="152"/>
      <c r="DW457" s="152"/>
      <c r="DX457" s="152"/>
      <c r="DY457" s="152"/>
      <c r="DZ457" s="152"/>
      <c r="EA457" s="152"/>
      <c r="EB457" s="152"/>
    </row>
    <row r="458" spans="2:132" x14ac:dyDescent="0.2">
      <c r="B458" s="152"/>
      <c r="C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  <c r="AC458" s="152"/>
      <c r="AD458" s="152"/>
      <c r="AE458" s="152"/>
      <c r="AF458" s="152"/>
      <c r="AG458" s="152"/>
      <c r="AH458" s="152"/>
      <c r="AI458" s="152"/>
      <c r="AJ458" s="152"/>
      <c r="AK458" s="152"/>
      <c r="AL458" s="152"/>
      <c r="AM458" s="152"/>
      <c r="AN458" s="152"/>
      <c r="AO458" s="152"/>
      <c r="AP458" s="152"/>
      <c r="AQ458" s="152"/>
      <c r="AR458" s="152"/>
      <c r="AS458" s="152"/>
      <c r="AT458" s="152"/>
      <c r="AU458" s="152"/>
      <c r="AV458" s="152"/>
      <c r="AW458" s="152"/>
      <c r="AX458" s="152"/>
      <c r="AY458" s="152"/>
      <c r="AZ458" s="152"/>
      <c r="BA458" s="152"/>
      <c r="BB458" s="152"/>
      <c r="BC458" s="152"/>
      <c r="BD458" s="152"/>
      <c r="BE458" s="152"/>
      <c r="BF458" s="152"/>
      <c r="BG458" s="152"/>
      <c r="BH458" s="152"/>
      <c r="BI458" s="152"/>
      <c r="BJ458" s="152"/>
      <c r="BK458" s="152"/>
      <c r="BL458" s="152"/>
      <c r="BM458" s="152"/>
      <c r="BN458" s="152"/>
      <c r="BO458" s="152"/>
      <c r="BP458" s="152"/>
      <c r="BQ458" s="152"/>
      <c r="BR458" s="152"/>
      <c r="BS458" s="152"/>
      <c r="BT458" s="152"/>
      <c r="BU458" s="152"/>
      <c r="BV458" s="152"/>
      <c r="BW458" s="152"/>
      <c r="BX458" s="152"/>
      <c r="BY458" s="152"/>
      <c r="BZ458" s="152"/>
      <c r="CA458" s="152"/>
      <c r="CB458" s="152"/>
      <c r="CC458" s="152"/>
      <c r="CD458" s="152"/>
      <c r="CE458" s="152"/>
      <c r="CF458" s="152"/>
      <c r="CG458" s="152"/>
      <c r="CH458" s="152"/>
      <c r="CI458" s="152"/>
      <c r="CJ458" s="152"/>
      <c r="CK458" s="152"/>
      <c r="CL458" s="152"/>
      <c r="CM458" s="152"/>
      <c r="CN458" s="152"/>
      <c r="CO458" s="152"/>
      <c r="CP458" s="152"/>
      <c r="CQ458" s="152"/>
      <c r="CR458" s="152"/>
      <c r="CS458" s="152"/>
      <c r="CT458" s="152"/>
      <c r="CU458" s="152"/>
      <c r="CV458" s="152"/>
      <c r="CW458" s="152"/>
      <c r="CX458" s="152"/>
      <c r="CY458" s="152"/>
      <c r="CZ458" s="152"/>
      <c r="DA458" s="152"/>
      <c r="DB458" s="152"/>
      <c r="DC458" s="152"/>
      <c r="DD458" s="152"/>
      <c r="DE458" s="152"/>
      <c r="DF458" s="152"/>
      <c r="DG458" s="152"/>
      <c r="DH458" s="152"/>
      <c r="DI458" s="152"/>
      <c r="DJ458" s="152"/>
      <c r="DK458" s="152"/>
      <c r="DL458" s="152"/>
      <c r="DM458" s="152"/>
      <c r="DN458" s="152"/>
      <c r="DO458" s="152"/>
      <c r="DP458" s="152"/>
      <c r="DQ458" s="152"/>
      <c r="DR458" s="152"/>
      <c r="DS458" s="152"/>
      <c r="DT458" s="152"/>
      <c r="DU458" s="152"/>
      <c r="DV458" s="152"/>
      <c r="DW458" s="152"/>
      <c r="DX458" s="152"/>
      <c r="DY458" s="152"/>
      <c r="DZ458" s="152"/>
      <c r="EA458" s="152"/>
      <c r="EB458" s="152"/>
    </row>
    <row r="459" spans="2:132" x14ac:dyDescent="0.2">
      <c r="B459" s="152"/>
      <c r="C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  <c r="AK459" s="152"/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152"/>
      <c r="AW459" s="152"/>
      <c r="AX459" s="152"/>
      <c r="AY459" s="152"/>
      <c r="AZ459" s="152"/>
      <c r="BA459" s="152"/>
      <c r="BB459" s="152"/>
      <c r="BC459" s="152"/>
      <c r="BD459" s="152"/>
      <c r="BE459" s="152"/>
      <c r="BF459" s="152"/>
      <c r="BG459" s="152"/>
      <c r="BH459" s="152"/>
      <c r="BI459" s="152"/>
      <c r="BJ459" s="152"/>
      <c r="BK459" s="152"/>
      <c r="BL459" s="152"/>
      <c r="BM459" s="152"/>
      <c r="BN459" s="152"/>
      <c r="BO459" s="152"/>
      <c r="BP459" s="152"/>
      <c r="BQ459" s="152"/>
      <c r="BR459" s="152"/>
      <c r="BS459" s="152"/>
      <c r="BT459" s="152"/>
      <c r="BU459" s="152"/>
      <c r="BV459" s="152"/>
      <c r="BW459" s="152"/>
      <c r="BX459" s="152"/>
      <c r="BY459" s="152"/>
      <c r="BZ459" s="152"/>
      <c r="CA459" s="152"/>
      <c r="CB459" s="152"/>
      <c r="CC459" s="152"/>
      <c r="CD459" s="152"/>
      <c r="CE459" s="152"/>
      <c r="CF459" s="152"/>
      <c r="CG459" s="152"/>
      <c r="CH459" s="152"/>
      <c r="CI459" s="152"/>
      <c r="CJ459" s="152"/>
      <c r="CK459" s="152"/>
      <c r="CL459" s="152"/>
      <c r="CM459" s="152"/>
      <c r="CN459" s="152"/>
      <c r="CO459" s="152"/>
      <c r="CP459" s="152"/>
      <c r="CQ459" s="152"/>
      <c r="CR459" s="152"/>
      <c r="CS459" s="152"/>
      <c r="CT459" s="152"/>
      <c r="CU459" s="152"/>
      <c r="CV459" s="152"/>
      <c r="CW459" s="152"/>
      <c r="CX459" s="152"/>
      <c r="CY459" s="152"/>
      <c r="CZ459" s="152"/>
      <c r="DA459" s="152"/>
      <c r="DB459" s="152"/>
      <c r="DC459" s="152"/>
      <c r="DD459" s="152"/>
      <c r="DE459" s="152"/>
      <c r="DF459" s="152"/>
      <c r="DG459" s="152"/>
      <c r="DH459" s="152"/>
      <c r="DI459" s="152"/>
      <c r="DJ459" s="152"/>
      <c r="DK459" s="152"/>
      <c r="DL459" s="152"/>
      <c r="DM459" s="152"/>
      <c r="DN459" s="152"/>
      <c r="DO459" s="152"/>
      <c r="DP459" s="152"/>
      <c r="DQ459" s="152"/>
      <c r="DR459" s="152"/>
      <c r="DS459" s="152"/>
      <c r="DT459" s="152"/>
      <c r="DU459" s="152"/>
      <c r="DV459" s="152"/>
      <c r="DW459" s="152"/>
      <c r="DX459" s="152"/>
      <c r="DY459" s="152"/>
      <c r="DZ459" s="152"/>
      <c r="EA459" s="152"/>
      <c r="EB459" s="152"/>
    </row>
    <row r="460" spans="2:132" x14ac:dyDescent="0.2">
      <c r="B460" s="152"/>
      <c r="C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  <c r="AC460" s="152"/>
      <c r="AD460" s="152"/>
      <c r="AE460" s="152"/>
      <c r="AF460" s="152"/>
      <c r="AG460" s="152"/>
      <c r="AH460" s="152"/>
      <c r="AI460" s="152"/>
      <c r="AJ460" s="152"/>
      <c r="AK460" s="152"/>
      <c r="AL460" s="152"/>
      <c r="AM460" s="152"/>
      <c r="AN460" s="152"/>
      <c r="AO460" s="152"/>
      <c r="AP460" s="152"/>
      <c r="AQ460" s="152"/>
      <c r="AR460" s="152"/>
      <c r="AS460" s="152"/>
      <c r="AT460" s="152"/>
      <c r="AU460" s="152"/>
      <c r="AV460" s="152"/>
      <c r="AW460" s="152"/>
      <c r="AX460" s="152"/>
      <c r="AY460" s="152"/>
      <c r="AZ460" s="152"/>
      <c r="BA460" s="152"/>
      <c r="BB460" s="152"/>
      <c r="BC460" s="152"/>
      <c r="BD460" s="152"/>
      <c r="BE460" s="152"/>
      <c r="BF460" s="152"/>
      <c r="BG460" s="152"/>
      <c r="BH460" s="152"/>
      <c r="BI460" s="152"/>
      <c r="BJ460" s="152"/>
      <c r="BK460" s="152"/>
      <c r="BL460" s="152"/>
      <c r="BM460" s="152"/>
      <c r="BN460" s="152"/>
      <c r="BO460" s="152"/>
      <c r="BP460" s="152"/>
      <c r="BQ460" s="152"/>
      <c r="BR460" s="152"/>
      <c r="BS460" s="152"/>
      <c r="BT460" s="152"/>
      <c r="BU460" s="152"/>
      <c r="BV460" s="152"/>
      <c r="BW460" s="152"/>
      <c r="BX460" s="152"/>
      <c r="BY460" s="152"/>
      <c r="BZ460" s="152"/>
      <c r="CA460" s="152"/>
      <c r="CB460" s="152"/>
      <c r="CC460" s="152"/>
      <c r="CD460" s="152"/>
      <c r="CE460" s="152"/>
      <c r="CF460" s="152"/>
      <c r="CG460" s="152"/>
      <c r="CH460" s="152"/>
      <c r="CI460" s="152"/>
      <c r="CJ460" s="152"/>
      <c r="CK460" s="152"/>
      <c r="CL460" s="152"/>
      <c r="CM460" s="152"/>
      <c r="CN460" s="152"/>
      <c r="CO460" s="152"/>
      <c r="CP460" s="152"/>
      <c r="CQ460" s="152"/>
      <c r="CR460" s="152"/>
      <c r="CS460" s="152"/>
      <c r="CT460" s="152"/>
      <c r="CU460" s="152"/>
      <c r="CV460" s="152"/>
      <c r="CW460" s="152"/>
      <c r="CX460" s="152"/>
      <c r="CY460" s="152"/>
      <c r="CZ460" s="152"/>
      <c r="DA460" s="152"/>
      <c r="DB460" s="152"/>
      <c r="DC460" s="152"/>
      <c r="DD460" s="152"/>
      <c r="DE460" s="152"/>
      <c r="DF460" s="152"/>
      <c r="DG460" s="152"/>
      <c r="DH460" s="152"/>
      <c r="DI460" s="152"/>
      <c r="DJ460" s="152"/>
      <c r="DK460" s="152"/>
      <c r="DL460" s="152"/>
      <c r="DM460" s="152"/>
      <c r="DN460" s="152"/>
      <c r="DO460" s="152"/>
      <c r="DP460" s="152"/>
      <c r="DQ460" s="152"/>
      <c r="DR460" s="152"/>
      <c r="DS460" s="152"/>
      <c r="DT460" s="152"/>
      <c r="DU460" s="152"/>
      <c r="DV460" s="152"/>
      <c r="DW460" s="152"/>
      <c r="DX460" s="152"/>
      <c r="DY460" s="152"/>
      <c r="DZ460" s="152"/>
      <c r="EA460" s="152"/>
      <c r="EB460" s="152"/>
    </row>
    <row r="461" spans="2:132" x14ac:dyDescent="0.2">
      <c r="B461" s="152"/>
      <c r="C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  <c r="AC461" s="152"/>
      <c r="AD461" s="152"/>
      <c r="AE461" s="152"/>
      <c r="AF461" s="152"/>
      <c r="AG461" s="152"/>
      <c r="AH461" s="152"/>
      <c r="AI461" s="152"/>
      <c r="AJ461" s="152"/>
      <c r="AK461" s="152"/>
      <c r="AL461" s="152"/>
      <c r="AM461" s="152"/>
      <c r="AN461" s="152"/>
      <c r="AO461" s="152"/>
      <c r="AP461" s="152"/>
      <c r="AQ461" s="152"/>
      <c r="AR461" s="152"/>
      <c r="AS461" s="152"/>
      <c r="AT461" s="152"/>
      <c r="AU461" s="152"/>
      <c r="AV461" s="152"/>
      <c r="AW461" s="152"/>
      <c r="AX461" s="152"/>
      <c r="AY461" s="152"/>
      <c r="AZ461" s="152"/>
      <c r="BA461" s="152"/>
      <c r="BB461" s="152"/>
      <c r="BC461" s="152"/>
      <c r="BD461" s="152"/>
      <c r="BE461" s="152"/>
      <c r="BF461" s="152"/>
      <c r="BG461" s="152"/>
      <c r="BH461" s="152"/>
      <c r="BI461" s="152"/>
      <c r="BJ461" s="152"/>
      <c r="BK461" s="152"/>
      <c r="BL461" s="152"/>
      <c r="BM461" s="152"/>
      <c r="BN461" s="152"/>
      <c r="BO461" s="152"/>
      <c r="BP461" s="152"/>
      <c r="BQ461" s="152"/>
      <c r="BR461" s="152"/>
      <c r="BS461" s="152"/>
      <c r="BT461" s="152"/>
      <c r="BU461" s="152"/>
      <c r="BV461" s="152"/>
      <c r="BW461" s="152"/>
      <c r="BX461" s="152"/>
      <c r="BY461" s="152"/>
      <c r="BZ461" s="152"/>
      <c r="CA461" s="152"/>
      <c r="CB461" s="152"/>
      <c r="CC461" s="152"/>
      <c r="CD461" s="152"/>
      <c r="CE461" s="152"/>
      <c r="CF461" s="152"/>
      <c r="CG461" s="152"/>
      <c r="CH461" s="152"/>
      <c r="CI461" s="152"/>
      <c r="CJ461" s="152"/>
      <c r="CK461" s="152"/>
      <c r="CL461" s="152"/>
      <c r="CM461" s="152"/>
      <c r="CN461" s="152"/>
      <c r="CO461" s="152"/>
      <c r="CP461" s="152"/>
      <c r="CQ461" s="152"/>
      <c r="CR461" s="152"/>
      <c r="CS461" s="152"/>
      <c r="CT461" s="152"/>
      <c r="CU461" s="152"/>
      <c r="CV461" s="152"/>
      <c r="CW461" s="152"/>
      <c r="CX461" s="152"/>
      <c r="CY461" s="152"/>
      <c r="CZ461" s="152"/>
      <c r="DA461" s="152"/>
      <c r="DB461" s="152"/>
      <c r="DC461" s="152"/>
      <c r="DD461" s="152"/>
      <c r="DE461" s="152"/>
      <c r="DF461" s="152"/>
      <c r="DG461" s="152"/>
      <c r="DH461" s="152"/>
      <c r="DI461" s="152"/>
      <c r="DJ461" s="152"/>
      <c r="DK461" s="152"/>
      <c r="DL461" s="152"/>
      <c r="DM461" s="152"/>
      <c r="DN461" s="152"/>
      <c r="DO461" s="152"/>
      <c r="DP461" s="152"/>
      <c r="DQ461" s="152"/>
      <c r="DR461" s="152"/>
      <c r="DS461" s="152"/>
      <c r="DT461" s="152"/>
      <c r="DU461" s="152"/>
      <c r="DV461" s="152"/>
      <c r="DW461" s="152"/>
      <c r="DX461" s="152"/>
      <c r="DY461" s="152"/>
      <c r="DZ461" s="152"/>
      <c r="EA461" s="152"/>
      <c r="EB461" s="152"/>
    </row>
    <row r="462" spans="2:132" x14ac:dyDescent="0.2">
      <c r="B462" s="152"/>
      <c r="C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  <c r="AC462" s="152"/>
      <c r="AD462" s="152"/>
      <c r="AE462" s="152"/>
      <c r="AF462" s="152"/>
      <c r="AG462" s="152"/>
      <c r="AH462" s="152"/>
      <c r="AI462" s="152"/>
      <c r="AJ462" s="152"/>
      <c r="AK462" s="152"/>
      <c r="AL462" s="152"/>
      <c r="AM462" s="152"/>
      <c r="AN462" s="152"/>
      <c r="AO462" s="152"/>
      <c r="AP462" s="152"/>
      <c r="AQ462" s="152"/>
      <c r="AR462" s="152"/>
      <c r="AS462" s="152"/>
      <c r="AT462" s="152"/>
      <c r="AU462" s="152"/>
      <c r="AV462" s="152"/>
      <c r="AW462" s="152"/>
      <c r="AX462" s="152"/>
      <c r="AY462" s="152"/>
      <c r="AZ462" s="152"/>
      <c r="BA462" s="152"/>
      <c r="BB462" s="152"/>
      <c r="BC462" s="152"/>
      <c r="BD462" s="152"/>
      <c r="BE462" s="152"/>
      <c r="BF462" s="152"/>
      <c r="BG462" s="152"/>
      <c r="BH462" s="152"/>
      <c r="BI462" s="152"/>
      <c r="BJ462" s="152"/>
      <c r="BK462" s="152"/>
      <c r="BL462" s="152"/>
      <c r="BM462" s="152"/>
      <c r="BN462" s="152"/>
      <c r="BO462" s="152"/>
      <c r="BP462" s="152"/>
      <c r="BQ462" s="152"/>
      <c r="BR462" s="152"/>
      <c r="BS462" s="152"/>
      <c r="BT462" s="152"/>
      <c r="BU462" s="152"/>
      <c r="BV462" s="152"/>
      <c r="BW462" s="152"/>
      <c r="BX462" s="152"/>
      <c r="BY462" s="152"/>
      <c r="BZ462" s="152"/>
      <c r="CA462" s="152"/>
      <c r="CB462" s="152"/>
      <c r="CC462" s="152"/>
      <c r="CD462" s="152"/>
      <c r="CE462" s="152"/>
      <c r="CF462" s="152"/>
      <c r="CG462" s="152"/>
      <c r="CH462" s="152"/>
      <c r="CI462" s="152"/>
      <c r="CJ462" s="152"/>
      <c r="CK462" s="152"/>
      <c r="CL462" s="152"/>
      <c r="CM462" s="152"/>
      <c r="CN462" s="152"/>
      <c r="CO462" s="152"/>
      <c r="CP462" s="152"/>
      <c r="CQ462" s="152"/>
      <c r="CR462" s="152"/>
      <c r="CS462" s="152"/>
      <c r="CT462" s="152"/>
      <c r="CU462" s="152"/>
      <c r="CV462" s="152"/>
      <c r="CW462" s="152"/>
      <c r="CX462" s="152"/>
      <c r="CY462" s="152"/>
      <c r="CZ462" s="152"/>
      <c r="DA462" s="152"/>
      <c r="DB462" s="152"/>
      <c r="DC462" s="152"/>
      <c r="DD462" s="152"/>
      <c r="DE462" s="152"/>
      <c r="DF462" s="152"/>
      <c r="DG462" s="152"/>
      <c r="DH462" s="152"/>
      <c r="DI462" s="152"/>
      <c r="DJ462" s="152"/>
      <c r="DK462" s="152"/>
      <c r="DL462" s="152"/>
      <c r="DM462" s="152"/>
      <c r="DN462" s="152"/>
      <c r="DO462" s="152"/>
      <c r="DP462" s="152"/>
      <c r="DQ462" s="152"/>
      <c r="DR462" s="152"/>
      <c r="DS462" s="152"/>
      <c r="DT462" s="152"/>
      <c r="DU462" s="152"/>
      <c r="DV462" s="152"/>
      <c r="DW462" s="152"/>
      <c r="DX462" s="152"/>
      <c r="DY462" s="152"/>
      <c r="DZ462" s="152"/>
      <c r="EA462" s="152"/>
      <c r="EB462" s="152"/>
    </row>
    <row r="463" spans="2:132" x14ac:dyDescent="0.2">
      <c r="B463" s="152"/>
      <c r="C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152"/>
      <c r="BS463" s="152"/>
      <c r="BT463" s="152"/>
      <c r="BU463" s="152"/>
      <c r="BV463" s="152"/>
      <c r="BW463" s="152"/>
      <c r="BX463" s="152"/>
      <c r="BY463" s="152"/>
      <c r="BZ463" s="152"/>
      <c r="CA463" s="152"/>
      <c r="CB463" s="152"/>
      <c r="CC463" s="152"/>
      <c r="CD463" s="152"/>
      <c r="CE463" s="152"/>
      <c r="CF463" s="152"/>
      <c r="CG463" s="152"/>
      <c r="CH463" s="152"/>
      <c r="CI463" s="152"/>
      <c r="CJ463" s="152"/>
      <c r="CK463" s="152"/>
      <c r="CL463" s="152"/>
      <c r="CM463" s="152"/>
      <c r="CN463" s="152"/>
      <c r="CO463" s="152"/>
      <c r="CP463" s="152"/>
      <c r="CQ463" s="152"/>
      <c r="CR463" s="152"/>
      <c r="CS463" s="152"/>
      <c r="CT463" s="152"/>
      <c r="CU463" s="152"/>
      <c r="CV463" s="152"/>
      <c r="CW463" s="152"/>
      <c r="CX463" s="152"/>
      <c r="CY463" s="152"/>
      <c r="CZ463" s="152"/>
      <c r="DA463" s="152"/>
      <c r="DB463" s="152"/>
      <c r="DC463" s="152"/>
      <c r="DD463" s="152"/>
      <c r="DE463" s="152"/>
      <c r="DF463" s="152"/>
      <c r="DG463" s="152"/>
      <c r="DH463" s="152"/>
      <c r="DI463" s="152"/>
      <c r="DJ463" s="152"/>
      <c r="DK463" s="152"/>
      <c r="DL463" s="152"/>
      <c r="DM463" s="152"/>
      <c r="DN463" s="152"/>
      <c r="DO463" s="152"/>
      <c r="DP463" s="152"/>
      <c r="DQ463" s="152"/>
      <c r="DR463" s="152"/>
      <c r="DS463" s="152"/>
      <c r="DT463" s="152"/>
      <c r="DU463" s="152"/>
      <c r="DV463" s="152"/>
      <c r="DW463" s="152"/>
      <c r="DX463" s="152"/>
      <c r="DY463" s="152"/>
      <c r="DZ463" s="152"/>
      <c r="EA463" s="152"/>
      <c r="EB463" s="152"/>
    </row>
    <row r="464" spans="2:132" x14ac:dyDescent="0.2">
      <c r="B464" s="152"/>
      <c r="C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  <c r="AK464" s="152"/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152"/>
      <c r="AW464" s="152"/>
      <c r="AX464" s="152"/>
      <c r="AY464" s="152"/>
      <c r="AZ464" s="152"/>
      <c r="BA464" s="152"/>
      <c r="BB464" s="152"/>
      <c r="BC464" s="152"/>
      <c r="BD464" s="152"/>
      <c r="BE464" s="152"/>
      <c r="BF464" s="152"/>
      <c r="BG464" s="152"/>
      <c r="BH464" s="152"/>
      <c r="BI464" s="152"/>
      <c r="BJ464" s="152"/>
      <c r="BK464" s="152"/>
      <c r="BL464" s="152"/>
      <c r="BM464" s="152"/>
      <c r="BN464" s="152"/>
      <c r="BO464" s="152"/>
      <c r="BP464" s="152"/>
      <c r="BQ464" s="152"/>
      <c r="BR464" s="152"/>
      <c r="BS464" s="152"/>
      <c r="BT464" s="152"/>
      <c r="BU464" s="152"/>
      <c r="BV464" s="152"/>
      <c r="BW464" s="152"/>
      <c r="BX464" s="152"/>
      <c r="BY464" s="152"/>
      <c r="BZ464" s="152"/>
      <c r="CA464" s="152"/>
      <c r="CB464" s="152"/>
      <c r="CC464" s="152"/>
      <c r="CD464" s="152"/>
      <c r="CE464" s="152"/>
      <c r="CF464" s="152"/>
      <c r="CG464" s="152"/>
      <c r="CH464" s="152"/>
      <c r="CI464" s="152"/>
      <c r="CJ464" s="152"/>
      <c r="CK464" s="152"/>
      <c r="CL464" s="152"/>
      <c r="CM464" s="152"/>
      <c r="CN464" s="152"/>
      <c r="CO464" s="152"/>
      <c r="CP464" s="152"/>
      <c r="CQ464" s="152"/>
      <c r="CR464" s="152"/>
      <c r="CS464" s="152"/>
      <c r="CT464" s="152"/>
      <c r="CU464" s="152"/>
      <c r="CV464" s="152"/>
      <c r="CW464" s="152"/>
      <c r="CX464" s="152"/>
      <c r="CY464" s="152"/>
      <c r="CZ464" s="152"/>
      <c r="DA464" s="152"/>
      <c r="DB464" s="152"/>
      <c r="DC464" s="152"/>
      <c r="DD464" s="152"/>
      <c r="DE464" s="152"/>
      <c r="DF464" s="152"/>
      <c r="DG464" s="152"/>
      <c r="DH464" s="152"/>
      <c r="DI464" s="152"/>
      <c r="DJ464" s="152"/>
      <c r="DK464" s="152"/>
      <c r="DL464" s="152"/>
      <c r="DM464" s="152"/>
      <c r="DN464" s="152"/>
      <c r="DO464" s="152"/>
      <c r="DP464" s="152"/>
      <c r="DQ464" s="152"/>
      <c r="DR464" s="152"/>
      <c r="DS464" s="152"/>
      <c r="DT464" s="152"/>
      <c r="DU464" s="152"/>
      <c r="DV464" s="152"/>
      <c r="DW464" s="152"/>
      <c r="DX464" s="152"/>
      <c r="DY464" s="152"/>
      <c r="DZ464" s="152"/>
      <c r="EA464" s="152"/>
      <c r="EB464" s="152"/>
    </row>
    <row r="465" spans="2:132" x14ac:dyDescent="0.2">
      <c r="B465" s="152"/>
      <c r="C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  <c r="AK465" s="152"/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152"/>
      <c r="AW465" s="152"/>
      <c r="AX465" s="152"/>
      <c r="AY465" s="152"/>
      <c r="AZ465" s="152"/>
      <c r="BA465" s="152"/>
      <c r="BB465" s="152"/>
      <c r="BC465" s="152"/>
      <c r="BD465" s="152"/>
      <c r="BE465" s="152"/>
      <c r="BF465" s="152"/>
      <c r="BG465" s="152"/>
      <c r="BH465" s="152"/>
      <c r="BI465" s="152"/>
      <c r="BJ465" s="152"/>
      <c r="BK465" s="152"/>
      <c r="BL465" s="152"/>
      <c r="BM465" s="152"/>
      <c r="BN465" s="152"/>
      <c r="BO465" s="152"/>
      <c r="BP465" s="152"/>
      <c r="BQ465" s="152"/>
      <c r="BR465" s="152"/>
      <c r="BS465" s="152"/>
      <c r="BT465" s="152"/>
      <c r="BU465" s="152"/>
      <c r="BV465" s="152"/>
      <c r="BW465" s="152"/>
      <c r="BX465" s="152"/>
      <c r="BY465" s="152"/>
      <c r="BZ465" s="152"/>
      <c r="CA465" s="152"/>
      <c r="CB465" s="152"/>
      <c r="CC465" s="152"/>
      <c r="CD465" s="152"/>
      <c r="CE465" s="152"/>
      <c r="CF465" s="152"/>
      <c r="CG465" s="152"/>
      <c r="CH465" s="152"/>
      <c r="CI465" s="152"/>
      <c r="CJ465" s="152"/>
      <c r="CK465" s="152"/>
      <c r="CL465" s="152"/>
      <c r="CM465" s="152"/>
      <c r="CN465" s="152"/>
      <c r="CO465" s="152"/>
      <c r="CP465" s="152"/>
      <c r="CQ465" s="152"/>
      <c r="CR465" s="152"/>
      <c r="CS465" s="152"/>
      <c r="CT465" s="152"/>
      <c r="CU465" s="152"/>
      <c r="CV465" s="152"/>
      <c r="CW465" s="152"/>
      <c r="CX465" s="152"/>
      <c r="CY465" s="152"/>
      <c r="CZ465" s="152"/>
      <c r="DA465" s="152"/>
      <c r="DB465" s="152"/>
      <c r="DC465" s="152"/>
      <c r="DD465" s="152"/>
      <c r="DE465" s="152"/>
      <c r="DF465" s="152"/>
      <c r="DG465" s="152"/>
      <c r="DH465" s="152"/>
      <c r="DI465" s="152"/>
      <c r="DJ465" s="152"/>
      <c r="DK465" s="152"/>
      <c r="DL465" s="152"/>
      <c r="DM465" s="152"/>
      <c r="DN465" s="152"/>
      <c r="DO465" s="152"/>
      <c r="DP465" s="152"/>
      <c r="DQ465" s="152"/>
      <c r="DR465" s="152"/>
      <c r="DS465" s="152"/>
      <c r="DT465" s="152"/>
      <c r="DU465" s="152"/>
      <c r="DV465" s="152"/>
      <c r="DW465" s="152"/>
      <c r="DX465" s="152"/>
      <c r="DY465" s="152"/>
      <c r="DZ465" s="152"/>
      <c r="EA465" s="152"/>
      <c r="EB465" s="152"/>
    </row>
    <row r="466" spans="2:132" x14ac:dyDescent="0.2">
      <c r="B466" s="152"/>
      <c r="C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  <c r="AK466" s="152"/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152"/>
      <c r="AW466" s="152"/>
      <c r="AX466" s="152"/>
      <c r="AY466" s="152"/>
      <c r="AZ466" s="152"/>
      <c r="BA466" s="152"/>
      <c r="BB466" s="152"/>
      <c r="BC466" s="152"/>
      <c r="BD466" s="152"/>
      <c r="BE466" s="152"/>
      <c r="BF466" s="152"/>
      <c r="BG466" s="152"/>
      <c r="BH466" s="152"/>
      <c r="BI466" s="152"/>
      <c r="BJ466" s="152"/>
      <c r="BK466" s="152"/>
      <c r="BL466" s="152"/>
      <c r="BM466" s="152"/>
      <c r="BN466" s="152"/>
      <c r="BO466" s="152"/>
      <c r="BP466" s="152"/>
      <c r="BQ466" s="152"/>
      <c r="BR466" s="152"/>
      <c r="BS466" s="152"/>
      <c r="BT466" s="152"/>
      <c r="BU466" s="152"/>
      <c r="BV466" s="152"/>
      <c r="BW466" s="152"/>
      <c r="BX466" s="152"/>
      <c r="BY466" s="152"/>
      <c r="BZ466" s="152"/>
      <c r="CA466" s="152"/>
      <c r="CB466" s="152"/>
      <c r="CC466" s="152"/>
      <c r="CD466" s="152"/>
      <c r="CE466" s="152"/>
      <c r="CF466" s="152"/>
      <c r="CG466" s="152"/>
      <c r="CH466" s="152"/>
      <c r="CI466" s="152"/>
      <c r="CJ466" s="152"/>
      <c r="CK466" s="152"/>
      <c r="CL466" s="152"/>
      <c r="CM466" s="152"/>
      <c r="CN466" s="152"/>
      <c r="CO466" s="152"/>
      <c r="CP466" s="152"/>
      <c r="CQ466" s="152"/>
      <c r="CR466" s="152"/>
      <c r="CS466" s="152"/>
      <c r="CT466" s="152"/>
      <c r="CU466" s="152"/>
      <c r="CV466" s="152"/>
      <c r="CW466" s="152"/>
      <c r="CX466" s="152"/>
      <c r="CY466" s="152"/>
      <c r="CZ466" s="152"/>
      <c r="DA466" s="152"/>
      <c r="DB466" s="152"/>
      <c r="DC466" s="152"/>
      <c r="DD466" s="152"/>
      <c r="DE466" s="152"/>
      <c r="DF466" s="152"/>
      <c r="DG466" s="152"/>
      <c r="DH466" s="152"/>
      <c r="DI466" s="152"/>
      <c r="DJ466" s="152"/>
      <c r="DK466" s="152"/>
      <c r="DL466" s="152"/>
      <c r="DM466" s="152"/>
      <c r="DN466" s="152"/>
      <c r="DO466" s="152"/>
      <c r="DP466" s="152"/>
      <c r="DQ466" s="152"/>
      <c r="DR466" s="152"/>
      <c r="DS466" s="152"/>
      <c r="DT466" s="152"/>
      <c r="DU466" s="152"/>
      <c r="DV466" s="152"/>
      <c r="DW466" s="152"/>
      <c r="DX466" s="152"/>
      <c r="DY466" s="152"/>
      <c r="DZ466" s="152"/>
      <c r="EA466" s="152"/>
      <c r="EB466" s="152"/>
    </row>
    <row r="467" spans="2:132" x14ac:dyDescent="0.2">
      <c r="B467" s="152"/>
      <c r="C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  <c r="AC467" s="152"/>
      <c r="AD467" s="152"/>
      <c r="AE467" s="152"/>
      <c r="AF467" s="152"/>
      <c r="AG467" s="152"/>
      <c r="AH467" s="152"/>
      <c r="AI467" s="152"/>
      <c r="AJ467" s="152"/>
      <c r="AK467" s="152"/>
      <c r="AL467" s="152"/>
      <c r="AM467" s="152"/>
      <c r="AN467" s="152"/>
      <c r="AO467" s="152"/>
      <c r="AP467" s="152"/>
      <c r="AQ467" s="152"/>
      <c r="AR467" s="152"/>
      <c r="AS467" s="152"/>
      <c r="AT467" s="152"/>
      <c r="AU467" s="152"/>
      <c r="AV467" s="152"/>
      <c r="AW467" s="152"/>
      <c r="AX467" s="152"/>
      <c r="AY467" s="152"/>
      <c r="AZ467" s="152"/>
      <c r="BA467" s="152"/>
      <c r="BB467" s="152"/>
      <c r="BC467" s="152"/>
      <c r="BD467" s="152"/>
      <c r="BE467" s="152"/>
      <c r="BF467" s="152"/>
      <c r="BG467" s="152"/>
      <c r="BH467" s="152"/>
      <c r="BI467" s="152"/>
      <c r="BJ467" s="152"/>
      <c r="BK467" s="152"/>
      <c r="BL467" s="152"/>
      <c r="BM467" s="152"/>
      <c r="BN467" s="152"/>
      <c r="BO467" s="152"/>
      <c r="BP467" s="152"/>
      <c r="BQ467" s="152"/>
      <c r="BR467" s="152"/>
      <c r="BS467" s="152"/>
      <c r="BT467" s="152"/>
      <c r="BU467" s="152"/>
      <c r="BV467" s="152"/>
      <c r="BW467" s="152"/>
      <c r="BX467" s="152"/>
      <c r="BY467" s="152"/>
      <c r="BZ467" s="152"/>
      <c r="CA467" s="152"/>
      <c r="CB467" s="152"/>
      <c r="CC467" s="152"/>
      <c r="CD467" s="152"/>
      <c r="CE467" s="152"/>
      <c r="CF467" s="152"/>
      <c r="CG467" s="152"/>
      <c r="CH467" s="152"/>
      <c r="CI467" s="152"/>
      <c r="CJ467" s="152"/>
      <c r="CK467" s="152"/>
      <c r="CL467" s="152"/>
      <c r="CM467" s="152"/>
      <c r="CN467" s="152"/>
      <c r="CO467" s="152"/>
      <c r="CP467" s="152"/>
      <c r="CQ467" s="152"/>
      <c r="CR467" s="152"/>
      <c r="CS467" s="152"/>
      <c r="CT467" s="152"/>
      <c r="CU467" s="152"/>
      <c r="CV467" s="152"/>
      <c r="CW467" s="152"/>
      <c r="CX467" s="152"/>
      <c r="CY467" s="152"/>
      <c r="CZ467" s="152"/>
      <c r="DA467" s="152"/>
      <c r="DB467" s="152"/>
      <c r="DC467" s="152"/>
      <c r="DD467" s="152"/>
      <c r="DE467" s="152"/>
      <c r="DF467" s="152"/>
      <c r="DG467" s="152"/>
      <c r="DH467" s="152"/>
      <c r="DI467" s="152"/>
      <c r="DJ467" s="152"/>
      <c r="DK467" s="152"/>
      <c r="DL467" s="152"/>
      <c r="DM467" s="152"/>
      <c r="DN467" s="152"/>
      <c r="DO467" s="152"/>
      <c r="DP467" s="152"/>
      <c r="DQ467" s="152"/>
      <c r="DR467" s="152"/>
      <c r="DS467" s="152"/>
      <c r="DT467" s="152"/>
      <c r="DU467" s="152"/>
      <c r="DV467" s="152"/>
      <c r="DW467" s="152"/>
      <c r="DX467" s="152"/>
      <c r="DY467" s="152"/>
      <c r="DZ467" s="152"/>
      <c r="EA467" s="152"/>
      <c r="EB467" s="152"/>
    </row>
    <row r="468" spans="2:132" x14ac:dyDescent="0.2">
      <c r="B468" s="152"/>
      <c r="C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  <c r="AC468" s="152"/>
      <c r="AD468" s="152"/>
      <c r="AE468" s="152"/>
      <c r="AF468" s="152"/>
      <c r="AG468" s="152"/>
      <c r="AH468" s="152"/>
      <c r="AI468" s="152"/>
      <c r="AJ468" s="152"/>
      <c r="AK468" s="152"/>
      <c r="AL468" s="152"/>
      <c r="AM468" s="152"/>
      <c r="AN468" s="152"/>
      <c r="AO468" s="152"/>
      <c r="AP468" s="152"/>
      <c r="AQ468" s="152"/>
      <c r="AR468" s="152"/>
      <c r="AS468" s="152"/>
      <c r="AT468" s="152"/>
      <c r="AU468" s="152"/>
      <c r="AV468" s="152"/>
      <c r="AW468" s="152"/>
      <c r="AX468" s="152"/>
      <c r="AY468" s="152"/>
      <c r="AZ468" s="152"/>
      <c r="BA468" s="152"/>
      <c r="BB468" s="152"/>
      <c r="BC468" s="152"/>
      <c r="BD468" s="152"/>
      <c r="BE468" s="152"/>
      <c r="BF468" s="152"/>
      <c r="BG468" s="152"/>
      <c r="BH468" s="152"/>
      <c r="BI468" s="152"/>
      <c r="BJ468" s="152"/>
      <c r="BK468" s="152"/>
      <c r="BL468" s="152"/>
      <c r="BM468" s="152"/>
      <c r="BN468" s="152"/>
      <c r="BO468" s="152"/>
      <c r="BP468" s="152"/>
      <c r="BQ468" s="152"/>
      <c r="BR468" s="152"/>
      <c r="BS468" s="152"/>
      <c r="BT468" s="152"/>
      <c r="BU468" s="152"/>
      <c r="BV468" s="152"/>
      <c r="BW468" s="152"/>
      <c r="BX468" s="152"/>
      <c r="BY468" s="152"/>
      <c r="BZ468" s="152"/>
      <c r="CA468" s="152"/>
      <c r="CB468" s="152"/>
      <c r="CC468" s="152"/>
      <c r="CD468" s="152"/>
      <c r="CE468" s="152"/>
      <c r="CF468" s="152"/>
      <c r="CG468" s="152"/>
      <c r="CH468" s="152"/>
      <c r="CI468" s="152"/>
      <c r="CJ468" s="152"/>
      <c r="CK468" s="152"/>
      <c r="CL468" s="152"/>
      <c r="CM468" s="152"/>
      <c r="CN468" s="152"/>
      <c r="CO468" s="152"/>
      <c r="CP468" s="152"/>
      <c r="CQ468" s="152"/>
      <c r="CR468" s="152"/>
      <c r="CS468" s="152"/>
      <c r="CT468" s="152"/>
      <c r="CU468" s="152"/>
      <c r="CV468" s="152"/>
      <c r="CW468" s="152"/>
      <c r="CX468" s="152"/>
      <c r="CY468" s="152"/>
      <c r="CZ468" s="152"/>
      <c r="DA468" s="152"/>
      <c r="DB468" s="152"/>
      <c r="DC468" s="152"/>
      <c r="DD468" s="152"/>
      <c r="DE468" s="152"/>
      <c r="DF468" s="152"/>
      <c r="DG468" s="152"/>
      <c r="DH468" s="152"/>
      <c r="DI468" s="152"/>
      <c r="DJ468" s="152"/>
      <c r="DK468" s="152"/>
      <c r="DL468" s="152"/>
      <c r="DM468" s="152"/>
      <c r="DN468" s="152"/>
      <c r="DO468" s="152"/>
      <c r="DP468" s="152"/>
      <c r="DQ468" s="152"/>
      <c r="DR468" s="152"/>
      <c r="DS468" s="152"/>
      <c r="DT468" s="152"/>
      <c r="DU468" s="152"/>
      <c r="DV468" s="152"/>
      <c r="DW468" s="152"/>
      <c r="DX468" s="152"/>
      <c r="DY468" s="152"/>
      <c r="DZ468" s="152"/>
      <c r="EA468" s="152"/>
      <c r="EB468" s="152"/>
    </row>
    <row r="469" spans="2:132" x14ac:dyDescent="0.2">
      <c r="B469" s="152"/>
      <c r="C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2"/>
      <c r="AY469" s="152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152"/>
      <c r="BN469" s="152"/>
      <c r="BO469" s="152"/>
      <c r="BP469" s="152"/>
      <c r="BQ469" s="152"/>
      <c r="BR469" s="152"/>
      <c r="BS469" s="152"/>
      <c r="BT469" s="152"/>
      <c r="BU469" s="152"/>
      <c r="BV469" s="152"/>
      <c r="BW469" s="152"/>
      <c r="BX469" s="152"/>
      <c r="BY469" s="152"/>
      <c r="BZ469" s="152"/>
      <c r="CA469" s="152"/>
      <c r="CB469" s="152"/>
      <c r="CC469" s="152"/>
      <c r="CD469" s="152"/>
      <c r="CE469" s="152"/>
      <c r="CF469" s="152"/>
      <c r="CG469" s="152"/>
      <c r="CH469" s="152"/>
      <c r="CI469" s="152"/>
      <c r="CJ469" s="152"/>
      <c r="CK469" s="152"/>
      <c r="CL469" s="152"/>
      <c r="CM469" s="152"/>
      <c r="CN469" s="152"/>
      <c r="CO469" s="152"/>
      <c r="CP469" s="152"/>
      <c r="CQ469" s="152"/>
      <c r="CR469" s="152"/>
      <c r="CS469" s="152"/>
      <c r="CT469" s="152"/>
      <c r="CU469" s="152"/>
      <c r="CV469" s="152"/>
      <c r="CW469" s="152"/>
      <c r="CX469" s="152"/>
      <c r="CY469" s="152"/>
      <c r="CZ469" s="152"/>
      <c r="DA469" s="152"/>
      <c r="DB469" s="152"/>
      <c r="DC469" s="152"/>
      <c r="DD469" s="152"/>
      <c r="DE469" s="152"/>
      <c r="DF469" s="152"/>
      <c r="DG469" s="152"/>
      <c r="DH469" s="152"/>
      <c r="DI469" s="152"/>
      <c r="DJ469" s="152"/>
      <c r="DK469" s="152"/>
      <c r="DL469" s="152"/>
      <c r="DM469" s="152"/>
      <c r="DN469" s="152"/>
      <c r="DO469" s="152"/>
      <c r="DP469" s="152"/>
      <c r="DQ469" s="152"/>
      <c r="DR469" s="152"/>
      <c r="DS469" s="152"/>
      <c r="DT469" s="152"/>
      <c r="DU469" s="152"/>
      <c r="DV469" s="152"/>
      <c r="DW469" s="152"/>
      <c r="DX469" s="152"/>
      <c r="DY469" s="152"/>
      <c r="DZ469" s="152"/>
      <c r="EA469" s="152"/>
      <c r="EB469" s="152"/>
    </row>
    <row r="470" spans="2:132" x14ac:dyDescent="0.2">
      <c r="B470" s="152"/>
      <c r="C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2"/>
      <c r="AY470" s="152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152"/>
      <c r="BN470" s="152"/>
      <c r="BO470" s="152"/>
      <c r="BP470" s="152"/>
      <c r="BQ470" s="152"/>
      <c r="BR470" s="152"/>
      <c r="BS470" s="152"/>
      <c r="BT470" s="152"/>
      <c r="BU470" s="152"/>
      <c r="BV470" s="152"/>
      <c r="BW470" s="152"/>
      <c r="BX470" s="152"/>
      <c r="BY470" s="152"/>
      <c r="BZ470" s="152"/>
      <c r="CA470" s="152"/>
      <c r="CB470" s="152"/>
      <c r="CC470" s="152"/>
      <c r="CD470" s="152"/>
      <c r="CE470" s="152"/>
      <c r="CF470" s="152"/>
      <c r="CG470" s="152"/>
      <c r="CH470" s="152"/>
      <c r="CI470" s="152"/>
      <c r="CJ470" s="152"/>
      <c r="CK470" s="152"/>
      <c r="CL470" s="152"/>
      <c r="CM470" s="152"/>
      <c r="CN470" s="152"/>
      <c r="CO470" s="152"/>
      <c r="CP470" s="152"/>
      <c r="CQ470" s="152"/>
      <c r="CR470" s="152"/>
      <c r="CS470" s="152"/>
      <c r="CT470" s="152"/>
      <c r="CU470" s="152"/>
      <c r="CV470" s="152"/>
      <c r="CW470" s="152"/>
      <c r="CX470" s="152"/>
      <c r="CY470" s="152"/>
      <c r="CZ470" s="152"/>
      <c r="DA470" s="152"/>
      <c r="DB470" s="152"/>
      <c r="DC470" s="152"/>
      <c r="DD470" s="152"/>
      <c r="DE470" s="152"/>
      <c r="DF470" s="152"/>
      <c r="DG470" s="152"/>
      <c r="DH470" s="152"/>
      <c r="DI470" s="152"/>
      <c r="DJ470" s="152"/>
      <c r="DK470" s="152"/>
      <c r="DL470" s="152"/>
      <c r="DM470" s="152"/>
      <c r="DN470" s="152"/>
      <c r="DO470" s="152"/>
      <c r="DP470" s="152"/>
      <c r="DQ470" s="152"/>
      <c r="DR470" s="152"/>
      <c r="DS470" s="152"/>
      <c r="DT470" s="152"/>
      <c r="DU470" s="152"/>
      <c r="DV470" s="152"/>
      <c r="DW470" s="152"/>
      <c r="DX470" s="152"/>
      <c r="DY470" s="152"/>
      <c r="DZ470" s="152"/>
      <c r="EA470" s="152"/>
      <c r="EB470" s="152"/>
    </row>
    <row r="471" spans="2:132" x14ac:dyDescent="0.2">
      <c r="B471" s="152"/>
      <c r="C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  <c r="BR471" s="152"/>
      <c r="BS471" s="152"/>
      <c r="BT471" s="152"/>
      <c r="BU471" s="152"/>
      <c r="BV471" s="152"/>
      <c r="BW471" s="152"/>
      <c r="BX471" s="152"/>
      <c r="BY471" s="152"/>
      <c r="BZ471" s="152"/>
      <c r="CA471" s="152"/>
      <c r="CB471" s="152"/>
      <c r="CC471" s="152"/>
      <c r="CD471" s="152"/>
      <c r="CE471" s="152"/>
      <c r="CF471" s="152"/>
      <c r="CG471" s="152"/>
      <c r="CH471" s="152"/>
      <c r="CI471" s="152"/>
      <c r="CJ471" s="152"/>
      <c r="CK471" s="152"/>
      <c r="CL471" s="152"/>
      <c r="CM471" s="152"/>
      <c r="CN471" s="152"/>
      <c r="CO471" s="152"/>
      <c r="CP471" s="152"/>
      <c r="CQ471" s="152"/>
      <c r="CR471" s="152"/>
      <c r="CS471" s="152"/>
      <c r="CT471" s="152"/>
      <c r="CU471" s="152"/>
      <c r="CV471" s="152"/>
      <c r="CW471" s="152"/>
      <c r="CX471" s="152"/>
      <c r="CY471" s="152"/>
      <c r="CZ471" s="152"/>
      <c r="DA471" s="152"/>
      <c r="DB471" s="152"/>
      <c r="DC471" s="152"/>
      <c r="DD471" s="152"/>
      <c r="DE471" s="152"/>
      <c r="DF471" s="152"/>
      <c r="DG471" s="152"/>
      <c r="DH471" s="152"/>
      <c r="DI471" s="152"/>
      <c r="DJ471" s="152"/>
      <c r="DK471" s="152"/>
      <c r="DL471" s="152"/>
      <c r="DM471" s="152"/>
      <c r="DN471" s="152"/>
      <c r="DO471" s="152"/>
      <c r="DP471" s="152"/>
      <c r="DQ471" s="152"/>
      <c r="DR471" s="152"/>
      <c r="DS471" s="152"/>
      <c r="DT471" s="152"/>
      <c r="DU471" s="152"/>
      <c r="DV471" s="152"/>
      <c r="DW471" s="152"/>
      <c r="DX471" s="152"/>
      <c r="DY471" s="152"/>
      <c r="DZ471" s="152"/>
      <c r="EA471" s="152"/>
      <c r="EB471" s="152"/>
    </row>
    <row r="472" spans="2:132" x14ac:dyDescent="0.2">
      <c r="B472" s="152"/>
      <c r="C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52"/>
      <c r="BR472" s="152"/>
      <c r="BS472" s="152"/>
      <c r="BT472" s="152"/>
      <c r="BU472" s="152"/>
      <c r="BV472" s="152"/>
      <c r="BW472" s="152"/>
      <c r="BX472" s="152"/>
      <c r="BY472" s="152"/>
      <c r="BZ472" s="152"/>
      <c r="CA472" s="152"/>
      <c r="CB472" s="152"/>
      <c r="CC472" s="152"/>
      <c r="CD472" s="152"/>
      <c r="CE472" s="152"/>
      <c r="CF472" s="152"/>
      <c r="CG472" s="152"/>
      <c r="CH472" s="152"/>
      <c r="CI472" s="152"/>
      <c r="CJ472" s="152"/>
      <c r="CK472" s="152"/>
      <c r="CL472" s="152"/>
      <c r="CM472" s="152"/>
      <c r="CN472" s="152"/>
      <c r="CO472" s="152"/>
      <c r="CP472" s="152"/>
      <c r="CQ472" s="152"/>
      <c r="CR472" s="152"/>
      <c r="CS472" s="152"/>
      <c r="CT472" s="152"/>
      <c r="CU472" s="152"/>
      <c r="CV472" s="152"/>
      <c r="CW472" s="152"/>
      <c r="CX472" s="152"/>
      <c r="CY472" s="152"/>
      <c r="CZ472" s="152"/>
      <c r="DA472" s="152"/>
      <c r="DB472" s="152"/>
      <c r="DC472" s="152"/>
      <c r="DD472" s="152"/>
      <c r="DE472" s="152"/>
      <c r="DF472" s="152"/>
      <c r="DG472" s="152"/>
      <c r="DH472" s="152"/>
      <c r="DI472" s="152"/>
      <c r="DJ472" s="152"/>
      <c r="DK472" s="152"/>
      <c r="DL472" s="152"/>
      <c r="DM472" s="152"/>
      <c r="DN472" s="152"/>
      <c r="DO472" s="152"/>
      <c r="DP472" s="152"/>
      <c r="DQ472" s="152"/>
      <c r="DR472" s="152"/>
      <c r="DS472" s="152"/>
      <c r="DT472" s="152"/>
      <c r="DU472" s="152"/>
      <c r="DV472" s="152"/>
      <c r="DW472" s="152"/>
      <c r="DX472" s="152"/>
      <c r="DY472" s="152"/>
      <c r="DZ472" s="152"/>
      <c r="EA472" s="152"/>
      <c r="EB472" s="152"/>
    </row>
    <row r="473" spans="2:132" x14ac:dyDescent="0.2">
      <c r="B473" s="152"/>
      <c r="C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  <c r="AC473" s="152"/>
      <c r="AD473" s="152"/>
      <c r="AE473" s="152"/>
      <c r="AF473" s="152"/>
      <c r="AG473" s="152"/>
      <c r="AH473" s="152"/>
      <c r="AI473" s="152"/>
      <c r="AJ473" s="152"/>
      <c r="AK473" s="152"/>
      <c r="AL473" s="152"/>
      <c r="AM473" s="152"/>
      <c r="AN473" s="152"/>
      <c r="AO473" s="152"/>
      <c r="AP473" s="152"/>
      <c r="AQ473" s="152"/>
      <c r="AR473" s="152"/>
      <c r="AS473" s="152"/>
      <c r="AT473" s="152"/>
      <c r="AU473" s="152"/>
      <c r="AV473" s="152"/>
      <c r="AW473" s="152"/>
      <c r="AX473" s="152"/>
      <c r="AY473" s="152"/>
      <c r="AZ473" s="152"/>
      <c r="BA473" s="152"/>
      <c r="BB473" s="152"/>
      <c r="BC473" s="152"/>
      <c r="BD473" s="152"/>
      <c r="BE473" s="152"/>
      <c r="BF473" s="152"/>
      <c r="BG473" s="152"/>
      <c r="BH473" s="152"/>
      <c r="BI473" s="152"/>
      <c r="BJ473" s="152"/>
      <c r="BK473" s="152"/>
      <c r="BL473" s="152"/>
      <c r="BM473" s="152"/>
      <c r="BN473" s="152"/>
      <c r="BO473" s="152"/>
      <c r="BP473" s="152"/>
      <c r="BQ473" s="152"/>
      <c r="BR473" s="152"/>
      <c r="BS473" s="152"/>
      <c r="BT473" s="152"/>
      <c r="BU473" s="152"/>
      <c r="BV473" s="152"/>
      <c r="BW473" s="152"/>
      <c r="BX473" s="152"/>
      <c r="BY473" s="152"/>
      <c r="BZ473" s="152"/>
      <c r="CA473" s="152"/>
      <c r="CB473" s="152"/>
      <c r="CC473" s="152"/>
      <c r="CD473" s="152"/>
      <c r="CE473" s="152"/>
      <c r="CF473" s="152"/>
      <c r="CG473" s="152"/>
      <c r="CH473" s="152"/>
      <c r="CI473" s="152"/>
      <c r="CJ473" s="152"/>
      <c r="CK473" s="152"/>
      <c r="CL473" s="152"/>
      <c r="CM473" s="152"/>
      <c r="CN473" s="152"/>
      <c r="CO473" s="152"/>
      <c r="CP473" s="152"/>
      <c r="CQ473" s="152"/>
      <c r="CR473" s="152"/>
      <c r="CS473" s="152"/>
      <c r="CT473" s="152"/>
      <c r="CU473" s="152"/>
      <c r="CV473" s="152"/>
      <c r="CW473" s="152"/>
      <c r="CX473" s="152"/>
      <c r="CY473" s="152"/>
      <c r="CZ473" s="152"/>
      <c r="DA473" s="152"/>
      <c r="DB473" s="152"/>
      <c r="DC473" s="152"/>
      <c r="DD473" s="152"/>
      <c r="DE473" s="152"/>
      <c r="DF473" s="152"/>
      <c r="DG473" s="152"/>
      <c r="DH473" s="152"/>
      <c r="DI473" s="152"/>
      <c r="DJ473" s="152"/>
      <c r="DK473" s="152"/>
      <c r="DL473" s="152"/>
      <c r="DM473" s="152"/>
      <c r="DN473" s="152"/>
      <c r="DO473" s="152"/>
      <c r="DP473" s="152"/>
      <c r="DQ473" s="152"/>
      <c r="DR473" s="152"/>
      <c r="DS473" s="152"/>
      <c r="DT473" s="152"/>
      <c r="DU473" s="152"/>
      <c r="DV473" s="152"/>
      <c r="DW473" s="152"/>
      <c r="DX473" s="152"/>
      <c r="DY473" s="152"/>
      <c r="DZ473" s="152"/>
      <c r="EA473" s="152"/>
      <c r="EB473" s="152"/>
    </row>
    <row r="474" spans="2:132" x14ac:dyDescent="0.2">
      <c r="B474" s="152"/>
      <c r="C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2"/>
      <c r="BN474" s="152"/>
      <c r="BO474" s="152"/>
      <c r="BP474" s="152"/>
      <c r="BQ474" s="152"/>
      <c r="BR474" s="152"/>
      <c r="BS474" s="152"/>
      <c r="BT474" s="152"/>
      <c r="BU474" s="152"/>
      <c r="BV474" s="152"/>
      <c r="BW474" s="152"/>
      <c r="BX474" s="152"/>
      <c r="BY474" s="152"/>
      <c r="BZ474" s="152"/>
      <c r="CA474" s="152"/>
      <c r="CB474" s="152"/>
      <c r="CC474" s="152"/>
      <c r="CD474" s="152"/>
      <c r="CE474" s="152"/>
      <c r="CF474" s="152"/>
      <c r="CG474" s="152"/>
      <c r="CH474" s="152"/>
      <c r="CI474" s="152"/>
      <c r="CJ474" s="152"/>
      <c r="CK474" s="152"/>
      <c r="CL474" s="152"/>
      <c r="CM474" s="152"/>
      <c r="CN474" s="152"/>
      <c r="CO474" s="152"/>
      <c r="CP474" s="152"/>
      <c r="CQ474" s="152"/>
      <c r="CR474" s="152"/>
      <c r="CS474" s="152"/>
      <c r="CT474" s="152"/>
      <c r="CU474" s="152"/>
      <c r="CV474" s="152"/>
      <c r="CW474" s="152"/>
      <c r="CX474" s="152"/>
      <c r="CY474" s="152"/>
      <c r="CZ474" s="152"/>
      <c r="DA474" s="152"/>
      <c r="DB474" s="152"/>
      <c r="DC474" s="152"/>
      <c r="DD474" s="152"/>
      <c r="DE474" s="152"/>
      <c r="DF474" s="152"/>
      <c r="DG474" s="152"/>
      <c r="DH474" s="152"/>
      <c r="DI474" s="152"/>
      <c r="DJ474" s="152"/>
      <c r="DK474" s="152"/>
      <c r="DL474" s="152"/>
      <c r="DM474" s="152"/>
      <c r="DN474" s="152"/>
      <c r="DO474" s="152"/>
      <c r="DP474" s="152"/>
      <c r="DQ474" s="152"/>
      <c r="DR474" s="152"/>
      <c r="DS474" s="152"/>
      <c r="DT474" s="152"/>
      <c r="DU474" s="152"/>
      <c r="DV474" s="152"/>
      <c r="DW474" s="152"/>
      <c r="DX474" s="152"/>
      <c r="DY474" s="152"/>
      <c r="DZ474" s="152"/>
      <c r="EA474" s="152"/>
      <c r="EB474" s="152"/>
    </row>
    <row r="475" spans="2:132" x14ac:dyDescent="0.2">
      <c r="B475" s="152"/>
      <c r="C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2"/>
      <c r="BN475" s="152"/>
      <c r="BO475" s="152"/>
      <c r="BP475" s="152"/>
      <c r="BQ475" s="152"/>
      <c r="BR475" s="152"/>
      <c r="BS475" s="152"/>
      <c r="BT475" s="152"/>
      <c r="BU475" s="152"/>
      <c r="BV475" s="152"/>
      <c r="BW475" s="152"/>
      <c r="BX475" s="152"/>
      <c r="BY475" s="152"/>
      <c r="BZ475" s="152"/>
      <c r="CA475" s="152"/>
      <c r="CB475" s="152"/>
      <c r="CC475" s="152"/>
      <c r="CD475" s="152"/>
      <c r="CE475" s="152"/>
      <c r="CF475" s="152"/>
      <c r="CG475" s="152"/>
      <c r="CH475" s="152"/>
      <c r="CI475" s="152"/>
      <c r="CJ475" s="152"/>
      <c r="CK475" s="152"/>
      <c r="CL475" s="152"/>
      <c r="CM475" s="152"/>
      <c r="CN475" s="152"/>
      <c r="CO475" s="152"/>
      <c r="CP475" s="152"/>
      <c r="CQ475" s="152"/>
      <c r="CR475" s="152"/>
      <c r="CS475" s="152"/>
      <c r="CT475" s="152"/>
      <c r="CU475" s="152"/>
      <c r="CV475" s="152"/>
      <c r="CW475" s="152"/>
      <c r="CX475" s="152"/>
      <c r="CY475" s="152"/>
      <c r="CZ475" s="152"/>
      <c r="DA475" s="152"/>
      <c r="DB475" s="152"/>
      <c r="DC475" s="152"/>
      <c r="DD475" s="152"/>
      <c r="DE475" s="152"/>
      <c r="DF475" s="152"/>
      <c r="DG475" s="152"/>
      <c r="DH475" s="152"/>
      <c r="DI475" s="152"/>
      <c r="DJ475" s="152"/>
      <c r="DK475" s="152"/>
      <c r="DL475" s="152"/>
      <c r="DM475" s="152"/>
      <c r="DN475" s="152"/>
      <c r="DO475" s="152"/>
      <c r="DP475" s="152"/>
      <c r="DQ475" s="152"/>
      <c r="DR475" s="152"/>
      <c r="DS475" s="152"/>
      <c r="DT475" s="152"/>
      <c r="DU475" s="152"/>
      <c r="DV475" s="152"/>
      <c r="DW475" s="152"/>
      <c r="DX475" s="152"/>
      <c r="DY475" s="152"/>
      <c r="DZ475" s="152"/>
      <c r="EA475" s="152"/>
      <c r="EB475" s="152"/>
    </row>
    <row r="476" spans="2:132" x14ac:dyDescent="0.2">
      <c r="B476" s="152"/>
      <c r="C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2"/>
      <c r="BN476" s="152"/>
      <c r="BO476" s="152"/>
      <c r="BP476" s="152"/>
      <c r="BQ476" s="152"/>
      <c r="BR476" s="152"/>
      <c r="BS476" s="152"/>
      <c r="BT476" s="152"/>
      <c r="BU476" s="152"/>
      <c r="BV476" s="152"/>
      <c r="BW476" s="152"/>
      <c r="BX476" s="152"/>
      <c r="BY476" s="152"/>
      <c r="BZ476" s="152"/>
      <c r="CA476" s="152"/>
      <c r="CB476" s="152"/>
      <c r="CC476" s="152"/>
      <c r="CD476" s="152"/>
      <c r="CE476" s="152"/>
      <c r="CF476" s="152"/>
      <c r="CG476" s="152"/>
      <c r="CH476" s="152"/>
      <c r="CI476" s="152"/>
      <c r="CJ476" s="152"/>
      <c r="CK476" s="152"/>
      <c r="CL476" s="152"/>
      <c r="CM476" s="152"/>
      <c r="CN476" s="152"/>
      <c r="CO476" s="152"/>
      <c r="CP476" s="152"/>
      <c r="CQ476" s="152"/>
      <c r="CR476" s="152"/>
      <c r="CS476" s="152"/>
      <c r="CT476" s="152"/>
      <c r="CU476" s="152"/>
      <c r="CV476" s="152"/>
      <c r="CW476" s="152"/>
      <c r="CX476" s="152"/>
      <c r="CY476" s="152"/>
      <c r="CZ476" s="152"/>
      <c r="DA476" s="152"/>
      <c r="DB476" s="152"/>
      <c r="DC476" s="152"/>
      <c r="DD476" s="152"/>
      <c r="DE476" s="152"/>
      <c r="DF476" s="152"/>
      <c r="DG476" s="152"/>
      <c r="DH476" s="152"/>
      <c r="DI476" s="152"/>
      <c r="DJ476" s="152"/>
      <c r="DK476" s="152"/>
      <c r="DL476" s="152"/>
      <c r="DM476" s="152"/>
      <c r="DN476" s="152"/>
      <c r="DO476" s="152"/>
      <c r="DP476" s="152"/>
      <c r="DQ476" s="152"/>
      <c r="DR476" s="152"/>
      <c r="DS476" s="152"/>
      <c r="DT476" s="152"/>
      <c r="DU476" s="152"/>
      <c r="DV476" s="152"/>
      <c r="DW476" s="152"/>
      <c r="DX476" s="152"/>
      <c r="DY476" s="152"/>
      <c r="DZ476" s="152"/>
      <c r="EA476" s="152"/>
      <c r="EB476" s="152"/>
    </row>
    <row r="477" spans="2:132" x14ac:dyDescent="0.2">
      <c r="B477" s="152"/>
      <c r="C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2"/>
      <c r="BN477" s="152"/>
      <c r="BO477" s="152"/>
      <c r="BP477" s="152"/>
      <c r="BQ477" s="152"/>
      <c r="BR477" s="152"/>
      <c r="BS477" s="152"/>
      <c r="BT477" s="152"/>
      <c r="BU477" s="152"/>
      <c r="BV477" s="152"/>
      <c r="BW477" s="152"/>
      <c r="BX477" s="152"/>
      <c r="BY477" s="152"/>
      <c r="BZ477" s="152"/>
      <c r="CA477" s="152"/>
      <c r="CB477" s="152"/>
      <c r="CC477" s="152"/>
      <c r="CD477" s="152"/>
      <c r="CE477" s="152"/>
      <c r="CF477" s="152"/>
      <c r="CG477" s="152"/>
      <c r="CH477" s="152"/>
      <c r="CI477" s="152"/>
      <c r="CJ477" s="152"/>
      <c r="CK477" s="152"/>
      <c r="CL477" s="152"/>
      <c r="CM477" s="152"/>
      <c r="CN477" s="152"/>
      <c r="CO477" s="152"/>
      <c r="CP477" s="152"/>
      <c r="CQ477" s="152"/>
      <c r="CR477" s="152"/>
      <c r="CS477" s="152"/>
      <c r="CT477" s="152"/>
      <c r="CU477" s="152"/>
      <c r="CV477" s="152"/>
      <c r="CW477" s="152"/>
      <c r="CX477" s="152"/>
      <c r="CY477" s="152"/>
      <c r="CZ477" s="152"/>
      <c r="DA477" s="152"/>
      <c r="DB477" s="152"/>
      <c r="DC477" s="152"/>
      <c r="DD477" s="152"/>
      <c r="DE477" s="152"/>
      <c r="DF477" s="152"/>
      <c r="DG477" s="152"/>
      <c r="DH477" s="152"/>
      <c r="DI477" s="152"/>
      <c r="DJ477" s="152"/>
      <c r="DK477" s="152"/>
      <c r="DL477" s="152"/>
      <c r="DM477" s="152"/>
      <c r="DN477" s="152"/>
      <c r="DO477" s="152"/>
      <c r="DP477" s="152"/>
      <c r="DQ477" s="152"/>
      <c r="DR477" s="152"/>
      <c r="DS477" s="152"/>
      <c r="DT477" s="152"/>
      <c r="DU477" s="152"/>
      <c r="DV477" s="152"/>
      <c r="DW477" s="152"/>
      <c r="DX477" s="152"/>
      <c r="DY477" s="152"/>
      <c r="DZ477" s="152"/>
      <c r="EA477" s="152"/>
      <c r="EB477" s="152"/>
    </row>
    <row r="478" spans="2:132" x14ac:dyDescent="0.2">
      <c r="B478" s="152"/>
      <c r="C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2"/>
      <c r="BN478" s="152"/>
      <c r="BO478" s="152"/>
      <c r="BP478" s="152"/>
      <c r="BQ478" s="152"/>
      <c r="BR478" s="152"/>
      <c r="BS478" s="152"/>
      <c r="BT478" s="152"/>
      <c r="BU478" s="152"/>
      <c r="BV478" s="152"/>
      <c r="BW478" s="152"/>
      <c r="BX478" s="152"/>
      <c r="BY478" s="152"/>
      <c r="BZ478" s="152"/>
      <c r="CA478" s="152"/>
      <c r="CB478" s="152"/>
      <c r="CC478" s="152"/>
      <c r="CD478" s="152"/>
      <c r="CE478" s="152"/>
      <c r="CF478" s="152"/>
      <c r="CG478" s="152"/>
      <c r="CH478" s="152"/>
      <c r="CI478" s="152"/>
      <c r="CJ478" s="152"/>
      <c r="CK478" s="152"/>
      <c r="CL478" s="152"/>
      <c r="CM478" s="152"/>
      <c r="CN478" s="152"/>
      <c r="CO478" s="152"/>
      <c r="CP478" s="152"/>
      <c r="CQ478" s="152"/>
      <c r="CR478" s="152"/>
      <c r="CS478" s="152"/>
      <c r="CT478" s="152"/>
      <c r="CU478" s="152"/>
      <c r="CV478" s="152"/>
      <c r="CW478" s="152"/>
      <c r="CX478" s="152"/>
      <c r="CY478" s="152"/>
      <c r="CZ478" s="152"/>
      <c r="DA478" s="152"/>
      <c r="DB478" s="152"/>
      <c r="DC478" s="152"/>
      <c r="DD478" s="152"/>
      <c r="DE478" s="152"/>
      <c r="DF478" s="152"/>
      <c r="DG478" s="152"/>
      <c r="DH478" s="152"/>
      <c r="DI478" s="152"/>
      <c r="DJ478" s="152"/>
      <c r="DK478" s="152"/>
      <c r="DL478" s="152"/>
      <c r="DM478" s="152"/>
      <c r="DN478" s="152"/>
      <c r="DO478" s="152"/>
      <c r="DP478" s="152"/>
      <c r="DQ478" s="152"/>
      <c r="DR478" s="152"/>
      <c r="DS478" s="152"/>
      <c r="DT478" s="152"/>
      <c r="DU478" s="152"/>
      <c r="DV478" s="152"/>
      <c r="DW478" s="152"/>
      <c r="DX478" s="152"/>
      <c r="DY478" s="152"/>
      <c r="DZ478" s="152"/>
      <c r="EA478" s="152"/>
      <c r="EB478" s="152"/>
    </row>
    <row r="479" spans="2:132" x14ac:dyDescent="0.2">
      <c r="B479" s="152"/>
      <c r="C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2"/>
      <c r="BN479" s="152"/>
      <c r="BO479" s="152"/>
      <c r="BP479" s="152"/>
      <c r="BQ479" s="152"/>
      <c r="BR479" s="152"/>
      <c r="BS479" s="152"/>
      <c r="BT479" s="152"/>
      <c r="BU479" s="152"/>
      <c r="BV479" s="152"/>
      <c r="BW479" s="152"/>
      <c r="BX479" s="152"/>
      <c r="BY479" s="152"/>
      <c r="BZ479" s="152"/>
      <c r="CA479" s="152"/>
      <c r="CB479" s="152"/>
      <c r="CC479" s="152"/>
      <c r="CD479" s="152"/>
      <c r="CE479" s="152"/>
      <c r="CF479" s="152"/>
      <c r="CG479" s="152"/>
      <c r="CH479" s="152"/>
      <c r="CI479" s="152"/>
      <c r="CJ479" s="152"/>
      <c r="CK479" s="152"/>
      <c r="CL479" s="152"/>
      <c r="CM479" s="152"/>
      <c r="CN479" s="152"/>
      <c r="CO479" s="152"/>
      <c r="CP479" s="152"/>
      <c r="CQ479" s="152"/>
      <c r="CR479" s="152"/>
      <c r="CS479" s="152"/>
      <c r="CT479" s="152"/>
      <c r="CU479" s="152"/>
      <c r="CV479" s="152"/>
      <c r="CW479" s="152"/>
      <c r="CX479" s="152"/>
      <c r="CY479" s="152"/>
      <c r="CZ479" s="152"/>
      <c r="DA479" s="152"/>
      <c r="DB479" s="152"/>
      <c r="DC479" s="152"/>
      <c r="DD479" s="152"/>
      <c r="DE479" s="152"/>
      <c r="DF479" s="152"/>
      <c r="DG479" s="152"/>
      <c r="DH479" s="152"/>
      <c r="DI479" s="152"/>
      <c r="DJ479" s="152"/>
      <c r="DK479" s="152"/>
      <c r="DL479" s="152"/>
      <c r="DM479" s="152"/>
      <c r="DN479" s="152"/>
      <c r="DO479" s="152"/>
      <c r="DP479" s="152"/>
      <c r="DQ479" s="152"/>
      <c r="DR479" s="152"/>
      <c r="DS479" s="152"/>
      <c r="DT479" s="152"/>
      <c r="DU479" s="152"/>
      <c r="DV479" s="152"/>
      <c r="DW479" s="152"/>
      <c r="DX479" s="152"/>
      <c r="DY479" s="152"/>
      <c r="DZ479" s="152"/>
      <c r="EA479" s="152"/>
      <c r="EB479" s="152"/>
    </row>
    <row r="480" spans="2:132" x14ac:dyDescent="0.2">
      <c r="B480" s="152"/>
      <c r="C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  <c r="BR480" s="152"/>
      <c r="BS480" s="152"/>
      <c r="BT480" s="152"/>
      <c r="BU480" s="152"/>
      <c r="BV480" s="152"/>
      <c r="BW480" s="152"/>
      <c r="BX480" s="152"/>
      <c r="BY480" s="152"/>
      <c r="BZ480" s="152"/>
      <c r="CA480" s="152"/>
      <c r="CB480" s="152"/>
      <c r="CC480" s="152"/>
      <c r="CD480" s="152"/>
      <c r="CE480" s="152"/>
      <c r="CF480" s="152"/>
      <c r="CG480" s="152"/>
      <c r="CH480" s="152"/>
      <c r="CI480" s="152"/>
      <c r="CJ480" s="152"/>
      <c r="CK480" s="152"/>
      <c r="CL480" s="152"/>
      <c r="CM480" s="152"/>
      <c r="CN480" s="152"/>
      <c r="CO480" s="152"/>
      <c r="CP480" s="152"/>
      <c r="CQ480" s="152"/>
      <c r="CR480" s="152"/>
      <c r="CS480" s="152"/>
      <c r="CT480" s="152"/>
      <c r="CU480" s="152"/>
      <c r="CV480" s="152"/>
      <c r="CW480" s="152"/>
      <c r="CX480" s="152"/>
      <c r="CY480" s="152"/>
      <c r="CZ480" s="152"/>
      <c r="DA480" s="152"/>
      <c r="DB480" s="152"/>
      <c r="DC480" s="152"/>
      <c r="DD480" s="152"/>
      <c r="DE480" s="152"/>
      <c r="DF480" s="152"/>
      <c r="DG480" s="152"/>
      <c r="DH480" s="152"/>
      <c r="DI480" s="152"/>
      <c r="DJ480" s="152"/>
      <c r="DK480" s="152"/>
      <c r="DL480" s="152"/>
      <c r="DM480" s="152"/>
      <c r="DN480" s="152"/>
      <c r="DO480" s="152"/>
      <c r="DP480" s="152"/>
      <c r="DQ480" s="152"/>
      <c r="DR480" s="152"/>
      <c r="DS480" s="152"/>
      <c r="DT480" s="152"/>
      <c r="DU480" s="152"/>
      <c r="DV480" s="152"/>
      <c r="DW480" s="152"/>
      <c r="DX480" s="152"/>
      <c r="DY480" s="152"/>
      <c r="DZ480" s="152"/>
      <c r="EA480" s="152"/>
      <c r="EB480" s="152"/>
    </row>
    <row r="481" spans="2:132" x14ac:dyDescent="0.2">
      <c r="B481" s="152"/>
      <c r="C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2"/>
      <c r="BN481" s="152"/>
      <c r="BO481" s="152"/>
      <c r="BP481" s="152"/>
      <c r="BQ481" s="152"/>
      <c r="BR481" s="152"/>
      <c r="BS481" s="152"/>
      <c r="BT481" s="152"/>
      <c r="BU481" s="152"/>
      <c r="BV481" s="152"/>
      <c r="BW481" s="152"/>
      <c r="BX481" s="152"/>
      <c r="BY481" s="152"/>
      <c r="BZ481" s="152"/>
      <c r="CA481" s="152"/>
      <c r="CB481" s="152"/>
      <c r="CC481" s="152"/>
      <c r="CD481" s="152"/>
      <c r="CE481" s="152"/>
      <c r="CF481" s="152"/>
      <c r="CG481" s="152"/>
      <c r="CH481" s="152"/>
      <c r="CI481" s="152"/>
      <c r="CJ481" s="152"/>
      <c r="CK481" s="152"/>
      <c r="CL481" s="152"/>
      <c r="CM481" s="152"/>
      <c r="CN481" s="152"/>
      <c r="CO481" s="152"/>
      <c r="CP481" s="152"/>
      <c r="CQ481" s="152"/>
      <c r="CR481" s="152"/>
      <c r="CS481" s="152"/>
      <c r="CT481" s="152"/>
      <c r="CU481" s="152"/>
      <c r="CV481" s="152"/>
      <c r="CW481" s="152"/>
      <c r="CX481" s="152"/>
      <c r="CY481" s="152"/>
      <c r="CZ481" s="152"/>
      <c r="DA481" s="152"/>
      <c r="DB481" s="152"/>
      <c r="DC481" s="152"/>
      <c r="DD481" s="152"/>
      <c r="DE481" s="152"/>
      <c r="DF481" s="152"/>
      <c r="DG481" s="152"/>
      <c r="DH481" s="152"/>
      <c r="DI481" s="152"/>
      <c r="DJ481" s="152"/>
      <c r="DK481" s="152"/>
      <c r="DL481" s="152"/>
      <c r="DM481" s="152"/>
      <c r="DN481" s="152"/>
      <c r="DO481" s="152"/>
      <c r="DP481" s="152"/>
      <c r="DQ481" s="152"/>
      <c r="DR481" s="152"/>
      <c r="DS481" s="152"/>
      <c r="DT481" s="152"/>
      <c r="DU481" s="152"/>
      <c r="DV481" s="152"/>
      <c r="DW481" s="152"/>
      <c r="DX481" s="152"/>
      <c r="DY481" s="152"/>
      <c r="DZ481" s="152"/>
      <c r="EA481" s="152"/>
      <c r="EB481" s="152"/>
    </row>
    <row r="482" spans="2:132" x14ac:dyDescent="0.2">
      <c r="B482" s="152"/>
      <c r="C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2"/>
      <c r="BN482" s="152"/>
      <c r="BO482" s="152"/>
      <c r="BP482" s="152"/>
      <c r="BQ482" s="152"/>
      <c r="BR482" s="152"/>
      <c r="BS482" s="152"/>
      <c r="BT482" s="152"/>
      <c r="BU482" s="152"/>
      <c r="BV482" s="152"/>
      <c r="BW482" s="152"/>
      <c r="BX482" s="152"/>
      <c r="BY482" s="152"/>
      <c r="BZ482" s="152"/>
      <c r="CA482" s="152"/>
      <c r="CB482" s="152"/>
      <c r="CC482" s="152"/>
      <c r="CD482" s="152"/>
      <c r="CE482" s="152"/>
      <c r="CF482" s="152"/>
      <c r="CG482" s="152"/>
      <c r="CH482" s="152"/>
      <c r="CI482" s="152"/>
      <c r="CJ482" s="152"/>
      <c r="CK482" s="152"/>
      <c r="CL482" s="152"/>
      <c r="CM482" s="152"/>
      <c r="CN482" s="152"/>
      <c r="CO482" s="152"/>
      <c r="CP482" s="152"/>
      <c r="CQ482" s="152"/>
      <c r="CR482" s="152"/>
      <c r="CS482" s="152"/>
      <c r="CT482" s="152"/>
      <c r="CU482" s="152"/>
      <c r="CV482" s="152"/>
      <c r="CW482" s="152"/>
      <c r="CX482" s="152"/>
      <c r="CY482" s="152"/>
      <c r="CZ482" s="152"/>
      <c r="DA482" s="152"/>
      <c r="DB482" s="152"/>
      <c r="DC482" s="152"/>
      <c r="DD482" s="152"/>
      <c r="DE482" s="152"/>
      <c r="DF482" s="152"/>
      <c r="DG482" s="152"/>
      <c r="DH482" s="152"/>
      <c r="DI482" s="152"/>
      <c r="DJ482" s="152"/>
      <c r="DK482" s="152"/>
      <c r="DL482" s="152"/>
      <c r="DM482" s="152"/>
      <c r="DN482" s="152"/>
      <c r="DO482" s="152"/>
      <c r="DP482" s="152"/>
      <c r="DQ482" s="152"/>
      <c r="DR482" s="152"/>
      <c r="DS482" s="152"/>
      <c r="DT482" s="152"/>
      <c r="DU482" s="152"/>
      <c r="DV482" s="152"/>
      <c r="DW482" s="152"/>
      <c r="DX482" s="152"/>
      <c r="DY482" s="152"/>
      <c r="DZ482" s="152"/>
      <c r="EA482" s="152"/>
      <c r="EB482" s="152"/>
    </row>
    <row r="483" spans="2:132" x14ac:dyDescent="0.2">
      <c r="B483" s="152"/>
      <c r="C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52"/>
      <c r="BN483" s="152"/>
      <c r="BO483" s="152"/>
      <c r="BP483" s="152"/>
      <c r="BQ483" s="152"/>
      <c r="BR483" s="152"/>
      <c r="BS483" s="152"/>
      <c r="BT483" s="152"/>
      <c r="BU483" s="152"/>
      <c r="BV483" s="152"/>
      <c r="BW483" s="152"/>
      <c r="BX483" s="152"/>
      <c r="BY483" s="152"/>
      <c r="BZ483" s="152"/>
      <c r="CA483" s="152"/>
      <c r="CB483" s="152"/>
      <c r="CC483" s="152"/>
      <c r="CD483" s="152"/>
      <c r="CE483" s="152"/>
      <c r="CF483" s="152"/>
      <c r="CG483" s="152"/>
      <c r="CH483" s="152"/>
      <c r="CI483" s="152"/>
      <c r="CJ483" s="152"/>
      <c r="CK483" s="152"/>
      <c r="CL483" s="152"/>
      <c r="CM483" s="152"/>
      <c r="CN483" s="152"/>
      <c r="CO483" s="152"/>
      <c r="CP483" s="152"/>
      <c r="CQ483" s="152"/>
      <c r="CR483" s="152"/>
      <c r="CS483" s="152"/>
      <c r="CT483" s="152"/>
      <c r="CU483" s="152"/>
      <c r="CV483" s="152"/>
      <c r="CW483" s="152"/>
      <c r="CX483" s="152"/>
      <c r="CY483" s="152"/>
      <c r="CZ483" s="152"/>
      <c r="DA483" s="152"/>
      <c r="DB483" s="152"/>
      <c r="DC483" s="152"/>
      <c r="DD483" s="152"/>
      <c r="DE483" s="152"/>
      <c r="DF483" s="152"/>
      <c r="DG483" s="152"/>
      <c r="DH483" s="152"/>
      <c r="DI483" s="152"/>
      <c r="DJ483" s="152"/>
      <c r="DK483" s="152"/>
      <c r="DL483" s="152"/>
      <c r="DM483" s="152"/>
      <c r="DN483" s="152"/>
      <c r="DO483" s="152"/>
      <c r="DP483" s="152"/>
      <c r="DQ483" s="152"/>
      <c r="DR483" s="152"/>
      <c r="DS483" s="152"/>
      <c r="DT483" s="152"/>
      <c r="DU483" s="152"/>
      <c r="DV483" s="152"/>
      <c r="DW483" s="152"/>
      <c r="DX483" s="152"/>
      <c r="DY483" s="152"/>
      <c r="DZ483" s="152"/>
      <c r="EA483" s="152"/>
      <c r="EB483" s="152"/>
    </row>
    <row r="484" spans="2:132" x14ac:dyDescent="0.2">
      <c r="B484" s="152"/>
      <c r="C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152"/>
      <c r="BN484" s="152"/>
      <c r="BO484" s="152"/>
      <c r="BP484" s="152"/>
      <c r="BQ484" s="152"/>
      <c r="BR484" s="152"/>
      <c r="BS484" s="152"/>
      <c r="BT484" s="152"/>
      <c r="BU484" s="152"/>
      <c r="BV484" s="152"/>
      <c r="BW484" s="152"/>
      <c r="BX484" s="152"/>
      <c r="BY484" s="152"/>
      <c r="BZ484" s="152"/>
      <c r="CA484" s="152"/>
      <c r="CB484" s="152"/>
      <c r="CC484" s="152"/>
      <c r="CD484" s="152"/>
      <c r="CE484" s="152"/>
      <c r="CF484" s="152"/>
      <c r="CG484" s="152"/>
      <c r="CH484" s="152"/>
      <c r="CI484" s="152"/>
      <c r="CJ484" s="152"/>
      <c r="CK484" s="152"/>
      <c r="CL484" s="152"/>
      <c r="CM484" s="152"/>
      <c r="CN484" s="152"/>
      <c r="CO484" s="152"/>
      <c r="CP484" s="152"/>
      <c r="CQ484" s="152"/>
      <c r="CR484" s="152"/>
      <c r="CS484" s="152"/>
      <c r="CT484" s="152"/>
      <c r="CU484" s="152"/>
      <c r="CV484" s="152"/>
      <c r="CW484" s="152"/>
      <c r="CX484" s="152"/>
      <c r="CY484" s="152"/>
      <c r="CZ484" s="152"/>
      <c r="DA484" s="152"/>
      <c r="DB484" s="152"/>
      <c r="DC484" s="152"/>
      <c r="DD484" s="152"/>
      <c r="DE484" s="152"/>
      <c r="DF484" s="152"/>
      <c r="DG484" s="152"/>
      <c r="DH484" s="152"/>
      <c r="DI484" s="152"/>
      <c r="DJ484" s="152"/>
      <c r="DK484" s="152"/>
      <c r="DL484" s="152"/>
      <c r="DM484" s="152"/>
      <c r="DN484" s="152"/>
      <c r="DO484" s="152"/>
      <c r="DP484" s="152"/>
      <c r="DQ484" s="152"/>
      <c r="DR484" s="152"/>
      <c r="DS484" s="152"/>
      <c r="DT484" s="152"/>
      <c r="DU484" s="152"/>
      <c r="DV484" s="152"/>
      <c r="DW484" s="152"/>
      <c r="DX484" s="152"/>
      <c r="DY484" s="152"/>
      <c r="DZ484" s="152"/>
      <c r="EA484" s="152"/>
      <c r="EB484" s="152"/>
    </row>
    <row r="485" spans="2:132" x14ac:dyDescent="0.2">
      <c r="B485" s="152"/>
      <c r="C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  <c r="AK485" s="152"/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52"/>
      <c r="BG485" s="152"/>
      <c r="BH485" s="152"/>
      <c r="BI485" s="152"/>
      <c r="BJ485" s="152"/>
      <c r="BK485" s="152"/>
      <c r="BL485" s="152"/>
      <c r="BM485" s="152"/>
      <c r="BN485" s="152"/>
      <c r="BO485" s="152"/>
      <c r="BP485" s="152"/>
      <c r="BQ485" s="152"/>
      <c r="BR485" s="152"/>
      <c r="BS485" s="152"/>
      <c r="BT485" s="152"/>
      <c r="BU485" s="152"/>
      <c r="BV485" s="152"/>
      <c r="BW485" s="152"/>
      <c r="BX485" s="152"/>
      <c r="BY485" s="152"/>
      <c r="BZ485" s="152"/>
      <c r="CA485" s="152"/>
      <c r="CB485" s="152"/>
      <c r="CC485" s="152"/>
      <c r="CD485" s="152"/>
      <c r="CE485" s="152"/>
      <c r="CF485" s="152"/>
      <c r="CG485" s="152"/>
      <c r="CH485" s="152"/>
      <c r="CI485" s="152"/>
      <c r="CJ485" s="152"/>
      <c r="CK485" s="152"/>
      <c r="CL485" s="152"/>
      <c r="CM485" s="152"/>
      <c r="CN485" s="152"/>
      <c r="CO485" s="152"/>
      <c r="CP485" s="152"/>
      <c r="CQ485" s="152"/>
      <c r="CR485" s="152"/>
      <c r="CS485" s="152"/>
      <c r="CT485" s="152"/>
      <c r="CU485" s="152"/>
      <c r="CV485" s="152"/>
      <c r="CW485" s="152"/>
      <c r="CX485" s="152"/>
      <c r="CY485" s="152"/>
      <c r="CZ485" s="152"/>
      <c r="DA485" s="152"/>
      <c r="DB485" s="152"/>
      <c r="DC485" s="152"/>
      <c r="DD485" s="152"/>
      <c r="DE485" s="152"/>
      <c r="DF485" s="152"/>
      <c r="DG485" s="152"/>
      <c r="DH485" s="152"/>
      <c r="DI485" s="152"/>
      <c r="DJ485" s="152"/>
      <c r="DK485" s="152"/>
      <c r="DL485" s="152"/>
      <c r="DM485" s="152"/>
      <c r="DN485" s="152"/>
      <c r="DO485" s="152"/>
      <c r="DP485" s="152"/>
      <c r="DQ485" s="152"/>
      <c r="DR485" s="152"/>
      <c r="DS485" s="152"/>
      <c r="DT485" s="152"/>
      <c r="DU485" s="152"/>
      <c r="DV485" s="152"/>
      <c r="DW485" s="152"/>
      <c r="DX485" s="152"/>
      <c r="DY485" s="152"/>
      <c r="DZ485" s="152"/>
      <c r="EA485" s="152"/>
      <c r="EB485" s="152"/>
    </row>
    <row r="486" spans="2:132" x14ac:dyDescent="0.2">
      <c r="B486" s="152"/>
      <c r="C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  <c r="AK486" s="152"/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152"/>
      <c r="AW486" s="152"/>
      <c r="AX486" s="152"/>
      <c r="AY486" s="152"/>
      <c r="AZ486" s="152"/>
      <c r="BA486" s="152"/>
      <c r="BB486" s="152"/>
      <c r="BC486" s="152"/>
      <c r="BD486" s="152"/>
      <c r="BE486" s="152"/>
      <c r="BF486" s="152"/>
      <c r="BG486" s="152"/>
      <c r="BH486" s="152"/>
      <c r="BI486" s="152"/>
      <c r="BJ486" s="152"/>
      <c r="BK486" s="152"/>
      <c r="BL486" s="152"/>
      <c r="BM486" s="152"/>
      <c r="BN486" s="152"/>
      <c r="BO486" s="152"/>
      <c r="BP486" s="152"/>
      <c r="BQ486" s="152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2"/>
      <c r="CB486" s="152"/>
      <c r="CC486" s="152"/>
      <c r="CD486" s="152"/>
      <c r="CE486" s="152"/>
      <c r="CF486" s="152"/>
      <c r="CG486" s="152"/>
      <c r="CH486" s="152"/>
      <c r="CI486" s="152"/>
      <c r="CJ486" s="152"/>
      <c r="CK486" s="152"/>
      <c r="CL486" s="152"/>
      <c r="CM486" s="152"/>
      <c r="CN486" s="152"/>
      <c r="CO486" s="152"/>
      <c r="CP486" s="152"/>
      <c r="CQ486" s="152"/>
      <c r="CR486" s="152"/>
      <c r="CS486" s="152"/>
      <c r="CT486" s="152"/>
      <c r="CU486" s="152"/>
      <c r="CV486" s="152"/>
      <c r="CW486" s="152"/>
      <c r="CX486" s="152"/>
      <c r="CY486" s="152"/>
      <c r="CZ486" s="152"/>
      <c r="DA486" s="152"/>
      <c r="DB486" s="152"/>
      <c r="DC486" s="152"/>
      <c r="DD486" s="152"/>
      <c r="DE486" s="152"/>
      <c r="DF486" s="152"/>
      <c r="DG486" s="152"/>
      <c r="DH486" s="152"/>
      <c r="DI486" s="152"/>
      <c r="DJ486" s="152"/>
      <c r="DK486" s="152"/>
      <c r="DL486" s="152"/>
      <c r="DM486" s="152"/>
      <c r="DN486" s="152"/>
      <c r="DO486" s="152"/>
      <c r="DP486" s="152"/>
      <c r="DQ486" s="152"/>
      <c r="DR486" s="152"/>
      <c r="DS486" s="152"/>
      <c r="DT486" s="152"/>
      <c r="DU486" s="152"/>
      <c r="DV486" s="152"/>
      <c r="DW486" s="152"/>
      <c r="DX486" s="152"/>
      <c r="DY486" s="152"/>
      <c r="DZ486" s="152"/>
      <c r="EA486" s="152"/>
      <c r="EB486" s="152"/>
    </row>
    <row r="487" spans="2:132" x14ac:dyDescent="0.2">
      <c r="B487" s="152"/>
      <c r="C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  <c r="AK487" s="152"/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152"/>
      <c r="AW487" s="152"/>
      <c r="AX487" s="152"/>
      <c r="AY487" s="152"/>
      <c r="AZ487" s="152"/>
      <c r="BA487" s="152"/>
      <c r="BB487" s="152"/>
      <c r="BC487" s="152"/>
      <c r="BD487" s="152"/>
      <c r="BE487" s="152"/>
      <c r="BF487" s="152"/>
      <c r="BG487" s="152"/>
      <c r="BH487" s="152"/>
      <c r="BI487" s="152"/>
      <c r="BJ487" s="152"/>
      <c r="BK487" s="152"/>
      <c r="BL487" s="152"/>
      <c r="BM487" s="152"/>
      <c r="BN487" s="152"/>
      <c r="BO487" s="152"/>
      <c r="BP487" s="152"/>
      <c r="BQ487" s="152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2"/>
      <c r="CB487" s="152"/>
      <c r="CC487" s="152"/>
      <c r="CD487" s="152"/>
      <c r="CE487" s="152"/>
      <c r="CF487" s="152"/>
      <c r="CG487" s="152"/>
      <c r="CH487" s="152"/>
      <c r="CI487" s="152"/>
      <c r="CJ487" s="152"/>
      <c r="CK487" s="152"/>
      <c r="CL487" s="152"/>
      <c r="CM487" s="152"/>
      <c r="CN487" s="152"/>
      <c r="CO487" s="152"/>
      <c r="CP487" s="152"/>
      <c r="CQ487" s="152"/>
      <c r="CR487" s="152"/>
      <c r="CS487" s="152"/>
      <c r="CT487" s="152"/>
      <c r="CU487" s="152"/>
      <c r="CV487" s="152"/>
      <c r="CW487" s="152"/>
      <c r="CX487" s="152"/>
      <c r="CY487" s="152"/>
      <c r="CZ487" s="152"/>
      <c r="DA487" s="152"/>
      <c r="DB487" s="152"/>
      <c r="DC487" s="152"/>
      <c r="DD487" s="152"/>
      <c r="DE487" s="152"/>
      <c r="DF487" s="152"/>
      <c r="DG487" s="152"/>
      <c r="DH487" s="152"/>
      <c r="DI487" s="152"/>
      <c r="DJ487" s="152"/>
      <c r="DK487" s="152"/>
      <c r="DL487" s="152"/>
      <c r="DM487" s="152"/>
      <c r="DN487" s="152"/>
      <c r="DO487" s="152"/>
      <c r="DP487" s="152"/>
      <c r="DQ487" s="152"/>
      <c r="DR487" s="152"/>
      <c r="DS487" s="152"/>
      <c r="DT487" s="152"/>
      <c r="DU487" s="152"/>
      <c r="DV487" s="152"/>
      <c r="DW487" s="152"/>
      <c r="DX487" s="152"/>
      <c r="DY487" s="152"/>
      <c r="DZ487" s="152"/>
      <c r="EA487" s="152"/>
      <c r="EB487" s="152"/>
    </row>
    <row r="488" spans="2:132" x14ac:dyDescent="0.2">
      <c r="B488" s="152"/>
      <c r="C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  <c r="BR488" s="152"/>
      <c r="BS488" s="152"/>
      <c r="BT488" s="152"/>
      <c r="BU488" s="152"/>
      <c r="BV488" s="152"/>
      <c r="BW488" s="152"/>
      <c r="BX488" s="152"/>
      <c r="BY488" s="152"/>
      <c r="BZ488" s="152"/>
      <c r="CA488" s="152"/>
      <c r="CB488" s="152"/>
      <c r="CC488" s="152"/>
      <c r="CD488" s="152"/>
      <c r="CE488" s="152"/>
      <c r="CF488" s="152"/>
      <c r="CG488" s="152"/>
      <c r="CH488" s="152"/>
      <c r="CI488" s="152"/>
      <c r="CJ488" s="152"/>
      <c r="CK488" s="152"/>
      <c r="CL488" s="152"/>
      <c r="CM488" s="152"/>
      <c r="CN488" s="152"/>
      <c r="CO488" s="152"/>
      <c r="CP488" s="152"/>
      <c r="CQ488" s="152"/>
      <c r="CR488" s="152"/>
      <c r="CS488" s="152"/>
      <c r="CT488" s="152"/>
      <c r="CU488" s="152"/>
      <c r="CV488" s="152"/>
      <c r="CW488" s="152"/>
      <c r="CX488" s="152"/>
      <c r="CY488" s="152"/>
      <c r="CZ488" s="152"/>
      <c r="DA488" s="152"/>
      <c r="DB488" s="152"/>
      <c r="DC488" s="152"/>
      <c r="DD488" s="152"/>
      <c r="DE488" s="152"/>
      <c r="DF488" s="152"/>
      <c r="DG488" s="152"/>
      <c r="DH488" s="152"/>
      <c r="DI488" s="152"/>
      <c r="DJ488" s="152"/>
      <c r="DK488" s="152"/>
      <c r="DL488" s="152"/>
      <c r="DM488" s="152"/>
      <c r="DN488" s="152"/>
      <c r="DO488" s="152"/>
      <c r="DP488" s="152"/>
      <c r="DQ488" s="152"/>
      <c r="DR488" s="152"/>
      <c r="DS488" s="152"/>
      <c r="DT488" s="152"/>
      <c r="DU488" s="152"/>
      <c r="DV488" s="152"/>
      <c r="DW488" s="152"/>
      <c r="DX488" s="152"/>
      <c r="DY488" s="152"/>
      <c r="DZ488" s="152"/>
      <c r="EA488" s="152"/>
      <c r="EB488" s="152"/>
    </row>
    <row r="489" spans="2:132" x14ac:dyDescent="0.2">
      <c r="B489" s="152"/>
      <c r="C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  <c r="AC489" s="152"/>
      <c r="AD489" s="152"/>
      <c r="AE489" s="152"/>
      <c r="AF489" s="152"/>
      <c r="AG489" s="152"/>
      <c r="AH489" s="152"/>
      <c r="AI489" s="152"/>
      <c r="AJ489" s="152"/>
      <c r="AK489" s="152"/>
      <c r="AL489" s="152"/>
      <c r="AM489" s="152"/>
      <c r="AN489" s="152"/>
      <c r="AO489" s="152"/>
      <c r="AP489" s="152"/>
      <c r="AQ489" s="152"/>
      <c r="AR489" s="152"/>
      <c r="AS489" s="152"/>
      <c r="AT489" s="152"/>
      <c r="AU489" s="152"/>
      <c r="AV489" s="152"/>
      <c r="AW489" s="152"/>
      <c r="AX489" s="152"/>
      <c r="AY489" s="152"/>
      <c r="AZ489" s="152"/>
      <c r="BA489" s="152"/>
      <c r="BB489" s="152"/>
      <c r="BC489" s="152"/>
      <c r="BD489" s="152"/>
      <c r="BE489" s="152"/>
      <c r="BF489" s="152"/>
      <c r="BG489" s="152"/>
      <c r="BH489" s="152"/>
      <c r="BI489" s="152"/>
      <c r="BJ489" s="152"/>
      <c r="BK489" s="152"/>
      <c r="BL489" s="152"/>
      <c r="BM489" s="152"/>
      <c r="BN489" s="152"/>
      <c r="BO489" s="152"/>
      <c r="BP489" s="152"/>
      <c r="BQ489" s="152"/>
      <c r="BR489" s="152"/>
      <c r="BS489" s="152"/>
      <c r="BT489" s="152"/>
      <c r="BU489" s="152"/>
      <c r="BV489" s="152"/>
      <c r="BW489" s="152"/>
      <c r="BX489" s="152"/>
      <c r="BY489" s="152"/>
      <c r="BZ489" s="152"/>
      <c r="CA489" s="152"/>
      <c r="CB489" s="152"/>
      <c r="CC489" s="152"/>
      <c r="CD489" s="152"/>
      <c r="CE489" s="152"/>
      <c r="CF489" s="152"/>
      <c r="CG489" s="152"/>
      <c r="CH489" s="152"/>
      <c r="CI489" s="152"/>
      <c r="CJ489" s="152"/>
      <c r="CK489" s="152"/>
      <c r="CL489" s="152"/>
      <c r="CM489" s="152"/>
      <c r="CN489" s="152"/>
      <c r="CO489" s="152"/>
      <c r="CP489" s="152"/>
      <c r="CQ489" s="152"/>
      <c r="CR489" s="152"/>
      <c r="CS489" s="152"/>
      <c r="CT489" s="152"/>
      <c r="CU489" s="152"/>
      <c r="CV489" s="152"/>
      <c r="CW489" s="152"/>
      <c r="CX489" s="152"/>
      <c r="CY489" s="152"/>
      <c r="CZ489" s="152"/>
      <c r="DA489" s="152"/>
      <c r="DB489" s="152"/>
      <c r="DC489" s="152"/>
      <c r="DD489" s="152"/>
      <c r="DE489" s="152"/>
      <c r="DF489" s="152"/>
      <c r="DG489" s="152"/>
      <c r="DH489" s="152"/>
      <c r="DI489" s="152"/>
      <c r="DJ489" s="152"/>
      <c r="DK489" s="152"/>
      <c r="DL489" s="152"/>
      <c r="DM489" s="152"/>
      <c r="DN489" s="152"/>
      <c r="DO489" s="152"/>
      <c r="DP489" s="152"/>
      <c r="DQ489" s="152"/>
      <c r="DR489" s="152"/>
      <c r="DS489" s="152"/>
      <c r="DT489" s="152"/>
      <c r="DU489" s="152"/>
      <c r="DV489" s="152"/>
      <c r="DW489" s="152"/>
      <c r="DX489" s="152"/>
      <c r="DY489" s="152"/>
      <c r="DZ489" s="152"/>
      <c r="EA489" s="152"/>
      <c r="EB489" s="152"/>
    </row>
    <row r="490" spans="2:132" x14ac:dyDescent="0.2">
      <c r="B490" s="152"/>
      <c r="C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  <c r="AC490" s="152"/>
      <c r="AD490" s="152"/>
      <c r="AE490" s="152"/>
      <c r="AF490" s="152"/>
      <c r="AG490" s="152"/>
      <c r="AH490" s="152"/>
      <c r="AI490" s="152"/>
      <c r="AJ490" s="152"/>
      <c r="AK490" s="152"/>
      <c r="AL490" s="152"/>
      <c r="AM490" s="152"/>
      <c r="AN490" s="152"/>
      <c r="AO490" s="152"/>
      <c r="AP490" s="152"/>
      <c r="AQ490" s="152"/>
      <c r="AR490" s="152"/>
      <c r="AS490" s="152"/>
      <c r="AT490" s="152"/>
      <c r="AU490" s="152"/>
      <c r="AV490" s="152"/>
      <c r="AW490" s="152"/>
      <c r="AX490" s="152"/>
      <c r="AY490" s="152"/>
      <c r="AZ490" s="152"/>
      <c r="BA490" s="152"/>
      <c r="BB490" s="152"/>
      <c r="BC490" s="152"/>
      <c r="BD490" s="152"/>
      <c r="BE490" s="152"/>
      <c r="BF490" s="152"/>
      <c r="BG490" s="152"/>
      <c r="BH490" s="152"/>
      <c r="BI490" s="152"/>
      <c r="BJ490" s="152"/>
      <c r="BK490" s="152"/>
      <c r="BL490" s="152"/>
      <c r="BM490" s="152"/>
      <c r="BN490" s="152"/>
      <c r="BO490" s="152"/>
      <c r="BP490" s="152"/>
      <c r="BQ490" s="152"/>
      <c r="BR490" s="152"/>
      <c r="BS490" s="152"/>
      <c r="BT490" s="152"/>
      <c r="BU490" s="152"/>
      <c r="BV490" s="152"/>
      <c r="BW490" s="152"/>
      <c r="BX490" s="152"/>
      <c r="BY490" s="152"/>
      <c r="BZ490" s="152"/>
      <c r="CA490" s="152"/>
      <c r="CB490" s="152"/>
      <c r="CC490" s="152"/>
      <c r="CD490" s="152"/>
      <c r="CE490" s="152"/>
      <c r="CF490" s="152"/>
      <c r="CG490" s="152"/>
      <c r="CH490" s="152"/>
      <c r="CI490" s="152"/>
      <c r="CJ490" s="152"/>
      <c r="CK490" s="152"/>
      <c r="CL490" s="152"/>
      <c r="CM490" s="152"/>
      <c r="CN490" s="152"/>
      <c r="CO490" s="152"/>
      <c r="CP490" s="152"/>
      <c r="CQ490" s="152"/>
      <c r="CR490" s="152"/>
      <c r="CS490" s="152"/>
      <c r="CT490" s="152"/>
      <c r="CU490" s="152"/>
      <c r="CV490" s="152"/>
      <c r="CW490" s="152"/>
      <c r="CX490" s="152"/>
      <c r="CY490" s="152"/>
      <c r="CZ490" s="152"/>
      <c r="DA490" s="152"/>
      <c r="DB490" s="152"/>
      <c r="DC490" s="152"/>
      <c r="DD490" s="152"/>
      <c r="DE490" s="152"/>
      <c r="DF490" s="152"/>
      <c r="DG490" s="152"/>
      <c r="DH490" s="152"/>
      <c r="DI490" s="152"/>
      <c r="DJ490" s="152"/>
      <c r="DK490" s="152"/>
      <c r="DL490" s="152"/>
      <c r="DM490" s="152"/>
      <c r="DN490" s="152"/>
      <c r="DO490" s="152"/>
      <c r="DP490" s="152"/>
      <c r="DQ490" s="152"/>
      <c r="DR490" s="152"/>
      <c r="DS490" s="152"/>
      <c r="DT490" s="152"/>
      <c r="DU490" s="152"/>
      <c r="DV490" s="152"/>
      <c r="DW490" s="152"/>
      <c r="DX490" s="152"/>
      <c r="DY490" s="152"/>
      <c r="DZ490" s="152"/>
      <c r="EA490" s="152"/>
      <c r="EB490" s="152"/>
    </row>
    <row r="491" spans="2:132" x14ac:dyDescent="0.2">
      <c r="B491" s="152"/>
      <c r="C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  <c r="AK491" s="152"/>
      <c r="AL491" s="152"/>
      <c r="AM491" s="152"/>
      <c r="AN491" s="152"/>
      <c r="AO491" s="152"/>
      <c r="AP491" s="152"/>
      <c r="AQ491" s="152"/>
      <c r="AR491" s="152"/>
      <c r="AS491" s="152"/>
      <c r="AT491" s="152"/>
      <c r="AU491" s="152"/>
      <c r="AV491" s="152"/>
      <c r="AW491" s="152"/>
      <c r="AX491" s="152"/>
      <c r="AY491" s="152"/>
      <c r="AZ491" s="152"/>
      <c r="BA491" s="152"/>
      <c r="BB491" s="152"/>
      <c r="BC491" s="152"/>
      <c r="BD491" s="152"/>
      <c r="BE491" s="152"/>
      <c r="BF491" s="152"/>
      <c r="BG491" s="152"/>
      <c r="BH491" s="152"/>
      <c r="BI491" s="152"/>
      <c r="BJ491" s="152"/>
      <c r="BK491" s="152"/>
      <c r="BL491" s="152"/>
      <c r="BM491" s="152"/>
      <c r="BN491" s="152"/>
      <c r="BO491" s="152"/>
      <c r="BP491" s="152"/>
      <c r="BQ491" s="152"/>
      <c r="BR491" s="152"/>
      <c r="BS491" s="152"/>
      <c r="BT491" s="152"/>
      <c r="BU491" s="152"/>
      <c r="BV491" s="152"/>
      <c r="BW491" s="152"/>
      <c r="BX491" s="152"/>
      <c r="BY491" s="152"/>
      <c r="BZ491" s="152"/>
      <c r="CA491" s="152"/>
      <c r="CB491" s="152"/>
      <c r="CC491" s="152"/>
      <c r="CD491" s="152"/>
      <c r="CE491" s="152"/>
      <c r="CF491" s="152"/>
      <c r="CG491" s="152"/>
      <c r="CH491" s="152"/>
      <c r="CI491" s="152"/>
      <c r="CJ491" s="152"/>
      <c r="CK491" s="152"/>
      <c r="CL491" s="152"/>
      <c r="CM491" s="152"/>
      <c r="CN491" s="152"/>
      <c r="CO491" s="152"/>
      <c r="CP491" s="152"/>
      <c r="CQ491" s="152"/>
      <c r="CR491" s="152"/>
      <c r="CS491" s="152"/>
      <c r="CT491" s="152"/>
      <c r="CU491" s="152"/>
      <c r="CV491" s="152"/>
      <c r="CW491" s="152"/>
      <c r="CX491" s="152"/>
      <c r="CY491" s="152"/>
      <c r="CZ491" s="152"/>
      <c r="DA491" s="152"/>
      <c r="DB491" s="152"/>
      <c r="DC491" s="152"/>
      <c r="DD491" s="152"/>
      <c r="DE491" s="152"/>
      <c r="DF491" s="152"/>
      <c r="DG491" s="152"/>
      <c r="DH491" s="152"/>
      <c r="DI491" s="152"/>
      <c r="DJ491" s="152"/>
      <c r="DK491" s="152"/>
      <c r="DL491" s="152"/>
      <c r="DM491" s="152"/>
      <c r="DN491" s="152"/>
      <c r="DO491" s="152"/>
      <c r="DP491" s="152"/>
      <c r="DQ491" s="152"/>
      <c r="DR491" s="152"/>
      <c r="DS491" s="152"/>
      <c r="DT491" s="152"/>
      <c r="DU491" s="152"/>
      <c r="DV491" s="152"/>
      <c r="DW491" s="152"/>
      <c r="DX491" s="152"/>
      <c r="DY491" s="152"/>
      <c r="DZ491" s="152"/>
      <c r="EA491" s="152"/>
      <c r="EB491" s="152"/>
    </row>
    <row r="492" spans="2:132" x14ac:dyDescent="0.2">
      <c r="B492" s="152"/>
      <c r="C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152"/>
      <c r="AW492" s="152"/>
      <c r="AX492" s="152"/>
      <c r="AY492" s="152"/>
      <c r="AZ492" s="152"/>
      <c r="BA492" s="152"/>
      <c r="BB492" s="152"/>
      <c r="BC492" s="152"/>
      <c r="BD492" s="152"/>
      <c r="BE492" s="152"/>
      <c r="BF492" s="152"/>
      <c r="BG492" s="152"/>
      <c r="BH492" s="152"/>
      <c r="BI492" s="152"/>
      <c r="BJ492" s="152"/>
      <c r="BK492" s="152"/>
      <c r="BL492" s="152"/>
      <c r="BM492" s="152"/>
      <c r="BN492" s="152"/>
      <c r="BO492" s="152"/>
      <c r="BP492" s="152"/>
      <c r="BQ492" s="152"/>
      <c r="BR492" s="152"/>
      <c r="BS492" s="152"/>
      <c r="BT492" s="152"/>
      <c r="BU492" s="152"/>
      <c r="BV492" s="152"/>
      <c r="BW492" s="152"/>
      <c r="BX492" s="152"/>
      <c r="BY492" s="152"/>
      <c r="BZ492" s="152"/>
      <c r="CA492" s="152"/>
      <c r="CB492" s="152"/>
      <c r="CC492" s="152"/>
      <c r="CD492" s="152"/>
      <c r="CE492" s="152"/>
      <c r="CF492" s="152"/>
      <c r="CG492" s="152"/>
      <c r="CH492" s="152"/>
      <c r="CI492" s="152"/>
      <c r="CJ492" s="152"/>
      <c r="CK492" s="152"/>
      <c r="CL492" s="152"/>
      <c r="CM492" s="152"/>
      <c r="CN492" s="152"/>
      <c r="CO492" s="152"/>
      <c r="CP492" s="152"/>
      <c r="CQ492" s="152"/>
      <c r="CR492" s="152"/>
      <c r="CS492" s="152"/>
      <c r="CT492" s="152"/>
      <c r="CU492" s="152"/>
      <c r="CV492" s="152"/>
      <c r="CW492" s="152"/>
      <c r="CX492" s="152"/>
      <c r="CY492" s="152"/>
      <c r="CZ492" s="152"/>
      <c r="DA492" s="152"/>
      <c r="DB492" s="152"/>
      <c r="DC492" s="152"/>
      <c r="DD492" s="152"/>
      <c r="DE492" s="152"/>
      <c r="DF492" s="152"/>
      <c r="DG492" s="152"/>
      <c r="DH492" s="152"/>
      <c r="DI492" s="152"/>
      <c r="DJ492" s="152"/>
      <c r="DK492" s="152"/>
      <c r="DL492" s="152"/>
      <c r="DM492" s="152"/>
      <c r="DN492" s="152"/>
      <c r="DO492" s="152"/>
      <c r="DP492" s="152"/>
      <c r="DQ492" s="152"/>
      <c r="DR492" s="152"/>
      <c r="DS492" s="152"/>
      <c r="DT492" s="152"/>
      <c r="DU492" s="152"/>
      <c r="DV492" s="152"/>
      <c r="DW492" s="152"/>
      <c r="DX492" s="152"/>
      <c r="DY492" s="152"/>
      <c r="DZ492" s="152"/>
      <c r="EA492" s="152"/>
      <c r="EB492" s="152"/>
    </row>
    <row r="493" spans="2:132" x14ac:dyDescent="0.2">
      <c r="B493" s="152"/>
      <c r="C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  <c r="AC493" s="152"/>
      <c r="AD493" s="152"/>
      <c r="AE493" s="152"/>
      <c r="AF493" s="152"/>
      <c r="AG493" s="152"/>
      <c r="AH493" s="152"/>
      <c r="AI493" s="152"/>
      <c r="AJ493" s="152"/>
      <c r="AK493" s="152"/>
      <c r="AL493" s="152"/>
      <c r="AM493" s="152"/>
      <c r="AN493" s="152"/>
      <c r="AO493" s="152"/>
      <c r="AP493" s="152"/>
      <c r="AQ493" s="152"/>
      <c r="AR493" s="152"/>
      <c r="AS493" s="152"/>
      <c r="AT493" s="152"/>
      <c r="AU493" s="152"/>
      <c r="AV493" s="152"/>
      <c r="AW493" s="152"/>
      <c r="AX493" s="152"/>
      <c r="AY493" s="152"/>
      <c r="AZ493" s="152"/>
      <c r="BA493" s="152"/>
      <c r="BB493" s="152"/>
      <c r="BC493" s="152"/>
      <c r="BD493" s="152"/>
      <c r="BE493" s="152"/>
      <c r="BF493" s="152"/>
      <c r="BG493" s="152"/>
      <c r="BH493" s="152"/>
      <c r="BI493" s="152"/>
      <c r="BJ493" s="152"/>
      <c r="BK493" s="152"/>
      <c r="BL493" s="152"/>
      <c r="BM493" s="152"/>
      <c r="BN493" s="152"/>
      <c r="BO493" s="152"/>
      <c r="BP493" s="152"/>
      <c r="BQ493" s="152"/>
      <c r="BR493" s="152"/>
      <c r="BS493" s="152"/>
      <c r="BT493" s="152"/>
      <c r="BU493" s="152"/>
      <c r="BV493" s="152"/>
      <c r="BW493" s="152"/>
      <c r="BX493" s="152"/>
      <c r="BY493" s="152"/>
      <c r="BZ493" s="152"/>
      <c r="CA493" s="152"/>
      <c r="CB493" s="152"/>
      <c r="CC493" s="152"/>
      <c r="CD493" s="152"/>
      <c r="CE493" s="152"/>
      <c r="CF493" s="152"/>
      <c r="CG493" s="152"/>
      <c r="CH493" s="152"/>
      <c r="CI493" s="152"/>
      <c r="CJ493" s="152"/>
      <c r="CK493" s="152"/>
      <c r="CL493" s="152"/>
      <c r="CM493" s="152"/>
      <c r="CN493" s="152"/>
      <c r="CO493" s="152"/>
      <c r="CP493" s="152"/>
      <c r="CQ493" s="152"/>
      <c r="CR493" s="152"/>
      <c r="CS493" s="152"/>
      <c r="CT493" s="152"/>
      <c r="CU493" s="152"/>
      <c r="CV493" s="152"/>
      <c r="CW493" s="152"/>
      <c r="CX493" s="152"/>
      <c r="CY493" s="152"/>
      <c r="CZ493" s="152"/>
      <c r="DA493" s="152"/>
      <c r="DB493" s="152"/>
      <c r="DC493" s="152"/>
      <c r="DD493" s="152"/>
      <c r="DE493" s="152"/>
      <c r="DF493" s="152"/>
      <c r="DG493" s="152"/>
      <c r="DH493" s="152"/>
      <c r="DI493" s="152"/>
      <c r="DJ493" s="152"/>
      <c r="DK493" s="152"/>
      <c r="DL493" s="152"/>
      <c r="DM493" s="152"/>
      <c r="DN493" s="152"/>
      <c r="DO493" s="152"/>
      <c r="DP493" s="152"/>
      <c r="DQ493" s="152"/>
      <c r="DR493" s="152"/>
      <c r="DS493" s="152"/>
      <c r="DT493" s="152"/>
      <c r="DU493" s="152"/>
      <c r="DV493" s="152"/>
      <c r="DW493" s="152"/>
      <c r="DX493" s="152"/>
      <c r="DY493" s="152"/>
      <c r="DZ493" s="152"/>
      <c r="EA493" s="152"/>
      <c r="EB493" s="152"/>
    </row>
    <row r="494" spans="2:132" x14ac:dyDescent="0.2">
      <c r="B494" s="152"/>
      <c r="C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152"/>
      <c r="AW494" s="152"/>
      <c r="AX494" s="152"/>
      <c r="AY494" s="152"/>
      <c r="AZ494" s="152"/>
      <c r="BA494" s="152"/>
      <c r="BB494" s="152"/>
      <c r="BC494" s="152"/>
      <c r="BD494" s="152"/>
      <c r="BE494" s="152"/>
      <c r="BF494" s="152"/>
      <c r="BG494" s="152"/>
      <c r="BH494" s="152"/>
      <c r="BI494" s="152"/>
      <c r="BJ494" s="152"/>
      <c r="BK494" s="152"/>
      <c r="BL494" s="152"/>
      <c r="BM494" s="152"/>
      <c r="BN494" s="152"/>
      <c r="BO494" s="152"/>
      <c r="BP494" s="152"/>
      <c r="BQ494" s="152"/>
      <c r="BR494" s="152"/>
      <c r="BS494" s="152"/>
      <c r="BT494" s="152"/>
      <c r="BU494" s="152"/>
      <c r="BV494" s="152"/>
      <c r="BW494" s="152"/>
      <c r="BX494" s="152"/>
      <c r="BY494" s="152"/>
      <c r="BZ494" s="152"/>
      <c r="CA494" s="152"/>
      <c r="CB494" s="152"/>
      <c r="CC494" s="152"/>
      <c r="CD494" s="152"/>
      <c r="CE494" s="152"/>
      <c r="CF494" s="152"/>
      <c r="CG494" s="152"/>
      <c r="CH494" s="152"/>
      <c r="CI494" s="152"/>
      <c r="CJ494" s="152"/>
      <c r="CK494" s="152"/>
      <c r="CL494" s="152"/>
      <c r="CM494" s="152"/>
      <c r="CN494" s="152"/>
      <c r="CO494" s="152"/>
      <c r="CP494" s="152"/>
      <c r="CQ494" s="152"/>
      <c r="CR494" s="152"/>
      <c r="CS494" s="152"/>
      <c r="CT494" s="152"/>
      <c r="CU494" s="152"/>
      <c r="CV494" s="152"/>
      <c r="CW494" s="152"/>
      <c r="CX494" s="152"/>
      <c r="CY494" s="152"/>
      <c r="CZ494" s="152"/>
      <c r="DA494" s="152"/>
      <c r="DB494" s="152"/>
      <c r="DC494" s="152"/>
      <c r="DD494" s="152"/>
      <c r="DE494" s="152"/>
      <c r="DF494" s="152"/>
      <c r="DG494" s="152"/>
      <c r="DH494" s="152"/>
      <c r="DI494" s="152"/>
      <c r="DJ494" s="152"/>
      <c r="DK494" s="152"/>
      <c r="DL494" s="152"/>
      <c r="DM494" s="152"/>
      <c r="DN494" s="152"/>
      <c r="DO494" s="152"/>
      <c r="DP494" s="152"/>
      <c r="DQ494" s="152"/>
      <c r="DR494" s="152"/>
      <c r="DS494" s="152"/>
      <c r="DT494" s="152"/>
      <c r="DU494" s="152"/>
      <c r="DV494" s="152"/>
      <c r="DW494" s="152"/>
      <c r="DX494" s="152"/>
      <c r="DY494" s="152"/>
      <c r="DZ494" s="152"/>
      <c r="EA494" s="152"/>
      <c r="EB494" s="152"/>
    </row>
    <row r="495" spans="2:132" x14ac:dyDescent="0.2">
      <c r="B495" s="152"/>
      <c r="C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152"/>
      <c r="AW495" s="152"/>
      <c r="AX495" s="152"/>
      <c r="AY495" s="152"/>
      <c r="AZ495" s="152"/>
      <c r="BA495" s="152"/>
      <c r="BB495" s="152"/>
      <c r="BC495" s="152"/>
      <c r="BD495" s="152"/>
      <c r="BE495" s="152"/>
      <c r="BF495" s="152"/>
      <c r="BG495" s="152"/>
      <c r="BH495" s="152"/>
      <c r="BI495" s="152"/>
      <c r="BJ495" s="152"/>
      <c r="BK495" s="152"/>
      <c r="BL495" s="152"/>
      <c r="BM495" s="152"/>
      <c r="BN495" s="152"/>
      <c r="BO495" s="152"/>
      <c r="BP495" s="152"/>
      <c r="BQ495" s="152"/>
      <c r="BR495" s="152"/>
      <c r="BS495" s="152"/>
      <c r="BT495" s="152"/>
      <c r="BU495" s="152"/>
      <c r="BV495" s="152"/>
      <c r="BW495" s="152"/>
      <c r="BX495" s="152"/>
      <c r="BY495" s="152"/>
      <c r="BZ495" s="152"/>
      <c r="CA495" s="152"/>
      <c r="CB495" s="152"/>
      <c r="CC495" s="152"/>
      <c r="CD495" s="152"/>
      <c r="CE495" s="152"/>
      <c r="CF495" s="152"/>
      <c r="CG495" s="152"/>
      <c r="CH495" s="152"/>
      <c r="CI495" s="152"/>
      <c r="CJ495" s="152"/>
      <c r="CK495" s="152"/>
      <c r="CL495" s="152"/>
      <c r="CM495" s="152"/>
      <c r="CN495" s="152"/>
      <c r="CO495" s="152"/>
      <c r="CP495" s="152"/>
      <c r="CQ495" s="152"/>
      <c r="CR495" s="152"/>
      <c r="CS495" s="152"/>
      <c r="CT495" s="152"/>
      <c r="CU495" s="152"/>
      <c r="CV495" s="152"/>
      <c r="CW495" s="152"/>
      <c r="CX495" s="152"/>
      <c r="CY495" s="152"/>
      <c r="CZ495" s="152"/>
      <c r="DA495" s="152"/>
      <c r="DB495" s="152"/>
      <c r="DC495" s="152"/>
      <c r="DD495" s="152"/>
      <c r="DE495" s="152"/>
      <c r="DF495" s="152"/>
      <c r="DG495" s="152"/>
      <c r="DH495" s="152"/>
      <c r="DI495" s="152"/>
      <c r="DJ495" s="152"/>
      <c r="DK495" s="152"/>
      <c r="DL495" s="152"/>
      <c r="DM495" s="152"/>
      <c r="DN495" s="152"/>
      <c r="DO495" s="152"/>
      <c r="DP495" s="152"/>
      <c r="DQ495" s="152"/>
      <c r="DR495" s="152"/>
      <c r="DS495" s="152"/>
      <c r="DT495" s="152"/>
      <c r="DU495" s="152"/>
      <c r="DV495" s="152"/>
      <c r="DW495" s="152"/>
      <c r="DX495" s="152"/>
      <c r="DY495" s="152"/>
      <c r="DZ495" s="152"/>
      <c r="EA495" s="152"/>
      <c r="EB495" s="152"/>
    </row>
    <row r="496" spans="2:132" x14ac:dyDescent="0.2">
      <c r="B496" s="152"/>
      <c r="C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  <c r="BR496" s="152"/>
      <c r="BS496" s="152"/>
      <c r="BT496" s="152"/>
      <c r="BU496" s="152"/>
      <c r="BV496" s="152"/>
      <c r="BW496" s="152"/>
      <c r="BX496" s="152"/>
      <c r="BY496" s="152"/>
      <c r="BZ496" s="152"/>
      <c r="CA496" s="152"/>
      <c r="CB496" s="152"/>
      <c r="CC496" s="152"/>
      <c r="CD496" s="152"/>
      <c r="CE496" s="152"/>
      <c r="CF496" s="152"/>
      <c r="CG496" s="152"/>
      <c r="CH496" s="152"/>
      <c r="CI496" s="152"/>
      <c r="CJ496" s="152"/>
      <c r="CK496" s="152"/>
      <c r="CL496" s="152"/>
      <c r="CM496" s="152"/>
      <c r="CN496" s="152"/>
      <c r="CO496" s="152"/>
      <c r="CP496" s="152"/>
      <c r="CQ496" s="152"/>
      <c r="CR496" s="152"/>
      <c r="CS496" s="152"/>
      <c r="CT496" s="152"/>
      <c r="CU496" s="152"/>
      <c r="CV496" s="152"/>
      <c r="CW496" s="152"/>
      <c r="CX496" s="152"/>
      <c r="CY496" s="152"/>
      <c r="CZ496" s="152"/>
      <c r="DA496" s="152"/>
      <c r="DB496" s="152"/>
      <c r="DC496" s="152"/>
      <c r="DD496" s="152"/>
      <c r="DE496" s="152"/>
      <c r="DF496" s="152"/>
      <c r="DG496" s="152"/>
      <c r="DH496" s="152"/>
      <c r="DI496" s="152"/>
      <c r="DJ496" s="152"/>
      <c r="DK496" s="152"/>
      <c r="DL496" s="152"/>
      <c r="DM496" s="152"/>
      <c r="DN496" s="152"/>
      <c r="DO496" s="152"/>
      <c r="DP496" s="152"/>
      <c r="DQ496" s="152"/>
      <c r="DR496" s="152"/>
      <c r="DS496" s="152"/>
      <c r="DT496" s="152"/>
      <c r="DU496" s="152"/>
      <c r="DV496" s="152"/>
      <c r="DW496" s="152"/>
      <c r="DX496" s="152"/>
      <c r="DY496" s="152"/>
      <c r="DZ496" s="152"/>
      <c r="EA496" s="152"/>
      <c r="EB496" s="152"/>
    </row>
    <row r="497" spans="2:132" x14ac:dyDescent="0.2">
      <c r="B497" s="152"/>
      <c r="C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  <c r="BR497" s="152"/>
      <c r="BS497" s="152"/>
      <c r="BT497" s="152"/>
      <c r="BU497" s="152"/>
      <c r="BV497" s="152"/>
      <c r="BW497" s="152"/>
      <c r="BX497" s="152"/>
      <c r="BY497" s="152"/>
      <c r="BZ497" s="152"/>
      <c r="CA497" s="152"/>
      <c r="CB497" s="152"/>
      <c r="CC497" s="152"/>
      <c r="CD497" s="152"/>
      <c r="CE497" s="152"/>
      <c r="CF497" s="152"/>
      <c r="CG497" s="152"/>
      <c r="CH497" s="152"/>
      <c r="CI497" s="152"/>
      <c r="CJ497" s="152"/>
      <c r="CK497" s="152"/>
      <c r="CL497" s="152"/>
      <c r="CM497" s="152"/>
      <c r="CN497" s="152"/>
      <c r="CO497" s="152"/>
      <c r="CP497" s="152"/>
      <c r="CQ497" s="152"/>
      <c r="CR497" s="152"/>
      <c r="CS497" s="152"/>
      <c r="CT497" s="152"/>
      <c r="CU497" s="152"/>
      <c r="CV497" s="152"/>
      <c r="CW497" s="152"/>
      <c r="CX497" s="152"/>
      <c r="CY497" s="152"/>
      <c r="CZ497" s="152"/>
      <c r="DA497" s="152"/>
      <c r="DB497" s="152"/>
      <c r="DC497" s="152"/>
      <c r="DD497" s="152"/>
      <c r="DE497" s="152"/>
      <c r="DF497" s="152"/>
      <c r="DG497" s="152"/>
      <c r="DH497" s="152"/>
      <c r="DI497" s="152"/>
      <c r="DJ497" s="152"/>
      <c r="DK497" s="152"/>
      <c r="DL497" s="152"/>
      <c r="DM497" s="152"/>
      <c r="DN497" s="152"/>
      <c r="DO497" s="152"/>
      <c r="DP497" s="152"/>
      <c r="DQ497" s="152"/>
      <c r="DR497" s="152"/>
      <c r="DS497" s="152"/>
      <c r="DT497" s="152"/>
      <c r="DU497" s="152"/>
      <c r="DV497" s="152"/>
      <c r="DW497" s="152"/>
      <c r="DX497" s="152"/>
      <c r="DY497" s="152"/>
      <c r="DZ497" s="152"/>
      <c r="EA497" s="152"/>
      <c r="EB497" s="152"/>
    </row>
    <row r="498" spans="2:132" x14ac:dyDescent="0.2">
      <c r="B498" s="152"/>
      <c r="C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152"/>
      <c r="AW498" s="152"/>
      <c r="AX498" s="152"/>
      <c r="AY498" s="152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  <c r="BR498" s="152"/>
      <c r="BS498" s="152"/>
      <c r="BT498" s="152"/>
      <c r="BU498" s="152"/>
      <c r="BV498" s="152"/>
      <c r="BW498" s="152"/>
      <c r="BX498" s="152"/>
      <c r="BY498" s="152"/>
      <c r="BZ498" s="152"/>
      <c r="CA498" s="152"/>
      <c r="CB498" s="152"/>
      <c r="CC498" s="152"/>
      <c r="CD498" s="152"/>
      <c r="CE498" s="152"/>
      <c r="CF498" s="152"/>
      <c r="CG498" s="152"/>
      <c r="CH498" s="152"/>
      <c r="CI498" s="152"/>
      <c r="CJ498" s="152"/>
      <c r="CK498" s="152"/>
      <c r="CL498" s="152"/>
      <c r="CM498" s="152"/>
      <c r="CN498" s="152"/>
      <c r="CO498" s="152"/>
      <c r="CP498" s="152"/>
      <c r="CQ498" s="152"/>
      <c r="CR498" s="152"/>
      <c r="CS498" s="152"/>
      <c r="CT498" s="152"/>
      <c r="CU498" s="152"/>
      <c r="CV498" s="152"/>
      <c r="CW498" s="152"/>
      <c r="CX498" s="152"/>
      <c r="CY498" s="152"/>
      <c r="CZ498" s="152"/>
      <c r="DA498" s="152"/>
      <c r="DB498" s="152"/>
      <c r="DC498" s="152"/>
      <c r="DD498" s="152"/>
      <c r="DE498" s="152"/>
      <c r="DF498" s="152"/>
      <c r="DG498" s="152"/>
      <c r="DH498" s="152"/>
      <c r="DI498" s="152"/>
      <c r="DJ498" s="152"/>
      <c r="DK498" s="152"/>
      <c r="DL498" s="152"/>
      <c r="DM498" s="152"/>
      <c r="DN498" s="152"/>
      <c r="DO498" s="152"/>
      <c r="DP498" s="152"/>
      <c r="DQ498" s="152"/>
      <c r="DR498" s="152"/>
      <c r="DS498" s="152"/>
      <c r="DT498" s="152"/>
      <c r="DU498" s="152"/>
      <c r="DV498" s="152"/>
      <c r="DW498" s="152"/>
      <c r="DX498" s="152"/>
      <c r="DY498" s="152"/>
      <c r="DZ498" s="152"/>
      <c r="EA498" s="152"/>
      <c r="EB498" s="152"/>
    </row>
    <row r="499" spans="2:132" x14ac:dyDescent="0.2">
      <c r="B499" s="152"/>
      <c r="C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  <c r="AM499" s="152"/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/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/>
      <c r="BL499" s="152"/>
      <c r="BM499" s="152"/>
      <c r="BN499" s="152"/>
      <c r="BO499" s="152"/>
      <c r="BP499" s="152"/>
      <c r="BQ499" s="152"/>
      <c r="BR499" s="152"/>
      <c r="BS499" s="152"/>
      <c r="BT499" s="152"/>
      <c r="BU499" s="152"/>
      <c r="BV499" s="152"/>
      <c r="BW499" s="152"/>
      <c r="BX499" s="152"/>
      <c r="BY499" s="152"/>
      <c r="BZ499" s="152"/>
      <c r="CA499" s="152"/>
      <c r="CB499" s="152"/>
      <c r="CC499" s="152"/>
      <c r="CD499" s="152"/>
      <c r="CE499" s="152"/>
      <c r="CF499" s="152"/>
      <c r="CG499" s="152"/>
      <c r="CH499" s="152"/>
      <c r="CI499" s="152"/>
      <c r="CJ499" s="152"/>
      <c r="CK499" s="152"/>
      <c r="CL499" s="152"/>
      <c r="CM499" s="152"/>
      <c r="CN499" s="152"/>
      <c r="CO499" s="152"/>
      <c r="CP499" s="152"/>
      <c r="CQ499" s="152"/>
      <c r="CR499" s="152"/>
      <c r="CS499" s="152"/>
      <c r="CT499" s="152"/>
      <c r="CU499" s="152"/>
      <c r="CV499" s="152"/>
      <c r="CW499" s="152"/>
      <c r="CX499" s="152"/>
      <c r="CY499" s="152"/>
      <c r="CZ499" s="152"/>
      <c r="DA499" s="152"/>
      <c r="DB499" s="152"/>
      <c r="DC499" s="152"/>
      <c r="DD499" s="152"/>
      <c r="DE499" s="152"/>
      <c r="DF499" s="152"/>
      <c r="DG499" s="152"/>
      <c r="DH499" s="152"/>
      <c r="DI499" s="152"/>
      <c r="DJ499" s="152"/>
      <c r="DK499" s="152"/>
      <c r="DL499" s="152"/>
      <c r="DM499" s="152"/>
      <c r="DN499" s="152"/>
      <c r="DO499" s="152"/>
      <c r="DP499" s="152"/>
      <c r="DQ499" s="152"/>
      <c r="DR499" s="152"/>
      <c r="DS499" s="152"/>
      <c r="DT499" s="152"/>
      <c r="DU499" s="152"/>
      <c r="DV499" s="152"/>
      <c r="DW499" s="152"/>
      <c r="DX499" s="152"/>
      <c r="DY499" s="152"/>
      <c r="DZ499" s="152"/>
      <c r="EA499" s="152"/>
      <c r="EB499" s="152"/>
    </row>
    <row r="500" spans="2:132" x14ac:dyDescent="0.2">
      <c r="B500" s="152"/>
      <c r="C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/>
      <c r="AK500" s="152"/>
      <c r="AL500" s="152"/>
      <c r="AM500" s="152"/>
      <c r="AN500" s="152"/>
      <c r="AO500" s="152"/>
      <c r="AP500" s="152"/>
      <c r="AQ500" s="152"/>
      <c r="AR500" s="152"/>
      <c r="AS500" s="152"/>
      <c r="AT500" s="152"/>
      <c r="AU500" s="152"/>
      <c r="AV500" s="152"/>
      <c r="AW500" s="152"/>
      <c r="AX500" s="152"/>
      <c r="AY500" s="152"/>
      <c r="AZ500" s="152"/>
      <c r="BA500" s="152"/>
      <c r="BB500" s="152"/>
      <c r="BC500" s="152"/>
      <c r="BD500" s="152"/>
      <c r="BE500" s="152"/>
      <c r="BF500" s="152"/>
      <c r="BG500" s="152"/>
      <c r="BH500" s="152"/>
      <c r="BI500" s="152"/>
      <c r="BJ500" s="152"/>
      <c r="BK500" s="152"/>
      <c r="BL500" s="152"/>
      <c r="BM500" s="152"/>
      <c r="BN500" s="152"/>
      <c r="BO500" s="152"/>
      <c r="BP500" s="152"/>
      <c r="BQ500" s="152"/>
      <c r="BR500" s="152"/>
      <c r="BS500" s="152"/>
      <c r="BT500" s="152"/>
      <c r="BU500" s="152"/>
      <c r="BV500" s="152"/>
      <c r="BW500" s="152"/>
      <c r="BX500" s="152"/>
      <c r="BY500" s="152"/>
      <c r="BZ500" s="152"/>
      <c r="CA500" s="152"/>
      <c r="CB500" s="152"/>
      <c r="CC500" s="152"/>
      <c r="CD500" s="152"/>
      <c r="CE500" s="152"/>
      <c r="CF500" s="152"/>
      <c r="CG500" s="152"/>
      <c r="CH500" s="152"/>
      <c r="CI500" s="152"/>
      <c r="CJ500" s="152"/>
      <c r="CK500" s="152"/>
      <c r="CL500" s="152"/>
      <c r="CM500" s="152"/>
      <c r="CN500" s="152"/>
      <c r="CO500" s="152"/>
      <c r="CP500" s="152"/>
      <c r="CQ500" s="152"/>
      <c r="CR500" s="152"/>
      <c r="CS500" s="152"/>
      <c r="CT500" s="152"/>
      <c r="CU500" s="152"/>
      <c r="CV500" s="152"/>
      <c r="CW500" s="152"/>
      <c r="CX500" s="152"/>
      <c r="CY500" s="152"/>
      <c r="CZ500" s="152"/>
      <c r="DA500" s="152"/>
      <c r="DB500" s="152"/>
      <c r="DC500" s="152"/>
      <c r="DD500" s="152"/>
      <c r="DE500" s="152"/>
      <c r="DF500" s="152"/>
      <c r="DG500" s="152"/>
      <c r="DH500" s="152"/>
      <c r="DI500" s="152"/>
      <c r="DJ500" s="152"/>
      <c r="DK500" s="152"/>
      <c r="DL500" s="152"/>
      <c r="DM500" s="152"/>
      <c r="DN500" s="152"/>
      <c r="DO500" s="152"/>
      <c r="DP500" s="152"/>
      <c r="DQ500" s="152"/>
      <c r="DR500" s="152"/>
      <c r="DS500" s="152"/>
      <c r="DT500" s="152"/>
      <c r="DU500" s="152"/>
      <c r="DV500" s="152"/>
      <c r="DW500" s="152"/>
      <c r="DX500" s="152"/>
      <c r="DY500" s="152"/>
      <c r="DZ500" s="152"/>
      <c r="EA500" s="152"/>
      <c r="EB500" s="152"/>
    </row>
    <row r="501" spans="2:132" x14ac:dyDescent="0.2">
      <c r="B501" s="152"/>
      <c r="C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152"/>
      <c r="AW501" s="152"/>
      <c r="AX501" s="152"/>
      <c r="AY501" s="152"/>
      <c r="AZ501" s="152"/>
      <c r="BA501" s="152"/>
      <c r="BB501" s="152"/>
      <c r="BC501" s="152"/>
      <c r="BD501" s="152"/>
      <c r="BE501" s="152"/>
      <c r="BF501" s="152"/>
      <c r="BG501" s="152"/>
      <c r="BH501" s="152"/>
      <c r="BI501" s="152"/>
      <c r="BJ501" s="152"/>
      <c r="BK501" s="152"/>
      <c r="BL501" s="152"/>
      <c r="BM501" s="152"/>
      <c r="BN501" s="152"/>
      <c r="BO501" s="152"/>
      <c r="BP501" s="152"/>
      <c r="BQ501" s="152"/>
      <c r="BR501" s="152"/>
      <c r="BS501" s="152"/>
      <c r="BT501" s="152"/>
      <c r="BU501" s="152"/>
      <c r="BV501" s="152"/>
      <c r="BW501" s="152"/>
      <c r="BX501" s="152"/>
      <c r="BY501" s="152"/>
      <c r="BZ501" s="152"/>
      <c r="CA501" s="152"/>
      <c r="CB501" s="152"/>
      <c r="CC501" s="152"/>
      <c r="CD501" s="152"/>
      <c r="CE501" s="152"/>
      <c r="CF501" s="152"/>
      <c r="CG501" s="152"/>
      <c r="CH501" s="152"/>
      <c r="CI501" s="152"/>
      <c r="CJ501" s="152"/>
      <c r="CK501" s="152"/>
      <c r="CL501" s="152"/>
      <c r="CM501" s="152"/>
      <c r="CN501" s="152"/>
      <c r="CO501" s="152"/>
      <c r="CP501" s="152"/>
      <c r="CQ501" s="152"/>
      <c r="CR501" s="152"/>
      <c r="CS501" s="152"/>
      <c r="CT501" s="152"/>
      <c r="CU501" s="152"/>
      <c r="CV501" s="152"/>
      <c r="CW501" s="152"/>
      <c r="CX501" s="152"/>
      <c r="CY501" s="152"/>
      <c r="CZ501" s="152"/>
      <c r="DA501" s="152"/>
      <c r="DB501" s="152"/>
      <c r="DC501" s="152"/>
      <c r="DD501" s="152"/>
      <c r="DE501" s="152"/>
      <c r="DF501" s="152"/>
      <c r="DG501" s="152"/>
      <c r="DH501" s="152"/>
      <c r="DI501" s="152"/>
      <c r="DJ501" s="152"/>
      <c r="DK501" s="152"/>
      <c r="DL501" s="152"/>
      <c r="DM501" s="152"/>
      <c r="DN501" s="152"/>
      <c r="DO501" s="152"/>
      <c r="DP501" s="152"/>
      <c r="DQ501" s="152"/>
      <c r="DR501" s="152"/>
      <c r="DS501" s="152"/>
      <c r="DT501" s="152"/>
      <c r="DU501" s="152"/>
      <c r="DV501" s="152"/>
      <c r="DW501" s="152"/>
      <c r="DX501" s="152"/>
      <c r="DY501" s="152"/>
      <c r="DZ501" s="152"/>
      <c r="EA501" s="152"/>
      <c r="EB501" s="152"/>
    </row>
    <row r="502" spans="2:132" x14ac:dyDescent="0.2">
      <c r="B502" s="152"/>
      <c r="C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  <c r="AC502" s="152"/>
      <c r="AD502" s="152"/>
      <c r="AE502" s="152"/>
      <c r="AF502" s="152"/>
      <c r="AG502" s="152"/>
      <c r="AH502" s="152"/>
      <c r="AI502" s="152"/>
      <c r="AJ502" s="152"/>
      <c r="AK502" s="152"/>
      <c r="AL502" s="152"/>
      <c r="AM502" s="152"/>
      <c r="AN502" s="152"/>
      <c r="AO502" s="152"/>
      <c r="AP502" s="152"/>
      <c r="AQ502" s="152"/>
      <c r="AR502" s="152"/>
      <c r="AS502" s="152"/>
      <c r="AT502" s="152"/>
      <c r="AU502" s="152"/>
      <c r="AV502" s="152"/>
      <c r="AW502" s="152"/>
      <c r="AX502" s="152"/>
      <c r="AY502" s="152"/>
      <c r="AZ502" s="152"/>
      <c r="BA502" s="152"/>
      <c r="BB502" s="152"/>
      <c r="BC502" s="152"/>
      <c r="BD502" s="152"/>
      <c r="BE502" s="152"/>
      <c r="BF502" s="152"/>
      <c r="BG502" s="152"/>
      <c r="BH502" s="152"/>
      <c r="BI502" s="152"/>
      <c r="BJ502" s="152"/>
      <c r="BK502" s="152"/>
      <c r="BL502" s="152"/>
      <c r="BM502" s="152"/>
      <c r="BN502" s="152"/>
      <c r="BO502" s="152"/>
      <c r="BP502" s="152"/>
      <c r="BQ502" s="152"/>
      <c r="BR502" s="152"/>
      <c r="BS502" s="152"/>
      <c r="BT502" s="152"/>
      <c r="BU502" s="152"/>
      <c r="BV502" s="152"/>
      <c r="BW502" s="152"/>
      <c r="BX502" s="152"/>
      <c r="BY502" s="152"/>
      <c r="BZ502" s="152"/>
      <c r="CA502" s="152"/>
      <c r="CB502" s="152"/>
      <c r="CC502" s="152"/>
      <c r="CD502" s="152"/>
      <c r="CE502" s="152"/>
      <c r="CF502" s="152"/>
      <c r="CG502" s="152"/>
      <c r="CH502" s="152"/>
      <c r="CI502" s="152"/>
      <c r="CJ502" s="152"/>
      <c r="CK502" s="152"/>
      <c r="CL502" s="152"/>
      <c r="CM502" s="152"/>
      <c r="CN502" s="152"/>
      <c r="CO502" s="152"/>
      <c r="CP502" s="152"/>
      <c r="CQ502" s="152"/>
      <c r="CR502" s="152"/>
      <c r="CS502" s="152"/>
      <c r="CT502" s="152"/>
      <c r="CU502" s="152"/>
      <c r="CV502" s="152"/>
      <c r="CW502" s="152"/>
      <c r="CX502" s="152"/>
      <c r="CY502" s="152"/>
      <c r="CZ502" s="152"/>
      <c r="DA502" s="152"/>
      <c r="DB502" s="152"/>
      <c r="DC502" s="152"/>
      <c r="DD502" s="152"/>
      <c r="DE502" s="152"/>
      <c r="DF502" s="152"/>
      <c r="DG502" s="152"/>
      <c r="DH502" s="152"/>
      <c r="DI502" s="152"/>
      <c r="DJ502" s="152"/>
      <c r="DK502" s="152"/>
      <c r="DL502" s="152"/>
      <c r="DM502" s="152"/>
      <c r="DN502" s="152"/>
      <c r="DO502" s="152"/>
      <c r="DP502" s="152"/>
      <c r="DQ502" s="152"/>
      <c r="DR502" s="152"/>
      <c r="DS502" s="152"/>
      <c r="DT502" s="152"/>
      <c r="DU502" s="152"/>
      <c r="DV502" s="152"/>
      <c r="DW502" s="152"/>
      <c r="DX502" s="152"/>
      <c r="DY502" s="152"/>
      <c r="DZ502" s="152"/>
      <c r="EA502" s="152"/>
      <c r="EB502" s="152"/>
    </row>
    <row r="503" spans="2:132" x14ac:dyDescent="0.2">
      <c r="B503" s="152"/>
      <c r="C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  <c r="AC503" s="152"/>
      <c r="AD503" s="152"/>
      <c r="AE503" s="152"/>
      <c r="AF503" s="152"/>
      <c r="AG503" s="152"/>
      <c r="AH503" s="152"/>
      <c r="AI503" s="152"/>
      <c r="AJ503" s="152"/>
      <c r="AK503" s="152"/>
      <c r="AL503" s="152"/>
      <c r="AM503" s="152"/>
      <c r="AN503" s="152"/>
      <c r="AO503" s="152"/>
      <c r="AP503" s="152"/>
      <c r="AQ503" s="152"/>
      <c r="AR503" s="152"/>
      <c r="AS503" s="152"/>
      <c r="AT503" s="152"/>
      <c r="AU503" s="152"/>
      <c r="AV503" s="152"/>
      <c r="AW503" s="152"/>
      <c r="AX503" s="152"/>
      <c r="AY503" s="152"/>
      <c r="AZ503" s="152"/>
      <c r="BA503" s="152"/>
      <c r="BB503" s="152"/>
      <c r="BC503" s="152"/>
      <c r="BD503" s="152"/>
      <c r="BE503" s="152"/>
      <c r="BF503" s="152"/>
      <c r="BG503" s="152"/>
      <c r="BH503" s="152"/>
      <c r="BI503" s="152"/>
      <c r="BJ503" s="152"/>
      <c r="BK503" s="152"/>
      <c r="BL503" s="152"/>
      <c r="BM503" s="152"/>
      <c r="BN503" s="152"/>
      <c r="BO503" s="152"/>
      <c r="BP503" s="152"/>
      <c r="BQ503" s="152"/>
      <c r="BR503" s="152"/>
      <c r="BS503" s="152"/>
      <c r="BT503" s="152"/>
      <c r="BU503" s="152"/>
      <c r="BV503" s="152"/>
      <c r="BW503" s="152"/>
      <c r="BX503" s="152"/>
      <c r="BY503" s="152"/>
      <c r="BZ503" s="152"/>
      <c r="CA503" s="152"/>
      <c r="CB503" s="152"/>
      <c r="CC503" s="152"/>
      <c r="CD503" s="152"/>
      <c r="CE503" s="152"/>
      <c r="CF503" s="152"/>
      <c r="CG503" s="152"/>
      <c r="CH503" s="152"/>
      <c r="CI503" s="152"/>
      <c r="CJ503" s="152"/>
      <c r="CK503" s="152"/>
      <c r="CL503" s="152"/>
      <c r="CM503" s="152"/>
      <c r="CN503" s="152"/>
      <c r="CO503" s="152"/>
      <c r="CP503" s="152"/>
      <c r="CQ503" s="152"/>
      <c r="CR503" s="152"/>
      <c r="CS503" s="152"/>
      <c r="CT503" s="152"/>
      <c r="CU503" s="152"/>
      <c r="CV503" s="152"/>
      <c r="CW503" s="152"/>
      <c r="CX503" s="152"/>
      <c r="CY503" s="152"/>
      <c r="CZ503" s="152"/>
      <c r="DA503" s="152"/>
      <c r="DB503" s="152"/>
      <c r="DC503" s="152"/>
      <c r="DD503" s="152"/>
      <c r="DE503" s="152"/>
      <c r="DF503" s="152"/>
      <c r="DG503" s="152"/>
      <c r="DH503" s="152"/>
      <c r="DI503" s="152"/>
      <c r="DJ503" s="152"/>
      <c r="DK503" s="152"/>
      <c r="DL503" s="152"/>
      <c r="DM503" s="152"/>
      <c r="DN503" s="152"/>
      <c r="DO503" s="152"/>
      <c r="DP503" s="152"/>
      <c r="DQ503" s="152"/>
      <c r="DR503" s="152"/>
      <c r="DS503" s="152"/>
      <c r="DT503" s="152"/>
      <c r="DU503" s="152"/>
      <c r="DV503" s="152"/>
      <c r="DW503" s="152"/>
      <c r="DX503" s="152"/>
      <c r="DY503" s="152"/>
      <c r="DZ503" s="152"/>
      <c r="EA503" s="152"/>
      <c r="EB503" s="152"/>
    </row>
    <row r="504" spans="2:132" x14ac:dyDescent="0.2">
      <c r="B504" s="152"/>
      <c r="C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  <c r="AC504" s="152"/>
      <c r="AD504" s="152"/>
      <c r="AE504" s="152"/>
      <c r="AF504" s="152"/>
      <c r="AG504" s="152"/>
      <c r="AH504" s="152"/>
      <c r="AI504" s="152"/>
      <c r="AJ504" s="152"/>
      <c r="AK504" s="152"/>
      <c r="AL504" s="152"/>
      <c r="AM504" s="152"/>
      <c r="AN504" s="152"/>
      <c r="AO504" s="152"/>
      <c r="AP504" s="152"/>
      <c r="AQ504" s="152"/>
      <c r="AR504" s="152"/>
      <c r="AS504" s="152"/>
      <c r="AT504" s="152"/>
      <c r="AU504" s="152"/>
      <c r="AV504" s="152"/>
      <c r="AW504" s="152"/>
      <c r="AX504" s="152"/>
      <c r="AY504" s="152"/>
      <c r="AZ504" s="152"/>
      <c r="BA504" s="152"/>
      <c r="BB504" s="152"/>
      <c r="BC504" s="152"/>
      <c r="BD504" s="152"/>
      <c r="BE504" s="152"/>
      <c r="BF504" s="152"/>
      <c r="BG504" s="152"/>
      <c r="BH504" s="152"/>
      <c r="BI504" s="152"/>
      <c r="BJ504" s="152"/>
      <c r="BK504" s="152"/>
      <c r="BL504" s="152"/>
      <c r="BM504" s="152"/>
      <c r="BN504" s="152"/>
      <c r="BO504" s="152"/>
      <c r="BP504" s="152"/>
      <c r="BQ504" s="152"/>
      <c r="BR504" s="152"/>
      <c r="BS504" s="152"/>
      <c r="BT504" s="152"/>
      <c r="BU504" s="152"/>
      <c r="BV504" s="152"/>
      <c r="BW504" s="152"/>
      <c r="BX504" s="152"/>
      <c r="BY504" s="152"/>
      <c r="BZ504" s="152"/>
      <c r="CA504" s="152"/>
      <c r="CB504" s="152"/>
      <c r="CC504" s="152"/>
      <c r="CD504" s="152"/>
      <c r="CE504" s="152"/>
      <c r="CF504" s="152"/>
      <c r="CG504" s="152"/>
      <c r="CH504" s="152"/>
      <c r="CI504" s="152"/>
      <c r="CJ504" s="152"/>
      <c r="CK504" s="152"/>
      <c r="CL504" s="152"/>
      <c r="CM504" s="152"/>
      <c r="CN504" s="152"/>
      <c r="CO504" s="152"/>
      <c r="CP504" s="152"/>
      <c r="CQ504" s="152"/>
      <c r="CR504" s="152"/>
      <c r="CS504" s="152"/>
      <c r="CT504" s="152"/>
      <c r="CU504" s="152"/>
      <c r="CV504" s="152"/>
      <c r="CW504" s="152"/>
      <c r="CX504" s="152"/>
      <c r="CY504" s="152"/>
      <c r="CZ504" s="152"/>
      <c r="DA504" s="152"/>
      <c r="DB504" s="152"/>
      <c r="DC504" s="152"/>
      <c r="DD504" s="152"/>
      <c r="DE504" s="152"/>
      <c r="DF504" s="152"/>
      <c r="DG504" s="152"/>
      <c r="DH504" s="152"/>
      <c r="DI504" s="152"/>
      <c r="DJ504" s="152"/>
      <c r="DK504" s="152"/>
      <c r="DL504" s="152"/>
      <c r="DM504" s="152"/>
      <c r="DN504" s="152"/>
      <c r="DO504" s="152"/>
      <c r="DP504" s="152"/>
      <c r="DQ504" s="152"/>
      <c r="DR504" s="152"/>
      <c r="DS504" s="152"/>
      <c r="DT504" s="152"/>
      <c r="DU504" s="152"/>
      <c r="DV504" s="152"/>
      <c r="DW504" s="152"/>
      <c r="DX504" s="152"/>
      <c r="DY504" s="152"/>
      <c r="DZ504" s="152"/>
      <c r="EA504" s="152"/>
      <c r="EB504" s="152"/>
    </row>
    <row r="505" spans="2:132" x14ac:dyDescent="0.2">
      <c r="B505" s="152"/>
      <c r="C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152"/>
      <c r="AW505" s="152"/>
      <c r="AX505" s="152"/>
      <c r="AY505" s="152"/>
      <c r="AZ505" s="152"/>
      <c r="BA505" s="152"/>
      <c r="BB505" s="152"/>
      <c r="BC505" s="152"/>
      <c r="BD505" s="152"/>
      <c r="BE505" s="152"/>
      <c r="BF505" s="152"/>
      <c r="BG505" s="152"/>
      <c r="BH505" s="152"/>
      <c r="BI505" s="152"/>
      <c r="BJ505" s="152"/>
      <c r="BK505" s="152"/>
      <c r="BL505" s="152"/>
      <c r="BM505" s="152"/>
      <c r="BN505" s="152"/>
      <c r="BO505" s="152"/>
      <c r="BP505" s="152"/>
      <c r="BQ505" s="152"/>
      <c r="BR505" s="152"/>
      <c r="BS505" s="152"/>
      <c r="BT505" s="152"/>
      <c r="BU505" s="152"/>
      <c r="BV505" s="152"/>
      <c r="BW505" s="152"/>
      <c r="BX505" s="152"/>
      <c r="BY505" s="152"/>
      <c r="BZ505" s="152"/>
      <c r="CA505" s="152"/>
      <c r="CB505" s="152"/>
      <c r="CC505" s="152"/>
      <c r="CD505" s="152"/>
      <c r="CE505" s="152"/>
      <c r="CF505" s="152"/>
      <c r="CG505" s="152"/>
      <c r="CH505" s="152"/>
      <c r="CI505" s="152"/>
      <c r="CJ505" s="152"/>
      <c r="CK505" s="152"/>
      <c r="CL505" s="152"/>
      <c r="CM505" s="152"/>
      <c r="CN505" s="152"/>
      <c r="CO505" s="152"/>
      <c r="CP505" s="152"/>
      <c r="CQ505" s="152"/>
      <c r="CR505" s="152"/>
      <c r="CS505" s="152"/>
      <c r="CT505" s="152"/>
      <c r="CU505" s="152"/>
      <c r="CV505" s="152"/>
      <c r="CW505" s="152"/>
      <c r="CX505" s="152"/>
      <c r="CY505" s="152"/>
      <c r="CZ505" s="152"/>
      <c r="DA505" s="152"/>
      <c r="DB505" s="152"/>
      <c r="DC505" s="152"/>
      <c r="DD505" s="152"/>
      <c r="DE505" s="152"/>
      <c r="DF505" s="152"/>
      <c r="DG505" s="152"/>
      <c r="DH505" s="152"/>
      <c r="DI505" s="152"/>
      <c r="DJ505" s="152"/>
      <c r="DK505" s="152"/>
      <c r="DL505" s="152"/>
      <c r="DM505" s="152"/>
      <c r="DN505" s="152"/>
      <c r="DO505" s="152"/>
      <c r="DP505" s="152"/>
      <c r="DQ505" s="152"/>
      <c r="DR505" s="152"/>
      <c r="DS505" s="152"/>
      <c r="DT505" s="152"/>
      <c r="DU505" s="152"/>
      <c r="DV505" s="152"/>
      <c r="DW505" s="152"/>
      <c r="DX505" s="152"/>
      <c r="DY505" s="152"/>
      <c r="DZ505" s="152"/>
      <c r="EA505" s="152"/>
      <c r="EB505" s="152"/>
    </row>
    <row r="506" spans="2:132" x14ac:dyDescent="0.2">
      <c r="B506" s="152"/>
      <c r="C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  <c r="AC506" s="152"/>
      <c r="AD506" s="152"/>
      <c r="AE506" s="152"/>
      <c r="AF506" s="152"/>
      <c r="AG506" s="152"/>
      <c r="AH506" s="152"/>
      <c r="AI506" s="152"/>
      <c r="AJ506" s="152"/>
      <c r="AK506" s="152"/>
      <c r="AL506" s="152"/>
      <c r="AM506" s="152"/>
      <c r="AN506" s="152"/>
      <c r="AO506" s="152"/>
      <c r="AP506" s="152"/>
      <c r="AQ506" s="152"/>
      <c r="AR506" s="152"/>
      <c r="AS506" s="152"/>
      <c r="AT506" s="152"/>
      <c r="AU506" s="152"/>
      <c r="AV506" s="152"/>
      <c r="AW506" s="152"/>
      <c r="AX506" s="152"/>
      <c r="AY506" s="152"/>
      <c r="AZ506" s="152"/>
      <c r="BA506" s="152"/>
      <c r="BB506" s="152"/>
      <c r="BC506" s="152"/>
      <c r="BD506" s="152"/>
      <c r="BE506" s="152"/>
      <c r="BF506" s="152"/>
      <c r="BG506" s="152"/>
      <c r="BH506" s="152"/>
      <c r="BI506" s="152"/>
      <c r="BJ506" s="152"/>
      <c r="BK506" s="152"/>
      <c r="BL506" s="152"/>
      <c r="BM506" s="152"/>
      <c r="BN506" s="152"/>
      <c r="BO506" s="152"/>
      <c r="BP506" s="152"/>
      <c r="BQ506" s="152"/>
      <c r="BR506" s="152"/>
      <c r="BS506" s="152"/>
      <c r="BT506" s="152"/>
      <c r="BU506" s="152"/>
      <c r="BV506" s="152"/>
      <c r="BW506" s="152"/>
      <c r="BX506" s="152"/>
      <c r="BY506" s="152"/>
      <c r="BZ506" s="152"/>
      <c r="CA506" s="152"/>
      <c r="CB506" s="152"/>
      <c r="CC506" s="152"/>
      <c r="CD506" s="152"/>
      <c r="CE506" s="152"/>
      <c r="CF506" s="152"/>
      <c r="CG506" s="152"/>
      <c r="CH506" s="152"/>
      <c r="CI506" s="152"/>
      <c r="CJ506" s="152"/>
      <c r="CK506" s="152"/>
      <c r="CL506" s="152"/>
      <c r="CM506" s="152"/>
      <c r="CN506" s="152"/>
      <c r="CO506" s="152"/>
      <c r="CP506" s="152"/>
      <c r="CQ506" s="152"/>
      <c r="CR506" s="152"/>
      <c r="CS506" s="152"/>
      <c r="CT506" s="152"/>
      <c r="CU506" s="152"/>
      <c r="CV506" s="152"/>
      <c r="CW506" s="152"/>
      <c r="CX506" s="152"/>
      <c r="CY506" s="152"/>
      <c r="CZ506" s="152"/>
      <c r="DA506" s="152"/>
      <c r="DB506" s="152"/>
      <c r="DC506" s="152"/>
      <c r="DD506" s="152"/>
      <c r="DE506" s="152"/>
      <c r="DF506" s="152"/>
      <c r="DG506" s="152"/>
      <c r="DH506" s="152"/>
      <c r="DI506" s="152"/>
      <c r="DJ506" s="152"/>
      <c r="DK506" s="152"/>
      <c r="DL506" s="152"/>
      <c r="DM506" s="152"/>
      <c r="DN506" s="152"/>
      <c r="DO506" s="152"/>
      <c r="DP506" s="152"/>
      <c r="DQ506" s="152"/>
      <c r="DR506" s="152"/>
      <c r="DS506" s="152"/>
      <c r="DT506" s="152"/>
      <c r="DU506" s="152"/>
      <c r="DV506" s="152"/>
      <c r="DW506" s="152"/>
      <c r="DX506" s="152"/>
      <c r="DY506" s="152"/>
      <c r="DZ506" s="152"/>
      <c r="EA506" s="152"/>
      <c r="EB506" s="152"/>
    </row>
    <row r="507" spans="2:132" x14ac:dyDescent="0.2">
      <c r="B507" s="152"/>
      <c r="C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/>
      <c r="AJ507" s="152"/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152"/>
      <c r="AW507" s="152"/>
      <c r="AX507" s="152"/>
      <c r="AY507" s="152"/>
      <c r="AZ507" s="152"/>
      <c r="BA507" s="152"/>
      <c r="BB507" s="152"/>
      <c r="BC507" s="152"/>
      <c r="BD507" s="152"/>
      <c r="BE507" s="152"/>
      <c r="BF507" s="152"/>
      <c r="BG507" s="152"/>
      <c r="BH507" s="152"/>
      <c r="BI507" s="152"/>
      <c r="BJ507" s="152"/>
      <c r="BK507" s="152"/>
      <c r="BL507" s="152"/>
      <c r="BM507" s="152"/>
      <c r="BN507" s="152"/>
      <c r="BO507" s="152"/>
      <c r="BP507" s="152"/>
      <c r="BQ507" s="152"/>
      <c r="BR507" s="152"/>
      <c r="BS507" s="152"/>
      <c r="BT507" s="152"/>
      <c r="BU507" s="152"/>
      <c r="BV507" s="152"/>
      <c r="BW507" s="152"/>
      <c r="BX507" s="152"/>
      <c r="BY507" s="152"/>
      <c r="BZ507" s="152"/>
      <c r="CA507" s="152"/>
      <c r="CB507" s="152"/>
      <c r="CC507" s="152"/>
      <c r="CD507" s="152"/>
      <c r="CE507" s="152"/>
      <c r="CF507" s="152"/>
      <c r="CG507" s="152"/>
      <c r="CH507" s="152"/>
      <c r="CI507" s="152"/>
      <c r="CJ507" s="152"/>
      <c r="CK507" s="152"/>
      <c r="CL507" s="152"/>
      <c r="CM507" s="152"/>
      <c r="CN507" s="152"/>
      <c r="CO507" s="152"/>
      <c r="CP507" s="152"/>
      <c r="CQ507" s="152"/>
      <c r="CR507" s="152"/>
      <c r="CS507" s="152"/>
      <c r="CT507" s="152"/>
      <c r="CU507" s="152"/>
      <c r="CV507" s="152"/>
      <c r="CW507" s="152"/>
      <c r="CX507" s="152"/>
      <c r="CY507" s="152"/>
      <c r="CZ507" s="152"/>
      <c r="DA507" s="152"/>
      <c r="DB507" s="152"/>
      <c r="DC507" s="152"/>
      <c r="DD507" s="152"/>
      <c r="DE507" s="152"/>
      <c r="DF507" s="152"/>
      <c r="DG507" s="152"/>
      <c r="DH507" s="152"/>
      <c r="DI507" s="152"/>
      <c r="DJ507" s="152"/>
      <c r="DK507" s="152"/>
      <c r="DL507" s="152"/>
      <c r="DM507" s="152"/>
      <c r="DN507" s="152"/>
      <c r="DO507" s="152"/>
      <c r="DP507" s="152"/>
      <c r="DQ507" s="152"/>
      <c r="DR507" s="152"/>
      <c r="DS507" s="152"/>
      <c r="DT507" s="152"/>
      <c r="DU507" s="152"/>
      <c r="DV507" s="152"/>
      <c r="DW507" s="152"/>
      <c r="DX507" s="152"/>
      <c r="DY507" s="152"/>
      <c r="DZ507" s="152"/>
      <c r="EA507" s="152"/>
      <c r="EB507" s="152"/>
    </row>
    <row r="508" spans="2:132" x14ac:dyDescent="0.2">
      <c r="B508" s="152"/>
      <c r="C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152"/>
      <c r="AW508" s="152"/>
      <c r="AX508" s="152"/>
      <c r="AY508" s="152"/>
      <c r="AZ508" s="152"/>
      <c r="BA508" s="152"/>
      <c r="BB508" s="152"/>
      <c r="BC508" s="152"/>
      <c r="BD508" s="152"/>
      <c r="BE508" s="152"/>
      <c r="BF508" s="152"/>
      <c r="BG508" s="152"/>
      <c r="BH508" s="152"/>
      <c r="BI508" s="152"/>
      <c r="BJ508" s="152"/>
      <c r="BK508" s="152"/>
      <c r="BL508" s="152"/>
      <c r="BM508" s="152"/>
      <c r="BN508" s="152"/>
      <c r="BO508" s="152"/>
      <c r="BP508" s="152"/>
      <c r="BQ508" s="152"/>
      <c r="BR508" s="152"/>
      <c r="BS508" s="152"/>
      <c r="BT508" s="152"/>
      <c r="BU508" s="152"/>
      <c r="BV508" s="152"/>
      <c r="BW508" s="152"/>
      <c r="BX508" s="152"/>
      <c r="BY508" s="152"/>
      <c r="BZ508" s="152"/>
      <c r="CA508" s="152"/>
      <c r="CB508" s="152"/>
      <c r="CC508" s="152"/>
      <c r="CD508" s="152"/>
      <c r="CE508" s="152"/>
      <c r="CF508" s="152"/>
      <c r="CG508" s="152"/>
      <c r="CH508" s="152"/>
      <c r="CI508" s="152"/>
      <c r="CJ508" s="152"/>
      <c r="CK508" s="152"/>
      <c r="CL508" s="152"/>
      <c r="CM508" s="152"/>
      <c r="CN508" s="152"/>
      <c r="CO508" s="152"/>
      <c r="CP508" s="152"/>
      <c r="CQ508" s="152"/>
      <c r="CR508" s="152"/>
      <c r="CS508" s="152"/>
      <c r="CT508" s="152"/>
      <c r="CU508" s="152"/>
      <c r="CV508" s="152"/>
      <c r="CW508" s="152"/>
      <c r="CX508" s="152"/>
      <c r="CY508" s="152"/>
      <c r="CZ508" s="152"/>
      <c r="DA508" s="152"/>
      <c r="DB508" s="152"/>
      <c r="DC508" s="152"/>
      <c r="DD508" s="152"/>
      <c r="DE508" s="152"/>
      <c r="DF508" s="152"/>
      <c r="DG508" s="152"/>
      <c r="DH508" s="152"/>
      <c r="DI508" s="152"/>
      <c r="DJ508" s="152"/>
      <c r="DK508" s="152"/>
      <c r="DL508" s="152"/>
      <c r="DM508" s="152"/>
      <c r="DN508" s="152"/>
      <c r="DO508" s="152"/>
      <c r="DP508" s="152"/>
      <c r="DQ508" s="152"/>
      <c r="DR508" s="152"/>
      <c r="DS508" s="152"/>
      <c r="DT508" s="152"/>
      <c r="DU508" s="152"/>
      <c r="DV508" s="152"/>
      <c r="DW508" s="152"/>
      <c r="DX508" s="152"/>
      <c r="DY508" s="152"/>
      <c r="DZ508" s="152"/>
      <c r="EA508" s="152"/>
      <c r="EB508" s="152"/>
    </row>
    <row r="509" spans="2:132" x14ac:dyDescent="0.2">
      <c r="B509" s="152"/>
      <c r="C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  <c r="BR509" s="152"/>
      <c r="BS509" s="152"/>
      <c r="BT509" s="152"/>
      <c r="BU509" s="152"/>
      <c r="BV509" s="152"/>
      <c r="BW509" s="152"/>
      <c r="BX509" s="152"/>
      <c r="BY509" s="152"/>
      <c r="BZ509" s="152"/>
      <c r="CA509" s="152"/>
      <c r="CB509" s="152"/>
      <c r="CC509" s="152"/>
      <c r="CD509" s="152"/>
      <c r="CE509" s="152"/>
      <c r="CF509" s="152"/>
      <c r="CG509" s="152"/>
      <c r="CH509" s="152"/>
      <c r="CI509" s="152"/>
      <c r="CJ509" s="152"/>
      <c r="CK509" s="152"/>
      <c r="CL509" s="152"/>
      <c r="CM509" s="152"/>
      <c r="CN509" s="152"/>
      <c r="CO509" s="152"/>
      <c r="CP509" s="152"/>
      <c r="CQ509" s="152"/>
      <c r="CR509" s="152"/>
      <c r="CS509" s="152"/>
      <c r="CT509" s="152"/>
      <c r="CU509" s="152"/>
      <c r="CV509" s="152"/>
      <c r="CW509" s="152"/>
      <c r="CX509" s="152"/>
      <c r="CY509" s="152"/>
      <c r="CZ509" s="152"/>
      <c r="DA509" s="152"/>
      <c r="DB509" s="152"/>
      <c r="DC509" s="152"/>
      <c r="DD509" s="152"/>
      <c r="DE509" s="152"/>
      <c r="DF509" s="152"/>
      <c r="DG509" s="152"/>
      <c r="DH509" s="152"/>
      <c r="DI509" s="152"/>
      <c r="DJ509" s="152"/>
      <c r="DK509" s="152"/>
      <c r="DL509" s="152"/>
      <c r="DM509" s="152"/>
      <c r="DN509" s="152"/>
      <c r="DO509" s="152"/>
      <c r="DP509" s="152"/>
      <c r="DQ509" s="152"/>
      <c r="DR509" s="152"/>
      <c r="DS509" s="152"/>
      <c r="DT509" s="152"/>
      <c r="DU509" s="152"/>
      <c r="DV509" s="152"/>
      <c r="DW509" s="152"/>
      <c r="DX509" s="152"/>
      <c r="DY509" s="152"/>
      <c r="DZ509" s="152"/>
      <c r="EA509" s="152"/>
      <c r="EB509" s="152"/>
    </row>
    <row r="510" spans="2:132" x14ac:dyDescent="0.2">
      <c r="B510" s="152"/>
      <c r="C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52"/>
      <c r="BN510" s="152"/>
      <c r="BO510" s="152"/>
      <c r="BP510" s="152"/>
      <c r="BQ510" s="152"/>
      <c r="BR510" s="152"/>
      <c r="BS510" s="152"/>
      <c r="BT510" s="152"/>
      <c r="BU510" s="152"/>
      <c r="BV510" s="152"/>
      <c r="BW510" s="152"/>
      <c r="BX510" s="152"/>
      <c r="BY510" s="152"/>
      <c r="BZ510" s="152"/>
      <c r="CA510" s="152"/>
      <c r="CB510" s="152"/>
      <c r="CC510" s="152"/>
      <c r="CD510" s="152"/>
      <c r="CE510" s="152"/>
      <c r="CF510" s="152"/>
      <c r="CG510" s="152"/>
      <c r="CH510" s="152"/>
      <c r="CI510" s="152"/>
      <c r="CJ510" s="152"/>
      <c r="CK510" s="152"/>
      <c r="CL510" s="152"/>
      <c r="CM510" s="152"/>
      <c r="CN510" s="152"/>
      <c r="CO510" s="152"/>
      <c r="CP510" s="152"/>
      <c r="CQ510" s="152"/>
      <c r="CR510" s="152"/>
      <c r="CS510" s="152"/>
      <c r="CT510" s="152"/>
      <c r="CU510" s="152"/>
      <c r="CV510" s="152"/>
      <c r="CW510" s="152"/>
      <c r="CX510" s="152"/>
      <c r="CY510" s="152"/>
      <c r="CZ510" s="152"/>
      <c r="DA510" s="152"/>
      <c r="DB510" s="152"/>
      <c r="DC510" s="152"/>
      <c r="DD510" s="152"/>
      <c r="DE510" s="152"/>
      <c r="DF510" s="152"/>
      <c r="DG510" s="152"/>
      <c r="DH510" s="152"/>
      <c r="DI510" s="152"/>
      <c r="DJ510" s="152"/>
      <c r="DK510" s="152"/>
      <c r="DL510" s="152"/>
      <c r="DM510" s="152"/>
      <c r="DN510" s="152"/>
      <c r="DO510" s="152"/>
      <c r="DP510" s="152"/>
      <c r="DQ510" s="152"/>
      <c r="DR510" s="152"/>
      <c r="DS510" s="152"/>
      <c r="DT510" s="152"/>
      <c r="DU510" s="152"/>
      <c r="DV510" s="152"/>
      <c r="DW510" s="152"/>
      <c r="DX510" s="152"/>
      <c r="DY510" s="152"/>
      <c r="DZ510" s="152"/>
      <c r="EA510" s="152"/>
      <c r="EB510" s="152"/>
    </row>
    <row r="511" spans="2:132" x14ac:dyDescent="0.2">
      <c r="B511" s="152"/>
      <c r="C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  <c r="BR511" s="152"/>
      <c r="BS511" s="152"/>
      <c r="BT511" s="152"/>
      <c r="BU511" s="152"/>
      <c r="BV511" s="152"/>
      <c r="BW511" s="152"/>
      <c r="BX511" s="152"/>
      <c r="BY511" s="152"/>
      <c r="BZ511" s="152"/>
      <c r="CA511" s="152"/>
      <c r="CB511" s="152"/>
      <c r="CC511" s="152"/>
      <c r="CD511" s="152"/>
      <c r="CE511" s="152"/>
      <c r="CF511" s="152"/>
      <c r="CG511" s="152"/>
      <c r="CH511" s="152"/>
      <c r="CI511" s="152"/>
      <c r="CJ511" s="152"/>
      <c r="CK511" s="152"/>
      <c r="CL511" s="152"/>
      <c r="CM511" s="152"/>
      <c r="CN511" s="152"/>
      <c r="CO511" s="152"/>
      <c r="CP511" s="152"/>
      <c r="CQ511" s="152"/>
      <c r="CR511" s="152"/>
      <c r="CS511" s="152"/>
      <c r="CT511" s="152"/>
      <c r="CU511" s="152"/>
      <c r="CV511" s="152"/>
      <c r="CW511" s="152"/>
      <c r="CX511" s="152"/>
      <c r="CY511" s="152"/>
      <c r="CZ511" s="152"/>
      <c r="DA511" s="152"/>
      <c r="DB511" s="152"/>
      <c r="DC511" s="152"/>
      <c r="DD511" s="152"/>
      <c r="DE511" s="152"/>
      <c r="DF511" s="152"/>
      <c r="DG511" s="152"/>
      <c r="DH511" s="152"/>
      <c r="DI511" s="152"/>
      <c r="DJ511" s="152"/>
      <c r="DK511" s="152"/>
      <c r="DL511" s="152"/>
      <c r="DM511" s="152"/>
      <c r="DN511" s="152"/>
      <c r="DO511" s="152"/>
      <c r="DP511" s="152"/>
      <c r="DQ511" s="152"/>
      <c r="DR511" s="152"/>
      <c r="DS511" s="152"/>
      <c r="DT511" s="152"/>
      <c r="DU511" s="152"/>
      <c r="DV511" s="152"/>
      <c r="DW511" s="152"/>
      <c r="DX511" s="152"/>
      <c r="DY511" s="152"/>
      <c r="DZ511" s="152"/>
      <c r="EA511" s="152"/>
      <c r="EB511" s="152"/>
    </row>
    <row r="512" spans="2:132" x14ac:dyDescent="0.2">
      <c r="B512" s="152"/>
      <c r="C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  <c r="BH512" s="152"/>
      <c r="BI512" s="152"/>
      <c r="BJ512" s="152"/>
      <c r="BK512" s="152"/>
      <c r="BL512" s="152"/>
      <c r="BM512" s="152"/>
      <c r="BN512" s="152"/>
      <c r="BO512" s="152"/>
      <c r="BP512" s="152"/>
      <c r="BQ512" s="152"/>
      <c r="BR512" s="152"/>
      <c r="BS512" s="152"/>
      <c r="BT512" s="152"/>
      <c r="BU512" s="152"/>
      <c r="BV512" s="152"/>
      <c r="BW512" s="152"/>
      <c r="BX512" s="152"/>
      <c r="BY512" s="152"/>
      <c r="BZ512" s="152"/>
      <c r="CA512" s="152"/>
      <c r="CB512" s="152"/>
      <c r="CC512" s="152"/>
      <c r="CD512" s="152"/>
      <c r="CE512" s="152"/>
      <c r="CF512" s="152"/>
      <c r="CG512" s="152"/>
      <c r="CH512" s="152"/>
      <c r="CI512" s="152"/>
      <c r="CJ512" s="152"/>
      <c r="CK512" s="152"/>
      <c r="CL512" s="152"/>
      <c r="CM512" s="152"/>
      <c r="CN512" s="152"/>
      <c r="CO512" s="152"/>
      <c r="CP512" s="152"/>
      <c r="CQ512" s="152"/>
      <c r="CR512" s="152"/>
      <c r="CS512" s="152"/>
      <c r="CT512" s="152"/>
      <c r="CU512" s="152"/>
      <c r="CV512" s="152"/>
      <c r="CW512" s="152"/>
      <c r="CX512" s="152"/>
      <c r="CY512" s="152"/>
      <c r="CZ512" s="152"/>
      <c r="DA512" s="152"/>
      <c r="DB512" s="152"/>
      <c r="DC512" s="152"/>
      <c r="DD512" s="152"/>
      <c r="DE512" s="152"/>
      <c r="DF512" s="152"/>
      <c r="DG512" s="152"/>
      <c r="DH512" s="152"/>
      <c r="DI512" s="152"/>
      <c r="DJ512" s="152"/>
      <c r="DK512" s="152"/>
      <c r="DL512" s="152"/>
      <c r="DM512" s="152"/>
      <c r="DN512" s="152"/>
      <c r="DO512" s="152"/>
      <c r="DP512" s="152"/>
      <c r="DQ512" s="152"/>
      <c r="DR512" s="152"/>
      <c r="DS512" s="152"/>
      <c r="DT512" s="152"/>
      <c r="DU512" s="152"/>
      <c r="DV512" s="152"/>
      <c r="DW512" s="152"/>
      <c r="DX512" s="152"/>
      <c r="DY512" s="152"/>
      <c r="DZ512" s="152"/>
      <c r="EA512" s="152"/>
      <c r="EB512" s="152"/>
    </row>
    <row r="513" spans="2:132" x14ac:dyDescent="0.2">
      <c r="B513" s="152"/>
      <c r="C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2"/>
      <c r="BH513" s="152"/>
      <c r="BI513" s="152"/>
      <c r="BJ513" s="152"/>
      <c r="BK513" s="152"/>
      <c r="BL513" s="152"/>
      <c r="BM513" s="152"/>
      <c r="BN513" s="152"/>
      <c r="BO513" s="152"/>
      <c r="BP513" s="152"/>
      <c r="BQ513" s="152"/>
      <c r="BR513" s="152"/>
      <c r="BS513" s="152"/>
      <c r="BT513" s="152"/>
      <c r="BU513" s="152"/>
      <c r="BV513" s="152"/>
      <c r="BW513" s="152"/>
      <c r="BX513" s="152"/>
      <c r="BY513" s="152"/>
      <c r="BZ513" s="152"/>
      <c r="CA513" s="152"/>
      <c r="CB513" s="152"/>
      <c r="CC513" s="152"/>
      <c r="CD513" s="152"/>
      <c r="CE513" s="152"/>
      <c r="CF513" s="152"/>
      <c r="CG513" s="152"/>
      <c r="CH513" s="152"/>
      <c r="CI513" s="152"/>
      <c r="CJ513" s="152"/>
      <c r="CK513" s="152"/>
      <c r="CL513" s="152"/>
      <c r="CM513" s="152"/>
      <c r="CN513" s="152"/>
      <c r="CO513" s="152"/>
      <c r="CP513" s="152"/>
      <c r="CQ513" s="152"/>
      <c r="CR513" s="152"/>
      <c r="CS513" s="152"/>
      <c r="CT513" s="152"/>
      <c r="CU513" s="152"/>
      <c r="CV513" s="152"/>
      <c r="CW513" s="152"/>
      <c r="CX513" s="152"/>
      <c r="CY513" s="152"/>
      <c r="CZ513" s="152"/>
      <c r="DA513" s="152"/>
      <c r="DB513" s="152"/>
      <c r="DC513" s="152"/>
      <c r="DD513" s="152"/>
      <c r="DE513" s="152"/>
      <c r="DF513" s="152"/>
      <c r="DG513" s="152"/>
      <c r="DH513" s="152"/>
      <c r="DI513" s="152"/>
      <c r="DJ513" s="152"/>
      <c r="DK513" s="152"/>
      <c r="DL513" s="152"/>
      <c r="DM513" s="152"/>
      <c r="DN513" s="152"/>
      <c r="DO513" s="152"/>
      <c r="DP513" s="152"/>
      <c r="DQ513" s="152"/>
      <c r="DR513" s="152"/>
      <c r="DS513" s="152"/>
      <c r="DT513" s="152"/>
      <c r="DU513" s="152"/>
      <c r="DV513" s="152"/>
      <c r="DW513" s="152"/>
      <c r="DX513" s="152"/>
      <c r="DY513" s="152"/>
      <c r="DZ513" s="152"/>
      <c r="EA513" s="152"/>
      <c r="EB513" s="152"/>
    </row>
    <row r="514" spans="2:132" x14ac:dyDescent="0.2">
      <c r="B514" s="152"/>
      <c r="C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  <c r="BH514" s="152"/>
      <c r="BI514" s="152"/>
      <c r="BJ514" s="152"/>
      <c r="BK514" s="152"/>
      <c r="BL514" s="152"/>
      <c r="BM514" s="152"/>
      <c r="BN514" s="152"/>
      <c r="BO514" s="152"/>
      <c r="BP514" s="152"/>
      <c r="BQ514" s="152"/>
      <c r="BR514" s="152"/>
      <c r="BS514" s="152"/>
      <c r="BT514" s="152"/>
      <c r="BU514" s="152"/>
      <c r="BV514" s="152"/>
      <c r="BW514" s="152"/>
      <c r="BX514" s="152"/>
      <c r="BY514" s="152"/>
      <c r="BZ514" s="152"/>
      <c r="CA514" s="152"/>
      <c r="CB514" s="152"/>
      <c r="CC514" s="152"/>
      <c r="CD514" s="152"/>
      <c r="CE514" s="152"/>
      <c r="CF514" s="152"/>
      <c r="CG514" s="152"/>
      <c r="CH514" s="152"/>
      <c r="CI514" s="152"/>
      <c r="CJ514" s="152"/>
      <c r="CK514" s="152"/>
      <c r="CL514" s="152"/>
      <c r="CM514" s="152"/>
      <c r="CN514" s="152"/>
      <c r="CO514" s="152"/>
      <c r="CP514" s="152"/>
      <c r="CQ514" s="152"/>
      <c r="CR514" s="152"/>
      <c r="CS514" s="152"/>
      <c r="CT514" s="152"/>
      <c r="CU514" s="152"/>
      <c r="CV514" s="152"/>
      <c r="CW514" s="152"/>
      <c r="CX514" s="152"/>
      <c r="CY514" s="152"/>
      <c r="CZ514" s="152"/>
      <c r="DA514" s="152"/>
      <c r="DB514" s="152"/>
      <c r="DC514" s="152"/>
      <c r="DD514" s="152"/>
      <c r="DE514" s="152"/>
      <c r="DF514" s="152"/>
      <c r="DG514" s="152"/>
      <c r="DH514" s="152"/>
      <c r="DI514" s="152"/>
      <c r="DJ514" s="152"/>
      <c r="DK514" s="152"/>
      <c r="DL514" s="152"/>
      <c r="DM514" s="152"/>
      <c r="DN514" s="152"/>
      <c r="DO514" s="152"/>
      <c r="DP514" s="152"/>
      <c r="DQ514" s="152"/>
      <c r="DR514" s="152"/>
      <c r="DS514" s="152"/>
      <c r="DT514" s="152"/>
      <c r="DU514" s="152"/>
      <c r="DV514" s="152"/>
      <c r="DW514" s="152"/>
      <c r="DX514" s="152"/>
      <c r="DY514" s="152"/>
      <c r="DZ514" s="152"/>
      <c r="EA514" s="152"/>
      <c r="EB514" s="152"/>
    </row>
    <row r="515" spans="2:132" x14ac:dyDescent="0.2">
      <c r="B515" s="152"/>
      <c r="C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  <c r="BH515" s="152"/>
      <c r="BI515" s="152"/>
      <c r="BJ515" s="152"/>
      <c r="BK515" s="152"/>
      <c r="BL515" s="152"/>
      <c r="BM515" s="152"/>
      <c r="BN515" s="152"/>
      <c r="BO515" s="152"/>
      <c r="BP515" s="152"/>
      <c r="BQ515" s="152"/>
      <c r="BR515" s="152"/>
      <c r="BS515" s="152"/>
      <c r="BT515" s="152"/>
      <c r="BU515" s="152"/>
      <c r="BV515" s="152"/>
      <c r="BW515" s="152"/>
      <c r="BX515" s="152"/>
      <c r="BY515" s="152"/>
      <c r="BZ515" s="152"/>
      <c r="CA515" s="152"/>
      <c r="CB515" s="152"/>
      <c r="CC515" s="152"/>
      <c r="CD515" s="152"/>
      <c r="CE515" s="152"/>
      <c r="CF515" s="152"/>
      <c r="CG515" s="152"/>
      <c r="CH515" s="152"/>
      <c r="CI515" s="152"/>
      <c r="CJ515" s="152"/>
      <c r="CK515" s="152"/>
      <c r="CL515" s="152"/>
      <c r="CM515" s="152"/>
      <c r="CN515" s="152"/>
      <c r="CO515" s="152"/>
      <c r="CP515" s="152"/>
      <c r="CQ515" s="152"/>
      <c r="CR515" s="152"/>
      <c r="CS515" s="152"/>
      <c r="CT515" s="152"/>
      <c r="CU515" s="152"/>
      <c r="CV515" s="152"/>
      <c r="CW515" s="152"/>
      <c r="CX515" s="152"/>
      <c r="CY515" s="152"/>
      <c r="CZ515" s="152"/>
      <c r="DA515" s="152"/>
      <c r="DB515" s="152"/>
      <c r="DC515" s="152"/>
      <c r="DD515" s="152"/>
      <c r="DE515" s="152"/>
      <c r="DF515" s="152"/>
      <c r="DG515" s="152"/>
      <c r="DH515" s="152"/>
      <c r="DI515" s="152"/>
      <c r="DJ515" s="152"/>
      <c r="DK515" s="152"/>
      <c r="DL515" s="152"/>
      <c r="DM515" s="152"/>
      <c r="DN515" s="152"/>
      <c r="DO515" s="152"/>
      <c r="DP515" s="152"/>
      <c r="DQ515" s="152"/>
      <c r="DR515" s="152"/>
      <c r="DS515" s="152"/>
      <c r="DT515" s="152"/>
      <c r="DU515" s="152"/>
      <c r="DV515" s="152"/>
      <c r="DW515" s="152"/>
      <c r="DX515" s="152"/>
      <c r="DY515" s="152"/>
      <c r="DZ515" s="152"/>
      <c r="EA515" s="152"/>
      <c r="EB515" s="152"/>
    </row>
    <row r="516" spans="2:132" x14ac:dyDescent="0.2">
      <c r="B516" s="152"/>
      <c r="C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152"/>
      <c r="AW516" s="152"/>
      <c r="AX516" s="152"/>
      <c r="AY516" s="152"/>
      <c r="AZ516" s="152"/>
      <c r="BA516" s="152"/>
      <c r="BB516" s="152"/>
      <c r="BC516" s="152"/>
      <c r="BD516" s="152"/>
      <c r="BE516" s="152"/>
      <c r="BF516" s="152"/>
      <c r="BG516" s="152"/>
      <c r="BH516" s="152"/>
      <c r="BI516" s="152"/>
      <c r="BJ516" s="152"/>
      <c r="BK516" s="152"/>
      <c r="BL516" s="152"/>
      <c r="BM516" s="152"/>
      <c r="BN516" s="152"/>
      <c r="BO516" s="152"/>
      <c r="BP516" s="152"/>
      <c r="BQ516" s="152"/>
      <c r="BR516" s="152"/>
      <c r="BS516" s="152"/>
      <c r="BT516" s="152"/>
      <c r="BU516" s="152"/>
      <c r="BV516" s="152"/>
      <c r="BW516" s="152"/>
      <c r="BX516" s="152"/>
      <c r="BY516" s="152"/>
      <c r="BZ516" s="152"/>
      <c r="CA516" s="152"/>
      <c r="CB516" s="152"/>
      <c r="CC516" s="152"/>
      <c r="CD516" s="152"/>
      <c r="CE516" s="152"/>
      <c r="CF516" s="152"/>
      <c r="CG516" s="152"/>
      <c r="CH516" s="152"/>
      <c r="CI516" s="152"/>
      <c r="CJ516" s="152"/>
      <c r="CK516" s="152"/>
      <c r="CL516" s="152"/>
      <c r="CM516" s="152"/>
      <c r="CN516" s="152"/>
      <c r="CO516" s="152"/>
      <c r="CP516" s="152"/>
      <c r="CQ516" s="152"/>
      <c r="CR516" s="152"/>
      <c r="CS516" s="152"/>
      <c r="CT516" s="152"/>
      <c r="CU516" s="152"/>
      <c r="CV516" s="152"/>
      <c r="CW516" s="152"/>
      <c r="CX516" s="152"/>
      <c r="CY516" s="152"/>
      <c r="CZ516" s="152"/>
      <c r="DA516" s="152"/>
      <c r="DB516" s="152"/>
      <c r="DC516" s="152"/>
      <c r="DD516" s="152"/>
      <c r="DE516" s="152"/>
      <c r="DF516" s="152"/>
      <c r="DG516" s="152"/>
      <c r="DH516" s="152"/>
      <c r="DI516" s="152"/>
      <c r="DJ516" s="152"/>
      <c r="DK516" s="152"/>
      <c r="DL516" s="152"/>
      <c r="DM516" s="152"/>
      <c r="DN516" s="152"/>
      <c r="DO516" s="152"/>
      <c r="DP516" s="152"/>
      <c r="DQ516" s="152"/>
      <c r="DR516" s="152"/>
      <c r="DS516" s="152"/>
      <c r="DT516" s="152"/>
      <c r="DU516" s="152"/>
      <c r="DV516" s="152"/>
      <c r="DW516" s="152"/>
      <c r="DX516" s="152"/>
      <c r="DY516" s="152"/>
      <c r="DZ516" s="152"/>
      <c r="EA516" s="152"/>
      <c r="EB516" s="152"/>
    </row>
    <row r="517" spans="2:132" x14ac:dyDescent="0.2">
      <c r="B517" s="152"/>
      <c r="C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152"/>
      <c r="BN517" s="152"/>
      <c r="BO517" s="152"/>
      <c r="BP517" s="152"/>
      <c r="BQ517" s="152"/>
      <c r="BR517" s="152"/>
      <c r="BS517" s="152"/>
      <c r="BT517" s="152"/>
      <c r="BU517" s="152"/>
      <c r="BV517" s="152"/>
      <c r="BW517" s="152"/>
      <c r="BX517" s="152"/>
      <c r="BY517" s="152"/>
      <c r="BZ517" s="152"/>
      <c r="CA517" s="152"/>
      <c r="CB517" s="152"/>
      <c r="CC517" s="152"/>
      <c r="CD517" s="152"/>
      <c r="CE517" s="152"/>
      <c r="CF517" s="152"/>
      <c r="CG517" s="152"/>
      <c r="CH517" s="152"/>
      <c r="CI517" s="152"/>
      <c r="CJ517" s="152"/>
      <c r="CK517" s="152"/>
      <c r="CL517" s="152"/>
      <c r="CM517" s="152"/>
      <c r="CN517" s="152"/>
      <c r="CO517" s="152"/>
      <c r="CP517" s="152"/>
      <c r="CQ517" s="152"/>
      <c r="CR517" s="152"/>
      <c r="CS517" s="152"/>
      <c r="CT517" s="152"/>
      <c r="CU517" s="152"/>
      <c r="CV517" s="152"/>
      <c r="CW517" s="152"/>
      <c r="CX517" s="152"/>
      <c r="CY517" s="152"/>
      <c r="CZ517" s="152"/>
      <c r="DA517" s="152"/>
      <c r="DB517" s="152"/>
      <c r="DC517" s="152"/>
      <c r="DD517" s="152"/>
      <c r="DE517" s="152"/>
      <c r="DF517" s="152"/>
      <c r="DG517" s="152"/>
      <c r="DH517" s="152"/>
      <c r="DI517" s="152"/>
      <c r="DJ517" s="152"/>
      <c r="DK517" s="152"/>
      <c r="DL517" s="152"/>
      <c r="DM517" s="152"/>
      <c r="DN517" s="152"/>
      <c r="DO517" s="152"/>
      <c r="DP517" s="152"/>
      <c r="DQ517" s="152"/>
      <c r="DR517" s="152"/>
      <c r="DS517" s="152"/>
      <c r="DT517" s="152"/>
      <c r="DU517" s="152"/>
      <c r="DV517" s="152"/>
      <c r="DW517" s="152"/>
      <c r="DX517" s="152"/>
      <c r="DY517" s="152"/>
      <c r="DZ517" s="152"/>
      <c r="EA517" s="152"/>
      <c r="EB517" s="152"/>
    </row>
    <row r="518" spans="2:132" x14ac:dyDescent="0.2">
      <c r="B518" s="152"/>
      <c r="C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152"/>
      <c r="AW518" s="152"/>
      <c r="AX518" s="152"/>
      <c r="AY518" s="152"/>
      <c r="AZ518" s="152"/>
      <c r="BA518" s="152"/>
      <c r="BB518" s="152"/>
      <c r="BC518" s="152"/>
      <c r="BD518" s="152"/>
      <c r="BE518" s="152"/>
      <c r="BF518" s="152"/>
      <c r="BG518" s="152"/>
      <c r="BH518" s="152"/>
      <c r="BI518" s="152"/>
      <c r="BJ518" s="152"/>
      <c r="BK518" s="152"/>
      <c r="BL518" s="152"/>
      <c r="BM518" s="152"/>
      <c r="BN518" s="152"/>
      <c r="BO518" s="152"/>
      <c r="BP518" s="152"/>
      <c r="BQ518" s="152"/>
      <c r="BR518" s="152"/>
      <c r="BS518" s="152"/>
      <c r="BT518" s="152"/>
      <c r="BU518" s="152"/>
      <c r="BV518" s="152"/>
      <c r="BW518" s="152"/>
      <c r="BX518" s="152"/>
      <c r="BY518" s="152"/>
      <c r="BZ518" s="152"/>
      <c r="CA518" s="152"/>
      <c r="CB518" s="152"/>
      <c r="CC518" s="152"/>
      <c r="CD518" s="152"/>
      <c r="CE518" s="152"/>
      <c r="CF518" s="152"/>
      <c r="CG518" s="152"/>
      <c r="CH518" s="152"/>
      <c r="CI518" s="152"/>
      <c r="CJ518" s="152"/>
      <c r="CK518" s="152"/>
      <c r="CL518" s="152"/>
      <c r="CM518" s="152"/>
      <c r="CN518" s="152"/>
      <c r="CO518" s="152"/>
      <c r="CP518" s="152"/>
      <c r="CQ518" s="152"/>
      <c r="CR518" s="152"/>
      <c r="CS518" s="152"/>
      <c r="CT518" s="152"/>
      <c r="CU518" s="152"/>
      <c r="CV518" s="152"/>
      <c r="CW518" s="152"/>
      <c r="CX518" s="152"/>
      <c r="CY518" s="152"/>
      <c r="CZ518" s="152"/>
      <c r="DA518" s="152"/>
      <c r="DB518" s="152"/>
      <c r="DC518" s="152"/>
      <c r="DD518" s="152"/>
      <c r="DE518" s="152"/>
      <c r="DF518" s="152"/>
      <c r="DG518" s="152"/>
      <c r="DH518" s="152"/>
      <c r="DI518" s="152"/>
      <c r="DJ518" s="152"/>
      <c r="DK518" s="152"/>
      <c r="DL518" s="152"/>
      <c r="DM518" s="152"/>
      <c r="DN518" s="152"/>
      <c r="DO518" s="152"/>
      <c r="DP518" s="152"/>
      <c r="DQ518" s="152"/>
      <c r="DR518" s="152"/>
      <c r="DS518" s="152"/>
      <c r="DT518" s="152"/>
      <c r="DU518" s="152"/>
      <c r="DV518" s="152"/>
      <c r="DW518" s="152"/>
      <c r="DX518" s="152"/>
      <c r="DY518" s="152"/>
      <c r="DZ518" s="152"/>
      <c r="EA518" s="152"/>
      <c r="EB518" s="152"/>
    </row>
    <row r="519" spans="2:132" x14ac:dyDescent="0.2">
      <c r="B519" s="152"/>
      <c r="C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  <c r="BR519" s="152"/>
      <c r="BS519" s="152"/>
      <c r="BT519" s="152"/>
      <c r="BU519" s="152"/>
      <c r="BV519" s="152"/>
      <c r="BW519" s="152"/>
      <c r="BX519" s="152"/>
      <c r="BY519" s="152"/>
      <c r="BZ519" s="152"/>
      <c r="CA519" s="152"/>
      <c r="CB519" s="152"/>
      <c r="CC519" s="152"/>
      <c r="CD519" s="152"/>
      <c r="CE519" s="152"/>
      <c r="CF519" s="152"/>
      <c r="CG519" s="152"/>
      <c r="CH519" s="152"/>
      <c r="CI519" s="152"/>
      <c r="CJ519" s="152"/>
      <c r="CK519" s="152"/>
      <c r="CL519" s="152"/>
      <c r="CM519" s="152"/>
      <c r="CN519" s="152"/>
      <c r="CO519" s="152"/>
      <c r="CP519" s="152"/>
      <c r="CQ519" s="152"/>
      <c r="CR519" s="152"/>
      <c r="CS519" s="152"/>
      <c r="CT519" s="152"/>
      <c r="CU519" s="152"/>
      <c r="CV519" s="152"/>
      <c r="CW519" s="152"/>
      <c r="CX519" s="152"/>
      <c r="CY519" s="152"/>
      <c r="CZ519" s="152"/>
      <c r="DA519" s="152"/>
      <c r="DB519" s="152"/>
      <c r="DC519" s="152"/>
      <c r="DD519" s="152"/>
      <c r="DE519" s="152"/>
      <c r="DF519" s="152"/>
      <c r="DG519" s="152"/>
      <c r="DH519" s="152"/>
      <c r="DI519" s="152"/>
      <c r="DJ519" s="152"/>
      <c r="DK519" s="152"/>
      <c r="DL519" s="152"/>
      <c r="DM519" s="152"/>
      <c r="DN519" s="152"/>
      <c r="DO519" s="152"/>
      <c r="DP519" s="152"/>
      <c r="DQ519" s="152"/>
      <c r="DR519" s="152"/>
      <c r="DS519" s="152"/>
      <c r="DT519" s="152"/>
      <c r="DU519" s="152"/>
      <c r="DV519" s="152"/>
      <c r="DW519" s="152"/>
      <c r="DX519" s="152"/>
      <c r="DY519" s="152"/>
      <c r="DZ519" s="152"/>
      <c r="EA519" s="152"/>
      <c r="EB519" s="152"/>
    </row>
    <row r="520" spans="2:132" x14ac:dyDescent="0.2">
      <c r="B520" s="152"/>
      <c r="C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  <c r="AC520" s="152"/>
      <c r="AD520" s="152"/>
      <c r="AE520" s="152"/>
      <c r="AF520" s="152"/>
      <c r="AG520" s="152"/>
      <c r="AH520" s="152"/>
      <c r="AI520" s="152"/>
      <c r="AJ520" s="152"/>
      <c r="AK520" s="152"/>
      <c r="AL520" s="152"/>
      <c r="AM520" s="152"/>
      <c r="AN520" s="152"/>
      <c r="AO520" s="152"/>
      <c r="AP520" s="152"/>
      <c r="AQ520" s="152"/>
      <c r="AR520" s="152"/>
      <c r="AS520" s="152"/>
      <c r="AT520" s="152"/>
      <c r="AU520" s="152"/>
      <c r="AV520" s="152"/>
      <c r="AW520" s="152"/>
      <c r="AX520" s="152"/>
      <c r="AY520" s="152"/>
      <c r="AZ520" s="152"/>
      <c r="BA520" s="152"/>
      <c r="BB520" s="152"/>
      <c r="BC520" s="152"/>
      <c r="BD520" s="152"/>
      <c r="BE520" s="152"/>
      <c r="BF520" s="152"/>
      <c r="BG520" s="152"/>
      <c r="BH520" s="152"/>
      <c r="BI520" s="152"/>
      <c r="BJ520" s="152"/>
      <c r="BK520" s="152"/>
      <c r="BL520" s="152"/>
      <c r="BM520" s="152"/>
      <c r="BN520" s="152"/>
      <c r="BO520" s="152"/>
      <c r="BP520" s="152"/>
      <c r="BQ520" s="152"/>
      <c r="BR520" s="152"/>
      <c r="BS520" s="152"/>
      <c r="BT520" s="152"/>
      <c r="BU520" s="152"/>
      <c r="BV520" s="152"/>
      <c r="BW520" s="152"/>
      <c r="BX520" s="152"/>
      <c r="BY520" s="152"/>
      <c r="BZ520" s="152"/>
      <c r="CA520" s="152"/>
      <c r="CB520" s="152"/>
      <c r="CC520" s="152"/>
      <c r="CD520" s="152"/>
      <c r="CE520" s="152"/>
      <c r="CF520" s="152"/>
      <c r="CG520" s="152"/>
      <c r="CH520" s="152"/>
      <c r="CI520" s="152"/>
      <c r="CJ520" s="152"/>
      <c r="CK520" s="152"/>
      <c r="CL520" s="152"/>
      <c r="CM520" s="152"/>
      <c r="CN520" s="152"/>
      <c r="CO520" s="152"/>
      <c r="CP520" s="152"/>
      <c r="CQ520" s="152"/>
      <c r="CR520" s="152"/>
      <c r="CS520" s="152"/>
      <c r="CT520" s="152"/>
      <c r="CU520" s="152"/>
      <c r="CV520" s="152"/>
      <c r="CW520" s="152"/>
      <c r="CX520" s="152"/>
      <c r="CY520" s="152"/>
      <c r="CZ520" s="152"/>
      <c r="DA520" s="152"/>
      <c r="DB520" s="152"/>
      <c r="DC520" s="152"/>
      <c r="DD520" s="152"/>
      <c r="DE520" s="152"/>
      <c r="DF520" s="152"/>
      <c r="DG520" s="152"/>
      <c r="DH520" s="152"/>
      <c r="DI520" s="152"/>
      <c r="DJ520" s="152"/>
      <c r="DK520" s="152"/>
      <c r="DL520" s="152"/>
      <c r="DM520" s="152"/>
      <c r="DN520" s="152"/>
      <c r="DO520" s="152"/>
      <c r="DP520" s="152"/>
      <c r="DQ520" s="152"/>
      <c r="DR520" s="152"/>
      <c r="DS520" s="152"/>
      <c r="DT520" s="152"/>
      <c r="DU520" s="152"/>
      <c r="DV520" s="152"/>
      <c r="DW520" s="152"/>
      <c r="DX520" s="152"/>
      <c r="DY520" s="152"/>
      <c r="DZ520" s="152"/>
      <c r="EA520" s="152"/>
      <c r="EB520" s="152"/>
    </row>
    <row r="521" spans="2:132" x14ac:dyDescent="0.2">
      <c r="B521" s="152"/>
      <c r="C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  <c r="AC521" s="152"/>
      <c r="AD521" s="152"/>
      <c r="AE521" s="152"/>
      <c r="AF521" s="152"/>
      <c r="AG521" s="152"/>
      <c r="AH521" s="152"/>
      <c r="AI521" s="152"/>
      <c r="AJ521" s="152"/>
      <c r="AK521" s="152"/>
      <c r="AL521" s="152"/>
      <c r="AM521" s="152"/>
      <c r="AN521" s="152"/>
      <c r="AO521" s="152"/>
      <c r="AP521" s="152"/>
      <c r="AQ521" s="152"/>
      <c r="AR521" s="152"/>
      <c r="AS521" s="152"/>
      <c r="AT521" s="152"/>
      <c r="AU521" s="152"/>
      <c r="AV521" s="152"/>
      <c r="AW521" s="152"/>
      <c r="AX521" s="152"/>
      <c r="AY521" s="152"/>
      <c r="AZ521" s="152"/>
      <c r="BA521" s="152"/>
      <c r="BB521" s="152"/>
      <c r="BC521" s="152"/>
      <c r="BD521" s="152"/>
      <c r="BE521" s="152"/>
      <c r="BF521" s="152"/>
      <c r="BG521" s="152"/>
      <c r="BH521" s="152"/>
      <c r="BI521" s="152"/>
      <c r="BJ521" s="152"/>
      <c r="BK521" s="152"/>
      <c r="BL521" s="152"/>
      <c r="BM521" s="152"/>
      <c r="BN521" s="152"/>
      <c r="BO521" s="152"/>
      <c r="BP521" s="152"/>
      <c r="BQ521" s="152"/>
      <c r="BR521" s="152"/>
      <c r="BS521" s="152"/>
      <c r="BT521" s="152"/>
      <c r="BU521" s="152"/>
      <c r="BV521" s="152"/>
      <c r="BW521" s="152"/>
      <c r="BX521" s="152"/>
      <c r="BY521" s="152"/>
      <c r="BZ521" s="152"/>
      <c r="CA521" s="152"/>
      <c r="CB521" s="152"/>
      <c r="CC521" s="152"/>
      <c r="CD521" s="152"/>
      <c r="CE521" s="152"/>
      <c r="CF521" s="152"/>
      <c r="CG521" s="152"/>
      <c r="CH521" s="152"/>
      <c r="CI521" s="152"/>
      <c r="CJ521" s="152"/>
      <c r="CK521" s="152"/>
      <c r="CL521" s="152"/>
      <c r="CM521" s="152"/>
      <c r="CN521" s="152"/>
      <c r="CO521" s="152"/>
      <c r="CP521" s="152"/>
      <c r="CQ521" s="152"/>
      <c r="CR521" s="152"/>
      <c r="CS521" s="152"/>
      <c r="CT521" s="152"/>
      <c r="CU521" s="152"/>
      <c r="CV521" s="152"/>
      <c r="CW521" s="152"/>
      <c r="CX521" s="152"/>
      <c r="CY521" s="152"/>
      <c r="CZ521" s="152"/>
      <c r="DA521" s="152"/>
      <c r="DB521" s="152"/>
      <c r="DC521" s="152"/>
      <c r="DD521" s="152"/>
      <c r="DE521" s="152"/>
      <c r="DF521" s="152"/>
      <c r="DG521" s="152"/>
      <c r="DH521" s="152"/>
      <c r="DI521" s="152"/>
      <c r="DJ521" s="152"/>
      <c r="DK521" s="152"/>
      <c r="DL521" s="152"/>
      <c r="DM521" s="152"/>
      <c r="DN521" s="152"/>
      <c r="DO521" s="152"/>
      <c r="DP521" s="152"/>
      <c r="DQ521" s="152"/>
      <c r="DR521" s="152"/>
      <c r="DS521" s="152"/>
      <c r="DT521" s="152"/>
      <c r="DU521" s="152"/>
      <c r="DV521" s="152"/>
      <c r="DW521" s="152"/>
      <c r="DX521" s="152"/>
      <c r="DY521" s="152"/>
      <c r="DZ521" s="152"/>
      <c r="EA521" s="152"/>
      <c r="EB521" s="152"/>
    </row>
    <row r="522" spans="2:132" x14ac:dyDescent="0.2">
      <c r="B522" s="152"/>
      <c r="C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  <c r="AC522" s="152"/>
      <c r="AD522" s="152"/>
      <c r="AE522" s="152"/>
      <c r="AF522" s="152"/>
      <c r="AG522" s="152"/>
      <c r="AH522" s="152"/>
      <c r="AI522" s="152"/>
      <c r="AJ522" s="152"/>
      <c r="AK522" s="152"/>
      <c r="AL522" s="152"/>
      <c r="AM522" s="152"/>
      <c r="AN522" s="152"/>
      <c r="AO522" s="152"/>
      <c r="AP522" s="152"/>
      <c r="AQ522" s="152"/>
      <c r="AR522" s="152"/>
      <c r="AS522" s="152"/>
      <c r="AT522" s="152"/>
      <c r="AU522" s="152"/>
      <c r="AV522" s="152"/>
      <c r="AW522" s="152"/>
      <c r="AX522" s="152"/>
      <c r="AY522" s="152"/>
      <c r="AZ522" s="152"/>
      <c r="BA522" s="152"/>
      <c r="BB522" s="152"/>
      <c r="BC522" s="152"/>
      <c r="BD522" s="152"/>
      <c r="BE522" s="152"/>
      <c r="BF522" s="152"/>
      <c r="BG522" s="152"/>
      <c r="BH522" s="152"/>
      <c r="BI522" s="152"/>
      <c r="BJ522" s="152"/>
      <c r="BK522" s="152"/>
      <c r="BL522" s="152"/>
      <c r="BM522" s="152"/>
      <c r="BN522" s="152"/>
      <c r="BO522" s="152"/>
      <c r="BP522" s="152"/>
      <c r="BQ522" s="152"/>
      <c r="BR522" s="152"/>
      <c r="BS522" s="152"/>
      <c r="BT522" s="152"/>
      <c r="BU522" s="152"/>
      <c r="BV522" s="152"/>
      <c r="BW522" s="152"/>
      <c r="BX522" s="152"/>
      <c r="BY522" s="152"/>
      <c r="BZ522" s="152"/>
      <c r="CA522" s="152"/>
      <c r="CB522" s="152"/>
      <c r="CC522" s="152"/>
      <c r="CD522" s="152"/>
      <c r="CE522" s="152"/>
      <c r="CF522" s="152"/>
      <c r="CG522" s="152"/>
      <c r="CH522" s="152"/>
      <c r="CI522" s="152"/>
      <c r="CJ522" s="152"/>
      <c r="CK522" s="152"/>
      <c r="CL522" s="152"/>
      <c r="CM522" s="152"/>
      <c r="CN522" s="152"/>
      <c r="CO522" s="152"/>
      <c r="CP522" s="152"/>
      <c r="CQ522" s="152"/>
      <c r="CR522" s="152"/>
      <c r="CS522" s="152"/>
      <c r="CT522" s="152"/>
      <c r="CU522" s="152"/>
      <c r="CV522" s="152"/>
      <c r="CW522" s="152"/>
      <c r="CX522" s="152"/>
      <c r="CY522" s="152"/>
      <c r="CZ522" s="152"/>
      <c r="DA522" s="152"/>
      <c r="DB522" s="152"/>
      <c r="DC522" s="152"/>
      <c r="DD522" s="152"/>
      <c r="DE522" s="152"/>
      <c r="DF522" s="152"/>
      <c r="DG522" s="152"/>
      <c r="DH522" s="152"/>
      <c r="DI522" s="152"/>
      <c r="DJ522" s="152"/>
      <c r="DK522" s="152"/>
      <c r="DL522" s="152"/>
      <c r="DM522" s="152"/>
      <c r="DN522" s="152"/>
      <c r="DO522" s="152"/>
      <c r="DP522" s="152"/>
      <c r="DQ522" s="152"/>
      <c r="DR522" s="152"/>
      <c r="DS522" s="152"/>
      <c r="DT522" s="152"/>
      <c r="DU522" s="152"/>
      <c r="DV522" s="152"/>
      <c r="DW522" s="152"/>
      <c r="DX522" s="152"/>
      <c r="DY522" s="152"/>
      <c r="DZ522" s="152"/>
      <c r="EA522" s="152"/>
      <c r="EB522" s="152"/>
    </row>
    <row r="523" spans="2:132" x14ac:dyDescent="0.2">
      <c r="B523" s="152"/>
      <c r="C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152"/>
      <c r="AW523" s="152"/>
      <c r="AX523" s="152"/>
      <c r="AY523" s="152"/>
      <c r="AZ523" s="152"/>
      <c r="BA523" s="152"/>
      <c r="BB523" s="152"/>
      <c r="BC523" s="152"/>
      <c r="BD523" s="152"/>
      <c r="BE523" s="152"/>
      <c r="BF523" s="152"/>
      <c r="BG523" s="152"/>
      <c r="BH523" s="152"/>
      <c r="BI523" s="152"/>
      <c r="BJ523" s="152"/>
      <c r="BK523" s="152"/>
      <c r="BL523" s="152"/>
      <c r="BM523" s="152"/>
      <c r="BN523" s="152"/>
      <c r="BO523" s="152"/>
      <c r="BP523" s="152"/>
      <c r="BQ523" s="152"/>
      <c r="BR523" s="152"/>
      <c r="BS523" s="152"/>
      <c r="BT523" s="152"/>
      <c r="BU523" s="152"/>
      <c r="BV523" s="152"/>
      <c r="BW523" s="152"/>
      <c r="BX523" s="152"/>
      <c r="BY523" s="152"/>
      <c r="BZ523" s="152"/>
      <c r="CA523" s="152"/>
      <c r="CB523" s="152"/>
      <c r="CC523" s="152"/>
      <c r="CD523" s="152"/>
      <c r="CE523" s="152"/>
      <c r="CF523" s="152"/>
      <c r="CG523" s="152"/>
      <c r="CH523" s="152"/>
      <c r="CI523" s="152"/>
      <c r="CJ523" s="152"/>
      <c r="CK523" s="152"/>
      <c r="CL523" s="152"/>
      <c r="CM523" s="152"/>
      <c r="CN523" s="152"/>
      <c r="CO523" s="152"/>
      <c r="CP523" s="152"/>
      <c r="CQ523" s="152"/>
      <c r="CR523" s="152"/>
      <c r="CS523" s="152"/>
      <c r="CT523" s="152"/>
      <c r="CU523" s="152"/>
      <c r="CV523" s="152"/>
      <c r="CW523" s="152"/>
      <c r="CX523" s="152"/>
      <c r="CY523" s="152"/>
      <c r="CZ523" s="152"/>
      <c r="DA523" s="152"/>
      <c r="DB523" s="152"/>
      <c r="DC523" s="152"/>
      <c r="DD523" s="152"/>
      <c r="DE523" s="152"/>
      <c r="DF523" s="152"/>
      <c r="DG523" s="152"/>
      <c r="DH523" s="152"/>
      <c r="DI523" s="152"/>
      <c r="DJ523" s="152"/>
      <c r="DK523" s="152"/>
      <c r="DL523" s="152"/>
      <c r="DM523" s="152"/>
      <c r="DN523" s="152"/>
      <c r="DO523" s="152"/>
      <c r="DP523" s="152"/>
      <c r="DQ523" s="152"/>
      <c r="DR523" s="152"/>
      <c r="DS523" s="152"/>
      <c r="DT523" s="152"/>
      <c r="DU523" s="152"/>
      <c r="DV523" s="152"/>
      <c r="DW523" s="152"/>
      <c r="DX523" s="152"/>
      <c r="DY523" s="152"/>
      <c r="DZ523" s="152"/>
      <c r="EA523" s="152"/>
      <c r="EB523" s="152"/>
    </row>
    <row r="524" spans="2:132" x14ac:dyDescent="0.2">
      <c r="B524" s="152"/>
      <c r="C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152"/>
      <c r="AW524" s="152"/>
      <c r="AX524" s="152"/>
      <c r="AY524" s="152"/>
      <c r="AZ524" s="152"/>
      <c r="BA524" s="152"/>
      <c r="BB524" s="152"/>
      <c r="BC524" s="152"/>
      <c r="BD524" s="152"/>
      <c r="BE524" s="152"/>
      <c r="BF524" s="152"/>
      <c r="BG524" s="152"/>
      <c r="BH524" s="152"/>
      <c r="BI524" s="152"/>
      <c r="BJ524" s="152"/>
      <c r="BK524" s="152"/>
      <c r="BL524" s="152"/>
      <c r="BM524" s="152"/>
      <c r="BN524" s="152"/>
      <c r="BO524" s="152"/>
      <c r="BP524" s="152"/>
      <c r="BQ524" s="152"/>
      <c r="BR524" s="152"/>
      <c r="BS524" s="152"/>
      <c r="BT524" s="152"/>
      <c r="BU524" s="152"/>
      <c r="BV524" s="152"/>
      <c r="BW524" s="152"/>
      <c r="BX524" s="152"/>
      <c r="BY524" s="152"/>
      <c r="BZ524" s="152"/>
      <c r="CA524" s="152"/>
      <c r="CB524" s="152"/>
      <c r="CC524" s="152"/>
      <c r="CD524" s="152"/>
      <c r="CE524" s="152"/>
      <c r="CF524" s="152"/>
      <c r="CG524" s="152"/>
      <c r="CH524" s="152"/>
      <c r="CI524" s="152"/>
      <c r="CJ524" s="152"/>
      <c r="CK524" s="152"/>
      <c r="CL524" s="152"/>
      <c r="CM524" s="152"/>
      <c r="CN524" s="152"/>
      <c r="CO524" s="152"/>
      <c r="CP524" s="152"/>
      <c r="CQ524" s="152"/>
      <c r="CR524" s="152"/>
      <c r="CS524" s="152"/>
      <c r="CT524" s="152"/>
      <c r="CU524" s="152"/>
      <c r="CV524" s="152"/>
      <c r="CW524" s="152"/>
      <c r="CX524" s="152"/>
      <c r="CY524" s="152"/>
      <c r="CZ524" s="152"/>
      <c r="DA524" s="152"/>
      <c r="DB524" s="152"/>
      <c r="DC524" s="152"/>
      <c r="DD524" s="152"/>
      <c r="DE524" s="152"/>
      <c r="DF524" s="152"/>
      <c r="DG524" s="152"/>
      <c r="DH524" s="152"/>
      <c r="DI524" s="152"/>
      <c r="DJ524" s="152"/>
      <c r="DK524" s="152"/>
      <c r="DL524" s="152"/>
      <c r="DM524" s="152"/>
      <c r="DN524" s="152"/>
      <c r="DO524" s="152"/>
      <c r="DP524" s="152"/>
      <c r="DQ524" s="152"/>
      <c r="DR524" s="152"/>
      <c r="DS524" s="152"/>
      <c r="DT524" s="152"/>
      <c r="DU524" s="152"/>
      <c r="DV524" s="152"/>
      <c r="DW524" s="152"/>
      <c r="DX524" s="152"/>
      <c r="DY524" s="152"/>
      <c r="DZ524" s="152"/>
      <c r="EA524" s="152"/>
      <c r="EB524" s="152"/>
    </row>
    <row r="525" spans="2:132" x14ac:dyDescent="0.2">
      <c r="B525" s="152"/>
      <c r="C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  <c r="AC525" s="152"/>
      <c r="AD525" s="152"/>
      <c r="AE525" s="152"/>
      <c r="AF525" s="152"/>
      <c r="AG525" s="152"/>
      <c r="AH525" s="152"/>
      <c r="AI525" s="152"/>
      <c r="AJ525" s="152"/>
      <c r="AK525" s="152"/>
      <c r="AL525" s="152"/>
      <c r="AM525" s="152"/>
      <c r="AN525" s="152"/>
      <c r="AO525" s="152"/>
      <c r="AP525" s="152"/>
      <c r="AQ525" s="152"/>
      <c r="AR525" s="152"/>
      <c r="AS525" s="152"/>
      <c r="AT525" s="152"/>
      <c r="AU525" s="152"/>
      <c r="AV525" s="152"/>
      <c r="AW525" s="152"/>
      <c r="AX525" s="152"/>
      <c r="AY525" s="152"/>
      <c r="AZ525" s="152"/>
      <c r="BA525" s="152"/>
      <c r="BB525" s="152"/>
      <c r="BC525" s="152"/>
      <c r="BD525" s="152"/>
      <c r="BE525" s="152"/>
      <c r="BF525" s="152"/>
      <c r="BG525" s="152"/>
      <c r="BH525" s="152"/>
      <c r="BI525" s="152"/>
      <c r="BJ525" s="152"/>
      <c r="BK525" s="152"/>
      <c r="BL525" s="152"/>
      <c r="BM525" s="152"/>
      <c r="BN525" s="152"/>
      <c r="BO525" s="152"/>
      <c r="BP525" s="152"/>
      <c r="BQ525" s="152"/>
      <c r="BR525" s="152"/>
      <c r="BS525" s="152"/>
      <c r="BT525" s="152"/>
      <c r="BU525" s="152"/>
      <c r="BV525" s="152"/>
      <c r="BW525" s="152"/>
      <c r="BX525" s="152"/>
      <c r="BY525" s="152"/>
      <c r="BZ525" s="152"/>
      <c r="CA525" s="152"/>
      <c r="CB525" s="152"/>
      <c r="CC525" s="152"/>
      <c r="CD525" s="152"/>
      <c r="CE525" s="152"/>
      <c r="CF525" s="152"/>
      <c r="CG525" s="152"/>
      <c r="CH525" s="152"/>
      <c r="CI525" s="152"/>
      <c r="CJ525" s="152"/>
      <c r="CK525" s="152"/>
      <c r="CL525" s="152"/>
      <c r="CM525" s="152"/>
      <c r="CN525" s="152"/>
      <c r="CO525" s="152"/>
      <c r="CP525" s="152"/>
      <c r="CQ525" s="152"/>
      <c r="CR525" s="152"/>
      <c r="CS525" s="152"/>
      <c r="CT525" s="152"/>
      <c r="CU525" s="152"/>
      <c r="CV525" s="152"/>
      <c r="CW525" s="152"/>
      <c r="CX525" s="152"/>
      <c r="CY525" s="152"/>
      <c r="CZ525" s="152"/>
      <c r="DA525" s="152"/>
      <c r="DB525" s="152"/>
      <c r="DC525" s="152"/>
      <c r="DD525" s="152"/>
      <c r="DE525" s="152"/>
      <c r="DF525" s="152"/>
      <c r="DG525" s="152"/>
      <c r="DH525" s="152"/>
      <c r="DI525" s="152"/>
      <c r="DJ525" s="152"/>
      <c r="DK525" s="152"/>
      <c r="DL525" s="152"/>
      <c r="DM525" s="152"/>
      <c r="DN525" s="152"/>
      <c r="DO525" s="152"/>
      <c r="DP525" s="152"/>
      <c r="DQ525" s="152"/>
      <c r="DR525" s="152"/>
      <c r="DS525" s="152"/>
      <c r="DT525" s="152"/>
      <c r="DU525" s="152"/>
      <c r="DV525" s="152"/>
      <c r="DW525" s="152"/>
      <c r="DX525" s="152"/>
      <c r="DY525" s="152"/>
      <c r="DZ525" s="152"/>
      <c r="EA525" s="152"/>
      <c r="EB525" s="152"/>
    </row>
    <row r="526" spans="2:132" x14ac:dyDescent="0.2">
      <c r="B526" s="152"/>
      <c r="C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  <c r="AC526" s="152"/>
      <c r="AD526" s="152"/>
      <c r="AE526" s="152"/>
      <c r="AF526" s="152"/>
      <c r="AG526" s="152"/>
      <c r="AH526" s="152"/>
      <c r="AI526" s="152"/>
      <c r="AJ526" s="152"/>
      <c r="AK526" s="152"/>
      <c r="AL526" s="152"/>
      <c r="AM526" s="152"/>
      <c r="AN526" s="152"/>
      <c r="AO526" s="152"/>
      <c r="AP526" s="152"/>
      <c r="AQ526" s="152"/>
      <c r="AR526" s="152"/>
      <c r="AS526" s="152"/>
      <c r="AT526" s="152"/>
      <c r="AU526" s="152"/>
      <c r="AV526" s="152"/>
      <c r="AW526" s="152"/>
      <c r="AX526" s="152"/>
      <c r="AY526" s="152"/>
      <c r="AZ526" s="152"/>
      <c r="BA526" s="152"/>
      <c r="BB526" s="152"/>
      <c r="BC526" s="152"/>
      <c r="BD526" s="152"/>
      <c r="BE526" s="152"/>
      <c r="BF526" s="152"/>
      <c r="BG526" s="152"/>
      <c r="BH526" s="152"/>
      <c r="BI526" s="152"/>
      <c r="BJ526" s="152"/>
      <c r="BK526" s="152"/>
      <c r="BL526" s="152"/>
      <c r="BM526" s="152"/>
      <c r="BN526" s="152"/>
      <c r="BO526" s="152"/>
      <c r="BP526" s="152"/>
      <c r="BQ526" s="152"/>
      <c r="BR526" s="152"/>
      <c r="BS526" s="152"/>
      <c r="BT526" s="152"/>
      <c r="BU526" s="152"/>
      <c r="BV526" s="152"/>
      <c r="BW526" s="152"/>
      <c r="BX526" s="152"/>
      <c r="BY526" s="152"/>
      <c r="BZ526" s="152"/>
      <c r="CA526" s="152"/>
      <c r="CB526" s="152"/>
      <c r="CC526" s="152"/>
      <c r="CD526" s="152"/>
      <c r="CE526" s="152"/>
      <c r="CF526" s="152"/>
      <c r="CG526" s="152"/>
      <c r="CH526" s="152"/>
      <c r="CI526" s="152"/>
      <c r="CJ526" s="152"/>
      <c r="CK526" s="152"/>
      <c r="CL526" s="152"/>
      <c r="CM526" s="152"/>
      <c r="CN526" s="152"/>
      <c r="CO526" s="152"/>
      <c r="CP526" s="152"/>
      <c r="CQ526" s="152"/>
      <c r="CR526" s="152"/>
      <c r="CS526" s="152"/>
      <c r="CT526" s="152"/>
      <c r="CU526" s="152"/>
      <c r="CV526" s="152"/>
      <c r="CW526" s="152"/>
      <c r="CX526" s="152"/>
      <c r="CY526" s="152"/>
      <c r="CZ526" s="152"/>
      <c r="DA526" s="152"/>
      <c r="DB526" s="152"/>
      <c r="DC526" s="152"/>
      <c r="DD526" s="152"/>
      <c r="DE526" s="152"/>
      <c r="DF526" s="152"/>
      <c r="DG526" s="152"/>
      <c r="DH526" s="152"/>
      <c r="DI526" s="152"/>
      <c r="DJ526" s="152"/>
      <c r="DK526" s="152"/>
      <c r="DL526" s="152"/>
      <c r="DM526" s="152"/>
      <c r="DN526" s="152"/>
      <c r="DO526" s="152"/>
      <c r="DP526" s="152"/>
      <c r="DQ526" s="152"/>
      <c r="DR526" s="152"/>
      <c r="DS526" s="152"/>
      <c r="DT526" s="152"/>
      <c r="DU526" s="152"/>
      <c r="DV526" s="152"/>
      <c r="DW526" s="152"/>
      <c r="DX526" s="152"/>
      <c r="DY526" s="152"/>
      <c r="DZ526" s="152"/>
      <c r="EA526" s="152"/>
      <c r="EB526" s="152"/>
    </row>
    <row r="527" spans="2:132" x14ac:dyDescent="0.2">
      <c r="B527" s="152"/>
      <c r="C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  <c r="AC527" s="152"/>
      <c r="AD527" s="152"/>
      <c r="AE527" s="152"/>
      <c r="AF527" s="152"/>
      <c r="AG527" s="152"/>
      <c r="AH527" s="152"/>
      <c r="AI527" s="152"/>
      <c r="AJ527" s="152"/>
      <c r="AK527" s="152"/>
      <c r="AL527" s="152"/>
      <c r="AM527" s="152"/>
      <c r="AN527" s="152"/>
      <c r="AO527" s="152"/>
      <c r="AP527" s="152"/>
      <c r="AQ527" s="152"/>
      <c r="AR527" s="152"/>
      <c r="AS527" s="152"/>
      <c r="AT527" s="152"/>
      <c r="AU527" s="152"/>
      <c r="AV527" s="152"/>
      <c r="AW527" s="152"/>
      <c r="AX527" s="152"/>
      <c r="AY527" s="152"/>
      <c r="AZ527" s="152"/>
      <c r="BA527" s="152"/>
      <c r="BB527" s="152"/>
      <c r="BC527" s="152"/>
      <c r="BD527" s="152"/>
      <c r="BE527" s="152"/>
      <c r="BF527" s="152"/>
      <c r="BG527" s="152"/>
      <c r="BH527" s="152"/>
      <c r="BI527" s="152"/>
      <c r="BJ527" s="152"/>
      <c r="BK527" s="152"/>
      <c r="BL527" s="152"/>
      <c r="BM527" s="152"/>
      <c r="BN527" s="152"/>
      <c r="BO527" s="152"/>
      <c r="BP527" s="152"/>
      <c r="BQ527" s="152"/>
      <c r="BR527" s="152"/>
      <c r="BS527" s="152"/>
      <c r="BT527" s="152"/>
      <c r="BU527" s="152"/>
      <c r="BV527" s="152"/>
      <c r="BW527" s="152"/>
      <c r="BX527" s="152"/>
      <c r="BY527" s="152"/>
      <c r="BZ527" s="152"/>
      <c r="CA527" s="152"/>
      <c r="CB527" s="152"/>
      <c r="CC527" s="152"/>
      <c r="CD527" s="152"/>
      <c r="CE527" s="152"/>
      <c r="CF527" s="152"/>
      <c r="CG527" s="152"/>
      <c r="CH527" s="152"/>
      <c r="CI527" s="152"/>
      <c r="CJ527" s="152"/>
      <c r="CK527" s="152"/>
      <c r="CL527" s="152"/>
      <c r="CM527" s="152"/>
      <c r="CN527" s="152"/>
      <c r="CO527" s="152"/>
      <c r="CP527" s="152"/>
      <c r="CQ527" s="152"/>
      <c r="CR527" s="152"/>
      <c r="CS527" s="152"/>
      <c r="CT527" s="152"/>
      <c r="CU527" s="152"/>
      <c r="CV527" s="152"/>
      <c r="CW527" s="152"/>
      <c r="CX527" s="152"/>
      <c r="CY527" s="152"/>
      <c r="CZ527" s="152"/>
      <c r="DA527" s="152"/>
      <c r="DB527" s="152"/>
      <c r="DC527" s="152"/>
      <c r="DD527" s="152"/>
      <c r="DE527" s="152"/>
      <c r="DF527" s="152"/>
      <c r="DG527" s="152"/>
      <c r="DH527" s="152"/>
      <c r="DI527" s="152"/>
      <c r="DJ527" s="152"/>
      <c r="DK527" s="152"/>
      <c r="DL527" s="152"/>
      <c r="DM527" s="152"/>
      <c r="DN527" s="152"/>
      <c r="DO527" s="152"/>
      <c r="DP527" s="152"/>
      <c r="DQ527" s="152"/>
      <c r="DR527" s="152"/>
      <c r="DS527" s="152"/>
      <c r="DT527" s="152"/>
      <c r="DU527" s="152"/>
      <c r="DV527" s="152"/>
      <c r="DW527" s="152"/>
      <c r="DX527" s="152"/>
      <c r="DY527" s="152"/>
      <c r="DZ527" s="152"/>
      <c r="EA527" s="152"/>
      <c r="EB527" s="152"/>
    </row>
    <row r="528" spans="2:132" x14ac:dyDescent="0.2">
      <c r="B528" s="152"/>
      <c r="C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152"/>
      <c r="AW528" s="152"/>
      <c r="AX528" s="152"/>
      <c r="AY528" s="152"/>
      <c r="AZ528" s="152"/>
      <c r="BA528" s="152"/>
      <c r="BB528" s="152"/>
      <c r="BC528" s="152"/>
      <c r="BD528" s="152"/>
      <c r="BE528" s="152"/>
      <c r="BF528" s="152"/>
      <c r="BG528" s="152"/>
      <c r="BH528" s="152"/>
      <c r="BI528" s="152"/>
      <c r="BJ528" s="152"/>
      <c r="BK528" s="152"/>
      <c r="BL528" s="152"/>
      <c r="BM528" s="152"/>
      <c r="BN528" s="152"/>
      <c r="BO528" s="152"/>
      <c r="BP528" s="152"/>
      <c r="BQ528" s="152"/>
      <c r="BR528" s="152"/>
      <c r="BS528" s="152"/>
      <c r="BT528" s="152"/>
      <c r="BU528" s="152"/>
      <c r="BV528" s="152"/>
      <c r="BW528" s="152"/>
      <c r="BX528" s="152"/>
      <c r="BY528" s="152"/>
      <c r="BZ528" s="152"/>
      <c r="CA528" s="152"/>
      <c r="CB528" s="152"/>
      <c r="CC528" s="152"/>
      <c r="CD528" s="152"/>
      <c r="CE528" s="152"/>
      <c r="CF528" s="152"/>
      <c r="CG528" s="152"/>
      <c r="CH528" s="152"/>
      <c r="CI528" s="152"/>
      <c r="CJ528" s="152"/>
      <c r="CK528" s="152"/>
      <c r="CL528" s="152"/>
      <c r="CM528" s="152"/>
      <c r="CN528" s="152"/>
      <c r="CO528" s="152"/>
      <c r="CP528" s="152"/>
      <c r="CQ528" s="152"/>
      <c r="CR528" s="152"/>
      <c r="CS528" s="152"/>
      <c r="CT528" s="152"/>
      <c r="CU528" s="152"/>
      <c r="CV528" s="152"/>
      <c r="CW528" s="152"/>
      <c r="CX528" s="152"/>
      <c r="CY528" s="152"/>
      <c r="CZ528" s="152"/>
      <c r="DA528" s="152"/>
      <c r="DB528" s="152"/>
      <c r="DC528" s="152"/>
      <c r="DD528" s="152"/>
      <c r="DE528" s="152"/>
      <c r="DF528" s="152"/>
      <c r="DG528" s="152"/>
      <c r="DH528" s="152"/>
      <c r="DI528" s="152"/>
      <c r="DJ528" s="152"/>
      <c r="DK528" s="152"/>
      <c r="DL528" s="152"/>
      <c r="DM528" s="152"/>
      <c r="DN528" s="152"/>
      <c r="DO528" s="152"/>
      <c r="DP528" s="152"/>
      <c r="DQ528" s="152"/>
      <c r="DR528" s="152"/>
      <c r="DS528" s="152"/>
      <c r="DT528" s="152"/>
      <c r="DU528" s="152"/>
      <c r="DV528" s="152"/>
      <c r="DW528" s="152"/>
      <c r="DX528" s="152"/>
      <c r="DY528" s="152"/>
      <c r="DZ528" s="152"/>
      <c r="EA528" s="152"/>
      <c r="EB528" s="152"/>
    </row>
    <row r="529" spans="2:132" x14ac:dyDescent="0.2">
      <c r="B529" s="152"/>
      <c r="C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2"/>
      <c r="AY529" s="152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52"/>
      <c r="BN529" s="152"/>
      <c r="BO529" s="152"/>
      <c r="BP529" s="152"/>
      <c r="BQ529" s="152"/>
      <c r="BR529" s="152"/>
      <c r="BS529" s="152"/>
      <c r="BT529" s="152"/>
      <c r="BU529" s="152"/>
      <c r="BV529" s="152"/>
      <c r="BW529" s="152"/>
      <c r="BX529" s="152"/>
      <c r="BY529" s="152"/>
      <c r="BZ529" s="152"/>
      <c r="CA529" s="152"/>
      <c r="CB529" s="152"/>
      <c r="CC529" s="152"/>
      <c r="CD529" s="152"/>
      <c r="CE529" s="152"/>
      <c r="CF529" s="152"/>
      <c r="CG529" s="152"/>
      <c r="CH529" s="152"/>
      <c r="CI529" s="152"/>
      <c r="CJ529" s="152"/>
      <c r="CK529" s="152"/>
      <c r="CL529" s="152"/>
      <c r="CM529" s="152"/>
      <c r="CN529" s="152"/>
      <c r="CO529" s="152"/>
      <c r="CP529" s="152"/>
      <c r="CQ529" s="152"/>
      <c r="CR529" s="152"/>
      <c r="CS529" s="152"/>
      <c r="CT529" s="152"/>
      <c r="CU529" s="152"/>
      <c r="CV529" s="152"/>
      <c r="CW529" s="152"/>
      <c r="CX529" s="152"/>
      <c r="CY529" s="152"/>
      <c r="CZ529" s="152"/>
      <c r="DA529" s="152"/>
      <c r="DB529" s="152"/>
      <c r="DC529" s="152"/>
      <c r="DD529" s="152"/>
      <c r="DE529" s="152"/>
      <c r="DF529" s="152"/>
      <c r="DG529" s="152"/>
      <c r="DH529" s="152"/>
      <c r="DI529" s="152"/>
      <c r="DJ529" s="152"/>
      <c r="DK529" s="152"/>
      <c r="DL529" s="152"/>
      <c r="DM529" s="152"/>
      <c r="DN529" s="152"/>
      <c r="DO529" s="152"/>
      <c r="DP529" s="152"/>
      <c r="DQ529" s="152"/>
      <c r="DR529" s="152"/>
      <c r="DS529" s="152"/>
      <c r="DT529" s="152"/>
      <c r="DU529" s="152"/>
      <c r="DV529" s="152"/>
      <c r="DW529" s="152"/>
      <c r="DX529" s="152"/>
      <c r="DY529" s="152"/>
      <c r="DZ529" s="152"/>
      <c r="EA529" s="152"/>
      <c r="EB529" s="152"/>
    </row>
    <row r="530" spans="2:132" x14ac:dyDescent="0.2">
      <c r="B530" s="152"/>
      <c r="C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2"/>
      <c r="AY530" s="152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52"/>
      <c r="BN530" s="152"/>
      <c r="BO530" s="152"/>
      <c r="BP530" s="152"/>
      <c r="BQ530" s="152"/>
      <c r="BR530" s="152"/>
      <c r="BS530" s="152"/>
      <c r="BT530" s="152"/>
      <c r="BU530" s="152"/>
      <c r="BV530" s="152"/>
      <c r="BW530" s="152"/>
      <c r="BX530" s="152"/>
      <c r="BY530" s="152"/>
      <c r="BZ530" s="152"/>
      <c r="CA530" s="152"/>
      <c r="CB530" s="152"/>
      <c r="CC530" s="152"/>
      <c r="CD530" s="152"/>
      <c r="CE530" s="152"/>
      <c r="CF530" s="152"/>
      <c r="CG530" s="152"/>
      <c r="CH530" s="152"/>
      <c r="CI530" s="152"/>
      <c r="CJ530" s="152"/>
      <c r="CK530" s="152"/>
      <c r="CL530" s="152"/>
      <c r="CM530" s="152"/>
      <c r="CN530" s="152"/>
      <c r="CO530" s="152"/>
      <c r="CP530" s="152"/>
      <c r="CQ530" s="152"/>
      <c r="CR530" s="152"/>
      <c r="CS530" s="152"/>
      <c r="CT530" s="152"/>
      <c r="CU530" s="152"/>
      <c r="CV530" s="152"/>
      <c r="CW530" s="152"/>
      <c r="CX530" s="152"/>
      <c r="CY530" s="152"/>
      <c r="CZ530" s="152"/>
      <c r="DA530" s="152"/>
      <c r="DB530" s="152"/>
      <c r="DC530" s="152"/>
      <c r="DD530" s="152"/>
      <c r="DE530" s="152"/>
      <c r="DF530" s="152"/>
      <c r="DG530" s="152"/>
      <c r="DH530" s="152"/>
      <c r="DI530" s="152"/>
      <c r="DJ530" s="152"/>
      <c r="DK530" s="152"/>
      <c r="DL530" s="152"/>
      <c r="DM530" s="152"/>
      <c r="DN530" s="152"/>
      <c r="DO530" s="152"/>
      <c r="DP530" s="152"/>
      <c r="DQ530" s="152"/>
      <c r="DR530" s="152"/>
      <c r="DS530" s="152"/>
      <c r="DT530" s="152"/>
      <c r="DU530" s="152"/>
      <c r="DV530" s="152"/>
      <c r="DW530" s="152"/>
      <c r="DX530" s="152"/>
      <c r="DY530" s="152"/>
      <c r="DZ530" s="152"/>
      <c r="EA530" s="152"/>
      <c r="EB530" s="152"/>
    </row>
    <row r="531" spans="2:132" x14ac:dyDescent="0.2">
      <c r="B531" s="152"/>
      <c r="C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152"/>
      <c r="AW531" s="152"/>
      <c r="AX531" s="152"/>
      <c r="AY531" s="152"/>
      <c r="AZ531" s="152"/>
      <c r="BA531" s="152"/>
      <c r="BB531" s="152"/>
      <c r="BC531" s="152"/>
      <c r="BD531" s="152"/>
      <c r="BE531" s="152"/>
      <c r="BF531" s="152"/>
      <c r="BG531" s="152"/>
      <c r="BH531" s="152"/>
      <c r="BI531" s="152"/>
      <c r="BJ531" s="152"/>
      <c r="BK531" s="152"/>
      <c r="BL531" s="152"/>
      <c r="BM531" s="152"/>
      <c r="BN531" s="152"/>
      <c r="BO531" s="152"/>
      <c r="BP531" s="152"/>
      <c r="BQ531" s="152"/>
      <c r="BR531" s="152"/>
      <c r="BS531" s="152"/>
      <c r="BT531" s="152"/>
      <c r="BU531" s="152"/>
      <c r="BV531" s="152"/>
      <c r="BW531" s="152"/>
      <c r="BX531" s="152"/>
      <c r="BY531" s="152"/>
      <c r="BZ531" s="152"/>
      <c r="CA531" s="152"/>
      <c r="CB531" s="152"/>
      <c r="CC531" s="152"/>
      <c r="CD531" s="152"/>
      <c r="CE531" s="152"/>
      <c r="CF531" s="152"/>
      <c r="CG531" s="152"/>
      <c r="CH531" s="152"/>
      <c r="CI531" s="152"/>
      <c r="CJ531" s="152"/>
      <c r="CK531" s="152"/>
      <c r="CL531" s="152"/>
      <c r="CM531" s="152"/>
      <c r="CN531" s="152"/>
      <c r="CO531" s="152"/>
      <c r="CP531" s="152"/>
      <c r="CQ531" s="152"/>
      <c r="CR531" s="152"/>
      <c r="CS531" s="152"/>
      <c r="CT531" s="152"/>
      <c r="CU531" s="152"/>
      <c r="CV531" s="152"/>
      <c r="CW531" s="152"/>
      <c r="CX531" s="152"/>
      <c r="CY531" s="152"/>
      <c r="CZ531" s="152"/>
      <c r="DA531" s="152"/>
      <c r="DB531" s="152"/>
      <c r="DC531" s="152"/>
      <c r="DD531" s="152"/>
      <c r="DE531" s="152"/>
      <c r="DF531" s="152"/>
      <c r="DG531" s="152"/>
      <c r="DH531" s="152"/>
      <c r="DI531" s="152"/>
      <c r="DJ531" s="152"/>
      <c r="DK531" s="152"/>
      <c r="DL531" s="152"/>
      <c r="DM531" s="152"/>
      <c r="DN531" s="152"/>
      <c r="DO531" s="152"/>
      <c r="DP531" s="152"/>
      <c r="DQ531" s="152"/>
      <c r="DR531" s="152"/>
      <c r="DS531" s="152"/>
      <c r="DT531" s="152"/>
      <c r="DU531" s="152"/>
      <c r="DV531" s="152"/>
      <c r="DW531" s="152"/>
      <c r="DX531" s="152"/>
      <c r="DY531" s="152"/>
      <c r="DZ531" s="152"/>
      <c r="EA531" s="152"/>
      <c r="EB531" s="152"/>
    </row>
    <row r="532" spans="2:132" x14ac:dyDescent="0.2">
      <c r="B532" s="152"/>
      <c r="C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52"/>
      <c r="BN532" s="152"/>
      <c r="BO532" s="152"/>
      <c r="BP532" s="152"/>
      <c r="BQ532" s="152"/>
      <c r="BR532" s="152"/>
      <c r="BS532" s="152"/>
      <c r="BT532" s="152"/>
      <c r="BU532" s="152"/>
      <c r="BV532" s="152"/>
      <c r="BW532" s="152"/>
      <c r="BX532" s="152"/>
      <c r="BY532" s="152"/>
      <c r="BZ532" s="152"/>
      <c r="CA532" s="152"/>
      <c r="CB532" s="152"/>
      <c r="CC532" s="152"/>
      <c r="CD532" s="152"/>
      <c r="CE532" s="152"/>
      <c r="CF532" s="152"/>
      <c r="CG532" s="152"/>
      <c r="CH532" s="152"/>
      <c r="CI532" s="152"/>
      <c r="CJ532" s="152"/>
      <c r="CK532" s="152"/>
      <c r="CL532" s="152"/>
      <c r="CM532" s="152"/>
      <c r="CN532" s="152"/>
      <c r="CO532" s="152"/>
      <c r="CP532" s="152"/>
      <c r="CQ532" s="152"/>
      <c r="CR532" s="152"/>
      <c r="CS532" s="152"/>
      <c r="CT532" s="152"/>
      <c r="CU532" s="152"/>
      <c r="CV532" s="152"/>
      <c r="CW532" s="152"/>
      <c r="CX532" s="152"/>
      <c r="CY532" s="152"/>
      <c r="CZ532" s="152"/>
      <c r="DA532" s="152"/>
      <c r="DB532" s="152"/>
      <c r="DC532" s="152"/>
      <c r="DD532" s="152"/>
      <c r="DE532" s="152"/>
      <c r="DF532" s="152"/>
      <c r="DG532" s="152"/>
      <c r="DH532" s="152"/>
      <c r="DI532" s="152"/>
      <c r="DJ532" s="152"/>
      <c r="DK532" s="152"/>
      <c r="DL532" s="152"/>
      <c r="DM532" s="152"/>
      <c r="DN532" s="152"/>
      <c r="DO532" s="152"/>
      <c r="DP532" s="152"/>
      <c r="DQ532" s="152"/>
      <c r="DR532" s="152"/>
      <c r="DS532" s="152"/>
      <c r="DT532" s="152"/>
      <c r="DU532" s="152"/>
      <c r="DV532" s="152"/>
      <c r="DW532" s="152"/>
      <c r="DX532" s="152"/>
      <c r="DY532" s="152"/>
      <c r="DZ532" s="152"/>
      <c r="EA532" s="152"/>
      <c r="EB532" s="152"/>
    </row>
    <row r="533" spans="2:132" x14ac:dyDescent="0.2">
      <c r="B533" s="152"/>
      <c r="C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152"/>
      <c r="AW533" s="152"/>
      <c r="AX533" s="152"/>
      <c r="AY533" s="152"/>
      <c r="AZ533" s="152"/>
      <c r="BA533" s="152"/>
      <c r="BB533" s="152"/>
      <c r="BC533" s="152"/>
      <c r="BD533" s="152"/>
      <c r="BE533" s="152"/>
      <c r="BF533" s="152"/>
      <c r="BG533" s="152"/>
      <c r="BH533" s="152"/>
      <c r="BI533" s="152"/>
      <c r="BJ533" s="152"/>
      <c r="BK533" s="152"/>
      <c r="BL533" s="152"/>
      <c r="BM533" s="152"/>
      <c r="BN533" s="152"/>
      <c r="BO533" s="152"/>
      <c r="BP533" s="152"/>
      <c r="BQ533" s="152"/>
      <c r="BR533" s="152"/>
      <c r="BS533" s="152"/>
      <c r="BT533" s="152"/>
      <c r="BU533" s="152"/>
      <c r="BV533" s="152"/>
      <c r="BW533" s="152"/>
      <c r="BX533" s="152"/>
      <c r="BY533" s="152"/>
      <c r="BZ533" s="152"/>
      <c r="CA533" s="152"/>
      <c r="CB533" s="152"/>
      <c r="CC533" s="152"/>
      <c r="CD533" s="152"/>
      <c r="CE533" s="152"/>
      <c r="CF533" s="152"/>
      <c r="CG533" s="152"/>
      <c r="CH533" s="152"/>
      <c r="CI533" s="152"/>
      <c r="CJ533" s="152"/>
      <c r="CK533" s="152"/>
      <c r="CL533" s="152"/>
      <c r="CM533" s="152"/>
      <c r="CN533" s="152"/>
      <c r="CO533" s="152"/>
      <c r="CP533" s="152"/>
      <c r="CQ533" s="152"/>
      <c r="CR533" s="152"/>
      <c r="CS533" s="152"/>
      <c r="CT533" s="152"/>
      <c r="CU533" s="152"/>
      <c r="CV533" s="152"/>
      <c r="CW533" s="152"/>
      <c r="CX533" s="152"/>
      <c r="CY533" s="152"/>
      <c r="CZ533" s="152"/>
      <c r="DA533" s="152"/>
      <c r="DB533" s="152"/>
      <c r="DC533" s="152"/>
      <c r="DD533" s="152"/>
      <c r="DE533" s="152"/>
      <c r="DF533" s="152"/>
      <c r="DG533" s="152"/>
      <c r="DH533" s="152"/>
      <c r="DI533" s="152"/>
      <c r="DJ533" s="152"/>
      <c r="DK533" s="152"/>
      <c r="DL533" s="152"/>
      <c r="DM533" s="152"/>
      <c r="DN533" s="152"/>
      <c r="DO533" s="152"/>
      <c r="DP533" s="152"/>
      <c r="DQ533" s="152"/>
      <c r="DR533" s="152"/>
      <c r="DS533" s="152"/>
      <c r="DT533" s="152"/>
      <c r="DU533" s="152"/>
      <c r="DV533" s="152"/>
      <c r="DW533" s="152"/>
      <c r="DX533" s="152"/>
      <c r="DY533" s="152"/>
      <c r="DZ533" s="152"/>
      <c r="EA533" s="152"/>
      <c r="EB533" s="152"/>
    </row>
    <row r="534" spans="2:132" x14ac:dyDescent="0.2">
      <c r="B534" s="152"/>
      <c r="C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152"/>
      <c r="BN534" s="152"/>
      <c r="BO534" s="152"/>
      <c r="BP534" s="152"/>
      <c r="BQ534" s="152"/>
      <c r="BR534" s="152"/>
      <c r="BS534" s="152"/>
      <c r="BT534" s="152"/>
      <c r="BU534" s="152"/>
      <c r="BV534" s="152"/>
      <c r="BW534" s="152"/>
      <c r="BX534" s="152"/>
      <c r="BY534" s="152"/>
      <c r="BZ534" s="152"/>
      <c r="CA534" s="152"/>
      <c r="CB534" s="152"/>
      <c r="CC534" s="152"/>
      <c r="CD534" s="152"/>
      <c r="CE534" s="152"/>
      <c r="CF534" s="152"/>
      <c r="CG534" s="152"/>
      <c r="CH534" s="152"/>
      <c r="CI534" s="152"/>
      <c r="CJ534" s="152"/>
      <c r="CK534" s="152"/>
      <c r="CL534" s="152"/>
      <c r="CM534" s="152"/>
      <c r="CN534" s="152"/>
      <c r="CO534" s="152"/>
      <c r="CP534" s="152"/>
      <c r="CQ534" s="152"/>
      <c r="CR534" s="152"/>
      <c r="CS534" s="152"/>
      <c r="CT534" s="152"/>
      <c r="CU534" s="152"/>
      <c r="CV534" s="152"/>
      <c r="CW534" s="152"/>
      <c r="CX534" s="152"/>
      <c r="CY534" s="152"/>
      <c r="CZ534" s="152"/>
      <c r="DA534" s="152"/>
      <c r="DB534" s="152"/>
      <c r="DC534" s="152"/>
      <c r="DD534" s="152"/>
      <c r="DE534" s="152"/>
      <c r="DF534" s="152"/>
      <c r="DG534" s="152"/>
      <c r="DH534" s="152"/>
      <c r="DI534" s="152"/>
      <c r="DJ534" s="152"/>
      <c r="DK534" s="152"/>
      <c r="DL534" s="152"/>
      <c r="DM534" s="152"/>
      <c r="DN534" s="152"/>
      <c r="DO534" s="152"/>
      <c r="DP534" s="152"/>
      <c r="DQ534" s="152"/>
      <c r="DR534" s="152"/>
      <c r="DS534" s="152"/>
      <c r="DT534" s="152"/>
      <c r="DU534" s="152"/>
      <c r="DV534" s="152"/>
      <c r="DW534" s="152"/>
      <c r="DX534" s="152"/>
      <c r="DY534" s="152"/>
      <c r="DZ534" s="152"/>
      <c r="EA534" s="152"/>
      <c r="EB534" s="152"/>
    </row>
    <row r="535" spans="2:132" x14ac:dyDescent="0.2">
      <c r="B535" s="152"/>
      <c r="C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52"/>
      <c r="BN535" s="152"/>
      <c r="BO535" s="152"/>
      <c r="BP535" s="152"/>
      <c r="BQ535" s="152"/>
      <c r="BR535" s="152"/>
      <c r="BS535" s="152"/>
      <c r="BT535" s="152"/>
      <c r="BU535" s="152"/>
      <c r="BV535" s="152"/>
      <c r="BW535" s="152"/>
      <c r="BX535" s="152"/>
      <c r="BY535" s="152"/>
      <c r="BZ535" s="152"/>
      <c r="CA535" s="152"/>
      <c r="CB535" s="152"/>
      <c r="CC535" s="152"/>
      <c r="CD535" s="152"/>
      <c r="CE535" s="152"/>
      <c r="CF535" s="152"/>
      <c r="CG535" s="152"/>
      <c r="CH535" s="152"/>
      <c r="CI535" s="152"/>
      <c r="CJ535" s="152"/>
      <c r="CK535" s="152"/>
      <c r="CL535" s="152"/>
      <c r="CM535" s="152"/>
      <c r="CN535" s="152"/>
      <c r="CO535" s="152"/>
      <c r="CP535" s="152"/>
      <c r="CQ535" s="152"/>
      <c r="CR535" s="152"/>
      <c r="CS535" s="152"/>
      <c r="CT535" s="152"/>
      <c r="CU535" s="152"/>
      <c r="CV535" s="152"/>
      <c r="CW535" s="152"/>
      <c r="CX535" s="152"/>
      <c r="CY535" s="152"/>
      <c r="CZ535" s="152"/>
      <c r="DA535" s="152"/>
      <c r="DB535" s="152"/>
      <c r="DC535" s="152"/>
      <c r="DD535" s="152"/>
      <c r="DE535" s="152"/>
      <c r="DF535" s="152"/>
      <c r="DG535" s="152"/>
      <c r="DH535" s="152"/>
      <c r="DI535" s="152"/>
      <c r="DJ535" s="152"/>
      <c r="DK535" s="152"/>
      <c r="DL535" s="152"/>
      <c r="DM535" s="152"/>
      <c r="DN535" s="152"/>
      <c r="DO535" s="152"/>
      <c r="DP535" s="152"/>
      <c r="DQ535" s="152"/>
      <c r="DR535" s="152"/>
      <c r="DS535" s="152"/>
      <c r="DT535" s="152"/>
      <c r="DU535" s="152"/>
      <c r="DV535" s="152"/>
      <c r="DW535" s="152"/>
      <c r="DX535" s="152"/>
      <c r="DY535" s="152"/>
      <c r="DZ535" s="152"/>
      <c r="EA535" s="152"/>
      <c r="EB535" s="152"/>
    </row>
    <row r="536" spans="2:132" x14ac:dyDescent="0.2">
      <c r="B536" s="152"/>
      <c r="C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52"/>
      <c r="BN536" s="152"/>
      <c r="BO536" s="152"/>
      <c r="BP536" s="152"/>
      <c r="BQ536" s="152"/>
      <c r="BR536" s="152"/>
      <c r="BS536" s="152"/>
      <c r="BT536" s="152"/>
      <c r="BU536" s="152"/>
      <c r="BV536" s="152"/>
      <c r="BW536" s="152"/>
      <c r="BX536" s="152"/>
      <c r="BY536" s="152"/>
      <c r="BZ536" s="152"/>
      <c r="CA536" s="152"/>
      <c r="CB536" s="152"/>
      <c r="CC536" s="152"/>
      <c r="CD536" s="152"/>
      <c r="CE536" s="152"/>
      <c r="CF536" s="152"/>
      <c r="CG536" s="152"/>
      <c r="CH536" s="152"/>
      <c r="CI536" s="152"/>
      <c r="CJ536" s="152"/>
      <c r="CK536" s="152"/>
      <c r="CL536" s="152"/>
      <c r="CM536" s="152"/>
      <c r="CN536" s="152"/>
      <c r="CO536" s="152"/>
      <c r="CP536" s="152"/>
      <c r="CQ536" s="152"/>
      <c r="CR536" s="152"/>
      <c r="CS536" s="152"/>
      <c r="CT536" s="152"/>
      <c r="CU536" s="152"/>
      <c r="CV536" s="152"/>
      <c r="CW536" s="152"/>
      <c r="CX536" s="152"/>
      <c r="CY536" s="152"/>
      <c r="CZ536" s="152"/>
      <c r="DA536" s="152"/>
      <c r="DB536" s="152"/>
      <c r="DC536" s="152"/>
      <c r="DD536" s="152"/>
      <c r="DE536" s="152"/>
      <c r="DF536" s="152"/>
      <c r="DG536" s="152"/>
      <c r="DH536" s="152"/>
      <c r="DI536" s="152"/>
      <c r="DJ536" s="152"/>
      <c r="DK536" s="152"/>
      <c r="DL536" s="152"/>
      <c r="DM536" s="152"/>
      <c r="DN536" s="152"/>
      <c r="DO536" s="152"/>
      <c r="DP536" s="152"/>
      <c r="DQ536" s="152"/>
      <c r="DR536" s="152"/>
      <c r="DS536" s="152"/>
      <c r="DT536" s="152"/>
      <c r="DU536" s="152"/>
      <c r="DV536" s="152"/>
      <c r="DW536" s="152"/>
      <c r="DX536" s="152"/>
      <c r="DY536" s="152"/>
      <c r="DZ536" s="152"/>
      <c r="EA536" s="152"/>
      <c r="EB536" s="152"/>
    </row>
    <row r="537" spans="2:132" x14ac:dyDescent="0.2">
      <c r="B537" s="152"/>
      <c r="C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52"/>
      <c r="BN537" s="152"/>
      <c r="BO537" s="152"/>
      <c r="BP537" s="152"/>
      <c r="BQ537" s="152"/>
      <c r="BR537" s="152"/>
      <c r="BS537" s="152"/>
      <c r="BT537" s="152"/>
      <c r="BU537" s="152"/>
      <c r="BV537" s="152"/>
      <c r="BW537" s="152"/>
      <c r="BX537" s="152"/>
      <c r="BY537" s="152"/>
      <c r="BZ537" s="152"/>
      <c r="CA537" s="152"/>
      <c r="CB537" s="152"/>
      <c r="CC537" s="152"/>
      <c r="CD537" s="152"/>
      <c r="CE537" s="152"/>
      <c r="CF537" s="152"/>
      <c r="CG537" s="152"/>
      <c r="CH537" s="152"/>
      <c r="CI537" s="152"/>
      <c r="CJ537" s="152"/>
      <c r="CK537" s="152"/>
      <c r="CL537" s="152"/>
      <c r="CM537" s="152"/>
      <c r="CN537" s="152"/>
      <c r="CO537" s="152"/>
      <c r="CP537" s="152"/>
      <c r="CQ537" s="152"/>
      <c r="CR537" s="152"/>
      <c r="CS537" s="152"/>
      <c r="CT537" s="152"/>
      <c r="CU537" s="152"/>
      <c r="CV537" s="152"/>
      <c r="CW537" s="152"/>
      <c r="CX537" s="152"/>
      <c r="CY537" s="152"/>
      <c r="CZ537" s="152"/>
      <c r="DA537" s="152"/>
      <c r="DB537" s="152"/>
      <c r="DC537" s="152"/>
      <c r="DD537" s="152"/>
      <c r="DE537" s="152"/>
      <c r="DF537" s="152"/>
      <c r="DG537" s="152"/>
      <c r="DH537" s="152"/>
      <c r="DI537" s="152"/>
      <c r="DJ537" s="152"/>
      <c r="DK537" s="152"/>
      <c r="DL537" s="152"/>
      <c r="DM537" s="152"/>
      <c r="DN537" s="152"/>
      <c r="DO537" s="152"/>
      <c r="DP537" s="152"/>
      <c r="DQ537" s="152"/>
      <c r="DR537" s="152"/>
      <c r="DS537" s="152"/>
      <c r="DT537" s="152"/>
      <c r="DU537" s="152"/>
      <c r="DV537" s="152"/>
      <c r="DW537" s="152"/>
      <c r="DX537" s="152"/>
      <c r="DY537" s="152"/>
      <c r="DZ537" s="152"/>
      <c r="EA537" s="152"/>
      <c r="EB537" s="152"/>
    </row>
    <row r="538" spans="2:132" x14ac:dyDescent="0.2">
      <c r="B538" s="152"/>
      <c r="C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52"/>
      <c r="BN538" s="152"/>
      <c r="BO538" s="152"/>
      <c r="BP538" s="152"/>
      <c r="BQ538" s="152"/>
      <c r="BR538" s="152"/>
      <c r="BS538" s="152"/>
      <c r="BT538" s="152"/>
      <c r="BU538" s="152"/>
      <c r="BV538" s="152"/>
      <c r="BW538" s="152"/>
      <c r="BX538" s="152"/>
      <c r="BY538" s="152"/>
      <c r="BZ538" s="152"/>
      <c r="CA538" s="152"/>
      <c r="CB538" s="152"/>
      <c r="CC538" s="152"/>
      <c r="CD538" s="152"/>
      <c r="CE538" s="152"/>
      <c r="CF538" s="152"/>
      <c r="CG538" s="152"/>
      <c r="CH538" s="152"/>
      <c r="CI538" s="152"/>
      <c r="CJ538" s="152"/>
      <c r="CK538" s="152"/>
      <c r="CL538" s="152"/>
      <c r="CM538" s="152"/>
      <c r="CN538" s="152"/>
      <c r="CO538" s="152"/>
      <c r="CP538" s="152"/>
      <c r="CQ538" s="152"/>
      <c r="CR538" s="152"/>
      <c r="CS538" s="152"/>
      <c r="CT538" s="152"/>
      <c r="CU538" s="152"/>
      <c r="CV538" s="152"/>
      <c r="CW538" s="152"/>
      <c r="CX538" s="152"/>
      <c r="CY538" s="152"/>
      <c r="CZ538" s="152"/>
      <c r="DA538" s="152"/>
      <c r="DB538" s="152"/>
      <c r="DC538" s="152"/>
      <c r="DD538" s="152"/>
      <c r="DE538" s="152"/>
      <c r="DF538" s="152"/>
      <c r="DG538" s="152"/>
      <c r="DH538" s="152"/>
      <c r="DI538" s="152"/>
      <c r="DJ538" s="152"/>
      <c r="DK538" s="152"/>
      <c r="DL538" s="152"/>
      <c r="DM538" s="152"/>
      <c r="DN538" s="152"/>
      <c r="DO538" s="152"/>
      <c r="DP538" s="152"/>
      <c r="DQ538" s="152"/>
      <c r="DR538" s="152"/>
      <c r="DS538" s="152"/>
      <c r="DT538" s="152"/>
      <c r="DU538" s="152"/>
      <c r="DV538" s="152"/>
      <c r="DW538" s="152"/>
      <c r="DX538" s="152"/>
      <c r="DY538" s="152"/>
      <c r="DZ538" s="152"/>
      <c r="EA538" s="152"/>
      <c r="EB538" s="152"/>
    </row>
    <row r="539" spans="2:132" x14ac:dyDescent="0.2">
      <c r="B539" s="152"/>
      <c r="C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52"/>
      <c r="BN539" s="152"/>
      <c r="BO539" s="152"/>
      <c r="BP539" s="152"/>
      <c r="BQ539" s="152"/>
      <c r="BR539" s="152"/>
      <c r="BS539" s="152"/>
      <c r="BT539" s="152"/>
      <c r="BU539" s="152"/>
      <c r="BV539" s="152"/>
      <c r="BW539" s="152"/>
      <c r="BX539" s="152"/>
      <c r="BY539" s="152"/>
      <c r="BZ539" s="152"/>
      <c r="CA539" s="152"/>
      <c r="CB539" s="152"/>
      <c r="CC539" s="152"/>
      <c r="CD539" s="152"/>
      <c r="CE539" s="152"/>
      <c r="CF539" s="152"/>
      <c r="CG539" s="152"/>
      <c r="CH539" s="152"/>
      <c r="CI539" s="152"/>
      <c r="CJ539" s="152"/>
      <c r="CK539" s="152"/>
      <c r="CL539" s="152"/>
      <c r="CM539" s="152"/>
      <c r="CN539" s="152"/>
      <c r="CO539" s="152"/>
      <c r="CP539" s="152"/>
      <c r="CQ539" s="152"/>
      <c r="CR539" s="152"/>
      <c r="CS539" s="152"/>
      <c r="CT539" s="152"/>
      <c r="CU539" s="152"/>
      <c r="CV539" s="152"/>
      <c r="CW539" s="152"/>
      <c r="CX539" s="152"/>
      <c r="CY539" s="152"/>
      <c r="CZ539" s="152"/>
      <c r="DA539" s="152"/>
      <c r="DB539" s="152"/>
      <c r="DC539" s="152"/>
      <c r="DD539" s="152"/>
      <c r="DE539" s="152"/>
      <c r="DF539" s="152"/>
      <c r="DG539" s="152"/>
      <c r="DH539" s="152"/>
      <c r="DI539" s="152"/>
      <c r="DJ539" s="152"/>
      <c r="DK539" s="152"/>
      <c r="DL539" s="152"/>
      <c r="DM539" s="152"/>
      <c r="DN539" s="152"/>
      <c r="DO539" s="152"/>
      <c r="DP539" s="152"/>
      <c r="DQ539" s="152"/>
      <c r="DR539" s="152"/>
      <c r="DS539" s="152"/>
      <c r="DT539" s="152"/>
      <c r="DU539" s="152"/>
      <c r="DV539" s="152"/>
      <c r="DW539" s="152"/>
      <c r="DX539" s="152"/>
      <c r="DY539" s="152"/>
      <c r="DZ539" s="152"/>
      <c r="EA539" s="152"/>
      <c r="EB539" s="152"/>
    </row>
    <row r="540" spans="2:132" x14ac:dyDescent="0.2">
      <c r="B540" s="152"/>
      <c r="C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52"/>
      <c r="BN540" s="152"/>
      <c r="BO540" s="152"/>
      <c r="BP540" s="152"/>
      <c r="BQ540" s="152"/>
      <c r="BR540" s="152"/>
      <c r="BS540" s="152"/>
      <c r="BT540" s="152"/>
      <c r="BU540" s="152"/>
      <c r="BV540" s="152"/>
      <c r="BW540" s="152"/>
      <c r="BX540" s="152"/>
      <c r="BY540" s="152"/>
      <c r="BZ540" s="152"/>
      <c r="CA540" s="152"/>
      <c r="CB540" s="152"/>
      <c r="CC540" s="152"/>
      <c r="CD540" s="152"/>
      <c r="CE540" s="152"/>
      <c r="CF540" s="152"/>
      <c r="CG540" s="152"/>
      <c r="CH540" s="152"/>
      <c r="CI540" s="152"/>
      <c r="CJ540" s="152"/>
      <c r="CK540" s="152"/>
      <c r="CL540" s="152"/>
      <c r="CM540" s="152"/>
      <c r="CN540" s="152"/>
      <c r="CO540" s="152"/>
      <c r="CP540" s="152"/>
      <c r="CQ540" s="152"/>
      <c r="CR540" s="152"/>
      <c r="CS540" s="152"/>
      <c r="CT540" s="152"/>
      <c r="CU540" s="152"/>
      <c r="CV540" s="152"/>
      <c r="CW540" s="152"/>
      <c r="CX540" s="152"/>
      <c r="CY540" s="152"/>
      <c r="CZ540" s="152"/>
      <c r="DA540" s="152"/>
      <c r="DB540" s="152"/>
      <c r="DC540" s="152"/>
      <c r="DD540" s="152"/>
      <c r="DE540" s="152"/>
      <c r="DF540" s="152"/>
      <c r="DG540" s="152"/>
      <c r="DH540" s="152"/>
      <c r="DI540" s="152"/>
      <c r="DJ540" s="152"/>
      <c r="DK540" s="152"/>
      <c r="DL540" s="152"/>
      <c r="DM540" s="152"/>
      <c r="DN540" s="152"/>
      <c r="DO540" s="152"/>
      <c r="DP540" s="152"/>
      <c r="DQ540" s="152"/>
      <c r="DR540" s="152"/>
      <c r="DS540" s="152"/>
      <c r="DT540" s="152"/>
      <c r="DU540" s="152"/>
      <c r="DV540" s="152"/>
      <c r="DW540" s="152"/>
      <c r="DX540" s="152"/>
      <c r="DY540" s="152"/>
      <c r="DZ540" s="152"/>
      <c r="EA540" s="152"/>
      <c r="EB540" s="152"/>
    </row>
    <row r="541" spans="2:132" x14ac:dyDescent="0.2">
      <c r="B541" s="152"/>
      <c r="C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152"/>
      <c r="BN541" s="152"/>
      <c r="BO541" s="152"/>
      <c r="BP541" s="152"/>
      <c r="BQ541" s="152"/>
      <c r="BR541" s="152"/>
      <c r="BS541" s="152"/>
      <c r="BT541" s="152"/>
      <c r="BU541" s="152"/>
      <c r="BV541" s="152"/>
      <c r="BW541" s="152"/>
      <c r="BX541" s="152"/>
      <c r="BY541" s="152"/>
      <c r="BZ541" s="152"/>
      <c r="CA541" s="152"/>
      <c r="CB541" s="152"/>
      <c r="CC541" s="152"/>
      <c r="CD541" s="152"/>
      <c r="CE541" s="152"/>
      <c r="CF541" s="152"/>
      <c r="CG541" s="152"/>
      <c r="CH541" s="152"/>
      <c r="CI541" s="152"/>
      <c r="CJ541" s="152"/>
      <c r="CK541" s="152"/>
      <c r="CL541" s="152"/>
      <c r="CM541" s="152"/>
      <c r="CN541" s="152"/>
      <c r="CO541" s="152"/>
      <c r="CP541" s="152"/>
      <c r="CQ541" s="152"/>
      <c r="CR541" s="152"/>
      <c r="CS541" s="152"/>
      <c r="CT541" s="152"/>
      <c r="CU541" s="152"/>
      <c r="CV541" s="152"/>
      <c r="CW541" s="152"/>
      <c r="CX541" s="152"/>
      <c r="CY541" s="152"/>
      <c r="CZ541" s="152"/>
      <c r="DA541" s="152"/>
      <c r="DB541" s="152"/>
      <c r="DC541" s="152"/>
      <c r="DD541" s="152"/>
      <c r="DE541" s="152"/>
      <c r="DF541" s="152"/>
      <c r="DG541" s="152"/>
      <c r="DH541" s="152"/>
      <c r="DI541" s="152"/>
      <c r="DJ541" s="152"/>
      <c r="DK541" s="152"/>
      <c r="DL541" s="152"/>
      <c r="DM541" s="152"/>
      <c r="DN541" s="152"/>
      <c r="DO541" s="152"/>
      <c r="DP541" s="152"/>
      <c r="DQ541" s="152"/>
      <c r="DR541" s="152"/>
      <c r="DS541" s="152"/>
      <c r="DT541" s="152"/>
      <c r="DU541" s="152"/>
      <c r="DV541" s="152"/>
      <c r="DW541" s="152"/>
      <c r="DX541" s="152"/>
      <c r="DY541" s="152"/>
      <c r="DZ541" s="152"/>
      <c r="EA541" s="152"/>
      <c r="EB541" s="152"/>
    </row>
    <row r="542" spans="2:132" x14ac:dyDescent="0.2">
      <c r="B542" s="152"/>
      <c r="C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152"/>
      <c r="BN542" s="152"/>
      <c r="BO542" s="152"/>
      <c r="BP542" s="152"/>
      <c r="BQ542" s="152"/>
      <c r="BR542" s="152"/>
      <c r="BS542" s="152"/>
      <c r="BT542" s="152"/>
      <c r="BU542" s="152"/>
      <c r="BV542" s="152"/>
      <c r="BW542" s="152"/>
      <c r="BX542" s="152"/>
      <c r="BY542" s="152"/>
      <c r="BZ542" s="152"/>
      <c r="CA542" s="152"/>
      <c r="CB542" s="152"/>
      <c r="CC542" s="152"/>
      <c r="CD542" s="152"/>
      <c r="CE542" s="152"/>
      <c r="CF542" s="152"/>
      <c r="CG542" s="152"/>
      <c r="CH542" s="152"/>
      <c r="CI542" s="152"/>
      <c r="CJ542" s="152"/>
      <c r="CK542" s="152"/>
      <c r="CL542" s="152"/>
      <c r="CM542" s="152"/>
      <c r="CN542" s="152"/>
      <c r="CO542" s="152"/>
      <c r="CP542" s="152"/>
      <c r="CQ542" s="152"/>
      <c r="CR542" s="152"/>
      <c r="CS542" s="152"/>
      <c r="CT542" s="152"/>
      <c r="CU542" s="152"/>
      <c r="CV542" s="152"/>
      <c r="CW542" s="152"/>
      <c r="CX542" s="152"/>
      <c r="CY542" s="152"/>
      <c r="CZ542" s="152"/>
      <c r="DA542" s="152"/>
      <c r="DB542" s="152"/>
      <c r="DC542" s="152"/>
      <c r="DD542" s="152"/>
      <c r="DE542" s="152"/>
      <c r="DF542" s="152"/>
      <c r="DG542" s="152"/>
      <c r="DH542" s="152"/>
      <c r="DI542" s="152"/>
      <c r="DJ542" s="152"/>
      <c r="DK542" s="152"/>
      <c r="DL542" s="152"/>
      <c r="DM542" s="152"/>
      <c r="DN542" s="152"/>
      <c r="DO542" s="152"/>
      <c r="DP542" s="152"/>
      <c r="DQ542" s="152"/>
      <c r="DR542" s="152"/>
      <c r="DS542" s="152"/>
      <c r="DT542" s="152"/>
      <c r="DU542" s="152"/>
      <c r="DV542" s="152"/>
      <c r="DW542" s="152"/>
      <c r="DX542" s="152"/>
      <c r="DY542" s="152"/>
      <c r="DZ542" s="152"/>
      <c r="EA542" s="152"/>
      <c r="EB542" s="152"/>
    </row>
    <row r="543" spans="2:132" x14ac:dyDescent="0.2">
      <c r="B543" s="152"/>
      <c r="C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152"/>
      <c r="BN543" s="152"/>
      <c r="BO543" s="152"/>
      <c r="BP543" s="152"/>
      <c r="BQ543" s="152"/>
      <c r="BR543" s="152"/>
      <c r="BS543" s="152"/>
      <c r="BT543" s="152"/>
      <c r="BU543" s="152"/>
      <c r="BV543" s="152"/>
      <c r="BW543" s="152"/>
      <c r="BX543" s="152"/>
      <c r="BY543" s="152"/>
      <c r="BZ543" s="152"/>
      <c r="CA543" s="152"/>
      <c r="CB543" s="152"/>
      <c r="CC543" s="152"/>
      <c r="CD543" s="152"/>
      <c r="CE543" s="152"/>
      <c r="CF543" s="152"/>
      <c r="CG543" s="152"/>
      <c r="CH543" s="152"/>
      <c r="CI543" s="152"/>
      <c r="CJ543" s="152"/>
      <c r="CK543" s="152"/>
      <c r="CL543" s="152"/>
      <c r="CM543" s="152"/>
      <c r="CN543" s="152"/>
      <c r="CO543" s="152"/>
      <c r="CP543" s="152"/>
      <c r="CQ543" s="152"/>
      <c r="CR543" s="152"/>
      <c r="CS543" s="152"/>
      <c r="CT543" s="152"/>
      <c r="CU543" s="152"/>
      <c r="CV543" s="152"/>
      <c r="CW543" s="152"/>
      <c r="CX543" s="152"/>
      <c r="CY543" s="152"/>
      <c r="CZ543" s="152"/>
      <c r="DA543" s="152"/>
      <c r="DB543" s="152"/>
      <c r="DC543" s="152"/>
      <c r="DD543" s="152"/>
      <c r="DE543" s="152"/>
      <c r="DF543" s="152"/>
      <c r="DG543" s="152"/>
      <c r="DH543" s="152"/>
      <c r="DI543" s="152"/>
      <c r="DJ543" s="152"/>
      <c r="DK543" s="152"/>
      <c r="DL543" s="152"/>
      <c r="DM543" s="152"/>
      <c r="DN543" s="152"/>
      <c r="DO543" s="152"/>
      <c r="DP543" s="152"/>
      <c r="DQ543" s="152"/>
      <c r="DR543" s="152"/>
      <c r="DS543" s="152"/>
      <c r="DT543" s="152"/>
      <c r="DU543" s="152"/>
      <c r="DV543" s="152"/>
      <c r="DW543" s="152"/>
      <c r="DX543" s="152"/>
      <c r="DY543" s="152"/>
      <c r="DZ543" s="152"/>
      <c r="EA543" s="152"/>
      <c r="EB543" s="152"/>
    </row>
    <row r="544" spans="2:132" x14ac:dyDescent="0.2">
      <c r="B544" s="152"/>
      <c r="C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152"/>
      <c r="AW544" s="152"/>
      <c r="AX544" s="152"/>
      <c r="AY544" s="152"/>
      <c r="AZ544" s="152"/>
      <c r="BA544" s="152"/>
      <c r="BB544" s="152"/>
      <c r="BC544" s="152"/>
      <c r="BD544" s="152"/>
      <c r="BE544" s="152"/>
      <c r="BF544" s="152"/>
      <c r="BG544" s="152"/>
      <c r="BH544" s="152"/>
      <c r="BI544" s="152"/>
      <c r="BJ544" s="152"/>
      <c r="BK544" s="152"/>
      <c r="BL544" s="152"/>
      <c r="BM544" s="152"/>
      <c r="BN544" s="152"/>
      <c r="BO544" s="152"/>
      <c r="BP544" s="152"/>
      <c r="BQ544" s="152"/>
      <c r="BR544" s="152"/>
      <c r="BS544" s="152"/>
      <c r="BT544" s="152"/>
      <c r="BU544" s="152"/>
      <c r="BV544" s="152"/>
      <c r="BW544" s="152"/>
      <c r="BX544" s="152"/>
      <c r="BY544" s="152"/>
      <c r="BZ544" s="152"/>
      <c r="CA544" s="152"/>
      <c r="CB544" s="152"/>
      <c r="CC544" s="152"/>
      <c r="CD544" s="152"/>
      <c r="CE544" s="152"/>
      <c r="CF544" s="152"/>
      <c r="CG544" s="152"/>
      <c r="CH544" s="152"/>
      <c r="CI544" s="152"/>
      <c r="CJ544" s="152"/>
      <c r="CK544" s="152"/>
      <c r="CL544" s="152"/>
      <c r="CM544" s="152"/>
      <c r="CN544" s="152"/>
      <c r="CO544" s="152"/>
      <c r="CP544" s="152"/>
      <c r="CQ544" s="152"/>
      <c r="CR544" s="152"/>
      <c r="CS544" s="152"/>
      <c r="CT544" s="152"/>
      <c r="CU544" s="152"/>
      <c r="CV544" s="152"/>
      <c r="CW544" s="152"/>
      <c r="CX544" s="152"/>
      <c r="CY544" s="152"/>
      <c r="CZ544" s="152"/>
      <c r="DA544" s="152"/>
      <c r="DB544" s="152"/>
      <c r="DC544" s="152"/>
      <c r="DD544" s="152"/>
      <c r="DE544" s="152"/>
      <c r="DF544" s="152"/>
      <c r="DG544" s="152"/>
      <c r="DH544" s="152"/>
      <c r="DI544" s="152"/>
      <c r="DJ544" s="152"/>
      <c r="DK544" s="152"/>
      <c r="DL544" s="152"/>
      <c r="DM544" s="152"/>
      <c r="DN544" s="152"/>
      <c r="DO544" s="152"/>
      <c r="DP544" s="152"/>
      <c r="DQ544" s="152"/>
      <c r="DR544" s="152"/>
      <c r="DS544" s="152"/>
      <c r="DT544" s="152"/>
      <c r="DU544" s="152"/>
      <c r="DV544" s="152"/>
      <c r="DW544" s="152"/>
      <c r="DX544" s="152"/>
      <c r="DY544" s="152"/>
      <c r="DZ544" s="152"/>
      <c r="EA544" s="152"/>
      <c r="EB544" s="152"/>
    </row>
    <row r="545" spans="2:132" x14ac:dyDescent="0.2">
      <c r="B545" s="152"/>
      <c r="C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152"/>
      <c r="AW545" s="152"/>
      <c r="AX545" s="152"/>
      <c r="AY545" s="152"/>
      <c r="AZ545" s="152"/>
      <c r="BA545" s="152"/>
      <c r="BB545" s="152"/>
      <c r="BC545" s="152"/>
      <c r="BD545" s="152"/>
      <c r="BE545" s="152"/>
      <c r="BF545" s="152"/>
      <c r="BG545" s="152"/>
      <c r="BH545" s="152"/>
      <c r="BI545" s="152"/>
      <c r="BJ545" s="152"/>
      <c r="BK545" s="152"/>
      <c r="BL545" s="152"/>
      <c r="BM545" s="152"/>
      <c r="BN545" s="152"/>
      <c r="BO545" s="152"/>
      <c r="BP545" s="152"/>
      <c r="BQ545" s="152"/>
      <c r="BR545" s="152"/>
      <c r="BS545" s="152"/>
      <c r="BT545" s="152"/>
      <c r="BU545" s="152"/>
      <c r="BV545" s="152"/>
      <c r="BW545" s="152"/>
      <c r="BX545" s="152"/>
      <c r="BY545" s="152"/>
      <c r="BZ545" s="152"/>
      <c r="CA545" s="152"/>
      <c r="CB545" s="152"/>
      <c r="CC545" s="152"/>
      <c r="CD545" s="152"/>
      <c r="CE545" s="152"/>
      <c r="CF545" s="152"/>
      <c r="CG545" s="152"/>
      <c r="CH545" s="152"/>
      <c r="CI545" s="152"/>
      <c r="CJ545" s="152"/>
      <c r="CK545" s="152"/>
      <c r="CL545" s="152"/>
      <c r="CM545" s="152"/>
      <c r="CN545" s="152"/>
      <c r="CO545" s="152"/>
      <c r="CP545" s="152"/>
      <c r="CQ545" s="152"/>
      <c r="CR545" s="152"/>
      <c r="CS545" s="152"/>
      <c r="CT545" s="152"/>
      <c r="CU545" s="152"/>
      <c r="CV545" s="152"/>
      <c r="CW545" s="152"/>
      <c r="CX545" s="152"/>
      <c r="CY545" s="152"/>
      <c r="CZ545" s="152"/>
      <c r="DA545" s="152"/>
      <c r="DB545" s="152"/>
      <c r="DC545" s="152"/>
      <c r="DD545" s="152"/>
      <c r="DE545" s="152"/>
      <c r="DF545" s="152"/>
      <c r="DG545" s="152"/>
      <c r="DH545" s="152"/>
      <c r="DI545" s="152"/>
      <c r="DJ545" s="152"/>
      <c r="DK545" s="152"/>
      <c r="DL545" s="152"/>
      <c r="DM545" s="152"/>
      <c r="DN545" s="152"/>
      <c r="DO545" s="152"/>
      <c r="DP545" s="152"/>
      <c r="DQ545" s="152"/>
      <c r="DR545" s="152"/>
      <c r="DS545" s="152"/>
      <c r="DT545" s="152"/>
      <c r="DU545" s="152"/>
      <c r="DV545" s="152"/>
      <c r="DW545" s="152"/>
      <c r="DX545" s="152"/>
      <c r="DY545" s="152"/>
      <c r="DZ545" s="152"/>
      <c r="EA545" s="152"/>
      <c r="EB545" s="152"/>
    </row>
    <row r="546" spans="2:132" x14ac:dyDescent="0.2">
      <c r="B546" s="152"/>
      <c r="C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152"/>
      <c r="AW546" s="152"/>
      <c r="AX546" s="152"/>
      <c r="AY546" s="152"/>
      <c r="AZ546" s="152"/>
      <c r="BA546" s="152"/>
      <c r="BB546" s="152"/>
      <c r="BC546" s="152"/>
      <c r="BD546" s="152"/>
      <c r="BE546" s="152"/>
      <c r="BF546" s="152"/>
      <c r="BG546" s="152"/>
      <c r="BH546" s="152"/>
      <c r="BI546" s="152"/>
      <c r="BJ546" s="152"/>
      <c r="BK546" s="152"/>
      <c r="BL546" s="152"/>
      <c r="BM546" s="152"/>
      <c r="BN546" s="152"/>
      <c r="BO546" s="152"/>
      <c r="BP546" s="152"/>
      <c r="BQ546" s="152"/>
      <c r="BR546" s="152"/>
      <c r="BS546" s="152"/>
      <c r="BT546" s="152"/>
      <c r="BU546" s="152"/>
      <c r="BV546" s="152"/>
      <c r="BW546" s="152"/>
      <c r="BX546" s="152"/>
      <c r="BY546" s="152"/>
      <c r="BZ546" s="152"/>
      <c r="CA546" s="152"/>
      <c r="CB546" s="152"/>
      <c r="CC546" s="152"/>
      <c r="CD546" s="152"/>
      <c r="CE546" s="152"/>
      <c r="CF546" s="152"/>
      <c r="CG546" s="152"/>
      <c r="CH546" s="152"/>
      <c r="CI546" s="152"/>
      <c r="CJ546" s="152"/>
      <c r="CK546" s="152"/>
      <c r="CL546" s="152"/>
      <c r="CM546" s="152"/>
      <c r="CN546" s="152"/>
      <c r="CO546" s="152"/>
      <c r="CP546" s="152"/>
      <c r="CQ546" s="152"/>
      <c r="CR546" s="152"/>
      <c r="CS546" s="152"/>
      <c r="CT546" s="152"/>
      <c r="CU546" s="152"/>
      <c r="CV546" s="152"/>
      <c r="CW546" s="152"/>
      <c r="CX546" s="152"/>
      <c r="CY546" s="152"/>
      <c r="CZ546" s="152"/>
      <c r="DA546" s="152"/>
      <c r="DB546" s="152"/>
      <c r="DC546" s="152"/>
      <c r="DD546" s="152"/>
      <c r="DE546" s="152"/>
      <c r="DF546" s="152"/>
      <c r="DG546" s="152"/>
      <c r="DH546" s="152"/>
      <c r="DI546" s="152"/>
      <c r="DJ546" s="152"/>
      <c r="DK546" s="152"/>
      <c r="DL546" s="152"/>
      <c r="DM546" s="152"/>
      <c r="DN546" s="152"/>
      <c r="DO546" s="152"/>
      <c r="DP546" s="152"/>
      <c r="DQ546" s="152"/>
      <c r="DR546" s="152"/>
      <c r="DS546" s="152"/>
      <c r="DT546" s="152"/>
      <c r="DU546" s="152"/>
      <c r="DV546" s="152"/>
      <c r="DW546" s="152"/>
      <c r="DX546" s="152"/>
      <c r="DY546" s="152"/>
      <c r="DZ546" s="152"/>
      <c r="EA546" s="152"/>
      <c r="EB546" s="152"/>
    </row>
    <row r="547" spans="2:132" x14ac:dyDescent="0.2">
      <c r="B547" s="152"/>
      <c r="C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2"/>
      <c r="BN547" s="152"/>
      <c r="BO547" s="152"/>
      <c r="BP547" s="152"/>
      <c r="BQ547" s="152"/>
      <c r="BR547" s="152"/>
      <c r="BS547" s="152"/>
      <c r="BT547" s="152"/>
      <c r="BU547" s="152"/>
      <c r="BV547" s="152"/>
      <c r="BW547" s="152"/>
      <c r="BX547" s="152"/>
      <c r="BY547" s="152"/>
      <c r="BZ547" s="152"/>
      <c r="CA547" s="152"/>
      <c r="CB547" s="152"/>
      <c r="CC547" s="152"/>
      <c r="CD547" s="152"/>
      <c r="CE547" s="152"/>
      <c r="CF547" s="152"/>
      <c r="CG547" s="152"/>
      <c r="CH547" s="152"/>
      <c r="CI547" s="152"/>
      <c r="CJ547" s="152"/>
      <c r="CK547" s="152"/>
      <c r="CL547" s="152"/>
      <c r="CM547" s="152"/>
      <c r="CN547" s="152"/>
      <c r="CO547" s="152"/>
      <c r="CP547" s="152"/>
      <c r="CQ547" s="152"/>
      <c r="CR547" s="152"/>
      <c r="CS547" s="152"/>
      <c r="CT547" s="152"/>
      <c r="CU547" s="152"/>
      <c r="CV547" s="152"/>
      <c r="CW547" s="152"/>
      <c r="CX547" s="152"/>
      <c r="CY547" s="152"/>
      <c r="CZ547" s="152"/>
      <c r="DA547" s="152"/>
      <c r="DB547" s="152"/>
      <c r="DC547" s="152"/>
      <c r="DD547" s="152"/>
      <c r="DE547" s="152"/>
      <c r="DF547" s="152"/>
      <c r="DG547" s="152"/>
      <c r="DH547" s="152"/>
      <c r="DI547" s="152"/>
      <c r="DJ547" s="152"/>
      <c r="DK547" s="152"/>
      <c r="DL547" s="152"/>
      <c r="DM547" s="152"/>
      <c r="DN547" s="152"/>
      <c r="DO547" s="152"/>
      <c r="DP547" s="152"/>
      <c r="DQ547" s="152"/>
      <c r="DR547" s="152"/>
      <c r="DS547" s="152"/>
      <c r="DT547" s="152"/>
      <c r="DU547" s="152"/>
      <c r="DV547" s="152"/>
      <c r="DW547" s="152"/>
      <c r="DX547" s="152"/>
      <c r="DY547" s="152"/>
      <c r="DZ547" s="152"/>
      <c r="EA547" s="152"/>
      <c r="EB547" s="152"/>
    </row>
    <row r="548" spans="2:132" x14ac:dyDescent="0.2">
      <c r="B548" s="152"/>
      <c r="C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  <c r="BR548" s="152"/>
      <c r="BS548" s="152"/>
      <c r="BT548" s="152"/>
      <c r="BU548" s="152"/>
      <c r="BV548" s="152"/>
      <c r="BW548" s="152"/>
      <c r="BX548" s="152"/>
      <c r="BY548" s="152"/>
      <c r="BZ548" s="152"/>
      <c r="CA548" s="152"/>
      <c r="CB548" s="152"/>
      <c r="CC548" s="152"/>
      <c r="CD548" s="152"/>
      <c r="CE548" s="152"/>
      <c r="CF548" s="152"/>
      <c r="CG548" s="152"/>
      <c r="CH548" s="152"/>
      <c r="CI548" s="152"/>
      <c r="CJ548" s="152"/>
      <c r="CK548" s="152"/>
      <c r="CL548" s="152"/>
      <c r="CM548" s="152"/>
      <c r="CN548" s="152"/>
      <c r="CO548" s="152"/>
      <c r="CP548" s="152"/>
      <c r="CQ548" s="152"/>
      <c r="CR548" s="152"/>
      <c r="CS548" s="152"/>
      <c r="CT548" s="152"/>
      <c r="CU548" s="152"/>
      <c r="CV548" s="152"/>
      <c r="CW548" s="152"/>
      <c r="CX548" s="152"/>
      <c r="CY548" s="152"/>
      <c r="CZ548" s="152"/>
      <c r="DA548" s="152"/>
      <c r="DB548" s="152"/>
      <c r="DC548" s="152"/>
      <c r="DD548" s="152"/>
      <c r="DE548" s="152"/>
      <c r="DF548" s="152"/>
      <c r="DG548" s="152"/>
      <c r="DH548" s="152"/>
      <c r="DI548" s="152"/>
      <c r="DJ548" s="152"/>
      <c r="DK548" s="152"/>
      <c r="DL548" s="152"/>
      <c r="DM548" s="152"/>
      <c r="DN548" s="152"/>
      <c r="DO548" s="152"/>
      <c r="DP548" s="152"/>
      <c r="DQ548" s="152"/>
      <c r="DR548" s="152"/>
      <c r="DS548" s="152"/>
      <c r="DT548" s="152"/>
      <c r="DU548" s="152"/>
      <c r="DV548" s="152"/>
      <c r="DW548" s="152"/>
      <c r="DX548" s="152"/>
      <c r="DY548" s="152"/>
      <c r="DZ548" s="152"/>
      <c r="EA548" s="152"/>
      <c r="EB548" s="152"/>
    </row>
    <row r="549" spans="2:132" x14ac:dyDescent="0.2">
      <c r="B549" s="152"/>
      <c r="C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2"/>
      <c r="BN549" s="152"/>
      <c r="BO549" s="152"/>
      <c r="BP549" s="152"/>
      <c r="BQ549" s="152"/>
      <c r="BR549" s="152"/>
      <c r="BS549" s="152"/>
      <c r="BT549" s="152"/>
      <c r="BU549" s="152"/>
      <c r="BV549" s="152"/>
      <c r="BW549" s="152"/>
      <c r="BX549" s="152"/>
      <c r="BY549" s="152"/>
      <c r="BZ549" s="152"/>
      <c r="CA549" s="152"/>
      <c r="CB549" s="152"/>
      <c r="CC549" s="152"/>
      <c r="CD549" s="152"/>
      <c r="CE549" s="152"/>
      <c r="CF549" s="152"/>
      <c r="CG549" s="152"/>
      <c r="CH549" s="152"/>
      <c r="CI549" s="152"/>
      <c r="CJ549" s="152"/>
      <c r="CK549" s="152"/>
      <c r="CL549" s="152"/>
      <c r="CM549" s="152"/>
      <c r="CN549" s="152"/>
      <c r="CO549" s="152"/>
      <c r="CP549" s="152"/>
      <c r="CQ549" s="152"/>
      <c r="CR549" s="152"/>
      <c r="CS549" s="152"/>
      <c r="CT549" s="152"/>
      <c r="CU549" s="152"/>
      <c r="CV549" s="152"/>
      <c r="CW549" s="152"/>
      <c r="CX549" s="152"/>
      <c r="CY549" s="152"/>
      <c r="CZ549" s="152"/>
      <c r="DA549" s="152"/>
      <c r="DB549" s="152"/>
      <c r="DC549" s="152"/>
      <c r="DD549" s="152"/>
      <c r="DE549" s="152"/>
      <c r="DF549" s="152"/>
      <c r="DG549" s="152"/>
      <c r="DH549" s="152"/>
      <c r="DI549" s="152"/>
      <c r="DJ549" s="152"/>
      <c r="DK549" s="152"/>
      <c r="DL549" s="152"/>
      <c r="DM549" s="152"/>
      <c r="DN549" s="152"/>
      <c r="DO549" s="152"/>
      <c r="DP549" s="152"/>
      <c r="DQ549" s="152"/>
      <c r="DR549" s="152"/>
      <c r="DS549" s="152"/>
      <c r="DT549" s="152"/>
      <c r="DU549" s="152"/>
      <c r="DV549" s="152"/>
      <c r="DW549" s="152"/>
      <c r="DX549" s="152"/>
      <c r="DY549" s="152"/>
      <c r="DZ549" s="152"/>
      <c r="EA549" s="152"/>
      <c r="EB549" s="152"/>
    </row>
    <row r="550" spans="2:132" x14ac:dyDescent="0.2">
      <c r="B550" s="152"/>
      <c r="C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2"/>
      <c r="BN550" s="152"/>
      <c r="BO550" s="152"/>
      <c r="BP550" s="152"/>
      <c r="BQ550" s="152"/>
      <c r="BR550" s="152"/>
      <c r="BS550" s="152"/>
      <c r="BT550" s="152"/>
      <c r="BU550" s="152"/>
      <c r="BV550" s="152"/>
      <c r="BW550" s="152"/>
      <c r="BX550" s="152"/>
      <c r="BY550" s="152"/>
      <c r="BZ550" s="152"/>
      <c r="CA550" s="152"/>
      <c r="CB550" s="152"/>
      <c r="CC550" s="152"/>
      <c r="CD550" s="152"/>
      <c r="CE550" s="152"/>
      <c r="CF550" s="152"/>
      <c r="CG550" s="152"/>
      <c r="CH550" s="152"/>
      <c r="CI550" s="152"/>
      <c r="CJ550" s="152"/>
      <c r="CK550" s="152"/>
      <c r="CL550" s="152"/>
      <c r="CM550" s="152"/>
      <c r="CN550" s="152"/>
      <c r="CO550" s="152"/>
      <c r="CP550" s="152"/>
      <c r="CQ550" s="152"/>
      <c r="CR550" s="152"/>
      <c r="CS550" s="152"/>
      <c r="CT550" s="152"/>
      <c r="CU550" s="152"/>
      <c r="CV550" s="152"/>
      <c r="CW550" s="152"/>
      <c r="CX550" s="152"/>
      <c r="CY550" s="152"/>
      <c r="CZ550" s="152"/>
      <c r="DA550" s="152"/>
      <c r="DB550" s="152"/>
      <c r="DC550" s="152"/>
      <c r="DD550" s="152"/>
      <c r="DE550" s="152"/>
      <c r="DF550" s="152"/>
      <c r="DG550" s="152"/>
      <c r="DH550" s="152"/>
      <c r="DI550" s="152"/>
      <c r="DJ550" s="152"/>
      <c r="DK550" s="152"/>
      <c r="DL550" s="152"/>
      <c r="DM550" s="152"/>
      <c r="DN550" s="152"/>
      <c r="DO550" s="152"/>
      <c r="DP550" s="152"/>
      <c r="DQ550" s="152"/>
      <c r="DR550" s="152"/>
      <c r="DS550" s="152"/>
      <c r="DT550" s="152"/>
      <c r="DU550" s="152"/>
      <c r="DV550" s="152"/>
      <c r="DW550" s="152"/>
      <c r="DX550" s="152"/>
      <c r="DY550" s="152"/>
      <c r="DZ550" s="152"/>
      <c r="EA550" s="152"/>
      <c r="EB550" s="152"/>
    </row>
    <row r="551" spans="2:132" x14ac:dyDescent="0.2">
      <c r="B551" s="152"/>
      <c r="C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2"/>
      <c r="BN551" s="152"/>
      <c r="BO551" s="152"/>
      <c r="BP551" s="152"/>
      <c r="BQ551" s="152"/>
      <c r="BR551" s="152"/>
      <c r="BS551" s="152"/>
      <c r="BT551" s="152"/>
      <c r="BU551" s="152"/>
      <c r="BV551" s="152"/>
      <c r="BW551" s="152"/>
      <c r="BX551" s="152"/>
      <c r="BY551" s="152"/>
      <c r="BZ551" s="152"/>
      <c r="CA551" s="152"/>
      <c r="CB551" s="152"/>
      <c r="CC551" s="152"/>
      <c r="CD551" s="152"/>
      <c r="CE551" s="152"/>
      <c r="CF551" s="152"/>
      <c r="CG551" s="152"/>
      <c r="CH551" s="152"/>
      <c r="CI551" s="152"/>
      <c r="CJ551" s="152"/>
      <c r="CK551" s="152"/>
      <c r="CL551" s="152"/>
      <c r="CM551" s="152"/>
      <c r="CN551" s="152"/>
      <c r="CO551" s="152"/>
      <c r="CP551" s="152"/>
      <c r="CQ551" s="152"/>
      <c r="CR551" s="152"/>
      <c r="CS551" s="152"/>
      <c r="CT551" s="152"/>
      <c r="CU551" s="152"/>
      <c r="CV551" s="152"/>
      <c r="CW551" s="152"/>
      <c r="CX551" s="152"/>
      <c r="CY551" s="152"/>
      <c r="CZ551" s="152"/>
      <c r="DA551" s="152"/>
      <c r="DB551" s="152"/>
      <c r="DC551" s="152"/>
      <c r="DD551" s="152"/>
      <c r="DE551" s="152"/>
      <c r="DF551" s="152"/>
      <c r="DG551" s="152"/>
      <c r="DH551" s="152"/>
      <c r="DI551" s="152"/>
      <c r="DJ551" s="152"/>
      <c r="DK551" s="152"/>
      <c r="DL551" s="152"/>
      <c r="DM551" s="152"/>
      <c r="DN551" s="152"/>
      <c r="DO551" s="152"/>
      <c r="DP551" s="152"/>
      <c r="DQ551" s="152"/>
      <c r="DR551" s="152"/>
      <c r="DS551" s="152"/>
      <c r="DT551" s="152"/>
      <c r="DU551" s="152"/>
      <c r="DV551" s="152"/>
      <c r="DW551" s="152"/>
      <c r="DX551" s="152"/>
      <c r="DY551" s="152"/>
      <c r="DZ551" s="152"/>
      <c r="EA551" s="152"/>
      <c r="EB551" s="152"/>
    </row>
    <row r="552" spans="2:132" x14ac:dyDescent="0.2">
      <c r="B552" s="152"/>
      <c r="C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2"/>
      <c r="BN552" s="152"/>
      <c r="BO552" s="152"/>
      <c r="BP552" s="152"/>
      <c r="BQ552" s="152"/>
      <c r="BR552" s="152"/>
      <c r="BS552" s="152"/>
      <c r="BT552" s="152"/>
      <c r="BU552" s="152"/>
      <c r="BV552" s="152"/>
      <c r="BW552" s="152"/>
      <c r="BX552" s="152"/>
      <c r="BY552" s="152"/>
      <c r="BZ552" s="152"/>
      <c r="CA552" s="152"/>
      <c r="CB552" s="152"/>
      <c r="CC552" s="152"/>
      <c r="CD552" s="152"/>
      <c r="CE552" s="152"/>
      <c r="CF552" s="152"/>
      <c r="CG552" s="152"/>
      <c r="CH552" s="152"/>
      <c r="CI552" s="152"/>
      <c r="CJ552" s="152"/>
      <c r="CK552" s="152"/>
      <c r="CL552" s="152"/>
      <c r="CM552" s="152"/>
      <c r="CN552" s="152"/>
      <c r="CO552" s="152"/>
      <c r="CP552" s="152"/>
      <c r="CQ552" s="152"/>
      <c r="CR552" s="152"/>
      <c r="CS552" s="152"/>
      <c r="CT552" s="152"/>
      <c r="CU552" s="152"/>
      <c r="CV552" s="152"/>
      <c r="CW552" s="152"/>
      <c r="CX552" s="152"/>
      <c r="CY552" s="152"/>
      <c r="CZ552" s="152"/>
      <c r="DA552" s="152"/>
      <c r="DB552" s="152"/>
      <c r="DC552" s="152"/>
      <c r="DD552" s="152"/>
      <c r="DE552" s="152"/>
      <c r="DF552" s="152"/>
      <c r="DG552" s="152"/>
      <c r="DH552" s="152"/>
      <c r="DI552" s="152"/>
      <c r="DJ552" s="152"/>
      <c r="DK552" s="152"/>
      <c r="DL552" s="152"/>
      <c r="DM552" s="152"/>
      <c r="DN552" s="152"/>
      <c r="DO552" s="152"/>
      <c r="DP552" s="152"/>
      <c r="DQ552" s="152"/>
      <c r="DR552" s="152"/>
      <c r="DS552" s="152"/>
      <c r="DT552" s="152"/>
      <c r="DU552" s="152"/>
      <c r="DV552" s="152"/>
      <c r="DW552" s="152"/>
      <c r="DX552" s="152"/>
      <c r="DY552" s="152"/>
      <c r="DZ552" s="152"/>
      <c r="EA552" s="152"/>
      <c r="EB552" s="152"/>
    </row>
    <row r="553" spans="2:132" x14ac:dyDescent="0.2">
      <c r="B553" s="152"/>
      <c r="C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52"/>
      <c r="BN553" s="152"/>
      <c r="BO553" s="152"/>
      <c r="BP553" s="152"/>
      <c r="BQ553" s="152"/>
      <c r="BR553" s="152"/>
      <c r="BS553" s="152"/>
      <c r="BT553" s="152"/>
      <c r="BU553" s="152"/>
      <c r="BV553" s="152"/>
      <c r="BW553" s="152"/>
      <c r="BX553" s="152"/>
      <c r="BY553" s="152"/>
      <c r="BZ553" s="152"/>
      <c r="CA553" s="152"/>
      <c r="CB553" s="152"/>
      <c r="CC553" s="152"/>
      <c r="CD553" s="152"/>
      <c r="CE553" s="152"/>
      <c r="CF553" s="152"/>
      <c r="CG553" s="152"/>
      <c r="CH553" s="152"/>
      <c r="CI553" s="152"/>
      <c r="CJ553" s="152"/>
      <c r="CK553" s="152"/>
      <c r="CL553" s="152"/>
      <c r="CM553" s="152"/>
      <c r="CN553" s="152"/>
      <c r="CO553" s="152"/>
      <c r="CP553" s="152"/>
      <c r="CQ553" s="152"/>
      <c r="CR553" s="152"/>
      <c r="CS553" s="152"/>
      <c r="CT553" s="152"/>
      <c r="CU553" s="152"/>
      <c r="CV553" s="152"/>
      <c r="CW553" s="152"/>
      <c r="CX553" s="152"/>
      <c r="CY553" s="152"/>
      <c r="CZ553" s="152"/>
      <c r="DA553" s="152"/>
      <c r="DB553" s="152"/>
      <c r="DC553" s="152"/>
      <c r="DD553" s="152"/>
      <c r="DE553" s="152"/>
      <c r="DF553" s="152"/>
      <c r="DG553" s="152"/>
      <c r="DH553" s="152"/>
      <c r="DI553" s="152"/>
      <c r="DJ553" s="152"/>
      <c r="DK553" s="152"/>
      <c r="DL553" s="152"/>
      <c r="DM553" s="152"/>
      <c r="DN553" s="152"/>
      <c r="DO553" s="152"/>
      <c r="DP553" s="152"/>
      <c r="DQ553" s="152"/>
      <c r="DR553" s="152"/>
      <c r="DS553" s="152"/>
      <c r="DT553" s="152"/>
      <c r="DU553" s="152"/>
      <c r="DV553" s="152"/>
      <c r="DW553" s="152"/>
      <c r="DX553" s="152"/>
      <c r="DY553" s="152"/>
      <c r="DZ553" s="152"/>
      <c r="EA553" s="152"/>
      <c r="EB553" s="152"/>
    </row>
    <row r="554" spans="2:132" x14ac:dyDescent="0.2">
      <c r="B554" s="152"/>
      <c r="C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52"/>
      <c r="BN554" s="152"/>
      <c r="BO554" s="152"/>
      <c r="BP554" s="152"/>
      <c r="BQ554" s="152"/>
      <c r="BR554" s="152"/>
      <c r="BS554" s="152"/>
      <c r="BT554" s="152"/>
      <c r="BU554" s="152"/>
      <c r="BV554" s="152"/>
      <c r="BW554" s="152"/>
      <c r="BX554" s="152"/>
      <c r="BY554" s="152"/>
      <c r="BZ554" s="152"/>
      <c r="CA554" s="152"/>
      <c r="CB554" s="152"/>
      <c r="CC554" s="152"/>
      <c r="CD554" s="152"/>
      <c r="CE554" s="152"/>
      <c r="CF554" s="152"/>
      <c r="CG554" s="152"/>
      <c r="CH554" s="152"/>
      <c r="CI554" s="152"/>
      <c r="CJ554" s="152"/>
      <c r="CK554" s="152"/>
      <c r="CL554" s="152"/>
      <c r="CM554" s="152"/>
      <c r="CN554" s="152"/>
      <c r="CO554" s="152"/>
      <c r="CP554" s="152"/>
      <c r="CQ554" s="152"/>
      <c r="CR554" s="152"/>
      <c r="CS554" s="152"/>
      <c r="CT554" s="152"/>
      <c r="CU554" s="152"/>
      <c r="CV554" s="152"/>
      <c r="CW554" s="152"/>
      <c r="CX554" s="152"/>
      <c r="CY554" s="152"/>
      <c r="CZ554" s="152"/>
      <c r="DA554" s="152"/>
      <c r="DB554" s="152"/>
      <c r="DC554" s="152"/>
      <c r="DD554" s="152"/>
      <c r="DE554" s="152"/>
      <c r="DF554" s="152"/>
      <c r="DG554" s="152"/>
      <c r="DH554" s="152"/>
      <c r="DI554" s="152"/>
      <c r="DJ554" s="152"/>
      <c r="DK554" s="152"/>
      <c r="DL554" s="152"/>
      <c r="DM554" s="152"/>
      <c r="DN554" s="152"/>
      <c r="DO554" s="152"/>
      <c r="DP554" s="152"/>
      <c r="DQ554" s="152"/>
      <c r="DR554" s="152"/>
      <c r="DS554" s="152"/>
      <c r="DT554" s="152"/>
      <c r="DU554" s="152"/>
      <c r="DV554" s="152"/>
      <c r="DW554" s="152"/>
      <c r="DX554" s="152"/>
      <c r="DY554" s="152"/>
      <c r="DZ554" s="152"/>
      <c r="EA554" s="152"/>
      <c r="EB554" s="152"/>
    </row>
    <row r="555" spans="2:132" x14ac:dyDescent="0.2">
      <c r="B555" s="152"/>
      <c r="C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52"/>
      <c r="BN555" s="152"/>
      <c r="BO555" s="152"/>
      <c r="BP555" s="152"/>
      <c r="BQ555" s="152"/>
      <c r="BR555" s="152"/>
      <c r="BS555" s="152"/>
      <c r="BT555" s="152"/>
      <c r="BU555" s="152"/>
      <c r="BV555" s="152"/>
      <c r="BW555" s="152"/>
      <c r="BX555" s="152"/>
      <c r="BY555" s="152"/>
      <c r="BZ555" s="152"/>
      <c r="CA555" s="152"/>
      <c r="CB555" s="152"/>
      <c r="CC555" s="152"/>
      <c r="CD555" s="152"/>
      <c r="CE555" s="152"/>
      <c r="CF555" s="152"/>
      <c r="CG555" s="152"/>
      <c r="CH555" s="152"/>
      <c r="CI555" s="152"/>
      <c r="CJ555" s="152"/>
      <c r="CK555" s="152"/>
      <c r="CL555" s="152"/>
      <c r="CM555" s="152"/>
      <c r="CN555" s="152"/>
      <c r="CO555" s="152"/>
      <c r="CP555" s="152"/>
      <c r="CQ555" s="152"/>
      <c r="CR555" s="152"/>
      <c r="CS555" s="152"/>
      <c r="CT555" s="152"/>
      <c r="CU555" s="152"/>
      <c r="CV555" s="152"/>
      <c r="CW555" s="152"/>
      <c r="CX555" s="152"/>
      <c r="CY555" s="152"/>
      <c r="CZ555" s="152"/>
      <c r="DA555" s="152"/>
      <c r="DB555" s="152"/>
      <c r="DC555" s="152"/>
      <c r="DD555" s="152"/>
      <c r="DE555" s="152"/>
      <c r="DF555" s="152"/>
      <c r="DG555" s="152"/>
      <c r="DH555" s="152"/>
      <c r="DI555" s="152"/>
      <c r="DJ555" s="152"/>
      <c r="DK555" s="152"/>
      <c r="DL555" s="152"/>
      <c r="DM555" s="152"/>
      <c r="DN555" s="152"/>
      <c r="DO555" s="152"/>
      <c r="DP555" s="152"/>
      <c r="DQ555" s="152"/>
      <c r="DR555" s="152"/>
      <c r="DS555" s="152"/>
      <c r="DT555" s="152"/>
      <c r="DU555" s="152"/>
      <c r="DV555" s="152"/>
      <c r="DW555" s="152"/>
      <c r="DX555" s="152"/>
      <c r="DY555" s="152"/>
      <c r="DZ555" s="152"/>
      <c r="EA555" s="152"/>
      <c r="EB555" s="152"/>
    </row>
    <row r="556" spans="2:132" x14ac:dyDescent="0.2">
      <c r="B556" s="152"/>
      <c r="C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52"/>
      <c r="BN556" s="152"/>
      <c r="BO556" s="152"/>
      <c r="BP556" s="152"/>
      <c r="BQ556" s="152"/>
      <c r="BR556" s="152"/>
      <c r="BS556" s="152"/>
      <c r="BT556" s="152"/>
      <c r="BU556" s="152"/>
      <c r="BV556" s="152"/>
      <c r="BW556" s="152"/>
      <c r="BX556" s="152"/>
      <c r="BY556" s="152"/>
      <c r="BZ556" s="152"/>
      <c r="CA556" s="152"/>
      <c r="CB556" s="152"/>
      <c r="CC556" s="152"/>
      <c r="CD556" s="152"/>
      <c r="CE556" s="152"/>
      <c r="CF556" s="152"/>
      <c r="CG556" s="152"/>
      <c r="CH556" s="152"/>
      <c r="CI556" s="152"/>
      <c r="CJ556" s="152"/>
      <c r="CK556" s="152"/>
      <c r="CL556" s="152"/>
      <c r="CM556" s="152"/>
      <c r="CN556" s="152"/>
      <c r="CO556" s="152"/>
      <c r="CP556" s="152"/>
      <c r="CQ556" s="152"/>
      <c r="CR556" s="152"/>
      <c r="CS556" s="152"/>
      <c r="CT556" s="152"/>
      <c r="CU556" s="152"/>
      <c r="CV556" s="152"/>
      <c r="CW556" s="152"/>
      <c r="CX556" s="152"/>
      <c r="CY556" s="152"/>
      <c r="CZ556" s="152"/>
      <c r="DA556" s="152"/>
      <c r="DB556" s="152"/>
      <c r="DC556" s="152"/>
      <c r="DD556" s="152"/>
      <c r="DE556" s="152"/>
      <c r="DF556" s="152"/>
      <c r="DG556" s="152"/>
      <c r="DH556" s="152"/>
      <c r="DI556" s="152"/>
      <c r="DJ556" s="152"/>
      <c r="DK556" s="152"/>
      <c r="DL556" s="152"/>
      <c r="DM556" s="152"/>
      <c r="DN556" s="152"/>
      <c r="DO556" s="152"/>
      <c r="DP556" s="152"/>
      <c r="DQ556" s="152"/>
      <c r="DR556" s="152"/>
      <c r="DS556" s="152"/>
      <c r="DT556" s="152"/>
      <c r="DU556" s="152"/>
      <c r="DV556" s="152"/>
      <c r="DW556" s="152"/>
      <c r="DX556" s="152"/>
      <c r="DY556" s="152"/>
      <c r="DZ556" s="152"/>
      <c r="EA556" s="152"/>
      <c r="EB556" s="152"/>
    </row>
    <row r="557" spans="2:132" x14ac:dyDescent="0.2">
      <c r="B557" s="152"/>
      <c r="C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52"/>
      <c r="BN557" s="152"/>
      <c r="BO557" s="152"/>
      <c r="BP557" s="152"/>
      <c r="BQ557" s="152"/>
      <c r="BR557" s="152"/>
      <c r="BS557" s="152"/>
      <c r="BT557" s="152"/>
      <c r="BU557" s="152"/>
      <c r="BV557" s="152"/>
      <c r="BW557" s="152"/>
      <c r="BX557" s="152"/>
      <c r="BY557" s="152"/>
      <c r="BZ557" s="152"/>
      <c r="CA557" s="152"/>
      <c r="CB557" s="152"/>
      <c r="CC557" s="152"/>
      <c r="CD557" s="152"/>
      <c r="CE557" s="152"/>
      <c r="CF557" s="152"/>
      <c r="CG557" s="152"/>
      <c r="CH557" s="152"/>
      <c r="CI557" s="152"/>
      <c r="CJ557" s="152"/>
      <c r="CK557" s="152"/>
      <c r="CL557" s="152"/>
      <c r="CM557" s="152"/>
      <c r="CN557" s="152"/>
      <c r="CO557" s="152"/>
      <c r="CP557" s="152"/>
      <c r="CQ557" s="152"/>
      <c r="CR557" s="152"/>
      <c r="CS557" s="152"/>
      <c r="CT557" s="152"/>
      <c r="CU557" s="152"/>
      <c r="CV557" s="152"/>
      <c r="CW557" s="152"/>
      <c r="CX557" s="152"/>
      <c r="CY557" s="152"/>
      <c r="CZ557" s="152"/>
      <c r="DA557" s="152"/>
      <c r="DB557" s="152"/>
      <c r="DC557" s="152"/>
      <c r="DD557" s="152"/>
      <c r="DE557" s="152"/>
      <c r="DF557" s="152"/>
      <c r="DG557" s="152"/>
      <c r="DH557" s="152"/>
      <c r="DI557" s="152"/>
      <c r="DJ557" s="152"/>
      <c r="DK557" s="152"/>
      <c r="DL557" s="152"/>
      <c r="DM557" s="152"/>
      <c r="DN557" s="152"/>
      <c r="DO557" s="152"/>
      <c r="DP557" s="152"/>
      <c r="DQ557" s="152"/>
      <c r="DR557" s="152"/>
      <c r="DS557" s="152"/>
      <c r="DT557" s="152"/>
      <c r="DU557" s="152"/>
      <c r="DV557" s="152"/>
      <c r="DW557" s="152"/>
      <c r="DX557" s="152"/>
      <c r="DY557" s="152"/>
      <c r="DZ557" s="152"/>
      <c r="EA557" s="152"/>
      <c r="EB557" s="152"/>
    </row>
    <row r="558" spans="2:132" x14ac:dyDescent="0.2">
      <c r="B558" s="152"/>
      <c r="C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152"/>
      <c r="BN558" s="152"/>
      <c r="BO558" s="152"/>
      <c r="BP558" s="152"/>
      <c r="BQ558" s="152"/>
      <c r="BR558" s="152"/>
      <c r="BS558" s="152"/>
      <c r="BT558" s="152"/>
      <c r="BU558" s="152"/>
      <c r="BV558" s="152"/>
      <c r="BW558" s="152"/>
      <c r="BX558" s="152"/>
      <c r="BY558" s="152"/>
      <c r="BZ558" s="152"/>
      <c r="CA558" s="152"/>
      <c r="CB558" s="152"/>
      <c r="CC558" s="152"/>
      <c r="CD558" s="152"/>
      <c r="CE558" s="152"/>
      <c r="CF558" s="152"/>
      <c r="CG558" s="152"/>
      <c r="CH558" s="152"/>
      <c r="CI558" s="152"/>
      <c r="CJ558" s="152"/>
      <c r="CK558" s="152"/>
      <c r="CL558" s="152"/>
      <c r="CM558" s="152"/>
      <c r="CN558" s="152"/>
      <c r="CO558" s="152"/>
      <c r="CP558" s="152"/>
      <c r="CQ558" s="152"/>
      <c r="CR558" s="152"/>
      <c r="CS558" s="152"/>
      <c r="CT558" s="152"/>
      <c r="CU558" s="152"/>
      <c r="CV558" s="152"/>
      <c r="CW558" s="152"/>
      <c r="CX558" s="152"/>
      <c r="CY558" s="152"/>
      <c r="CZ558" s="152"/>
      <c r="DA558" s="152"/>
      <c r="DB558" s="152"/>
      <c r="DC558" s="152"/>
      <c r="DD558" s="152"/>
      <c r="DE558" s="152"/>
      <c r="DF558" s="152"/>
      <c r="DG558" s="152"/>
      <c r="DH558" s="152"/>
      <c r="DI558" s="152"/>
      <c r="DJ558" s="152"/>
      <c r="DK558" s="152"/>
      <c r="DL558" s="152"/>
      <c r="DM558" s="152"/>
      <c r="DN558" s="152"/>
      <c r="DO558" s="152"/>
      <c r="DP558" s="152"/>
      <c r="DQ558" s="152"/>
      <c r="DR558" s="152"/>
      <c r="DS558" s="152"/>
      <c r="DT558" s="152"/>
      <c r="DU558" s="152"/>
      <c r="DV558" s="152"/>
      <c r="DW558" s="152"/>
      <c r="DX558" s="152"/>
      <c r="DY558" s="152"/>
      <c r="DZ558" s="152"/>
      <c r="EA558" s="152"/>
      <c r="EB558" s="152"/>
    </row>
    <row r="559" spans="2:132" x14ac:dyDescent="0.2">
      <c r="B559" s="152"/>
      <c r="C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152"/>
      <c r="BN559" s="152"/>
      <c r="BO559" s="152"/>
      <c r="BP559" s="152"/>
      <c r="BQ559" s="152"/>
      <c r="BR559" s="152"/>
      <c r="BS559" s="152"/>
      <c r="BT559" s="152"/>
      <c r="BU559" s="152"/>
      <c r="BV559" s="152"/>
      <c r="BW559" s="152"/>
      <c r="BX559" s="152"/>
      <c r="BY559" s="152"/>
      <c r="BZ559" s="152"/>
      <c r="CA559" s="152"/>
      <c r="CB559" s="152"/>
      <c r="CC559" s="152"/>
      <c r="CD559" s="152"/>
      <c r="CE559" s="152"/>
      <c r="CF559" s="152"/>
      <c r="CG559" s="152"/>
      <c r="CH559" s="152"/>
      <c r="CI559" s="152"/>
      <c r="CJ559" s="152"/>
      <c r="CK559" s="152"/>
      <c r="CL559" s="152"/>
      <c r="CM559" s="152"/>
      <c r="CN559" s="152"/>
      <c r="CO559" s="152"/>
      <c r="CP559" s="152"/>
      <c r="CQ559" s="152"/>
      <c r="CR559" s="152"/>
      <c r="CS559" s="152"/>
      <c r="CT559" s="152"/>
      <c r="CU559" s="152"/>
      <c r="CV559" s="152"/>
      <c r="CW559" s="152"/>
      <c r="CX559" s="152"/>
      <c r="CY559" s="152"/>
      <c r="CZ559" s="152"/>
      <c r="DA559" s="152"/>
      <c r="DB559" s="152"/>
      <c r="DC559" s="152"/>
      <c r="DD559" s="152"/>
      <c r="DE559" s="152"/>
      <c r="DF559" s="152"/>
      <c r="DG559" s="152"/>
      <c r="DH559" s="152"/>
      <c r="DI559" s="152"/>
      <c r="DJ559" s="152"/>
      <c r="DK559" s="152"/>
      <c r="DL559" s="152"/>
      <c r="DM559" s="152"/>
      <c r="DN559" s="152"/>
      <c r="DO559" s="152"/>
      <c r="DP559" s="152"/>
      <c r="DQ559" s="152"/>
      <c r="DR559" s="152"/>
      <c r="DS559" s="152"/>
      <c r="DT559" s="152"/>
      <c r="DU559" s="152"/>
      <c r="DV559" s="152"/>
      <c r="DW559" s="152"/>
      <c r="DX559" s="152"/>
      <c r="DY559" s="152"/>
      <c r="DZ559" s="152"/>
      <c r="EA559" s="152"/>
      <c r="EB559" s="152"/>
    </row>
    <row r="560" spans="2:132" x14ac:dyDescent="0.2">
      <c r="B560" s="152"/>
      <c r="C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152"/>
      <c r="BN560" s="152"/>
      <c r="BO560" s="152"/>
      <c r="BP560" s="152"/>
      <c r="BQ560" s="152"/>
      <c r="BR560" s="152"/>
      <c r="BS560" s="152"/>
      <c r="BT560" s="152"/>
      <c r="BU560" s="152"/>
      <c r="BV560" s="152"/>
      <c r="BW560" s="152"/>
      <c r="BX560" s="152"/>
      <c r="BY560" s="152"/>
      <c r="BZ560" s="152"/>
      <c r="CA560" s="152"/>
      <c r="CB560" s="152"/>
      <c r="CC560" s="152"/>
      <c r="CD560" s="152"/>
      <c r="CE560" s="152"/>
      <c r="CF560" s="152"/>
      <c r="CG560" s="152"/>
      <c r="CH560" s="152"/>
      <c r="CI560" s="152"/>
      <c r="CJ560" s="152"/>
      <c r="CK560" s="152"/>
      <c r="CL560" s="152"/>
      <c r="CM560" s="152"/>
      <c r="CN560" s="152"/>
      <c r="CO560" s="152"/>
      <c r="CP560" s="152"/>
      <c r="CQ560" s="152"/>
      <c r="CR560" s="152"/>
      <c r="CS560" s="152"/>
      <c r="CT560" s="152"/>
      <c r="CU560" s="152"/>
      <c r="CV560" s="152"/>
      <c r="CW560" s="152"/>
      <c r="CX560" s="152"/>
      <c r="CY560" s="152"/>
      <c r="CZ560" s="152"/>
      <c r="DA560" s="152"/>
      <c r="DB560" s="152"/>
      <c r="DC560" s="152"/>
      <c r="DD560" s="152"/>
      <c r="DE560" s="152"/>
      <c r="DF560" s="152"/>
      <c r="DG560" s="152"/>
      <c r="DH560" s="152"/>
      <c r="DI560" s="152"/>
      <c r="DJ560" s="152"/>
      <c r="DK560" s="152"/>
      <c r="DL560" s="152"/>
      <c r="DM560" s="152"/>
      <c r="DN560" s="152"/>
      <c r="DO560" s="152"/>
      <c r="DP560" s="152"/>
      <c r="DQ560" s="152"/>
      <c r="DR560" s="152"/>
      <c r="DS560" s="152"/>
      <c r="DT560" s="152"/>
      <c r="DU560" s="152"/>
      <c r="DV560" s="152"/>
      <c r="DW560" s="152"/>
      <c r="DX560" s="152"/>
      <c r="DY560" s="152"/>
      <c r="DZ560" s="152"/>
      <c r="EA560" s="152"/>
      <c r="EB560" s="152"/>
    </row>
    <row r="561" spans="2:132" x14ac:dyDescent="0.2">
      <c r="B561" s="152"/>
      <c r="C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/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/>
      <c r="BL561" s="152"/>
      <c r="BM561" s="152"/>
      <c r="BN561" s="152"/>
      <c r="BO561" s="152"/>
      <c r="BP561" s="152"/>
      <c r="BQ561" s="152"/>
      <c r="BR561" s="152"/>
      <c r="BS561" s="152"/>
      <c r="BT561" s="152"/>
      <c r="BU561" s="152"/>
      <c r="BV561" s="152"/>
      <c r="BW561" s="152"/>
      <c r="BX561" s="152"/>
      <c r="BY561" s="152"/>
      <c r="BZ561" s="152"/>
      <c r="CA561" s="152"/>
      <c r="CB561" s="152"/>
      <c r="CC561" s="152"/>
      <c r="CD561" s="152"/>
      <c r="CE561" s="152"/>
      <c r="CF561" s="152"/>
      <c r="CG561" s="152"/>
      <c r="CH561" s="152"/>
      <c r="CI561" s="152"/>
      <c r="CJ561" s="152"/>
      <c r="CK561" s="152"/>
      <c r="CL561" s="152"/>
      <c r="CM561" s="152"/>
      <c r="CN561" s="152"/>
      <c r="CO561" s="152"/>
      <c r="CP561" s="152"/>
      <c r="CQ561" s="152"/>
      <c r="CR561" s="152"/>
      <c r="CS561" s="152"/>
      <c r="CT561" s="152"/>
      <c r="CU561" s="152"/>
      <c r="CV561" s="152"/>
      <c r="CW561" s="152"/>
      <c r="CX561" s="152"/>
      <c r="CY561" s="152"/>
      <c r="CZ561" s="152"/>
      <c r="DA561" s="152"/>
      <c r="DB561" s="152"/>
      <c r="DC561" s="152"/>
      <c r="DD561" s="152"/>
      <c r="DE561" s="152"/>
      <c r="DF561" s="152"/>
      <c r="DG561" s="152"/>
      <c r="DH561" s="152"/>
      <c r="DI561" s="152"/>
      <c r="DJ561" s="152"/>
      <c r="DK561" s="152"/>
      <c r="DL561" s="152"/>
      <c r="DM561" s="152"/>
      <c r="DN561" s="152"/>
      <c r="DO561" s="152"/>
      <c r="DP561" s="152"/>
      <c r="DQ561" s="152"/>
      <c r="DR561" s="152"/>
      <c r="DS561" s="152"/>
      <c r="DT561" s="152"/>
      <c r="DU561" s="152"/>
      <c r="DV561" s="152"/>
      <c r="DW561" s="152"/>
      <c r="DX561" s="152"/>
      <c r="DY561" s="152"/>
      <c r="DZ561" s="152"/>
      <c r="EA561" s="152"/>
      <c r="EB561" s="152"/>
    </row>
    <row r="562" spans="2:132" x14ac:dyDescent="0.2">
      <c r="B562" s="152"/>
      <c r="C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  <c r="AK562" s="152"/>
      <c r="AL562" s="152"/>
      <c r="AM562" s="152"/>
      <c r="AN562" s="152"/>
      <c r="AO562" s="152"/>
      <c r="AP562" s="152"/>
      <c r="AQ562" s="152"/>
      <c r="AR562" s="152"/>
      <c r="AS562" s="152"/>
      <c r="AT562" s="152"/>
      <c r="AU562" s="152"/>
      <c r="AV562" s="152"/>
      <c r="AW562" s="152"/>
      <c r="AX562" s="152"/>
      <c r="AY562" s="152"/>
      <c r="AZ562" s="152"/>
      <c r="BA562" s="152"/>
      <c r="BB562" s="152"/>
      <c r="BC562" s="152"/>
      <c r="BD562" s="152"/>
      <c r="BE562" s="152"/>
      <c r="BF562" s="152"/>
      <c r="BG562" s="152"/>
      <c r="BH562" s="152"/>
      <c r="BI562" s="152"/>
      <c r="BJ562" s="152"/>
      <c r="BK562" s="152"/>
      <c r="BL562" s="152"/>
      <c r="BM562" s="152"/>
      <c r="BN562" s="152"/>
      <c r="BO562" s="152"/>
      <c r="BP562" s="152"/>
      <c r="BQ562" s="152"/>
      <c r="BR562" s="152"/>
      <c r="BS562" s="152"/>
      <c r="BT562" s="152"/>
      <c r="BU562" s="152"/>
      <c r="BV562" s="152"/>
      <c r="BW562" s="152"/>
      <c r="BX562" s="152"/>
      <c r="BY562" s="152"/>
      <c r="BZ562" s="152"/>
      <c r="CA562" s="152"/>
      <c r="CB562" s="152"/>
      <c r="CC562" s="152"/>
      <c r="CD562" s="152"/>
      <c r="CE562" s="152"/>
      <c r="CF562" s="152"/>
      <c r="CG562" s="152"/>
      <c r="CH562" s="152"/>
      <c r="CI562" s="152"/>
      <c r="CJ562" s="152"/>
      <c r="CK562" s="152"/>
      <c r="CL562" s="152"/>
      <c r="CM562" s="152"/>
      <c r="CN562" s="152"/>
      <c r="CO562" s="152"/>
      <c r="CP562" s="152"/>
      <c r="CQ562" s="152"/>
      <c r="CR562" s="152"/>
      <c r="CS562" s="152"/>
      <c r="CT562" s="152"/>
      <c r="CU562" s="152"/>
      <c r="CV562" s="152"/>
      <c r="CW562" s="152"/>
      <c r="CX562" s="152"/>
      <c r="CY562" s="152"/>
      <c r="CZ562" s="152"/>
      <c r="DA562" s="152"/>
      <c r="DB562" s="152"/>
      <c r="DC562" s="152"/>
      <c r="DD562" s="152"/>
      <c r="DE562" s="152"/>
      <c r="DF562" s="152"/>
      <c r="DG562" s="152"/>
      <c r="DH562" s="152"/>
      <c r="DI562" s="152"/>
      <c r="DJ562" s="152"/>
      <c r="DK562" s="152"/>
      <c r="DL562" s="152"/>
      <c r="DM562" s="152"/>
      <c r="DN562" s="152"/>
      <c r="DO562" s="152"/>
      <c r="DP562" s="152"/>
      <c r="DQ562" s="152"/>
      <c r="DR562" s="152"/>
      <c r="DS562" s="152"/>
      <c r="DT562" s="152"/>
      <c r="DU562" s="152"/>
      <c r="DV562" s="152"/>
      <c r="DW562" s="152"/>
      <c r="DX562" s="152"/>
      <c r="DY562" s="152"/>
      <c r="DZ562" s="152"/>
      <c r="EA562" s="152"/>
      <c r="EB562" s="152"/>
    </row>
  </sheetData>
  <mergeCells count="5">
    <mergeCell ref="A3:B3"/>
    <mergeCell ref="G3:H3"/>
    <mergeCell ref="A1:AL1"/>
    <mergeCell ref="AB3:AE3"/>
    <mergeCell ref="M3:O3"/>
  </mergeCells>
  <pageMargins left="0.31496062992125984" right="0.31496062992125984" top="0.78740157480314965" bottom="0.78740157480314965" header="0.31496062992125984" footer="0.31496062992125984"/>
  <pageSetup paperSize="9" scale="5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569"/>
  <sheetViews>
    <sheetView topLeftCell="A4" workbookViewId="0">
      <selection activeCell="A13" sqref="A13"/>
    </sheetView>
  </sheetViews>
  <sheetFormatPr baseColWidth="10" defaultRowHeight="12.75" x14ac:dyDescent="0.2"/>
  <cols>
    <col min="1" max="1" width="7" customWidth="1"/>
    <col min="2" max="2" width="6.5703125" style="1" customWidth="1"/>
    <col min="3" max="3" width="1.140625" style="1" customWidth="1"/>
    <col min="4" max="4" width="7" customWidth="1"/>
    <col min="5" max="5" width="6.42578125" style="1" customWidth="1"/>
    <col min="6" max="6" width="1.140625" style="1" customWidth="1"/>
    <col min="7" max="7" width="5.5703125" style="1" bestFit="1" customWidth="1"/>
    <col min="8" max="8" width="7.42578125" style="1" customWidth="1"/>
    <col min="9" max="9" width="1.140625" style="1" customWidth="1"/>
    <col min="10" max="10" width="5.5703125" style="1" bestFit="1" customWidth="1"/>
    <col min="11" max="11" width="6.5703125" style="1" bestFit="1" customWidth="1"/>
    <col min="12" max="12" width="1.140625" style="1" customWidth="1"/>
    <col min="13" max="13" width="5.5703125" style="1" bestFit="1" customWidth="1"/>
    <col min="14" max="14" width="6.5703125" style="1" bestFit="1" customWidth="1"/>
    <col min="15" max="15" width="1.140625" style="1" customWidth="1"/>
    <col min="16" max="17" width="6.5703125" style="1" bestFit="1" customWidth="1"/>
    <col min="18" max="18" width="1.140625" style="1" customWidth="1"/>
    <col min="19" max="20" width="6.5703125" style="1" bestFit="1" customWidth="1"/>
    <col min="21" max="21" width="1.140625" style="1" customWidth="1"/>
    <col min="22" max="23" width="6.5703125" style="1" bestFit="1" customWidth="1"/>
    <col min="24" max="24" width="1.140625" style="1" customWidth="1"/>
    <col min="25" max="26" width="6.5703125" style="1" bestFit="1" customWidth="1"/>
    <col min="27" max="27" width="1.140625" style="1" customWidth="1"/>
    <col min="28" max="29" width="6.5703125" style="1" bestFit="1" customWidth="1"/>
    <col min="30" max="30" width="1.140625" style="1" customWidth="1"/>
    <col min="31" max="32" width="6.5703125" style="1" bestFit="1" customWidth="1"/>
    <col min="33" max="33" width="1.140625" style="1" customWidth="1"/>
    <col min="34" max="35" width="6.5703125" style="1" bestFit="1" customWidth="1"/>
    <col min="36" max="36" width="1.140625" style="1" customWidth="1"/>
    <col min="37" max="38" width="6.5703125" style="1" bestFit="1" customWidth="1"/>
    <col min="39" max="39" width="1.140625" style="1" customWidth="1"/>
    <col min="40" max="41" width="6.5703125" style="1" bestFit="1" customWidth="1"/>
    <col min="42" max="42" width="1.140625" style="1" customWidth="1"/>
    <col min="43" max="44" width="6.5703125" style="1" bestFit="1" customWidth="1"/>
    <col min="45" max="45" width="1.140625" style="1" customWidth="1"/>
    <col min="46" max="132" width="6.5703125" style="1" bestFit="1" customWidth="1"/>
  </cols>
  <sheetData>
    <row r="1" spans="1:132" ht="35.25" thickBot="1" x14ac:dyDescent="0.5">
      <c r="A1" s="779" t="s">
        <v>2200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2"/>
    </row>
    <row r="2" spans="1:132" ht="15.75" thickBot="1" x14ac:dyDescent="0.25">
      <c r="A2" s="794" t="str">
        <f>'Schuelereinst. Sinclair'!C3</f>
        <v>Mädchen starten mit Damensinclairtabelle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6"/>
      <c r="U2" s="786" t="str">
        <f>'Schuelereinst. Sinclair'!$O$4</f>
        <v>Sinclairfaktor beim Kugelwurf wird berücksichtigt</v>
      </c>
      <c r="V2" s="787"/>
      <c r="W2" s="787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7"/>
      <c r="AL2" s="787"/>
      <c r="AM2" s="788"/>
      <c r="AN2" s="788"/>
      <c r="AO2" s="788"/>
      <c r="AP2" s="788"/>
      <c r="AQ2" s="788"/>
      <c r="AR2" s="788"/>
      <c r="AS2" s="788"/>
      <c r="AT2" s="788"/>
      <c r="AU2" s="789"/>
    </row>
    <row r="3" spans="1:132" x14ac:dyDescent="0.2">
      <c r="A3" s="25"/>
    </row>
    <row r="4" spans="1:132" x14ac:dyDescent="0.2">
      <c r="A4" s="771" t="s">
        <v>2196</v>
      </c>
      <c r="B4" s="771"/>
      <c r="C4"/>
      <c r="D4" s="162">
        <v>0.1</v>
      </c>
      <c r="E4"/>
      <c r="F4"/>
      <c r="G4" s="771" t="s">
        <v>2197</v>
      </c>
      <c r="H4" s="771"/>
      <c r="I4"/>
      <c r="J4" s="162">
        <v>1</v>
      </c>
      <c r="L4" s="171"/>
      <c r="M4" s="171"/>
      <c r="N4" s="171"/>
      <c r="O4" s="171"/>
      <c r="P4" s="170"/>
      <c r="Q4" s="54"/>
      <c r="R4" s="171"/>
      <c r="S4" s="54"/>
      <c r="T4" s="54"/>
      <c r="U4" s="171"/>
      <c r="V4" s="54"/>
      <c r="W4" s="54"/>
      <c r="X4" s="171"/>
      <c r="Y4" s="54"/>
      <c r="Z4" s="54"/>
      <c r="AA4" s="171"/>
      <c r="AB4" s="171"/>
      <c r="AC4" s="171"/>
      <c r="AD4" s="171"/>
      <c r="AE4" s="171"/>
      <c r="AF4" s="170"/>
      <c r="AG4" s="171"/>
      <c r="AH4" s="54"/>
      <c r="AI4" s="54"/>
      <c r="AJ4" s="171"/>
      <c r="AK4" s="54"/>
      <c r="AL4" s="54"/>
      <c r="AM4" s="171"/>
      <c r="AN4" s="54"/>
      <c r="AP4" s="171"/>
      <c r="AS4" s="171"/>
    </row>
    <row r="6" spans="1:132" x14ac:dyDescent="0.2">
      <c r="A6" s="790" t="s">
        <v>145</v>
      </c>
      <c r="B6" s="791"/>
      <c r="D6" s="790" t="s">
        <v>145</v>
      </c>
      <c r="E6" s="791"/>
      <c r="G6" s="790" t="s">
        <v>145</v>
      </c>
      <c r="H6" s="791"/>
      <c r="J6" s="790" t="s">
        <v>145</v>
      </c>
      <c r="K6" s="791"/>
      <c r="M6" s="790" t="s">
        <v>145</v>
      </c>
      <c r="N6" s="791"/>
      <c r="P6" s="790" t="s">
        <v>145</v>
      </c>
      <c r="Q6" s="791"/>
      <c r="S6" s="790" t="s">
        <v>145</v>
      </c>
      <c r="T6" s="791"/>
      <c r="V6" s="790" t="s">
        <v>145</v>
      </c>
      <c r="W6" s="791"/>
      <c r="Y6" s="790" t="s">
        <v>145</v>
      </c>
      <c r="Z6" s="791"/>
      <c r="AB6" s="790" t="s">
        <v>145</v>
      </c>
      <c r="AC6" s="791"/>
      <c r="AE6" s="790" t="s">
        <v>145</v>
      </c>
      <c r="AF6" s="791"/>
      <c r="AH6" s="790" t="s">
        <v>145</v>
      </c>
      <c r="AI6" s="791"/>
      <c r="AK6" s="790" t="s">
        <v>145</v>
      </c>
      <c r="AL6" s="791"/>
      <c r="AN6" s="790" t="s">
        <v>145</v>
      </c>
      <c r="AO6" s="791"/>
      <c r="AQ6" s="790" t="s">
        <v>145</v>
      </c>
      <c r="AR6" s="791"/>
      <c r="AT6" s="790" t="s">
        <v>145</v>
      </c>
      <c r="AU6" s="791"/>
    </row>
    <row r="7" spans="1:132" x14ac:dyDescent="0.2">
      <c r="A7" s="792" t="s">
        <v>2203</v>
      </c>
      <c r="B7" s="793"/>
      <c r="D7" s="792" t="s">
        <v>2203</v>
      </c>
      <c r="E7" s="793"/>
      <c r="G7" s="792" t="s">
        <v>2203</v>
      </c>
      <c r="H7" s="793"/>
      <c r="J7" s="792" t="s">
        <v>2203</v>
      </c>
      <c r="K7" s="793"/>
      <c r="M7" s="792" t="s">
        <v>2203</v>
      </c>
      <c r="N7" s="793"/>
      <c r="P7" s="792" t="s">
        <v>2203</v>
      </c>
      <c r="Q7" s="793"/>
      <c r="S7" s="792" t="s">
        <v>2203</v>
      </c>
      <c r="T7" s="793"/>
      <c r="V7" s="792" t="s">
        <v>2203</v>
      </c>
      <c r="W7" s="793"/>
      <c r="Y7" s="792" t="s">
        <v>2203</v>
      </c>
      <c r="Z7" s="793"/>
      <c r="AB7" s="792" t="s">
        <v>2203</v>
      </c>
      <c r="AC7" s="793"/>
      <c r="AE7" s="792" t="s">
        <v>2203</v>
      </c>
      <c r="AF7" s="793"/>
      <c r="AH7" s="792" t="s">
        <v>2203</v>
      </c>
      <c r="AI7" s="793"/>
      <c r="AK7" s="792" t="s">
        <v>2203</v>
      </c>
      <c r="AL7" s="793"/>
      <c r="AN7" s="792" t="s">
        <v>2203</v>
      </c>
      <c r="AO7" s="793"/>
      <c r="AQ7" s="792" t="s">
        <v>2203</v>
      </c>
      <c r="AR7" s="793"/>
      <c r="AT7" s="792" t="s">
        <v>2203</v>
      </c>
      <c r="AU7" s="793"/>
    </row>
    <row r="8" spans="1:132" x14ac:dyDescent="0.2">
      <c r="A8" s="167" t="s">
        <v>2204</v>
      </c>
      <c r="B8" s="168" t="s">
        <v>358</v>
      </c>
      <c r="D8" s="167" t="s">
        <v>2204</v>
      </c>
      <c r="E8" s="168" t="s">
        <v>358</v>
      </c>
      <c r="G8" s="167" t="s">
        <v>2204</v>
      </c>
      <c r="H8" s="168" t="s">
        <v>358</v>
      </c>
      <c r="J8" s="167" t="s">
        <v>2204</v>
      </c>
      <c r="K8" s="168" t="s">
        <v>358</v>
      </c>
      <c r="M8" s="167" t="s">
        <v>2204</v>
      </c>
      <c r="N8" s="168" t="s">
        <v>358</v>
      </c>
      <c r="P8" s="167" t="s">
        <v>2204</v>
      </c>
      <c r="Q8" s="168" t="s">
        <v>358</v>
      </c>
      <c r="S8" s="167" t="s">
        <v>2204</v>
      </c>
      <c r="T8" s="168" t="s">
        <v>358</v>
      </c>
      <c r="V8" s="167" t="s">
        <v>2204</v>
      </c>
      <c r="W8" s="168" t="s">
        <v>358</v>
      </c>
      <c r="Y8" s="167" t="s">
        <v>2204</v>
      </c>
      <c r="Z8" s="168" t="s">
        <v>358</v>
      </c>
      <c r="AB8" s="167" t="s">
        <v>2204</v>
      </c>
      <c r="AC8" s="168" t="s">
        <v>358</v>
      </c>
      <c r="AE8" s="167" t="s">
        <v>2204</v>
      </c>
      <c r="AF8" s="168" t="s">
        <v>358</v>
      </c>
      <c r="AH8" s="167" t="s">
        <v>2204</v>
      </c>
      <c r="AI8" s="168" t="s">
        <v>358</v>
      </c>
      <c r="AK8" s="167" t="s">
        <v>2204</v>
      </c>
      <c r="AL8" s="168" t="s">
        <v>358</v>
      </c>
      <c r="AN8" s="167" t="s">
        <v>2204</v>
      </c>
      <c r="AO8" s="168" t="s">
        <v>358</v>
      </c>
      <c r="AQ8" s="167" t="s">
        <v>2204</v>
      </c>
      <c r="AR8" s="168" t="s">
        <v>358</v>
      </c>
      <c r="AT8" s="167" t="s">
        <v>2204</v>
      </c>
      <c r="AU8" s="168" t="s">
        <v>358</v>
      </c>
    </row>
    <row r="9" spans="1:132" x14ac:dyDescent="0.2">
      <c r="A9" s="167" t="s">
        <v>2205</v>
      </c>
      <c r="B9" s="169">
        <v>25</v>
      </c>
      <c r="D9" s="167" t="s">
        <v>2205</v>
      </c>
      <c r="E9" s="169">
        <v>27.5</v>
      </c>
      <c r="G9" s="167" t="s">
        <v>2205</v>
      </c>
      <c r="H9" s="169">
        <v>30</v>
      </c>
      <c r="J9" s="167" t="s">
        <v>2205</v>
      </c>
      <c r="K9" s="169">
        <v>32.5</v>
      </c>
      <c r="M9" s="167" t="s">
        <v>2205</v>
      </c>
      <c r="N9" s="169">
        <v>35</v>
      </c>
      <c r="P9" s="167" t="s">
        <v>2205</v>
      </c>
      <c r="Q9" s="169">
        <v>37.5</v>
      </c>
      <c r="S9" s="167" t="s">
        <v>2205</v>
      </c>
      <c r="T9" s="169">
        <v>40</v>
      </c>
      <c r="V9" s="167" t="s">
        <v>2205</v>
      </c>
      <c r="W9" s="169">
        <v>42.5</v>
      </c>
      <c r="Y9" s="167" t="s">
        <v>2205</v>
      </c>
      <c r="Z9" s="169">
        <v>45</v>
      </c>
      <c r="AB9" s="167" t="s">
        <v>2205</v>
      </c>
      <c r="AC9" s="169">
        <v>47.5</v>
      </c>
      <c r="AE9" s="167" t="s">
        <v>2205</v>
      </c>
      <c r="AF9" s="169">
        <v>50</v>
      </c>
      <c r="AH9" s="167" t="s">
        <v>2205</v>
      </c>
      <c r="AI9" s="169">
        <v>52.5</v>
      </c>
      <c r="AK9" s="167" t="s">
        <v>2205</v>
      </c>
      <c r="AL9" s="169">
        <v>55</v>
      </c>
      <c r="AN9" s="167" t="s">
        <v>2205</v>
      </c>
      <c r="AO9" s="169">
        <v>57.5</v>
      </c>
      <c r="AQ9" s="167" t="s">
        <v>2205</v>
      </c>
      <c r="AR9" s="169">
        <v>60</v>
      </c>
      <c r="AT9" s="167" t="s">
        <v>2205</v>
      </c>
      <c r="AU9" s="169">
        <v>80</v>
      </c>
    </row>
    <row r="10" spans="1:132" x14ac:dyDescent="0.2">
      <c r="A10" s="167" t="s">
        <v>2202</v>
      </c>
      <c r="B10" s="84">
        <f>IF(B8="B",VLOOKUP(B9,Sinclair_schueler,2),VLOOKUP(B9,Sinclair_schueler,3))</f>
        <v>3.6063000000000001</v>
      </c>
      <c r="D10" s="167" t="s">
        <v>2202</v>
      </c>
      <c r="E10" s="84">
        <f>IF(E8="B",VLOOKUP(E9,Sinclair_schueler,2),VLOOKUP(E9,Sinclair_schueler,3))</f>
        <v>3.1890999999999998</v>
      </c>
      <c r="G10" s="167" t="s">
        <v>2202</v>
      </c>
      <c r="H10" s="84">
        <f>IF(H8="B",VLOOKUP(H9,Sinclair_schueler,2),VLOOKUP(H9,Sinclair_schueler,3))</f>
        <v>2.8660000000000001</v>
      </c>
      <c r="J10" s="167" t="s">
        <v>2202</v>
      </c>
      <c r="K10" s="84">
        <f>IF(K8="B",VLOOKUP(K9,Sinclair_schueler,2),VLOOKUP(K9,Sinclair_schueler,3))</f>
        <v>2.6095999999999999</v>
      </c>
      <c r="M10" s="167" t="s">
        <v>2202</v>
      </c>
      <c r="N10" s="84">
        <f>IF(N8="B",VLOOKUP(N9,Sinclair_schueler,2),VLOOKUP(N9,Sinclair_schueler,3))</f>
        <v>2.4020000000000001</v>
      </c>
      <c r="P10" s="167" t="s">
        <v>2202</v>
      </c>
      <c r="Q10" s="84">
        <f>IF(Q8="B",VLOOKUP(Q9,Sinclair_schueler,2),VLOOKUP(Q9,Sinclair_schueler,3))</f>
        <v>2.2311999999999999</v>
      </c>
      <c r="S10" s="167" t="s">
        <v>2202</v>
      </c>
      <c r="T10" s="84">
        <f>IF(T8="B",VLOOKUP(T9,Sinclair_schueler,2),VLOOKUP(T9,Sinclair_schueler,3))</f>
        <v>2.0884999999999998</v>
      </c>
      <c r="V10" s="167" t="s">
        <v>2202</v>
      </c>
      <c r="W10" s="84">
        <f>IF(W8="B",VLOOKUP(W9,Sinclair_schueler,2),VLOOKUP(W9,Sinclair_schueler,3))</f>
        <v>1.9679</v>
      </c>
      <c r="Y10" s="167" t="s">
        <v>2202</v>
      </c>
      <c r="Z10" s="84">
        <f>IF(Z8="B",VLOOKUP(Z9,Sinclair_schueler,2),VLOOKUP(Z9,Sinclair_schueler,3))</f>
        <v>1.8648</v>
      </c>
      <c r="AB10" s="167" t="s">
        <v>2202</v>
      </c>
      <c r="AC10" s="84">
        <f>IF(AC8="B",VLOOKUP(AC9,Sinclair_schueler,2),VLOOKUP(AC9,Sinclair_schueler,3))</f>
        <v>1.7759</v>
      </c>
      <c r="AE10" s="167" t="s">
        <v>2202</v>
      </c>
      <c r="AF10" s="84">
        <f>IF(AF8="B",VLOOKUP(AF9,Sinclair_schueler,2),VLOOKUP(AF9,Sinclair_schueler,3))</f>
        <v>1.6986000000000001</v>
      </c>
      <c r="AH10" s="167" t="s">
        <v>2202</v>
      </c>
      <c r="AI10" s="84">
        <f>IF(AI8="B",VLOOKUP(AI9,Sinclair_schueler,2),VLOOKUP(AI9,Sinclair_schueler,3))</f>
        <v>1.631</v>
      </c>
      <c r="AK10" s="167" t="s">
        <v>2202</v>
      </c>
      <c r="AL10" s="84">
        <f>IF(AL8="B",VLOOKUP(AL9,Sinclair_schueler,2),VLOOKUP(AL9,Sinclair_schueler,3))</f>
        <v>1.5712999999999999</v>
      </c>
      <c r="AN10" s="167" t="s">
        <v>2202</v>
      </c>
      <c r="AO10" s="84">
        <f>IF(AO8="B",VLOOKUP(AO9,Sinclair_schueler,2),VLOOKUP(AO9,Sinclair_schueler,3))</f>
        <v>1.5185</v>
      </c>
      <c r="AQ10" s="167" t="s">
        <v>2202</v>
      </c>
      <c r="AR10" s="84">
        <f>IF(AR8="B",VLOOKUP(AR9,Sinclair_schueler,2),VLOOKUP(AR9,Sinclair_schueler,3))</f>
        <v>1.4714</v>
      </c>
      <c r="AT10" s="167" t="s">
        <v>2202</v>
      </c>
      <c r="AU10" s="84">
        <f>IF(AU8="B",VLOOKUP(AU9,Sinclair_schueler,2),VLOOKUP(AU9,Sinclair_schueler,3))</f>
        <v>1.2282999999999999</v>
      </c>
    </row>
    <row r="11" spans="1:132" ht="13.5" thickBot="1" x14ac:dyDescent="0.25"/>
    <row r="12" spans="1:132" x14ac:dyDescent="0.2">
      <c r="A12" s="153" t="s">
        <v>2098</v>
      </c>
      <c r="B12" s="154" t="s">
        <v>147</v>
      </c>
      <c r="D12" s="153" t="s">
        <v>2098</v>
      </c>
      <c r="E12" s="154" t="s">
        <v>147</v>
      </c>
      <c r="G12" s="153" t="s">
        <v>2098</v>
      </c>
      <c r="H12" s="154" t="s">
        <v>147</v>
      </c>
      <c r="J12" s="153" t="s">
        <v>2098</v>
      </c>
      <c r="K12" s="154" t="s">
        <v>147</v>
      </c>
      <c r="M12" s="153" t="s">
        <v>2098</v>
      </c>
      <c r="N12" s="154" t="s">
        <v>147</v>
      </c>
      <c r="P12" s="153" t="s">
        <v>2098</v>
      </c>
      <c r="Q12" s="154" t="s">
        <v>147</v>
      </c>
      <c r="S12" s="153" t="s">
        <v>2098</v>
      </c>
      <c r="T12" s="154" t="s">
        <v>147</v>
      </c>
      <c r="V12" s="153" t="s">
        <v>2098</v>
      </c>
      <c r="W12" s="154" t="s">
        <v>147</v>
      </c>
      <c r="Y12" s="153" t="s">
        <v>2098</v>
      </c>
      <c r="Z12" s="154" t="s">
        <v>147</v>
      </c>
      <c r="AB12" s="153" t="s">
        <v>2098</v>
      </c>
      <c r="AC12" s="154" t="s">
        <v>147</v>
      </c>
      <c r="AE12" s="153" t="s">
        <v>2098</v>
      </c>
      <c r="AF12" s="154" t="s">
        <v>147</v>
      </c>
      <c r="AH12" s="153" t="s">
        <v>2098</v>
      </c>
      <c r="AI12" s="154" t="s">
        <v>147</v>
      </c>
      <c r="AK12" s="153" t="s">
        <v>2098</v>
      </c>
      <c r="AL12" s="154" t="s">
        <v>147</v>
      </c>
      <c r="AN12" s="153" t="s">
        <v>2098</v>
      </c>
      <c r="AO12" s="154" t="s">
        <v>147</v>
      </c>
      <c r="AQ12" s="153" t="s">
        <v>2098</v>
      </c>
      <c r="AR12" s="154" t="s">
        <v>147</v>
      </c>
      <c r="AT12" s="153" t="s">
        <v>2098</v>
      </c>
      <c r="AU12" s="154" t="s">
        <v>147</v>
      </c>
    </row>
    <row r="13" spans="1:132" x14ac:dyDescent="0.2">
      <c r="A13" s="155">
        <f>IF($D$4=0.1,ROUND($J$4,1),IF($D$4=0.01,ROUND($J$4,2),999))</f>
        <v>1</v>
      </c>
      <c r="B13" s="163">
        <f>ROUND(IF('Schuelereinst. Sinclair'!$N$4="Ja",Druck_Tabelle_Kugel_VGL!B$10,1) * VLOOKUP(A13,Kugel_Schueler,2),1)</f>
        <v>0</v>
      </c>
      <c r="D13" s="155">
        <f>IF($D$4=0.1,ROUND($J$4,1),IF($D$4=0.01,ROUND($J$4,2),999))</f>
        <v>1</v>
      </c>
      <c r="E13" s="163">
        <f>ROUND(IF('Schuelereinst. Sinclair'!$N$4="Ja",Druck_Tabelle_Kugel_VGL!E$10,1) * VLOOKUP(D13,Kugel_Schueler,2),1)</f>
        <v>0</v>
      </c>
      <c r="G13" s="155">
        <f>IF($D$4=0.1,ROUND($J$4,1),IF($D$4=0.01,ROUND($J$4,2),999))</f>
        <v>1</v>
      </c>
      <c r="H13" s="163">
        <f>ROUND(IF('Schuelereinst. Sinclair'!$N$4="Ja",Druck_Tabelle_Kugel_VGL!H$10,1) * VLOOKUP(G13,Kugel_Schueler,2),1)</f>
        <v>0</v>
      </c>
      <c r="J13" s="155">
        <f>IF($D$4=0.1,ROUND($J$4,1),IF($D$4=0.01,ROUND($J$4,2),999))</f>
        <v>1</v>
      </c>
      <c r="K13" s="163">
        <f>ROUND(IF('Schuelereinst. Sinclair'!$N$4="Ja",Druck_Tabelle_Kugel_VGL!K$10,1) * VLOOKUP(J13,Kugel_Schueler,2),1)</f>
        <v>0</v>
      </c>
      <c r="M13" s="155">
        <f>IF($D$4=0.1,ROUND($J$4,1),IF($D$4=0.01,ROUND($J$4,2),999))</f>
        <v>1</v>
      </c>
      <c r="N13" s="163">
        <f>ROUND(IF('Schuelereinst. Sinclair'!$N$4="Ja",Druck_Tabelle_Kugel_VGL!N$10,1) * VLOOKUP(M13,Kugel_Schueler,2),1)</f>
        <v>0</v>
      </c>
      <c r="P13" s="155">
        <f>IF($D$4=0.1,ROUND($J$4,1),IF($D$4=0.01,ROUND($J$4,2),999))</f>
        <v>1</v>
      </c>
      <c r="Q13" s="163">
        <f>ROUND(IF('Schuelereinst. Sinclair'!$N$4="Ja",Druck_Tabelle_Kugel_VGL!Q$10,1) * VLOOKUP(P13,Kugel_Schueler,2),1)</f>
        <v>0</v>
      </c>
      <c r="S13" s="155">
        <f>IF($D$4=0.1,ROUND($J$4,1),IF($D$4=0.01,ROUND($J$4,2),999))</f>
        <v>1</v>
      </c>
      <c r="T13" s="163">
        <f>ROUND(IF('Schuelereinst. Sinclair'!$N$4="Ja",Druck_Tabelle_Kugel_VGL!T$10,1) * VLOOKUP(S13,Kugel_Schueler,2),1)</f>
        <v>0</v>
      </c>
      <c r="V13" s="155">
        <f>IF($D$4=0.1,ROUND($J$4,1),IF($D$4=0.01,ROUND($J$4,2),999))</f>
        <v>1</v>
      </c>
      <c r="W13" s="163">
        <f>ROUND(IF('Schuelereinst. Sinclair'!$N$4="Ja",Druck_Tabelle_Kugel_VGL!W$10,1) * VLOOKUP(V13,Kugel_Schueler,2),1)</f>
        <v>0</v>
      </c>
      <c r="Y13" s="155">
        <f>IF($D$4=0.1,ROUND($J$4,1),IF($D$4=0.01,ROUND($J$4,2),999))</f>
        <v>1</v>
      </c>
      <c r="Z13" s="163">
        <f>ROUND(IF('Schuelereinst. Sinclair'!$N$4="Ja",Druck_Tabelle_Kugel_VGL!Z$10,1) * VLOOKUP(Y13,Kugel_Schueler,2),1)</f>
        <v>0</v>
      </c>
      <c r="AB13" s="155">
        <f>IF($D$4=0.1,ROUND($J$4,1),IF($D$4=0.01,ROUND($J$4,2),999))</f>
        <v>1</v>
      </c>
      <c r="AC13" s="163">
        <f>ROUND(IF('Schuelereinst. Sinclair'!$N$4="Ja",Druck_Tabelle_Kugel_VGL!AC$10,1) * VLOOKUP(AB13,Kugel_Schueler,2),1)</f>
        <v>0</v>
      </c>
      <c r="AE13" s="155">
        <f>IF($D$4=0.1,ROUND($J$4,1),IF($D$4=0.01,ROUND($J$4,2),999))</f>
        <v>1</v>
      </c>
      <c r="AF13" s="163">
        <f>ROUND(IF('Schuelereinst. Sinclair'!$N$4="Ja",Druck_Tabelle_Kugel_VGL!AF$10,1) * VLOOKUP(AE13,Kugel_Schueler,2),1)</f>
        <v>0</v>
      </c>
      <c r="AH13" s="155">
        <f>IF($D$4=0.1,ROUND($J$4,1),IF($D$4=0.01,ROUND($J$4,2),999))</f>
        <v>1</v>
      </c>
      <c r="AI13" s="163">
        <f>ROUND(IF('Schuelereinst. Sinclair'!$N$4="Ja",Druck_Tabelle_Kugel_VGL!AI$10,1) * VLOOKUP(AH13,Kugel_Schueler,2),1)</f>
        <v>0</v>
      </c>
      <c r="AK13" s="155">
        <f>IF($D$4=0.1,ROUND($J$4,1),IF($D$4=0.01,ROUND($J$4,2),999))</f>
        <v>1</v>
      </c>
      <c r="AL13" s="163">
        <f>ROUND(IF('Schuelereinst. Sinclair'!$N$4="Ja",Druck_Tabelle_Kugel_VGL!AL$10,1) * VLOOKUP(AK13,Kugel_Schueler,2),1)</f>
        <v>0</v>
      </c>
      <c r="AN13" s="155">
        <f>IF($D$4=0.1,ROUND($J$4,1),IF($D$4=0.01,ROUND($J$4,2),999))</f>
        <v>1</v>
      </c>
      <c r="AO13" s="163">
        <f>ROUND(IF('Schuelereinst. Sinclair'!$N$4="Ja",Druck_Tabelle_Kugel_VGL!AO$10,1) * VLOOKUP(AN13,Kugel_Schueler,2),1)</f>
        <v>0</v>
      </c>
      <c r="AQ13" s="155">
        <f>IF($D$4=0.1,ROUND($J$4,1),IF($D$4=0.01,ROUND($J$4,2),999))</f>
        <v>1</v>
      </c>
      <c r="AR13" s="163">
        <f>ROUND(IF('Schuelereinst. Sinclair'!$N$4="Ja",Druck_Tabelle_Kugel_VGL!AR$10,1) * VLOOKUP(AQ13,Kugel_Schueler,2),1)</f>
        <v>0</v>
      </c>
      <c r="AT13" s="155">
        <f>IF($D$4=0.1,ROUND($J$4,1),IF($D$4=0.01,ROUND($J$4,2),999))</f>
        <v>1</v>
      </c>
      <c r="AU13" s="163">
        <f>ROUND(IF('Schuelereinst. Sinclair'!$N$4="Ja",Druck_Tabelle_Kugel_VGL!AU$10,1) * VLOOKUP(AT13,Kugel_Schueler,2),1)</f>
        <v>0</v>
      </c>
    </row>
    <row r="14" spans="1:132" x14ac:dyDescent="0.2">
      <c r="A14" s="157">
        <f>IF($D$4=0.1,ROUND(A13+$D$4,1),ROUND(A13+$D$4,2))</f>
        <v>1.1000000000000001</v>
      </c>
      <c r="B14" s="164">
        <f>ROUND(IF('Schuelereinst. Sinclair'!$N$4="Ja",Druck_Tabelle_Kugel_VGL!B$10,1) * VLOOKUP(A14,Kugel_Schueler,2),1)</f>
        <v>0</v>
      </c>
      <c r="D14" s="157">
        <f>IF($D$4=0.1,ROUND(D13+$D$4,1),ROUND(D13+$D$4,2))</f>
        <v>1.1000000000000001</v>
      </c>
      <c r="E14" s="164">
        <f>ROUND(IF('Schuelereinst. Sinclair'!$N$4="Ja",Druck_Tabelle_Kugel_VGL!E$10,1) * VLOOKUP(D14,Kugel_Schueler,2),1)</f>
        <v>0</v>
      </c>
      <c r="G14" s="157">
        <f>IF($D$4=0.1,ROUND(G13+$D$4,1),ROUND(G13+$D$4,2))</f>
        <v>1.1000000000000001</v>
      </c>
      <c r="H14" s="164">
        <f>ROUND(IF('Schuelereinst. Sinclair'!$N$4="Ja",Druck_Tabelle_Kugel_VGL!H$10,1) * VLOOKUP(G14,Kugel_Schueler,2),1)</f>
        <v>0</v>
      </c>
      <c r="J14" s="157">
        <f>IF($D$4=0.1,ROUND(J13+$D$4,1),ROUND(J13+$D$4,2))</f>
        <v>1.1000000000000001</v>
      </c>
      <c r="K14" s="164">
        <f>ROUND(IF('Schuelereinst. Sinclair'!$N$4="Ja",Druck_Tabelle_Kugel_VGL!K$10,1) * VLOOKUP(J14,Kugel_Schueler,2),1)</f>
        <v>0</v>
      </c>
      <c r="M14" s="157">
        <f>IF($D$4=0.1,ROUND(M13+$D$4,1),ROUND(M13+$D$4,2))</f>
        <v>1.1000000000000001</v>
      </c>
      <c r="N14" s="164">
        <f>ROUND(IF('Schuelereinst. Sinclair'!$N$4="Ja",Druck_Tabelle_Kugel_VGL!N$10,1) * VLOOKUP(M14,Kugel_Schueler,2),1)</f>
        <v>0</v>
      </c>
      <c r="P14" s="157">
        <f>IF($D$4=0.1,ROUND(P13+$D$4,1),ROUND(P13+$D$4,2))</f>
        <v>1.1000000000000001</v>
      </c>
      <c r="Q14" s="164">
        <f>ROUND(IF('Schuelereinst. Sinclair'!$N$4="Ja",Druck_Tabelle_Kugel_VGL!Q$10,1) * VLOOKUP(P14,Kugel_Schueler,2),1)</f>
        <v>0</v>
      </c>
      <c r="S14" s="157">
        <f>IF($D$4=0.1,ROUND(S13+$D$4,1),ROUND(S13+$D$4,2))</f>
        <v>1.1000000000000001</v>
      </c>
      <c r="T14" s="164">
        <f>ROUND(IF('Schuelereinst. Sinclair'!$N$4="Ja",Druck_Tabelle_Kugel_VGL!T$10,1) * VLOOKUP(S14,Kugel_Schueler,2),1)</f>
        <v>0</v>
      </c>
      <c r="V14" s="157">
        <f>IF($D$4=0.1,ROUND(V13+$D$4,1),ROUND(V13+$D$4,2))</f>
        <v>1.1000000000000001</v>
      </c>
      <c r="W14" s="164">
        <f>ROUND(IF('Schuelereinst. Sinclair'!$N$4="Ja",Druck_Tabelle_Kugel_VGL!W$10,1) * VLOOKUP(V14,Kugel_Schueler,2),1)</f>
        <v>0</v>
      </c>
      <c r="Y14" s="157">
        <f>IF($D$4=0.1,ROUND(Y13+$D$4,1),ROUND(Y13+$D$4,2))</f>
        <v>1.1000000000000001</v>
      </c>
      <c r="Z14" s="164">
        <f>ROUND(IF('Schuelereinst. Sinclair'!$N$4="Ja",Druck_Tabelle_Kugel_VGL!Z$10,1) * VLOOKUP(Y14,Kugel_Schueler,2),1)</f>
        <v>0</v>
      </c>
      <c r="AB14" s="157">
        <f>IF($D$4=0.1,ROUND(AB13+$D$4,1),ROUND(AB13+$D$4,2))</f>
        <v>1.1000000000000001</v>
      </c>
      <c r="AC14" s="164">
        <f>ROUND(IF('Schuelereinst. Sinclair'!$N$4="Ja",Druck_Tabelle_Kugel_VGL!AC$10,1) * VLOOKUP(AB14,Kugel_Schueler,2),1)</f>
        <v>0</v>
      </c>
      <c r="AE14" s="157">
        <f>IF($D$4=0.1,ROUND(AE13+$D$4,1),ROUND(AE13+$D$4,2))</f>
        <v>1.1000000000000001</v>
      </c>
      <c r="AF14" s="164">
        <f>ROUND(IF('Schuelereinst. Sinclair'!$N$4="Ja",Druck_Tabelle_Kugel_VGL!AF$10,1) * VLOOKUP(AE14,Kugel_Schueler,2),1)</f>
        <v>0</v>
      </c>
      <c r="AH14" s="157">
        <f>IF($D$4=0.1,ROUND(AH13+$D$4,1),ROUND(AH13+$D$4,2))</f>
        <v>1.1000000000000001</v>
      </c>
      <c r="AI14" s="164">
        <f>ROUND(IF('Schuelereinst. Sinclair'!$N$4="Ja",Druck_Tabelle_Kugel_VGL!AI$10,1) * VLOOKUP(AH14,Kugel_Schueler,2),1)</f>
        <v>0</v>
      </c>
      <c r="AK14" s="157">
        <f>IF($D$4=0.1,ROUND(AK13+$D$4,1),ROUND(AK13+$D$4,2))</f>
        <v>1.1000000000000001</v>
      </c>
      <c r="AL14" s="164">
        <f>ROUND(IF('Schuelereinst. Sinclair'!$N$4="Ja",Druck_Tabelle_Kugel_VGL!AL$10,1) * VLOOKUP(AK14,Kugel_Schueler,2),1)</f>
        <v>0</v>
      </c>
      <c r="AN14" s="157">
        <f>IF($D$4=0.1,ROUND(AN13+$D$4,1),ROUND(AN13+$D$4,2))</f>
        <v>1.1000000000000001</v>
      </c>
      <c r="AO14" s="164">
        <f>ROUND(IF('Schuelereinst. Sinclair'!$N$4="Ja",Druck_Tabelle_Kugel_VGL!AO$10,1) * VLOOKUP(AN14,Kugel_Schueler,2),1)</f>
        <v>0</v>
      </c>
      <c r="AQ14" s="157">
        <f>IF($D$4=0.1,ROUND(AQ13+$D$4,1),ROUND(AQ13+$D$4,2))</f>
        <v>1.1000000000000001</v>
      </c>
      <c r="AR14" s="164">
        <f>ROUND(IF('Schuelereinst. Sinclair'!$N$4="Ja",Druck_Tabelle_Kugel_VGL!AR$10,1) * VLOOKUP(AQ14,Kugel_Schueler,2),1)</f>
        <v>0</v>
      </c>
      <c r="AT14" s="157">
        <f>IF($D$4=0.1,ROUND(AT13+$D$4,1),ROUND(AT13+$D$4,2))</f>
        <v>1.1000000000000001</v>
      </c>
      <c r="AU14" s="164">
        <f>ROUND(IF('Schuelereinst. Sinclair'!$N$4="Ja",Druck_Tabelle_Kugel_VGL!AU$10,1) * VLOOKUP(AT14,Kugel_Schueler,2),1)</f>
        <v>0</v>
      </c>
    </row>
    <row r="15" spans="1:132" x14ac:dyDescent="0.2">
      <c r="A15" s="155">
        <f t="shared" ref="A15:A78" si="0">IF($D$4=0.1,ROUND(A14+$D$4,1),ROUND(A14+$D$4,2))</f>
        <v>1.2</v>
      </c>
      <c r="B15" s="163">
        <f>ROUND(IF('Schuelereinst. Sinclair'!$N$4="Ja",Druck_Tabelle_Kugel_VGL!B$10,1) * VLOOKUP(A15,Kugel_Schueler,2),1)</f>
        <v>0</v>
      </c>
      <c r="D15" s="155">
        <f t="shared" ref="D15:D78" si="1">IF($D$4=0.1,ROUND(D14+$D$4,1),ROUND(D14+$D$4,2))</f>
        <v>1.2</v>
      </c>
      <c r="E15" s="163">
        <f>ROUND(IF('Schuelereinst. Sinclair'!$N$4="Ja",Druck_Tabelle_Kugel_VGL!E$10,1) * VLOOKUP(D15,Kugel_Schueler,2),1)</f>
        <v>0</v>
      </c>
      <c r="G15" s="155">
        <f t="shared" ref="G15:G78" si="2">IF($D$4=0.1,ROUND(G14+$D$4,1),ROUND(G14+$D$4,2))</f>
        <v>1.2</v>
      </c>
      <c r="H15" s="163">
        <f>ROUND(IF('Schuelereinst. Sinclair'!$N$4="Ja",Druck_Tabelle_Kugel_VGL!H$10,1) * VLOOKUP(G15,Kugel_Schueler,2),1)</f>
        <v>0</v>
      </c>
      <c r="J15" s="155">
        <f t="shared" ref="J15:J78" si="3">IF($D$4=0.1,ROUND(J14+$D$4,1),ROUND(J14+$D$4,2))</f>
        <v>1.2</v>
      </c>
      <c r="K15" s="163">
        <f>ROUND(IF('Schuelereinst. Sinclair'!$N$4="Ja",Druck_Tabelle_Kugel_VGL!K$10,1) * VLOOKUP(J15,Kugel_Schueler,2),1)</f>
        <v>0</v>
      </c>
      <c r="M15" s="155">
        <f t="shared" ref="M15:M78" si="4">IF($D$4=0.1,ROUND(M14+$D$4,1),ROUND(M14+$D$4,2))</f>
        <v>1.2</v>
      </c>
      <c r="N15" s="163">
        <f>ROUND(IF('Schuelereinst. Sinclair'!$N$4="Ja",Druck_Tabelle_Kugel_VGL!N$10,1) * VLOOKUP(M15,Kugel_Schueler,2),1)</f>
        <v>0</v>
      </c>
      <c r="P15" s="155">
        <f t="shared" ref="P15:P78" si="5">IF($D$4=0.1,ROUND(P14+$D$4,1),ROUND(P14+$D$4,2))</f>
        <v>1.2</v>
      </c>
      <c r="Q15" s="163">
        <f>ROUND(IF('Schuelereinst. Sinclair'!$N$4="Ja",Druck_Tabelle_Kugel_VGL!Q$10,1) * VLOOKUP(P15,Kugel_Schueler,2),1)</f>
        <v>0</v>
      </c>
      <c r="S15" s="155">
        <f t="shared" ref="S15:S78" si="6">IF($D$4=0.1,ROUND(S14+$D$4,1),ROUND(S14+$D$4,2))</f>
        <v>1.2</v>
      </c>
      <c r="T15" s="163">
        <f>ROUND(IF('Schuelereinst. Sinclair'!$N$4="Ja",Druck_Tabelle_Kugel_VGL!T$10,1) * VLOOKUP(S15,Kugel_Schueler,2),1)</f>
        <v>0</v>
      </c>
      <c r="V15" s="155">
        <f t="shared" ref="V15:V78" si="7">IF($D$4=0.1,ROUND(V14+$D$4,1),ROUND(V14+$D$4,2))</f>
        <v>1.2</v>
      </c>
      <c r="W15" s="163">
        <f>ROUND(IF('Schuelereinst. Sinclair'!$N$4="Ja",Druck_Tabelle_Kugel_VGL!W$10,1) * VLOOKUP(V15,Kugel_Schueler,2),1)</f>
        <v>0</v>
      </c>
      <c r="Y15" s="155">
        <f t="shared" ref="Y15:Y78" si="8">IF($D$4=0.1,ROUND(Y14+$D$4,1),ROUND(Y14+$D$4,2))</f>
        <v>1.2</v>
      </c>
      <c r="Z15" s="163">
        <f>ROUND(IF('Schuelereinst. Sinclair'!$N$4="Ja",Druck_Tabelle_Kugel_VGL!Z$10,1) * VLOOKUP(Y15,Kugel_Schueler,2),1)</f>
        <v>0</v>
      </c>
      <c r="AB15" s="155">
        <f t="shared" ref="AB15:AB78" si="9">IF($D$4=0.1,ROUND(AB14+$D$4,1),ROUND(AB14+$D$4,2))</f>
        <v>1.2</v>
      </c>
      <c r="AC15" s="163">
        <f>ROUND(IF('Schuelereinst. Sinclair'!$N$4="Ja",Druck_Tabelle_Kugel_VGL!AC$10,1) * VLOOKUP(AB15,Kugel_Schueler,2),1)</f>
        <v>0</v>
      </c>
      <c r="AE15" s="155">
        <f t="shared" ref="AE15:AE78" si="10">IF($D$4=0.1,ROUND(AE14+$D$4,1),ROUND(AE14+$D$4,2))</f>
        <v>1.2</v>
      </c>
      <c r="AF15" s="163">
        <f>ROUND(IF('Schuelereinst. Sinclair'!$N$4="Ja",Druck_Tabelle_Kugel_VGL!AF$10,1) * VLOOKUP(AE15,Kugel_Schueler,2),1)</f>
        <v>0</v>
      </c>
      <c r="AH15" s="155">
        <f t="shared" ref="AH15:AH78" si="11">IF($D$4=0.1,ROUND(AH14+$D$4,1),ROUND(AH14+$D$4,2))</f>
        <v>1.2</v>
      </c>
      <c r="AI15" s="163">
        <f>ROUND(IF('Schuelereinst. Sinclair'!$N$4="Ja",Druck_Tabelle_Kugel_VGL!AI$10,1) * VLOOKUP(AH15,Kugel_Schueler,2),1)</f>
        <v>0</v>
      </c>
      <c r="AK15" s="155">
        <f t="shared" ref="AK15:AK78" si="12">IF($D$4=0.1,ROUND(AK14+$D$4,1),ROUND(AK14+$D$4,2))</f>
        <v>1.2</v>
      </c>
      <c r="AL15" s="163">
        <f>ROUND(IF('Schuelereinst. Sinclair'!$N$4="Ja",Druck_Tabelle_Kugel_VGL!AL$10,1) * VLOOKUP(AK15,Kugel_Schueler,2),1)</f>
        <v>0</v>
      </c>
      <c r="AN15" s="155">
        <f t="shared" ref="AN15:AN78" si="13">IF($D$4=0.1,ROUND(AN14+$D$4,1),ROUND(AN14+$D$4,2))</f>
        <v>1.2</v>
      </c>
      <c r="AO15" s="163">
        <f>ROUND(IF('Schuelereinst. Sinclair'!$N$4="Ja",Druck_Tabelle_Kugel_VGL!AO$10,1) * VLOOKUP(AN15,Kugel_Schueler,2),1)</f>
        <v>0</v>
      </c>
      <c r="AQ15" s="155">
        <f t="shared" ref="AQ15:AQ78" si="14">IF($D$4=0.1,ROUND(AQ14+$D$4,1),ROUND(AQ14+$D$4,2))</f>
        <v>1.2</v>
      </c>
      <c r="AR15" s="163">
        <f>ROUND(IF('Schuelereinst. Sinclair'!$N$4="Ja",Druck_Tabelle_Kugel_VGL!AR$10,1) * VLOOKUP(AQ15,Kugel_Schueler,2),1)</f>
        <v>0</v>
      </c>
      <c r="AT15" s="155">
        <f t="shared" ref="AT15:AT78" si="15">IF($D$4=0.1,ROUND(AT14+$D$4,1),ROUND(AT14+$D$4,2))</f>
        <v>1.2</v>
      </c>
      <c r="AU15" s="163">
        <f>ROUND(IF('Schuelereinst. Sinclair'!$N$4="Ja",Druck_Tabelle_Kugel_VGL!AU$10,1) * VLOOKUP(AT15,Kugel_Schueler,2),1)</f>
        <v>0</v>
      </c>
    </row>
    <row r="16" spans="1:132" x14ac:dyDescent="0.2">
      <c r="A16" s="157">
        <f t="shared" si="0"/>
        <v>1.3</v>
      </c>
      <c r="B16" s="164">
        <f>ROUND(IF('Schuelereinst. Sinclair'!$N$4="Ja",Druck_Tabelle_Kugel_VGL!B$10,1) * VLOOKUP(A16,Kugel_Schueler,2),1)</f>
        <v>0</v>
      </c>
      <c r="C16" s="152"/>
      <c r="D16" s="157">
        <f t="shared" si="1"/>
        <v>1.3</v>
      </c>
      <c r="E16" s="164">
        <f>ROUND(IF('Schuelereinst. Sinclair'!$N$4="Ja",Druck_Tabelle_Kugel_VGL!E$10,1) * VLOOKUP(D16,Kugel_Schueler,2),1)</f>
        <v>0</v>
      </c>
      <c r="F16" s="152"/>
      <c r="G16" s="157">
        <f t="shared" si="2"/>
        <v>1.3</v>
      </c>
      <c r="H16" s="164">
        <f>ROUND(IF('Schuelereinst. Sinclair'!$N$4="Ja",Druck_Tabelle_Kugel_VGL!H$10,1) * VLOOKUP(G16,Kugel_Schueler,2),1)</f>
        <v>0</v>
      </c>
      <c r="I16" s="152"/>
      <c r="J16" s="157">
        <f t="shared" si="3"/>
        <v>1.3</v>
      </c>
      <c r="K16" s="164">
        <f>ROUND(IF('Schuelereinst. Sinclair'!$N$4="Ja",Druck_Tabelle_Kugel_VGL!K$10,1) * VLOOKUP(J16,Kugel_Schueler,2),1)</f>
        <v>0</v>
      </c>
      <c r="L16" s="152"/>
      <c r="M16" s="157">
        <f t="shared" si="4"/>
        <v>1.3</v>
      </c>
      <c r="N16" s="164">
        <f>ROUND(IF('Schuelereinst. Sinclair'!$N$4="Ja",Druck_Tabelle_Kugel_VGL!N$10,1) * VLOOKUP(M16,Kugel_Schueler,2),1)</f>
        <v>0</v>
      </c>
      <c r="O16" s="152"/>
      <c r="P16" s="157">
        <f t="shared" si="5"/>
        <v>1.3</v>
      </c>
      <c r="Q16" s="164">
        <f>ROUND(IF('Schuelereinst. Sinclair'!$N$4="Ja",Druck_Tabelle_Kugel_VGL!Q$10,1) * VLOOKUP(P16,Kugel_Schueler,2),1)</f>
        <v>0</v>
      </c>
      <c r="R16" s="152"/>
      <c r="S16" s="157">
        <f t="shared" si="6"/>
        <v>1.3</v>
      </c>
      <c r="T16" s="164">
        <f>ROUND(IF('Schuelereinst. Sinclair'!$N$4="Ja",Druck_Tabelle_Kugel_VGL!T$10,1) * VLOOKUP(S16,Kugel_Schueler,2),1)</f>
        <v>0</v>
      </c>
      <c r="U16" s="152"/>
      <c r="V16" s="157">
        <f t="shared" si="7"/>
        <v>1.3</v>
      </c>
      <c r="W16" s="164">
        <f>ROUND(IF('Schuelereinst. Sinclair'!$N$4="Ja",Druck_Tabelle_Kugel_VGL!W$10,1) * VLOOKUP(V16,Kugel_Schueler,2),1)</f>
        <v>0</v>
      </c>
      <c r="X16" s="152"/>
      <c r="Y16" s="157">
        <f t="shared" si="8"/>
        <v>1.3</v>
      </c>
      <c r="Z16" s="164">
        <f>ROUND(IF('Schuelereinst. Sinclair'!$N$4="Ja",Druck_Tabelle_Kugel_VGL!Z$10,1) * VLOOKUP(Y16,Kugel_Schueler,2),1)</f>
        <v>0</v>
      </c>
      <c r="AA16" s="152"/>
      <c r="AB16" s="157">
        <f t="shared" si="9"/>
        <v>1.3</v>
      </c>
      <c r="AC16" s="164">
        <f>ROUND(IF('Schuelereinst. Sinclair'!$N$4="Ja",Druck_Tabelle_Kugel_VGL!AC$10,1) * VLOOKUP(AB16,Kugel_Schueler,2),1)</f>
        <v>0</v>
      </c>
      <c r="AD16" s="152"/>
      <c r="AE16" s="157">
        <f t="shared" si="10"/>
        <v>1.3</v>
      </c>
      <c r="AF16" s="164">
        <f>ROUND(IF('Schuelereinst. Sinclair'!$N$4="Ja",Druck_Tabelle_Kugel_VGL!AF$10,1) * VLOOKUP(AE16,Kugel_Schueler,2),1)</f>
        <v>0</v>
      </c>
      <c r="AG16" s="152"/>
      <c r="AH16" s="157">
        <f t="shared" si="11"/>
        <v>1.3</v>
      </c>
      <c r="AI16" s="164">
        <f>ROUND(IF('Schuelereinst. Sinclair'!$N$4="Ja",Druck_Tabelle_Kugel_VGL!AI$10,1) * VLOOKUP(AH16,Kugel_Schueler,2),1)</f>
        <v>0</v>
      </c>
      <c r="AJ16" s="152"/>
      <c r="AK16" s="157">
        <f t="shared" si="12"/>
        <v>1.3</v>
      </c>
      <c r="AL16" s="164">
        <f>ROUND(IF('Schuelereinst. Sinclair'!$N$4="Ja",Druck_Tabelle_Kugel_VGL!AL$10,1) * VLOOKUP(AK16,Kugel_Schueler,2),1)</f>
        <v>0</v>
      </c>
      <c r="AM16" s="152"/>
      <c r="AN16" s="157">
        <f t="shared" si="13"/>
        <v>1.3</v>
      </c>
      <c r="AO16" s="164">
        <f>ROUND(IF('Schuelereinst. Sinclair'!$N$4="Ja",Druck_Tabelle_Kugel_VGL!AO$10,1) * VLOOKUP(AN16,Kugel_Schueler,2),1)</f>
        <v>0</v>
      </c>
      <c r="AP16" s="152"/>
      <c r="AQ16" s="157">
        <f t="shared" si="14"/>
        <v>1.3</v>
      </c>
      <c r="AR16" s="164">
        <f>ROUND(IF('Schuelereinst. Sinclair'!$N$4="Ja",Druck_Tabelle_Kugel_VGL!AR$10,1) * VLOOKUP(AQ16,Kugel_Schueler,2),1)</f>
        <v>0</v>
      </c>
      <c r="AS16" s="152"/>
      <c r="AT16" s="157">
        <f t="shared" si="15"/>
        <v>1.3</v>
      </c>
      <c r="AU16" s="164">
        <f>ROUND(IF('Schuelereinst. Sinclair'!$N$4="Ja",Druck_Tabelle_Kugel_VGL!AU$10,1) * VLOOKUP(AT16,Kugel_Schueler,2),1)</f>
        <v>0</v>
      </c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</row>
    <row r="17" spans="1:132" x14ac:dyDescent="0.2">
      <c r="A17" s="155">
        <f t="shared" si="0"/>
        <v>1.4</v>
      </c>
      <c r="B17" s="163">
        <f>ROUND(IF('Schuelereinst. Sinclair'!$N$4="Ja",Druck_Tabelle_Kugel_VGL!B$10,1) * VLOOKUP(A17,Kugel_Schueler,2),1)</f>
        <v>0</v>
      </c>
      <c r="C17" s="152"/>
      <c r="D17" s="155">
        <f t="shared" si="1"/>
        <v>1.4</v>
      </c>
      <c r="E17" s="163">
        <f>ROUND(IF('Schuelereinst. Sinclair'!$N$4="Ja",Druck_Tabelle_Kugel_VGL!E$10,1) * VLOOKUP(D17,Kugel_Schueler,2),1)</f>
        <v>0</v>
      </c>
      <c r="F17" s="152"/>
      <c r="G17" s="155">
        <f t="shared" si="2"/>
        <v>1.4</v>
      </c>
      <c r="H17" s="163">
        <f>ROUND(IF('Schuelereinst. Sinclair'!$N$4="Ja",Druck_Tabelle_Kugel_VGL!H$10,1) * VLOOKUP(G17,Kugel_Schueler,2),1)</f>
        <v>0</v>
      </c>
      <c r="I17" s="152"/>
      <c r="J17" s="155">
        <f t="shared" si="3"/>
        <v>1.4</v>
      </c>
      <c r="K17" s="163">
        <f>ROUND(IF('Schuelereinst. Sinclair'!$N$4="Ja",Druck_Tabelle_Kugel_VGL!K$10,1) * VLOOKUP(J17,Kugel_Schueler,2),1)</f>
        <v>0</v>
      </c>
      <c r="L17" s="152"/>
      <c r="M17" s="155">
        <f t="shared" si="4"/>
        <v>1.4</v>
      </c>
      <c r="N17" s="163">
        <f>ROUND(IF('Schuelereinst. Sinclair'!$N$4="Ja",Druck_Tabelle_Kugel_VGL!N$10,1) * VLOOKUP(M17,Kugel_Schueler,2),1)</f>
        <v>0</v>
      </c>
      <c r="O17" s="152"/>
      <c r="P17" s="155">
        <f t="shared" si="5"/>
        <v>1.4</v>
      </c>
      <c r="Q17" s="163">
        <f>ROUND(IF('Schuelereinst. Sinclair'!$N$4="Ja",Druck_Tabelle_Kugel_VGL!Q$10,1) * VLOOKUP(P17,Kugel_Schueler,2),1)</f>
        <v>0</v>
      </c>
      <c r="R17" s="152"/>
      <c r="S17" s="155">
        <f t="shared" si="6"/>
        <v>1.4</v>
      </c>
      <c r="T17" s="163">
        <f>ROUND(IF('Schuelereinst. Sinclair'!$N$4="Ja",Druck_Tabelle_Kugel_VGL!T$10,1) * VLOOKUP(S17,Kugel_Schueler,2),1)</f>
        <v>0</v>
      </c>
      <c r="U17" s="152"/>
      <c r="V17" s="155">
        <f t="shared" si="7"/>
        <v>1.4</v>
      </c>
      <c r="W17" s="163">
        <f>ROUND(IF('Schuelereinst. Sinclair'!$N$4="Ja",Druck_Tabelle_Kugel_VGL!W$10,1) * VLOOKUP(V17,Kugel_Schueler,2),1)</f>
        <v>0</v>
      </c>
      <c r="X17" s="152"/>
      <c r="Y17" s="155">
        <f t="shared" si="8"/>
        <v>1.4</v>
      </c>
      <c r="Z17" s="163">
        <f>ROUND(IF('Schuelereinst. Sinclair'!$N$4="Ja",Druck_Tabelle_Kugel_VGL!Z$10,1) * VLOOKUP(Y17,Kugel_Schueler,2),1)</f>
        <v>0</v>
      </c>
      <c r="AA17" s="152"/>
      <c r="AB17" s="155">
        <f t="shared" si="9"/>
        <v>1.4</v>
      </c>
      <c r="AC17" s="163">
        <f>ROUND(IF('Schuelereinst. Sinclair'!$N$4="Ja",Druck_Tabelle_Kugel_VGL!AC$10,1) * VLOOKUP(AB17,Kugel_Schueler,2),1)</f>
        <v>0</v>
      </c>
      <c r="AD17" s="152"/>
      <c r="AE17" s="155">
        <f t="shared" si="10"/>
        <v>1.4</v>
      </c>
      <c r="AF17" s="163">
        <f>ROUND(IF('Schuelereinst. Sinclair'!$N$4="Ja",Druck_Tabelle_Kugel_VGL!AF$10,1) * VLOOKUP(AE17,Kugel_Schueler,2),1)</f>
        <v>0</v>
      </c>
      <c r="AG17" s="152"/>
      <c r="AH17" s="155">
        <f t="shared" si="11"/>
        <v>1.4</v>
      </c>
      <c r="AI17" s="163">
        <f>ROUND(IF('Schuelereinst. Sinclair'!$N$4="Ja",Druck_Tabelle_Kugel_VGL!AI$10,1) * VLOOKUP(AH17,Kugel_Schueler,2),1)</f>
        <v>0</v>
      </c>
      <c r="AJ17" s="152"/>
      <c r="AK17" s="155">
        <f t="shared" si="12"/>
        <v>1.4</v>
      </c>
      <c r="AL17" s="163">
        <f>ROUND(IF('Schuelereinst. Sinclair'!$N$4="Ja",Druck_Tabelle_Kugel_VGL!AL$10,1) * VLOOKUP(AK17,Kugel_Schueler,2),1)</f>
        <v>0</v>
      </c>
      <c r="AM17" s="152"/>
      <c r="AN17" s="155">
        <f t="shared" si="13"/>
        <v>1.4</v>
      </c>
      <c r="AO17" s="163">
        <f>ROUND(IF('Schuelereinst. Sinclair'!$N$4="Ja",Druck_Tabelle_Kugel_VGL!AO$10,1) * VLOOKUP(AN17,Kugel_Schueler,2),1)</f>
        <v>0</v>
      </c>
      <c r="AP17" s="152"/>
      <c r="AQ17" s="155">
        <f t="shared" si="14"/>
        <v>1.4</v>
      </c>
      <c r="AR17" s="163">
        <f>ROUND(IF('Schuelereinst. Sinclair'!$N$4="Ja",Druck_Tabelle_Kugel_VGL!AR$10,1) * VLOOKUP(AQ17,Kugel_Schueler,2),1)</f>
        <v>0</v>
      </c>
      <c r="AS17" s="152"/>
      <c r="AT17" s="155">
        <f t="shared" si="15"/>
        <v>1.4</v>
      </c>
      <c r="AU17" s="163">
        <f>ROUND(IF('Schuelereinst. Sinclair'!$N$4="Ja",Druck_Tabelle_Kugel_VGL!AU$10,1) * VLOOKUP(AT17,Kugel_Schueler,2),1)</f>
        <v>0</v>
      </c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</row>
    <row r="18" spans="1:132" x14ac:dyDescent="0.2">
      <c r="A18" s="157">
        <f t="shared" si="0"/>
        <v>1.5</v>
      </c>
      <c r="B18" s="164">
        <f>ROUND(IF('Schuelereinst. Sinclair'!$N$4="Ja",Druck_Tabelle_Kugel_VGL!B$10,1) * VLOOKUP(A18,Kugel_Schueler,2),1)</f>
        <v>0</v>
      </c>
      <c r="C18" s="152"/>
      <c r="D18" s="157">
        <f t="shared" si="1"/>
        <v>1.5</v>
      </c>
      <c r="E18" s="164">
        <f>ROUND(IF('Schuelereinst. Sinclair'!$N$4="Ja",Druck_Tabelle_Kugel_VGL!E$10,1) * VLOOKUP(D18,Kugel_Schueler,2),1)</f>
        <v>0</v>
      </c>
      <c r="F18" s="152"/>
      <c r="G18" s="157">
        <f t="shared" si="2"/>
        <v>1.5</v>
      </c>
      <c r="H18" s="164">
        <f>ROUND(IF('Schuelereinst. Sinclair'!$N$4="Ja",Druck_Tabelle_Kugel_VGL!H$10,1) * VLOOKUP(G18,Kugel_Schueler,2),1)</f>
        <v>0</v>
      </c>
      <c r="I18" s="152"/>
      <c r="J18" s="157">
        <f t="shared" si="3"/>
        <v>1.5</v>
      </c>
      <c r="K18" s="164">
        <f>ROUND(IF('Schuelereinst. Sinclair'!$N$4="Ja",Druck_Tabelle_Kugel_VGL!K$10,1) * VLOOKUP(J18,Kugel_Schueler,2),1)</f>
        <v>0</v>
      </c>
      <c r="L18" s="152"/>
      <c r="M18" s="157">
        <f t="shared" si="4"/>
        <v>1.5</v>
      </c>
      <c r="N18" s="164">
        <f>ROUND(IF('Schuelereinst. Sinclair'!$N$4="Ja",Druck_Tabelle_Kugel_VGL!N$10,1) * VLOOKUP(M18,Kugel_Schueler,2),1)</f>
        <v>0</v>
      </c>
      <c r="O18" s="152"/>
      <c r="P18" s="157">
        <f t="shared" si="5"/>
        <v>1.5</v>
      </c>
      <c r="Q18" s="164">
        <f>ROUND(IF('Schuelereinst. Sinclair'!$N$4="Ja",Druck_Tabelle_Kugel_VGL!Q$10,1) * VLOOKUP(P18,Kugel_Schueler,2),1)</f>
        <v>0</v>
      </c>
      <c r="R18" s="152"/>
      <c r="S18" s="157">
        <f t="shared" si="6"/>
        <v>1.5</v>
      </c>
      <c r="T18" s="164">
        <f>ROUND(IF('Schuelereinst. Sinclair'!$N$4="Ja",Druck_Tabelle_Kugel_VGL!T$10,1) * VLOOKUP(S18,Kugel_Schueler,2),1)</f>
        <v>0</v>
      </c>
      <c r="U18" s="152"/>
      <c r="V18" s="157">
        <f t="shared" si="7"/>
        <v>1.5</v>
      </c>
      <c r="W18" s="164">
        <f>ROUND(IF('Schuelereinst. Sinclair'!$N$4="Ja",Druck_Tabelle_Kugel_VGL!W$10,1) * VLOOKUP(V18,Kugel_Schueler,2),1)</f>
        <v>0</v>
      </c>
      <c r="X18" s="152"/>
      <c r="Y18" s="157">
        <f t="shared" si="8"/>
        <v>1.5</v>
      </c>
      <c r="Z18" s="164">
        <f>ROUND(IF('Schuelereinst. Sinclair'!$N$4="Ja",Druck_Tabelle_Kugel_VGL!Z$10,1) * VLOOKUP(Y18,Kugel_Schueler,2),1)</f>
        <v>0</v>
      </c>
      <c r="AA18" s="152"/>
      <c r="AB18" s="157">
        <f t="shared" si="9"/>
        <v>1.5</v>
      </c>
      <c r="AC18" s="164">
        <f>ROUND(IF('Schuelereinst. Sinclair'!$N$4="Ja",Druck_Tabelle_Kugel_VGL!AC$10,1) * VLOOKUP(AB18,Kugel_Schueler,2),1)</f>
        <v>0</v>
      </c>
      <c r="AD18" s="152"/>
      <c r="AE18" s="157">
        <f t="shared" si="10"/>
        <v>1.5</v>
      </c>
      <c r="AF18" s="164">
        <f>ROUND(IF('Schuelereinst. Sinclair'!$N$4="Ja",Druck_Tabelle_Kugel_VGL!AF$10,1) * VLOOKUP(AE18,Kugel_Schueler,2),1)</f>
        <v>0</v>
      </c>
      <c r="AG18" s="152"/>
      <c r="AH18" s="157">
        <f t="shared" si="11"/>
        <v>1.5</v>
      </c>
      <c r="AI18" s="164">
        <f>ROUND(IF('Schuelereinst. Sinclair'!$N$4="Ja",Druck_Tabelle_Kugel_VGL!AI$10,1) * VLOOKUP(AH18,Kugel_Schueler,2),1)</f>
        <v>0</v>
      </c>
      <c r="AJ18" s="152"/>
      <c r="AK18" s="157">
        <f t="shared" si="12"/>
        <v>1.5</v>
      </c>
      <c r="AL18" s="164">
        <f>ROUND(IF('Schuelereinst. Sinclair'!$N$4="Ja",Druck_Tabelle_Kugel_VGL!AL$10,1) * VLOOKUP(AK18,Kugel_Schueler,2),1)</f>
        <v>0</v>
      </c>
      <c r="AM18" s="152"/>
      <c r="AN18" s="157">
        <f t="shared" si="13"/>
        <v>1.5</v>
      </c>
      <c r="AO18" s="164">
        <f>ROUND(IF('Schuelereinst. Sinclair'!$N$4="Ja",Druck_Tabelle_Kugel_VGL!AO$10,1) * VLOOKUP(AN18,Kugel_Schueler,2),1)</f>
        <v>0</v>
      </c>
      <c r="AP18" s="152"/>
      <c r="AQ18" s="157">
        <f t="shared" si="14"/>
        <v>1.5</v>
      </c>
      <c r="AR18" s="164">
        <f>ROUND(IF('Schuelereinst. Sinclair'!$N$4="Ja",Druck_Tabelle_Kugel_VGL!AR$10,1) * VLOOKUP(AQ18,Kugel_Schueler,2),1)</f>
        <v>0</v>
      </c>
      <c r="AS18" s="152"/>
      <c r="AT18" s="157">
        <f t="shared" si="15"/>
        <v>1.5</v>
      </c>
      <c r="AU18" s="164">
        <f>ROUND(IF('Schuelereinst. Sinclair'!$N$4="Ja",Druck_Tabelle_Kugel_VGL!AU$10,1) * VLOOKUP(AT18,Kugel_Schueler,2),1)</f>
        <v>0</v>
      </c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</row>
    <row r="19" spans="1:132" x14ac:dyDescent="0.2">
      <c r="A19" s="155">
        <f t="shared" si="0"/>
        <v>1.6</v>
      </c>
      <c r="B19" s="163">
        <f>ROUND(IF('Schuelereinst. Sinclair'!$N$4="Ja",Druck_Tabelle_Kugel_VGL!B$10,1) * VLOOKUP(A19,Kugel_Schueler,2),1)</f>
        <v>0</v>
      </c>
      <c r="C19" s="152"/>
      <c r="D19" s="155">
        <f t="shared" si="1"/>
        <v>1.6</v>
      </c>
      <c r="E19" s="163">
        <f>ROUND(IF('Schuelereinst. Sinclair'!$N$4="Ja",Druck_Tabelle_Kugel_VGL!E$10,1) * VLOOKUP(D19,Kugel_Schueler,2),1)</f>
        <v>0</v>
      </c>
      <c r="F19" s="152"/>
      <c r="G19" s="155">
        <f t="shared" si="2"/>
        <v>1.6</v>
      </c>
      <c r="H19" s="163">
        <f>ROUND(IF('Schuelereinst. Sinclair'!$N$4="Ja",Druck_Tabelle_Kugel_VGL!H$10,1) * VLOOKUP(G19,Kugel_Schueler,2),1)</f>
        <v>0</v>
      </c>
      <c r="I19" s="152"/>
      <c r="J19" s="155">
        <f t="shared" si="3"/>
        <v>1.6</v>
      </c>
      <c r="K19" s="163">
        <f>ROUND(IF('Schuelereinst. Sinclair'!$N$4="Ja",Druck_Tabelle_Kugel_VGL!K$10,1) * VLOOKUP(J19,Kugel_Schueler,2),1)</f>
        <v>0</v>
      </c>
      <c r="L19" s="152"/>
      <c r="M19" s="155">
        <f t="shared" si="4"/>
        <v>1.6</v>
      </c>
      <c r="N19" s="163">
        <f>ROUND(IF('Schuelereinst. Sinclair'!$N$4="Ja",Druck_Tabelle_Kugel_VGL!N$10,1) * VLOOKUP(M19,Kugel_Schueler,2),1)</f>
        <v>0</v>
      </c>
      <c r="O19" s="152"/>
      <c r="P19" s="155">
        <f t="shared" si="5"/>
        <v>1.6</v>
      </c>
      <c r="Q19" s="163">
        <f>ROUND(IF('Schuelereinst. Sinclair'!$N$4="Ja",Druck_Tabelle_Kugel_VGL!Q$10,1) * VLOOKUP(P19,Kugel_Schueler,2),1)</f>
        <v>0</v>
      </c>
      <c r="R19" s="152"/>
      <c r="S19" s="155">
        <f t="shared" si="6"/>
        <v>1.6</v>
      </c>
      <c r="T19" s="163">
        <f>ROUND(IF('Schuelereinst. Sinclair'!$N$4="Ja",Druck_Tabelle_Kugel_VGL!T$10,1) * VLOOKUP(S19,Kugel_Schueler,2),1)</f>
        <v>0</v>
      </c>
      <c r="U19" s="152"/>
      <c r="V19" s="155">
        <f t="shared" si="7"/>
        <v>1.6</v>
      </c>
      <c r="W19" s="163">
        <f>ROUND(IF('Schuelereinst. Sinclair'!$N$4="Ja",Druck_Tabelle_Kugel_VGL!W$10,1) * VLOOKUP(V19,Kugel_Schueler,2),1)</f>
        <v>0</v>
      </c>
      <c r="X19" s="152"/>
      <c r="Y19" s="155">
        <f t="shared" si="8"/>
        <v>1.6</v>
      </c>
      <c r="Z19" s="163">
        <f>ROUND(IF('Schuelereinst. Sinclair'!$N$4="Ja",Druck_Tabelle_Kugel_VGL!Z$10,1) * VLOOKUP(Y19,Kugel_Schueler,2),1)</f>
        <v>0</v>
      </c>
      <c r="AA19" s="152"/>
      <c r="AB19" s="155">
        <f t="shared" si="9"/>
        <v>1.6</v>
      </c>
      <c r="AC19" s="163">
        <f>ROUND(IF('Schuelereinst. Sinclair'!$N$4="Ja",Druck_Tabelle_Kugel_VGL!AC$10,1) * VLOOKUP(AB19,Kugel_Schueler,2),1)</f>
        <v>0</v>
      </c>
      <c r="AD19" s="152"/>
      <c r="AE19" s="155">
        <f t="shared" si="10"/>
        <v>1.6</v>
      </c>
      <c r="AF19" s="163">
        <f>ROUND(IF('Schuelereinst. Sinclair'!$N$4="Ja",Druck_Tabelle_Kugel_VGL!AF$10,1) * VLOOKUP(AE19,Kugel_Schueler,2),1)</f>
        <v>0</v>
      </c>
      <c r="AG19" s="152"/>
      <c r="AH19" s="155">
        <f t="shared" si="11"/>
        <v>1.6</v>
      </c>
      <c r="AI19" s="163">
        <f>ROUND(IF('Schuelereinst. Sinclair'!$N$4="Ja",Druck_Tabelle_Kugel_VGL!AI$10,1) * VLOOKUP(AH19,Kugel_Schueler,2),1)</f>
        <v>0</v>
      </c>
      <c r="AJ19" s="152"/>
      <c r="AK19" s="155">
        <f t="shared" si="12"/>
        <v>1.6</v>
      </c>
      <c r="AL19" s="163">
        <f>ROUND(IF('Schuelereinst. Sinclair'!$N$4="Ja",Druck_Tabelle_Kugel_VGL!AL$10,1) * VLOOKUP(AK19,Kugel_Schueler,2),1)</f>
        <v>0</v>
      </c>
      <c r="AM19" s="152"/>
      <c r="AN19" s="155">
        <f t="shared" si="13"/>
        <v>1.6</v>
      </c>
      <c r="AO19" s="163">
        <f>ROUND(IF('Schuelereinst. Sinclair'!$N$4="Ja",Druck_Tabelle_Kugel_VGL!AO$10,1) * VLOOKUP(AN19,Kugel_Schueler,2),1)</f>
        <v>0</v>
      </c>
      <c r="AP19" s="152"/>
      <c r="AQ19" s="155">
        <f t="shared" si="14"/>
        <v>1.6</v>
      </c>
      <c r="AR19" s="163">
        <f>ROUND(IF('Schuelereinst. Sinclair'!$N$4="Ja",Druck_Tabelle_Kugel_VGL!AR$10,1) * VLOOKUP(AQ19,Kugel_Schueler,2),1)</f>
        <v>0</v>
      </c>
      <c r="AS19" s="152"/>
      <c r="AT19" s="155">
        <f t="shared" si="15"/>
        <v>1.6</v>
      </c>
      <c r="AU19" s="163">
        <f>ROUND(IF('Schuelereinst. Sinclair'!$N$4="Ja",Druck_Tabelle_Kugel_VGL!AU$10,1) * VLOOKUP(AT19,Kugel_Schueler,2),1)</f>
        <v>0</v>
      </c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</row>
    <row r="20" spans="1:132" x14ac:dyDescent="0.2">
      <c r="A20" s="157">
        <f t="shared" si="0"/>
        <v>1.7</v>
      </c>
      <c r="B20" s="164">
        <f>ROUND(IF('Schuelereinst. Sinclair'!$N$4="Ja",Druck_Tabelle_Kugel_VGL!B$10,1) * VLOOKUP(A20,Kugel_Schueler,2),1)</f>
        <v>0</v>
      </c>
      <c r="C20" s="152"/>
      <c r="D20" s="157">
        <f t="shared" si="1"/>
        <v>1.7</v>
      </c>
      <c r="E20" s="164">
        <f>ROUND(IF('Schuelereinst. Sinclair'!$N$4="Ja",Druck_Tabelle_Kugel_VGL!E$10,1) * VLOOKUP(D20,Kugel_Schueler,2),1)</f>
        <v>0</v>
      </c>
      <c r="F20" s="152"/>
      <c r="G20" s="157">
        <f t="shared" si="2"/>
        <v>1.7</v>
      </c>
      <c r="H20" s="164">
        <f>ROUND(IF('Schuelereinst. Sinclair'!$N$4="Ja",Druck_Tabelle_Kugel_VGL!H$10,1) * VLOOKUP(G20,Kugel_Schueler,2),1)</f>
        <v>0</v>
      </c>
      <c r="I20" s="152"/>
      <c r="J20" s="157">
        <f t="shared" si="3"/>
        <v>1.7</v>
      </c>
      <c r="K20" s="164">
        <f>ROUND(IF('Schuelereinst. Sinclair'!$N$4="Ja",Druck_Tabelle_Kugel_VGL!K$10,1) * VLOOKUP(J20,Kugel_Schueler,2),1)</f>
        <v>0</v>
      </c>
      <c r="L20" s="152"/>
      <c r="M20" s="157">
        <f t="shared" si="4"/>
        <v>1.7</v>
      </c>
      <c r="N20" s="164">
        <f>ROUND(IF('Schuelereinst. Sinclair'!$N$4="Ja",Druck_Tabelle_Kugel_VGL!N$10,1) * VLOOKUP(M20,Kugel_Schueler,2),1)</f>
        <v>0</v>
      </c>
      <c r="O20" s="152"/>
      <c r="P20" s="157">
        <f t="shared" si="5"/>
        <v>1.7</v>
      </c>
      <c r="Q20" s="164">
        <f>ROUND(IF('Schuelereinst. Sinclair'!$N$4="Ja",Druck_Tabelle_Kugel_VGL!Q$10,1) * VLOOKUP(P20,Kugel_Schueler,2),1)</f>
        <v>0</v>
      </c>
      <c r="R20" s="152"/>
      <c r="S20" s="157">
        <f t="shared" si="6"/>
        <v>1.7</v>
      </c>
      <c r="T20" s="164">
        <f>ROUND(IF('Schuelereinst. Sinclair'!$N$4="Ja",Druck_Tabelle_Kugel_VGL!T$10,1) * VLOOKUP(S20,Kugel_Schueler,2),1)</f>
        <v>0</v>
      </c>
      <c r="U20" s="152"/>
      <c r="V20" s="157">
        <f t="shared" si="7"/>
        <v>1.7</v>
      </c>
      <c r="W20" s="164">
        <f>ROUND(IF('Schuelereinst. Sinclair'!$N$4="Ja",Druck_Tabelle_Kugel_VGL!W$10,1) * VLOOKUP(V20,Kugel_Schueler,2),1)</f>
        <v>0</v>
      </c>
      <c r="X20" s="152"/>
      <c r="Y20" s="157">
        <f t="shared" si="8"/>
        <v>1.7</v>
      </c>
      <c r="Z20" s="164">
        <f>ROUND(IF('Schuelereinst. Sinclair'!$N$4="Ja",Druck_Tabelle_Kugel_VGL!Z$10,1) * VLOOKUP(Y20,Kugel_Schueler,2),1)</f>
        <v>0</v>
      </c>
      <c r="AA20" s="152"/>
      <c r="AB20" s="157">
        <f t="shared" si="9"/>
        <v>1.7</v>
      </c>
      <c r="AC20" s="164">
        <f>ROUND(IF('Schuelereinst. Sinclair'!$N$4="Ja",Druck_Tabelle_Kugel_VGL!AC$10,1) * VLOOKUP(AB20,Kugel_Schueler,2),1)</f>
        <v>0</v>
      </c>
      <c r="AD20" s="152"/>
      <c r="AE20" s="157">
        <f t="shared" si="10"/>
        <v>1.7</v>
      </c>
      <c r="AF20" s="164">
        <f>ROUND(IF('Schuelereinst. Sinclair'!$N$4="Ja",Druck_Tabelle_Kugel_VGL!AF$10,1) * VLOOKUP(AE20,Kugel_Schueler,2),1)</f>
        <v>0</v>
      </c>
      <c r="AG20" s="152"/>
      <c r="AH20" s="157">
        <f t="shared" si="11"/>
        <v>1.7</v>
      </c>
      <c r="AI20" s="164">
        <f>ROUND(IF('Schuelereinst. Sinclair'!$N$4="Ja",Druck_Tabelle_Kugel_VGL!AI$10,1) * VLOOKUP(AH20,Kugel_Schueler,2),1)</f>
        <v>0</v>
      </c>
      <c r="AJ20" s="152"/>
      <c r="AK20" s="157">
        <f t="shared" si="12"/>
        <v>1.7</v>
      </c>
      <c r="AL20" s="164">
        <f>ROUND(IF('Schuelereinst. Sinclair'!$N$4="Ja",Druck_Tabelle_Kugel_VGL!AL$10,1) * VLOOKUP(AK20,Kugel_Schueler,2),1)</f>
        <v>0</v>
      </c>
      <c r="AM20" s="152"/>
      <c r="AN20" s="157">
        <f t="shared" si="13"/>
        <v>1.7</v>
      </c>
      <c r="AO20" s="164">
        <f>ROUND(IF('Schuelereinst. Sinclair'!$N$4="Ja",Druck_Tabelle_Kugel_VGL!AO$10,1) * VLOOKUP(AN20,Kugel_Schueler,2),1)</f>
        <v>0</v>
      </c>
      <c r="AP20" s="152"/>
      <c r="AQ20" s="157">
        <f t="shared" si="14"/>
        <v>1.7</v>
      </c>
      <c r="AR20" s="164">
        <f>ROUND(IF('Schuelereinst. Sinclair'!$N$4="Ja",Druck_Tabelle_Kugel_VGL!AR$10,1) * VLOOKUP(AQ20,Kugel_Schueler,2),1)</f>
        <v>0</v>
      </c>
      <c r="AS20" s="152"/>
      <c r="AT20" s="157">
        <f t="shared" si="15"/>
        <v>1.7</v>
      </c>
      <c r="AU20" s="164">
        <f>ROUND(IF('Schuelereinst. Sinclair'!$N$4="Ja",Druck_Tabelle_Kugel_VGL!AU$10,1) * VLOOKUP(AT20,Kugel_Schueler,2),1)</f>
        <v>0</v>
      </c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</row>
    <row r="21" spans="1:132" x14ac:dyDescent="0.2">
      <c r="A21" s="155">
        <f t="shared" si="0"/>
        <v>1.8</v>
      </c>
      <c r="B21" s="163">
        <f>ROUND(IF('Schuelereinst. Sinclair'!$N$4="Ja",Druck_Tabelle_Kugel_VGL!B$10,1) * VLOOKUP(A21,Kugel_Schueler,2),1)</f>
        <v>0</v>
      </c>
      <c r="C21" s="152"/>
      <c r="D21" s="155">
        <f t="shared" si="1"/>
        <v>1.8</v>
      </c>
      <c r="E21" s="163">
        <f>ROUND(IF('Schuelereinst. Sinclair'!$N$4="Ja",Druck_Tabelle_Kugel_VGL!E$10,1) * VLOOKUP(D21,Kugel_Schueler,2),1)</f>
        <v>0</v>
      </c>
      <c r="F21" s="152"/>
      <c r="G21" s="155">
        <f t="shared" si="2"/>
        <v>1.8</v>
      </c>
      <c r="H21" s="163">
        <f>ROUND(IF('Schuelereinst. Sinclair'!$N$4="Ja",Druck_Tabelle_Kugel_VGL!H$10,1) * VLOOKUP(G21,Kugel_Schueler,2),1)</f>
        <v>0</v>
      </c>
      <c r="I21" s="152"/>
      <c r="J21" s="155">
        <f t="shared" si="3"/>
        <v>1.8</v>
      </c>
      <c r="K21" s="163">
        <f>ROUND(IF('Schuelereinst. Sinclair'!$N$4="Ja",Druck_Tabelle_Kugel_VGL!K$10,1) * VLOOKUP(J21,Kugel_Schueler,2),1)</f>
        <v>0</v>
      </c>
      <c r="L21" s="152"/>
      <c r="M21" s="155">
        <f t="shared" si="4"/>
        <v>1.8</v>
      </c>
      <c r="N21" s="163">
        <f>ROUND(IF('Schuelereinst. Sinclair'!$N$4="Ja",Druck_Tabelle_Kugel_VGL!N$10,1) * VLOOKUP(M21,Kugel_Schueler,2),1)</f>
        <v>0</v>
      </c>
      <c r="O21" s="152"/>
      <c r="P21" s="155">
        <f t="shared" si="5"/>
        <v>1.8</v>
      </c>
      <c r="Q21" s="163">
        <f>ROUND(IF('Schuelereinst. Sinclair'!$N$4="Ja",Druck_Tabelle_Kugel_VGL!Q$10,1) * VLOOKUP(P21,Kugel_Schueler,2),1)</f>
        <v>0</v>
      </c>
      <c r="R21" s="152"/>
      <c r="S21" s="155">
        <f t="shared" si="6"/>
        <v>1.8</v>
      </c>
      <c r="T21" s="163">
        <f>ROUND(IF('Schuelereinst. Sinclair'!$N$4="Ja",Druck_Tabelle_Kugel_VGL!T$10,1) * VLOOKUP(S21,Kugel_Schueler,2),1)</f>
        <v>0</v>
      </c>
      <c r="U21" s="152"/>
      <c r="V21" s="155">
        <f t="shared" si="7"/>
        <v>1.8</v>
      </c>
      <c r="W21" s="163">
        <f>ROUND(IF('Schuelereinst. Sinclair'!$N$4="Ja",Druck_Tabelle_Kugel_VGL!W$10,1) * VLOOKUP(V21,Kugel_Schueler,2),1)</f>
        <v>0</v>
      </c>
      <c r="X21" s="152"/>
      <c r="Y21" s="155">
        <f t="shared" si="8"/>
        <v>1.8</v>
      </c>
      <c r="Z21" s="163">
        <f>ROUND(IF('Schuelereinst. Sinclair'!$N$4="Ja",Druck_Tabelle_Kugel_VGL!Z$10,1) * VLOOKUP(Y21,Kugel_Schueler,2),1)</f>
        <v>0</v>
      </c>
      <c r="AA21" s="152"/>
      <c r="AB21" s="155">
        <f t="shared" si="9"/>
        <v>1.8</v>
      </c>
      <c r="AC21" s="163">
        <f>ROUND(IF('Schuelereinst. Sinclair'!$N$4="Ja",Druck_Tabelle_Kugel_VGL!AC$10,1) * VLOOKUP(AB21,Kugel_Schueler,2),1)</f>
        <v>0</v>
      </c>
      <c r="AD21" s="152"/>
      <c r="AE21" s="155">
        <f t="shared" si="10"/>
        <v>1.8</v>
      </c>
      <c r="AF21" s="163">
        <f>ROUND(IF('Schuelereinst. Sinclair'!$N$4="Ja",Druck_Tabelle_Kugel_VGL!AF$10,1) * VLOOKUP(AE21,Kugel_Schueler,2),1)</f>
        <v>0</v>
      </c>
      <c r="AG21" s="152"/>
      <c r="AH21" s="155">
        <f t="shared" si="11"/>
        <v>1.8</v>
      </c>
      <c r="AI21" s="163">
        <f>ROUND(IF('Schuelereinst. Sinclair'!$N$4="Ja",Druck_Tabelle_Kugel_VGL!AI$10,1) * VLOOKUP(AH21,Kugel_Schueler,2),1)</f>
        <v>0</v>
      </c>
      <c r="AJ21" s="152"/>
      <c r="AK21" s="155">
        <f t="shared" si="12"/>
        <v>1.8</v>
      </c>
      <c r="AL21" s="163">
        <f>ROUND(IF('Schuelereinst. Sinclair'!$N$4="Ja",Druck_Tabelle_Kugel_VGL!AL$10,1) * VLOOKUP(AK21,Kugel_Schueler,2),1)</f>
        <v>0</v>
      </c>
      <c r="AM21" s="152"/>
      <c r="AN21" s="155">
        <f t="shared" si="13"/>
        <v>1.8</v>
      </c>
      <c r="AO21" s="163">
        <f>ROUND(IF('Schuelereinst. Sinclair'!$N$4="Ja",Druck_Tabelle_Kugel_VGL!AO$10,1) * VLOOKUP(AN21,Kugel_Schueler,2),1)</f>
        <v>0</v>
      </c>
      <c r="AP21" s="152"/>
      <c r="AQ21" s="155">
        <f t="shared" si="14"/>
        <v>1.8</v>
      </c>
      <c r="AR21" s="163">
        <f>ROUND(IF('Schuelereinst. Sinclair'!$N$4="Ja",Druck_Tabelle_Kugel_VGL!AR$10,1) * VLOOKUP(AQ21,Kugel_Schueler,2),1)</f>
        <v>0</v>
      </c>
      <c r="AS21" s="152"/>
      <c r="AT21" s="155">
        <f t="shared" si="15"/>
        <v>1.8</v>
      </c>
      <c r="AU21" s="163">
        <f>ROUND(IF('Schuelereinst. Sinclair'!$N$4="Ja",Druck_Tabelle_Kugel_VGL!AU$10,1) * VLOOKUP(AT21,Kugel_Schueler,2),1)</f>
        <v>0</v>
      </c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</row>
    <row r="22" spans="1:132" x14ac:dyDescent="0.2">
      <c r="A22" s="157">
        <f t="shared" si="0"/>
        <v>1.9</v>
      </c>
      <c r="B22" s="164">
        <f>ROUND(IF('Schuelereinst. Sinclair'!$N$4="Ja",Druck_Tabelle_Kugel_VGL!B$10,1) * VLOOKUP(A22,Kugel_Schueler,2),1)</f>
        <v>0</v>
      </c>
      <c r="C22" s="152"/>
      <c r="D22" s="157">
        <f t="shared" si="1"/>
        <v>1.9</v>
      </c>
      <c r="E22" s="164">
        <f>ROUND(IF('Schuelereinst. Sinclair'!$N$4="Ja",Druck_Tabelle_Kugel_VGL!E$10,1) * VLOOKUP(D22,Kugel_Schueler,2),1)</f>
        <v>0</v>
      </c>
      <c r="F22" s="152"/>
      <c r="G22" s="157">
        <f t="shared" si="2"/>
        <v>1.9</v>
      </c>
      <c r="H22" s="164">
        <f>ROUND(IF('Schuelereinst. Sinclair'!$N$4="Ja",Druck_Tabelle_Kugel_VGL!H$10,1) * VLOOKUP(G22,Kugel_Schueler,2),1)</f>
        <v>0</v>
      </c>
      <c r="I22" s="152"/>
      <c r="J22" s="157">
        <f t="shared" si="3"/>
        <v>1.9</v>
      </c>
      <c r="K22" s="164">
        <f>ROUND(IF('Schuelereinst. Sinclair'!$N$4="Ja",Druck_Tabelle_Kugel_VGL!K$10,1) * VLOOKUP(J22,Kugel_Schueler,2),1)</f>
        <v>0</v>
      </c>
      <c r="L22" s="152"/>
      <c r="M22" s="157">
        <f t="shared" si="4"/>
        <v>1.9</v>
      </c>
      <c r="N22" s="164">
        <f>ROUND(IF('Schuelereinst. Sinclair'!$N$4="Ja",Druck_Tabelle_Kugel_VGL!N$10,1) * VLOOKUP(M22,Kugel_Schueler,2),1)</f>
        <v>0</v>
      </c>
      <c r="O22" s="152"/>
      <c r="P22" s="157">
        <f t="shared" si="5"/>
        <v>1.9</v>
      </c>
      <c r="Q22" s="164">
        <f>ROUND(IF('Schuelereinst. Sinclair'!$N$4="Ja",Druck_Tabelle_Kugel_VGL!Q$10,1) * VLOOKUP(P22,Kugel_Schueler,2),1)</f>
        <v>0</v>
      </c>
      <c r="R22" s="152"/>
      <c r="S22" s="157">
        <f t="shared" si="6"/>
        <v>1.9</v>
      </c>
      <c r="T22" s="164">
        <f>ROUND(IF('Schuelereinst. Sinclair'!$N$4="Ja",Druck_Tabelle_Kugel_VGL!T$10,1) * VLOOKUP(S22,Kugel_Schueler,2),1)</f>
        <v>0</v>
      </c>
      <c r="U22" s="152"/>
      <c r="V22" s="157">
        <f t="shared" si="7"/>
        <v>1.9</v>
      </c>
      <c r="W22" s="164">
        <f>ROUND(IF('Schuelereinst. Sinclair'!$N$4="Ja",Druck_Tabelle_Kugel_VGL!W$10,1) * VLOOKUP(V22,Kugel_Schueler,2),1)</f>
        <v>0</v>
      </c>
      <c r="X22" s="152"/>
      <c r="Y22" s="157">
        <f t="shared" si="8"/>
        <v>1.9</v>
      </c>
      <c r="Z22" s="164">
        <f>ROUND(IF('Schuelereinst. Sinclair'!$N$4="Ja",Druck_Tabelle_Kugel_VGL!Z$10,1) * VLOOKUP(Y22,Kugel_Schueler,2),1)</f>
        <v>0</v>
      </c>
      <c r="AA22" s="152"/>
      <c r="AB22" s="157">
        <f t="shared" si="9"/>
        <v>1.9</v>
      </c>
      <c r="AC22" s="164">
        <f>ROUND(IF('Schuelereinst. Sinclair'!$N$4="Ja",Druck_Tabelle_Kugel_VGL!AC$10,1) * VLOOKUP(AB22,Kugel_Schueler,2),1)</f>
        <v>0</v>
      </c>
      <c r="AD22" s="152"/>
      <c r="AE22" s="157">
        <f t="shared" si="10"/>
        <v>1.9</v>
      </c>
      <c r="AF22" s="164">
        <f>ROUND(IF('Schuelereinst. Sinclair'!$N$4="Ja",Druck_Tabelle_Kugel_VGL!AF$10,1) * VLOOKUP(AE22,Kugel_Schueler,2),1)</f>
        <v>0</v>
      </c>
      <c r="AG22" s="152"/>
      <c r="AH22" s="157">
        <f t="shared" si="11"/>
        <v>1.9</v>
      </c>
      <c r="AI22" s="164">
        <f>ROUND(IF('Schuelereinst. Sinclair'!$N$4="Ja",Druck_Tabelle_Kugel_VGL!AI$10,1) * VLOOKUP(AH22,Kugel_Schueler,2),1)</f>
        <v>0</v>
      </c>
      <c r="AJ22" s="152"/>
      <c r="AK22" s="157">
        <f t="shared" si="12"/>
        <v>1.9</v>
      </c>
      <c r="AL22" s="164">
        <f>ROUND(IF('Schuelereinst. Sinclair'!$N$4="Ja",Druck_Tabelle_Kugel_VGL!AL$10,1) * VLOOKUP(AK22,Kugel_Schueler,2),1)</f>
        <v>0</v>
      </c>
      <c r="AM22" s="152"/>
      <c r="AN22" s="157">
        <f t="shared" si="13"/>
        <v>1.9</v>
      </c>
      <c r="AO22" s="164">
        <f>ROUND(IF('Schuelereinst. Sinclair'!$N$4="Ja",Druck_Tabelle_Kugel_VGL!AO$10,1) * VLOOKUP(AN22,Kugel_Schueler,2),1)</f>
        <v>0</v>
      </c>
      <c r="AP22" s="152"/>
      <c r="AQ22" s="157">
        <f t="shared" si="14"/>
        <v>1.9</v>
      </c>
      <c r="AR22" s="164">
        <f>ROUND(IF('Schuelereinst. Sinclair'!$N$4="Ja",Druck_Tabelle_Kugel_VGL!AR$10,1) * VLOOKUP(AQ22,Kugel_Schueler,2),1)</f>
        <v>0</v>
      </c>
      <c r="AS22" s="152"/>
      <c r="AT22" s="157">
        <f t="shared" si="15"/>
        <v>1.9</v>
      </c>
      <c r="AU22" s="164">
        <f>ROUND(IF('Schuelereinst. Sinclair'!$N$4="Ja",Druck_Tabelle_Kugel_VGL!AU$10,1) * VLOOKUP(AT22,Kugel_Schueler,2),1)</f>
        <v>0</v>
      </c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</row>
    <row r="23" spans="1:132" x14ac:dyDescent="0.2">
      <c r="A23" s="155">
        <f t="shared" si="0"/>
        <v>2</v>
      </c>
      <c r="B23" s="163">
        <f>ROUND(IF('Schuelereinst. Sinclair'!$N$4="Ja",Druck_Tabelle_Kugel_VGL!B$10,1) * VLOOKUP(A23,Kugel_Schueler,2),1)</f>
        <v>0</v>
      </c>
      <c r="C23" s="152"/>
      <c r="D23" s="155">
        <f t="shared" si="1"/>
        <v>2</v>
      </c>
      <c r="E23" s="163">
        <f>ROUND(IF('Schuelereinst. Sinclair'!$N$4="Ja",Druck_Tabelle_Kugel_VGL!E$10,1) * VLOOKUP(D23,Kugel_Schueler,2),1)</f>
        <v>0</v>
      </c>
      <c r="F23" s="152"/>
      <c r="G23" s="155">
        <f t="shared" si="2"/>
        <v>2</v>
      </c>
      <c r="H23" s="163">
        <f>ROUND(IF('Schuelereinst. Sinclair'!$N$4="Ja",Druck_Tabelle_Kugel_VGL!H$10,1) * VLOOKUP(G23,Kugel_Schueler,2),1)</f>
        <v>0</v>
      </c>
      <c r="I23" s="152"/>
      <c r="J23" s="155">
        <f t="shared" si="3"/>
        <v>2</v>
      </c>
      <c r="K23" s="163">
        <f>ROUND(IF('Schuelereinst. Sinclair'!$N$4="Ja",Druck_Tabelle_Kugel_VGL!K$10,1) * VLOOKUP(J23,Kugel_Schueler,2),1)</f>
        <v>0</v>
      </c>
      <c r="L23" s="152"/>
      <c r="M23" s="155">
        <f t="shared" si="4"/>
        <v>2</v>
      </c>
      <c r="N23" s="163">
        <f>ROUND(IF('Schuelereinst. Sinclair'!$N$4="Ja",Druck_Tabelle_Kugel_VGL!N$10,1) * VLOOKUP(M23,Kugel_Schueler,2),1)</f>
        <v>0</v>
      </c>
      <c r="O23" s="152"/>
      <c r="P23" s="155">
        <f t="shared" si="5"/>
        <v>2</v>
      </c>
      <c r="Q23" s="163">
        <f>ROUND(IF('Schuelereinst. Sinclair'!$N$4="Ja",Druck_Tabelle_Kugel_VGL!Q$10,1) * VLOOKUP(P23,Kugel_Schueler,2),1)</f>
        <v>0</v>
      </c>
      <c r="R23" s="152"/>
      <c r="S23" s="155">
        <f t="shared" si="6"/>
        <v>2</v>
      </c>
      <c r="T23" s="163">
        <f>ROUND(IF('Schuelereinst. Sinclair'!$N$4="Ja",Druck_Tabelle_Kugel_VGL!T$10,1) * VLOOKUP(S23,Kugel_Schueler,2),1)</f>
        <v>0</v>
      </c>
      <c r="U23" s="152"/>
      <c r="V23" s="155">
        <f t="shared" si="7"/>
        <v>2</v>
      </c>
      <c r="W23" s="163">
        <f>ROUND(IF('Schuelereinst. Sinclair'!$N$4="Ja",Druck_Tabelle_Kugel_VGL!W$10,1) * VLOOKUP(V23,Kugel_Schueler,2),1)</f>
        <v>0</v>
      </c>
      <c r="X23" s="152"/>
      <c r="Y23" s="155">
        <f t="shared" si="8"/>
        <v>2</v>
      </c>
      <c r="Z23" s="163">
        <f>ROUND(IF('Schuelereinst. Sinclair'!$N$4="Ja",Druck_Tabelle_Kugel_VGL!Z$10,1) * VLOOKUP(Y23,Kugel_Schueler,2),1)</f>
        <v>0</v>
      </c>
      <c r="AA23" s="152"/>
      <c r="AB23" s="155">
        <f t="shared" si="9"/>
        <v>2</v>
      </c>
      <c r="AC23" s="163">
        <f>ROUND(IF('Schuelereinst. Sinclair'!$N$4="Ja",Druck_Tabelle_Kugel_VGL!AC$10,1) * VLOOKUP(AB23,Kugel_Schueler,2),1)</f>
        <v>0</v>
      </c>
      <c r="AD23" s="152"/>
      <c r="AE23" s="155">
        <f t="shared" si="10"/>
        <v>2</v>
      </c>
      <c r="AF23" s="163">
        <f>ROUND(IF('Schuelereinst. Sinclair'!$N$4="Ja",Druck_Tabelle_Kugel_VGL!AF$10,1) * VLOOKUP(AE23,Kugel_Schueler,2),1)</f>
        <v>0</v>
      </c>
      <c r="AG23" s="152"/>
      <c r="AH23" s="155">
        <f t="shared" si="11"/>
        <v>2</v>
      </c>
      <c r="AI23" s="163">
        <f>ROUND(IF('Schuelereinst. Sinclair'!$N$4="Ja",Druck_Tabelle_Kugel_VGL!AI$10,1) * VLOOKUP(AH23,Kugel_Schueler,2),1)</f>
        <v>0</v>
      </c>
      <c r="AJ23" s="152"/>
      <c r="AK23" s="155">
        <f t="shared" si="12"/>
        <v>2</v>
      </c>
      <c r="AL23" s="163">
        <f>ROUND(IF('Schuelereinst. Sinclair'!$N$4="Ja",Druck_Tabelle_Kugel_VGL!AL$10,1) * VLOOKUP(AK23,Kugel_Schueler,2),1)</f>
        <v>0</v>
      </c>
      <c r="AM23" s="152"/>
      <c r="AN23" s="155">
        <f t="shared" si="13"/>
        <v>2</v>
      </c>
      <c r="AO23" s="163">
        <f>ROUND(IF('Schuelereinst. Sinclair'!$N$4="Ja",Druck_Tabelle_Kugel_VGL!AO$10,1) * VLOOKUP(AN23,Kugel_Schueler,2),1)</f>
        <v>0</v>
      </c>
      <c r="AP23" s="152"/>
      <c r="AQ23" s="155">
        <f t="shared" si="14"/>
        <v>2</v>
      </c>
      <c r="AR23" s="163">
        <f>ROUND(IF('Schuelereinst. Sinclair'!$N$4="Ja",Druck_Tabelle_Kugel_VGL!AR$10,1) * VLOOKUP(AQ23,Kugel_Schueler,2),1)</f>
        <v>0</v>
      </c>
      <c r="AS23" s="152"/>
      <c r="AT23" s="155">
        <f t="shared" si="15"/>
        <v>2</v>
      </c>
      <c r="AU23" s="163">
        <f>ROUND(IF('Schuelereinst. Sinclair'!$N$4="Ja",Druck_Tabelle_Kugel_VGL!AU$10,1) * VLOOKUP(AT23,Kugel_Schueler,2),1)</f>
        <v>0</v>
      </c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</row>
    <row r="24" spans="1:132" x14ac:dyDescent="0.2">
      <c r="A24" s="157">
        <f t="shared" si="0"/>
        <v>2.1</v>
      </c>
      <c r="B24" s="164">
        <f>ROUND(IF('Schuelereinst. Sinclair'!$N$4="Ja",Druck_Tabelle_Kugel_VGL!B$10,1) * VLOOKUP(A24,Kugel_Schueler,2),1)</f>
        <v>2.8</v>
      </c>
      <c r="C24" s="152"/>
      <c r="D24" s="157">
        <f t="shared" si="1"/>
        <v>2.1</v>
      </c>
      <c r="E24" s="164">
        <f>ROUND(IF('Schuelereinst. Sinclair'!$N$4="Ja",Druck_Tabelle_Kugel_VGL!E$10,1) * VLOOKUP(D24,Kugel_Schueler,2),1)</f>
        <v>2.5</v>
      </c>
      <c r="F24" s="152"/>
      <c r="G24" s="157">
        <f t="shared" si="2"/>
        <v>2.1</v>
      </c>
      <c r="H24" s="164">
        <f>ROUND(IF('Schuelereinst. Sinclair'!$N$4="Ja",Druck_Tabelle_Kugel_VGL!H$10,1) * VLOOKUP(G24,Kugel_Schueler,2),1)</f>
        <v>2.2000000000000002</v>
      </c>
      <c r="I24" s="152"/>
      <c r="J24" s="157">
        <f t="shared" si="3"/>
        <v>2.1</v>
      </c>
      <c r="K24" s="164">
        <f>ROUND(IF('Schuelereinst. Sinclair'!$N$4="Ja",Druck_Tabelle_Kugel_VGL!K$10,1) * VLOOKUP(J24,Kugel_Schueler,2),1)</f>
        <v>2</v>
      </c>
      <c r="L24" s="152"/>
      <c r="M24" s="157">
        <f t="shared" si="4"/>
        <v>2.1</v>
      </c>
      <c r="N24" s="164">
        <f>ROUND(IF('Schuelereinst. Sinclair'!$N$4="Ja",Druck_Tabelle_Kugel_VGL!N$10,1) * VLOOKUP(M24,Kugel_Schueler,2),1)</f>
        <v>1.8</v>
      </c>
      <c r="O24" s="152"/>
      <c r="P24" s="157">
        <f t="shared" si="5"/>
        <v>2.1</v>
      </c>
      <c r="Q24" s="164">
        <f>ROUND(IF('Schuelereinst. Sinclair'!$N$4="Ja",Druck_Tabelle_Kugel_VGL!Q$10,1) * VLOOKUP(P24,Kugel_Schueler,2),1)</f>
        <v>1.7</v>
      </c>
      <c r="R24" s="152"/>
      <c r="S24" s="157">
        <f t="shared" si="6"/>
        <v>2.1</v>
      </c>
      <c r="T24" s="164">
        <f>ROUND(IF('Schuelereinst. Sinclair'!$N$4="Ja",Druck_Tabelle_Kugel_VGL!T$10,1) * VLOOKUP(S24,Kugel_Schueler,2),1)</f>
        <v>1.6</v>
      </c>
      <c r="U24" s="152"/>
      <c r="V24" s="157">
        <f t="shared" si="7"/>
        <v>2.1</v>
      </c>
      <c r="W24" s="164">
        <f>ROUND(IF('Schuelereinst. Sinclair'!$N$4="Ja",Druck_Tabelle_Kugel_VGL!W$10,1) * VLOOKUP(V24,Kugel_Schueler,2),1)</f>
        <v>1.5</v>
      </c>
      <c r="X24" s="152"/>
      <c r="Y24" s="157">
        <f t="shared" si="8"/>
        <v>2.1</v>
      </c>
      <c r="Z24" s="164">
        <f>ROUND(IF('Schuelereinst. Sinclair'!$N$4="Ja",Druck_Tabelle_Kugel_VGL!Z$10,1) * VLOOKUP(Y24,Kugel_Schueler,2),1)</f>
        <v>1.4</v>
      </c>
      <c r="AA24" s="152"/>
      <c r="AB24" s="157">
        <f t="shared" si="9"/>
        <v>2.1</v>
      </c>
      <c r="AC24" s="164">
        <f>ROUND(IF('Schuelereinst. Sinclair'!$N$4="Ja",Druck_Tabelle_Kugel_VGL!AC$10,1) * VLOOKUP(AB24,Kugel_Schueler,2),1)</f>
        <v>1.4</v>
      </c>
      <c r="AD24" s="152"/>
      <c r="AE24" s="157">
        <f t="shared" si="10"/>
        <v>2.1</v>
      </c>
      <c r="AF24" s="164">
        <f>ROUND(IF('Schuelereinst. Sinclair'!$N$4="Ja",Druck_Tabelle_Kugel_VGL!AF$10,1) * VLOOKUP(AE24,Kugel_Schueler,2),1)</f>
        <v>1.3</v>
      </c>
      <c r="AG24" s="152"/>
      <c r="AH24" s="157">
        <f t="shared" si="11"/>
        <v>2.1</v>
      </c>
      <c r="AI24" s="164">
        <f>ROUND(IF('Schuelereinst. Sinclair'!$N$4="Ja",Druck_Tabelle_Kugel_VGL!AI$10,1) * VLOOKUP(AH24,Kugel_Schueler,2),1)</f>
        <v>1.3</v>
      </c>
      <c r="AJ24" s="152"/>
      <c r="AK24" s="157">
        <f t="shared" si="12"/>
        <v>2.1</v>
      </c>
      <c r="AL24" s="164">
        <f>ROUND(IF('Schuelereinst. Sinclair'!$N$4="Ja",Druck_Tabelle_Kugel_VGL!AL$10,1) * VLOOKUP(AK24,Kugel_Schueler,2),1)</f>
        <v>1.2</v>
      </c>
      <c r="AM24" s="152"/>
      <c r="AN24" s="157">
        <f t="shared" si="13"/>
        <v>2.1</v>
      </c>
      <c r="AO24" s="164">
        <f>ROUND(IF('Schuelereinst. Sinclair'!$N$4="Ja",Druck_Tabelle_Kugel_VGL!AO$10,1) * VLOOKUP(AN24,Kugel_Schueler,2),1)</f>
        <v>1.2</v>
      </c>
      <c r="AP24" s="152"/>
      <c r="AQ24" s="157">
        <f t="shared" si="14"/>
        <v>2.1</v>
      </c>
      <c r="AR24" s="164">
        <f>ROUND(IF('Schuelereinst. Sinclair'!$N$4="Ja",Druck_Tabelle_Kugel_VGL!AR$10,1) * VLOOKUP(AQ24,Kugel_Schueler,2),1)</f>
        <v>1.1000000000000001</v>
      </c>
      <c r="AS24" s="152"/>
      <c r="AT24" s="157">
        <f t="shared" si="15"/>
        <v>2.1</v>
      </c>
      <c r="AU24" s="164">
        <f>ROUND(IF('Schuelereinst. Sinclair'!$N$4="Ja",Druck_Tabelle_Kugel_VGL!AU$10,1) * VLOOKUP(AT24,Kugel_Schueler,2),1)</f>
        <v>0.9</v>
      </c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</row>
    <row r="25" spans="1:132" x14ac:dyDescent="0.2">
      <c r="A25" s="155">
        <f t="shared" si="0"/>
        <v>2.2000000000000002</v>
      </c>
      <c r="B25" s="163">
        <f>ROUND(IF('Schuelereinst. Sinclair'!$N$4="Ja",Druck_Tabelle_Kugel_VGL!B$10,1) * VLOOKUP(A25,Kugel_Schueler,2),1)</f>
        <v>5.6</v>
      </c>
      <c r="C25" s="152"/>
      <c r="D25" s="155">
        <f t="shared" si="1"/>
        <v>2.2000000000000002</v>
      </c>
      <c r="E25" s="163">
        <f>ROUND(IF('Schuelereinst. Sinclair'!$N$4="Ja",Druck_Tabelle_Kugel_VGL!E$10,1) * VLOOKUP(D25,Kugel_Schueler,2),1)</f>
        <v>4.9000000000000004</v>
      </c>
      <c r="F25" s="152"/>
      <c r="G25" s="155">
        <f t="shared" si="2"/>
        <v>2.2000000000000002</v>
      </c>
      <c r="H25" s="163">
        <f>ROUND(IF('Schuelereinst. Sinclair'!$N$4="Ja",Druck_Tabelle_Kugel_VGL!H$10,1) * VLOOKUP(G25,Kugel_Schueler,2),1)</f>
        <v>4.4000000000000004</v>
      </c>
      <c r="I25" s="152"/>
      <c r="J25" s="155">
        <f t="shared" si="3"/>
        <v>2.2000000000000002</v>
      </c>
      <c r="K25" s="163">
        <f>ROUND(IF('Schuelereinst. Sinclair'!$N$4="Ja",Druck_Tabelle_Kugel_VGL!K$10,1) * VLOOKUP(J25,Kugel_Schueler,2),1)</f>
        <v>4</v>
      </c>
      <c r="L25" s="152"/>
      <c r="M25" s="155">
        <f t="shared" si="4"/>
        <v>2.2000000000000002</v>
      </c>
      <c r="N25" s="163">
        <f>ROUND(IF('Schuelereinst. Sinclair'!$N$4="Ja",Druck_Tabelle_Kugel_VGL!N$10,1) * VLOOKUP(M25,Kugel_Schueler,2),1)</f>
        <v>3.7</v>
      </c>
      <c r="O25" s="152"/>
      <c r="P25" s="155">
        <f t="shared" si="5"/>
        <v>2.2000000000000002</v>
      </c>
      <c r="Q25" s="163">
        <f>ROUND(IF('Schuelereinst. Sinclair'!$N$4="Ja",Druck_Tabelle_Kugel_VGL!Q$10,1) * VLOOKUP(P25,Kugel_Schueler,2),1)</f>
        <v>3.4</v>
      </c>
      <c r="R25" s="152"/>
      <c r="S25" s="155">
        <f t="shared" si="6"/>
        <v>2.2000000000000002</v>
      </c>
      <c r="T25" s="163">
        <f>ROUND(IF('Schuelereinst. Sinclair'!$N$4="Ja",Druck_Tabelle_Kugel_VGL!T$10,1) * VLOOKUP(S25,Kugel_Schueler,2),1)</f>
        <v>3.2</v>
      </c>
      <c r="U25" s="152"/>
      <c r="V25" s="155">
        <f t="shared" si="7"/>
        <v>2.2000000000000002</v>
      </c>
      <c r="W25" s="163">
        <f>ROUND(IF('Schuelereinst. Sinclair'!$N$4="Ja",Druck_Tabelle_Kugel_VGL!W$10,1) * VLOOKUP(V25,Kugel_Schueler,2),1)</f>
        <v>3</v>
      </c>
      <c r="X25" s="152"/>
      <c r="Y25" s="155">
        <f t="shared" si="8"/>
        <v>2.2000000000000002</v>
      </c>
      <c r="Z25" s="163">
        <f>ROUND(IF('Schuelereinst. Sinclair'!$N$4="Ja",Druck_Tabelle_Kugel_VGL!Z$10,1) * VLOOKUP(Y25,Kugel_Schueler,2),1)</f>
        <v>2.9</v>
      </c>
      <c r="AA25" s="152"/>
      <c r="AB25" s="155">
        <f t="shared" si="9"/>
        <v>2.2000000000000002</v>
      </c>
      <c r="AC25" s="163">
        <f>ROUND(IF('Schuelereinst. Sinclair'!$N$4="Ja",Druck_Tabelle_Kugel_VGL!AC$10,1) * VLOOKUP(AB25,Kugel_Schueler,2),1)</f>
        <v>2.7</v>
      </c>
      <c r="AD25" s="152"/>
      <c r="AE25" s="155">
        <f t="shared" si="10"/>
        <v>2.2000000000000002</v>
      </c>
      <c r="AF25" s="163">
        <f>ROUND(IF('Schuelereinst. Sinclair'!$N$4="Ja",Druck_Tabelle_Kugel_VGL!AF$10,1) * VLOOKUP(AE25,Kugel_Schueler,2),1)</f>
        <v>2.6</v>
      </c>
      <c r="AG25" s="152"/>
      <c r="AH25" s="155">
        <f t="shared" si="11"/>
        <v>2.2000000000000002</v>
      </c>
      <c r="AI25" s="163">
        <f>ROUND(IF('Schuelereinst. Sinclair'!$N$4="Ja",Druck_Tabelle_Kugel_VGL!AI$10,1) * VLOOKUP(AH25,Kugel_Schueler,2),1)</f>
        <v>2.5</v>
      </c>
      <c r="AJ25" s="152"/>
      <c r="AK25" s="155">
        <f t="shared" si="12"/>
        <v>2.2000000000000002</v>
      </c>
      <c r="AL25" s="163">
        <f>ROUND(IF('Schuelereinst. Sinclair'!$N$4="Ja",Druck_Tabelle_Kugel_VGL!AL$10,1) * VLOOKUP(AK25,Kugel_Schueler,2),1)</f>
        <v>2.4</v>
      </c>
      <c r="AM25" s="152"/>
      <c r="AN25" s="155">
        <f t="shared" si="13"/>
        <v>2.2000000000000002</v>
      </c>
      <c r="AO25" s="163">
        <f>ROUND(IF('Schuelereinst. Sinclair'!$N$4="Ja",Druck_Tabelle_Kugel_VGL!AO$10,1) * VLOOKUP(AN25,Kugel_Schueler,2),1)</f>
        <v>2.2999999999999998</v>
      </c>
      <c r="AP25" s="152"/>
      <c r="AQ25" s="155">
        <f t="shared" si="14"/>
        <v>2.2000000000000002</v>
      </c>
      <c r="AR25" s="163">
        <f>ROUND(IF('Schuelereinst. Sinclair'!$N$4="Ja",Druck_Tabelle_Kugel_VGL!AR$10,1) * VLOOKUP(AQ25,Kugel_Schueler,2),1)</f>
        <v>2.2999999999999998</v>
      </c>
      <c r="AS25" s="152"/>
      <c r="AT25" s="155">
        <f t="shared" si="15"/>
        <v>2.2000000000000002</v>
      </c>
      <c r="AU25" s="163">
        <f>ROUND(IF('Schuelereinst. Sinclair'!$N$4="Ja",Druck_Tabelle_Kugel_VGL!AU$10,1) * VLOOKUP(AT25,Kugel_Schueler,2),1)</f>
        <v>1.9</v>
      </c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</row>
    <row r="26" spans="1:132" x14ac:dyDescent="0.2">
      <c r="A26" s="157">
        <f t="shared" si="0"/>
        <v>2.2999999999999998</v>
      </c>
      <c r="B26" s="164">
        <f>ROUND(IF('Schuelereinst. Sinclair'!$N$4="Ja",Druck_Tabelle_Kugel_VGL!B$10,1) * VLOOKUP(A26,Kugel_Schueler,2),1)</f>
        <v>8.3000000000000007</v>
      </c>
      <c r="C26" s="152"/>
      <c r="D26" s="157">
        <f t="shared" si="1"/>
        <v>2.2999999999999998</v>
      </c>
      <c r="E26" s="164">
        <f>ROUND(IF('Schuelereinst. Sinclair'!$N$4="Ja",Druck_Tabelle_Kugel_VGL!E$10,1) * VLOOKUP(D26,Kugel_Schueler,2),1)</f>
        <v>7.4</v>
      </c>
      <c r="F26" s="152"/>
      <c r="G26" s="157">
        <f t="shared" si="2"/>
        <v>2.2999999999999998</v>
      </c>
      <c r="H26" s="164">
        <f>ROUND(IF('Schuelereinst. Sinclair'!$N$4="Ja",Druck_Tabelle_Kugel_VGL!H$10,1) * VLOOKUP(G26,Kugel_Schueler,2),1)</f>
        <v>6.6</v>
      </c>
      <c r="I26" s="152"/>
      <c r="J26" s="157">
        <f t="shared" si="3"/>
        <v>2.2999999999999998</v>
      </c>
      <c r="K26" s="164">
        <f>ROUND(IF('Schuelereinst. Sinclair'!$N$4="Ja",Druck_Tabelle_Kugel_VGL!K$10,1) * VLOOKUP(J26,Kugel_Schueler,2),1)</f>
        <v>6</v>
      </c>
      <c r="L26" s="152"/>
      <c r="M26" s="157">
        <f t="shared" si="4"/>
        <v>2.2999999999999998</v>
      </c>
      <c r="N26" s="164">
        <f>ROUND(IF('Schuelereinst. Sinclair'!$N$4="Ja",Druck_Tabelle_Kugel_VGL!N$10,1) * VLOOKUP(M26,Kugel_Schueler,2),1)</f>
        <v>5.5</v>
      </c>
      <c r="O26" s="152"/>
      <c r="P26" s="157">
        <f t="shared" si="5"/>
        <v>2.2999999999999998</v>
      </c>
      <c r="Q26" s="164">
        <f>ROUND(IF('Schuelereinst. Sinclair'!$N$4="Ja",Druck_Tabelle_Kugel_VGL!Q$10,1) * VLOOKUP(P26,Kugel_Schueler,2),1)</f>
        <v>5.2</v>
      </c>
      <c r="R26" s="152"/>
      <c r="S26" s="157">
        <f t="shared" si="6"/>
        <v>2.2999999999999998</v>
      </c>
      <c r="T26" s="164">
        <f>ROUND(IF('Schuelereinst. Sinclair'!$N$4="Ja",Druck_Tabelle_Kugel_VGL!T$10,1) * VLOOKUP(S26,Kugel_Schueler,2),1)</f>
        <v>4.8</v>
      </c>
      <c r="U26" s="152"/>
      <c r="V26" s="157">
        <f t="shared" si="7"/>
        <v>2.2999999999999998</v>
      </c>
      <c r="W26" s="164">
        <f>ROUND(IF('Schuelereinst. Sinclair'!$N$4="Ja",Druck_Tabelle_Kugel_VGL!W$10,1) * VLOOKUP(V26,Kugel_Schueler,2),1)</f>
        <v>4.5</v>
      </c>
      <c r="X26" s="152"/>
      <c r="Y26" s="157">
        <f t="shared" si="8"/>
        <v>2.2999999999999998</v>
      </c>
      <c r="Z26" s="164">
        <f>ROUND(IF('Schuelereinst. Sinclair'!$N$4="Ja",Druck_Tabelle_Kugel_VGL!Z$10,1) * VLOOKUP(Y26,Kugel_Schueler,2),1)</f>
        <v>4.3</v>
      </c>
      <c r="AA26" s="152"/>
      <c r="AB26" s="157">
        <f t="shared" si="9"/>
        <v>2.2999999999999998</v>
      </c>
      <c r="AC26" s="164">
        <f>ROUND(IF('Schuelereinst. Sinclair'!$N$4="Ja",Druck_Tabelle_Kugel_VGL!AC$10,1) * VLOOKUP(AB26,Kugel_Schueler,2),1)</f>
        <v>4.0999999999999996</v>
      </c>
      <c r="AD26" s="152"/>
      <c r="AE26" s="157">
        <f t="shared" si="10"/>
        <v>2.2999999999999998</v>
      </c>
      <c r="AF26" s="164">
        <f>ROUND(IF('Schuelereinst. Sinclair'!$N$4="Ja",Druck_Tabelle_Kugel_VGL!AF$10,1) * VLOOKUP(AE26,Kugel_Schueler,2),1)</f>
        <v>3.9</v>
      </c>
      <c r="AG26" s="152"/>
      <c r="AH26" s="157">
        <f t="shared" si="11"/>
        <v>2.2999999999999998</v>
      </c>
      <c r="AI26" s="164">
        <f>ROUND(IF('Schuelereinst. Sinclair'!$N$4="Ja",Druck_Tabelle_Kugel_VGL!AI$10,1) * VLOOKUP(AH26,Kugel_Schueler,2),1)</f>
        <v>3.8</v>
      </c>
      <c r="AJ26" s="152"/>
      <c r="AK26" s="157">
        <f t="shared" si="12"/>
        <v>2.2999999999999998</v>
      </c>
      <c r="AL26" s="164">
        <f>ROUND(IF('Schuelereinst. Sinclair'!$N$4="Ja",Druck_Tabelle_Kugel_VGL!AL$10,1) * VLOOKUP(AK26,Kugel_Schueler,2),1)</f>
        <v>3.6</v>
      </c>
      <c r="AM26" s="152"/>
      <c r="AN26" s="157">
        <f t="shared" si="13"/>
        <v>2.2999999999999998</v>
      </c>
      <c r="AO26" s="164">
        <f>ROUND(IF('Schuelereinst. Sinclair'!$N$4="Ja",Druck_Tabelle_Kugel_VGL!AO$10,1) * VLOOKUP(AN26,Kugel_Schueler,2),1)</f>
        <v>3.5</v>
      </c>
      <c r="AP26" s="152"/>
      <c r="AQ26" s="157">
        <f t="shared" si="14"/>
        <v>2.2999999999999998</v>
      </c>
      <c r="AR26" s="164">
        <f>ROUND(IF('Schuelereinst. Sinclair'!$N$4="Ja",Druck_Tabelle_Kugel_VGL!AR$10,1) * VLOOKUP(AQ26,Kugel_Schueler,2),1)</f>
        <v>3.4</v>
      </c>
      <c r="AS26" s="152"/>
      <c r="AT26" s="157">
        <f t="shared" si="15"/>
        <v>2.2999999999999998</v>
      </c>
      <c r="AU26" s="164">
        <f>ROUND(IF('Schuelereinst. Sinclair'!$N$4="Ja",Druck_Tabelle_Kugel_VGL!AU$10,1) * VLOOKUP(AT26,Kugel_Schueler,2),1)</f>
        <v>2.8</v>
      </c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</row>
    <row r="27" spans="1:132" x14ac:dyDescent="0.2">
      <c r="A27" s="155">
        <f t="shared" si="0"/>
        <v>2.4</v>
      </c>
      <c r="B27" s="163">
        <f>ROUND(IF('Schuelereinst. Sinclair'!$N$4="Ja",Druck_Tabelle_Kugel_VGL!B$10,1) * VLOOKUP(A27,Kugel_Schueler,2),1)</f>
        <v>11.1</v>
      </c>
      <c r="C27" s="152"/>
      <c r="D27" s="155">
        <f t="shared" si="1"/>
        <v>2.4</v>
      </c>
      <c r="E27" s="163">
        <f>ROUND(IF('Schuelereinst. Sinclair'!$N$4="Ja",Druck_Tabelle_Kugel_VGL!E$10,1) * VLOOKUP(D27,Kugel_Schueler,2),1)</f>
        <v>9.8000000000000007</v>
      </c>
      <c r="F27" s="152"/>
      <c r="G27" s="155">
        <f t="shared" si="2"/>
        <v>2.4</v>
      </c>
      <c r="H27" s="163">
        <f>ROUND(IF('Schuelereinst. Sinclair'!$N$4="Ja",Druck_Tabelle_Kugel_VGL!H$10,1) * VLOOKUP(G27,Kugel_Schueler,2),1)</f>
        <v>8.8000000000000007</v>
      </c>
      <c r="I27" s="152"/>
      <c r="J27" s="155">
        <f t="shared" si="3"/>
        <v>2.4</v>
      </c>
      <c r="K27" s="163">
        <f>ROUND(IF('Schuelereinst. Sinclair'!$N$4="Ja",Druck_Tabelle_Kugel_VGL!K$10,1) * VLOOKUP(J27,Kugel_Schueler,2),1)</f>
        <v>8</v>
      </c>
      <c r="L27" s="152"/>
      <c r="M27" s="155">
        <f t="shared" si="4"/>
        <v>2.4</v>
      </c>
      <c r="N27" s="163">
        <f>ROUND(IF('Schuelereinst. Sinclair'!$N$4="Ja",Druck_Tabelle_Kugel_VGL!N$10,1) * VLOOKUP(M27,Kugel_Schueler,2),1)</f>
        <v>7.4</v>
      </c>
      <c r="O27" s="152"/>
      <c r="P27" s="155">
        <f t="shared" si="5"/>
        <v>2.4</v>
      </c>
      <c r="Q27" s="163">
        <f>ROUND(IF('Schuelereinst. Sinclair'!$N$4="Ja",Druck_Tabelle_Kugel_VGL!Q$10,1) * VLOOKUP(P27,Kugel_Schueler,2),1)</f>
        <v>6.9</v>
      </c>
      <c r="R27" s="152"/>
      <c r="S27" s="155">
        <f t="shared" si="6"/>
        <v>2.4</v>
      </c>
      <c r="T27" s="163">
        <f>ROUND(IF('Schuelereinst. Sinclair'!$N$4="Ja",Druck_Tabelle_Kugel_VGL!T$10,1) * VLOOKUP(S27,Kugel_Schueler,2),1)</f>
        <v>6.4</v>
      </c>
      <c r="U27" s="152"/>
      <c r="V27" s="155">
        <f t="shared" si="7"/>
        <v>2.4</v>
      </c>
      <c r="W27" s="163">
        <f>ROUND(IF('Schuelereinst. Sinclair'!$N$4="Ja",Druck_Tabelle_Kugel_VGL!W$10,1) * VLOOKUP(V27,Kugel_Schueler,2),1)</f>
        <v>6.1</v>
      </c>
      <c r="X27" s="152"/>
      <c r="Y27" s="155">
        <f t="shared" si="8"/>
        <v>2.4</v>
      </c>
      <c r="Z27" s="163">
        <f>ROUND(IF('Schuelereinst. Sinclair'!$N$4="Ja",Druck_Tabelle_Kugel_VGL!Z$10,1) * VLOOKUP(Y27,Kugel_Schueler,2),1)</f>
        <v>5.7</v>
      </c>
      <c r="AA27" s="152"/>
      <c r="AB27" s="155">
        <f t="shared" si="9"/>
        <v>2.4</v>
      </c>
      <c r="AC27" s="163">
        <f>ROUND(IF('Schuelereinst. Sinclair'!$N$4="Ja",Druck_Tabelle_Kugel_VGL!AC$10,1) * VLOOKUP(AB27,Kugel_Schueler,2),1)</f>
        <v>5.5</v>
      </c>
      <c r="AD27" s="152"/>
      <c r="AE27" s="155">
        <f t="shared" si="10"/>
        <v>2.4</v>
      </c>
      <c r="AF27" s="163">
        <f>ROUND(IF('Schuelereinst. Sinclair'!$N$4="Ja",Druck_Tabelle_Kugel_VGL!AF$10,1) * VLOOKUP(AE27,Kugel_Schueler,2),1)</f>
        <v>5.2</v>
      </c>
      <c r="AG27" s="152"/>
      <c r="AH27" s="155">
        <f t="shared" si="11"/>
        <v>2.4</v>
      </c>
      <c r="AI27" s="163">
        <f>ROUND(IF('Schuelereinst. Sinclair'!$N$4="Ja",Druck_Tabelle_Kugel_VGL!AI$10,1) * VLOOKUP(AH27,Kugel_Schueler,2),1)</f>
        <v>5</v>
      </c>
      <c r="AJ27" s="152"/>
      <c r="AK27" s="155">
        <f t="shared" si="12"/>
        <v>2.4</v>
      </c>
      <c r="AL27" s="163">
        <f>ROUND(IF('Schuelereinst. Sinclair'!$N$4="Ja",Druck_Tabelle_Kugel_VGL!AL$10,1) * VLOOKUP(AK27,Kugel_Schueler,2),1)</f>
        <v>4.8</v>
      </c>
      <c r="AM27" s="152"/>
      <c r="AN27" s="155">
        <f t="shared" si="13"/>
        <v>2.4</v>
      </c>
      <c r="AO27" s="163">
        <f>ROUND(IF('Schuelereinst. Sinclair'!$N$4="Ja",Druck_Tabelle_Kugel_VGL!AO$10,1) * VLOOKUP(AN27,Kugel_Schueler,2),1)</f>
        <v>4.7</v>
      </c>
      <c r="AP27" s="152"/>
      <c r="AQ27" s="155">
        <f t="shared" si="14"/>
        <v>2.4</v>
      </c>
      <c r="AR27" s="163">
        <f>ROUND(IF('Schuelereinst. Sinclair'!$N$4="Ja",Druck_Tabelle_Kugel_VGL!AR$10,1) * VLOOKUP(AQ27,Kugel_Schueler,2),1)</f>
        <v>4.5</v>
      </c>
      <c r="AS27" s="152"/>
      <c r="AT27" s="155">
        <f t="shared" si="15"/>
        <v>2.4</v>
      </c>
      <c r="AU27" s="163">
        <f>ROUND(IF('Schuelereinst. Sinclair'!$N$4="Ja",Druck_Tabelle_Kugel_VGL!AU$10,1) * VLOOKUP(AT27,Kugel_Schueler,2),1)</f>
        <v>3.8</v>
      </c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</row>
    <row r="28" spans="1:132" x14ac:dyDescent="0.2">
      <c r="A28" s="157">
        <f t="shared" si="0"/>
        <v>2.5</v>
      </c>
      <c r="B28" s="164">
        <f>ROUND(IF('Schuelereinst. Sinclair'!$N$4="Ja",Druck_Tabelle_Kugel_VGL!B$10,1) * VLOOKUP(A28,Kugel_Schueler,2),1)</f>
        <v>13.9</v>
      </c>
      <c r="C28" s="152"/>
      <c r="D28" s="157">
        <f t="shared" si="1"/>
        <v>2.5</v>
      </c>
      <c r="E28" s="164">
        <f>ROUND(IF('Schuelereinst. Sinclair'!$N$4="Ja",Druck_Tabelle_Kugel_VGL!E$10,1) * VLOOKUP(D28,Kugel_Schueler,2),1)</f>
        <v>12.3</v>
      </c>
      <c r="F28" s="152"/>
      <c r="G28" s="157">
        <f t="shared" si="2"/>
        <v>2.5</v>
      </c>
      <c r="H28" s="164">
        <f>ROUND(IF('Schuelereinst. Sinclair'!$N$4="Ja",Druck_Tabelle_Kugel_VGL!H$10,1) * VLOOKUP(G28,Kugel_Schueler,2),1)</f>
        <v>11</v>
      </c>
      <c r="I28" s="152"/>
      <c r="J28" s="157">
        <f t="shared" si="3"/>
        <v>2.5</v>
      </c>
      <c r="K28" s="164">
        <f>ROUND(IF('Schuelereinst. Sinclair'!$N$4="Ja",Druck_Tabelle_Kugel_VGL!K$10,1) * VLOOKUP(J28,Kugel_Schueler,2),1)</f>
        <v>10</v>
      </c>
      <c r="L28" s="152"/>
      <c r="M28" s="157">
        <f t="shared" si="4"/>
        <v>2.5</v>
      </c>
      <c r="N28" s="164">
        <f>ROUND(IF('Schuelereinst. Sinclair'!$N$4="Ja",Druck_Tabelle_Kugel_VGL!N$10,1) * VLOOKUP(M28,Kugel_Schueler,2),1)</f>
        <v>9.1999999999999993</v>
      </c>
      <c r="O28" s="152"/>
      <c r="P28" s="157">
        <f t="shared" si="5"/>
        <v>2.5</v>
      </c>
      <c r="Q28" s="164">
        <f>ROUND(IF('Schuelereinst. Sinclair'!$N$4="Ja",Druck_Tabelle_Kugel_VGL!Q$10,1) * VLOOKUP(P28,Kugel_Schueler,2),1)</f>
        <v>8.6</v>
      </c>
      <c r="R28" s="152"/>
      <c r="S28" s="157">
        <f t="shared" si="6"/>
        <v>2.5</v>
      </c>
      <c r="T28" s="164">
        <f>ROUND(IF('Schuelereinst. Sinclair'!$N$4="Ja",Druck_Tabelle_Kugel_VGL!T$10,1) * VLOOKUP(S28,Kugel_Schueler,2),1)</f>
        <v>8</v>
      </c>
      <c r="U28" s="152"/>
      <c r="V28" s="157">
        <f t="shared" si="7"/>
        <v>2.5</v>
      </c>
      <c r="W28" s="164">
        <f>ROUND(IF('Schuelereinst. Sinclair'!$N$4="Ja",Druck_Tabelle_Kugel_VGL!W$10,1) * VLOOKUP(V28,Kugel_Schueler,2),1)</f>
        <v>7.6</v>
      </c>
      <c r="X28" s="152"/>
      <c r="Y28" s="157">
        <f t="shared" si="8"/>
        <v>2.5</v>
      </c>
      <c r="Z28" s="164">
        <f>ROUND(IF('Schuelereinst. Sinclair'!$N$4="Ja",Druck_Tabelle_Kugel_VGL!Z$10,1) * VLOOKUP(Y28,Kugel_Schueler,2),1)</f>
        <v>7.2</v>
      </c>
      <c r="AA28" s="152"/>
      <c r="AB28" s="157">
        <f t="shared" si="9"/>
        <v>2.5</v>
      </c>
      <c r="AC28" s="164">
        <f>ROUND(IF('Schuelereinst. Sinclair'!$N$4="Ja",Druck_Tabelle_Kugel_VGL!AC$10,1) * VLOOKUP(AB28,Kugel_Schueler,2),1)</f>
        <v>6.8</v>
      </c>
      <c r="AD28" s="152"/>
      <c r="AE28" s="157">
        <f t="shared" si="10"/>
        <v>2.5</v>
      </c>
      <c r="AF28" s="164">
        <f>ROUND(IF('Schuelereinst. Sinclair'!$N$4="Ja",Druck_Tabelle_Kugel_VGL!AF$10,1) * VLOOKUP(AE28,Kugel_Schueler,2),1)</f>
        <v>6.5</v>
      </c>
      <c r="AG28" s="152"/>
      <c r="AH28" s="157">
        <f t="shared" si="11"/>
        <v>2.5</v>
      </c>
      <c r="AI28" s="164">
        <f>ROUND(IF('Schuelereinst. Sinclair'!$N$4="Ja",Druck_Tabelle_Kugel_VGL!AI$10,1) * VLOOKUP(AH28,Kugel_Schueler,2),1)</f>
        <v>6.3</v>
      </c>
      <c r="AJ28" s="152"/>
      <c r="AK28" s="157">
        <f t="shared" si="12"/>
        <v>2.5</v>
      </c>
      <c r="AL28" s="164">
        <f>ROUND(IF('Schuelereinst. Sinclair'!$N$4="Ja",Druck_Tabelle_Kugel_VGL!AL$10,1) * VLOOKUP(AK28,Kugel_Schueler,2),1)</f>
        <v>6</v>
      </c>
      <c r="AM28" s="152"/>
      <c r="AN28" s="157">
        <f t="shared" si="13"/>
        <v>2.5</v>
      </c>
      <c r="AO28" s="164">
        <f>ROUND(IF('Schuelereinst. Sinclair'!$N$4="Ja",Druck_Tabelle_Kugel_VGL!AO$10,1) * VLOOKUP(AN28,Kugel_Schueler,2),1)</f>
        <v>5.8</v>
      </c>
      <c r="AP28" s="152"/>
      <c r="AQ28" s="157">
        <f t="shared" si="14"/>
        <v>2.5</v>
      </c>
      <c r="AR28" s="164">
        <f>ROUND(IF('Schuelereinst. Sinclair'!$N$4="Ja",Druck_Tabelle_Kugel_VGL!AR$10,1) * VLOOKUP(AQ28,Kugel_Schueler,2),1)</f>
        <v>5.7</v>
      </c>
      <c r="AS28" s="152"/>
      <c r="AT28" s="157">
        <f t="shared" si="15"/>
        <v>2.5</v>
      </c>
      <c r="AU28" s="164">
        <f>ROUND(IF('Schuelereinst. Sinclair'!$N$4="Ja",Druck_Tabelle_Kugel_VGL!AU$10,1) * VLOOKUP(AT28,Kugel_Schueler,2),1)</f>
        <v>4.7</v>
      </c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</row>
    <row r="29" spans="1:132" x14ac:dyDescent="0.2">
      <c r="A29" s="155">
        <f t="shared" si="0"/>
        <v>2.6</v>
      </c>
      <c r="B29" s="163">
        <f>ROUND(IF('Schuelereinst. Sinclair'!$N$4="Ja",Druck_Tabelle_Kugel_VGL!B$10,1) * VLOOKUP(A29,Kugel_Schueler,2),1)</f>
        <v>16.7</v>
      </c>
      <c r="C29" s="152"/>
      <c r="D29" s="155">
        <f t="shared" si="1"/>
        <v>2.6</v>
      </c>
      <c r="E29" s="163">
        <f>ROUND(IF('Schuelereinst. Sinclair'!$N$4="Ja",Druck_Tabelle_Kugel_VGL!E$10,1) * VLOOKUP(D29,Kugel_Schueler,2),1)</f>
        <v>14.7</v>
      </c>
      <c r="F29" s="152"/>
      <c r="G29" s="155">
        <f t="shared" si="2"/>
        <v>2.6</v>
      </c>
      <c r="H29" s="163">
        <f>ROUND(IF('Schuelereinst. Sinclair'!$N$4="Ja",Druck_Tabelle_Kugel_VGL!H$10,1) * VLOOKUP(G29,Kugel_Schueler,2),1)</f>
        <v>13.2</v>
      </c>
      <c r="I29" s="152"/>
      <c r="J29" s="155">
        <f t="shared" si="3"/>
        <v>2.6</v>
      </c>
      <c r="K29" s="163">
        <f>ROUND(IF('Schuelereinst. Sinclair'!$N$4="Ja",Druck_Tabelle_Kugel_VGL!K$10,1) * VLOOKUP(J29,Kugel_Schueler,2),1)</f>
        <v>12.1</v>
      </c>
      <c r="L29" s="152"/>
      <c r="M29" s="155">
        <f t="shared" si="4"/>
        <v>2.6</v>
      </c>
      <c r="N29" s="163">
        <f>ROUND(IF('Schuelereinst. Sinclair'!$N$4="Ja",Druck_Tabelle_Kugel_VGL!N$10,1) * VLOOKUP(M29,Kugel_Schueler,2),1)</f>
        <v>11.1</v>
      </c>
      <c r="O29" s="152"/>
      <c r="P29" s="155">
        <f t="shared" si="5"/>
        <v>2.6</v>
      </c>
      <c r="Q29" s="163">
        <f>ROUND(IF('Schuelereinst. Sinclair'!$N$4="Ja",Druck_Tabelle_Kugel_VGL!Q$10,1) * VLOOKUP(P29,Kugel_Schueler,2),1)</f>
        <v>10.3</v>
      </c>
      <c r="R29" s="152"/>
      <c r="S29" s="155">
        <f t="shared" si="6"/>
        <v>2.6</v>
      </c>
      <c r="T29" s="163">
        <f>ROUND(IF('Schuelereinst. Sinclair'!$N$4="Ja",Druck_Tabelle_Kugel_VGL!T$10,1) * VLOOKUP(S29,Kugel_Schueler,2),1)</f>
        <v>9.6</v>
      </c>
      <c r="U29" s="152"/>
      <c r="V29" s="155">
        <f t="shared" si="7"/>
        <v>2.6</v>
      </c>
      <c r="W29" s="163">
        <f>ROUND(IF('Schuelereinst. Sinclair'!$N$4="Ja",Druck_Tabelle_Kugel_VGL!W$10,1) * VLOOKUP(V29,Kugel_Schueler,2),1)</f>
        <v>9.1</v>
      </c>
      <c r="X29" s="152"/>
      <c r="Y29" s="155">
        <f t="shared" si="8"/>
        <v>2.6</v>
      </c>
      <c r="Z29" s="163">
        <f>ROUND(IF('Schuelereinst. Sinclair'!$N$4="Ja",Druck_Tabelle_Kugel_VGL!Z$10,1) * VLOOKUP(Y29,Kugel_Schueler,2),1)</f>
        <v>8.6</v>
      </c>
      <c r="AA29" s="152"/>
      <c r="AB29" s="155">
        <f t="shared" si="9"/>
        <v>2.6</v>
      </c>
      <c r="AC29" s="163">
        <f>ROUND(IF('Schuelereinst. Sinclair'!$N$4="Ja",Druck_Tabelle_Kugel_VGL!AC$10,1) * VLOOKUP(AB29,Kugel_Schueler,2),1)</f>
        <v>8.1999999999999993</v>
      </c>
      <c r="AD29" s="152"/>
      <c r="AE29" s="155">
        <f t="shared" si="10"/>
        <v>2.6</v>
      </c>
      <c r="AF29" s="163">
        <f>ROUND(IF('Schuelereinst. Sinclair'!$N$4="Ja",Druck_Tabelle_Kugel_VGL!AF$10,1) * VLOOKUP(AE29,Kugel_Schueler,2),1)</f>
        <v>7.8</v>
      </c>
      <c r="AG29" s="152"/>
      <c r="AH29" s="155">
        <f t="shared" si="11"/>
        <v>2.6</v>
      </c>
      <c r="AI29" s="163">
        <f>ROUND(IF('Schuelereinst. Sinclair'!$N$4="Ja",Druck_Tabelle_Kugel_VGL!AI$10,1) * VLOOKUP(AH29,Kugel_Schueler,2),1)</f>
        <v>7.5</v>
      </c>
      <c r="AJ29" s="152"/>
      <c r="AK29" s="155">
        <f t="shared" si="12"/>
        <v>2.6</v>
      </c>
      <c r="AL29" s="163">
        <f>ROUND(IF('Schuelereinst. Sinclair'!$N$4="Ja",Druck_Tabelle_Kugel_VGL!AL$10,1) * VLOOKUP(AK29,Kugel_Schueler,2),1)</f>
        <v>7.3</v>
      </c>
      <c r="AM29" s="152"/>
      <c r="AN29" s="155">
        <f t="shared" si="13"/>
        <v>2.6</v>
      </c>
      <c r="AO29" s="163">
        <f>ROUND(IF('Schuelereinst. Sinclair'!$N$4="Ja",Druck_Tabelle_Kugel_VGL!AO$10,1) * VLOOKUP(AN29,Kugel_Schueler,2),1)</f>
        <v>7</v>
      </c>
      <c r="AP29" s="152"/>
      <c r="AQ29" s="155">
        <f t="shared" si="14"/>
        <v>2.6</v>
      </c>
      <c r="AR29" s="163">
        <f>ROUND(IF('Schuelereinst. Sinclair'!$N$4="Ja",Druck_Tabelle_Kugel_VGL!AR$10,1) * VLOOKUP(AQ29,Kugel_Schueler,2),1)</f>
        <v>6.8</v>
      </c>
      <c r="AS29" s="152"/>
      <c r="AT29" s="155">
        <f t="shared" si="15"/>
        <v>2.6</v>
      </c>
      <c r="AU29" s="163">
        <f>ROUND(IF('Schuelereinst. Sinclair'!$N$4="Ja",Druck_Tabelle_Kugel_VGL!AU$10,1) * VLOOKUP(AT29,Kugel_Schueler,2),1)</f>
        <v>5.7</v>
      </c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</row>
    <row r="30" spans="1:132" x14ac:dyDescent="0.2">
      <c r="A30" s="157">
        <f t="shared" si="0"/>
        <v>2.7</v>
      </c>
      <c r="B30" s="164">
        <f>ROUND(IF('Schuelereinst. Sinclair'!$N$4="Ja",Druck_Tabelle_Kugel_VGL!B$10,1) * VLOOKUP(A30,Kugel_Schueler,2),1)</f>
        <v>19.399999999999999</v>
      </c>
      <c r="C30" s="152"/>
      <c r="D30" s="157">
        <f t="shared" si="1"/>
        <v>2.7</v>
      </c>
      <c r="E30" s="164">
        <f>ROUND(IF('Schuelereinst. Sinclair'!$N$4="Ja",Druck_Tabelle_Kugel_VGL!E$10,1) * VLOOKUP(D30,Kugel_Schueler,2),1)</f>
        <v>17.2</v>
      </c>
      <c r="F30" s="152"/>
      <c r="G30" s="157">
        <f t="shared" si="2"/>
        <v>2.7</v>
      </c>
      <c r="H30" s="164">
        <f>ROUND(IF('Schuelereinst. Sinclair'!$N$4="Ja",Druck_Tabelle_Kugel_VGL!H$10,1) * VLOOKUP(G30,Kugel_Schueler,2),1)</f>
        <v>15.4</v>
      </c>
      <c r="I30" s="152"/>
      <c r="J30" s="157">
        <f t="shared" si="3"/>
        <v>2.7</v>
      </c>
      <c r="K30" s="164">
        <f>ROUND(IF('Schuelereinst. Sinclair'!$N$4="Ja",Druck_Tabelle_Kugel_VGL!K$10,1) * VLOOKUP(J30,Kugel_Schueler,2),1)</f>
        <v>14</v>
      </c>
      <c r="L30" s="152"/>
      <c r="M30" s="157">
        <f t="shared" si="4"/>
        <v>2.7</v>
      </c>
      <c r="N30" s="164">
        <f>ROUND(IF('Schuelereinst. Sinclair'!$N$4="Ja",Druck_Tabelle_Kugel_VGL!N$10,1) * VLOOKUP(M30,Kugel_Schueler,2),1)</f>
        <v>12.9</v>
      </c>
      <c r="O30" s="152"/>
      <c r="P30" s="157">
        <f t="shared" si="5"/>
        <v>2.7</v>
      </c>
      <c r="Q30" s="164">
        <f>ROUND(IF('Schuelereinst. Sinclair'!$N$4="Ja",Druck_Tabelle_Kugel_VGL!Q$10,1) * VLOOKUP(P30,Kugel_Schueler,2),1)</f>
        <v>12</v>
      </c>
      <c r="R30" s="152"/>
      <c r="S30" s="157">
        <f t="shared" si="6"/>
        <v>2.7</v>
      </c>
      <c r="T30" s="164">
        <f>ROUND(IF('Schuelereinst. Sinclair'!$N$4="Ja",Druck_Tabelle_Kugel_VGL!T$10,1) * VLOOKUP(S30,Kugel_Schueler,2),1)</f>
        <v>11.2</v>
      </c>
      <c r="U30" s="152"/>
      <c r="V30" s="157">
        <f t="shared" si="7"/>
        <v>2.7</v>
      </c>
      <c r="W30" s="164">
        <f>ROUND(IF('Schuelereinst. Sinclair'!$N$4="Ja",Druck_Tabelle_Kugel_VGL!W$10,1) * VLOOKUP(V30,Kugel_Schueler,2),1)</f>
        <v>10.6</v>
      </c>
      <c r="X30" s="152"/>
      <c r="Y30" s="157">
        <f t="shared" si="8"/>
        <v>2.7</v>
      </c>
      <c r="Z30" s="164">
        <f>ROUND(IF('Schuelereinst. Sinclair'!$N$4="Ja",Druck_Tabelle_Kugel_VGL!Z$10,1) * VLOOKUP(Y30,Kugel_Schueler,2),1)</f>
        <v>10</v>
      </c>
      <c r="AA30" s="152"/>
      <c r="AB30" s="157">
        <f t="shared" si="9"/>
        <v>2.7</v>
      </c>
      <c r="AC30" s="164">
        <f>ROUND(IF('Schuelereinst. Sinclair'!$N$4="Ja",Druck_Tabelle_Kugel_VGL!AC$10,1) * VLOOKUP(AB30,Kugel_Schueler,2),1)</f>
        <v>9.6</v>
      </c>
      <c r="AD30" s="152"/>
      <c r="AE30" s="157">
        <f t="shared" si="10"/>
        <v>2.7</v>
      </c>
      <c r="AF30" s="164">
        <f>ROUND(IF('Schuelereinst. Sinclair'!$N$4="Ja",Druck_Tabelle_Kugel_VGL!AF$10,1) * VLOOKUP(AE30,Kugel_Schueler,2),1)</f>
        <v>9.1</v>
      </c>
      <c r="AG30" s="152"/>
      <c r="AH30" s="157">
        <f t="shared" si="11"/>
        <v>2.7</v>
      </c>
      <c r="AI30" s="164">
        <f>ROUND(IF('Schuelereinst. Sinclair'!$N$4="Ja",Druck_Tabelle_Kugel_VGL!AI$10,1) * VLOOKUP(AH30,Kugel_Schueler,2),1)</f>
        <v>8.8000000000000007</v>
      </c>
      <c r="AJ30" s="152"/>
      <c r="AK30" s="157">
        <f t="shared" si="12"/>
        <v>2.7</v>
      </c>
      <c r="AL30" s="164">
        <f>ROUND(IF('Schuelereinst. Sinclair'!$N$4="Ja",Druck_Tabelle_Kugel_VGL!AL$10,1) * VLOOKUP(AK30,Kugel_Schueler,2),1)</f>
        <v>8.5</v>
      </c>
      <c r="AM30" s="152"/>
      <c r="AN30" s="157">
        <f t="shared" si="13"/>
        <v>2.7</v>
      </c>
      <c r="AO30" s="164">
        <f>ROUND(IF('Schuelereinst. Sinclair'!$N$4="Ja",Druck_Tabelle_Kugel_VGL!AO$10,1) * VLOOKUP(AN30,Kugel_Schueler,2),1)</f>
        <v>8.1999999999999993</v>
      </c>
      <c r="AP30" s="152"/>
      <c r="AQ30" s="157">
        <f t="shared" si="14"/>
        <v>2.7</v>
      </c>
      <c r="AR30" s="164">
        <f>ROUND(IF('Schuelereinst. Sinclair'!$N$4="Ja",Druck_Tabelle_Kugel_VGL!AR$10,1) * VLOOKUP(AQ30,Kugel_Schueler,2),1)</f>
        <v>7.9</v>
      </c>
      <c r="AS30" s="152"/>
      <c r="AT30" s="157">
        <f t="shared" si="15"/>
        <v>2.7</v>
      </c>
      <c r="AU30" s="164">
        <f>ROUND(IF('Schuelereinst. Sinclair'!$N$4="Ja",Druck_Tabelle_Kugel_VGL!AU$10,1) * VLOOKUP(AT30,Kugel_Schueler,2),1)</f>
        <v>6.6</v>
      </c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</row>
    <row r="31" spans="1:132" x14ac:dyDescent="0.2">
      <c r="A31" s="155">
        <f t="shared" si="0"/>
        <v>2.8</v>
      </c>
      <c r="B31" s="163">
        <f>ROUND(IF('Schuelereinst. Sinclair'!$N$4="Ja",Druck_Tabelle_Kugel_VGL!B$10,1) * VLOOKUP(A31,Kugel_Schueler,2),1)</f>
        <v>22.2</v>
      </c>
      <c r="C31" s="152"/>
      <c r="D31" s="155">
        <f t="shared" si="1"/>
        <v>2.8</v>
      </c>
      <c r="E31" s="163">
        <f>ROUND(IF('Schuelereinst. Sinclair'!$N$4="Ja",Druck_Tabelle_Kugel_VGL!E$10,1) * VLOOKUP(D31,Kugel_Schueler,2),1)</f>
        <v>19.600000000000001</v>
      </c>
      <c r="F31" s="152"/>
      <c r="G31" s="155">
        <f t="shared" si="2"/>
        <v>2.8</v>
      </c>
      <c r="H31" s="163">
        <f>ROUND(IF('Schuelereinst. Sinclair'!$N$4="Ja",Druck_Tabelle_Kugel_VGL!H$10,1) * VLOOKUP(G31,Kugel_Schueler,2),1)</f>
        <v>17.600000000000001</v>
      </c>
      <c r="I31" s="152"/>
      <c r="J31" s="155">
        <f t="shared" si="3"/>
        <v>2.8</v>
      </c>
      <c r="K31" s="163">
        <f>ROUND(IF('Schuelereinst. Sinclair'!$N$4="Ja",Druck_Tabelle_Kugel_VGL!K$10,1) * VLOOKUP(J31,Kugel_Schueler,2),1)</f>
        <v>16</v>
      </c>
      <c r="L31" s="152"/>
      <c r="M31" s="155">
        <f t="shared" si="4"/>
        <v>2.8</v>
      </c>
      <c r="N31" s="163">
        <f>ROUND(IF('Schuelereinst. Sinclair'!$N$4="Ja",Druck_Tabelle_Kugel_VGL!N$10,1) * VLOOKUP(M31,Kugel_Schueler,2),1)</f>
        <v>14.8</v>
      </c>
      <c r="O31" s="152"/>
      <c r="P31" s="155">
        <f t="shared" si="5"/>
        <v>2.8</v>
      </c>
      <c r="Q31" s="163">
        <f>ROUND(IF('Schuelereinst. Sinclair'!$N$4="Ja",Druck_Tabelle_Kugel_VGL!Q$10,1) * VLOOKUP(P31,Kugel_Schueler,2),1)</f>
        <v>13.7</v>
      </c>
      <c r="R31" s="152"/>
      <c r="S31" s="155">
        <f t="shared" si="6"/>
        <v>2.8</v>
      </c>
      <c r="T31" s="163">
        <f>ROUND(IF('Schuelereinst. Sinclair'!$N$4="Ja",Druck_Tabelle_Kugel_VGL!T$10,1) * VLOOKUP(S31,Kugel_Schueler,2),1)</f>
        <v>12.8</v>
      </c>
      <c r="U31" s="152"/>
      <c r="V31" s="155">
        <f t="shared" si="7"/>
        <v>2.8</v>
      </c>
      <c r="W31" s="163">
        <f>ROUND(IF('Schuelereinst. Sinclair'!$N$4="Ja",Druck_Tabelle_Kugel_VGL!W$10,1) * VLOOKUP(V31,Kugel_Schueler,2),1)</f>
        <v>12.1</v>
      </c>
      <c r="X31" s="152"/>
      <c r="Y31" s="155">
        <f t="shared" si="8"/>
        <v>2.8</v>
      </c>
      <c r="Z31" s="163">
        <f>ROUND(IF('Schuelereinst. Sinclair'!$N$4="Ja",Druck_Tabelle_Kugel_VGL!Z$10,1) * VLOOKUP(Y31,Kugel_Schueler,2),1)</f>
        <v>11.5</v>
      </c>
      <c r="AA31" s="152"/>
      <c r="AB31" s="155">
        <f t="shared" si="9"/>
        <v>2.8</v>
      </c>
      <c r="AC31" s="163">
        <f>ROUND(IF('Schuelereinst. Sinclair'!$N$4="Ja",Druck_Tabelle_Kugel_VGL!AC$10,1) * VLOOKUP(AB31,Kugel_Schueler,2),1)</f>
        <v>10.9</v>
      </c>
      <c r="AD31" s="152"/>
      <c r="AE31" s="155">
        <f t="shared" si="10"/>
        <v>2.8</v>
      </c>
      <c r="AF31" s="163">
        <f>ROUND(IF('Schuelereinst. Sinclair'!$N$4="Ja",Druck_Tabelle_Kugel_VGL!AF$10,1) * VLOOKUP(AE31,Kugel_Schueler,2),1)</f>
        <v>10.4</v>
      </c>
      <c r="AG31" s="152"/>
      <c r="AH31" s="155">
        <f t="shared" si="11"/>
        <v>2.8</v>
      </c>
      <c r="AI31" s="163">
        <f>ROUND(IF('Schuelereinst. Sinclair'!$N$4="Ja",Druck_Tabelle_Kugel_VGL!AI$10,1) * VLOOKUP(AH31,Kugel_Schueler,2),1)</f>
        <v>10</v>
      </c>
      <c r="AJ31" s="152"/>
      <c r="AK31" s="155">
        <f t="shared" si="12"/>
        <v>2.8</v>
      </c>
      <c r="AL31" s="163">
        <f>ROUND(IF('Schuelereinst. Sinclair'!$N$4="Ja",Druck_Tabelle_Kugel_VGL!AL$10,1) * VLOOKUP(AK31,Kugel_Schueler,2),1)</f>
        <v>9.6999999999999993</v>
      </c>
      <c r="AM31" s="152"/>
      <c r="AN31" s="155">
        <f t="shared" si="13"/>
        <v>2.8</v>
      </c>
      <c r="AO31" s="163">
        <f>ROUND(IF('Schuelereinst. Sinclair'!$N$4="Ja",Druck_Tabelle_Kugel_VGL!AO$10,1) * VLOOKUP(AN31,Kugel_Schueler,2),1)</f>
        <v>9.3000000000000007</v>
      </c>
      <c r="AP31" s="152"/>
      <c r="AQ31" s="155">
        <f t="shared" si="14"/>
        <v>2.8</v>
      </c>
      <c r="AR31" s="163">
        <f>ROUND(IF('Schuelereinst. Sinclair'!$N$4="Ja",Druck_Tabelle_Kugel_VGL!AR$10,1) * VLOOKUP(AQ31,Kugel_Schueler,2),1)</f>
        <v>9</v>
      </c>
      <c r="AS31" s="152"/>
      <c r="AT31" s="155">
        <f t="shared" si="15"/>
        <v>2.8</v>
      </c>
      <c r="AU31" s="163">
        <f>ROUND(IF('Schuelereinst. Sinclair'!$N$4="Ja",Druck_Tabelle_Kugel_VGL!AU$10,1) * VLOOKUP(AT31,Kugel_Schueler,2),1)</f>
        <v>7.6</v>
      </c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</row>
    <row r="32" spans="1:132" x14ac:dyDescent="0.2">
      <c r="A32" s="157">
        <f t="shared" si="0"/>
        <v>2.9</v>
      </c>
      <c r="B32" s="164">
        <f>ROUND(IF('Schuelereinst. Sinclair'!$N$4="Ja",Druck_Tabelle_Kugel_VGL!B$10,1) * VLOOKUP(A32,Kugel_Schueler,2),1)</f>
        <v>25</v>
      </c>
      <c r="C32" s="152"/>
      <c r="D32" s="157">
        <f t="shared" si="1"/>
        <v>2.9</v>
      </c>
      <c r="E32" s="164">
        <f>ROUND(IF('Schuelereinst. Sinclair'!$N$4="Ja",Druck_Tabelle_Kugel_VGL!E$10,1) * VLOOKUP(D32,Kugel_Schueler,2),1)</f>
        <v>22.1</v>
      </c>
      <c r="F32" s="152"/>
      <c r="G32" s="157">
        <f t="shared" si="2"/>
        <v>2.9</v>
      </c>
      <c r="H32" s="164">
        <f>ROUND(IF('Schuelereinst. Sinclair'!$N$4="Ja",Druck_Tabelle_Kugel_VGL!H$10,1) * VLOOKUP(G32,Kugel_Schueler,2),1)</f>
        <v>19.8</v>
      </c>
      <c r="I32" s="152"/>
      <c r="J32" s="157">
        <f t="shared" si="3"/>
        <v>2.9</v>
      </c>
      <c r="K32" s="164">
        <f>ROUND(IF('Schuelereinst. Sinclair'!$N$4="Ja",Druck_Tabelle_Kugel_VGL!K$10,1) * VLOOKUP(J32,Kugel_Schueler,2),1)</f>
        <v>18.100000000000001</v>
      </c>
      <c r="L32" s="152"/>
      <c r="M32" s="157">
        <f t="shared" si="4"/>
        <v>2.9</v>
      </c>
      <c r="N32" s="164">
        <f>ROUND(IF('Schuelereinst. Sinclair'!$N$4="Ja",Druck_Tabelle_Kugel_VGL!N$10,1) * VLOOKUP(M32,Kugel_Schueler,2),1)</f>
        <v>16.600000000000001</v>
      </c>
      <c r="O32" s="152"/>
      <c r="P32" s="157">
        <f t="shared" si="5"/>
        <v>2.9</v>
      </c>
      <c r="Q32" s="164">
        <f>ROUND(IF('Schuelereinst. Sinclair'!$N$4="Ja",Druck_Tabelle_Kugel_VGL!Q$10,1) * VLOOKUP(P32,Kugel_Schueler,2),1)</f>
        <v>15.4</v>
      </c>
      <c r="R32" s="152"/>
      <c r="S32" s="157">
        <f t="shared" si="6"/>
        <v>2.9</v>
      </c>
      <c r="T32" s="164">
        <f>ROUND(IF('Schuelereinst. Sinclair'!$N$4="Ja",Druck_Tabelle_Kugel_VGL!T$10,1) * VLOOKUP(S32,Kugel_Schueler,2),1)</f>
        <v>14.5</v>
      </c>
      <c r="U32" s="152"/>
      <c r="V32" s="157">
        <f t="shared" si="7"/>
        <v>2.9</v>
      </c>
      <c r="W32" s="164">
        <f>ROUND(IF('Schuelereinst. Sinclair'!$N$4="Ja",Druck_Tabelle_Kugel_VGL!W$10,1) * VLOOKUP(V32,Kugel_Schueler,2),1)</f>
        <v>13.6</v>
      </c>
      <c r="X32" s="152"/>
      <c r="Y32" s="157">
        <f t="shared" si="8"/>
        <v>2.9</v>
      </c>
      <c r="Z32" s="164">
        <f>ROUND(IF('Schuelereinst. Sinclair'!$N$4="Ja",Druck_Tabelle_Kugel_VGL!Z$10,1) * VLOOKUP(Y32,Kugel_Schueler,2),1)</f>
        <v>12.9</v>
      </c>
      <c r="AA32" s="152"/>
      <c r="AB32" s="157">
        <f t="shared" si="9"/>
        <v>2.9</v>
      </c>
      <c r="AC32" s="164">
        <f>ROUND(IF('Schuelereinst. Sinclair'!$N$4="Ja",Druck_Tabelle_Kugel_VGL!AC$10,1) * VLOOKUP(AB32,Kugel_Schueler,2),1)</f>
        <v>12.3</v>
      </c>
      <c r="AD32" s="152"/>
      <c r="AE32" s="157">
        <f t="shared" si="10"/>
        <v>2.9</v>
      </c>
      <c r="AF32" s="164">
        <f>ROUND(IF('Schuelereinst. Sinclair'!$N$4="Ja",Druck_Tabelle_Kugel_VGL!AF$10,1) * VLOOKUP(AE32,Kugel_Schueler,2),1)</f>
        <v>11.8</v>
      </c>
      <c r="AG32" s="152"/>
      <c r="AH32" s="157">
        <f t="shared" si="11"/>
        <v>2.9</v>
      </c>
      <c r="AI32" s="164">
        <f>ROUND(IF('Schuelereinst. Sinclair'!$N$4="Ja",Druck_Tabelle_Kugel_VGL!AI$10,1) * VLOOKUP(AH32,Kugel_Schueler,2),1)</f>
        <v>11.3</v>
      </c>
      <c r="AJ32" s="152"/>
      <c r="AK32" s="157">
        <f t="shared" si="12"/>
        <v>2.9</v>
      </c>
      <c r="AL32" s="164">
        <f>ROUND(IF('Schuelereinst. Sinclair'!$N$4="Ja",Druck_Tabelle_Kugel_VGL!AL$10,1) * VLOOKUP(AK32,Kugel_Schueler,2),1)</f>
        <v>10.9</v>
      </c>
      <c r="AM32" s="152"/>
      <c r="AN32" s="157">
        <f t="shared" si="13"/>
        <v>2.9</v>
      </c>
      <c r="AO32" s="164">
        <f>ROUND(IF('Schuelereinst. Sinclair'!$N$4="Ja",Druck_Tabelle_Kugel_VGL!AO$10,1) * VLOOKUP(AN32,Kugel_Schueler,2),1)</f>
        <v>10.5</v>
      </c>
      <c r="AP32" s="152"/>
      <c r="AQ32" s="157">
        <f t="shared" si="14"/>
        <v>2.9</v>
      </c>
      <c r="AR32" s="164">
        <f>ROUND(IF('Schuelereinst. Sinclair'!$N$4="Ja",Druck_Tabelle_Kugel_VGL!AR$10,1) * VLOOKUP(AQ32,Kugel_Schueler,2),1)</f>
        <v>10.199999999999999</v>
      </c>
      <c r="AS32" s="152"/>
      <c r="AT32" s="157">
        <f t="shared" si="15"/>
        <v>2.9</v>
      </c>
      <c r="AU32" s="164">
        <f>ROUND(IF('Schuelereinst. Sinclair'!$N$4="Ja",Druck_Tabelle_Kugel_VGL!AU$10,1) * VLOOKUP(AT32,Kugel_Schueler,2),1)</f>
        <v>8.5</v>
      </c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</row>
    <row r="33" spans="1:132" x14ac:dyDescent="0.2">
      <c r="A33" s="155">
        <f t="shared" si="0"/>
        <v>3</v>
      </c>
      <c r="B33" s="163">
        <f>ROUND(IF('Schuelereinst. Sinclair'!$N$4="Ja",Druck_Tabelle_Kugel_VGL!B$10,1) * VLOOKUP(A33,Kugel_Schueler,2),1)</f>
        <v>27.7</v>
      </c>
      <c r="C33" s="152"/>
      <c r="D33" s="155">
        <f t="shared" si="1"/>
        <v>3</v>
      </c>
      <c r="E33" s="163">
        <f>ROUND(IF('Schuelereinst. Sinclair'!$N$4="Ja",Druck_Tabelle_Kugel_VGL!E$10,1) * VLOOKUP(D33,Kugel_Schueler,2),1)</f>
        <v>24.5</v>
      </c>
      <c r="F33" s="152"/>
      <c r="G33" s="155">
        <f t="shared" si="2"/>
        <v>3</v>
      </c>
      <c r="H33" s="163">
        <f>ROUND(IF('Schuelereinst. Sinclair'!$N$4="Ja",Druck_Tabelle_Kugel_VGL!H$10,1) * VLOOKUP(G33,Kugel_Schueler,2),1)</f>
        <v>22</v>
      </c>
      <c r="I33" s="152"/>
      <c r="J33" s="155">
        <f t="shared" si="3"/>
        <v>3</v>
      </c>
      <c r="K33" s="163">
        <f>ROUND(IF('Schuelereinst. Sinclair'!$N$4="Ja",Druck_Tabelle_Kugel_VGL!K$10,1) * VLOOKUP(J33,Kugel_Schueler,2),1)</f>
        <v>20.100000000000001</v>
      </c>
      <c r="L33" s="152"/>
      <c r="M33" s="155">
        <f t="shared" si="4"/>
        <v>3</v>
      </c>
      <c r="N33" s="163">
        <f>ROUND(IF('Schuelereinst. Sinclair'!$N$4="Ja",Druck_Tabelle_Kugel_VGL!N$10,1) * VLOOKUP(M33,Kugel_Schueler,2),1)</f>
        <v>18.5</v>
      </c>
      <c r="O33" s="152"/>
      <c r="P33" s="155">
        <f t="shared" si="5"/>
        <v>3</v>
      </c>
      <c r="Q33" s="163">
        <f>ROUND(IF('Schuelereinst. Sinclair'!$N$4="Ja",Druck_Tabelle_Kugel_VGL!Q$10,1) * VLOOKUP(P33,Kugel_Schueler,2),1)</f>
        <v>17.2</v>
      </c>
      <c r="R33" s="152"/>
      <c r="S33" s="155">
        <f t="shared" si="6"/>
        <v>3</v>
      </c>
      <c r="T33" s="163">
        <f>ROUND(IF('Schuelereinst. Sinclair'!$N$4="Ja",Druck_Tabelle_Kugel_VGL!T$10,1) * VLOOKUP(S33,Kugel_Schueler,2),1)</f>
        <v>16.100000000000001</v>
      </c>
      <c r="U33" s="152"/>
      <c r="V33" s="155">
        <f t="shared" si="7"/>
        <v>3</v>
      </c>
      <c r="W33" s="163">
        <f>ROUND(IF('Schuelereinst. Sinclair'!$N$4="Ja",Druck_Tabelle_Kugel_VGL!W$10,1) * VLOOKUP(V33,Kugel_Schueler,2),1)</f>
        <v>15.1</v>
      </c>
      <c r="X33" s="152"/>
      <c r="Y33" s="155">
        <f t="shared" si="8"/>
        <v>3</v>
      </c>
      <c r="Z33" s="163">
        <f>ROUND(IF('Schuelereinst. Sinclair'!$N$4="Ja",Druck_Tabelle_Kugel_VGL!Z$10,1) * VLOOKUP(Y33,Kugel_Schueler,2),1)</f>
        <v>14.3</v>
      </c>
      <c r="AA33" s="152"/>
      <c r="AB33" s="155">
        <f t="shared" si="9"/>
        <v>3</v>
      </c>
      <c r="AC33" s="163">
        <f>ROUND(IF('Schuelereinst. Sinclair'!$N$4="Ja",Druck_Tabelle_Kugel_VGL!AC$10,1) * VLOOKUP(AB33,Kugel_Schueler,2),1)</f>
        <v>13.7</v>
      </c>
      <c r="AD33" s="152"/>
      <c r="AE33" s="155">
        <f t="shared" si="10"/>
        <v>3</v>
      </c>
      <c r="AF33" s="163">
        <f>ROUND(IF('Schuelereinst. Sinclair'!$N$4="Ja",Druck_Tabelle_Kugel_VGL!AF$10,1) * VLOOKUP(AE33,Kugel_Schueler,2),1)</f>
        <v>13.1</v>
      </c>
      <c r="AG33" s="152"/>
      <c r="AH33" s="155">
        <f t="shared" si="11"/>
        <v>3</v>
      </c>
      <c r="AI33" s="163">
        <f>ROUND(IF('Schuelereinst. Sinclair'!$N$4="Ja",Druck_Tabelle_Kugel_VGL!AI$10,1) * VLOOKUP(AH33,Kugel_Schueler,2),1)</f>
        <v>12.5</v>
      </c>
      <c r="AJ33" s="152"/>
      <c r="AK33" s="155">
        <f t="shared" si="12"/>
        <v>3</v>
      </c>
      <c r="AL33" s="163">
        <f>ROUND(IF('Schuelereinst. Sinclair'!$N$4="Ja",Druck_Tabelle_Kugel_VGL!AL$10,1) * VLOOKUP(AK33,Kugel_Schueler,2),1)</f>
        <v>12.1</v>
      </c>
      <c r="AM33" s="152"/>
      <c r="AN33" s="155">
        <f t="shared" si="13"/>
        <v>3</v>
      </c>
      <c r="AO33" s="163">
        <f>ROUND(IF('Schuelereinst. Sinclair'!$N$4="Ja",Druck_Tabelle_Kugel_VGL!AO$10,1) * VLOOKUP(AN33,Kugel_Schueler,2),1)</f>
        <v>11.7</v>
      </c>
      <c r="AP33" s="152"/>
      <c r="AQ33" s="155">
        <f t="shared" si="14"/>
        <v>3</v>
      </c>
      <c r="AR33" s="163">
        <f>ROUND(IF('Schuelereinst. Sinclair'!$N$4="Ja",Druck_Tabelle_Kugel_VGL!AR$10,1) * VLOOKUP(AQ33,Kugel_Schueler,2),1)</f>
        <v>11.3</v>
      </c>
      <c r="AS33" s="152"/>
      <c r="AT33" s="155">
        <f t="shared" si="15"/>
        <v>3</v>
      </c>
      <c r="AU33" s="163">
        <f>ROUND(IF('Schuelereinst. Sinclair'!$N$4="Ja",Druck_Tabelle_Kugel_VGL!AU$10,1) * VLOOKUP(AT33,Kugel_Schueler,2),1)</f>
        <v>9.4</v>
      </c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</row>
    <row r="34" spans="1:132" x14ac:dyDescent="0.2">
      <c r="A34" s="157">
        <f t="shared" si="0"/>
        <v>3.1</v>
      </c>
      <c r="B34" s="164">
        <f>ROUND(IF('Schuelereinst. Sinclair'!$N$4="Ja",Druck_Tabelle_Kugel_VGL!B$10,1) * VLOOKUP(A34,Kugel_Schueler,2),1)</f>
        <v>30.5</v>
      </c>
      <c r="C34" s="152"/>
      <c r="D34" s="157">
        <f t="shared" si="1"/>
        <v>3.1</v>
      </c>
      <c r="E34" s="164">
        <f>ROUND(IF('Schuelereinst. Sinclair'!$N$4="Ja",Druck_Tabelle_Kugel_VGL!E$10,1) * VLOOKUP(D34,Kugel_Schueler,2),1)</f>
        <v>27</v>
      </c>
      <c r="F34" s="152"/>
      <c r="G34" s="157">
        <f t="shared" si="2"/>
        <v>3.1</v>
      </c>
      <c r="H34" s="164">
        <f>ROUND(IF('Schuelereinst. Sinclair'!$N$4="Ja",Druck_Tabelle_Kugel_VGL!H$10,1) * VLOOKUP(G34,Kugel_Schueler,2),1)</f>
        <v>24.2</v>
      </c>
      <c r="I34" s="152"/>
      <c r="J34" s="157">
        <f t="shared" si="3"/>
        <v>3.1</v>
      </c>
      <c r="K34" s="164">
        <f>ROUND(IF('Schuelereinst. Sinclair'!$N$4="Ja",Druck_Tabelle_Kugel_VGL!K$10,1) * VLOOKUP(J34,Kugel_Schueler,2),1)</f>
        <v>22.1</v>
      </c>
      <c r="L34" s="152"/>
      <c r="M34" s="157">
        <f t="shared" si="4"/>
        <v>3.1</v>
      </c>
      <c r="N34" s="164">
        <f>ROUND(IF('Schuelereinst. Sinclair'!$N$4="Ja",Druck_Tabelle_Kugel_VGL!N$10,1) * VLOOKUP(M34,Kugel_Schueler,2),1)</f>
        <v>20.3</v>
      </c>
      <c r="O34" s="152"/>
      <c r="P34" s="157">
        <f t="shared" si="5"/>
        <v>3.1</v>
      </c>
      <c r="Q34" s="164">
        <f>ROUND(IF('Schuelereinst. Sinclair'!$N$4="Ja",Druck_Tabelle_Kugel_VGL!Q$10,1) * VLOOKUP(P34,Kugel_Schueler,2),1)</f>
        <v>18.899999999999999</v>
      </c>
      <c r="R34" s="152"/>
      <c r="S34" s="157">
        <f t="shared" si="6"/>
        <v>3.1</v>
      </c>
      <c r="T34" s="164">
        <f>ROUND(IF('Schuelereinst. Sinclair'!$N$4="Ja",Druck_Tabelle_Kugel_VGL!T$10,1) * VLOOKUP(S34,Kugel_Schueler,2),1)</f>
        <v>17.7</v>
      </c>
      <c r="U34" s="152"/>
      <c r="V34" s="157">
        <f t="shared" si="7"/>
        <v>3.1</v>
      </c>
      <c r="W34" s="164">
        <f>ROUND(IF('Schuelereinst. Sinclair'!$N$4="Ja",Druck_Tabelle_Kugel_VGL!W$10,1) * VLOOKUP(V34,Kugel_Schueler,2),1)</f>
        <v>16.600000000000001</v>
      </c>
      <c r="X34" s="152"/>
      <c r="Y34" s="157">
        <f t="shared" si="8"/>
        <v>3.1</v>
      </c>
      <c r="Z34" s="164">
        <f>ROUND(IF('Schuelereinst. Sinclair'!$N$4="Ja",Druck_Tabelle_Kugel_VGL!Z$10,1) * VLOOKUP(Y34,Kugel_Schueler,2),1)</f>
        <v>15.8</v>
      </c>
      <c r="AA34" s="152"/>
      <c r="AB34" s="157">
        <f t="shared" si="9"/>
        <v>3.1</v>
      </c>
      <c r="AC34" s="164">
        <f>ROUND(IF('Schuelereinst. Sinclair'!$N$4="Ja",Druck_Tabelle_Kugel_VGL!AC$10,1) * VLOOKUP(AB34,Kugel_Schueler,2),1)</f>
        <v>15</v>
      </c>
      <c r="AD34" s="152"/>
      <c r="AE34" s="157">
        <f t="shared" si="10"/>
        <v>3.1</v>
      </c>
      <c r="AF34" s="164">
        <f>ROUND(IF('Schuelereinst. Sinclair'!$N$4="Ja",Druck_Tabelle_Kugel_VGL!AF$10,1) * VLOOKUP(AE34,Kugel_Schueler,2),1)</f>
        <v>14.4</v>
      </c>
      <c r="AG34" s="152"/>
      <c r="AH34" s="157">
        <f t="shared" si="11"/>
        <v>3.1</v>
      </c>
      <c r="AI34" s="164">
        <f>ROUND(IF('Schuelereinst. Sinclair'!$N$4="Ja",Druck_Tabelle_Kugel_VGL!AI$10,1) * VLOOKUP(AH34,Kugel_Schueler,2),1)</f>
        <v>13.8</v>
      </c>
      <c r="AJ34" s="152"/>
      <c r="AK34" s="157">
        <f t="shared" si="12"/>
        <v>3.1</v>
      </c>
      <c r="AL34" s="164">
        <f>ROUND(IF('Schuelereinst. Sinclair'!$N$4="Ja",Druck_Tabelle_Kugel_VGL!AL$10,1) * VLOOKUP(AK34,Kugel_Schueler,2),1)</f>
        <v>13.3</v>
      </c>
      <c r="AM34" s="152"/>
      <c r="AN34" s="157">
        <f t="shared" si="13"/>
        <v>3.1</v>
      </c>
      <c r="AO34" s="164">
        <f>ROUND(IF('Schuelereinst. Sinclair'!$N$4="Ja",Druck_Tabelle_Kugel_VGL!AO$10,1) * VLOOKUP(AN34,Kugel_Schueler,2),1)</f>
        <v>12.8</v>
      </c>
      <c r="AP34" s="152"/>
      <c r="AQ34" s="157">
        <f t="shared" si="14"/>
        <v>3.1</v>
      </c>
      <c r="AR34" s="164">
        <f>ROUND(IF('Schuelereinst. Sinclair'!$N$4="Ja",Druck_Tabelle_Kugel_VGL!AR$10,1) * VLOOKUP(AQ34,Kugel_Schueler,2),1)</f>
        <v>12.4</v>
      </c>
      <c r="AS34" s="152"/>
      <c r="AT34" s="157">
        <f t="shared" si="15"/>
        <v>3.1</v>
      </c>
      <c r="AU34" s="164">
        <f>ROUND(IF('Schuelereinst. Sinclair'!$N$4="Ja",Druck_Tabelle_Kugel_VGL!AU$10,1) * VLOOKUP(AT34,Kugel_Schueler,2),1)</f>
        <v>10.4</v>
      </c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</row>
    <row r="35" spans="1:132" x14ac:dyDescent="0.2">
      <c r="A35" s="155">
        <f t="shared" si="0"/>
        <v>3.2</v>
      </c>
      <c r="B35" s="163">
        <f>ROUND(IF('Schuelereinst. Sinclair'!$N$4="Ja",Druck_Tabelle_Kugel_VGL!B$10,1) * VLOOKUP(A35,Kugel_Schueler,2),1)</f>
        <v>33.299999999999997</v>
      </c>
      <c r="C35" s="152"/>
      <c r="D35" s="155">
        <f t="shared" si="1"/>
        <v>3.2</v>
      </c>
      <c r="E35" s="163">
        <f>ROUND(IF('Schuelereinst. Sinclair'!$N$4="Ja",Druck_Tabelle_Kugel_VGL!E$10,1) * VLOOKUP(D35,Kugel_Schueler,2),1)</f>
        <v>29.4</v>
      </c>
      <c r="F35" s="152"/>
      <c r="G35" s="155">
        <f t="shared" si="2"/>
        <v>3.2</v>
      </c>
      <c r="H35" s="163">
        <f>ROUND(IF('Schuelereinst. Sinclair'!$N$4="Ja",Druck_Tabelle_Kugel_VGL!H$10,1) * VLOOKUP(G35,Kugel_Schueler,2),1)</f>
        <v>26.5</v>
      </c>
      <c r="I35" s="152"/>
      <c r="J35" s="155">
        <f t="shared" si="3"/>
        <v>3.2</v>
      </c>
      <c r="K35" s="163">
        <f>ROUND(IF('Schuelereinst. Sinclair'!$N$4="Ja",Druck_Tabelle_Kugel_VGL!K$10,1) * VLOOKUP(J35,Kugel_Schueler,2),1)</f>
        <v>24.1</v>
      </c>
      <c r="L35" s="152"/>
      <c r="M35" s="155">
        <f t="shared" si="4"/>
        <v>3.2</v>
      </c>
      <c r="N35" s="163">
        <f>ROUND(IF('Schuelereinst. Sinclair'!$N$4="Ja",Druck_Tabelle_Kugel_VGL!N$10,1) * VLOOKUP(M35,Kugel_Schueler,2),1)</f>
        <v>22.2</v>
      </c>
      <c r="O35" s="152"/>
      <c r="P35" s="155">
        <f t="shared" si="5"/>
        <v>3.2</v>
      </c>
      <c r="Q35" s="163">
        <f>ROUND(IF('Schuelereinst. Sinclair'!$N$4="Ja",Druck_Tabelle_Kugel_VGL!Q$10,1) * VLOOKUP(P35,Kugel_Schueler,2),1)</f>
        <v>20.6</v>
      </c>
      <c r="R35" s="152"/>
      <c r="S35" s="155">
        <f t="shared" si="6"/>
        <v>3.2</v>
      </c>
      <c r="T35" s="163">
        <f>ROUND(IF('Schuelereinst. Sinclair'!$N$4="Ja",Druck_Tabelle_Kugel_VGL!T$10,1) * VLOOKUP(S35,Kugel_Schueler,2),1)</f>
        <v>19.3</v>
      </c>
      <c r="U35" s="152"/>
      <c r="V35" s="155">
        <f t="shared" si="7"/>
        <v>3.2</v>
      </c>
      <c r="W35" s="163">
        <f>ROUND(IF('Schuelereinst. Sinclair'!$N$4="Ja",Druck_Tabelle_Kugel_VGL!W$10,1) * VLOOKUP(V35,Kugel_Schueler,2),1)</f>
        <v>18.2</v>
      </c>
      <c r="X35" s="152"/>
      <c r="Y35" s="155">
        <f t="shared" si="8"/>
        <v>3.2</v>
      </c>
      <c r="Z35" s="163">
        <f>ROUND(IF('Schuelereinst. Sinclair'!$N$4="Ja",Druck_Tabelle_Kugel_VGL!Z$10,1) * VLOOKUP(Y35,Kugel_Schueler,2),1)</f>
        <v>17.2</v>
      </c>
      <c r="AA35" s="152"/>
      <c r="AB35" s="155">
        <f t="shared" si="9"/>
        <v>3.2</v>
      </c>
      <c r="AC35" s="163">
        <f>ROUND(IF('Schuelereinst. Sinclair'!$N$4="Ja",Druck_Tabelle_Kugel_VGL!AC$10,1) * VLOOKUP(AB35,Kugel_Schueler,2),1)</f>
        <v>16.399999999999999</v>
      </c>
      <c r="AD35" s="152"/>
      <c r="AE35" s="155">
        <f t="shared" si="10"/>
        <v>3.2</v>
      </c>
      <c r="AF35" s="163">
        <f>ROUND(IF('Schuelereinst. Sinclair'!$N$4="Ja",Druck_Tabelle_Kugel_VGL!AF$10,1) * VLOOKUP(AE35,Kugel_Schueler,2),1)</f>
        <v>15.7</v>
      </c>
      <c r="AG35" s="152"/>
      <c r="AH35" s="155">
        <f t="shared" si="11"/>
        <v>3.2</v>
      </c>
      <c r="AI35" s="163">
        <f>ROUND(IF('Schuelereinst. Sinclair'!$N$4="Ja",Druck_Tabelle_Kugel_VGL!AI$10,1) * VLOOKUP(AH35,Kugel_Schueler,2),1)</f>
        <v>15.1</v>
      </c>
      <c r="AJ35" s="152"/>
      <c r="AK35" s="155">
        <f t="shared" si="12"/>
        <v>3.2</v>
      </c>
      <c r="AL35" s="163">
        <f>ROUND(IF('Schuelereinst. Sinclair'!$N$4="Ja",Druck_Tabelle_Kugel_VGL!AL$10,1) * VLOOKUP(AK35,Kugel_Schueler,2),1)</f>
        <v>14.5</v>
      </c>
      <c r="AM35" s="152"/>
      <c r="AN35" s="155">
        <f t="shared" si="13"/>
        <v>3.2</v>
      </c>
      <c r="AO35" s="163">
        <f>ROUND(IF('Schuelereinst. Sinclair'!$N$4="Ja",Druck_Tabelle_Kugel_VGL!AO$10,1) * VLOOKUP(AN35,Kugel_Schueler,2),1)</f>
        <v>14</v>
      </c>
      <c r="AP35" s="152"/>
      <c r="AQ35" s="155">
        <f t="shared" si="14"/>
        <v>3.2</v>
      </c>
      <c r="AR35" s="163">
        <f>ROUND(IF('Schuelereinst. Sinclair'!$N$4="Ja",Druck_Tabelle_Kugel_VGL!AR$10,1) * VLOOKUP(AQ35,Kugel_Schueler,2),1)</f>
        <v>13.6</v>
      </c>
      <c r="AS35" s="152"/>
      <c r="AT35" s="155">
        <f t="shared" si="15"/>
        <v>3.2</v>
      </c>
      <c r="AU35" s="163">
        <f>ROUND(IF('Schuelereinst. Sinclair'!$N$4="Ja",Druck_Tabelle_Kugel_VGL!AU$10,1) * VLOOKUP(AT35,Kugel_Schueler,2),1)</f>
        <v>11.3</v>
      </c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</row>
    <row r="36" spans="1:132" x14ac:dyDescent="0.2">
      <c r="A36" s="157">
        <f t="shared" si="0"/>
        <v>3.3</v>
      </c>
      <c r="B36" s="164">
        <f>ROUND(IF('Schuelereinst. Sinclair'!$N$4="Ja",Druck_Tabelle_Kugel_VGL!B$10,1) * VLOOKUP(A36,Kugel_Schueler,2),1)</f>
        <v>36.1</v>
      </c>
      <c r="C36" s="152"/>
      <c r="D36" s="157">
        <f t="shared" si="1"/>
        <v>3.3</v>
      </c>
      <c r="E36" s="164">
        <f>ROUND(IF('Schuelereinst. Sinclair'!$N$4="Ja",Druck_Tabelle_Kugel_VGL!E$10,1) * VLOOKUP(D36,Kugel_Schueler,2),1)</f>
        <v>31.9</v>
      </c>
      <c r="F36" s="152"/>
      <c r="G36" s="157">
        <f t="shared" si="2"/>
        <v>3.3</v>
      </c>
      <c r="H36" s="164">
        <f>ROUND(IF('Schuelereinst. Sinclair'!$N$4="Ja",Druck_Tabelle_Kugel_VGL!H$10,1) * VLOOKUP(G36,Kugel_Schueler,2),1)</f>
        <v>28.7</v>
      </c>
      <c r="I36" s="152"/>
      <c r="J36" s="157">
        <f t="shared" si="3"/>
        <v>3.3</v>
      </c>
      <c r="K36" s="164">
        <f>ROUND(IF('Schuelereinst. Sinclair'!$N$4="Ja",Druck_Tabelle_Kugel_VGL!K$10,1) * VLOOKUP(J36,Kugel_Schueler,2),1)</f>
        <v>26.1</v>
      </c>
      <c r="L36" s="152"/>
      <c r="M36" s="157">
        <f t="shared" si="4"/>
        <v>3.3</v>
      </c>
      <c r="N36" s="164">
        <f>ROUND(IF('Schuelereinst. Sinclair'!$N$4="Ja",Druck_Tabelle_Kugel_VGL!N$10,1) * VLOOKUP(M36,Kugel_Schueler,2),1)</f>
        <v>24</v>
      </c>
      <c r="O36" s="152"/>
      <c r="P36" s="157">
        <f t="shared" si="5"/>
        <v>3.3</v>
      </c>
      <c r="Q36" s="164">
        <f>ROUND(IF('Schuelereinst. Sinclair'!$N$4="Ja",Druck_Tabelle_Kugel_VGL!Q$10,1) * VLOOKUP(P36,Kugel_Schueler,2),1)</f>
        <v>22.3</v>
      </c>
      <c r="R36" s="152"/>
      <c r="S36" s="157">
        <f t="shared" si="6"/>
        <v>3.3</v>
      </c>
      <c r="T36" s="164">
        <f>ROUND(IF('Schuelereinst. Sinclair'!$N$4="Ja",Druck_Tabelle_Kugel_VGL!T$10,1) * VLOOKUP(S36,Kugel_Schueler,2),1)</f>
        <v>20.9</v>
      </c>
      <c r="U36" s="152"/>
      <c r="V36" s="157">
        <f t="shared" si="7"/>
        <v>3.3</v>
      </c>
      <c r="W36" s="164">
        <f>ROUND(IF('Schuelereinst. Sinclair'!$N$4="Ja",Druck_Tabelle_Kugel_VGL!W$10,1) * VLOOKUP(V36,Kugel_Schueler,2),1)</f>
        <v>19.7</v>
      </c>
      <c r="X36" s="152"/>
      <c r="Y36" s="157">
        <f t="shared" si="8"/>
        <v>3.3</v>
      </c>
      <c r="Z36" s="164">
        <f>ROUND(IF('Schuelereinst. Sinclair'!$N$4="Ja",Druck_Tabelle_Kugel_VGL!Z$10,1) * VLOOKUP(Y36,Kugel_Schueler,2),1)</f>
        <v>18.600000000000001</v>
      </c>
      <c r="AA36" s="152"/>
      <c r="AB36" s="157">
        <f t="shared" si="9"/>
        <v>3.3</v>
      </c>
      <c r="AC36" s="164">
        <f>ROUND(IF('Schuelereinst. Sinclair'!$N$4="Ja",Druck_Tabelle_Kugel_VGL!AC$10,1) * VLOOKUP(AB36,Kugel_Schueler,2),1)</f>
        <v>17.8</v>
      </c>
      <c r="AD36" s="152"/>
      <c r="AE36" s="157">
        <f t="shared" si="10"/>
        <v>3.3</v>
      </c>
      <c r="AF36" s="164">
        <f>ROUND(IF('Schuelereinst. Sinclair'!$N$4="Ja",Druck_Tabelle_Kugel_VGL!AF$10,1) * VLOOKUP(AE36,Kugel_Schueler,2),1)</f>
        <v>17</v>
      </c>
      <c r="AG36" s="152"/>
      <c r="AH36" s="157">
        <f t="shared" si="11"/>
        <v>3.3</v>
      </c>
      <c r="AI36" s="164">
        <f>ROUND(IF('Schuelereinst. Sinclair'!$N$4="Ja",Druck_Tabelle_Kugel_VGL!AI$10,1) * VLOOKUP(AH36,Kugel_Schueler,2),1)</f>
        <v>16.3</v>
      </c>
      <c r="AJ36" s="152"/>
      <c r="AK36" s="157">
        <f t="shared" si="12"/>
        <v>3.3</v>
      </c>
      <c r="AL36" s="164">
        <f>ROUND(IF('Schuelereinst. Sinclair'!$N$4="Ja",Druck_Tabelle_Kugel_VGL!AL$10,1) * VLOOKUP(AK36,Kugel_Schueler,2),1)</f>
        <v>15.7</v>
      </c>
      <c r="AM36" s="152"/>
      <c r="AN36" s="157">
        <f t="shared" si="13"/>
        <v>3.3</v>
      </c>
      <c r="AO36" s="164">
        <f>ROUND(IF('Schuelereinst. Sinclair'!$N$4="Ja",Druck_Tabelle_Kugel_VGL!AO$10,1) * VLOOKUP(AN36,Kugel_Schueler,2),1)</f>
        <v>15.2</v>
      </c>
      <c r="AP36" s="152"/>
      <c r="AQ36" s="157">
        <f t="shared" si="14"/>
        <v>3.3</v>
      </c>
      <c r="AR36" s="164">
        <f>ROUND(IF('Schuelereinst. Sinclair'!$N$4="Ja",Druck_Tabelle_Kugel_VGL!AR$10,1) * VLOOKUP(AQ36,Kugel_Schueler,2),1)</f>
        <v>14.7</v>
      </c>
      <c r="AS36" s="152"/>
      <c r="AT36" s="157">
        <f t="shared" si="15"/>
        <v>3.3</v>
      </c>
      <c r="AU36" s="164">
        <f>ROUND(IF('Schuelereinst. Sinclair'!$N$4="Ja",Druck_Tabelle_Kugel_VGL!AU$10,1) * VLOOKUP(AT36,Kugel_Schueler,2),1)</f>
        <v>12.3</v>
      </c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</row>
    <row r="37" spans="1:132" x14ac:dyDescent="0.2">
      <c r="A37" s="155">
        <f t="shared" si="0"/>
        <v>3.4</v>
      </c>
      <c r="B37" s="163">
        <f>ROUND(IF('Schuelereinst. Sinclair'!$N$4="Ja",Druck_Tabelle_Kugel_VGL!B$10,1) * VLOOKUP(A37,Kugel_Schueler,2),1)</f>
        <v>38.799999999999997</v>
      </c>
      <c r="C37" s="152"/>
      <c r="D37" s="155">
        <f t="shared" si="1"/>
        <v>3.4</v>
      </c>
      <c r="E37" s="163">
        <f>ROUND(IF('Schuelereinst. Sinclair'!$N$4="Ja",Druck_Tabelle_Kugel_VGL!E$10,1) * VLOOKUP(D37,Kugel_Schueler,2),1)</f>
        <v>34.299999999999997</v>
      </c>
      <c r="F37" s="152"/>
      <c r="G37" s="155">
        <f t="shared" si="2"/>
        <v>3.4</v>
      </c>
      <c r="H37" s="163">
        <f>ROUND(IF('Schuelereinst. Sinclair'!$N$4="Ja",Druck_Tabelle_Kugel_VGL!H$10,1) * VLOOKUP(G37,Kugel_Schueler,2),1)</f>
        <v>30.9</v>
      </c>
      <c r="I37" s="152"/>
      <c r="J37" s="155">
        <f t="shared" si="3"/>
        <v>3.4</v>
      </c>
      <c r="K37" s="163">
        <f>ROUND(IF('Schuelereinst. Sinclair'!$N$4="Ja",Druck_Tabelle_Kugel_VGL!K$10,1) * VLOOKUP(J37,Kugel_Schueler,2),1)</f>
        <v>28.1</v>
      </c>
      <c r="L37" s="152"/>
      <c r="M37" s="155">
        <f t="shared" si="4"/>
        <v>3.4</v>
      </c>
      <c r="N37" s="163">
        <f>ROUND(IF('Schuelereinst. Sinclair'!$N$4="Ja",Druck_Tabelle_Kugel_VGL!N$10,1) * VLOOKUP(M37,Kugel_Schueler,2),1)</f>
        <v>25.9</v>
      </c>
      <c r="O37" s="152"/>
      <c r="P37" s="155">
        <f t="shared" si="5"/>
        <v>3.4</v>
      </c>
      <c r="Q37" s="163">
        <f>ROUND(IF('Schuelereinst. Sinclair'!$N$4="Ja",Druck_Tabelle_Kugel_VGL!Q$10,1) * VLOOKUP(P37,Kugel_Schueler,2),1)</f>
        <v>24</v>
      </c>
      <c r="R37" s="152"/>
      <c r="S37" s="155">
        <f t="shared" si="6"/>
        <v>3.4</v>
      </c>
      <c r="T37" s="163">
        <f>ROUND(IF('Schuelereinst. Sinclair'!$N$4="Ja",Druck_Tabelle_Kugel_VGL!T$10,1) * VLOOKUP(S37,Kugel_Schueler,2),1)</f>
        <v>22.5</v>
      </c>
      <c r="U37" s="152"/>
      <c r="V37" s="155">
        <f t="shared" si="7"/>
        <v>3.4</v>
      </c>
      <c r="W37" s="163">
        <f>ROUND(IF('Schuelereinst. Sinclair'!$N$4="Ja",Druck_Tabelle_Kugel_VGL!W$10,1) * VLOOKUP(V37,Kugel_Schueler,2),1)</f>
        <v>21.2</v>
      </c>
      <c r="X37" s="152"/>
      <c r="Y37" s="155">
        <f t="shared" si="8"/>
        <v>3.4</v>
      </c>
      <c r="Z37" s="163">
        <f>ROUND(IF('Schuelereinst. Sinclair'!$N$4="Ja",Druck_Tabelle_Kugel_VGL!Z$10,1) * VLOOKUP(Y37,Kugel_Schueler,2),1)</f>
        <v>20.100000000000001</v>
      </c>
      <c r="AA37" s="152"/>
      <c r="AB37" s="155">
        <f t="shared" si="9"/>
        <v>3.4</v>
      </c>
      <c r="AC37" s="163">
        <f>ROUND(IF('Schuelereinst. Sinclair'!$N$4="Ja",Druck_Tabelle_Kugel_VGL!AC$10,1) * VLOOKUP(AB37,Kugel_Schueler,2),1)</f>
        <v>19.100000000000001</v>
      </c>
      <c r="AD37" s="152"/>
      <c r="AE37" s="155">
        <f t="shared" si="10"/>
        <v>3.4</v>
      </c>
      <c r="AF37" s="163">
        <f>ROUND(IF('Schuelereinst. Sinclair'!$N$4="Ja",Druck_Tabelle_Kugel_VGL!AF$10,1) * VLOOKUP(AE37,Kugel_Schueler,2),1)</f>
        <v>18.3</v>
      </c>
      <c r="AG37" s="152"/>
      <c r="AH37" s="155">
        <f t="shared" si="11"/>
        <v>3.4</v>
      </c>
      <c r="AI37" s="163">
        <f>ROUND(IF('Schuelereinst. Sinclair'!$N$4="Ja",Druck_Tabelle_Kugel_VGL!AI$10,1) * VLOOKUP(AH37,Kugel_Schueler,2),1)</f>
        <v>17.600000000000001</v>
      </c>
      <c r="AJ37" s="152"/>
      <c r="AK37" s="155">
        <f t="shared" si="12"/>
        <v>3.4</v>
      </c>
      <c r="AL37" s="163">
        <f>ROUND(IF('Schuelereinst. Sinclair'!$N$4="Ja",Druck_Tabelle_Kugel_VGL!AL$10,1) * VLOOKUP(AK37,Kugel_Schueler,2),1)</f>
        <v>16.899999999999999</v>
      </c>
      <c r="AM37" s="152"/>
      <c r="AN37" s="155">
        <f t="shared" si="13"/>
        <v>3.4</v>
      </c>
      <c r="AO37" s="163">
        <f>ROUND(IF('Schuelereinst. Sinclair'!$N$4="Ja",Druck_Tabelle_Kugel_VGL!AO$10,1) * VLOOKUP(AN37,Kugel_Schueler,2),1)</f>
        <v>16.399999999999999</v>
      </c>
      <c r="AP37" s="152"/>
      <c r="AQ37" s="155">
        <f t="shared" si="14"/>
        <v>3.4</v>
      </c>
      <c r="AR37" s="163">
        <f>ROUND(IF('Schuelereinst. Sinclair'!$N$4="Ja",Druck_Tabelle_Kugel_VGL!AR$10,1) * VLOOKUP(AQ37,Kugel_Schueler,2),1)</f>
        <v>15.8</v>
      </c>
      <c r="AS37" s="152"/>
      <c r="AT37" s="155">
        <f t="shared" si="15"/>
        <v>3.4</v>
      </c>
      <c r="AU37" s="163">
        <f>ROUND(IF('Schuelereinst. Sinclair'!$N$4="Ja",Druck_Tabelle_Kugel_VGL!AU$10,1) * VLOOKUP(AT37,Kugel_Schueler,2),1)</f>
        <v>13.2</v>
      </c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</row>
    <row r="38" spans="1:132" x14ac:dyDescent="0.2">
      <c r="A38" s="157">
        <f t="shared" si="0"/>
        <v>3.5</v>
      </c>
      <c r="B38" s="164">
        <f>ROUND(IF('Schuelereinst. Sinclair'!$N$4="Ja",Druck_Tabelle_Kugel_VGL!B$10,1) * VLOOKUP(A38,Kugel_Schueler,2),1)</f>
        <v>41.6</v>
      </c>
      <c r="C38" s="152"/>
      <c r="D38" s="157">
        <f t="shared" si="1"/>
        <v>3.5</v>
      </c>
      <c r="E38" s="164">
        <f>ROUND(IF('Schuelereinst. Sinclair'!$N$4="Ja",Druck_Tabelle_Kugel_VGL!E$10,1) * VLOOKUP(D38,Kugel_Schueler,2),1)</f>
        <v>36.799999999999997</v>
      </c>
      <c r="F38" s="152"/>
      <c r="G38" s="157">
        <f t="shared" si="2"/>
        <v>3.5</v>
      </c>
      <c r="H38" s="164">
        <f>ROUND(IF('Schuelereinst. Sinclair'!$N$4="Ja",Druck_Tabelle_Kugel_VGL!H$10,1) * VLOOKUP(G38,Kugel_Schueler,2),1)</f>
        <v>33.1</v>
      </c>
      <c r="I38" s="152"/>
      <c r="J38" s="157">
        <f t="shared" si="3"/>
        <v>3.5</v>
      </c>
      <c r="K38" s="164">
        <f>ROUND(IF('Schuelereinst. Sinclair'!$N$4="Ja",Druck_Tabelle_Kugel_VGL!K$10,1) * VLOOKUP(J38,Kugel_Schueler,2),1)</f>
        <v>30.1</v>
      </c>
      <c r="L38" s="152"/>
      <c r="M38" s="157">
        <f t="shared" si="4"/>
        <v>3.5</v>
      </c>
      <c r="N38" s="164">
        <f>ROUND(IF('Schuelereinst. Sinclair'!$N$4="Ja",Druck_Tabelle_Kugel_VGL!N$10,1) * VLOOKUP(M38,Kugel_Schueler,2),1)</f>
        <v>27.7</v>
      </c>
      <c r="O38" s="152"/>
      <c r="P38" s="157">
        <f t="shared" si="5"/>
        <v>3.5</v>
      </c>
      <c r="Q38" s="164">
        <f>ROUND(IF('Schuelereinst. Sinclair'!$N$4="Ja",Druck_Tabelle_Kugel_VGL!Q$10,1) * VLOOKUP(P38,Kugel_Schueler,2),1)</f>
        <v>25.7</v>
      </c>
      <c r="R38" s="152"/>
      <c r="S38" s="157">
        <f t="shared" si="6"/>
        <v>3.5</v>
      </c>
      <c r="T38" s="164">
        <f>ROUND(IF('Schuelereinst. Sinclair'!$N$4="Ja",Druck_Tabelle_Kugel_VGL!T$10,1) * VLOOKUP(S38,Kugel_Schueler,2),1)</f>
        <v>24.1</v>
      </c>
      <c r="U38" s="152"/>
      <c r="V38" s="157">
        <f t="shared" si="7"/>
        <v>3.5</v>
      </c>
      <c r="W38" s="164">
        <f>ROUND(IF('Schuelereinst. Sinclair'!$N$4="Ja",Druck_Tabelle_Kugel_VGL!W$10,1) * VLOOKUP(V38,Kugel_Schueler,2),1)</f>
        <v>22.7</v>
      </c>
      <c r="X38" s="152"/>
      <c r="Y38" s="157">
        <f t="shared" si="8"/>
        <v>3.5</v>
      </c>
      <c r="Z38" s="164">
        <f>ROUND(IF('Schuelereinst. Sinclair'!$N$4="Ja",Druck_Tabelle_Kugel_VGL!Z$10,1) * VLOOKUP(Y38,Kugel_Schueler,2),1)</f>
        <v>21.5</v>
      </c>
      <c r="AA38" s="152"/>
      <c r="AB38" s="157">
        <f t="shared" si="9"/>
        <v>3.5</v>
      </c>
      <c r="AC38" s="164">
        <f>ROUND(IF('Schuelereinst. Sinclair'!$N$4="Ja",Druck_Tabelle_Kugel_VGL!AC$10,1) * VLOOKUP(AB38,Kugel_Schueler,2),1)</f>
        <v>20.5</v>
      </c>
      <c r="AD38" s="152"/>
      <c r="AE38" s="157">
        <f t="shared" si="10"/>
        <v>3.5</v>
      </c>
      <c r="AF38" s="164">
        <f>ROUND(IF('Schuelereinst. Sinclair'!$N$4="Ja",Druck_Tabelle_Kugel_VGL!AF$10,1) * VLOOKUP(AE38,Kugel_Schueler,2),1)</f>
        <v>19.600000000000001</v>
      </c>
      <c r="AG38" s="152"/>
      <c r="AH38" s="157">
        <f t="shared" si="11"/>
        <v>3.5</v>
      </c>
      <c r="AI38" s="164">
        <f>ROUND(IF('Schuelereinst. Sinclair'!$N$4="Ja",Druck_Tabelle_Kugel_VGL!AI$10,1) * VLOOKUP(AH38,Kugel_Schueler,2),1)</f>
        <v>18.8</v>
      </c>
      <c r="AJ38" s="152"/>
      <c r="AK38" s="157">
        <f t="shared" si="12"/>
        <v>3.5</v>
      </c>
      <c r="AL38" s="164">
        <f>ROUND(IF('Schuelereinst. Sinclair'!$N$4="Ja",Druck_Tabelle_Kugel_VGL!AL$10,1) * VLOOKUP(AK38,Kugel_Schueler,2),1)</f>
        <v>18.100000000000001</v>
      </c>
      <c r="AM38" s="152"/>
      <c r="AN38" s="157">
        <f t="shared" si="13"/>
        <v>3.5</v>
      </c>
      <c r="AO38" s="164">
        <f>ROUND(IF('Schuelereinst. Sinclair'!$N$4="Ja",Druck_Tabelle_Kugel_VGL!AO$10,1) * VLOOKUP(AN38,Kugel_Schueler,2),1)</f>
        <v>17.5</v>
      </c>
      <c r="AP38" s="152"/>
      <c r="AQ38" s="157">
        <f t="shared" si="14"/>
        <v>3.5</v>
      </c>
      <c r="AR38" s="164">
        <f>ROUND(IF('Schuelereinst. Sinclair'!$N$4="Ja",Druck_Tabelle_Kugel_VGL!AR$10,1) * VLOOKUP(AQ38,Kugel_Schueler,2),1)</f>
        <v>17</v>
      </c>
      <c r="AS38" s="152"/>
      <c r="AT38" s="157">
        <f t="shared" si="15"/>
        <v>3.5</v>
      </c>
      <c r="AU38" s="164">
        <f>ROUND(IF('Schuelereinst. Sinclair'!$N$4="Ja",Druck_Tabelle_Kugel_VGL!AU$10,1) * VLOOKUP(AT38,Kugel_Schueler,2),1)</f>
        <v>14.2</v>
      </c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</row>
    <row r="39" spans="1:132" x14ac:dyDescent="0.2">
      <c r="A39" s="155">
        <f t="shared" si="0"/>
        <v>3.6</v>
      </c>
      <c r="B39" s="163">
        <f>ROUND(IF('Schuelereinst. Sinclair'!$N$4="Ja",Druck_Tabelle_Kugel_VGL!B$10,1) * VLOOKUP(A39,Kugel_Schueler,2),1)</f>
        <v>44.4</v>
      </c>
      <c r="C39" s="152"/>
      <c r="D39" s="155">
        <f t="shared" si="1"/>
        <v>3.6</v>
      </c>
      <c r="E39" s="163">
        <f>ROUND(IF('Schuelereinst. Sinclair'!$N$4="Ja",Druck_Tabelle_Kugel_VGL!E$10,1) * VLOOKUP(D39,Kugel_Schueler,2),1)</f>
        <v>39.299999999999997</v>
      </c>
      <c r="F39" s="152"/>
      <c r="G39" s="155">
        <f t="shared" si="2"/>
        <v>3.6</v>
      </c>
      <c r="H39" s="163">
        <f>ROUND(IF('Schuelereinst. Sinclair'!$N$4="Ja",Druck_Tabelle_Kugel_VGL!H$10,1) * VLOOKUP(G39,Kugel_Schueler,2),1)</f>
        <v>35.299999999999997</v>
      </c>
      <c r="I39" s="152"/>
      <c r="J39" s="155">
        <f t="shared" si="3"/>
        <v>3.6</v>
      </c>
      <c r="K39" s="163">
        <f>ROUND(IF('Schuelereinst. Sinclair'!$N$4="Ja",Druck_Tabelle_Kugel_VGL!K$10,1) * VLOOKUP(J39,Kugel_Schueler,2),1)</f>
        <v>32.1</v>
      </c>
      <c r="L39" s="152"/>
      <c r="M39" s="155">
        <f t="shared" si="4"/>
        <v>3.6</v>
      </c>
      <c r="N39" s="163">
        <f>ROUND(IF('Schuelereinst. Sinclair'!$N$4="Ja",Druck_Tabelle_Kugel_VGL!N$10,1) * VLOOKUP(M39,Kugel_Schueler,2),1)</f>
        <v>29.6</v>
      </c>
      <c r="O39" s="152"/>
      <c r="P39" s="155">
        <f t="shared" si="5"/>
        <v>3.6</v>
      </c>
      <c r="Q39" s="163">
        <f>ROUND(IF('Schuelereinst. Sinclair'!$N$4="Ja",Druck_Tabelle_Kugel_VGL!Q$10,1) * VLOOKUP(P39,Kugel_Schueler,2),1)</f>
        <v>27.5</v>
      </c>
      <c r="R39" s="152"/>
      <c r="S39" s="155">
        <f t="shared" si="6"/>
        <v>3.6</v>
      </c>
      <c r="T39" s="163">
        <f>ROUND(IF('Schuelereinst. Sinclair'!$N$4="Ja",Druck_Tabelle_Kugel_VGL!T$10,1) * VLOOKUP(S39,Kugel_Schueler,2),1)</f>
        <v>25.7</v>
      </c>
      <c r="U39" s="152"/>
      <c r="V39" s="155">
        <f t="shared" si="7"/>
        <v>3.6</v>
      </c>
      <c r="W39" s="163">
        <f>ROUND(IF('Schuelereinst. Sinclair'!$N$4="Ja",Druck_Tabelle_Kugel_VGL!W$10,1) * VLOOKUP(V39,Kugel_Schueler,2),1)</f>
        <v>24.2</v>
      </c>
      <c r="X39" s="152"/>
      <c r="Y39" s="155">
        <f t="shared" si="8"/>
        <v>3.6</v>
      </c>
      <c r="Z39" s="163">
        <f>ROUND(IF('Schuelereinst. Sinclair'!$N$4="Ja",Druck_Tabelle_Kugel_VGL!Z$10,1) * VLOOKUP(Y39,Kugel_Schueler,2),1)</f>
        <v>23</v>
      </c>
      <c r="AA39" s="152"/>
      <c r="AB39" s="155">
        <f t="shared" si="9"/>
        <v>3.6</v>
      </c>
      <c r="AC39" s="163">
        <f>ROUND(IF('Schuelereinst. Sinclair'!$N$4="Ja",Druck_Tabelle_Kugel_VGL!AC$10,1) * VLOOKUP(AB39,Kugel_Schueler,2),1)</f>
        <v>21.9</v>
      </c>
      <c r="AD39" s="152"/>
      <c r="AE39" s="155">
        <f t="shared" si="10"/>
        <v>3.6</v>
      </c>
      <c r="AF39" s="163">
        <f>ROUND(IF('Schuelereinst. Sinclair'!$N$4="Ja",Druck_Tabelle_Kugel_VGL!AF$10,1) * VLOOKUP(AE39,Kugel_Schueler,2),1)</f>
        <v>20.9</v>
      </c>
      <c r="AG39" s="152"/>
      <c r="AH39" s="155">
        <f t="shared" si="11"/>
        <v>3.6</v>
      </c>
      <c r="AI39" s="163">
        <f>ROUND(IF('Schuelereinst. Sinclair'!$N$4="Ja",Druck_Tabelle_Kugel_VGL!AI$10,1) * VLOOKUP(AH39,Kugel_Schueler,2),1)</f>
        <v>20.100000000000001</v>
      </c>
      <c r="AJ39" s="152"/>
      <c r="AK39" s="155">
        <f t="shared" si="12"/>
        <v>3.6</v>
      </c>
      <c r="AL39" s="163">
        <f>ROUND(IF('Schuelereinst. Sinclair'!$N$4="Ja",Druck_Tabelle_Kugel_VGL!AL$10,1) * VLOOKUP(AK39,Kugel_Schueler,2),1)</f>
        <v>19.3</v>
      </c>
      <c r="AM39" s="152"/>
      <c r="AN39" s="155">
        <f t="shared" si="13"/>
        <v>3.6</v>
      </c>
      <c r="AO39" s="163">
        <f>ROUND(IF('Schuelereinst. Sinclair'!$N$4="Ja",Druck_Tabelle_Kugel_VGL!AO$10,1) * VLOOKUP(AN39,Kugel_Schueler,2),1)</f>
        <v>18.7</v>
      </c>
      <c r="AP39" s="152"/>
      <c r="AQ39" s="155">
        <f t="shared" si="14"/>
        <v>3.6</v>
      </c>
      <c r="AR39" s="163">
        <f>ROUND(IF('Schuelereinst. Sinclair'!$N$4="Ja",Druck_Tabelle_Kugel_VGL!AR$10,1) * VLOOKUP(AQ39,Kugel_Schueler,2),1)</f>
        <v>18.100000000000001</v>
      </c>
      <c r="AS39" s="152"/>
      <c r="AT39" s="155">
        <f t="shared" si="15"/>
        <v>3.6</v>
      </c>
      <c r="AU39" s="163">
        <f>ROUND(IF('Schuelereinst. Sinclair'!$N$4="Ja",Druck_Tabelle_Kugel_VGL!AU$10,1) * VLOOKUP(AT39,Kugel_Schueler,2),1)</f>
        <v>15.1</v>
      </c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</row>
    <row r="40" spans="1:132" x14ac:dyDescent="0.2">
      <c r="A40" s="157">
        <f t="shared" si="0"/>
        <v>3.7</v>
      </c>
      <c r="B40" s="164">
        <f>ROUND(IF('Schuelereinst. Sinclair'!$N$4="Ja",Druck_Tabelle_Kugel_VGL!B$10,1) * VLOOKUP(A40,Kugel_Schueler,2),1)</f>
        <v>47.2</v>
      </c>
      <c r="C40" s="152"/>
      <c r="D40" s="157">
        <f t="shared" si="1"/>
        <v>3.7</v>
      </c>
      <c r="E40" s="164">
        <f>ROUND(IF('Schuelereinst. Sinclair'!$N$4="Ja",Druck_Tabelle_Kugel_VGL!E$10,1) * VLOOKUP(D40,Kugel_Schueler,2),1)</f>
        <v>41.7</v>
      </c>
      <c r="F40" s="152"/>
      <c r="G40" s="157">
        <f t="shared" si="2"/>
        <v>3.7</v>
      </c>
      <c r="H40" s="164">
        <f>ROUND(IF('Schuelereinst. Sinclair'!$N$4="Ja",Druck_Tabelle_Kugel_VGL!H$10,1) * VLOOKUP(G40,Kugel_Schueler,2),1)</f>
        <v>37.5</v>
      </c>
      <c r="I40" s="152"/>
      <c r="J40" s="157">
        <f t="shared" si="3"/>
        <v>3.7</v>
      </c>
      <c r="K40" s="164">
        <f>ROUND(IF('Schuelereinst. Sinclair'!$N$4="Ja",Druck_Tabelle_Kugel_VGL!K$10,1) * VLOOKUP(J40,Kugel_Schueler,2),1)</f>
        <v>34.1</v>
      </c>
      <c r="L40" s="152"/>
      <c r="M40" s="157">
        <f t="shared" si="4"/>
        <v>3.7</v>
      </c>
      <c r="N40" s="164">
        <f>ROUND(IF('Schuelereinst. Sinclair'!$N$4="Ja",Druck_Tabelle_Kugel_VGL!N$10,1) * VLOOKUP(M40,Kugel_Schueler,2),1)</f>
        <v>31.4</v>
      </c>
      <c r="O40" s="152"/>
      <c r="P40" s="157">
        <f t="shared" si="5"/>
        <v>3.7</v>
      </c>
      <c r="Q40" s="164">
        <f>ROUND(IF('Schuelereinst. Sinclair'!$N$4="Ja",Druck_Tabelle_Kugel_VGL!Q$10,1) * VLOOKUP(P40,Kugel_Schueler,2),1)</f>
        <v>29.2</v>
      </c>
      <c r="R40" s="152"/>
      <c r="S40" s="157">
        <f t="shared" si="6"/>
        <v>3.7</v>
      </c>
      <c r="T40" s="164">
        <f>ROUND(IF('Schuelereinst. Sinclair'!$N$4="Ja",Druck_Tabelle_Kugel_VGL!T$10,1) * VLOOKUP(S40,Kugel_Schueler,2),1)</f>
        <v>27.3</v>
      </c>
      <c r="U40" s="152"/>
      <c r="V40" s="157">
        <f t="shared" si="7"/>
        <v>3.7</v>
      </c>
      <c r="W40" s="164">
        <f>ROUND(IF('Schuelereinst. Sinclair'!$N$4="Ja",Druck_Tabelle_Kugel_VGL!W$10,1) * VLOOKUP(V40,Kugel_Schueler,2),1)</f>
        <v>25.7</v>
      </c>
      <c r="X40" s="152"/>
      <c r="Y40" s="157">
        <f t="shared" si="8"/>
        <v>3.7</v>
      </c>
      <c r="Z40" s="164">
        <f>ROUND(IF('Schuelereinst. Sinclair'!$N$4="Ja",Druck_Tabelle_Kugel_VGL!Z$10,1) * VLOOKUP(Y40,Kugel_Schueler,2),1)</f>
        <v>24.4</v>
      </c>
      <c r="AA40" s="152"/>
      <c r="AB40" s="157">
        <f t="shared" si="9"/>
        <v>3.7</v>
      </c>
      <c r="AC40" s="164">
        <f>ROUND(IF('Schuelereinst. Sinclair'!$N$4="Ja",Druck_Tabelle_Kugel_VGL!AC$10,1) * VLOOKUP(AB40,Kugel_Schueler,2),1)</f>
        <v>23.2</v>
      </c>
      <c r="AD40" s="152"/>
      <c r="AE40" s="157">
        <f t="shared" si="10"/>
        <v>3.7</v>
      </c>
      <c r="AF40" s="164">
        <f>ROUND(IF('Schuelereinst. Sinclair'!$N$4="Ja",Druck_Tabelle_Kugel_VGL!AF$10,1) * VLOOKUP(AE40,Kugel_Schueler,2),1)</f>
        <v>22.2</v>
      </c>
      <c r="AG40" s="152"/>
      <c r="AH40" s="157">
        <f t="shared" si="11"/>
        <v>3.7</v>
      </c>
      <c r="AI40" s="164">
        <f>ROUND(IF('Schuelereinst. Sinclair'!$N$4="Ja",Druck_Tabelle_Kugel_VGL!AI$10,1) * VLOOKUP(AH40,Kugel_Schueler,2),1)</f>
        <v>21.3</v>
      </c>
      <c r="AJ40" s="152"/>
      <c r="AK40" s="157">
        <f t="shared" si="12"/>
        <v>3.7</v>
      </c>
      <c r="AL40" s="164">
        <f>ROUND(IF('Schuelereinst. Sinclair'!$N$4="Ja",Druck_Tabelle_Kugel_VGL!AL$10,1) * VLOOKUP(AK40,Kugel_Schueler,2),1)</f>
        <v>20.6</v>
      </c>
      <c r="AM40" s="152"/>
      <c r="AN40" s="157">
        <f t="shared" si="13"/>
        <v>3.7</v>
      </c>
      <c r="AO40" s="164">
        <f>ROUND(IF('Schuelereinst. Sinclair'!$N$4="Ja",Druck_Tabelle_Kugel_VGL!AO$10,1) * VLOOKUP(AN40,Kugel_Schueler,2),1)</f>
        <v>19.899999999999999</v>
      </c>
      <c r="AP40" s="152"/>
      <c r="AQ40" s="157">
        <f t="shared" si="14"/>
        <v>3.7</v>
      </c>
      <c r="AR40" s="164">
        <f>ROUND(IF('Schuelereinst. Sinclair'!$N$4="Ja",Druck_Tabelle_Kugel_VGL!AR$10,1) * VLOOKUP(AQ40,Kugel_Schueler,2),1)</f>
        <v>19.2</v>
      </c>
      <c r="AS40" s="152"/>
      <c r="AT40" s="157">
        <f t="shared" si="15"/>
        <v>3.7</v>
      </c>
      <c r="AU40" s="164">
        <f>ROUND(IF('Schuelereinst. Sinclair'!$N$4="Ja",Druck_Tabelle_Kugel_VGL!AU$10,1) * VLOOKUP(AT40,Kugel_Schueler,2),1)</f>
        <v>16.100000000000001</v>
      </c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</row>
    <row r="41" spans="1:132" x14ac:dyDescent="0.2">
      <c r="A41" s="155">
        <f t="shared" si="0"/>
        <v>3.8</v>
      </c>
      <c r="B41" s="163">
        <f>ROUND(IF('Schuelereinst. Sinclair'!$N$4="Ja",Druck_Tabelle_Kugel_VGL!B$10,1) * VLOOKUP(A41,Kugel_Schueler,2),1)</f>
        <v>49.9</v>
      </c>
      <c r="C41" s="152"/>
      <c r="D41" s="155">
        <f t="shared" si="1"/>
        <v>3.8</v>
      </c>
      <c r="E41" s="163">
        <f>ROUND(IF('Schuelereinst. Sinclair'!$N$4="Ja",Druck_Tabelle_Kugel_VGL!E$10,1) * VLOOKUP(D41,Kugel_Schueler,2),1)</f>
        <v>44.2</v>
      </c>
      <c r="F41" s="152"/>
      <c r="G41" s="155">
        <f t="shared" si="2"/>
        <v>3.8</v>
      </c>
      <c r="H41" s="163">
        <f>ROUND(IF('Schuelereinst. Sinclair'!$N$4="Ja",Druck_Tabelle_Kugel_VGL!H$10,1) * VLOOKUP(G41,Kugel_Schueler,2),1)</f>
        <v>39.700000000000003</v>
      </c>
      <c r="I41" s="152"/>
      <c r="J41" s="155">
        <f t="shared" si="3"/>
        <v>3.8</v>
      </c>
      <c r="K41" s="163">
        <f>ROUND(IF('Schuelereinst. Sinclair'!$N$4="Ja",Druck_Tabelle_Kugel_VGL!K$10,1) * VLOOKUP(J41,Kugel_Schueler,2),1)</f>
        <v>36.1</v>
      </c>
      <c r="L41" s="152"/>
      <c r="M41" s="155">
        <f t="shared" si="4"/>
        <v>3.8</v>
      </c>
      <c r="N41" s="163">
        <f>ROUND(IF('Schuelereinst. Sinclair'!$N$4="Ja",Druck_Tabelle_Kugel_VGL!N$10,1) * VLOOKUP(M41,Kugel_Schueler,2),1)</f>
        <v>33.299999999999997</v>
      </c>
      <c r="O41" s="152"/>
      <c r="P41" s="155">
        <f t="shared" si="5"/>
        <v>3.8</v>
      </c>
      <c r="Q41" s="163">
        <f>ROUND(IF('Schuelereinst. Sinclair'!$N$4="Ja",Druck_Tabelle_Kugel_VGL!Q$10,1) * VLOOKUP(P41,Kugel_Schueler,2),1)</f>
        <v>30.9</v>
      </c>
      <c r="R41" s="152"/>
      <c r="S41" s="155">
        <f t="shared" si="6"/>
        <v>3.8</v>
      </c>
      <c r="T41" s="163">
        <f>ROUND(IF('Schuelereinst. Sinclair'!$N$4="Ja",Druck_Tabelle_Kugel_VGL!T$10,1) * VLOOKUP(S41,Kugel_Schueler,2),1)</f>
        <v>28.9</v>
      </c>
      <c r="U41" s="152"/>
      <c r="V41" s="155">
        <f t="shared" si="7"/>
        <v>3.8</v>
      </c>
      <c r="W41" s="163">
        <f>ROUND(IF('Schuelereinst. Sinclair'!$N$4="Ja",Druck_Tabelle_Kugel_VGL!W$10,1) * VLOOKUP(V41,Kugel_Schueler,2),1)</f>
        <v>27.3</v>
      </c>
      <c r="X41" s="152"/>
      <c r="Y41" s="155">
        <f t="shared" si="8"/>
        <v>3.8</v>
      </c>
      <c r="Z41" s="163">
        <f>ROUND(IF('Schuelereinst. Sinclair'!$N$4="Ja",Druck_Tabelle_Kugel_VGL!Z$10,1) * VLOOKUP(Y41,Kugel_Schueler,2),1)</f>
        <v>25.8</v>
      </c>
      <c r="AA41" s="152"/>
      <c r="AB41" s="155">
        <f t="shared" si="9"/>
        <v>3.8</v>
      </c>
      <c r="AC41" s="163">
        <f>ROUND(IF('Schuelereinst. Sinclair'!$N$4="Ja",Druck_Tabelle_Kugel_VGL!AC$10,1) * VLOOKUP(AB41,Kugel_Schueler,2),1)</f>
        <v>24.6</v>
      </c>
      <c r="AD41" s="152"/>
      <c r="AE41" s="155">
        <f t="shared" si="10"/>
        <v>3.8</v>
      </c>
      <c r="AF41" s="163">
        <f>ROUND(IF('Schuelereinst. Sinclair'!$N$4="Ja",Druck_Tabelle_Kugel_VGL!AF$10,1) * VLOOKUP(AE41,Kugel_Schueler,2),1)</f>
        <v>23.5</v>
      </c>
      <c r="AG41" s="152"/>
      <c r="AH41" s="155">
        <f t="shared" si="11"/>
        <v>3.8</v>
      </c>
      <c r="AI41" s="163">
        <f>ROUND(IF('Schuelereinst. Sinclair'!$N$4="Ja",Druck_Tabelle_Kugel_VGL!AI$10,1) * VLOOKUP(AH41,Kugel_Schueler,2),1)</f>
        <v>22.6</v>
      </c>
      <c r="AJ41" s="152"/>
      <c r="AK41" s="155">
        <f t="shared" si="12"/>
        <v>3.8</v>
      </c>
      <c r="AL41" s="163">
        <f>ROUND(IF('Schuelereinst. Sinclair'!$N$4="Ja",Druck_Tabelle_Kugel_VGL!AL$10,1) * VLOOKUP(AK41,Kugel_Schueler,2),1)</f>
        <v>21.8</v>
      </c>
      <c r="AM41" s="152"/>
      <c r="AN41" s="155">
        <f t="shared" si="13"/>
        <v>3.8</v>
      </c>
      <c r="AO41" s="163">
        <f>ROUND(IF('Schuelereinst. Sinclair'!$N$4="Ja",Druck_Tabelle_Kugel_VGL!AO$10,1) * VLOOKUP(AN41,Kugel_Schueler,2),1)</f>
        <v>21</v>
      </c>
      <c r="AP41" s="152"/>
      <c r="AQ41" s="155">
        <f t="shared" si="14"/>
        <v>3.8</v>
      </c>
      <c r="AR41" s="163">
        <f>ROUND(IF('Schuelereinst. Sinclair'!$N$4="Ja",Druck_Tabelle_Kugel_VGL!AR$10,1) * VLOOKUP(AQ41,Kugel_Schueler,2),1)</f>
        <v>20.399999999999999</v>
      </c>
      <c r="AS41" s="152"/>
      <c r="AT41" s="155">
        <f t="shared" si="15"/>
        <v>3.8</v>
      </c>
      <c r="AU41" s="163">
        <f>ROUND(IF('Schuelereinst. Sinclair'!$N$4="Ja",Druck_Tabelle_Kugel_VGL!AU$10,1) * VLOOKUP(AT41,Kugel_Schueler,2),1)</f>
        <v>17</v>
      </c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</row>
    <row r="42" spans="1:132" x14ac:dyDescent="0.2">
      <c r="A42" s="157">
        <f t="shared" si="0"/>
        <v>3.9</v>
      </c>
      <c r="B42" s="164">
        <f>ROUND(IF('Schuelereinst. Sinclair'!$N$4="Ja",Druck_Tabelle_Kugel_VGL!B$10,1) * VLOOKUP(A42,Kugel_Schueler,2),1)</f>
        <v>52.7</v>
      </c>
      <c r="C42" s="152"/>
      <c r="D42" s="157">
        <f t="shared" si="1"/>
        <v>3.9</v>
      </c>
      <c r="E42" s="164">
        <f>ROUND(IF('Schuelereinst. Sinclair'!$N$4="Ja",Druck_Tabelle_Kugel_VGL!E$10,1) * VLOOKUP(D42,Kugel_Schueler,2),1)</f>
        <v>46.6</v>
      </c>
      <c r="F42" s="152"/>
      <c r="G42" s="157">
        <f t="shared" si="2"/>
        <v>3.9</v>
      </c>
      <c r="H42" s="164">
        <f>ROUND(IF('Schuelereinst. Sinclair'!$N$4="Ja",Druck_Tabelle_Kugel_VGL!H$10,1) * VLOOKUP(G42,Kugel_Schueler,2),1)</f>
        <v>41.9</v>
      </c>
      <c r="I42" s="152"/>
      <c r="J42" s="157">
        <f t="shared" si="3"/>
        <v>3.9</v>
      </c>
      <c r="K42" s="164">
        <f>ROUND(IF('Schuelereinst. Sinclair'!$N$4="Ja",Druck_Tabelle_Kugel_VGL!K$10,1) * VLOOKUP(J42,Kugel_Schueler,2),1)</f>
        <v>38.200000000000003</v>
      </c>
      <c r="L42" s="152"/>
      <c r="M42" s="157">
        <f t="shared" si="4"/>
        <v>3.9</v>
      </c>
      <c r="N42" s="164">
        <f>ROUND(IF('Schuelereinst. Sinclair'!$N$4="Ja",Druck_Tabelle_Kugel_VGL!N$10,1) * VLOOKUP(M42,Kugel_Schueler,2),1)</f>
        <v>35.1</v>
      </c>
      <c r="O42" s="152"/>
      <c r="P42" s="157">
        <f t="shared" si="5"/>
        <v>3.9</v>
      </c>
      <c r="Q42" s="164">
        <f>ROUND(IF('Schuelereinst. Sinclair'!$N$4="Ja",Druck_Tabelle_Kugel_VGL!Q$10,1) * VLOOKUP(P42,Kugel_Schueler,2),1)</f>
        <v>32.6</v>
      </c>
      <c r="R42" s="152"/>
      <c r="S42" s="157">
        <f t="shared" si="6"/>
        <v>3.9</v>
      </c>
      <c r="T42" s="164">
        <f>ROUND(IF('Schuelereinst. Sinclair'!$N$4="Ja",Druck_Tabelle_Kugel_VGL!T$10,1) * VLOOKUP(S42,Kugel_Schueler,2),1)</f>
        <v>30.5</v>
      </c>
      <c r="U42" s="152"/>
      <c r="V42" s="157">
        <f t="shared" si="7"/>
        <v>3.9</v>
      </c>
      <c r="W42" s="164">
        <f>ROUND(IF('Schuelereinst. Sinclair'!$N$4="Ja",Druck_Tabelle_Kugel_VGL!W$10,1) * VLOOKUP(V42,Kugel_Schueler,2),1)</f>
        <v>28.8</v>
      </c>
      <c r="X42" s="152"/>
      <c r="Y42" s="157">
        <f t="shared" si="8"/>
        <v>3.9</v>
      </c>
      <c r="Z42" s="164">
        <f>ROUND(IF('Schuelereinst. Sinclair'!$N$4="Ja",Druck_Tabelle_Kugel_VGL!Z$10,1) * VLOOKUP(Y42,Kugel_Schueler,2),1)</f>
        <v>27.3</v>
      </c>
      <c r="AA42" s="152"/>
      <c r="AB42" s="157">
        <f t="shared" si="9"/>
        <v>3.9</v>
      </c>
      <c r="AC42" s="164">
        <f>ROUND(IF('Schuelereinst. Sinclair'!$N$4="Ja",Druck_Tabelle_Kugel_VGL!AC$10,1) * VLOOKUP(AB42,Kugel_Schueler,2),1)</f>
        <v>26</v>
      </c>
      <c r="AD42" s="152"/>
      <c r="AE42" s="157">
        <f t="shared" si="10"/>
        <v>3.9</v>
      </c>
      <c r="AF42" s="164">
        <f>ROUND(IF('Schuelereinst. Sinclair'!$N$4="Ja",Druck_Tabelle_Kugel_VGL!AF$10,1) * VLOOKUP(AE42,Kugel_Schueler,2),1)</f>
        <v>24.8</v>
      </c>
      <c r="AG42" s="152"/>
      <c r="AH42" s="157">
        <f t="shared" si="11"/>
        <v>3.9</v>
      </c>
      <c r="AI42" s="164">
        <f>ROUND(IF('Schuelereinst. Sinclair'!$N$4="Ja",Druck_Tabelle_Kugel_VGL!AI$10,1) * VLOOKUP(AH42,Kugel_Schueler,2),1)</f>
        <v>23.8</v>
      </c>
      <c r="AJ42" s="152"/>
      <c r="AK42" s="157">
        <f t="shared" si="12"/>
        <v>3.9</v>
      </c>
      <c r="AL42" s="164">
        <f>ROUND(IF('Schuelereinst. Sinclair'!$N$4="Ja",Druck_Tabelle_Kugel_VGL!AL$10,1) * VLOOKUP(AK42,Kugel_Schueler,2),1)</f>
        <v>23</v>
      </c>
      <c r="AM42" s="152"/>
      <c r="AN42" s="157">
        <f t="shared" si="13"/>
        <v>3.9</v>
      </c>
      <c r="AO42" s="164">
        <f>ROUND(IF('Schuelereinst. Sinclair'!$N$4="Ja",Druck_Tabelle_Kugel_VGL!AO$10,1) * VLOOKUP(AN42,Kugel_Schueler,2),1)</f>
        <v>22.2</v>
      </c>
      <c r="AP42" s="152"/>
      <c r="AQ42" s="157">
        <f t="shared" si="14"/>
        <v>3.9</v>
      </c>
      <c r="AR42" s="164">
        <f>ROUND(IF('Schuelereinst. Sinclair'!$N$4="Ja",Druck_Tabelle_Kugel_VGL!AR$10,1) * VLOOKUP(AQ42,Kugel_Schueler,2),1)</f>
        <v>21.5</v>
      </c>
      <c r="AS42" s="152"/>
      <c r="AT42" s="157">
        <f t="shared" si="15"/>
        <v>3.9</v>
      </c>
      <c r="AU42" s="164">
        <f>ROUND(IF('Schuelereinst. Sinclair'!$N$4="Ja",Druck_Tabelle_Kugel_VGL!AU$10,1) * VLOOKUP(AT42,Kugel_Schueler,2),1)</f>
        <v>18</v>
      </c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</row>
    <row r="43" spans="1:132" x14ac:dyDescent="0.2">
      <c r="A43" s="155">
        <f t="shared" si="0"/>
        <v>4</v>
      </c>
      <c r="B43" s="163">
        <f>ROUND(IF('Schuelereinst. Sinclair'!$N$4="Ja",Druck_Tabelle_Kugel_VGL!B$10,1) * VLOOKUP(A43,Kugel_Schueler,2),1)</f>
        <v>55.5</v>
      </c>
      <c r="C43" s="152"/>
      <c r="D43" s="155">
        <f t="shared" si="1"/>
        <v>4</v>
      </c>
      <c r="E43" s="163">
        <f>ROUND(IF('Schuelereinst. Sinclair'!$N$4="Ja",Druck_Tabelle_Kugel_VGL!E$10,1) * VLOOKUP(D43,Kugel_Schueler,2),1)</f>
        <v>49</v>
      </c>
      <c r="F43" s="152"/>
      <c r="G43" s="155">
        <f t="shared" si="2"/>
        <v>4</v>
      </c>
      <c r="H43" s="163">
        <f>ROUND(IF('Schuelereinst. Sinclair'!$N$4="Ja",Druck_Tabelle_Kugel_VGL!H$10,1) * VLOOKUP(G43,Kugel_Schueler,2),1)</f>
        <v>44.1</v>
      </c>
      <c r="I43" s="152"/>
      <c r="J43" s="155">
        <f t="shared" si="3"/>
        <v>4</v>
      </c>
      <c r="K43" s="163">
        <f>ROUND(IF('Schuelereinst. Sinclair'!$N$4="Ja",Druck_Tabelle_Kugel_VGL!K$10,1) * VLOOKUP(J43,Kugel_Schueler,2),1)</f>
        <v>40.1</v>
      </c>
      <c r="L43" s="152"/>
      <c r="M43" s="155">
        <f t="shared" si="4"/>
        <v>4</v>
      </c>
      <c r="N43" s="163">
        <f>ROUND(IF('Schuelereinst. Sinclair'!$N$4="Ja",Druck_Tabelle_Kugel_VGL!N$10,1) * VLOOKUP(M43,Kugel_Schueler,2),1)</f>
        <v>36.9</v>
      </c>
      <c r="O43" s="152"/>
      <c r="P43" s="155">
        <f t="shared" si="5"/>
        <v>4</v>
      </c>
      <c r="Q43" s="163">
        <f>ROUND(IF('Schuelereinst. Sinclair'!$N$4="Ja",Druck_Tabelle_Kugel_VGL!Q$10,1) * VLOOKUP(P43,Kugel_Schueler,2),1)</f>
        <v>34.299999999999997</v>
      </c>
      <c r="R43" s="152"/>
      <c r="S43" s="155">
        <f t="shared" si="6"/>
        <v>4</v>
      </c>
      <c r="T43" s="163">
        <f>ROUND(IF('Schuelereinst. Sinclair'!$N$4="Ja",Druck_Tabelle_Kugel_VGL!T$10,1) * VLOOKUP(S43,Kugel_Schueler,2),1)</f>
        <v>32.1</v>
      </c>
      <c r="U43" s="152"/>
      <c r="V43" s="155">
        <f t="shared" si="7"/>
        <v>4</v>
      </c>
      <c r="W43" s="163">
        <f>ROUND(IF('Schuelereinst. Sinclair'!$N$4="Ja",Druck_Tabelle_Kugel_VGL!W$10,1) * VLOOKUP(V43,Kugel_Schueler,2),1)</f>
        <v>30.3</v>
      </c>
      <c r="X43" s="152"/>
      <c r="Y43" s="155">
        <f t="shared" si="8"/>
        <v>4</v>
      </c>
      <c r="Z43" s="163">
        <f>ROUND(IF('Schuelereinst. Sinclair'!$N$4="Ja",Druck_Tabelle_Kugel_VGL!Z$10,1) * VLOOKUP(Y43,Kugel_Schueler,2),1)</f>
        <v>28.7</v>
      </c>
      <c r="AA43" s="152"/>
      <c r="AB43" s="155">
        <f t="shared" si="9"/>
        <v>4</v>
      </c>
      <c r="AC43" s="163">
        <f>ROUND(IF('Schuelereinst. Sinclair'!$N$4="Ja",Druck_Tabelle_Kugel_VGL!AC$10,1) * VLOOKUP(AB43,Kugel_Schueler,2),1)</f>
        <v>27.3</v>
      </c>
      <c r="AD43" s="152"/>
      <c r="AE43" s="155">
        <f t="shared" si="10"/>
        <v>4</v>
      </c>
      <c r="AF43" s="163">
        <f>ROUND(IF('Schuelereinst. Sinclair'!$N$4="Ja",Druck_Tabelle_Kugel_VGL!AF$10,1) * VLOOKUP(AE43,Kugel_Schueler,2),1)</f>
        <v>26.1</v>
      </c>
      <c r="AG43" s="152"/>
      <c r="AH43" s="155">
        <f t="shared" si="11"/>
        <v>4</v>
      </c>
      <c r="AI43" s="163">
        <f>ROUND(IF('Schuelereinst. Sinclair'!$N$4="Ja",Druck_Tabelle_Kugel_VGL!AI$10,1) * VLOOKUP(AH43,Kugel_Schueler,2),1)</f>
        <v>25.1</v>
      </c>
      <c r="AJ43" s="152"/>
      <c r="AK43" s="155">
        <f t="shared" si="12"/>
        <v>4</v>
      </c>
      <c r="AL43" s="163">
        <f>ROUND(IF('Schuelereinst. Sinclair'!$N$4="Ja",Druck_Tabelle_Kugel_VGL!AL$10,1) * VLOOKUP(AK43,Kugel_Schueler,2),1)</f>
        <v>24.2</v>
      </c>
      <c r="AM43" s="152"/>
      <c r="AN43" s="155">
        <f t="shared" si="13"/>
        <v>4</v>
      </c>
      <c r="AO43" s="163">
        <f>ROUND(IF('Schuelereinst. Sinclair'!$N$4="Ja",Druck_Tabelle_Kugel_VGL!AO$10,1) * VLOOKUP(AN43,Kugel_Schueler,2),1)</f>
        <v>23.4</v>
      </c>
      <c r="AP43" s="152"/>
      <c r="AQ43" s="155">
        <f t="shared" si="14"/>
        <v>4</v>
      </c>
      <c r="AR43" s="163">
        <f>ROUND(IF('Schuelereinst. Sinclair'!$N$4="Ja",Druck_Tabelle_Kugel_VGL!AR$10,1) * VLOOKUP(AQ43,Kugel_Schueler,2),1)</f>
        <v>22.6</v>
      </c>
      <c r="AS43" s="152"/>
      <c r="AT43" s="155">
        <f t="shared" si="15"/>
        <v>4</v>
      </c>
      <c r="AU43" s="163">
        <f>ROUND(IF('Schuelereinst. Sinclair'!$N$4="Ja",Druck_Tabelle_Kugel_VGL!AU$10,1) * VLOOKUP(AT43,Kugel_Schueler,2),1)</f>
        <v>18.899999999999999</v>
      </c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</row>
    <row r="44" spans="1:132" x14ac:dyDescent="0.2">
      <c r="A44" s="157">
        <f t="shared" si="0"/>
        <v>4.0999999999999996</v>
      </c>
      <c r="B44" s="164">
        <f>ROUND(IF('Schuelereinst. Sinclair'!$N$4="Ja",Druck_Tabelle_Kugel_VGL!B$10,1) * VLOOKUP(A44,Kugel_Schueler,2),1)</f>
        <v>58.2</v>
      </c>
      <c r="C44" s="152"/>
      <c r="D44" s="157">
        <f t="shared" si="1"/>
        <v>4.0999999999999996</v>
      </c>
      <c r="E44" s="164">
        <f>ROUND(IF('Schuelereinst. Sinclair'!$N$4="Ja",Druck_Tabelle_Kugel_VGL!E$10,1) * VLOOKUP(D44,Kugel_Schueler,2),1)</f>
        <v>51.5</v>
      </c>
      <c r="F44" s="152"/>
      <c r="G44" s="157">
        <f t="shared" si="2"/>
        <v>4.0999999999999996</v>
      </c>
      <c r="H44" s="164">
        <f>ROUND(IF('Schuelereinst. Sinclair'!$N$4="Ja",Druck_Tabelle_Kugel_VGL!H$10,1) * VLOOKUP(G44,Kugel_Schueler,2),1)</f>
        <v>46.3</v>
      </c>
      <c r="I44" s="152"/>
      <c r="J44" s="157">
        <f t="shared" si="3"/>
        <v>4.0999999999999996</v>
      </c>
      <c r="K44" s="164">
        <f>ROUND(IF('Schuelereinst. Sinclair'!$N$4="Ja",Druck_Tabelle_Kugel_VGL!K$10,1) * VLOOKUP(J44,Kugel_Schueler,2),1)</f>
        <v>42.1</v>
      </c>
      <c r="L44" s="152"/>
      <c r="M44" s="157">
        <f t="shared" si="4"/>
        <v>4.0999999999999996</v>
      </c>
      <c r="N44" s="164">
        <f>ROUND(IF('Schuelereinst. Sinclair'!$N$4="Ja",Druck_Tabelle_Kugel_VGL!N$10,1) * VLOOKUP(M44,Kugel_Schueler,2),1)</f>
        <v>38.799999999999997</v>
      </c>
      <c r="O44" s="152"/>
      <c r="P44" s="157">
        <f t="shared" si="5"/>
        <v>4.0999999999999996</v>
      </c>
      <c r="Q44" s="164">
        <f>ROUND(IF('Schuelereinst. Sinclair'!$N$4="Ja",Druck_Tabelle_Kugel_VGL!Q$10,1) * VLOOKUP(P44,Kugel_Schueler,2),1)</f>
        <v>36</v>
      </c>
      <c r="R44" s="152"/>
      <c r="S44" s="157">
        <f t="shared" si="6"/>
        <v>4.0999999999999996</v>
      </c>
      <c r="T44" s="164">
        <f>ROUND(IF('Schuelereinst. Sinclair'!$N$4="Ja",Druck_Tabelle_Kugel_VGL!T$10,1) * VLOOKUP(S44,Kugel_Schueler,2),1)</f>
        <v>33.700000000000003</v>
      </c>
      <c r="U44" s="152"/>
      <c r="V44" s="157">
        <f t="shared" si="7"/>
        <v>4.0999999999999996</v>
      </c>
      <c r="W44" s="164">
        <f>ROUND(IF('Schuelereinst. Sinclair'!$N$4="Ja",Druck_Tabelle_Kugel_VGL!W$10,1) * VLOOKUP(V44,Kugel_Schueler,2),1)</f>
        <v>31.8</v>
      </c>
      <c r="X44" s="152"/>
      <c r="Y44" s="157">
        <f t="shared" si="8"/>
        <v>4.0999999999999996</v>
      </c>
      <c r="Z44" s="164">
        <f>ROUND(IF('Schuelereinst. Sinclair'!$N$4="Ja",Druck_Tabelle_Kugel_VGL!Z$10,1) * VLOOKUP(Y44,Kugel_Schueler,2),1)</f>
        <v>30.1</v>
      </c>
      <c r="AA44" s="152"/>
      <c r="AB44" s="157">
        <f t="shared" si="9"/>
        <v>4.0999999999999996</v>
      </c>
      <c r="AC44" s="164">
        <f>ROUND(IF('Schuelereinst. Sinclair'!$N$4="Ja",Druck_Tabelle_Kugel_VGL!AC$10,1) * VLOOKUP(AB44,Kugel_Schueler,2),1)</f>
        <v>28.7</v>
      </c>
      <c r="AD44" s="152"/>
      <c r="AE44" s="157">
        <f t="shared" si="10"/>
        <v>4.0999999999999996</v>
      </c>
      <c r="AF44" s="164">
        <f>ROUND(IF('Schuelereinst. Sinclair'!$N$4="Ja",Druck_Tabelle_Kugel_VGL!AF$10,1) * VLOOKUP(AE44,Kugel_Schueler,2),1)</f>
        <v>27.4</v>
      </c>
      <c r="AG44" s="152"/>
      <c r="AH44" s="157">
        <f t="shared" si="11"/>
        <v>4.0999999999999996</v>
      </c>
      <c r="AI44" s="164">
        <f>ROUND(IF('Schuelereinst. Sinclair'!$N$4="Ja",Druck_Tabelle_Kugel_VGL!AI$10,1) * VLOOKUP(AH44,Kugel_Schueler,2),1)</f>
        <v>26.3</v>
      </c>
      <c r="AJ44" s="152"/>
      <c r="AK44" s="157">
        <f t="shared" si="12"/>
        <v>4.0999999999999996</v>
      </c>
      <c r="AL44" s="164">
        <f>ROUND(IF('Schuelereinst. Sinclair'!$N$4="Ja",Druck_Tabelle_Kugel_VGL!AL$10,1) * VLOOKUP(AK44,Kugel_Schueler,2),1)</f>
        <v>25.4</v>
      </c>
      <c r="AM44" s="152"/>
      <c r="AN44" s="157">
        <f t="shared" si="13"/>
        <v>4.0999999999999996</v>
      </c>
      <c r="AO44" s="164">
        <f>ROUND(IF('Schuelereinst. Sinclair'!$N$4="Ja",Druck_Tabelle_Kugel_VGL!AO$10,1) * VLOOKUP(AN44,Kugel_Schueler,2),1)</f>
        <v>24.5</v>
      </c>
      <c r="AP44" s="152"/>
      <c r="AQ44" s="157">
        <f t="shared" si="14"/>
        <v>4.0999999999999996</v>
      </c>
      <c r="AR44" s="164">
        <f>ROUND(IF('Schuelereinst. Sinclair'!$N$4="Ja",Druck_Tabelle_Kugel_VGL!AR$10,1) * VLOOKUP(AQ44,Kugel_Schueler,2),1)</f>
        <v>23.8</v>
      </c>
      <c r="AS44" s="152"/>
      <c r="AT44" s="157">
        <f t="shared" si="15"/>
        <v>4.0999999999999996</v>
      </c>
      <c r="AU44" s="164">
        <f>ROUND(IF('Schuelereinst. Sinclair'!$N$4="Ja",Druck_Tabelle_Kugel_VGL!AU$10,1) * VLOOKUP(AT44,Kugel_Schueler,2),1)</f>
        <v>19.8</v>
      </c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</row>
    <row r="45" spans="1:132" x14ac:dyDescent="0.2">
      <c r="A45" s="155">
        <f t="shared" si="0"/>
        <v>4.2</v>
      </c>
      <c r="B45" s="163">
        <f>ROUND(IF('Schuelereinst. Sinclair'!$N$4="Ja",Druck_Tabelle_Kugel_VGL!B$10,1) * VLOOKUP(A45,Kugel_Schueler,2),1)</f>
        <v>61</v>
      </c>
      <c r="C45" s="152"/>
      <c r="D45" s="155">
        <f t="shared" si="1"/>
        <v>4.2</v>
      </c>
      <c r="E45" s="163">
        <f>ROUND(IF('Schuelereinst. Sinclair'!$N$4="Ja",Druck_Tabelle_Kugel_VGL!E$10,1) * VLOOKUP(D45,Kugel_Schueler,2),1)</f>
        <v>54</v>
      </c>
      <c r="F45" s="152"/>
      <c r="G45" s="155">
        <f t="shared" si="2"/>
        <v>4.2</v>
      </c>
      <c r="H45" s="163">
        <f>ROUND(IF('Schuelereinst. Sinclair'!$N$4="Ja",Druck_Tabelle_Kugel_VGL!H$10,1) * VLOOKUP(G45,Kugel_Schueler,2),1)</f>
        <v>48.5</v>
      </c>
      <c r="I45" s="152"/>
      <c r="J45" s="155">
        <f t="shared" si="3"/>
        <v>4.2</v>
      </c>
      <c r="K45" s="163">
        <f>ROUND(IF('Schuelereinst. Sinclair'!$N$4="Ja",Druck_Tabelle_Kugel_VGL!K$10,1) * VLOOKUP(J45,Kugel_Schueler,2),1)</f>
        <v>44.2</v>
      </c>
      <c r="L45" s="152"/>
      <c r="M45" s="155">
        <f t="shared" si="4"/>
        <v>4.2</v>
      </c>
      <c r="N45" s="163">
        <f>ROUND(IF('Schuelereinst. Sinclair'!$N$4="Ja",Druck_Tabelle_Kugel_VGL!N$10,1) * VLOOKUP(M45,Kugel_Schueler,2),1)</f>
        <v>40.6</v>
      </c>
      <c r="O45" s="152"/>
      <c r="P45" s="155">
        <f t="shared" si="5"/>
        <v>4.2</v>
      </c>
      <c r="Q45" s="163">
        <f>ROUND(IF('Schuelereinst. Sinclair'!$N$4="Ja",Druck_Tabelle_Kugel_VGL!Q$10,1) * VLOOKUP(P45,Kugel_Schueler,2),1)</f>
        <v>37.799999999999997</v>
      </c>
      <c r="R45" s="152"/>
      <c r="S45" s="155">
        <f t="shared" si="6"/>
        <v>4.2</v>
      </c>
      <c r="T45" s="163">
        <f>ROUND(IF('Schuelereinst. Sinclair'!$N$4="Ja",Druck_Tabelle_Kugel_VGL!T$10,1) * VLOOKUP(S45,Kugel_Schueler,2),1)</f>
        <v>35.299999999999997</v>
      </c>
      <c r="U45" s="152"/>
      <c r="V45" s="155">
        <f t="shared" si="7"/>
        <v>4.2</v>
      </c>
      <c r="W45" s="163">
        <f>ROUND(IF('Schuelereinst. Sinclair'!$N$4="Ja",Druck_Tabelle_Kugel_VGL!W$10,1) * VLOOKUP(V45,Kugel_Schueler,2),1)</f>
        <v>33.299999999999997</v>
      </c>
      <c r="X45" s="152"/>
      <c r="Y45" s="155">
        <f t="shared" si="8"/>
        <v>4.2</v>
      </c>
      <c r="Z45" s="163">
        <f>ROUND(IF('Schuelereinst. Sinclair'!$N$4="Ja",Druck_Tabelle_Kugel_VGL!Z$10,1) * VLOOKUP(Y45,Kugel_Schueler,2),1)</f>
        <v>31.6</v>
      </c>
      <c r="AA45" s="152"/>
      <c r="AB45" s="155">
        <f t="shared" si="9"/>
        <v>4.2</v>
      </c>
      <c r="AC45" s="163">
        <f>ROUND(IF('Schuelereinst. Sinclair'!$N$4="Ja",Druck_Tabelle_Kugel_VGL!AC$10,1) * VLOOKUP(AB45,Kugel_Schueler,2),1)</f>
        <v>30</v>
      </c>
      <c r="AD45" s="152"/>
      <c r="AE45" s="155">
        <f t="shared" si="10"/>
        <v>4.2</v>
      </c>
      <c r="AF45" s="163">
        <f>ROUND(IF('Schuelereinst. Sinclair'!$N$4="Ja",Druck_Tabelle_Kugel_VGL!AF$10,1) * VLOOKUP(AE45,Kugel_Schueler,2),1)</f>
        <v>28.7</v>
      </c>
      <c r="AG45" s="152"/>
      <c r="AH45" s="155">
        <f t="shared" si="11"/>
        <v>4.2</v>
      </c>
      <c r="AI45" s="163">
        <f>ROUND(IF('Schuelereinst. Sinclair'!$N$4="Ja",Druck_Tabelle_Kugel_VGL!AI$10,1) * VLOOKUP(AH45,Kugel_Schueler,2),1)</f>
        <v>27.6</v>
      </c>
      <c r="AJ45" s="152"/>
      <c r="AK45" s="155">
        <f t="shared" si="12"/>
        <v>4.2</v>
      </c>
      <c r="AL45" s="163">
        <f>ROUND(IF('Schuelereinst. Sinclair'!$N$4="Ja",Druck_Tabelle_Kugel_VGL!AL$10,1) * VLOOKUP(AK45,Kugel_Schueler,2),1)</f>
        <v>26.6</v>
      </c>
      <c r="AM45" s="152"/>
      <c r="AN45" s="155">
        <f t="shared" si="13"/>
        <v>4.2</v>
      </c>
      <c r="AO45" s="163">
        <f>ROUND(IF('Schuelereinst. Sinclair'!$N$4="Ja",Druck_Tabelle_Kugel_VGL!AO$10,1) * VLOOKUP(AN45,Kugel_Schueler,2),1)</f>
        <v>25.7</v>
      </c>
      <c r="AP45" s="152"/>
      <c r="AQ45" s="155">
        <f t="shared" si="14"/>
        <v>4.2</v>
      </c>
      <c r="AR45" s="163">
        <f>ROUND(IF('Schuelereinst. Sinclair'!$N$4="Ja",Druck_Tabelle_Kugel_VGL!AR$10,1) * VLOOKUP(AQ45,Kugel_Schueler,2),1)</f>
        <v>24.9</v>
      </c>
      <c r="AS45" s="152"/>
      <c r="AT45" s="155">
        <f t="shared" si="15"/>
        <v>4.2</v>
      </c>
      <c r="AU45" s="163">
        <f>ROUND(IF('Schuelereinst. Sinclair'!$N$4="Ja",Druck_Tabelle_Kugel_VGL!AU$10,1) * VLOOKUP(AT45,Kugel_Schueler,2),1)</f>
        <v>20.8</v>
      </c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</row>
    <row r="46" spans="1:132" x14ac:dyDescent="0.2">
      <c r="A46" s="157">
        <f t="shared" si="0"/>
        <v>4.3</v>
      </c>
      <c r="B46" s="164">
        <f>ROUND(IF('Schuelereinst. Sinclair'!$N$4="Ja",Druck_Tabelle_Kugel_VGL!B$10,1) * VLOOKUP(A46,Kugel_Schueler,2),1)</f>
        <v>63.8</v>
      </c>
      <c r="C46" s="152"/>
      <c r="D46" s="157">
        <f t="shared" si="1"/>
        <v>4.3</v>
      </c>
      <c r="E46" s="164">
        <f>ROUND(IF('Schuelereinst. Sinclair'!$N$4="Ja",Druck_Tabelle_Kugel_VGL!E$10,1) * VLOOKUP(D46,Kugel_Schueler,2),1)</f>
        <v>56.4</v>
      </c>
      <c r="F46" s="152"/>
      <c r="G46" s="157">
        <f t="shared" si="2"/>
        <v>4.3</v>
      </c>
      <c r="H46" s="164">
        <f>ROUND(IF('Schuelereinst. Sinclair'!$N$4="Ja",Druck_Tabelle_Kugel_VGL!H$10,1) * VLOOKUP(G46,Kugel_Schueler,2),1)</f>
        <v>50.7</v>
      </c>
      <c r="I46" s="152"/>
      <c r="J46" s="157">
        <f t="shared" si="3"/>
        <v>4.3</v>
      </c>
      <c r="K46" s="164">
        <f>ROUND(IF('Schuelereinst. Sinclair'!$N$4="Ja",Druck_Tabelle_Kugel_VGL!K$10,1) * VLOOKUP(J46,Kugel_Schueler,2),1)</f>
        <v>46.2</v>
      </c>
      <c r="L46" s="152"/>
      <c r="M46" s="157">
        <f t="shared" si="4"/>
        <v>4.3</v>
      </c>
      <c r="N46" s="164">
        <f>ROUND(IF('Schuelereinst. Sinclair'!$N$4="Ja",Druck_Tabelle_Kugel_VGL!N$10,1) * VLOOKUP(M46,Kugel_Schueler,2),1)</f>
        <v>42.5</v>
      </c>
      <c r="O46" s="152"/>
      <c r="P46" s="157">
        <f t="shared" si="5"/>
        <v>4.3</v>
      </c>
      <c r="Q46" s="164">
        <f>ROUND(IF('Schuelereinst. Sinclair'!$N$4="Ja",Druck_Tabelle_Kugel_VGL!Q$10,1) * VLOOKUP(P46,Kugel_Schueler,2),1)</f>
        <v>39.5</v>
      </c>
      <c r="R46" s="152"/>
      <c r="S46" s="157">
        <f t="shared" si="6"/>
        <v>4.3</v>
      </c>
      <c r="T46" s="164">
        <f>ROUND(IF('Schuelereinst. Sinclair'!$N$4="Ja",Druck_Tabelle_Kugel_VGL!T$10,1) * VLOOKUP(S46,Kugel_Schueler,2),1)</f>
        <v>36.9</v>
      </c>
      <c r="U46" s="152"/>
      <c r="V46" s="157">
        <f t="shared" si="7"/>
        <v>4.3</v>
      </c>
      <c r="W46" s="164">
        <f>ROUND(IF('Schuelereinst. Sinclair'!$N$4="Ja",Druck_Tabelle_Kugel_VGL!W$10,1) * VLOOKUP(V46,Kugel_Schueler,2),1)</f>
        <v>34.799999999999997</v>
      </c>
      <c r="X46" s="152"/>
      <c r="Y46" s="157">
        <f t="shared" si="8"/>
        <v>4.3</v>
      </c>
      <c r="Z46" s="164">
        <f>ROUND(IF('Schuelereinst. Sinclair'!$N$4="Ja",Druck_Tabelle_Kugel_VGL!Z$10,1) * VLOOKUP(Y46,Kugel_Schueler,2),1)</f>
        <v>33</v>
      </c>
      <c r="AA46" s="152"/>
      <c r="AB46" s="157">
        <f t="shared" si="9"/>
        <v>4.3</v>
      </c>
      <c r="AC46" s="164">
        <f>ROUND(IF('Schuelereinst. Sinclair'!$N$4="Ja",Druck_Tabelle_Kugel_VGL!AC$10,1) * VLOOKUP(AB46,Kugel_Schueler,2),1)</f>
        <v>31.4</v>
      </c>
      <c r="AD46" s="152"/>
      <c r="AE46" s="157">
        <f t="shared" si="10"/>
        <v>4.3</v>
      </c>
      <c r="AF46" s="164">
        <f>ROUND(IF('Schuelereinst. Sinclair'!$N$4="Ja",Druck_Tabelle_Kugel_VGL!AF$10,1) * VLOOKUP(AE46,Kugel_Schueler,2),1)</f>
        <v>30</v>
      </c>
      <c r="AG46" s="152"/>
      <c r="AH46" s="157">
        <f t="shared" si="11"/>
        <v>4.3</v>
      </c>
      <c r="AI46" s="164">
        <f>ROUND(IF('Schuelereinst. Sinclair'!$N$4="Ja",Druck_Tabelle_Kugel_VGL!AI$10,1) * VLOOKUP(AH46,Kugel_Schueler,2),1)</f>
        <v>28.9</v>
      </c>
      <c r="AJ46" s="152"/>
      <c r="AK46" s="157">
        <f t="shared" si="12"/>
        <v>4.3</v>
      </c>
      <c r="AL46" s="164">
        <f>ROUND(IF('Schuelereinst. Sinclair'!$N$4="Ja",Druck_Tabelle_Kugel_VGL!AL$10,1) * VLOOKUP(AK46,Kugel_Schueler,2),1)</f>
        <v>27.8</v>
      </c>
      <c r="AM46" s="152"/>
      <c r="AN46" s="157">
        <f t="shared" si="13"/>
        <v>4.3</v>
      </c>
      <c r="AO46" s="164">
        <f>ROUND(IF('Schuelereinst. Sinclair'!$N$4="Ja",Druck_Tabelle_Kugel_VGL!AO$10,1) * VLOOKUP(AN46,Kugel_Schueler,2),1)</f>
        <v>26.9</v>
      </c>
      <c r="AP46" s="152"/>
      <c r="AQ46" s="157">
        <f t="shared" si="14"/>
        <v>4.3</v>
      </c>
      <c r="AR46" s="164">
        <f>ROUND(IF('Schuelereinst. Sinclair'!$N$4="Ja",Druck_Tabelle_Kugel_VGL!AR$10,1) * VLOOKUP(AQ46,Kugel_Schueler,2),1)</f>
        <v>26</v>
      </c>
      <c r="AS46" s="152"/>
      <c r="AT46" s="157">
        <f t="shared" si="15"/>
        <v>4.3</v>
      </c>
      <c r="AU46" s="164">
        <f>ROUND(IF('Schuelereinst. Sinclair'!$N$4="Ja",Druck_Tabelle_Kugel_VGL!AU$10,1) * VLOOKUP(AT46,Kugel_Schueler,2),1)</f>
        <v>21.7</v>
      </c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</row>
    <row r="47" spans="1:132" x14ac:dyDescent="0.2">
      <c r="A47" s="155">
        <f t="shared" si="0"/>
        <v>4.4000000000000004</v>
      </c>
      <c r="B47" s="163">
        <f>ROUND(IF('Schuelereinst. Sinclair'!$N$4="Ja",Druck_Tabelle_Kugel_VGL!B$10,1) * VLOOKUP(A47,Kugel_Schueler,2),1)</f>
        <v>66.599999999999994</v>
      </c>
      <c r="C47" s="152"/>
      <c r="D47" s="155">
        <f t="shared" si="1"/>
        <v>4.4000000000000004</v>
      </c>
      <c r="E47" s="163">
        <f>ROUND(IF('Schuelereinst. Sinclair'!$N$4="Ja",Druck_Tabelle_Kugel_VGL!E$10,1) * VLOOKUP(D47,Kugel_Schueler,2),1)</f>
        <v>58.9</v>
      </c>
      <c r="F47" s="152"/>
      <c r="G47" s="155">
        <f t="shared" si="2"/>
        <v>4.4000000000000004</v>
      </c>
      <c r="H47" s="163">
        <f>ROUND(IF('Schuelereinst. Sinclair'!$N$4="Ja",Druck_Tabelle_Kugel_VGL!H$10,1) * VLOOKUP(G47,Kugel_Schueler,2),1)</f>
        <v>52.9</v>
      </c>
      <c r="I47" s="152"/>
      <c r="J47" s="155">
        <f t="shared" si="3"/>
        <v>4.4000000000000004</v>
      </c>
      <c r="K47" s="163">
        <f>ROUND(IF('Schuelereinst. Sinclair'!$N$4="Ja",Druck_Tabelle_Kugel_VGL!K$10,1) * VLOOKUP(J47,Kugel_Schueler,2),1)</f>
        <v>48.2</v>
      </c>
      <c r="L47" s="152"/>
      <c r="M47" s="155">
        <f t="shared" si="4"/>
        <v>4.4000000000000004</v>
      </c>
      <c r="N47" s="163">
        <f>ROUND(IF('Schuelereinst. Sinclair'!$N$4="Ja",Druck_Tabelle_Kugel_VGL!N$10,1) * VLOOKUP(M47,Kugel_Schueler,2),1)</f>
        <v>44.3</v>
      </c>
      <c r="O47" s="152"/>
      <c r="P47" s="155">
        <f t="shared" si="5"/>
        <v>4.4000000000000004</v>
      </c>
      <c r="Q47" s="163">
        <f>ROUND(IF('Schuelereinst. Sinclair'!$N$4="Ja",Druck_Tabelle_Kugel_VGL!Q$10,1) * VLOOKUP(P47,Kugel_Schueler,2),1)</f>
        <v>41.2</v>
      </c>
      <c r="R47" s="152"/>
      <c r="S47" s="155">
        <f t="shared" si="6"/>
        <v>4.4000000000000004</v>
      </c>
      <c r="T47" s="163">
        <f>ROUND(IF('Schuelereinst. Sinclair'!$N$4="Ja",Druck_Tabelle_Kugel_VGL!T$10,1) * VLOOKUP(S47,Kugel_Schueler,2),1)</f>
        <v>38.6</v>
      </c>
      <c r="U47" s="152"/>
      <c r="V47" s="155">
        <f t="shared" si="7"/>
        <v>4.4000000000000004</v>
      </c>
      <c r="W47" s="163">
        <f>ROUND(IF('Schuelereinst. Sinclair'!$N$4="Ja",Druck_Tabelle_Kugel_VGL!W$10,1) * VLOOKUP(V47,Kugel_Schueler,2),1)</f>
        <v>36.299999999999997</v>
      </c>
      <c r="X47" s="152"/>
      <c r="Y47" s="155">
        <f t="shared" si="8"/>
        <v>4.4000000000000004</v>
      </c>
      <c r="Z47" s="163">
        <f>ROUND(IF('Schuelereinst. Sinclair'!$N$4="Ja",Druck_Tabelle_Kugel_VGL!Z$10,1) * VLOOKUP(Y47,Kugel_Schueler,2),1)</f>
        <v>34.4</v>
      </c>
      <c r="AA47" s="152"/>
      <c r="AB47" s="155">
        <f t="shared" si="9"/>
        <v>4.4000000000000004</v>
      </c>
      <c r="AC47" s="163">
        <f>ROUND(IF('Schuelereinst. Sinclair'!$N$4="Ja",Druck_Tabelle_Kugel_VGL!AC$10,1) * VLOOKUP(AB47,Kugel_Schueler,2),1)</f>
        <v>32.799999999999997</v>
      </c>
      <c r="AD47" s="152"/>
      <c r="AE47" s="155">
        <f t="shared" si="10"/>
        <v>4.4000000000000004</v>
      </c>
      <c r="AF47" s="163">
        <f>ROUND(IF('Schuelereinst. Sinclair'!$N$4="Ja",Druck_Tabelle_Kugel_VGL!AF$10,1) * VLOOKUP(AE47,Kugel_Schueler,2),1)</f>
        <v>31.4</v>
      </c>
      <c r="AG47" s="152"/>
      <c r="AH47" s="155">
        <f t="shared" si="11"/>
        <v>4.4000000000000004</v>
      </c>
      <c r="AI47" s="163">
        <f>ROUND(IF('Schuelereinst. Sinclair'!$N$4="Ja",Druck_Tabelle_Kugel_VGL!AI$10,1) * VLOOKUP(AH47,Kugel_Schueler,2),1)</f>
        <v>30.1</v>
      </c>
      <c r="AJ47" s="152"/>
      <c r="AK47" s="155">
        <f t="shared" si="12"/>
        <v>4.4000000000000004</v>
      </c>
      <c r="AL47" s="163">
        <f>ROUND(IF('Schuelereinst. Sinclair'!$N$4="Ja",Druck_Tabelle_Kugel_VGL!AL$10,1) * VLOOKUP(AK47,Kugel_Schueler,2),1)</f>
        <v>29</v>
      </c>
      <c r="AM47" s="152"/>
      <c r="AN47" s="155">
        <f t="shared" si="13"/>
        <v>4.4000000000000004</v>
      </c>
      <c r="AO47" s="163">
        <f>ROUND(IF('Schuelereinst. Sinclair'!$N$4="Ja",Druck_Tabelle_Kugel_VGL!AO$10,1) * VLOOKUP(AN47,Kugel_Schueler,2),1)</f>
        <v>28</v>
      </c>
      <c r="AP47" s="152"/>
      <c r="AQ47" s="155">
        <f t="shared" si="14"/>
        <v>4.4000000000000004</v>
      </c>
      <c r="AR47" s="163">
        <f>ROUND(IF('Schuelereinst. Sinclair'!$N$4="Ja",Druck_Tabelle_Kugel_VGL!AR$10,1) * VLOOKUP(AQ47,Kugel_Schueler,2),1)</f>
        <v>27.2</v>
      </c>
      <c r="AS47" s="152"/>
      <c r="AT47" s="155">
        <f t="shared" si="15"/>
        <v>4.4000000000000004</v>
      </c>
      <c r="AU47" s="163">
        <f>ROUND(IF('Schuelereinst. Sinclair'!$N$4="Ja",Druck_Tabelle_Kugel_VGL!AU$10,1) * VLOOKUP(AT47,Kugel_Schueler,2),1)</f>
        <v>22.7</v>
      </c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</row>
    <row r="48" spans="1:132" x14ac:dyDescent="0.2">
      <c r="A48" s="157">
        <f t="shared" si="0"/>
        <v>4.5</v>
      </c>
      <c r="B48" s="164">
        <f>ROUND(IF('Schuelereinst. Sinclair'!$N$4="Ja",Druck_Tabelle_Kugel_VGL!B$10,1) * VLOOKUP(A48,Kugel_Schueler,2),1)</f>
        <v>69.3</v>
      </c>
      <c r="C48" s="152"/>
      <c r="D48" s="157">
        <f t="shared" si="1"/>
        <v>4.5</v>
      </c>
      <c r="E48" s="164">
        <f>ROUND(IF('Schuelereinst. Sinclair'!$N$4="Ja",Druck_Tabelle_Kugel_VGL!E$10,1) * VLOOKUP(D48,Kugel_Schueler,2),1)</f>
        <v>61.3</v>
      </c>
      <c r="F48" s="152"/>
      <c r="G48" s="157">
        <f t="shared" si="2"/>
        <v>4.5</v>
      </c>
      <c r="H48" s="164">
        <f>ROUND(IF('Schuelereinst. Sinclair'!$N$4="Ja",Druck_Tabelle_Kugel_VGL!H$10,1) * VLOOKUP(G48,Kugel_Schueler,2),1)</f>
        <v>55.1</v>
      </c>
      <c r="I48" s="152"/>
      <c r="J48" s="157">
        <f t="shared" si="3"/>
        <v>4.5</v>
      </c>
      <c r="K48" s="164">
        <f>ROUND(IF('Schuelereinst. Sinclair'!$N$4="Ja",Druck_Tabelle_Kugel_VGL!K$10,1) * VLOOKUP(J48,Kugel_Schueler,2),1)</f>
        <v>50.2</v>
      </c>
      <c r="L48" s="152"/>
      <c r="M48" s="157">
        <f t="shared" si="4"/>
        <v>4.5</v>
      </c>
      <c r="N48" s="164">
        <f>ROUND(IF('Schuelereinst. Sinclair'!$N$4="Ja",Druck_Tabelle_Kugel_VGL!N$10,1) * VLOOKUP(M48,Kugel_Schueler,2),1)</f>
        <v>46.2</v>
      </c>
      <c r="O48" s="152"/>
      <c r="P48" s="157">
        <f t="shared" si="5"/>
        <v>4.5</v>
      </c>
      <c r="Q48" s="164">
        <f>ROUND(IF('Schuelereinst. Sinclair'!$N$4="Ja",Druck_Tabelle_Kugel_VGL!Q$10,1) * VLOOKUP(P48,Kugel_Schueler,2),1)</f>
        <v>42.9</v>
      </c>
      <c r="R48" s="152"/>
      <c r="S48" s="157">
        <f t="shared" si="6"/>
        <v>4.5</v>
      </c>
      <c r="T48" s="164">
        <f>ROUND(IF('Schuelereinst. Sinclair'!$N$4="Ja",Druck_Tabelle_Kugel_VGL!T$10,1) * VLOOKUP(S48,Kugel_Schueler,2),1)</f>
        <v>40.200000000000003</v>
      </c>
      <c r="U48" s="152"/>
      <c r="V48" s="157">
        <f t="shared" si="7"/>
        <v>4.5</v>
      </c>
      <c r="W48" s="164">
        <f>ROUND(IF('Schuelereinst. Sinclair'!$N$4="Ja",Druck_Tabelle_Kugel_VGL!W$10,1) * VLOOKUP(V48,Kugel_Schueler,2),1)</f>
        <v>37.799999999999997</v>
      </c>
      <c r="X48" s="152"/>
      <c r="Y48" s="157">
        <f t="shared" si="8"/>
        <v>4.5</v>
      </c>
      <c r="Z48" s="164">
        <f>ROUND(IF('Schuelereinst. Sinclair'!$N$4="Ja",Druck_Tabelle_Kugel_VGL!Z$10,1) * VLOOKUP(Y48,Kugel_Schueler,2),1)</f>
        <v>35.9</v>
      </c>
      <c r="AA48" s="152"/>
      <c r="AB48" s="157">
        <f t="shared" si="9"/>
        <v>4.5</v>
      </c>
      <c r="AC48" s="164">
        <f>ROUND(IF('Schuelereinst. Sinclair'!$N$4="Ja",Druck_Tabelle_Kugel_VGL!AC$10,1) * VLOOKUP(AB48,Kugel_Schueler,2),1)</f>
        <v>34.200000000000003</v>
      </c>
      <c r="AD48" s="152"/>
      <c r="AE48" s="157">
        <f t="shared" si="10"/>
        <v>4.5</v>
      </c>
      <c r="AF48" s="164">
        <f>ROUND(IF('Schuelereinst. Sinclair'!$N$4="Ja",Druck_Tabelle_Kugel_VGL!AF$10,1) * VLOOKUP(AE48,Kugel_Schueler,2),1)</f>
        <v>32.700000000000003</v>
      </c>
      <c r="AG48" s="152"/>
      <c r="AH48" s="157">
        <f t="shared" si="11"/>
        <v>4.5</v>
      </c>
      <c r="AI48" s="164">
        <f>ROUND(IF('Schuelereinst. Sinclair'!$N$4="Ja",Druck_Tabelle_Kugel_VGL!AI$10,1) * VLOOKUP(AH48,Kugel_Schueler,2),1)</f>
        <v>31.4</v>
      </c>
      <c r="AJ48" s="152"/>
      <c r="AK48" s="157">
        <f t="shared" si="12"/>
        <v>4.5</v>
      </c>
      <c r="AL48" s="164">
        <f>ROUND(IF('Schuelereinst. Sinclair'!$N$4="Ja",Druck_Tabelle_Kugel_VGL!AL$10,1) * VLOOKUP(AK48,Kugel_Schueler,2),1)</f>
        <v>30.2</v>
      </c>
      <c r="AM48" s="152"/>
      <c r="AN48" s="157">
        <f t="shared" si="13"/>
        <v>4.5</v>
      </c>
      <c r="AO48" s="164">
        <f>ROUND(IF('Schuelereinst. Sinclair'!$N$4="Ja",Druck_Tabelle_Kugel_VGL!AO$10,1) * VLOOKUP(AN48,Kugel_Schueler,2),1)</f>
        <v>29.2</v>
      </c>
      <c r="AP48" s="152"/>
      <c r="AQ48" s="157">
        <f t="shared" si="14"/>
        <v>4.5</v>
      </c>
      <c r="AR48" s="164">
        <f>ROUND(IF('Schuelereinst. Sinclair'!$N$4="Ja",Druck_Tabelle_Kugel_VGL!AR$10,1) * VLOOKUP(AQ48,Kugel_Schueler,2),1)</f>
        <v>28.3</v>
      </c>
      <c r="AS48" s="152"/>
      <c r="AT48" s="157">
        <f t="shared" si="15"/>
        <v>4.5</v>
      </c>
      <c r="AU48" s="164">
        <f>ROUND(IF('Schuelereinst. Sinclair'!$N$4="Ja",Druck_Tabelle_Kugel_VGL!AU$10,1) * VLOOKUP(AT48,Kugel_Schueler,2),1)</f>
        <v>23.6</v>
      </c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</row>
    <row r="49" spans="1:132" x14ac:dyDescent="0.2">
      <c r="A49" s="155">
        <f t="shared" si="0"/>
        <v>4.5999999999999996</v>
      </c>
      <c r="B49" s="163">
        <f>ROUND(IF('Schuelereinst. Sinclair'!$N$4="Ja",Druck_Tabelle_Kugel_VGL!B$10,1) * VLOOKUP(A49,Kugel_Schueler,2),1)</f>
        <v>72.099999999999994</v>
      </c>
      <c r="C49" s="152"/>
      <c r="D49" s="155">
        <f t="shared" si="1"/>
        <v>4.5999999999999996</v>
      </c>
      <c r="E49" s="163">
        <f>ROUND(IF('Schuelereinst. Sinclair'!$N$4="Ja",Druck_Tabelle_Kugel_VGL!E$10,1) * VLOOKUP(D49,Kugel_Schueler,2),1)</f>
        <v>63.8</v>
      </c>
      <c r="F49" s="152"/>
      <c r="G49" s="155">
        <f t="shared" si="2"/>
        <v>4.5999999999999996</v>
      </c>
      <c r="H49" s="163">
        <f>ROUND(IF('Schuelereinst. Sinclair'!$N$4="Ja",Druck_Tabelle_Kugel_VGL!H$10,1) * VLOOKUP(G49,Kugel_Schueler,2),1)</f>
        <v>57.3</v>
      </c>
      <c r="I49" s="152"/>
      <c r="J49" s="155">
        <f t="shared" si="3"/>
        <v>4.5999999999999996</v>
      </c>
      <c r="K49" s="163">
        <f>ROUND(IF('Schuelereinst. Sinclair'!$N$4="Ja",Druck_Tabelle_Kugel_VGL!K$10,1) * VLOOKUP(J49,Kugel_Schueler,2),1)</f>
        <v>52.2</v>
      </c>
      <c r="L49" s="152"/>
      <c r="M49" s="155">
        <f t="shared" si="4"/>
        <v>4.5999999999999996</v>
      </c>
      <c r="N49" s="163">
        <f>ROUND(IF('Schuelereinst. Sinclair'!$N$4="Ja",Druck_Tabelle_Kugel_VGL!N$10,1) * VLOOKUP(M49,Kugel_Schueler,2),1)</f>
        <v>48</v>
      </c>
      <c r="O49" s="152"/>
      <c r="P49" s="155">
        <f t="shared" si="5"/>
        <v>4.5999999999999996</v>
      </c>
      <c r="Q49" s="163">
        <f>ROUND(IF('Schuelereinst. Sinclair'!$N$4="Ja",Druck_Tabelle_Kugel_VGL!Q$10,1) * VLOOKUP(P49,Kugel_Schueler,2),1)</f>
        <v>44.6</v>
      </c>
      <c r="R49" s="152"/>
      <c r="S49" s="155">
        <f t="shared" si="6"/>
        <v>4.5999999999999996</v>
      </c>
      <c r="T49" s="163">
        <f>ROUND(IF('Schuelereinst. Sinclair'!$N$4="Ja",Druck_Tabelle_Kugel_VGL!T$10,1) * VLOOKUP(S49,Kugel_Schueler,2),1)</f>
        <v>41.8</v>
      </c>
      <c r="U49" s="152"/>
      <c r="V49" s="155">
        <f t="shared" si="7"/>
        <v>4.5999999999999996</v>
      </c>
      <c r="W49" s="163">
        <f>ROUND(IF('Schuelereinst. Sinclair'!$N$4="Ja",Druck_Tabelle_Kugel_VGL!W$10,1) * VLOOKUP(V49,Kugel_Schueler,2),1)</f>
        <v>39.4</v>
      </c>
      <c r="X49" s="152"/>
      <c r="Y49" s="155">
        <f t="shared" si="8"/>
        <v>4.5999999999999996</v>
      </c>
      <c r="Z49" s="163">
        <f>ROUND(IF('Schuelereinst. Sinclair'!$N$4="Ja",Druck_Tabelle_Kugel_VGL!Z$10,1) * VLOOKUP(Y49,Kugel_Schueler,2),1)</f>
        <v>37.299999999999997</v>
      </c>
      <c r="AA49" s="152"/>
      <c r="AB49" s="155">
        <f t="shared" si="9"/>
        <v>4.5999999999999996</v>
      </c>
      <c r="AC49" s="163">
        <f>ROUND(IF('Schuelereinst. Sinclair'!$N$4="Ja",Druck_Tabelle_Kugel_VGL!AC$10,1) * VLOOKUP(AB49,Kugel_Schueler,2),1)</f>
        <v>35.5</v>
      </c>
      <c r="AD49" s="152"/>
      <c r="AE49" s="155">
        <f t="shared" si="10"/>
        <v>4.5999999999999996</v>
      </c>
      <c r="AF49" s="163">
        <f>ROUND(IF('Schuelereinst. Sinclair'!$N$4="Ja",Druck_Tabelle_Kugel_VGL!AF$10,1) * VLOOKUP(AE49,Kugel_Schueler,2),1)</f>
        <v>34</v>
      </c>
      <c r="AG49" s="152"/>
      <c r="AH49" s="155">
        <f t="shared" si="11"/>
        <v>4.5999999999999996</v>
      </c>
      <c r="AI49" s="163">
        <f>ROUND(IF('Schuelereinst. Sinclair'!$N$4="Ja",Druck_Tabelle_Kugel_VGL!AI$10,1) * VLOOKUP(AH49,Kugel_Schueler,2),1)</f>
        <v>32.6</v>
      </c>
      <c r="AJ49" s="152"/>
      <c r="AK49" s="155">
        <f t="shared" si="12"/>
        <v>4.5999999999999996</v>
      </c>
      <c r="AL49" s="163">
        <f>ROUND(IF('Schuelereinst. Sinclair'!$N$4="Ja",Druck_Tabelle_Kugel_VGL!AL$10,1) * VLOOKUP(AK49,Kugel_Schueler,2),1)</f>
        <v>31.4</v>
      </c>
      <c r="AM49" s="152"/>
      <c r="AN49" s="155">
        <f t="shared" si="13"/>
        <v>4.5999999999999996</v>
      </c>
      <c r="AO49" s="163">
        <f>ROUND(IF('Schuelereinst. Sinclair'!$N$4="Ja",Druck_Tabelle_Kugel_VGL!AO$10,1) * VLOOKUP(AN49,Kugel_Schueler,2),1)</f>
        <v>30.4</v>
      </c>
      <c r="AP49" s="152"/>
      <c r="AQ49" s="155">
        <f t="shared" si="14"/>
        <v>4.5999999999999996</v>
      </c>
      <c r="AR49" s="163">
        <f>ROUND(IF('Schuelereinst. Sinclair'!$N$4="Ja",Druck_Tabelle_Kugel_VGL!AR$10,1) * VLOOKUP(AQ49,Kugel_Schueler,2),1)</f>
        <v>29.4</v>
      </c>
      <c r="AS49" s="152"/>
      <c r="AT49" s="155">
        <f t="shared" si="15"/>
        <v>4.5999999999999996</v>
      </c>
      <c r="AU49" s="163">
        <f>ROUND(IF('Schuelereinst. Sinclair'!$N$4="Ja",Druck_Tabelle_Kugel_VGL!AU$10,1) * VLOOKUP(AT49,Kugel_Schueler,2),1)</f>
        <v>24.6</v>
      </c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</row>
    <row r="50" spans="1:132" x14ac:dyDescent="0.2">
      <c r="A50" s="157">
        <f t="shared" si="0"/>
        <v>4.7</v>
      </c>
      <c r="B50" s="164">
        <f>ROUND(IF('Schuelereinst. Sinclair'!$N$4="Ja",Druck_Tabelle_Kugel_VGL!B$10,1) * VLOOKUP(A50,Kugel_Schueler,2),1)</f>
        <v>74.900000000000006</v>
      </c>
      <c r="C50" s="152"/>
      <c r="D50" s="157">
        <f t="shared" si="1"/>
        <v>4.7</v>
      </c>
      <c r="E50" s="164">
        <f>ROUND(IF('Schuelereinst. Sinclair'!$N$4="Ja",Druck_Tabelle_Kugel_VGL!E$10,1) * VLOOKUP(D50,Kugel_Schueler,2),1)</f>
        <v>66.2</v>
      </c>
      <c r="F50" s="152"/>
      <c r="G50" s="157">
        <f t="shared" si="2"/>
        <v>4.7</v>
      </c>
      <c r="H50" s="164">
        <f>ROUND(IF('Schuelereinst. Sinclair'!$N$4="Ja",Druck_Tabelle_Kugel_VGL!H$10,1) * VLOOKUP(G50,Kugel_Schueler,2),1)</f>
        <v>59.5</v>
      </c>
      <c r="I50" s="152"/>
      <c r="J50" s="157">
        <f t="shared" si="3"/>
        <v>4.7</v>
      </c>
      <c r="K50" s="164">
        <f>ROUND(IF('Schuelereinst. Sinclair'!$N$4="Ja",Druck_Tabelle_Kugel_VGL!K$10,1) * VLOOKUP(J50,Kugel_Schueler,2),1)</f>
        <v>54.2</v>
      </c>
      <c r="L50" s="152"/>
      <c r="M50" s="157">
        <f t="shared" si="4"/>
        <v>4.7</v>
      </c>
      <c r="N50" s="164">
        <f>ROUND(IF('Schuelereinst. Sinclair'!$N$4="Ja",Druck_Tabelle_Kugel_VGL!N$10,1) * VLOOKUP(M50,Kugel_Schueler,2),1)</f>
        <v>49.9</v>
      </c>
      <c r="O50" s="152"/>
      <c r="P50" s="157">
        <f t="shared" si="5"/>
        <v>4.7</v>
      </c>
      <c r="Q50" s="164">
        <f>ROUND(IF('Schuelereinst. Sinclair'!$N$4="Ja",Druck_Tabelle_Kugel_VGL!Q$10,1) * VLOOKUP(P50,Kugel_Schueler,2),1)</f>
        <v>46.3</v>
      </c>
      <c r="R50" s="152"/>
      <c r="S50" s="157">
        <f t="shared" si="6"/>
        <v>4.7</v>
      </c>
      <c r="T50" s="164">
        <f>ROUND(IF('Schuelereinst. Sinclair'!$N$4="Ja",Druck_Tabelle_Kugel_VGL!T$10,1) * VLOOKUP(S50,Kugel_Schueler,2),1)</f>
        <v>43.4</v>
      </c>
      <c r="U50" s="152"/>
      <c r="V50" s="157">
        <f t="shared" si="7"/>
        <v>4.7</v>
      </c>
      <c r="W50" s="164">
        <f>ROUND(IF('Schuelereinst. Sinclair'!$N$4="Ja",Druck_Tabelle_Kugel_VGL!W$10,1) * VLOOKUP(V50,Kugel_Schueler,2),1)</f>
        <v>40.9</v>
      </c>
      <c r="X50" s="152"/>
      <c r="Y50" s="157">
        <f t="shared" si="8"/>
        <v>4.7</v>
      </c>
      <c r="Z50" s="164">
        <f>ROUND(IF('Schuelereinst. Sinclair'!$N$4="Ja",Druck_Tabelle_Kugel_VGL!Z$10,1) * VLOOKUP(Y50,Kugel_Schueler,2),1)</f>
        <v>38.700000000000003</v>
      </c>
      <c r="AA50" s="152"/>
      <c r="AB50" s="157">
        <f t="shared" si="9"/>
        <v>4.7</v>
      </c>
      <c r="AC50" s="164">
        <f>ROUND(IF('Schuelereinst. Sinclair'!$N$4="Ja",Druck_Tabelle_Kugel_VGL!AC$10,1) * VLOOKUP(AB50,Kugel_Schueler,2),1)</f>
        <v>36.9</v>
      </c>
      <c r="AD50" s="152"/>
      <c r="AE50" s="157">
        <f t="shared" si="10"/>
        <v>4.7</v>
      </c>
      <c r="AF50" s="164">
        <f>ROUND(IF('Schuelereinst. Sinclair'!$N$4="Ja",Druck_Tabelle_Kugel_VGL!AF$10,1) * VLOOKUP(AE50,Kugel_Schueler,2),1)</f>
        <v>35.299999999999997</v>
      </c>
      <c r="AG50" s="152"/>
      <c r="AH50" s="157">
        <f t="shared" si="11"/>
        <v>4.7</v>
      </c>
      <c r="AI50" s="164">
        <f>ROUND(IF('Schuelereinst. Sinclair'!$N$4="Ja",Druck_Tabelle_Kugel_VGL!AI$10,1) * VLOOKUP(AH50,Kugel_Schueler,2),1)</f>
        <v>33.9</v>
      </c>
      <c r="AJ50" s="152"/>
      <c r="AK50" s="157">
        <f t="shared" si="12"/>
        <v>4.7</v>
      </c>
      <c r="AL50" s="164">
        <f>ROUND(IF('Schuelereinst. Sinclair'!$N$4="Ja",Druck_Tabelle_Kugel_VGL!AL$10,1) * VLOOKUP(AK50,Kugel_Schueler,2),1)</f>
        <v>32.6</v>
      </c>
      <c r="AM50" s="152"/>
      <c r="AN50" s="157">
        <f t="shared" si="13"/>
        <v>4.7</v>
      </c>
      <c r="AO50" s="164">
        <f>ROUND(IF('Schuelereinst. Sinclair'!$N$4="Ja",Druck_Tabelle_Kugel_VGL!AO$10,1) * VLOOKUP(AN50,Kugel_Schueler,2),1)</f>
        <v>31.5</v>
      </c>
      <c r="AP50" s="152"/>
      <c r="AQ50" s="157">
        <f t="shared" si="14"/>
        <v>4.7</v>
      </c>
      <c r="AR50" s="164">
        <f>ROUND(IF('Schuelereinst. Sinclair'!$N$4="Ja",Druck_Tabelle_Kugel_VGL!AR$10,1) * VLOOKUP(AQ50,Kugel_Schueler,2),1)</f>
        <v>30.6</v>
      </c>
      <c r="AS50" s="152"/>
      <c r="AT50" s="157">
        <f t="shared" si="15"/>
        <v>4.7</v>
      </c>
      <c r="AU50" s="164">
        <f>ROUND(IF('Schuelereinst. Sinclair'!$N$4="Ja",Druck_Tabelle_Kugel_VGL!AU$10,1) * VLOOKUP(AT50,Kugel_Schueler,2),1)</f>
        <v>25.5</v>
      </c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</row>
    <row r="51" spans="1:132" x14ac:dyDescent="0.2">
      <c r="A51" s="155">
        <f t="shared" si="0"/>
        <v>4.8</v>
      </c>
      <c r="B51" s="163">
        <f>ROUND(IF('Schuelereinst. Sinclair'!$N$4="Ja",Druck_Tabelle_Kugel_VGL!B$10,1) * VLOOKUP(A51,Kugel_Schueler,2),1)</f>
        <v>77.7</v>
      </c>
      <c r="C51" s="152"/>
      <c r="D51" s="155">
        <f t="shared" si="1"/>
        <v>4.8</v>
      </c>
      <c r="E51" s="163">
        <f>ROUND(IF('Schuelereinst. Sinclair'!$N$4="Ja",Druck_Tabelle_Kugel_VGL!E$10,1) * VLOOKUP(D51,Kugel_Schueler,2),1)</f>
        <v>68.7</v>
      </c>
      <c r="F51" s="152"/>
      <c r="G51" s="155">
        <f t="shared" si="2"/>
        <v>4.8</v>
      </c>
      <c r="H51" s="163">
        <f>ROUND(IF('Schuelereinst. Sinclair'!$N$4="Ja",Druck_Tabelle_Kugel_VGL!H$10,1) * VLOOKUP(G51,Kugel_Schueler,2),1)</f>
        <v>61.7</v>
      </c>
      <c r="I51" s="152"/>
      <c r="J51" s="155">
        <f t="shared" si="3"/>
        <v>4.8</v>
      </c>
      <c r="K51" s="163">
        <f>ROUND(IF('Schuelereinst. Sinclair'!$N$4="Ja",Druck_Tabelle_Kugel_VGL!K$10,1) * VLOOKUP(J51,Kugel_Schueler,2),1)</f>
        <v>56.2</v>
      </c>
      <c r="L51" s="152"/>
      <c r="M51" s="155">
        <f t="shared" si="4"/>
        <v>4.8</v>
      </c>
      <c r="N51" s="163">
        <f>ROUND(IF('Schuelereinst. Sinclair'!$N$4="Ja",Druck_Tabelle_Kugel_VGL!N$10,1) * VLOOKUP(M51,Kugel_Schueler,2),1)</f>
        <v>51.7</v>
      </c>
      <c r="O51" s="152"/>
      <c r="P51" s="155">
        <f t="shared" si="5"/>
        <v>4.8</v>
      </c>
      <c r="Q51" s="163">
        <f>ROUND(IF('Schuelereinst. Sinclair'!$N$4="Ja",Druck_Tabelle_Kugel_VGL!Q$10,1) * VLOOKUP(P51,Kugel_Schueler,2),1)</f>
        <v>48.1</v>
      </c>
      <c r="R51" s="152"/>
      <c r="S51" s="155">
        <f t="shared" si="6"/>
        <v>4.8</v>
      </c>
      <c r="T51" s="163">
        <f>ROUND(IF('Schuelereinst. Sinclair'!$N$4="Ja",Druck_Tabelle_Kugel_VGL!T$10,1) * VLOOKUP(S51,Kugel_Schueler,2),1)</f>
        <v>45</v>
      </c>
      <c r="U51" s="152"/>
      <c r="V51" s="155">
        <f t="shared" si="7"/>
        <v>4.8</v>
      </c>
      <c r="W51" s="163">
        <f>ROUND(IF('Schuelereinst. Sinclair'!$N$4="Ja",Druck_Tabelle_Kugel_VGL!W$10,1) * VLOOKUP(V51,Kugel_Schueler,2),1)</f>
        <v>42.4</v>
      </c>
      <c r="X51" s="152"/>
      <c r="Y51" s="155">
        <f t="shared" si="8"/>
        <v>4.8</v>
      </c>
      <c r="Z51" s="163">
        <f>ROUND(IF('Schuelereinst. Sinclair'!$N$4="Ja",Druck_Tabelle_Kugel_VGL!Z$10,1) * VLOOKUP(Y51,Kugel_Schueler,2),1)</f>
        <v>40.200000000000003</v>
      </c>
      <c r="AA51" s="152"/>
      <c r="AB51" s="155">
        <f t="shared" si="9"/>
        <v>4.8</v>
      </c>
      <c r="AC51" s="163">
        <f>ROUND(IF('Schuelereinst. Sinclair'!$N$4="Ja",Druck_Tabelle_Kugel_VGL!AC$10,1) * VLOOKUP(AB51,Kugel_Schueler,2),1)</f>
        <v>38.299999999999997</v>
      </c>
      <c r="AD51" s="152"/>
      <c r="AE51" s="155">
        <f t="shared" si="10"/>
        <v>4.8</v>
      </c>
      <c r="AF51" s="163">
        <f>ROUND(IF('Schuelereinst. Sinclair'!$N$4="Ja",Druck_Tabelle_Kugel_VGL!AF$10,1) * VLOOKUP(AE51,Kugel_Schueler,2),1)</f>
        <v>36.6</v>
      </c>
      <c r="AG51" s="152"/>
      <c r="AH51" s="155">
        <f t="shared" si="11"/>
        <v>4.8</v>
      </c>
      <c r="AI51" s="163">
        <f>ROUND(IF('Schuelereinst. Sinclair'!$N$4="Ja",Druck_Tabelle_Kugel_VGL!AI$10,1) * VLOOKUP(AH51,Kugel_Schueler,2),1)</f>
        <v>35.1</v>
      </c>
      <c r="AJ51" s="152"/>
      <c r="AK51" s="155">
        <f t="shared" si="12"/>
        <v>4.8</v>
      </c>
      <c r="AL51" s="163">
        <f>ROUND(IF('Schuelereinst. Sinclair'!$N$4="Ja",Druck_Tabelle_Kugel_VGL!AL$10,1) * VLOOKUP(AK51,Kugel_Schueler,2),1)</f>
        <v>33.799999999999997</v>
      </c>
      <c r="AM51" s="152"/>
      <c r="AN51" s="155">
        <f t="shared" si="13"/>
        <v>4.8</v>
      </c>
      <c r="AO51" s="163">
        <f>ROUND(IF('Schuelereinst. Sinclair'!$N$4="Ja",Druck_Tabelle_Kugel_VGL!AO$10,1) * VLOOKUP(AN51,Kugel_Schueler,2),1)</f>
        <v>32.700000000000003</v>
      </c>
      <c r="AP51" s="152"/>
      <c r="AQ51" s="155">
        <f t="shared" si="14"/>
        <v>4.8</v>
      </c>
      <c r="AR51" s="163">
        <f>ROUND(IF('Schuelereinst. Sinclair'!$N$4="Ja",Druck_Tabelle_Kugel_VGL!AR$10,1) * VLOOKUP(AQ51,Kugel_Schueler,2),1)</f>
        <v>31.7</v>
      </c>
      <c r="AS51" s="152"/>
      <c r="AT51" s="155">
        <f t="shared" si="15"/>
        <v>4.8</v>
      </c>
      <c r="AU51" s="163">
        <f>ROUND(IF('Schuelereinst. Sinclair'!$N$4="Ja",Druck_Tabelle_Kugel_VGL!AU$10,1) * VLOOKUP(AT51,Kugel_Schueler,2),1)</f>
        <v>26.5</v>
      </c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</row>
    <row r="52" spans="1:132" x14ac:dyDescent="0.2">
      <c r="A52" s="157">
        <f t="shared" si="0"/>
        <v>4.9000000000000004</v>
      </c>
      <c r="B52" s="164">
        <f>ROUND(IF('Schuelereinst. Sinclair'!$N$4="Ja",Druck_Tabelle_Kugel_VGL!B$10,1) * VLOOKUP(A52,Kugel_Schueler,2),1)</f>
        <v>80.5</v>
      </c>
      <c r="C52" s="152"/>
      <c r="D52" s="157">
        <f t="shared" si="1"/>
        <v>4.9000000000000004</v>
      </c>
      <c r="E52" s="164">
        <f>ROUND(IF('Schuelereinst. Sinclair'!$N$4="Ja",Druck_Tabelle_Kugel_VGL!E$10,1) * VLOOKUP(D52,Kugel_Schueler,2),1)</f>
        <v>71.099999999999994</v>
      </c>
      <c r="F52" s="152"/>
      <c r="G52" s="157">
        <f t="shared" si="2"/>
        <v>4.9000000000000004</v>
      </c>
      <c r="H52" s="164">
        <f>ROUND(IF('Schuelereinst. Sinclair'!$N$4="Ja",Druck_Tabelle_Kugel_VGL!H$10,1) * VLOOKUP(G52,Kugel_Schueler,2),1)</f>
        <v>63.9</v>
      </c>
      <c r="I52" s="152"/>
      <c r="J52" s="157">
        <f t="shared" si="3"/>
        <v>4.9000000000000004</v>
      </c>
      <c r="K52" s="164">
        <f>ROUND(IF('Schuelereinst. Sinclair'!$N$4="Ja",Druck_Tabelle_Kugel_VGL!K$10,1) * VLOOKUP(J52,Kugel_Schueler,2),1)</f>
        <v>58.2</v>
      </c>
      <c r="L52" s="152"/>
      <c r="M52" s="157">
        <f t="shared" si="4"/>
        <v>4.9000000000000004</v>
      </c>
      <c r="N52" s="164">
        <f>ROUND(IF('Schuelereinst. Sinclair'!$N$4="Ja",Druck_Tabelle_Kugel_VGL!N$10,1) * VLOOKUP(M52,Kugel_Schueler,2),1)</f>
        <v>53.6</v>
      </c>
      <c r="O52" s="152"/>
      <c r="P52" s="157">
        <f t="shared" si="5"/>
        <v>4.9000000000000004</v>
      </c>
      <c r="Q52" s="164">
        <f>ROUND(IF('Schuelereinst. Sinclair'!$N$4="Ja",Druck_Tabelle_Kugel_VGL!Q$10,1) * VLOOKUP(P52,Kugel_Schueler,2),1)</f>
        <v>49.8</v>
      </c>
      <c r="R52" s="152"/>
      <c r="S52" s="157">
        <f t="shared" si="6"/>
        <v>4.9000000000000004</v>
      </c>
      <c r="T52" s="164">
        <f>ROUND(IF('Schuelereinst. Sinclair'!$N$4="Ja",Druck_Tabelle_Kugel_VGL!T$10,1) * VLOOKUP(S52,Kugel_Schueler,2),1)</f>
        <v>46.6</v>
      </c>
      <c r="U52" s="152"/>
      <c r="V52" s="157">
        <f t="shared" si="7"/>
        <v>4.9000000000000004</v>
      </c>
      <c r="W52" s="164">
        <f>ROUND(IF('Schuelereinst. Sinclair'!$N$4="Ja",Druck_Tabelle_Kugel_VGL!W$10,1) * VLOOKUP(V52,Kugel_Schueler,2),1)</f>
        <v>43.9</v>
      </c>
      <c r="X52" s="152"/>
      <c r="Y52" s="157">
        <f t="shared" si="8"/>
        <v>4.9000000000000004</v>
      </c>
      <c r="Z52" s="164">
        <f>ROUND(IF('Schuelereinst. Sinclair'!$N$4="Ja",Druck_Tabelle_Kugel_VGL!Z$10,1) * VLOOKUP(Y52,Kugel_Schueler,2),1)</f>
        <v>41.6</v>
      </c>
      <c r="AA52" s="152"/>
      <c r="AB52" s="157">
        <f t="shared" si="9"/>
        <v>4.9000000000000004</v>
      </c>
      <c r="AC52" s="164">
        <f>ROUND(IF('Schuelereinst. Sinclair'!$N$4="Ja",Druck_Tabelle_Kugel_VGL!AC$10,1) * VLOOKUP(AB52,Kugel_Schueler,2),1)</f>
        <v>39.6</v>
      </c>
      <c r="AD52" s="152"/>
      <c r="AE52" s="157">
        <f t="shared" si="10"/>
        <v>4.9000000000000004</v>
      </c>
      <c r="AF52" s="164">
        <f>ROUND(IF('Schuelereinst. Sinclair'!$N$4="Ja",Druck_Tabelle_Kugel_VGL!AF$10,1) * VLOOKUP(AE52,Kugel_Schueler,2),1)</f>
        <v>37.9</v>
      </c>
      <c r="AG52" s="152"/>
      <c r="AH52" s="157">
        <f t="shared" si="11"/>
        <v>4.9000000000000004</v>
      </c>
      <c r="AI52" s="164">
        <f>ROUND(IF('Schuelereinst. Sinclair'!$N$4="Ja",Druck_Tabelle_Kugel_VGL!AI$10,1) * VLOOKUP(AH52,Kugel_Schueler,2),1)</f>
        <v>36.4</v>
      </c>
      <c r="AJ52" s="152"/>
      <c r="AK52" s="157">
        <f t="shared" si="12"/>
        <v>4.9000000000000004</v>
      </c>
      <c r="AL52" s="164">
        <f>ROUND(IF('Schuelereinst. Sinclair'!$N$4="Ja",Druck_Tabelle_Kugel_VGL!AL$10,1) * VLOOKUP(AK52,Kugel_Schueler,2),1)</f>
        <v>35.1</v>
      </c>
      <c r="AM52" s="152"/>
      <c r="AN52" s="157">
        <f t="shared" si="13"/>
        <v>4.9000000000000004</v>
      </c>
      <c r="AO52" s="164">
        <f>ROUND(IF('Schuelereinst. Sinclair'!$N$4="Ja",Druck_Tabelle_Kugel_VGL!AO$10,1) * VLOOKUP(AN52,Kugel_Schueler,2),1)</f>
        <v>33.9</v>
      </c>
      <c r="AP52" s="152"/>
      <c r="AQ52" s="157">
        <f t="shared" si="14"/>
        <v>4.9000000000000004</v>
      </c>
      <c r="AR52" s="164">
        <f>ROUND(IF('Schuelereinst. Sinclair'!$N$4="Ja",Druck_Tabelle_Kugel_VGL!AR$10,1) * VLOOKUP(AQ52,Kugel_Schueler,2),1)</f>
        <v>32.799999999999997</v>
      </c>
      <c r="AS52" s="152"/>
      <c r="AT52" s="157">
        <f t="shared" si="15"/>
        <v>4.9000000000000004</v>
      </c>
      <c r="AU52" s="164">
        <f>ROUND(IF('Schuelereinst. Sinclair'!$N$4="Ja",Druck_Tabelle_Kugel_VGL!AU$10,1) * VLOOKUP(AT52,Kugel_Schueler,2),1)</f>
        <v>27.4</v>
      </c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</row>
    <row r="53" spans="1:132" x14ac:dyDescent="0.2">
      <c r="A53" s="155">
        <f t="shared" si="0"/>
        <v>5</v>
      </c>
      <c r="B53" s="163">
        <f>ROUND(IF('Schuelereinst. Sinclair'!$N$4="Ja",Druck_Tabelle_Kugel_VGL!B$10,1) * VLOOKUP(A53,Kugel_Schueler,2),1)</f>
        <v>83.2</v>
      </c>
      <c r="C53" s="152"/>
      <c r="D53" s="155">
        <f t="shared" si="1"/>
        <v>5</v>
      </c>
      <c r="E53" s="163">
        <f>ROUND(IF('Schuelereinst. Sinclair'!$N$4="Ja",Druck_Tabelle_Kugel_VGL!E$10,1) * VLOOKUP(D53,Kugel_Schueler,2),1)</f>
        <v>73.599999999999994</v>
      </c>
      <c r="F53" s="152"/>
      <c r="G53" s="155">
        <f t="shared" si="2"/>
        <v>5</v>
      </c>
      <c r="H53" s="163">
        <f>ROUND(IF('Schuelereinst. Sinclair'!$N$4="Ja",Druck_Tabelle_Kugel_VGL!H$10,1) * VLOOKUP(G53,Kugel_Schueler,2),1)</f>
        <v>66.099999999999994</v>
      </c>
      <c r="I53" s="152"/>
      <c r="J53" s="155">
        <f t="shared" si="3"/>
        <v>5</v>
      </c>
      <c r="K53" s="163">
        <f>ROUND(IF('Schuelereinst. Sinclair'!$N$4="Ja",Druck_Tabelle_Kugel_VGL!K$10,1) * VLOOKUP(J53,Kugel_Schueler,2),1)</f>
        <v>60.2</v>
      </c>
      <c r="L53" s="152"/>
      <c r="M53" s="155">
        <f t="shared" si="4"/>
        <v>5</v>
      </c>
      <c r="N53" s="163">
        <f>ROUND(IF('Schuelereinst. Sinclair'!$N$4="Ja",Druck_Tabelle_Kugel_VGL!N$10,1) * VLOOKUP(M53,Kugel_Schueler,2),1)</f>
        <v>55.4</v>
      </c>
      <c r="O53" s="152"/>
      <c r="P53" s="155">
        <f t="shared" si="5"/>
        <v>5</v>
      </c>
      <c r="Q53" s="163">
        <f>ROUND(IF('Schuelereinst. Sinclair'!$N$4="Ja",Druck_Tabelle_Kugel_VGL!Q$10,1) * VLOOKUP(P53,Kugel_Schueler,2),1)</f>
        <v>51.5</v>
      </c>
      <c r="R53" s="152"/>
      <c r="S53" s="155">
        <f t="shared" si="6"/>
        <v>5</v>
      </c>
      <c r="T53" s="163">
        <f>ROUND(IF('Schuelereinst. Sinclair'!$N$4="Ja",Druck_Tabelle_Kugel_VGL!T$10,1) * VLOOKUP(S53,Kugel_Schueler,2),1)</f>
        <v>48.2</v>
      </c>
      <c r="U53" s="152"/>
      <c r="V53" s="155">
        <f t="shared" si="7"/>
        <v>5</v>
      </c>
      <c r="W53" s="163">
        <f>ROUND(IF('Schuelereinst. Sinclair'!$N$4="Ja",Druck_Tabelle_Kugel_VGL!W$10,1) * VLOOKUP(V53,Kugel_Schueler,2),1)</f>
        <v>45.4</v>
      </c>
      <c r="X53" s="152"/>
      <c r="Y53" s="155">
        <f t="shared" si="8"/>
        <v>5</v>
      </c>
      <c r="Z53" s="163">
        <f>ROUND(IF('Schuelereinst. Sinclair'!$N$4="Ja",Druck_Tabelle_Kugel_VGL!Z$10,1) * VLOOKUP(Y53,Kugel_Schueler,2),1)</f>
        <v>43</v>
      </c>
      <c r="AA53" s="152"/>
      <c r="AB53" s="155">
        <f t="shared" si="9"/>
        <v>5</v>
      </c>
      <c r="AC53" s="163">
        <f>ROUND(IF('Schuelereinst. Sinclair'!$N$4="Ja",Druck_Tabelle_Kugel_VGL!AC$10,1) * VLOOKUP(AB53,Kugel_Schueler,2),1)</f>
        <v>41</v>
      </c>
      <c r="AD53" s="152"/>
      <c r="AE53" s="155">
        <f t="shared" si="10"/>
        <v>5</v>
      </c>
      <c r="AF53" s="163">
        <f>ROUND(IF('Schuelereinst. Sinclair'!$N$4="Ja",Druck_Tabelle_Kugel_VGL!AF$10,1) * VLOOKUP(AE53,Kugel_Schueler,2),1)</f>
        <v>39.200000000000003</v>
      </c>
      <c r="AG53" s="152"/>
      <c r="AH53" s="155">
        <f t="shared" si="11"/>
        <v>5</v>
      </c>
      <c r="AI53" s="163">
        <f>ROUND(IF('Schuelereinst. Sinclair'!$N$4="Ja",Druck_Tabelle_Kugel_VGL!AI$10,1) * VLOOKUP(AH53,Kugel_Schueler,2),1)</f>
        <v>37.6</v>
      </c>
      <c r="AJ53" s="152"/>
      <c r="AK53" s="155">
        <f t="shared" si="12"/>
        <v>5</v>
      </c>
      <c r="AL53" s="163">
        <f>ROUND(IF('Schuelereinst. Sinclair'!$N$4="Ja",Druck_Tabelle_Kugel_VGL!AL$10,1) * VLOOKUP(AK53,Kugel_Schueler,2),1)</f>
        <v>36.299999999999997</v>
      </c>
      <c r="AM53" s="152"/>
      <c r="AN53" s="155">
        <f t="shared" si="13"/>
        <v>5</v>
      </c>
      <c r="AO53" s="163">
        <f>ROUND(IF('Schuelereinst. Sinclair'!$N$4="Ja",Druck_Tabelle_Kugel_VGL!AO$10,1) * VLOOKUP(AN53,Kugel_Schueler,2),1)</f>
        <v>35</v>
      </c>
      <c r="AP53" s="152"/>
      <c r="AQ53" s="155">
        <f t="shared" si="14"/>
        <v>5</v>
      </c>
      <c r="AR53" s="163">
        <f>ROUND(IF('Schuelereinst. Sinclair'!$N$4="Ja",Druck_Tabelle_Kugel_VGL!AR$10,1) * VLOOKUP(AQ53,Kugel_Schueler,2),1)</f>
        <v>34</v>
      </c>
      <c r="AS53" s="152"/>
      <c r="AT53" s="155">
        <f t="shared" si="15"/>
        <v>5</v>
      </c>
      <c r="AU53" s="163">
        <f>ROUND(IF('Schuelereinst. Sinclair'!$N$4="Ja",Druck_Tabelle_Kugel_VGL!AU$10,1) * VLOOKUP(AT53,Kugel_Schueler,2),1)</f>
        <v>28.3</v>
      </c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</row>
    <row r="54" spans="1:132" x14ac:dyDescent="0.2">
      <c r="A54" s="157">
        <f t="shared" si="0"/>
        <v>5.0999999999999996</v>
      </c>
      <c r="B54" s="164">
        <f>ROUND(IF('Schuelereinst. Sinclair'!$N$4="Ja",Druck_Tabelle_Kugel_VGL!B$10,1) * VLOOKUP(A54,Kugel_Schueler,2),1)</f>
        <v>86</v>
      </c>
      <c r="C54" s="152"/>
      <c r="D54" s="157">
        <f t="shared" si="1"/>
        <v>5.0999999999999996</v>
      </c>
      <c r="E54" s="164">
        <f>ROUND(IF('Schuelereinst. Sinclair'!$N$4="Ja",Druck_Tabelle_Kugel_VGL!E$10,1) * VLOOKUP(D54,Kugel_Schueler,2),1)</f>
        <v>76.099999999999994</v>
      </c>
      <c r="F54" s="152"/>
      <c r="G54" s="157">
        <f t="shared" si="2"/>
        <v>5.0999999999999996</v>
      </c>
      <c r="H54" s="164">
        <f>ROUND(IF('Schuelereinst. Sinclair'!$N$4="Ja",Druck_Tabelle_Kugel_VGL!H$10,1) * VLOOKUP(G54,Kugel_Schueler,2),1)</f>
        <v>68.400000000000006</v>
      </c>
      <c r="I54" s="152"/>
      <c r="J54" s="157">
        <f t="shared" si="3"/>
        <v>5.0999999999999996</v>
      </c>
      <c r="K54" s="164">
        <f>ROUND(IF('Schuelereinst. Sinclair'!$N$4="Ja",Druck_Tabelle_Kugel_VGL!K$10,1) * VLOOKUP(J54,Kugel_Schueler,2),1)</f>
        <v>62.2</v>
      </c>
      <c r="L54" s="152"/>
      <c r="M54" s="157">
        <f t="shared" si="4"/>
        <v>5.0999999999999996</v>
      </c>
      <c r="N54" s="164">
        <f>ROUND(IF('Schuelereinst. Sinclair'!$N$4="Ja",Druck_Tabelle_Kugel_VGL!N$10,1) * VLOOKUP(M54,Kugel_Schueler,2),1)</f>
        <v>57.3</v>
      </c>
      <c r="O54" s="152"/>
      <c r="P54" s="157">
        <f t="shared" si="5"/>
        <v>5.0999999999999996</v>
      </c>
      <c r="Q54" s="164">
        <f>ROUND(IF('Schuelereinst. Sinclair'!$N$4="Ja",Druck_Tabelle_Kugel_VGL!Q$10,1) * VLOOKUP(P54,Kugel_Schueler,2),1)</f>
        <v>53.2</v>
      </c>
      <c r="R54" s="152"/>
      <c r="S54" s="157">
        <f t="shared" si="6"/>
        <v>5.0999999999999996</v>
      </c>
      <c r="T54" s="164">
        <f>ROUND(IF('Schuelereinst. Sinclair'!$N$4="Ja",Druck_Tabelle_Kugel_VGL!T$10,1) * VLOOKUP(S54,Kugel_Schueler,2),1)</f>
        <v>49.8</v>
      </c>
      <c r="U54" s="152"/>
      <c r="V54" s="157">
        <f t="shared" si="7"/>
        <v>5.0999999999999996</v>
      </c>
      <c r="W54" s="164">
        <f>ROUND(IF('Schuelereinst. Sinclair'!$N$4="Ja",Druck_Tabelle_Kugel_VGL!W$10,1) * VLOOKUP(V54,Kugel_Schueler,2),1)</f>
        <v>46.9</v>
      </c>
      <c r="X54" s="152"/>
      <c r="Y54" s="157">
        <f t="shared" si="8"/>
        <v>5.0999999999999996</v>
      </c>
      <c r="Z54" s="164">
        <f>ROUND(IF('Schuelereinst. Sinclair'!$N$4="Ja",Druck_Tabelle_Kugel_VGL!Z$10,1) * VLOOKUP(Y54,Kugel_Schueler,2),1)</f>
        <v>44.5</v>
      </c>
      <c r="AA54" s="152"/>
      <c r="AB54" s="157">
        <f t="shared" si="9"/>
        <v>5.0999999999999996</v>
      </c>
      <c r="AC54" s="164">
        <f>ROUND(IF('Schuelereinst. Sinclair'!$N$4="Ja",Druck_Tabelle_Kugel_VGL!AC$10,1) * VLOOKUP(AB54,Kugel_Schueler,2),1)</f>
        <v>42.4</v>
      </c>
      <c r="AD54" s="152"/>
      <c r="AE54" s="157">
        <f t="shared" si="10"/>
        <v>5.0999999999999996</v>
      </c>
      <c r="AF54" s="164">
        <f>ROUND(IF('Schuelereinst. Sinclair'!$N$4="Ja",Druck_Tabelle_Kugel_VGL!AF$10,1) * VLOOKUP(AE54,Kugel_Schueler,2),1)</f>
        <v>40.5</v>
      </c>
      <c r="AG54" s="152"/>
      <c r="AH54" s="157">
        <f t="shared" si="11"/>
        <v>5.0999999999999996</v>
      </c>
      <c r="AI54" s="164">
        <f>ROUND(IF('Schuelereinst. Sinclair'!$N$4="Ja",Druck_Tabelle_Kugel_VGL!AI$10,1) * VLOOKUP(AH54,Kugel_Schueler,2),1)</f>
        <v>38.9</v>
      </c>
      <c r="AJ54" s="152"/>
      <c r="AK54" s="157">
        <f t="shared" si="12"/>
        <v>5.0999999999999996</v>
      </c>
      <c r="AL54" s="164">
        <f>ROUND(IF('Schuelereinst. Sinclair'!$N$4="Ja",Druck_Tabelle_Kugel_VGL!AL$10,1) * VLOOKUP(AK54,Kugel_Schueler,2),1)</f>
        <v>37.5</v>
      </c>
      <c r="AM54" s="152"/>
      <c r="AN54" s="157">
        <f t="shared" si="13"/>
        <v>5.0999999999999996</v>
      </c>
      <c r="AO54" s="164">
        <f>ROUND(IF('Schuelereinst. Sinclair'!$N$4="Ja",Druck_Tabelle_Kugel_VGL!AO$10,1) * VLOOKUP(AN54,Kugel_Schueler,2),1)</f>
        <v>36.200000000000003</v>
      </c>
      <c r="AP54" s="152"/>
      <c r="AQ54" s="157">
        <f t="shared" si="14"/>
        <v>5.0999999999999996</v>
      </c>
      <c r="AR54" s="164">
        <f>ROUND(IF('Schuelereinst. Sinclair'!$N$4="Ja",Druck_Tabelle_Kugel_VGL!AR$10,1) * VLOOKUP(AQ54,Kugel_Schueler,2),1)</f>
        <v>35.1</v>
      </c>
      <c r="AS54" s="152"/>
      <c r="AT54" s="157">
        <f t="shared" si="15"/>
        <v>5.0999999999999996</v>
      </c>
      <c r="AU54" s="164">
        <f>ROUND(IF('Schuelereinst. Sinclair'!$N$4="Ja",Druck_Tabelle_Kugel_VGL!AU$10,1) * VLOOKUP(AT54,Kugel_Schueler,2),1)</f>
        <v>29.3</v>
      </c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</row>
    <row r="55" spans="1:132" x14ac:dyDescent="0.2">
      <c r="A55" s="155">
        <f t="shared" si="0"/>
        <v>5.2</v>
      </c>
      <c r="B55" s="163">
        <f>ROUND(IF('Schuelereinst. Sinclair'!$N$4="Ja",Druck_Tabelle_Kugel_VGL!B$10,1) * VLOOKUP(A55,Kugel_Schueler,2),1)</f>
        <v>88.8</v>
      </c>
      <c r="C55" s="152"/>
      <c r="D55" s="155">
        <f t="shared" si="1"/>
        <v>5.2</v>
      </c>
      <c r="E55" s="163">
        <f>ROUND(IF('Schuelereinst. Sinclair'!$N$4="Ja",Druck_Tabelle_Kugel_VGL!E$10,1) * VLOOKUP(D55,Kugel_Schueler,2),1)</f>
        <v>78.5</v>
      </c>
      <c r="F55" s="152"/>
      <c r="G55" s="155">
        <f t="shared" si="2"/>
        <v>5.2</v>
      </c>
      <c r="H55" s="163">
        <f>ROUND(IF('Schuelereinst. Sinclair'!$N$4="Ja",Druck_Tabelle_Kugel_VGL!H$10,1) * VLOOKUP(G55,Kugel_Schueler,2),1)</f>
        <v>70.599999999999994</v>
      </c>
      <c r="I55" s="152"/>
      <c r="J55" s="155">
        <f t="shared" si="3"/>
        <v>5.2</v>
      </c>
      <c r="K55" s="163">
        <f>ROUND(IF('Schuelereinst. Sinclair'!$N$4="Ja",Druck_Tabelle_Kugel_VGL!K$10,1) * VLOOKUP(J55,Kugel_Schueler,2),1)</f>
        <v>64.2</v>
      </c>
      <c r="L55" s="152"/>
      <c r="M55" s="155">
        <f t="shared" si="4"/>
        <v>5.2</v>
      </c>
      <c r="N55" s="163">
        <f>ROUND(IF('Schuelereinst. Sinclair'!$N$4="Ja",Druck_Tabelle_Kugel_VGL!N$10,1) * VLOOKUP(M55,Kugel_Schueler,2),1)</f>
        <v>59.1</v>
      </c>
      <c r="O55" s="152"/>
      <c r="P55" s="155">
        <f t="shared" si="5"/>
        <v>5.2</v>
      </c>
      <c r="Q55" s="163">
        <f>ROUND(IF('Schuelereinst. Sinclair'!$N$4="Ja",Druck_Tabelle_Kugel_VGL!Q$10,1) * VLOOKUP(P55,Kugel_Schueler,2),1)</f>
        <v>54.9</v>
      </c>
      <c r="R55" s="152"/>
      <c r="S55" s="155">
        <f t="shared" si="6"/>
        <v>5.2</v>
      </c>
      <c r="T55" s="163">
        <f>ROUND(IF('Schuelereinst. Sinclair'!$N$4="Ja",Druck_Tabelle_Kugel_VGL!T$10,1) * VLOOKUP(S55,Kugel_Schueler,2),1)</f>
        <v>51.4</v>
      </c>
      <c r="U55" s="152"/>
      <c r="V55" s="155">
        <f t="shared" si="7"/>
        <v>5.2</v>
      </c>
      <c r="W55" s="163">
        <f>ROUND(IF('Schuelereinst. Sinclair'!$N$4="Ja",Druck_Tabelle_Kugel_VGL!W$10,1) * VLOOKUP(V55,Kugel_Schueler,2),1)</f>
        <v>48.4</v>
      </c>
      <c r="X55" s="152"/>
      <c r="Y55" s="155">
        <f t="shared" si="8"/>
        <v>5.2</v>
      </c>
      <c r="Z55" s="163">
        <f>ROUND(IF('Schuelereinst. Sinclair'!$N$4="Ja",Druck_Tabelle_Kugel_VGL!Z$10,1) * VLOOKUP(Y55,Kugel_Schueler,2),1)</f>
        <v>45.9</v>
      </c>
      <c r="AA55" s="152"/>
      <c r="AB55" s="155">
        <f t="shared" si="9"/>
        <v>5.2</v>
      </c>
      <c r="AC55" s="163">
        <f>ROUND(IF('Schuelereinst. Sinclair'!$N$4="Ja",Druck_Tabelle_Kugel_VGL!AC$10,1) * VLOOKUP(AB55,Kugel_Schueler,2),1)</f>
        <v>43.7</v>
      </c>
      <c r="AD55" s="152"/>
      <c r="AE55" s="155">
        <f t="shared" si="10"/>
        <v>5.2</v>
      </c>
      <c r="AF55" s="163">
        <f>ROUND(IF('Schuelereinst. Sinclair'!$N$4="Ja",Druck_Tabelle_Kugel_VGL!AF$10,1) * VLOOKUP(AE55,Kugel_Schueler,2),1)</f>
        <v>41.8</v>
      </c>
      <c r="AG55" s="152"/>
      <c r="AH55" s="155">
        <f t="shared" si="11"/>
        <v>5.2</v>
      </c>
      <c r="AI55" s="163">
        <f>ROUND(IF('Schuelereinst. Sinclair'!$N$4="Ja",Druck_Tabelle_Kugel_VGL!AI$10,1) * VLOOKUP(AH55,Kugel_Schueler,2),1)</f>
        <v>40.200000000000003</v>
      </c>
      <c r="AJ55" s="152"/>
      <c r="AK55" s="155">
        <f t="shared" si="12"/>
        <v>5.2</v>
      </c>
      <c r="AL55" s="163">
        <f>ROUND(IF('Schuelereinst. Sinclair'!$N$4="Ja",Druck_Tabelle_Kugel_VGL!AL$10,1) * VLOOKUP(AK55,Kugel_Schueler,2),1)</f>
        <v>38.700000000000003</v>
      </c>
      <c r="AM55" s="152"/>
      <c r="AN55" s="155">
        <f t="shared" si="13"/>
        <v>5.2</v>
      </c>
      <c r="AO55" s="163">
        <f>ROUND(IF('Schuelereinst. Sinclair'!$N$4="Ja",Druck_Tabelle_Kugel_VGL!AO$10,1) * VLOOKUP(AN55,Kugel_Schueler,2),1)</f>
        <v>37.4</v>
      </c>
      <c r="AP55" s="152"/>
      <c r="AQ55" s="155">
        <f t="shared" si="14"/>
        <v>5.2</v>
      </c>
      <c r="AR55" s="163">
        <f>ROUND(IF('Schuelereinst. Sinclair'!$N$4="Ja",Druck_Tabelle_Kugel_VGL!AR$10,1) * VLOOKUP(AQ55,Kugel_Schueler,2),1)</f>
        <v>36.200000000000003</v>
      </c>
      <c r="AS55" s="152"/>
      <c r="AT55" s="155">
        <f t="shared" si="15"/>
        <v>5.2</v>
      </c>
      <c r="AU55" s="163">
        <f>ROUND(IF('Schuelereinst. Sinclair'!$N$4="Ja",Druck_Tabelle_Kugel_VGL!AU$10,1) * VLOOKUP(AT55,Kugel_Schueler,2),1)</f>
        <v>30.2</v>
      </c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</row>
    <row r="56" spans="1:132" x14ac:dyDescent="0.2">
      <c r="A56" s="157">
        <f t="shared" si="0"/>
        <v>5.3</v>
      </c>
      <c r="B56" s="164">
        <f>ROUND(IF('Schuelereinst. Sinclair'!$N$4="Ja",Druck_Tabelle_Kugel_VGL!B$10,1) * VLOOKUP(A56,Kugel_Schueler,2),1)</f>
        <v>91.5</v>
      </c>
      <c r="C56" s="152"/>
      <c r="D56" s="157">
        <f t="shared" si="1"/>
        <v>5.3</v>
      </c>
      <c r="E56" s="164">
        <f>ROUND(IF('Schuelereinst. Sinclair'!$N$4="Ja",Druck_Tabelle_Kugel_VGL!E$10,1) * VLOOKUP(D56,Kugel_Schueler,2),1)</f>
        <v>80.900000000000006</v>
      </c>
      <c r="F56" s="152"/>
      <c r="G56" s="157">
        <f t="shared" si="2"/>
        <v>5.3</v>
      </c>
      <c r="H56" s="164">
        <f>ROUND(IF('Schuelereinst. Sinclair'!$N$4="Ja",Druck_Tabelle_Kugel_VGL!H$10,1) * VLOOKUP(G56,Kugel_Schueler,2),1)</f>
        <v>72.7</v>
      </c>
      <c r="I56" s="152"/>
      <c r="J56" s="157">
        <f t="shared" si="3"/>
        <v>5.3</v>
      </c>
      <c r="K56" s="164">
        <f>ROUND(IF('Schuelereinst. Sinclair'!$N$4="Ja",Druck_Tabelle_Kugel_VGL!K$10,1) * VLOOKUP(J56,Kugel_Schueler,2),1)</f>
        <v>66.2</v>
      </c>
      <c r="L56" s="152"/>
      <c r="M56" s="157">
        <f t="shared" si="4"/>
        <v>5.3</v>
      </c>
      <c r="N56" s="164">
        <f>ROUND(IF('Schuelereinst. Sinclair'!$N$4="Ja",Druck_Tabelle_Kugel_VGL!N$10,1) * VLOOKUP(M56,Kugel_Schueler,2),1)</f>
        <v>61</v>
      </c>
      <c r="O56" s="152"/>
      <c r="P56" s="157">
        <f t="shared" si="5"/>
        <v>5.3</v>
      </c>
      <c r="Q56" s="164">
        <f>ROUND(IF('Schuelereinst. Sinclair'!$N$4="Ja",Druck_Tabelle_Kugel_VGL!Q$10,1) * VLOOKUP(P56,Kugel_Schueler,2),1)</f>
        <v>56.6</v>
      </c>
      <c r="R56" s="152"/>
      <c r="S56" s="157">
        <f t="shared" si="6"/>
        <v>5.3</v>
      </c>
      <c r="T56" s="164">
        <f>ROUND(IF('Schuelereinst. Sinclair'!$N$4="Ja",Druck_Tabelle_Kugel_VGL!T$10,1) * VLOOKUP(S56,Kugel_Schueler,2),1)</f>
        <v>53</v>
      </c>
      <c r="U56" s="152"/>
      <c r="V56" s="157">
        <f t="shared" si="7"/>
        <v>5.3</v>
      </c>
      <c r="W56" s="164">
        <f>ROUND(IF('Schuelereinst. Sinclair'!$N$4="Ja",Druck_Tabelle_Kugel_VGL!W$10,1) * VLOOKUP(V56,Kugel_Schueler,2),1)</f>
        <v>49.9</v>
      </c>
      <c r="X56" s="152"/>
      <c r="Y56" s="157">
        <f t="shared" si="8"/>
        <v>5.3</v>
      </c>
      <c r="Z56" s="164">
        <f>ROUND(IF('Schuelereinst. Sinclair'!$N$4="Ja",Druck_Tabelle_Kugel_VGL!Z$10,1) * VLOOKUP(Y56,Kugel_Schueler,2),1)</f>
        <v>47.3</v>
      </c>
      <c r="AA56" s="152"/>
      <c r="AB56" s="157">
        <f t="shared" si="9"/>
        <v>5.3</v>
      </c>
      <c r="AC56" s="164">
        <f>ROUND(IF('Schuelereinst. Sinclair'!$N$4="Ja",Druck_Tabelle_Kugel_VGL!AC$10,1) * VLOOKUP(AB56,Kugel_Schueler,2),1)</f>
        <v>45.1</v>
      </c>
      <c r="AD56" s="152"/>
      <c r="AE56" s="157">
        <f t="shared" si="10"/>
        <v>5.3</v>
      </c>
      <c r="AF56" s="164">
        <f>ROUND(IF('Schuelereinst. Sinclair'!$N$4="Ja",Druck_Tabelle_Kugel_VGL!AF$10,1) * VLOOKUP(AE56,Kugel_Schueler,2),1)</f>
        <v>43.1</v>
      </c>
      <c r="AG56" s="152"/>
      <c r="AH56" s="157">
        <f t="shared" si="11"/>
        <v>5.3</v>
      </c>
      <c r="AI56" s="164">
        <f>ROUND(IF('Schuelereinst. Sinclair'!$N$4="Ja",Druck_Tabelle_Kugel_VGL!AI$10,1) * VLOOKUP(AH56,Kugel_Schueler,2),1)</f>
        <v>41.4</v>
      </c>
      <c r="AJ56" s="152"/>
      <c r="AK56" s="157">
        <f t="shared" si="12"/>
        <v>5.3</v>
      </c>
      <c r="AL56" s="164">
        <f>ROUND(IF('Schuelereinst. Sinclair'!$N$4="Ja",Druck_Tabelle_Kugel_VGL!AL$10,1) * VLOOKUP(AK56,Kugel_Schueler,2),1)</f>
        <v>39.9</v>
      </c>
      <c r="AM56" s="152"/>
      <c r="AN56" s="157">
        <f t="shared" si="13"/>
        <v>5.3</v>
      </c>
      <c r="AO56" s="164">
        <f>ROUND(IF('Schuelereinst. Sinclair'!$N$4="Ja",Druck_Tabelle_Kugel_VGL!AO$10,1) * VLOOKUP(AN56,Kugel_Schueler,2),1)</f>
        <v>38.5</v>
      </c>
      <c r="AP56" s="152"/>
      <c r="AQ56" s="157">
        <f t="shared" si="14"/>
        <v>5.3</v>
      </c>
      <c r="AR56" s="164">
        <f>ROUND(IF('Schuelereinst. Sinclair'!$N$4="Ja",Druck_Tabelle_Kugel_VGL!AR$10,1) * VLOOKUP(AQ56,Kugel_Schueler,2),1)</f>
        <v>37.299999999999997</v>
      </c>
      <c r="AS56" s="152"/>
      <c r="AT56" s="157">
        <f t="shared" si="15"/>
        <v>5.3</v>
      </c>
      <c r="AU56" s="164">
        <f>ROUND(IF('Schuelereinst. Sinclair'!$N$4="Ja",Druck_Tabelle_Kugel_VGL!AU$10,1) * VLOOKUP(AT56,Kugel_Schueler,2),1)</f>
        <v>31.2</v>
      </c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</row>
    <row r="57" spans="1:132" x14ac:dyDescent="0.2">
      <c r="A57" s="155">
        <f t="shared" si="0"/>
        <v>5.4</v>
      </c>
      <c r="B57" s="163">
        <f>ROUND(IF('Schuelereinst. Sinclair'!$N$4="Ja",Druck_Tabelle_Kugel_VGL!B$10,1) * VLOOKUP(A57,Kugel_Schueler,2),1)</f>
        <v>94.3</v>
      </c>
      <c r="C57" s="152"/>
      <c r="D57" s="155">
        <f t="shared" si="1"/>
        <v>5.4</v>
      </c>
      <c r="E57" s="163">
        <f>ROUND(IF('Schuelereinst. Sinclair'!$N$4="Ja",Druck_Tabelle_Kugel_VGL!E$10,1) * VLOOKUP(D57,Kugel_Schueler,2),1)</f>
        <v>83.4</v>
      </c>
      <c r="F57" s="152"/>
      <c r="G57" s="155">
        <f t="shared" si="2"/>
        <v>5.4</v>
      </c>
      <c r="H57" s="163">
        <f>ROUND(IF('Schuelereinst. Sinclair'!$N$4="Ja",Druck_Tabelle_Kugel_VGL!H$10,1) * VLOOKUP(G57,Kugel_Schueler,2),1)</f>
        <v>74.900000000000006</v>
      </c>
      <c r="I57" s="152"/>
      <c r="J57" s="155">
        <f t="shared" si="3"/>
        <v>5.4</v>
      </c>
      <c r="K57" s="163">
        <f>ROUND(IF('Schuelereinst. Sinclair'!$N$4="Ja",Druck_Tabelle_Kugel_VGL!K$10,1) * VLOOKUP(J57,Kugel_Schueler,2),1)</f>
        <v>68.2</v>
      </c>
      <c r="L57" s="152"/>
      <c r="M57" s="155">
        <f t="shared" si="4"/>
        <v>5.4</v>
      </c>
      <c r="N57" s="163">
        <f>ROUND(IF('Schuelereinst. Sinclair'!$N$4="Ja",Druck_Tabelle_Kugel_VGL!N$10,1) * VLOOKUP(M57,Kugel_Schueler,2),1)</f>
        <v>62.8</v>
      </c>
      <c r="O57" s="152"/>
      <c r="P57" s="155">
        <f t="shared" si="5"/>
        <v>5.4</v>
      </c>
      <c r="Q57" s="163">
        <f>ROUND(IF('Schuelereinst. Sinclair'!$N$4="Ja",Druck_Tabelle_Kugel_VGL!Q$10,1) * VLOOKUP(P57,Kugel_Schueler,2),1)</f>
        <v>58.3</v>
      </c>
      <c r="R57" s="152"/>
      <c r="S57" s="155">
        <f t="shared" si="6"/>
        <v>5.4</v>
      </c>
      <c r="T57" s="163">
        <f>ROUND(IF('Schuelereinst. Sinclair'!$N$4="Ja",Druck_Tabelle_Kugel_VGL!T$10,1) * VLOOKUP(S57,Kugel_Schueler,2),1)</f>
        <v>54.6</v>
      </c>
      <c r="U57" s="152"/>
      <c r="V57" s="155">
        <f t="shared" si="7"/>
        <v>5.4</v>
      </c>
      <c r="W57" s="163">
        <f>ROUND(IF('Schuelereinst. Sinclair'!$N$4="Ja",Druck_Tabelle_Kugel_VGL!W$10,1) * VLOOKUP(V57,Kugel_Schueler,2),1)</f>
        <v>51.5</v>
      </c>
      <c r="X57" s="152"/>
      <c r="Y57" s="155">
        <f t="shared" si="8"/>
        <v>5.4</v>
      </c>
      <c r="Z57" s="163">
        <f>ROUND(IF('Schuelereinst. Sinclair'!$N$4="Ja",Druck_Tabelle_Kugel_VGL!Z$10,1) * VLOOKUP(Y57,Kugel_Schueler,2),1)</f>
        <v>48.8</v>
      </c>
      <c r="AA57" s="152"/>
      <c r="AB57" s="155">
        <f t="shared" si="9"/>
        <v>5.4</v>
      </c>
      <c r="AC57" s="163">
        <f>ROUND(IF('Schuelereinst. Sinclair'!$N$4="Ja",Druck_Tabelle_Kugel_VGL!AC$10,1) * VLOOKUP(AB57,Kugel_Schueler,2),1)</f>
        <v>46.4</v>
      </c>
      <c r="AD57" s="152"/>
      <c r="AE57" s="155">
        <f t="shared" si="10"/>
        <v>5.4</v>
      </c>
      <c r="AF57" s="163">
        <f>ROUND(IF('Schuelereinst. Sinclair'!$N$4="Ja",Druck_Tabelle_Kugel_VGL!AF$10,1) * VLOOKUP(AE57,Kugel_Schueler,2),1)</f>
        <v>44.4</v>
      </c>
      <c r="AG57" s="152"/>
      <c r="AH57" s="155">
        <f t="shared" si="11"/>
        <v>5.4</v>
      </c>
      <c r="AI57" s="163">
        <f>ROUND(IF('Schuelereinst. Sinclair'!$N$4="Ja",Druck_Tabelle_Kugel_VGL!AI$10,1) * VLOOKUP(AH57,Kugel_Schueler,2),1)</f>
        <v>42.7</v>
      </c>
      <c r="AJ57" s="152"/>
      <c r="AK57" s="155">
        <f t="shared" si="12"/>
        <v>5.4</v>
      </c>
      <c r="AL57" s="163">
        <f>ROUND(IF('Schuelereinst. Sinclair'!$N$4="Ja",Druck_Tabelle_Kugel_VGL!AL$10,1) * VLOOKUP(AK57,Kugel_Schueler,2),1)</f>
        <v>41.1</v>
      </c>
      <c r="AM57" s="152"/>
      <c r="AN57" s="155">
        <f t="shared" si="13"/>
        <v>5.4</v>
      </c>
      <c r="AO57" s="163">
        <f>ROUND(IF('Schuelereinst. Sinclair'!$N$4="Ja",Druck_Tabelle_Kugel_VGL!AO$10,1) * VLOOKUP(AN57,Kugel_Schueler,2),1)</f>
        <v>39.700000000000003</v>
      </c>
      <c r="AP57" s="152"/>
      <c r="AQ57" s="155">
        <f t="shared" si="14"/>
        <v>5.4</v>
      </c>
      <c r="AR57" s="163">
        <f>ROUND(IF('Schuelereinst. Sinclair'!$N$4="Ja",Druck_Tabelle_Kugel_VGL!AR$10,1) * VLOOKUP(AQ57,Kugel_Schueler,2),1)</f>
        <v>38.5</v>
      </c>
      <c r="AS57" s="152"/>
      <c r="AT57" s="155">
        <f t="shared" si="15"/>
        <v>5.4</v>
      </c>
      <c r="AU57" s="163">
        <f>ROUND(IF('Schuelereinst. Sinclair'!$N$4="Ja",Druck_Tabelle_Kugel_VGL!AU$10,1) * VLOOKUP(AT57,Kugel_Schueler,2),1)</f>
        <v>32.1</v>
      </c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</row>
    <row r="58" spans="1:132" x14ac:dyDescent="0.2">
      <c r="A58" s="157">
        <f t="shared" si="0"/>
        <v>5.5</v>
      </c>
      <c r="B58" s="164">
        <f>ROUND(IF('Schuelereinst. Sinclair'!$N$4="Ja",Druck_Tabelle_Kugel_VGL!B$10,1) * VLOOKUP(A58,Kugel_Schueler,2),1)</f>
        <v>97.1</v>
      </c>
      <c r="C58" s="152"/>
      <c r="D58" s="157">
        <f t="shared" si="1"/>
        <v>5.5</v>
      </c>
      <c r="E58" s="164">
        <f>ROUND(IF('Schuelereinst. Sinclair'!$N$4="Ja",Druck_Tabelle_Kugel_VGL!E$10,1) * VLOOKUP(D58,Kugel_Schueler,2),1)</f>
        <v>85.9</v>
      </c>
      <c r="F58" s="152"/>
      <c r="G58" s="157">
        <f t="shared" si="2"/>
        <v>5.5</v>
      </c>
      <c r="H58" s="164">
        <f>ROUND(IF('Schuelereinst. Sinclair'!$N$4="Ja",Druck_Tabelle_Kugel_VGL!H$10,1) * VLOOKUP(G58,Kugel_Schueler,2),1)</f>
        <v>77.2</v>
      </c>
      <c r="I58" s="152"/>
      <c r="J58" s="157">
        <f t="shared" si="3"/>
        <v>5.5</v>
      </c>
      <c r="K58" s="164">
        <f>ROUND(IF('Schuelereinst. Sinclair'!$N$4="Ja",Druck_Tabelle_Kugel_VGL!K$10,1) * VLOOKUP(J58,Kugel_Schueler,2),1)</f>
        <v>70.3</v>
      </c>
      <c r="L58" s="152"/>
      <c r="M58" s="157">
        <f t="shared" si="4"/>
        <v>5.5</v>
      </c>
      <c r="N58" s="164">
        <f>ROUND(IF('Schuelereinst. Sinclair'!$N$4="Ja",Druck_Tabelle_Kugel_VGL!N$10,1) * VLOOKUP(M58,Kugel_Schueler,2),1)</f>
        <v>64.7</v>
      </c>
      <c r="O58" s="152"/>
      <c r="P58" s="157">
        <f t="shared" si="5"/>
        <v>5.5</v>
      </c>
      <c r="Q58" s="164">
        <f>ROUND(IF('Schuelereinst. Sinclair'!$N$4="Ja",Druck_Tabelle_Kugel_VGL!Q$10,1) * VLOOKUP(P58,Kugel_Schueler,2),1)</f>
        <v>60.1</v>
      </c>
      <c r="R58" s="152"/>
      <c r="S58" s="157">
        <f t="shared" si="6"/>
        <v>5.5</v>
      </c>
      <c r="T58" s="164">
        <f>ROUND(IF('Schuelereinst. Sinclair'!$N$4="Ja",Druck_Tabelle_Kugel_VGL!T$10,1) * VLOOKUP(S58,Kugel_Schueler,2),1)</f>
        <v>56.2</v>
      </c>
      <c r="U58" s="152"/>
      <c r="V58" s="157">
        <f t="shared" si="7"/>
        <v>5.5</v>
      </c>
      <c r="W58" s="164">
        <f>ROUND(IF('Schuelereinst. Sinclair'!$N$4="Ja",Druck_Tabelle_Kugel_VGL!W$10,1) * VLOOKUP(V58,Kugel_Schueler,2),1)</f>
        <v>53</v>
      </c>
      <c r="X58" s="152"/>
      <c r="Y58" s="157">
        <f t="shared" si="8"/>
        <v>5.5</v>
      </c>
      <c r="Z58" s="164">
        <f>ROUND(IF('Schuelereinst. Sinclair'!$N$4="Ja",Druck_Tabelle_Kugel_VGL!Z$10,1) * VLOOKUP(Y58,Kugel_Schueler,2),1)</f>
        <v>50.2</v>
      </c>
      <c r="AA58" s="152"/>
      <c r="AB58" s="157">
        <f t="shared" si="9"/>
        <v>5.5</v>
      </c>
      <c r="AC58" s="164">
        <f>ROUND(IF('Schuelereinst. Sinclair'!$N$4="Ja",Druck_Tabelle_Kugel_VGL!AC$10,1) * VLOOKUP(AB58,Kugel_Schueler,2),1)</f>
        <v>47.8</v>
      </c>
      <c r="AD58" s="152"/>
      <c r="AE58" s="157">
        <f t="shared" si="10"/>
        <v>5.5</v>
      </c>
      <c r="AF58" s="164">
        <f>ROUND(IF('Schuelereinst. Sinclair'!$N$4="Ja",Druck_Tabelle_Kugel_VGL!AF$10,1) * VLOOKUP(AE58,Kugel_Schueler,2),1)</f>
        <v>45.7</v>
      </c>
      <c r="AG58" s="152"/>
      <c r="AH58" s="157">
        <f t="shared" si="11"/>
        <v>5.5</v>
      </c>
      <c r="AI58" s="164">
        <f>ROUND(IF('Schuelereinst. Sinclair'!$N$4="Ja",Druck_Tabelle_Kugel_VGL!AI$10,1) * VLOOKUP(AH58,Kugel_Schueler,2),1)</f>
        <v>43.9</v>
      </c>
      <c r="AJ58" s="152"/>
      <c r="AK58" s="157">
        <f t="shared" si="12"/>
        <v>5.5</v>
      </c>
      <c r="AL58" s="164">
        <f>ROUND(IF('Schuelereinst. Sinclair'!$N$4="Ja",Druck_Tabelle_Kugel_VGL!AL$10,1) * VLOOKUP(AK58,Kugel_Schueler,2),1)</f>
        <v>42.3</v>
      </c>
      <c r="AM58" s="152"/>
      <c r="AN58" s="157">
        <f t="shared" si="13"/>
        <v>5.5</v>
      </c>
      <c r="AO58" s="164">
        <f>ROUND(IF('Schuelereinst. Sinclair'!$N$4="Ja",Druck_Tabelle_Kugel_VGL!AO$10,1) * VLOOKUP(AN58,Kugel_Schueler,2),1)</f>
        <v>40.9</v>
      </c>
      <c r="AP58" s="152"/>
      <c r="AQ58" s="157">
        <f t="shared" si="14"/>
        <v>5.5</v>
      </c>
      <c r="AR58" s="164">
        <f>ROUND(IF('Schuelereinst. Sinclair'!$N$4="Ja",Druck_Tabelle_Kugel_VGL!AR$10,1) * VLOOKUP(AQ58,Kugel_Schueler,2),1)</f>
        <v>39.6</v>
      </c>
      <c r="AS58" s="152"/>
      <c r="AT58" s="157">
        <f t="shared" si="15"/>
        <v>5.5</v>
      </c>
      <c r="AU58" s="164">
        <f>ROUND(IF('Schuelereinst. Sinclair'!$N$4="Ja",Druck_Tabelle_Kugel_VGL!AU$10,1) * VLOOKUP(AT58,Kugel_Schueler,2),1)</f>
        <v>33.1</v>
      </c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</row>
    <row r="59" spans="1:132" x14ac:dyDescent="0.2">
      <c r="A59" s="155">
        <f t="shared" si="0"/>
        <v>5.6</v>
      </c>
      <c r="B59" s="163">
        <f>ROUND(IF('Schuelereinst. Sinclair'!$N$4="Ja",Druck_Tabelle_Kugel_VGL!B$10,1) * VLOOKUP(A59,Kugel_Schueler,2),1)</f>
        <v>99.9</v>
      </c>
      <c r="C59" s="152"/>
      <c r="D59" s="155">
        <f t="shared" si="1"/>
        <v>5.6</v>
      </c>
      <c r="E59" s="163">
        <f>ROUND(IF('Schuelereinst. Sinclair'!$N$4="Ja",Druck_Tabelle_Kugel_VGL!E$10,1) * VLOOKUP(D59,Kugel_Schueler,2),1)</f>
        <v>88.3</v>
      </c>
      <c r="F59" s="152"/>
      <c r="G59" s="155">
        <f t="shared" si="2"/>
        <v>5.6</v>
      </c>
      <c r="H59" s="163">
        <f>ROUND(IF('Schuelereinst. Sinclair'!$N$4="Ja",Druck_Tabelle_Kugel_VGL!H$10,1) * VLOOKUP(G59,Kugel_Schueler,2),1)</f>
        <v>79.400000000000006</v>
      </c>
      <c r="I59" s="152"/>
      <c r="J59" s="155">
        <f t="shared" si="3"/>
        <v>5.6</v>
      </c>
      <c r="K59" s="163">
        <f>ROUND(IF('Schuelereinst. Sinclair'!$N$4="Ja",Druck_Tabelle_Kugel_VGL!K$10,1) * VLOOKUP(J59,Kugel_Schueler,2),1)</f>
        <v>72.3</v>
      </c>
      <c r="L59" s="152"/>
      <c r="M59" s="155">
        <f t="shared" si="4"/>
        <v>5.6</v>
      </c>
      <c r="N59" s="163">
        <f>ROUND(IF('Schuelereinst. Sinclair'!$N$4="Ja",Druck_Tabelle_Kugel_VGL!N$10,1) * VLOOKUP(M59,Kugel_Schueler,2),1)</f>
        <v>66.5</v>
      </c>
      <c r="O59" s="152"/>
      <c r="P59" s="155">
        <f t="shared" si="5"/>
        <v>5.6</v>
      </c>
      <c r="Q59" s="163">
        <f>ROUND(IF('Schuelereinst. Sinclair'!$N$4="Ja",Druck_Tabelle_Kugel_VGL!Q$10,1) * VLOOKUP(P59,Kugel_Schueler,2),1)</f>
        <v>61.8</v>
      </c>
      <c r="R59" s="152"/>
      <c r="S59" s="155">
        <f t="shared" si="6"/>
        <v>5.6</v>
      </c>
      <c r="T59" s="163">
        <f>ROUND(IF('Schuelereinst. Sinclair'!$N$4="Ja",Druck_Tabelle_Kugel_VGL!T$10,1) * VLOOKUP(S59,Kugel_Schueler,2),1)</f>
        <v>57.8</v>
      </c>
      <c r="U59" s="152"/>
      <c r="V59" s="155">
        <f t="shared" si="7"/>
        <v>5.6</v>
      </c>
      <c r="W59" s="163">
        <f>ROUND(IF('Schuelereinst. Sinclair'!$N$4="Ja",Druck_Tabelle_Kugel_VGL!W$10,1) * VLOOKUP(V59,Kugel_Schueler,2),1)</f>
        <v>54.5</v>
      </c>
      <c r="X59" s="152"/>
      <c r="Y59" s="155">
        <f t="shared" si="8"/>
        <v>5.6</v>
      </c>
      <c r="Z59" s="163">
        <f>ROUND(IF('Schuelereinst. Sinclair'!$N$4="Ja",Druck_Tabelle_Kugel_VGL!Z$10,1) * VLOOKUP(Y59,Kugel_Schueler,2),1)</f>
        <v>51.6</v>
      </c>
      <c r="AA59" s="152"/>
      <c r="AB59" s="155">
        <f t="shared" si="9"/>
        <v>5.6</v>
      </c>
      <c r="AC59" s="163">
        <f>ROUND(IF('Schuelereinst. Sinclair'!$N$4="Ja",Druck_Tabelle_Kugel_VGL!AC$10,1) * VLOOKUP(AB59,Kugel_Schueler,2),1)</f>
        <v>49.2</v>
      </c>
      <c r="AD59" s="152"/>
      <c r="AE59" s="155">
        <f t="shared" si="10"/>
        <v>5.6</v>
      </c>
      <c r="AF59" s="163">
        <f>ROUND(IF('Schuelereinst. Sinclair'!$N$4="Ja",Druck_Tabelle_Kugel_VGL!AF$10,1) * VLOOKUP(AE59,Kugel_Schueler,2),1)</f>
        <v>47</v>
      </c>
      <c r="AG59" s="152"/>
      <c r="AH59" s="155">
        <f t="shared" si="11"/>
        <v>5.6</v>
      </c>
      <c r="AI59" s="163">
        <f>ROUND(IF('Schuelereinst. Sinclair'!$N$4="Ja",Druck_Tabelle_Kugel_VGL!AI$10,1) * VLOOKUP(AH59,Kugel_Schueler,2),1)</f>
        <v>45.2</v>
      </c>
      <c r="AJ59" s="152"/>
      <c r="AK59" s="155">
        <f t="shared" si="12"/>
        <v>5.6</v>
      </c>
      <c r="AL59" s="163">
        <f>ROUND(IF('Schuelereinst. Sinclair'!$N$4="Ja",Druck_Tabelle_Kugel_VGL!AL$10,1) * VLOOKUP(AK59,Kugel_Schueler,2),1)</f>
        <v>43.5</v>
      </c>
      <c r="AM59" s="152"/>
      <c r="AN59" s="155">
        <f t="shared" si="13"/>
        <v>5.6</v>
      </c>
      <c r="AO59" s="163">
        <f>ROUND(IF('Schuelereinst. Sinclair'!$N$4="Ja",Druck_Tabelle_Kugel_VGL!AO$10,1) * VLOOKUP(AN59,Kugel_Schueler,2),1)</f>
        <v>42</v>
      </c>
      <c r="AP59" s="152"/>
      <c r="AQ59" s="155">
        <f t="shared" si="14"/>
        <v>5.6</v>
      </c>
      <c r="AR59" s="163">
        <f>ROUND(IF('Schuelereinst. Sinclair'!$N$4="Ja",Druck_Tabelle_Kugel_VGL!AR$10,1) * VLOOKUP(AQ59,Kugel_Schueler,2),1)</f>
        <v>40.700000000000003</v>
      </c>
      <c r="AS59" s="152"/>
      <c r="AT59" s="155">
        <f t="shared" si="15"/>
        <v>5.6</v>
      </c>
      <c r="AU59" s="163">
        <f>ROUND(IF('Schuelereinst. Sinclair'!$N$4="Ja",Druck_Tabelle_Kugel_VGL!AU$10,1) * VLOOKUP(AT59,Kugel_Schueler,2),1)</f>
        <v>34</v>
      </c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</row>
    <row r="60" spans="1:132" x14ac:dyDescent="0.2">
      <c r="A60" s="157">
        <f t="shared" si="0"/>
        <v>5.7</v>
      </c>
      <c r="B60" s="164">
        <f>ROUND(IF('Schuelereinst. Sinclair'!$N$4="Ja",Druck_Tabelle_Kugel_VGL!B$10,1) * VLOOKUP(A60,Kugel_Schueler,2),1)</f>
        <v>102.6</v>
      </c>
      <c r="C60" s="152"/>
      <c r="D60" s="157">
        <f t="shared" si="1"/>
        <v>5.7</v>
      </c>
      <c r="E60" s="164">
        <f>ROUND(IF('Schuelereinst. Sinclair'!$N$4="Ja",Druck_Tabelle_Kugel_VGL!E$10,1) * VLOOKUP(D60,Kugel_Schueler,2),1)</f>
        <v>90.8</v>
      </c>
      <c r="F60" s="152"/>
      <c r="G60" s="157">
        <f t="shared" si="2"/>
        <v>5.7</v>
      </c>
      <c r="H60" s="164">
        <f>ROUND(IF('Schuelereinst. Sinclair'!$N$4="Ja",Druck_Tabelle_Kugel_VGL!H$10,1) * VLOOKUP(G60,Kugel_Schueler,2),1)</f>
        <v>81.599999999999994</v>
      </c>
      <c r="I60" s="152"/>
      <c r="J60" s="157">
        <f t="shared" si="3"/>
        <v>5.7</v>
      </c>
      <c r="K60" s="164">
        <f>ROUND(IF('Schuelereinst. Sinclair'!$N$4="Ja",Druck_Tabelle_Kugel_VGL!K$10,1) * VLOOKUP(J60,Kugel_Schueler,2),1)</f>
        <v>74.3</v>
      </c>
      <c r="L60" s="152"/>
      <c r="M60" s="157">
        <f t="shared" si="4"/>
        <v>5.7</v>
      </c>
      <c r="N60" s="164">
        <f>ROUND(IF('Schuelereinst. Sinclair'!$N$4="Ja",Druck_Tabelle_Kugel_VGL!N$10,1) * VLOOKUP(M60,Kugel_Schueler,2),1)</f>
        <v>68.400000000000006</v>
      </c>
      <c r="O60" s="152"/>
      <c r="P60" s="157">
        <f t="shared" si="5"/>
        <v>5.7</v>
      </c>
      <c r="Q60" s="164">
        <f>ROUND(IF('Schuelereinst. Sinclair'!$N$4="Ja",Druck_Tabelle_Kugel_VGL!Q$10,1) * VLOOKUP(P60,Kugel_Schueler,2),1)</f>
        <v>63.5</v>
      </c>
      <c r="R60" s="152"/>
      <c r="S60" s="157">
        <f t="shared" si="6"/>
        <v>5.7</v>
      </c>
      <c r="T60" s="164">
        <f>ROUND(IF('Schuelereinst. Sinclair'!$N$4="Ja",Druck_Tabelle_Kugel_VGL!T$10,1) * VLOOKUP(S60,Kugel_Schueler,2),1)</f>
        <v>59.4</v>
      </c>
      <c r="U60" s="152"/>
      <c r="V60" s="157">
        <f t="shared" si="7"/>
        <v>5.7</v>
      </c>
      <c r="W60" s="164">
        <f>ROUND(IF('Schuelereinst. Sinclair'!$N$4="Ja",Druck_Tabelle_Kugel_VGL!W$10,1) * VLOOKUP(V60,Kugel_Schueler,2),1)</f>
        <v>56</v>
      </c>
      <c r="X60" s="152"/>
      <c r="Y60" s="157">
        <f t="shared" si="8"/>
        <v>5.7</v>
      </c>
      <c r="Z60" s="164">
        <f>ROUND(IF('Schuelereinst. Sinclair'!$N$4="Ja",Druck_Tabelle_Kugel_VGL!Z$10,1) * VLOOKUP(Y60,Kugel_Schueler,2),1)</f>
        <v>53.1</v>
      </c>
      <c r="AA60" s="152"/>
      <c r="AB60" s="157">
        <f t="shared" si="9"/>
        <v>5.7</v>
      </c>
      <c r="AC60" s="164">
        <f>ROUND(IF('Schuelereinst. Sinclair'!$N$4="Ja",Druck_Tabelle_Kugel_VGL!AC$10,1) * VLOOKUP(AB60,Kugel_Schueler,2),1)</f>
        <v>50.5</v>
      </c>
      <c r="AD60" s="152"/>
      <c r="AE60" s="157">
        <f t="shared" si="10"/>
        <v>5.7</v>
      </c>
      <c r="AF60" s="164">
        <f>ROUND(IF('Schuelereinst. Sinclair'!$N$4="Ja",Druck_Tabelle_Kugel_VGL!AF$10,1) * VLOOKUP(AE60,Kugel_Schueler,2),1)</f>
        <v>48.3</v>
      </c>
      <c r="AG60" s="152"/>
      <c r="AH60" s="157">
        <f t="shared" si="11"/>
        <v>5.7</v>
      </c>
      <c r="AI60" s="164">
        <f>ROUND(IF('Schuelereinst. Sinclair'!$N$4="Ja",Druck_Tabelle_Kugel_VGL!AI$10,1) * VLOOKUP(AH60,Kugel_Schueler,2),1)</f>
        <v>46.4</v>
      </c>
      <c r="AJ60" s="152"/>
      <c r="AK60" s="157">
        <f t="shared" si="12"/>
        <v>5.7</v>
      </c>
      <c r="AL60" s="164">
        <f>ROUND(IF('Schuelereinst. Sinclair'!$N$4="Ja",Druck_Tabelle_Kugel_VGL!AL$10,1) * VLOOKUP(AK60,Kugel_Schueler,2),1)</f>
        <v>44.7</v>
      </c>
      <c r="AM60" s="152"/>
      <c r="AN60" s="157">
        <f t="shared" si="13"/>
        <v>5.7</v>
      </c>
      <c r="AO60" s="164">
        <f>ROUND(IF('Schuelereinst. Sinclair'!$N$4="Ja",Druck_Tabelle_Kugel_VGL!AO$10,1) * VLOOKUP(AN60,Kugel_Schueler,2),1)</f>
        <v>43.2</v>
      </c>
      <c r="AP60" s="152"/>
      <c r="AQ60" s="157">
        <f t="shared" si="14"/>
        <v>5.7</v>
      </c>
      <c r="AR60" s="164">
        <f>ROUND(IF('Schuelereinst. Sinclair'!$N$4="Ja",Druck_Tabelle_Kugel_VGL!AR$10,1) * VLOOKUP(AQ60,Kugel_Schueler,2),1)</f>
        <v>41.9</v>
      </c>
      <c r="AS60" s="152"/>
      <c r="AT60" s="157">
        <f t="shared" si="15"/>
        <v>5.7</v>
      </c>
      <c r="AU60" s="164">
        <f>ROUND(IF('Schuelereinst. Sinclair'!$N$4="Ja",Druck_Tabelle_Kugel_VGL!AU$10,1) * VLOOKUP(AT60,Kugel_Schueler,2),1)</f>
        <v>35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</row>
    <row r="61" spans="1:132" x14ac:dyDescent="0.2">
      <c r="A61" s="155">
        <f t="shared" si="0"/>
        <v>5.8</v>
      </c>
      <c r="B61" s="163">
        <f>ROUND(IF('Schuelereinst. Sinclair'!$N$4="Ja",Druck_Tabelle_Kugel_VGL!B$10,1) * VLOOKUP(A61,Kugel_Schueler,2),1)</f>
        <v>105.4</v>
      </c>
      <c r="C61" s="152"/>
      <c r="D61" s="155">
        <f t="shared" si="1"/>
        <v>5.8</v>
      </c>
      <c r="E61" s="163">
        <f>ROUND(IF('Schuelereinst. Sinclair'!$N$4="Ja",Druck_Tabelle_Kugel_VGL!E$10,1) * VLOOKUP(D61,Kugel_Schueler,2),1)</f>
        <v>93.2</v>
      </c>
      <c r="F61" s="152"/>
      <c r="G61" s="155">
        <f t="shared" si="2"/>
        <v>5.8</v>
      </c>
      <c r="H61" s="163">
        <f>ROUND(IF('Schuelereinst. Sinclair'!$N$4="Ja",Druck_Tabelle_Kugel_VGL!H$10,1) * VLOOKUP(G61,Kugel_Schueler,2),1)</f>
        <v>83.8</v>
      </c>
      <c r="I61" s="152"/>
      <c r="J61" s="155">
        <f t="shared" si="3"/>
        <v>5.8</v>
      </c>
      <c r="K61" s="163">
        <f>ROUND(IF('Schuelereinst. Sinclair'!$N$4="Ja",Druck_Tabelle_Kugel_VGL!K$10,1) * VLOOKUP(J61,Kugel_Schueler,2),1)</f>
        <v>76.3</v>
      </c>
      <c r="L61" s="152"/>
      <c r="M61" s="155">
        <f t="shared" si="4"/>
        <v>5.8</v>
      </c>
      <c r="N61" s="163">
        <f>ROUND(IF('Schuelereinst. Sinclair'!$N$4="Ja",Druck_Tabelle_Kugel_VGL!N$10,1) * VLOOKUP(M61,Kugel_Schueler,2),1)</f>
        <v>70.2</v>
      </c>
      <c r="O61" s="152"/>
      <c r="P61" s="155">
        <f t="shared" si="5"/>
        <v>5.8</v>
      </c>
      <c r="Q61" s="163">
        <f>ROUND(IF('Schuelereinst. Sinclair'!$N$4="Ja",Druck_Tabelle_Kugel_VGL!Q$10,1) * VLOOKUP(P61,Kugel_Schueler,2),1)</f>
        <v>65.2</v>
      </c>
      <c r="R61" s="152"/>
      <c r="S61" s="155">
        <f t="shared" si="6"/>
        <v>5.8</v>
      </c>
      <c r="T61" s="163">
        <f>ROUND(IF('Schuelereinst. Sinclair'!$N$4="Ja",Druck_Tabelle_Kugel_VGL!T$10,1) * VLOOKUP(S61,Kugel_Schueler,2),1)</f>
        <v>61</v>
      </c>
      <c r="U61" s="152"/>
      <c r="V61" s="155">
        <f t="shared" si="7"/>
        <v>5.8</v>
      </c>
      <c r="W61" s="163">
        <f>ROUND(IF('Schuelereinst. Sinclair'!$N$4="Ja",Druck_Tabelle_Kugel_VGL!W$10,1) * VLOOKUP(V61,Kugel_Schueler,2),1)</f>
        <v>57.5</v>
      </c>
      <c r="X61" s="152"/>
      <c r="Y61" s="155">
        <f t="shared" si="8"/>
        <v>5.8</v>
      </c>
      <c r="Z61" s="163">
        <f>ROUND(IF('Schuelereinst. Sinclair'!$N$4="Ja",Druck_Tabelle_Kugel_VGL!Z$10,1) * VLOOKUP(Y61,Kugel_Schueler,2),1)</f>
        <v>54.5</v>
      </c>
      <c r="AA61" s="152"/>
      <c r="AB61" s="155">
        <f t="shared" si="9"/>
        <v>5.8</v>
      </c>
      <c r="AC61" s="163">
        <f>ROUND(IF('Schuelereinst. Sinclair'!$N$4="Ja",Druck_Tabelle_Kugel_VGL!AC$10,1) * VLOOKUP(AB61,Kugel_Schueler,2),1)</f>
        <v>51.9</v>
      </c>
      <c r="AD61" s="152"/>
      <c r="AE61" s="155">
        <f t="shared" si="10"/>
        <v>5.8</v>
      </c>
      <c r="AF61" s="163">
        <f>ROUND(IF('Schuelereinst. Sinclair'!$N$4="Ja",Druck_Tabelle_Kugel_VGL!AF$10,1) * VLOOKUP(AE61,Kugel_Schueler,2),1)</f>
        <v>49.7</v>
      </c>
      <c r="AG61" s="152"/>
      <c r="AH61" s="155">
        <f t="shared" si="11"/>
        <v>5.8</v>
      </c>
      <c r="AI61" s="163">
        <f>ROUND(IF('Schuelereinst. Sinclair'!$N$4="Ja",Druck_Tabelle_Kugel_VGL!AI$10,1) * VLOOKUP(AH61,Kugel_Schueler,2),1)</f>
        <v>47.7</v>
      </c>
      <c r="AJ61" s="152"/>
      <c r="AK61" s="155">
        <f t="shared" si="12"/>
        <v>5.8</v>
      </c>
      <c r="AL61" s="163">
        <f>ROUND(IF('Schuelereinst. Sinclair'!$N$4="Ja",Druck_Tabelle_Kugel_VGL!AL$10,1) * VLOOKUP(AK61,Kugel_Schueler,2),1)</f>
        <v>45.9</v>
      </c>
      <c r="AM61" s="152"/>
      <c r="AN61" s="155">
        <f t="shared" si="13"/>
        <v>5.8</v>
      </c>
      <c r="AO61" s="163">
        <f>ROUND(IF('Schuelereinst. Sinclair'!$N$4="Ja",Druck_Tabelle_Kugel_VGL!AO$10,1) * VLOOKUP(AN61,Kugel_Schueler,2),1)</f>
        <v>44.4</v>
      </c>
      <c r="AP61" s="152"/>
      <c r="AQ61" s="155">
        <f t="shared" si="14"/>
        <v>5.8</v>
      </c>
      <c r="AR61" s="163">
        <f>ROUND(IF('Schuelereinst. Sinclair'!$N$4="Ja",Druck_Tabelle_Kugel_VGL!AR$10,1) * VLOOKUP(AQ61,Kugel_Schueler,2),1)</f>
        <v>43</v>
      </c>
      <c r="AS61" s="152"/>
      <c r="AT61" s="155">
        <f t="shared" si="15"/>
        <v>5.8</v>
      </c>
      <c r="AU61" s="163">
        <f>ROUND(IF('Schuelereinst. Sinclair'!$N$4="Ja",Druck_Tabelle_Kugel_VGL!AU$10,1) * VLOOKUP(AT61,Kugel_Schueler,2),1)</f>
        <v>35.9</v>
      </c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</row>
    <row r="62" spans="1:132" x14ac:dyDescent="0.2">
      <c r="A62" s="157">
        <f t="shared" si="0"/>
        <v>5.9</v>
      </c>
      <c r="B62" s="164">
        <f>ROUND(IF('Schuelereinst. Sinclair'!$N$4="Ja",Druck_Tabelle_Kugel_VGL!B$10,1) * VLOOKUP(A62,Kugel_Schueler,2),1)</f>
        <v>108.2</v>
      </c>
      <c r="C62" s="152"/>
      <c r="D62" s="157">
        <f t="shared" si="1"/>
        <v>5.9</v>
      </c>
      <c r="E62" s="164">
        <f>ROUND(IF('Schuelereinst. Sinclair'!$N$4="Ja",Druck_Tabelle_Kugel_VGL!E$10,1) * VLOOKUP(D62,Kugel_Schueler,2),1)</f>
        <v>95.7</v>
      </c>
      <c r="F62" s="152"/>
      <c r="G62" s="157">
        <f t="shared" si="2"/>
        <v>5.9</v>
      </c>
      <c r="H62" s="164">
        <f>ROUND(IF('Schuelereinst. Sinclair'!$N$4="Ja",Druck_Tabelle_Kugel_VGL!H$10,1) * VLOOKUP(G62,Kugel_Schueler,2),1)</f>
        <v>86</v>
      </c>
      <c r="I62" s="152"/>
      <c r="J62" s="157">
        <f t="shared" si="3"/>
        <v>5.9</v>
      </c>
      <c r="K62" s="164">
        <f>ROUND(IF('Schuelereinst. Sinclair'!$N$4="Ja",Druck_Tabelle_Kugel_VGL!K$10,1) * VLOOKUP(J62,Kugel_Schueler,2),1)</f>
        <v>78.3</v>
      </c>
      <c r="L62" s="152"/>
      <c r="M62" s="157">
        <f t="shared" si="4"/>
        <v>5.9</v>
      </c>
      <c r="N62" s="164">
        <f>ROUND(IF('Schuelereinst. Sinclair'!$N$4="Ja",Druck_Tabelle_Kugel_VGL!N$10,1) * VLOOKUP(M62,Kugel_Schueler,2),1)</f>
        <v>72.099999999999994</v>
      </c>
      <c r="O62" s="152"/>
      <c r="P62" s="157">
        <f t="shared" si="5"/>
        <v>5.9</v>
      </c>
      <c r="Q62" s="164">
        <f>ROUND(IF('Schuelereinst. Sinclair'!$N$4="Ja",Druck_Tabelle_Kugel_VGL!Q$10,1) * VLOOKUP(P62,Kugel_Schueler,2),1)</f>
        <v>66.900000000000006</v>
      </c>
      <c r="R62" s="152"/>
      <c r="S62" s="157">
        <f t="shared" si="6"/>
        <v>5.9</v>
      </c>
      <c r="T62" s="164">
        <f>ROUND(IF('Schuelereinst. Sinclair'!$N$4="Ja",Druck_Tabelle_Kugel_VGL!T$10,1) * VLOOKUP(S62,Kugel_Schueler,2),1)</f>
        <v>62.7</v>
      </c>
      <c r="U62" s="152"/>
      <c r="V62" s="157">
        <f t="shared" si="7"/>
        <v>5.9</v>
      </c>
      <c r="W62" s="164">
        <f>ROUND(IF('Schuelereinst. Sinclair'!$N$4="Ja",Druck_Tabelle_Kugel_VGL!W$10,1) * VLOOKUP(V62,Kugel_Schueler,2),1)</f>
        <v>59</v>
      </c>
      <c r="X62" s="152"/>
      <c r="Y62" s="157">
        <f t="shared" si="8"/>
        <v>5.9</v>
      </c>
      <c r="Z62" s="164">
        <f>ROUND(IF('Schuelereinst. Sinclair'!$N$4="Ja",Druck_Tabelle_Kugel_VGL!Z$10,1) * VLOOKUP(Y62,Kugel_Schueler,2),1)</f>
        <v>55.9</v>
      </c>
      <c r="AA62" s="152"/>
      <c r="AB62" s="157">
        <f t="shared" si="9"/>
        <v>5.9</v>
      </c>
      <c r="AC62" s="164">
        <f>ROUND(IF('Schuelereinst. Sinclair'!$N$4="Ja",Druck_Tabelle_Kugel_VGL!AC$10,1) * VLOOKUP(AB62,Kugel_Schueler,2),1)</f>
        <v>53.3</v>
      </c>
      <c r="AD62" s="152"/>
      <c r="AE62" s="157">
        <f t="shared" si="10"/>
        <v>5.9</v>
      </c>
      <c r="AF62" s="164">
        <f>ROUND(IF('Schuelereinst. Sinclair'!$N$4="Ja",Druck_Tabelle_Kugel_VGL!AF$10,1) * VLOOKUP(AE62,Kugel_Schueler,2),1)</f>
        <v>51</v>
      </c>
      <c r="AG62" s="152"/>
      <c r="AH62" s="157">
        <f t="shared" si="11"/>
        <v>5.9</v>
      </c>
      <c r="AI62" s="164">
        <f>ROUND(IF('Schuelereinst. Sinclair'!$N$4="Ja",Druck_Tabelle_Kugel_VGL!AI$10,1) * VLOOKUP(AH62,Kugel_Schueler,2),1)</f>
        <v>48.9</v>
      </c>
      <c r="AJ62" s="152"/>
      <c r="AK62" s="157">
        <f t="shared" si="12"/>
        <v>5.9</v>
      </c>
      <c r="AL62" s="164">
        <f>ROUND(IF('Schuelereinst. Sinclair'!$N$4="Ja",Druck_Tabelle_Kugel_VGL!AL$10,1) * VLOOKUP(AK62,Kugel_Schueler,2),1)</f>
        <v>47.1</v>
      </c>
      <c r="AM62" s="152"/>
      <c r="AN62" s="157">
        <f t="shared" si="13"/>
        <v>5.9</v>
      </c>
      <c r="AO62" s="164">
        <f>ROUND(IF('Schuelereinst. Sinclair'!$N$4="Ja",Druck_Tabelle_Kugel_VGL!AO$10,1) * VLOOKUP(AN62,Kugel_Schueler,2),1)</f>
        <v>45.6</v>
      </c>
      <c r="AP62" s="152"/>
      <c r="AQ62" s="157">
        <f t="shared" si="14"/>
        <v>5.9</v>
      </c>
      <c r="AR62" s="164">
        <f>ROUND(IF('Schuelereinst. Sinclair'!$N$4="Ja",Druck_Tabelle_Kugel_VGL!AR$10,1) * VLOOKUP(AQ62,Kugel_Schueler,2),1)</f>
        <v>44.1</v>
      </c>
      <c r="AS62" s="152"/>
      <c r="AT62" s="157">
        <f t="shared" si="15"/>
        <v>5.9</v>
      </c>
      <c r="AU62" s="164">
        <f>ROUND(IF('Schuelereinst. Sinclair'!$N$4="Ja",Druck_Tabelle_Kugel_VGL!AU$10,1) * VLOOKUP(AT62,Kugel_Schueler,2),1)</f>
        <v>36.799999999999997</v>
      </c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</row>
    <row r="63" spans="1:132" x14ac:dyDescent="0.2">
      <c r="A63" s="155">
        <f t="shared" si="0"/>
        <v>6</v>
      </c>
      <c r="B63" s="163">
        <f>ROUND(IF('Schuelereinst. Sinclair'!$N$4="Ja",Druck_Tabelle_Kugel_VGL!B$10,1) * VLOOKUP(A63,Kugel_Schueler,2),1)</f>
        <v>111</v>
      </c>
      <c r="C63" s="152"/>
      <c r="D63" s="155">
        <f t="shared" si="1"/>
        <v>6</v>
      </c>
      <c r="E63" s="163">
        <f>ROUND(IF('Schuelereinst. Sinclair'!$N$4="Ja",Druck_Tabelle_Kugel_VGL!E$10,1) * VLOOKUP(D63,Kugel_Schueler,2),1)</f>
        <v>98.1</v>
      </c>
      <c r="F63" s="152"/>
      <c r="G63" s="155">
        <f t="shared" si="2"/>
        <v>6</v>
      </c>
      <c r="H63" s="163">
        <f>ROUND(IF('Schuelereinst. Sinclair'!$N$4="Ja",Druck_Tabelle_Kugel_VGL!H$10,1) * VLOOKUP(G63,Kugel_Schueler,2),1)</f>
        <v>88.2</v>
      </c>
      <c r="I63" s="152"/>
      <c r="J63" s="155">
        <f t="shared" si="3"/>
        <v>6</v>
      </c>
      <c r="K63" s="163">
        <f>ROUND(IF('Schuelereinst. Sinclair'!$N$4="Ja",Druck_Tabelle_Kugel_VGL!K$10,1) * VLOOKUP(J63,Kugel_Schueler,2),1)</f>
        <v>80.3</v>
      </c>
      <c r="L63" s="152"/>
      <c r="M63" s="155">
        <f t="shared" si="4"/>
        <v>6</v>
      </c>
      <c r="N63" s="163">
        <f>ROUND(IF('Schuelereinst. Sinclair'!$N$4="Ja",Druck_Tabelle_Kugel_VGL!N$10,1) * VLOOKUP(M63,Kugel_Schueler,2),1)</f>
        <v>73.900000000000006</v>
      </c>
      <c r="O63" s="152"/>
      <c r="P63" s="155">
        <f t="shared" si="5"/>
        <v>6</v>
      </c>
      <c r="Q63" s="163">
        <f>ROUND(IF('Schuelereinst. Sinclair'!$N$4="Ja",Druck_Tabelle_Kugel_VGL!Q$10,1) * VLOOKUP(P63,Kugel_Schueler,2),1)</f>
        <v>68.7</v>
      </c>
      <c r="R63" s="152"/>
      <c r="S63" s="155">
        <f t="shared" si="6"/>
        <v>6</v>
      </c>
      <c r="T63" s="163">
        <f>ROUND(IF('Schuelereinst. Sinclair'!$N$4="Ja",Druck_Tabelle_Kugel_VGL!T$10,1) * VLOOKUP(S63,Kugel_Schueler,2),1)</f>
        <v>64.3</v>
      </c>
      <c r="U63" s="152"/>
      <c r="V63" s="155">
        <f t="shared" si="7"/>
        <v>6</v>
      </c>
      <c r="W63" s="163">
        <f>ROUND(IF('Schuelereinst. Sinclair'!$N$4="Ja",Druck_Tabelle_Kugel_VGL!W$10,1) * VLOOKUP(V63,Kugel_Schueler,2),1)</f>
        <v>60.6</v>
      </c>
      <c r="X63" s="152"/>
      <c r="Y63" s="155">
        <f t="shared" si="8"/>
        <v>6</v>
      </c>
      <c r="Z63" s="163">
        <f>ROUND(IF('Schuelereinst. Sinclair'!$N$4="Ja",Druck_Tabelle_Kugel_VGL!Z$10,1) * VLOOKUP(Y63,Kugel_Schueler,2),1)</f>
        <v>57.4</v>
      </c>
      <c r="AA63" s="152"/>
      <c r="AB63" s="155">
        <f t="shared" si="9"/>
        <v>6</v>
      </c>
      <c r="AC63" s="163">
        <f>ROUND(IF('Schuelereinst. Sinclair'!$N$4="Ja",Druck_Tabelle_Kugel_VGL!AC$10,1) * VLOOKUP(AB63,Kugel_Schueler,2),1)</f>
        <v>54.6</v>
      </c>
      <c r="AD63" s="152"/>
      <c r="AE63" s="155">
        <f t="shared" si="10"/>
        <v>6</v>
      </c>
      <c r="AF63" s="163">
        <f>ROUND(IF('Schuelereinst. Sinclair'!$N$4="Ja",Druck_Tabelle_Kugel_VGL!AF$10,1) * VLOOKUP(AE63,Kugel_Schueler,2),1)</f>
        <v>52.3</v>
      </c>
      <c r="AG63" s="152"/>
      <c r="AH63" s="155">
        <f t="shared" si="11"/>
        <v>6</v>
      </c>
      <c r="AI63" s="163">
        <f>ROUND(IF('Schuelereinst. Sinclair'!$N$4="Ja",Druck_Tabelle_Kugel_VGL!AI$10,1) * VLOOKUP(AH63,Kugel_Schueler,2),1)</f>
        <v>50.2</v>
      </c>
      <c r="AJ63" s="152"/>
      <c r="AK63" s="155">
        <f t="shared" si="12"/>
        <v>6</v>
      </c>
      <c r="AL63" s="163">
        <f>ROUND(IF('Schuelereinst. Sinclair'!$N$4="Ja",Druck_Tabelle_Kugel_VGL!AL$10,1) * VLOOKUP(AK63,Kugel_Schueler,2),1)</f>
        <v>48.3</v>
      </c>
      <c r="AM63" s="152"/>
      <c r="AN63" s="155">
        <f t="shared" si="13"/>
        <v>6</v>
      </c>
      <c r="AO63" s="163">
        <f>ROUND(IF('Schuelereinst. Sinclair'!$N$4="Ja",Druck_Tabelle_Kugel_VGL!AO$10,1) * VLOOKUP(AN63,Kugel_Schueler,2),1)</f>
        <v>46.7</v>
      </c>
      <c r="AP63" s="152"/>
      <c r="AQ63" s="155">
        <f t="shared" si="14"/>
        <v>6</v>
      </c>
      <c r="AR63" s="163">
        <f>ROUND(IF('Schuelereinst. Sinclair'!$N$4="Ja",Druck_Tabelle_Kugel_VGL!AR$10,1) * VLOOKUP(AQ63,Kugel_Schueler,2),1)</f>
        <v>45.3</v>
      </c>
      <c r="AS63" s="152"/>
      <c r="AT63" s="155">
        <f t="shared" si="15"/>
        <v>6</v>
      </c>
      <c r="AU63" s="163">
        <f>ROUND(IF('Schuelereinst. Sinclair'!$N$4="Ja",Druck_Tabelle_Kugel_VGL!AU$10,1) * VLOOKUP(AT63,Kugel_Schueler,2),1)</f>
        <v>37.799999999999997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</row>
    <row r="64" spans="1:132" x14ac:dyDescent="0.2">
      <c r="A64" s="157">
        <f t="shared" si="0"/>
        <v>6.1</v>
      </c>
      <c r="B64" s="164">
        <f>ROUND(IF('Schuelereinst. Sinclair'!$N$4="Ja",Druck_Tabelle_Kugel_VGL!B$10,1) * VLOOKUP(A64,Kugel_Schueler,2),1)</f>
        <v>113.7</v>
      </c>
      <c r="C64" s="152"/>
      <c r="D64" s="157">
        <f t="shared" si="1"/>
        <v>6.1</v>
      </c>
      <c r="E64" s="164">
        <f>ROUND(IF('Schuelereinst. Sinclair'!$N$4="Ja",Druck_Tabelle_Kugel_VGL!E$10,1) * VLOOKUP(D64,Kugel_Schueler,2),1)</f>
        <v>100.6</v>
      </c>
      <c r="F64" s="152"/>
      <c r="G64" s="157">
        <f t="shared" si="2"/>
        <v>6.1</v>
      </c>
      <c r="H64" s="164">
        <f>ROUND(IF('Schuelereinst. Sinclair'!$N$4="Ja",Druck_Tabelle_Kugel_VGL!H$10,1) * VLOOKUP(G64,Kugel_Schueler,2),1)</f>
        <v>90.4</v>
      </c>
      <c r="I64" s="152"/>
      <c r="J64" s="157">
        <f t="shared" si="3"/>
        <v>6.1</v>
      </c>
      <c r="K64" s="164">
        <f>ROUND(IF('Schuelereinst. Sinclair'!$N$4="Ja",Druck_Tabelle_Kugel_VGL!K$10,1) * VLOOKUP(J64,Kugel_Schueler,2),1)</f>
        <v>82.3</v>
      </c>
      <c r="L64" s="152"/>
      <c r="M64" s="157">
        <f t="shared" si="4"/>
        <v>6.1</v>
      </c>
      <c r="N64" s="164">
        <f>ROUND(IF('Schuelereinst. Sinclair'!$N$4="Ja",Druck_Tabelle_Kugel_VGL!N$10,1) * VLOOKUP(M64,Kugel_Schueler,2),1)</f>
        <v>75.8</v>
      </c>
      <c r="O64" s="152"/>
      <c r="P64" s="157">
        <f t="shared" si="5"/>
        <v>6.1</v>
      </c>
      <c r="Q64" s="164">
        <f>ROUND(IF('Schuelereinst. Sinclair'!$N$4="Ja",Druck_Tabelle_Kugel_VGL!Q$10,1) * VLOOKUP(P64,Kugel_Schueler,2),1)</f>
        <v>70.400000000000006</v>
      </c>
      <c r="R64" s="152"/>
      <c r="S64" s="157">
        <f t="shared" si="6"/>
        <v>6.1</v>
      </c>
      <c r="T64" s="164">
        <f>ROUND(IF('Schuelereinst. Sinclair'!$N$4="Ja",Druck_Tabelle_Kugel_VGL!T$10,1) * VLOOKUP(S64,Kugel_Schueler,2),1)</f>
        <v>65.900000000000006</v>
      </c>
      <c r="U64" s="152"/>
      <c r="V64" s="157">
        <f t="shared" si="7"/>
        <v>6.1</v>
      </c>
      <c r="W64" s="164">
        <f>ROUND(IF('Schuelereinst. Sinclair'!$N$4="Ja",Druck_Tabelle_Kugel_VGL!W$10,1) * VLOOKUP(V64,Kugel_Schueler,2),1)</f>
        <v>62.1</v>
      </c>
      <c r="X64" s="152"/>
      <c r="Y64" s="157">
        <f t="shared" si="8"/>
        <v>6.1</v>
      </c>
      <c r="Z64" s="164">
        <f>ROUND(IF('Schuelereinst. Sinclair'!$N$4="Ja",Druck_Tabelle_Kugel_VGL!Z$10,1) * VLOOKUP(Y64,Kugel_Schueler,2),1)</f>
        <v>58.8</v>
      </c>
      <c r="AA64" s="152"/>
      <c r="AB64" s="157">
        <f t="shared" si="9"/>
        <v>6.1</v>
      </c>
      <c r="AC64" s="164">
        <f>ROUND(IF('Schuelereinst. Sinclair'!$N$4="Ja",Druck_Tabelle_Kugel_VGL!AC$10,1) * VLOOKUP(AB64,Kugel_Schueler,2),1)</f>
        <v>56</v>
      </c>
      <c r="AD64" s="152"/>
      <c r="AE64" s="157">
        <f t="shared" si="10"/>
        <v>6.1</v>
      </c>
      <c r="AF64" s="164">
        <f>ROUND(IF('Schuelereinst. Sinclair'!$N$4="Ja",Druck_Tabelle_Kugel_VGL!AF$10,1) * VLOOKUP(AE64,Kugel_Schueler,2),1)</f>
        <v>53.6</v>
      </c>
      <c r="AG64" s="152"/>
      <c r="AH64" s="157">
        <f t="shared" si="11"/>
        <v>6.1</v>
      </c>
      <c r="AI64" s="164">
        <f>ROUND(IF('Schuelereinst. Sinclair'!$N$4="Ja",Druck_Tabelle_Kugel_VGL!AI$10,1) * VLOOKUP(AH64,Kugel_Schueler,2),1)</f>
        <v>51.4</v>
      </c>
      <c r="AJ64" s="152"/>
      <c r="AK64" s="157">
        <f t="shared" si="12"/>
        <v>6.1</v>
      </c>
      <c r="AL64" s="164">
        <f>ROUND(IF('Schuelereinst. Sinclair'!$N$4="Ja",Druck_Tabelle_Kugel_VGL!AL$10,1) * VLOOKUP(AK64,Kugel_Schueler,2),1)</f>
        <v>49.6</v>
      </c>
      <c r="AM64" s="152"/>
      <c r="AN64" s="157">
        <f t="shared" si="13"/>
        <v>6.1</v>
      </c>
      <c r="AO64" s="164">
        <f>ROUND(IF('Schuelereinst. Sinclair'!$N$4="Ja",Druck_Tabelle_Kugel_VGL!AO$10,1) * VLOOKUP(AN64,Kugel_Schueler,2),1)</f>
        <v>47.9</v>
      </c>
      <c r="AP64" s="152"/>
      <c r="AQ64" s="157">
        <f t="shared" si="14"/>
        <v>6.1</v>
      </c>
      <c r="AR64" s="164">
        <f>ROUND(IF('Schuelereinst. Sinclair'!$N$4="Ja",Druck_Tabelle_Kugel_VGL!AR$10,1) * VLOOKUP(AQ64,Kugel_Schueler,2),1)</f>
        <v>46.4</v>
      </c>
      <c r="AS64" s="152"/>
      <c r="AT64" s="157">
        <f t="shared" si="15"/>
        <v>6.1</v>
      </c>
      <c r="AU64" s="164">
        <f>ROUND(IF('Schuelereinst. Sinclair'!$N$4="Ja",Druck_Tabelle_Kugel_VGL!AU$10,1) * VLOOKUP(AT64,Kugel_Schueler,2),1)</f>
        <v>38.700000000000003</v>
      </c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</row>
    <row r="65" spans="1:132" x14ac:dyDescent="0.2">
      <c r="A65" s="155">
        <f t="shared" si="0"/>
        <v>6.2</v>
      </c>
      <c r="B65" s="163">
        <f>ROUND(IF('Schuelereinst. Sinclair'!$N$4="Ja",Druck_Tabelle_Kugel_VGL!B$10,1) * VLOOKUP(A65,Kugel_Schueler,2),1)</f>
        <v>116.5</v>
      </c>
      <c r="C65" s="152"/>
      <c r="D65" s="155">
        <f t="shared" si="1"/>
        <v>6.2</v>
      </c>
      <c r="E65" s="163">
        <f>ROUND(IF('Schuelereinst. Sinclair'!$N$4="Ja",Druck_Tabelle_Kugel_VGL!E$10,1) * VLOOKUP(D65,Kugel_Schueler,2),1)</f>
        <v>103</v>
      </c>
      <c r="F65" s="152"/>
      <c r="G65" s="155">
        <f t="shared" si="2"/>
        <v>6.2</v>
      </c>
      <c r="H65" s="163">
        <f>ROUND(IF('Schuelereinst. Sinclair'!$N$4="Ja",Druck_Tabelle_Kugel_VGL!H$10,1) * VLOOKUP(G65,Kugel_Schueler,2),1)</f>
        <v>92.6</v>
      </c>
      <c r="I65" s="152"/>
      <c r="J65" s="155">
        <f t="shared" si="3"/>
        <v>6.2</v>
      </c>
      <c r="K65" s="163">
        <f>ROUND(IF('Schuelereinst. Sinclair'!$N$4="Ja",Druck_Tabelle_Kugel_VGL!K$10,1) * VLOOKUP(J65,Kugel_Schueler,2),1)</f>
        <v>84.3</v>
      </c>
      <c r="L65" s="152"/>
      <c r="M65" s="155">
        <f t="shared" si="4"/>
        <v>6.2</v>
      </c>
      <c r="N65" s="163">
        <f>ROUND(IF('Schuelereinst. Sinclair'!$N$4="Ja",Druck_Tabelle_Kugel_VGL!N$10,1) * VLOOKUP(M65,Kugel_Schueler,2),1)</f>
        <v>77.599999999999994</v>
      </c>
      <c r="O65" s="152"/>
      <c r="P65" s="155">
        <f t="shared" si="5"/>
        <v>6.2</v>
      </c>
      <c r="Q65" s="163">
        <f>ROUND(IF('Schuelereinst. Sinclair'!$N$4="Ja",Druck_Tabelle_Kugel_VGL!Q$10,1) * VLOOKUP(P65,Kugel_Schueler,2),1)</f>
        <v>72.099999999999994</v>
      </c>
      <c r="R65" s="152"/>
      <c r="S65" s="155">
        <f t="shared" si="6"/>
        <v>6.2</v>
      </c>
      <c r="T65" s="163">
        <f>ROUND(IF('Schuelereinst. Sinclair'!$N$4="Ja",Druck_Tabelle_Kugel_VGL!T$10,1) * VLOOKUP(S65,Kugel_Schueler,2),1)</f>
        <v>67.5</v>
      </c>
      <c r="U65" s="152"/>
      <c r="V65" s="155">
        <f t="shared" si="7"/>
        <v>6.2</v>
      </c>
      <c r="W65" s="163">
        <f>ROUND(IF('Schuelereinst. Sinclair'!$N$4="Ja",Druck_Tabelle_Kugel_VGL!W$10,1) * VLOOKUP(V65,Kugel_Schueler,2),1)</f>
        <v>63.6</v>
      </c>
      <c r="X65" s="152"/>
      <c r="Y65" s="155">
        <f t="shared" si="8"/>
        <v>6.2</v>
      </c>
      <c r="Z65" s="163">
        <f>ROUND(IF('Schuelereinst. Sinclair'!$N$4="Ja",Druck_Tabelle_Kugel_VGL!Z$10,1) * VLOOKUP(Y65,Kugel_Schueler,2),1)</f>
        <v>60.3</v>
      </c>
      <c r="AA65" s="152"/>
      <c r="AB65" s="155">
        <f t="shared" si="9"/>
        <v>6.2</v>
      </c>
      <c r="AC65" s="163">
        <f>ROUND(IF('Schuelereinst. Sinclair'!$N$4="Ja",Druck_Tabelle_Kugel_VGL!AC$10,1) * VLOOKUP(AB65,Kugel_Schueler,2),1)</f>
        <v>57.4</v>
      </c>
      <c r="AD65" s="152"/>
      <c r="AE65" s="155">
        <f t="shared" si="10"/>
        <v>6.2</v>
      </c>
      <c r="AF65" s="163">
        <f>ROUND(IF('Schuelereinst. Sinclair'!$N$4="Ja",Druck_Tabelle_Kugel_VGL!AF$10,1) * VLOOKUP(AE65,Kugel_Schueler,2),1)</f>
        <v>54.9</v>
      </c>
      <c r="AG65" s="152"/>
      <c r="AH65" s="155">
        <f t="shared" si="11"/>
        <v>6.2</v>
      </c>
      <c r="AI65" s="163">
        <f>ROUND(IF('Schuelereinst. Sinclair'!$N$4="Ja",Druck_Tabelle_Kugel_VGL!AI$10,1) * VLOOKUP(AH65,Kugel_Schueler,2),1)</f>
        <v>52.7</v>
      </c>
      <c r="AJ65" s="152"/>
      <c r="AK65" s="155">
        <f t="shared" si="12"/>
        <v>6.2</v>
      </c>
      <c r="AL65" s="163">
        <f>ROUND(IF('Schuelereinst. Sinclair'!$N$4="Ja",Druck_Tabelle_Kugel_VGL!AL$10,1) * VLOOKUP(AK65,Kugel_Schueler,2),1)</f>
        <v>50.8</v>
      </c>
      <c r="AM65" s="152"/>
      <c r="AN65" s="155">
        <f t="shared" si="13"/>
        <v>6.2</v>
      </c>
      <c r="AO65" s="163">
        <f>ROUND(IF('Schuelereinst. Sinclair'!$N$4="Ja",Druck_Tabelle_Kugel_VGL!AO$10,1) * VLOOKUP(AN65,Kugel_Schueler,2),1)</f>
        <v>49.1</v>
      </c>
      <c r="AP65" s="152"/>
      <c r="AQ65" s="155">
        <f t="shared" si="14"/>
        <v>6.2</v>
      </c>
      <c r="AR65" s="163">
        <f>ROUND(IF('Schuelereinst. Sinclair'!$N$4="Ja",Druck_Tabelle_Kugel_VGL!AR$10,1) * VLOOKUP(AQ65,Kugel_Schueler,2),1)</f>
        <v>47.5</v>
      </c>
      <c r="AS65" s="152"/>
      <c r="AT65" s="155">
        <f t="shared" si="15"/>
        <v>6.2</v>
      </c>
      <c r="AU65" s="163">
        <f>ROUND(IF('Schuelereinst. Sinclair'!$N$4="Ja",Druck_Tabelle_Kugel_VGL!AU$10,1) * VLOOKUP(AT65,Kugel_Schueler,2),1)</f>
        <v>39.700000000000003</v>
      </c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</row>
    <row r="66" spans="1:132" x14ac:dyDescent="0.2">
      <c r="A66" s="157">
        <f t="shared" si="0"/>
        <v>6.3</v>
      </c>
      <c r="B66" s="164">
        <f>ROUND(IF('Schuelereinst. Sinclair'!$N$4="Ja",Druck_Tabelle_Kugel_VGL!B$10,1) * VLOOKUP(A66,Kugel_Schueler,2),1)</f>
        <v>119.3</v>
      </c>
      <c r="C66" s="152"/>
      <c r="D66" s="157">
        <f t="shared" si="1"/>
        <v>6.3</v>
      </c>
      <c r="E66" s="164">
        <f>ROUND(IF('Schuelereinst. Sinclair'!$N$4="Ja",Druck_Tabelle_Kugel_VGL!E$10,1) * VLOOKUP(D66,Kugel_Schueler,2),1)</f>
        <v>105.5</v>
      </c>
      <c r="F66" s="152"/>
      <c r="G66" s="157">
        <f t="shared" si="2"/>
        <v>6.3</v>
      </c>
      <c r="H66" s="164">
        <f>ROUND(IF('Schuelereinst. Sinclair'!$N$4="Ja",Druck_Tabelle_Kugel_VGL!H$10,1) * VLOOKUP(G66,Kugel_Schueler,2),1)</f>
        <v>94.8</v>
      </c>
      <c r="I66" s="152"/>
      <c r="J66" s="157">
        <f t="shared" si="3"/>
        <v>6.3</v>
      </c>
      <c r="K66" s="164">
        <f>ROUND(IF('Schuelereinst. Sinclair'!$N$4="Ja",Druck_Tabelle_Kugel_VGL!K$10,1) * VLOOKUP(J66,Kugel_Schueler,2),1)</f>
        <v>86.3</v>
      </c>
      <c r="L66" s="152"/>
      <c r="M66" s="157">
        <f t="shared" si="4"/>
        <v>6.3</v>
      </c>
      <c r="N66" s="164">
        <f>ROUND(IF('Schuelereinst. Sinclair'!$N$4="Ja",Druck_Tabelle_Kugel_VGL!N$10,1) * VLOOKUP(M66,Kugel_Schueler,2),1)</f>
        <v>79.5</v>
      </c>
      <c r="O66" s="152"/>
      <c r="P66" s="157">
        <f t="shared" si="5"/>
        <v>6.3</v>
      </c>
      <c r="Q66" s="164">
        <f>ROUND(IF('Schuelereinst. Sinclair'!$N$4="Ja",Druck_Tabelle_Kugel_VGL!Q$10,1) * VLOOKUP(P66,Kugel_Schueler,2),1)</f>
        <v>73.8</v>
      </c>
      <c r="R66" s="152"/>
      <c r="S66" s="157">
        <f t="shared" si="6"/>
        <v>6.3</v>
      </c>
      <c r="T66" s="164">
        <f>ROUND(IF('Schuelereinst. Sinclair'!$N$4="Ja",Druck_Tabelle_Kugel_VGL!T$10,1) * VLOOKUP(S66,Kugel_Schueler,2),1)</f>
        <v>69.099999999999994</v>
      </c>
      <c r="U66" s="152"/>
      <c r="V66" s="157">
        <f t="shared" si="7"/>
        <v>6.3</v>
      </c>
      <c r="W66" s="164">
        <f>ROUND(IF('Schuelereinst. Sinclair'!$N$4="Ja",Druck_Tabelle_Kugel_VGL!W$10,1) * VLOOKUP(V66,Kugel_Schueler,2),1)</f>
        <v>65.099999999999994</v>
      </c>
      <c r="X66" s="152"/>
      <c r="Y66" s="157">
        <f t="shared" si="8"/>
        <v>6.3</v>
      </c>
      <c r="Z66" s="164">
        <f>ROUND(IF('Schuelereinst. Sinclair'!$N$4="Ja",Druck_Tabelle_Kugel_VGL!Z$10,1) * VLOOKUP(Y66,Kugel_Schueler,2),1)</f>
        <v>61.7</v>
      </c>
      <c r="AA66" s="152"/>
      <c r="AB66" s="157">
        <f t="shared" si="9"/>
        <v>6.3</v>
      </c>
      <c r="AC66" s="164">
        <f>ROUND(IF('Schuelereinst. Sinclair'!$N$4="Ja",Druck_Tabelle_Kugel_VGL!AC$10,1) * VLOOKUP(AB66,Kugel_Schueler,2),1)</f>
        <v>58.7</v>
      </c>
      <c r="AD66" s="152"/>
      <c r="AE66" s="157">
        <f t="shared" si="10"/>
        <v>6.3</v>
      </c>
      <c r="AF66" s="164">
        <f>ROUND(IF('Schuelereinst. Sinclair'!$N$4="Ja",Druck_Tabelle_Kugel_VGL!AF$10,1) * VLOOKUP(AE66,Kugel_Schueler,2),1)</f>
        <v>56.2</v>
      </c>
      <c r="AG66" s="152"/>
      <c r="AH66" s="157">
        <f t="shared" si="11"/>
        <v>6.3</v>
      </c>
      <c r="AI66" s="164">
        <f>ROUND(IF('Schuelereinst. Sinclair'!$N$4="Ja",Druck_Tabelle_Kugel_VGL!AI$10,1) * VLOOKUP(AH66,Kugel_Schueler,2),1)</f>
        <v>54</v>
      </c>
      <c r="AJ66" s="152"/>
      <c r="AK66" s="157">
        <f t="shared" si="12"/>
        <v>6.3</v>
      </c>
      <c r="AL66" s="164">
        <f>ROUND(IF('Schuelereinst. Sinclair'!$N$4="Ja",Druck_Tabelle_Kugel_VGL!AL$10,1) * VLOOKUP(AK66,Kugel_Schueler,2),1)</f>
        <v>52</v>
      </c>
      <c r="AM66" s="152"/>
      <c r="AN66" s="157">
        <f t="shared" si="13"/>
        <v>6.3</v>
      </c>
      <c r="AO66" s="164">
        <f>ROUND(IF('Schuelereinst. Sinclair'!$N$4="Ja",Druck_Tabelle_Kugel_VGL!AO$10,1) * VLOOKUP(AN66,Kugel_Schueler,2),1)</f>
        <v>50.2</v>
      </c>
      <c r="AP66" s="152"/>
      <c r="AQ66" s="157">
        <f t="shared" si="14"/>
        <v>6.3</v>
      </c>
      <c r="AR66" s="164">
        <f>ROUND(IF('Schuelereinst. Sinclair'!$N$4="Ja",Druck_Tabelle_Kugel_VGL!AR$10,1) * VLOOKUP(AQ66,Kugel_Schueler,2),1)</f>
        <v>48.7</v>
      </c>
      <c r="AS66" s="152"/>
      <c r="AT66" s="157">
        <f t="shared" si="15"/>
        <v>6.3</v>
      </c>
      <c r="AU66" s="164">
        <f>ROUND(IF('Schuelereinst. Sinclair'!$N$4="Ja",Druck_Tabelle_Kugel_VGL!AU$10,1) * VLOOKUP(AT66,Kugel_Schueler,2),1)</f>
        <v>40.6</v>
      </c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</row>
    <row r="67" spans="1:132" x14ac:dyDescent="0.2">
      <c r="A67" s="155">
        <f t="shared" si="0"/>
        <v>6.4</v>
      </c>
      <c r="B67" s="163">
        <f>ROUND(IF('Schuelereinst. Sinclair'!$N$4="Ja",Druck_Tabelle_Kugel_VGL!B$10,1) * VLOOKUP(A67,Kugel_Schueler,2),1)</f>
        <v>122.1</v>
      </c>
      <c r="C67" s="152"/>
      <c r="D67" s="155">
        <f t="shared" si="1"/>
        <v>6.4</v>
      </c>
      <c r="E67" s="163">
        <f>ROUND(IF('Schuelereinst. Sinclair'!$N$4="Ja",Druck_Tabelle_Kugel_VGL!E$10,1) * VLOOKUP(D67,Kugel_Schueler,2),1)</f>
        <v>108</v>
      </c>
      <c r="F67" s="152"/>
      <c r="G67" s="155">
        <f t="shared" si="2"/>
        <v>6.4</v>
      </c>
      <c r="H67" s="163">
        <f>ROUND(IF('Schuelereinst. Sinclair'!$N$4="Ja",Druck_Tabelle_Kugel_VGL!H$10,1) * VLOOKUP(G67,Kugel_Schueler,2),1)</f>
        <v>97</v>
      </c>
      <c r="I67" s="152"/>
      <c r="J67" s="155">
        <f t="shared" si="3"/>
        <v>6.4</v>
      </c>
      <c r="K67" s="163">
        <f>ROUND(IF('Schuelereinst. Sinclair'!$N$4="Ja",Druck_Tabelle_Kugel_VGL!K$10,1) * VLOOKUP(J67,Kugel_Schueler,2),1)</f>
        <v>88.3</v>
      </c>
      <c r="L67" s="152"/>
      <c r="M67" s="155">
        <f t="shared" si="4"/>
        <v>6.4</v>
      </c>
      <c r="N67" s="163">
        <f>ROUND(IF('Schuelereinst. Sinclair'!$N$4="Ja",Druck_Tabelle_Kugel_VGL!N$10,1) * VLOOKUP(M67,Kugel_Schueler,2),1)</f>
        <v>81.3</v>
      </c>
      <c r="O67" s="152"/>
      <c r="P67" s="155">
        <f t="shared" si="5"/>
        <v>6.4</v>
      </c>
      <c r="Q67" s="163">
        <f>ROUND(IF('Schuelereinst. Sinclair'!$N$4="Ja",Druck_Tabelle_Kugel_VGL!Q$10,1) * VLOOKUP(P67,Kugel_Schueler,2),1)</f>
        <v>75.5</v>
      </c>
      <c r="R67" s="152"/>
      <c r="S67" s="155">
        <f t="shared" si="6"/>
        <v>6.4</v>
      </c>
      <c r="T67" s="163">
        <f>ROUND(IF('Schuelereinst. Sinclair'!$N$4="Ja",Druck_Tabelle_Kugel_VGL!T$10,1) * VLOOKUP(S67,Kugel_Schueler,2),1)</f>
        <v>70.7</v>
      </c>
      <c r="U67" s="152"/>
      <c r="V67" s="155">
        <f t="shared" si="7"/>
        <v>6.4</v>
      </c>
      <c r="W67" s="163">
        <f>ROUND(IF('Schuelereinst. Sinclair'!$N$4="Ja",Druck_Tabelle_Kugel_VGL!W$10,1) * VLOOKUP(V67,Kugel_Schueler,2),1)</f>
        <v>66.599999999999994</v>
      </c>
      <c r="X67" s="152"/>
      <c r="Y67" s="155">
        <f t="shared" si="8"/>
        <v>6.4</v>
      </c>
      <c r="Z67" s="163">
        <f>ROUND(IF('Schuelereinst. Sinclair'!$N$4="Ja",Druck_Tabelle_Kugel_VGL!Z$10,1) * VLOOKUP(Y67,Kugel_Schueler,2),1)</f>
        <v>63.1</v>
      </c>
      <c r="AA67" s="152"/>
      <c r="AB67" s="155">
        <f t="shared" si="9"/>
        <v>6.4</v>
      </c>
      <c r="AC67" s="163">
        <f>ROUND(IF('Schuelereinst. Sinclair'!$N$4="Ja",Druck_Tabelle_Kugel_VGL!AC$10,1) * VLOOKUP(AB67,Kugel_Schueler,2),1)</f>
        <v>60.1</v>
      </c>
      <c r="AD67" s="152"/>
      <c r="AE67" s="155">
        <f t="shared" si="10"/>
        <v>6.4</v>
      </c>
      <c r="AF67" s="163">
        <f>ROUND(IF('Schuelereinst. Sinclair'!$N$4="Ja",Druck_Tabelle_Kugel_VGL!AF$10,1) * VLOOKUP(AE67,Kugel_Schueler,2),1)</f>
        <v>57.5</v>
      </c>
      <c r="AG67" s="152"/>
      <c r="AH67" s="155">
        <f t="shared" si="11"/>
        <v>6.4</v>
      </c>
      <c r="AI67" s="163">
        <f>ROUND(IF('Schuelereinst. Sinclair'!$N$4="Ja",Druck_Tabelle_Kugel_VGL!AI$10,1) * VLOOKUP(AH67,Kugel_Schueler,2),1)</f>
        <v>55.2</v>
      </c>
      <c r="AJ67" s="152"/>
      <c r="AK67" s="155">
        <f t="shared" si="12"/>
        <v>6.4</v>
      </c>
      <c r="AL67" s="163">
        <f>ROUND(IF('Schuelereinst. Sinclair'!$N$4="Ja",Druck_Tabelle_Kugel_VGL!AL$10,1) * VLOOKUP(AK67,Kugel_Schueler,2),1)</f>
        <v>53.2</v>
      </c>
      <c r="AM67" s="152"/>
      <c r="AN67" s="155">
        <f t="shared" si="13"/>
        <v>6.4</v>
      </c>
      <c r="AO67" s="163">
        <f>ROUND(IF('Schuelereinst. Sinclair'!$N$4="Ja",Druck_Tabelle_Kugel_VGL!AO$10,1) * VLOOKUP(AN67,Kugel_Schueler,2),1)</f>
        <v>51.4</v>
      </c>
      <c r="AP67" s="152"/>
      <c r="AQ67" s="155">
        <f t="shared" si="14"/>
        <v>6.4</v>
      </c>
      <c r="AR67" s="163">
        <f>ROUND(IF('Schuelereinst. Sinclair'!$N$4="Ja",Druck_Tabelle_Kugel_VGL!AR$10,1) * VLOOKUP(AQ67,Kugel_Schueler,2),1)</f>
        <v>49.8</v>
      </c>
      <c r="AS67" s="152"/>
      <c r="AT67" s="155">
        <f t="shared" si="15"/>
        <v>6.4</v>
      </c>
      <c r="AU67" s="163">
        <f>ROUND(IF('Schuelereinst. Sinclair'!$N$4="Ja",Druck_Tabelle_Kugel_VGL!AU$10,1) * VLOOKUP(AT67,Kugel_Schueler,2),1)</f>
        <v>41.6</v>
      </c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</row>
    <row r="68" spans="1:132" x14ac:dyDescent="0.2">
      <c r="A68" s="157">
        <f t="shared" si="0"/>
        <v>6.5</v>
      </c>
      <c r="B68" s="164">
        <f>ROUND(IF('Schuelereinst. Sinclair'!$N$4="Ja",Druck_Tabelle_Kugel_VGL!B$10,1) * VLOOKUP(A68,Kugel_Schueler,2),1)</f>
        <v>124.9</v>
      </c>
      <c r="C68" s="152"/>
      <c r="D68" s="157">
        <f t="shared" si="1"/>
        <v>6.5</v>
      </c>
      <c r="E68" s="164">
        <f>ROUND(IF('Schuelereinst. Sinclair'!$N$4="Ja",Druck_Tabelle_Kugel_VGL!E$10,1) * VLOOKUP(D68,Kugel_Schueler,2),1)</f>
        <v>110.4</v>
      </c>
      <c r="F68" s="152"/>
      <c r="G68" s="157">
        <f t="shared" si="2"/>
        <v>6.5</v>
      </c>
      <c r="H68" s="164">
        <f>ROUND(IF('Schuelereinst. Sinclair'!$N$4="Ja",Druck_Tabelle_Kugel_VGL!H$10,1) * VLOOKUP(G68,Kugel_Schueler,2),1)</f>
        <v>99.2</v>
      </c>
      <c r="I68" s="152"/>
      <c r="J68" s="157">
        <f t="shared" si="3"/>
        <v>6.5</v>
      </c>
      <c r="K68" s="164">
        <f>ROUND(IF('Schuelereinst. Sinclair'!$N$4="Ja",Druck_Tabelle_Kugel_VGL!K$10,1) * VLOOKUP(J68,Kugel_Schueler,2),1)</f>
        <v>90.3</v>
      </c>
      <c r="L68" s="152"/>
      <c r="M68" s="157">
        <f t="shared" si="4"/>
        <v>6.5</v>
      </c>
      <c r="N68" s="164">
        <f>ROUND(IF('Schuelereinst. Sinclair'!$N$4="Ja",Druck_Tabelle_Kugel_VGL!N$10,1) * VLOOKUP(M68,Kugel_Schueler,2),1)</f>
        <v>83.2</v>
      </c>
      <c r="O68" s="152"/>
      <c r="P68" s="157">
        <f t="shared" si="5"/>
        <v>6.5</v>
      </c>
      <c r="Q68" s="164">
        <f>ROUND(IF('Schuelereinst. Sinclair'!$N$4="Ja",Druck_Tabelle_Kugel_VGL!Q$10,1) * VLOOKUP(P68,Kugel_Schueler,2),1)</f>
        <v>77.2</v>
      </c>
      <c r="R68" s="152"/>
      <c r="S68" s="157">
        <f t="shared" si="6"/>
        <v>6.5</v>
      </c>
      <c r="T68" s="164">
        <f>ROUND(IF('Schuelereinst. Sinclair'!$N$4="Ja",Druck_Tabelle_Kugel_VGL!T$10,1) * VLOOKUP(S68,Kugel_Schueler,2),1)</f>
        <v>72.3</v>
      </c>
      <c r="U68" s="152"/>
      <c r="V68" s="157">
        <f t="shared" si="7"/>
        <v>6.5</v>
      </c>
      <c r="W68" s="164">
        <f>ROUND(IF('Schuelereinst. Sinclair'!$N$4="Ja",Druck_Tabelle_Kugel_VGL!W$10,1) * VLOOKUP(V68,Kugel_Schueler,2),1)</f>
        <v>68.099999999999994</v>
      </c>
      <c r="X68" s="152"/>
      <c r="Y68" s="157">
        <f t="shared" si="8"/>
        <v>6.5</v>
      </c>
      <c r="Z68" s="164">
        <f>ROUND(IF('Schuelereinst. Sinclair'!$N$4="Ja",Druck_Tabelle_Kugel_VGL!Z$10,1) * VLOOKUP(Y68,Kugel_Schueler,2),1)</f>
        <v>64.599999999999994</v>
      </c>
      <c r="AA68" s="152"/>
      <c r="AB68" s="157">
        <f t="shared" si="9"/>
        <v>6.5</v>
      </c>
      <c r="AC68" s="164">
        <f>ROUND(IF('Schuelereinst. Sinclair'!$N$4="Ja",Druck_Tabelle_Kugel_VGL!AC$10,1) * VLOOKUP(AB68,Kugel_Schueler,2),1)</f>
        <v>61.5</v>
      </c>
      <c r="AD68" s="152"/>
      <c r="AE68" s="157">
        <f t="shared" si="10"/>
        <v>6.5</v>
      </c>
      <c r="AF68" s="164">
        <f>ROUND(IF('Schuelereinst. Sinclair'!$N$4="Ja",Druck_Tabelle_Kugel_VGL!AF$10,1) * VLOOKUP(AE68,Kugel_Schueler,2),1)</f>
        <v>58.8</v>
      </c>
      <c r="AG68" s="152"/>
      <c r="AH68" s="157">
        <f t="shared" si="11"/>
        <v>6.5</v>
      </c>
      <c r="AI68" s="164">
        <f>ROUND(IF('Schuelereinst. Sinclair'!$N$4="Ja",Druck_Tabelle_Kugel_VGL!AI$10,1) * VLOOKUP(AH68,Kugel_Schueler,2),1)</f>
        <v>56.5</v>
      </c>
      <c r="AJ68" s="152"/>
      <c r="AK68" s="157">
        <f t="shared" si="12"/>
        <v>6.5</v>
      </c>
      <c r="AL68" s="164">
        <f>ROUND(IF('Schuelereinst. Sinclair'!$N$4="Ja",Druck_Tabelle_Kugel_VGL!AL$10,1) * VLOOKUP(AK68,Kugel_Schueler,2),1)</f>
        <v>54.4</v>
      </c>
      <c r="AM68" s="152"/>
      <c r="AN68" s="157">
        <f t="shared" si="13"/>
        <v>6.5</v>
      </c>
      <c r="AO68" s="164">
        <f>ROUND(IF('Schuelereinst. Sinclair'!$N$4="Ja",Druck_Tabelle_Kugel_VGL!AO$10,1) * VLOOKUP(AN68,Kugel_Schueler,2),1)</f>
        <v>52.6</v>
      </c>
      <c r="AP68" s="152"/>
      <c r="AQ68" s="157">
        <f t="shared" si="14"/>
        <v>6.5</v>
      </c>
      <c r="AR68" s="164">
        <f>ROUND(IF('Schuelereinst. Sinclair'!$N$4="Ja",Druck_Tabelle_Kugel_VGL!AR$10,1) * VLOOKUP(AQ68,Kugel_Schueler,2),1)</f>
        <v>50.9</v>
      </c>
      <c r="AS68" s="152"/>
      <c r="AT68" s="157">
        <f t="shared" si="15"/>
        <v>6.5</v>
      </c>
      <c r="AU68" s="164">
        <f>ROUND(IF('Schuelereinst. Sinclair'!$N$4="Ja",Druck_Tabelle_Kugel_VGL!AU$10,1) * VLOOKUP(AT68,Kugel_Schueler,2),1)</f>
        <v>42.5</v>
      </c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</row>
    <row r="69" spans="1:132" x14ac:dyDescent="0.2">
      <c r="A69" s="155">
        <f t="shared" si="0"/>
        <v>6.6</v>
      </c>
      <c r="B69" s="163">
        <f>ROUND(IF('Schuelereinst. Sinclair'!$N$4="Ja",Druck_Tabelle_Kugel_VGL!B$10,1) * VLOOKUP(A69,Kugel_Schueler,2),1)</f>
        <v>127.6</v>
      </c>
      <c r="C69" s="152"/>
      <c r="D69" s="155">
        <f t="shared" si="1"/>
        <v>6.6</v>
      </c>
      <c r="E69" s="163">
        <f>ROUND(IF('Schuelereinst. Sinclair'!$N$4="Ja",Druck_Tabelle_Kugel_VGL!E$10,1) * VLOOKUP(D69,Kugel_Schueler,2),1)</f>
        <v>112.8</v>
      </c>
      <c r="F69" s="152"/>
      <c r="G69" s="155">
        <f t="shared" si="2"/>
        <v>6.6</v>
      </c>
      <c r="H69" s="163">
        <f>ROUND(IF('Schuelereinst. Sinclair'!$N$4="Ja",Druck_Tabelle_Kugel_VGL!H$10,1) * VLOOKUP(G69,Kugel_Schueler,2),1)</f>
        <v>101.4</v>
      </c>
      <c r="I69" s="152"/>
      <c r="J69" s="155">
        <f t="shared" si="3"/>
        <v>6.6</v>
      </c>
      <c r="K69" s="163">
        <f>ROUND(IF('Schuelereinst. Sinclair'!$N$4="Ja",Druck_Tabelle_Kugel_VGL!K$10,1) * VLOOKUP(J69,Kugel_Schueler,2),1)</f>
        <v>92.3</v>
      </c>
      <c r="L69" s="152"/>
      <c r="M69" s="155">
        <f t="shared" si="4"/>
        <v>6.6</v>
      </c>
      <c r="N69" s="163">
        <f>ROUND(IF('Schuelereinst. Sinclair'!$N$4="Ja",Druck_Tabelle_Kugel_VGL!N$10,1) * VLOOKUP(M69,Kugel_Schueler,2),1)</f>
        <v>85</v>
      </c>
      <c r="O69" s="152"/>
      <c r="P69" s="155">
        <f t="shared" si="5"/>
        <v>6.6</v>
      </c>
      <c r="Q69" s="163">
        <f>ROUND(IF('Schuelereinst. Sinclair'!$N$4="Ja",Druck_Tabelle_Kugel_VGL!Q$10,1) * VLOOKUP(P69,Kugel_Schueler,2),1)</f>
        <v>78.900000000000006</v>
      </c>
      <c r="R69" s="152"/>
      <c r="S69" s="155">
        <f t="shared" si="6"/>
        <v>6.6</v>
      </c>
      <c r="T69" s="163">
        <f>ROUND(IF('Schuelereinst. Sinclair'!$N$4="Ja",Druck_Tabelle_Kugel_VGL!T$10,1) * VLOOKUP(S69,Kugel_Schueler,2),1)</f>
        <v>73.900000000000006</v>
      </c>
      <c r="U69" s="152"/>
      <c r="V69" s="155">
        <f t="shared" si="7"/>
        <v>6.6</v>
      </c>
      <c r="W69" s="163">
        <f>ROUND(IF('Schuelereinst. Sinclair'!$N$4="Ja",Druck_Tabelle_Kugel_VGL!W$10,1) * VLOOKUP(V69,Kugel_Schueler,2),1)</f>
        <v>69.599999999999994</v>
      </c>
      <c r="X69" s="152"/>
      <c r="Y69" s="155">
        <f t="shared" si="8"/>
        <v>6.6</v>
      </c>
      <c r="Z69" s="163">
        <f>ROUND(IF('Schuelereinst. Sinclair'!$N$4="Ja",Druck_Tabelle_Kugel_VGL!Z$10,1) * VLOOKUP(Y69,Kugel_Schueler,2),1)</f>
        <v>66</v>
      </c>
      <c r="AA69" s="152"/>
      <c r="AB69" s="155">
        <f t="shared" si="9"/>
        <v>6.6</v>
      </c>
      <c r="AC69" s="163">
        <f>ROUND(IF('Schuelereinst. Sinclair'!$N$4="Ja",Druck_Tabelle_Kugel_VGL!AC$10,1) * VLOOKUP(AB69,Kugel_Schueler,2),1)</f>
        <v>62.8</v>
      </c>
      <c r="AD69" s="152"/>
      <c r="AE69" s="155">
        <f t="shared" si="10"/>
        <v>6.6</v>
      </c>
      <c r="AF69" s="163">
        <f>ROUND(IF('Schuelereinst. Sinclair'!$N$4="Ja",Druck_Tabelle_Kugel_VGL!AF$10,1) * VLOOKUP(AE69,Kugel_Schueler,2),1)</f>
        <v>60.1</v>
      </c>
      <c r="AG69" s="152"/>
      <c r="AH69" s="155">
        <f t="shared" si="11"/>
        <v>6.6</v>
      </c>
      <c r="AI69" s="163">
        <f>ROUND(IF('Schuelereinst. Sinclair'!$N$4="Ja",Druck_Tabelle_Kugel_VGL!AI$10,1) * VLOOKUP(AH69,Kugel_Schueler,2),1)</f>
        <v>57.7</v>
      </c>
      <c r="AJ69" s="152"/>
      <c r="AK69" s="155">
        <f t="shared" si="12"/>
        <v>6.6</v>
      </c>
      <c r="AL69" s="163">
        <f>ROUND(IF('Schuelereinst. Sinclair'!$N$4="Ja",Druck_Tabelle_Kugel_VGL!AL$10,1) * VLOOKUP(AK69,Kugel_Schueler,2),1)</f>
        <v>55.6</v>
      </c>
      <c r="AM69" s="152"/>
      <c r="AN69" s="155">
        <f t="shared" si="13"/>
        <v>6.6</v>
      </c>
      <c r="AO69" s="163">
        <f>ROUND(IF('Schuelereinst. Sinclair'!$N$4="Ja",Druck_Tabelle_Kugel_VGL!AO$10,1) * VLOOKUP(AN69,Kugel_Schueler,2),1)</f>
        <v>53.7</v>
      </c>
      <c r="AP69" s="152"/>
      <c r="AQ69" s="155">
        <f t="shared" si="14"/>
        <v>6.6</v>
      </c>
      <c r="AR69" s="163">
        <f>ROUND(IF('Schuelereinst. Sinclair'!$N$4="Ja",Druck_Tabelle_Kugel_VGL!AR$10,1) * VLOOKUP(AQ69,Kugel_Schueler,2),1)</f>
        <v>52.1</v>
      </c>
      <c r="AS69" s="152"/>
      <c r="AT69" s="155">
        <f t="shared" si="15"/>
        <v>6.6</v>
      </c>
      <c r="AU69" s="163">
        <f>ROUND(IF('Schuelereinst. Sinclair'!$N$4="Ja",Druck_Tabelle_Kugel_VGL!AU$10,1) * VLOOKUP(AT69,Kugel_Schueler,2),1)</f>
        <v>43.5</v>
      </c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</row>
    <row r="70" spans="1:132" x14ac:dyDescent="0.2">
      <c r="A70" s="157">
        <f t="shared" si="0"/>
        <v>6.7</v>
      </c>
      <c r="B70" s="164">
        <f>ROUND(IF('Schuelereinst. Sinclair'!$N$4="Ja",Druck_Tabelle_Kugel_VGL!B$10,1) * VLOOKUP(A70,Kugel_Schueler,2),1)</f>
        <v>130.4</v>
      </c>
      <c r="C70" s="152"/>
      <c r="D70" s="157">
        <f t="shared" si="1"/>
        <v>6.7</v>
      </c>
      <c r="E70" s="164">
        <f>ROUND(IF('Schuelereinst. Sinclair'!$N$4="Ja",Druck_Tabelle_Kugel_VGL!E$10,1) * VLOOKUP(D70,Kugel_Schueler,2),1)</f>
        <v>115.3</v>
      </c>
      <c r="F70" s="152"/>
      <c r="G70" s="157">
        <f t="shared" si="2"/>
        <v>6.7</v>
      </c>
      <c r="H70" s="164">
        <f>ROUND(IF('Schuelereinst. Sinclair'!$N$4="Ja",Druck_Tabelle_Kugel_VGL!H$10,1) * VLOOKUP(G70,Kugel_Schueler,2),1)</f>
        <v>103.6</v>
      </c>
      <c r="I70" s="152"/>
      <c r="J70" s="157">
        <f t="shared" si="3"/>
        <v>6.7</v>
      </c>
      <c r="K70" s="164">
        <f>ROUND(IF('Schuelereinst. Sinclair'!$N$4="Ja",Druck_Tabelle_Kugel_VGL!K$10,1) * VLOOKUP(J70,Kugel_Schueler,2),1)</f>
        <v>94.3</v>
      </c>
      <c r="L70" s="152"/>
      <c r="M70" s="157">
        <f t="shared" si="4"/>
        <v>6.7</v>
      </c>
      <c r="N70" s="164">
        <f>ROUND(IF('Schuelereinst. Sinclair'!$N$4="Ja",Druck_Tabelle_Kugel_VGL!N$10,1) * VLOOKUP(M70,Kugel_Schueler,2),1)</f>
        <v>86.8</v>
      </c>
      <c r="O70" s="152"/>
      <c r="P70" s="157">
        <f t="shared" si="5"/>
        <v>6.7</v>
      </c>
      <c r="Q70" s="164">
        <f>ROUND(IF('Schuelereinst. Sinclair'!$N$4="Ja",Druck_Tabelle_Kugel_VGL!Q$10,1) * VLOOKUP(P70,Kugel_Schueler,2),1)</f>
        <v>80.7</v>
      </c>
      <c r="R70" s="152"/>
      <c r="S70" s="157">
        <f t="shared" si="6"/>
        <v>6.7</v>
      </c>
      <c r="T70" s="164">
        <f>ROUND(IF('Schuelereinst. Sinclair'!$N$4="Ja",Druck_Tabelle_Kugel_VGL!T$10,1) * VLOOKUP(S70,Kugel_Schueler,2),1)</f>
        <v>75.5</v>
      </c>
      <c r="U70" s="152"/>
      <c r="V70" s="157">
        <f t="shared" si="7"/>
        <v>6.7</v>
      </c>
      <c r="W70" s="164">
        <f>ROUND(IF('Schuelereinst. Sinclair'!$N$4="Ja",Druck_Tabelle_Kugel_VGL!W$10,1) * VLOOKUP(V70,Kugel_Schueler,2),1)</f>
        <v>71.099999999999994</v>
      </c>
      <c r="X70" s="152"/>
      <c r="Y70" s="157">
        <f t="shared" si="8"/>
        <v>6.7</v>
      </c>
      <c r="Z70" s="164">
        <f>ROUND(IF('Schuelereinst. Sinclair'!$N$4="Ja",Druck_Tabelle_Kugel_VGL!Z$10,1) * VLOOKUP(Y70,Kugel_Schueler,2),1)</f>
        <v>67.400000000000006</v>
      </c>
      <c r="AA70" s="152"/>
      <c r="AB70" s="157">
        <f t="shared" si="9"/>
        <v>6.7</v>
      </c>
      <c r="AC70" s="164">
        <f>ROUND(IF('Schuelereinst. Sinclair'!$N$4="Ja",Druck_Tabelle_Kugel_VGL!AC$10,1) * VLOOKUP(AB70,Kugel_Schueler,2),1)</f>
        <v>64.2</v>
      </c>
      <c r="AD70" s="152"/>
      <c r="AE70" s="157">
        <f t="shared" si="10"/>
        <v>6.7</v>
      </c>
      <c r="AF70" s="164">
        <f>ROUND(IF('Schuelereinst. Sinclair'!$N$4="Ja",Druck_Tabelle_Kugel_VGL!AF$10,1) * VLOOKUP(AE70,Kugel_Schueler,2),1)</f>
        <v>61.4</v>
      </c>
      <c r="AG70" s="152"/>
      <c r="AH70" s="157">
        <f t="shared" si="11"/>
        <v>6.7</v>
      </c>
      <c r="AI70" s="164">
        <f>ROUND(IF('Schuelereinst. Sinclair'!$N$4="Ja",Druck_Tabelle_Kugel_VGL!AI$10,1) * VLOOKUP(AH70,Kugel_Schueler,2),1)</f>
        <v>59</v>
      </c>
      <c r="AJ70" s="152"/>
      <c r="AK70" s="157">
        <f t="shared" si="12"/>
        <v>6.7</v>
      </c>
      <c r="AL70" s="164">
        <f>ROUND(IF('Schuelereinst. Sinclair'!$N$4="Ja",Druck_Tabelle_Kugel_VGL!AL$10,1) * VLOOKUP(AK70,Kugel_Schueler,2),1)</f>
        <v>56.8</v>
      </c>
      <c r="AM70" s="152"/>
      <c r="AN70" s="157">
        <f t="shared" si="13"/>
        <v>6.7</v>
      </c>
      <c r="AO70" s="164">
        <f>ROUND(IF('Schuelereinst. Sinclair'!$N$4="Ja",Druck_Tabelle_Kugel_VGL!AO$10,1) * VLOOKUP(AN70,Kugel_Schueler,2),1)</f>
        <v>54.9</v>
      </c>
      <c r="AP70" s="152"/>
      <c r="AQ70" s="157">
        <f t="shared" si="14"/>
        <v>6.7</v>
      </c>
      <c r="AR70" s="164">
        <f>ROUND(IF('Schuelereinst. Sinclair'!$N$4="Ja",Druck_Tabelle_Kugel_VGL!AR$10,1) * VLOOKUP(AQ70,Kugel_Schueler,2),1)</f>
        <v>53.2</v>
      </c>
      <c r="AS70" s="152"/>
      <c r="AT70" s="157">
        <f t="shared" si="15"/>
        <v>6.7</v>
      </c>
      <c r="AU70" s="164">
        <f>ROUND(IF('Schuelereinst. Sinclair'!$N$4="Ja",Druck_Tabelle_Kugel_VGL!AU$10,1) * VLOOKUP(AT70,Kugel_Schueler,2),1)</f>
        <v>44.4</v>
      </c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</row>
    <row r="71" spans="1:132" x14ac:dyDescent="0.2">
      <c r="A71" s="155">
        <f t="shared" si="0"/>
        <v>6.8</v>
      </c>
      <c r="B71" s="163">
        <f>ROUND(IF('Schuelereinst. Sinclair'!$N$4="Ja",Druck_Tabelle_Kugel_VGL!B$10,1) * VLOOKUP(A71,Kugel_Schueler,2),1)</f>
        <v>133.1</v>
      </c>
      <c r="C71" s="152"/>
      <c r="D71" s="155">
        <f t="shared" si="1"/>
        <v>6.8</v>
      </c>
      <c r="E71" s="163">
        <f>ROUND(IF('Schuelereinst. Sinclair'!$N$4="Ja",Druck_Tabelle_Kugel_VGL!E$10,1) * VLOOKUP(D71,Kugel_Schueler,2),1)</f>
        <v>117.7</v>
      </c>
      <c r="F71" s="152"/>
      <c r="G71" s="155">
        <f t="shared" si="2"/>
        <v>6.8</v>
      </c>
      <c r="H71" s="163">
        <f>ROUND(IF('Schuelereinst. Sinclair'!$N$4="Ja",Druck_Tabelle_Kugel_VGL!H$10,1) * VLOOKUP(G71,Kugel_Schueler,2),1)</f>
        <v>105.8</v>
      </c>
      <c r="I71" s="152"/>
      <c r="J71" s="155">
        <f t="shared" si="3"/>
        <v>6.8</v>
      </c>
      <c r="K71" s="163">
        <f>ROUND(IF('Schuelereinst. Sinclair'!$N$4="Ja",Druck_Tabelle_Kugel_VGL!K$10,1) * VLOOKUP(J71,Kugel_Schueler,2),1)</f>
        <v>96.3</v>
      </c>
      <c r="L71" s="152"/>
      <c r="M71" s="155">
        <f t="shared" si="4"/>
        <v>6.8</v>
      </c>
      <c r="N71" s="163">
        <f>ROUND(IF('Schuelereinst. Sinclair'!$N$4="Ja",Druck_Tabelle_Kugel_VGL!N$10,1) * VLOOKUP(M71,Kugel_Schueler,2),1)</f>
        <v>88.7</v>
      </c>
      <c r="O71" s="152"/>
      <c r="P71" s="155">
        <f t="shared" si="5"/>
        <v>6.8</v>
      </c>
      <c r="Q71" s="163">
        <f>ROUND(IF('Schuelereinst. Sinclair'!$N$4="Ja",Druck_Tabelle_Kugel_VGL!Q$10,1) * VLOOKUP(P71,Kugel_Schueler,2),1)</f>
        <v>82.4</v>
      </c>
      <c r="R71" s="152"/>
      <c r="S71" s="155">
        <f t="shared" si="6"/>
        <v>6.8</v>
      </c>
      <c r="T71" s="163">
        <f>ROUND(IF('Schuelereinst. Sinclair'!$N$4="Ja",Druck_Tabelle_Kugel_VGL!T$10,1) * VLOOKUP(S71,Kugel_Schueler,2),1)</f>
        <v>77.099999999999994</v>
      </c>
      <c r="U71" s="152"/>
      <c r="V71" s="155">
        <f t="shared" si="7"/>
        <v>6.8</v>
      </c>
      <c r="W71" s="163">
        <f>ROUND(IF('Schuelereinst. Sinclair'!$N$4="Ja",Druck_Tabelle_Kugel_VGL!W$10,1) * VLOOKUP(V71,Kugel_Schueler,2),1)</f>
        <v>72.7</v>
      </c>
      <c r="X71" s="152"/>
      <c r="Y71" s="155">
        <f t="shared" si="8"/>
        <v>6.8</v>
      </c>
      <c r="Z71" s="163">
        <f>ROUND(IF('Schuelereinst. Sinclair'!$N$4="Ja",Druck_Tabelle_Kugel_VGL!Z$10,1) * VLOOKUP(Y71,Kugel_Schueler,2),1)</f>
        <v>68.8</v>
      </c>
      <c r="AA71" s="152"/>
      <c r="AB71" s="155">
        <f t="shared" si="9"/>
        <v>6.8</v>
      </c>
      <c r="AC71" s="163">
        <f>ROUND(IF('Schuelereinst. Sinclair'!$N$4="Ja",Druck_Tabelle_Kugel_VGL!AC$10,1) * VLOOKUP(AB71,Kugel_Schueler,2),1)</f>
        <v>65.599999999999994</v>
      </c>
      <c r="AD71" s="152"/>
      <c r="AE71" s="155">
        <f t="shared" si="10"/>
        <v>6.8</v>
      </c>
      <c r="AF71" s="163">
        <f>ROUND(IF('Schuelereinst. Sinclair'!$N$4="Ja",Druck_Tabelle_Kugel_VGL!AF$10,1) * VLOOKUP(AE71,Kugel_Schueler,2),1)</f>
        <v>62.7</v>
      </c>
      <c r="AG71" s="152"/>
      <c r="AH71" s="155">
        <f t="shared" si="11"/>
        <v>6.8</v>
      </c>
      <c r="AI71" s="163">
        <f>ROUND(IF('Schuelereinst. Sinclair'!$N$4="Ja",Druck_Tabelle_Kugel_VGL!AI$10,1) * VLOOKUP(AH71,Kugel_Schueler,2),1)</f>
        <v>60.2</v>
      </c>
      <c r="AJ71" s="152"/>
      <c r="AK71" s="155">
        <f t="shared" si="12"/>
        <v>6.8</v>
      </c>
      <c r="AL71" s="163">
        <f>ROUND(IF('Schuelereinst. Sinclair'!$N$4="Ja",Druck_Tabelle_Kugel_VGL!AL$10,1) * VLOOKUP(AK71,Kugel_Schueler,2),1)</f>
        <v>58</v>
      </c>
      <c r="AM71" s="152"/>
      <c r="AN71" s="155">
        <f t="shared" si="13"/>
        <v>6.8</v>
      </c>
      <c r="AO71" s="163">
        <f>ROUND(IF('Schuelereinst. Sinclair'!$N$4="Ja",Druck_Tabelle_Kugel_VGL!AO$10,1) * VLOOKUP(AN71,Kugel_Schueler,2),1)</f>
        <v>56.1</v>
      </c>
      <c r="AP71" s="152"/>
      <c r="AQ71" s="155">
        <f t="shared" si="14"/>
        <v>6.8</v>
      </c>
      <c r="AR71" s="163">
        <f>ROUND(IF('Schuelereinst. Sinclair'!$N$4="Ja",Druck_Tabelle_Kugel_VGL!AR$10,1) * VLOOKUP(AQ71,Kugel_Schueler,2),1)</f>
        <v>54.3</v>
      </c>
      <c r="AS71" s="152"/>
      <c r="AT71" s="155">
        <f t="shared" si="15"/>
        <v>6.8</v>
      </c>
      <c r="AU71" s="163">
        <f>ROUND(IF('Schuelereinst. Sinclair'!$N$4="Ja",Druck_Tabelle_Kugel_VGL!AU$10,1) * VLOOKUP(AT71,Kugel_Schueler,2),1)</f>
        <v>45.3</v>
      </c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</row>
    <row r="72" spans="1:132" x14ac:dyDescent="0.2">
      <c r="A72" s="157">
        <f t="shared" si="0"/>
        <v>6.9</v>
      </c>
      <c r="B72" s="164">
        <f>ROUND(IF('Schuelereinst. Sinclair'!$N$4="Ja",Druck_Tabelle_Kugel_VGL!B$10,1) * VLOOKUP(A72,Kugel_Schueler,2),1)</f>
        <v>135.9</v>
      </c>
      <c r="C72" s="152"/>
      <c r="D72" s="157">
        <f t="shared" si="1"/>
        <v>6.9</v>
      </c>
      <c r="E72" s="164">
        <f>ROUND(IF('Schuelereinst. Sinclair'!$N$4="Ja",Druck_Tabelle_Kugel_VGL!E$10,1) * VLOOKUP(D72,Kugel_Schueler,2),1)</f>
        <v>120.2</v>
      </c>
      <c r="F72" s="152"/>
      <c r="G72" s="157">
        <f t="shared" si="2"/>
        <v>6.9</v>
      </c>
      <c r="H72" s="164">
        <f>ROUND(IF('Schuelereinst. Sinclair'!$N$4="Ja",Druck_Tabelle_Kugel_VGL!H$10,1) * VLOOKUP(G72,Kugel_Schueler,2),1)</f>
        <v>108</v>
      </c>
      <c r="I72" s="152"/>
      <c r="J72" s="157">
        <f t="shared" si="3"/>
        <v>6.9</v>
      </c>
      <c r="K72" s="164">
        <f>ROUND(IF('Schuelereinst. Sinclair'!$N$4="Ja",Druck_Tabelle_Kugel_VGL!K$10,1) * VLOOKUP(J72,Kugel_Schueler,2),1)</f>
        <v>98.4</v>
      </c>
      <c r="L72" s="152"/>
      <c r="M72" s="157">
        <f t="shared" si="4"/>
        <v>6.9</v>
      </c>
      <c r="N72" s="164">
        <f>ROUND(IF('Schuelereinst. Sinclair'!$N$4="Ja",Druck_Tabelle_Kugel_VGL!N$10,1) * VLOOKUP(M72,Kugel_Schueler,2),1)</f>
        <v>90.5</v>
      </c>
      <c r="O72" s="152"/>
      <c r="P72" s="157">
        <f t="shared" si="5"/>
        <v>6.9</v>
      </c>
      <c r="Q72" s="164">
        <f>ROUND(IF('Schuelereinst. Sinclair'!$N$4="Ja",Druck_Tabelle_Kugel_VGL!Q$10,1) * VLOOKUP(P72,Kugel_Schueler,2),1)</f>
        <v>84.1</v>
      </c>
      <c r="R72" s="152"/>
      <c r="S72" s="157">
        <f t="shared" si="6"/>
        <v>6.9</v>
      </c>
      <c r="T72" s="164">
        <f>ROUND(IF('Schuelereinst. Sinclair'!$N$4="Ja",Druck_Tabelle_Kugel_VGL!T$10,1) * VLOOKUP(S72,Kugel_Schueler,2),1)</f>
        <v>78.7</v>
      </c>
      <c r="U72" s="152"/>
      <c r="V72" s="157">
        <f t="shared" si="7"/>
        <v>6.9</v>
      </c>
      <c r="W72" s="164">
        <f>ROUND(IF('Schuelereinst. Sinclair'!$N$4="Ja",Druck_Tabelle_Kugel_VGL!W$10,1) * VLOOKUP(V72,Kugel_Schueler,2),1)</f>
        <v>74.2</v>
      </c>
      <c r="X72" s="152"/>
      <c r="Y72" s="157">
        <f t="shared" si="8"/>
        <v>6.9</v>
      </c>
      <c r="Z72" s="164">
        <f>ROUND(IF('Schuelereinst. Sinclair'!$N$4="Ja",Druck_Tabelle_Kugel_VGL!Z$10,1) * VLOOKUP(Y72,Kugel_Schueler,2),1)</f>
        <v>70.3</v>
      </c>
      <c r="AA72" s="152"/>
      <c r="AB72" s="157">
        <f t="shared" si="9"/>
        <v>6.9</v>
      </c>
      <c r="AC72" s="164">
        <f>ROUND(IF('Schuelereinst. Sinclair'!$N$4="Ja",Druck_Tabelle_Kugel_VGL!AC$10,1) * VLOOKUP(AB72,Kugel_Schueler,2),1)</f>
        <v>66.900000000000006</v>
      </c>
      <c r="AD72" s="152"/>
      <c r="AE72" s="157">
        <f t="shared" si="10"/>
        <v>6.9</v>
      </c>
      <c r="AF72" s="164">
        <f>ROUND(IF('Schuelereinst. Sinclair'!$N$4="Ja",Druck_Tabelle_Kugel_VGL!AF$10,1) * VLOOKUP(AE72,Kugel_Schueler,2),1)</f>
        <v>64</v>
      </c>
      <c r="AG72" s="152"/>
      <c r="AH72" s="157">
        <f t="shared" si="11"/>
        <v>6.9</v>
      </c>
      <c r="AI72" s="164">
        <f>ROUND(IF('Schuelereinst. Sinclair'!$N$4="Ja",Druck_Tabelle_Kugel_VGL!AI$10,1) * VLOOKUP(AH72,Kugel_Schueler,2),1)</f>
        <v>61.5</v>
      </c>
      <c r="AJ72" s="152"/>
      <c r="AK72" s="157">
        <f t="shared" si="12"/>
        <v>6.9</v>
      </c>
      <c r="AL72" s="164">
        <f>ROUND(IF('Schuelereinst. Sinclair'!$N$4="Ja",Druck_Tabelle_Kugel_VGL!AL$10,1) * VLOOKUP(AK72,Kugel_Schueler,2),1)</f>
        <v>59.2</v>
      </c>
      <c r="AM72" s="152"/>
      <c r="AN72" s="157">
        <f t="shared" si="13"/>
        <v>6.9</v>
      </c>
      <c r="AO72" s="164">
        <f>ROUND(IF('Schuelereinst. Sinclair'!$N$4="Ja",Druck_Tabelle_Kugel_VGL!AO$10,1) * VLOOKUP(AN72,Kugel_Schueler,2),1)</f>
        <v>57.2</v>
      </c>
      <c r="AP72" s="152"/>
      <c r="AQ72" s="157">
        <f t="shared" si="14"/>
        <v>6.9</v>
      </c>
      <c r="AR72" s="164">
        <f>ROUND(IF('Schuelereinst. Sinclair'!$N$4="Ja",Druck_Tabelle_Kugel_VGL!AR$10,1) * VLOOKUP(AQ72,Kugel_Schueler,2),1)</f>
        <v>55.5</v>
      </c>
      <c r="AS72" s="152"/>
      <c r="AT72" s="157">
        <f t="shared" si="15"/>
        <v>6.9</v>
      </c>
      <c r="AU72" s="164">
        <f>ROUND(IF('Schuelereinst. Sinclair'!$N$4="Ja",Druck_Tabelle_Kugel_VGL!AU$10,1) * VLOOKUP(AT72,Kugel_Schueler,2),1)</f>
        <v>46.3</v>
      </c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</row>
    <row r="73" spans="1:132" x14ac:dyDescent="0.2">
      <c r="A73" s="155">
        <f t="shared" si="0"/>
        <v>7</v>
      </c>
      <c r="B73" s="163">
        <f>ROUND(IF('Schuelereinst. Sinclair'!$N$4="Ja",Druck_Tabelle_Kugel_VGL!B$10,1) * VLOOKUP(A73,Kugel_Schueler,2),1)</f>
        <v>138.69999999999999</v>
      </c>
      <c r="C73" s="152"/>
      <c r="D73" s="155">
        <f t="shared" si="1"/>
        <v>7</v>
      </c>
      <c r="E73" s="163">
        <f>ROUND(IF('Schuelereinst. Sinclair'!$N$4="Ja",Druck_Tabelle_Kugel_VGL!E$10,1) * VLOOKUP(D73,Kugel_Schueler,2),1)</f>
        <v>122.7</v>
      </c>
      <c r="F73" s="152"/>
      <c r="G73" s="155">
        <f t="shared" si="2"/>
        <v>7</v>
      </c>
      <c r="H73" s="163">
        <f>ROUND(IF('Schuelereinst. Sinclair'!$N$4="Ja",Druck_Tabelle_Kugel_VGL!H$10,1) * VLOOKUP(G73,Kugel_Schueler,2),1)</f>
        <v>110.2</v>
      </c>
      <c r="I73" s="152"/>
      <c r="J73" s="155">
        <f t="shared" si="3"/>
        <v>7</v>
      </c>
      <c r="K73" s="163">
        <f>ROUND(IF('Schuelereinst. Sinclair'!$N$4="Ja",Druck_Tabelle_Kugel_VGL!K$10,1) * VLOOKUP(J73,Kugel_Schueler,2),1)</f>
        <v>100.4</v>
      </c>
      <c r="L73" s="152"/>
      <c r="M73" s="155">
        <f t="shared" si="4"/>
        <v>7</v>
      </c>
      <c r="N73" s="163">
        <f>ROUND(IF('Schuelereinst. Sinclair'!$N$4="Ja",Druck_Tabelle_Kugel_VGL!N$10,1) * VLOOKUP(M73,Kugel_Schueler,2),1)</f>
        <v>92.4</v>
      </c>
      <c r="O73" s="152"/>
      <c r="P73" s="155">
        <f t="shared" si="5"/>
        <v>7</v>
      </c>
      <c r="Q73" s="163">
        <f>ROUND(IF('Schuelereinst. Sinclair'!$N$4="Ja",Druck_Tabelle_Kugel_VGL!Q$10,1) * VLOOKUP(P73,Kugel_Schueler,2),1)</f>
        <v>85.8</v>
      </c>
      <c r="R73" s="152"/>
      <c r="S73" s="155">
        <f t="shared" si="6"/>
        <v>7</v>
      </c>
      <c r="T73" s="163">
        <f>ROUND(IF('Schuelereinst. Sinclair'!$N$4="Ja",Druck_Tabelle_Kugel_VGL!T$10,1) * VLOOKUP(S73,Kugel_Schueler,2),1)</f>
        <v>80.3</v>
      </c>
      <c r="U73" s="152"/>
      <c r="V73" s="155">
        <f t="shared" si="7"/>
        <v>7</v>
      </c>
      <c r="W73" s="163">
        <f>ROUND(IF('Schuelereinst. Sinclair'!$N$4="Ja",Druck_Tabelle_Kugel_VGL!W$10,1) * VLOOKUP(V73,Kugel_Schueler,2),1)</f>
        <v>75.7</v>
      </c>
      <c r="X73" s="152"/>
      <c r="Y73" s="155">
        <f t="shared" si="8"/>
        <v>7</v>
      </c>
      <c r="Z73" s="163">
        <f>ROUND(IF('Schuelereinst. Sinclair'!$N$4="Ja",Druck_Tabelle_Kugel_VGL!Z$10,1) * VLOOKUP(Y73,Kugel_Schueler,2),1)</f>
        <v>71.7</v>
      </c>
      <c r="AA73" s="152"/>
      <c r="AB73" s="155">
        <f t="shared" si="9"/>
        <v>7</v>
      </c>
      <c r="AC73" s="163">
        <f>ROUND(IF('Schuelereinst. Sinclair'!$N$4="Ja",Druck_Tabelle_Kugel_VGL!AC$10,1) * VLOOKUP(AB73,Kugel_Schueler,2),1)</f>
        <v>68.3</v>
      </c>
      <c r="AD73" s="152"/>
      <c r="AE73" s="155">
        <f t="shared" si="10"/>
        <v>7</v>
      </c>
      <c r="AF73" s="163">
        <f>ROUND(IF('Schuelereinst. Sinclair'!$N$4="Ja",Druck_Tabelle_Kugel_VGL!AF$10,1) * VLOOKUP(AE73,Kugel_Schueler,2),1)</f>
        <v>65.3</v>
      </c>
      <c r="AG73" s="152"/>
      <c r="AH73" s="155">
        <f t="shared" si="11"/>
        <v>7</v>
      </c>
      <c r="AI73" s="163">
        <f>ROUND(IF('Schuelereinst. Sinclair'!$N$4="Ja",Druck_Tabelle_Kugel_VGL!AI$10,1) * VLOOKUP(AH73,Kugel_Schueler,2),1)</f>
        <v>62.7</v>
      </c>
      <c r="AJ73" s="152"/>
      <c r="AK73" s="155">
        <f t="shared" si="12"/>
        <v>7</v>
      </c>
      <c r="AL73" s="163">
        <f>ROUND(IF('Schuelereinst. Sinclair'!$N$4="Ja",Druck_Tabelle_Kugel_VGL!AL$10,1) * VLOOKUP(AK73,Kugel_Schueler,2),1)</f>
        <v>60.4</v>
      </c>
      <c r="AM73" s="152"/>
      <c r="AN73" s="155">
        <f t="shared" si="13"/>
        <v>7</v>
      </c>
      <c r="AO73" s="163">
        <f>ROUND(IF('Schuelereinst. Sinclair'!$N$4="Ja",Druck_Tabelle_Kugel_VGL!AO$10,1) * VLOOKUP(AN73,Kugel_Schueler,2),1)</f>
        <v>58.4</v>
      </c>
      <c r="AP73" s="152"/>
      <c r="AQ73" s="155">
        <f t="shared" si="14"/>
        <v>7</v>
      </c>
      <c r="AR73" s="163">
        <f>ROUND(IF('Schuelereinst. Sinclair'!$N$4="Ja",Druck_Tabelle_Kugel_VGL!AR$10,1) * VLOOKUP(AQ73,Kugel_Schueler,2),1)</f>
        <v>56.6</v>
      </c>
      <c r="AS73" s="152"/>
      <c r="AT73" s="155">
        <f t="shared" si="15"/>
        <v>7</v>
      </c>
      <c r="AU73" s="163">
        <f>ROUND(IF('Schuelereinst. Sinclair'!$N$4="Ja",Druck_Tabelle_Kugel_VGL!AU$10,1) * VLOOKUP(AT73,Kugel_Schueler,2),1)</f>
        <v>47.2</v>
      </c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</row>
    <row r="74" spans="1:132" x14ac:dyDescent="0.2">
      <c r="A74" s="157">
        <f t="shared" si="0"/>
        <v>7.1</v>
      </c>
      <c r="B74" s="164">
        <f>ROUND(IF('Schuelereinst. Sinclair'!$N$4="Ja",Druck_Tabelle_Kugel_VGL!B$10,1) * VLOOKUP(A74,Kugel_Schueler,2),1)</f>
        <v>141.5</v>
      </c>
      <c r="C74" s="152"/>
      <c r="D74" s="157">
        <f t="shared" si="1"/>
        <v>7.1</v>
      </c>
      <c r="E74" s="164">
        <f>ROUND(IF('Schuelereinst. Sinclair'!$N$4="Ja",Druck_Tabelle_Kugel_VGL!E$10,1) * VLOOKUP(D74,Kugel_Schueler,2),1)</f>
        <v>125.1</v>
      </c>
      <c r="F74" s="152"/>
      <c r="G74" s="157">
        <f t="shared" si="2"/>
        <v>7.1</v>
      </c>
      <c r="H74" s="164">
        <f>ROUND(IF('Schuelereinst. Sinclair'!$N$4="Ja",Druck_Tabelle_Kugel_VGL!H$10,1) * VLOOKUP(G74,Kugel_Schueler,2),1)</f>
        <v>112.4</v>
      </c>
      <c r="I74" s="152"/>
      <c r="J74" s="157">
        <f t="shared" si="3"/>
        <v>7.1</v>
      </c>
      <c r="K74" s="164">
        <f>ROUND(IF('Schuelereinst. Sinclair'!$N$4="Ja",Druck_Tabelle_Kugel_VGL!K$10,1) * VLOOKUP(J74,Kugel_Schueler,2),1)</f>
        <v>102.4</v>
      </c>
      <c r="L74" s="152"/>
      <c r="M74" s="157">
        <f t="shared" si="4"/>
        <v>7.1</v>
      </c>
      <c r="N74" s="164">
        <f>ROUND(IF('Schuelereinst. Sinclair'!$N$4="Ja",Druck_Tabelle_Kugel_VGL!N$10,1) * VLOOKUP(M74,Kugel_Schueler,2),1)</f>
        <v>94.2</v>
      </c>
      <c r="O74" s="152"/>
      <c r="P74" s="157">
        <f t="shared" si="5"/>
        <v>7.1</v>
      </c>
      <c r="Q74" s="164">
        <f>ROUND(IF('Schuelereinst. Sinclair'!$N$4="Ja",Druck_Tabelle_Kugel_VGL!Q$10,1) * VLOOKUP(P74,Kugel_Schueler,2),1)</f>
        <v>87.5</v>
      </c>
      <c r="R74" s="152"/>
      <c r="S74" s="157">
        <f t="shared" si="6"/>
        <v>7.1</v>
      </c>
      <c r="T74" s="164">
        <f>ROUND(IF('Schuelereinst. Sinclair'!$N$4="Ja",Druck_Tabelle_Kugel_VGL!T$10,1) * VLOOKUP(S74,Kugel_Schueler,2),1)</f>
        <v>81.900000000000006</v>
      </c>
      <c r="U74" s="152"/>
      <c r="V74" s="157">
        <f t="shared" si="7"/>
        <v>7.1</v>
      </c>
      <c r="W74" s="164">
        <f>ROUND(IF('Schuelereinst. Sinclair'!$N$4="Ja",Druck_Tabelle_Kugel_VGL!W$10,1) * VLOOKUP(V74,Kugel_Schueler,2),1)</f>
        <v>77.2</v>
      </c>
      <c r="X74" s="152"/>
      <c r="Y74" s="157">
        <f t="shared" si="8"/>
        <v>7.1</v>
      </c>
      <c r="Z74" s="164">
        <f>ROUND(IF('Schuelereinst. Sinclair'!$N$4="Ja",Druck_Tabelle_Kugel_VGL!Z$10,1) * VLOOKUP(Y74,Kugel_Schueler,2),1)</f>
        <v>73.2</v>
      </c>
      <c r="AA74" s="152"/>
      <c r="AB74" s="157">
        <f t="shared" si="9"/>
        <v>7.1</v>
      </c>
      <c r="AC74" s="164">
        <f>ROUND(IF('Schuelereinst. Sinclair'!$N$4="Ja",Druck_Tabelle_Kugel_VGL!AC$10,1) * VLOOKUP(AB74,Kugel_Schueler,2),1)</f>
        <v>69.7</v>
      </c>
      <c r="AD74" s="152"/>
      <c r="AE74" s="157">
        <f t="shared" si="10"/>
        <v>7.1</v>
      </c>
      <c r="AF74" s="164">
        <f>ROUND(IF('Schuelereinst. Sinclair'!$N$4="Ja",Druck_Tabelle_Kugel_VGL!AF$10,1) * VLOOKUP(AE74,Kugel_Schueler,2),1)</f>
        <v>66.599999999999994</v>
      </c>
      <c r="AG74" s="152"/>
      <c r="AH74" s="157">
        <f t="shared" si="11"/>
        <v>7.1</v>
      </c>
      <c r="AI74" s="164">
        <f>ROUND(IF('Schuelereinst. Sinclair'!$N$4="Ja",Druck_Tabelle_Kugel_VGL!AI$10,1) * VLOOKUP(AH74,Kugel_Schueler,2),1)</f>
        <v>64</v>
      </c>
      <c r="AJ74" s="152"/>
      <c r="AK74" s="157">
        <f t="shared" si="12"/>
        <v>7.1</v>
      </c>
      <c r="AL74" s="164">
        <f>ROUND(IF('Schuelereinst. Sinclair'!$N$4="Ja",Druck_Tabelle_Kugel_VGL!AL$10,1) * VLOOKUP(AK74,Kugel_Schueler,2),1)</f>
        <v>61.6</v>
      </c>
      <c r="AM74" s="152"/>
      <c r="AN74" s="157">
        <f t="shared" si="13"/>
        <v>7.1</v>
      </c>
      <c r="AO74" s="164">
        <f>ROUND(IF('Schuelereinst. Sinclair'!$N$4="Ja",Druck_Tabelle_Kugel_VGL!AO$10,1) * VLOOKUP(AN74,Kugel_Schueler,2),1)</f>
        <v>59.6</v>
      </c>
      <c r="AP74" s="152"/>
      <c r="AQ74" s="157">
        <f t="shared" si="14"/>
        <v>7.1</v>
      </c>
      <c r="AR74" s="164">
        <f>ROUND(IF('Schuelereinst. Sinclair'!$N$4="Ja",Druck_Tabelle_Kugel_VGL!AR$10,1) * VLOOKUP(AQ74,Kugel_Schueler,2),1)</f>
        <v>57.7</v>
      </c>
      <c r="AS74" s="152"/>
      <c r="AT74" s="157">
        <f t="shared" si="15"/>
        <v>7.1</v>
      </c>
      <c r="AU74" s="164">
        <f>ROUND(IF('Schuelereinst. Sinclair'!$N$4="Ja",Druck_Tabelle_Kugel_VGL!AU$10,1) * VLOOKUP(AT74,Kugel_Schueler,2),1)</f>
        <v>48.2</v>
      </c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</row>
    <row r="75" spans="1:132" x14ac:dyDescent="0.2">
      <c r="A75" s="155">
        <f t="shared" si="0"/>
        <v>7.2</v>
      </c>
      <c r="B75" s="163">
        <f>ROUND(IF('Schuelereinst. Sinclair'!$N$4="Ja",Druck_Tabelle_Kugel_VGL!B$10,1) * VLOOKUP(A75,Kugel_Schueler,2),1)</f>
        <v>144.30000000000001</v>
      </c>
      <c r="C75" s="152"/>
      <c r="D75" s="155">
        <f t="shared" si="1"/>
        <v>7.2</v>
      </c>
      <c r="E75" s="163">
        <f>ROUND(IF('Schuelereinst. Sinclair'!$N$4="Ja",Druck_Tabelle_Kugel_VGL!E$10,1) * VLOOKUP(D75,Kugel_Schueler,2),1)</f>
        <v>127.6</v>
      </c>
      <c r="F75" s="152"/>
      <c r="G75" s="155">
        <f t="shared" si="2"/>
        <v>7.2</v>
      </c>
      <c r="H75" s="163">
        <f>ROUND(IF('Schuelereinst. Sinclair'!$N$4="Ja",Druck_Tabelle_Kugel_VGL!H$10,1) * VLOOKUP(G75,Kugel_Schueler,2),1)</f>
        <v>114.6</v>
      </c>
      <c r="I75" s="152"/>
      <c r="J75" s="155">
        <f t="shared" si="3"/>
        <v>7.2</v>
      </c>
      <c r="K75" s="163">
        <f>ROUND(IF('Schuelereinst. Sinclair'!$N$4="Ja",Druck_Tabelle_Kugel_VGL!K$10,1) * VLOOKUP(J75,Kugel_Schueler,2),1)</f>
        <v>104.4</v>
      </c>
      <c r="L75" s="152"/>
      <c r="M75" s="155">
        <f t="shared" si="4"/>
        <v>7.2</v>
      </c>
      <c r="N75" s="163">
        <f>ROUND(IF('Schuelereinst. Sinclair'!$N$4="Ja",Druck_Tabelle_Kugel_VGL!N$10,1) * VLOOKUP(M75,Kugel_Schueler,2),1)</f>
        <v>96.1</v>
      </c>
      <c r="O75" s="152"/>
      <c r="P75" s="155">
        <f t="shared" si="5"/>
        <v>7.2</v>
      </c>
      <c r="Q75" s="163">
        <f>ROUND(IF('Schuelereinst. Sinclair'!$N$4="Ja",Druck_Tabelle_Kugel_VGL!Q$10,1) * VLOOKUP(P75,Kugel_Schueler,2),1)</f>
        <v>89.2</v>
      </c>
      <c r="R75" s="152"/>
      <c r="S75" s="155">
        <f t="shared" si="6"/>
        <v>7.2</v>
      </c>
      <c r="T75" s="163">
        <f>ROUND(IF('Schuelereinst. Sinclair'!$N$4="Ja",Druck_Tabelle_Kugel_VGL!T$10,1) * VLOOKUP(S75,Kugel_Schueler,2),1)</f>
        <v>83.5</v>
      </c>
      <c r="U75" s="152"/>
      <c r="V75" s="155">
        <f t="shared" si="7"/>
        <v>7.2</v>
      </c>
      <c r="W75" s="163">
        <f>ROUND(IF('Schuelereinst. Sinclair'!$N$4="Ja",Druck_Tabelle_Kugel_VGL!W$10,1) * VLOOKUP(V75,Kugel_Schueler,2),1)</f>
        <v>78.7</v>
      </c>
      <c r="X75" s="152"/>
      <c r="Y75" s="155">
        <f t="shared" si="8"/>
        <v>7.2</v>
      </c>
      <c r="Z75" s="163">
        <f>ROUND(IF('Schuelereinst. Sinclair'!$N$4="Ja",Druck_Tabelle_Kugel_VGL!Z$10,1) * VLOOKUP(Y75,Kugel_Schueler,2),1)</f>
        <v>74.599999999999994</v>
      </c>
      <c r="AA75" s="152"/>
      <c r="AB75" s="155">
        <f t="shared" si="9"/>
        <v>7.2</v>
      </c>
      <c r="AC75" s="163">
        <f>ROUND(IF('Schuelereinst. Sinclair'!$N$4="Ja",Druck_Tabelle_Kugel_VGL!AC$10,1) * VLOOKUP(AB75,Kugel_Schueler,2),1)</f>
        <v>71</v>
      </c>
      <c r="AD75" s="152"/>
      <c r="AE75" s="155">
        <f t="shared" si="10"/>
        <v>7.2</v>
      </c>
      <c r="AF75" s="163">
        <f>ROUND(IF('Schuelereinst. Sinclair'!$N$4="Ja",Druck_Tabelle_Kugel_VGL!AF$10,1) * VLOOKUP(AE75,Kugel_Schueler,2),1)</f>
        <v>67.900000000000006</v>
      </c>
      <c r="AG75" s="152"/>
      <c r="AH75" s="155">
        <f t="shared" si="11"/>
        <v>7.2</v>
      </c>
      <c r="AI75" s="163">
        <f>ROUND(IF('Schuelereinst. Sinclair'!$N$4="Ja",Druck_Tabelle_Kugel_VGL!AI$10,1) * VLOOKUP(AH75,Kugel_Schueler,2),1)</f>
        <v>65.2</v>
      </c>
      <c r="AJ75" s="152"/>
      <c r="AK75" s="155">
        <f t="shared" si="12"/>
        <v>7.2</v>
      </c>
      <c r="AL75" s="163">
        <f>ROUND(IF('Schuelereinst. Sinclair'!$N$4="Ja",Druck_Tabelle_Kugel_VGL!AL$10,1) * VLOOKUP(AK75,Kugel_Schueler,2),1)</f>
        <v>62.9</v>
      </c>
      <c r="AM75" s="152"/>
      <c r="AN75" s="155">
        <f t="shared" si="13"/>
        <v>7.2</v>
      </c>
      <c r="AO75" s="163">
        <f>ROUND(IF('Schuelereinst. Sinclair'!$N$4="Ja",Druck_Tabelle_Kugel_VGL!AO$10,1) * VLOOKUP(AN75,Kugel_Schueler,2),1)</f>
        <v>60.7</v>
      </c>
      <c r="AP75" s="152"/>
      <c r="AQ75" s="155">
        <f t="shared" si="14"/>
        <v>7.2</v>
      </c>
      <c r="AR75" s="163">
        <f>ROUND(IF('Schuelereinst. Sinclair'!$N$4="Ja",Druck_Tabelle_Kugel_VGL!AR$10,1) * VLOOKUP(AQ75,Kugel_Schueler,2),1)</f>
        <v>58.9</v>
      </c>
      <c r="AS75" s="152"/>
      <c r="AT75" s="155">
        <f t="shared" si="15"/>
        <v>7.2</v>
      </c>
      <c r="AU75" s="163">
        <f>ROUND(IF('Schuelereinst. Sinclair'!$N$4="Ja",Druck_Tabelle_Kugel_VGL!AU$10,1) * VLOOKUP(AT75,Kugel_Schueler,2),1)</f>
        <v>49.1</v>
      </c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</row>
    <row r="76" spans="1:132" x14ac:dyDescent="0.2">
      <c r="A76" s="157">
        <f t="shared" si="0"/>
        <v>7.3</v>
      </c>
      <c r="B76" s="164">
        <f>ROUND(IF('Schuelereinst. Sinclair'!$N$4="Ja",Druck_Tabelle_Kugel_VGL!B$10,1) * VLOOKUP(A76,Kugel_Schueler,2),1)</f>
        <v>147</v>
      </c>
      <c r="C76" s="152"/>
      <c r="D76" s="157">
        <f t="shared" si="1"/>
        <v>7.3</v>
      </c>
      <c r="E76" s="164">
        <f>ROUND(IF('Schuelereinst. Sinclair'!$N$4="Ja",Druck_Tabelle_Kugel_VGL!E$10,1) * VLOOKUP(D76,Kugel_Schueler,2),1)</f>
        <v>130</v>
      </c>
      <c r="F76" s="152"/>
      <c r="G76" s="157">
        <f t="shared" si="2"/>
        <v>7.3</v>
      </c>
      <c r="H76" s="164">
        <f>ROUND(IF('Schuelereinst. Sinclair'!$N$4="Ja",Druck_Tabelle_Kugel_VGL!H$10,1) * VLOOKUP(G76,Kugel_Schueler,2),1)</f>
        <v>116.8</v>
      </c>
      <c r="I76" s="152"/>
      <c r="J76" s="157">
        <f t="shared" si="3"/>
        <v>7.3</v>
      </c>
      <c r="K76" s="164">
        <f>ROUND(IF('Schuelereinst. Sinclair'!$N$4="Ja",Druck_Tabelle_Kugel_VGL!K$10,1) * VLOOKUP(J76,Kugel_Schueler,2),1)</f>
        <v>106.4</v>
      </c>
      <c r="L76" s="152"/>
      <c r="M76" s="157">
        <f t="shared" si="4"/>
        <v>7.3</v>
      </c>
      <c r="N76" s="164">
        <f>ROUND(IF('Schuelereinst. Sinclair'!$N$4="Ja",Druck_Tabelle_Kugel_VGL!N$10,1) * VLOOKUP(M76,Kugel_Schueler,2),1)</f>
        <v>97.9</v>
      </c>
      <c r="O76" s="152"/>
      <c r="P76" s="157">
        <f t="shared" si="5"/>
        <v>7.3</v>
      </c>
      <c r="Q76" s="164">
        <f>ROUND(IF('Schuelereinst. Sinclair'!$N$4="Ja",Druck_Tabelle_Kugel_VGL!Q$10,1) * VLOOKUP(P76,Kugel_Schueler,2),1)</f>
        <v>91</v>
      </c>
      <c r="R76" s="152"/>
      <c r="S76" s="157">
        <f t="shared" si="6"/>
        <v>7.3</v>
      </c>
      <c r="T76" s="164">
        <f>ROUND(IF('Schuelereinst. Sinclair'!$N$4="Ja",Druck_Tabelle_Kugel_VGL!T$10,1) * VLOOKUP(S76,Kugel_Schueler,2),1)</f>
        <v>85.1</v>
      </c>
      <c r="U76" s="152"/>
      <c r="V76" s="157">
        <f t="shared" si="7"/>
        <v>7.3</v>
      </c>
      <c r="W76" s="164">
        <f>ROUND(IF('Schuelereinst. Sinclair'!$N$4="Ja",Druck_Tabelle_Kugel_VGL!W$10,1) * VLOOKUP(V76,Kugel_Schueler,2),1)</f>
        <v>80.2</v>
      </c>
      <c r="X76" s="152"/>
      <c r="Y76" s="157">
        <f t="shared" si="8"/>
        <v>7.3</v>
      </c>
      <c r="Z76" s="164">
        <f>ROUND(IF('Schuelereinst. Sinclair'!$N$4="Ja",Druck_Tabelle_Kugel_VGL!Z$10,1) * VLOOKUP(Y76,Kugel_Schueler,2),1)</f>
        <v>76</v>
      </c>
      <c r="AA76" s="152"/>
      <c r="AB76" s="157">
        <f t="shared" si="9"/>
        <v>7.3</v>
      </c>
      <c r="AC76" s="164">
        <f>ROUND(IF('Schuelereinst. Sinclair'!$N$4="Ja",Druck_Tabelle_Kugel_VGL!AC$10,1) * VLOOKUP(AB76,Kugel_Schueler,2),1)</f>
        <v>72.400000000000006</v>
      </c>
      <c r="AD76" s="152"/>
      <c r="AE76" s="157">
        <f t="shared" si="10"/>
        <v>7.3</v>
      </c>
      <c r="AF76" s="164">
        <f>ROUND(IF('Schuelereinst. Sinclair'!$N$4="Ja",Druck_Tabelle_Kugel_VGL!AF$10,1) * VLOOKUP(AE76,Kugel_Schueler,2),1)</f>
        <v>69.3</v>
      </c>
      <c r="AG76" s="152"/>
      <c r="AH76" s="157">
        <f t="shared" si="11"/>
        <v>7.3</v>
      </c>
      <c r="AI76" s="164">
        <f>ROUND(IF('Schuelereinst. Sinclair'!$N$4="Ja",Druck_Tabelle_Kugel_VGL!AI$10,1) * VLOOKUP(AH76,Kugel_Schueler,2),1)</f>
        <v>66.5</v>
      </c>
      <c r="AJ76" s="152"/>
      <c r="AK76" s="157">
        <f t="shared" si="12"/>
        <v>7.3</v>
      </c>
      <c r="AL76" s="164">
        <f>ROUND(IF('Schuelereinst. Sinclair'!$N$4="Ja",Druck_Tabelle_Kugel_VGL!AL$10,1) * VLOOKUP(AK76,Kugel_Schueler,2),1)</f>
        <v>64.099999999999994</v>
      </c>
      <c r="AM76" s="152"/>
      <c r="AN76" s="157">
        <f t="shared" si="13"/>
        <v>7.3</v>
      </c>
      <c r="AO76" s="164">
        <f>ROUND(IF('Schuelereinst. Sinclair'!$N$4="Ja",Druck_Tabelle_Kugel_VGL!AO$10,1) * VLOOKUP(AN76,Kugel_Schueler,2),1)</f>
        <v>61.9</v>
      </c>
      <c r="AP76" s="152"/>
      <c r="AQ76" s="157">
        <f t="shared" si="14"/>
        <v>7.3</v>
      </c>
      <c r="AR76" s="164">
        <f>ROUND(IF('Schuelereinst. Sinclair'!$N$4="Ja",Druck_Tabelle_Kugel_VGL!AR$10,1) * VLOOKUP(AQ76,Kugel_Schueler,2),1)</f>
        <v>60</v>
      </c>
      <c r="AS76" s="152"/>
      <c r="AT76" s="157">
        <f t="shared" si="15"/>
        <v>7.3</v>
      </c>
      <c r="AU76" s="164">
        <f>ROUND(IF('Schuelereinst. Sinclair'!$N$4="Ja",Druck_Tabelle_Kugel_VGL!AU$10,1) * VLOOKUP(AT76,Kugel_Schueler,2),1)</f>
        <v>50.1</v>
      </c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</row>
    <row r="77" spans="1:132" x14ac:dyDescent="0.2">
      <c r="A77" s="155">
        <f t="shared" si="0"/>
        <v>7.4</v>
      </c>
      <c r="B77" s="163">
        <f>ROUND(IF('Schuelereinst. Sinclair'!$N$4="Ja",Druck_Tabelle_Kugel_VGL!B$10,1) * VLOOKUP(A77,Kugel_Schueler,2),1)</f>
        <v>149.80000000000001</v>
      </c>
      <c r="C77" s="152"/>
      <c r="D77" s="155">
        <f t="shared" si="1"/>
        <v>7.4</v>
      </c>
      <c r="E77" s="163">
        <f>ROUND(IF('Schuelereinst. Sinclair'!$N$4="Ja",Druck_Tabelle_Kugel_VGL!E$10,1) * VLOOKUP(D77,Kugel_Schueler,2),1)</f>
        <v>132.5</v>
      </c>
      <c r="F77" s="152"/>
      <c r="G77" s="155">
        <f t="shared" si="2"/>
        <v>7.4</v>
      </c>
      <c r="H77" s="163">
        <f>ROUND(IF('Schuelereinst. Sinclair'!$N$4="Ja",Druck_Tabelle_Kugel_VGL!H$10,1) * VLOOKUP(G77,Kugel_Schueler,2),1)</f>
        <v>119.1</v>
      </c>
      <c r="I77" s="152"/>
      <c r="J77" s="155">
        <f t="shared" si="3"/>
        <v>7.4</v>
      </c>
      <c r="K77" s="163">
        <f>ROUND(IF('Schuelereinst. Sinclair'!$N$4="Ja",Druck_Tabelle_Kugel_VGL!K$10,1) * VLOOKUP(J77,Kugel_Schueler,2),1)</f>
        <v>108.4</v>
      </c>
      <c r="L77" s="152"/>
      <c r="M77" s="155">
        <f t="shared" si="4"/>
        <v>7.4</v>
      </c>
      <c r="N77" s="163">
        <f>ROUND(IF('Schuelereinst. Sinclair'!$N$4="Ja",Druck_Tabelle_Kugel_VGL!N$10,1) * VLOOKUP(M77,Kugel_Schueler,2),1)</f>
        <v>99.8</v>
      </c>
      <c r="O77" s="152"/>
      <c r="P77" s="155">
        <f t="shared" si="5"/>
        <v>7.4</v>
      </c>
      <c r="Q77" s="163">
        <f>ROUND(IF('Schuelereinst. Sinclair'!$N$4="Ja",Druck_Tabelle_Kugel_VGL!Q$10,1) * VLOOKUP(P77,Kugel_Schueler,2),1)</f>
        <v>92.7</v>
      </c>
      <c r="R77" s="152"/>
      <c r="S77" s="155">
        <f t="shared" si="6"/>
        <v>7.4</v>
      </c>
      <c r="T77" s="163">
        <f>ROUND(IF('Schuelereinst. Sinclair'!$N$4="Ja",Druck_Tabelle_Kugel_VGL!T$10,1) * VLOOKUP(S77,Kugel_Schueler,2),1)</f>
        <v>86.8</v>
      </c>
      <c r="U77" s="152"/>
      <c r="V77" s="155">
        <f t="shared" si="7"/>
        <v>7.4</v>
      </c>
      <c r="W77" s="163">
        <f>ROUND(IF('Schuelereinst. Sinclair'!$N$4="Ja",Druck_Tabelle_Kugel_VGL!W$10,1) * VLOOKUP(V77,Kugel_Schueler,2),1)</f>
        <v>81.7</v>
      </c>
      <c r="X77" s="152"/>
      <c r="Y77" s="155">
        <f t="shared" si="8"/>
        <v>7.4</v>
      </c>
      <c r="Z77" s="163">
        <f>ROUND(IF('Schuelereinst. Sinclair'!$N$4="Ja",Druck_Tabelle_Kugel_VGL!Z$10,1) * VLOOKUP(Y77,Kugel_Schueler,2),1)</f>
        <v>77.5</v>
      </c>
      <c r="AA77" s="152"/>
      <c r="AB77" s="155">
        <f t="shared" si="9"/>
        <v>7.4</v>
      </c>
      <c r="AC77" s="163">
        <f>ROUND(IF('Schuelereinst. Sinclair'!$N$4="Ja",Druck_Tabelle_Kugel_VGL!AC$10,1) * VLOOKUP(AB77,Kugel_Schueler,2),1)</f>
        <v>73.8</v>
      </c>
      <c r="AD77" s="152"/>
      <c r="AE77" s="155">
        <f t="shared" si="10"/>
        <v>7.4</v>
      </c>
      <c r="AF77" s="163">
        <f>ROUND(IF('Schuelereinst. Sinclair'!$N$4="Ja",Druck_Tabelle_Kugel_VGL!AF$10,1) * VLOOKUP(AE77,Kugel_Schueler,2),1)</f>
        <v>70.599999999999994</v>
      </c>
      <c r="AG77" s="152"/>
      <c r="AH77" s="155">
        <f t="shared" si="11"/>
        <v>7.4</v>
      </c>
      <c r="AI77" s="163">
        <f>ROUND(IF('Schuelereinst. Sinclair'!$N$4="Ja",Druck_Tabelle_Kugel_VGL!AI$10,1) * VLOOKUP(AH77,Kugel_Schueler,2),1)</f>
        <v>67.8</v>
      </c>
      <c r="AJ77" s="152"/>
      <c r="AK77" s="155">
        <f t="shared" si="12"/>
        <v>7.4</v>
      </c>
      <c r="AL77" s="163">
        <f>ROUND(IF('Schuelereinst. Sinclair'!$N$4="Ja",Druck_Tabelle_Kugel_VGL!AL$10,1) * VLOOKUP(AK77,Kugel_Schueler,2),1)</f>
        <v>65.3</v>
      </c>
      <c r="AM77" s="152"/>
      <c r="AN77" s="155">
        <f t="shared" si="13"/>
        <v>7.4</v>
      </c>
      <c r="AO77" s="163">
        <f>ROUND(IF('Schuelereinst. Sinclair'!$N$4="Ja",Druck_Tabelle_Kugel_VGL!AO$10,1) * VLOOKUP(AN77,Kugel_Schueler,2),1)</f>
        <v>63.1</v>
      </c>
      <c r="AP77" s="152"/>
      <c r="AQ77" s="155">
        <f t="shared" si="14"/>
        <v>7.4</v>
      </c>
      <c r="AR77" s="163">
        <f>ROUND(IF('Schuelereinst. Sinclair'!$N$4="Ja",Druck_Tabelle_Kugel_VGL!AR$10,1) * VLOOKUP(AQ77,Kugel_Schueler,2),1)</f>
        <v>61.1</v>
      </c>
      <c r="AS77" s="152"/>
      <c r="AT77" s="155">
        <f t="shared" si="15"/>
        <v>7.4</v>
      </c>
      <c r="AU77" s="163">
        <f>ROUND(IF('Schuelereinst. Sinclair'!$N$4="Ja",Druck_Tabelle_Kugel_VGL!AU$10,1) * VLOOKUP(AT77,Kugel_Schueler,2),1)</f>
        <v>51</v>
      </c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</row>
    <row r="78" spans="1:132" x14ac:dyDescent="0.2">
      <c r="A78" s="157">
        <f t="shared" si="0"/>
        <v>7.5</v>
      </c>
      <c r="B78" s="164">
        <f>ROUND(IF('Schuelereinst. Sinclair'!$N$4="Ja",Druck_Tabelle_Kugel_VGL!B$10,1) * VLOOKUP(A78,Kugel_Schueler,2),1)</f>
        <v>152.6</v>
      </c>
      <c r="C78" s="152"/>
      <c r="D78" s="157">
        <f t="shared" si="1"/>
        <v>7.5</v>
      </c>
      <c r="E78" s="164">
        <f>ROUND(IF('Schuelereinst. Sinclair'!$N$4="Ja",Druck_Tabelle_Kugel_VGL!E$10,1) * VLOOKUP(D78,Kugel_Schueler,2),1)</f>
        <v>134.9</v>
      </c>
      <c r="F78" s="152"/>
      <c r="G78" s="157">
        <f t="shared" si="2"/>
        <v>7.5</v>
      </c>
      <c r="H78" s="164">
        <f>ROUND(IF('Schuelereinst. Sinclair'!$N$4="Ja",Druck_Tabelle_Kugel_VGL!H$10,1) * VLOOKUP(G78,Kugel_Schueler,2),1)</f>
        <v>121.3</v>
      </c>
      <c r="I78" s="152"/>
      <c r="J78" s="157">
        <f t="shared" si="3"/>
        <v>7.5</v>
      </c>
      <c r="K78" s="164">
        <f>ROUND(IF('Schuelereinst. Sinclair'!$N$4="Ja",Druck_Tabelle_Kugel_VGL!K$10,1) * VLOOKUP(J78,Kugel_Schueler,2),1)</f>
        <v>110.4</v>
      </c>
      <c r="L78" s="152"/>
      <c r="M78" s="157">
        <f t="shared" si="4"/>
        <v>7.5</v>
      </c>
      <c r="N78" s="164">
        <f>ROUND(IF('Schuelereinst. Sinclair'!$N$4="Ja",Druck_Tabelle_Kugel_VGL!N$10,1) * VLOOKUP(M78,Kugel_Schueler,2),1)</f>
        <v>101.6</v>
      </c>
      <c r="O78" s="152"/>
      <c r="P78" s="157">
        <f t="shared" si="5"/>
        <v>7.5</v>
      </c>
      <c r="Q78" s="164">
        <f>ROUND(IF('Schuelereinst. Sinclair'!$N$4="Ja",Druck_Tabelle_Kugel_VGL!Q$10,1) * VLOOKUP(P78,Kugel_Schueler,2),1)</f>
        <v>94.4</v>
      </c>
      <c r="R78" s="152"/>
      <c r="S78" s="157">
        <f t="shared" si="6"/>
        <v>7.5</v>
      </c>
      <c r="T78" s="164">
        <f>ROUND(IF('Schuelereinst. Sinclair'!$N$4="Ja",Druck_Tabelle_Kugel_VGL!T$10,1) * VLOOKUP(S78,Kugel_Schueler,2),1)</f>
        <v>88.4</v>
      </c>
      <c r="U78" s="152"/>
      <c r="V78" s="157">
        <f t="shared" si="7"/>
        <v>7.5</v>
      </c>
      <c r="W78" s="164">
        <f>ROUND(IF('Schuelereinst. Sinclair'!$N$4="Ja",Druck_Tabelle_Kugel_VGL!W$10,1) * VLOOKUP(V78,Kugel_Schueler,2),1)</f>
        <v>83.3</v>
      </c>
      <c r="X78" s="152"/>
      <c r="Y78" s="157">
        <f t="shared" si="8"/>
        <v>7.5</v>
      </c>
      <c r="Z78" s="164">
        <f>ROUND(IF('Schuelereinst. Sinclair'!$N$4="Ja",Druck_Tabelle_Kugel_VGL!Z$10,1) * VLOOKUP(Y78,Kugel_Schueler,2),1)</f>
        <v>78.900000000000006</v>
      </c>
      <c r="AA78" s="152"/>
      <c r="AB78" s="157">
        <f t="shared" si="9"/>
        <v>7.5</v>
      </c>
      <c r="AC78" s="164">
        <f>ROUND(IF('Schuelereinst. Sinclair'!$N$4="Ja",Druck_Tabelle_Kugel_VGL!AC$10,1) * VLOOKUP(AB78,Kugel_Schueler,2),1)</f>
        <v>75.099999999999994</v>
      </c>
      <c r="AD78" s="152"/>
      <c r="AE78" s="157">
        <f t="shared" si="10"/>
        <v>7.5</v>
      </c>
      <c r="AF78" s="164">
        <f>ROUND(IF('Schuelereinst. Sinclair'!$N$4="Ja",Druck_Tabelle_Kugel_VGL!AF$10,1) * VLOOKUP(AE78,Kugel_Schueler,2),1)</f>
        <v>71.900000000000006</v>
      </c>
      <c r="AG78" s="152"/>
      <c r="AH78" s="157">
        <f t="shared" si="11"/>
        <v>7.5</v>
      </c>
      <c r="AI78" s="164">
        <f>ROUND(IF('Schuelereinst. Sinclair'!$N$4="Ja",Druck_Tabelle_Kugel_VGL!AI$10,1) * VLOOKUP(AH78,Kugel_Schueler,2),1)</f>
        <v>69</v>
      </c>
      <c r="AJ78" s="152"/>
      <c r="AK78" s="157">
        <f t="shared" si="12"/>
        <v>7.5</v>
      </c>
      <c r="AL78" s="164">
        <f>ROUND(IF('Schuelereinst. Sinclair'!$N$4="Ja",Druck_Tabelle_Kugel_VGL!AL$10,1) * VLOOKUP(AK78,Kugel_Schueler,2),1)</f>
        <v>66.5</v>
      </c>
      <c r="AM78" s="152"/>
      <c r="AN78" s="157">
        <f t="shared" si="13"/>
        <v>7.5</v>
      </c>
      <c r="AO78" s="164">
        <f>ROUND(IF('Schuelereinst. Sinclair'!$N$4="Ja",Druck_Tabelle_Kugel_VGL!AO$10,1) * VLOOKUP(AN78,Kugel_Schueler,2),1)</f>
        <v>64.2</v>
      </c>
      <c r="AP78" s="152"/>
      <c r="AQ78" s="157">
        <f t="shared" si="14"/>
        <v>7.5</v>
      </c>
      <c r="AR78" s="164">
        <f>ROUND(IF('Schuelereinst. Sinclair'!$N$4="Ja",Druck_Tabelle_Kugel_VGL!AR$10,1) * VLOOKUP(AQ78,Kugel_Schueler,2),1)</f>
        <v>62.3</v>
      </c>
      <c r="AS78" s="152"/>
      <c r="AT78" s="157">
        <f t="shared" si="15"/>
        <v>7.5</v>
      </c>
      <c r="AU78" s="164">
        <f>ROUND(IF('Schuelereinst. Sinclair'!$N$4="Ja",Druck_Tabelle_Kugel_VGL!AU$10,1) * VLOOKUP(AT78,Kugel_Schueler,2),1)</f>
        <v>52</v>
      </c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</row>
    <row r="79" spans="1:132" x14ac:dyDescent="0.2">
      <c r="A79" s="155">
        <f t="shared" ref="A79:A112" si="16">IF($D$4=0.1,ROUND(A78+$D$4,1),ROUND(A78+$D$4,2))</f>
        <v>7.6</v>
      </c>
      <c r="B79" s="163">
        <f>ROUND(IF('Schuelereinst. Sinclair'!$N$4="Ja",Druck_Tabelle_Kugel_VGL!B$10,1) * VLOOKUP(A79,Kugel_Schueler,2),1)</f>
        <v>155.4</v>
      </c>
      <c r="C79" s="152"/>
      <c r="D79" s="155">
        <f t="shared" ref="D79:D142" si="17">IF($D$4=0.1,ROUND(D78+$D$4,1),ROUND(D78+$D$4,2))</f>
        <v>7.6</v>
      </c>
      <c r="E79" s="163">
        <f>ROUND(IF('Schuelereinst. Sinclair'!$N$4="Ja",Druck_Tabelle_Kugel_VGL!E$10,1) * VLOOKUP(D79,Kugel_Schueler,2),1)</f>
        <v>137.4</v>
      </c>
      <c r="F79" s="152"/>
      <c r="G79" s="155">
        <f t="shared" ref="G79:G142" si="18">IF($D$4=0.1,ROUND(G78+$D$4,1),ROUND(G78+$D$4,2))</f>
        <v>7.6</v>
      </c>
      <c r="H79" s="163">
        <f>ROUND(IF('Schuelereinst. Sinclair'!$N$4="Ja",Druck_Tabelle_Kugel_VGL!H$10,1) * VLOOKUP(G79,Kugel_Schueler,2),1)</f>
        <v>123.5</v>
      </c>
      <c r="I79" s="152"/>
      <c r="J79" s="155">
        <f t="shared" ref="J79:J142" si="19">IF($D$4=0.1,ROUND(J78+$D$4,1),ROUND(J78+$D$4,2))</f>
        <v>7.6</v>
      </c>
      <c r="K79" s="163">
        <f>ROUND(IF('Schuelereinst. Sinclair'!$N$4="Ja",Druck_Tabelle_Kugel_VGL!K$10,1) * VLOOKUP(J79,Kugel_Schueler,2),1)</f>
        <v>112.4</v>
      </c>
      <c r="L79" s="152"/>
      <c r="M79" s="155">
        <f t="shared" ref="M79:M142" si="20">IF($D$4=0.1,ROUND(M78+$D$4,1),ROUND(M78+$D$4,2))</f>
        <v>7.6</v>
      </c>
      <c r="N79" s="163">
        <f>ROUND(IF('Schuelereinst. Sinclair'!$N$4="Ja",Druck_Tabelle_Kugel_VGL!N$10,1) * VLOOKUP(M79,Kugel_Schueler,2),1)</f>
        <v>103.5</v>
      </c>
      <c r="O79" s="152"/>
      <c r="P79" s="155">
        <f t="shared" ref="P79:P142" si="21">IF($D$4=0.1,ROUND(P78+$D$4,1),ROUND(P78+$D$4,2))</f>
        <v>7.6</v>
      </c>
      <c r="Q79" s="163">
        <f>ROUND(IF('Schuelereinst. Sinclair'!$N$4="Ja",Druck_Tabelle_Kugel_VGL!Q$10,1) * VLOOKUP(P79,Kugel_Schueler,2),1)</f>
        <v>96.1</v>
      </c>
      <c r="R79" s="152"/>
      <c r="S79" s="155">
        <f t="shared" ref="S79:S142" si="22">IF($D$4=0.1,ROUND(S78+$D$4,1),ROUND(S78+$D$4,2))</f>
        <v>7.6</v>
      </c>
      <c r="T79" s="163">
        <f>ROUND(IF('Schuelereinst. Sinclair'!$N$4="Ja",Druck_Tabelle_Kugel_VGL!T$10,1) * VLOOKUP(S79,Kugel_Schueler,2),1)</f>
        <v>90</v>
      </c>
      <c r="U79" s="152"/>
      <c r="V79" s="155">
        <f t="shared" ref="V79:V142" si="23">IF($D$4=0.1,ROUND(V78+$D$4,1),ROUND(V78+$D$4,2))</f>
        <v>7.6</v>
      </c>
      <c r="W79" s="163">
        <f>ROUND(IF('Schuelereinst. Sinclair'!$N$4="Ja",Druck_Tabelle_Kugel_VGL!W$10,1) * VLOOKUP(V79,Kugel_Schueler,2),1)</f>
        <v>84.8</v>
      </c>
      <c r="X79" s="152"/>
      <c r="Y79" s="155">
        <f t="shared" ref="Y79:Y142" si="24">IF($D$4=0.1,ROUND(Y78+$D$4,1),ROUND(Y78+$D$4,2))</f>
        <v>7.6</v>
      </c>
      <c r="Z79" s="163">
        <f>ROUND(IF('Schuelereinst. Sinclair'!$N$4="Ja",Druck_Tabelle_Kugel_VGL!Z$10,1) * VLOOKUP(Y79,Kugel_Schueler,2),1)</f>
        <v>80.3</v>
      </c>
      <c r="AA79" s="152"/>
      <c r="AB79" s="155">
        <f t="shared" ref="AB79:AB142" si="25">IF($D$4=0.1,ROUND(AB78+$D$4,1),ROUND(AB78+$D$4,2))</f>
        <v>7.6</v>
      </c>
      <c r="AC79" s="163">
        <f>ROUND(IF('Schuelereinst. Sinclair'!$N$4="Ja",Druck_Tabelle_Kugel_VGL!AC$10,1) * VLOOKUP(AB79,Kugel_Schueler,2),1)</f>
        <v>76.5</v>
      </c>
      <c r="AD79" s="152"/>
      <c r="AE79" s="155">
        <f t="shared" ref="AE79:AE142" si="26">IF($D$4=0.1,ROUND(AE78+$D$4,1),ROUND(AE78+$D$4,2))</f>
        <v>7.6</v>
      </c>
      <c r="AF79" s="163">
        <f>ROUND(IF('Schuelereinst. Sinclair'!$N$4="Ja",Druck_Tabelle_Kugel_VGL!AF$10,1) * VLOOKUP(AE79,Kugel_Schueler,2),1)</f>
        <v>73.2</v>
      </c>
      <c r="AG79" s="152"/>
      <c r="AH79" s="155">
        <f t="shared" ref="AH79:AH142" si="27">IF($D$4=0.1,ROUND(AH78+$D$4,1),ROUND(AH78+$D$4,2))</f>
        <v>7.6</v>
      </c>
      <c r="AI79" s="163">
        <f>ROUND(IF('Schuelereinst. Sinclair'!$N$4="Ja",Druck_Tabelle_Kugel_VGL!AI$10,1) * VLOOKUP(AH79,Kugel_Schueler,2),1)</f>
        <v>70.3</v>
      </c>
      <c r="AJ79" s="152"/>
      <c r="AK79" s="155">
        <f t="shared" ref="AK79:AK142" si="28">IF($D$4=0.1,ROUND(AK78+$D$4,1),ROUND(AK78+$D$4,2))</f>
        <v>7.6</v>
      </c>
      <c r="AL79" s="163">
        <f>ROUND(IF('Schuelereinst. Sinclair'!$N$4="Ja",Druck_Tabelle_Kugel_VGL!AL$10,1) * VLOOKUP(AK79,Kugel_Schueler,2),1)</f>
        <v>67.7</v>
      </c>
      <c r="AM79" s="152"/>
      <c r="AN79" s="155">
        <f t="shared" ref="AN79:AN142" si="29">IF($D$4=0.1,ROUND(AN78+$D$4,1),ROUND(AN78+$D$4,2))</f>
        <v>7.6</v>
      </c>
      <c r="AO79" s="163">
        <f>ROUND(IF('Schuelereinst. Sinclair'!$N$4="Ja",Druck_Tabelle_Kugel_VGL!AO$10,1) * VLOOKUP(AN79,Kugel_Schueler,2),1)</f>
        <v>65.400000000000006</v>
      </c>
      <c r="AP79" s="152"/>
      <c r="AQ79" s="155">
        <f t="shared" ref="AQ79:AQ142" si="30">IF($D$4=0.1,ROUND(AQ78+$D$4,1),ROUND(AQ78+$D$4,2))</f>
        <v>7.6</v>
      </c>
      <c r="AR79" s="163">
        <f>ROUND(IF('Schuelereinst. Sinclair'!$N$4="Ja",Druck_Tabelle_Kugel_VGL!AR$10,1) * VLOOKUP(AQ79,Kugel_Schueler,2),1)</f>
        <v>63.4</v>
      </c>
      <c r="AS79" s="152"/>
      <c r="AT79" s="155">
        <f t="shared" ref="AT79:AT142" si="31">IF($D$4=0.1,ROUND(AT78+$D$4,1),ROUND(AT78+$D$4,2))</f>
        <v>7.6</v>
      </c>
      <c r="AU79" s="163">
        <f>ROUND(IF('Schuelereinst. Sinclair'!$N$4="Ja",Druck_Tabelle_Kugel_VGL!AU$10,1) * VLOOKUP(AT79,Kugel_Schueler,2),1)</f>
        <v>52.9</v>
      </c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</row>
    <row r="80" spans="1:132" x14ac:dyDescent="0.2">
      <c r="A80" s="157">
        <f t="shared" si="16"/>
        <v>7.7</v>
      </c>
      <c r="B80" s="164">
        <f>ROUND(IF('Schuelereinst. Sinclair'!$N$4="Ja",Druck_Tabelle_Kugel_VGL!B$10,1) * VLOOKUP(A80,Kugel_Schueler,2),1)</f>
        <v>158.1</v>
      </c>
      <c r="C80" s="152"/>
      <c r="D80" s="157">
        <f t="shared" si="17"/>
        <v>7.7</v>
      </c>
      <c r="E80" s="164">
        <f>ROUND(IF('Schuelereinst. Sinclair'!$N$4="Ja",Druck_Tabelle_Kugel_VGL!E$10,1) * VLOOKUP(D80,Kugel_Schueler,2),1)</f>
        <v>139.80000000000001</v>
      </c>
      <c r="F80" s="152"/>
      <c r="G80" s="157">
        <f t="shared" si="18"/>
        <v>7.7</v>
      </c>
      <c r="H80" s="164">
        <f>ROUND(IF('Schuelereinst. Sinclair'!$N$4="Ja",Druck_Tabelle_Kugel_VGL!H$10,1) * VLOOKUP(G80,Kugel_Schueler,2),1)</f>
        <v>125.7</v>
      </c>
      <c r="I80" s="152"/>
      <c r="J80" s="157">
        <f t="shared" si="19"/>
        <v>7.7</v>
      </c>
      <c r="K80" s="164">
        <f>ROUND(IF('Schuelereinst. Sinclair'!$N$4="Ja",Druck_Tabelle_Kugel_VGL!K$10,1) * VLOOKUP(J80,Kugel_Schueler,2),1)</f>
        <v>114.4</v>
      </c>
      <c r="L80" s="152"/>
      <c r="M80" s="157">
        <f t="shared" si="20"/>
        <v>7.7</v>
      </c>
      <c r="N80" s="164">
        <f>ROUND(IF('Schuelereinst. Sinclair'!$N$4="Ja",Druck_Tabelle_Kugel_VGL!N$10,1) * VLOOKUP(M80,Kugel_Schueler,2),1)</f>
        <v>105.3</v>
      </c>
      <c r="O80" s="152"/>
      <c r="P80" s="157">
        <f t="shared" si="21"/>
        <v>7.7</v>
      </c>
      <c r="Q80" s="164">
        <f>ROUND(IF('Schuelereinst. Sinclair'!$N$4="Ja",Druck_Tabelle_Kugel_VGL!Q$10,1) * VLOOKUP(P80,Kugel_Schueler,2),1)</f>
        <v>97.8</v>
      </c>
      <c r="R80" s="152"/>
      <c r="S80" s="157">
        <f t="shared" si="22"/>
        <v>7.7</v>
      </c>
      <c r="T80" s="164">
        <f>ROUND(IF('Schuelereinst. Sinclair'!$N$4="Ja",Druck_Tabelle_Kugel_VGL!T$10,1) * VLOOKUP(S80,Kugel_Schueler,2),1)</f>
        <v>91.6</v>
      </c>
      <c r="U80" s="152"/>
      <c r="V80" s="157">
        <f t="shared" si="23"/>
        <v>7.7</v>
      </c>
      <c r="W80" s="164">
        <f>ROUND(IF('Schuelereinst. Sinclair'!$N$4="Ja",Druck_Tabelle_Kugel_VGL!W$10,1) * VLOOKUP(V80,Kugel_Schueler,2),1)</f>
        <v>86.3</v>
      </c>
      <c r="X80" s="152"/>
      <c r="Y80" s="157">
        <f t="shared" si="24"/>
        <v>7.7</v>
      </c>
      <c r="Z80" s="164">
        <f>ROUND(IF('Schuelereinst. Sinclair'!$N$4="Ja",Druck_Tabelle_Kugel_VGL!Z$10,1) * VLOOKUP(Y80,Kugel_Schueler,2),1)</f>
        <v>81.8</v>
      </c>
      <c r="AA80" s="152"/>
      <c r="AB80" s="157">
        <f t="shared" si="25"/>
        <v>7.7</v>
      </c>
      <c r="AC80" s="164">
        <f>ROUND(IF('Schuelereinst. Sinclair'!$N$4="Ja",Druck_Tabelle_Kugel_VGL!AC$10,1) * VLOOKUP(AB80,Kugel_Schueler,2),1)</f>
        <v>77.900000000000006</v>
      </c>
      <c r="AD80" s="152"/>
      <c r="AE80" s="157">
        <f t="shared" si="26"/>
        <v>7.7</v>
      </c>
      <c r="AF80" s="164">
        <f>ROUND(IF('Schuelereinst. Sinclair'!$N$4="Ja",Druck_Tabelle_Kugel_VGL!AF$10,1) * VLOOKUP(AE80,Kugel_Schueler,2),1)</f>
        <v>74.5</v>
      </c>
      <c r="AG80" s="152"/>
      <c r="AH80" s="157">
        <f t="shared" si="27"/>
        <v>7.7</v>
      </c>
      <c r="AI80" s="164">
        <f>ROUND(IF('Schuelereinst. Sinclair'!$N$4="Ja",Druck_Tabelle_Kugel_VGL!AI$10,1) * VLOOKUP(AH80,Kugel_Schueler,2),1)</f>
        <v>71.5</v>
      </c>
      <c r="AJ80" s="152"/>
      <c r="AK80" s="157">
        <f t="shared" si="28"/>
        <v>7.7</v>
      </c>
      <c r="AL80" s="164">
        <f>ROUND(IF('Schuelereinst. Sinclair'!$N$4="Ja",Druck_Tabelle_Kugel_VGL!AL$10,1) * VLOOKUP(AK80,Kugel_Schueler,2),1)</f>
        <v>68.900000000000006</v>
      </c>
      <c r="AM80" s="152"/>
      <c r="AN80" s="157">
        <f t="shared" si="29"/>
        <v>7.7</v>
      </c>
      <c r="AO80" s="164">
        <f>ROUND(IF('Schuelereinst. Sinclair'!$N$4="Ja",Druck_Tabelle_Kugel_VGL!AO$10,1) * VLOOKUP(AN80,Kugel_Schueler,2),1)</f>
        <v>66.599999999999994</v>
      </c>
      <c r="AP80" s="152"/>
      <c r="AQ80" s="157">
        <f t="shared" si="30"/>
        <v>7.7</v>
      </c>
      <c r="AR80" s="164">
        <f>ROUND(IF('Schuelereinst. Sinclair'!$N$4="Ja",Druck_Tabelle_Kugel_VGL!AR$10,1) * VLOOKUP(AQ80,Kugel_Schueler,2),1)</f>
        <v>64.5</v>
      </c>
      <c r="AS80" s="152"/>
      <c r="AT80" s="157">
        <f t="shared" si="31"/>
        <v>7.7</v>
      </c>
      <c r="AU80" s="164">
        <f>ROUND(IF('Schuelereinst. Sinclair'!$N$4="Ja",Druck_Tabelle_Kugel_VGL!AU$10,1) * VLOOKUP(AT80,Kugel_Schueler,2),1)</f>
        <v>53.9</v>
      </c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</row>
    <row r="81" spans="1:132" x14ac:dyDescent="0.2">
      <c r="A81" s="155">
        <f t="shared" si="16"/>
        <v>7.8</v>
      </c>
      <c r="B81" s="163">
        <f>ROUND(IF('Schuelereinst. Sinclair'!$N$4="Ja",Druck_Tabelle_Kugel_VGL!B$10,1) * VLOOKUP(A81,Kugel_Schueler,2),1)</f>
        <v>160.9</v>
      </c>
      <c r="C81" s="152"/>
      <c r="D81" s="155">
        <f t="shared" si="17"/>
        <v>7.8</v>
      </c>
      <c r="E81" s="163">
        <f>ROUND(IF('Schuelereinst. Sinclair'!$N$4="Ja",Druck_Tabelle_Kugel_VGL!E$10,1) * VLOOKUP(D81,Kugel_Schueler,2),1)</f>
        <v>142.30000000000001</v>
      </c>
      <c r="F81" s="152"/>
      <c r="G81" s="155">
        <f t="shared" si="18"/>
        <v>7.8</v>
      </c>
      <c r="H81" s="163">
        <f>ROUND(IF('Schuelereinst. Sinclair'!$N$4="Ja",Druck_Tabelle_Kugel_VGL!H$10,1) * VLOOKUP(G81,Kugel_Schueler,2),1)</f>
        <v>127.9</v>
      </c>
      <c r="I81" s="152"/>
      <c r="J81" s="155">
        <f t="shared" si="19"/>
        <v>7.8</v>
      </c>
      <c r="K81" s="163">
        <f>ROUND(IF('Schuelereinst. Sinclair'!$N$4="Ja",Druck_Tabelle_Kugel_VGL!K$10,1) * VLOOKUP(J81,Kugel_Schueler,2),1)</f>
        <v>116.4</v>
      </c>
      <c r="L81" s="152"/>
      <c r="M81" s="155">
        <f t="shared" si="20"/>
        <v>7.8</v>
      </c>
      <c r="N81" s="163">
        <f>ROUND(IF('Schuelereinst. Sinclair'!$N$4="Ja",Druck_Tabelle_Kugel_VGL!N$10,1) * VLOOKUP(M81,Kugel_Schueler,2),1)</f>
        <v>107.2</v>
      </c>
      <c r="O81" s="152"/>
      <c r="P81" s="155">
        <f t="shared" si="21"/>
        <v>7.8</v>
      </c>
      <c r="Q81" s="163">
        <f>ROUND(IF('Schuelereinst. Sinclair'!$N$4="Ja",Druck_Tabelle_Kugel_VGL!Q$10,1) * VLOOKUP(P81,Kugel_Schueler,2),1)</f>
        <v>99.6</v>
      </c>
      <c r="R81" s="152"/>
      <c r="S81" s="155">
        <f t="shared" si="22"/>
        <v>7.8</v>
      </c>
      <c r="T81" s="163">
        <f>ROUND(IF('Schuelereinst. Sinclair'!$N$4="Ja",Druck_Tabelle_Kugel_VGL!T$10,1) * VLOOKUP(S81,Kugel_Schueler,2),1)</f>
        <v>93.2</v>
      </c>
      <c r="U81" s="152"/>
      <c r="V81" s="155">
        <f t="shared" si="23"/>
        <v>7.8</v>
      </c>
      <c r="W81" s="163">
        <f>ROUND(IF('Schuelereinst. Sinclair'!$N$4="Ja",Druck_Tabelle_Kugel_VGL!W$10,1) * VLOOKUP(V81,Kugel_Schueler,2),1)</f>
        <v>87.8</v>
      </c>
      <c r="X81" s="152"/>
      <c r="Y81" s="155">
        <f t="shared" si="24"/>
        <v>7.8</v>
      </c>
      <c r="Z81" s="163">
        <f>ROUND(IF('Schuelereinst. Sinclair'!$N$4="Ja",Druck_Tabelle_Kugel_VGL!Z$10,1) * VLOOKUP(Y81,Kugel_Schueler,2),1)</f>
        <v>83.2</v>
      </c>
      <c r="AA81" s="152"/>
      <c r="AB81" s="155">
        <f t="shared" si="25"/>
        <v>7.8</v>
      </c>
      <c r="AC81" s="163">
        <f>ROUND(IF('Schuelereinst. Sinclair'!$N$4="Ja",Druck_Tabelle_Kugel_VGL!AC$10,1) * VLOOKUP(AB81,Kugel_Schueler,2),1)</f>
        <v>79.2</v>
      </c>
      <c r="AD81" s="152"/>
      <c r="AE81" s="155">
        <f t="shared" si="26"/>
        <v>7.8</v>
      </c>
      <c r="AF81" s="163">
        <f>ROUND(IF('Schuelereinst. Sinclair'!$N$4="Ja",Druck_Tabelle_Kugel_VGL!AF$10,1) * VLOOKUP(AE81,Kugel_Schueler,2),1)</f>
        <v>75.8</v>
      </c>
      <c r="AG81" s="152"/>
      <c r="AH81" s="155">
        <f t="shared" si="27"/>
        <v>7.8</v>
      </c>
      <c r="AI81" s="163">
        <f>ROUND(IF('Schuelereinst. Sinclair'!$N$4="Ja",Druck_Tabelle_Kugel_VGL!AI$10,1) * VLOOKUP(AH81,Kugel_Schueler,2),1)</f>
        <v>72.8</v>
      </c>
      <c r="AJ81" s="152"/>
      <c r="AK81" s="155">
        <f t="shared" si="28"/>
        <v>7.8</v>
      </c>
      <c r="AL81" s="163">
        <f>ROUND(IF('Schuelereinst. Sinclair'!$N$4="Ja",Druck_Tabelle_Kugel_VGL!AL$10,1) * VLOOKUP(AK81,Kugel_Schueler,2),1)</f>
        <v>70.099999999999994</v>
      </c>
      <c r="AM81" s="152"/>
      <c r="AN81" s="155">
        <f t="shared" si="29"/>
        <v>7.8</v>
      </c>
      <c r="AO81" s="163">
        <f>ROUND(IF('Schuelereinst. Sinclair'!$N$4="Ja",Druck_Tabelle_Kugel_VGL!AO$10,1) * VLOOKUP(AN81,Kugel_Schueler,2),1)</f>
        <v>67.8</v>
      </c>
      <c r="AP81" s="152"/>
      <c r="AQ81" s="155">
        <f t="shared" si="30"/>
        <v>7.8</v>
      </c>
      <c r="AR81" s="163">
        <f>ROUND(IF('Schuelereinst. Sinclair'!$N$4="Ja",Druck_Tabelle_Kugel_VGL!AR$10,1) * VLOOKUP(AQ81,Kugel_Schueler,2),1)</f>
        <v>65.7</v>
      </c>
      <c r="AS81" s="152"/>
      <c r="AT81" s="155">
        <f t="shared" si="31"/>
        <v>7.8</v>
      </c>
      <c r="AU81" s="163">
        <f>ROUND(IF('Schuelereinst. Sinclair'!$N$4="Ja",Druck_Tabelle_Kugel_VGL!AU$10,1) * VLOOKUP(AT81,Kugel_Schueler,2),1)</f>
        <v>54.8</v>
      </c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</row>
    <row r="82" spans="1:132" x14ac:dyDescent="0.2">
      <c r="A82" s="157">
        <f t="shared" si="16"/>
        <v>7.9</v>
      </c>
      <c r="B82" s="164">
        <f>ROUND(IF('Schuelereinst. Sinclair'!$N$4="Ja",Druck_Tabelle_Kugel_VGL!B$10,1) * VLOOKUP(A82,Kugel_Schueler,2),1)</f>
        <v>163.69999999999999</v>
      </c>
      <c r="C82" s="152"/>
      <c r="D82" s="157">
        <f t="shared" si="17"/>
        <v>7.9</v>
      </c>
      <c r="E82" s="164">
        <f>ROUND(IF('Schuelereinst. Sinclair'!$N$4="Ja",Druck_Tabelle_Kugel_VGL!E$10,1) * VLOOKUP(D82,Kugel_Schueler,2),1)</f>
        <v>144.69999999999999</v>
      </c>
      <c r="F82" s="152"/>
      <c r="G82" s="157">
        <f t="shared" si="18"/>
        <v>7.9</v>
      </c>
      <c r="H82" s="164">
        <f>ROUND(IF('Schuelereinst. Sinclair'!$N$4="Ja",Druck_Tabelle_Kugel_VGL!H$10,1) * VLOOKUP(G82,Kugel_Schueler,2),1)</f>
        <v>130.1</v>
      </c>
      <c r="I82" s="152"/>
      <c r="J82" s="157">
        <f t="shared" si="19"/>
        <v>7.9</v>
      </c>
      <c r="K82" s="164">
        <f>ROUND(IF('Schuelereinst. Sinclair'!$N$4="Ja",Druck_Tabelle_Kugel_VGL!K$10,1) * VLOOKUP(J82,Kugel_Schueler,2),1)</f>
        <v>118.4</v>
      </c>
      <c r="L82" s="152"/>
      <c r="M82" s="157">
        <f t="shared" si="20"/>
        <v>7.9</v>
      </c>
      <c r="N82" s="164">
        <f>ROUND(IF('Schuelereinst. Sinclair'!$N$4="Ja",Druck_Tabelle_Kugel_VGL!N$10,1) * VLOOKUP(M82,Kugel_Schueler,2),1)</f>
        <v>109</v>
      </c>
      <c r="O82" s="152"/>
      <c r="P82" s="157">
        <f t="shared" si="21"/>
        <v>7.9</v>
      </c>
      <c r="Q82" s="164">
        <f>ROUND(IF('Schuelereinst. Sinclair'!$N$4="Ja",Druck_Tabelle_Kugel_VGL!Q$10,1) * VLOOKUP(P82,Kugel_Schueler,2),1)</f>
        <v>101.3</v>
      </c>
      <c r="R82" s="152"/>
      <c r="S82" s="157">
        <f t="shared" si="22"/>
        <v>7.9</v>
      </c>
      <c r="T82" s="164">
        <f>ROUND(IF('Schuelereinst. Sinclair'!$N$4="Ja",Druck_Tabelle_Kugel_VGL!T$10,1) * VLOOKUP(S82,Kugel_Schueler,2),1)</f>
        <v>94.8</v>
      </c>
      <c r="U82" s="152"/>
      <c r="V82" s="157">
        <f t="shared" si="23"/>
        <v>7.9</v>
      </c>
      <c r="W82" s="164">
        <f>ROUND(IF('Schuelereinst. Sinclair'!$N$4="Ja",Druck_Tabelle_Kugel_VGL!W$10,1) * VLOOKUP(V82,Kugel_Schueler,2),1)</f>
        <v>89.3</v>
      </c>
      <c r="X82" s="152"/>
      <c r="Y82" s="157">
        <f t="shared" si="24"/>
        <v>7.9</v>
      </c>
      <c r="Z82" s="164">
        <f>ROUND(IF('Schuelereinst. Sinclair'!$N$4="Ja",Druck_Tabelle_Kugel_VGL!Z$10,1) * VLOOKUP(Y82,Kugel_Schueler,2),1)</f>
        <v>84.6</v>
      </c>
      <c r="AA82" s="152"/>
      <c r="AB82" s="157">
        <f t="shared" si="25"/>
        <v>7.9</v>
      </c>
      <c r="AC82" s="164">
        <f>ROUND(IF('Schuelereinst. Sinclair'!$N$4="Ja",Druck_Tabelle_Kugel_VGL!AC$10,1) * VLOOKUP(AB82,Kugel_Schueler,2),1)</f>
        <v>80.599999999999994</v>
      </c>
      <c r="AD82" s="152"/>
      <c r="AE82" s="157">
        <f t="shared" si="26"/>
        <v>7.9</v>
      </c>
      <c r="AF82" s="164">
        <f>ROUND(IF('Schuelereinst. Sinclair'!$N$4="Ja",Druck_Tabelle_Kugel_VGL!AF$10,1) * VLOOKUP(AE82,Kugel_Schueler,2),1)</f>
        <v>77.099999999999994</v>
      </c>
      <c r="AG82" s="152"/>
      <c r="AH82" s="157">
        <f t="shared" si="27"/>
        <v>7.9</v>
      </c>
      <c r="AI82" s="164">
        <f>ROUND(IF('Schuelereinst. Sinclair'!$N$4="Ja",Druck_Tabelle_Kugel_VGL!AI$10,1) * VLOOKUP(AH82,Kugel_Schueler,2),1)</f>
        <v>74</v>
      </c>
      <c r="AJ82" s="152"/>
      <c r="AK82" s="157">
        <f t="shared" si="28"/>
        <v>7.9</v>
      </c>
      <c r="AL82" s="164">
        <f>ROUND(IF('Schuelereinst. Sinclair'!$N$4="Ja",Druck_Tabelle_Kugel_VGL!AL$10,1) * VLOOKUP(AK82,Kugel_Schueler,2),1)</f>
        <v>71.3</v>
      </c>
      <c r="AM82" s="152"/>
      <c r="AN82" s="157">
        <f t="shared" si="29"/>
        <v>7.9</v>
      </c>
      <c r="AO82" s="164">
        <f>ROUND(IF('Schuelereinst. Sinclair'!$N$4="Ja",Druck_Tabelle_Kugel_VGL!AO$10,1) * VLOOKUP(AN82,Kugel_Schueler,2),1)</f>
        <v>68.900000000000006</v>
      </c>
      <c r="AP82" s="152"/>
      <c r="AQ82" s="157">
        <f t="shared" si="30"/>
        <v>7.9</v>
      </c>
      <c r="AR82" s="164">
        <f>ROUND(IF('Schuelereinst. Sinclair'!$N$4="Ja",Druck_Tabelle_Kugel_VGL!AR$10,1) * VLOOKUP(AQ82,Kugel_Schueler,2),1)</f>
        <v>66.8</v>
      </c>
      <c r="AS82" s="152"/>
      <c r="AT82" s="157">
        <f t="shared" si="31"/>
        <v>7.9</v>
      </c>
      <c r="AU82" s="164">
        <f>ROUND(IF('Schuelereinst. Sinclair'!$N$4="Ja",Druck_Tabelle_Kugel_VGL!AU$10,1) * VLOOKUP(AT82,Kugel_Schueler,2),1)</f>
        <v>55.7</v>
      </c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</row>
    <row r="83" spans="1:132" x14ac:dyDescent="0.2">
      <c r="A83" s="155">
        <f t="shared" si="16"/>
        <v>8</v>
      </c>
      <c r="B83" s="163">
        <f>ROUND(IF('Schuelereinst. Sinclair'!$N$4="Ja",Druck_Tabelle_Kugel_VGL!B$10,1) * VLOOKUP(A83,Kugel_Schueler,2),1)</f>
        <v>166.4</v>
      </c>
      <c r="C83" s="152"/>
      <c r="D83" s="155">
        <f t="shared" si="17"/>
        <v>8</v>
      </c>
      <c r="E83" s="163">
        <f>ROUND(IF('Schuelereinst. Sinclair'!$N$4="Ja",Druck_Tabelle_Kugel_VGL!E$10,1) * VLOOKUP(D83,Kugel_Schueler,2),1)</f>
        <v>147.19999999999999</v>
      </c>
      <c r="F83" s="152"/>
      <c r="G83" s="155">
        <f t="shared" si="18"/>
        <v>8</v>
      </c>
      <c r="H83" s="163">
        <f>ROUND(IF('Schuelereinst. Sinclair'!$N$4="Ja",Druck_Tabelle_Kugel_VGL!H$10,1) * VLOOKUP(G83,Kugel_Schueler,2),1)</f>
        <v>132.30000000000001</v>
      </c>
      <c r="I83" s="152"/>
      <c r="J83" s="155">
        <f t="shared" si="19"/>
        <v>8</v>
      </c>
      <c r="K83" s="163">
        <f>ROUND(IF('Schuelereinst. Sinclair'!$N$4="Ja",Druck_Tabelle_Kugel_VGL!K$10,1) * VLOOKUP(J83,Kugel_Schueler,2),1)</f>
        <v>120.4</v>
      </c>
      <c r="L83" s="152"/>
      <c r="M83" s="155">
        <f t="shared" si="20"/>
        <v>8</v>
      </c>
      <c r="N83" s="163">
        <f>ROUND(IF('Schuelereinst. Sinclair'!$N$4="Ja",Druck_Tabelle_Kugel_VGL!N$10,1) * VLOOKUP(M83,Kugel_Schueler,2),1)</f>
        <v>110.9</v>
      </c>
      <c r="O83" s="152"/>
      <c r="P83" s="155">
        <f t="shared" si="21"/>
        <v>8</v>
      </c>
      <c r="Q83" s="163">
        <f>ROUND(IF('Schuelereinst. Sinclair'!$N$4="Ja",Druck_Tabelle_Kugel_VGL!Q$10,1) * VLOOKUP(P83,Kugel_Schueler,2),1)</f>
        <v>103</v>
      </c>
      <c r="R83" s="152"/>
      <c r="S83" s="155">
        <f t="shared" si="22"/>
        <v>8</v>
      </c>
      <c r="T83" s="163">
        <f>ROUND(IF('Schuelereinst. Sinclair'!$N$4="Ja",Druck_Tabelle_Kugel_VGL!T$10,1) * VLOOKUP(S83,Kugel_Schueler,2),1)</f>
        <v>96.4</v>
      </c>
      <c r="U83" s="152"/>
      <c r="V83" s="155">
        <f t="shared" si="23"/>
        <v>8</v>
      </c>
      <c r="W83" s="163">
        <f>ROUND(IF('Schuelereinst. Sinclair'!$N$4="Ja",Druck_Tabelle_Kugel_VGL!W$10,1) * VLOOKUP(V83,Kugel_Schueler,2),1)</f>
        <v>90.8</v>
      </c>
      <c r="X83" s="152"/>
      <c r="Y83" s="155">
        <f t="shared" si="24"/>
        <v>8</v>
      </c>
      <c r="Z83" s="163">
        <f>ROUND(IF('Schuelereinst. Sinclair'!$N$4="Ja",Druck_Tabelle_Kugel_VGL!Z$10,1) * VLOOKUP(Y83,Kugel_Schueler,2),1)</f>
        <v>86.1</v>
      </c>
      <c r="AA83" s="152"/>
      <c r="AB83" s="155">
        <f t="shared" si="25"/>
        <v>8</v>
      </c>
      <c r="AC83" s="163">
        <f>ROUND(IF('Schuelereinst. Sinclair'!$N$4="Ja",Druck_Tabelle_Kugel_VGL!AC$10,1) * VLOOKUP(AB83,Kugel_Schueler,2),1)</f>
        <v>82</v>
      </c>
      <c r="AD83" s="152"/>
      <c r="AE83" s="155">
        <f t="shared" si="26"/>
        <v>8</v>
      </c>
      <c r="AF83" s="163">
        <f>ROUND(IF('Schuelereinst. Sinclair'!$N$4="Ja",Druck_Tabelle_Kugel_VGL!AF$10,1) * VLOOKUP(AE83,Kugel_Schueler,2),1)</f>
        <v>78.400000000000006</v>
      </c>
      <c r="AG83" s="152"/>
      <c r="AH83" s="155">
        <f t="shared" si="27"/>
        <v>8</v>
      </c>
      <c r="AI83" s="163">
        <f>ROUND(IF('Schuelereinst. Sinclair'!$N$4="Ja",Druck_Tabelle_Kugel_VGL!AI$10,1) * VLOOKUP(AH83,Kugel_Schueler,2),1)</f>
        <v>75.3</v>
      </c>
      <c r="AJ83" s="152"/>
      <c r="AK83" s="155">
        <f t="shared" si="28"/>
        <v>8</v>
      </c>
      <c r="AL83" s="163">
        <f>ROUND(IF('Schuelereinst. Sinclair'!$N$4="Ja",Druck_Tabelle_Kugel_VGL!AL$10,1) * VLOOKUP(AK83,Kugel_Schueler,2),1)</f>
        <v>72.5</v>
      </c>
      <c r="AM83" s="152"/>
      <c r="AN83" s="155">
        <f t="shared" si="29"/>
        <v>8</v>
      </c>
      <c r="AO83" s="163">
        <f>ROUND(IF('Schuelereinst. Sinclair'!$N$4="Ja",Druck_Tabelle_Kugel_VGL!AO$10,1) * VLOOKUP(AN83,Kugel_Schueler,2),1)</f>
        <v>70.099999999999994</v>
      </c>
      <c r="AP83" s="152"/>
      <c r="AQ83" s="155">
        <f t="shared" si="30"/>
        <v>8</v>
      </c>
      <c r="AR83" s="163">
        <f>ROUND(IF('Schuelereinst. Sinclair'!$N$4="Ja",Druck_Tabelle_Kugel_VGL!AR$10,1) * VLOOKUP(AQ83,Kugel_Schueler,2),1)</f>
        <v>67.900000000000006</v>
      </c>
      <c r="AS83" s="152"/>
      <c r="AT83" s="155">
        <f t="shared" si="31"/>
        <v>8</v>
      </c>
      <c r="AU83" s="163">
        <f>ROUND(IF('Schuelereinst. Sinclair'!$N$4="Ja",Druck_Tabelle_Kugel_VGL!AU$10,1) * VLOOKUP(AT83,Kugel_Schueler,2),1)</f>
        <v>56.7</v>
      </c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</row>
    <row r="84" spans="1:132" x14ac:dyDescent="0.2">
      <c r="A84" s="157">
        <f t="shared" si="16"/>
        <v>8.1</v>
      </c>
      <c r="B84" s="164">
        <f>ROUND(IF('Schuelereinst. Sinclair'!$N$4="Ja",Druck_Tabelle_Kugel_VGL!B$10,1) * VLOOKUP(A84,Kugel_Schueler,2),1)</f>
        <v>169.2</v>
      </c>
      <c r="C84" s="152"/>
      <c r="D84" s="157">
        <f t="shared" si="17"/>
        <v>8.1</v>
      </c>
      <c r="E84" s="164">
        <f>ROUND(IF('Schuelereinst. Sinclair'!$N$4="Ja",Druck_Tabelle_Kugel_VGL!E$10,1) * VLOOKUP(D84,Kugel_Schueler,2),1)</f>
        <v>149.6</v>
      </c>
      <c r="F84" s="152"/>
      <c r="G84" s="157">
        <f t="shared" si="18"/>
        <v>8.1</v>
      </c>
      <c r="H84" s="164">
        <f>ROUND(IF('Schuelereinst. Sinclair'!$N$4="Ja",Druck_Tabelle_Kugel_VGL!H$10,1) * VLOOKUP(G84,Kugel_Schueler,2),1)</f>
        <v>134.5</v>
      </c>
      <c r="I84" s="152"/>
      <c r="J84" s="157">
        <f t="shared" si="19"/>
        <v>8.1</v>
      </c>
      <c r="K84" s="164">
        <f>ROUND(IF('Schuelereinst. Sinclair'!$N$4="Ja",Druck_Tabelle_Kugel_VGL!K$10,1) * VLOOKUP(J84,Kugel_Schueler,2),1)</f>
        <v>122.4</v>
      </c>
      <c r="L84" s="152"/>
      <c r="M84" s="157">
        <f t="shared" si="20"/>
        <v>8.1</v>
      </c>
      <c r="N84" s="164">
        <f>ROUND(IF('Schuelereinst. Sinclair'!$N$4="Ja",Druck_Tabelle_Kugel_VGL!N$10,1) * VLOOKUP(M84,Kugel_Schueler,2),1)</f>
        <v>112.7</v>
      </c>
      <c r="O84" s="152"/>
      <c r="P84" s="157">
        <f t="shared" si="21"/>
        <v>8.1</v>
      </c>
      <c r="Q84" s="164">
        <f>ROUND(IF('Schuelereinst. Sinclair'!$N$4="Ja",Druck_Tabelle_Kugel_VGL!Q$10,1) * VLOOKUP(P84,Kugel_Schueler,2),1)</f>
        <v>104.7</v>
      </c>
      <c r="R84" s="152"/>
      <c r="S84" s="157">
        <f t="shared" si="22"/>
        <v>8.1</v>
      </c>
      <c r="T84" s="164">
        <f>ROUND(IF('Schuelereinst. Sinclair'!$N$4="Ja",Druck_Tabelle_Kugel_VGL!T$10,1) * VLOOKUP(S84,Kugel_Schueler,2),1)</f>
        <v>98</v>
      </c>
      <c r="U84" s="152"/>
      <c r="V84" s="157">
        <f t="shared" si="23"/>
        <v>8.1</v>
      </c>
      <c r="W84" s="164">
        <f>ROUND(IF('Schuelereinst. Sinclair'!$N$4="Ja",Druck_Tabelle_Kugel_VGL!W$10,1) * VLOOKUP(V84,Kugel_Schueler,2),1)</f>
        <v>92.3</v>
      </c>
      <c r="X84" s="152"/>
      <c r="Y84" s="157">
        <f t="shared" si="24"/>
        <v>8.1</v>
      </c>
      <c r="Z84" s="164">
        <f>ROUND(IF('Schuelereinst. Sinclair'!$N$4="Ja",Druck_Tabelle_Kugel_VGL!Z$10,1) * VLOOKUP(Y84,Kugel_Schueler,2),1)</f>
        <v>87.5</v>
      </c>
      <c r="AA84" s="152"/>
      <c r="AB84" s="157">
        <f t="shared" si="25"/>
        <v>8.1</v>
      </c>
      <c r="AC84" s="164">
        <f>ROUND(IF('Schuelereinst. Sinclair'!$N$4="Ja",Druck_Tabelle_Kugel_VGL!AC$10,1) * VLOOKUP(AB84,Kugel_Schueler,2),1)</f>
        <v>83.3</v>
      </c>
      <c r="AD84" s="152"/>
      <c r="AE84" s="157">
        <f t="shared" si="26"/>
        <v>8.1</v>
      </c>
      <c r="AF84" s="164">
        <f>ROUND(IF('Schuelereinst. Sinclair'!$N$4="Ja",Druck_Tabelle_Kugel_VGL!AF$10,1) * VLOOKUP(AE84,Kugel_Schueler,2),1)</f>
        <v>79.7</v>
      </c>
      <c r="AG84" s="152"/>
      <c r="AH84" s="157">
        <f t="shared" si="27"/>
        <v>8.1</v>
      </c>
      <c r="AI84" s="164">
        <f>ROUND(IF('Schuelereinst. Sinclair'!$N$4="Ja",Druck_Tabelle_Kugel_VGL!AI$10,1) * VLOOKUP(AH84,Kugel_Schueler,2),1)</f>
        <v>76.5</v>
      </c>
      <c r="AJ84" s="152"/>
      <c r="AK84" s="157">
        <f t="shared" si="28"/>
        <v>8.1</v>
      </c>
      <c r="AL84" s="164">
        <f>ROUND(IF('Schuelereinst. Sinclair'!$N$4="Ja",Druck_Tabelle_Kugel_VGL!AL$10,1) * VLOOKUP(AK84,Kugel_Schueler,2),1)</f>
        <v>73.7</v>
      </c>
      <c r="AM84" s="152"/>
      <c r="AN84" s="157">
        <f t="shared" si="29"/>
        <v>8.1</v>
      </c>
      <c r="AO84" s="164">
        <f>ROUND(IF('Schuelereinst. Sinclair'!$N$4="Ja",Druck_Tabelle_Kugel_VGL!AO$10,1) * VLOOKUP(AN84,Kugel_Schueler,2),1)</f>
        <v>71.2</v>
      </c>
      <c r="AP84" s="152"/>
      <c r="AQ84" s="157">
        <f t="shared" si="30"/>
        <v>8.1</v>
      </c>
      <c r="AR84" s="164">
        <f>ROUND(IF('Schuelereinst. Sinclair'!$N$4="Ja",Druck_Tabelle_Kugel_VGL!AR$10,1) * VLOOKUP(AQ84,Kugel_Schueler,2),1)</f>
        <v>69</v>
      </c>
      <c r="AS84" s="152"/>
      <c r="AT84" s="157">
        <f t="shared" si="31"/>
        <v>8.1</v>
      </c>
      <c r="AU84" s="164">
        <f>ROUND(IF('Schuelereinst. Sinclair'!$N$4="Ja",Druck_Tabelle_Kugel_VGL!AU$10,1) * VLOOKUP(AT84,Kugel_Schueler,2),1)</f>
        <v>57.6</v>
      </c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</row>
    <row r="85" spans="1:132" x14ac:dyDescent="0.2">
      <c r="A85" s="155">
        <f t="shared" si="16"/>
        <v>8.1999999999999993</v>
      </c>
      <c r="B85" s="163">
        <f>ROUND(IF('Schuelereinst. Sinclair'!$N$4="Ja",Druck_Tabelle_Kugel_VGL!B$10,1) * VLOOKUP(A85,Kugel_Schueler,2),1)</f>
        <v>172</v>
      </c>
      <c r="C85" s="152"/>
      <c r="D85" s="155">
        <f t="shared" si="17"/>
        <v>8.1999999999999993</v>
      </c>
      <c r="E85" s="163">
        <f>ROUND(IF('Schuelereinst. Sinclair'!$N$4="Ja",Druck_Tabelle_Kugel_VGL!E$10,1) * VLOOKUP(D85,Kugel_Schueler,2),1)</f>
        <v>152.1</v>
      </c>
      <c r="F85" s="152"/>
      <c r="G85" s="155">
        <f t="shared" si="18"/>
        <v>8.1999999999999993</v>
      </c>
      <c r="H85" s="163">
        <f>ROUND(IF('Schuelereinst. Sinclair'!$N$4="Ja",Druck_Tabelle_Kugel_VGL!H$10,1) * VLOOKUP(G85,Kugel_Schueler,2),1)</f>
        <v>136.69999999999999</v>
      </c>
      <c r="I85" s="152"/>
      <c r="J85" s="155">
        <f t="shared" si="19"/>
        <v>8.1999999999999993</v>
      </c>
      <c r="K85" s="163">
        <f>ROUND(IF('Schuelereinst. Sinclair'!$N$4="Ja",Druck_Tabelle_Kugel_VGL!K$10,1) * VLOOKUP(J85,Kugel_Schueler,2),1)</f>
        <v>124.5</v>
      </c>
      <c r="L85" s="152"/>
      <c r="M85" s="155">
        <f t="shared" si="20"/>
        <v>8.1999999999999993</v>
      </c>
      <c r="N85" s="163">
        <f>ROUND(IF('Schuelereinst. Sinclair'!$N$4="Ja",Druck_Tabelle_Kugel_VGL!N$10,1) * VLOOKUP(M85,Kugel_Schueler,2),1)</f>
        <v>114.6</v>
      </c>
      <c r="O85" s="152"/>
      <c r="P85" s="155">
        <f t="shared" si="21"/>
        <v>8.1999999999999993</v>
      </c>
      <c r="Q85" s="163">
        <f>ROUND(IF('Schuelereinst. Sinclair'!$N$4="Ja",Druck_Tabelle_Kugel_VGL!Q$10,1) * VLOOKUP(P85,Kugel_Schueler,2),1)</f>
        <v>106.4</v>
      </c>
      <c r="R85" s="152"/>
      <c r="S85" s="155">
        <f t="shared" si="22"/>
        <v>8.1999999999999993</v>
      </c>
      <c r="T85" s="163">
        <f>ROUND(IF('Schuelereinst. Sinclair'!$N$4="Ja",Druck_Tabelle_Kugel_VGL!T$10,1) * VLOOKUP(S85,Kugel_Schueler,2),1)</f>
        <v>99.6</v>
      </c>
      <c r="U85" s="152"/>
      <c r="V85" s="155">
        <f t="shared" si="23"/>
        <v>8.1999999999999993</v>
      </c>
      <c r="W85" s="163">
        <f>ROUND(IF('Schuelereinst. Sinclair'!$N$4="Ja",Druck_Tabelle_Kugel_VGL!W$10,1) * VLOOKUP(V85,Kugel_Schueler,2),1)</f>
        <v>93.8</v>
      </c>
      <c r="X85" s="152"/>
      <c r="Y85" s="155">
        <f t="shared" si="24"/>
        <v>8.1999999999999993</v>
      </c>
      <c r="Z85" s="163">
        <f>ROUND(IF('Schuelereinst. Sinclair'!$N$4="Ja",Druck_Tabelle_Kugel_VGL!Z$10,1) * VLOOKUP(Y85,Kugel_Schueler,2),1)</f>
        <v>88.9</v>
      </c>
      <c r="AA85" s="152"/>
      <c r="AB85" s="155">
        <f t="shared" si="25"/>
        <v>8.1999999999999993</v>
      </c>
      <c r="AC85" s="163">
        <f>ROUND(IF('Schuelereinst. Sinclair'!$N$4="Ja",Druck_Tabelle_Kugel_VGL!AC$10,1) * VLOOKUP(AB85,Kugel_Schueler,2),1)</f>
        <v>84.7</v>
      </c>
      <c r="AD85" s="152"/>
      <c r="AE85" s="155">
        <f t="shared" si="26"/>
        <v>8.1999999999999993</v>
      </c>
      <c r="AF85" s="163">
        <f>ROUND(IF('Schuelereinst. Sinclair'!$N$4="Ja",Druck_Tabelle_Kugel_VGL!AF$10,1) * VLOOKUP(AE85,Kugel_Schueler,2),1)</f>
        <v>81</v>
      </c>
      <c r="AG85" s="152"/>
      <c r="AH85" s="155">
        <f t="shared" si="27"/>
        <v>8.1999999999999993</v>
      </c>
      <c r="AI85" s="163">
        <f>ROUND(IF('Schuelereinst. Sinclair'!$N$4="Ja",Druck_Tabelle_Kugel_VGL!AI$10,1) * VLOOKUP(AH85,Kugel_Schueler,2),1)</f>
        <v>77.8</v>
      </c>
      <c r="AJ85" s="152"/>
      <c r="AK85" s="155">
        <f t="shared" si="28"/>
        <v>8.1999999999999993</v>
      </c>
      <c r="AL85" s="163">
        <f>ROUND(IF('Schuelereinst. Sinclair'!$N$4="Ja",Druck_Tabelle_Kugel_VGL!AL$10,1) * VLOOKUP(AK85,Kugel_Schueler,2),1)</f>
        <v>74.900000000000006</v>
      </c>
      <c r="AM85" s="152"/>
      <c r="AN85" s="155">
        <f t="shared" si="29"/>
        <v>8.1999999999999993</v>
      </c>
      <c r="AO85" s="163">
        <f>ROUND(IF('Schuelereinst. Sinclair'!$N$4="Ja",Druck_Tabelle_Kugel_VGL!AO$10,1) * VLOOKUP(AN85,Kugel_Schueler,2),1)</f>
        <v>72.400000000000006</v>
      </c>
      <c r="AP85" s="152"/>
      <c r="AQ85" s="155">
        <f t="shared" si="30"/>
        <v>8.1999999999999993</v>
      </c>
      <c r="AR85" s="163">
        <f>ROUND(IF('Schuelereinst. Sinclair'!$N$4="Ja",Druck_Tabelle_Kugel_VGL!AR$10,1) * VLOOKUP(AQ85,Kugel_Schueler,2),1)</f>
        <v>70.2</v>
      </c>
      <c r="AS85" s="152"/>
      <c r="AT85" s="155">
        <f t="shared" si="31"/>
        <v>8.1999999999999993</v>
      </c>
      <c r="AU85" s="163">
        <f>ROUND(IF('Schuelereinst. Sinclair'!$N$4="Ja",Druck_Tabelle_Kugel_VGL!AU$10,1) * VLOOKUP(AT85,Kugel_Schueler,2),1)</f>
        <v>58.6</v>
      </c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</row>
    <row r="86" spans="1:132" x14ac:dyDescent="0.2">
      <c r="A86" s="157">
        <f t="shared" si="16"/>
        <v>8.3000000000000007</v>
      </c>
      <c r="B86" s="164">
        <f>ROUND(IF('Schuelereinst. Sinclair'!$N$4="Ja",Druck_Tabelle_Kugel_VGL!B$10,1) * VLOOKUP(A86,Kugel_Schueler,2),1)</f>
        <v>174.8</v>
      </c>
      <c r="C86" s="152"/>
      <c r="D86" s="157">
        <f t="shared" si="17"/>
        <v>8.3000000000000007</v>
      </c>
      <c r="E86" s="164">
        <f>ROUND(IF('Schuelereinst. Sinclair'!$N$4="Ja",Druck_Tabelle_Kugel_VGL!E$10,1) * VLOOKUP(D86,Kugel_Schueler,2),1)</f>
        <v>154.5</v>
      </c>
      <c r="F86" s="152"/>
      <c r="G86" s="157">
        <f t="shared" si="18"/>
        <v>8.3000000000000007</v>
      </c>
      <c r="H86" s="164">
        <f>ROUND(IF('Schuelereinst. Sinclair'!$N$4="Ja",Druck_Tabelle_Kugel_VGL!H$10,1) * VLOOKUP(G86,Kugel_Schueler,2),1)</f>
        <v>138.9</v>
      </c>
      <c r="I86" s="152"/>
      <c r="J86" s="157">
        <f t="shared" si="19"/>
        <v>8.3000000000000007</v>
      </c>
      <c r="K86" s="164">
        <f>ROUND(IF('Schuelereinst. Sinclair'!$N$4="Ja",Druck_Tabelle_Kugel_VGL!K$10,1) * VLOOKUP(J86,Kugel_Schueler,2),1)</f>
        <v>126.5</v>
      </c>
      <c r="L86" s="152"/>
      <c r="M86" s="157">
        <f t="shared" si="20"/>
        <v>8.3000000000000007</v>
      </c>
      <c r="N86" s="164">
        <f>ROUND(IF('Schuelereinst. Sinclair'!$N$4="Ja",Druck_Tabelle_Kugel_VGL!N$10,1) * VLOOKUP(M86,Kugel_Schueler,2),1)</f>
        <v>116.4</v>
      </c>
      <c r="O86" s="152"/>
      <c r="P86" s="157">
        <f t="shared" si="21"/>
        <v>8.3000000000000007</v>
      </c>
      <c r="Q86" s="164">
        <f>ROUND(IF('Schuelereinst. Sinclair'!$N$4="Ja",Druck_Tabelle_Kugel_VGL!Q$10,1) * VLOOKUP(P86,Kugel_Schueler,2),1)</f>
        <v>108.1</v>
      </c>
      <c r="R86" s="152"/>
      <c r="S86" s="157">
        <f t="shared" si="22"/>
        <v>8.3000000000000007</v>
      </c>
      <c r="T86" s="164">
        <f>ROUND(IF('Schuelereinst. Sinclair'!$N$4="Ja",Druck_Tabelle_Kugel_VGL!T$10,1) * VLOOKUP(S86,Kugel_Schueler,2),1)</f>
        <v>101.2</v>
      </c>
      <c r="U86" s="152"/>
      <c r="V86" s="157">
        <f t="shared" si="23"/>
        <v>8.3000000000000007</v>
      </c>
      <c r="W86" s="164">
        <f>ROUND(IF('Schuelereinst. Sinclair'!$N$4="Ja",Druck_Tabelle_Kugel_VGL!W$10,1) * VLOOKUP(V86,Kugel_Schueler,2),1)</f>
        <v>95.4</v>
      </c>
      <c r="X86" s="152"/>
      <c r="Y86" s="157">
        <f t="shared" si="24"/>
        <v>8.3000000000000007</v>
      </c>
      <c r="Z86" s="164">
        <f>ROUND(IF('Schuelereinst. Sinclair'!$N$4="Ja",Druck_Tabelle_Kugel_VGL!Z$10,1) * VLOOKUP(Y86,Kugel_Schueler,2),1)</f>
        <v>90.4</v>
      </c>
      <c r="AA86" s="152"/>
      <c r="AB86" s="157">
        <f t="shared" si="25"/>
        <v>8.3000000000000007</v>
      </c>
      <c r="AC86" s="164">
        <f>ROUND(IF('Schuelereinst. Sinclair'!$N$4="Ja",Druck_Tabelle_Kugel_VGL!AC$10,1) * VLOOKUP(AB86,Kugel_Schueler,2),1)</f>
        <v>86.1</v>
      </c>
      <c r="AD86" s="152"/>
      <c r="AE86" s="157">
        <f t="shared" si="26"/>
        <v>8.3000000000000007</v>
      </c>
      <c r="AF86" s="164">
        <f>ROUND(IF('Schuelereinst. Sinclair'!$N$4="Ja",Druck_Tabelle_Kugel_VGL!AF$10,1) * VLOOKUP(AE86,Kugel_Schueler,2),1)</f>
        <v>82.3</v>
      </c>
      <c r="AG86" s="152"/>
      <c r="AH86" s="157">
        <f t="shared" si="27"/>
        <v>8.3000000000000007</v>
      </c>
      <c r="AI86" s="164">
        <f>ROUND(IF('Schuelereinst. Sinclair'!$N$4="Ja",Druck_Tabelle_Kugel_VGL!AI$10,1) * VLOOKUP(AH86,Kugel_Schueler,2),1)</f>
        <v>79</v>
      </c>
      <c r="AJ86" s="152"/>
      <c r="AK86" s="157">
        <f t="shared" si="28"/>
        <v>8.3000000000000007</v>
      </c>
      <c r="AL86" s="164">
        <f>ROUND(IF('Schuelereinst. Sinclair'!$N$4="Ja",Druck_Tabelle_Kugel_VGL!AL$10,1) * VLOOKUP(AK86,Kugel_Schueler,2),1)</f>
        <v>76.099999999999994</v>
      </c>
      <c r="AM86" s="152"/>
      <c r="AN86" s="157">
        <f t="shared" si="29"/>
        <v>8.3000000000000007</v>
      </c>
      <c r="AO86" s="164">
        <f>ROUND(IF('Schuelereinst. Sinclair'!$N$4="Ja",Druck_Tabelle_Kugel_VGL!AO$10,1) * VLOOKUP(AN86,Kugel_Schueler,2),1)</f>
        <v>73.599999999999994</v>
      </c>
      <c r="AP86" s="152"/>
      <c r="AQ86" s="157">
        <f t="shared" si="30"/>
        <v>8.3000000000000007</v>
      </c>
      <c r="AR86" s="164">
        <f>ROUND(IF('Schuelereinst. Sinclair'!$N$4="Ja",Druck_Tabelle_Kugel_VGL!AR$10,1) * VLOOKUP(AQ86,Kugel_Schueler,2),1)</f>
        <v>71.3</v>
      </c>
      <c r="AS86" s="152"/>
      <c r="AT86" s="157">
        <f t="shared" si="31"/>
        <v>8.3000000000000007</v>
      </c>
      <c r="AU86" s="164">
        <f>ROUND(IF('Schuelereinst. Sinclair'!$N$4="Ja",Druck_Tabelle_Kugel_VGL!AU$10,1) * VLOOKUP(AT86,Kugel_Schueler,2),1)</f>
        <v>59.5</v>
      </c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</row>
    <row r="87" spans="1:132" x14ac:dyDescent="0.2">
      <c r="A87" s="155">
        <f t="shared" si="16"/>
        <v>8.4</v>
      </c>
      <c r="B87" s="163">
        <f>ROUND(IF('Schuelereinst. Sinclair'!$N$4="Ja",Druck_Tabelle_Kugel_VGL!B$10,1) * VLOOKUP(A87,Kugel_Schueler,2),1)</f>
        <v>177.5</v>
      </c>
      <c r="C87" s="152"/>
      <c r="D87" s="155">
        <f t="shared" si="17"/>
        <v>8.4</v>
      </c>
      <c r="E87" s="163">
        <f>ROUND(IF('Schuelereinst. Sinclair'!$N$4="Ja",Druck_Tabelle_Kugel_VGL!E$10,1) * VLOOKUP(D87,Kugel_Schueler,2),1)</f>
        <v>157</v>
      </c>
      <c r="F87" s="152"/>
      <c r="G87" s="155">
        <f t="shared" si="18"/>
        <v>8.4</v>
      </c>
      <c r="H87" s="163">
        <f>ROUND(IF('Schuelereinst. Sinclair'!$N$4="Ja",Druck_Tabelle_Kugel_VGL!H$10,1) * VLOOKUP(G87,Kugel_Schueler,2),1)</f>
        <v>141.1</v>
      </c>
      <c r="I87" s="152"/>
      <c r="J87" s="155">
        <f t="shared" si="19"/>
        <v>8.4</v>
      </c>
      <c r="K87" s="163">
        <f>ROUND(IF('Schuelereinst. Sinclair'!$N$4="Ja",Druck_Tabelle_Kugel_VGL!K$10,1) * VLOOKUP(J87,Kugel_Schueler,2),1)</f>
        <v>128.5</v>
      </c>
      <c r="L87" s="152"/>
      <c r="M87" s="155">
        <f t="shared" si="20"/>
        <v>8.4</v>
      </c>
      <c r="N87" s="163">
        <f>ROUND(IF('Schuelereinst. Sinclair'!$N$4="Ja",Druck_Tabelle_Kugel_VGL!N$10,1) * VLOOKUP(M87,Kugel_Schueler,2),1)</f>
        <v>118.3</v>
      </c>
      <c r="O87" s="152"/>
      <c r="P87" s="155">
        <f t="shared" si="21"/>
        <v>8.4</v>
      </c>
      <c r="Q87" s="163">
        <f>ROUND(IF('Schuelereinst. Sinclair'!$N$4="Ja",Druck_Tabelle_Kugel_VGL!Q$10,1) * VLOOKUP(P87,Kugel_Schueler,2),1)</f>
        <v>109.8</v>
      </c>
      <c r="R87" s="152"/>
      <c r="S87" s="155">
        <f t="shared" si="22"/>
        <v>8.4</v>
      </c>
      <c r="T87" s="163">
        <f>ROUND(IF('Schuelereinst. Sinclair'!$N$4="Ja",Druck_Tabelle_Kugel_VGL!T$10,1) * VLOOKUP(S87,Kugel_Schueler,2),1)</f>
        <v>102.8</v>
      </c>
      <c r="U87" s="152"/>
      <c r="V87" s="155">
        <f t="shared" si="23"/>
        <v>8.4</v>
      </c>
      <c r="W87" s="163">
        <f>ROUND(IF('Schuelereinst. Sinclair'!$N$4="Ja",Druck_Tabelle_Kugel_VGL!W$10,1) * VLOOKUP(V87,Kugel_Schueler,2),1)</f>
        <v>96.9</v>
      </c>
      <c r="X87" s="152"/>
      <c r="Y87" s="155">
        <f t="shared" si="24"/>
        <v>8.4</v>
      </c>
      <c r="Z87" s="163">
        <f>ROUND(IF('Schuelereinst. Sinclair'!$N$4="Ja",Druck_Tabelle_Kugel_VGL!Z$10,1) * VLOOKUP(Y87,Kugel_Schueler,2),1)</f>
        <v>91.8</v>
      </c>
      <c r="AA87" s="152"/>
      <c r="AB87" s="155">
        <f t="shared" si="25"/>
        <v>8.4</v>
      </c>
      <c r="AC87" s="163">
        <f>ROUND(IF('Schuelereinst. Sinclair'!$N$4="Ja",Druck_Tabelle_Kugel_VGL!AC$10,1) * VLOOKUP(AB87,Kugel_Schueler,2),1)</f>
        <v>87.4</v>
      </c>
      <c r="AD87" s="152"/>
      <c r="AE87" s="155">
        <f t="shared" si="26"/>
        <v>8.4</v>
      </c>
      <c r="AF87" s="163">
        <f>ROUND(IF('Schuelereinst. Sinclair'!$N$4="Ja",Druck_Tabelle_Kugel_VGL!AF$10,1) * VLOOKUP(AE87,Kugel_Schueler,2),1)</f>
        <v>83.6</v>
      </c>
      <c r="AG87" s="152"/>
      <c r="AH87" s="155">
        <f t="shared" si="27"/>
        <v>8.4</v>
      </c>
      <c r="AI87" s="163">
        <f>ROUND(IF('Schuelereinst. Sinclair'!$N$4="Ja",Druck_Tabelle_Kugel_VGL!AI$10,1) * VLOOKUP(AH87,Kugel_Schueler,2),1)</f>
        <v>80.3</v>
      </c>
      <c r="AJ87" s="152"/>
      <c r="AK87" s="155">
        <f t="shared" si="28"/>
        <v>8.4</v>
      </c>
      <c r="AL87" s="163">
        <f>ROUND(IF('Schuelereinst. Sinclair'!$N$4="Ja",Druck_Tabelle_Kugel_VGL!AL$10,1) * VLOOKUP(AK87,Kugel_Schueler,2),1)</f>
        <v>77.400000000000006</v>
      </c>
      <c r="AM87" s="152"/>
      <c r="AN87" s="155">
        <f t="shared" si="29"/>
        <v>8.4</v>
      </c>
      <c r="AO87" s="163">
        <f>ROUND(IF('Schuelereinst. Sinclair'!$N$4="Ja",Druck_Tabelle_Kugel_VGL!AO$10,1) * VLOOKUP(AN87,Kugel_Schueler,2),1)</f>
        <v>74.8</v>
      </c>
      <c r="AP87" s="152"/>
      <c r="AQ87" s="155">
        <f t="shared" si="30"/>
        <v>8.4</v>
      </c>
      <c r="AR87" s="163">
        <f>ROUND(IF('Schuelereinst. Sinclair'!$N$4="Ja",Druck_Tabelle_Kugel_VGL!AR$10,1) * VLOOKUP(AQ87,Kugel_Schueler,2),1)</f>
        <v>72.400000000000006</v>
      </c>
      <c r="AS87" s="152"/>
      <c r="AT87" s="155">
        <f t="shared" si="31"/>
        <v>8.4</v>
      </c>
      <c r="AU87" s="163">
        <f>ROUND(IF('Schuelereinst. Sinclair'!$N$4="Ja",Druck_Tabelle_Kugel_VGL!AU$10,1) * VLOOKUP(AT87,Kugel_Schueler,2),1)</f>
        <v>60.5</v>
      </c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</row>
    <row r="88" spans="1:132" x14ac:dyDescent="0.2">
      <c r="A88" s="157">
        <f t="shared" si="16"/>
        <v>8.5</v>
      </c>
      <c r="B88" s="164">
        <f>ROUND(IF('Schuelereinst. Sinclair'!$N$4="Ja",Druck_Tabelle_Kugel_VGL!B$10,1) * VLOOKUP(A88,Kugel_Schueler,2),1)</f>
        <v>180.3</v>
      </c>
      <c r="C88" s="152"/>
      <c r="D88" s="157">
        <f t="shared" si="17"/>
        <v>8.5</v>
      </c>
      <c r="E88" s="164">
        <f>ROUND(IF('Schuelereinst. Sinclair'!$N$4="Ja",Druck_Tabelle_Kugel_VGL!E$10,1) * VLOOKUP(D88,Kugel_Schueler,2),1)</f>
        <v>159.5</v>
      </c>
      <c r="F88" s="152"/>
      <c r="G88" s="157">
        <f t="shared" si="18"/>
        <v>8.5</v>
      </c>
      <c r="H88" s="164">
        <f>ROUND(IF('Schuelereinst. Sinclair'!$N$4="Ja",Druck_Tabelle_Kugel_VGL!H$10,1) * VLOOKUP(G88,Kugel_Schueler,2),1)</f>
        <v>143.30000000000001</v>
      </c>
      <c r="I88" s="152"/>
      <c r="J88" s="157">
        <f t="shared" si="19"/>
        <v>8.5</v>
      </c>
      <c r="K88" s="164">
        <f>ROUND(IF('Schuelereinst. Sinclair'!$N$4="Ja",Druck_Tabelle_Kugel_VGL!K$10,1) * VLOOKUP(J88,Kugel_Schueler,2),1)</f>
        <v>130.5</v>
      </c>
      <c r="L88" s="152"/>
      <c r="M88" s="157">
        <f t="shared" si="20"/>
        <v>8.5</v>
      </c>
      <c r="N88" s="164">
        <f>ROUND(IF('Schuelereinst. Sinclair'!$N$4="Ja",Druck_Tabelle_Kugel_VGL!N$10,1) * VLOOKUP(M88,Kugel_Schueler,2),1)</f>
        <v>120.1</v>
      </c>
      <c r="O88" s="152"/>
      <c r="P88" s="157">
        <f t="shared" si="21"/>
        <v>8.5</v>
      </c>
      <c r="Q88" s="164">
        <f>ROUND(IF('Schuelereinst. Sinclair'!$N$4="Ja",Druck_Tabelle_Kugel_VGL!Q$10,1) * VLOOKUP(P88,Kugel_Schueler,2),1)</f>
        <v>111.6</v>
      </c>
      <c r="R88" s="152"/>
      <c r="S88" s="157">
        <f t="shared" si="22"/>
        <v>8.5</v>
      </c>
      <c r="T88" s="164">
        <f>ROUND(IF('Schuelereinst. Sinclair'!$N$4="Ja",Druck_Tabelle_Kugel_VGL!T$10,1) * VLOOKUP(S88,Kugel_Schueler,2),1)</f>
        <v>104.4</v>
      </c>
      <c r="U88" s="152"/>
      <c r="V88" s="157">
        <f t="shared" si="23"/>
        <v>8.5</v>
      </c>
      <c r="W88" s="164">
        <f>ROUND(IF('Schuelereinst. Sinclair'!$N$4="Ja",Druck_Tabelle_Kugel_VGL!W$10,1) * VLOOKUP(V88,Kugel_Schueler,2),1)</f>
        <v>98.4</v>
      </c>
      <c r="X88" s="152"/>
      <c r="Y88" s="157">
        <f t="shared" si="24"/>
        <v>8.5</v>
      </c>
      <c r="Z88" s="164">
        <f>ROUND(IF('Schuelereinst. Sinclair'!$N$4="Ja",Druck_Tabelle_Kugel_VGL!Z$10,1) * VLOOKUP(Y88,Kugel_Schueler,2),1)</f>
        <v>93.2</v>
      </c>
      <c r="AA88" s="152"/>
      <c r="AB88" s="157">
        <f t="shared" si="25"/>
        <v>8.5</v>
      </c>
      <c r="AC88" s="164">
        <f>ROUND(IF('Schuelereinst. Sinclair'!$N$4="Ja",Druck_Tabelle_Kugel_VGL!AC$10,1) * VLOOKUP(AB88,Kugel_Schueler,2),1)</f>
        <v>88.8</v>
      </c>
      <c r="AD88" s="152"/>
      <c r="AE88" s="157">
        <f t="shared" si="26"/>
        <v>8.5</v>
      </c>
      <c r="AF88" s="164">
        <f>ROUND(IF('Schuelereinst. Sinclair'!$N$4="Ja",Druck_Tabelle_Kugel_VGL!AF$10,1) * VLOOKUP(AE88,Kugel_Schueler,2),1)</f>
        <v>84.9</v>
      </c>
      <c r="AG88" s="152"/>
      <c r="AH88" s="157">
        <f t="shared" si="27"/>
        <v>8.5</v>
      </c>
      <c r="AI88" s="164">
        <f>ROUND(IF('Schuelereinst. Sinclair'!$N$4="Ja",Druck_Tabelle_Kugel_VGL!AI$10,1) * VLOOKUP(AH88,Kugel_Schueler,2),1)</f>
        <v>81.599999999999994</v>
      </c>
      <c r="AJ88" s="152"/>
      <c r="AK88" s="157">
        <f t="shared" si="28"/>
        <v>8.5</v>
      </c>
      <c r="AL88" s="164">
        <f>ROUND(IF('Schuelereinst. Sinclair'!$N$4="Ja",Druck_Tabelle_Kugel_VGL!AL$10,1) * VLOOKUP(AK88,Kugel_Schueler,2),1)</f>
        <v>78.599999999999994</v>
      </c>
      <c r="AM88" s="152"/>
      <c r="AN88" s="157">
        <f t="shared" si="29"/>
        <v>8.5</v>
      </c>
      <c r="AO88" s="164">
        <f>ROUND(IF('Schuelereinst. Sinclair'!$N$4="Ja",Druck_Tabelle_Kugel_VGL!AO$10,1) * VLOOKUP(AN88,Kugel_Schueler,2),1)</f>
        <v>75.900000000000006</v>
      </c>
      <c r="AP88" s="152"/>
      <c r="AQ88" s="157">
        <f t="shared" si="30"/>
        <v>8.5</v>
      </c>
      <c r="AR88" s="164">
        <f>ROUND(IF('Schuelereinst. Sinclair'!$N$4="Ja",Druck_Tabelle_Kugel_VGL!AR$10,1) * VLOOKUP(AQ88,Kugel_Schueler,2),1)</f>
        <v>73.599999999999994</v>
      </c>
      <c r="AS88" s="152"/>
      <c r="AT88" s="157">
        <f t="shared" si="31"/>
        <v>8.5</v>
      </c>
      <c r="AU88" s="164">
        <f>ROUND(IF('Schuelereinst. Sinclair'!$N$4="Ja",Druck_Tabelle_Kugel_VGL!AU$10,1) * VLOOKUP(AT88,Kugel_Schueler,2),1)</f>
        <v>61.4</v>
      </c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</row>
    <row r="89" spans="1:132" x14ac:dyDescent="0.2">
      <c r="A89" s="155">
        <f t="shared" si="16"/>
        <v>8.6</v>
      </c>
      <c r="B89" s="163">
        <f>ROUND(IF('Schuelereinst. Sinclair'!$N$4="Ja",Druck_Tabelle_Kugel_VGL!B$10,1) * VLOOKUP(A89,Kugel_Schueler,2),1)</f>
        <v>183.1</v>
      </c>
      <c r="C89" s="152"/>
      <c r="D89" s="155">
        <f t="shared" si="17"/>
        <v>8.6</v>
      </c>
      <c r="E89" s="163">
        <f>ROUND(IF('Schuelereinst. Sinclair'!$N$4="Ja",Druck_Tabelle_Kugel_VGL!E$10,1) * VLOOKUP(D89,Kugel_Schueler,2),1)</f>
        <v>161.9</v>
      </c>
      <c r="F89" s="152"/>
      <c r="G89" s="155">
        <f t="shared" si="18"/>
        <v>8.6</v>
      </c>
      <c r="H89" s="163">
        <f>ROUND(IF('Schuelereinst. Sinclair'!$N$4="Ja",Druck_Tabelle_Kugel_VGL!H$10,1) * VLOOKUP(G89,Kugel_Schueler,2),1)</f>
        <v>145.5</v>
      </c>
      <c r="I89" s="152"/>
      <c r="J89" s="155">
        <f t="shared" si="19"/>
        <v>8.6</v>
      </c>
      <c r="K89" s="163">
        <f>ROUND(IF('Schuelereinst. Sinclair'!$N$4="Ja",Druck_Tabelle_Kugel_VGL!K$10,1) * VLOOKUP(J89,Kugel_Schueler,2),1)</f>
        <v>132.5</v>
      </c>
      <c r="L89" s="152"/>
      <c r="M89" s="155">
        <f t="shared" si="20"/>
        <v>8.6</v>
      </c>
      <c r="N89" s="163">
        <f>ROUND(IF('Schuelereinst. Sinclair'!$N$4="Ja",Druck_Tabelle_Kugel_VGL!N$10,1) * VLOOKUP(M89,Kugel_Schueler,2),1)</f>
        <v>121.9</v>
      </c>
      <c r="O89" s="152"/>
      <c r="P89" s="155">
        <f t="shared" si="21"/>
        <v>8.6</v>
      </c>
      <c r="Q89" s="163">
        <f>ROUND(IF('Schuelereinst. Sinclair'!$N$4="Ja",Druck_Tabelle_Kugel_VGL!Q$10,1) * VLOOKUP(P89,Kugel_Schueler,2),1)</f>
        <v>113.3</v>
      </c>
      <c r="R89" s="152"/>
      <c r="S89" s="155">
        <f t="shared" si="22"/>
        <v>8.6</v>
      </c>
      <c r="T89" s="163">
        <f>ROUND(IF('Schuelereinst. Sinclair'!$N$4="Ja",Druck_Tabelle_Kugel_VGL!T$10,1) * VLOOKUP(S89,Kugel_Schueler,2),1)</f>
        <v>106</v>
      </c>
      <c r="U89" s="152"/>
      <c r="V89" s="155">
        <f t="shared" si="23"/>
        <v>8.6</v>
      </c>
      <c r="W89" s="163">
        <f>ROUND(IF('Schuelereinst. Sinclair'!$N$4="Ja",Druck_Tabelle_Kugel_VGL!W$10,1) * VLOOKUP(V89,Kugel_Schueler,2),1)</f>
        <v>99.9</v>
      </c>
      <c r="X89" s="152"/>
      <c r="Y89" s="155">
        <f t="shared" si="24"/>
        <v>8.6</v>
      </c>
      <c r="Z89" s="163">
        <f>ROUND(IF('Schuelereinst. Sinclair'!$N$4="Ja",Druck_Tabelle_Kugel_VGL!Z$10,1) * VLOOKUP(Y89,Kugel_Schueler,2),1)</f>
        <v>94.7</v>
      </c>
      <c r="AA89" s="152"/>
      <c r="AB89" s="155">
        <f t="shared" si="25"/>
        <v>8.6</v>
      </c>
      <c r="AC89" s="163">
        <f>ROUND(IF('Schuelereinst. Sinclair'!$N$4="Ja",Druck_Tabelle_Kugel_VGL!AC$10,1) * VLOOKUP(AB89,Kugel_Schueler,2),1)</f>
        <v>90.2</v>
      </c>
      <c r="AD89" s="152"/>
      <c r="AE89" s="155">
        <f t="shared" si="26"/>
        <v>8.6</v>
      </c>
      <c r="AF89" s="163">
        <f>ROUND(IF('Schuelereinst. Sinclair'!$N$4="Ja",Druck_Tabelle_Kugel_VGL!AF$10,1) * VLOOKUP(AE89,Kugel_Schueler,2),1)</f>
        <v>86.2</v>
      </c>
      <c r="AG89" s="152"/>
      <c r="AH89" s="155">
        <f t="shared" si="27"/>
        <v>8.6</v>
      </c>
      <c r="AI89" s="163">
        <f>ROUND(IF('Schuelereinst. Sinclair'!$N$4="Ja",Druck_Tabelle_Kugel_VGL!AI$10,1) * VLOOKUP(AH89,Kugel_Schueler,2),1)</f>
        <v>82.8</v>
      </c>
      <c r="AJ89" s="152"/>
      <c r="AK89" s="155">
        <f t="shared" si="28"/>
        <v>8.6</v>
      </c>
      <c r="AL89" s="163">
        <f>ROUND(IF('Schuelereinst. Sinclair'!$N$4="Ja",Druck_Tabelle_Kugel_VGL!AL$10,1) * VLOOKUP(AK89,Kugel_Schueler,2),1)</f>
        <v>79.8</v>
      </c>
      <c r="AM89" s="152"/>
      <c r="AN89" s="155">
        <f t="shared" si="29"/>
        <v>8.6</v>
      </c>
      <c r="AO89" s="163">
        <f>ROUND(IF('Schuelereinst. Sinclair'!$N$4="Ja",Druck_Tabelle_Kugel_VGL!AO$10,1) * VLOOKUP(AN89,Kugel_Schueler,2),1)</f>
        <v>77.099999999999994</v>
      </c>
      <c r="AP89" s="152"/>
      <c r="AQ89" s="155">
        <f t="shared" si="30"/>
        <v>8.6</v>
      </c>
      <c r="AR89" s="163">
        <f>ROUND(IF('Schuelereinst. Sinclair'!$N$4="Ja",Druck_Tabelle_Kugel_VGL!AR$10,1) * VLOOKUP(AQ89,Kugel_Schueler,2),1)</f>
        <v>74.7</v>
      </c>
      <c r="AS89" s="152"/>
      <c r="AT89" s="155">
        <f t="shared" si="31"/>
        <v>8.6</v>
      </c>
      <c r="AU89" s="163">
        <f>ROUND(IF('Schuelereinst. Sinclair'!$N$4="Ja",Druck_Tabelle_Kugel_VGL!AU$10,1) * VLOOKUP(AT89,Kugel_Schueler,2),1)</f>
        <v>62.4</v>
      </c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</row>
    <row r="90" spans="1:132" x14ac:dyDescent="0.2">
      <c r="A90" s="157">
        <f t="shared" si="16"/>
        <v>8.6999999999999993</v>
      </c>
      <c r="B90" s="164">
        <f>ROUND(IF('Schuelereinst. Sinclair'!$N$4="Ja",Druck_Tabelle_Kugel_VGL!B$10,1) * VLOOKUP(A90,Kugel_Schueler,2),1)</f>
        <v>185.9</v>
      </c>
      <c r="C90" s="152"/>
      <c r="D90" s="157">
        <f t="shared" si="17"/>
        <v>8.6999999999999993</v>
      </c>
      <c r="E90" s="164">
        <f>ROUND(IF('Schuelereinst. Sinclair'!$N$4="Ja",Druck_Tabelle_Kugel_VGL!E$10,1) * VLOOKUP(D90,Kugel_Schueler,2),1)</f>
        <v>164.4</v>
      </c>
      <c r="F90" s="152"/>
      <c r="G90" s="157">
        <f t="shared" si="18"/>
        <v>8.6999999999999993</v>
      </c>
      <c r="H90" s="164">
        <f>ROUND(IF('Schuelereinst. Sinclair'!$N$4="Ja",Druck_Tabelle_Kugel_VGL!H$10,1) * VLOOKUP(G90,Kugel_Schueler,2),1)</f>
        <v>147.69999999999999</v>
      </c>
      <c r="I90" s="152"/>
      <c r="J90" s="157">
        <f t="shared" si="19"/>
        <v>8.6999999999999993</v>
      </c>
      <c r="K90" s="164">
        <f>ROUND(IF('Schuelereinst. Sinclair'!$N$4="Ja",Druck_Tabelle_Kugel_VGL!K$10,1) * VLOOKUP(J90,Kugel_Schueler,2),1)</f>
        <v>134.5</v>
      </c>
      <c r="L90" s="152"/>
      <c r="M90" s="157">
        <f t="shared" si="20"/>
        <v>8.6999999999999993</v>
      </c>
      <c r="N90" s="164">
        <f>ROUND(IF('Schuelereinst. Sinclair'!$N$4="Ja",Druck_Tabelle_Kugel_VGL!N$10,1) * VLOOKUP(M90,Kugel_Schueler,2),1)</f>
        <v>123.8</v>
      </c>
      <c r="O90" s="152"/>
      <c r="P90" s="157">
        <f t="shared" si="21"/>
        <v>8.6999999999999993</v>
      </c>
      <c r="Q90" s="164">
        <f>ROUND(IF('Schuelereinst. Sinclair'!$N$4="Ja",Druck_Tabelle_Kugel_VGL!Q$10,1) * VLOOKUP(P90,Kugel_Schueler,2),1)</f>
        <v>115</v>
      </c>
      <c r="R90" s="152"/>
      <c r="S90" s="157">
        <f t="shared" si="22"/>
        <v>8.6999999999999993</v>
      </c>
      <c r="T90" s="164">
        <f>ROUND(IF('Schuelereinst. Sinclair'!$N$4="Ja",Druck_Tabelle_Kugel_VGL!T$10,1) * VLOOKUP(S90,Kugel_Schueler,2),1)</f>
        <v>107.6</v>
      </c>
      <c r="U90" s="152"/>
      <c r="V90" s="157">
        <f t="shared" si="23"/>
        <v>8.6999999999999993</v>
      </c>
      <c r="W90" s="164">
        <f>ROUND(IF('Schuelereinst. Sinclair'!$N$4="Ja",Druck_Tabelle_Kugel_VGL!W$10,1) * VLOOKUP(V90,Kugel_Schueler,2),1)</f>
        <v>101.4</v>
      </c>
      <c r="X90" s="152"/>
      <c r="Y90" s="157">
        <f t="shared" si="24"/>
        <v>8.6999999999999993</v>
      </c>
      <c r="Z90" s="164">
        <f>ROUND(IF('Schuelereinst. Sinclair'!$N$4="Ja",Druck_Tabelle_Kugel_VGL!Z$10,1) * VLOOKUP(Y90,Kugel_Schueler,2),1)</f>
        <v>96.1</v>
      </c>
      <c r="AA90" s="152"/>
      <c r="AB90" s="157">
        <f t="shared" si="25"/>
        <v>8.6999999999999993</v>
      </c>
      <c r="AC90" s="164">
        <f>ROUND(IF('Schuelereinst. Sinclair'!$N$4="Ja",Druck_Tabelle_Kugel_VGL!AC$10,1) * VLOOKUP(AB90,Kugel_Schueler,2),1)</f>
        <v>91.5</v>
      </c>
      <c r="AD90" s="152"/>
      <c r="AE90" s="157">
        <f t="shared" si="26"/>
        <v>8.6999999999999993</v>
      </c>
      <c r="AF90" s="164">
        <f>ROUND(IF('Schuelereinst. Sinclair'!$N$4="Ja",Druck_Tabelle_Kugel_VGL!AF$10,1) * VLOOKUP(AE90,Kugel_Schueler,2),1)</f>
        <v>87.5</v>
      </c>
      <c r="AG90" s="152"/>
      <c r="AH90" s="157">
        <f t="shared" si="27"/>
        <v>8.6999999999999993</v>
      </c>
      <c r="AI90" s="164">
        <f>ROUND(IF('Schuelereinst. Sinclair'!$N$4="Ja",Druck_Tabelle_Kugel_VGL!AI$10,1) * VLOOKUP(AH90,Kugel_Schueler,2),1)</f>
        <v>84.1</v>
      </c>
      <c r="AJ90" s="152"/>
      <c r="AK90" s="157">
        <f t="shared" si="28"/>
        <v>8.6999999999999993</v>
      </c>
      <c r="AL90" s="164">
        <f>ROUND(IF('Schuelereinst. Sinclair'!$N$4="Ja",Druck_Tabelle_Kugel_VGL!AL$10,1) * VLOOKUP(AK90,Kugel_Schueler,2),1)</f>
        <v>81</v>
      </c>
      <c r="AM90" s="152"/>
      <c r="AN90" s="157">
        <f t="shared" si="29"/>
        <v>8.6999999999999993</v>
      </c>
      <c r="AO90" s="164">
        <f>ROUND(IF('Schuelereinst. Sinclair'!$N$4="Ja",Druck_Tabelle_Kugel_VGL!AO$10,1) * VLOOKUP(AN90,Kugel_Schueler,2),1)</f>
        <v>78.3</v>
      </c>
      <c r="AP90" s="152"/>
      <c r="AQ90" s="157">
        <f t="shared" si="30"/>
        <v>8.6999999999999993</v>
      </c>
      <c r="AR90" s="164">
        <f>ROUND(IF('Schuelereinst. Sinclair'!$N$4="Ja",Druck_Tabelle_Kugel_VGL!AR$10,1) * VLOOKUP(AQ90,Kugel_Schueler,2),1)</f>
        <v>75.8</v>
      </c>
      <c r="AS90" s="152"/>
      <c r="AT90" s="157">
        <f t="shared" si="31"/>
        <v>8.6999999999999993</v>
      </c>
      <c r="AU90" s="164">
        <f>ROUND(IF('Schuelereinst. Sinclair'!$N$4="Ja",Druck_Tabelle_Kugel_VGL!AU$10,1) * VLOOKUP(AT90,Kugel_Schueler,2),1)</f>
        <v>63.3</v>
      </c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</row>
    <row r="91" spans="1:132" x14ac:dyDescent="0.2">
      <c r="A91" s="155">
        <f t="shared" si="16"/>
        <v>8.8000000000000007</v>
      </c>
      <c r="B91" s="163">
        <f>ROUND(IF('Schuelereinst. Sinclair'!$N$4="Ja",Druck_Tabelle_Kugel_VGL!B$10,1) * VLOOKUP(A91,Kugel_Schueler,2),1)</f>
        <v>188.6</v>
      </c>
      <c r="C91" s="152"/>
      <c r="D91" s="155">
        <f t="shared" si="17"/>
        <v>8.8000000000000007</v>
      </c>
      <c r="E91" s="163">
        <f>ROUND(IF('Schuelereinst. Sinclair'!$N$4="Ja",Druck_Tabelle_Kugel_VGL!E$10,1) * VLOOKUP(D91,Kugel_Schueler,2),1)</f>
        <v>166.8</v>
      </c>
      <c r="F91" s="152"/>
      <c r="G91" s="155">
        <f t="shared" si="18"/>
        <v>8.8000000000000007</v>
      </c>
      <c r="H91" s="163">
        <f>ROUND(IF('Schuelereinst. Sinclair'!$N$4="Ja",Druck_Tabelle_Kugel_VGL!H$10,1) * VLOOKUP(G91,Kugel_Schueler,2),1)</f>
        <v>149.9</v>
      </c>
      <c r="I91" s="152"/>
      <c r="J91" s="155">
        <f t="shared" si="19"/>
        <v>8.8000000000000007</v>
      </c>
      <c r="K91" s="163">
        <f>ROUND(IF('Schuelereinst. Sinclair'!$N$4="Ja",Druck_Tabelle_Kugel_VGL!K$10,1) * VLOOKUP(J91,Kugel_Schueler,2),1)</f>
        <v>136.5</v>
      </c>
      <c r="L91" s="152"/>
      <c r="M91" s="155">
        <f t="shared" si="20"/>
        <v>8.8000000000000007</v>
      </c>
      <c r="N91" s="163">
        <f>ROUND(IF('Schuelereinst. Sinclair'!$N$4="Ja",Druck_Tabelle_Kugel_VGL!N$10,1) * VLOOKUP(M91,Kugel_Schueler,2),1)</f>
        <v>125.6</v>
      </c>
      <c r="O91" s="152"/>
      <c r="P91" s="155">
        <f t="shared" si="21"/>
        <v>8.8000000000000007</v>
      </c>
      <c r="Q91" s="163">
        <f>ROUND(IF('Schuelereinst. Sinclair'!$N$4="Ja",Druck_Tabelle_Kugel_VGL!Q$10,1) * VLOOKUP(P91,Kugel_Schueler,2),1)</f>
        <v>116.7</v>
      </c>
      <c r="R91" s="152"/>
      <c r="S91" s="155">
        <f t="shared" si="22"/>
        <v>8.8000000000000007</v>
      </c>
      <c r="T91" s="163">
        <f>ROUND(IF('Schuelereinst. Sinclair'!$N$4="Ja",Druck_Tabelle_Kugel_VGL!T$10,1) * VLOOKUP(S91,Kugel_Schueler,2),1)</f>
        <v>109.2</v>
      </c>
      <c r="U91" s="152"/>
      <c r="V91" s="155">
        <f t="shared" si="23"/>
        <v>8.8000000000000007</v>
      </c>
      <c r="W91" s="163">
        <f>ROUND(IF('Schuelereinst. Sinclair'!$N$4="Ja",Druck_Tabelle_Kugel_VGL!W$10,1) * VLOOKUP(V91,Kugel_Schueler,2),1)</f>
        <v>102.9</v>
      </c>
      <c r="X91" s="152"/>
      <c r="Y91" s="155">
        <f t="shared" si="24"/>
        <v>8.8000000000000007</v>
      </c>
      <c r="Z91" s="163">
        <f>ROUND(IF('Schuelereinst. Sinclair'!$N$4="Ja",Druck_Tabelle_Kugel_VGL!Z$10,1) * VLOOKUP(Y91,Kugel_Schueler,2),1)</f>
        <v>97.5</v>
      </c>
      <c r="AA91" s="152"/>
      <c r="AB91" s="155">
        <f t="shared" si="25"/>
        <v>8.8000000000000007</v>
      </c>
      <c r="AC91" s="163">
        <f>ROUND(IF('Schuelereinst. Sinclair'!$N$4="Ja",Druck_Tabelle_Kugel_VGL!AC$10,1) * VLOOKUP(AB91,Kugel_Schueler,2),1)</f>
        <v>92.9</v>
      </c>
      <c r="AD91" s="152"/>
      <c r="AE91" s="155">
        <f t="shared" si="26"/>
        <v>8.8000000000000007</v>
      </c>
      <c r="AF91" s="163">
        <f>ROUND(IF('Schuelereinst. Sinclair'!$N$4="Ja",Druck_Tabelle_Kugel_VGL!AF$10,1) * VLOOKUP(AE91,Kugel_Schueler,2),1)</f>
        <v>88.9</v>
      </c>
      <c r="AG91" s="152"/>
      <c r="AH91" s="155">
        <f t="shared" si="27"/>
        <v>8.8000000000000007</v>
      </c>
      <c r="AI91" s="163">
        <f>ROUND(IF('Schuelereinst. Sinclair'!$N$4="Ja",Druck_Tabelle_Kugel_VGL!AI$10,1) * VLOOKUP(AH91,Kugel_Schueler,2),1)</f>
        <v>85.3</v>
      </c>
      <c r="AJ91" s="152"/>
      <c r="AK91" s="155">
        <f t="shared" si="28"/>
        <v>8.8000000000000007</v>
      </c>
      <c r="AL91" s="163">
        <f>ROUND(IF('Schuelereinst. Sinclair'!$N$4="Ja",Druck_Tabelle_Kugel_VGL!AL$10,1) * VLOOKUP(AK91,Kugel_Schueler,2),1)</f>
        <v>82.2</v>
      </c>
      <c r="AM91" s="152"/>
      <c r="AN91" s="155">
        <f t="shared" si="29"/>
        <v>8.8000000000000007</v>
      </c>
      <c r="AO91" s="163">
        <f>ROUND(IF('Schuelereinst. Sinclair'!$N$4="Ja",Druck_Tabelle_Kugel_VGL!AO$10,1) * VLOOKUP(AN91,Kugel_Schueler,2),1)</f>
        <v>79.400000000000006</v>
      </c>
      <c r="AP91" s="152"/>
      <c r="AQ91" s="155">
        <f t="shared" si="30"/>
        <v>8.8000000000000007</v>
      </c>
      <c r="AR91" s="163">
        <f>ROUND(IF('Schuelereinst. Sinclair'!$N$4="Ja",Druck_Tabelle_Kugel_VGL!AR$10,1) * VLOOKUP(AQ91,Kugel_Schueler,2),1)</f>
        <v>77</v>
      </c>
      <c r="AS91" s="152"/>
      <c r="AT91" s="155">
        <f t="shared" si="31"/>
        <v>8.8000000000000007</v>
      </c>
      <c r="AU91" s="163">
        <f>ROUND(IF('Schuelereinst. Sinclair'!$N$4="Ja",Druck_Tabelle_Kugel_VGL!AU$10,1) * VLOOKUP(AT91,Kugel_Schueler,2),1)</f>
        <v>64.3</v>
      </c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</row>
    <row r="92" spans="1:132" x14ac:dyDescent="0.2">
      <c r="A92" s="157">
        <f t="shared" si="16"/>
        <v>8.9</v>
      </c>
      <c r="B92" s="164">
        <f>ROUND(IF('Schuelereinst. Sinclair'!$N$4="Ja",Druck_Tabelle_Kugel_VGL!B$10,1) * VLOOKUP(A92,Kugel_Schueler,2),1)</f>
        <v>191.4</v>
      </c>
      <c r="C92" s="152"/>
      <c r="D92" s="157">
        <f t="shared" si="17"/>
        <v>8.9</v>
      </c>
      <c r="E92" s="164">
        <f>ROUND(IF('Schuelereinst. Sinclair'!$N$4="Ja",Druck_Tabelle_Kugel_VGL!E$10,1) * VLOOKUP(D92,Kugel_Schueler,2),1)</f>
        <v>169.3</v>
      </c>
      <c r="F92" s="152"/>
      <c r="G92" s="157">
        <f t="shared" si="18"/>
        <v>8.9</v>
      </c>
      <c r="H92" s="164">
        <f>ROUND(IF('Schuelereinst. Sinclair'!$N$4="Ja",Druck_Tabelle_Kugel_VGL!H$10,1) * VLOOKUP(G92,Kugel_Schueler,2),1)</f>
        <v>152.1</v>
      </c>
      <c r="I92" s="152"/>
      <c r="J92" s="157">
        <f t="shared" si="19"/>
        <v>8.9</v>
      </c>
      <c r="K92" s="164">
        <f>ROUND(IF('Schuelereinst. Sinclair'!$N$4="Ja",Druck_Tabelle_Kugel_VGL!K$10,1) * VLOOKUP(J92,Kugel_Schueler,2),1)</f>
        <v>138.5</v>
      </c>
      <c r="L92" s="152"/>
      <c r="M92" s="157">
        <f t="shared" si="20"/>
        <v>8.9</v>
      </c>
      <c r="N92" s="164">
        <f>ROUND(IF('Schuelereinst. Sinclair'!$N$4="Ja",Druck_Tabelle_Kugel_VGL!N$10,1) * VLOOKUP(M92,Kugel_Schueler,2),1)</f>
        <v>127.5</v>
      </c>
      <c r="O92" s="152"/>
      <c r="P92" s="157">
        <f t="shared" si="21"/>
        <v>8.9</v>
      </c>
      <c r="Q92" s="164">
        <f>ROUND(IF('Schuelereinst. Sinclair'!$N$4="Ja",Druck_Tabelle_Kugel_VGL!Q$10,1) * VLOOKUP(P92,Kugel_Schueler,2),1)</f>
        <v>118.4</v>
      </c>
      <c r="R92" s="152"/>
      <c r="S92" s="157">
        <f t="shared" si="22"/>
        <v>8.9</v>
      </c>
      <c r="T92" s="164">
        <f>ROUND(IF('Schuelereinst. Sinclair'!$N$4="Ja",Druck_Tabelle_Kugel_VGL!T$10,1) * VLOOKUP(S92,Kugel_Schueler,2),1)</f>
        <v>110.9</v>
      </c>
      <c r="U92" s="152"/>
      <c r="V92" s="157">
        <f t="shared" si="23"/>
        <v>8.9</v>
      </c>
      <c r="W92" s="164">
        <f>ROUND(IF('Schuelereinst. Sinclair'!$N$4="Ja",Druck_Tabelle_Kugel_VGL!W$10,1) * VLOOKUP(V92,Kugel_Schueler,2),1)</f>
        <v>104.5</v>
      </c>
      <c r="X92" s="152"/>
      <c r="Y92" s="157">
        <f t="shared" si="24"/>
        <v>8.9</v>
      </c>
      <c r="Z92" s="164">
        <f>ROUND(IF('Schuelereinst. Sinclair'!$N$4="Ja",Druck_Tabelle_Kugel_VGL!Z$10,1) * VLOOKUP(Y92,Kugel_Schueler,2),1)</f>
        <v>99</v>
      </c>
      <c r="AA92" s="152"/>
      <c r="AB92" s="157">
        <f t="shared" si="25"/>
        <v>8.9</v>
      </c>
      <c r="AC92" s="164">
        <f>ROUND(IF('Schuelereinst. Sinclair'!$N$4="Ja",Druck_Tabelle_Kugel_VGL!AC$10,1) * VLOOKUP(AB92,Kugel_Schueler,2),1)</f>
        <v>94.3</v>
      </c>
      <c r="AD92" s="152"/>
      <c r="AE92" s="157">
        <f t="shared" si="26"/>
        <v>8.9</v>
      </c>
      <c r="AF92" s="164">
        <f>ROUND(IF('Schuelereinst. Sinclair'!$N$4="Ja",Druck_Tabelle_Kugel_VGL!AF$10,1) * VLOOKUP(AE92,Kugel_Schueler,2),1)</f>
        <v>90.2</v>
      </c>
      <c r="AG92" s="152"/>
      <c r="AH92" s="157">
        <f t="shared" si="27"/>
        <v>8.9</v>
      </c>
      <c r="AI92" s="164">
        <f>ROUND(IF('Schuelereinst. Sinclair'!$N$4="Ja",Druck_Tabelle_Kugel_VGL!AI$10,1) * VLOOKUP(AH92,Kugel_Schueler,2),1)</f>
        <v>86.6</v>
      </c>
      <c r="AJ92" s="152"/>
      <c r="AK92" s="157">
        <f t="shared" si="28"/>
        <v>8.9</v>
      </c>
      <c r="AL92" s="164">
        <f>ROUND(IF('Schuelereinst. Sinclair'!$N$4="Ja",Druck_Tabelle_Kugel_VGL!AL$10,1) * VLOOKUP(AK92,Kugel_Schueler,2),1)</f>
        <v>83.4</v>
      </c>
      <c r="AM92" s="152"/>
      <c r="AN92" s="157">
        <f t="shared" si="29"/>
        <v>8.9</v>
      </c>
      <c r="AO92" s="164">
        <f>ROUND(IF('Schuelereinst. Sinclair'!$N$4="Ja",Druck_Tabelle_Kugel_VGL!AO$10,1) * VLOOKUP(AN92,Kugel_Schueler,2),1)</f>
        <v>80.599999999999994</v>
      </c>
      <c r="AP92" s="152"/>
      <c r="AQ92" s="157">
        <f t="shared" si="30"/>
        <v>8.9</v>
      </c>
      <c r="AR92" s="164">
        <f>ROUND(IF('Schuelereinst. Sinclair'!$N$4="Ja",Druck_Tabelle_Kugel_VGL!AR$10,1) * VLOOKUP(AQ92,Kugel_Schueler,2),1)</f>
        <v>78.099999999999994</v>
      </c>
      <c r="AS92" s="152"/>
      <c r="AT92" s="157">
        <f t="shared" si="31"/>
        <v>8.9</v>
      </c>
      <c r="AU92" s="164">
        <f>ROUND(IF('Schuelereinst. Sinclair'!$N$4="Ja",Druck_Tabelle_Kugel_VGL!AU$10,1) * VLOOKUP(AT92,Kugel_Schueler,2),1)</f>
        <v>65.2</v>
      </c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</row>
    <row r="93" spans="1:132" x14ac:dyDescent="0.2">
      <c r="A93" s="155">
        <f t="shared" si="16"/>
        <v>9</v>
      </c>
      <c r="B93" s="163">
        <f>ROUND(IF('Schuelereinst. Sinclair'!$N$4="Ja",Druck_Tabelle_Kugel_VGL!B$10,1) * VLOOKUP(A93,Kugel_Schueler,2),1)</f>
        <v>194.2</v>
      </c>
      <c r="C93" s="152"/>
      <c r="D93" s="155">
        <f t="shared" si="17"/>
        <v>9</v>
      </c>
      <c r="E93" s="163">
        <f>ROUND(IF('Schuelereinst. Sinclair'!$N$4="Ja",Druck_Tabelle_Kugel_VGL!E$10,1) * VLOOKUP(D93,Kugel_Schueler,2),1)</f>
        <v>171.7</v>
      </c>
      <c r="F93" s="152"/>
      <c r="G93" s="155">
        <f t="shared" si="18"/>
        <v>9</v>
      </c>
      <c r="H93" s="163">
        <f>ROUND(IF('Schuelereinst. Sinclair'!$N$4="Ja",Druck_Tabelle_Kugel_VGL!H$10,1) * VLOOKUP(G93,Kugel_Schueler,2),1)</f>
        <v>154.30000000000001</v>
      </c>
      <c r="I93" s="152"/>
      <c r="J93" s="155">
        <f t="shared" si="19"/>
        <v>9</v>
      </c>
      <c r="K93" s="163">
        <f>ROUND(IF('Schuelereinst. Sinclair'!$N$4="Ja",Druck_Tabelle_Kugel_VGL!K$10,1) * VLOOKUP(J93,Kugel_Schueler,2),1)</f>
        <v>140.5</v>
      </c>
      <c r="L93" s="152"/>
      <c r="M93" s="155">
        <f t="shared" si="20"/>
        <v>9</v>
      </c>
      <c r="N93" s="163">
        <f>ROUND(IF('Schuelereinst. Sinclair'!$N$4="Ja",Druck_Tabelle_Kugel_VGL!N$10,1) * VLOOKUP(M93,Kugel_Schueler,2),1)</f>
        <v>129.30000000000001</v>
      </c>
      <c r="O93" s="152"/>
      <c r="P93" s="155">
        <f t="shared" si="21"/>
        <v>9</v>
      </c>
      <c r="Q93" s="163">
        <f>ROUND(IF('Schuelereinst. Sinclair'!$N$4="Ja",Druck_Tabelle_Kugel_VGL!Q$10,1) * VLOOKUP(P93,Kugel_Schueler,2),1)</f>
        <v>120.2</v>
      </c>
      <c r="R93" s="152"/>
      <c r="S93" s="155">
        <f t="shared" si="22"/>
        <v>9</v>
      </c>
      <c r="T93" s="163">
        <f>ROUND(IF('Schuelereinst. Sinclair'!$N$4="Ja",Druck_Tabelle_Kugel_VGL!T$10,1) * VLOOKUP(S93,Kugel_Schueler,2),1)</f>
        <v>112.5</v>
      </c>
      <c r="U93" s="152"/>
      <c r="V93" s="155">
        <f t="shared" si="23"/>
        <v>9</v>
      </c>
      <c r="W93" s="163">
        <f>ROUND(IF('Schuelereinst. Sinclair'!$N$4="Ja",Druck_Tabelle_Kugel_VGL!W$10,1) * VLOOKUP(V93,Kugel_Schueler,2),1)</f>
        <v>106</v>
      </c>
      <c r="X93" s="152"/>
      <c r="Y93" s="155">
        <f t="shared" si="24"/>
        <v>9</v>
      </c>
      <c r="Z93" s="163">
        <f>ROUND(IF('Schuelereinst. Sinclair'!$N$4="Ja",Druck_Tabelle_Kugel_VGL!Z$10,1) * VLOOKUP(Y93,Kugel_Schueler,2),1)</f>
        <v>100.4</v>
      </c>
      <c r="AA93" s="152"/>
      <c r="AB93" s="155">
        <f t="shared" si="25"/>
        <v>9</v>
      </c>
      <c r="AC93" s="163">
        <f>ROUND(IF('Schuelereinst. Sinclair'!$N$4="Ja",Druck_Tabelle_Kugel_VGL!AC$10,1) * VLOOKUP(AB93,Kugel_Schueler,2),1)</f>
        <v>95.6</v>
      </c>
      <c r="AD93" s="152"/>
      <c r="AE93" s="155">
        <f t="shared" si="26"/>
        <v>9</v>
      </c>
      <c r="AF93" s="163">
        <f>ROUND(IF('Schuelereinst. Sinclair'!$N$4="Ja",Druck_Tabelle_Kugel_VGL!AF$10,1) * VLOOKUP(AE93,Kugel_Schueler,2),1)</f>
        <v>91.5</v>
      </c>
      <c r="AG93" s="152"/>
      <c r="AH93" s="155">
        <f t="shared" si="27"/>
        <v>9</v>
      </c>
      <c r="AI93" s="163">
        <f>ROUND(IF('Schuelereinst. Sinclair'!$N$4="Ja",Druck_Tabelle_Kugel_VGL!AI$10,1) * VLOOKUP(AH93,Kugel_Schueler,2),1)</f>
        <v>87.8</v>
      </c>
      <c r="AJ93" s="152"/>
      <c r="AK93" s="155">
        <f t="shared" si="28"/>
        <v>9</v>
      </c>
      <c r="AL93" s="163">
        <f>ROUND(IF('Schuelereinst. Sinclair'!$N$4="Ja",Druck_Tabelle_Kugel_VGL!AL$10,1) * VLOOKUP(AK93,Kugel_Schueler,2),1)</f>
        <v>84.6</v>
      </c>
      <c r="AM93" s="152"/>
      <c r="AN93" s="155">
        <f t="shared" si="29"/>
        <v>9</v>
      </c>
      <c r="AO93" s="163">
        <f>ROUND(IF('Schuelereinst. Sinclair'!$N$4="Ja",Druck_Tabelle_Kugel_VGL!AO$10,1) * VLOOKUP(AN93,Kugel_Schueler,2),1)</f>
        <v>81.8</v>
      </c>
      <c r="AP93" s="152"/>
      <c r="AQ93" s="155">
        <f t="shared" si="30"/>
        <v>9</v>
      </c>
      <c r="AR93" s="163">
        <f>ROUND(IF('Schuelereinst. Sinclair'!$N$4="Ja",Druck_Tabelle_Kugel_VGL!AR$10,1) * VLOOKUP(AQ93,Kugel_Schueler,2),1)</f>
        <v>79.2</v>
      </c>
      <c r="AS93" s="152"/>
      <c r="AT93" s="155">
        <f t="shared" si="31"/>
        <v>9</v>
      </c>
      <c r="AU93" s="163">
        <f>ROUND(IF('Schuelereinst. Sinclair'!$N$4="Ja",Druck_Tabelle_Kugel_VGL!AU$10,1) * VLOOKUP(AT93,Kugel_Schueler,2),1)</f>
        <v>66.099999999999994</v>
      </c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</row>
    <row r="94" spans="1:132" x14ac:dyDescent="0.2">
      <c r="A94" s="157">
        <f t="shared" si="16"/>
        <v>9.1</v>
      </c>
      <c r="B94" s="164">
        <f>ROUND(IF('Schuelereinst. Sinclair'!$N$4="Ja",Druck_Tabelle_Kugel_VGL!B$10,1) * VLOOKUP(A94,Kugel_Schueler,2),1)</f>
        <v>197</v>
      </c>
      <c r="C94" s="152"/>
      <c r="D94" s="157">
        <f t="shared" si="17"/>
        <v>9.1</v>
      </c>
      <c r="E94" s="164">
        <f>ROUND(IF('Schuelereinst. Sinclair'!$N$4="Ja",Druck_Tabelle_Kugel_VGL!E$10,1) * VLOOKUP(D94,Kugel_Schueler,2),1)</f>
        <v>174.2</v>
      </c>
      <c r="F94" s="152"/>
      <c r="G94" s="157">
        <f t="shared" si="18"/>
        <v>9.1</v>
      </c>
      <c r="H94" s="164">
        <f>ROUND(IF('Schuelereinst. Sinclair'!$N$4="Ja",Druck_Tabelle_Kugel_VGL!H$10,1) * VLOOKUP(G94,Kugel_Schueler,2),1)</f>
        <v>156.5</v>
      </c>
      <c r="I94" s="152"/>
      <c r="J94" s="157">
        <f t="shared" si="19"/>
        <v>9.1</v>
      </c>
      <c r="K94" s="164">
        <f>ROUND(IF('Schuelereinst. Sinclair'!$N$4="Ja",Druck_Tabelle_Kugel_VGL!K$10,1) * VLOOKUP(J94,Kugel_Schueler,2),1)</f>
        <v>142.5</v>
      </c>
      <c r="L94" s="152"/>
      <c r="M94" s="157">
        <f t="shared" si="20"/>
        <v>9.1</v>
      </c>
      <c r="N94" s="164">
        <f>ROUND(IF('Schuelereinst. Sinclair'!$N$4="Ja",Druck_Tabelle_Kugel_VGL!N$10,1) * VLOOKUP(M94,Kugel_Schueler,2),1)</f>
        <v>131.19999999999999</v>
      </c>
      <c r="O94" s="152"/>
      <c r="P94" s="157">
        <f t="shared" si="21"/>
        <v>9.1</v>
      </c>
      <c r="Q94" s="164">
        <f>ROUND(IF('Schuelereinst. Sinclair'!$N$4="Ja",Druck_Tabelle_Kugel_VGL!Q$10,1) * VLOOKUP(P94,Kugel_Schueler,2),1)</f>
        <v>121.9</v>
      </c>
      <c r="R94" s="152"/>
      <c r="S94" s="157">
        <f t="shared" si="22"/>
        <v>9.1</v>
      </c>
      <c r="T94" s="164">
        <f>ROUND(IF('Schuelereinst. Sinclair'!$N$4="Ja",Druck_Tabelle_Kugel_VGL!T$10,1) * VLOOKUP(S94,Kugel_Schueler,2),1)</f>
        <v>114.1</v>
      </c>
      <c r="U94" s="152"/>
      <c r="V94" s="157">
        <f t="shared" si="23"/>
        <v>9.1</v>
      </c>
      <c r="W94" s="164">
        <f>ROUND(IF('Schuelereinst. Sinclair'!$N$4="Ja",Druck_Tabelle_Kugel_VGL!W$10,1) * VLOOKUP(V94,Kugel_Schueler,2),1)</f>
        <v>107.5</v>
      </c>
      <c r="X94" s="152"/>
      <c r="Y94" s="157">
        <f t="shared" si="24"/>
        <v>9.1</v>
      </c>
      <c r="Z94" s="164">
        <f>ROUND(IF('Schuelereinst. Sinclair'!$N$4="Ja",Druck_Tabelle_Kugel_VGL!Z$10,1) * VLOOKUP(Y94,Kugel_Schueler,2),1)</f>
        <v>101.9</v>
      </c>
      <c r="AA94" s="152"/>
      <c r="AB94" s="157">
        <f t="shared" si="25"/>
        <v>9.1</v>
      </c>
      <c r="AC94" s="164">
        <f>ROUND(IF('Schuelereinst. Sinclair'!$N$4="Ja",Druck_Tabelle_Kugel_VGL!AC$10,1) * VLOOKUP(AB94,Kugel_Schueler,2),1)</f>
        <v>97</v>
      </c>
      <c r="AD94" s="152"/>
      <c r="AE94" s="157">
        <f t="shared" si="26"/>
        <v>9.1</v>
      </c>
      <c r="AF94" s="164">
        <f>ROUND(IF('Schuelereinst. Sinclair'!$N$4="Ja",Druck_Tabelle_Kugel_VGL!AF$10,1) * VLOOKUP(AE94,Kugel_Schueler,2),1)</f>
        <v>92.8</v>
      </c>
      <c r="AG94" s="152"/>
      <c r="AH94" s="157">
        <f t="shared" si="27"/>
        <v>9.1</v>
      </c>
      <c r="AI94" s="164">
        <f>ROUND(IF('Schuelereinst. Sinclair'!$N$4="Ja",Druck_Tabelle_Kugel_VGL!AI$10,1) * VLOOKUP(AH94,Kugel_Schueler,2),1)</f>
        <v>89.1</v>
      </c>
      <c r="AJ94" s="152"/>
      <c r="AK94" s="157">
        <f t="shared" si="28"/>
        <v>9.1</v>
      </c>
      <c r="AL94" s="164">
        <f>ROUND(IF('Schuelereinst. Sinclair'!$N$4="Ja",Druck_Tabelle_Kugel_VGL!AL$10,1) * VLOOKUP(AK94,Kugel_Schueler,2),1)</f>
        <v>85.8</v>
      </c>
      <c r="AM94" s="152"/>
      <c r="AN94" s="157">
        <f t="shared" si="29"/>
        <v>9.1</v>
      </c>
      <c r="AO94" s="164">
        <f>ROUND(IF('Schuelereinst. Sinclair'!$N$4="Ja",Druck_Tabelle_Kugel_VGL!AO$10,1) * VLOOKUP(AN94,Kugel_Schueler,2),1)</f>
        <v>82.9</v>
      </c>
      <c r="AP94" s="152"/>
      <c r="AQ94" s="157">
        <f t="shared" si="30"/>
        <v>9.1</v>
      </c>
      <c r="AR94" s="164">
        <f>ROUND(IF('Schuelereinst. Sinclair'!$N$4="Ja",Druck_Tabelle_Kugel_VGL!AR$10,1) * VLOOKUP(AQ94,Kugel_Schueler,2),1)</f>
        <v>80.400000000000006</v>
      </c>
      <c r="AS94" s="152"/>
      <c r="AT94" s="157">
        <f t="shared" si="31"/>
        <v>9.1</v>
      </c>
      <c r="AU94" s="164">
        <f>ROUND(IF('Schuelereinst. Sinclair'!$N$4="Ja",Druck_Tabelle_Kugel_VGL!AU$10,1) * VLOOKUP(AT94,Kugel_Schueler,2),1)</f>
        <v>67.099999999999994</v>
      </c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</row>
    <row r="95" spans="1:132" x14ac:dyDescent="0.2">
      <c r="A95" s="155">
        <f t="shared" si="16"/>
        <v>9.1999999999999993</v>
      </c>
      <c r="B95" s="163">
        <f>ROUND(IF('Schuelereinst. Sinclair'!$N$4="Ja",Druck_Tabelle_Kugel_VGL!B$10,1) * VLOOKUP(A95,Kugel_Schueler,2),1)</f>
        <v>199.7</v>
      </c>
      <c r="C95" s="152"/>
      <c r="D95" s="155">
        <f t="shared" si="17"/>
        <v>9.1999999999999993</v>
      </c>
      <c r="E95" s="163">
        <f>ROUND(IF('Schuelereinst. Sinclair'!$N$4="Ja",Druck_Tabelle_Kugel_VGL!E$10,1) * VLOOKUP(D95,Kugel_Schueler,2),1)</f>
        <v>176.6</v>
      </c>
      <c r="F95" s="152"/>
      <c r="G95" s="155">
        <f t="shared" si="18"/>
        <v>9.1999999999999993</v>
      </c>
      <c r="H95" s="163">
        <f>ROUND(IF('Schuelereinst. Sinclair'!$N$4="Ja",Druck_Tabelle_Kugel_VGL!H$10,1) * VLOOKUP(G95,Kugel_Schueler,2),1)</f>
        <v>158.69999999999999</v>
      </c>
      <c r="I95" s="152"/>
      <c r="J95" s="155">
        <f t="shared" si="19"/>
        <v>9.1999999999999993</v>
      </c>
      <c r="K95" s="163">
        <f>ROUND(IF('Schuelereinst. Sinclair'!$N$4="Ja",Druck_Tabelle_Kugel_VGL!K$10,1) * VLOOKUP(J95,Kugel_Schueler,2),1)</f>
        <v>144.5</v>
      </c>
      <c r="L95" s="152"/>
      <c r="M95" s="155">
        <f t="shared" si="20"/>
        <v>9.1999999999999993</v>
      </c>
      <c r="N95" s="163">
        <f>ROUND(IF('Schuelereinst. Sinclair'!$N$4="Ja",Druck_Tabelle_Kugel_VGL!N$10,1) * VLOOKUP(M95,Kugel_Schueler,2),1)</f>
        <v>133</v>
      </c>
      <c r="O95" s="152"/>
      <c r="P95" s="155">
        <f t="shared" si="21"/>
        <v>9.1999999999999993</v>
      </c>
      <c r="Q95" s="163">
        <f>ROUND(IF('Schuelereinst. Sinclair'!$N$4="Ja",Druck_Tabelle_Kugel_VGL!Q$10,1) * VLOOKUP(P95,Kugel_Schueler,2),1)</f>
        <v>123.6</v>
      </c>
      <c r="R95" s="152"/>
      <c r="S95" s="155">
        <f t="shared" si="22"/>
        <v>9.1999999999999993</v>
      </c>
      <c r="T95" s="163">
        <f>ROUND(IF('Schuelereinst. Sinclair'!$N$4="Ja",Druck_Tabelle_Kugel_VGL!T$10,1) * VLOOKUP(S95,Kugel_Schueler,2),1)</f>
        <v>115.7</v>
      </c>
      <c r="U95" s="152"/>
      <c r="V95" s="155">
        <f t="shared" si="23"/>
        <v>9.1999999999999993</v>
      </c>
      <c r="W95" s="163">
        <f>ROUND(IF('Schuelereinst. Sinclair'!$N$4="Ja",Druck_Tabelle_Kugel_VGL!W$10,1) * VLOOKUP(V95,Kugel_Schueler,2),1)</f>
        <v>109</v>
      </c>
      <c r="X95" s="152"/>
      <c r="Y95" s="155">
        <f t="shared" si="24"/>
        <v>9.1999999999999993</v>
      </c>
      <c r="Z95" s="163">
        <f>ROUND(IF('Schuelereinst. Sinclair'!$N$4="Ja",Druck_Tabelle_Kugel_VGL!Z$10,1) * VLOOKUP(Y95,Kugel_Schueler,2),1)</f>
        <v>103.3</v>
      </c>
      <c r="AA95" s="152"/>
      <c r="AB95" s="155">
        <f t="shared" si="25"/>
        <v>9.1999999999999993</v>
      </c>
      <c r="AC95" s="163">
        <f>ROUND(IF('Schuelereinst. Sinclair'!$N$4="Ja",Druck_Tabelle_Kugel_VGL!AC$10,1) * VLOOKUP(AB95,Kugel_Schueler,2),1)</f>
        <v>98.3</v>
      </c>
      <c r="AD95" s="152"/>
      <c r="AE95" s="155">
        <f t="shared" si="26"/>
        <v>9.1999999999999993</v>
      </c>
      <c r="AF95" s="163">
        <f>ROUND(IF('Schuelereinst. Sinclair'!$N$4="Ja",Druck_Tabelle_Kugel_VGL!AF$10,1) * VLOOKUP(AE95,Kugel_Schueler,2),1)</f>
        <v>94.1</v>
      </c>
      <c r="AG95" s="152"/>
      <c r="AH95" s="155">
        <f t="shared" si="27"/>
        <v>9.1999999999999993</v>
      </c>
      <c r="AI95" s="163">
        <f>ROUND(IF('Schuelereinst. Sinclair'!$N$4="Ja",Druck_Tabelle_Kugel_VGL!AI$10,1) * VLOOKUP(AH95,Kugel_Schueler,2),1)</f>
        <v>90.3</v>
      </c>
      <c r="AJ95" s="152"/>
      <c r="AK95" s="155">
        <f t="shared" si="28"/>
        <v>9.1999999999999993</v>
      </c>
      <c r="AL95" s="163">
        <f>ROUND(IF('Schuelereinst. Sinclair'!$N$4="Ja",Druck_Tabelle_Kugel_VGL!AL$10,1) * VLOOKUP(AK95,Kugel_Schueler,2),1)</f>
        <v>87</v>
      </c>
      <c r="AM95" s="152"/>
      <c r="AN95" s="155">
        <f t="shared" si="29"/>
        <v>9.1999999999999993</v>
      </c>
      <c r="AO95" s="163">
        <f>ROUND(IF('Schuelereinst. Sinclair'!$N$4="Ja",Druck_Tabelle_Kugel_VGL!AO$10,1) * VLOOKUP(AN95,Kugel_Schueler,2),1)</f>
        <v>84.1</v>
      </c>
      <c r="AP95" s="152"/>
      <c r="AQ95" s="155">
        <f t="shared" si="30"/>
        <v>9.1999999999999993</v>
      </c>
      <c r="AR95" s="163">
        <f>ROUND(IF('Schuelereinst. Sinclair'!$N$4="Ja",Druck_Tabelle_Kugel_VGL!AR$10,1) * VLOOKUP(AQ95,Kugel_Schueler,2),1)</f>
        <v>81.5</v>
      </c>
      <c r="AS95" s="152"/>
      <c r="AT95" s="155">
        <f t="shared" si="31"/>
        <v>9.1999999999999993</v>
      </c>
      <c r="AU95" s="163">
        <f>ROUND(IF('Schuelereinst. Sinclair'!$N$4="Ja",Druck_Tabelle_Kugel_VGL!AU$10,1) * VLOOKUP(AT95,Kugel_Schueler,2),1)</f>
        <v>68</v>
      </c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</row>
    <row r="96" spans="1:132" x14ac:dyDescent="0.2">
      <c r="A96" s="157">
        <f t="shared" si="16"/>
        <v>9.3000000000000007</v>
      </c>
      <c r="B96" s="164">
        <f>ROUND(IF('Schuelereinst. Sinclair'!$N$4="Ja",Druck_Tabelle_Kugel_VGL!B$10,1) * VLOOKUP(A96,Kugel_Schueler,2),1)</f>
        <v>202.5</v>
      </c>
      <c r="C96" s="152"/>
      <c r="D96" s="157">
        <f t="shared" si="17"/>
        <v>9.3000000000000007</v>
      </c>
      <c r="E96" s="164">
        <f>ROUND(IF('Schuelereinst. Sinclair'!$N$4="Ja",Druck_Tabelle_Kugel_VGL!E$10,1) * VLOOKUP(D96,Kugel_Schueler,2),1)</f>
        <v>179.1</v>
      </c>
      <c r="F96" s="152"/>
      <c r="G96" s="157">
        <f t="shared" si="18"/>
        <v>9.3000000000000007</v>
      </c>
      <c r="H96" s="164">
        <f>ROUND(IF('Schuelereinst. Sinclair'!$N$4="Ja",Druck_Tabelle_Kugel_VGL!H$10,1) * VLOOKUP(G96,Kugel_Schueler,2),1)</f>
        <v>160.9</v>
      </c>
      <c r="I96" s="152"/>
      <c r="J96" s="157">
        <f t="shared" si="19"/>
        <v>9.3000000000000007</v>
      </c>
      <c r="K96" s="164">
        <f>ROUND(IF('Schuelereinst. Sinclair'!$N$4="Ja",Druck_Tabelle_Kugel_VGL!K$10,1) * VLOOKUP(J96,Kugel_Schueler,2),1)</f>
        <v>146.5</v>
      </c>
      <c r="L96" s="152"/>
      <c r="M96" s="157">
        <f t="shared" si="20"/>
        <v>9.3000000000000007</v>
      </c>
      <c r="N96" s="164">
        <f>ROUND(IF('Schuelereinst. Sinclair'!$N$4="Ja",Druck_Tabelle_Kugel_VGL!N$10,1) * VLOOKUP(M96,Kugel_Schueler,2),1)</f>
        <v>134.9</v>
      </c>
      <c r="O96" s="152"/>
      <c r="P96" s="157">
        <f t="shared" si="21"/>
        <v>9.3000000000000007</v>
      </c>
      <c r="Q96" s="164">
        <f>ROUND(IF('Schuelereinst. Sinclair'!$N$4="Ja",Druck_Tabelle_Kugel_VGL!Q$10,1) * VLOOKUP(P96,Kugel_Schueler,2),1)</f>
        <v>125.3</v>
      </c>
      <c r="R96" s="152"/>
      <c r="S96" s="157">
        <f t="shared" si="22"/>
        <v>9.3000000000000007</v>
      </c>
      <c r="T96" s="164">
        <f>ROUND(IF('Schuelereinst. Sinclair'!$N$4="Ja",Druck_Tabelle_Kugel_VGL!T$10,1) * VLOOKUP(S96,Kugel_Schueler,2),1)</f>
        <v>117.3</v>
      </c>
      <c r="U96" s="152"/>
      <c r="V96" s="157">
        <f t="shared" si="23"/>
        <v>9.3000000000000007</v>
      </c>
      <c r="W96" s="164">
        <f>ROUND(IF('Schuelereinst. Sinclair'!$N$4="Ja",Druck_Tabelle_Kugel_VGL!W$10,1) * VLOOKUP(V96,Kugel_Schueler,2),1)</f>
        <v>110.5</v>
      </c>
      <c r="X96" s="152"/>
      <c r="Y96" s="157">
        <f t="shared" si="24"/>
        <v>9.3000000000000007</v>
      </c>
      <c r="Z96" s="164">
        <f>ROUND(IF('Schuelereinst. Sinclair'!$N$4="Ja",Druck_Tabelle_Kugel_VGL!Z$10,1) * VLOOKUP(Y96,Kugel_Schueler,2),1)</f>
        <v>104.7</v>
      </c>
      <c r="AA96" s="152"/>
      <c r="AB96" s="157">
        <f t="shared" si="25"/>
        <v>9.3000000000000007</v>
      </c>
      <c r="AC96" s="164">
        <f>ROUND(IF('Schuelereinst. Sinclair'!$N$4="Ja",Druck_Tabelle_Kugel_VGL!AC$10,1) * VLOOKUP(AB96,Kugel_Schueler,2),1)</f>
        <v>99.7</v>
      </c>
      <c r="AD96" s="152"/>
      <c r="AE96" s="157">
        <f t="shared" si="26"/>
        <v>9.3000000000000007</v>
      </c>
      <c r="AF96" s="164">
        <f>ROUND(IF('Schuelereinst. Sinclair'!$N$4="Ja",Druck_Tabelle_Kugel_VGL!AF$10,1) * VLOOKUP(AE96,Kugel_Schueler,2),1)</f>
        <v>95.4</v>
      </c>
      <c r="AG96" s="152"/>
      <c r="AH96" s="157">
        <f t="shared" si="27"/>
        <v>9.3000000000000007</v>
      </c>
      <c r="AI96" s="164">
        <f>ROUND(IF('Schuelereinst. Sinclair'!$N$4="Ja",Druck_Tabelle_Kugel_VGL!AI$10,1) * VLOOKUP(AH96,Kugel_Schueler,2),1)</f>
        <v>91.6</v>
      </c>
      <c r="AJ96" s="152"/>
      <c r="AK96" s="157">
        <f t="shared" si="28"/>
        <v>9.3000000000000007</v>
      </c>
      <c r="AL96" s="164">
        <f>ROUND(IF('Schuelereinst. Sinclair'!$N$4="Ja",Druck_Tabelle_Kugel_VGL!AL$10,1) * VLOOKUP(AK96,Kugel_Schueler,2),1)</f>
        <v>88.2</v>
      </c>
      <c r="AM96" s="152"/>
      <c r="AN96" s="157">
        <f t="shared" si="29"/>
        <v>9.3000000000000007</v>
      </c>
      <c r="AO96" s="164">
        <f>ROUND(IF('Schuelereinst. Sinclair'!$N$4="Ja",Druck_Tabelle_Kugel_VGL!AO$10,1) * VLOOKUP(AN96,Kugel_Schueler,2),1)</f>
        <v>85.3</v>
      </c>
      <c r="AP96" s="152"/>
      <c r="AQ96" s="157">
        <f t="shared" si="30"/>
        <v>9.3000000000000007</v>
      </c>
      <c r="AR96" s="164">
        <f>ROUND(IF('Schuelereinst. Sinclair'!$N$4="Ja",Druck_Tabelle_Kugel_VGL!AR$10,1) * VLOOKUP(AQ96,Kugel_Schueler,2),1)</f>
        <v>82.6</v>
      </c>
      <c r="AS96" s="152"/>
      <c r="AT96" s="157">
        <f t="shared" si="31"/>
        <v>9.3000000000000007</v>
      </c>
      <c r="AU96" s="164">
        <f>ROUND(IF('Schuelereinst. Sinclair'!$N$4="Ja",Druck_Tabelle_Kugel_VGL!AU$10,1) * VLOOKUP(AT96,Kugel_Schueler,2),1)</f>
        <v>69</v>
      </c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</row>
    <row r="97" spans="1:132" x14ac:dyDescent="0.2">
      <c r="A97" s="155">
        <f t="shared" si="16"/>
        <v>9.4</v>
      </c>
      <c r="B97" s="163">
        <f>ROUND(IF('Schuelereinst. Sinclair'!$N$4="Ja",Druck_Tabelle_Kugel_VGL!B$10,1) * VLOOKUP(A97,Kugel_Schueler,2),1)</f>
        <v>205.3</v>
      </c>
      <c r="C97" s="152"/>
      <c r="D97" s="155">
        <f t="shared" si="17"/>
        <v>9.4</v>
      </c>
      <c r="E97" s="163">
        <f>ROUND(IF('Schuelereinst. Sinclair'!$N$4="Ja",Druck_Tabelle_Kugel_VGL!E$10,1) * VLOOKUP(D97,Kugel_Schueler,2),1)</f>
        <v>181.5</v>
      </c>
      <c r="F97" s="152"/>
      <c r="G97" s="155">
        <f t="shared" si="18"/>
        <v>9.4</v>
      </c>
      <c r="H97" s="163">
        <f>ROUND(IF('Schuelereinst. Sinclair'!$N$4="Ja",Druck_Tabelle_Kugel_VGL!H$10,1) * VLOOKUP(G97,Kugel_Schueler,2),1)</f>
        <v>163.1</v>
      </c>
      <c r="I97" s="152"/>
      <c r="J97" s="155">
        <f t="shared" si="19"/>
        <v>9.4</v>
      </c>
      <c r="K97" s="163">
        <f>ROUND(IF('Schuelereinst. Sinclair'!$N$4="Ja",Druck_Tabelle_Kugel_VGL!K$10,1) * VLOOKUP(J97,Kugel_Schueler,2),1)</f>
        <v>148.5</v>
      </c>
      <c r="L97" s="152"/>
      <c r="M97" s="155">
        <f t="shared" si="20"/>
        <v>9.4</v>
      </c>
      <c r="N97" s="163">
        <f>ROUND(IF('Schuelereinst. Sinclair'!$N$4="Ja",Druck_Tabelle_Kugel_VGL!N$10,1) * VLOOKUP(M97,Kugel_Schueler,2),1)</f>
        <v>136.69999999999999</v>
      </c>
      <c r="O97" s="152"/>
      <c r="P97" s="155">
        <f t="shared" si="21"/>
        <v>9.4</v>
      </c>
      <c r="Q97" s="163">
        <f>ROUND(IF('Schuelereinst. Sinclair'!$N$4="Ja",Druck_Tabelle_Kugel_VGL!Q$10,1) * VLOOKUP(P97,Kugel_Schueler,2),1)</f>
        <v>127</v>
      </c>
      <c r="R97" s="152"/>
      <c r="S97" s="155">
        <f t="shared" si="22"/>
        <v>9.4</v>
      </c>
      <c r="T97" s="163">
        <f>ROUND(IF('Schuelereinst. Sinclair'!$N$4="Ja",Druck_Tabelle_Kugel_VGL!T$10,1) * VLOOKUP(S97,Kugel_Schueler,2),1)</f>
        <v>118.9</v>
      </c>
      <c r="U97" s="152"/>
      <c r="V97" s="155">
        <f t="shared" si="23"/>
        <v>9.4</v>
      </c>
      <c r="W97" s="163">
        <f>ROUND(IF('Schuelereinst. Sinclair'!$N$4="Ja",Druck_Tabelle_Kugel_VGL!W$10,1) * VLOOKUP(V97,Kugel_Schueler,2),1)</f>
        <v>112</v>
      </c>
      <c r="X97" s="152"/>
      <c r="Y97" s="155">
        <f t="shared" si="24"/>
        <v>9.4</v>
      </c>
      <c r="Z97" s="163">
        <f>ROUND(IF('Schuelereinst. Sinclair'!$N$4="Ja",Druck_Tabelle_Kugel_VGL!Z$10,1) * VLOOKUP(Y97,Kugel_Schueler,2),1)</f>
        <v>106.1</v>
      </c>
      <c r="AA97" s="152"/>
      <c r="AB97" s="155">
        <f t="shared" si="25"/>
        <v>9.4</v>
      </c>
      <c r="AC97" s="163">
        <f>ROUND(IF('Schuelereinst. Sinclair'!$N$4="Ja",Druck_Tabelle_Kugel_VGL!AC$10,1) * VLOOKUP(AB97,Kugel_Schueler,2),1)</f>
        <v>101.1</v>
      </c>
      <c r="AD97" s="152"/>
      <c r="AE97" s="155">
        <f t="shared" si="26"/>
        <v>9.4</v>
      </c>
      <c r="AF97" s="163">
        <f>ROUND(IF('Schuelereinst. Sinclair'!$N$4="Ja",Druck_Tabelle_Kugel_VGL!AF$10,1) * VLOOKUP(AE97,Kugel_Schueler,2),1)</f>
        <v>96.7</v>
      </c>
      <c r="AG97" s="152"/>
      <c r="AH97" s="155">
        <f t="shared" si="27"/>
        <v>9.4</v>
      </c>
      <c r="AI97" s="163">
        <f>ROUND(IF('Schuelereinst. Sinclair'!$N$4="Ja",Druck_Tabelle_Kugel_VGL!AI$10,1) * VLOOKUP(AH97,Kugel_Schueler,2),1)</f>
        <v>92.8</v>
      </c>
      <c r="AJ97" s="152"/>
      <c r="AK97" s="155">
        <f t="shared" si="28"/>
        <v>9.4</v>
      </c>
      <c r="AL97" s="163">
        <f>ROUND(IF('Schuelereinst. Sinclair'!$N$4="Ja",Druck_Tabelle_Kugel_VGL!AL$10,1) * VLOOKUP(AK97,Kugel_Schueler,2),1)</f>
        <v>89.4</v>
      </c>
      <c r="AM97" s="152"/>
      <c r="AN97" s="155">
        <f t="shared" si="29"/>
        <v>9.4</v>
      </c>
      <c r="AO97" s="163">
        <f>ROUND(IF('Schuelereinst. Sinclair'!$N$4="Ja",Druck_Tabelle_Kugel_VGL!AO$10,1) * VLOOKUP(AN97,Kugel_Schueler,2),1)</f>
        <v>86.4</v>
      </c>
      <c r="AP97" s="152"/>
      <c r="AQ97" s="155">
        <f t="shared" si="30"/>
        <v>9.4</v>
      </c>
      <c r="AR97" s="163">
        <f>ROUND(IF('Schuelereinst. Sinclair'!$N$4="Ja",Druck_Tabelle_Kugel_VGL!AR$10,1) * VLOOKUP(AQ97,Kugel_Schueler,2),1)</f>
        <v>83.8</v>
      </c>
      <c r="AS97" s="152"/>
      <c r="AT97" s="155">
        <f t="shared" si="31"/>
        <v>9.4</v>
      </c>
      <c r="AU97" s="163">
        <f>ROUND(IF('Schuelereinst. Sinclair'!$N$4="Ja",Druck_Tabelle_Kugel_VGL!AU$10,1) * VLOOKUP(AT97,Kugel_Schueler,2),1)</f>
        <v>69.900000000000006</v>
      </c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</row>
    <row r="98" spans="1:132" x14ac:dyDescent="0.2">
      <c r="A98" s="157">
        <f t="shared" si="16"/>
        <v>9.5</v>
      </c>
      <c r="B98" s="164">
        <f>ROUND(IF('Schuelereinst. Sinclair'!$N$4="Ja",Druck_Tabelle_Kugel_VGL!B$10,1) * VLOOKUP(A98,Kugel_Schueler,2),1)</f>
        <v>208</v>
      </c>
      <c r="C98" s="152"/>
      <c r="D98" s="157">
        <f t="shared" si="17"/>
        <v>9.5</v>
      </c>
      <c r="E98" s="164">
        <f>ROUND(IF('Schuelereinst. Sinclair'!$N$4="Ja",Druck_Tabelle_Kugel_VGL!E$10,1) * VLOOKUP(D98,Kugel_Schueler,2),1)</f>
        <v>184</v>
      </c>
      <c r="F98" s="152"/>
      <c r="G98" s="157">
        <f t="shared" si="18"/>
        <v>9.5</v>
      </c>
      <c r="H98" s="164">
        <f>ROUND(IF('Schuelereinst. Sinclair'!$N$4="Ja",Druck_Tabelle_Kugel_VGL!H$10,1) * VLOOKUP(G98,Kugel_Schueler,2),1)</f>
        <v>165.3</v>
      </c>
      <c r="I98" s="152"/>
      <c r="J98" s="157">
        <f t="shared" si="19"/>
        <v>9.5</v>
      </c>
      <c r="K98" s="164">
        <f>ROUND(IF('Schuelereinst. Sinclair'!$N$4="Ja",Druck_Tabelle_Kugel_VGL!K$10,1) * VLOOKUP(J98,Kugel_Schueler,2),1)</f>
        <v>150.5</v>
      </c>
      <c r="L98" s="152"/>
      <c r="M98" s="157">
        <f t="shared" si="20"/>
        <v>9.5</v>
      </c>
      <c r="N98" s="164">
        <f>ROUND(IF('Schuelereinst. Sinclair'!$N$4="Ja",Druck_Tabelle_Kugel_VGL!N$10,1) * VLOOKUP(M98,Kugel_Schueler,2),1)</f>
        <v>138.6</v>
      </c>
      <c r="O98" s="152"/>
      <c r="P98" s="157">
        <f t="shared" si="21"/>
        <v>9.5</v>
      </c>
      <c r="Q98" s="164">
        <f>ROUND(IF('Schuelereinst. Sinclair'!$N$4="Ja",Druck_Tabelle_Kugel_VGL!Q$10,1) * VLOOKUP(P98,Kugel_Schueler,2),1)</f>
        <v>128.69999999999999</v>
      </c>
      <c r="R98" s="152"/>
      <c r="S98" s="157">
        <f t="shared" si="22"/>
        <v>9.5</v>
      </c>
      <c r="T98" s="164">
        <f>ROUND(IF('Schuelereinst. Sinclair'!$N$4="Ja",Druck_Tabelle_Kugel_VGL!T$10,1) * VLOOKUP(S98,Kugel_Schueler,2),1)</f>
        <v>120.5</v>
      </c>
      <c r="U98" s="152"/>
      <c r="V98" s="157">
        <f t="shared" si="23"/>
        <v>9.5</v>
      </c>
      <c r="W98" s="164">
        <f>ROUND(IF('Schuelereinst. Sinclair'!$N$4="Ja",Druck_Tabelle_Kugel_VGL!W$10,1) * VLOOKUP(V98,Kugel_Schueler,2),1)</f>
        <v>113.5</v>
      </c>
      <c r="X98" s="152"/>
      <c r="Y98" s="157">
        <f t="shared" si="24"/>
        <v>9.5</v>
      </c>
      <c r="Z98" s="164">
        <f>ROUND(IF('Schuelereinst. Sinclair'!$N$4="Ja",Druck_Tabelle_Kugel_VGL!Z$10,1) * VLOOKUP(Y98,Kugel_Schueler,2),1)</f>
        <v>107.6</v>
      </c>
      <c r="AA98" s="152"/>
      <c r="AB98" s="157">
        <f t="shared" si="25"/>
        <v>9.5</v>
      </c>
      <c r="AC98" s="164">
        <f>ROUND(IF('Schuelereinst. Sinclair'!$N$4="Ja",Druck_Tabelle_Kugel_VGL!AC$10,1) * VLOOKUP(AB98,Kugel_Schueler,2),1)</f>
        <v>102.5</v>
      </c>
      <c r="AD98" s="152"/>
      <c r="AE98" s="157">
        <f t="shared" si="26"/>
        <v>9.5</v>
      </c>
      <c r="AF98" s="164">
        <f>ROUND(IF('Schuelereinst. Sinclair'!$N$4="Ja",Druck_Tabelle_Kugel_VGL!AF$10,1) * VLOOKUP(AE98,Kugel_Schueler,2),1)</f>
        <v>98</v>
      </c>
      <c r="AG98" s="152"/>
      <c r="AH98" s="157">
        <f t="shared" si="27"/>
        <v>9.5</v>
      </c>
      <c r="AI98" s="164">
        <f>ROUND(IF('Schuelereinst. Sinclair'!$N$4="Ja",Druck_Tabelle_Kugel_VGL!AI$10,1) * VLOOKUP(AH98,Kugel_Schueler,2),1)</f>
        <v>94.1</v>
      </c>
      <c r="AJ98" s="152"/>
      <c r="AK98" s="157">
        <f t="shared" si="28"/>
        <v>9.5</v>
      </c>
      <c r="AL98" s="164">
        <f>ROUND(IF('Schuelereinst. Sinclair'!$N$4="Ja",Druck_Tabelle_Kugel_VGL!AL$10,1) * VLOOKUP(AK98,Kugel_Schueler,2),1)</f>
        <v>90.6</v>
      </c>
      <c r="AM98" s="152"/>
      <c r="AN98" s="157">
        <f t="shared" si="29"/>
        <v>9.5</v>
      </c>
      <c r="AO98" s="164">
        <f>ROUND(IF('Schuelereinst. Sinclair'!$N$4="Ja",Druck_Tabelle_Kugel_VGL!AO$10,1) * VLOOKUP(AN98,Kugel_Schueler,2),1)</f>
        <v>87.6</v>
      </c>
      <c r="AP98" s="152"/>
      <c r="AQ98" s="157">
        <f t="shared" si="30"/>
        <v>9.5</v>
      </c>
      <c r="AR98" s="164">
        <f>ROUND(IF('Schuelereinst. Sinclair'!$N$4="Ja",Druck_Tabelle_Kugel_VGL!AR$10,1) * VLOOKUP(AQ98,Kugel_Schueler,2),1)</f>
        <v>84.9</v>
      </c>
      <c r="AS98" s="152"/>
      <c r="AT98" s="157">
        <f t="shared" si="31"/>
        <v>9.5</v>
      </c>
      <c r="AU98" s="164">
        <f>ROUND(IF('Schuelereinst. Sinclair'!$N$4="Ja",Druck_Tabelle_Kugel_VGL!AU$10,1) * VLOOKUP(AT98,Kugel_Schueler,2),1)</f>
        <v>70.900000000000006</v>
      </c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</row>
    <row r="99" spans="1:132" x14ac:dyDescent="0.2">
      <c r="A99" s="155">
        <f t="shared" si="16"/>
        <v>9.6</v>
      </c>
      <c r="B99" s="163">
        <f>ROUND(IF('Schuelereinst. Sinclair'!$N$4="Ja",Druck_Tabelle_Kugel_VGL!B$10,1) * VLOOKUP(A99,Kugel_Schueler,2),1)</f>
        <v>210.8</v>
      </c>
      <c r="C99" s="152"/>
      <c r="D99" s="155">
        <f t="shared" si="17"/>
        <v>9.6</v>
      </c>
      <c r="E99" s="163">
        <f>ROUND(IF('Schuelereinst. Sinclair'!$N$4="Ja",Druck_Tabelle_Kugel_VGL!E$10,1) * VLOOKUP(D99,Kugel_Schueler,2),1)</f>
        <v>186.4</v>
      </c>
      <c r="F99" s="152"/>
      <c r="G99" s="155">
        <f t="shared" si="18"/>
        <v>9.6</v>
      </c>
      <c r="H99" s="163">
        <f>ROUND(IF('Schuelereinst. Sinclair'!$N$4="Ja",Druck_Tabelle_Kugel_VGL!H$10,1) * VLOOKUP(G99,Kugel_Schueler,2),1)</f>
        <v>167.5</v>
      </c>
      <c r="I99" s="152"/>
      <c r="J99" s="155">
        <f t="shared" si="19"/>
        <v>9.6</v>
      </c>
      <c r="K99" s="163">
        <f>ROUND(IF('Schuelereinst. Sinclair'!$N$4="Ja",Druck_Tabelle_Kugel_VGL!K$10,1) * VLOOKUP(J99,Kugel_Schueler,2),1)</f>
        <v>152.6</v>
      </c>
      <c r="L99" s="152"/>
      <c r="M99" s="155">
        <f t="shared" si="20"/>
        <v>9.6</v>
      </c>
      <c r="N99" s="163">
        <f>ROUND(IF('Schuelereinst. Sinclair'!$N$4="Ja",Druck_Tabelle_Kugel_VGL!N$10,1) * VLOOKUP(M99,Kugel_Schueler,2),1)</f>
        <v>140.4</v>
      </c>
      <c r="O99" s="152"/>
      <c r="P99" s="155">
        <f t="shared" si="21"/>
        <v>9.6</v>
      </c>
      <c r="Q99" s="163">
        <f>ROUND(IF('Schuelereinst. Sinclair'!$N$4="Ja",Druck_Tabelle_Kugel_VGL!Q$10,1) * VLOOKUP(P99,Kugel_Schueler,2),1)</f>
        <v>130.4</v>
      </c>
      <c r="R99" s="152"/>
      <c r="S99" s="155">
        <f t="shared" si="22"/>
        <v>9.6</v>
      </c>
      <c r="T99" s="163">
        <f>ROUND(IF('Schuelereinst. Sinclair'!$N$4="Ja",Druck_Tabelle_Kugel_VGL!T$10,1) * VLOOKUP(S99,Kugel_Schueler,2),1)</f>
        <v>122.1</v>
      </c>
      <c r="U99" s="152"/>
      <c r="V99" s="155">
        <f t="shared" si="23"/>
        <v>9.6</v>
      </c>
      <c r="W99" s="163">
        <f>ROUND(IF('Schuelereinst. Sinclair'!$N$4="Ja",Druck_Tabelle_Kugel_VGL!W$10,1) * VLOOKUP(V99,Kugel_Schueler,2),1)</f>
        <v>115</v>
      </c>
      <c r="X99" s="152"/>
      <c r="Y99" s="155">
        <f t="shared" si="24"/>
        <v>9.6</v>
      </c>
      <c r="Z99" s="163">
        <f>ROUND(IF('Schuelereinst. Sinclair'!$N$4="Ja",Druck_Tabelle_Kugel_VGL!Z$10,1) * VLOOKUP(Y99,Kugel_Schueler,2),1)</f>
        <v>109</v>
      </c>
      <c r="AA99" s="152"/>
      <c r="AB99" s="155">
        <f t="shared" si="25"/>
        <v>9.6</v>
      </c>
      <c r="AC99" s="163">
        <f>ROUND(IF('Schuelereinst. Sinclair'!$N$4="Ja",Druck_Tabelle_Kugel_VGL!AC$10,1) * VLOOKUP(AB99,Kugel_Schueler,2),1)</f>
        <v>103.8</v>
      </c>
      <c r="AD99" s="152"/>
      <c r="AE99" s="155">
        <f t="shared" si="26"/>
        <v>9.6</v>
      </c>
      <c r="AF99" s="163">
        <f>ROUND(IF('Schuelereinst. Sinclair'!$N$4="Ja",Druck_Tabelle_Kugel_VGL!AF$10,1) * VLOOKUP(AE99,Kugel_Schueler,2),1)</f>
        <v>99.3</v>
      </c>
      <c r="AG99" s="152"/>
      <c r="AH99" s="155">
        <f t="shared" si="27"/>
        <v>9.6</v>
      </c>
      <c r="AI99" s="163">
        <f>ROUND(IF('Schuelereinst. Sinclair'!$N$4="Ja",Druck_Tabelle_Kugel_VGL!AI$10,1) * VLOOKUP(AH99,Kugel_Schueler,2),1)</f>
        <v>95.3</v>
      </c>
      <c r="AJ99" s="152"/>
      <c r="AK99" s="155">
        <f t="shared" si="28"/>
        <v>9.6</v>
      </c>
      <c r="AL99" s="163">
        <f>ROUND(IF('Schuelereinst. Sinclair'!$N$4="Ja",Druck_Tabelle_Kugel_VGL!AL$10,1) * VLOOKUP(AK99,Kugel_Schueler,2),1)</f>
        <v>91.9</v>
      </c>
      <c r="AM99" s="152"/>
      <c r="AN99" s="155">
        <f t="shared" si="29"/>
        <v>9.6</v>
      </c>
      <c r="AO99" s="163">
        <f>ROUND(IF('Schuelereinst. Sinclair'!$N$4="Ja",Druck_Tabelle_Kugel_VGL!AO$10,1) * VLOOKUP(AN99,Kugel_Schueler,2),1)</f>
        <v>88.8</v>
      </c>
      <c r="AP99" s="152"/>
      <c r="AQ99" s="155">
        <f t="shared" si="30"/>
        <v>9.6</v>
      </c>
      <c r="AR99" s="163">
        <f>ROUND(IF('Schuelereinst. Sinclair'!$N$4="Ja",Druck_Tabelle_Kugel_VGL!AR$10,1) * VLOOKUP(AQ99,Kugel_Schueler,2),1)</f>
        <v>86</v>
      </c>
      <c r="AS99" s="152"/>
      <c r="AT99" s="155">
        <f t="shared" si="31"/>
        <v>9.6</v>
      </c>
      <c r="AU99" s="163">
        <f>ROUND(IF('Schuelereinst. Sinclair'!$N$4="Ja",Druck_Tabelle_Kugel_VGL!AU$10,1) * VLOOKUP(AT99,Kugel_Schueler,2),1)</f>
        <v>71.8</v>
      </c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</row>
    <row r="100" spans="1:132" x14ac:dyDescent="0.2">
      <c r="A100" s="157">
        <f t="shared" si="16"/>
        <v>9.6999999999999993</v>
      </c>
      <c r="B100" s="164">
        <f>ROUND(IF('Schuelereinst. Sinclair'!$N$4="Ja",Druck_Tabelle_Kugel_VGL!B$10,1) * VLOOKUP(A100,Kugel_Schueler,2),1)</f>
        <v>213.6</v>
      </c>
      <c r="C100" s="152"/>
      <c r="D100" s="157">
        <f t="shared" si="17"/>
        <v>9.6999999999999993</v>
      </c>
      <c r="E100" s="164">
        <f>ROUND(IF('Schuelereinst. Sinclair'!$N$4="Ja",Druck_Tabelle_Kugel_VGL!E$10,1) * VLOOKUP(D100,Kugel_Schueler,2),1)</f>
        <v>188.9</v>
      </c>
      <c r="F100" s="152"/>
      <c r="G100" s="157">
        <f t="shared" si="18"/>
        <v>9.6999999999999993</v>
      </c>
      <c r="H100" s="164">
        <f>ROUND(IF('Schuelereinst. Sinclair'!$N$4="Ja",Druck_Tabelle_Kugel_VGL!H$10,1) * VLOOKUP(G100,Kugel_Schueler,2),1)</f>
        <v>169.8</v>
      </c>
      <c r="I100" s="152"/>
      <c r="J100" s="157">
        <f t="shared" si="19"/>
        <v>9.6999999999999993</v>
      </c>
      <c r="K100" s="164">
        <f>ROUND(IF('Schuelereinst. Sinclair'!$N$4="Ja",Druck_Tabelle_Kugel_VGL!K$10,1) * VLOOKUP(J100,Kugel_Schueler,2),1)</f>
        <v>154.6</v>
      </c>
      <c r="L100" s="152"/>
      <c r="M100" s="157">
        <f t="shared" si="20"/>
        <v>9.6999999999999993</v>
      </c>
      <c r="N100" s="164">
        <f>ROUND(IF('Schuelereinst. Sinclair'!$N$4="Ja",Druck_Tabelle_Kugel_VGL!N$10,1) * VLOOKUP(M100,Kugel_Schueler,2),1)</f>
        <v>142.30000000000001</v>
      </c>
      <c r="O100" s="152"/>
      <c r="P100" s="157">
        <f t="shared" si="21"/>
        <v>9.6999999999999993</v>
      </c>
      <c r="Q100" s="164">
        <f>ROUND(IF('Schuelereinst. Sinclair'!$N$4="Ja",Druck_Tabelle_Kugel_VGL!Q$10,1) * VLOOKUP(P100,Kugel_Schueler,2),1)</f>
        <v>132.19999999999999</v>
      </c>
      <c r="R100" s="152"/>
      <c r="S100" s="157">
        <f t="shared" si="22"/>
        <v>9.6999999999999993</v>
      </c>
      <c r="T100" s="164">
        <f>ROUND(IF('Schuelereinst. Sinclair'!$N$4="Ja",Druck_Tabelle_Kugel_VGL!T$10,1) * VLOOKUP(S100,Kugel_Schueler,2),1)</f>
        <v>123.7</v>
      </c>
      <c r="U100" s="152"/>
      <c r="V100" s="157">
        <f t="shared" si="23"/>
        <v>9.6999999999999993</v>
      </c>
      <c r="W100" s="164">
        <f>ROUND(IF('Schuelereinst. Sinclair'!$N$4="Ja",Druck_Tabelle_Kugel_VGL!W$10,1) * VLOOKUP(V100,Kugel_Schueler,2),1)</f>
        <v>116.6</v>
      </c>
      <c r="X100" s="152"/>
      <c r="Y100" s="157">
        <f t="shared" si="24"/>
        <v>9.6999999999999993</v>
      </c>
      <c r="Z100" s="164">
        <f>ROUND(IF('Schuelereinst. Sinclair'!$N$4="Ja",Druck_Tabelle_Kugel_VGL!Z$10,1) * VLOOKUP(Y100,Kugel_Schueler,2),1)</f>
        <v>110.5</v>
      </c>
      <c r="AA100" s="152"/>
      <c r="AB100" s="157">
        <f t="shared" si="25"/>
        <v>9.6999999999999993</v>
      </c>
      <c r="AC100" s="164">
        <f>ROUND(IF('Schuelereinst. Sinclair'!$N$4="Ja",Druck_Tabelle_Kugel_VGL!AC$10,1) * VLOOKUP(AB100,Kugel_Schueler,2),1)</f>
        <v>105.2</v>
      </c>
      <c r="AD100" s="152"/>
      <c r="AE100" s="157">
        <f t="shared" si="26"/>
        <v>9.6999999999999993</v>
      </c>
      <c r="AF100" s="164">
        <f>ROUND(IF('Schuelereinst. Sinclair'!$N$4="Ja",Druck_Tabelle_Kugel_VGL!AF$10,1) * VLOOKUP(AE100,Kugel_Schueler,2),1)</f>
        <v>100.6</v>
      </c>
      <c r="AG100" s="152"/>
      <c r="AH100" s="157">
        <f t="shared" si="27"/>
        <v>9.6999999999999993</v>
      </c>
      <c r="AI100" s="164">
        <f>ROUND(IF('Schuelereinst. Sinclair'!$N$4="Ja",Druck_Tabelle_Kugel_VGL!AI$10,1) * VLOOKUP(AH100,Kugel_Schueler,2),1)</f>
        <v>96.6</v>
      </c>
      <c r="AJ100" s="152"/>
      <c r="AK100" s="157">
        <f t="shared" si="28"/>
        <v>9.6999999999999993</v>
      </c>
      <c r="AL100" s="164">
        <f>ROUND(IF('Schuelereinst. Sinclair'!$N$4="Ja",Druck_Tabelle_Kugel_VGL!AL$10,1) * VLOOKUP(AK100,Kugel_Schueler,2),1)</f>
        <v>93.1</v>
      </c>
      <c r="AM100" s="152"/>
      <c r="AN100" s="157">
        <f t="shared" si="29"/>
        <v>9.6999999999999993</v>
      </c>
      <c r="AO100" s="164">
        <f>ROUND(IF('Schuelereinst. Sinclair'!$N$4="Ja",Druck_Tabelle_Kugel_VGL!AO$10,1) * VLOOKUP(AN100,Kugel_Schueler,2),1)</f>
        <v>89.9</v>
      </c>
      <c r="AP100" s="152"/>
      <c r="AQ100" s="157">
        <f t="shared" si="30"/>
        <v>9.6999999999999993</v>
      </c>
      <c r="AR100" s="164">
        <f>ROUND(IF('Schuelereinst. Sinclair'!$N$4="Ja",Druck_Tabelle_Kugel_VGL!AR$10,1) * VLOOKUP(AQ100,Kugel_Schueler,2),1)</f>
        <v>87.2</v>
      </c>
      <c r="AS100" s="152"/>
      <c r="AT100" s="157">
        <f t="shared" si="31"/>
        <v>9.6999999999999993</v>
      </c>
      <c r="AU100" s="164">
        <f>ROUND(IF('Schuelereinst. Sinclair'!$N$4="Ja",Druck_Tabelle_Kugel_VGL!AU$10,1) * VLOOKUP(AT100,Kugel_Schueler,2),1)</f>
        <v>72.8</v>
      </c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</row>
    <row r="101" spans="1:132" x14ac:dyDescent="0.2">
      <c r="A101" s="155">
        <f t="shared" si="16"/>
        <v>9.8000000000000007</v>
      </c>
      <c r="B101" s="163">
        <f>ROUND(IF('Schuelereinst. Sinclair'!$N$4="Ja",Druck_Tabelle_Kugel_VGL!B$10,1) * VLOOKUP(A101,Kugel_Schueler,2),1)</f>
        <v>216.4</v>
      </c>
      <c r="C101" s="152"/>
      <c r="D101" s="155">
        <f t="shared" si="17"/>
        <v>9.8000000000000007</v>
      </c>
      <c r="E101" s="163">
        <f>ROUND(IF('Schuelereinst. Sinclair'!$N$4="Ja",Druck_Tabelle_Kugel_VGL!E$10,1) * VLOOKUP(D101,Kugel_Schueler,2),1)</f>
        <v>191.3</v>
      </c>
      <c r="F101" s="152"/>
      <c r="G101" s="155">
        <f t="shared" si="18"/>
        <v>9.8000000000000007</v>
      </c>
      <c r="H101" s="163">
        <f>ROUND(IF('Schuelereinst. Sinclair'!$N$4="Ja",Druck_Tabelle_Kugel_VGL!H$10,1) * VLOOKUP(G101,Kugel_Schueler,2),1)</f>
        <v>172</v>
      </c>
      <c r="I101" s="152"/>
      <c r="J101" s="155">
        <f t="shared" si="19"/>
        <v>9.8000000000000007</v>
      </c>
      <c r="K101" s="163">
        <f>ROUND(IF('Schuelereinst. Sinclair'!$N$4="Ja",Druck_Tabelle_Kugel_VGL!K$10,1) * VLOOKUP(J101,Kugel_Schueler,2),1)</f>
        <v>156.6</v>
      </c>
      <c r="L101" s="152"/>
      <c r="M101" s="155">
        <f t="shared" si="20"/>
        <v>9.8000000000000007</v>
      </c>
      <c r="N101" s="163">
        <f>ROUND(IF('Schuelereinst. Sinclair'!$N$4="Ja",Druck_Tabelle_Kugel_VGL!N$10,1) * VLOOKUP(M101,Kugel_Schueler,2),1)</f>
        <v>144.1</v>
      </c>
      <c r="O101" s="152"/>
      <c r="P101" s="155">
        <f t="shared" si="21"/>
        <v>9.8000000000000007</v>
      </c>
      <c r="Q101" s="163">
        <f>ROUND(IF('Schuelereinst. Sinclair'!$N$4="Ja",Druck_Tabelle_Kugel_VGL!Q$10,1) * VLOOKUP(P101,Kugel_Schueler,2),1)</f>
        <v>133.9</v>
      </c>
      <c r="R101" s="152"/>
      <c r="S101" s="155">
        <f t="shared" si="22"/>
        <v>9.8000000000000007</v>
      </c>
      <c r="T101" s="163">
        <f>ROUND(IF('Schuelereinst. Sinclair'!$N$4="Ja",Druck_Tabelle_Kugel_VGL!T$10,1) * VLOOKUP(S101,Kugel_Schueler,2),1)</f>
        <v>125.3</v>
      </c>
      <c r="U101" s="152"/>
      <c r="V101" s="155">
        <f t="shared" si="23"/>
        <v>9.8000000000000007</v>
      </c>
      <c r="W101" s="163">
        <f>ROUND(IF('Schuelereinst. Sinclair'!$N$4="Ja",Druck_Tabelle_Kugel_VGL!W$10,1) * VLOOKUP(V101,Kugel_Schueler,2),1)</f>
        <v>118.1</v>
      </c>
      <c r="X101" s="152"/>
      <c r="Y101" s="155">
        <f t="shared" si="24"/>
        <v>9.8000000000000007</v>
      </c>
      <c r="Z101" s="163">
        <f>ROUND(IF('Schuelereinst. Sinclair'!$N$4="Ja",Druck_Tabelle_Kugel_VGL!Z$10,1) * VLOOKUP(Y101,Kugel_Schueler,2),1)</f>
        <v>111.9</v>
      </c>
      <c r="AA101" s="152"/>
      <c r="AB101" s="155">
        <f t="shared" si="25"/>
        <v>9.8000000000000007</v>
      </c>
      <c r="AC101" s="163">
        <f>ROUND(IF('Schuelereinst. Sinclair'!$N$4="Ja",Druck_Tabelle_Kugel_VGL!AC$10,1) * VLOOKUP(AB101,Kugel_Schueler,2),1)</f>
        <v>106.6</v>
      </c>
      <c r="AD101" s="152"/>
      <c r="AE101" s="155">
        <f t="shared" si="26"/>
        <v>9.8000000000000007</v>
      </c>
      <c r="AF101" s="163">
        <f>ROUND(IF('Schuelereinst. Sinclair'!$N$4="Ja",Druck_Tabelle_Kugel_VGL!AF$10,1) * VLOOKUP(AE101,Kugel_Schueler,2),1)</f>
        <v>101.9</v>
      </c>
      <c r="AG101" s="152"/>
      <c r="AH101" s="155">
        <f t="shared" si="27"/>
        <v>9.8000000000000007</v>
      </c>
      <c r="AI101" s="163">
        <f>ROUND(IF('Schuelereinst. Sinclair'!$N$4="Ja",Druck_Tabelle_Kugel_VGL!AI$10,1) * VLOOKUP(AH101,Kugel_Schueler,2),1)</f>
        <v>97.9</v>
      </c>
      <c r="AJ101" s="152"/>
      <c r="AK101" s="155">
        <f t="shared" si="28"/>
        <v>9.8000000000000007</v>
      </c>
      <c r="AL101" s="163">
        <f>ROUND(IF('Schuelereinst. Sinclair'!$N$4="Ja",Druck_Tabelle_Kugel_VGL!AL$10,1) * VLOOKUP(AK101,Kugel_Schueler,2),1)</f>
        <v>94.3</v>
      </c>
      <c r="AM101" s="152"/>
      <c r="AN101" s="155">
        <f t="shared" si="29"/>
        <v>9.8000000000000007</v>
      </c>
      <c r="AO101" s="163">
        <f>ROUND(IF('Schuelereinst. Sinclair'!$N$4="Ja",Druck_Tabelle_Kugel_VGL!AO$10,1) * VLOOKUP(AN101,Kugel_Schueler,2),1)</f>
        <v>91.1</v>
      </c>
      <c r="AP101" s="152"/>
      <c r="AQ101" s="155">
        <f t="shared" si="30"/>
        <v>9.8000000000000007</v>
      </c>
      <c r="AR101" s="163">
        <f>ROUND(IF('Schuelereinst. Sinclair'!$N$4="Ja",Druck_Tabelle_Kugel_VGL!AR$10,1) * VLOOKUP(AQ101,Kugel_Schueler,2),1)</f>
        <v>88.3</v>
      </c>
      <c r="AS101" s="152"/>
      <c r="AT101" s="155">
        <f t="shared" si="31"/>
        <v>9.8000000000000007</v>
      </c>
      <c r="AU101" s="163">
        <f>ROUND(IF('Schuelereinst. Sinclair'!$N$4="Ja",Druck_Tabelle_Kugel_VGL!AU$10,1) * VLOOKUP(AT101,Kugel_Schueler,2),1)</f>
        <v>73.7</v>
      </c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</row>
    <row r="102" spans="1:132" x14ac:dyDescent="0.2">
      <c r="A102" s="157">
        <f t="shared" si="16"/>
        <v>9.9</v>
      </c>
      <c r="B102" s="164">
        <f>ROUND(IF('Schuelereinst. Sinclair'!$N$4="Ja",Druck_Tabelle_Kugel_VGL!B$10,1) * VLOOKUP(A102,Kugel_Schueler,2),1)</f>
        <v>219.2</v>
      </c>
      <c r="C102" s="152"/>
      <c r="D102" s="157">
        <f t="shared" si="17"/>
        <v>9.9</v>
      </c>
      <c r="E102" s="164">
        <f>ROUND(IF('Schuelereinst. Sinclair'!$N$4="Ja",Druck_Tabelle_Kugel_VGL!E$10,1) * VLOOKUP(D102,Kugel_Schueler,2),1)</f>
        <v>193.8</v>
      </c>
      <c r="F102" s="152"/>
      <c r="G102" s="157">
        <f t="shared" si="18"/>
        <v>9.9</v>
      </c>
      <c r="H102" s="164">
        <f>ROUND(IF('Schuelereinst. Sinclair'!$N$4="Ja",Druck_Tabelle_Kugel_VGL!H$10,1) * VLOOKUP(G102,Kugel_Schueler,2),1)</f>
        <v>174.2</v>
      </c>
      <c r="I102" s="152"/>
      <c r="J102" s="157">
        <f t="shared" si="19"/>
        <v>9.9</v>
      </c>
      <c r="K102" s="164">
        <f>ROUND(IF('Schuelereinst. Sinclair'!$N$4="Ja",Druck_Tabelle_Kugel_VGL!K$10,1) * VLOOKUP(J102,Kugel_Schueler,2),1)</f>
        <v>158.6</v>
      </c>
      <c r="L102" s="152"/>
      <c r="M102" s="157">
        <f t="shared" si="20"/>
        <v>9.9</v>
      </c>
      <c r="N102" s="164">
        <f>ROUND(IF('Schuelereinst. Sinclair'!$N$4="Ja",Druck_Tabelle_Kugel_VGL!N$10,1) * VLOOKUP(M102,Kugel_Schueler,2),1)</f>
        <v>146</v>
      </c>
      <c r="O102" s="152"/>
      <c r="P102" s="157">
        <f t="shared" si="21"/>
        <v>9.9</v>
      </c>
      <c r="Q102" s="164">
        <f>ROUND(IF('Schuelereinst. Sinclair'!$N$4="Ja",Druck_Tabelle_Kugel_VGL!Q$10,1) * VLOOKUP(P102,Kugel_Schueler,2),1)</f>
        <v>135.6</v>
      </c>
      <c r="R102" s="152"/>
      <c r="S102" s="157">
        <f t="shared" si="22"/>
        <v>9.9</v>
      </c>
      <c r="T102" s="164">
        <f>ROUND(IF('Schuelereinst. Sinclair'!$N$4="Ja",Druck_Tabelle_Kugel_VGL!T$10,1) * VLOOKUP(S102,Kugel_Schueler,2),1)</f>
        <v>126.9</v>
      </c>
      <c r="U102" s="152"/>
      <c r="V102" s="157">
        <f t="shared" si="23"/>
        <v>9.9</v>
      </c>
      <c r="W102" s="164">
        <f>ROUND(IF('Schuelereinst. Sinclair'!$N$4="Ja",Druck_Tabelle_Kugel_VGL!W$10,1) * VLOOKUP(V102,Kugel_Schueler,2),1)</f>
        <v>119.6</v>
      </c>
      <c r="X102" s="152"/>
      <c r="Y102" s="157">
        <f t="shared" si="24"/>
        <v>9.9</v>
      </c>
      <c r="Z102" s="164">
        <f>ROUND(IF('Schuelereinst. Sinclair'!$N$4="Ja",Druck_Tabelle_Kugel_VGL!Z$10,1) * VLOOKUP(Y102,Kugel_Schueler,2),1)</f>
        <v>113.3</v>
      </c>
      <c r="AA102" s="152"/>
      <c r="AB102" s="157">
        <f t="shared" si="25"/>
        <v>9.9</v>
      </c>
      <c r="AC102" s="164">
        <f>ROUND(IF('Schuelereinst. Sinclair'!$N$4="Ja",Druck_Tabelle_Kugel_VGL!AC$10,1) * VLOOKUP(AB102,Kugel_Schueler,2),1)</f>
        <v>107.9</v>
      </c>
      <c r="AD102" s="152"/>
      <c r="AE102" s="157">
        <f t="shared" si="26"/>
        <v>9.9</v>
      </c>
      <c r="AF102" s="164">
        <f>ROUND(IF('Schuelereinst. Sinclair'!$N$4="Ja",Druck_Tabelle_Kugel_VGL!AF$10,1) * VLOOKUP(AE102,Kugel_Schueler,2),1)</f>
        <v>103.2</v>
      </c>
      <c r="AG102" s="152"/>
      <c r="AH102" s="157">
        <f t="shared" si="27"/>
        <v>9.9</v>
      </c>
      <c r="AI102" s="164">
        <f>ROUND(IF('Schuelereinst. Sinclair'!$N$4="Ja",Druck_Tabelle_Kugel_VGL!AI$10,1) * VLOOKUP(AH102,Kugel_Schueler,2),1)</f>
        <v>99.1</v>
      </c>
      <c r="AJ102" s="152"/>
      <c r="AK102" s="157">
        <f t="shared" si="28"/>
        <v>9.9</v>
      </c>
      <c r="AL102" s="164">
        <f>ROUND(IF('Schuelereinst. Sinclair'!$N$4="Ja",Druck_Tabelle_Kugel_VGL!AL$10,1) * VLOOKUP(AK102,Kugel_Schueler,2),1)</f>
        <v>95.5</v>
      </c>
      <c r="AM102" s="152"/>
      <c r="AN102" s="157">
        <f t="shared" si="29"/>
        <v>9.9</v>
      </c>
      <c r="AO102" s="164">
        <f>ROUND(IF('Schuelereinst. Sinclair'!$N$4="Ja",Druck_Tabelle_Kugel_VGL!AO$10,1) * VLOOKUP(AN102,Kugel_Schueler,2),1)</f>
        <v>92.3</v>
      </c>
      <c r="AP102" s="152"/>
      <c r="AQ102" s="157">
        <f t="shared" si="30"/>
        <v>9.9</v>
      </c>
      <c r="AR102" s="164">
        <f>ROUND(IF('Schuelereinst. Sinclair'!$N$4="Ja",Druck_Tabelle_Kugel_VGL!AR$10,1) * VLOOKUP(AQ102,Kugel_Schueler,2),1)</f>
        <v>89.4</v>
      </c>
      <c r="AS102" s="152"/>
      <c r="AT102" s="157">
        <f t="shared" si="31"/>
        <v>9.9</v>
      </c>
      <c r="AU102" s="164">
        <f>ROUND(IF('Schuelereinst. Sinclair'!$N$4="Ja",Druck_Tabelle_Kugel_VGL!AU$10,1) * VLOOKUP(AT102,Kugel_Schueler,2),1)</f>
        <v>74.599999999999994</v>
      </c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</row>
    <row r="103" spans="1:132" x14ac:dyDescent="0.2">
      <c r="A103" s="155">
        <f t="shared" si="16"/>
        <v>10</v>
      </c>
      <c r="B103" s="163">
        <f>ROUND(IF('Schuelereinst. Sinclair'!$N$4="Ja",Druck_Tabelle_Kugel_VGL!B$10,1) * VLOOKUP(A103,Kugel_Schueler,2),1)</f>
        <v>221.9</v>
      </c>
      <c r="C103" s="152"/>
      <c r="D103" s="155">
        <f t="shared" si="17"/>
        <v>10</v>
      </c>
      <c r="E103" s="163">
        <f>ROUND(IF('Schuelereinst. Sinclair'!$N$4="Ja",Druck_Tabelle_Kugel_VGL!E$10,1) * VLOOKUP(D103,Kugel_Schueler,2),1)</f>
        <v>196.3</v>
      </c>
      <c r="F103" s="152"/>
      <c r="G103" s="155">
        <f t="shared" si="18"/>
        <v>10</v>
      </c>
      <c r="H103" s="163">
        <f>ROUND(IF('Schuelereinst. Sinclair'!$N$4="Ja",Druck_Tabelle_Kugel_VGL!H$10,1) * VLOOKUP(G103,Kugel_Schueler,2),1)</f>
        <v>176.4</v>
      </c>
      <c r="I103" s="152"/>
      <c r="J103" s="155">
        <f t="shared" si="19"/>
        <v>10</v>
      </c>
      <c r="K103" s="163">
        <f>ROUND(IF('Schuelereinst. Sinclair'!$N$4="Ja",Druck_Tabelle_Kugel_VGL!K$10,1) * VLOOKUP(J103,Kugel_Schueler,2),1)</f>
        <v>160.6</v>
      </c>
      <c r="L103" s="152"/>
      <c r="M103" s="155">
        <f t="shared" si="20"/>
        <v>10</v>
      </c>
      <c r="N103" s="163">
        <f>ROUND(IF('Schuelereinst. Sinclair'!$N$4="Ja",Druck_Tabelle_Kugel_VGL!N$10,1) * VLOOKUP(M103,Kugel_Schueler,2),1)</f>
        <v>147.80000000000001</v>
      </c>
      <c r="O103" s="152"/>
      <c r="P103" s="155">
        <f t="shared" si="21"/>
        <v>10</v>
      </c>
      <c r="Q103" s="163">
        <f>ROUND(IF('Schuelereinst. Sinclair'!$N$4="Ja",Druck_Tabelle_Kugel_VGL!Q$10,1) * VLOOKUP(P103,Kugel_Schueler,2),1)</f>
        <v>137.30000000000001</v>
      </c>
      <c r="R103" s="152"/>
      <c r="S103" s="155">
        <f t="shared" si="22"/>
        <v>10</v>
      </c>
      <c r="T103" s="163">
        <f>ROUND(IF('Schuelereinst. Sinclair'!$N$4="Ja",Druck_Tabelle_Kugel_VGL!T$10,1) * VLOOKUP(S103,Kugel_Schueler,2),1)</f>
        <v>128.5</v>
      </c>
      <c r="U103" s="152"/>
      <c r="V103" s="155">
        <f t="shared" si="23"/>
        <v>10</v>
      </c>
      <c r="W103" s="163">
        <f>ROUND(IF('Schuelereinst. Sinclair'!$N$4="Ja",Druck_Tabelle_Kugel_VGL!W$10,1) * VLOOKUP(V103,Kugel_Schueler,2),1)</f>
        <v>121.1</v>
      </c>
      <c r="X103" s="152"/>
      <c r="Y103" s="155">
        <f t="shared" si="24"/>
        <v>10</v>
      </c>
      <c r="Z103" s="163">
        <f>ROUND(IF('Schuelereinst. Sinclair'!$N$4="Ja",Druck_Tabelle_Kugel_VGL!Z$10,1) * VLOOKUP(Y103,Kugel_Schueler,2),1)</f>
        <v>114.8</v>
      </c>
      <c r="AA103" s="152"/>
      <c r="AB103" s="155">
        <f t="shared" si="25"/>
        <v>10</v>
      </c>
      <c r="AC103" s="163">
        <f>ROUND(IF('Schuelereinst. Sinclair'!$N$4="Ja",Druck_Tabelle_Kugel_VGL!AC$10,1) * VLOOKUP(AB103,Kugel_Schueler,2),1)</f>
        <v>109.3</v>
      </c>
      <c r="AD103" s="152"/>
      <c r="AE103" s="155">
        <f t="shared" si="26"/>
        <v>10</v>
      </c>
      <c r="AF103" s="163">
        <f>ROUND(IF('Schuelereinst. Sinclair'!$N$4="Ja",Druck_Tabelle_Kugel_VGL!AF$10,1) * VLOOKUP(AE103,Kugel_Schueler,2),1)</f>
        <v>104.5</v>
      </c>
      <c r="AG103" s="152"/>
      <c r="AH103" s="155">
        <f t="shared" si="27"/>
        <v>10</v>
      </c>
      <c r="AI103" s="163">
        <f>ROUND(IF('Schuelereinst. Sinclair'!$N$4="Ja",Druck_Tabelle_Kugel_VGL!AI$10,1) * VLOOKUP(AH103,Kugel_Schueler,2),1)</f>
        <v>100.4</v>
      </c>
      <c r="AJ103" s="152"/>
      <c r="AK103" s="155">
        <f t="shared" si="28"/>
        <v>10</v>
      </c>
      <c r="AL103" s="163">
        <f>ROUND(IF('Schuelereinst. Sinclair'!$N$4="Ja",Druck_Tabelle_Kugel_VGL!AL$10,1) * VLOOKUP(AK103,Kugel_Schueler,2),1)</f>
        <v>96.7</v>
      </c>
      <c r="AM103" s="152"/>
      <c r="AN103" s="155">
        <f t="shared" si="29"/>
        <v>10</v>
      </c>
      <c r="AO103" s="163">
        <f>ROUND(IF('Schuelereinst. Sinclair'!$N$4="Ja",Druck_Tabelle_Kugel_VGL!AO$10,1) * VLOOKUP(AN103,Kugel_Schueler,2),1)</f>
        <v>93.4</v>
      </c>
      <c r="AP103" s="152"/>
      <c r="AQ103" s="155">
        <f t="shared" si="30"/>
        <v>10</v>
      </c>
      <c r="AR103" s="163">
        <f>ROUND(IF('Schuelereinst. Sinclair'!$N$4="Ja",Druck_Tabelle_Kugel_VGL!AR$10,1) * VLOOKUP(AQ103,Kugel_Schueler,2),1)</f>
        <v>90.5</v>
      </c>
      <c r="AS103" s="152"/>
      <c r="AT103" s="155">
        <f t="shared" si="31"/>
        <v>10</v>
      </c>
      <c r="AU103" s="163">
        <f>ROUND(IF('Schuelereinst. Sinclair'!$N$4="Ja",Druck_Tabelle_Kugel_VGL!AU$10,1) * VLOOKUP(AT103,Kugel_Schueler,2),1)</f>
        <v>75.599999999999994</v>
      </c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</row>
    <row r="104" spans="1:132" x14ac:dyDescent="0.2">
      <c r="A104" s="157">
        <f t="shared" si="16"/>
        <v>10.1</v>
      </c>
      <c r="B104" s="164">
        <f>ROUND(IF('Schuelereinst. Sinclair'!$N$4="Ja",Druck_Tabelle_Kugel_VGL!B$10,1) * VLOOKUP(A104,Kugel_Schueler,2),1)</f>
        <v>224.7</v>
      </c>
      <c r="C104" s="152"/>
      <c r="D104" s="157">
        <f t="shared" si="17"/>
        <v>10.1</v>
      </c>
      <c r="E104" s="164">
        <f>ROUND(IF('Schuelereinst. Sinclair'!$N$4="Ja",Druck_Tabelle_Kugel_VGL!E$10,1) * VLOOKUP(D104,Kugel_Schueler,2),1)</f>
        <v>198.7</v>
      </c>
      <c r="F104" s="152"/>
      <c r="G104" s="157">
        <f t="shared" si="18"/>
        <v>10.1</v>
      </c>
      <c r="H104" s="164">
        <f>ROUND(IF('Schuelereinst. Sinclair'!$N$4="Ja",Druck_Tabelle_Kugel_VGL!H$10,1) * VLOOKUP(G104,Kugel_Schueler,2),1)</f>
        <v>178.6</v>
      </c>
      <c r="I104" s="152"/>
      <c r="J104" s="157">
        <f t="shared" si="19"/>
        <v>10.1</v>
      </c>
      <c r="K104" s="164">
        <f>ROUND(IF('Schuelereinst. Sinclair'!$N$4="Ja",Druck_Tabelle_Kugel_VGL!K$10,1) * VLOOKUP(J104,Kugel_Schueler,2),1)</f>
        <v>162.6</v>
      </c>
      <c r="L104" s="152"/>
      <c r="M104" s="157">
        <f t="shared" si="20"/>
        <v>10.1</v>
      </c>
      <c r="N104" s="164">
        <f>ROUND(IF('Schuelereinst. Sinclair'!$N$4="Ja",Druck_Tabelle_Kugel_VGL!N$10,1) * VLOOKUP(M104,Kugel_Schueler,2),1)</f>
        <v>149.69999999999999</v>
      </c>
      <c r="O104" s="152"/>
      <c r="P104" s="157">
        <f t="shared" si="21"/>
        <v>10.1</v>
      </c>
      <c r="Q104" s="164">
        <f>ROUND(IF('Schuelereinst. Sinclair'!$N$4="Ja",Druck_Tabelle_Kugel_VGL!Q$10,1) * VLOOKUP(P104,Kugel_Schueler,2),1)</f>
        <v>139</v>
      </c>
      <c r="R104" s="152"/>
      <c r="S104" s="157">
        <f t="shared" si="22"/>
        <v>10.1</v>
      </c>
      <c r="T104" s="164">
        <f>ROUND(IF('Schuelereinst. Sinclair'!$N$4="Ja",Druck_Tabelle_Kugel_VGL!T$10,1) * VLOOKUP(S104,Kugel_Schueler,2),1)</f>
        <v>130.1</v>
      </c>
      <c r="U104" s="152"/>
      <c r="V104" s="157">
        <f t="shared" si="23"/>
        <v>10.1</v>
      </c>
      <c r="W104" s="164">
        <f>ROUND(IF('Schuelereinst. Sinclair'!$N$4="Ja",Druck_Tabelle_Kugel_VGL!W$10,1) * VLOOKUP(V104,Kugel_Schueler,2),1)</f>
        <v>122.6</v>
      </c>
      <c r="X104" s="152"/>
      <c r="Y104" s="157">
        <f t="shared" si="24"/>
        <v>10.1</v>
      </c>
      <c r="Z104" s="164">
        <f>ROUND(IF('Schuelereinst. Sinclair'!$N$4="Ja",Druck_Tabelle_Kugel_VGL!Z$10,1) * VLOOKUP(Y104,Kugel_Schueler,2),1)</f>
        <v>116.2</v>
      </c>
      <c r="AA104" s="152"/>
      <c r="AB104" s="157">
        <f t="shared" si="25"/>
        <v>10.1</v>
      </c>
      <c r="AC104" s="164">
        <f>ROUND(IF('Schuelereinst. Sinclair'!$N$4="Ja",Druck_Tabelle_Kugel_VGL!AC$10,1) * VLOOKUP(AB104,Kugel_Schueler,2),1)</f>
        <v>110.7</v>
      </c>
      <c r="AD104" s="152"/>
      <c r="AE104" s="157">
        <f t="shared" si="26"/>
        <v>10.1</v>
      </c>
      <c r="AF104" s="164">
        <f>ROUND(IF('Schuelereinst. Sinclair'!$N$4="Ja",Druck_Tabelle_Kugel_VGL!AF$10,1) * VLOOKUP(AE104,Kugel_Schueler,2),1)</f>
        <v>105.8</v>
      </c>
      <c r="AG104" s="152"/>
      <c r="AH104" s="157">
        <f t="shared" si="27"/>
        <v>10.1</v>
      </c>
      <c r="AI104" s="164">
        <f>ROUND(IF('Schuelereinst. Sinclair'!$N$4="Ja",Druck_Tabelle_Kugel_VGL!AI$10,1) * VLOOKUP(AH104,Kugel_Schueler,2),1)</f>
        <v>101.6</v>
      </c>
      <c r="AJ104" s="152"/>
      <c r="AK104" s="157">
        <f t="shared" si="28"/>
        <v>10.1</v>
      </c>
      <c r="AL104" s="164">
        <f>ROUND(IF('Schuelereinst. Sinclair'!$N$4="Ja",Druck_Tabelle_Kugel_VGL!AL$10,1) * VLOOKUP(AK104,Kugel_Schueler,2),1)</f>
        <v>97.9</v>
      </c>
      <c r="AM104" s="152"/>
      <c r="AN104" s="157">
        <f t="shared" si="29"/>
        <v>10.1</v>
      </c>
      <c r="AO104" s="164">
        <f>ROUND(IF('Schuelereinst. Sinclair'!$N$4="Ja",Druck_Tabelle_Kugel_VGL!AO$10,1) * VLOOKUP(AN104,Kugel_Schueler,2),1)</f>
        <v>94.6</v>
      </c>
      <c r="AP104" s="152"/>
      <c r="AQ104" s="157">
        <f t="shared" si="30"/>
        <v>10.1</v>
      </c>
      <c r="AR104" s="164">
        <f>ROUND(IF('Schuelereinst. Sinclair'!$N$4="Ja",Druck_Tabelle_Kugel_VGL!AR$10,1) * VLOOKUP(AQ104,Kugel_Schueler,2),1)</f>
        <v>91.7</v>
      </c>
      <c r="AS104" s="152"/>
      <c r="AT104" s="157">
        <f t="shared" si="31"/>
        <v>10.1</v>
      </c>
      <c r="AU104" s="164">
        <f>ROUND(IF('Schuelereinst. Sinclair'!$N$4="Ja",Druck_Tabelle_Kugel_VGL!AU$10,1) * VLOOKUP(AT104,Kugel_Schueler,2),1)</f>
        <v>76.5</v>
      </c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</row>
    <row r="105" spans="1:132" x14ac:dyDescent="0.2">
      <c r="A105" s="155">
        <f t="shared" si="16"/>
        <v>10.199999999999999</v>
      </c>
      <c r="B105" s="163">
        <f>ROUND(IF('Schuelereinst. Sinclair'!$N$4="Ja",Druck_Tabelle_Kugel_VGL!B$10,1) * VLOOKUP(A105,Kugel_Schueler,2),1)</f>
        <v>227.5</v>
      </c>
      <c r="C105" s="152"/>
      <c r="D105" s="155">
        <f t="shared" si="17"/>
        <v>10.199999999999999</v>
      </c>
      <c r="E105" s="163">
        <f>ROUND(IF('Schuelereinst. Sinclair'!$N$4="Ja",Druck_Tabelle_Kugel_VGL!E$10,1) * VLOOKUP(D105,Kugel_Schueler,2),1)</f>
        <v>201.2</v>
      </c>
      <c r="F105" s="152"/>
      <c r="G105" s="155">
        <f t="shared" si="18"/>
        <v>10.199999999999999</v>
      </c>
      <c r="H105" s="163">
        <f>ROUND(IF('Schuelereinst. Sinclair'!$N$4="Ja",Druck_Tabelle_Kugel_VGL!H$10,1) * VLOOKUP(G105,Kugel_Schueler,2),1)</f>
        <v>180.8</v>
      </c>
      <c r="I105" s="152"/>
      <c r="J105" s="155">
        <f t="shared" si="19"/>
        <v>10.199999999999999</v>
      </c>
      <c r="K105" s="163">
        <f>ROUND(IF('Schuelereinst. Sinclair'!$N$4="Ja",Druck_Tabelle_Kugel_VGL!K$10,1) * VLOOKUP(J105,Kugel_Schueler,2),1)</f>
        <v>164.6</v>
      </c>
      <c r="L105" s="152"/>
      <c r="M105" s="155">
        <f t="shared" si="20"/>
        <v>10.199999999999999</v>
      </c>
      <c r="N105" s="163">
        <f>ROUND(IF('Schuelereinst. Sinclair'!$N$4="Ja",Druck_Tabelle_Kugel_VGL!N$10,1) * VLOOKUP(M105,Kugel_Schueler,2),1)</f>
        <v>151.5</v>
      </c>
      <c r="O105" s="152"/>
      <c r="P105" s="155">
        <f t="shared" si="21"/>
        <v>10.199999999999999</v>
      </c>
      <c r="Q105" s="163">
        <f>ROUND(IF('Schuelereinst. Sinclair'!$N$4="Ja",Druck_Tabelle_Kugel_VGL!Q$10,1) * VLOOKUP(P105,Kugel_Schueler,2),1)</f>
        <v>140.69999999999999</v>
      </c>
      <c r="R105" s="152"/>
      <c r="S105" s="155">
        <f t="shared" si="22"/>
        <v>10.199999999999999</v>
      </c>
      <c r="T105" s="163">
        <f>ROUND(IF('Schuelereinst. Sinclair'!$N$4="Ja",Druck_Tabelle_Kugel_VGL!T$10,1) * VLOOKUP(S105,Kugel_Schueler,2),1)</f>
        <v>131.69999999999999</v>
      </c>
      <c r="U105" s="152"/>
      <c r="V105" s="155">
        <f t="shared" si="23"/>
        <v>10.199999999999999</v>
      </c>
      <c r="W105" s="163">
        <f>ROUND(IF('Schuelereinst. Sinclair'!$N$4="Ja",Druck_Tabelle_Kugel_VGL!W$10,1) * VLOOKUP(V105,Kugel_Schueler,2),1)</f>
        <v>124.1</v>
      </c>
      <c r="X105" s="152"/>
      <c r="Y105" s="155">
        <f t="shared" si="24"/>
        <v>10.199999999999999</v>
      </c>
      <c r="Z105" s="163">
        <f>ROUND(IF('Schuelereinst. Sinclair'!$N$4="Ja",Druck_Tabelle_Kugel_VGL!Z$10,1) * VLOOKUP(Y105,Kugel_Schueler,2),1)</f>
        <v>117.6</v>
      </c>
      <c r="AA105" s="152"/>
      <c r="AB105" s="155">
        <f t="shared" si="25"/>
        <v>10.199999999999999</v>
      </c>
      <c r="AC105" s="163">
        <f>ROUND(IF('Schuelereinst. Sinclair'!$N$4="Ja",Druck_Tabelle_Kugel_VGL!AC$10,1) * VLOOKUP(AB105,Kugel_Schueler,2),1)</f>
        <v>112</v>
      </c>
      <c r="AD105" s="152"/>
      <c r="AE105" s="155">
        <f t="shared" si="26"/>
        <v>10.199999999999999</v>
      </c>
      <c r="AF105" s="163">
        <f>ROUND(IF('Schuelereinst. Sinclair'!$N$4="Ja",Druck_Tabelle_Kugel_VGL!AF$10,1) * VLOOKUP(AE105,Kugel_Schueler,2),1)</f>
        <v>107.1</v>
      </c>
      <c r="AG105" s="152"/>
      <c r="AH105" s="155">
        <f t="shared" si="27"/>
        <v>10.199999999999999</v>
      </c>
      <c r="AI105" s="163">
        <f>ROUND(IF('Schuelereinst. Sinclair'!$N$4="Ja",Druck_Tabelle_Kugel_VGL!AI$10,1) * VLOOKUP(AH105,Kugel_Schueler,2),1)</f>
        <v>102.9</v>
      </c>
      <c r="AJ105" s="152"/>
      <c r="AK105" s="155">
        <f t="shared" si="28"/>
        <v>10.199999999999999</v>
      </c>
      <c r="AL105" s="163">
        <f>ROUND(IF('Schuelereinst. Sinclair'!$N$4="Ja",Druck_Tabelle_Kugel_VGL!AL$10,1) * VLOOKUP(AK105,Kugel_Schueler,2),1)</f>
        <v>99.1</v>
      </c>
      <c r="AM105" s="152"/>
      <c r="AN105" s="155">
        <f t="shared" si="29"/>
        <v>10.199999999999999</v>
      </c>
      <c r="AO105" s="163">
        <f>ROUND(IF('Schuelereinst. Sinclair'!$N$4="Ja",Druck_Tabelle_Kugel_VGL!AO$10,1) * VLOOKUP(AN105,Kugel_Schueler,2),1)</f>
        <v>95.8</v>
      </c>
      <c r="AP105" s="152"/>
      <c r="AQ105" s="155">
        <f t="shared" si="30"/>
        <v>10.199999999999999</v>
      </c>
      <c r="AR105" s="163">
        <f>ROUND(IF('Schuelereinst. Sinclair'!$N$4="Ja",Druck_Tabelle_Kugel_VGL!AR$10,1) * VLOOKUP(AQ105,Kugel_Schueler,2),1)</f>
        <v>92.8</v>
      </c>
      <c r="AS105" s="152"/>
      <c r="AT105" s="155">
        <f t="shared" si="31"/>
        <v>10.199999999999999</v>
      </c>
      <c r="AU105" s="163">
        <f>ROUND(IF('Schuelereinst. Sinclair'!$N$4="Ja",Druck_Tabelle_Kugel_VGL!AU$10,1) * VLOOKUP(AT105,Kugel_Schueler,2),1)</f>
        <v>77.5</v>
      </c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</row>
    <row r="106" spans="1:132" x14ac:dyDescent="0.2">
      <c r="A106" s="157">
        <f t="shared" si="16"/>
        <v>10.3</v>
      </c>
      <c r="B106" s="164">
        <f>ROUND(IF('Schuelereinst. Sinclair'!$N$4="Ja",Druck_Tabelle_Kugel_VGL!B$10,1) * VLOOKUP(A106,Kugel_Schueler,2),1)</f>
        <v>230.3</v>
      </c>
      <c r="C106" s="152"/>
      <c r="D106" s="157">
        <f t="shared" si="17"/>
        <v>10.3</v>
      </c>
      <c r="E106" s="164">
        <f>ROUND(IF('Schuelereinst. Sinclair'!$N$4="Ja",Druck_Tabelle_Kugel_VGL!E$10,1) * VLOOKUP(D106,Kugel_Schueler,2),1)</f>
        <v>203.6</v>
      </c>
      <c r="F106" s="152"/>
      <c r="G106" s="157">
        <f t="shared" si="18"/>
        <v>10.3</v>
      </c>
      <c r="H106" s="164">
        <f>ROUND(IF('Schuelereinst. Sinclair'!$N$4="Ja",Druck_Tabelle_Kugel_VGL!H$10,1) * VLOOKUP(G106,Kugel_Schueler,2),1)</f>
        <v>183</v>
      </c>
      <c r="I106" s="152"/>
      <c r="J106" s="157">
        <f t="shared" si="19"/>
        <v>10.3</v>
      </c>
      <c r="K106" s="164">
        <f>ROUND(IF('Schuelereinst. Sinclair'!$N$4="Ja",Druck_Tabelle_Kugel_VGL!K$10,1) * VLOOKUP(J106,Kugel_Schueler,2),1)</f>
        <v>166.6</v>
      </c>
      <c r="L106" s="152"/>
      <c r="M106" s="157">
        <f t="shared" si="20"/>
        <v>10.3</v>
      </c>
      <c r="N106" s="164">
        <f>ROUND(IF('Schuelereinst. Sinclair'!$N$4="Ja",Druck_Tabelle_Kugel_VGL!N$10,1) * VLOOKUP(M106,Kugel_Schueler,2),1)</f>
        <v>153.4</v>
      </c>
      <c r="O106" s="152"/>
      <c r="P106" s="157">
        <f t="shared" si="21"/>
        <v>10.3</v>
      </c>
      <c r="Q106" s="164">
        <f>ROUND(IF('Schuelereinst. Sinclair'!$N$4="Ja",Druck_Tabelle_Kugel_VGL!Q$10,1) * VLOOKUP(P106,Kugel_Schueler,2),1)</f>
        <v>142.5</v>
      </c>
      <c r="R106" s="152"/>
      <c r="S106" s="157">
        <f t="shared" si="22"/>
        <v>10.3</v>
      </c>
      <c r="T106" s="164">
        <f>ROUND(IF('Schuelereinst. Sinclair'!$N$4="Ja",Druck_Tabelle_Kugel_VGL!T$10,1) * VLOOKUP(S106,Kugel_Schueler,2),1)</f>
        <v>133.4</v>
      </c>
      <c r="U106" s="152"/>
      <c r="V106" s="157">
        <f t="shared" si="23"/>
        <v>10.3</v>
      </c>
      <c r="W106" s="164">
        <f>ROUND(IF('Schuelereinst. Sinclair'!$N$4="Ja",Druck_Tabelle_Kugel_VGL!W$10,1) * VLOOKUP(V106,Kugel_Schueler,2),1)</f>
        <v>125.7</v>
      </c>
      <c r="X106" s="152"/>
      <c r="Y106" s="157">
        <f t="shared" si="24"/>
        <v>10.3</v>
      </c>
      <c r="Z106" s="164">
        <f>ROUND(IF('Schuelereinst. Sinclair'!$N$4="Ja",Druck_Tabelle_Kugel_VGL!Z$10,1) * VLOOKUP(Y106,Kugel_Schueler,2),1)</f>
        <v>119.1</v>
      </c>
      <c r="AA106" s="152"/>
      <c r="AB106" s="157">
        <f t="shared" si="25"/>
        <v>10.3</v>
      </c>
      <c r="AC106" s="164">
        <f>ROUND(IF('Schuelereinst. Sinclair'!$N$4="Ja",Druck_Tabelle_Kugel_VGL!AC$10,1) * VLOOKUP(AB106,Kugel_Schueler,2),1)</f>
        <v>113.4</v>
      </c>
      <c r="AD106" s="152"/>
      <c r="AE106" s="157">
        <f t="shared" si="26"/>
        <v>10.3</v>
      </c>
      <c r="AF106" s="164">
        <f>ROUND(IF('Schuelereinst. Sinclair'!$N$4="Ja",Druck_Tabelle_Kugel_VGL!AF$10,1) * VLOOKUP(AE106,Kugel_Schueler,2),1)</f>
        <v>108.5</v>
      </c>
      <c r="AG106" s="152"/>
      <c r="AH106" s="157">
        <f t="shared" si="27"/>
        <v>10.3</v>
      </c>
      <c r="AI106" s="164">
        <f>ROUND(IF('Schuelereinst. Sinclair'!$N$4="Ja",Druck_Tabelle_Kugel_VGL!AI$10,1) * VLOOKUP(AH106,Kugel_Schueler,2),1)</f>
        <v>104.1</v>
      </c>
      <c r="AJ106" s="152"/>
      <c r="AK106" s="157">
        <f t="shared" si="28"/>
        <v>10.3</v>
      </c>
      <c r="AL106" s="164">
        <f>ROUND(IF('Schuelereinst. Sinclair'!$N$4="Ja",Druck_Tabelle_Kugel_VGL!AL$10,1) * VLOOKUP(AK106,Kugel_Schueler,2),1)</f>
        <v>100.3</v>
      </c>
      <c r="AM106" s="152"/>
      <c r="AN106" s="157">
        <f t="shared" si="29"/>
        <v>10.3</v>
      </c>
      <c r="AO106" s="164">
        <f>ROUND(IF('Schuelereinst. Sinclair'!$N$4="Ja",Druck_Tabelle_Kugel_VGL!AO$10,1) * VLOOKUP(AN106,Kugel_Schueler,2),1)</f>
        <v>97</v>
      </c>
      <c r="AP106" s="152"/>
      <c r="AQ106" s="157">
        <f t="shared" si="30"/>
        <v>10.3</v>
      </c>
      <c r="AR106" s="164">
        <f>ROUND(IF('Schuelereinst. Sinclair'!$N$4="Ja",Druck_Tabelle_Kugel_VGL!AR$10,1) * VLOOKUP(AQ106,Kugel_Schueler,2),1)</f>
        <v>93.9</v>
      </c>
      <c r="AS106" s="152"/>
      <c r="AT106" s="157">
        <f t="shared" si="31"/>
        <v>10.3</v>
      </c>
      <c r="AU106" s="164">
        <f>ROUND(IF('Schuelereinst. Sinclair'!$N$4="Ja",Druck_Tabelle_Kugel_VGL!AU$10,1) * VLOOKUP(AT106,Kugel_Schueler,2),1)</f>
        <v>78.400000000000006</v>
      </c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</row>
    <row r="107" spans="1:132" x14ac:dyDescent="0.2">
      <c r="A107" s="155">
        <f t="shared" si="16"/>
        <v>10.4</v>
      </c>
      <c r="B107" s="163">
        <f>ROUND(IF('Schuelereinst. Sinclair'!$N$4="Ja",Druck_Tabelle_Kugel_VGL!B$10,1) * VLOOKUP(A107,Kugel_Schueler,2),1)</f>
        <v>233</v>
      </c>
      <c r="C107" s="152"/>
      <c r="D107" s="155">
        <f t="shared" si="17"/>
        <v>10.4</v>
      </c>
      <c r="E107" s="163">
        <f>ROUND(IF('Schuelereinst. Sinclair'!$N$4="Ja",Druck_Tabelle_Kugel_VGL!E$10,1) * VLOOKUP(D107,Kugel_Schueler,2),1)</f>
        <v>206.1</v>
      </c>
      <c r="F107" s="152"/>
      <c r="G107" s="155">
        <f t="shared" si="18"/>
        <v>10.4</v>
      </c>
      <c r="H107" s="163">
        <f>ROUND(IF('Schuelereinst. Sinclair'!$N$4="Ja",Druck_Tabelle_Kugel_VGL!H$10,1) * VLOOKUP(G107,Kugel_Schueler,2),1)</f>
        <v>185.2</v>
      </c>
      <c r="I107" s="152"/>
      <c r="J107" s="155">
        <f t="shared" si="19"/>
        <v>10.4</v>
      </c>
      <c r="K107" s="163">
        <f>ROUND(IF('Schuelereinst. Sinclair'!$N$4="Ja",Druck_Tabelle_Kugel_VGL!K$10,1) * VLOOKUP(J107,Kugel_Schueler,2),1)</f>
        <v>168.6</v>
      </c>
      <c r="L107" s="152"/>
      <c r="M107" s="155">
        <f t="shared" si="20"/>
        <v>10.4</v>
      </c>
      <c r="N107" s="163">
        <f>ROUND(IF('Schuelereinst. Sinclair'!$N$4="Ja",Druck_Tabelle_Kugel_VGL!N$10,1) * VLOOKUP(M107,Kugel_Schueler,2),1)</f>
        <v>155.19999999999999</v>
      </c>
      <c r="O107" s="152"/>
      <c r="P107" s="155">
        <f t="shared" si="21"/>
        <v>10.4</v>
      </c>
      <c r="Q107" s="163">
        <f>ROUND(IF('Schuelereinst. Sinclair'!$N$4="Ja",Druck_Tabelle_Kugel_VGL!Q$10,1) * VLOOKUP(P107,Kugel_Schueler,2),1)</f>
        <v>144.19999999999999</v>
      </c>
      <c r="R107" s="152"/>
      <c r="S107" s="155">
        <f t="shared" si="22"/>
        <v>10.4</v>
      </c>
      <c r="T107" s="163">
        <f>ROUND(IF('Schuelereinst. Sinclair'!$N$4="Ja",Druck_Tabelle_Kugel_VGL!T$10,1) * VLOOKUP(S107,Kugel_Schueler,2),1)</f>
        <v>135</v>
      </c>
      <c r="U107" s="152"/>
      <c r="V107" s="155">
        <f t="shared" si="23"/>
        <v>10.4</v>
      </c>
      <c r="W107" s="163">
        <f>ROUND(IF('Schuelereinst. Sinclair'!$N$4="Ja",Druck_Tabelle_Kugel_VGL!W$10,1) * VLOOKUP(V107,Kugel_Schueler,2),1)</f>
        <v>127.2</v>
      </c>
      <c r="X107" s="152"/>
      <c r="Y107" s="155">
        <f t="shared" si="24"/>
        <v>10.4</v>
      </c>
      <c r="Z107" s="163">
        <f>ROUND(IF('Schuelereinst. Sinclair'!$N$4="Ja",Druck_Tabelle_Kugel_VGL!Z$10,1) * VLOOKUP(Y107,Kugel_Schueler,2),1)</f>
        <v>120.5</v>
      </c>
      <c r="AA107" s="152"/>
      <c r="AB107" s="155">
        <f t="shared" si="25"/>
        <v>10.4</v>
      </c>
      <c r="AC107" s="163">
        <f>ROUND(IF('Schuelereinst. Sinclair'!$N$4="Ja",Druck_Tabelle_Kugel_VGL!AC$10,1) * VLOOKUP(AB107,Kugel_Schueler,2),1)</f>
        <v>114.8</v>
      </c>
      <c r="AD107" s="152"/>
      <c r="AE107" s="155">
        <f t="shared" si="26"/>
        <v>10.4</v>
      </c>
      <c r="AF107" s="163">
        <f>ROUND(IF('Schuelereinst. Sinclair'!$N$4="Ja",Druck_Tabelle_Kugel_VGL!AF$10,1) * VLOOKUP(AE107,Kugel_Schueler,2),1)</f>
        <v>109.8</v>
      </c>
      <c r="AG107" s="152"/>
      <c r="AH107" s="155">
        <f t="shared" si="27"/>
        <v>10.4</v>
      </c>
      <c r="AI107" s="163">
        <f>ROUND(IF('Schuelereinst. Sinclair'!$N$4="Ja",Druck_Tabelle_Kugel_VGL!AI$10,1) * VLOOKUP(AH107,Kugel_Schueler,2),1)</f>
        <v>105.4</v>
      </c>
      <c r="AJ107" s="152"/>
      <c r="AK107" s="155">
        <f t="shared" si="28"/>
        <v>10.4</v>
      </c>
      <c r="AL107" s="163">
        <f>ROUND(IF('Schuelereinst. Sinclair'!$N$4="Ja",Druck_Tabelle_Kugel_VGL!AL$10,1) * VLOOKUP(AK107,Kugel_Schueler,2),1)</f>
        <v>101.5</v>
      </c>
      <c r="AM107" s="152"/>
      <c r="AN107" s="155">
        <f t="shared" si="29"/>
        <v>10.4</v>
      </c>
      <c r="AO107" s="163">
        <f>ROUND(IF('Schuelereinst. Sinclair'!$N$4="Ja",Druck_Tabelle_Kugel_VGL!AO$10,1) * VLOOKUP(AN107,Kugel_Schueler,2),1)</f>
        <v>98.1</v>
      </c>
      <c r="AP107" s="152"/>
      <c r="AQ107" s="155">
        <f t="shared" si="30"/>
        <v>10.4</v>
      </c>
      <c r="AR107" s="163">
        <f>ROUND(IF('Schuelereinst. Sinclair'!$N$4="Ja",Druck_Tabelle_Kugel_VGL!AR$10,1) * VLOOKUP(AQ107,Kugel_Schueler,2),1)</f>
        <v>95.1</v>
      </c>
      <c r="AS107" s="152"/>
      <c r="AT107" s="155">
        <f t="shared" si="31"/>
        <v>10.4</v>
      </c>
      <c r="AU107" s="163">
        <f>ROUND(IF('Schuelereinst. Sinclair'!$N$4="Ja",Druck_Tabelle_Kugel_VGL!AU$10,1) * VLOOKUP(AT107,Kugel_Schueler,2),1)</f>
        <v>79.400000000000006</v>
      </c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</row>
    <row r="108" spans="1:132" x14ac:dyDescent="0.2">
      <c r="A108" s="157">
        <f t="shared" si="16"/>
        <v>10.5</v>
      </c>
      <c r="B108" s="164">
        <f>ROUND(IF('Schuelereinst. Sinclair'!$N$4="Ja",Druck_Tabelle_Kugel_VGL!B$10,1) * VLOOKUP(A108,Kugel_Schueler,2),1)</f>
        <v>235.8</v>
      </c>
      <c r="C108" s="152"/>
      <c r="D108" s="157">
        <f t="shared" si="17"/>
        <v>10.5</v>
      </c>
      <c r="E108" s="164">
        <f>ROUND(IF('Schuelereinst. Sinclair'!$N$4="Ja",Druck_Tabelle_Kugel_VGL!E$10,1) * VLOOKUP(D108,Kugel_Schueler,2),1)</f>
        <v>208.5</v>
      </c>
      <c r="F108" s="152"/>
      <c r="G108" s="157">
        <f t="shared" si="18"/>
        <v>10.5</v>
      </c>
      <c r="H108" s="164">
        <f>ROUND(IF('Schuelereinst. Sinclair'!$N$4="Ja",Druck_Tabelle_Kugel_VGL!H$10,1) * VLOOKUP(G108,Kugel_Schueler,2),1)</f>
        <v>187.4</v>
      </c>
      <c r="I108" s="152"/>
      <c r="J108" s="157">
        <f t="shared" si="19"/>
        <v>10.5</v>
      </c>
      <c r="K108" s="164">
        <f>ROUND(IF('Schuelereinst. Sinclair'!$N$4="Ja",Druck_Tabelle_Kugel_VGL!K$10,1) * VLOOKUP(J108,Kugel_Schueler,2),1)</f>
        <v>170.6</v>
      </c>
      <c r="L108" s="152"/>
      <c r="M108" s="157">
        <f t="shared" si="20"/>
        <v>10.5</v>
      </c>
      <c r="N108" s="164">
        <f>ROUND(IF('Schuelereinst. Sinclair'!$N$4="Ja",Druck_Tabelle_Kugel_VGL!N$10,1) * VLOOKUP(M108,Kugel_Schueler,2),1)</f>
        <v>157</v>
      </c>
      <c r="O108" s="152"/>
      <c r="P108" s="157">
        <f t="shared" si="21"/>
        <v>10.5</v>
      </c>
      <c r="Q108" s="164">
        <f>ROUND(IF('Schuelereinst. Sinclair'!$N$4="Ja",Druck_Tabelle_Kugel_VGL!Q$10,1) * VLOOKUP(P108,Kugel_Schueler,2),1)</f>
        <v>145.9</v>
      </c>
      <c r="R108" s="152"/>
      <c r="S108" s="157">
        <f t="shared" si="22"/>
        <v>10.5</v>
      </c>
      <c r="T108" s="164">
        <f>ROUND(IF('Schuelereinst. Sinclair'!$N$4="Ja",Druck_Tabelle_Kugel_VGL!T$10,1) * VLOOKUP(S108,Kugel_Schueler,2),1)</f>
        <v>136.5</v>
      </c>
      <c r="U108" s="152"/>
      <c r="V108" s="157">
        <f t="shared" si="23"/>
        <v>10.5</v>
      </c>
      <c r="W108" s="164">
        <f>ROUND(IF('Schuelereinst. Sinclair'!$N$4="Ja",Druck_Tabelle_Kugel_VGL!W$10,1) * VLOOKUP(V108,Kugel_Schueler,2),1)</f>
        <v>128.69999999999999</v>
      </c>
      <c r="X108" s="152"/>
      <c r="Y108" s="157">
        <f t="shared" si="24"/>
        <v>10.5</v>
      </c>
      <c r="Z108" s="164">
        <f>ROUND(IF('Schuelereinst. Sinclair'!$N$4="Ja",Druck_Tabelle_Kugel_VGL!Z$10,1) * VLOOKUP(Y108,Kugel_Schueler,2),1)</f>
        <v>121.9</v>
      </c>
      <c r="AA108" s="152"/>
      <c r="AB108" s="157">
        <f t="shared" si="25"/>
        <v>10.5</v>
      </c>
      <c r="AC108" s="164">
        <f>ROUND(IF('Schuelereinst. Sinclair'!$N$4="Ja",Druck_Tabelle_Kugel_VGL!AC$10,1) * VLOOKUP(AB108,Kugel_Schueler,2),1)</f>
        <v>116.1</v>
      </c>
      <c r="AD108" s="152"/>
      <c r="AE108" s="157">
        <f t="shared" si="26"/>
        <v>10.5</v>
      </c>
      <c r="AF108" s="164">
        <f>ROUND(IF('Schuelereinst. Sinclair'!$N$4="Ja",Druck_Tabelle_Kugel_VGL!AF$10,1) * VLOOKUP(AE108,Kugel_Schueler,2),1)</f>
        <v>111.1</v>
      </c>
      <c r="AG108" s="152"/>
      <c r="AH108" s="157">
        <f t="shared" si="27"/>
        <v>10.5</v>
      </c>
      <c r="AI108" s="164">
        <f>ROUND(IF('Schuelereinst. Sinclair'!$N$4="Ja",Druck_Tabelle_Kugel_VGL!AI$10,1) * VLOOKUP(AH108,Kugel_Schueler,2),1)</f>
        <v>106.6</v>
      </c>
      <c r="AJ108" s="152"/>
      <c r="AK108" s="157">
        <f t="shared" si="28"/>
        <v>10.5</v>
      </c>
      <c r="AL108" s="164">
        <f>ROUND(IF('Schuelereinst. Sinclair'!$N$4="Ja",Druck_Tabelle_Kugel_VGL!AL$10,1) * VLOOKUP(AK108,Kugel_Schueler,2),1)</f>
        <v>102.7</v>
      </c>
      <c r="AM108" s="152"/>
      <c r="AN108" s="157">
        <f t="shared" si="29"/>
        <v>10.5</v>
      </c>
      <c r="AO108" s="164">
        <f>ROUND(IF('Schuelereinst. Sinclair'!$N$4="Ja",Druck_Tabelle_Kugel_VGL!AO$10,1) * VLOOKUP(AN108,Kugel_Schueler,2),1)</f>
        <v>99.3</v>
      </c>
      <c r="AP108" s="152"/>
      <c r="AQ108" s="157">
        <f t="shared" si="30"/>
        <v>10.5</v>
      </c>
      <c r="AR108" s="164">
        <f>ROUND(IF('Schuelereinst. Sinclair'!$N$4="Ja",Druck_Tabelle_Kugel_VGL!AR$10,1) * VLOOKUP(AQ108,Kugel_Schueler,2),1)</f>
        <v>96.2</v>
      </c>
      <c r="AS108" s="152"/>
      <c r="AT108" s="157">
        <f t="shared" si="31"/>
        <v>10.5</v>
      </c>
      <c r="AU108" s="164">
        <f>ROUND(IF('Schuelereinst. Sinclair'!$N$4="Ja",Druck_Tabelle_Kugel_VGL!AU$10,1) * VLOOKUP(AT108,Kugel_Schueler,2),1)</f>
        <v>80.3</v>
      </c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</row>
    <row r="109" spans="1:132" x14ac:dyDescent="0.2">
      <c r="A109" s="155">
        <f t="shared" si="16"/>
        <v>10.6</v>
      </c>
      <c r="B109" s="163">
        <f>ROUND(IF('Schuelereinst. Sinclair'!$N$4="Ja",Druck_Tabelle_Kugel_VGL!B$10,1) * VLOOKUP(A109,Kugel_Schueler,2),1)</f>
        <v>238.6</v>
      </c>
      <c r="C109" s="152"/>
      <c r="D109" s="155">
        <f t="shared" si="17"/>
        <v>10.6</v>
      </c>
      <c r="E109" s="163">
        <f>ROUND(IF('Schuelereinst. Sinclair'!$N$4="Ja",Druck_Tabelle_Kugel_VGL!E$10,1) * VLOOKUP(D109,Kugel_Schueler,2),1)</f>
        <v>211</v>
      </c>
      <c r="F109" s="152"/>
      <c r="G109" s="155">
        <f t="shared" si="18"/>
        <v>10.6</v>
      </c>
      <c r="H109" s="163">
        <f>ROUND(IF('Schuelereinst. Sinclair'!$N$4="Ja",Druck_Tabelle_Kugel_VGL!H$10,1) * VLOOKUP(G109,Kugel_Schueler,2),1)</f>
        <v>189.6</v>
      </c>
      <c r="I109" s="152"/>
      <c r="J109" s="155">
        <f t="shared" si="19"/>
        <v>10.6</v>
      </c>
      <c r="K109" s="163">
        <f>ROUND(IF('Schuelereinst. Sinclair'!$N$4="Ja",Druck_Tabelle_Kugel_VGL!K$10,1) * VLOOKUP(J109,Kugel_Schueler,2),1)</f>
        <v>172.6</v>
      </c>
      <c r="L109" s="152"/>
      <c r="M109" s="155">
        <f t="shared" si="20"/>
        <v>10.6</v>
      </c>
      <c r="N109" s="163">
        <f>ROUND(IF('Schuelereinst. Sinclair'!$N$4="Ja",Druck_Tabelle_Kugel_VGL!N$10,1) * VLOOKUP(M109,Kugel_Schueler,2),1)</f>
        <v>158.9</v>
      </c>
      <c r="O109" s="152"/>
      <c r="P109" s="155">
        <f t="shared" si="21"/>
        <v>10.6</v>
      </c>
      <c r="Q109" s="163">
        <f>ROUND(IF('Schuelereinst. Sinclair'!$N$4="Ja",Druck_Tabelle_Kugel_VGL!Q$10,1) * VLOOKUP(P109,Kugel_Schueler,2),1)</f>
        <v>147.6</v>
      </c>
      <c r="R109" s="152"/>
      <c r="S109" s="155">
        <f t="shared" si="22"/>
        <v>10.6</v>
      </c>
      <c r="T109" s="163">
        <f>ROUND(IF('Schuelereinst. Sinclair'!$N$4="Ja",Druck_Tabelle_Kugel_VGL!T$10,1) * VLOOKUP(S109,Kugel_Schueler,2),1)</f>
        <v>138.19999999999999</v>
      </c>
      <c r="U109" s="152"/>
      <c r="V109" s="155">
        <f t="shared" si="23"/>
        <v>10.6</v>
      </c>
      <c r="W109" s="163">
        <f>ROUND(IF('Schuelereinst. Sinclair'!$N$4="Ja",Druck_Tabelle_Kugel_VGL!W$10,1) * VLOOKUP(V109,Kugel_Schueler,2),1)</f>
        <v>130.19999999999999</v>
      </c>
      <c r="X109" s="152"/>
      <c r="Y109" s="155">
        <f t="shared" si="24"/>
        <v>10.6</v>
      </c>
      <c r="Z109" s="163">
        <f>ROUND(IF('Schuelereinst. Sinclair'!$N$4="Ja",Druck_Tabelle_Kugel_VGL!Z$10,1) * VLOOKUP(Y109,Kugel_Schueler,2),1)</f>
        <v>123.4</v>
      </c>
      <c r="AA109" s="152"/>
      <c r="AB109" s="155">
        <f t="shared" si="25"/>
        <v>10.6</v>
      </c>
      <c r="AC109" s="163">
        <f>ROUND(IF('Schuelereinst. Sinclair'!$N$4="Ja",Druck_Tabelle_Kugel_VGL!AC$10,1) * VLOOKUP(AB109,Kugel_Schueler,2),1)</f>
        <v>117.5</v>
      </c>
      <c r="AD109" s="152"/>
      <c r="AE109" s="155">
        <f t="shared" si="26"/>
        <v>10.6</v>
      </c>
      <c r="AF109" s="163">
        <f>ROUND(IF('Schuelereinst. Sinclair'!$N$4="Ja",Druck_Tabelle_Kugel_VGL!AF$10,1) * VLOOKUP(AE109,Kugel_Schueler,2),1)</f>
        <v>112.4</v>
      </c>
      <c r="AG109" s="152"/>
      <c r="AH109" s="155">
        <f t="shared" si="27"/>
        <v>10.6</v>
      </c>
      <c r="AI109" s="163">
        <f>ROUND(IF('Schuelereinst. Sinclair'!$N$4="Ja",Druck_Tabelle_Kugel_VGL!AI$10,1) * VLOOKUP(AH109,Kugel_Schueler,2),1)</f>
        <v>107.9</v>
      </c>
      <c r="AJ109" s="152"/>
      <c r="AK109" s="155">
        <f t="shared" si="28"/>
        <v>10.6</v>
      </c>
      <c r="AL109" s="163">
        <f>ROUND(IF('Schuelereinst. Sinclair'!$N$4="Ja",Druck_Tabelle_Kugel_VGL!AL$10,1) * VLOOKUP(AK109,Kugel_Schueler,2),1)</f>
        <v>103.9</v>
      </c>
      <c r="AM109" s="152"/>
      <c r="AN109" s="155">
        <f t="shared" si="29"/>
        <v>10.6</v>
      </c>
      <c r="AO109" s="163">
        <f>ROUND(IF('Schuelereinst. Sinclair'!$N$4="Ja",Druck_Tabelle_Kugel_VGL!AO$10,1) * VLOOKUP(AN109,Kugel_Schueler,2),1)</f>
        <v>100.4</v>
      </c>
      <c r="AP109" s="152"/>
      <c r="AQ109" s="155">
        <f t="shared" si="30"/>
        <v>10.6</v>
      </c>
      <c r="AR109" s="163">
        <f>ROUND(IF('Schuelereinst. Sinclair'!$N$4="Ja",Druck_Tabelle_Kugel_VGL!AR$10,1) * VLOOKUP(AQ109,Kugel_Schueler,2),1)</f>
        <v>97.3</v>
      </c>
      <c r="AS109" s="152"/>
      <c r="AT109" s="155">
        <f t="shared" si="31"/>
        <v>10.6</v>
      </c>
      <c r="AU109" s="163">
        <f>ROUND(IF('Schuelereinst. Sinclair'!$N$4="Ja",Druck_Tabelle_Kugel_VGL!AU$10,1) * VLOOKUP(AT109,Kugel_Schueler,2),1)</f>
        <v>81.3</v>
      </c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</row>
    <row r="110" spans="1:132" x14ac:dyDescent="0.2">
      <c r="A110" s="157">
        <f t="shared" si="16"/>
        <v>10.7</v>
      </c>
      <c r="B110" s="164">
        <f>ROUND(IF('Schuelereinst. Sinclair'!$N$4="Ja",Druck_Tabelle_Kugel_VGL!B$10,1) * VLOOKUP(A110,Kugel_Schueler,2),1)</f>
        <v>241.3</v>
      </c>
      <c r="C110" s="152"/>
      <c r="D110" s="157">
        <f t="shared" si="17"/>
        <v>10.7</v>
      </c>
      <c r="E110" s="164">
        <f>ROUND(IF('Schuelereinst. Sinclair'!$N$4="Ja",Druck_Tabelle_Kugel_VGL!E$10,1) * VLOOKUP(D110,Kugel_Schueler,2),1)</f>
        <v>213.4</v>
      </c>
      <c r="F110" s="152"/>
      <c r="G110" s="157">
        <f t="shared" si="18"/>
        <v>10.7</v>
      </c>
      <c r="H110" s="164">
        <f>ROUND(IF('Schuelereinst. Sinclair'!$N$4="Ja",Druck_Tabelle_Kugel_VGL!H$10,1) * VLOOKUP(G110,Kugel_Schueler,2),1)</f>
        <v>191.8</v>
      </c>
      <c r="I110" s="152"/>
      <c r="J110" s="157">
        <f t="shared" si="19"/>
        <v>10.7</v>
      </c>
      <c r="K110" s="164">
        <f>ROUND(IF('Schuelereinst. Sinclair'!$N$4="Ja",Druck_Tabelle_Kugel_VGL!K$10,1) * VLOOKUP(J110,Kugel_Schueler,2),1)</f>
        <v>174.6</v>
      </c>
      <c r="L110" s="152"/>
      <c r="M110" s="157">
        <f t="shared" si="20"/>
        <v>10.7</v>
      </c>
      <c r="N110" s="164">
        <f>ROUND(IF('Schuelereinst. Sinclair'!$N$4="Ja",Druck_Tabelle_Kugel_VGL!N$10,1) * VLOOKUP(M110,Kugel_Schueler,2),1)</f>
        <v>160.69999999999999</v>
      </c>
      <c r="O110" s="152"/>
      <c r="P110" s="157">
        <f t="shared" si="21"/>
        <v>10.7</v>
      </c>
      <c r="Q110" s="164">
        <f>ROUND(IF('Schuelereinst. Sinclair'!$N$4="Ja",Druck_Tabelle_Kugel_VGL!Q$10,1) * VLOOKUP(P110,Kugel_Schueler,2),1)</f>
        <v>149.30000000000001</v>
      </c>
      <c r="R110" s="152"/>
      <c r="S110" s="157">
        <f t="shared" si="22"/>
        <v>10.7</v>
      </c>
      <c r="T110" s="164">
        <f>ROUND(IF('Schuelereinst. Sinclair'!$N$4="Ja",Druck_Tabelle_Kugel_VGL!T$10,1) * VLOOKUP(S110,Kugel_Schueler,2),1)</f>
        <v>139.80000000000001</v>
      </c>
      <c r="U110" s="152"/>
      <c r="V110" s="157">
        <f t="shared" si="23"/>
        <v>10.7</v>
      </c>
      <c r="W110" s="164">
        <f>ROUND(IF('Schuelereinst. Sinclair'!$N$4="Ja",Druck_Tabelle_Kugel_VGL!W$10,1) * VLOOKUP(V110,Kugel_Schueler,2),1)</f>
        <v>131.69999999999999</v>
      </c>
      <c r="X110" s="152"/>
      <c r="Y110" s="157">
        <f t="shared" si="24"/>
        <v>10.7</v>
      </c>
      <c r="Z110" s="164">
        <f>ROUND(IF('Schuelereinst. Sinclair'!$N$4="Ja",Druck_Tabelle_Kugel_VGL!Z$10,1) * VLOOKUP(Y110,Kugel_Schueler,2),1)</f>
        <v>124.8</v>
      </c>
      <c r="AA110" s="152"/>
      <c r="AB110" s="157">
        <f t="shared" si="25"/>
        <v>10.7</v>
      </c>
      <c r="AC110" s="164">
        <f>ROUND(IF('Schuelereinst. Sinclair'!$N$4="Ja",Druck_Tabelle_Kugel_VGL!AC$10,1) * VLOOKUP(AB110,Kugel_Schueler,2),1)</f>
        <v>118.8</v>
      </c>
      <c r="AD110" s="152"/>
      <c r="AE110" s="157">
        <f t="shared" si="26"/>
        <v>10.7</v>
      </c>
      <c r="AF110" s="164">
        <f>ROUND(IF('Schuelereinst. Sinclair'!$N$4="Ja",Druck_Tabelle_Kugel_VGL!AF$10,1) * VLOOKUP(AE110,Kugel_Schueler,2),1)</f>
        <v>113.7</v>
      </c>
      <c r="AG110" s="152"/>
      <c r="AH110" s="157">
        <f t="shared" si="27"/>
        <v>10.7</v>
      </c>
      <c r="AI110" s="164">
        <f>ROUND(IF('Schuelereinst. Sinclair'!$N$4="Ja",Druck_Tabelle_Kugel_VGL!AI$10,1) * VLOOKUP(AH110,Kugel_Schueler,2),1)</f>
        <v>109.1</v>
      </c>
      <c r="AJ110" s="152"/>
      <c r="AK110" s="157">
        <f t="shared" si="28"/>
        <v>10.7</v>
      </c>
      <c r="AL110" s="164">
        <f>ROUND(IF('Schuelereinst. Sinclair'!$N$4="Ja",Druck_Tabelle_Kugel_VGL!AL$10,1) * VLOOKUP(AK110,Kugel_Schueler,2),1)</f>
        <v>105.2</v>
      </c>
      <c r="AM110" s="152"/>
      <c r="AN110" s="157">
        <f t="shared" si="29"/>
        <v>10.7</v>
      </c>
      <c r="AO110" s="164">
        <f>ROUND(IF('Schuelereinst. Sinclair'!$N$4="Ja",Druck_Tabelle_Kugel_VGL!AO$10,1) * VLOOKUP(AN110,Kugel_Schueler,2),1)</f>
        <v>101.6</v>
      </c>
      <c r="AP110" s="152"/>
      <c r="AQ110" s="157">
        <f t="shared" si="30"/>
        <v>10.7</v>
      </c>
      <c r="AR110" s="164">
        <f>ROUND(IF('Schuelereinst. Sinclair'!$N$4="Ja",Druck_Tabelle_Kugel_VGL!AR$10,1) * VLOOKUP(AQ110,Kugel_Schueler,2),1)</f>
        <v>98.5</v>
      </c>
      <c r="AS110" s="152"/>
      <c r="AT110" s="157">
        <f t="shared" si="31"/>
        <v>10.7</v>
      </c>
      <c r="AU110" s="164">
        <f>ROUND(IF('Schuelereinst. Sinclair'!$N$4="Ja",Druck_Tabelle_Kugel_VGL!AU$10,1) * VLOOKUP(AT110,Kugel_Schueler,2),1)</f>
        <v>82.2</v>
      </c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</row>
    <row r="111" spans="1:132" x14ac:dyDescent="0.2">
      <c r="A111" s="155">
        <f t="shared" si="16"/>
        <v>10.8</v>
      </c>
      <c r="B111" s="163">
        <f>ROUND(IF('Schuelereinst. Sinclair'!$N$4="Ja",Druck_Tabelle_Kugel_VGL!B$10,1) * VLOOKUP(A111,Kugel_Schueler,2),1)</f>
        <v>244.1</v>
      </c>
      <c r="C111" s="152"/>
      <c r="D111" s="155">
        <f t="shared" si="17"/>
        <v>10.8</v>
      </c>
      <c r="E111" s="163">
        <f>ROUND(IF('Schuelereinst. Sinclair'!$N$4="Ja",Druck_Tabelle_Kugel_VGL!E$10,1) * VLOOKUP(D111,Kugel_Schueler,2),1)</f>
        <v>215.9</v>
      </c>
      <c r="F111" s="152"/>
      <c r="G111" s="155">
        <f t="shared" si="18"/>
        <v>10.8</v>
      </c>
      <c r="H111" s="163">
        <f>ROUND(IF('Schuelereinst. Sinclair'!$N$4="Ja",Druck_Tabelle_Kugel_VGL!H$10,1) * VLOOKUP(G111,Kugel_Schueler,2),1)</f>
        <v>194</v>
      </c>
      <c r="I111" s="152"/>
      <c r="J111" s="155">
        <f t="shared" si="19"/>
        <v>10.8</v>
      </c>
      <c r="K111" s="163">
        <f>ROUND(IF('Schuelereinst. Sinclair'!$N$4="Ja",Druck_Tabelle_Kugel_VGL!K$10,1) * VLOOKUP(J111,Kugel_Schueler,2),1)</f>
        <v>176.6</v>
      </c>
      <c r="L111" s="152"/>
      <c r="M111" s="155">
        <f t="shared" si="20"/>
        <v>10.8</v>
      </c>
      <c r="N111" s="163">
        <f>ROUND(IF('Schuelereinst. Sinclair'!$N$4="Ja",Druck_Tabelle_Kugel_VGL!N$10,1) * VLOOKUP(M111,Kugel_Schueler,2),1)</f>
        <v>162.6</v>
      </c>
      <c r="O111" s="152"/>
      <c r="P111" s="155">
        <f t="shared" si="21"/>
        <v>10.8</v>
      </c>
      <c r="Q111" s="163">
        <f>ROUND(IF('Schuelereinst. Sinclair'!$N$4="Ja",Druck_Tabelle_Kugel_VGL!Q$10,1) * VLOOKUP(P111,Kugel_Schueler,2),1)</f>
        <v>151</v>
      </c>
      <c r="R111" s="152"/>
      <c r="S111" s="155">
        <f t="shared" si="22"/>
        <v>10.8</v>
      </c>
      <c r="T111" s="163">
        <f>ROUND(IF('Schuelereinst. Sinclair'!$N$4="Ja",Druck_Tabelle_Kugel_VGL!T$10,1) * VLOOKUP(S111,Kugel_Schueler,2),1)</f>
        <v>141.4</v>
      </c>
      <c r="U111" s="152"/>
      <c r="V111" s="155">
        <f t="shared" si="23"/>
        <v>10.8</v>
      </c>
      <c r="W111" s="163">
        <f>ROUND(IF('Schuelereinst. Sinclair'!$N$4="Ja",Druck_Tabelle_Kugel_VGL!W$10,1) * VLOOKUP(V111,Kugel_Schueler,2),1)</f>
        <v>133.19999999999999</v>
      </c>
      <c r="X111" s="152"/>
      <c r="Y111" s="155">
        <f t="shared" si="24"/>
        <v>10.8</v>
      </c>
      <c r="Z111" s="163">
        <f>ROUND(IF('Schuelereinst. Sinclair'!$N$4="Ja",Druck_Tabelle_Kugel_VGL!Z$10,1) * VLOOKUP(Y111,Kugel_Schueler,2),1)</f>
        <v>126.2</v>
      </c>
      <c r="AA111" s="152"/>
      <c r="AB111" s="155">
        <f t="shared" si="25"/>
        <v>10.8</v>
      </c>
      <c r="AC111" s="163">
        <f>ROUND(IF('Schuelereinst. Sinclair'!$N$4="Ja",Druck_Tabelle_Kugel_VGL!AC$10,1) * VLOOKUP(AB111,Kugel_Schueler,2),1)</f>
        <v>120.2</v>
      </c>
      <c r="AD111" s="152"/>
      <c r="AE111" s="155">
        <f t="shared" si="26"/>
        <v>10.8</v>
      </c>
      <c r="AF111" s="163">
        <f>ROUND(IF('Schuelereinst. Sinclair'!$N$4="Ja",Druck_Tabelle_Kugel_VGL!AF$10,1) * VLOOKUP(AE111,Kugel_Schueler,2),1)</f>
        <v>115</v>
      </c>
      <c r="AG111" s="152"/>
      <c r="AH111" s="155">
        <f t="shared" si="27"/>
        <v>10.8</v>
      </c>
      <c r="AI111" s="163">
        <f>ROUND(IF('Schuelereinst. Sinclair'!$N$4="Ja",Druck_Tabelle_Kugel_VGL!AI$10,1) * VLOOKUP(AH111,Kugel_Schueler,2),1)</f>
        <v>110.4</v>
      </c>
      <c r="AJ111" s="152"/>
      <c r="AK111" s="155">
        <f t="shared" si="28"/>
        <v>10.8</v>
      </c>
      <c r="AL111" s="163">
        <f>ROUND(IF('Schuelereinst. Sinclair'!$N$4="Ja",Druck_Tabelle_Kugel_VGL!AL$10,1) * VLOOKUP(AK111,Kugel_Schueler,2),1)</f>
        <v>106.4</v>
      </c>
      <c r="AM111" s="152"/>
      <c r="AN111" s="155">
        <f t="shared" si="29"/>
        <v>10.8</v>
      </c>
      <c r="AO111" s="163">
        <f>ROUND(IF('Schuelereinst. Sinclair'!$N$4="Ja",Druck_Tabelle_Kugel_VGL!AO$10,1) * VLOOKUP(AN111,Kugel_Schueler,2),1)</f>
        <v>102.8</v>
      </c>
      <c r="AP111" s="152"/>
      <c r="AQ111" s="155">
        <f t="shared" si="30"/>
        <v>10.8</v>
      </c>
      <c r="AR111" s="163">
        <f>ROUND(IF('Schuelereinst. Sinclair'!$N$4="Ja",Druck_Tabelle_Kugel_VGL!AR$10,1) * VLOOKUP(AQ111,Kugel_Schueler,2),1)</f>
        <v>99.6</v>
      </c>
      <c r="AS111" s="152"/>
      <c r="AT111" s="155">
        <f t="shared" si="31"/>
        <v>10.8</v>
      </c>
      <c r="AU111" s="163">
        <f>ROUND(IF('Schuelereinst. Sinclair'!$N$4="Ja",Druck_Tabelle_Kugel_VGL!AU$10,1) * VLOOKUP(AT111,Kugel_Schueler,2),1)</f>
        <v>83.1</v>
      </c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</row>
    <row r="112" spans="1:132" x14ac:dyDescent="0.2">
      <c r="A112" s="157">
        <f t="shared" si="16"/>
        <v>10.9</v>
      </c>
      <c r="B112" s="164">
        <f>ROUND(IF('Schuelereinst. Sinclair'!$N$4="Ja",Druck_Tabelle_Kugel_VGL!B$10,1) * VLOOKUP(A112,Kugel_Schueler,2),1)</f>
        <v>246.9</v>
      </c>
      <c r="C112" s="152"/>
      <c r="D112" s="157">
        <f t="shared" si="17"/>
        <v>10.9</v>
      </c>
      <c r="E112" s="164">
        <f>ROUND(IF('Schuelereinst. Sinclair'!$N$4="Ja",Druck_Tabelle_Kugel_VGL!E$10,1) * VLOOKUP(D112,Kugel_Schueler,2),1)</f>
        <v>218.3</v>
      </c>
      <c r="F112" s="152"/>
      <c r="G112" s="157">
        <f t="shared" si="18"/>
        <v>10.9</v>
      </c>
      <c r="H112" s="164">
        <f>ROUND(IF('Schuelereinst. Sinclair'!$N$4="Ja",Druck_Tabelle_Kugel_VGL!H$10,1) * VLOOKUP(G112,Kugel_Schueler,2),1)</f>
        <v>196.2</v>
      </c>
      <c r="I112" s="152"/>
      <c r="J112" s="157">
        <f t="shared" si="19"/>
        <v>10.9</v>
      </c>
      <c r="K112" s="164">
        <f>ROUND(IF('Schuelereinst. Sinclair'!$N$4="Ja",Druck_Tabelle_Kugel_VGL!K$10,1) * VLOOKUP(J112,Kugel_Schueler,2),1)</f>
        <v>178.7</v>
      </c>
      <c r="L112" s="152"/>
      <c r="M112" s="157">
        <f t="shared" si="20"/>
        <v>10.9</v>
      </c>
      <c r="N112" s="164">
        <f>ROUND(IF('Schuelereinst. Sinclair'!$N$4="Ja",Druck_Tabelle_Kugel_VGL!N$10,1) * VLOOKUP(M112,Kugel_Schueler,2),1)</f>
        <v>164.4</v>
      </c>
      <c r="O112" s="152"/>
      <c r="P112" s="157">
        <f t="shared" si="21"/>
        <v>10.9</v>
      </c>
      <c r="Q112" s="164">
        <f>ROUND(IF('Schuelereinst. Sinclair'!$N$4="Ja",Druck_Tabelle_Kugel_VGL!Q$10,1) * VLOOKUP(P112,Kugel_Schueler,2),1)</f>
        <v>152.69999999999999</v>
      </c>
      <c r="R112" s="152"/>
      <c r="S112" s="157">
        <f t="shared" si="22"/>
        <v>10.9</v>
      </c>
      <c r="T112" s="164">
        <f>ROUND(IF('Schuelereinst. Sinclair'!$N$4="Ja",Druck_Tabelle_Kugel_VGL!T$10,1) * VLOOKUP(S112,Kugel_Schueler,2),1)</f>
        <v>143</v>
      </c>
      <c r="U112" s="152"/>
      <c r="V112" s="157">
        <f t="shared" si="23"/>
        <v>10.9</v>
      </c>
      <c r="W112" s="164">
        <f>ROUND(IF('Schuelereinst. Sinclair'!$N$4="Ja",Druck_Tabelle_Kugel_VGL!W$10,1) * VLOOKUP(V112,Kugel_Schueler,2),1)</f>
        <v>134.69999999999999</v>
      </c>
      <c r="X112" s="152"/>
      <c r="Y112" s="157">
        <f t="shared" si="24"/>
        <v>10.9</v>
      </c>
      <c r="Z112" s="164">
        <f>ROUND(IF('Schuelereinst. Sinclair'!$N$4="Ja",Druck_Tabelle_Kugel_VGL!Z$10,1) * VLOOKUP(Y112,Kugel_Schueler,2),1)</f>
        <v>127.7</v>
      </c>
      <c r="AA112" s="152"/>
      <c r="AB112" s="157">
        <f t="shared" si="25"/>
        <v>10.9</v>
      </c>
      <c r="AC112" s="164">
        <f>ROUND(IF('Schuelereinst. Sinclair'!$N$4="Ja",Druck_Tabelle_Kugel_VGL!AC$10,1) * VLOOKUP(AB112,Kugel_Schueler,2),1)</f>
        <v>121.6</v>
      </c>
      <c r="AD112" s="152"/>
      <c r="AE112" s="157">
        <f t="shared" si="26"/>
        <v>10.9</v>
      </c>
      <c r="AF112" s="164">
        <f>ROUND(IF('Schuelereinst. Sinclair'!$N$4="Ja",Druck_Tabelle_Kugel_VGL!AF$10,1) * VLOOKUP(AE112,Kugel_Schueler,2),1)</f>
        <v>116.3</v>
      </c>
      <c r="AG112" s="152"/>
      <c r="AH112" s="157">
        <f t="shared" si="27"/>
        <v>10.9</v>
      </c>
      <c r="AI112" s="164">
        <f>ROUND(IF('Schuelereinst. Sinclair'!$N$4="Ja",Druck_Tabelle_Kugel_VGL!AI$10,1) * VLOOKUP(AH112,Kugel_Schueler,2),1)</f>
        <v>111.7</v>
      </c>
      <c r="AJ112" s="152"/>
      <c r="AK112" s="157">
        <f t="shared" si="28"/>
        <v>10.9</v>
      </c>
      <c r="AL112" s="164">
        <f>ROUND(IF('Schuelereinst. Sinclair'!$N$4="Ja",Druck_Tabelle_Kugel_VGL!AL$10,1) * VLOOKUP(AK112,Kugel_Schueler,2),1)</f>
        <v>107.6</v>
      </c>
      <c r="AM112" s="152"/>
      <c r="AN112" s="157">
        <f t="shared" si="29"/>
        <v>10.9</v>
      </c>
      <c r="AO112" s="164">
        <f>ROUND(IF('Schuelereinst. Sinclair'!$N$4="Ja",Druck_Tabelle_Kugel_VGL!AO$10,1) * VLOOKUP(AN112,Kugel_Schueler,2),1)</f>
        <v>104</v>
      </c>
      <c r="AP112" s="152"/>
      <c r="AQ112" s="157">
        <f t="shared" si="30"/>
        <v>10.9</v>
      </c>
      <c r="AR112" s="164">
        <f>ROUND(IF('Schuelereinst. Sinclair'!$N$4="Ja",Druck_Tabelle_Kugel_VGL!AR$10,1) * VLOOKUP(AQ112,Kugel_Schueler,2),1)</f>
        <v>100.7</v>
      </c>
      <c r="AS112" s="152"/>
      <c r="AT112" s="157">
        <f t="shared" si="31"/>
        <v>10.9</v>
      </c>
      <c r="AU112" s="164">
        <f>ROUND(IF('Schuelereinst. Sinclair'!$N$4="Ja",Druck_Tabelle_Kugel_VGL!AU$10,1) * VLOOKUP(AT112,Kugel_Schueler,2),1)</f>
        <v>84.1</v>
      </c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</row>
    <row r="113" spans="1:132" x14ac:dyDescent="0.2">
      <c r="A113" s="155">
        <f t="shared" ref="A113:A126" si="32">IF($D$4=0.1,ROUND(A112+$D$4,1),ROUND(A112+$D$4,2))</f>
        <v>11</v>
      </c>
      <c r="B113" s="163">
        <f>ROUND(IF('Schuelereinst. Sinclair'!$N$4="Ja",Druck_Tabelle_Kugel_VGL!B$10,1) * VLOOKUP(A113,Kugel_Schueler,2),1)</f>
        <v>249.7</v>
      </c>
      <c r="C113" s="152"/>
      <c r="D113" s="155">
        <f t="shared" si="17"/>
        <v>11</v>
      </c>
      <c r="E113" s="163">
        <f>ROUND(IF('Schuelereinst. Sinclair'!$N$4="Ja",Druck_Tabelle_Kugel_VGL!E$10,1) * VLOOKUP(D113,Kugel_Schueler,2),1)</f>
        <v>220.8</v>
      </c>
      <c r="F113" s="152"/>
      <c r="G113" s="155">
        <f t="shared" si="18"/>
        <v>11</v>
      </c>
      <c r="H113" s="163">
        <f>ROUND(IF('Schuelereinst. Sinclair'!$N$4="Ja",Druck_Tabelle_Kugel_VGL!H$10,1) * VLOOKUP(G113,Kugel_Schueler,2),1)</f>
        <v>198.4</v>
      </c>
      <c r="I113" s="152"/>
      <c r="J113" s="155">
        <f t="shared" si="19"/>
        <v>11</v>
      </c>
      <c r="K113" s="163">
        <f>ROUND(IF('Schuelereinst. Sinclair'!$N$4="Ja",Druck_Tabelle_Kugel_VGL!K$10,1) * VLOOKUP(J113,Kugel_Schueler,2),1)</f>
        <v>180.7</v>
      </c>
      <c r="L113" s="152"/>
      <c r="M113" s="155">
        <f t="shared" si="20"/>
        <v>11</v>
      </c>
      <c r="N113" s="163">
        <f>ROUND(IF('Schuelereinst. Sinclair'!$N$4="Ja",Druck_Tabelle_Kugel_VGL!N$10,1) * VLOOKUP(M113,Kugel_Schueler,2),1)</f>
        <v>166.3</v>
      </c>
      <c r="O113" s="152"/>
      <c r="P113" s="155">
        <f t="shared" si="21"/>
        <v>11</v>
      </c>
      <c r="Q113" s="163">
        <f>ROUND(IF('Schuelereinst. Sinclair'!$N$4="Ja",Druck_Tabelle_Kugel_VGL!Q$10,1) * VLOOKUP(P113,Kugel_Schueler,2),1)</f>
        <v>154.5</v>
      </c>
      <c r="R113" s="152"/>
      <c r="S113" s="155">
        <f t="shared" si="22"/>
        <v>11</v>
      </c>
      <c r="T113" s="163">
        <f>ROUND(IF('Schuelereinst. Sinclair'!$N$4="Ja",Druck_Tabelle_Kugel_VGL!T$10,1) * VLOOKUP(S113,Kugel_Schueler,2),1)</f>
        <v>144.6</v>
      </c>
      <c r="U113" s="152"/>
      <c r="V113" s="155">
        <f t="shared" si="23"/>
        <v>11</v>
      </c>
      <c r="W113" s="163">
        <f>ROUND(IF('Schuelereinst. Sinclair'!$N$4="Ja",Druck_Tabelle_Kugel_VGL!W$10,1) * VLOOKUP(V113,Kugel_Schueler,2),1)</f>
        <v>136.19999999999999</v>
      </c>
      <c r="X113" s="152"/>
      <c r="Y113" s="155">
        <f t="shared" si="24"/>
        <v>11</v>
      </c>
      <c r="Z113" s="163">
        <f>ROUND(IF('Schuelereinst. Sinclair'!$N$4="Ja",Druck_Tabelle_Kugel_VGL!Z$10,1) * VLOOKUP(Y113,Kugel_Schueler,2),1)</f>
        <v>129.1</v>
      </c>
      <c r="AA113" s="152"/>
      <c r="AB113" s="155">
        <f t="shared" si="25"/>
        <v>11</v>
      </c>
      <c r="AC113" s="163">
        <f>ROUND(IF('Schuelereinst. Sinclair'!$N$4="Ja",Druck_Tabelle_Kugel_VGL!AC$10,1) * VLOOKUP(AB113,Kugel_Schueler,2),1)</f>
        <v>122.9</v>
      </c>
      <c r="AD113" s="152"/>
      <c r="AE113" s="155">
        <f t="shared" si="26"/>
        <v>11</v>
      </c>
      <c r="AF113" s="163">
        <f>ROUND(IF('Schuelereinst. Sinclair'!$N$4="Ja",Druck_Tabelle_Kugel_VGL!AF$10,1) * VLOOKUP(AE113,Kugel_Schueler,2),1)</f>
        <v>117.6</v>
      </c>
      <c r="AG113" s="152"/>
      <c r="AH113" s="155">
        <f t="shared" si="27"/>
        <v>11</v>
      </c>
      <c r="AI113" s="163">
        <f>ROUND(IF('Schuelereinst. Sinclair'!$N$4="Ja",Druck_Tabelle_Kugel_VGL!AI$10,1) * VLOOKUP(AH113,Kugel_Schueler,2),1)</f>
        <v>112.9</v>
      </c>
      <c r="AJ113" s="152"/>
      <c r="AK113" s="155">
        <f t="shared" si="28"/>
        <v>11</v>
      </c>
      <c r="AL113" s="163">
        <f>ROUND(IF('Schuelereinst. Sinclair'!$N$4="Ja",Druck_Tabelle_Kugel_VGL!AL$10,1) * VLOOKUP(AK113,Kugel_Schueler,2),1)</f>
        <v>108.8</v>
      </c>
      <c r="AM113" s="152"/>
      <c r="AN113" s="155">
        <f t="shared" si="29"/>
        <v>11</v>
      </c>
      <c r="AO113" s="163">
        <f>ROUND(IF('Schuelereinst. Sinclair'!$N$4="Ja",Druck_Tabelle_Kugel_VGL!AO$10,1) * VLOOKUP(AN113,Kugel_Schueler,2),1)</f>
        <v>105.1</v>
      </c>
      <c r="AP113" s="152"/>
      <c r="AQ113" s="155">
        <f t="shared" si="30"/>
        <v>11</v>
      </c>
      <c r="AR113" s="163">
        <f>ROUND(IF('Schuelereinst. Sinclair'!$N$4="Ja",Druck_Tabelle_Kugel_VGL!AR$10,1) * VLOOKUP(AQ113,Kugel_Schueler,2),1)</f>
        <v>101.9</v>
      </c>
      <c r="AS113" s="152"/>
      <c r="AT113" s="155">
        <f t="shared" si="31"/>
        <v>11</v>
      </c>
      <c r="AU113" s="163">
        <f>ROUND(IF('Schuelereinst. Sinclair'!$N$4="Ja",Druck_Tabelle_Kugel_VGL!AU$10,1) * VLOOKUP(AT113,Kugel_Schueler,2),1)</f>
        <v>85</v>
      </c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</row>
    <row r="114" spans="1:132" x14ac:dyDescent="0.2">
      <c r="A114" s="157">
        <f t="shared" si="32"/>
        <v>11.1</v>
      </c>
      <c r="B114" s="164">
        <f>ROUND(IF('Schuelereinst. Sinclair'!$N$4="Ja",Druck_Tabelle_Kugel_VGL!B$10,1) * VLOOKUP(A114,Kugel_Schueler,2),1)</f>
        <v>252.4</v>
      </c>
      <c r="C114" s="152"/>
      <c r="D114" s="157">
        <f t="shared" si="17"/>
        <v>11.1</v>
      </c>
      <c r="E114" s="164">
        <f>ROUND(IF('Schuelereinst. Sinclair'!$N$4="Ja",Druck_Tabelle_Kugel_VGL!E$10,1) * VLOOKUP(D114,Kugel_Schueler,2),1)</f>
        <v>223.2</v>
      </c>
      <c r="F114" s="152"/>
      <c r="G114" s="157">
        <f t="shared" si="18"/>
        <v>11.1</v>
      </c>
      <c r="H114" s="164">
        <f>ROUND(IF('Schuelereinst. Sinclair'!$N$4="Ja",Druck_Tabelle_Kugel_VGL!H$10,1) * VLOOKUP(G114,Kugel_Schueler,2),1)</f>
        <v>200.6</v>
      </c>
      <c r="I114" s="152"/>
      <c r="J114" s="157">
        <f t="shared" si="19"/>
        <v>11.1</v>
      </c>
      <c r="K114" s="164">
        <f>ROUND(IF('Schuelereinst. Sinclair'!$N$4="Ja",Druck_Tabelle_Kugel_VGL!K$10,1) * VLOOKUP(J114,Kugel_Schueler,2),1)</f>
        <v>182.7</v>
      </c>
      <c r="L114" s="152"/>
      <c r="M114" s="157">
        <f t="shared" si="20"/>
        <v>11.1</v>
      </c>
      <c r="N114" s="164">
        <f>ROUND(IF('Schuelereinst. Sinclair'!$N$4="Ja",Druck_Tabelle_Kugel_VGL!N$10,1) * VLOOKUP(M114,Kugel_Schueler,2),1)</f>
        <v>168.1</v>
      </c>
      <c r="O114" s="152"/>
      <c r="P114" s="157">
        <f t="shared" si="21"/>
        <v>11.1</v>
      </c>
      <c r="Q114" s="164">
        <f>ROUND(IF('Schuelereinst. Sinclair'!$N$4="Ja",Druck_Tabelle_Kugel_VGL!Q$10,1) * VLOOKUP(P114,Kugel_Schueler,2),1)</f>
        <v>156.19999999999999</v>
      </c>
      <c r="R114" s="152"/>
      <c r="S114" s="157">
        <f t="shared" si="22"/>
        <v>11.1</v>
      </c>
      <c r="T114" s="164">
        <f>ROUND(IF('Schuelereinst. Sinclair'!$N$4="Ja",Druck_Tabelle_Kugel_VGL!T$10,1) * VLOOKUP(S114,Kugel_Schueler,2),1)</f>
        <v>146.19999999999999</v>
      </c>
      <c r="U114" s="152"/>
      <c r="V114" s="157">
        <f t="shared" si="23"/>
        <v>11.1</v>
      </c>
      <c r="W114" s="164">
        <f>ROUND(IF('Schuelereinst. Sinclair'!$N$4="Ja",Druck_Tabelle_Kugel_VGL!W$10,1) * VLOOKUP(V114,Kugel_Schueler,2),1)</f>
        <v>137.80000000000001</v>
      </c>
      <c r="X114" s="152"/>
      <c r="Y114" s="157">
        <f t="shared" si="24"/>
        <v>11.1</v>
      </c>
      <c r="Z114" s="164">
        <f>ROUND(IF('Schuelereinst. Sinclair'!$N$4="Ja",Druck_Tabelle_Kugel_VGL!Z$10,1) * VLOOKUP(Y114,Kugel_Schueler,2),1)</f>
        <v>130.5</v>
      </c>
      <c r="AA114" s="152"/>
      <c r="AB114" s="157">
        <f t="shared" si="25"/>
        <v>11.1</v>
      </c>
      <c r="AC114" s="164">
        <f>ROUND(IF('Schuelereinst. Sinclair'!$N$4="Ja",Druck_Tabelle_Kugel_VGL!AC$10,1) * VLOOKUP(AB114,Kugel_Schueler,2),1)</f>
        <v>124.3</v>
      </c>
      <c r="AD114" s="152"/>
      <c r="AE114" s="157">
        <f t="shared" si="26"/>
        <v>11.1</v>
      </c>
      <c r="AF114" s="164">
        <f>ROUND(IF('Schuelereinst. Sinclair'!$N$4="Ja",Druck_Tabelle_Kugel_VGL!AF$10,1) * VLOOKUP(AE114,Kugel_Schueler,2),1)</f>
        <v>118.9</v>
      </c>
      <c r="AG114" s="152"/>
      <c r="AH114" s="157">
        <f t="shared" si="27"/>
        <v>11.1</v>
      </c>
      <c r="AI114" s="164">
        <f>ROUND(IF('Schuelereinst. Sinclair'!$N$4="Ja",Druck_Tabelle_Kugel_VGL!AI$10,1) * VLOOKUP(AH114,Kugel_Schueler,2),1)</f>
        <v>114.2</v>
      </c>
      <c r="AJ114" s="152"/>
      <c r="AK114" s="157">
        <f t="shared" si="28"/>
        <v>11.1</v>
      </c>
      <c r="AL114" s="164">
        <f>ROUND(IF('Schuelereinst. Sinclair'!$N$4="Ja",Druck_Tabelle_Kugel_VGL!AL$10,1) * VLOOKUP(AK114,Kugel_Schueler,2),1)</f>
        <v>110</v>
      </c>
      <c r="AM114" s="152"/>
      <c r="AN114" s="157">
        <f t="shared" si="29"/>
        <v>11.1</v>
      </c>
      <c r="AO114" s="164">
        <f>ROUND(IF('Schuelereinst. Sinclair'!$N$4="Ja",Druck_Tabelle_Kugel_VGL!AO$10,1) * VLOOKUP(AN114,Kugel_Schueler,2),1)</f>
        <v>106.3</v>
      </c>
      <c r="AP114" s="152"/>
      <c r="AQ114" s="157">
        <f t="shared" si="30"/>
        <v>11.1</v>
      </c>
      <c r="AR114" s="164">
        <f>ROUND(IF('Schuelereinst. Sinclair'!$N$4="Ja",Druck_Tabelle_Kugel_VGL!AR$10,1) * VLOOKUP(AQ114,Kugel_Schueler,2),1)</f>
        <v>103</v>
      </c>
      <c r="AS114" s="152"/>
      <c r="AT114" s="157">
        <f t="shared" si="31"/>
        <v>11.1</v>
      </c>
      <c r="AU114" s="164">
        <f>ROUND(IF('Schuelereinst. Sinclair'!$N$4="Ja",Druck_Tabelle_Kugel_VGL!AU$10,1) * VLOOKUP(AT114,Kugel_Schueler,2),1)</f>
        <v>86</v>
      </c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</row>
    <row r="115" spans="1:132" x14ac:dyDescent="0.2">
      <c r="A115" s="155">
        <f t="shared" si="32"/>
        <v>11.2</v>
      </c>
      <c r="B115" s="163">
        <f>ROUND(IF('Schuelereinst. Sinclair'!$N$4="Ja",Druck_Tabelle_Kugel_VGL!B$10,1) * VLOOKUP(A115,Kugel_Schueler,2),1)</f>
        <v>255.2</v>
      </c>
      <c r="C115" s="152"/>
      <c r="D115" s="155">
        <f t="shared" si="17"/>
        <v>11.2</v>
      </c>
      <c r="E115" s="163">
        <f>ROUND(IF('Schuelereinst. Sinclair'!$N$4="Ja",Druck_Tabelle_Kugel_VGL!E$10,1) * VLOOKUP(D115,Kugel_Schueler,2),1)</f>
        <v>225.7</v>
      </c>
      <c r="F115" s="152"/>
      <c r="G115" s="155">
        <f t="shared" si="18"/>
        <v>11.2</v>
      </c>
      <c r="H115" s="163">
        <f>ROUND(IF('Schuelereinst. Sinclair'!$N$4="Ja",Druck_Tabelle_Kugel_VGL!H$10,1) * VLOOKUP(G115,Kugel_Schueler,2),1)</f>
        <v>202.8</v>
      </c>
      <c r="I115" s="152"/>
      <c r="J115" s="155">
        <f t="shared" si="19"/>
        <v>11.2</v>
      </c>
      <c r="K115" s="163">
        <f>ROUND(IF('Schuelereinst. Sinclair'!$N$4="Ja",Druck_Tabelle_Kugel_VGL!K$10,1) * VLOOKUP(J115,Kugel_Schueler,2),1)</f>
        <v>184.7</v>
      </c>
      <c r="L115" s="152"/>
      <c r="M115" s="155">
        <f t="shared" si="20"/>
        <v>11.2</v>
      </c>
      <c r="N115" s="163">
        <f>ROUND(IF('Schuelereinst. Sinclair'!$N$4="Ja",Druck_Tabelle_Kugel_VGL!N$10,1) * VLOOKUP(M115,Kugel_Schueler,2),1)</f>
        <v>170</v>
      </c>
      <c r="O115" s="152"/>
      <c r="P115" s="155">
        <f t="shared" si="21"/>
        <v>11.2</v>
      </c>
      <c r="Q115" s="163">
        <f>ROUND(IF('Schuelereinst. Sinclair'!$N$4="Ja",Druck_Tabelle_Kugel_VGL!Q$10,1) * VLOOKUP(P115,Kugel_Schueler,2),1)</f>
        <v>157.9</v>
      </c>
      <c r="R115" s="152"/>
      <c r="S115" s="155">
        <f t="shared" si="22"/>
        <v>11.2</v>
      </c>
      <c r="T115" s="163">
        <f>ROUND(IF('Schuelereinst. Sinclair'!$N$4="Ja",Druck_Tabelle_Kugel_VGL!T$10,1) * VLOOKUP(S115,Kugel_Schueler,2),1)</f>
        <v>147.80000000000001</v>
      </c>
      <c r="U115" s="152"/>
      <c r="V115" s="155">
        <f t="shared" si="23"/>
        <v>11.2</v>
      </c>
      <c r="W115" s="163">
        <f>ROUND(IF('Schuelereinst. Sinclair'!$N$4="Ja",Druck_Tabelle_Kugel_VGL!W$10,1) * VLOOKUP(V115,Kugel_Schueler,2),1)</f>
        <v>139.30000000000001</v>
      </c>
      <c r="X115" s="152"/>
      <c r="Y115" s="155">
        <f t="shared" si="24"/>
        <v>11.2</v>
      </c>
      <c r="Z115" s="163">
        <f>ROUND(IF('Schuelereinst. Sinclair'!$N$4="Ja",Druck_Tabelle_Kugel_VGL!Z$10,1) * VLOOKUP(Y115,Kugel_Schueler,2),1)</f>
        <v>132</v>
      </c>
      <c r="AA115" s="152"/>
      <c r="AB115" s="155">
        <f t="shared" si="25"/>
        <v>11.2</v>
      </c>
      <c r="AC115" s="163">
        <f>ROUND(IF('Schuelereinst. Sinclair'!$N$4="Ja",Druck_Tabelle_Kugel_VGL!AC$10,1) * VLOOKUP(AB115,Kugel_Schueler,2),1)</f>
        <v>125.7</v>
      </c>
      <c r="AD115" s="152"/>
      <c r="AE115" s="155">
        <f t="shared" si="26"/>
        <v>11.2</v>
      </c>
      <c r="AF115" s="163">
        <f>ROUND(IF('Schuelereinst. Sinclair'!$N$4="Ja",Druck_Tabelle_Kugel_VGL!AF$10,1) * VLOOKUP(AE115,Kugel_Schueler,2),1)</f>
        <v>120.2</v>
      </c>
      <c r="AG115" s="152"/>
      <c r="AH115" s="155">
        <f t="shared" si="27"/>
        <v>11.2</v>
      </c>
      <c r="AI115" s="163">
        <f>ROUND(IF('Schuelereinst. Sinclair'!$N$4="Ja",Druck_Tabelle_Kugel_VGL!AI$10,1) * VLOOKUP(AH115,Kugel_Schueler,2),1)</f>
        <v>115.4</v>
      </c>
      <c r="AJ115" s="152"/>
      <c r="AK115" s="155">
        <f t="shared" si="28"/>
        <v>11.2</v>
      </c>
      <c r="AL115" s="163">
        <f>ROUND(IF('Schuelereinst. Sinclair'!$N$4="Ja",Druck_Tabelle_Kugel_VGL!AL$10,1) * VLOOKUP(AK115,Kugel_Schueler,2),1)</f>
        <v>111.2</v>
      </c>
      <c r="AM115" s="152"/>
      <c r="AN115" s="155">
        <f t="shared" si="29"/>
        <v>11.2</v>
      </c>
      <c r="AO115" s="163">
        <f>ROUND(IF('Schuelereinst. Sinclair'!$N$4="Ja",Druck_Tabelle_Kugel_VGL!AO$10,1) * VLOOKUP(AN115,Kugel_Schueler,2),1)</f>
        <v>107.5</v>
      </c>
      <c r="AP115" s="152"/>
      <c r="AQ115" s="155">
        <f t="shared" si="30"/>
        <v>11.2</v>
      </c>
      <c r="AR115" s="163">
        <f>ROUND(IF('Schuelereinst. Sinclair'!$N$4="Ja",Druck_Tabelle_Kugel_VGL!AR$10,1) * VLOOKUP(AQ115,Kugel_Schueler,2),1)</f>
        <v>104.1</v>
      </c>
      <c r="AS115" s="152"/>
      <c r="AT115" s="155">
        <f t="shared" si="31"/>
        <v>11.2</v>
      </c>
      <c r="AU115" s="163">
        <f>ROUND(IF('Schuelereinst. Sinclair'!$N$4="Ja",Druck_Tabelle_Kugel_VGL!AU$10,1) * VLOOKUP(AT115,Kugel_Schueler,2),1)</f>
        <v>86.9</v>
      </c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</row>
    <row r="116" spans="1:132" x14ac:dyDescent="0.2">
      <c r="A116" s="157">
        <f t="shared" si="32"/>
        <v>11.3</v>
      </c>
      <c r="B116" s="164">
        <f>ROUND(IF('Schuelereinst. Sinclair'!$N$4="Ja",Druck_Tabelle_Kugel_VGL!B$10,1) * VLOOKUP(A116,Kugel_Schueler,2),1)</f>
        <v>258</v>
      </c>
      <c r="C116" s="152"/>
      <c r="D116" s="157">
        <f t="shared" si="17"/>
        <v>11.3</v>
      </c>
      <c r="E116" s="164">
        <f>ROUND(IF('Schuelereinst. Sinclair'!$N$4="Ja",Druck_Tabelle_Kugel_VGL!E$10,1) * VLOOKUP(D116,Kugel_Schueler,2),1)</f>
        <v>228.1</v>
      </c>
      <c r="F116" s="152"/>
      <c r="G116" s="157">
        <f t="shared" si="18"/>
        <v>11.3</v>
      </c>
      <c r="H116" s="164">
        <f>ROUND(IF('Schuelereinst. Sinclair'!$N$4="Ja",Druck_Tabelle_Kugel_VGL!H$10,1) * VLOOKUP(G116,Kugel_Schueler,2),1)</f>
        <v>205</v>
      </c>
      <c r="I116" s="152"/>
      <c r="J116" s="157">
        <f t="shared" si="19"/>
        <v>11.3</v>
      </c>
      <c r="K116" s="164">
        <f>ROUND(IF('Schuelereinst. Sinclair'!$N$4="Ja",Druck_Tabelle_Kugel_VGL!K$10,1) * VLOOKUP(J116,Kugel_Schueler,2),1)</f>
        <v>186.7</v>
      </c>
      <c r="L116" s="152"/>
      <c r="M116" s="157">
        <f t="shared" si="20"/>
        <v>11.3</v>
      </c>
      <c r="N116" s="164">
        <f>ROUND(IF('Schuelereinst. Sinclair'!$N$4="Ja",Druck_Tabelle_Kugel_VGL!N$10,1) * VLOOKUP(M116,Kugel_Schueler,2),1)</f>
        <v>171.8</v>
      </c>
      <c r="O116" s="152"/>
      <c r="P116" s="157">
        <f t="shared" si="21"/>
        <v>11.3</v>
      </c>
      <c r="Q116" s="164">
        <f>ROUND(IF('Schuelereinst. Sinclair'!$N$4="Ja",Druck_Tabelle_Kugel_VGL!Q$10,1) * VLOOKUP(P116,Kugel_Schueler,2),1)</f>
        <v>159.6</v>
      </c>
      <c r="R116" s="152"/>
      <c r="S116" s="157">
        <f t="shared" si="22"/>
        <v>11.3</v>
      </c>
      <c r="T116" s="164">
        <f>ROUND(IF('Schuelereinst. Sinclair'!$N$4="Ja",Druck_Tabelle_Kugel_VGL!T$10,1) * VLOOKUP(S116,Kugel_Schueler,2),1)</f>
        <v>149.4</v>
      </c>
      <c r="U116" s="152"/>
      <c r="V116" s="157">
        <f t="shared" si="23"/>
        <v>11.3</v>
      </c>
      <c r="W116" s="164">
        <f>ROUND(IF('Schuelereinst. Sinclair'!$N$4="Ja",Druck_Tabelle_Kugel_VGL!W$10,1) * VLOOKUP(V116,Kugel_Schueler,2),1)</f>
        <v>140.80000000000001</v>
      </c>
      <c r="X116" s="152"/>
      <c r="Y116" s="157">
        <f t="shared" si="24"/>
        <v>11.3</v>
      </c>
      <c r="Z116" s="164">
        <f>ROUND(IF('Schuelereinst. Sinclair'!$N$4="Ja",Druck_Tabelle_Kugel_VGL!Z$10,1) * VLOOKUP(Y116,Kugel_Schueler,2),1)</f>
        <v>133.4</v>
      </c>
      <c r="AA116" s="152"/>
      <c r="AB116" s="157">
        <f t="shared" si="25"/>
        <v>11.3</v>
      </c>
      <c r="AC116" s="164">
        <f>ROUND(IF('Schuelereinst. Sinclair'!$N$4="Ja",Druck_Tabelle_Kugel_VGL!AC$10,1) * VLOOKUP(AB116,Kugel_Schueler,2),1)</f>
        <v>127</v>
      </c>
      <c r="AD116" s="152"/>
      <c r="AE116" s="157">
        <f t="shared" si="26"/>
        <v>11.3</v>
      </c>
      <c r="AF116" s="164">
        <f>ROUND(IF('Schuelereinst. Sinclair'!$N$4="Ja",Druck_Tabelle_Kugel_VGL!AF$10,1) * VLOOKUP(AE116,Kugel_Schueler,2),1)</f>
        <v>121.5</v>
      </c>
      <c r="AG116" s="152"/>
      <c r="AH116" s="157">
        <f t="shared" si="27"/>
        <v>11.3</v>
      </c>
      <c r="AI116" s="164">
        <f>ROUND(IF('Schuelereinst. Sinclair'!$N$4="Ja",Druck_Tabelle_Kugel_VGL!AI$10,1) * VLOOKUP(AH116,Kugel_Schueler,2),1)</f>
        <v>116.7</v>
      </c>
      <c r="AJ116" s="152"/>
      <c r="AK116" s="157">
        <f t="shared" si="28"/>
        <v>11.3</v>
      </c>
      <c r="AL116" s="164">
        <f>ROUND(IF('Schuelereinst. Sinclair'!$N$4="Ja",Druck_Tabelle_Kugel_VGL!AL$10,1) * VLOOKUP(AK116,Kugel_Schueler,2),1)</f>
        <v>112.4</v>
      </c>
      <c r="AM116" s="152"/>
      <c r="AN116" s="157">
        <f t="shared" si="29"/>
        <v>11.3</v>
      </c>
      <c r="AO116" s="164">
        <f>ROUND(IF('Schuelereinst. Sinclair'!$N$4="Ja",Druck_Tabelle_Kugel_VGL!AO$10,1) * VLOOKUP(AN116,Kugel_Schueler,2),1)</f>
        <v>108.6</v>
      </c>
      <c r="AP116" s="152"/>
      <c r="AQ116" s="157">
        <f t="shared" si="30"/>
        <v>11.3</v>
      </c>
      <c r="AR116" s="164">
        <f>ROUND(IF('Schuelereinst. Sinclair'!$N$4="Ja",Druck_Tabelle_Kugel_VGL!AR$10,1) * VLOOKUP(AQ116,Kugel_Schueler,2),1)</f>
        <v>105.3</v>
      </c>
      <c r="AS116" s="152"/>
      <c r="AT116" s="157">
        <f t="shared" si="31"/>
        <v>11.3</v>
      </c>
      <c r="AU116" s="164">
        <f>ROUND(IF('Schuelereinst. Sinclair'!$N$4="Ja",Druck_Tabelle_Kugel_VGL!AU$10,1) * VLOOKUP(AT116,Kugel_Schueler,2),1)</f>
        <v>87.9</v>
      </c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</row>
    <row r="117" spans="1:132" x14ac:dyDescent="0.2">
      <c r="A117" s="155">
        <f t="shared" si="32"/>
        <v>11.4</v>
      </c>
      <c r="B117" s="163">
        <f>ROUND(IF('Schuelereinst. Sinclair'!$N$4="Ja",Druck_Tabelle_Kugel_VGL!B$10,1) * VLOOKUP(A117,Kugel_Schueler,2),1)</f>
        <v>260.8</v>
      </c>
      <c r="C117" s="152"/>
      <c r="D117" s="155">
        <f t="shared" si="17"/>
        <v>11.4</v>
      </c>
      <c r="E117" s="163">
        <f>ROUND(IF('Schuelereinst. Sinclair'!$N$4="Ja",Druck_Tabelle_Kugel_VGL!E$10,1) * VLOOKUP(D117,Kugel_Schueler,2),1)</f>
        <v>230.6</v>
      </c>
      <c r="F117" s="152"/>
      <c r="G117" s="155">
        <f t="shared" si="18"/>
        <v>11.4</v>
      </c>
      <c r="H117" s="163">
        <f>ROUND(IF('Schuelereinst. Sinclair'!$N$4="Ja",Druck_Tabelle_Kugel_VGL!H$10,1) * VLOOKUP(G117,Kugel_Schueler,2),1)</f>
        <v>207.2</v>
      </c>
      <c r="I117" s="152"/>
      <c r="J117" s="155">
        <f t="shared" si="19"/>
        <v>11.4</v>
      </c>
      <c r="K117" s="163">
        <f>ROUND(IF('Schuelereinst. Sinclair'!$N$4="Ja",Druck_Tabelle_Kugel_VGL!K$10,1) * VLOOKUP(J117,Kugel_Schueler,2),1)</f>
        <v>188.7</v>
      </c>
      <c r="L117" s="152"/>
      <c r="M117" s="155">
        <f t="shared" si="20"/>
        <v>11.4</v>
      </c>
      <c r="N117" s="163">
        <f>ROUND(IF('Schuelereinst. Sinclair'!$N$4="Ja",Druck_Tabelle_Kugel_VGL!N$10,1) * VLOOKUP(M117,Kugel_Schueler,2),1)</f>
        <v>173.7</v>
      </c>
      <c r="O117" s="152"/>
      <c r="P117" s="155">
        <f t="shared" si="21"/>
        <v>11.4</v>
      </c>
      <c r="Q117" s="163">
        <f>ROUND(IF('Schuelereinst. Sinclair'!$N$4="Ja",Druck_Tabelle_Kugel_VGL!Q$10,1) * VLOOKUP(P117,Kugel_Schueler,2),1)</f>
        <v>161.30000000000001</v>
      </c>
      <c r="R117" s="152"/>
      <c r="S117" s="155">
        <f t="shared" si="22"/>
        <v>11.4</v>
      </c>
      <c r="T117" s="163">
        <f>ROUND(IF('Schuelereinst. Sinclair'!$N$4="Ja",Druck_Tabelle_Kugel_VGL!T$10,1) * VLOOKUP(S117,Kugel_Schueler,2),1)</f>
        <v>151</v>
      </c>
      <c r="U117" s="152"/>
      <c r="V117" s="155">
        <f t="shared" si="23"/>
        <v>11.4</v>
      </c>
      <c r="W117" s="163">
        <f>ROUND(IF('Schuelereinst. Sinclair'!$N$4="Ja",Druck_Tabelle_Kugel_VGL!W$10,1) * VLOOKUP(V117,Kugel_Schueler,2),1)</f>
        <v>142.30000000000001</v>
      </c>
      <c r="X117" s="152"/>
      <c r="Y117" s="155">
        <f t="shared" si="24"/>
        <v>11.4</v>
      </c>
      <c r="Z117" s="163">
        <f>ROUND(IF('Schuelereinst. Sinclair'!$N$4="Ja",Druck_Tabelle_Kugel_VGL!Z$10,1) * VLOOKUP(Y117,Kugel_Schueler,2),1)</f>
        <v>134.80000000000001</v>
      </c>
      <c r="AA117" s="152"/>
      <c r="AB117" s="155">
        <f t="shared" si="25"/>
        <v>11.4</v>
      </c>
      <c r="AC117" s="163">
        <f>ROUND(IF('Schuelereinst. Sinclair'!$N$4="Ja",Druck_Tabelle_Kugel_VGL!AC$10,1) * VLOOKUP(AB117,Kugel_Schueler,2),1)</f>
        <v>128.4</v>
      </c>
      <c r="AD117" s="152"/>
      <c r="AE117" s="155">
        <f t="shared" si="26"/>
        <v>11.4</v>
      </c>
      <c r="AF117" s="163">
        <f>ROUND(IF('Schuelereinst. Sinclair'!$N$4="Ja",Druck_Tabelle_Kugel_VGL!AF$10,1) * VLOOKUP(AE117,Kugel_Schueler,2),1)</f>
        <v>122.8</v>
      </c>
      <c r="AG117" s="152"/>
      <c r="AH117" s="155">
        <f t="shared" si="27"/>
        <v>11.4</v>
      </c>
      <c r="AI117" s="163">
        <f>ROUND(IF('Schuelereinst. Sinclair'!$N$4="Ja",Druck_Tabelle_Kugel_VGL!AI$10,1) * VLOOKUP(AH117,Kugel_Schueler,2),1)</f>
        <v>117.9</v>
      </c>
      <c r="AJ117" s="152"/>
      <c r="AK117" s="155">
        <f t="shared" si="28"/>
        <v>11.4</v>
      </c>
      <c r="AL117" s="163">
        <f>ROUND(IF('Schuelereinst. Sinclair'!$N$4="Ja",Druck_Tabelle_Kugel_VGL!AL$10,1) * VLOOKUP(AK117,Kugel_Schueler,2),1)</f>
        <v>113.6</v>
      </c>
      <c r="AM117" s="152"/>
      <c r="AN117" s="155">
        <f t="shared" si="29"/>
        <v>11.4</v>
      </c>
      <c r="AO117" s="163">
        <f>ROUND(IF('Schuelereinst. Sinclair'!$N$4="Ja",Druck_Tabelle_Kugel_VGL!AO$10,1) * VLOOKUP(AN117,Kugel_Schueler,2),1)</f>
        <v>109.8</v>
      </c>
      <c r="AP117" s="152"/>
      <c r="AQ117" s="155">
        <f t="shared" si="30"/>
        <v>11.4</v>
      </c>
      <c r="AR117" s="163">
        <f>ROUND(IF('Schuelereinst. Sinclair'!$N$4="Ja",Druck_Tabelle_Kugel_VGL!AR$10,1) * VLOOKUP(AQ117,Kugel_Schueler,2),1)</f>
        <v>106.4</v>
      </c>
      <c r="AS117" s="152"/>
      <c r="AT117" s="155">
        <f t="shared" si="31"/>
        <v>11.4</v>
      </c>
      <c r="AU117" s="163">
        <f>ROUND(IF('Schuelereinst. Sinclair'!$N$4="Ja",Druck_Tabelle_Kugel_VGL!AU$10,1) * VLOOKUP(AT117,Kugel_Schueler,2),1)</f>
        <v>88.8</v>
      </c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</row>
    <row r="118" spans="1:132" x14ac:dyDescent="0.2">
      <c r="A118" s="157">
        <f t="shared" si="32"/>
        <v>11.5</v>
      </c>
      <c r="B118" s="164">
        <f>ROUND(IF('Schuelereinst. Sinclair'!$N$4="Ja",Druck_Tabelle_Kugel_VGL!B$10,1) * VLOOKUP(A118,Kugel_Schueler,2),1)</f>
        <v>263.5</v>
      </c>
      <c r="C118" s="152"/>
      <c r="D118" s="157">
        <f t="shared" si="17"/>
        <v>11.5</v>
      </c>
      <c r="E118" s="164">
        <f>ROUND(IF('Schuelereinst. Sinclair'!$N$4="Ja",Druck_Tabelle_Kugel_VGL!E$10,1) * VLOOKUP(D118,Kugel_Schueler,2),1)</f>
        <v>233.1</v>
      </c>
      <c r="F118" s="152"/>
      <c r="G118" s="157">
        <f t="shared" si="18"/>
        <v>11.5</v>
      </c>
      <c r="H118" s="164">
        <f>ROUND(IF('Schuelereinst. Sinclair'!$N$4="Ja",Druck_Tabelle_Kugel_VGL!H$10,1) * VLOOKUP(G118,Kugel_Schueler,2),1)</f>
        <v>209.4</v>
      </c>
      <c r="I118" s="152"/>
      <c r="J118" s="157">
        <f t="shared" si="19"/>
        <v>11.5</v>
      </c>
      <c r="K118" s="164">
        <f>ROUND(IF('Schuelereinst. Sinclair'!$N$4="Ja",Druck_Tabelle_Kugel_VGL!K$10,1) * VLOOKUP(J118,Kugel_Schueler,2),1)</f>
        <v>190.7</v>
      </c>
      <c r="L118" s="152"/>
      <c r="M118" s="157">
        <f t="shared" si="20"/>
        <v>11.5</v>
      </c>
      <c r="N118" s="164">
        <f>ROUND(IF('Schuelereinst. Sinclair'!$N$4="Ja",Druck_Tabelle_Kugel_VGL!N$10,1) * VLOOKUP(M118,Kugel_Schueler,2),1)</f>
        <v>175.5</v>
      </c>
      <c r="O118" s="152"/>
      <c r="P118" s="157">
        <f t="shared" si="21"/>
        <v>11.5</v>
      </c>
      <c r="Q118" s="164">
        <f>ROUND(IF('Schuelereinst. Sinclair'!$N$4="Ja",Druck_Tabelle_Kugel_VGL!Q$10,1) * VLOOKUP(P118,Kugel_Schueler,2),1)</f>
        <v>163.1</v>
      </c>
      <c r="R118" s="152"/>
      <c r="S118" s="157">
        <f t="shared" si="22"/>
        <v>11.5</v>
      </c>
      <c r="T118" s="164">
        <f>ROUND(IF('Schuelereinst. Sinclair'!$N$4="Ja",Druck_Tabelle_Kugel_VGL!T$10,1) * VLOOKUP(S118,Kugel_Schueler,2),1)</f>
        <v>152.6</v>
      </c>
      <c r="U118" s="152"/>
      <c r="V118" s="157">
        <f t="shared" si="23"/>
        <v>11.5</v>
      </c>
      <c r="W118" s="164">
        <f>ROUND(IF('Schuelereinst. Sinclair'!$N$4="Ja",Druck_Tabelle_Kugel_VGL!W$10,1) * VLOOKUP(V118,Kugel_Schueler,2),1)</f>
        <v>143.80000000000001</v>
      </c>
      <c r="X118" s="152"/>
      <c r="Y118" s="157">
        <f t="shared" si="24"/>
        <v>11.5</v>
      </c>
      <c r="Z118" s="164">
        <f>ROUND(IF('Schuelereinst. Sinclair'!$N$4="Ja",Druck_Tabelle_Kugel_VGL!Z$10,1) * VLOOKUP(Y118,Kugel_Schueler,2),1)</f>
        <v>136.30000000000001</v>
      </c>
      <c r="AA118" s="152"/>
      <c r="AB118" s="157">
        <f t="shared" si="25"/>
        <v>11.5</v>
      </c>
      <c r="AC118" s="164">
        <f>ROUND(IF('Schuelereinst. Sinclair'!$N$4="Ja",Druck_Tabelle_Kugel_VGL!AC$10,1) * VLOOKUP(AB118,Kugel_Schueler,2),1)</f>
        <v>129.80000000000001</v>
      </c>
      <c r="AD118" s="152"/>
      <c r="AE118" s="157">
        <f t="shared" si="26"/>
        <v>11.5</v>
      </c>
      <c r="AF118" s="164">
        <f>ROUND(IF('Schuelereinst. Sinclair'!$N$4="Ja",Druck_Tabelle_Kugel_VGL!AF$10,1) * VLOOKUP(AE118,Kugel_Schueler,2),1)</f>
        <v>124.1</v>
      </c>
      <c r="AG118" s="152"/>
      <c r="AH118" s="157">
        <f t="shared" si="27"/>
        <v>11.5</v>
      </c>
      <c r="AI118" s="164">
        <f>ROUND(IF('Schuelereinst. Sinclair'!$N$4="Ja",Druck_Tabelle_Kugel_VGL!AI$10,1) * VLOOKUP(AH118,Kugel_Schueler,2),1)</f>
        <v>119.2</v>
      </c>
      <c r="AJ118" s="152"/>
      <c r="AK118" s="157">
        <f t="shared" si="28"/>
        <v>11.5</v>
      </c>
      <c r="AL118" s="164">
        <f>ROUND(IF('Schuelereinst. Sinclair'!$N$4="Ja",Druck_Tabelle_Kugel_VGL!AL$10,1) * VLOOKUP(AK118,Kugel_Schueler,2),1)</f>
        <v>114.8</v>
      </c>
      <c r="AM118" s="152"/>
      <c r="AN118" s="157">
        <f t="shared" si="29"/>
        <v>11.5</v>
      </c>
      <c r="AO118" s="164">
        <f>ROUND(IF('Schuelereinst. Sinclair'!$N$4="Ja",Druck_Tabelle_Kugel_VGL!AO$10,1) * VLOOKUP(AN118,Kugel_Schueler,2),1)</f>
        <v>111</v>
      </c>
      <c r="AP118" s="152"/>
      <c r="AQ118" s="157">
        <f t="shared" si="30"/>
        <v>11.5</v>
      </c>
      <c r="AR118" s="164">
        <f>ROUND(IF('Schuelereinst. Sinclair'!$N$4="Ja",Druck_Tabelle_Kugel_VGL!AR$10,1) * VLOOKUP(AQ118,Kugel_Schueler,2),1)</f>
        <v>107.5</v>
      </c>
      <c r="AS118" s="152"/>
      <c r="AT118" s="157">
        <f t="shared" si="31"/>
        <v>11.5</v>
      </c>
      <c r="AU118" s="164">
        <f>ROUND(IF('Schuelereinst. Sinclair'!$N$4="Ja",Druck_Tabelle_Kugel_VGL!AU$10,1) * VLOOKUP(AT118,Kugel_Schueler,2),1)</f>
        <v>89.8</v>
      </c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</row>
    <row r="119" spans="1:132" x14ac:dyDescent="0.2">
      <c r="A119" s="155">
        <f t="shared" si="32"/>
        <v>11.6</v>
      </c>
      <c r="B119" s="163">
        <f>ROUND(IF('Schuelereinst. Sinclair'!$N$4="Ja",Druck_Tabelle_Kugel_VGL!B$10,1) * VLOOKUP(A119,Kugel_Schueler,2),1)</f>
        <v>266.3</v>
      </c>
      <c r="C119" s="152"/>
      <c r="D119" s="155">
        <f t="shared" si="17"/>
        <v>11.6</v>
      </c>
      <c r="E119" s="163">
        <f>ROUND(IF('Schuelereinst. Sinclair'!$N$4="Ja",Druck_Tabelle_Kugel_VGL!E$10,1) * VLOOKUP(D119,Kugel_Schueler,2),1)</f>
        <v>235.5</v>
      </c>
      <c r="F119" s="152"/>
      <c r="G119" s="155">
        <f t="shared" si="18"/>
        <v>11.6</v>
      </c>
      <c r="H119" s="163">
        <f>ROUND(IF('Schuelereinst. Sinclair'!$N$4="Ja",Druck_Tabelle_Kugel_VGL!H$10,1) * VLOOKUP(G119,Kugel_Schueler,2),1)</f>
        <v>211.7</v>
      </c>
      <c r="I119" s="152"/>
      <c r="J119" s="155">
        <f t="shared" si="19"/>
        <v>11.6</v>
      </c>
      <c r="K119" s="163">
        <f>ROUND(IF('Schuelereinst. Sinclair'!$N$4="Ja",Druck_Tabelle_Kugel_VGL!K$10,1) * VLOOKUP(J119,Kugel_Schueler,2),1)</f>
        <v>192.7</v>
      </c>
      <c r="L119" s="152"/>
      <c r="M119" s="155">
        <f t="shared" si="20"/>
        <v>11.6</v>
      </c>
      <c r="N119" s="163">
        <f>ROUND(IF('Schuelereinst. Sinclair'!$N$4="Ja",Druck_Tabelle_Kugel_VGL!N$10,1) * VLOOKUP(M119,Kugel_Schueler,2),1)</f>
        <v>177.4</v>
      </c>
      <c r="O119" s="152"/>
      <c r="P119" s="155">
        <f t="shared" si="21"/>
        <v>11.6</v>
      </c>
      <c r="Q119" s="163">
        <f>ROUND(IF('Schuelereinst. Sinclair'!$N$4="Ja",Druck_Tabelle_Kugel_VGL!Q$10,1) * VLOOKUP(P119,Kugel_Schueler,2),1)</f>
        <v>164.8</v>
      </c>
      <c r="R119" s="152"/>
      <c r="S119" s="155">
        <f t="shared" si="22"/>
        <v>11.6</v>
      </c>
      <c r="T119" s="163">
        <f>ROUND(IF('Schuelereinst. Sinclair'!$N$4="Ja",Druck_Tabelle_Kugel_VGL!T$10,1) * VLOOKUP(S119,Kugel_Schueler,2),1)</f>
        <v>154.19999999999999</v>
      </c>
      <c r="U119" s="152"/>
      <c r="V119" s="155">
        <f t="shared" si="23"/>
        <v>11.6</v>
      </c>
      <c r="W119" s="163">
        <f>ROUND(IF('Schuelereinst. Sinclair'!$N$4="Ja",Druck_Tabelle_Kugel_VGL!W$10,1) * VLOOKUP(V119,Kugel_Schueler,2),1)</f>
        <v>145.30000000000001</v>
      </c>
      <c r="X119" s="152"/>
      <c r="Y119" s="155">
        <f t="shared" si="24"/>
        <v>11.6</v>
      </c>
      <c r="Z119" s="163">
        <f>ROUND(IF('Schuelereinst. Sinclair'!$N$4="Ja",Druck_Tabelle_Kugel_VGL!Z$10,1) * VLOOKUP(Y119,Kugel_Schueler,2),1)</f>
        <v>137.69999999999999</v>
      </c>
      <c r="AA119" s="152"/>
      <c r="AB119" s="155">
        <f t="shared" si="25"/>
        <v>11.6</v>
      </c>
      <c r="AC119" s="163">
        <f>ROUND(IF('Schuelereinst. Sinclair'!$N$4="Ja",Druck_Tabelle_Kugel_VGL!AC$10,1) * VLOOKUP(AB119,Kugel_Schueler,2),1)</f>
        <v>131.19999999999999</v>
      </c>
      <c r="AD119" s="152"/>
      <c r="AE119" s="155">
        <f t="shared" si="26"/>
        <v>11.6</v>
      </c>
      <c r="AF119" s="163">
        <f>ROUND(IF('Schuelereinst. Sinclair'!$N$4="Ja",Druck_Tabelle_Kugel_VGL!AF$10,1) * VLOOKUP(AE119,Kugel_Schueler,2),1)</f>
        <v>125.4</v>
      </c>
      <c r="AG119" s="152"/>
      <c r="AH119" s="155">
        <f t="shared" si="27"/>
        <v>11.6</v>
      </c>
      <c r="AI119" s="163">
        <f>ROUND(IF('Schuelereinst. Sinclair'!$N$4="Ja",Druck_Tabelle_Kugel_VGL!AI$10,1) * VLOOKUP(AH119,Kugel_Schueler,2),1)</f>
        <v>120.4</v>
      </c>
      <c r="AJ119" s="152"/>
      <c r="AK119" s="155">
        <f t="shared" si="28"/>
        <v>11.6</v>
      </c>
      <c r="AL119" s="163">
        <f>ROUND(IF('Schuelereinst. Sinclair'!$N$4="Ja",Druck_Tabelle_Kugel_VGL!AL$10,1) * VLOOKUP(AK119,Kugel_Schueler,2),1)</f>
        <v>116</v>
      </c>
      <c r="AM119" s="152"/>
      <c r="AN119" s="155">
        <f t="shared" si="29"/>
        <v>11.6</v>
      </c>
      <c r="AO119" s="163">
        <f>ROUND(IF('Schuelereinst. Sinclair'!$N$4="Ja",Druck_Tabelle_Kugel_VGL!AO$10,1) * VLOOKUP(AN119,Kugel_Schueler,2),1)</f>
        <v>112.1</v>
      </c>
      <c r="AP119" s="152"/>
      <c r="AQ119" s="155">
        <f t="shared" si="30"/>
        <v>11.6</v>
      </c>
      <c r="AR119" s="163">
        <f>ROUND(IF('Schuelereinst. Sinclair'!$N$4="Ja",Druck_Tabelle_Kugel_VGL!AR$10,1) * VLOOKUP(AQ119,Kugel_Schueler,2),1)</f>
        <v>108.7</v>
      </c>
      <c r="AS119" s="152"/>
      <c r="AT119" s="155">
        <f t="shared" si="31"/>
        <v>11.6</v>
      </c>
      <c r="AU119" s="163">
        <f>ROUND(IF('Schuelereinst. Sinclair'!$N$4="Ja",Druck_Tabelle_Kugel_VGL!AU$10,1) * VLOOKUP(AT119,Kugel_Schueler,2),1)</f>
        <v>90.7</v>
      </c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</row>
    <row r="120" spans="1:132" x14ac:dyDescent="0.2">
      <c r="A120" s="157">
        <f t="shared" si="32"/>
        <v>11.7</v>
      </c>
      <c r="B120" s="164">
        <f>ROUND(IF('Schuelereinst. Sinclair'!$N$4="Ja",Druck_Tabelle_Kugel_VGL!B$10,1) * VLOOKUP(A120,Kugel_Schueler,2),1)</f>
        <v>269.10000000000002</v>
      </c>
      <c r="C120" s="152"/>
      <c r="D120" s="157">
        <f t="shared" si="17"/>
        <v>11.7</v>
      </c>
      <c r="E120" s="164">
        <f>ROUND(IF('Schuelereinst. Sinclair'!$N$4="Ja",Druck_Tabelle_Kugel_VGL!E$10,1) * VLOOKUP(D120,Kugel_Schueler,2),1)</f>
        <v>238</v>
      </c>
      <c r="F120" s="152"/>
      <c r="G120" s="157">
        <f t="shared" si="18"/>
        <v>11.7</v>
      </c>
      <c r="H120" s="164">
        <f>ROUND(IF('Schuelereinst. Sinclair'!$N$4="Ja",Druck_Tabelle_Kugel_VGL!H$10,1) * VLOOKUP(G120,Kugel_Schueler,2),1)</f>
        <v>213.9</v>
      </c>
      <c r="I120" s="152"/>
      <c r="J120" s="157">
        <f t="shared" si="19"/>
        <v>11.7</v>
      </c>
      <c r="K120" s="164">
        <f>ROUND(IF('Schuelereinst. Sinclair'!$N$4="Ja",Druck_Tabelle_Kugel_VGL!K$10,1) * VLOOKUP(J120,Kugel_Schueler,2),1)</f>
        <v>194.7</v>
      </c>
      <c r="L120" s="152"/>
      <c r="M120" s="157">
        <f t="shared" si="20"/>
        <v>11.7</v>
      </c>
      <c r="N120" s="164">
        <f>ROUND(IF('Schuelereinst. Sinclair'!$N$4="Ja",Druck_Tabelle_Kugel_VGL!N$10,1) * VLOOKUP(M120,Kugel_Schueler,2),1)</f>
        <v>179.2</v>
      </c>
      <c r="O120" s="152"/>
      <c r="P120" s="157">
        <f t="shared" si="21"/>
        <v>11.7</v>
      </c>
      <c r="Q120" s="164">
        <f>ROUND(IF('Schuelereinst. Sinclair'!$N$4="Ja",Druck_Tabelle_Kugel_VGL!Q$10,1) * VLOOKUP(P120,Kugel_Schueler,2),1)</f>
        <v>166.5</v>
      </c>
      <c r="R120" s="152"/>
      <c r="S120" s="157">
        <f t="shared" si="22"/>
        <v>11.7</v>
      </c>
      <c r="T120" s="164">
        <f>ROUND(IF('Schuelereinst. Sinclair'!$N$4="Ja",Druck_Tabelle_Kugel_VGL!T$10,1) * VLOOKUP(S120,Kugel_Schueler,2),1)</f>
        <v>155.80000000000001</v>
      </c>
      <c r="U120" s="152"/>
      <c r="V120" s="157">
        <f t="shared" si="23"/>
        <v>11.7</v>
      </c>
      <c r="W120" s="164">
        <f>ROUND(IF('Schuelereinst. Sinclair'!$N$4="Ja",Druck_Tabelle_Kugel_VGL!W$10,1) * VLOOKUP(V120,Kugel_Schueler,2),1)</f>
        <v>146.80000000000001</v>
      </c>
      <c r="X120" s="152"/>
      <c r="Y120" s="157">
        <f t="shared" si="24"/>
        <v>11.7</v>
      </c>
      <c r="Z120" s="164">
        <f>ROUND(IF('Schuelereinst. Sinclair'!$N$4="Ja",Druck_Tabelle_Kugel_VGL!Z$10,1) * VLOOKUP(Y120,Kugel_Schueler,2),1)</f>
        <v>139.19999999999999</v>
      </c>
      <c r="AA120" s="152"/>
      <c r="AB120" s="157">
        <f t="shared" si="25"/>
        <v>11.7</v>
      </c>
      <c r="AC120" s="164">
        <f>ROUND(IF('Schuelereinst. Sinclair'!$N$4="Ja",Druck_Tabelle_Kugel_VGL!AC$10,1) * VLOOKUP(AB120,Kugel_Schueler,2),1)</f>
        <v>132.5</v>
      </c>
      <c r="AD120" s="152"/>
      <c r="AE120" s="157">
        <f t="shared" si="26"/>
        <v>11.7</v>
      </c>
      <c r="AF120" s="164">
        <f>ROUND(IF('Schuelereinst. Sinclair'!$N$4="Ja",Druck_Tabelle_Kugel_VGL!AF$10,1) * VLOOKUP(AE120,Kugel_Schueler,2),1)</f>
        <v>126.7</v>
      </c>
      <c r="AG120" s="152"/>
      <c r="AH120" s="157">
        <f t="shared" si="27"/>
        <v>11.7</v>
      </c>
      <c r="AI120" s="164">
        <f>ROUND(IF('Schuelereinst. Sinclair'!$N$4="Ja",Druck_Tabelle_Kugel_VGL!AI$10,1) * VLOOKUP(AH120,Kugel_Schueler,2),1)</f>
        <v>121.7</v>
      </c>
      <c r="AJ120" s="152"/>
      <c r="AK120" s="157">
        <f t="shared" si="28"/>
        <v>11.7</v>
      </c>
      <c r="AL120" s="164">
        <f>ROUND(IF('Schuelereinst. Sinclair'!$N$4="Ja",Druck_Tabelle_Kugel_VGL!AL$10,1) * VLOOKUP(AK120,Kugel_Schueler,2),1)</f>
        <v>117.3</v>
      </c>
      <c r="AM120" s="152"/>
      <c r="AN120" s="157">
        <f t="shared" si="29"/>
        <v>11.7</v>
      </c>
      <c r="AO120" s="164">
        <f>ROUND(IF('Schuelereinst. Sinclair'!$N$4="Ja",Druck_Tabelle_Kugel_VGL!AO$10,1) * VLOOKUP(AN120,Kugel_Schueler,2),1)</f>
        <v>113.3</v>
      </c>
      <c r="AP120" s="152"/>
      <c r="AQ120" s="157">
        <f t="shared" si="30"/>
        <v>11.7</v>
      </c>
      <c r="AR120" s="164">
        <f>ROUND(IF('Schuelereinst. Sinclair'!$N$4="Ja",Druck_Tabelle_Kugel_VGL!AR$10,1) * VLOOKUP(AQ120,Kugel_Schueler,2),1)</f>
        <v>109.8</v>
      </c>
      <c r="AS120" s="152"/>
      <c r="AT120" s="157">
        <f t="shared" si="31"/>
        <v>11.7</v>
      </c>
      <c r="AU120" s="164">
        <f>ROUND(IF('Schuelereinst. Sinclair'!$N$4="Ja",Druck_Tabelle_Kugel_VGL!AU$10,1) * VLOOKUP(AT120,Kugel_Schueler,2),1)</f>
        <v>91.7</v>
      </c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</row>
    <row r="121" spans="1:132" x14ac:dyDescent="0.2">
      <c r="A121" s="155">
        <f t="shared" si="32"/>
        <v>11.8</v>
      </c>
      <c r="B121" s="163">
        <f>ROUND(IF('Schuelereinst. Sinclair'!$N$4="Ja",Druck_Tabelle_Kugel_VGL!B$10,1) * VLOOKUP(A121,Kugel_Schueler,2),1)</f>
        <v>271.8</v>
      </c>
      <c r="C121" s="152"/>
      <c r="D121" s="155">
        <f t="shared" si="17"/>
        <v>11.8</v>
      </c>
      <c r="E121" s="163">
        <f>ROUND(IF('Schuelereinst. Sinclair'!$N$4="Ja",Druck_Tabelle_Kugel_VGL!E$10,1) * VLOOKUP(D121,Kugel_Schueler,2),1)</f>
        <v>240.4</v>
      </c>
      <c r="F121" s="152"/>
      <c r="G121" s="155">
        <f t="shared" si="18"/>
        <v>11.8</v>
      </c>
      <c r="H121" s="163">
        <f>ROUND(IF('Schuelereinst. Sinclair'!$N$4="Ja",Druck_Tabelle_Kugel_VGL!H$10,1) * VLOOKUP(G121,Kugel_Schueler,2),1)</f>
        <v>216</v>
      </c>
      <c r="I121" s="152"/>
      <c r="J121" s="155">
        <f t="shared" si="19"/>
        <v>11.8</v>
      </c>
      <c r="K121" s="163">
        <f>ROUND(IF('Schuelereinst. Sinclair'!$N$4="Ja",Druck_Tabelle_Kugel_VGL!K$10,1) * VLOOKUP(J121,Kugel_Schueler,2),1)</f>
        <v>196.7</v>
      </c>
      <c r="L121" s="152"/>
      <c r="M121" s="155">
        <f t="shared" si="20"/>
        <v>11.8</v>
      </c>
      <c r="N121" s="163">
        <f>ROUND(IF('Schuelereinst. Sinclair'!$N$4="Ja",Druck_Tabelle_Kugel_VGL!N$10,1) * VLOOKUP(M121,Kugel_Schueler,2),1)</f>
        <v>181.1</v>
      </c>
      <c r="O121" s="152"/>
      <c r="P121" s="155">
        <f t="shared" si="21"/>
        <v>11.8</v>
      </c>
      <c r="Q121" s="163">
        <f>ROUND(IF('Schuelereinst. Sinclair'!$N$4="Ja",Druck_Tabelle_Kugel_VGL!Q$10,1) * VLOOKUP(P121,Kugel_Schueler,2),1)</f>
        <v>168.2</v>
      </c>
      <c r="R121" s="152"/>
      <c r="S121" s="155">
        <f t="shared" si="22"/>
        <v>11.8</v>
      </c>
      <c r="T121" s="163">
        <f>ROUND(IF('Schuelereinst. Sinclair'!$N$4="Ja",Druck_Tabelle_Kugel_VGL!T$10,1) * VLOOKUP(S121,Kugel_Schueler,2),1)</f>
        <v>157.4</v>
      </c>
      <c r="U121" s="152"/>
      <c r="V121" s="155">
        <f t="shared" si="23"/>
        <v>11.8</v>
      </c>
      <c r="W121" s="163">
        <f>ROUND(IF('Schuelereinst. Sinclair'!$N$4="Ja",Druck_Tabelle_Kugel_VGL!W$10,1) * VLOOKUP(V121,Kugel_Schueler,2),1)</f>
        <v>148.30000000000001</v>
      </c>
      <c r="X121" s="152"/>
      <c r="Y121" s="155">
        <f t="shared" si="24"/>
        <v>11.8</v>
      </c>
      <c r="Z121" s="163">
        <f>ROUND(IF('Schuelereinst. Sinclair'!$N$4="Ja",Druck_Tabelle_Kugel_VGL!Z$10,1) * VLOOKUP(Y121,Kugel_Schueler,2),1)</f>
        <v>140.6</v>
      </c>
      <c r="AA121" s="152"/>
      <c r="AB121" s="155">
        <f t="shared" si="25"/>
        <v>11.8</v>
      </c>
      <c r="AC121" s="163">
        <f>ROUND(IF('Schuelereinst. Sinclair'!$N$4="Ja",Druck_Tabelle_Kugel_VGL!AC$10,1) * VLOOKUP(AB121,Kugel_Schueler,2),1)</f>
        <v>133.9</v>
      </c>
      <c r="AD121" s="152"/>
      <c r="AE121" s="155">
        <f t="shared" si="26"/>
        <v>11.8</v>
      </c>
      <c r="AF121" s="163">
        <f>ROUND(IF('Schuelereinst. Sinclair'!$N$4="Ja",Druck_Tabelle_Kugel_VGL!AF$10,1) * VLOOKUP(AE121,Kugel_Schueler,2),1)</f>
        <v>128</v>
      </c>
      <c r="AG121" s="152"/>
      <c r="AH121" s="155">
        <f t="shared" si="27"/>
        <v>11.8</v>
      </c>
      <c r="AI121" s="163">
        <f>ROUND(IF('Schuelereinst. Sinclair'!$N$4="Ja",Druck_Tabelle_Kugel_VGL!AI$10,1) * VLOOKUP(AH121,Kugel_Schueler,2),1)</f>
        <v>122.9</v>
      </c>
      <c r="AJ121" s="152"/>
      <c r="AK121" s="155">
        <f t="shared" si="28"/>
        <v>11.8</v>
      </c>
      <c r="AL121" s="163">
        <f>ROUND(IF('Schuelereinst. Sinclair'!$N$4="Ja",Druck_Tabelle_Kugel_VGL!AL$10,1) * VLOOKUP(AK121,Kugel_Schueler,2),1)</f>
        <v>118.4</v>
      </c>
      <c r="AM121" s="152"/>
      <c r="AN121" s="155">
        <f t="shared" si="29"/>
        <v>11.8</v>
      </c>
      <c r="AO121" s="163">
        <f>ROUND(IF('Schuelereinst. Sinclair'!$N$4="Ja",Druck_Tabelle_Kugel_VGL!AO$10,1) * VLOOKUP(AN121,Kugel_Schueler,2),1)</f>
        <v>114.5</v>
      </c>
      <c r="AP121" s="152"/>
      <c r="AQ121" s="155">
        <f t="shared" si="30"/>
        <v>11.8</v>
      </c>
      <c r="AR121" s="163">
        <f>ROUND(IF('Schuelereinst. Sinclair'!$N$4="Ja",Druck_Tabelle_Kugel_VGL!AR$10,1) * VLOOKUP(AQ121,Kugel_Schueler,2),1)</f>
        <v>110.9</v>
      </c>
      <c r="AS121" s="152"/>
      <c r="AT121" s="155">
        <f t="shared" si="31"/>
        <v>11.8</v>
      </c>
      <c r="AU121" s="163">
        <f>ROUND(IF('Schuelereinst. Sinclair'!$N$4="Ja",Druck_Tabelle_Kugel_VGL!AU$10,1) * VLOOKUP(AT121,Kugel_Schueler,2),1)</f>
        <v>92.6</v>
      </c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</row>
    <row r="122" spans="1:132" x14ac:dyDescent="0.2">
      <c r="A122" s="157">
        <f t="shared" si="32"/>
        <v>11.9</v>
      </c>
      <c r="B122" s="164">
        <f>ROUND(IF('Schuelereinst. Sinclair'!$N$4="Ja",Druck_Tabelle_Kugel_VGL!B$10,1) * VLOOKUP(A122,Kugel_Schueler,2),1)</f>
        <v>274.60000000000002</v>
      </c>
      <c r="C122" s="152"/>
      <c r="D122" s="157">
        <f t="shared" si="17"/>
        <v>11.9</v>
      </c>
      <c r="E122" s="164">
        <f>ROUND(IF('Schuelereinst. Sinclair'!$N$4="Ja",Druck_Tabelle_Kugel_VGL!E$10,1) * VLOOKUP(D122,Kugel_Schueler,2),1)</f>
        <v>242.8</v>
      </c>
      <c r="F122" s="152"/>
      <c r="G122" s="157">
        <f t="shared" si="18"/>
        <v>11.9</v>
      </c>
      <c r="H122" s="164">
        <f>ROUND(IF('Schuelereinst. Sinclair'!$N$4="Ja",Druck_Tabelle_Kugel_VGL!H$10,1) * VLOOKUP(G122,Kugel_Schueler,2),1)</f>
        <v>218.2</v>
      </c>
      <c r="I122" s="152"/>
      <c r="J122" s="157">
        <f t="shared" si="19"/>
        <v>11.9</v>
      </c>
      <c r="K122" s="164">
        <f>ROUND(IF('Schuelereinst. Sinclair'!$N$4="Ja",Druck_Tabelle_Kugel_VGL!K$10,1) * VLOOKUP(J122,Kugel_Schueler,2),1)</f>
        <v>198.7</v>
      </c>
      <c r="L122" s="152"/>
      <c r="M122" s="157">
        <f t="shared" si="20"/>
        <v>11.9</v>
      </c>
      <c r="N122" s="164">
        <f>ROUND(IF('Schuelereinst. Sinclair'!$N$4="Ja",Druck_Tabelle_Kugel_VGL!N$10,1) * VLOOKUP(M122,Kugel_Schueler,2),1)</f>
        <v>182.9</v>
      </c>
      <c r="O122" s="152"/>
      <c r="P122" s="157">
        <f t="shared" si="21"/>
        <v>11.9</v>
      </c>
      <c r="Q122" s="164">
        <f>ROUND(IF('Schuelereinst. Sinclair'!$N$4="Ja",Druck_Tabelle_Kugel_VGL!Q$10,1) * VLOOKUP(P122,Kugel_Schueler,2),1)</f>
        <v>169.9</v>
      </c>
      <c r="R122" s="152"/>
      <c r="S122" s="157">
        <f t="shared" si="22"/>
        <v>11.9</v>
      </c>
      <c r="T122" s="164">
        <f>ROUND(IF('Schuelereinst. Sinclair'!$N$4="Ja",Druck_Tabelle_Kugel_VGL!T$10,1) * VLOOKUP(S122,Kugel_Schueler,2),1)</f>
        <v>159</v>
      </c>
      <c r="U122" s="152"/>
      <c r="V122" s="157">
        <f t="shared" si="23"/>
        <v>11.9</v>
      </c>
      <c r="W122" s="164">
        <f>ROUND(IF('Schuelereinst. Sinclair'!$N$4="Ja",Druck_Tabelle_Kugel_VGL!W$10,1) * VLOOKUP(V122,Kugel_Schueler,2),1)</f>
        <v>149.9</v>
      </c>
      <c r="X122" s="152"/>
      <c r="Y122" s="157">
        <f t="shared" si="24"/>
        <v>11.9</v>
      </c>
      <c r="Z122" s="164">
        <f>ROUND(IF('Schuelereinst. Sinclair'!$N$4="Ja",Druck_Tabelle_Kugel_VGL!Z$10,1) * VLOOKUP(Y122,Kugel_Schueler,2),1)</f>
        <v>142</v>
      </c>
      <c r="AA122" s="152"/>
      <c r="AB122" s="157">
        <f t="shared" si="25"/>
        <v>11.9</v>
      </c>
      <c r="AC122" s="164">
        <f>ROUND(IF('Schuelereinst. Sinclair'!$N$4="Ja",Druck_Tabelle_Kugel_VGL!AC$10,1) * VLOOKUP(AB122,Kugel_Schueler,2),1)</f>
        <v>135.19999999999999</v>
      </c>
      <c r="AD122" s="152"/>
      <c r="AE122" s="157">
        <f t="shared" si="26"/>
        <v>11.9</v>
      </c>
      <c r="AF122" s="164">
        <f>ROUND(IF('Schuelereinst. Sinclair'!$N$4="Ja",Druck_Tabelle_Kugel_VGL!AF$10,1) * VLOOKUP(AE122,Kugel_Schueler,2),1)</f>
        <v>129.30000000000001</v>
      </c>
      <c r="AG122" s="152"/>
      <c r="AH122" s="157">
        <f t="shared" si="27"/>
        <v>11.9</v>
      </c>
      <c r="AI122" s="164">
        <f>ROUND(IF('Schuelereinst. Sinclair'!$N$4="Ja",Druck_Tabelle_Kugel_VGL!AI$10,1) * VLOOKUP(AH122,Kugel_Schueler,2),1)</f>
        <v>124.2</v>
      </c>
      <c r="AJ122" s="152"/>
      <c r="AK122" s="157">
        <f t="shared" si="28"/>
        <v>11.9</v>
      </c>
      <c r="AL122" s="164">
        <f>ROUND(IF('Schuelereinst. Sinclair'!$N$4="Ja",Druck_Tabelle_Kugel_VGL!AL$10,1) * VLOOKUP(AK122,Kugel_Schueler,2),1)</f>
        <v>119.7</v>
      </c>
      <c r="AM122" s="152"/>
      <c r="AN122" s="157">
        <f t="shared" si="29"/>
        <v>11.9</v>
      </c>
      <c r="AO122" s="164">
        <f>ROUND(IF('Schuelereinst. Sinclair'!$N$4="Ja",Druck_Tabelle_Kugel_VGL!AO$10,1) * VLOOKUP(AN122,Kugel_Schueler,2),1)</f>
        <v>115.6</v>
      </c>
      <c r="AP122" s="152"/>
      <c r="AQ122" s="157">
        <f t="shared" si="30"/>
        <v>11.9</v>
      </c>
      <c r="AR122" s="164">
        <f>ROUND(IF('Schuelereinst. Sinclair'!$N$4="Ja",Druck_Tabelle_Kugel_VGL!AR$10,1) * VLOOKUP(AQ122,Kugel_Schueler,2),1)</f>
        <v>112</v>
      </c>
      <c r="AS122" s="152"/>
      <c r="AT122" s="157">
        <f t="shared" si="31"/>
        <v>11.9</v>
      </c>
      <c r="AU122" s="164">
        <f>ROUND(IF('Schuelereinst. Sinclair'!$N$4="Ja",Druck_Tabelle_Kugel_VGL!AU$10,1) * VLOOKUP(AT122,Kugel_Schueler,2),1)</f>
        <v>93.5</v>
      </c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</row>
    <row r="123" spans="1:132" x14ac:dyDescent="0.2">
      <c r="A123" s="155">
        <f t="shared" si="32"/>
        <v>12</v>
      </c>
      <c r="B123" s="163">
        <f>ROUND(IF('Schuelereinst. Sinclair'!$N$4="Ja",Druck_Tabelle_Kugel_VGL!B$10,1) * VLOOKUP(A123,Kugel_Schueler,2),1)</f>
        <v>277.39999999999998</v>
      </c>
      <c r="C123" s="152"/>
      <c r="D123" s="155">
        <f t="shared" si="17"/>
        <v>12</v>
      </c>
      <c r="E123" s="163">
        <f>ROUND(IF('Schuelereinst. Sinclair'!$N$4="Ja",Druck_Tabelle_Kugel_VGL!E$10,1) * VLOOKUP(D123,Kugel_Schueler,2),1)</f>
        <v>245.3</v>
      </c>
      <c r="F123" s="152"/>
      <c r="G123" s="155">
        <f t="shared" si="18"/>
        <v>12</v>
      </c>
      <c r="H123" s="163">
        <f>ROUND(IF('Schuelereinst. Sinclair'!$N$4="Ja",Druck_Tabelle_Kugel_VGL!H$10,1) * VLOOKUP(G123,Kugel_Schueler,2),1)</f>
        <v>220.5</v>
      </c>
      <c r="I123" s="152"/>
      <c r="J123" s="155">
        <f t="shared" si="19"/>
        <v>12</v>
      </c>
      <c r="K123" s="163">
        <f>ROUND(IF('Schuelereinst. Sinclair'!$N$4="Ja",Druck_Tabelle_Kugel_VGL!K$10,1) * VLOOKUP(J123,Kugel_Schueler,2),1)</f>
        <v>200.7</v>
      </c>
      <c r="L123" s="152"/>
      <c r="M123" s="155">
        <f t="shared" si="20"/>
        <v>12</v>
      </c>
      <c r="N123" s="163">
        <f>ROUND(IF('Schuelereinst. Sinclair'!$N$4="Ja",Druck_Tabelle_Kugel_VGL!N$10,1) * VLOOKUP(M123,Kugel_Schueler,2),1)</f>
        <v>184.8</v>
      </c>
      <c r="O123" s="152"/>
      <c r="P123" s="155">
        <f t="shared" si="21"/>
        <v>12</v>
      </c>
      <c r="Q123" s="163">
        <f>ROUND(IF('Schuelereinst. Sinclair'!$N$4="Ja",Druck_Tabelle_Kugel_VGL!Q$10,1) * VLOOKUP(P123,Kugel_Schueler,2),1)</f>
        <v>171.6</v>
      </c>
      <c r="R123" s="152"/>
      <c r="S123" s="155">
        <f t="shared" si="22"/>
        <v>12</v>
      </c>
      <c r="T123" s="163">
        <f>ROUND(IF('Schuelereinst. Sinclair'!$N$4="Ja",Druck_Tabelle_Kugel_VGL!T$10,1) * VLOOKUP(S123,Kugel_Schueler,2),1)</f>
        <v>160.6</v>
      </c>
      <c r="U123" s="152"/>
      <c r="V123" s="155">
        <f t="shared" si="23"/>
        <v>12</v>
      </c>
      <c r="W123" s="163">
        <f>ROUND(IF('Schuelereinst. Sinclair'!$N$4="Ja",Druck_Tabelle_Kugel_VGL!W$10,1) * VLOOKUP(V123,Kugel_Schueler,2),1)</f>
        <v>151.4</v>
      </c>
      <c r="X123" s="152"/>
      <c r="Y123" s="155">
        <f t="shared" si="24"/>
        <v>12</v>
      </c>
      <c r="Z123" s="163">
        <f>ROUND(IF('Schuelereinst. Sinclair'!$N$4="Ja",Druck_Tabelle_Kugel_VGL!Z$10,1) * VLOOKUP(Y123,Kugel_Schueler,2),1)</f>
        <v>143.4</v>
      </c>
      <c r="AA123" s="152"/>
      <c r="AB123" s="155">
        <f t="shared" si="25"/>
        <v>12</v>
      </c>
      <c r="AC123" s="163">
        <f>ROUND(IF('Schuelereinst. Sinclair'!$N$4="Ja",Druck_Tabelle_Kugel_VGL!AC$10,1) * VLOOKUP(AB123,Kugel_Schueler,2),1)</f>
        <v>136.6</v>
      </c>
      <c r="AD123" s="152"/>
      <c r="AE123" s="155">
        <f t="shared" si="26"/>
        <v>12</v>
      </c>
      <c r="AF123" s="163">
        <f>ROUND(IF('Schuelereinst. Sinclair'!$N$4="Ja",Druck_Tabelle_Kugel_VGL!AF$10,1) * VLOOKUP(AE123,Kugel_Schueler,2),1)</f>
        <v>130.69999999999999</v>
      </c>
      <c r="AG123" s="152"/>
      <c r="AH123" s="155">
        <f t="shared" si="27"/>
        <v>12</v>
      </c>
      <c r="AI123" s="163">
        <f>ROUND(IF('Schuelereinst. Sinclair'!$N$4="Ja",Druck_Tabelle_Kugel_VGL!AI$10,1) * VLOOKUP(AH123,Kugel_Schueler,2),1)</f>
        <v>125.5</v>
      </c>
      <c r="AJ123" s="152"/>
      <c r="AK123" s="155">
        <f t="shared" si="28"/>
        <v>12</v>
      </c>
      <c r="AL123" s="163">
        <f>ROUND(IF('Schuelereinst. Sinclair'!$N$4="Ja",Druck_Tabelle_Kugel_VGL!AL$10,1) * VLOOKUP(AK123,Kugel_Schueler,2),1)</f>
        <v>120.9</v>
      </c>
      <c r="AM123" s="152"/>
      <c r="AN123" s="155">
        <f t="shared" si="29"/>
        <v>12</v>
      </c>
      <c r="AO123" s="163">
        <f>ROUND(IF('Schuelereinst. Sinclair'!$N$4="Ja",Druck_Tabelle_Kugel_VGL!AO$10,1) * VLOOKUP(AN123,Kugel_Schueler,2),1)</f>
        <v>116.8</v>
      </c>
      <c r="AP123" s="152"/>
      <c r="AQ123" s="155">
        <f t="shared" si="30"/>
        <v>12</v>
      </c>
      <c r="AR123" s="163">
        <f>ROUND(IF('Schuelereinst. Sinclair'!$N$4="Ja",Druck_Tabelle_Kugel_VGL!AR$10,1) * VLOOKUP(AQ123,Kugel_Schueler,2),1)</f>
        <v>113.2</v>
      </c>
      <c r="AS123" s="152"/>
      <c r="AT123" s="155">
        <f t="shared" si="31"/>
        <v>12</v>
      </c>
      <c r="AU123" s="163">
        <f>ROUND(IF('Schuelereinst. Sinclair'!$N$4="Ja",Druck_Tabelle_Kugel_VGL!AU$10,1) * VLOOKUP(AT123,Kugel_Schueler,2),1)</f>
        <v>94.5</v>
      </c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</row>
    <row r="124" spans="1:132" x14ac:dyDescent="0.2">
      <c r="A124" s="157">
        <f t="shared" si="32"/>
        <v>12.1</v>
      </c>
      <c r="B124" s="164">
        <f>ROUND(IF('Schuelereinst. Sinclair'!$N$4="Ja",Druck_Tabelle_Kugel_VGL!B$10,1) * VLOOKUP(A124,Kugel_Schueler,2),1)</f>
        <v>280.2</v>
      </c>
      <c r="C124" s="152"/>
      <c r="D124" s="157">
        <f t="shared" si="17"/>
        <v>12.1</v>
      </c>
      <c r="E124" s="164">
        <f>ROUND(IF('Schuelereinst. Sinclair'!$N$4="Ja",Druck_Tabelle_Kugel_VGL!E$10,1) * VLOOKUP(D124,Kugel_Schueler,2),1)</f>
        <v>247.8</v>
      </c>
      <c r="F124" s="152"/>
      <c r="G124" s="157">
        <f t="shared" si="18"/>
        <v>12.1</v>
      </c>
      <c r="H124" s="164">
        <f>ROUND(IF('Schuelereinst. Sinclair'!$N$4="Ja",Druck_Tabelle_Kugel_VGL!H$10,1) * VLOOKUP(G124,Kugel_Schueler,2),1)</f>
        <v>222.7</v>
      </c>
      <c r="I124" s="152"/>
      <c r="J124" s="157">
        <f t="shared" si="19"/>
        <v>12.1</v>
      </c>
      <c r="K124" s="164">
        <f>ROUND(IF('Schuelereinst. Sinclair'!$N$4="Ja",Druck_Tabelle_Kugel_VGL!K$10,1) * VLOOKUP(J124,Kugel_Schueler,2),1)</f>
        <v>202.7</v>
      </c>
      <c r="L124" s="152"/>
      <c r="M124" s="157">
        <f t="shared" si="20"/>
        <v>12.1</v>
      </c>
      <c r="N124" s="164">
        <f>ROUND(IF('Schuelereinst. Sinclair'!$N$4="Ja",Druck_Tabelle_Kugel_VGL!N$10,1) * VLOOKUP(M124,Kugel_Schueler,2),1)</f>
        <v>186.6</v>
      </c>
      <c r="O124" s="152"/>
      <c r="P124" s="157">
        <f t="shared" si="21"/>
        <v>12.1</v>
      </c>
      <c r="Q124" s="164">
        <f>ROUND(IF('Schuelereinst. Sinclair'!$N$4="Ja",Druck_Tabelle_Kugel_VGL!Q$10,1) * VLOOKUP(P124,Kugel_Schueler,2),1)</f>
        <v>173.3</v>
      </c>
      <c r="R124" s="152"/>
      <c r="S124" s="157">
        <f t="shared" si="22"/>
        <v>12.1</v>
      </c>
      <c r="T124" s="164">
        <f>ROUND(IF('Schuelereinst. Sinclair'!$N$4="Ja",Druck_Tabelle_Kugel_VGL!T$10,1) * VLOOKUP(S124,Kugel_Schueler,2),1)</f>
        <v>162.30000000000001</v>
      </c>
      <c r="U124" s="152"/>
      <c r="V124" s="157">
        <f t="shared" si="23"/>
        <v>12.1</v>
      </c>
      <c r="W124" s="164">
        <f>ROUND(IF('Schuelereinst. Sinclair'!$N$4="Ja",Druck_Tabelle_Kugel_VGL!W$10,1) * VLOOKUP(V124,Kugel_Schueler,2),1)</f>
        <v>152.9</v>
      </c>
      <c r="X124" s="152"/>
      <c r="Y124" s="157">
        <f t="shared" si="24"/>
        <v>12.1</v>
      </c>
      <c r="Z124" s="164">
        <f>ROUND(IF('Schuelereinst. Sinclair'!$N$4="Ja",Druck_Tabelle_Kugel_VGL!Z$10,1) * VLOOKUP(Y124,Kugel_Schueler,2),1)</f>
        <v>144.9</v>
      </c>
      <c r="AA124" s="152"/>
      <c r="AB124" s="157">
        <f t="shared" si="25"/>
        <v>12.1</v>
      </c>
      <c r="AC124" s="164">
        <f>ROUND(IF('Schuelereinst. Sinclair'!$N$4="Ja",Druck_Tabelle_Kugel_VGL!AC$10,1) * VLOOKUP(AB124,Kugel_Schueler,2),1)</f>
        <v>138</v>
      </c>
      <c r="AD124" s="152"/>
      <c r="AE124" s="157">
        <f t="shared" si="26"/>
        <v>12.1</v>
      </c>
      <c r="AF124" s="164">
        <f>ROUND(IF('Schuelereinst. Sinclair'!$N$4="Ja",Druck_Tabelle_Kugel_VGL!AF$10,1) * VLOOKUP(AE124,Kugel_Schueler,2),1)</f>
        <v>132</v>
      </c>
      <c r="AG124" s="152"/>
      <c r="AH124" s="157">
        <f t="shared" si="27"/>
        <v>12.1</v>
      </c>
      <c r="AI124" s="164">
        <f>ROUND(IF('Schuelereinst. Sinclair'!$N$4="Ja",Druck_Tabelle_Kugel_VGL!AI$10,1) * VLOOKUP(AH124,Kugel_Schueler,2),1)</f>
        <v>126.7</v>
      </c>
      <c r="AJ124" s="152"/>
      <c r="AK124" s="157">
        <f t="shared" si="28"/>
        <v>12.1</v>
      </c>
      <c r="AL124" s="164">
        <f>ROUND(IF('Schuelereinst. Sinclair'!$N$4="Ja",Druck_Tabelle_Kugel_VGL!AL$10,1) * VLOOKUP(AK124,Kugel_Schueler,2),1)</f>
        <v>122.1</v>
      </c>
      <c r="AM124" s="152"/>
      <c r="AN124" s="157">
        <f t="shared" si="29"/>
        <v>12.1</v>
      </c>
      <c r="AO124" s="164">
        <f>ROUND(IF('Schuelereinst. Sinclair'!$N$4="Ja",Druck_Tabelle_Kugel_VGL!AO$10,1) * VLOOKUP(AN124,Kugel_Schueler,2),1)</f>
        <v>118</v>
      </c>
      <c r="AP124" s="152"/>
      <c r="AQ124" s="157">
        <f t="shared" si="30"/>
        <v>12.1</v>
      </c>
      <c r="AR124" s="164">
        <f>ROUND(IF('Schuelereinst. Sinclair'!$N$4="Ja",Druck_Tabelle_Kugel_VGL!AR$10,1) * VLOOKUP(AQ124,Kugel_Schueler,2),1)</f>
        <v>114.3</v>
      </c>
      <c r="AS124" s="152"/>
      <c r="AT124" s="157">
        <f t="shared" si="31"/>
        <v>12.1</v>
      </c>
      <c r="AU124" s="164">
        <f>ROUND(IF('Schuelereinst. Sinclair'!$N$4="Ja",Druck_Tabelle_Kugel_VGL!AU$10,1) * VLOOKUP(AT124,Kugel_Schueler,2),1)</f>
        <v>95.4</v>
      </c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</row>
    <row r="125" spans="1:132" x14ac:dyDescent="0.2">
      <c r="A125" s="155">
        <f t="shared" si="32"/>
        <v>12.2</v>
      </c>
      <c r="B125" s="163">
        <f>ROUND(IF('Schuelereinst. Sinclair'!$N$4="Ja",Druck_Tabelle_Kugel_VGL!B$10,1) * VLOOKUP(A125,Kugel_Schueler,2),1)</f>
        <v>283</v>
      </c>
      <c r="C125" s="152"/>
      <c r="D125" s="155">
        <f t="shared" si="17"/>
        <v>12.2</v>
      </c>
      <c r="E125" s="163">
        <f>ROUND(IF('Schuelereinst. Sinclair'!$N$4="Ja",Druck_Tabelle_Kugel_VGL!E$10,1) * VLOOKUP(D125,Kugel_Schueler,2),1)</f>
        <v>250.2</v>
      </c>
      <c r="F125" s="152"/>
      <c r="G125" s="155">
        <f t="shared" si="18"/>
        <v>12.2</v>
      </c>
      <c r="H125" s="163">
        <f>ROUND(IF('Schuelereinst. Sinclair'!$N$4="Ja",Druck_Tabelle_Kugel_VGL!H$10,1) * VLOOKUP(G125,Kugel_Schueler,2),1)</f>
        <v>224.9</v>
      </c>
      <c r="I125" s="152"/>
      <c r="J125" s="155">
        <f t="shared" si="19"/>
        <v>12.2</v>
      </c>
      <c r="K125" s="163">
        <f>ROUND(IF('Schuelereinst. Sinclair'!$N$4="Ja",Druck_Tabelle_Kugel_VGL!K$10,1) * VLOOKUP(J125,Kugel_Schueler,2),1)</f>
        <v>204.7</v>
      </c>
      <c r="L125" s="152"/>
      <c r="M125" s="155">
        <f t="shared" si="20"/>
        <v>12.2</v>
      </c>
      <c r="N125" s="163">
        <f>ROUND(IF('Schuelereinst. Sinclair'!$N$4="Ja",Druck_Tabelle_Kugel_VGL!N$10,1) * VLOOKUP(M125,Kugel_Schueler,2),1)</f>
        <v>188.5</v>
      </c>
      <c r="O125" s="152"/>
      <c r="P125" s="155">
        <f t="shared" si="21"/>
        <v>12.2</v>
      </c>
      <c r="Q125" s="163">
        <f>ROUND(IF('Schuelereinst. Sinclair'!$N$4="Ja",Druck_Tabelle_Kugel_VGL!Q$10,1) * VLOOKUP(P125,Kugel_Schueler,2),1)</f>
        <v>175.1</v>
      </c>
      <c r="R125" s="152"/>
      <c r="S125" s="155">
        <f t="shared" si="22"/>
        <v>12.2</v>
      </c>
      <c r="T125" s="163">
        <f>ROUND(IF('Schuelereinst. Sinclair'!$N$4="Ja",Druck_Tabelle_Kugel_VGL!T$10,1) * VLOOKUP(S125,Kugel_Schueler,2),1)</f>
        <v>163.9</v>
      </c>
      <c r="U125" s="152"/>
      <c r="V125" s="155">
        <f t="shared" si="23"/>
        <v>12.2</v>
      </c>
      <c r="W125" s="163">
        <f>ROUND(IF('Schuelereinst. Sinclair'!$N$4="Ja",Druck_Tabelle_Kugel_VGL!W$10,1) * VLOOKUP(V125,Kugel_Schueler,2),1)</f>
        <v>154.4</v>
      </c>
      <c r="X125" s="152"/>
      <c r="Y125" s="155">
        <f t="shared" si="24"/>
        <v>12.2</v>
      </c>
      <c r="Z125" s="163">
        <f>ROUND(IF('Schuelereinst. Sinclair'!$N$4="Ja",Druck_Tabelle_Kugel_VGL!Z$10,1) * VLOOKUP(Y125,Kugel_Schueler,2),1)</f>
        <v>146.30000000000001</v>
      </c>
      <c r="AA125" s="152"/>
      <c r="AB125" s="155">
        <f t="shared" si="25"/>
        <v>12.2</v>
      </c>
      <c r="AC125" s="163">
        <f>ROUND(IF('Schuelereinst. Sinclair'!$N$4="Ja",Druck_Tabelle_Kugel_VGL!AC$10,1) * VLOOKUP(AB125,Kugel_Schueler,2),1)</f>
        <v>139.30000000000001</v>
      </c>
      <c r="AD125" s="152"/>
      <c r="AE125" s="155">
        <f t="shared" si="26"/>
        <v>12.2</v>
      </c>
      <c r="AF125" s="163">
        <f>ROUND(IF('Schuelereinst. Sinclair'!$N$4="Ja",Druck_Tabelle_Kugel_VGL!AF$10,1) * VLOOKUP(AE125,Kugel_Schueler,2),1)</f>
        <v>133.30000000000001</v>
      </c>
      <c r="AG125" s="152"/>
      <c r="AH125" s="155">
        <f t="shared" si="27"/>
        <v>12.2</v>
      </c>
      <c r="AI125" s="163">
        <f>ROUND(IF('Schuelereinst. Sinclair'!$N$4="Ja",Druck_Tabelle_Kugel_VGL!AI$10,1) * VLOOKUP(AH125,Kugel_Schueler,2),1)</f>
        <v>128</v>
      </c>
      <c r="AJ125" s="152"/>
      <c r="AK125" s="155">
        <f t="shared" si="28"/>
        <v>12.2</v>
      </c>
      <c r="AL125" s="163">
        <f>ROUND(IF('Schuelereinst. Sinclair'!$N$4="Ja",Druck_Tabelle_Kugel_VGL!AL$10,1) * VLOOKUP(AK125,Kugel_Schueler,2),1)</f>
        <v>123.3</v>
      </c>
      <c r="AM125" s="152"/>
      <c r="AN125" s="155">
        <f t="shared" si="29"/>
        <v>12.2</v>
      </c>
      <c r="AO125" s="163">
        <f>ROUND(IF('Schuelereinst. Sinclair'!$N$4="Ja",Druck_Tabelle_Kugel_VGL!AO$10,1) * VLOOKUP(AN125,Kugel_Schueler,2),1)</f>
        <v>119.1</v>
      </c>
      <c r="AP125" s="152"/>
      <c r="AQ125" s="155">
        <f t="shared" si="30"/>
        <v>12.2</v>
      </c>
      <c r="AR125" s="163">
        <f>ROUND(IF('Schuelereinst. Sinclair'!$N$4="Ja",Druck_Tabelle_Kugel_VGL!AR$10,1) * VLOOKUP(AQ125,Kugel_Schueler,2),1)</f>
        <v>115.4</v>
      </c>
      <c r="AS125" s="152"/>
      <c r="AT125" s="155">
        <f t="shared" si="31"/>
        <v>12.2</v>
      </c>
      <c r="AU125" s="163">
        <f>ROUND(IF('Schuelereinst. Sinclair'!$N$4="Ja",Druck_Tabelle_Kugel_VGL!AU$10,1) * VLOOKUP(AT125,Kugel_Schueler,2),1)</f>
        <v>96.4</v>
      </c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</row>
    <row r="126" spans="1:132" x14ac:dyDescent="0.2">
      <c r="A126" s="157">
        <f t="shared" si="32"/>
        <v>12.3</v>
      </c>
      <c r="B126" s="164">
        <f>ROUND(IF('Schuelereinst. Sinclair'!$N$4="Ja",Druck_Tabelle_Kugel_VGL!B$10,1) * VLOOKUP(A126,Kugel_Schueler,2),1)</f>
        <v>285.7</v>
      </c>
      <c r="C126" s="152"/>
      <c r="D126" s="157">
        <f t="shared" si="17"/>
        <v>12.3</v>
      </c>
      <c r="E126" s="164">
        <f>ROUND(IF('Schuelereinst. Sinclair'!$N$4="Ja",Druck_Tabelle_Kugel_VGL!E$10,1) * VLOOKUP(D126,Kugel_Schueler,2),1)</f>
        <v>252.7</v>
      </c>
      <c r="F126" s="152"/>
      <c r="G126" s="157">
        <f t="shared" si="18"/>
        <v>12.3</v>
      </c>
      <c r="H126" s="164">
        <f>ROUND(IF('Schuelereinst. Sinclair'!$N$4="Ja",Druck_Tabelle_Kugel_VGL!H$10,1) * VLOOKUP(G126,Kugel_Schueler,2),1)</f>
        <v>227.1</v>
      </c>
      <c r="I126" s="152"/>
      <c r="J126" s="157">
        <f t="shared" si="19"/>
        <v>12.3</v>
      </c>
      <c r="K126" s="164">
        <f>ROUND(IF('Schuelereinst. Sinclair'!$N$4="Ja",Druck_Tabelle_Kugel_VGL!K$10,1) * VLOOKUP(J126,Kugel_Schueler,2),1)</f>
        <v>206.8</v>
      </c>
      <c r="L126" s="152"/>
      <c r="M126" s="157">
        <f t="shared" si="20"/>
        <v>12.3</v>
      </c>
      <c r="N126" s="164">
        <f>ROUND(IF('Schuelereinst. Sinclair'!$N$4="Ja",Druck_Tabelle_Kugel_VGL!N$10,1) * VLOOKUP(M126,Kugel_Schueler,2),1)</f>
        <v>190.3</v>
      </c>
      <c r="O126" s="152"/>
      <c r="P126" s="157">
        <f t="shared" si="21"/>
        <v>12.3</v>
      </c>
      <c r="Q126" s="164">
        <f>ROUND(IF('Schuelereinst. Sinclair'!$N$4="Ja",Druck_Tabelle_Kugel_VGL!Q$10,1) * VLOOKUP(P126,Kugel_Schueler,2),1)</f>
        <v>176.8</v>
      </c>
      <c r="R126" s="152"/>
      <c r="S126" s="157">
        <f t="shared" si="22"/>
        <v>12.3</v>
      </c>
      <c r="T126" s="164">
        <f>ROUND(IF('Schuelereinst. Sinclair'!$N$4="Ja",Druck_Tabelle_Kugel_VGL!T$10,1) * VLOOKUP(S126,Kugel_Schueler,2),1)</f>
        <v>165.5</v>
      </c>
      <c r="U126" s="152"/>
      <c r="V126" s="157">
        <f t="shared" si="23"/>
        <v>12.3</v>
      </c>
      <c r="W126" s="164">
        <f>ROUND(IF('Schuelereinst. Sinclair'!$N$4="Ja",Druck_Tabelle_Kugel_VGL!W$10,1) * VLOOKUP(V126,Kugel_Schueler,2),1)</f>
        <v>155.9</v>
      </c>
      <c r="X126" s="152"/>
      <c r="Y126" s="157">
        <f t="shared" si="24"/>
        <v>12.3</v>
      </c>
      <c r="Z126" s="164">
        <f>ROUND(IF('Schuelereinst. Sinclair'!$N$4="Ja",Druck_Tabelle_Kugel_VGL!Z$10,1) * VLOOKUP(Y126,Kugel_Schueler,2),1)</f>
        <v>147.69999999999999</v>
      </c>
      <c r="AA126" s="152"/>
      <c r="AB126" s="157">
        <f t="shared" si="25"/>
        <v>12.3</v>
      </c>
      <c r="AC126" s="164">
        <f>ROUND(IF('Schuelereinst. Sinclair'!$N$4="Ja",Druck_Tabelle_Kugel_VGL!AC$10,1) * VLOOKUP(AB126,Kugel_Schueler,2),1)</f>
        <v>140.69999999999999</v>
      </c>
      <c r="AD126" s="152"/>
      <c r="AE126" s="157">
        <f t="shared" si="26"/>
        <v>12.3</v>
      </c>
      <c r="AF126" s="164">
        <f>ROUND(IF('Schuelereinst. Sinclair'!$N$4="Ja",Druck_Tabelle_Kugel_VGL!AF$10,1) * VLOOKUP(AE126,Kugel_Schueler,2),1)</f>
        <v>134.6</v>
      </c>
      <c r="AG126" s="152"/>
      <c r="AH126" s="157">
        <f t="shared" si="27"/>
        <v>12.3</v>
      </c>
      <c r="AI126" s="164">
        <f>ROUND(IF('Schuelereinst. Sinclair'!$N$4="Ja",Druck_Tabelle_Kugel_VGL!AI$10,1) * VLOOKUP(AH126,Kugel_Schueler,2),1)</f>
        <v>129.19999999999999</v>
      </c>
      <c r="AJ126" s="152"/>
      <c r="AK126" s="157">
        <f t="shared" si="28"/>
        <v>12.3</v>
      </c>
      <c r="AL126" s="164">
        <f>ROUND(IF('Schuelereinst. Sinclair'!$N$4="Ja",Druck_Tabelle_Kugel_VGL!AL$10,1) * VLOOKUP(AK126,Kugel_Schueler,2),1)</f>
        <v>124.5</v>
      </c>
      <c r="AM126" s="152"/>
      <c r="AN126" s="157">
        <f t="shared" si="29"/>
        <v>12.3</v>
      </c>
      <c r="AO126" s="164">
        <f>ROUND(IF('Schuelereinst. Sinclair'!$N$4="Ja",Druck_Tabelle_Kugel_VGL!AO$10,1) * VLOOKUP(AN126,Kugel_Schueler,2),1)</f>
        <v>120.3</v>
      </c>
      <c r="AP126" s="152"/>
      <c r="AQ126" s="157">
        <f t="shared" si="30"/>
        <v>12.3</v>
      </c>
      <c r="AR126" s="164">
        <f>ROUND(IF('Schuelereinst. Sinclair'!$N$4="Ja",Druck_Tabelle_Kugel_VGL!AR$10,1) * VLOOKUP(AQ126,Kugel_Schueler,2),1)</f>
        <v>116.6</v>
      </c>
      <c r="AS126" s="152"/>
      <c r="AT126" s="157">
        <f t="shared" si="31"/>
        <v>12.3</v>
      </c>
      <c r="AU126" s="164">
        <f>ROUND(IF('Schuelereinst. Sinclair'!$N$4="Ja",Druck_Tabelle_Kugel_VGL!AU$10,1) * VLOOKUP(AT126,Kugel_Schueler,2),1)</f>
        <v>97.3</v>
      </c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</row>
    <row r="127" spans="1:132" x14ac:dyDescent="0.2">
      <c r="A127" s="155">
        <f t="shared" ref="A127:A153" si="33">IF($D$4=0.1,ROUND(A126+$D$4,1),ROUND(A126+$D$4,2))</f>
        <v>12.4</v>
      </c>
      <c r="B127" s="163">
        <f>ROUND(IF('Schuelereinst. Sinclair'!$N$4="Ja",Druck_Tabelle_Kugel_VGL!B$10,1) * VLOOKUP(A127,Kugel_Schueler,2),1)</f>
        <v>288.5</v>
      </c>
      <c r="C127" s="152"/>
      <c r="D127" s="155">
        <f t="shared" si="17"/>
        <v>12.4</v>
      </c>
      <c r="E127" s="163">
        <f>ROUND(IF('Schuelereinst. Sinclair'!$N$4="Ja",Druck_Tabelle_Kugel_VGL!E$10,1) * VLOOKUP(D127,Kugel_Schueler,2),1)</f>
        <v>255.1</v>
      </c>
      <c r="F127" s="152"/>
      <c r="G127" s="155">
        <f t="shared" si="18"/>
        <v>12.4</v>
      </c>
      <c r="H127" s="163">
        <f>ROUND(IF('Schuelereinst. Sinclair'!$N$4="Ja",Druck_Tabelle_Kugel_VGL!H$10,1) * VLOOKUP(G127,Kugel_Schueler,2),1)</f>
        <v>229.3</v>
      </c>
      <c r="I127" s="152"/>
      <c r="J127" s="155">
        <f t="shared" si="19"/>
        <v>12.4</v>
      </c>
      <c r="K127" s="163">
        <f>ROUND(IF('Schuelereinst. Sinclair'!$N$4="Ja",Druck_Tabelle_Kugel_VGL!K$10,1) * VLOOKUP(J127,Kugel_Schueler,2),1)</f>
        <v>208.8</v>
      </c>
      <c r="L127" s="152"/>
      <c r="M127" s="155">
        <f t="shared" si="20"/>
        <v>12.4</v>
      </c>
      <c r="N127" s="163">
        <f>ROUND(IF('Schuelereinst. Sinclair'!$N$4="Ja",Druck_Tabelle_Kugel_VGL!N$10,1) * VLOOKUP(M127,Kugel_Schueler,2),1)</f>
        <v>192.2</v>
      </c>
      <c r="O127" s="152"/>
      <c r="P127" s="155">
        <f t="shared" si="21"/>
        <v>12.4</v>
      </c>
      <c r="Q127" s="163">
        <f>ROUND(IF('Schuelereinst. Sinclair'!$N$4="Ja",Druck_Tabelle_Kugel_VGL!Q$10,1) * VLOOKUP(P127,Kugel_Schueler,2),1)</f>
        <v>178.5</v>
      </c>
      <c r="R127" s="152"/>
      <c r="S127" s="155">
        <f t="shared" si="22"/>
        <v>12.4</v>
      </c>
      <c r="T127" s="163">
        <f>ROUND(IF('Schuelereinst. Sinclair'!$N$4="Ja",Druck_Tabelle_Kugel_VGL!T$10,1) * VLOOKUP(S127,Kugel_Schueler,2),1)</f>
        <v>167.1</v>
      </c>
      <c r="U127" s="152"/>
      <c r="V127" s="155">
        <f t="shared" si="23"/>
        <v>12.4</v>
      </c>
      <c r="W127" s="163">
        <f>ROUND(IF('Schuelereinst. Sinclair'!$N$4="Ja",Druck_Tabelle_Kugel_VGL!W$10,1) * VLOOKUP(V127,Kugel_Schueler,2),1)</f>
        <v>157.4</v>
      </c>
      <c r="X127" s="152"/>
      <c r="Y127" s="155">
        <f t="shared" si="24"/>
        <v>12.4</v>
      </c>
      <c r="Z127" s="163">
        <f>ROUND(IF('Schuelereinst. Sinclair'!$N$4="Ja",Druck_Tabelle_Kugel_VGL!Z$10,1) * VLOOKUP(Y127,Kugel_Schueler,2),1)</f>
        <v>149.19999999999999</v>
      </c>
      <c r="AA127" s="152"/>
      <c r="AB127" s="155">
        <f t="shared" si="25"/>
        <v>12.4</v>
      </c>
      <c r="AC127" s="163">
        <f>ROUND(IF('Schuelereinst. Sinclair'!$N$4="Ja",Druck_Tabelle_Kugel_VGL!AC$10,1) * VLOOKUP(AB127,Kugel_Schueler,2),1)</f>
        <v>142.1</v>
      </c>
      <c r="AD127" s="152"/>
      <c r="AE127" s="155">
        <f t="shared" si="26"/>
        <v>12.4</v>
      </c>
      <c r="AF127" s="163">
        <f>ROUND(IF('Schuelereinst. Sinclair'!$N$4="Ja",Druck_Tabelle_Kugel_VGL!AF$10,1) * VLOOKUP(AE127,Kugel_Schueler,2),1)</f>
        <v>135.9</v>
      </c>
      <c r="AG127" s="152"/>
      <c r="AH127" s="155">
        <f t="shared" si="27"/>
        <v>12.4</v>
      </c>
      <c r="AI127" s="163">
        <f>ROUND(IF('Schuelereinst. Sinclair'!$N$4="Ja",Druck_Tabelle_Kugel_VGL!AI$10,1) * VLOOKUP(AH127,Kugel_Schueler,2),1)</f>
        <v>130.5</v>
      </c>
      <c r="AJ127" s="152"/>
      <c r="AK127" s="155">
        <f t="shared" si="28"/>
        <v>12.4</v>
      </c>
      <c r="AL127" s="163">
        <f>ROUND(IF('Schuelereinst. Sinclair'!$N$4="Ja",Druck_Tabelle_Kugel_VGL!AL$10,1) * VLOOKUP(AK127,Kugel_Schueler,2),1)</f>
        <v>125.7</v>
      </c>
      <c r="AM127" s="152"/>
      <c r="AN127" s="155">
        <f t="shared" si="29"/>
        <v>12.4</v>
      </c>
      <c r="AO127" s="163">
        <f>ROUND(IF('Schuelereinst. Sinclair'!$N$4="Ja",Druck_Tabelle_Kugel_VGL!AO$10,1) * VLOOKUP(AN127,Kugel_Schueler,2),1)</f>
        <v>121.5</v>
      </c>
      <c r="AP127" s="152"/>
      <c r="AQ127" s="155">
        <f t="shared" si="30"/>
        <v>12.4</v>
      </c>
      <c r="AR127" s="163">
        <f>ROUND(IF('Schuelereinst. Sinclair'!$N$4="Ja",Druck_Tabelle_Kugel_VGL!AR$10,1) * VLOOKUP(AQ127,Kugel_Schueler,2),1)</f>
        <v>117.7</v>
      </c>
      <c r="AS127" s="152"/>
      <c r="AT127" s="155">
        <f t="shared" si="31"/>
        <v>12.4</v>
      </c>
      <c r="AU127" s="163">
        <f>ROUND(IF('Schuelereinst. Sinclair'!$N$4="Ja",Druck_Tabelle_Kugel_VGL!AU$10,1) * VLOOKUP(AT127,Kugel_Schueler,2),1)</f>
        <v>98.3</v>
      </c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</row>
    <row r="128" spans="1:132" x14ac:dyDescent="0.2">
      <c r="A128" s="157">
        <f t="shared" si="33"/>
        <v>12.5</v>
      </c>
      <c r="B128" s="164">
        <f>ROUND(IF('Schuelereinst. Sinclair'!$N$4="Ja",Druck_Tabelle_Kugel_VGL!B$10,1) * VLOOKUP(A128,Kugel_Schueler,2),1)</f>
        <v>291.3</v>
      </c>
      <c r="C128" s="152"/>
      <c r="D128" s="157">
        <f t="shared" si="17"/>
        <v>12.5</v>
      </c>
      <c r="E128" s="164">
        <f>ROUND(IF('Schuelereinst. Sinclair'!$N$4="Ja",Druck_Tabelle_Kugel_VGL!E$10,1) * VLOOKUP(D128,Kugel_Schueler,2),1)</f>
        <v>257.60000000000002</v>
      </c>
      <c r="F128" s="152"/>
      <c r="G128" s="157">
        <f t="shared" si="18"/>
        <v>12.5</v>
      </c>
      <c r="H128" s="164">
        <f>ROUND(IF('Schuelereinst. Sinclair'!$N$4="Ja",Druck_Tabelle_Kugel_VGL!H$10,1) * VLOOKUP(G128,Kugel_Schueler,2),1)</f>
        <v>231.5</v>
      </c>
      <c r="I128" s="152"/>
      <c r="J128" s="157">
        <f t="shared" si="19"/>
        <v>12.5</v>
      </c>
      <c r="K128" s="164">
        <f>ROUND(IF('Schuelereinst. Sinclair'!$N$4="Ja",Druck_Tabelle_Kugel_VGL!K$10,1) * VLOOKUP(J128,Kugel_Schueler,2),1)</f>
        <v>210.8</v>
      </c>
      <c r="L128" s="152"/>
      <c r="M128" s="157">
        <f t="shared" si="20"/>
        <v>12.5</v>
      </c>
      <c r="N128" s="164">
        <f>ROUND(IF('Schuelereinst. Sinclair'!$N$4="Ja",Druck_Tabelle_Kugel_VGL!N$10,1) * VLOOKUP(M128,Kugel_Schueler,2),1)</f>
        <v>194</v>
      </c>
      <c r="O128" s="152"/>
      <c r="P128" s="157">
        <f t="shared" si="21"/>
        <v>12.5</v>
      </c>
      <c r="Q128" s="164">
        <f>ROUND(IF('Schuelereinst. Sinclair'!$N$4="Ja",Druck_Tabelle_Kugel_VGL!Q$10,1) * VLOOKUP(P128,Kugel_Schueler,2),1)</f>
        <v>180.2</v>
      </c>
      <c r="R128" s="152"/>
      <c r="S128" s="157">
        <f t="shared" si="22"/>
        <v>12.5</v>
      </c>
      <c r="T128" s="164">
        <f>ROUND(IF('Schuelereinst. Sinclair'!$N$4="Ja",Druck_Tabelle_Kugel_VGL!T$10,1) * VLOOKUP(S128,Kugel_Schueler,2),1)</f>
        <v>168.7</v>
      </c>
      <c r="U128" s="152"/>
      <c r="V128" s="157">
        <f t="shared" si="23"/>
        <v>12.5</v>
      </c>
      <c r="W128" s="164">
        <f>ROUND(IF('Schuelereinst. Sinclair'!$N$4="Ja",Druck_Tabelle_Kugel_VGL!W$10,1) * VLOOKUP(V128,Kugel_Schueler,2),1)</f>
        <v>158.9</v>
      </c>
      <c r="X128" s="152"/>
      <c r="Y128" s="157">
        <f t="shared" si="24"/>
        <v>12.5</v>
      </c>
      <c r="Z128" s="164">
        <f>ROUND(IF('Schuelereinst. Sinclair'!$N$4="Ja",Druck_Tabelle_Kugel_VGL!Z$10,1) * VLOOKUP(Y128,Kugel_Schueler,2),1)</f>
        <v>150.6</v>
      </c>
      <c r="AA128" s="152"/>
      <c r="AB128" s="157">
        <f t="shared" si="25"/>
        <v>12.5</v>
      </c>
      <c r="AC128" s="164">
        <f>ROUND(IF('Schuelereinst. Sinclair'!$N$4="Ja",Druck_Tabelle_Kugel_VGL!AC$10,1) * VLOOKUP(AB128,Kugel_Schueler,2),1)</f>
        <v>143.4</v>
      </c>
      <c r="AD128" s="152"/>
      <c r="AE128" s="157">
        <f t="shared" si="26"/>
        <v>12.5</v>
      </c>
      <c r="AF128" s="164">
        <f>ROUND(IF('Schuelereinst. Sinclair'!$N$4="Ja",Druck_Tabelle_Kugel_VGL!AF$10,1) * VLOOKUP(AE128,Kugel_Schueler,2),1)</f>
        <v>137.19999999999999</v>
      </c>
      <c r="AG128" s="152"/>
      <c r="AH128" s="157">
        <f t="shared" si="27"/>
        <v>12.5</v>
      </c>
      <c r="AI128" s="164">
        <f>ROUND(IF('Schuelereinst. Sinclair'!$N$4="Ja",Druck_Tabelle_Kugel_VGL!AI$10,1) * VLOOKUP(AH128,Kugel_Schueler,2),1)</f>
        <v>131.69999999999999</v>
      </c>
      <c r="AJ128" s="152"/>
      <c r="AK128" s="157">
        <f t="shared" si="28"/>
        <v>12.5</v>
      </c>
      <c r="AL128" s="164">
        <f>ROUND(IF('Schuelereinst. Sinclair'!$N$4="Ja",Druck_Tabelle_Kugel_VGL!AL$10,1) * VLOOKUP(AK128,Kugel_Schueler,2),1)</f>
        <v>126.9</v>
      </c>
      <c r="AM128" s="152"/>
      <c r="AN128" s="157">
        <f t="shared" si="29"/>
        <v>12.5</v>
      </c>
      <c r="AO128" s="164">
        <f>ROUND(IF('Schuelereinst. Sinclair'!$N$4="Ja",Druck_Tabelle_Kugel_VGL!AO$10,1) * VLOOKUP(AN128,Kugel_Schueler,2),1)</f>
        <v>122.6</v>
      </c>
      <c r="AP128" s="152"/>
      <c r="AQ128" s="157">
        <f t="shared" si="30"/>
        <v>12.5</v>
      </c>
      <c r="AR128" s="164">
        <f>ROUND(IF('Schuelereinst. Sinclair'!$N$4="Ja",Druck_Tabelle_Kugel_VGL!AR$10,1) * VLOOKUP(AQ128,Kugel_Schueler,2),1)</f>
        <v>118.8</v>
      </c>
      <c r="AS128" s="152"/>
      <c r="AT128" s="157">
        <f t="shared" si="31"/>
        <v>12.5</v>
      </c>
      <c r="AU128" s="164">
        <f>ROUND(IF('Schuelereinst. Sinclair'!$N$4="Ja",Druck_Tabelle_Kugel_VGL!AU$10,1) * VLOOKUP(AT128,Kugel_Schueler,2),1)</f>
        <v>99.2</v>
      </c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</row>
    <row r="129" spans="1:132" x14ac:dyDescent="0.2">
      <c r="A129" s="155">
        <f t="shared" si="33"/>
        <v>12.6</v>
      </c>
      <c r="B129" s="163">
        <f>ROUND(IF('Schuelereinst. Sinclair'!$N$4="Ja",Druck_Tabelle_Kugel_VGL!B$10,1) * VLOOKUP(A129,Kugel_Schueler,2),1)</f>
        <v>294.10000000000002</v>
      </c>
      <c r="C129" s="152"/>
      <c r="D129" s="155">
        <f t="shared" si="17"/>
        <v>12.6</v>
      </c>
      <c r="E129" s="163">
        <f>ROUND(IF('Schuelereinst. Sinclair'!$N$4="Ja",Druck_Tabelle_Kugel_VGL!E$10,1) * VLOOKUP(D129,Kugel_Schueler,2),1)</f>
        <v>260</v>
      </c>
      <c r="F129" s="152"/>
      <c r="G129" s="155">
        <f t="shared" si="18"/>
        <v>12.6</v>
      </c>
      <c r="H129" s="163">
        <f>ROUND(IF('Schuelereinst. Sinclair'!$N$4="Ja",Druck_Tabelle_Kugel_VGL!H$10,1) * VLOOKUP(G129,Kugel_Schueler,2),1)</f>
        <v>233.7</v>
      </c>
      <c r="I129" s="152"/>
      <c r="J129" s="155">
        <f t="shared" si="19"/>
        <v>12.6</v>
      </c>
      <c r="K129" s="163">
        <f>ROUND(IF('Schuelereinst. Sinclair'!$N$4="Ja",Druck_Tabelle_Kugel_VGL!K$10,1) * VLOOKUP(J129,Kugel_Schueler,2),1)</f>
        <v>212.8</v>
      </c>
      <c r="L129" s="152"/>
      <c r="M129" s="155">
        <f t="shared" si="20"/>
        <v>12.6</v>
      </c>
      <c r="N129" s="163">
        <f>ROUND(IF('Schuelereinst. Sinclair'!$N$4="Ja",Druck_Tabelle_Kugel_VGL!N$10,1) * VLOOKUP(M129,Kugel_Schueler,2),1)</f>
        <v>195.9</v>
      </c>
      <c r="O129" s="152"/>
      <c r="P129" s="155">
        <f t="shared" si="21"/>
        <v>12.6</v>
      </c>
      <c r="Q129" s="163">
        <f>ROUND(IF('Schuelereinst. Sinclair'!$N$4="Ja",Druck_Tabelle_Kugel_VGL!Q$10,1) * VLOOKUP(P129,Kugel_Schueler,2),1)</f>
        <v>181.9</v>
      </c>
      <c r="R129" s="152"/>
      <c r="S129" s="155">
        <f t="shared" si="22"/>
        <v>12.6</v>
      </c>
      <c r="T129" s="163">
        <f>ROUND(IF('Schuelereinst. Sinclair'!$N$4="Ja",Druck_Tabelle_Kugel_VGL!T$10,1) * VLOOKUP(S129,Kugel_Schueler,2),1)</f>
        <v>170.3</v>
      </c>
      <c r="U129" s="152"/>
      <c r="V129" s="155">
        <f t="shared" si="23"/>
        <v>12.6</v>
      </c>
      <c r="W129" s="163">
        <f>ROUND(IF('Schuelereinst. Sinclair'!$N$4="Ja",Druck_Tabelle_Kugel_VGL!W$10,1) * VLOOKUP(V129,Kugel_Schueler,2),1)</f>
        <v>160.5</v>
      </c>
      <c r="X129" s="152"/>
      <c r="Y129" s="155">
        <f t="shared" si="24"/>
        <v>12.6</v>
      </c>
      <c r="Z129" s="163">
        <f>ROUND(IF('Schuelereinst. Sinclair'!$N$4="Ja",Druck_Tabelle_Kugel_VGL!Z$10,1) * VLOOKUP(Y129,Kugel_Schueler,2),1)</f>
        <v>152.1</v>
      </c>
      <c r="AA129" s="152"/>
      <c r="AB129" s="155">
        <f t="shared" si="25"/>
        <v>12.6</v>
      </c>
      <c r="AC129" s="163">
        <f>ROUND(IF('Schuelereinst. Sinclair'!$N$4="Ja",Druck_Tabelle_Kugel_VGL!AC$10,1) * VLOOKUP(AB129,Kugel_Schueler,2),1)</f>
        <v>144.80000000000001</v>
      </c>
      <c r="AD129" s="152"/>
      <c r="AE129" s="155">
        <f t="shared" si="26"/>
        <v>12.6</v>
      </c>
      <c r="AF129" s="163">
        <f>ROUND(IF('Schuelereinst. Sinclair'!$N$4="Ja",Druck_Tabelle_Kugel_VGL!AF$10,1) * VLOOKUP(AE129,Kugel_Schueler,2),1)</f>
        <v>138.5</v>
      </c>
      <c r="AG129" s="152"/>
      <c r="AH129" s="155">
        <f t="shared" si="27"/>
        <v>12.6</v>
      </c>
      <c r="AI129" s="163">
        <f>ROUND(IF('Schuelereinst. Sinclair'!$N$4="Ja",Druck_Tabelle_Kugel_VGL!AI$10,1) * VLOOKUP(AH129,Kugel_Schueler,2),1)</f>
        <v>133</v>
      </c>
      <c r="AJ129" s="152"/>
      <c r="AK129" s="155">
        <f t="shared" si="28"/>
        <v>12.6</v>
      </c>
      <c r="AL129" s="163">
        <f>ROUND(IF('Schuelereinst. Sinclair'!$N$4="Ja",Druck_Tabelle_Kugel_VGL!AL$10,1) * VLOOKUP(AK129,Kugel_Schueler,2),1)</f>
        <v>128.1</v>
      </c>
      <c r="AM129" s="152"/>
      <c r="AN129" s="155">
        <f t="shared" si="29"/>
        <v>12.6</v>
      </c>
      <c r="AO129" s="163">
        <f>ROUND(IF('Schuelereinst. Sinclair'!$N$4="Ja",Druck_Tabelle_Kugel_VGL!AO$10,1) * VLOOKUP(AN129,Kugel_Schueler,2),1)</f>
        <v>123.8</v>
      </c>
      <c r="AP129" s="152"/>
      <c r="AQ129" s="155">
        <f t="shared" si="30"/>
        <v>12.6</v>
      </c>
      <c r="AR129" s="163">
        <f>ROUND(IF('Schuelereinst. Sinclair'!$N$4="Ja",Druck_Tabelle_Kugel_VGL!AR$10,1) * VLOOKUP(AQ129,Kugel_Schueler,2),1)</f>
        <v>120</v>
      </c>
      <c r="AS129" s="152"/>
      <c r="AT129" s="155">
        <f t="shared" si="31"/>
        <v>12.6</v>
      </c>
      <c r="AU129" s="163">
        <f>ROUND(IF('Schuelereinst. Sinclair'!$N$4="Ja",Druck_Tabelle_Kugel_VGL!AU$10,1) * VLOOKUP(AT129,Kugel_Schueler,2),1)</f>
        <v>100.2</v>
      </c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</row>
    <row r="130" spans="1:132" x14ac:dyDescent="0.2">
      <c r="A130" s="157">
        <f t="shared" si="33"/>
        <v>12.7</v>
      </c>
      <c r="B130" s="164">
        <f>ROUND(IF('Schuelereinst. Sinclair'!$N$4="Ja",Druck_Tabelle_Kugel_VGL!B$10,1) * VLOOKUP(A130,Kugel_Schueler,2),1)</f>
        <v>296.8</v>
      </c>
      <c r="C130" s="152"/>
      <c r="D130" s="157">
        <f t="shared" si="17"/>
        <v>12.7</v>
      </c>
      <c r="E130" s="164">
        <f>ROUND(IF('Schuelereinst. Sinclair'!$N$4="Ja",Druck_Tabelle_Kugel_VGL!E$10,1) * VLOOKUP(D130,Kugel_Schueler,2),1)</f>
        <v>262.5</v>
      </c>
      <c r="F130" s="152"/>
      <c r="G130" s="157">
        <f t="shared" si="18"/>
        <v>12.7</v>
      </c>
      <c r="H130" s="164">
        <f>ROUND(IF('Schuelereinst. Sinclair'!$N$4="Ja",Druck_Tabelle_Kugel_VGL!H$10,1) * VLOOKUP(G130,Kugel_Schueler,2),1)</f>
        <v>235.9</v>
      </c>
      <c r="I130" s="152"/>
      <c r="J130" s="157">
        <f t="shared" si="19"/>
        <v>12.7</v>
      </c>
      <c r="K130" s="164">
        <f>ROUND(IF('Schuelereinst. Sinclair'!$N$4="Ja",Druck_Tabelle_Kugel_VGL!K$10,1) * VLOOKUP(J130,Kugel_Schueler,2),1)</f>
        <v>214.8</v>
      </c>
      <c r="L130" s="152"/>
      <c r="M130" s="157">
        <f t="shared" si="20"/>
        <v>12.7</v>
      </c>
      <c r="N130" s="164">
        <f>ROUND(IF('Schuelereinst. Sinclair'!$N$4="Ja",Druck_Tabelle_Kugel_VGL!N$10,1) * VLOOKUP(M130,Kugel_Schueler,2),1)</f>
        <v>197.7</v>
      </c>
      <c r="O130" s="152"/>
      <c r="P130" s="157">
        <f t="shared" si="21"/>
        <v>12.7</v>
      </c>
      <c r="Q130" s="164">
        <f>ROUND(IF('Schuelereinst. Sinclair'!$N$4="Ja",Druck_Tabelle_Kugel_VGL!Q$10,1) * VLOOKUP(P130,Kugel_Schueler,2),1)</f>
        <v>183.7</v>
      </c>
      <c r="R130" s="152"/>
      <c r="S130" s="157">
        <f t="shared" si="22"/>
        <v>12.7</v>
      </c>
      <c r="T130" s="164">
        <f>ROUND(IF('Schuelereinst. Sinclair'!$N$4="Ja",Druck_Tabelle_Kugel_VGL!T$10,1) * VLOOKUP(S130,Kugel_Schueler,2),1)</f>
        <v>171.9</v>
      </c>
      <c r="U130" s="152"/>
      <c r="V130" s="157">
        <f t="shared" si="23"/>
        <v>12.7</v>
      </c>
      <c r="W130" s="164">
        <f>ROUND(IF('Schuelereinst. Sinclair'!$N$4="Ja",Druck_Tabelle_Kugel_VGL!W$10,1) * VLOOKUP(V130,Kugel_Schueler,2),1)</f>
        <v>162</v>
      </c>
      <c r="X130" s="152"/>
      <c r="Y130" s="157">
        <f t="shared" si="24"/>
        <v>12.7</v>
      </c>
      <c r="Z130" s="164">
        <f>ROUND(IF('Schuelereinst. Sinclair'!$N$4="Ja",Druck_Tabelle_Kugel_VGL!Z$10,1) * VLOOKUP(Y130,Kugel_Schueler,2),1)</f>
        <v>153.5</v>
      </c>
      <c r="AA130" s="152"/>
      <c r="AB130" s="157">
        <f t="shared" si="25"/>
        <v>12.7</v>
      </c>
      <c r="AC130" s="164">
        <f>ROUND(IF('Schuelereinst. Sinclair'!$N$4="Ja",Druck_Tabelle_Kugel_VGL!AC$10,1) * VLOOKUP(AB130,Kugel_Schueler,2),1)</f>
        <v>146.19999999999999</v>
      </c>
      <c r="AD130" s="152"/>
      <c r="AE130" s="157">
        <f t="shared" si="26"/>
        <v>12.7</v>
      </c>
      <c r="AF130" s="164">
        <f>ROUND(IF('Schuelereinst. Sinclair'!$N$4="Ja",Druck_Tabelle_Kugel_VGL!AF$10,1) * VLOOKUP(AE130,Kugel_Schueler,2),1)</f>
        <v>139.80000000000001</v>
      </c>
      <c r="AG130" s="152"/>
      <c r="AH130" s="157">
        <f t="shared" si="27"/>
        <v>12.7</v>
      </c>
      <c r="AI130" s="164">
        <f>ROUND(IF('Schuelereinst. Sinclair'!$N$4="Ja",Druck_Tabelle_Kugel_VGL!AI$10,1) * VLOOKUP(AH130,Kugel_Schueler,2),1)</f>
        <v>134.19999999999999</v>
      </c>
      <c r="AJ130" s="152"/>
      <c r="AK130" s="157">
        <f t="shared" si="28"/>
        <v>12.7</v>
      </c>
      <c r="AL130" s="164">
        <f>ROUND(IF('Schuelereinst. Sinclair'!$N$4="Ja",Druck_Tabelle_Kugel_VGL!AL$10,1) * VLOOKUP(AK130,Kugel_Schueler,2),1)</f>
        <v>129.30000000000001</v>
      </c>
      <c r="AM130" s="152"/>
      <c r="AN130" s="157">
        <f t="shared" si="29"/>
        <v>12.7</v>
      </c>
      <c r="AO130" s="164">
        <f>ROUND(IF('Schuelereinst. Sinclair'!$N$4="Ja",Druck_Tabelle_Kugel_VGL!AO$10,1) * VLOOKUP(AN130,Kugel_Schueler,2),1)</f>
        <v>125</v>
      </c>
      <c r="AP130" s="152"/>
      <c r="AQ130" s="157">
        <f t="shared" si="30"/>
        <v>12.7</v>
      </c>
      <c r="AR130" s="164">
        <f>ROUND(IF('Schuelereinst. Sinclair'!$N$4="Ja",Druck_Tabelle_Kugel_VGL!AR$10,1) * VLOOKUP(AQ130,Kugel_Schueler,2),1)</f>
        <v>121.1</v>
      </c>
      <c r="AS130" s="152"/>
      <c r="AT130" s="157">
        <f t="shared" si="31"/>
        <v>12.7</v>
      </c>
      <c r="AU130" s="164">
        <f>ROUND(IF('Schuelereinst. Sinclair'!$N$4="Ja",Druck_Tabelle_Kugel_VGL!AU$10,1) * VLOOKUP(AT130,Kugel_Schueler,2),1)</f>
        <v>101.1</v>
      </c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</row>
    <row r="131" spans="1:132" x14ac:dyDescent="0.2">
      <c r="A131" s="155">
        <f t="shared" si="33"/>
        <v>12.8</v>
      </c>
      <c r="B131" s="163">
        <f>ROUND(IF('Schuelereinst. Sinclair'!$N$4="Ja",Druck_Tabelle_Kugel_VGL!B$10,1) * VLOOKUP(A131,Kugel_Schueler,2),1)</f>
        <v>299.60000000000002</v>
      </c>
      <c r="C131" s="152"/>
      <c r="D131" s="155">
        <f t="shared" si="17"/>
        <v>12.8</v>
      </c>
      <c r="E131" s="163">
        <f>ROUND(IF('Schuelereinst. Sinclair'!$N$4="Ja",Druck_Tabelle_Kugel_VGL!E$10,1) * VLOOKUP(D131,Kugel_Schueler,2),1)</f>
        <v>265</v>
      </c>
      <c r="F131" s="152"/>
      <c r="G131" s="155">
        <f t="shared" si="18"/>
        <v>12.8</v>
      </c>
      <c r="H131" s="163">
        <f>ROUND(IF('Schuelereinst. Sinclair'!$N$4="Ja",Druck_Tabelle_Kugel_VGL!H$10,1) * VLOOKUP(G131,Kugel_Schueler,2),1)</f>
        <v>238.1</v>
      </c>
      <c r="I131" s="152"/>
      <c r="J131" s="155">
        <f t="shared" si="19"/>
        <v>12.8</v>
      </c>
      <c r="K131" s="163">
        <f>ROUND(IF('Schuelereinst. Sinclair'!$N$4="Ja",Druck_Tabelle_Kugel_VGL!K$10,1) * VLOOKUP(J131,Kugel_Schueler,2),1)</f>
        <v>216.8</v>
      </c>
      <c r="L131" s="152"/>
      <c r="M131" s="155">
        <f t="shared" si="20"/>
        <v>12.8</v>
      </c>
      <c r="N131" s="163">
        <f>ROUND(IF('Schuelereinst. Sinclair'!$N$4="Ja",Druck_Tabelle_Kugel_VGL!N$10,1) * VLOOKUP(M131,Kugel_Schueler,2),1)</f>
        <v>199.6</v>
      </c>
      <c r="O131" s="152"/>
      <c r="P131" s="155">
        <f t="shared" si="21"/>
        <v>12.8</v>
      </c>
      <c r="Q131" s="163">
        <f>ROUND(IF('Schuelereinst. Sinclair'!$N$4="Ja",Druck_Tabelle_Kugel_VGL!Q$10,1) * VLOOKUP(P131,Kugel_Schueler,2),1)</f>
        <v>185.4</v>
      </c>
      <c r="R131" s="152"/>
      <c r="S131" s="155">
        <f t="shared" si="22"/>
        <v>12.8</v>
      </c>
      <c r="T131" s="163">
        <f>ROUND(IF('Schuelereinst. Sinclair'!$N$4="Ja",Druck_Tabelle_Kugel_VGL!T$10,1) * VLOOKUP(S131,Kugel_Schueler,2),1)</f>
        <v>173.5</v>
      </c>
      <c r="U131" s="152"/>
      <c r="V131" s="155">
        <f t="shared" si="23"/>
        <v>12.8</v>
      </c>
      <c r="W131" s="163">
        <f>ROUND(IF('Schuelereinst. Sinclair'!$N$4="Ja",Druck_Tabelle_Kugel_VGL!W$10,1) * VLOOKUP(V131,Kugel_Schueler,2),1)</f>
        <v>163.5</v>
      </c>
      <c r="X131" s="152"/>
      <c r="Y131" s="155">
        <f t="shared" si="24"/>
        <v>12.8</v>
      </c>
      <c r="Z131" s="163">
        <f>ROUND(IF('Schuelereinst. Sinclair'!$N$4="Ja",Druck_Tabelle_Kugel_VGL!Z$10,1) * VLOOKUP(Y131,Kugel_Schueler,2),1)</f>
        <v>154.9</v>
      </c>
      <c r="AA131" s="152"/>
      <c r="AB131" s="155">
        <f t="shared" si="25"/>
        <v>12.8</v>
      </c>
      <c r="AC131" s="163">
        <f>ROUND(IF('Schuelereinst. Sinclair'!$N$4="Ja",Druck_Tabelle_Kugel_VGL!AC$10,1) * VLOOKUP(AB131,Kugel_Schueler,2),1)</f>
        <v>147.5</v>
      </c>
      <c r="AD131" s="152"/>
      <c r="AE131" s="155">
        <f t="shared" si="26"/>
        <v>12.8</v>
      </c>
      <c r="AF131" s="163">
        <f>ROUND(IF('Schuelereinst. Sinclair'!$N$4="Ja",Druck_Tabelle_Kugel_VGL!AF$10,1) * VLOOKUP(AE131,Kugel_Schueler,2),1)</f>
        <v>141.1</v>
      </c>
      <c r="AG131" s="152"/>
      <c r="AH131" s="155">
        <f t="shared" si="27"/>
        <v>12.8</v>
      </c>
      <c r="AI131" s="163">
        <f>ROUND(IF('Schuelereinst. Sinclair'!$N$4="Ja",Druck_Tabelle_Kugel_VGL!AI$10,1) * VLOOKUP(AH131,Kugel_Schueler,2),1)</f>
        <v>135.5</v>
      </c>
      <c r="AJ131" s="152"/>
      <c r="AK131" s="155">
        <f t="shared" si="28"/>
        <v>12.8</v>
      </c>
      <c r="AL131" s="163">
        <f>ROUND(IF('Schuelereinst. Sinclair'!$N$4="Ja",Druck_Tabelle_Kugel_VGL!AL$10,1) * VLOOKUP(AK131,Kugel_Schueler,2),1)</f>
        <v>130.5</v>
      </c>
      <c r="AM131" s="152"/>
      <c r="AN131" s="155">
        <f t="shared" si="29"/>
        <v>12.8</v>
      </c>
      <c r="AO131" s="163">
        <f>ROUND(IF('Schuelereinst. Sinclair'!$N$4="Ja",Druck_Tabelle_Kugel_VGL!AO$10,1) * VLOOKUP(AN131,Kugel_Schueler,2),1)</f>
        <v>126.2</v>
      </c>
      <c r="AP131" s="152"/>
      <c r="AQ131" s="155">
        <f t="shared" si="30"/>
        <v>12.8</v>
      </c>
      <c r="AR131" s="163">
        <f>ROUND(IF('Schuelereinst. Sinclair'!$N$4="Ja",Druck_Tabelle_Kugel_VGL!AR$10,1) * VLOOKUP(AQ131,Kugel_Schueler,2),1)</f>
        <v>122.2</v>
      </c>
      <c r="AS131" s="152"/>
      <c r="AT131" s="155">
        <f t="shared" si="31"/>
        <v>12.8</v>
      </c>
      <c r="AU131" s="163">
        <f>ROUND(IF('Schuelereinst. Sinclair'!$N$4="Ja",Druck_Tabelle_Kugel_VGL!AU$10,1) * VLOOKUP(AT131,Kugel_Schueler,2),1)</f>
        <v>102</v>
      </c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</row>
    <row r="132" spans="1:132" x14ac:dyDescent="0.2">
      <c r="A132" s="157">
        <f t="shared" si="33"/>
        <v>12.9</v>
      </c>
      <c r="B132" s="164">
        <f>ROUND(IF('Schuelereinst. Sinclair'!$N$4="Ja",Druck_Tabelle_Kugel_VGL!B$10,1) * VLOOKUP(A132,Kugel_Schueler,2),1)</f>
        <v>302.39999999999998</v>
      </c>
      <c r="C132" s="152"/>
      <c r="D132" s="157">
        <f t="shared" si="17"/>
        <v>12.9</v>
      </c>
      <c r="E132" s="164">
        <f>ROUND(IF('Schuelereinst. Sinclair'!$N$4="Ja",Druck_Tabelle_Kugel_VGL!E$10,1) * VLOOKUP(D132,Kugel_Schueler,2),1)</f>
        <v>267.39999999999998</v>
      </c>
      <c r="F132" s="152"/>
      <c r="G132" s="157">
        <f t="shared" si="18"/>
        <v>12.9</v>
      </c>
      <c r="H132" s="164">
        <f>ROUND(IF('Schuelereinst. Sinclair'!$N$4="Ja",Druck_Tabelle_Kugel_VGL!H$10,1) * VLOOKUP(G132,Kugel_Schueler,2),1)</f>
        <v>240.3</v>
      </c>
      <c r="I132" s="152"/>
      <c r="J132" s="157">
        <f t="shared" si="19"/>
        <v>12.9</v>
      </c>
      <c r="K132" s="164">
        <f>ROUND(IF('Schuelereinst. Sinclair'!$N$4="Ja",Druck_Tabelle_Kugel_VGL!K$10,1) * VLOOKUP(J132,Kugel_Schueler,2),1)</f>
        <v>218.8</v>
      </c>
      <c r="L132" s="152"/>
      <c r="M132" s="157">
        <f t="shared" si="20"/>
        <v>12.9</v>
      </c>
      <c r="N132" s="164">
        <f>ROUND(IF('Schuelereinst. Sinclair'!$N$4="Ja",Druck_Tabelle_Kugel_VGL!N$10,1) * VLOOKUP(M132,Kugel_Schueler,2),1)</f>
        <v>201.4</v>
      </c>
      <c r="O132" s="152"/>
      <c r="P132" s="157">
        <f t="shared" si="21"/>
        <v>12.9</v>
      </c>
      <c r="Q132" s="164">
        <f>ROUND(IF('Schuelereinst. Sinclair'!$N$4="Ja",Druck_Tabelle_Kugel_VGL!Q$10,1) * VLOOKUP(P132,Kugel_Schueler,2),1)</f>
        <v>187.1</v>
      </c>
      <c r="R132" s="152"/>
      <c r="S132" s="157">
        <f t="shared" si="22"/>
        <v>12.9</v>
      </c>
      <c r="T132" s="164">
        <f>ROUND(IF('Schuelereinst. Sinclair'!$N$4="Ja",Druck_Tabelle_Kugel_VGL!T$10,1) * VLOOKUP(S132,Kugel_Schueler,2),1)</f>
        <v>175.1</v>
      </c>
      <c r="U132" s="152"/>
      <c r="V132" s="157">
        <f t="shared" si="23"/>
        <v>12.9</v>
      </c>
      <c r="W132" s="164">
        <f>ROUND(IF('Schuelereinst. Sinclair'!$N$4="Ja",Druck_Tabelle_Kugel_VGL!W$10,1) * VLOOKUP(V132,Kugel_Schueler,2),1)</f>
        <v>165</v>
      </c>
      <c r="X132" s="152"/>
      <c r="Y132" s="157">
        <f t="shared" si="24"/>
        <v>12.9</v>
      </c>
      <c r="Z132" s="164">
        <f>ROUND(IF('Schuelereinst. Sinclair'!$N$4="Ja",Druck_Tabelle_Kugel_VGL!Z$10,1) * VLOOKUP(Y132,Kugel_Schueler,2),1)</f>
        <v>156.4</v>
      </c>
      <c r="AA132" s="152"/>
      <c r="AB132" s="157">
        <f t="shared" si="25"/>
        <v>12.9</v>
      </c>
      <c r="AC132" s="164">
        <f>ROUND(IF('Schuelereinst. Sinclair'!$N$4="Ja",Druck_Tabelle_Kugel_VGL!AC$10,1) * VLOOKUP(AB132,Kugel_Schueler,2),1)</f>
        <v>148.9</v>
      </c>
      <c r="AD132" s="152"/>
      <c r="AE132" s="157">
        <f t="shared" si="26"/>
        <v>12.9</v>
      </c>
      <c r="AF132" s="164">
        <f>ROUND(IF('Schuelereinst. Sinclair'!$N$4="Ja",Druck_Tabelle_Kugel_VGL!AF$10,1) * VLOOKUP(AE132,Kugel_Schueler,2),1)</f>
        <v>142.4</v>
      </c>
      <c r="AG132" s="152"/>
      <c r="AH132" s="157">
        <f t="shared" si="27"/>
        <v>12.9</v>
      </c>
      <c r="AI132" s="164">
        <f>ROUND(IF('Schuelereinst. Sinclair'!$N$4="Ja",Druck_Tabelle_Kugel_VGL!AI$10,1) * VLOOKUP(AH132,Kugel_Schueler,2),1)</f>
        <v>136.80000000000001</v>
      </c>
      <c r="AJ132" s="152"/>
      <c r="AK132" s="157">
        <f t="shared" si="28"/>
        <v>12.9</v>
      </c>
      <c r="AL132" s="164">
        <f>ROUND(IF('Schuelereinst. Sinclair'!$N$4="Ja",Druck_Tabelle_Kugel_VGL!AL$10,1) * VLOOKUP(AK132,Kugel_Schueler,2),1)</f>
        <v>131.80000000000001</v>
      </c>
      <c r="AM132" s="152"/>
      <c r="AN132" s="157">
        <f t="shared" si="29"/>
        <v>12.9</v>
      </c>
      <c r="AO132" s="164">
        <f>ROUND(IF('Schuelereinst. Sinclair'!$N$4="Ja",Druck_Tabelle_Kugel_VGL!AO$10,1) * VLOOKUP(AN132,Kugel_Schueler,2),1)</f>
        <v>127.3</v>
      </c>
      <c r="AP132" s="152"/>
      <c r="AQ132" s="157">
        <f t="shared" si="30"/>
        <v>12.9</v>
      </c>
      <c r="AR132" s="164">
        <f>ROUND(IF('Schuelereinst. Sinclair'!$N$4="Ja",Druck_Tabelle_Kugel_VGL!AR$10,1) * VLOOKUP(AQ132,Kugel_Schueler,2),1)</f>
        <v>123.4</v>
      </c>
      <c r="AS132" s="152"/>
      <c r="AT132" s="157">
        <f t="shared" si="31"/>
        <v>12.9</v>
      </c>
      <c r="AU132" s="164">
        <f>ROUND(IF('Schuelereinst. Sinclair'!$N$4="Ja",Druck_Tabelle_Kugel_VGL!AU$10,1) * VLOOKUP(AT132,Kugel_Schueler,2),1)</f>
        <v>103</v>
      </c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</row>
    <row r="133" spans="1:132" x14ac:dyDescent="0.2">
      <c r="A133" s="155">
        <f t="shared" si="33"/>
        <v>13</v>
      </c>
      <c r="B133" s="163">
        <f>ROUND(IF('Schuelereinst. Sinclair'!$N$4="Ja",Druck_Tabelle_Kugel_VGL!B$10,1) * VLOOKUP(A133,Kugel_Schueler,2),1)</f>
        <v>305.2</v>
      </c>
      <c r="C133" s="152"/>
      <c r="D133" s="155">
        <f t="shared" si="17"/>
        <v>13</v>
      </c>
      <c r="E133" s="163">
        <f>ROUND(IF('Schuelereinst. Sinclair'!$N$4="Ja",Druck_Tabelle_Kugel_VGL!E$10,1) * VLOOKUP(D133,Kugel_Schueler,2),1)</f>
        <v>269.89999999999998</v>
      </c>
      <c r="F133" s="152"/>
      <c r="G133" s="155">
        <f t="shared" si="18"/>
        <v>13</v>
      </c>
      <c r="H133" s="163">
        <f>ROUND(IF('Schuelereinst. Sinclair'!$N$4="Ja",Druck_Tabelle_Kugel_VGL!H$10,1) * VLOOKUP(G133,Kugel_Schueler,2),1)</f>
        <v>242.5</v>
      </c>
      <c r="I133" s="152"/>
      <c r="J133" s="155">
        <f t="shared" si="19"/>
        <v>13</v>
      </c>
      <c r="K133" s="163">
        <f>ROUND(IF('Schuelereinst. Sinclair'!$N$4="Ja",Druck_Tabelle_Kugel_VGL!K$10,1) * VLOOKUP(J133,Kugel_Schueler,2),1)</f>
        <v>220.8</v>
      </c>
      <c r="L133" s="152"/>
      <c r="M133" s="155">
        <f t="shared" si="20"/>
        <v>13</v>
      </c>
      <c r="N133" s="163">
        <f>ROUND(IF('Schuelereinst. Sinclair'!$N$4="Ja",Druck_Tabelle_Kugel_VGL!N$10,1) * VLOOKUP(M133,Kugel_Schueler,2),1)</f>
        <v>203.3</v>
      </c>
      <c r="O133" s="152"/>
      <c r="P133" s="155">
        <f t="shared" si="21"/>
        <v>13</v>
      </c>
      <c r="Q133" s="163">
        <f>ROUND(IF('Schuelereinst. Sinclair'!$N$4="Ja",Druck_Tabelle_Kugel_VGL!Q$10,1) * VLOOKUP(P133,Kugel_Schueler,2),1)</f>
        <v>188.8</v>
      </c>
      <c r="R133" s="152"/>
      <c r="S133" s="155">
        <f t="shared" si="22"/>
        <v>13</v>
      </c>
      <c r="T133" s="163">
        <f>ROUND(IF('Schuelereinst. Sinclair'!$N$4="Ja",Druck_Tabelle_Kugel_VGL!T$10,1) * VLOOKUP(S133,Kugel_Schueler,2),1)</f>
        <v>176.7</v>
      </c>
      <c r="U133" s="152"/>
      <c r="V133" s="155">
        <f t="shared" si="23"/>
        <v>13</v>
      </c>
      <c r="W133" s="163">
        <f>ROUND(IF('Schuelereinst. Sinclair'!$N$4="Ja",Druck_Tabelle_Kugel_VGL!W$10,1) * VLOOKUP(V133,Kugel_Schueler,2),1)</f>
        <v>166.5</v>
      </c>
      <c r="X133" s="152"/>
      <c r="Y133" s="155">
        <f t="shared" si="24"/>
        <v>13</v>
      </c>
      <c r="Z133" s="163">
        <f>ROUND(IF('Schuelereinst. Sinclair'!$N$4="Ja",Druck_Tabelle_Kugel_VGL!Z$10,1) * VLOOKUP(Y133,Kugel_Schueler,2),1)</f>
        <v>157.80000000000001</v>
      </c>
      <c r="AA133" s="152"/>
      <c r="AB133" s="155">
        <f t="shared" si="25"/>
        <v>13</v>
      </c>
      <c r="AC133" s="163">
        <f>ROUND(IF('Schuelereinst. Sinclair'!$N$4="Ja",Druck_Tabelle_Kugel_VGL!AC$10,1) * VLOOKUP(AB133,Kugel_Schueler,2),1)</f>
        <v>150.30000000000001</v>
      </c>
      <c r="AD133" s="152"/>
      <c r="AE133" s="155">
        <f t="shared" si="26"/>
        <v>13</v>
      </c>
      <c r="AF133" s="163">
        <f>ROUND(IF('Schuelereinst. Sinclair'!$N$4="Ja",Druck_Tabelle_Kugel_VGL!AF$10,1) * VLOOKUP(AE133,Kugel_Schueler,2),1)</f>
        <v>143.69999999999999</v>
      </c>
      <c r="AG133" s="152"/>
      <c r="AH133" s="155">
        <f t="shared" si="27"/>
        <v>13</v>
      </c>
      <c r="AI133" s="163">
        <f>ROUND(IF('Schuelereinst. Sinclair'!$N$4="Ja",Druck_Tabelle_Kugel_VGL!AI$10,1) * VLOOKUP(AH133,Kugel_Schueler,2),1)</f>
        <v>138</v>
      </c>
      <c r="AJ133" s="152"/>
      <c r="AK133" s="155">
        <f t="shared" si="28"/>
        <v>13</v>
      </c>
      <c r="AL133" s="163">
        <f>ROUND(IF('Schuelereinst. Sinclair'!$N$4="Ja",Druck_Tabelle_Kugel_VGL!AL$10,1) * VLOOKUP(AK133,Kugel_Schueler,2),1)</f>
        <v>133</v>
      </c>
      <c r="AM133" s="152"/>
      <c r="AN133" s="155">
        <f t="shared" si="29"/>
        <v>13</v>
      </c>
      <c r="AO133" s="163">
        <f>ROUND(IF('Schuelereinst. Sinclair'!$N$4="Ja",Druck_Tabelle_Kugel_VGL!AO$10,1) * VLOOKUP(AN133,Kugel_Schueler,2),1)</f>
        <v>128.5</v>
      </c>
      <c r="AP133" s="152"/>
      <c r="AQ133" s="155">
        <f t="shared" si="30"/>
        <v>13</v>
      </c>
      <c r="AR133" s="163">
        <f>ROUND(IF('Schuelereinst. Sinclair'!$N$4="Ja",Druck_Tabelle_Kugel_VGL!AR$10,1) * VLOOKUP(AQ133,Kugel_Schueler,2),1)</f>
        <v>124.5</v>
      </c>
      <c r="AS133" s="152"/>
      <c r="AT133" s="155">
        <f t="shared" si="31"/>
        <v>13</v>
      </c>
      <c r="AU133" s="163">
        <f>ROUND(IF('Schuelereinst. Sinclair'!$N$4="Ja",Druck_Tabelle_Kugel_VGL!AU$10,1) * VLOOKUP(AT133,Kugel_Schueler,2),1)</f>
        <v>103.9</v>
      </c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</row>
    <row r="134" spans="1:132" x14ac:dyDescent="0.2">
      <c r="A134" s="157">
        <f t="shared" si="33"/>
        <v>13.1</v>
      </c>
      <c r="B134" s="164">
        <f>ROUND(IF('Schuelereinst. Sinclair'!$N$4="Ja",Druck_Tabelle_Kugel_VGL!B$10,1) * VLOOKUP(A134,Kugel_Schueler,2),1)</f>
        <v>307.89999999999998</v>
      </c>
      <c r="C134" s="152"/>
      <c r="D134" s="157">
        <f t="shared" si="17"/>
        <v>13.1</v>
      </c>
      <c r="E134" s="164">
        <f>ROUND(IF('Schuelereinst. Sinclair'!$N$4="Ja",Druck_Tabelle_Kugel_VGL!E$10,1) * VLOOKUP(D134,Kugel_Schueler,2),1)</f>
        <v>272.3</v>
      </c>
      <c r="F134" s="152"/>
      <c r="G134" s="157">
        <f t="shared" si="18"/>
        <v>13.1</v>
      </c>
      <c r="H134" s="164">
        <f>ROUND(IF('Schuelereinst. Sinclair'!$N$4="Ja",Druck_Tabelle_Kugel_VGL!H$10,1) * VLOOKUP(G134,Kugel_Schueler,2),1)</f>
        <v>244.7</v>
      </c>
      <c r="I134" s="152"/>
      <c r="J134" s="157">
        <f t="shared" si="19"/>
        <v>13.1</v>
      </c>
      <c r="K134" s="164">
        <f>ROUND(IF('Schuelereinst. Sinclair'!$N$4="Ja",Druck_Tabelle_Kugel_VGL!K$10,1) * VLOOKUP(J134,Kugel_Schueler,2),1)</f>
        <v>222.8</v>
      </c>
      <c r="L134" s="152"/>
      <c r="M134" s="157">
        <f t="shared" si="20"/>
        <v>13.1</v>
      </c>
      <c r="N134" s="164">
        <f>ROUND(IF('Schuelereinst. Sinclair'!$N$4="Ja",Druck_Tabelle_Kugel_VGL!N$10,1) * VLOOKUP(M134,Kugel_Schueler,2),1)</f>
        <v>205.1</v>
      </c>
      <c r="O134" s="152"/>
      <c r="P134" s="157">
        <f t="shared" si="21"/>
        <v>13.1</v>
      </c>
      <c r="Q134" s="164">
        <f>ROUND(IF('Schuelereinst. Sinclair'!$N$4="Ja",Druck_Tabelle_Kugel_VGL!Q$10,1) * VLOOKUP(P134,Kugel_Schueler,2),1)</f>
        <v>190.5</v>
      </c>
      <c r="R134" s="152"/>
      <c r="S134" s="157">
        <f t="shared" si="22"/>
        <v>13.1</v>
      </c>
      <c r="T134" s="164">
        <f>ROUND(IF('Schuelereinst. Sinclair'!$N$4="Ja",Druck_Tabelle_Kugel_VGL!T$10,1) * VLOOKUP(S134,Kugel_Schueler,2),1)</f>
        <v>178.3</v>
      </c>
      <c r="U134" s="152"/>
      <c r="V134" s="157">
        <f t="shared" si="23"/>
        <v>13.1</v>
      </c>
      <c r="W134" s="164">
        <f>ROUND(IF('Schuelereinst. Sinclair'!$N$4="Ja",Druck_Tabelle_Kugel_VGL!W$10,1) * VLOOKUP(V134,Kugel_Schueler,2),1)</f>
        <v>168</v>
      </c>
      <c r="X134" s="152"/>
      <c r="Y134" s="157">
        <f t="shared" si="24"/>
        <v>13.1</v>
      </c>
      <c r="Z134" s="164">
        <f>ROUND(IF('Schuelereinst. Sinclair'!$N$4="Ja",Druck_Tabelle_Kugel_VGL!Z$10,1) * VLOOKUP(Y134,Kugel_Schueler,2),1)</f>
        <v>159.19999999999999</v>
      </c>
      <c r="AA134" s="152"/>
      <c r="AB134" s="157">
        <f t="shared" si="25"/>
        <v>13.1</v>
      </c>
      <c r="AC134" s="164">
        <f>ROUND(IF('Schuelereinst. Sinclair'!$N$4="Ja",Druck_Tabelle_Kugel_VGL!AC$10,1) * VLOOKUP(AB134,Kugel_Schueler,2),1)</f>
        <v>151.6</v>
      </c>
      <c r="AD134" s="152"/>
      <c r="AE134" s="157">
        <f t="shared" si="26"/>
        <v>13.1</v>
      </c>
      <c r="AF134" s="164">
        <f>ROUND(IF('Schuelereinst. Sinclair'!$N$4="Ja",Druck_Tabelle_Kugel_VGL!AF$10,1) * VLOOKUP(AE134,Kugel_Schueler,2),1)</f>
        <v>145</v>
      </c>
      <c r="AG134" s="152"/>
      <c r="AH134" s="157">
        <f t="shared" si="27"/>
        <v>13.1</v>
      </c>
      <c r="AI134" s="164">
        <f>ROUND(IF('Schuelereinst. Sinclair'!$N$4="Ja",Druck_Tabelle_Kugel_VGL!AI$10,1) * VLOOKUP(AH134,Kugel_Schueler,2),1)</f>
        <v>139.30000000000001</v>
      </c>
      <c r="AJ134" s="152"/>
      <c r="AK134" s="157">
        <f t="shared" si="28"/>
        <v>13.1</v>
      </c>
      <c r="AL134" s="164">
        <f>ROUND(IF('Schuelereinst. Sinclair'!$N$4="Ja",Druck_Tabelle_Kugel_VGL!AL$10,1) * VLOOKUP(AK134,Kugel_Schueler,2),1)</f>
        <v>134.19999999999999</v>
      </c>
      <c r="AM134" s="152"/>
      <c r="AN134" s="157">
        <f t="shared" si="29"/>
        <v>13.1</v>
      </c>
      <c r="AO134" s="164">
        <f>ROUND(IF('Schuelereinst. Sinclair'!$N$4="Ja",Druck_Tabelle_Kugel_VGL!AO$10,1) * VLOOKUP(AN134,Kugel_Schueler,2),1)</f>
        <v>129.6</v>
      </c>
      <c r="AP134" s="152"/>
      <c r="AQ134" s="157">
        <f t="shared" si="30"/>
        <v>13.1</v>
      </c>
      <c r="AR134" s="164">
        <f>ROUND(IF('Schuelereinst. Sinclair'!$N$4="Ja",Druck_Tabelle_Kugel_VGL!AR$10,1) * VLOOKUP(AQ134,Kugel_Schueler,2),1)</f>
        <v>125.6</v>
      </c>
      <c r="AS134" s="152"/>
      <c r="AT134" s="157">
        <f t="shared" si="31"/>
        <v>13.1</v>
      </c>
      <c r="AU134" s="164">
        <f>ROUND(IF('Schuelereinst. Sinclair'!$N$4="Ja",Druck_Tabelle_Kugel_VGL!AU$10,1) * VLOOKUP(AT134,Kugel_Schueler,2),1)</f>
        <v>104.9</v>
      </c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</row>
    <row r="135" spans="1:132" x14ac:dyDescent="0.2">
      <c r="A135" s="155">
        <f t="shared" si="33"/>
        <v>13.2</v>
      </c>
      <c r="B135" s="163">
        <f>ROUND(IF('Schuelereinst. Sinclair'!$N$4="Ja",Druck_Tabelle_Kugel_VGL!B$10,1) * VLOOKUP(A135,Kugel_Schueler,2),1)</f>
        <v>310.7</v>
      </c>
      <c r="C135" s="152"/>
      <c r="D135" s="155">
        <f t="shared" si="17"/>
        <v>13.2</v>
      </c>
      <c r="E135" s="163">
        <f>ROUND(IF('Schuelereinst. Sinclair'!$N$4="Ja",Druck_Tabelle_Kugel_VGL!E$10,1) * VLOOKUP(D135,Kugel_Schueler,2),1)</f>
        <v>274.7</v>
      </c>
      <c r="F135" s="152"/>
      <c r="G135" s="155">
        <f t="shared" si="18"/>
        <v>13.2</v>
      </c>
      <c r="H135" s="163">
        <f>ROUND(IF('Schuelereinst. Sinclair'!$N$4="Ja",Druck_Tabelle_Kugel_VGL!H$10,1) * VLOOKUP(G135,Kugel_Schueler,2),1)</f>
        <v>246.9</v>
      </c>
      <c r="I135" s="152"/>
      <c r="J135" s="155">
        <f t="shared" si="19"/>
        <v>13.2</v>
      </c>
      <c r="K135" s="163">
        <f>ROUND(IF('Schuelereinst. Sinclair'!$N$4="Ja",Druck_Tabelle_Kugel_VGL!K$10,1) * VLOOKUP(J135,Kugel_Schueler,2),1)</f>
        <v>224.8</v>
      </c>
      <c r="L135" s="152"/>
      <c r="M135" s="155">
        <f t="shared" si="20"/>
        <v>13.2</v>
      </c>
      <c r="N135" s="163">
        <f>ROUND(IF('Schuelereinst. Sinclair'!$N$4="Ja",Druck_Tabelle_Kugel_VGL!N$10,1) * VLOOKUP(M135,Kugel_Schueler,2),1)</f>
        <v>206.9</v>
      </c>
      <c r="O135" s="152"/>
      <c r="P135" s="155">
        <f t="shared" si="21"/>
        <v>13.2</v>
      </c>
      <c r="Q135" s="163">
        <f>ROUND(IF('Schuelereinst. Sinclair'!$N$4="Ja",Druck_Tabelle_Kugel_VGL!Q$10,1) * VLOOKUP(P135,Kugel_Schueler,2),1)</f>
        <v>192.2</v>
      </c>
      <c r="R135" s="152"/>
      <c r="S135" s="155">
        <f t="shared" si="22"/>
        <v>13.2</v>
      </c>
      <c r="T135" s="163">
        <f>ROUND(IF('Schuelereinst. Sinclair'!$N$4="Ja",Druck_Tabelle_Kugel_VGL!T$10,1) * VLOOKUP(S135,Kugel_Schueler,2),1)</f>
        <v>179.9</v>
      </c>
      <c r="U135" s="152"/>
      <c r="V135" s="155">
        <f t="shared" si="23"/>
        <v>13.2</v>
      </c>
      <c r="W135" s="163">
        <f>ROUND(IF('Schuelereinst. Sinclair'!$N$4="Ja",Druck_Tabelle_Kugel_VGL!W$10,1) * VLOOKUP(V135,Kugel_Schueler,2),1)</f>
        <v>169.5</v>
      </c>
      <c r="X135" s="152"/>
      <c r="Y135" s="155">
        <f t="shared" si="24"/>
        <v>13.2</v>
      </c>
      <c r="Z135" s="163">
        <f>ROUND(IF('Schuelereinst. Sinclair'!$N$4="Ja",Druck_Tabelle_Kugel_VGL!Z$10,1) * VLOOKUP(Y135,Kugel_Schueler,2),1)</f>
        <v>160.69999999999999</v>
      </c>
      <c r="AA135" s="152"/>
      <c r="AB135" s="155">
        <f t="shared" si="25"/>
        <v>13.2</v>
      </c>
      <c r="AC135" s="163">
        <f>ROUND(IF('Schuelereinst. Sinclair'!$N$4="Ja",Druck_Tabelle_Kugel_VGL!AC$10,1) * VLOOKUP(AB135,Kugel_Schueler,2),1)</f>
        <v>153</v>
      </c>
      <c r="AD135" s="152"/>
      <c r="AE135" s="155">
        <f t="shared" si="26"/>
        <v>13.2</v>
      </c>
      <c r="AF135" s="163">
        <f>ROUND(IF('Schuelereinst. Sinclair'!$N$4="Ja",Druck_Tabelle_Kugel_VGL!AF$10,1) * VLOOKUP(AE135,Kugel_Schueler,2),1)</f>
        <v>146.30000000000001</v>
      </c>
      <c r="AG135" s="152"/>
      <c r="AH135" s="155">
        <f t="shared" si="27"/>
        <v>13.2</v>
      </c>
      <c r="AI135" s="163">
        <f>ROUND(IF('Schuelereinst. Sinclair'!$N$4="Ja",Druck_Tabelle_Kugel_VGL!AI$10,1) * VLOOKUP(AH135,Kugel_Schueler,2),1)</f>
        <v>140.5</v>
      </c>
      <c r="AJ135" s="152"/>
      <c r="AK135" s="155">
        <f t="shared" si="28"/>
        <v>13.2</v>
      </c>
      <c r="AL135" s="163">
        <f>ROUND(IF('Schuelereinst. Sinclair'!$N$4="Ja",Druck_Tabelle_Kugel_VGL!AL$10,1) * VLOOKUP(AK135,Kugel_Schueler,2),1)</f>
        <v>135.4</v>
      </c>
      <c r="AM135" s="152"/>
      <c r="AN135" s="155">
        <f t="shared" si="29"/>
        <v>13.2</v>
      </c>
      <c r="AO135" s="163">
        <f>ROUND(IF('Schuelereinst. Sinclair'!$N$4="Ja",Druck_Tabelle_Kugel_VGL!AO$10,1) * VLOOKUP(AN135,Kugel_Schueler,2),1)</f>
        <v>130.80000000000001</v>
      </c>
      <c r="AP135" s="152"/>
      <c r="AQ135" s="155">
        <f t="shared" si="30"/>
        <v>13.2</v>
      </c>
      <c r="AR135" s="163">
        <f>ROUND(IF('Schuelereinst. Sinclair'!$N$4="Ja",Druck_Tabelle_Kugel_VGL!AR$10,1) * VLOOKUP(AQ135,Kugel_Schueler,2),1)</f>
        <v>126.8</v>
      </c>
      <c r="AS135" s="152"/>
      <c r="AT135" s="155">
        <f t="shared" si="31"/>
        <v>13.2</v>
      </c>
      <c r="AU135" s="163">
        <f>ROUND(IF('Schuelereinst. Sinclair'!$N$4="Ja",Druck_Tabelle_Kugel_VGL!AU$10,1) * VLOOKUP(AT135,Kugel_Schueler,2),1)</f>
        <v>105.8</v>
      </c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</row>
    <row r="136" spans="1:132" x14ac:dyDescent="0.2">
      <c r="A136" s="157">
        <f t="shared" si="33"/>
        <v>13.3</v>
      </c>
      <c r="B136" s="164">
        <f>ROUND(IF('Schuelereinst. Sinclair'!$N$4="Ja",Druck_Tabelle_Kugel_VGL!B$10,1) * VLOOKUP(A136,Kugel_Schueler,2),1)</f>
        <v>313.5</v>
      </c>
      <c r="C136" s="152"/>
      <c r="D136" s="157">
        <f t="shared" si="17"/>
        <v>13.3</v>
      </c>
      <c r="E136" s="164">
        <f>ROUND(IF('Schuelereinst. Sinclair'!$N$4="Ja",Druck_Tabelle_Kugel_VGL!E$10,1) * VLOOKUP(D136,Kugel_Schueler,2),1)</f>
        <v>277.2</v>
      </c>
      <c r="F136" s="152"/>
      <c r="G136" s="157">
        <f t="shared" si="18"/>
        <v>13.3</v>
      </c>
      <c r="H136" s="164">
        <f>ROUND(IF('Schuelereinst. Sinclair'!$N$4="Ja",Druck_Tabelle_Kugel_VGL!H$10,1) * VLOOKUP(G136,Kugel_Schueler,2),1)</f>
        <v>249.1</v>
      </c>
      <c r="I136" s="152"/>
      <c r="J136" s="157">
        <f t="shared" si="19"/>
        <v>13.3</v>
      </c>
      <c r="K136" s="164">
        <f>ROUND(IF('Schuelereinst. Sinclair'!$N$4="Ja",Druck_Tabelle_Kugel_VGL!K$10,1) * VLOOKUP(J136,Kugel_Schueler,2),1)</f>
        <v>226.8</v>
      </c>
      <c r="L136" s="152"/>
      <c r="M136" s="157">
        <f t="shared" si="20"/>
        <v>13.3</v>
      </c>
      <c r="N136" s="164">
        <f>ROUND(IF('Schuelereinst. Sinclair'!$N$4="Ja",Druck_Tabelle_Kugel_VGL!N$10,1) * VLOOKUP(M136,Kugel_Schueler,2),1)</f>
        <v>208.8</v>
      </c>
      <c r="O136" s="152"/>
      <c r="P136" s="157">
        <f t="shared" si="21"/>
        <v>13.3</v>
      </c>
      <c r="Q136" s="164">
        <f>ROUND(IF('Schuelereinst. Sinclair'!$N$4="Ja",Druck_Tabelle_Kugel_VGL!Q$10,1) * VLOOKUP(P136,Kugel_Schueler,2),1)</f>
        <v>193.9</v>
      </c>
      <c r="R136" s="152"/>
      <c r="S136" s="157">
        <f t="shared" si="22"/>
        <v>13.3</v>
      </c>
      <c r="T136" s="164">
        <f>ROUND(IF('Schuelereinst. Sinclair'!$N$4="Ja",Druck_Tabelle_Kugel_VGL!T$10,1) * VLOOKUP(S136,Kugel_Schueler,2),1)</f>
        <v>181.5</v>
      </c>
      <c r="U136" s="152"/>
      <c r="V136" s="157">
        <f t="shared" si="23"/>
        <v>13.3</v>
      </c>
      <c r="W136" s="164">
        <f>ROUND(IF('Schuelereinst. Sinclair'!$N$4="Ja",Druck_Tabelle_Kugel_VGL!W$10,1) * VLOOKUP(V136,Kugel_Schueler,2),1)</f>
        <v>171</v>
      </c>
      <c r="X136" s="152"/>
      <c r="Y136" s="157">
        <f t="shared" si="24"/>
        <v>13.3</v>
      </c>
      <c r="Z136" s="164">
        <f>ROUND(IF('Schuelereinst. Sinclair'!$N$4="Ja",Druck_Tabelle_Kugel_VGL!Z$10,1) * VLOOKUP(Y136,Kugel_Schueler,2),1)</f>
        <v>162.1</v>
      </c>
      <c r="AA136" s="152"/>
      <c r="AB136" s="157">
        <f t="shared" si="25"/>
        <v>13.3</v>
      </c>
      <c r="AC136" s="164">
        <f>ROUND(IF('Schuelereinst. Sinclair'!$N$4="Ja",Druck_Tabelle_Kugel_VGL!AC$10,1) * VLOOKUP(AB136,Kugel_Schueler,2),1)</f>
        <v>154.4</v>
      </c>
      <c r="AD136" s="152"/>
      <c r="AE136" s="157">
        <f t="shared" si="26"/>
        <v>13.3</v>
      </c>
      <c r="AF136" s="164">
        <f>ROUND(IF('Schuelereinst. Sinclair'!$N$4="Ja",Druck_Tabelle_Kugel_VGL!AF$10,1) * VLOOKUP(AE136,Kugel_Schueler,2),1)</f>
        <v>147.6</v>
      </c>
      <c r="AG136" s="152"/>
      <c r="AH136" s="157">
        <f t="shared" si="27"/>
        <v>13.3</v>
      </c>
      <c r="AI136" s="164">
        <f>ROUND(IF('Schuelereinst. Sinclair'!$N$4="Ja",Druck_Tabelle_Kugel_VGL!AI$10,1) * VLOOKUP(AH136,Kugel_Schueler,2),1)</f>
        <v>141.80000000000001</v>
      </c>
      <c r="AJ136" s="152"/>
      <c r="AK136" s="157">
        <f t="shared" si="28"/>
        <v>13.3</v>
      </c>
      <c r="AL136" s="164">
        <f>ROUND(IF('Schuelereinst. Sinclair'!$N$4="Ja",Druck_Tabelle_Kugel_VGL!AL$10,1) * VLOOKUP(AK136,Kugel_Schueler,2),1)</f>
        <v>136.6</v>
      </c>
      <c r="AM136" s="152"/>
      <c r="AN136" s="157">
        <f t="shared" si="29"/>
        <v>13.3</v>
      </c>
      <c r="AO136" s="164">
        <f>ROUND(IF('Schuelereinst. Sinclair'!$N$4="Ja",Druck_Tabelle_Kugel_VGL!AO$10,1) * VLOOKUP(AN136,Kugel_Schueler,2),1)</f>
        <v>132</v>
      </c>
      <c r="AP136" s="152"/>
      <c r="AQ136" s="157">
        <f t="shared" si="30"/>
        <v>13.3</v>
      </c>
      <c r="AR136" s="164">
        <f>ROUND(IF('Schuelereinst. Sinclair'!$N$4="Ja",Druck_Tabelle_Kugel_VGL!AR$10,1) * VLOOKUP(AQ136,Kugel_Schueler,2),1)</f>
        <v>127.9</v>
      </c>
      <c r="AS136" s="152"/>
      <c r="AT136" s="157">
        <f t="shared" si="31"/>
        <v>13.3</v>
      </c>
      <c r="AU136" s="164">
        <f>ROUND(IF('Schuelereinst. Sinclair'!$N$4="Ja",Druck_Tabelle_Kugel_VGL!AU$10,1) * VLOOKUP(AT136,Kugel_Schueler,2),1)</f>
        <v>106.8</v>
      </c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</row>
    <row r="137" spans="1:132" x14ac:dyDescent="0.2">
      <c r="A137" s="155">
        <f t="shared" si="33"/>
        <v>13.4</v>
      </c>
      <c r="B137" s="163">
        <f>ROUND(IF('Schuelereinst. Sinclair'!$N$4="Ja",Druck_Tabelle_Kugel_VGL!B$10,1) * VLOOKUP(A137,Kugel_Schueler,2),1)</f>
        <v>316.2</v>
      </c>
      <c r="C137" s="152"/>
      <c r="D137" s="155">
        <f t="shared" si="17"/>
        <v>13.4</v>
      </c>
      <c r="E137" s="163">
        <f>ROUND(IF('Schuelereinst. Sinclair'!$N$4="Ja",Druck_Tabelle_Kugel_VGL!E$10,1) * VLOOKUP(D137,Kugel_Schueler,2),1)</f>
        <v>279.7</v>
      </c>
      <c r="F137" s="152"/>
      <c r="G137" s="155">
        <f t="shared" si="18"/>
        <v>13.4</v>
      </c>
      <c r="H137" s="163">
        <f>ROUND(IF('Schuelereinst. Sinclair'!$N$4="Ja",Druck_Tabelle_Kugel_VGL!H$10,1) * VLOOKUP(G137,Kugel_Schueler,2),1)</f>
        <v>251.3</v>
      </c>
      <c r="I137" s="152"/>
      <c r="J137" s="155">
        <f t="shared" si="19"/>
        <v>13.4</v>
      </c>
      <c r="K137" s="163">
        <f>ROUND(IF('Schuelereinst. Sinclair'!$N$4="Ja",Druck_Tabelle_Kugel_VGL!K$10,1) * VLOOKUP(J137,Kugel_Schueler,2),1)</f>
        <v>228.8</v>
      </c>
      <c r="L137" s="152"/>
      <c r="M137" s="155">
        <f t="shared" si="20"/>
        <v>13.4</v>
      </c>
      <c r="N137" s="163">
        <f>ROUND(IF('Schuelereinst. Sinclair'!$N$4="Ja",Druck_Tabelle_Kugel_VGL!N$10,1) * VLOOKUP(M137,Kugel_Schueler,2),1)</f>
        <v>210.6</v>
      </c>
      <c r="O137" s="152"/>
      <c r="P137" s="155">
        <f t="shared" si="21"/>
        <v>13.4</v>
      </c>
      <c r="Q137" s="163">
        <f>ROUND(IF('Schuelereinst. Sinclair'!$N$4="Ja",Druck_Tabelle_Kugel_VGL!Q$10,1) * VLOOKUP(P137,Kugel_Schueler,2),1)</f>
        <v>195.7</v>
      </c>
      <c r="R137" s="152"/>
      <c r="S137" s="155">
        <f t="shared" si="22"/>
        <v>13.4</v>
      </c>
      <c r="T137" s="163">
        <f>ROUND(IF('Schuelereinst. Sinclair'!$N$4="Ja",Druck_Tabelle_Kugel_VGL!T$10,1) * VLOOKUP(S137,Kugel_Schueler,2),1)</f>
        <v>183.1</v>
      </c>
      <c r="U137" s="152"/>
      <c r="V137" s="155">
        <f t="shared" si="23"/>
        <v>13.4</v>
      </c>
      <c r="W137" s="163">
        <f>ROUND(IF('Schuelereinst. Sinclair'!$N$4="Ja",Druck_Tabelle_Kugel_VGL!W$10,1) * VLOOKUP(V137,Kugel_Schueler,2),1)</f>
        <v>172.6</v>
      </c>
      <c r="X137" s="152"/>
      <c r="Y137" s="155">
        <f t="shared" si="24"/>
        <v>13.4</v>
      </c>
      <c r="Z137" s="163">
        <f>ROUND(IF('Schuelereinst. Sinclair'!$N$4="Ja",Druck_Tabelle_Kugel_VGL!Z$10,1) * VLOOKUP(Y137,Kugel_Schueler,2),1)</f>
        <v>163.5</v>
      </c>
      <c r="AA137" s="152"/>
      <c r="AB137" s="155">
        <f t="shared" si="25"/>
        <v>13.4</v>
      </c>
      <c r="AC137" s="163">
        <f>ROUND(IF('Schuelereinst. Sinclair'!$N$4="Ja",Druck_Tabelle_Kugel_VGL!AC$10,1) * VLOOKUP(AB137,Kugel_Schueler,2),1)</f>
        <v>155.69999999999999</v>
      </c>
      <c r="AD137" s="152"/>
      <c r="AE137" s="155">
        <f t="shared" si="26"/>
        <v>13.4</v>
      </c>
      <c r="AF137" s="163">
        <f>ROUND(IF('Schuelereinst. Sinclair'!$N$4="Ja",Druck_Tabelle_Kugel_VGL!AF$10,1) * VLOOKUP(AE137,Kugel_Schueler,2),1)</f>
        <v>149</v>
      </c>
      <c r="AG137" s="152"/>
      <c r="AH137" s="155">
        <f t="shared" si="27"/>
        <v>13.4</v>
      </c>
      <c r="AI137" s="163">
        <f>ROUND(IF('Schuelereinst. Sinclair'!$N$4="Ja",Druck_Tabelle_Kugel_VGL!AI$10,1) * VLOOKUP(AH137,Kugel_Schueler,2),1)</f>
        <v>143</v>
      </c>
      <c r="AJ137" s="152"/>
      <c r="AK137" s="155">
        <f t="shared" si="28"/>
        <v>13.4</v>
      </c>
      <c r="AL137" s="163">
        <f>ROUND(IF('Schuelereinst. Sinclair'!$N$4="Ja",Druck_Tabelle_Kugel_VGL!AL$10,1) * VLOOKUP(AK137,Kugel_Schueler,2),1)</f>
        <v>137.80000000000001</v>
      </c>
      <c r="AM137" s="152"/>
      <c r="AN137" s="155">
        <f t="shared" si="29"/>
        <v>13.4</v>
      </c>
      <c r="AO137" s="163">
        <f>ROUND(IF('Schuelereinst. Sinclair'!$N$4="Ja",Druck_Tabelle_Kugel_VGL!AO$10,1) * VLOOKUP(AN137,Kugel_Schueler,2),1)</f>
        <v>133.19999999999999</v>
      </c>
      <c r="AP137" s="152"/>
      <c r="AQ137" s="155">
        <f t="shared" si="30"/>
        <v>13.4</v>
      </c>
      <c r="AR137" s="163">
        <f>ROUND(IF('Schuelereinst. Sinclair'!$N$4="Ja",Druck_Tabelle_Kugel_VGL!AR$10,1) * VLOOKUP(AQ137,Kugel_Schueler,2),1)</f>
        <v>129</v>
      </c>
      <c r="AS137" s="152"/>
      <c r="AT137" s="155">
        <f t="shared" si="31"/>
        <v>13.4</v>
      </c>
      <c r="AU137" s="163">
        <f>ROUND(IF('Schuelereinst. Sinclair'!$N$4="Ja",Druck_Tabelle_Kugel_VGL!AU$10,1) * VLOOKUP(AT137,Kugel_Schueler,2),1)</f>
        <v>107.7</v>
      </c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</row>
    <row r="138" spans="1:132" x14ac:dyDescent="0.2">
      <c r="A138" s="157">
        <f t="shared" si="33"/>
        <v>13.5</v>
      </c>
      <c r="B138" s="164">
        <f>ROUND(IF('Schuelereinst. Sinclair'!$N$4="Ja",Druck_Tabelle_Kugel_VGL!B$10,1) * VLOOKUP(A138,Kugel_Schueler,2),1)</f>
        <v>319</v>
      </c>
      <c r="C138" s="152"/>
      <c r="D138" s="157">
        <f t="shared" si="17"/>
        <v>13.5</v>
      </c>
      <c r="E138" s="164">
        <f>ROUND(IF('Schuelereinst. Sinclair'!$N$4="Ja",Druck_Tabelle_Kugel_VGL!E$10,1) * VLOOKUP(D138,Kugel_Schueler,2),1)</f>
        <v>282.10000000000002</v>
      </c>
      <c r="F138" s="152"/>
      <c r="G138" s="157">
        <f t="shared" si="18"/>
        <v>13.5</v>
      </c>
      <c r="H138" s="164">
        <f>ROUND(IF('Schuelereinst. Sinclair'!$N$4="Ja",Druck_Tabelle_Kugel_VGL!H$10,1) * VLOOKUP(G138,Kugel_Schueler,2),1)</f>
        <v>253.5</v>
      </c>
      <c r="I138" s="152"/>
      <c r="J138" s="157">
        <f t="shared" si="19"/>
        <v>13.5</v>
      </c>
      <c r="K138" s="164">
        <f>ROUND(IF('Schuelereinst. Sinclair'!$N$4="Ja",Druck_Tabelle_Kugel_VGL!K$10,1) * VLOOKUP(J138,Kugel_Schueler,2),1)</f>
        <v>230.8</v>
      </c>
      <c r="L138" s="152"/>
      <c r="M138" s="157">
        <f t="shared" si="20"/>
        <v>13.5</v>
      </c>
      <c r="N138" s="164">
        <f>ROUND(IF('Schuelereinst. Sinclair'!$N$4="Ja",Druck_Tabelle_Kugel_VGL!N$10,1) * VLOOKUP(M138,Kugel_Schueler,2),1)</f>
        <v>212.5</v>
      </c>
      <c r="O138" s="152"/>
      <c r="P138" s="157">
        <f t="shared" si="21"/>
        <v>13.5</v>
      </c>
      <c r="Q138" s="164">
        <f>ROUND(IF('Schuelereinst. Sinclair'!$N$4="Ja",Druck_Tabelle_Kugel_VGL!Q$10,1) * VLOOKUP(P138,Kugel_Schueler,2),1)</f>
        <v>197.4</v>
      </c>
      <c r="R138" s="152"/>
      <c r="S138" s="157">
        <f t="shared" si="22"/>
        <v>13.5</v>
      </c>
      <c r="T138" s="164">
        <f>ROUND(IF('Schuelereinst. Sinclair'!$N$4="Ja",Druck_Tabelle_Kugel_VGL!T$10,1) * VLOOKUP(S138,Kugel_Schueler,2),1)</f>
        <v>184.7</v>
      </c>
      <c r="U138" s="152"/>
      <c r="V138" s="157">
        <f t="shared" si="23"/>
        <v>13.5</v>
      </c>
      <c r="W138" s="164">
        <f>ROUND(IF('Schuelereinst. Sinclair'!$N$4="Ja",Druck_Tabelle_Kugel_VGL!W$10,1) * VLOOKUP(V138,Kugel_Schueler,2),1)</f>
        <v>174.1</v>
      </c>
      <c r="X138" s="152"/>
      <c r="Y138" s="157">
        <f t="shared" si="24"/>
        <v>13.5</v>
      </c>
      <c r="Z138" s="164">
        <f>ROUND(IF('Schuelereinst. Sinclair'!$N$4="Ja",Druck_Tabelle_Kugel_VGL!Z$10,1) * VLOOKUP(Y138,Kugel_Schueler,2),1)</f>
        <v>165</v>
      </c>
      <c r="AA138" s="152"/>
      <c r="AB138" s="157">
        <f t="shared" si="25"/>
        <v>13.5</v>
      </c>
      <c r="AC138" s="164">
        <f>ROUND(IF('Schuelereinst. Sinclair'!$N$4="Ja",Druck_Tabelle_Kugel_VGL!AC$10,1) * VLOOKUP(AB138,Kugel_Schueler,2),1)</f>
        <v>157.1</v>
      </c>
      <c r="AD138" s="152"/>
      <c r="AE138" s="157">
        <f t="shared" si="26"/>
        <v>13.5</v>
      </c>
      <c r="AF138" s="164">
        <f>ROUND(IF('Schuelereinst. Sinclair'!$N$4="Ja",Druck_Tabelle_Kugel_VGL!AF$10,1) * VLOOKUP(AE138,Kugel_Schueler,2),1)</f>
        <v>150.30000000000001</v>
      </c>
      <c r="AG138" s="152"/>
      <c r="AH138" s="157">
        <f t="shared" si="27"/>
        <v>13.5</v>
      </c>
      <c r="AI138" s="164">
        <f>ROUND(IF('Schuelereinst. Sinclair'!$N$4="Ja",Druck_Tabelle_Kugel_VGL!AI$10,1) * VLOOKUP(AH138,Kugel_Schueler,2),1)</f>
        <v>144.30000000000001</v>
      </c>
      <c r="AJ138" s="152"/>
      <c r="AK138" s="157">
        <f t="shared" si="28"/>
        <v>13.5</v>
      </c>
      <c r="AL138" s="164">
        <f>ROUND(IF('Schuelereinst. Sinclair'!$N$4="Ja",Druck_Tabelle_Kugel_VGL!AL$10,1) * VLOOKUP(AK138,Kugel_Schueler,2),1)</f>
        <v>139</v>
      </c>
      <c r="AM138" s="152"/>
      <c r="AN138" s="157">
        <f t="shared" si="29"/>
        <v>13.5</v>
      </c>
      <c r="AO138" s="164">
        <f>ROUND(IF('Schuelereinst. Sinclair'!$N$4="Ja",Druck_Tabelle_Kugel_VGL!AO$10,1) * VLOOKUP(AN138,Kugel_Schueler,2),1)</f>
        <v>134.30000000000001</v>
      </c>
      <c r="AP138" s="152"/>
      <c r="AQ138" s="157">
        <f t="shared" si="30"/>
        <v>13.5</v>
      </c>
      <c r="AR138" s="164">
        <f>ROUND(IF('Schuelereinst. Sinclair'!$N$4="Ja",Druck_Tabelle_Kugel_VGL!AR$10,1) * VLOOKUP(AQ138,Kugel_Schueler,2),1)</f>
        <v>130.19999999999999</v>
      </c>
      <c r="AS138" s="152"/>
      <c r="AT138" s="157">
        <f t="shared" si="31"/>
        <v>13.5</v>
      </c>
      <c r="AU138" s="164">
        <f>ROUND(IF('Schuelereinst. Sinclair'!$N$4="Ja",Druck_Tabelle_Kugel_VGL!AU$10,1) * VLOOKUP(AT138,Kugel_Schueler,2),1)</f>
        <v>108.7</v>
      </c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</row>
    <row r="139" spans="1:132" x14ac:dyDescent="0.2">
      <c r="A139" s="155">
        <f t="shared" si="33"/>
        <v>13.6</v>
      </c>
      <c r="B139" s="163">
        <f>ROUND(IF('Schuelereinst. Sinclair'!$N$4="Ja",Druck_Tabelle_Kugel_VGL!B$10,1) * VLOOKUP(A139,Kugel_Schueler,2),1)</f>
        <v>321.8</v>
      </c>
      <c r="C139" s="152"/>
      <c r="D139" s="155">
        <f t="shared" si="17"/>
        <v>13.6</v>
      </c>
      <c r="E139" s="163">
        <f>ROUND(IF('Schuelereinst. Sinclair'!$N$4="Ja",Druck_Tabelle_Kugel_VGL!E$10,1) * VLOOKUP(D139,Kugel_Schueler,2),1)</f>
        <v>284.60000000000002</v>
      </c>
      <c r="F139" s="152"/>
      <c r="G139" s="155">
        <f t="shared" si="18"/>
        <v>13.6</v>
      </c>
      <c r="H139" s="163">
        <f>ROUND(IF('Schuelereinst. Sinclair'!$N$4="Ja",Druck_Tabelle_Kugel_VGL!H$10,1) * VLOOKUP(G139,Kugel_Schueler,2),1)</f>
        <v>255.7</v>
      </c>
      <c r="I139" s="152"/>
      <c r="J139" s="155">
        <f t="shared" si="19"/>
        <v>13.6</v>
      </c>
      <c r="K139" s="163">
        <f>ROUND(IF('Schuelereinst. Sinclair'!$N$4="Ja",Druck_Tabelle_Kugel_VGL!K$10,1) * VLOOKUP(J139,Kugel_Schueler,2),1)</f>
        <v>232.9</v>
      </c>
      <c r="L139" s="152"/>
      <c r="M139" s="155">
        <f t="shared" si="20"/>
        <v>13.6</v>
      </c>
      <c r="N139" s="163">
        <f>ROUND(IF('Schuelereinst. Sinclair'!$N$4="Ja",Druck_Tabelle_Kugel_VGL!N$10,1) * VLOOKUP(M139,Kugel_Schueler,2),1)</f>
        <v>214.3</v>
      </c>
      <c r="O139" s="152"/>
      <c r="P139" s="155">
        <f t="shared" si="21"/>
        <v>13.6</v>
      </c>
      <c r="Q139" s="163">
        <f>ROUND(IF('Schuelereinst. Sinclair'!$N$4="Ja",Druck_Tabelle_Kugel_VGL!Q$10,1) * VLOOKUP(P139,Kugel_Schueler,2),1)</f>
        <v>199.1</v>
      </c>
      <c r="R139" s="152"/>
      <c r="S139" s="155">
        <f t="shared" si="22"/>
        <v>13.6</v>
      </c>
      <c r="T139" s="163">
        <f>ROUND(IF('Schuelereinst. Sinclair'!$N$4="Ja",Druck_Tabelle_Kugel_VGL!T$10,1) * VLOOKUP(S139,Kugel_Schueler,2),1)</f>
        <v>186.4</v>
      </c>
      <c r="U139" s="152"/>
      <c r="V139" s="155">
        <f t="shared" si="23"/>
        <v>13.6</v>
      </c>
      <c r="W139" s="163">
        <f>ROUND(IF('Schuelereinst. Sinclair'!$N$4="Ja",Druck_Tabelle_Kugel_VGL!W$10,1) * VLOOKUP(V139,Kugel_Schueler,2),1)</f>
        <v>175.6</v>
      </c>
      <c r="X139" s="152"/>
      <c r="Y139" s="155">
        <f t="shared" si="24"/>
        <v>13.6</v>
      </c>
      <c r="Z139" s="163">
        <f>ROUND(IF('Schuelereinst. Sinclair'!$N$4="Ja",Druck_Tabelle_Kugel_VGL!Z$10,1) * VLOOKUP(Y139,Kugel_Schueler,2),1)</f>
        <v>166.4</v>
      </c>
      <c r="AA139" s="152"/>
      <c r="AB139" s="155">
        <f t="shared" si="25"/>
        <v>13.6</v>
      </c>
      <c r="AC139" s="163">
        <f>ROUND(IF('Schuelereinst. Sinclair'!$N$4="Ja",Druck_Tabelle_Kugel_VGL!AC$10,1) * VLOOKUP(AB139,Kugel_Schueler,2),1)</f>
        <v>158.5</v>
      </c>
      <c r="AD139" s="152"/>
      <c r="AE139" s="155">
        <f t="shared" si="26"/>
        <v>13.6</v>
      </c>
      <c r="AF139" s="163">
        <f>ROUND(IF('Schuelereinst. Sinclair'!$N$4="Ja",Druck_Tabelle_Kugel_VGL!AF$10,1) * VLOOKUP(AE139,Kugel_Schueler,2),1)</f>
        <v>151.6</v>
      </c>
      <c r="AG139" s="152"/>
      <c r="AH139" s="155">
        <f t="shared" si="27"/>
        <v>13.6</v>
      </c>
      <c r="AI139" s="163">
        <f>ROUND(IF('Schuelereinst. Sinclair'!$N$4="Ja",Druck_Tabelle_Kugel_VGL!AI$10,1) * VLOOKUP(AH139,Kugel_Schueler,2),1)</f>
        <v>145.5</v>
      </c>
      <c r="AJ139" s="152"/>
      <c r="AK139" s="155">
        <f t="shared" si="28"/>
        <v>13.6</v>
      </c>
      <c r="AL139" s="163">
        <f>ROUND(IF('Schuelereinst. Sinclair'!$N$4="Ja",Druck_Tabelle_Kugel_VGL!AL$10,1) * VLOOKUP(AK139,Kugel_Schueler,2),1)</f>
        <v>140.19999999999999</v>
      </c>
      <c r="AM139" s="152"/>
      <c r="AN139" s="155">
        <f t="shared" si="29"/>
        <v>13.6</v>
      </c>
      <c r="AO139" s="163">
        <f>ROUND(IF('Schuelereinst. Sinclair'!$N$4="Ja",Druck_Tabelle_Kugel_VGL!AO$10,1) * VLOOKUP(AN139,Kugel_Schueler,2),1)</f>
        <v>135.5</v>
      </c>
      <c r="AP139" s="152"/>
      <c r="AQ139" s="155">
        <f t="shared" si="30"/>
        <v>13.6</v>
      </c>
      <c r="AR139" s="163">
        <f>ROUND(IF('Schuelereinst. Sinclair'!$N$4="Ja",Druck_Tabelle_Kugel_VGL!AR$10,1) * VLOOKUP(AQ139,Kugel_Schueler,2),1)</f>
        <v>131.30000000000001</v>
      </c>
      <c r="AS139" s="152"/>
      <c r="AT139" s="155">
        <f t="shared" si="31"/>
        <v>13.6</v>
      </c>
      <c r="AU139" s="163">
        <f>ROUND(IF('Schuelereinst. Sinclair'!$N$4="Ja",Druck_Tabelle_Kugel_VGL!AU$10,1) * VLOOKUP(AT139,Kugel_Schueler,2),1)</f>
        <v>109.6</v>
      </c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</row>
    <row r="140" spans="1:132" x14ac:dyDescent="0.2">
      <c r="A140" s="157">
        <f t="shared" si="33"/>
        <v>13.7</v>
      </c>
      <c r="B140" s="164">
        <f>ROUND(IF('Schuelereinst. Sinclair'!$N$4="Ja",Druck_Tabelle_Kugel_VGL!B$10,1) * VLOOKUP(A140,Kugel_Schueler,2),1)</f>
        <v>324.60000000000002</v>
      </c>
      <c r="C140" s="152"/>
      <c r="D140" s="157">
        <f t="shared" si="17"/>
        <v>13.7</v>
      </c>
      <c r="E140" s="164">
        <f>ROUND(IF('Schuelereinst. Sinclair'!$N$4="Ja",Druck_Tabelle_Kugel_VGL!E$10,1) * VLOOKUP(D140,Kugel_Schueler,2),1)</f>
        <v>287</v>
      </c>
      <c r="F140" s="152"/>
      <c r="G140" s="157">
        <f t="shared" si="18"/>
        <v>13.7</v>
      </c>
      <c r="H140" s="164">
        <f>ROUND(IF('Schuelereinst. Sinclair'!$N$4="Ja",Druck_Tabelle_Kugel_VGL!H$10,1) * VLOOKUP(G140,Kugel_Schueler,2),1)</f>
        <v>257.89999999999998</v>
      </c>
      <c r="I140" s="152"/>
      <c r="J140" s="157">
        <f t="shared" si="19"/>
        <v>13.7</v>
      </c>
      <c r="K140" s="164">
        <f>ROUND(IF('Schuelereinst. Sinclair'!$N$4="Ja",Druck_Tabelle_Kugel_VGL!K$10,1) * VLOOKUP(J140,Kugel_Schueler,2),1)</f>
        <v>234.9</v>
      </c>
      <c r="L140" s="152"/>
      <c r="M140" s="157">
        <f t="shared" si="20"/>
        <v>13.7</v>
      </c>
      <c r="N140" s="164">
        <f>ROUND(IF('Schuelereinst. Sinclair'!$N$4="Ja",Druck_Tabelle_Kugel_VGL!N$10,1) * VLOOKUP(M140,Kugel_Schueler,2),1)</f>
        <v>216.2</v>
      </c>
      <c r="O140" s="152"/>
      <c r="P140" s="157">
        <f t="shared" si="21"/>
        <v>13.7</v>
      </c>
      <c r="Q140" s="164">
        <f>ROUND(IF('Schuelereinst. Sinclair'!$N$4="Ja",Druck_Tabelle_Kugel_VGL!Q$10,1) * VLOOKUP(P140,Kugel_Schueler,2),1)</f>
        <v>200.8</v>
      </c>
      <c r="R140" s="152"/>
      <c r="S140" s="157">
        <f t="shared" si="22"/>
        <v>13.7</v>
      </c>
      <c r="T140" s="164">
        <f>ROUND(IF('Schuelereinst. Sinclair'!$N$4="Ja",Druck_Tabelle_Kugel_VGL!T$10,1) * VLOOKUP(S140,Kugel_Schueler,2),1)</f>
        <v>188</v>
      </c>
      <c r="U140" s="152"/>
      <c r="V140" s="157">
        <f t="shared" si="23"/>
        <v>13.7</v>
      </c>
      <c r="W140" s="164">
        <f>ROUND(IF('Schuelereinst. Sinclair'!$N$4="Ja",Druck_Tabelle_Kugel_VGL!W$10,1) * VLOOKUP(V140,Kugel_Schueler,2),1)</f>
        <v>177.1</v>
      </c>
      <c r="X140" s="152"/>
      <c r="Y140" s="157">
        <f t="shared" si="24"/>
        <v>13.7</v>
      </c>
      <c r="Z140" s="164">
        <f>ROUND(IF('Schuelereinst. Sinclair'!$N$4="Ja",Druck_Tabelle_Kugel_VGL!Z$10,1) * VLOOKUP(Y140,Kugel_Schueler,2),1)</f>
        <v>167.8</v>
      </c>
      <c r="AA140" s="152"/>
      <c r="AB140" s="157">
        <f t="shared" si="25"/>
        <v>13.7</v>
      </c>
      <c r="AC140" s="164">
        <f>ROUND(IF('Schuelereinst. Sinclair'!$N$4="Ja",Druck_Tabelle_Kugel_VGL!AC$10,1) * VLOOKUP(AB140,Kugel_Schueler,2),1)</f>
        <v>159.80000000000001</v>
      </c>
      <c r="AD140" s="152"/>
      <c r="AE140" s="157">
        <f t="shared" si="26"/>
        <v>13.7</v>
      </c>
      <c r="AF140" s="164">
        <f>ROUND(IF('Schuelereinst. Sinclair'!$N$4="Ja",Druck_Tabelle_Kugel_VGL!AF$10,1) * VLOOKUP(AE140,Kugel_Schueler,2),1)</f>
        <v>152.9</v>
      </c>
      <c r="AG140" s="152"/>
      <c r="AH140" s="157">
        <f t="shared" si="27"/>
        <v>13.7</v>
      </c>
      <c r="AI140" s="164">
        <f>ROUND(IF('Schuelereinst. Sinclair'!$N$4="Ja",Druck_Tabelle_Kugel_VGL!AI$10,1) * VLOOKUP(AH140,Kugel_Schueler,2),1)</f>
        <v>146.80000000000001</v>
      </c>
      <c r="AJ140" s="152"/>
      <c r="AK140" s="157">
        <f t="shared" si="28"/>
        <v>13.7</v>
      </c>
      <c r="AL140" s="164">
        <f>ROUND(IF('Schuelereinst. Sinclair'!$N$4="Ja",Druck_Tabelle_Kugel_VGL!AL$10,1) * VLOOKUP(AK140,Kugel_Schueler,2),1)</f>
        <v>141.4</v>
      </c>
      <c r="AM140" s="152"/>
      <c r="AN140" s="157">
        <f t="shared" si="29"/>
        <v>13.7</v>
      </c>
      <c r="AO140" s="164">
        <f>ROUND(IF('Schuelereinst. Sinclair'!$N$4="Ja",Druck_Tabelle_Kugel_VGL!AO$10,1) * VLOOKUP(AN140,Kugel_Schueler,2),1)</f>
        <v>136.69999999999999</v>
      </c>
      <c r="AP140" s="152"/>
      <c r="AQ140" s="157">
        <f t="shared" si="30"/>
        <v>13.7</v>
      </c>
      <c r="AR140" s="164">
        <f>ROUND(IF('Schuelereinst. Sinclair'!$N$4="Ja",Druck_Tabelle_Kugel_VGL!AR$10,1) * VLOOKUP(AQ140,Kugel_Schueler,2),1)</f>
        <v>132.4</v>
      </c>
      <c r="AS140" s="152"/>
      <c r="AT140" s="157">
        <f t="shared" si="31"/>
        <v>13.7</v>
      </c>
      <c r="AU140" s="164">
        <f>ROUND(IF('Schuelereinst. Sinclair'!$N$4="Ja",Druck_Tabelle_Kugel_VGL!AU$10,1) * VLOOKUP(AT140,Kugel_Schueler,2),1)</f>
        <v>110.5</v>
      </c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</row>
    <row r="141" spans="1:132" x14ac:dyDescent="0.2">
      <c r="A141" s="155">
        <f t="shared" si="33"/>
        <v>13.8</v>
      </c>
      <c r="B141" s="163">
        <f>ROUND(IF('Schuelereinst. Sinclair'!$N$4="Ja",Druck_Tabelle_Kugel_VGL!B$10,1) * VLOOKUP(A141,Kugel_Schueler,2),1)</f>
        <v>327.3</v>
      </c>
      <c r="C141" s="152"/>
      <c r="D141" s="155">
        <f t="shared" si="17"/>
        <v>13.8</v>
      </c>
      <c r="E141" s="163">
        <f>ROUND(IF('Schuelereinst. Sinclair'!$N$4="Ja",Druck_Tabelle_Kugel_VGL!E$10,1) * VLOOKUP(D141,Kugel_Schueler,2),1)</f>
        <v>289.5</v>
      </c>
      <c r="F141" s="152"/>
      <c r="G141" s="155">
        <f t="shared" si="18"/>
        <v>13.8</v>
      </c>
      <c r="H141" s="163">
        <f>ROUND(IF('Schuelereinst. Sinclair'!$N$4="Ja",Druck_Tabelle_Kugel_VGL!H$10,1) * VLOOKUP(G141,Kugel_Schueler,2),1)</f>
        <v>260.10000000000002</v>
      </c>
      <c r="I141" s="152"/>
      <c r="J141" s="155">
        <f t="shared" si="19"/>
        <v>13.8</v>
      </c>
      <c r="K141" s="163">
        <f>ROUND(IF('Schuelereinst. Sinclair'!$N$4="Ja",Druck_Tabelle_Kugel_VGL!K$10,1) * VLOOKUP(J141,Kugel_Schueler,2),1)</f>
        <v>236.9</v>
      </c>
      <c r="L141" s="152"/>
      <c r="M141" s="155">
        <f t="shared" si="20"/>
        <v>13.8</v>
      </c>
      <c r="N141" s="163">
        <f>ROUND(IF('Schuelereinst. Sinclair'!$N$4="Ja",Druck_Tabelle_Kugel_VGL!N$10,1) * VLOOKUP(M141,Kugel_Schueler,2),1)</f>
        <v>218</v>
      </c>
      <c r="O141" s="152"/>
      <c r="P141" s="155">
        <f t="shared" si="21"/>
        <v>13.8</v>
      </c>
      <c r="Q141" s="163">
        <f>ROUND(IF('Schuelereinst. Sinclair'!$N$4="Ja",Druck_Tabelle_Kugel_VGL!Q$10,1) * VLOOKUP(P141,Kugel_Schueler,2),1)</f>
        <v>202.5</v>
      </c>
      <c r="R141" s="152"/>
      <c r="S141" s="155">
        <f t="shared" si="22"/>
        <v>13.8</v>
      </c>
      <c r="T141" s="163">
        <f>ROUND(IF('Schuelereinst. Sinclair'!$N$4="Ja",Druck_Tabelle_Kugel_VGL!T$10,1) * VLOOKUP(S141,Kugel_Schueler,2),1)</f>
        <v>189.6</v>
      </c>
      <c r="U141" s="152"/>
      <c r="V141" s="155">
        <f t="shared" si="23"/>
        <v>13.8</v>
      </c>
      <c r="W141" s="163">
        <f>ROUND(IF('Schuelereinst. Sinclair'!$N$4="Ja",Druck_Tabelle_Kugel_VGL!W$10,1) * VLOOKUP(V141,Kugel_Schueler,2),1)</f>
        <v>178.6</v>
      </c>
      <c r="X141" s="152"/>
      <c r="Y141" s="155">
        <f t="shared" si="24"/>
        <v>13.8</v>
      </c>
      <c r="Z141" s="163">
        <f>ROUND(IF('Schuelereinst. Sinclair'!$N$4="Ja",Druck_Tabelle_Kugel_VGL!Z$10,1) * VLOOKUP(Y141,Kugel_Schueler,2),1)</f>
        <v>169.3</v>
      </c>
      <c r="AA141" s="152"/>
      <c r="AB141" s="155">
        <f t="shared" si="25"/>
        <v>13.8</v>
      </c>
      <c r="AC141" s="163">
        <f>ROUND(IF('Schuelereinst. Sinclair'!$N$4="Ja",Druck_Tabelle_Kugel_VGL!AC$10,1) * VLOOKUP(AB141,Kugel_Schueler,2),1)</f>
        <v>161.19999999999999</v>
      </c>
      <c r="AD141" s="152"/>
      <c r="AE141" s="155">
        <f t="shared" si="26"/>
        <v>13.8</v>
      </c>
      <c r="AF141" s="163">
        <f>ROUND(IF('Schuelereinst. Sinclair'!$N$4="Ja",Druck_Tabelle_Kugel_VGL!AF$10,1) * VLOOKUP(AE141,Kugel_Schueler,2),1)</f>
        <v>154.19999999999999</v>
      </c>
      <c r="AG141" s="152"/>
      <c r="AH141" s="155">
        <f t="shared" si="27"/>
        <v>13.8</v>
      </c>
      <c r="AI141" s="163">
        <f>ROUND(IF('Schuelereinst. Sinclair'!$N$4="Ja",Druck_Tabelle_Kugel_VGL!AI$10,1) * VLOOKUP(AH141,Kugel_Schueler,2),1)</f>
        <v>148</v>
      </c>
      <c r="AJ141" s="152"/>
      <c r="AK141" s="155">
        <f t="shared" si="28"/>
        <v>13.8</v>
      </c>
      <c r="AL141" s="163">
        <f>ROUND(IF('Schuelereinst. Sinclair'!$N$4="Ja",Druck_Tabelle_Kugel_VGL!AL$10,1) * VLOOKUP(AK141,Kugel_Schueler,2),1)</f>
        <v>142.6</v>
      </c>
      <c r="AM141" s="152"/>
      <c r="AN141" s="155">
        <f t="shared" si="29"/>
        <v>13.8</v>
      </c>
      <c r="AO141" s="163">
        <f>ROUND(IF('Schuelereinst. Sinclair'!$N$4="Ja",Druck_Tabelle_Kugel_VGL!AO$10,1) * VLOOKUP(AN141,Kugel_Schueler,2),1)</f>
        <v>137.80000000000001</v>
      </c>
      <c r="AP141" s="152"/>
      <c r="AQ141" s="155">
        <f t="shared" si="30"/>
        <v>13.8</v>
      </c>
      <c r="AR141" s="163">
        <f>ROUND(IF('Schuelereinst. Sinclair'!$N$4="Ja",Druck_Tabelle_Kugel_VGL!AR$10,1) * VLOOKUP(AQ141,Kugel_Schueler,2),1)</f>
        <v>133.6</v>
      </c>
      <c r="AS141" s="152"/>
      <c r="AT141" s="155">
        <f t="shared" si="31"/>
        <v>13.8</v>
      </c>
      <c r="AU141" s="163">
        <f>ROUND(IF('Schuelereinst. Sinclair'!$N$4="Ja",Druck_Tabelle_Kugel_VGL!AU$10,1) * VLOOKUP(AT141,Kugel_Schueler,2),1)</f>
        <v>111.5</v>
      </c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</row>
    <row r="142" spans="1:132" x14ac:dyDescent="0.2">
      <c r="A142" s="157">
        <f t="shared" si="33"/>
        <v>13.9</v>
      </c>
      <c r="B142" s="164">
        <f>ROUND(IF('Schuelereinst. Sinclair'!$N$4="Ja",Druck_Tabelle_Kugel_VGL!B$10,1) * VLOOKUP(A142,Kugel_Schueler,2),1)</f>
        <v>330.1</v>
      </c>
      <c r="C142" s="152"/>
      <c r="D142" s="157">
        <f t="shared" si="17"/>
        <v>13.9</v>
      </c>
      <c r="E142" s="164">
        <f>ROUND(IF('Schuelereinst. Sinclair'!$N$4="Ja",Druck_Tabelle_Kugel_VGL!E$10,1) * VLOOKUP(D142,Kugel_Schueler,2),1)</f>
        <v>291.89999999999998</v>
      </c>
      <c r="F142" s="152"/>
      <c r="G142" s="157">
        <f t="shared" si="18"/>
        <v>13.9</v>
      </c>
      <c r="H142" s="164">
        <f>ROUND(IF('Schuelereinst. Sinclair'!$N$4="Ja",Druck_Tabelle_Kugel_VGL!H$10,1) * VLOOKUP(G142,Kugel_Schueler,2),1)</f>
        <v>262.39999999999998</v>
      </c>
      <c r="I142" s="152"/>
      <c r="J142" s="157">
        <f t="shared" si="19"/>
        <v>13.9</v>
      </c>
      <c r="K142" s="164">
        <f>ROUND(IF('Schuelereinst. Sinclair'!$N$4="Ja",Druck_Tabelle_Kugel_VGL!K$10,1) * VLOOKUP(J142,Kugel_Schueler,2),1)</f>
        <v>238.9</v>
      </c>
      <c r="L142" s="152"/>
      <c r="M142" s="157">
        <f t="shared" si="20"/>
        <v>13.9</v>
      </c>
      <c r="N142" s="164">
        <f>ROUND(IF('Schuelereinst. Sinclair'!$N$4="Ja",Druck_Tabelle_Kugel_VGL!N$10,1) * VLOOKUP(M142,Kugel_Schueler,2),1)</f>
        <v>219.9</v>
      </c>
      <c r="O142" s="152"/>
      <c r="P142" s="157">
        <f t="shared" si="21"/>
        <v>13.9</v>
      </c>
      <c r="Q142" s="164">
        <f>ROUND(IF('Schuelereinst. Sinclair'!$N$4="Ja",Druck_Tabelle_Kugel_VGL!Q$10,1) * VLOOKUP(P142,Kugel_Schueler,2),1)</f>
        <v>204.2</v>
      </c>
      <c r="R142" s="152"/>
      <c r="S142" s="157">
        <f t="shared" si="22"/>
        <v>13.9</v>
      </c>
      <c r="T142" s="164">
        <f>ROUND(IF('Schuelereinst. Sinclair'!$N$4="Ja",Druck_Tabelle_Kugel_VGL!T$10,1) * VLOOKUP(S142,Kugel_Schueler,2),1)</f>
        <v>191.2</v>
      </c>
      <c r="U142" s="152"/>
      <c r="V142" s="157">
        <f t="shared" si="23"/>
        <v>13.9</v>
      </c>
      <c r="W142" s="164">
        <f>ROUND(IF('Schuelereinst. Sinclair'!$N$4="Ja",Druck_Tabelle_Kugel_VGL!W$10,1) * VLOOKUP(V142,Kugel_Schueler,2),1)</f>
        <v>180.1</v>
      </c>
      <c r="X142" s="152"/>
      <c r="Y142" s="157">
        <f t="shared" si="24"/>
        <v>13.9</v>
      </c>
      <c r="Z142" s="164">
        <f>ROUND(IF('Schuelereinst. Sinclair'!$N$4="Ja",Druck_Tabelle_Kugel_VGL!Z$10,1) * VLOOKUP(Y142,Kugel_Schueler,2),1)</f>
        <v>170.7</v>
      </c>
      <c r="AA142" s="152"/>
      <c r="AB142" s="157">
        <f t="shared" si="25"/>
        <v>13.9</v>
      </c>
      <c r="AC142" s="164">
        <f>ROUND(IF('Schuelereinst. Sinclair'!$N$4="Ja",Druck_Tabelle_Kugel_VGL!AC$10,1) * VLOOKUP(AB142,Kugel_Schueler,2),1)</f>
        <v>162.6</v>
      </c>
      <c r="AD142" s="152"/>
      <c r="AE142" s="157">
        <f t="shared" si="26"/>
        <v>13.9</v>
      </c>
      <c r="AF142" s="164">
        <f>ROUND(IF('Schuelereinst. Sinclair'!$N$4="Ja",Druck_Tabelle_Kugel_VGL!AF$10,1) * VLOOKUP(AE142,Kugel_Schueler,2),1)</f>
        <v>155.5</v>
      </c>
      <c r="AG142" s="152"/>
      <c r="AH142" s="157">
        <f t="shared" si="27"/>
        <v>13.9</v>
      </c>
      <c r="AI142" s="164">
        <f>ROUND(IF('Schuelereinst. Sinclair'!$N$4="Ja",Druck_Tabelle_Kugel_VGL!AI$10,1) * VLOOKUP(AH142,Kugel_Schueler,2),1)</f>
        <v>149.30000000000001</v>
      </c>
      <c r="AJ142" s="152"/>
      <c r="AK142" s="157">
        <f t="shared" si="28"/>
        <v>13.9</v>
      </c>
      <c r="AL142" s="164">
        <f>ROUND(IF('Schuelereinst. Sinclair'!$N$4="Ja",Druck_Tabelle_Kugel_VGL!AL$10,1) * VLOOKUP(AK142,Kugel_Schueler,2),1)</f>
        <v>143.80000000000001</v>
      </c>
      <c r="AM142" s="152"/>
      <c r="AN142" s="157">
        <f t="shared" si="29"/>
        <v>13.9</v>
      </c>
      <c r="AO142" s="164">
        <f>ROUND(IF('Schuelereinst. Sinclair'!$N$4="Ja",Druck_Tabelle_Kugel_VGL!AO$10,1) * VLOOKUP(AN142,Kugel_Schueler,2),1)</f>
        <v>139</v>
      </c>
      <c r="AP142" s="152"/>
      <c r="AQ142" s="157">
        <f t="shared" si="30"/>
        <v>13.9</v>
      </c>
      <c r="AR142" s="164">
        <f>ROUND(IF('Schuelereinst. Sinclair'!$N$4="Ja",Druck_Tabelle_Kugel_VGL!AR$10,1) * VLOOKUP(AQ142,Kugel_Schueler,2),1)</f>
        <v>134.69999999999999</v>
      </c>
      <c r="AS142" s="152"/>
      <c r="AT142" s="157">
        <f t="shared" si="31"/>
        <v>13.9</v>
      </c>
      <c r="AU142" s="164">
        <f>ROUND(IF('Schuelereinst. Sinclair'!$N$4="Ja",Druck_Tabelle_Kugel_VGL!AU$10,1) * VLOOKUP(AT142,Kugel_Schueler,2),1)</f>
        <v>112.4</v>
      </c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52"/>
      <c r="DB142" s="152"/>
      <c r="DC142" s="152"/>
      <c r="DD142" s="152"/>
      <c r="DE142" s="152"/>
      <c r="DF142" s="152"/>
      <c r="DG142" s="152"/>
      <c r="DH142" s="152"/>
      <c r="DI142" s="152"/>
      <c r="DJ142" s="152"/>
      <c r="DK142" s="152"/>
      <c r="DL142" s="152"/>
      <c r="DM142" s="152"/>
      <c r="DN142" s="152"/>
      <c r="DO142" s="152"/>
      <c r="DP142" s="152"/>
      <c r="DQ142" s="152"/>
      <c r="DR142" s="152"/>
      <c r="DS142" s="152"/>
      <c r="DT142" s="152"/>
      <c r="DU142" s="152"/>
      <c r="DV142" s="152"/>
      <c r="DW142" s="152"/>
      <c r="DX142" s="152"/>
      <c r="DY142" s="152"/>
      <c r="DZ142" s="152"/>
      <c r="EA142" s="152"/>
      <c r="EB142" s="152"/>
    </row>
    <row r="143" spans="1:132" x14ac:dyDescent="0.2">
      <c r="A143" s="155">
        <f t="shared" si="33"/>
        <v>14</v>
      </c>
      <c r="B143" s="163">
        <f>ROUND(IF('Schuelereinst. Sinclair'!$N$4="Ja",Druck_Tabelle_Kugel_VGL!B$10,1) * VLOOKUP(A143,Kugel_Schueler,2),1)</f>
        <v>332.9</v>
      </c>
      <c r="C143" s="152"/>
      <c r="D143" s="155">
        <f t="shared" ref="D143:D153" si="34">IF($D$4=0.1,ROUND(D142+$D$4,1),ROUND(D142+$D$4,2))</f>
        <v>14</v>
      </c>
      <c r="E143" s="163">
        <f>ROUND(IF('Schuelereinst. Sinclair'!$N$4="Ja",Druck_Tabelle_Kugel_VGL!E$10,1) * VLOOKUP(D143,Kugel_Schueler,2),1)</f>
        <v>294.39999999999998</v>
      </c>
      <c r="F143" s="152"/>
      <c r="G143" s="155">
        <f t="shared" ref="G143:G153" si="35">IF($D$4=0.1,ROUND(G142+$D$4,1),ROUND(G142+$D$4,2))</f>
        <v>14</v>
      </c>
      <c r="H143" s="163">
        <f>ROUND(IF('Schuelereinst. Sinclair'!$N$4="Ja",Druck_Tabelle_Kugel_VGL!H$10,1) * VLOOKUP(G143,Kugel_Schueler,2),1)</f>
        <v>264.60000000000002</v>
      </c>
      <c r="I143" s="152"/>
      <c r="J143" s="155">
        <f t="shared" ref="J143:J153" si="36">IF($D$4=0.1,ROUND(J142+$D$4,1),ROUND(J142+$D$4,2))</f>
        <v>14</v>
      </c>
      <c r="K143" s="163">
        <f>ROUND(IF('Schuelereinst. Sinclair'!$N$4="Ja",Druck_Tabelle_Kugel_VGL!K$10,1) * VLOOKUP(J143,Kugel_Schueler,2),1)</f>
        <v>240.9</v>
      </c>
      <c r="L143" s="152"/>
      <c r="M143" s="155">
        <f t="shared" ref="M143:M153" si="37">IF($D$4=0.1,ROUND(M142+$D$4,1),ROUND(M142+$D$4,2))</f>
        <v>14</v>
      </c>
      <c r="N143" s="163">
        <f>ROUND(IF('Schuelereinst. Sinclair'!$N$4="Ja",Druck_Tabelle_Kugel_VGL!N$10,1) * VLOOKUP(M143,Kugel_Schueler,2),1)</f>
        <v>221.7</v>
      </c>
      <c r="O143" s="152"/>
      <c r="P143" s="155">
        <f t="shared" ref="P143:P153" si="38">IF($D$4=0.1,ROUND(P142+$D$4,1),ROUND(P142+$D$4,2))</f>
        <v>14</v>
      </c>
      <c r="Q143" s="163">
        <f>ROUND(IF('Schuelereinst. Sinclair'!$N$4="Ja",Druck_Tabelle_Kugel_VGL!Q$10,1) * VLOOKUP(P143,Kugel_Schueler,2),1)</f>
        <v>206</v>
      </c>
      <c r="R143" s="152"/>
      <c r="S143" s="155">
        <f t="shared" ref="S143:S153" si="39">IF($D$4=0.1,ROUND(S142+$D$4,1),ROUND(S142+$D$4,2))</f>
        <v>14</v>
      </c>
      <c r="T143" s="163">
        <f>ROUND(IF('Schuelereinst. Sinclair'!$N$4="Ja",Druck_Tabelle_Kugel_VGL!T$10,1) * VLOOKUP(S143,Kugel_Schueler,2),1)</f>
        <v>192.8</v>
      </c>
      <c r="U143" s="152"/>
      <c r="V143" s="155">
        <f t="shared" ref="V143:V153" si="40">IF($D$4=0.1,ROUND(V142+$D$4,1),ROUND(V142+$D$4,2))</f>
        <v>14</v>
      </c>
      <c r="W143" s="163">
        <f>ROUND(IF('Schuelereinst. Sinclair'!$N$4="Ja",Druck_Tabelle_Kugel_VGL!W$10,1) * VLOOKUP(V143,Kugel_Schueler,2),1)</f>
        <v>181.7</v>
      </c>
      <c r="X143" s="152"/>
      <c r="Y143" s="155">
        <f t="shared" ref="Y143:Y153" si="41">IF($D$4=0.1,ROUND(Y142+$D$4,1),ROUND(Y142+$D$4,2))</f>
        <v>14</v>
      </c>
      <c r="Z143" s="163">
        <f>ROUND(IF('Schuelereinst. Sinclair'!$N$4="Ja",Druck_Tabelle_Kugel_VGL!Z$10,1) * VLOOKUP(Y143,Kugel_Schueler,2),1)</f>
        <v>172.1</v>
      </c>
      <c r="AA143" s="152"/>
      <c r="AB143" s="155">
        <f t="shared" ref="AB143:AB153" si="42">IF($D$4=0.1,ROUND(AB142+$D$4,1),ROUND(AB142+$D$4,2))</f>
        <v>14</v>
      </c>
      <c r="AC143" s="163">
        <f>ROUND(IF('Schuelereinst. Sinclair'!$N$4="Ja",Druck_Tabelle_Kugel_VGL!AC$10,1) * VLOOKUP(AB143,Kugel_Schueler,2),1)</f>
        <v>163.9</v>
      </c>
      <c r="AD143" s="152"/>
      <c r="AE143" s="155">
        <f t="shared" ref="AE143:AE153" si="43">IF($D$4=0.1,ROUND(AE142+$D$4,1),ROUND(AE142+$D$4,2))</f>
        <v>14</v>
      </c>
      <c r="AF143" s="163">
        <f>ROUND(IF('Schuelereinst. Sinclair'!$N$4="Ja",Druck_Tabelle_Kugel_VGL!AF$10,1) * VLOOKUP(AE143,Kugel_Schueler,2),1)</f>
        <v>156.80000000000001</v>
      </c>
      <c r="AG143" s="152"/>
      <c r="AH143" s="155">
        <f t="shared" ref="AH143:AH153" si="44">IF($D$4=0.1,ROUND(AH142+$D$4,1),ROUND(AH142+$D$4,2))</f>
        <v>14</v>
      </c>
      <c r="AI143" s="163">
        <f>ROUND(IF('Schuelereinst. Sinclair'!$N$4="Ja",Druck_Tabelle_Kugel_VGL!AI$10,1) * VLOOKUP(AH143,Kugel_Schueler,2),1)</f>
        <v>150.6</v>
      </c>
      <c r="AJ143" s="152"/>
      <c r="AK143" s="155">
        <f t="shared" ref="AK143:AK153" si="45">IF($D$4=0.1,ROUND(AK142+$D$4,1),ROUND(AK142+$D$4,2))</f>
        <v>14</v>
      </c>
      <c r="AL143" s="163">
        <f>ROUND(IF('Schuelereinst. Sinclair'!$N$4="Ja",Druck_Tabelle_Kugel_VGL!AL$10,1) * VLOOKUP(AK143,Kugel_Schueler,2),1)</f>
        <v>145</v>
      </c>
      <c r="AM143" s="152"/>
      <c r="AN143" s="155">
        <f t="shared" ref="AN143:AN153" si="46">IF($D$4=0.1,ROUND(AN142+$D$4,1),ROUND(AN142+$D$4,2))</f>
        <v>14</v>
      </c>
      <c r="AO143" s="163">
        <f>ROUND(IF('Schuelereinst. Sinclair'!$N$4="Ja",Druck_Tabelle_Kugel_VGL!AO$10,1) * VLOOKUP(AN143,Kugel_Schueler,2),1)</f>
        <v>140.19999999999999</v>
      </c>
      <c r="AP143" s="152"/>
      <c r="AQ143" s="155">
        <f t="shared" ref="AQ143:AQ153" si="47">IF($D$4=0.1,ROUND(AQ142+$D$4,1),ROUND(AQ142+$D$4,2))</f>
        <v>14</v>
      </c>
      <c r="AR143" s="163">
        <f>ROUND(IF('Schuelereinst. Sinclair'!$N$4="Ja",Druck_Tabelle_Kugel_VGL!AR$10,1) * VLOOKUP(AQ143,Kugel_Schueler,2),1)</f>
        <v>135.80000000000001</v>
      </c>
      <c r="AS143" s="152"/>
      <c r="AT143" s="155">
        <f t="shared" ref="AT143:AT153" si="48">IF($D$4=0.1,ROUND(AT142+$D$4,1),ROUND(AT142+$D$4,2))</f>
        <v>14</v>
      </c>
      <c r="AU143" s="163">
        <f>ROUND(IF('Schuelereinst. Sinclair'!$N$4="Ja",Druck_Tabelle_Kugel_VGL!AU$10,1) * VLOOKUP(AT143,Kugel_Schueler,2),1)</f>
        <v>113.4</v>
      </c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/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/>
    </row>
    <row r="144" spans="1:132" x14ac:dyDescent="0.2">
      <c r="A144" s="157">
        <f t="shared" si="33"/>
        <v>14.1</v>
      </c>
      <c r="B144" s="164">
        <f>ROUND(IF('Schuelereinst. Sinclair'!$N$4="Ja",Druck_Tabelle_Kugel_VGL!B$10,1) * VLOOKUP(A144,Kugel_Schueler,2),1)</f>
        <v>335.7</v>
      </c>
      <c r="C144" s="152"/>
      <c r="D144" s="157">
        <f t="shared" si="34"/>
        <v>14.1</v>
      </c>
      <c r="E144" s="164">
        <f>ROUND(IF('Schuelereinst. Sinclair'!$N$4="Ja",Druck_Tabelle_Kugel_VGL!E$10,1) * VLOOKUP(D144,Kugel_Schueler,2),1)</f>
        <v>296.8</v>
      </c>
      <c r="F144" s="152"/>
      <c r="G144" s="157">
        <f t="shared" si="35"/>
        <v>14.1</v>
      </c>
      <c r="H144" s="164">
        <f>ROUND(IF('Schuelereinst. Sinclair'!$N$4="Ja",Druck_Tabelle_Kugel_VGL!H$10,1) * VLOOKUP(G144,Kugel_Schueler,2),1)</f>
        <v>266.8</v>
      </c>
      <c r="I144" s="152"/>
      <c r="J144" s="157">
        <f t="shared" si="36"/>
        <v>14.1</v>
      </c>
      <c r="K144" s="164">
        <f>ROUND(IF('Schuelereinst. Sinclair'!$N$4="Ja",Druck_Tabelle_Kugel_VGL!K$10,1) * VLOOKUP(J144,Kugel_Schueler,2),1)</f>
        <v>242.9</v>
      </c>
      <c r="L144" s="152"/>
      <c r="M144" s="157">
        <f t="shared" si="37"/>
        <v>14.1</v>
      </c>
      <c r="N144" s="164">
        <f>ROUND(IF('Schuelereinst. Sinclair'!$N$4="Ja",Druck_Tabelle_Kugel_VGL!N$10,1) * VLOOKUP(M144,Kugel_Schueler,2),1)</f>
        <v>223.6</v>
      </c>
      <c r="O144" s="152"/>
      <c r="P144" s="157">
        <f t="shared" si="38"/>
        <v>14.1</v>
      </c>
      <c r="Q144" s="164">
        <f>ROUND(IF('Schuelereinst. Sinclair'!$N$4="Ja",Druck_Tabelle_Kugel_VGL!Q$10,1) * VLOOKUP(P144,Kugel_Schueler,2),1)</f>
        <v>207.7</v>
      </c>
      <c r="R144" s="152"/>
      <c r="S144" s="157">
        <f t="shared" si="39"/>
        <v>14.1</v>
      </c>
      <c r="T144" s="164">
        <f>ROUND(IF('Schuelereinst. Sinclair'!$N$4="Ja",Druck_Tabelle_Kugel_VGL!T$10,1) * VLOOKUP(S144,Kugel_Schueler,2),1)</f>
        <v>194.4</v>
      </c>
      <c r="U144" s="152"/>
      <c r="V144" s="157">
        <f t="shared" si="40"/>
        <v>14.1</v>
      </c>
      <c r="W144" s="164">
        <f>ROUND(IF('Schuelereinst. Sinclair'!$N$4="Ja",Druck_Tabelle_Kugel_VGL!W$10,1) * VLOOKUP(V144,Kugel_Schueler,2),1)</f>
        <v>183.2</v>
      </c>
      <c r="X144" s="152"/>
      <c r="Y144" s="157">
        <f t="shared" si="41"/>
        <v>14.1</v>
      </c>
      <c r="Z144" s="164">
        <f>ROUND(IF('Schuelereinst. Sinclair'!$N$4="Ja",Druck_Tabelle_Kugel_VGL!Z$10,1) * VLOOKUP(Y144,Kugel_Schueler,2),1)</f>
        <v>173.6</v>
      </c>
      <c r="AA144" s="152"/>
      <c r="AB144" s="157">
        <f t="shared" si="42"/>
        <v>14.1</v>
      </c>
      <c r="AC144" s="164">
        <f>ROUND(IF('Schuelereinst. Sinclair'!$N$4="Ja",Druck_Tabelle_Kugel_VGL!AC$10,1) * VLOOKUP(AB144,Kugel_Schueler,2),1)</f>
        <v>165.3</v>
      </c>
      <c r="AD144" s="152"/>
      <c r="AE144" s="157">
        <f t="shared" si="43"/>
        <v>14.1</v>
      </c>
      <c r="AF144" s="164">
        <f>ROUND(IF('Schuelereinst. Sinclair'!$N$4="Ja",Druck_Tabelle_Kugel_VGL!AF$10,1) * VLOOKUP(AE144,Kugel_Schueler,2),1)</f>
        <v>158.1</v>
      </c>
      <c r="AG144" s="152"/>
      <c r="AH144" s="157">
        <f t="shared" si="44"/>
        <v>14.1</v>
      </c>
      <c r="AI144" s="164">
        <f>ROUND(IF('Schuelereinst. Sinclair'!$N$4="Ja",Druck_Tabelle_Kugel_VGL!AI$10,1) * VLOOKUP(AH144,Kugel_Schueler,2),1)</f>
        <v>151.80000000000001</v>
      </c>
      <c r="AJ144" s="152"/>
      <c r="AK144" s="157">
        <f t="shared" si="45"/>
        <v>14.1</v>
      </c>
      <c r="AL144" s="164">
        <f>ROUND(IF('Schuelereinst. Sinclair'!$N$4="Ja",Druck_Tabelle_Kugel_VGL!AL$10,1) * VLOOKUP(AK144,Kugel_Schueler,2),1)</f>
        <v>146.30000000000001</v>
      </c>
      <c r="AM144" s="152"/>
      <c r="AN144" s="157">
        <f t="shared" si="46"/>
        <v>14.1</v>
      </c>
      <c r="AO144" s="164">
        <f>ROUND(IF('Schuelereinst. Sinclair'!$N$4="Ja",Druck_Tabelle_Kugel_VGL!AO$10,1) * VLOOKUP(AN144,Kugel_Schueler,2),1)</f>
        <v>141.30000000000001</v>
      </c>
      <c r="AP144" s="152"/>
      <c r="AQ144" s="157">
        <f t="shared" si="47"/>
        <v>14.1</v>
      </c>
      <c r="AR144" s="164">
        <f>ROUND(IF('Schuelereinst. Sinclair'!$N$4="Ja",Druck_Tabelle_Kugel_VGL!AR$10,1) * VLOOKUP(AQ144,Kugel_Schueler,2),1)</f>
        <v>137</v>
      </c>
      <c r="AS144" s="152"/>
      <c r="AT144" s="157">
        <f t="shared" si="48"/>
        <v>14.1</v>
      </c>
      <c r="AU144" s="164">
        <f>ROUND(IF('Schuelereinst. Sinclair'!$N$4="Ja",Druck_Tabelle_Kugel_VGL!AU$10,1) * VLOOKUP(AT144,Kugel_Schueler,2),1)</f>
        <v>114.3</v>
      </c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  <c r="DT144" s="152"/>
      <c r="DU144" s="152"/>
      <c r="DV144" s="152"/>
      <c r="DW144" s="152"/>
      <c r="DX144" s="152"/>
      <c r="DY144" s="152"/>
      <c r="DZ144" s="152"/>
      <c r="EA144" s="152"/>
      <c r="EB144" s="152"/>
    </row>
    <row r="145" spans="1:132" x14ac:dyDescent="0.2">
      <c r="A145" s="155">
        <f t="shared" si="33"/>
        <v>14.2</v>
      </c>
      <c r="B145" s="163">
        <f>ROUND(IF('Schuelereinst. Sinclair'!$N$4="Ja",Druck_Tabelle_Kugel_VGL!B$10,1) * VLOOKUP(A145,Kugel_Schueler,2),1)</f>
        <v>338.5</v>
      </c>
      <c r="C145" s="152"/>
      <c r="D145" s="155">
        <f t="shared" si="34"/>
        <v>14.2</v>
      </c>
      <c r="E145" s="163">
        <f>ROUND(IF('Schuelereinst. Sinclair'!$N$4="Ja",Druck_Tabelle_Kugel_VGL!E$10,1) * VLOOKUP(D145,Kugel_Schueler,2),1)</f>
        <v>299.3</v>
      </c>
      <c r="F145" s="152"/>
      <c r="G145" s="155">
        <f t="shared" si="35"/>
        <v>14.2</v>
      </c>
      <c r="H145" s="163">
        <f>ROUND(IF('Schuelereinst. Sinclair'!$N$4="Ja",Druck_Tabelle_Kugel_VGL!H$10,1) * VLOOKUP(G145,Kugel_Schueler,2),1)</f>
        <v>269</v>
      </c>
      <c r="I145" s="152"/>
      <c r="J145" s="155">
        <f t="shared" si="36"/>
        <v>14.2</v>
      </c>
      <c r="K145" s="163">
        <f>ROUND(IF('Schuelereinst. Sinclair'!$N$4="Ja",Druck_Tabelle_Kugel_VGL!K$10,1) * VLOOKUP(J145,Kugel_Schueler,2),1)</f>
        <v>244.9</v>
      </c>
      <c r="L145" s="152"/>
      <c r="M145" s="155">
        <f t="shared" si="37"/>
        <v>14.2</v>
      </c>
      <c r="N145" s="163">
        <f>ROUND(IF('Schuelereinst. Sinclair'!$N$4="Ja",Druck_Tabelle_Kugel_VGL!N$10,1) * VLOOKUP(M145,Kugel_Schueler,2),1)</f>
        <v>225.4</v>
      </c>
      <c r="O145" s="152"/>
      <c r="P145" s="155">
        <f t="shared" si="38"/>
        <v>14.2</v>
      </c>
      <c r="Q145" s="163">
        <f>ROUND(IF('Schuelereinst. Sinclair'!$N$4="Ja",Druck_Tabelle_Kugel_VGL!Q$10,1) * VLOOKUP(P145,Kugel_Schueler,2),1)</f>
        <v>209.4</v>
      </c>
      <c r="R145" s="152"/>
      <c r="S145" s="155">
        <f t="shared" si="39"/>
        <v>14.2</v>
      </c>
      <c r="T145" s="163">
        <f>ROUND(IF('Schuelereinst. Sinclair'!$N$4="Ja",Druck_Tabelle_Kugel_VGL!T$10,1) * VLOOKUP(S145,Kugel_Schueler,2),1)</f>
        <v>196</v>
      </c>
      <c r="U145" s="152"/>
      <c r="V145" s="155">
        <f t="shared" si="40"/>
        <v>14.2</v>
      </c>
      <c r="W145" s="163">
        <f>ROUND(IF('Schuelereinst. Sinclair'!$N$4="Ja",Druck_Tabelle_Kugel_VGL!W$10,1) * VLOOKUP(V145,Kugel_Schueler,2),1)</f>
        <v>184.7</v>
      </c>
      <c r="X145" s="152"/>
      <c r="Y145" s="155">
        <f t="shared" si="41"/>
        <v>14.2</v>
      </c>
      <c r="Z145" s="163">
        <f>ROUND(IF('Schuelereinst. Sinclair'!$N$4="Ja",Druck_Tabelle_Kugel_VGL!Z$10,1) * VLOOKUP(Y145,Kugel_Schueler,2),1)</f>
        <v>175</v>
      </c>
      <c r="AA145" s="152"/>
      <c r="AB145" s="155">
        <f t="shared" si="42"/>
        <v>14.2</v>
      </c>
      <c r="AC145" s="163">
        <f>ROUND(IF('Schuelereinst. Sinclair'!$N$4="Ja",Druck_Tabelle_Kugel_VGL!AC$10,1) * VLOOKUP(AB145,Kugel_Schueler,2),1)</f>
        <v>166.7</v>
      </c>
      <c r="AD145" s="152"/>
      <c r="AE145" s="155">
        <f t="shared" si="43"/>
        <v>14.2</v>
      </c>
      <c r="AF145" s="163">
        <f>ROUND(IF('Schuelereinst. Sinclair'!$N$4="Ja",Druck_Tabelle_Kugel_VGL!AF$10,1) * VLOOKUP(AE145,Kugel_Schueler,2),1)</f>
        <v>159.4</v>
      </c>
      <c r="AG145" s="152"/>
      <c r="AH145" s="155">
        <f t="shared" si="44"/>
        <v>14.2</v>
      </c>
      <c r="AI145" s="163">
        <f>ROUND(IF('Schuelereinst. Sinclair'!$N$4="Ja",Druck_Tabelle_Kugel_VGL!AI$10,1) * VLOOKUP(AH145,Kugel_Schueler,2),1)</f>
        <v>153.1</v>
      </c>
      <c r="AJ145" s="152"/>
      <c r="AK145" s="155">
        <f t="shared" si="45"/>
        <v>14.2</v>
      </c>
      <c r="AL145" s="163">
        <f>ROUND(IF('Schuelereinst. Sinclair'!$N$4="Ja",Druck_Tabelle_Kugel_VGL!AL$10,1) * VLOOKUP(AK145,Kugel_Schueler,2),1)</f>
        <v>147.5</v>
      </c>
      <c r="AM145" s="152"/>
      <c r="AN145" s="155">
        <f t="shared" si="46"/>
        <v>14.2</v>
      </c>
      <c r="AO145" s="163">
        <f>ROUND(IF('Schuelereinst. Sinclair'!$N$4="Ja",Druck_Tabelle_Kugel_VGL!AO$10,1) * VLOOKUP(AN145,Kugel_Schueler,2),1)</f>
        <v>142.5</v>
      </c>
      <c r="AP145" s="152"/>
      <c r="AQ145" s="155">
        <f t="shared" si="47"/>
        <v>14.2</v>
      </c>
      <c r="AR145" s="163">
        <f>ROUND(IF('Schuelereinst. Sinclair'!$N$4="Ja",Druck_Tabelle_Kugel_VGL!AR$10,1) * VLOOKUP(AQ145,Kugel_Schueler,2),1)</f>
        <v>138.1</v>
      </c>
      <c r="AS145" s="152"/>
      <c r="AT145" s="155">
        <f t="shared" si="48"/>
        <v>14.2</v>
      </c>
      <c r="AU145" s="163">
        <f>ROUND(IF('Schuelereinst. Sinclair'!$N$4="Ja",Druck_Tabelle_Kugel_VGL!AU$10,1) * VLOOKUP(AT145,Kugel_Schueler,2),1)</f>
        <v>115.3</v>
      </c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52"/>
      <c r="DB145" s="152"/>
      <c r="DC145" s="152"/>
      <c r="DD145" s="152"/>
      <c r="DE145" s="152"/>
      <c r="DF145" s="152"/>
      <c r="DG145" s="152"/>
      <c r="DH145" s="152"/>
      <c r="DI145" s="152"/>
      <c r="DJ145" s="152"/>
      <c r="DK145" s="152"/>
      <c r="DL145" s="152"/>
      <c r="DM145" s="152"/>
      <c r="DN145" s="152"/>
      <c r="DO145" s="152"/>
      <c r="DP145" s="152"/>
      <c r="DQ145" s="152"/>
      <c r="DR145" s="152"/>
      <c r="DS145" s="152"/>
      <c r="DT145" s="152"/>
      <c r="DU145" s="152"/>
      <c r="DV145" s="152"/>
      <c r="DW145" s="152"/>
      <c r="DX145" s="152"/>
      <c r="DY145" s="152"/>
      <c r="DZ145" s="152"/>
      <c r="EA145" s="152"/>
      <c r="EB145" s="152"/>
    </row>
    <row r="146" spans="1:132" x14ac:dyDescent="0.2">
      <c r="A146" s="157">
        <f t="shared" si="33"/>
        <v>14.3</v>
      </c>
      <c r="B146" s="164">
        <f>ROUND(IF('Schuelereinst. Sinclair'!$N$4="Ja",Druck_Tabelle_Kugel_VGL!B$10,1) * VLOOKUP(A146,Kugel_Schueler,2),1)</f>
        <v>341.2</v>
      </c>
      <c r="C146" s="152"/>
      <c r="D146" s="157">
        <f t="shared" si="34"/>
        <v>14.3</v>
      </c>
      <c r="E146" s="164">
        <f>ROUND(IF('Schuelereinst. Sinclair'!$N$4="Ja",Druck_Tabelle_Kugel_VGL!E$10,1) * VLOOKUP(D146,Kugel_Schueler,2),1)</f>
        <v>301.8</v>
      </c>
      <c r="F146" s="152"/>
      <c r="G146" s="157">
        <f t="shared" si="35"/>
        <v>14.3</v>
      </c>
      <c r="H146" s="164">
        <f>ROUND(IF('Schuelereinst. Sinclair'!$N$4="Ja",Druck_Tabelle_Kugel_VGL!H$10,1) * VLOOKUP(G146,Kugel_Schueler,2),1)</f>
        <v>271.2</v>
      </c>
      <c r="I146" s="152"/>
      <c r="J146" s="157">
        <f t="shared" si="36"/>
        <v>14.3</v>
      </c>
      <c r="K146" s="164">
        <f>ROUND(IF('Schuelereinst. Sinclair'!$N$4="Ja",Druck_Tabelle_Kugel_VGL!K$10,1) * VLOOKUP(J146,Kugel_Schueler,2),1)</f>
        <v>246.9</v>
      </c>
      <c r="L146" s="152"/>
      <c r="M146" s="157">
        <f t="shared" si="37"/>
        <v>14.3</v>
      </c>
      <c r="N146" s="164">
        <f>ROUND(IF('Schuelereinst. Sinclair'!$N$4="Ja",Druck_Tabelle_Kugel_VGL!N$10,1) * VLOOKUP(M146,Kugel_Schueler,2),1)</f>
        <v>227.3</v>
      </c>
      <c r="O146" s="152"/>
      <c r="P146" s="157">
        <f t="shared" si="38"/>
        <v>14.3</v>
      </c>
      <c r="Q146" s="164">
        <f>ROUND(IF('Schuelereinst. Sinclair'!$N$4="Ja",Druck_Tabelle_Kugel_VGL!Q$10,1) * VLOOKUP(P146,Kugel_Schueler,2),1)</f>
        <v>211.1</v>
      </c>
      <c r="R146" s="152"/>
      <c r="S146" s="157">
        <f t="shared" si="39"/>
        <v>14.3</v>
      </c>
      <c r="T146" s="164">
        <f>ROUND(IF('Schuelereinst. Sinclair'!$N$4="Ja",Druck_Tabelle_Kugel_VGL!T$10,1) * VLOOKUP(S146,Kugel_Schueler,2),1)</f>
        <v>197.6</v>
      </c>
      <c r="U146" s="152"/>
      <c r="V146" s="157">
        <f t="shared" si="40"/>
        <v>14.3</v>
      </c>
      <c r="W146" s="164">
        <f>ROUND(IF('Schuelereinst. Sinclair'!$N$4="Ja",Druck_Tabelle_Kugel_VGL!W$10,1) * VLOOKUP(V146,Kugel_Schueler,2),1)</f>
        <v>186.2</v>
      </c>
      <c r="X146" s="152"/>
      <c r="Y146" s="157">
        <f t="shared" si="41"/>
        <v>14.3</v>
      </c>
      <c r="Z146" s="164">
        <f>ROUND(IF('Schuelereinst. Sinclair'!$N$4="Ja",Druck_Tabelle_Kugel_VGL!Z$10,1) * VLOOKUP(Y146,Kugel_Schueler,2),1)</f>
        <v>176.4</v>
      </c>
      <c r="AA146" s="152"/>
      <c r="AB146" s="157">
        <f t="shared" si="42"/>
        <v>14.3</v>
      </c>
      <c r="AC146" s="164">
        <f>ROUND(IF('Schuelereinst. Sinclair'!$N$4="Ja",Druck_Tabelle_Kugel_VGL!AC$10,1) * VLOOKUP(AB146,Kugel_Schueler,2),1)</f>
        <v>168</v>
      </c>
      <c r="AD146" s="152"/>
      <c r="AE146" s="157">
        <f t="shared" si="43"/>
        <v>14.3</v>
      </c>
      <c r="AF146" s="164">
        <f>ROUND(IF('Schuelereinst. Sinclair'!$N$4="Ja",Druck_Tabelle_Kugel_VGL!AF$10,1) * VLOOKUP(AE146,Kugel_Schueler,2),1)</f>
        <v>160.69999999999999</v>
      </c>
      <c r="AG146" s="152"/>
      <c r="AH146" s="157">
        <f t="shared" si="44"/>
        <v>14.3</v>
      </c>
      <c r="AI146" s="164">
        <f>ROUND(IF('Schuelereinst. Sinclair'!$N$4="Ja",Druck_Tabelle_Kugel_VGL!AI$10,1) * VLOOKUP(AH146,Kugel_Schueler,2),1)</f>
        <v>154.30000000000001</v>
      </c>
      <c r="AJ146" s="152"/>
      <c r="AK146" s="157">
        <f t="shared" si="45"/>
        <v>14.3</v>
      </c>
      <c r="AL146" s="164">
        <f>ROUND(IF('Schuelereinst. Sinclair'!$N$4="Ja",Druck_Tabelle_Kugel_VGL!AL$10,1) * VLOOKUP(AK146,Kugel_Schueler,2),1)</f>
        <v>148.69999999999999</v>
      </c>
      <c r="AM146" s="152"/>
      <c r="AN146" s="157">
        <f t="shared" si="46"/>
        <v>14.3</v>
      </c>
      <c r="AO146" s="164">
        <f>ROUND(IF('Schuelereinst. Sinclair'!$N$4="Ja",Druck_Tabelle_Kugel_VGL!AO$10,1) * VLOOKUP(AN146,Kugel_Schueler,2),1)</f>
        <v>143.69999999999999</v>
      </c>
      <c r="AP146" s="152"/>
      <c r="AQ146" s="157">
        <f t="shared" si="47"/>
        <v>14.3</v>
      </c>
      <c r="AR146" s="164">
        <f>ROUND(IF('Schuelereinst. Sinclair'!$N$4="Ja",Druck_Tabelle_Kugel_VGL!AR$10,1) * VLOOKUP(AQ146,Kugel_Schueler,2),1)</f>
        <v>139.19999999999999</v>
      </c>
      <c r="AS146" s="152"/>
      <c r="AT146" s="157">
        <f t="shared" si="48"/>
        <v>14.3</v>
      </c>
      <c r="AU146" s="164">
        <f>ROUND(IF('Schuelereinst. Sinclair'!$N$4="Ja",Druck_Tabelle_Kugel_VGL!AU$10,1) * VLOOKUP(AT146,Kugel_Schueler,2),1)</f>
        <v>116.2</v>
      </c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  <c r="DF146" s="152"/>
      <c r="DG146" s="152"/>
      <c r="DH146" s="152"/>
      <c r="DI146" s="152"/>
      <c r="DJ146" s="152"/>
      <c r="DK146" s="152"/>
      <c r="DL146" s="152"/>
      <c r="DM146" s="152"/>
      <c r="DN146" s="152"/>
      <c r="DO146" s="152"/>
      <c r="DP146" s="152"/>
      <c r="DQ146" s="152"/>
      <c r="DR146" s="152"/>
      <c r="DS146" s="152"/>
      <c r="DT146" s="152"/>
      <c r="DU146" s="152"/>
      <c r="DV146" s="152"/>
      <c r="DW146" s="152"/>
      <c r="DX146" s="152"/>
      <c r="DY146" s="152"/>
      <c r="DZ146" s="152"/>
      <c r="EA146" s="152"/>
      <c r="EB146" s="152"/>
    </row>
    <row r="147" spans="1:132" x14ac:dyDescent="0.2">
      <c r="A147" s="155">
        <f t="shared" si="33"/>
        <v>14.4</v>
      </c>
      <c r="B147" s="163">
        <f>ROUND(IF('Schuelereinst. Sinclair'!$N$4="Ja",Druck_Tabelle_Kugel_VGL!B$10,1) * VLOOKUP(A147,Kugel_Schueler,2),1)</f>
        <v>344</v>
      </c>
      <c r="C147" s="152"/>
      <c r="D147" s="155">
        <f t="shared" si="34"/>
        <v>14.4</v>
      </c>
      <c r="E147" s="163">
        <f>ROUND(IF('Schuelereinst. Sinclair'!$N$4="Ja",Druck_Tabelle_Kugel_VGL!E$10,1) * VLOOKUP(D147,Kugel_Schueler,2),1)</f>
        <v>304.2</v>
      </c>
      <c r="F147" s="152"/>
      <c r="G147" s="155">
        <f t="shared" si="35"/>
        <v>14.4</v>
      </c>
      <c r="H147" s="163">
        <f>ROUND(IF('Schuelereinst. Sinclair'!$N$4="Ja",Druck_Tabelle_Kugel_VGL!H$10,1) * VLOOKUP(G147,Kugel_Schueler,2),1)</f>
        <v>273.39999999999998</v>
      </c>
      <c r="I147" s="152"/>
      <c r="J147" s="155">
        <f t="shared" si="36"/>
        <v>14.4</v>
      </c>
      <c r="K147" s="163">
        <f>ROUND(IF('Schuelereinst. Sinclair'!$N$4="Ja",Druck_Tabelle_Kugel_VGL!K$10,1) * VLOOKUP(J147,Kugel_Schueler,2),1)</f>
        <v>248.9</v>
      </c>
      <c r="L147" s="152"/>
      <c r="M147" s="155">
        <f t="shared" si="37"/>
        <v>14.4</v>
      </c>
      <c r="N147" s="163">
        <f>ROUND(IF('Schuelereinst. Sinclair'!$N$4="Ja",Druck_Tabelle_Kugel_VGL!N$10,1) * VLOOKUP(M147,Kugel_Schueler,2),1)</f>
        <v>229.1</v>
      </c>
      <c r="O147" s="152"/>
      <c r="P147" s="155">
        <f t="shared" si="38"/>
        <v>14.4</v>
      </c>
      <c r="Q147" s="163">
        <f>ROUND(IF('Schuelereinst. Sinclair'!$N$4="Ja",Druck_Tabelle_Kugel_VGL!Q$10,1) * VLOOKUP(P147,Kugel_Schueler,2),1)</f>
        <v>212.8</v>
      </c>
      <c r="R147" s="152"/>
      <c r="S147" s="155">
        <f t="shared" si="39"/>
        <v>14.4</v>
      </c>
      <c r="T147" s="163">
        <f>ROUND(IF('Schuelereinst. Sinclair'!$N$4="Ja",Druck_Tabelle_Kugel_VGL!T$10,1) * VLOOKUP(S147,Kugel_Schueler,2),1)</f>
        <v>199.2</v>
      </c>
      <c r="U147" s="152"/>
      <c r="V147" s="155">
        <f t="shared" si="40"/>
        <v>14.4</v>
      </c>
      <c r="W147" s="163">
        <f>ROUND(IF('Schuelereinst. Sinclair'!$N$4="Ja",Druck_Tabelle_Kugel_VGL!W$10,1) * VLOOKUP(V147,Kugel_Schueler,2),1)</f>
        <v>187.7</v>
      </c>
      <c r="X147" s="152"/>
      <c r="Y147" s="155">
        <f t="shared" si="41"/>
        <v>14.4</v>
      </c>
      <c r="Z147" s="163">
        <f>ROUND(IF('Schuelereinst. Sinclair'!$N$4="Ja",Druck_Tabelle_Kugel_VGL!Z$10,1) * VLOOKUP(Y147,Kugel_Schueler,2),1)</f>
        <v>177.9</v>
      </c>
      <c r="AA147" s="152"/>
      <c r="AB147" s="155">
        <f t="shared" si="42"/>
        <v>14.4</v>
      </c>
      <c r="AC147" s="163">
        <f>ROUND(IF('Schuelereinst. Sinclair'!$N$4="Ja",Druck_Tabelle_Kugel_VGL!AC$10,1) * VLOOKUP(AB147,Kugel_Schueler,2),1)</f>
        <v>169.4</v>
      </c>
      <c r="AD147" s="152"/>
      <c r="AE147" s="155">
        <f t="shared" si="43"/>
        <v>14.4</v>
      </c>
      <c r="AF147" s="163">
        <f>ROUND(IF('Schuelereinst. Sinclair'!$N$4="Ja",Druck_Tabelle_Kugel_VGL!AF$10,1) * VLOOKUP(AE147,Kugel_Schueler,2),1)</f>
        <v>162</v>
      </c>
      <c r="AG147" s="152"/>
      <c r="AH147" s="155">
        <f t="shared" si="44"/>
        <v>14.4</v>
      </c>
      <c r="AI147" s="163">
        <f>ROUND(IF('Schuelereinst. Sinclair'!$N$4="Ja",Druck_Tabelle_Kugel_VGL!AI$10,1) * VLOOKUP(AH147,Kugel_Schueler,2),1)</f>
        <v>155.6</v>
      </c>
      <c r="AJ147" s="152"/>
      <c r="AK147" s="155">
        <f t="shared" si="45"/>
        <v>14.4</v>
      </c>
      <c r="AL147" s="163">
        <f>ROUND(IF('Schuelereinst. Sinclair'!$N$4="Ja",Druck_Tabelle_Kugel_VGL!AL$10,1) * VLOOKUP(AK147,Kugel_Schueler,2),1)</f>
        <v>149.9</v>
      </c>
      <c r="AM147" s="152"/>
      <c r="AN147" s="155">
        <f t="shared" si="46"/>
        <v>14.4</v>
      </c>
      <c r="AO147" s="163">
        <f>ROUND(IF('Schuelereinst. Sinclair'!$N$4="Ja",Druck_Tabelle_Kugel_VGL!AO$10,1) * VLOOKUP(AN147,Kugel_Schueler,2),1)</f>
        <v>144.80000000000001</v>
      </c>
      <c r="AP147" s="152"/>
      <c r="AQ147" s="155">
        <f t="shared" si="47"/>
        <v>14.4</v>
      </c>
      <c r="AR147" s="163">
        <f>ROUND(IF('Schuelereinst. Sinclair'!$N$4="Ja",Druck_Tabelle_Kugel_VGL!AR$10,1) * VLOOKUP(AQ147,Kugel_Schueler,2),1)</f>
        <v>140.30000000000001</v>
      </c>
      <c r="AS147" s="152"/>
      <c r="AT147" s="155">
        <f t="shared" si="48"/>
        <v>14.4</v>
      </c>
      <c r="AU147" s="163">
        <f>ROUND(IF('Schuelereinst. Sinclair'!$N$4="Ja",Druck_Tabelle_Kugel_VGL!AU$10,1) * VLOOKUP(AT147,Kugel_Schueler,2),1)</f>
        <v>117.2</v>
      </c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  <c r="DN147" s="152"/>
      <c r="DO147" s="152"/>
      <c r="DP147" s="152"/>
      <c r="DQ147" s="152"/>
      <c r="DR147" s="152"/>
      <c r="DS147" s="152"/>
      <c r="DT147" s="152"/>
      <c r="DU147" s="152"/>
      <c r="DV147" s="152"/>
      <c r="DW147" s="152"/>
      <c r="DX147" s="152"/>
      <c r="DY147" s="152"/>
      <c r="DZ147" s="152"/>
      <c r="EA147" s="152"/>
      <c r="EB147" s="152"/>
    </row>
    <row r="148" spans="1:132" x14ac:dyDescent="0.2">
      <c r="A148" s="157">
        <f t="shared" si="33"/>
        <v>14.5</v>
      </c>
      <c r="B148" s="164">
        <f>ROUND(IF('Schuelereinst. Sinclair'!$N$4="Ja",Druck_Tabelle_Kugel_VGL!B$10,1) * VLOOKUP(A148,Kugel_Schueler,2),1)</f>
        <v>346.7</v>
      </c>
      <c r="C148" s="152"/>
      <c r="D148" s="157">
        <f t="shared" si="34"/>
        <v>14.5</v>
      </c>
      <c r="E148" s="164">
        <f>ROUND(IF('Schuelereinst. Sinclair'!$N$4="Ja",Druck_Tabelle_Kugel_VGL!E$10,1) * VLOOKUP(D148,Kugel_Schueler,2),1)</f>
        <v>306.60000000000002</v>
      </c>
      <c r="F148" s="152"/>
      <c r="G148" s="157">
        <f t="shared" si="35"/>
        <v>14.5</v>
      </c>
      <c r="H148" s="164">
        <f>ROUND(IF('Schuelereinst. Sinclair'!$N$4="Ja",Druck_Tabelle_Kugel_VGL!H$10,1) * VLOOKUP(G148,Kugel_Schueler,2),1)</f>
        <v>275.60000000000002</v>
      </c>
      <c r="I148" s="152"/>
      <c r="J148" s="157">
        <f t="shared" si="36"/>
        <v>14.5</v>
      </c>
      <c r="K148" s="164">
        <f>ROUND(IF('Schuelereinst. Sinclair'!$N$4="Ja",Druck_Tabelle_Kugel_VGL!K$10,1) * VLOOKUP(J148,Kugel_Schueler,2),1)</f>
        <v>250.9</v>
      </c>
      <c r="L148" s="152"/>
      <c r="M148" s="157">
        <f t="shared" si="37"/>
        <v>14.5</v>
      </c>
      <c r="N148" s="164">
        <f>ROUND(IF('Schuelereinst. Sinclair'!$N$4="Ja",Druck_Tabelle_Kugel_VGL!N$10,1) * VLOOKUP(M148,Kugel_Schueler,2),1)</f>
        <v>231</v>
      </c>
      <c r="O148" s="152"/>
      <c r="P148" s="157">
        <f t="shared" si="38"/>
        <v>14.5</v>
      </c>
      <c r="Q148" s="164">
        <f>ROUND(IF('Schuelereinst. Sinclair'!$N$4="Ja",Druck_Tabelle_Kugel_VGL!Q$10,1) * VLOOKUP(P148,Kugel_Schueler,2),1)</f>
        <v>214.5</v>
      </c>
      <c r="R148" s="152"/>
      <c r="S148" s="157">
        <f t="shared" si="39"/>
        <v>14.5</v>
      </c>
      <c r="T148" s="164">
        <f>ROUND(IF('Schuelereinst. Sinclair'!$N$4="Ja",Druck_Tabelle_Kugel_VGL!T$10,1) * VLOOKUP(S148,Kugel_Schueler,2),1)</f>
        <v>200.8</v>
      </c>
      <c r="U148" s="152"/>
      <c r="V148" s="157">
        <f t="shared" si="40"/>
        <v>14.5</v>
      </c>
      <c r="W148" s="164">
        <f>ROUND(IF('Schuelereinst. Sinclair'!$N$4="Ja",Druck_Tabelle_Kugel_VGL!W$10,1) * VLOOKUP(V148,Kugel_Schueler,2),1)</f>
        <v>189.2</v>
      </c>
      <c r="X148" s="152"/>
      <c r="Y148" s="157">
        <f t="shared" si="41"/>
        <v>14.5</v>
      </c>
      <c r="Z148" s="164">
        <f>ROUND(IF('Schuelereinst. Sinclair'!$N$4="Ja",Druck_Tabelle_Kugel_VGL!Z$10,1) * VLOOKUP(Y148,Kugel_Schueler,2),1)</f>
        <v>179.3</v>
      </c>
      <c r="AA148" s="152"/>
      <c r="AB148" s="157">
        <f t="shared" si="42"/>
        <v>14.5</v>
      </c>
      <c r="AC148" s="164">
        <f>ROUND(IF('Schuelereinst. Sinclair'!$N$4="Ja",Druck_Tabelle_Kugel_VGL!AC$10,1) * VLOOKUP(AB148,Kugel_Schueler,2),1)</f>
        <v>170.8</v>
      </c>
      <c r="AD148" s="152"/>
      <c r="AE148" s="157">
        <f t="shared" si="43"/>
        <v>14.5</v>
      </c>
      <c r="AF148" s="164">
        <f>ROUND(IF('Schuelereinst. Sinclair'!$N$4="Ja",Druck_Tabelle_Kugel_VGL!AF$10,1) * VLOOKUP(AE148,Kugel_Schueler,2),1)</f>
        <v>163.30000000000001</v>
      </c>
      <c r="AG148" s="152"/>
      <c r="AH148" s="157">
        <f t="shared" si="44"/>
        <v>14.5</v>
      </c>
      <c r="AI148" s="164">
        <f>ROUND(IF('Schuelereinst. Sinclair'!$N$4="Ja",Druck_Tabelle_Kugel_VGL!AI$10,1) * VLOOKUP(AH148,Kugel_Schueler,2),1)</f>
        <v>156.80000000000001</v>
      </c>
      <c r="AJ148" s="152"/>
      <c r="AK148" s="157">
        <f t="shared" si="45"/>
        <v>14.5</v>
      </c>
      <c r="AL148" s="164">
        <f>ROUND(IF('Schuelereinst. Sinclair'!$N$4="Ja",Druck_Tabelle_Kugel_VGL!AL$10,1) * VLOOKUP(AK148,Kugel_Schueler,2),1)</f>
        <v>151.1</v>
      </c>
      <c r="AM148" s="152"/>
      <c r="AN148" s="157">
        <f t="shared" si="46"/>
        <v>14.5</v>
      </c>
      <c r="AO148" s="164">
        <f>ROUND(IF('Schuelereinst. Sinclair'!$N$4="Ja",Druck_Tabelle_Kugel_VGL!AO$10,1) * VLOOKUP(AN148,Kugel_Schueler,2),1)</f>
        <v>146</v>
      </c>
      <c r="AP148" s="152"/>
      <c r="AQ148" s="157">
        <f t="shared" si="47"/>
        <v>14.5</v>
      </c>
      <c r="AR148" s="164">
        <f>ROUND(IF('Schuelereinst. Sinclair'!$N$4="Ja",Druck_Tabelle_Kugel_VGL!AR$10,1) * VLOOKUP(AQ148,Kugel_Schueler,2),1)</f>
        <v>141.5</v>
      </c>
      <c r="AS148" s="152"/>
      <c r="AT148" s="157">
        <f t="shared" si="48"/>
        <v>14.5</v>
      </c>
      <c r="AU148" s="164">
        <f>ROUND(IF('Schuelereinst. Sinclair'!$N$4="Ja",Druck_Tabelle_Kugel_VGL!AU$10,1) * VLOOKUP(AT148,Kugel_Schueler,2),1)</f>
        <v>118.1</v>
      </c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52"/>
      <c r="DB148" s="152"/>
      <c r="DC148" s="152"/>
      <c r="DD148" s="152"/>
      <c r="DE148" s="152"/>
      <c r="DF148" s="152"/>
      <c r="DG148" s="152"/>
      <c r="DH148" s="152"/>
      <c r="DI148" s="152"/>
      <c r="DJ148" s="152"/>
      <c r="DK148" s="152"/>
      <c r="DL148" s="152"/>
      <c r="DM148" s="152"/>
      <c r="DN148" s="152"/>
      <c r="DO148" s="152"/>
      <c r="DP148" s="152"/>
      <c r="DQ148" s="152"/>
      <c r="DR148" s="152"/>
      <c r="DS148" s="152"/>
      <c r="DT148" s="152"/>
      <c r="DU148" s="152"/>
      <c r="DV148" s="152"/>
      <c r="DW148" s="152"/>
      <c r="DX148" s="152"/>
      <c r="DY148" s="152"/>
      <c r="DZ148" s="152"/>
      <c r="EA148" s="152"/>
      <c r="EB148" s="152"/>
    </row>
    <row r="149" spans="1:132" x14ac:dyDescent="0.2">
      <c r="A149" s="155">
        <f t="shared" si="33"/>
        <v>14.6</v>
      </c>
      <c r="B149" s="163">
        <f>ROUND(IF('Schuelereinst. Sinclair'!$N$4="Ja",Druck_Tabelle_Kugel_VGL!B$10,1) * VLOOKUP(A149,Kugel_Schueler,2),1)</f>
        <v>349.5</v>
      </c>
      <c r="C149" s="152"/>
      <c r="D149" s="155">
        <f t="shared" si="34"/>
        <v>14.6</v>
      </c>
      <c r="E149" s="163">
        <f>ROUND(IF('Schuelereinst. Sinclair'!$N$4="Ja",Druck_Tabelle_Kugel_VGL!E$10,1) * VLOOKUP(D149,Kugel_Schueler,2),1)</f>
        <v>309.10000000000002</v>
      </c>
      <c r="F149" s="152"/>
      <c r="G149" s="155">
        <f t="shared" si="35"/>
        <v>14.6</v>
      </c>
      <c r="H149" s="163">
        <f>ROUND(IF('Schuelereinst. Sinclair'!$N$4="Ja",Druck_Tabelle_Kugel_VGL!H$10,1) * VLOOKUP(G149,Kugel_Schueler,2),1)</f>
        <v>277.8</v>
      </c>
      <c r="I149" s="152"/>
      <c r="J149" s="155">
        <f t="shared" si="36"/>
        <v>14.6</v>
      </c>
      <c r="K149" s="163">
        <f>ROUND(IF('Schuelereinst. Sinclair'!$N$4="Ja",Druck_Tabelle_Kugel_VGL!K$10,1) * VLOOKUP(J149,Kugel_Schueler,2),1)</f>
        <v>252.9</v>
      </c>
      <c r="L149" s="152"/>
      <c r="M149" s="155">
        <f t="shared" si="37"/>
        <v>14.6</v>
      </c>
      <c r="N149" s="163">
        <f>ROUND(IF('Schuelereinst. Sinclair'!$N$4="Ja",Druck_Tabelle_Kugel_VGL!N$10,1) * VLOOKUP(M149,Kugel_Schueler,2),1)</f>
        <v>232.8</v>
      </c>
      <c r="O149" s="152"/>
      <c r="P149" s="155">
        <f t="shared" si="38"/>
        <v>14.6</v>
      </c>
      <c r="Q149" s="163">
        <f>ROUND(IF('Schuelereinst. Sinclair'!$N$4="Ja",Druck_Tabelle_Kugel_VGL!Q$10,1) * VLOOKUP(P149,Kugel_Schueler,2),1)</f>
        <v>216.2</v>
      </c>
      <c r="R149" s="152"/>
      <c r="S149" s="155">
        <f t="shared" si="39"/>
        <v>14.6</v>
      </c>
      <c r="T149" s="163">
        <f>ROUND(IF('Schuelereinst. Sinclair'!$N$4="Ja",Druck_Tabelle_Kugel_VGL!T$10,1) * VLOOKUP(S149,Kugel_Schueler,2),1)</f>
        <v>202.4</v>
      </c>
      <c r="U149" s="152"/>
      <c r="V149" s="155">
        <f t="shared" si="40"/>
        <v>14.6</v>
      </c>
      <c r="W149" s="163">
        <f>ROUND(IF('Schuelereinst. Sinclair'!$N$4="Ja",Druck_Tabelle_Kugel_VGL!W$10,1) * VLOOKUP(V149,Kugel_Schueler,2),1)</f>
        <v>190.7</v>
      </c>
      <c r="X149" s="152"/>
      <c r="Y149" s="155">
        <f t="shared" si="41"/>
        <v>14.6</v>
      </c>
      <c r="Z149" s="163">
        <f>ROUND(IF('Schuelereinst. Sinclair'!$N$4="Ja",Druck_Tabelle_Kugel_VGL!Z$10,1) * VLOOKUP(Y149,Kugel_Schueler,2),1)</f>
        <v>180.7</v>
      </c>
      <c r="AA149" s="152"/>
      <c r="AB149" s="155">
        <f t="shared" si="42"/>
        <v>14.6</v>
      </c>
      <c r="AC149" s="163">
        <f>ROUND(IF('Schuelereinst. Sinclair'!$N$4="Ja",Druck_Tabelle_Kugel_VGL!AC$10,1) * VLOOKUP(AB149,Kugel_Schueler,2),1)</f>
        <v>172.1</v>
      </c>
      <c r="AD149" s="152"/>
      <c r="AE149" s="155">
        <f t="shared" si="43"/>
        <v>14.6</v>
      </c>
      <c r="AF149" s="163">
        <f>ROUND(IF('Schuelereinst. Sinclair'!$N$4="Ja",Druck_Tabelle_Kugel_VGL!AF$10,1) * VLOOKUP(AE149,Kugel_Schueler,2),1)</f>
        <v>164.6</v>
      </c>
      <c r="AG149" s="152"/>
      <c r="AH149" s="155">
        <f t="shared" si="44"/>
        <v>14.6</v>
      </c>
      <c r="AI149" s="163">
        <f>ROUND(IF('Schuelereinst. Sinclair'!$N$4="Ja",Druck_Tabelle_Kugel_VGL!AI$10,1) * VLOOKUP(AH149,Kugel_Schueler,2),1)</f>
        <v>158.1</v>
      </c>
      <c r="AJ149" s="152"/>
      <c r="AK149" s="155">
        <f t="shared" si="45"/>
        <v>14.6</v>
      </c>
      <c r="AL149" s="163">
        <f>ROUND(IF('Schuelereinst. Sinclair'!$N$4="Ja",Druck_Tabelle_Kugel_VGL!AL$10,1) * VLOOKUP(AK149,Kugel_Schueler,2),1)</f>
        <v>152.30000000000001</v>
      </c>
      <c r="AM149" s="152"/>
      <c r="AN149" s="155">
        <f t="shared" si="46"/>
        <v>14.6</v>
      </c>
      <c r="AO149" s="163">
        <f>ROUND(IF('Schuelereinst. Sinclair'!$N$4="Ja",Druck_Tabelle_Kugel_VGL!AO$10,1) * VLOOKUP(AN149,Kugel_Schueler,2),1)</f>
        <v>147.19999999999999</v>
      </c>
      <c r="AP149" s="152"/>
      <c r="AQ149" s="155">
        <f t="shared" si="47"/>
        <v>14.6</v>
      </c>
      <c r="AR149" s="163">
        <f>ROUND(IF('Schuelereinst. Sinclair'!$N$4="Ja",Druck_Tabelle_Kugel_VGL!AR$10,1) * VLOOKUP(AQ149,Kugel_Schueler,2),1)</f>
        <v>142.6</v>
      </c>
      <c r="AS149" s="152"/>
      <c r="AT149" s="155">
        <f t="shared" si="48"/>
        <v>14.6</v>
      </c>
      <c r="AU149" s="163">
        <f>ROUND(IF('Schuelereinst. Sinclair'!$N$4="Ja",Druck_Tabelle_Kugel_VGL!AU$10,1) * VLOOKUP(AT149,Kugel_Schueler,2),1)</f>
        <v>119</v>
      </c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52"/>
      <c r="DB149" s="152"/>
      <c r="DC149" s="152"/>
      <c r="DD149" s="152"/>
      <c r="DE149" s="152"/>
      <c r="DF149" s="152"/>
      <c r="DG149" s="152"/>
      <c r="DH149" s="152"/>
      <c r="DI149" s="152"/>
      <c r="DJ149" s="152"/>
      <c r="DK149" s="152"/>
      <c r="DL149" s="152"/>
      <c r="DM149" s="152"/>
      <c r="DN149" s="152"/>
      <c r="DO149" s="152"/>
      <c r="DP149" s="152"/>
      <c r="DQ149" s="152"/>
      <c r="DR149" s="152"/>
      <c r="DS149" s="152"/>
      <c r="DT149" s="152"/>
      <c r="DU149" s="152"/>
      <c r="DV149" s="152"/>
      <c r="DW149" s="152"/>
      <c r="DX149" s="152"/>
      <c r="DY149" s="152"/>
      <c r="DZ149" s="152"/>
      <c r="EA149" s="152"/>
      <c r="EB149" s="152"/>
    </row>
    <row r="150" spans="1:132" x14ac:dyDescent="0.2">
      <c r="A150" s="157">
        <f t="shared" si="33"/>
        <v>14.7</v>
      </c>
      <c r="B150" s="164">
        <f>ROUND(IF('Schuelereinst. Sinclair'!$N$4="Ja",Druck_Tabelle_Kugel_VGL!B$10,1) * VLOOKUP(A150,Kugel_Schueler,2),1)</f>
        <v>352.3</v>
      </c>
      <c r="C150" s="152"/>
      <c r="D150" s="157">
        <f t="shared" si="34"/>
        <v>14.7</v>
      </c>
      <c r="E150" s="164">
        <f>ROUND(IF('Schuelereinst. Sinclair'!$N$4="Ja",Druck_Tabelle_Kugel_VGL!E$10,1) * VLOOKUP(D150,Kugel_Schueler,2),1)</f>
        <v>311.5</v>
      </c>
      <c r="F150" s="152"/>
      <c r="G150" s="157">
        <f t="shared" si="35"/>
        <v>14.7</v>
      </c>
      <c r="H150" s="164">
        <f>ROUND(IF('Schuelereinst. Sinclair'!$N$4="Ja",Druck_Tabelle_Kugel_VGL!H$10,1) * VLOOKUP(G150,Kugel_Schueler,2),1)</f>
        <v>280</v>
      </c>
      <c r="I150" s="152"/>
      <c r="J150" s="157">
        <f t="shared" si="36"/>
        <v>14.7</v>
      </c>
      <c r="K150" s="164">
        <f>ROUND(IF('Schuelereinst. Sinclair'!$N$4="Ja",Druck_Tabelle_Kugel_VGL!K$10,1) * VLOOKUP(J150,Kugel_Schueler,2),1)</f>
        <v>254.9</v>
      </c>
      <c r="L150" s="152"/>
      <c r="M150" s="157">
        <f t="shared" si="37"/>
        <v>14.7</v>
      </c>
      <c r="N150" s="164">
        <f>ROUND(IF('Schuelereinst. Sinclair'!$N$4="Ja",Druck_Tabelle_Kugel_VGL!N$10,1) * VLOOKUP(M150,Kugel_Schueler,2),1)</f>
        <v>234.7</v>
      </c>
      <c r="O150" s="152"/>
      <c r="P150" s="157">
        <f t="shared" si="38"/>
        <v>14.7</v>
      </c>
      <c r="Q150" s="164">
        <f>ROUND(IF('Schuelereinst. Sinclair'!$N$4="Ja",Druck_Tabelle_Kugel_VGL!Q$10,1) * VLOOKUP(P150,Kugel_Schueler,2),1)</f>
        <v>218</v>
      </c>
      <c r="R150" s="152"/>
      <c r="S150" s="157">
        <f t="shared" si="39"/>
        <v>14.7</v>
      </c>
      <c r="T150" s="164">
        <f>ROUND(IF('Schuelereinst. Sinclair'!$N$4="Ja",Druck_Tabelle_Kugel_VGL!T$10,1) * VLOOKUP(S150,Kugel_Schueler,2),1)</f>
        <v>204</v>
      </c>
      <c r="U150" s="152"/>
      <c r="V150" s="157">
        <f t="shared" si="40"/>
        <v>14.7</v>
      </c>
      <c r="W150" s="164">
        <f>ROUND(IF('Schuelereinst. Sinclair'!$N$4="Ja",Druck_Tabelle_Kugel_VGL!W$10,1) * VLOOKUP(V150,Kugel_Schueler,2),1)</f>
        <v>192.2</v>
      </c>
      <c r="X150" s="152"/>
      <c r="Y150" s="157">
        <f t="shared" si="41"/>
        <v>14.7</v>
      </c>
      <c r="Z150" s="164">
        <f>ROUND(IF('Schuelereinst. Sinclair'!$N$4="Ja",Druck_Tabelle_Kugel_VGL!Z$10,1) * VLOOKUP(Y150,Kugel_Schueler,2),1)</f>
        <v>182.2</v>
      </c>
      <c r="AA150" s="152"/>
      <c r="AB150" s="157">
        <f t="shared" si="42"/>
        <v>14.7</v>
      </c>
      <c r="AC150" s="164">
        <f>ROUND(IF('Schuelereinst. Sinclair'!$N$4="Ja",Druck_Tabelle_Kugel_VGL!AC$10,1) * VLOOKUP(AB150,Kugel_Schueler,2),1)</f>
        <v>173.5</v>
      </c>
      <c r="AD150" s="152"/>
      <c r="AE150" s="157">
        <f t="shared" si="43"/>
        <v>14.7</v>
      </c>
      <c r="AF150" s="164">
        <f>ROUND(IF('Schuelereinst. Sinclair'!$N$4="Ja",Druck_Tabelle_Kugel_VGL!AF$10,1) * VLOOKUP(AE150,Kugel_Schueler,2),1)</f>
        <v>165.9</v>
      </c>
      <c r="AG150" s="152"/>
      <c r="AH150" s="157">
        <f t="shared" si="44"/>
        <v>14.7</v>
      </c>
      <c r="AI150" s="164">
        <f>ROUND(IF('Schuelereinst. Sinclair'!$N$4="Ja",Druck_Tabelle_Kugel_VGL!AI$10,1) * VLOOKUP(AH150,Kugel_Schueler,2),1)</f>
        <v>159.30000000000001</v>
      </c>
      <c r="AJ150" s="152"/>
      <c r="AK150" s="157">
        <f t="shared" si="45"/>
        <v>14.7</v>
      </c>
      <c r="AL150" s="164">
        <f>ROUND(IF('Schuelereinst. Sinclair'!$N$4="Ja",Druck_Tabelle_Kugel_VGL!AL$10,1) * VLOOKUP(AK150,Kugel_Schueler,2),1)</f>
        <v>153.5</v>
      </c>
      <c r="AM150" s="152"/>
      <c r="AN150" s="157">
        <f t="shared" si="46"/>
        <v>14.7</v>
      </c>
      <c r="AO150" s="164">
        <f>ROUND(IF('Schuelereinst. Sinclair'!$N$4="Ja",Druck_Tabelle_Kugel_VGL!AO$10,1) * VLOOKUP(AN150,Kugel_Schueler,2),1)</f>
        <v>148.30000000000001</v>
      </c>
      <c r="AP150" s="152"/>
      <c r="AQ150" s="157">
        <f t="shared" si="47"/>
        <v>14.7</v>
      </c>
      <c r="AR150" s="164">
        <f>ROUND(IF('Schuelereinst. Sinclair'!$N$4="Ja",Druck_Tabelle_Kugel_VGL!AR$10,1) * VLOOKUP(AQ150,Kugel_Schueler,2),1)</f>
        <v>143.69999999999999</v>
      </c>
      <c r="AS150" s="152"/>
      <c r="AT150" s="157">
        <f t="shared" si="48"/>
        <v>14.7</v>
      </c>
      <c r="AU150" s="164">
        <f>ROUND(IF('Schuelereinst. Sinclair'!$N$4="Ja",Druck_Tabelle_Kugel_VGL!AU$10,1) * VLOOKUP(AT150,Kugel_Schueler,2),1)</f>
        <v>120</v>
      </c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52"/>
      <c r="DB150" s="152"/>
      <c r="DC150" s="152"/>
      <c r="DD150" s="152"/>
      <c r="DE150" s="152"/>
      <c r="DF150" s="152"/>
      <c r="DG150" s="152"/>
      <c r="DH150" s="152"/>
      <c r="DI150" s="152"/>
      <c r="DJ150" s="152"/>
      <c r="DK150" s="152"/>
      <c r="DL150" s="152"/>
      <c r="DM150" s="152"/>
      <c r="DN150" s="152"/>
      <c r="DO150" s="152"/>
      <c r="DP150" s="152"/>
      <c r="DQ150" s="152"/>
      <c r="DR150" s="152"/>
      <c r="DS150" s="152"/>
      <c r="DT150" s="152"/>
      <c r="DU150" s="152"/>
      <c r="DV150" s="152"/>
      <c r="DW150" s="152"/>
      <c r="DX150" s="152"/>
      <c r="DY150" s="152"/>
      <c r="DZ150" s="152"/>
      <c r="EA150" s="152"/>
      <c r="EB150" s="152"/>
    </row>
    <row r="151" spans="1:132" x14ac:dyDescent="0.2">
      <c r="A151" s="155">
        <f t="shared" si="33"/>
        <v>14.8</v>
      </c>
      <c r="B151" s="163">
        <f>ROUND(IF('Schuelereinst. Sinclair'!$N$4="Ja",Druck_Tabelle_Kugel_VGL!B$10,1) * VLOOKUP(A151,Kugel_Schueler,2),1)</f>
        <v>355.1</v>
      </c>
      <c r="C151" s="152"/>
      <c r="D151" s="155">
        <f t="shared" si="34"/>
        <v>14.8</v>
      </c>
      <c r="E151" s="163">
        <f>ROUND(IF('Schuelereinst. Sinclair'!$N$4="Ja",Druck_Tabelle_Kugel_VGL!E$10,1) * VLOOKUP(D151,Kugel_Schueler,2),1)</f>
        <v>314</v>
      </c>
      <c r="F151" s="152"/>
      <c r="G151" s="155">
        <f t="shared" si="35"/>
        <v>14.8</v>
      </c>
      <c r="H151" s="163">
        <f>ROUND(IF('Schuelereinst. Sinclair'!$N$4="Ja",Druck_Tabelle_Kugel_VGL!H$10,1) * VLOOKUP(G151,Kugel_Schueler,2),1)</f>
        <v>282.2</v>
      </c>
      <c r="I151" s="152"/>
      <c r="J151" s="155">
        <f t="shared" si="36"/>
        <v>14.8</v>
      </c>
      <c r="K151" s="163">
        <f>ROUND(IF('Schuelereinst. Sinclair'!$N$4="Ja",Druck_Tabelle_Kugel_VGL!K$10,1) * VLOOKUP(J151,Kugel_Schueler,2),1)</f>
        <v>256.89999999999998</v>
      </c>
      <c r="L151" s="152"/>
      <c r="M151" s="155">
        <f t="shared" si="37"/>
        <v>14.8</v>
      </c>
      <c r="N151" s="163">
        <f>ROUND(IF('Schuelereinst. Sinclair'!$N$4="Ja",Druck_Tabelle_Kugel_VGL!N$10,1) * VLOOKUP(M151,Kugel_Schueler,2),1)</f>
        <v>236.5</v>
      </c>
      <c r="O151" s="152"/>
      <c r="P151" s="155">
        <f t="shared" si="38"/>
        <v>14.8</v>
      </c>
      <c r="Q151" s="163">
        <f>ROUND(IF('Schuelereinst. Sinclair'!$N$4="Ja",Druck_Tabelle_Kugel_VGL!Q$10,1) * VLOOKUP(P151,Kugel_Schueler,2),1)</f>
        <v>219.7</v>
      </c>
      <c r="R151" s="152"/>
      <c r="S151" s="155">
        <f t="shared" si="39"/>
        <v>14.8</v>
      </c>
      <c r="T151" s="163">
        <f>ROUND(IF('Schuelereinst. Sinclair'!$N$4="Ja",Druck_Tabelle_Kugel_VGL!T$10,1) * VLOOKUP(S151,Kugel_Schueler,2),1)</f>
        <v>205.6</v>
      </c>
      <c r="U151" s="152"/>
      <c r="V151" s="155">
        <f t="shared" si="40"/>
        <v>14.8</v>
      </c>
      <c r="W151" s="163">
        <f>ROUND(IF('Schuelereinst. Sinclair'!$N$4="Ja",Druck_Tabelle_Kugel_VGL!W$10,1) * VLOOKUP(V151,Kugel_Schueler,2),1)</f>
        <v>193.8</v>
      </c>
      <c r="X151" s="152"/>
      <c r="Y151" s="155">
        <f t="shared" si="41"/>
        <v>14.8</v>
      </c>
      <c r="Z151" s="163">
        <f>ROUND(IF('Schuelereinst. Sinclair'!$N$4="Ja",Druck_Tabelle_Kugel_VGL!Z$10,1) * VLOOKUP(Y151,Kugel_Schueler,2),1)</f>
        <v>183.6</v>
      </c>
      <c r="AA151" s="152"/>
      <c r="AB151" s="155">
        <f t="shared" si="42"/>
        <v>14.8</v>
      </c>
      <c r="AC151" s="163">
        <f>ROUND(IF('Schuelereinst. Sinclair'!$N$4="Ja",Druck_Tabelle_Kugel_VGL!AC$10,1) * VLOOKUP(AB151,Kugel_Schueler,2),1)</f>
        <v>174.9</v>
      </c>
      <c r="AD151" s="152"/>
      <c r="AE151" s="155">
        <f t="shared" si="43"/>
        <v>14.8</v>
      </c>
      <c r="AF151" s="163">
        <f>ROUND(IF('Schuelereinst. Sinclair'!$N$4="Ja",Druck_Tabelle_Kugel_VGL!AF$10,1) * VLOOKUP(AE151,Kugel_Schueler,2),1)</f>
        <v>167.2</v>
      </c>
      <c r="AG151" s="152"/>
      <c r="AH151" s="155">
        <f t="shared" si="44"/>
        <v>14.8</v>
      </c>
      <c r="AI151" s="163">
        <f>ROUND(IF('Schuelereinst. Sinclair'!$N$4="Ja",Druck_Tabelle_Kugel_VGL!AI$10,1) * VLOOKUP(AH151,Kugel_Schueler,2),1)</f>
        <v>160.6</v>
      </c>
      <c r="AJ151" s="152"/>
      <c r="AK151" s="155">
        <f t="shared" si="45"/>
        <v>14.8</v>
      </c>
      <c r="AL151" s="163">
        <f>ROUND(IF('Schuelereinst. Sinclair'!$N$4="Ja",Druck_Tabelle_Kugel_VGL!AL$10,1) * VLOOKUP(AK151,Kugel_Schueler,2),1)</f>
        <v>154.69999999999999</v>
      </c>
      <c r="AM151" s="152"/>
      <c r="AN151" s="155">
        <f t="shared" si="46"/>
        <v>14.8</v>
      </c>
      <c r="AO151" s="163">
        <f>ROUND(IF('Schuelereinst. Sinclair'!$N$4="Ja",Druck_Tabelle_Kugel_VGL!AO$10,1) * VLOOKUP(AN151,Kugel_Schueler,2),1)</f>
        <v>149.5</v>
      </c>
      <c r="AP151" s="152"/>
      <c r="AQ151" s="155">
        <f t="shared" si="47"/>
        <v>14.8</v>
      </c>
      <c r="AR151" s="163">
        <f>ROUND(IF('Schuelereinst. Sinclair'!$N$4="Ja",Druck_Tabelle_Kugel_VGL!AR$10,1) * VLOOKUP(AQ151,Kugel_Schueler,2),1)</f>
        <v>144.9</v>
      </c>
      <c r="AS151" s="152"/>
      <c r="AT151" s="155">
        <f t="shared" si="48"/>
        <v>14.8</v>
      </c>
      <c r="AU151" s="163">
        <f>ROUND(IF('Schuelereinst. Sinclair'!$N$4="Ja",Druck_Tabelle_Kugel_VGL!AU$10,1) * VLOOKUP(AT151,Kugel_Schueler,2),1)</f>
        <v>120.9</v>
      </c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/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/>
    </row>
    <row r="152" spans="1:132" x14ac:dyDescent="0.2">
      <c r="A152" s="157">
        <f t="shared" si="33"/>
        <v>14.9</v>
      </c>
      <c r="B152" s="164">
        <f>ROUND(IF('Schuelereinst. Sinclair'!$N$4="Ja",Druck_Tabelle_Kugel_VGL!B$10,1) * VLOOKUP(A152,Kugel_Schueler,2),1)</f>
        <v>357.9</v>
      </c>
      <c r="C152" s="152"/>
      <c r="D152" s="157">
        <f t="shared" si="34"/>
        <v>14.9</v>
      </c>
      <c r="E152" s="164">
        <f>ROUND(IF('Schuelereinst. Sinclair'!$N$4="Ja",Druck_Tabelle_Kugel_VGL!E$10,1) * VLOOKUP(D152,Kugel_Schueler,2),1)</f>
        <v>316.5</v>
      </c>
      <c r="F152" s="152"/>
      <c r="G152" s="157">
        <f t="shared" si="35"/>
        <v>14.9</v>
      </c>
      <c r="H152" s="164">
        <f>ROUND(IF('Schuelereinst. Sinclair'!$N$4="Ja",Druck_Tabelle_Kugel_VGL!H$10,1) * VLOOKUP(G152,Kugel_Schueler,2),1)</f>
        <v>284.39999999999998</v>
      </c>
      <c r="I152" s="152"/>
      <c r="J152" s="157">
        <f t="shared" si="36"/>
        <v>14.9</v>
      </c>
      <c r="K152" s="164">
        <f>ROUND(IF('Schuelereinst. Sinclair'!$N$4="Ja",Druck_Tabelle_Kugel_VGL!K$10,1) * VLOOKUP(J152,Kugel_Schueler,2),1)</f>
        <v>259</v>
      </c>
      <c r="L152" s="152"/>
      <c r="M152" s="157">
        <f t="shared" si="37"/>
        <v>14.9</v>
      </c>
      <c r="N152" s="164">
        <f>ROUND(IF('Schuelereinst. Sinclair'!$N$4="Ja",Druck_Tabelle_Kugel_VGL!N$10,1) * VLOOKUP(M152,Kugel_Schueler,2),1)</f>
        <v>238.4</v>
      </c>
      <c r="O152" s="152"/>
      <c r="P152" s="157">
        <f t="shared" si="38"/>
        <v>14.9</v>
      </c>
      <c r="Q152" s="164">
        <f>ROUND(IF('Schuelereinst. Sinclair'!$N$4="Ja",Druck_Tabelle_Kugel_VGL!Q$10,1) * VLOOKUP(P152,Kugel_Schueler,2),1)</f>
        <v>221.4</v>
      </c>
      <c r="R152" s="152"/>
      <c r="S152" s="157">
        <f t="shared" si="39"/>
        <v>14.9</v>
      </c>
      <c r="T152" s="164">
        <f>ROUND(IF('Schuelereinst. Sinclair'!$N$4="Ja",Druck_Tabelle_Kugel_VGL!T$10,1) * VLOOKUP(S152,Kugel_Schueler,2),1)</f>
        <v>207.2</v>
      </c>
      <c r="U152" s="152"/>
      <c r="V152" s="157">
        <f t="shared" si="40"/>
        <v>14.9</v>
      </c>
      <c r="W152" s="164">
        <f>ROUND(IF('Schuelereinst. Sinclair'!$N$4="Ja",Druck_Tabelle_Kugel_VGL!W$10,1) * VLOOKUP(V152,Kugel_Schueler,2),1)</f>
        <v>195.3</v>
      </c>
      <c r="X152" s="152"/>
      <c r="Y152" s="157">
        <f t="shared" si="41"/>
        <v>14.9</v>
      </c>
      <c r="Z152" s="164">
        <f>ROUND(IF('Schuelereinst. Sinclair'!$N$4="Ja",Druck_Tabelle_Kugel_VGL!Z$10,1) * VLOOKUP(Y152,Kugel_Schueler,2),1)</f>
        <v>185</v>
      </c>
      <c r="AA152" s="152"/>
      <c r="AB152" s="157">
        <f t="shared" si="42"/>
        <v>14.9</v>
      </c>
      <c r="AC152" s="164">
        <f>ROUND(IF('Schuelereinst. Sinclair'!$N$4="Ja",Druck_Tabelle_Kugel_VGL!AC$10,1) * VLOOKUP(AB152,Kugel_Schueler,2),1)</f>
        <v>176.2</v>
      </c>
      <c r="AD152" s="152"/>
      <c r="AE152" s="157">
        <f t="shared" si="43"/>
        <v>14.9</v>
      </c>
      <c r="AF152" s="164">
        <f>ROUND(IF('Schuelereinst. Sinclair'!$N$4="Ja",Druck_Tabelle_Kugel_VGL!AF$10,1) * VLOOKUP(AE152,Kugel_Schueler,2),1)</f>
        <v>168.6</v>
      </c>
      <c r="AG152" s="152"/>
      <c r="AH152" s="157">
        <f t="shared" si="44"/>
        <v>14.9</v>
      </c>
      <c r="AI152" s="164">
        <f>ROUND(IF('Schuelereinst. Sinclair'!$N$4="Ja",Druck_Tabelle_Kugel_VGL!AI$10,1) * VLOOKUP(AH152,Kugel_Schueler,2),1)</f>
        <v>161.80000000000001</v>
      </c>
      <c r="AJ152" s="152"/>
      <c r="AK152" s="157">
        <f t="shared" si="45"/>
        <v>14.9</v>
      </c>
      <c r="AL152" s="164">
        <f>ROUND(IF('Schuelereinst. Sinclair'!$N$4="Ja",Druck_Tabelle_Kugel_VGL!AL$10,1) * VLOOKUP(AK152,Kugel_Schueler,2),1)</f>
        <v>155.9</v>
      </c>
      <c r="AM152" s="152"/>
      <c r="AN152" s="157">
        <f t="shared" si="46"/>
        <v>14.9</v>
      </c>
      <c r="AO152" s="164">
        <f>ROUND(IF('Schuelereinst. Sinclair'!$N$4="Ja",Druck_Tabelle_Kugel_VGL!AO$10,1) * VLOOKUP(AN152,Kugel_Schueler,2),1)</f>
        <v>150.69999999999999</v>
      </c>
      <c r="AP152" s="152"/>
      <c r="AQ152" s="157">
        <f t="shared" si="47"/>
        <v>14.9</v>
      </c>
      <c r="AR152" s="164">
        <f>ROUND(IF('Schuelereinst. Sinclair'!$N$4="Ja",Druck_Tabelle_Kugel_VGL!AR$10,1) * VLOOKUP(AQ152,Kugel_Schueler,2),1)</f>
        <v>146</v>
      </c>
      <c r="AS152" s="152"/>
      <c r="AT152" s="157">
        <f t="shared" si="48"/>
        <v>14.9</v>
      </c>
      <c r="AU152" s="164">
        <f>ROUND(IF('Schuelereinst. Sinclair'!$N$4="Ja",Druck_Tabelle_Kugel_VGL!AU$10,1) * VLOOKUP(AT152,Kugel_Schueler,2),1)</f>
        <v>121.9</v>
      </c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/>
      <c r="DS152" s="152"/>
      <c r="DT152" s="152"/>
      <c r="DU152" s="152"/>
      <c r="DV152" s="152"/>
      <c r="DW152" s="152"/>
      <c r="DX152" s="152"/>
      <c r="DY152" s="152"/>
      <c r="DZ152" s="152"/>
      <c r="EA152" s="152"/>
      <c r="EB152" s="152"/>
    </row>
    <row r="153" spans="1:132" ht="13.5" thickBot="1" x14ac:dyDescent="0.25">
      <c r="A153" s="172">
        <f t="shared" si="33"/>
        <v>15</v>
      </c>
      <c r="B153" s="173">
        <f>ROUND(IF('Schuelereinst. Sinclair'!$N$4="Ja",Druck_Tabelle_Kugel_VGL!B$10,1) * VLOOKUP(A153,Kugel_Schueler,2),1)</f>
        <v>360.6</v>
      </c>
      <c r="C153" s="152"/>
      <c r="D153" s="172">
        <f t="shared" si="34"/>
        <v>15</v>
      </c>
      <c r="E153" s="173">
        <f>ROUND(IF('Schuelereinst. Sinclair'!$N$4="Ja",Druck_Tabelle_Kugel_VGL!E$10,1) * VLOOKUP(D153,Kugel_Schueler,2),1)</f>
        <v>318.89999999999998</v>
      </c>
      <c r="F153" s="152"/>
      <c r="G153" s="172">
        <f t="shared" si="35"/>
        <v>15</v>
      </c>
      <c r="H153" s="173">
        <f>ROUND(IF('Schuelereinst. Sinclair'!$N$4="Ja",Druck_Tabelle_Kugel_VGL!H$10,1) * VLOOKUP(G153,Kugel_Schueler,2),1)</f>
        <v>286.60000000000002</v>
      </c>
      <c r="I153" s="152"/>
      <c r="J153" s="172">
        <f t="shared" si="36"/>
        <v>15</v>
      </c>
      <c r="K153" s="173">
        <f>ROUND(IF('Schuelereinst. Sinclair'!$N$4="Ja",Druck_Tabelle_Kugel_VGL!K$10,1) * VLOOKUP(J153,Kugel_Schueler,2),1)</f>
        <v>261</v>
      </c>
      <c r="L153" s="152"/>
      <c r="M153" s="172">
        <f t="shared" si="37"/>
        <v>15</v>
      </c>
      <c r="N153" s="173">
        <f>ROUND(IF('Schuelereinst. Sinclair'!$N$4="Ja",Druck_Tabelle_Kugel_VGL!N$10,1) * VLOOKUP(M153,Kugel_Schueler,2),1)</f>
        <v>240.2</v>
      </c>
      <c r="O153" s="152"/>
      <c r="P153" s="172">
        <f t="shared" si="38"/>
        <v>15</v>
      </c>
      <c r="Q153" s="173">
        <f>ROUND(IF('Schuelereinst. Sinclair'!$N$4="Ja",Druck_Tabelle_Kugel_VGL!Q$10,1) * VLOOKUP(P153,Kugel_Schueler,2),1)</f>
        <v>223.1</v>
      </c>
      <c r="R153" s="152"/>
      <c r="S153" s="172">
        <f t="shared" si="39"/>
        <v>15</v>
      </c>
      <c r="T153" s="173">
        <f>ROUND(IF('Schuelereinst. Sinclair'!$N$4="Ja",Druck_Tabelle_Kugel_VGL!T$10,1) * VLOOKUP(S153,Kugel_Schueler,2),1)</f>
        <v>208.9</v>
      </c>
      <c r="U153" s="152"/>
      <c r="V153" s="172">
        <f t="shared" si="40"/>
        <v>15</v>
      </c>
      <c r="W153" s="173">
        <f>ROUND(IF('Schuelereinst. Sinclair'!$N$4="Ja",Druck_Tabelle_Kugel_VGL!W$10,1) * VLOOKUP(V153,Kugel_Schueler,2),1)</f>
        <v>196.8</v>
      </c>
      <c r="X153" s="152"/>
      <c r="Y153" s="172">
        <f t="shared" si="41"/>
        <v>15</v>
      </c>
      <c r="Z153" s="173">
        <f>ROUND(IF('Schuelereinst. Sinclair'!$N$4="Ja",Druck_Tabelle_Kugel_VGL!Z$10,1) * VLOOKUP(Y153,Kugel_Schueler,2),1)</f>
        <v>186.5</v>
      </c>
      <c r="AA153" s="152"/>
      <c r="AB153" s="172">
        <f t="shared" si="42"/>
        <v>15</v>
      </c>
      <c r="AC153" s="173">
        <f>ROUND(IF('Schuelereinst. Sinclair'!$N$4="Ja",Druck_Tabelle_Kugel_VGL!AC$10,1) * VLOOKUP(AB153,Kugel_Schueler,2),1)</f>
        <v>177.6</v>
      </c>
      <c r="AD153" s="152"/>
      <c r="AE153" s="172">
        <f t="shared" si="43"/>
        <v>15</v>
      </c>
      <c r="AF153" s="173">
        <f>ROUND(IF('Schuelereinst. Sinclair'!$N$4="Ja",Druck_Tabelle_Kugel_VGL!AF$10,1) * VLOOKUP(AE153,Kugel_Schueler,2),1)</f>
        <v>169.9</v>
      </c>
      <c r="AG153" s="152"/>
      <c r="AH153" s="172">
        <f t="shared" si="44"/>
        <v>15</v>
      </c>
      <c r="AI153" s="173">
        <f>ROUND(IF('Schuelereinst. Sinclair'!$N$4="Ja",Druck_Tabelle_Kugel_VGL!AI$10,1) * VLOOKUP(AH153,Kugel_Schueler,2),1)</f>
        <v>163.1</v>
      </c>
      <c r="AJ153" s="152"/>
      <c r="AK153" s="172">
        <f t="shared" si="45"/>
        <v>15</v>
      </c>
      <c r="AL153" s="173">
        <f>ROUND(IF('Schuelereinst. Sinclair'!$N$4="Ja",Druck_Tabelle_Kugel_VGL!AL$10,1) * VLOOKUP(AK153,Kugel_Schueler,2),1)</f>
        <v>157.1</v>
      </c>
      <c r="AM153" s="152"/>
      <c r="AN153" s="172">
        <f t="shared" si="46"/>
        <v>15</v>
      </c>
      <c r="AO153" s="173">
        <f>ROUND(IF('Schuelereinst. Sinclair'!$N$4="Ja",Druck_Tabelle_Kugel_VGL!AO$10,1) * VLOOKUP(AN153,Kugel_Schueler,2),1)</f>
        <v>151.9</v>
      </c>
      <c r="AP153" s="152"/>
      <c r="AQ153" s="172">
        <f t="shared" si="47"/>
        <v>15</v>
      </c>
      <c r="AR153" s="173">
        <f>ROUND(IF('Schuelereinst. Sinclair'!$N$4="Ja",Druck_Tabelle_Kugel_VGL!AR$10,1) * VLOOKUP(AQ153,Kugel_Schueler,2),1)</f>
        <v>147.1</v>
      </c>
      <c r="AS153" s="152"/>
      <c r="AT153" s="172">
        <f t="shared" si="48"/>
        <v>15</v>
      </c>
      <c r="AU153" s="173">
        <f>ROUND(IF('Schuelereinst. Sinclair'!$N$4="Ja",Druck_Tabelle_Kugel_VGL!AU$10,1) * VLOOKUP(AT153,Kugel_Schueler,2),1)</f>
        <v>122.8</v>
      </c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52"/>
      <c r="DB153" s="152"/>
      <c r="DC153" s="152"/>
      <c r="DD153" s="152"/>
      <c r="DE153" s="152"/>
      <c r="DF153" s="152"/>
      <c r="DG153" s="152"/>
      <c r="DH153" s="152"/>
      <c r="DI153" s="152"/>
      <c r="DJ153" s="152"/>
      <c r="DK153" s="152"/>
      <c r="DL153" s="152"/>
      <c r="DM153" s="152"/>
      <c r="DN153" s="152"/>
      <c r="DO153" s="152"/>
      <c r="DP153" s="152"/>
      <c r="DQ153" s="152"/>
      <c r="DR153" s="152"/>
      <c r="DS153" s="152"/>
      <c r="DT153" s="152"/>
      <c r="DU153" s="152"/>
      <c r="DV153" s="152"/>
      <c r="DW153" s="152"/>
      <c r="DX153" s="152"/>
      <c r="DY153" s="152"/>
      <c r="DZ153" s="152"/>
      <c r="EA153" s="152"/>
      <c r="EB153" s="152"/>
    </row>
    <row r="154" spans="1:132" x14ac:dyDescent="0.2"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52"/>
      <c r="DK154" s="152"/>
      <c r="DL154" s="152"/>
      <c r="DM154" s="152"/>
      <c r="DN154" s="152"/>
      <c r="DO154" s="152"/>
      <c r="DP154" s="152"/>
      <c r="DQ154" s="152"/>
      <c r="DR154" s="152"/>
      <c r="DS154" s="152"/>
      <c r="DT154" s="152"/>
      <c r="DU154" s="152"/>
      <c r="DV154" s="152"/>
      <c r="DW154" s="152"/>
      <c r="DX154" s="152"/>
      <c r="DY154" s="152"/>
      <c r="DZ154" s="152"/>
      <c r="EA154" s="152"/>
      <c r="EB154" s="152"/>
    </row>
    <row r="155" spans="1:132" x14ac:dyDescent="0.2"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52"/>
      <c r="DB155" s="152"/>
      <c r="DC155" s="152"/>
      <c r="DD155" s="152"/>
      <c r="DE155" s="152"/>
      <c r="DF155" s="152"/>
      <c r="DG155" s="152"/>
      <c r="DH155" s="152"/>
      <c r="DI155" s="152"/>
      <c r="DJ155" s="152"/>
      <c r="DK155" s="152"/>
      <c r="DL155" s="152"/>
      <c r="DM155" s="152"/>
      <c r="DN155" s="152"/>
      <c r="DO155" s="152"/>
      <c r="DP155" s="152"/>
      <c r="DQ155" s="152"/>
      <c r="DR155" s="152"/>
      <c r="DS155" s="152"/>
      <c r="DT155" s="152"/>
      <c r="DU155" s="152"/>
      <c r="DV155" s="152"/>
      <c r="DW155" s="152"/>
      <c r="DX155" s="152"/>
      <c r="DY155" s="152"/>
      <c r="DZ155" s="152"/>
      <c r="EA155" s="152"/>
      <c r="EB155" s="152"/>
    </row>
    <row r="156" spans="1:132" x14ac:dyDescent="0.2"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52"/>
      <c r="DB156" s="152"/>
      <c r="DC156" s="152"/>
      <c r="DD156" s="152"/>
      <c r="DE156" s="152"/>
      <c r="DF156" s="152"/>
      <c r="DG156" s="152"/>
      <c r="DH156" s="152"/>
      <c r="DI156" s="152"/>
      <c r="DJ156" s="152"/>
      <c r="DK156" s="152"/>
      <c r="DL156" s="152"/>
      <c r="DM156" s="152"/>
      <c r="DN156" s="152"/>
      <c r="DO156" s="152"/>
      <c r="DP156" s="152"/>
      <c r="DQ156" s="152"/>
      <c r="DR156" s="152"/>
      <c r="DS156" s="152"/>
      <c r="DT156" s="152"/>
      <c r="DU156" s="152"/>
      <c r="DV156" s="152"/>
      <c r="DW156" s="152"/>
      <c r="DX156" s="152"/>
      <c r="DY156" s="152"/>
      <c r="DZ156" s="152"/>
      <c r="EA156" s="152"/>
      <c r="EB156" s="152"/>
    </row>
    <row r="157" spans="1:132" x14ac:dyDescent="0.2"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52"/>
      <c r="DB157" s="152"/>
      <c r="DC157" s="152"/>
      <c r="DD157" s="152"/>
      <c r="DE157" s="152"/>
      <c r="DF157" s="152"/>
      <c r="DG157" s="152"/>
      <c r="DH157" s="152"/>
      <c r="DI157" s="152"/>
      <c r="DJ157" s="152"/>
      <c r="DK157" s="152"/>
      <c r="DL157" s="152"/>
      <c r="DM157" s="152"/>
      <c r="DN157" s="152"/>
      <c r="DO157" s="152"/>
      <c r="DP157" s="152"/>
      <c r="DQ157" s="152"/>
      <c r="DR157" s="152"/>
      <c r="DS157" s="152"/>
      <c r="DT157" s="152"/>
      <c r="DU157" s="152"/>
      <c r="DV157" s="152"/>
      <c r="DW157" s="152"/>
      <c r="DX157" s="152"/>
      <c r="DY157" s="152"/>
      <c r="DZ157" s="152"/>
      <c r="EA157" s="152"/>
      <c r="EB157" s="152"/>
    </row>
    <row r="158" spans="1:132" x14ac:dyDescent="0.2"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52"/>
      <c r="DB158" s="152"/>
      <c r="DC158" s="152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</row>
    <row r="159" spans="1:132" x14ac:dyDescent="0.2"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</row>
    <row r="160" spans="1:132" x14ac:dyDescent="0.2"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  <c r="DH160" s="152"/>
      <c r="DI160" s="152"/>
      <c r="DJ160" s="152"/>
      <c r="DK160" s="152"/>
      <c r="DL160" s="152"/>
      <c r="DM160" s="152"/>
      <c r="DN160" s="152"/>
      <c r="DO160" s="152"/>
      <c r="DP160" s="152"/>
      <c r="DQ160" s="152"/>
      <c r="DR160" s="152"/>
      <c r="DS160" s="152"/>
      <c r="DT160" s="152"/>
      <c r="DU160" s="152"/>
      <c r="DV160" s="152"/>
      <c r="DW160" s="152"/>
      <c r="DX160" s="152"/>
      <c r="DY160" s="152"/>
      <c r="DZ160" s="152"/>
      <c r="EA160" s="152"/>
      <c r="EB160" s="152"/>
    </row>
    <row r="161" spans="2:132" x14ac:dyDescent="0.2"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52"/>
      <c r="DK161" s="152"/>
      <c r="DL161" s="152"/>
      <c r="DM161" s="152"/>
      <c r="DN161" s="152"/>
      <c r="DO161" s="152"/>
      <c r="DP161" s="152"/>
      <c r="DQ161" s="152"/>
      <c r="DR161" s="152"/>
      <c r="DS161" s="152"/>
      <c r="DT161" s="152"/>
      <c r="DU161" s="152"/>
      <c r="DV161" s="152"/>
      <c r="DW161" s="152"/>
      <c r="DX161" s="152"/>
      <c r="DY161" s="152"/>
      <c r="DZ161" s="152"/>
      <c r="EA161" s="152"/>
      <c r="EB161" s="152"/>
    </row>
    <row r="162" spans="2:132" x14ac:dyDescent="0.2"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52"/>
      <c r="DB162" s="152"/>
      <c r="DC162" s="152"/>
      <c r="DD162" s="152"/>
      <c r="DE162" s="152"/>
      <c r="DF162" s="152"/>
      <c r="DG162" s="152"/>
      <c r="DH162" s="152"/>
      <c r="DI162" s="152"/>
      <c r="DJ162" s="152"/>
      <c r="DK162" s="152"/>
      <c r="DL162" s="152"/>
      <c r="DM162" s="152"/>
      <c r="DN162" s="152"/>
      <c r="DO162" s="152"/>
      <c r="DP162" s="152"/>
      <c r="DQ162" s="152"/>
      <c r="DR162" s="152"/>
      <c r="DS162" s="152"/>
      <c r="DT162" s="152"/>
      <c r="DU162" s="152"/>
      <c r="DV162" s="152"/>
      <c r="DW162" s="152"/>
      <c r="DX162" s="152"/>
      <c r="DY162" s="152"/>
      <c r="DZ162" s="152"/>
      <c r="EA162" s="152"/>
      <c r="EB162" s="152"/>
    </row>
    <row r="163" spans="2:132" x14ac:dyDescent="0.2"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52"/>
      <c r="DB163" s="152"/>
      <c r="DC163" s="152"/>
      <c r="DD163" s="152"/>
      <c r="DE163" s="152"/>
      <c r="DF163" s="152"/>
      <c r="DG163" s="152"/>
      <c r="DH163" s="152"/>
      <c r="DI163" s="152"/>
      <c r="DJ163" s="152"/>
      <c r="DK163" s="152"/>
      <c r="DL163" s="152"/>
      <c r="DM163" s="152"/>
      <c r="DN163" s="152"/>
      <c r="DO163" s="152"/>
      <c r="DP163" s="152"/>
      <c r="DQ163" s="152"/>
      <c r="DR163" s="152"/>
      <c r="DS163" s="152"/>
      <c r="DT163" s="152"/>
      <c r="DU163" s="152"/>
      <c r="DV163" s="152"/>
      <c r="DW163" s="152"/>
      <c r="DX163" s="152"/>
      <c r="DY163" s="152"/>
      <c r="DZ163" s="152"/>
      <c r="EA163" s="152"/>
      <c r="EB163" s="152"/>
    </row>
    <row r="164" spans="2:132" x14ac:dyDescent="0.2"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52"/>
      <c r="DB164" s="152"/>
      <c r="DC164" s="152"/>
      <c r="DD164" s="152"/>
      <c r="DE164" s="152"/>
      <c r="DF164" s="152"/>
      <c r="DG164" s="152"/>
      <c r="DH164" s="152"/>
      <c r="DI164" s="152"/>
      <c r="DJ164" s="152"/>
      <c r="DK164" s="152"/>
      <c r="DL164" s="152"/>
      <c r="DM164" s="152"/>
      <c r="DN164" s="152"/>
      <c r="DO164" s="152"/>
      <c r="DP164" s="152"/>
      <c r="DQ164" s="152"/>
      <c r="DR164" s="152"/>
      <c r="DS164" s="152"/>
      <c r="DT164" s="152"/>
      <c r="DU164" s="152"/>
      <c r="DV164" s="152"/>
      <c r="DW164" s="152"/>
      <c r="DX164" s="152"/>
      <c r="DY164" s="152"/>
      <c r="DZ164" s="152"/>
      <c r="EA164" s="152"/>
      <c r="EB164" s="152"/>
    </row>
    <row r="165" spans="2:132" x14ac:dyDescent="0.2"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52"/>
      <c r="DB165" s="152"/>
      <c r="DC165" s="152"/>
      <c r="DD165" s="152"/>
      <c r="DE165" s="152"/>
      <c r="DF165" s="152"/>
      <c r="DG165" s="152"/>
      <c r="DH165" s="152"/>
      <c r="DI165" s="152"/>
      <c r="DJ165" s="152"/>
      <c r="DK165" s="152"/>
      <c r="DL165" s="152"/>
      <c r="DM165" s="152"/>
      <c r="DN165" s="152"/>
      <c r="DO165" s="152"/>
      <c r="DP165" s="152"/>
      <c r="DQ165" s="152"/>
      <c r="DR165" s="152"/>
      <c r="DS165" s="152"/>
      <c r="DT165" s="152"/>
      <c r="DU165" s="152"/>
      <c r="DV165" s="152"/>
      <c r="DW165" s="152"/>
      <c r="DX165" s="152"/>
      <c r="DY165" s="152"/>
      <c r="DZ165" s="152"/>
      <c r="EA165" s="152"/>
      <c r="EB165" s="152"/>
    </row>
    <row r="166" spans="2:132" x14ac:dyDescent="0.2"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52"/>
      <c r="DB166" s="152"/>
      <c r="DC166" s="152"/>
      <c r="DD166" s="152"/>
      <c r="DE166" s="152"/>
      <c r="DF166" s="152"/>
      <c r="DG166" s="152"/>
      <c r="DH166" s="152"/>
      <c r="DI166" s="152"/>
      <c r="DJ166" s="152"/>
      <c r="DK166" s="152"/>
      <c r="DL166" s="152"/>
      <c r="DM166" s="152"/>
      <c r="DN166" s="152"/>
      <c r="DO166" s="152"/>
      <c r="DP166" s="152"/>
      <c r="DQ166" s="152"/>
      <c r="DR166" s="152"/>
      <c r="DS166" s="152"/>
      <c r="DT166" s="152"/>
      <c r="DU166" s="152"/>
      <c r="DV166" s="152"/>
      <c r="DW166" s="152"/>
      <c r="DX166" s="152"/>
      <c r="DY166" s="152"/>
      <c r="DZ166" s="152"/>
      <c r="EA166" s="152"/>
      <c r="EB166" s="152"/>
    </row>
    <row r="167" spans="2:132" x14ac:dyDescent="0.2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52"/>
      <c r="DB167" s="152"/>
      <c r="DC167" s="152"/>
      <c r="DD167" s="152"/>
      <c r="DE167" s="152"/>
      <c r="DF167" s="152"/>
      <c r="DG167" s="152"/>
      <c r="DH167" s="152"/>
      <c r="DI167" s="152"/>
      <c r="DJ167" s="152"/>
      <c r="DK167" s="152"/>
      <c r="DL167" s="152"/>
      <c r="DM167" s="152"/>
      <c r="DN167" s="152"/>
      <c r="DO167" s="152"/>
      <c r="DP167" s="152"/>
      <c r="DQ167" s="152"/>
      <c r="DR167" s="152"/>
      <c r="DS167" s="152"/>
      <c r="DT167" s="152"/>
      <c r="DU167" s="152"/>
      <c r="DV167" s="152"/>
      <c r="DW167" s="152"/>
      <c r="DX167" s="152"/>
      <c r="DY167" s="152"/>
      <c r="DZ167" s="152"/>
      <c r="EA167" s="152"/>
      <c r="EB167" s="152"/>
    </row>
    <row r="168" spans="2:132" x14ac:dyDescent="0.2"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52"/>
      <c r="DK168" s="152"/>
      <c r="DL168" s="152"/>
      <c r="DM168" s="152"/>
      <c r="DN168" s="152"/>
      <c r="DO168" s="152"/>
      <c r="DP168" s="152"/>
      <c r="DQ168" s="152"/>
      <c r="DR168" s="152"/>
      <c r="DS168" s="152"/>
      <c r="DT168" s="152"/>
      <c r="DU168" s="152"/>
      <c r="DV168" s="152"/>
      <c r="DW168" s="152"/>
      <c r="DX168" s="152"/>
      <c r="DY168" s="152"/>
      <c r="DZ168" s="152"/>
      <c r="EA168" s="152"/>
      <c r="EB168" s="152"/>
    </row>
    <row r="169" spans="2:132" x14ac:dyDescent="0.2"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  <c r="DD169" s="152"/>
      <c r="DE169" s="152"/>
      <c r="DF169" s="152"/>
      <c r="DG169" s="152"/>
      <c r="DH169" s="152"/>
      <c r="DI169" s="152"/>
      <c r="DJ169" s="152"/>
      <c r="DK169" s="152"/>
      <c r="DL169" s="152"/>
      <c r="DM169" s="152"/>
      <c r="DN169" s="152"/>
      <c r="DO169" s="152"/>
      <c r="DP169" s="152"/>
      <c r="DQ169" s="152"/>
      <c r="DR169" s="152"/>
      <c r="DS169" s="152"/>
      <c r="DT169" s="152"/>
      <c r="DU169" s="152"/>
      <c r="DV169" s="152"/>
      <c r="DW169" s="152"/>
      <c r="DX169" s="152"/>
      <c r="DY169" s="152"/>
      <c r="DZ169" s="152"/>
      <c r="EA169" s="152"/>
      <c r="EB169" s="152"/>
    </row>
    <row r="170" spans="2:132" x14ac:dyDescent="0.2"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52"/>
      <c r="DB170" s="152"/>
      <c r="DC170" s="152"/>
      <c r="DD170" s="152"/>
      <c r="DE170" s="152"/>
      <c r="DF170" s="152"/>
      <c r="DG170" s="152"/>
      <c r="DH170" s="152"/>
      <c r="DI170" s="152"/>
      <c r="DJ170" s="152"/>
      <c r="DK170" s="152"/>
      <c r="DL170" s="152"/>
      <c r="DM170" s="152"/>
      <c r="DN170" s="152"/>
      <c r="DO170" s="152"/>
      <c r="DP170" s="152"/>
      <c r="DQ170" s="152"/>
      <c r="DR170" s="152"/>
      <c r="DS170" s="152"/>
      <c r="DT170" s="152"/>
      <c r="DU170" s="152"/>
      <c r="DV170" s="152"/>
      <c r="DW170" s="152"/>
      <c r="DX170" s="152"/>
      <c r="DY170" s="152"/>
      <c r="DZ170" s="152"/>
      <c r="EA170" s="152"/>
      <c r="EB170" s="152"/>
    </row>
    <row r="171" spans="2:132" x14ac:dyDescent="0.2"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52"/>
      <c r="DB171" s="152"/>
      <c r="DC171" s="152"/>
      <c r="DD171" s="152"/>
      <c r="DE171" s="152"/>
      <c r="DF171" s="152"/>
      <c r="DG171" s="152"/>
      <c r="DH171" s="152"/>
      <c r="DI171" s="152"/>
      <c r="DJ171" s="152"/>
      <c r="DK171" s="152"/>
      <c r="DL171" s="152"/>
      <c r="DM171" s="152"/>
      <c r="DN171" s="152"/>
      <c r="DO171" s="152"/>
      <c r="DP171" s="152"/>
      <c r="DQ171" s="152"/>
      <c r="DR171" s="152"/>
      <c r="DS171" s="152"/>
      <c r="DT171" s="152"/>
      <c r="DU171" s="152"/>
      <c r="DV171" s="152"/>
      <c r="DW171" s="152"/>
      <c r="DX171" s="152"/>
      <c r="DY171" s="152"/>
      <c r="DZ171" s="152"/>
      <c r="EA171" s="152"/>
      <c r="EB171" s="152"/>
    </row>
    <row r="172" spans="2:132" x14ac:dyDescent="0.2"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52"/>
      <c r="DB172" s="152"/>
      <c r="DC172" s="152"/>
      <c r="DD172" s="152"/>
      <c r="DE172" s="152"/>
      <c r="DF172" s="152"/>
      <c r="DG172" s="152"/>
      <c r="DH172" s="152"/>
      <c r="DI172" s="152"/>
      <c r="DJ172" s="152"/>
      <c r="DK172" s="152"/>
      <c r="DL172" s="152"/>
      <c r="DM172" s="152"/>
      <c r="DN172" s="152"/>
      <c r="DO172" s="152"/>
      <c r="DP172" s="152"/>
      <c r="DQ172" s="152"/>
      <c r="DR172" s="152"/>
      <c r="DS172" s="152"/>
      <c r="DT172" s="152"/>
      <c r="DU172" s="152"/>
      <c r="DV172" s="152"/>
      <c r="DW172" s="152"/>
      <c r="DX172" s="152"/>
      <c r="DY172" s="152"/>
      <c r="DZ172" s="152"/>
      <c r="EA172" s="152"/>
      <c r="EB172" s="152"/>
    </row>
    <row r="173" spans="2:132" x14ac:dyDescent="0.2">
      <c r="B173" s="152"/>
      <c r="C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  <c r="DN173" s="152"/>
      <c r="DO173" s="152"/>
      <c r="DP173" s="152"/>
      <c r="DQ173" s="152"/>
      <c r="DR173" s="152"/>
      <c r="DS173" s="152"/>
      <c r="DT173" s="152"/>
      <c r="DU173" s="152"/>
      <c r="DV173" s="152"/>
      <c r="DW173" s="152"/>
      <c r="DX173" s="152"/>
      <c r="DY173" s="152"/>
      <c r="DZ173" s="152"/>
      <c r="EA173" s="152"/>
      <c r="EB173" s="152"/>
    </row>
    <row r="174" spans="2:132" x14ac:dyDescent="0.2">
      <c r="B174" s="152"/>
      <c r="C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52"/>
      <c r="DB174" s="152"/>
      <c r="DC174" s="152"/>
      <c r="DD174" s="152"/>
      <c r="DE174" s="152"/>
      <c r="DF174" s="152"/>
      <c r="DG174" s="152"/>
      <c r="DH174" s="152"/>
      <c r="DI174" s="152"/>
      <c r="DJ174" s="152"/>
      <c r="DK174" s="152"/>
      <c r="DL174" s="152"/>
      <c r="DM174" s="152"/>
      <c r="DN174" s="152"/>
      <c r="DO174" s="152"/>
      <c r="DP174" s="152"/>
      <c r="DQ174" s="152"/>
      <c r="DR174" s="152"/>
      <c r="DS174" s="152"/>
      <c r="DT174" s="152"/>
      <c r="DU174" s="152"/>
      <c r="DV174" s="152"/>
      <c r="DW174" s="152"/>
      <c r="DX174" s="152"/>
      <c r="DY174" s="152"/>
      <c r="DZ174" s="152"/>
      <c r="EA174" s="152"/>
      <c r="EB174" s="152"/>
    </row>
    <row r="175" spans="2:132" x14ac:dyDescent="0.2">
      <c r="B175" s="152"/>
      <c r="C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52"/>
      <c r="DK175" s="152"/>
      <c r="DL175" s="152"/>
      <c r="DM175" s="152"/>
      <c r="DN175" s="152"/>
      <c r="DO175" s="152"/>
      <c r="DP175" s="152"/>
      <c r="DQ175" s="152"/>
      <c r="DR175" s="152"/>
      <c r="DS175" s="152"/>
      <c r="DT175" s="152"/>
      <c r="DU175" s="152"/>
      <c r="DV175" s="152"/>
      <c r="DW175" s="152"/>
      <c r="DX175" s="152"/>
      <c r="DY175" s="152"/>
      <c r="DZ175" s="152"/>
      <c r="EA175" s="152"/>
      <c r="EB175" s="152"/>
    </row>
    <row r="176" spans="2:132" x14ac:dyDescent="0.2">
      <c r="B176" s="152"/>
      <c r="C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52"/>
      <c r="DB176" s="152"/>
      <c r="DC176" s="152"/>
      <c r="DD176" s="152"/>
      <c r="DE176" s="152"/>
      <c r="DF176" s="152"/>
      <c r="DG176" s="152"/>
      <c r="DH176" s="152"/>
      <c r="DI176" s="152"/>
      <c r="DJ176" s="152"/>
      <c r="DK176" s="152"/>
      <c r="DL176" s="152"/>
      <c r="DM176" s="152"/>
      <c r="DN176" s="152"/>
      <c r="DO176" s="152"/>
      <c r="DP176" s="152"/>
      <c r="DQ176" s="152"/>
      <c r="DR176" s="152"/>
      <c r="DS176" s="152"/>
      <c r="DT176" s="152"/>
      <c r="DU176" s="152"/>
      <c r="DV176" s="152"/>
      <c r="DW176" s="152"/>
      <c r="DX176" s="152"/>
      <c r="DY176" s="152"/>
      <c r="DZ176" s="152"/>
      <c r="EA176" s="152"/>
      <c r="EB176" s="152"/>
    </row>
    <row r="177" spans="2:132" x14ac:dyDescent="0.2">
      <c r="B177" s="152"/>
      <c r="C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52"/>
      <c r="DB177" s="152"/>
      <c r="DC177" s="152"/>
      <c r="DD177" s="152"/>
      <c r="DE177" s="152"/>
      <c r="DF177" s="152"/>
      <c r="DG177" s="152"/>
      <c r="DH177" s="152"/>
      <c r="DI177" s="152"/>
      <c r="DJ177" s="152"/>
      <c r="DK177" s="152"/>
      <c r="DL177" s="152"/>
      <c r="DM177" s="152"/>
      <c r="DN177" s="152"/>
      <c r="DO177" s="152"/>
      <c r="DP177" s="152"/>
      <c r="DQ177" s="152"/>
      <c r="DR177" s="152"/>
      <c r="DS177" s="152"/>
      <c r="DT177" s="152"/>
      <c r="DU177" s="152"/>
      <c r="DV177" s="152"/>
      <c r="DW177" s="152"/>
      <c r="DX177" s="152"/>
      <c r="DY177" s="152"/>
      <c r="DZ177" s="152"/>
      <c r="EA177" s="152"/>
      <c r="EB177" s="152"/>
    </row>
    <row r="178" spans="2:132" x14ac:dyDescent="0.2">
      <c r="B178" s="152"/>
      <c r="C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52"/>
      <c r="DB178" s="152"/>
      <c r="DC178" s="152"/>
      <c r="DD178" s="152"/>
      <c r="DE178" s="152"/>
      <c r="DF178" s="152"/>
      <c r="DG178" s="152"/>
      <c r="DH178" s="152"/>
      <c r="DI178" s="152"/>
      <c r="DJ178" s="152"/>
      <c r="DK178" s="152"/>
      <c r="DL178" s="152"/>
      <c r="DM178" s="152"/>
      <c r="DN178" s="152"/>
      <c r="DO178" s="152"/>
      <c r="DP178" s="152"/>
      <c r="DQ178" s="152"/>
      <c r="DR178" s="152"/>
      <c r="DS178" s="152"/>
      <c r="DT178" s="152"/>
      <c r="DU178" s="152"/>
      <c r="DV178" s="152"/>
      <c r="DW178" s="152"/>
      <c r="DX178" s="152"/>
      <c r="DY178" s="152"/>
      <c r="DZ178" s="152"/>
      <c r="EA178" s="152"/>
      <c r="EB178" s="152"/>
    </row>
    <row r="179" spans="2:132" x14ac:dyDescent="0.2">
      <c r="B179" s="152"/>
      <c r="C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52"/>
      <c r="DB179" s="152"/>
      <c r="DC179" s="152"/>
      <c r="DD179" s="152"/>
      <c r="DE179" s="152"/>
      <c r="DF179" s="152"/>
      <c r="DG179" s="152"/>
      <c r="DH179" s="152"/>
      <c r="DI179" s="152"/>
      <c r="DJ179" s="152"/>
      <c r="DK179" s="152"/>
      <c r="DL179" s="152"/>
      <c r="DM179" s="152"/>
      <c r="DN179" s="152"/>
      <c r="DO179" s="152"/>
      <c r="DP179" s="152"/>
      <c r="DQ179" s="152"/>
      <c r="DR179" s="152"/>
      <c r="DS179" s="152"/>
      <c r="DT179" s="152"/>
      <c r="DU179" s="152"/>
      <c r="DV179" s="152"/>
      <c r="DW179" s="152"/>
      <c r="DX179" s="152"/>
      <c r="DY179" s="152"/>
      <c r="DZ179" s="152"/>
      <c r="EA179" s="152"/>
      <c r="EB179" s="152"/>
    </row>
    <row r="180" spans="2:132" x14ac:dyDescent="0.2">
      <c r="B180" s="152"/>
      <c r="C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/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/>
      <c r="DS180" s="152"/>
      <c r="DT180" s="152"/>
      <c r="DU180" s="152"/>
      <c r="DV180" s="152"/>
      <c r="DW180" s="152"/>
      <c r="DX180" s="152"/>
      <c r="DY180" s="152"/>
      <c r="DZ180" s="152"/>
      <c r="EA180" s="152"/>
      <c r="EB180" s="152"/>
    </row>
    <row r="181" spans="2:132" x14ac:dyDescent="0.2">
      <c r="B181" s="152"/>
      <c r="C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2"/>
      <c r="CM181" s="152"/>
      <c r="CN181" s="152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52"/>
      <c r="DH181" s="152"/>
      <c r="DI181" s="152"/>
      <c r="DJ181" s="152"/>
      <c r="DK181" s="152"/>
      <c r="DL181" s="152"/>
      <c r="DM181" s="152"/>
      <c r="DN181" s="152"/>
      <c r="DO181" s="152"/>
      <c r="DP181" s="152"/>
      <c r="DQ181" s="152"/>
      <c r="DR181" s="152"/>
      <c r="DS181" s="152"/>
      <c r="DT181" s="152"/>
      <c r="DU181" s="152"/>
      <c r="DV181" s="152"/>
      <c r="DW181" s="152"/>
      <c r="DX181" s="152"/>
      <c r="DY181" s="152"/>
      <c r="DZ181" s="152"/>
      <c r="EA181" s="152"/>
      <c r="EB181" s="152"/>
    </row>
    <row r="182" spans="2:132" x14ac:dyDescent="0.2">
      <c r="B182" s="152"/>
      <c r="C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52"/>
      <c r="DK182" s="152"/>
      <c r="DL182" s="152"/>
      <c r="DM182" s="152"/>
      <c r="DN182" s="152"/>
      <c r="DO182" s="152"/>
      <c r="DP182" s="152"/>
      <c r="DQ182" s="152"/>
      <c r="DR182" s="152"/>
      <c r="DS182" s="152"/>
      <c r="DT182" s="152"/>
      <c r="DU182" s="152"/>
      <c r="DV182" s="152"/>
      <c r="DW182" s="152"/>
      <c r="DX182" s="152"/>
      <c r="DY182" s="152"/>
      <c r="DZ182" s="152"/>
      <c r="EA182" s="152"/>
      <c r="EB182" s="152"/>
    </row>
    <row r="183" spans="2:132" x14ac:dyDescent="0.2">
      <c r="B183" s="152"/>
      <c r="C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2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2"/>
      <c r="DB183" s="152"/>
      <c r="DC183" s="152"/>
      <c r="DD183" s="152"/>
      <c r="DE183" s="152"/>
      <c r="DF183" s="152"/>
      <c r="DG183" s="152"/>
      <c r="DH183" s="152"/>
      <c r="DI183" s="152"/>
      <c r="DJ183" s="152"/>
      <c r="DK183" s="152"/>
      <c r="DL183" s="152"/>
      <c r="DM183" s="152"/>
      <c r="DN183" s="152"/>
      <c r="DO183" s="152"/>
      <c r="DP183" s="152"/>
      <c r="DQ183" s="152"/>
      <c r="DR183" s="152"/>
      <c r="DS183" s="152"/>
      <c r="DT183" s="152"/>
      <c r="DU183" s="152"/>
      <c r="DV183" s="152"/>
      <c r="DW183" s="152"/>
      <c r="DX183" s="152"/>
      <c r="DY183" s="152"/>
      <c r="DZ183" s="152"/>
      <c r="EA183" s="152"/>
      <c r="EB183" s="152"/>
    </row>
    <row r="184" spans="2:132" x14ac:dyDescent="0.2">
      <c r="B184" s="152"/>
      <c r="C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52"/>
      <c r="CJ184" s="152"/>
      <c r="CK184" s="152"/>
      <c r="CL184" s="152"/>
      <c r="CM184" s="152"/>
      <c r="CN184" s="152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52"/>
      <c r="DB184" s="152"/>
      <c r="DC184" s="152"/>
      <c r="DD184" s="152"/>
      <c r="DE184" s="152"/>
      <c r="DF184" s="152"/>
      <c r="DG184" s="152"/>
      <c r="DH184" s="152"/>
      <c r="DI184" s="152"/>
      <c r="DJ184" s="152"/>
      <c r="DK184" s="152"/>
      <c r="DL184" s="152"/>
      <c r="DM184" s="152"/>
      <c r="DN184" s="152"/>
      <c r="DO184" s="152"/>
      <c r="DP184" s="152"/>
      <c r="DQ184" s="152"/>
      <c r="DR184" s="152"/>
      <c r="DS184" s="152"/>
      <c r="DT184" s="152"/>
      <c r="DU184" s="152"/>
      <c r="DV184" s="152"/>
      <c r="DW184" s="152"/>
      <c r="DX184" s="152"/>
      <c r="DY184" s="152"/>
      <c r="DZ184" s="152"/>
      <c r="EA184" s="152"/>
      <c r="EB184" s="152"/>
    </row>
    <row r="185" spans="2:132" x14ac:dyDescent="0.2">
      <c r="B185" s="152"/>
      <c r="C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52"/>
      <c r="CJ185" s="152"/>
      <c r="CK185" s="152"/>
      <c r="CL185" s="152"/>
      <c r="CM185" s="152"/>
      <c r="CN185" s="152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52"/>
      <c r="DB185" s="152"/>
      <c r="DC185" s="152"/>
      <c r="DD185" s="152"/>
      <c r="DE185" s="152"/>
      <c r="DF185" s="152"/>
      <c r="DG185" s="152"/>
      <c r="DH185" s="152"/>
      <c r="DI185" s="152"/>
      <c r="DJ185" s="152"/>
      <c r="DK185" s="152"/>
      <c r="DL185" s="152"/>
      <c r="DM185" s="152"/>
      <c r="DN185" s="152"/>
      <c r="DO185" s="152"/>
      <c r="DP185" s="152"/>
      <c r="DQ185" s="152"/>
      <c r="DR185" s="152"/>
      <c r="DS185" s="152"/>
      <c r="DT185" s="152"/>
      <c r="DU185" s="152"/>
      <c r="DV185" s="152"/>
      <c r="DW185" s="152"/>
      <c r="DX185" s="152"/>
      <c r="DY185" s="152"/>
      <c r="DZ185" s="152"/>
      <c r="EA185" s="152"/>
      <c r="EB185" s="152"/>
    </row>
    <row r="186" spans="2:132" x14ac:dyDescent="0.2">
      <c r="B186" s="152"/>
      <c r="C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52"/>
      <c r="CJ186" s="152"/>
      <c r="CK186" s="152"/>
      <c r="CL186" s="152"/>
      <c r="CM186" s="152"/>
      <c r="CN186" s="152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52"/>
      <c r="DB186" s="152"/>
      <c r="DC186" s="152"/>
      <c r="DD186" s="152"/>
      <c r="DE186" s="152"/>
      <c r="DF186" s="152"/>
      <c r="DG186" s="152"/>
      <c r="DH186" s="152"/>
      <c r="DI186" s="152"/>
      <c r="DJ186" s="152"/>
      <c r="DK186" s="152"/>
      <c r="DL186" s="152"/>
      <c r="DM186" s="152"/>
      <c r="DN186" s="152"/>
      <c r="DO186" s="152"/>
      <c r="DP186" s="152"/>
      <c r="DQ186" s="152"/>
      <c r="DR186" s="152"/>
      <c r="DS186" s="152"/>
      <c r="DT186" s="152"/>
      <c r="DU186" s="152"/>
      <c r="DV186" s="152"/>
      <c r="DW186" s="152"/>
      <c r="DX186" s="152"/>
      <c r="DY186" s="152"/>
      <c r="DZ186" s="152"/>
      <c r="EA186" s="152"/>
      <c r="EB186" s="152"/>
    </row>
    <row r="187" spans="2:132" x14ac:dyDescent="0.2">
      <c r="B187" s="152"/>
      <c r="C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52"/>
      <c r="CJ187" s="152"/>
      <c r="CK187" s="152"/>
      <c r="CL187" s="152"/>
      <c r="CM187" s="152"/>
      <c r="CN187" s="152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52"/>
      <c r="DB187" s="152"/>
      <c r="DC187" s="152"/>
      <c r="DD187" s="152"/>
      <c r="DE187" s="152"/>
      <c r="DF187" s="152"/>
      <c r="DG187" s="152"/>
      <c r="DH187" s="152"/>
      <c r="DI187" s="152"/>
      <c r="DJ187" s="152"/>
      <c r="DK187" s="152"/>
      <c r="DL187" s="152"/>
      <c r="DM187" s="152"/>
      <c r="DN187" s="152"/>
      <c r="DO187" s="152"/>
      <c r="DP187" s="152"/>
      <c r="DQ187" s="152"/>
      <c r="DR187" s="152"/>
      <c r="DS187" s="152"/>
      <c r="DT187" s="152"/>
      <c r="DU187" s="152"/>
      <c r="DV187" s="152"/>
      <c r="DW187" s="152"/>
      <c r="DX187" s="152"/>
      <c r="DY187" s="152"/>
      <c r="DZ187" s="152"/>
      <c r="EA187" s="152"/>
      <c r="EB187" s="152"/>
    </row>
    <row r="188" spans="2:132" x14ac:dyDescent="0.2">
      <c r="B188" s="152"/>
      <c r="C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52"/>
      <c r="CJ188" s="152"/>
      <c r="CK188" s="152"/>
      <c r="CL188" s="152"/>
      <c r="CM188" s="152"/>
      <c r="CN188" s="152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52"/>
      <c r="DB188" s="152"/>
      <c r="DC188" s="152"/>
      <c r="DD188" s="152"/>
      <c r="DE188" s="152"/>
      <c r="DF188" s="152"/>
      <c r="DG188" s="152"/>
      <c r="DH188" s="152"/>
      <c r="DI188" s="152"/>
      <c r="DJ188" s="152"/>
      <c r="DK188" s="152"/>
      <c r="DL188" s="152"/>
      <c r="DM188" s="152"/>
      <c r="DN188" s="152"/>
      <c r="DO188" s="152"/>
      <c r="DP188" s="152"/>
      <c r="DQ188" s="152"/>
      <c r="DR188" s="152"/>
      <c r="DS188" s="152"/>
      <c r="DT188" s="152"/>
      <c r="DU188" s="152"/>
      <c r="DV188" s="152"/>
      <c r="DW188" s="152"/>
      <c r="DX188" s="152"/>
      <c r="DY188" s="152"/>
      <c r="DZ188" s="152"/>
      <c r="EA188" s="152"/>
      <c r="EB188" s="152"/>
    </row>
    <row r="189" spans="2:132" x14ac:dyDescent="0.2">
      <c r="B189" s="152"/>
      <c r="C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52"/>
      <c r="DK189" s="152"/>
      <c r="DL189" s="152"/>
      <c r="DM189" s="152"/>
      <c r="DN189" s="152"/>
      <c r="DO189" s="152"/>
      <c r="DP189" s="152"/>
      <c r="DQ189" s="152"/>
      <c r="DR189" s="152"/>
      <c r="DS189" s="152"/>
      <c r="DT189" s="152"/>
      <c r="DU189" s="152"/>
      <c r="DV189" s="152"/>
      <c r="DW189" s="152"/>
      <c r="DX189" s="152"/>
      <c r="DY189" s="152"/>
      <c r="DZ189" s="152"/>
      <c r="EA189" s="152"/>
      <c r="EB189" s="152"/>
    </row>
    <row r="190" spans="2:132" x14ac:dyDescent="0.2">
      <c r="B190" s="152"/>
      <c r="C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</row>
    <row r="191" spans="2:132" x14ac:dyDescent="0.2">
      <c r="B191" s="152"/>
      <c r="C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</row>
    <row r="192" spans="2:132" x14ac:dyDescent="0.2">
      <c r="B192" s="152"/>
      <c r="C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52"/>
      <c r="CJ192" s="152"/>
      <c r="CK192" s="152"/>
      <c r="CL192" s="152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52"/>
      <c r="DB192" s="152"/>
      <c r="DC192" s="152"/>
      <c r="DD192" s="152"/>
      <c r="DE192" s="152"/>
      <c r="DF192" s="152"/>
      <c r="DG192" s="152"/>
      <c r="DH192" s="152"/>
      <c r="DI192" s="152"/>
      <c r="DJ192" s="152"/>
      <c r="DK192" s="152"/>
      <c r="DL192" s="152"/>
      <c r="DM192" s="152"/>
      <c r="DN192" s="152"/>
      <c r="DO192" s="152"/>
      <c r="DP192" s="152"/>
      <c r="DQ192" s="152"/>
      <c r="DR192" s="152"/>
      <c r="DS192" s="152"/>
      <c r="DT192" s="152"/>
      <c r="DU192" s="152"/>
      <c r="DV192" s="152"/>
      <c r="DW192" s="152"/>
      <c r="DX192" s="152"/>
      <c r="DY192" s="152"/>
      <c r="DZ192" s="152"/>
      <c r="EA192" s="152"/>
      <c r="EB192" s="152"/>
    </row>
    <row r="193" spans="2:132" x14ac:dyDescent="0.2">
      <c r="B193" s="152"/>
      <c r="C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52"/>
      <c r="CJ193" s="152"/>
      <c r="CK193" s="152"/>
      <c r="CL193" s="152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52"/>
      <c r="DB193" s="152"/>
      <c r="DC193" s="152"/>
      <c r="DD193" s="152"/>
      <c r="DE193" s="152"/>
      <c r="DF193" s="152"/>
      <c r="DG193" s="152"/>
      <c r="DH193" s="152"/>
      <c r="DI193" s="152"/>
      <c r="DJ193" s="152"/>
      <c r="DK193" s="152"/>
      <c r="DL193" s="152"/>
      <c r="DM193" s="152"/>
      <c r="DN193" s="152"/>
      <c r="DO193" s="152"/>
      <c r="DP193" s="152"/>
      <c r="DQ193" s="152"/>
      <c r="DR193" s="152"/>
      <c r="DS193" s="152"/>
      <c r="DT193" s="152"/>
      <c r="DU193" s="152"/>
      <c r="DV193" s="152"/>
      <c r="DW193" s="152"/>
      <c r="DX193" s="152"/>
      <c r="DY193" s="152"/>
      <c r="DZ193" s="152"/>
      <c r="EA193" s="152"/>
      <c r="EB193" s="152"/>
    </row>
    <row r="194" spans="2:132" x14ac:dyDescent="0.2">
      <c r="B194" s="152"/>
      <c r="C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52"/>
      <c r="DM194" s="152"/>
      <c r="DN194" s="152"/>
      <c r="DO194" s="152"/>
      <c r="DP194" s="152"/>
      <c r="DQ194" s="152"/>
      <c r="DR194" s="152"/>
      <c r="DS194" s="152"/>
      <c r="DT194" s="152"/>
      <c r="DU194" s="152"/>
      <c r="DV194" s="152"/>
      <c r="DW194" s="152"/>
      <c r="DX194" s="152"/>
      <c r="DY194" s="152"/>
      <c r="DZ194" s="152"/>
      <c r="EA194" s="152"/>
      <c r="EB194" s="152"/>
    </row>
    <row r="195" spans="2:132" x14ac:dyDescent="0.2">
      <c r="B195" s="152"/>
      <c r="C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52"/>
      <c r="CJ195" s="152"/>
      <c r="CK195" s="152"/>
      <c r="CL195" s="152"/>
      <c r="CM195" s="152"/>
      <c r="CN195" s="152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52"/>
      <c r="DB195" s="152"/>
      <c r="DC195" s="152"/>
      <c r="DD195" s="152"/>
      <c r="DE195" s="152"/>
      <c r="DF195" s="152"/>
      <c r="DG195" s="152"/>
      <c r="DH195" s="152"/>
      <c r="DI195" s="152"/>
      <c r="DJ195" s="152"/>
      <c r="DK195" s="152"/>
      <c r="DL195" s="152"/>
      <c r="DM195" s="152"/>
      <c r="DN195" s="152"/>
      <c r="DO195" s="152"/>
      <c r="DP195" s="152"/>
      <c r="DQ195" s="152"/>
      <c r="DR195" s="152"/>
      <c r="DS195" s="152"/>
      <c r="DT195" s="152"/>
      <c r="DU195" s="152"/>
      <c r="DV195" s="152"/>
      <c r="DW195" s="152"/>
      <c r="DX195" s="152"/>
      <c r="DY195" s="152"/>
      <c r="DZ195" s="152"/>
      <c r="EA195" s="152"/>
      <c r="EB195" s="152"/>
    </row>
    <row r="196" spans="2:132" x14ac:dyDescent="0.2">
      <c r="B196" s="152"/>
      <c r="C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52"/>
      <c r="CJ196" s="152"/>
      <c r="CK196" s="152"/>
      <c r="CL196" s="152"/>
      <c r="CM196" s="152"/>
      <c r="CN196" s="152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152"/>
      <c r="DL196" s="152"/>
      <c r="DM196" s="152"/>
      <c r="DN196" s="152"/>
      <c r="DO196" s="152"/>
      <c r="DP196" s="152"/>
      <c r="DQ196" s="152"/>
      <c r="DR196" s="152"/>
      <c r="DS196" s="152"/>
      <c r="DT196" s="152"/>
      <c r="DU196" s="152"/>
      <c r="DV196" s="152"/>
      <c r="DW196" s="152"/>
      <c r="DX196" s="152"/>
      <c r="DY196" s="152"/>
      <c r="DZ196" s="152"/>
      <c r="EA196" s="152"/>
      <c r="EB196" s="152"/>
    </row>
    <row r="197" spans="2:132" x14ac:dyDescent="0.2">
      <c r="B197" s="152"/>
      <c r="C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52"/>
      <c r="CJ197" s="152"/>
      <c r="CK197" s="152"/>
      <c r="CL197" s="152"/>
      <c r="CM197" s="152"/>
      <c r="CN197" s="152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52"/>
      <c r="DB197" s="152"/>
      <c r="DC197" s="152"/>
      <c r="DD197" s="152"/>
      <c r="DE197" s="152"/>
      <c r="DF197" s="152"/>
      <c r="DG197" s="152"/>
      <c r="DH197" s="152"/>
      <c r="DI197" s="152"/>
      <c r="DJ197" s="152"/>
      <c r="DK197" s="152"/>
      <c r="DL197" s="152"/>
      <c r="DM197" s="152"/>
      <c r="DN197" s="152"/>
      <c r="DO197" s="152"/>
      <c r="DP197" s="152"/>
      <c r="DQ197" s="152"/>
      <c r="DR197" s="152"/>
      <c r="DS197" s="152"/>
      <c r="DT197" s="152"/>
      <c r="DU197" s="152"/>
      <c r="DV197" s="152"/>
      <c r="DW197" s="152"/>
      <c r="DX197" s="152"/>
      <c r="DY197" s="152"/>
      <c r="DZ197" s="152"/>
      <c r="EA197" s="152"/>
      <c r="EB197" s="152"/>
    </row>
    <row r="198" spans="2:132" x14ac:dyDescent="0.2">
      <c r="B198" s="152"/>
      <c r="C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52"/>
      <c r="CJ198" s="152"/>
      <c r="CK198" s="152"/>
      <c r="CL198" s="152"/>
      <c r="CM198" s="152"/>
      <c r="CN198" s="152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  <c r="DN198" s="152"/>
      <c r="DO198" s="152"/>
      <c r="DP198" s="152"/>
      <c r="DQ198" s="152"/>
      <c r="DR198" s="152"/>
      <c r="DS198" s="152"/>
      <c r="DT198" s="152"/>
      <c r="DU198" s="152"/>
      <c r="DV198" s="152"/>
      <c r="DW198" s="152"/>
      <c r="DX198" s="152"/>
      <c r="DY198" s="152"/>
      <c r="DZ198" s="152"/>
      <c r="EA198" s="152"/>
      <c r="EB198" s="152"/>
    </row>
    <row r="199" spans="2:132" x14ac:dyDescent="0.2">
      <c r="B199" s="152"/>
      <c r="C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/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/>
      <c r="DT199" s="152"/>
      <c r="DU199" s="152"/>
      <c r="DV199" s="152"/>
      <c r="DW199" s="152"/>
      <c r="DX199" s="152"/>
      <c r="DY199" s="152"/>
      <c r="DZ199" s="152"/>
      <c r="EA199" s="152"/>
      <c r="EB199" s="152"/>
    </row>
    <row r="200" spans="2:132" x14ac:dyDescent="0.2">
      <c r="B200" s="152"/>
      <c r="C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52"/>
      <c r="CJ200" s="152"/>
      <c r="CK200" s="152"/>
      <c r="CL200" s="152"/>
      <c r="CM200" s="152"/>
      <c r="CN200" s="152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52"/>
      <c r="DB200" s="152"/>
      <c r="DC200" s="152"/>
      <c r="DD200" s="152"/>
      <c r="DE200" s="152"/>
      <c r="DF200" s="152"/>
      <c r="DG200" s="152"/>
      <c r="DH200" s="152"/>
      <c r="DI200" s="152"/>
      <c r="DJ200" s="152"/>
      <c r="DK200" s="152"/>
      <c r="DL200" s="152"/>
      <c r="DM200" s="152"/>
      <c r="DN200" s="152"/>
      <c r="DO200" s="152"/>
      <c r="DP200" s="152"/>
      <c r="DQ200" s="152"/>
      <c r="DR200" s="152"/>
      <c r="DS200" s="152"/>
      <c r="DT200" s="152"/>
      <c r="DU200" s="152"/>
      <c r="DV200" s="152"/>
      <c r="DW200" s="152"/>
      <c r="DX200" s="152"/>
      <c r="DY200" s="152"/>
      <c r="DZ200" s="152"/>
      <c r="EA200" s="152"/>
      <c r="EB200" s="152"/>
    </row>
    <row r="201" spans="2:132" x14ac:dyDescent="0.2">
      <c r="B201" s="152"/>
      <c r="C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52"/>
      <c r="CJ201" s="152"/>
      <c r="CK201" s="152"/>
      <c r="CL201" s="152"/>
      <c r="CM201" s="152"/>
      <c r="CN201" s="152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52"/>
      <c r="DB201" s="152"/>
      <c r="DC201" s="152"/>
      <c r="DD201" s="152"/>
      <c r="DE201" s="152"/>
      <c r="DF201" s="152"/>
      <c r="DG201" s="152"/>
      <c r="DH201" s="152"/>
      <c r="DI201" s="152"/>
      <c r="DJ201" s="152"/>
      <c r="DK201" s="152"/>
      <c r="DL201" s="152"/>
      <c r="DM201" s="152"/>
      <c r="DN201" s="152"/>
      <c r="DO201" s="152"/>
      <c r="DP201" s="152"/>
      <c r="DQ201" s="152"/>
      <c r="DR201" s="152"/>
      <c r="DS201" s="152"/>
      <c r="DT201" s="152"/>
      <c r="DU201" s="152"/>
      <c r="DV201" s="152"/>
      <c r="DW201" s="152"/>
      <c r="DX201" s="152"/>
      <c r="DY201" s="152"/>
      <c r="DZ201" s="152"/>
      <c r="EA201" s="152"/>
      <c r="EB201" s="152"/>
    </row>
    <row r="202" spans="2:132" x14ac:dyDescent="0.2">
      <c r="B202" s="152"/>
      <c r="C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52"/>
      <c r="CJ202" s="152"/>
      <c r="CK202" s="152"/>
      <c r="CL202" s="152"/>
      <c r="CM202" s="152"/>
      <c r="CN202" s="152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52"/>
      <c r="DB202" s="152"/>
      <c r="DC202" s="152"/>
      <c r="DD202" s="152"/>
      <c r="DE202" s="152"/>
      <c r="DF202" s="152"/>
      <c r="DG202" s="152"/>
      <c r="DH202" s="152"/>
      <c r="DI202" s="152"/>
      <c r="DJ202" s="152"/>
      <c r="DK202" s="152"/>
      <c r="DL202" s="152"/>
      <c r="DM202" s="152"/>
      <c r="DN202" s="152"/>
      <c r="DO202" s="152"/>
      <c r="DP202" s="152"/>
      <c r="DQ202" s="152"/>
      <c r="DR202" s="152"/>
      <c r="DS202" s="152"/>
      <c r="DT202" s="152"/>
      <c r="DU202" s="152"/>
      <c r="DV202" s="152"/>
      <c r="DW202" s="152"/>
      <c r="DX202" s="152"/>
      <c r="DY202" s="152"/>
      <c r="DZ202" s="152"/>
      <c r="EA202" s="152"/>
      <c r="EB202" s="152"/>
    </row>
    <row r="203" spans="2:132" x14ac:dyDescent="0.2">
      <c r="B203" s="152"/>
      <c r="C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52"/>
      <c r="CJ203" s="152"/>
      <c r="CK203" s="152"/>
      <c r="CL203" s="152"/>
      <c r="CM203" s="152"/>
      <c r="CN203" s="152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52"/>
      <c r="DK203" s="152"/>
      <c r="DL203" s="152"/>
      <c r="DM203" s="152"/>
      <c r="DN203" s="152"/>
      <c r="DO203" s="152"/>
      <c r="DP203" s="152"/>
      <c r="DQ203" s="152"/>
      <c r="DR203" s="152"/>
      <c r="DS203" s="152"/>
      <c r="DT203" s="152"/>
      <c r="DU203" s="152"/>
      <c r="DV203" s="152"/>
      <c r="DW203" s="152"/>
      <c r="DX203" s="152"/>
      <c r="DY203" s="152"/>
      <c r="DZ203" s="152"/>
      <c r="EA203" s="152"/>
      <c r="EB203" s="152"/>
    </row>
    <row r="204" spans="2:132" x14ac:dyDescent="0.2">
      <c r="B204" s="152"/>
      <c r="C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52"/>
      <c r="CJ204" s="152"/>
      <c r="CK204" s="152"/>
      <c r="CL204" s="152"/>
      <c r="CM204" s="152"/>
      <c r="CN204" s="152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52"/>
      <c r="DB204" s="152"/>
      <c r="DC204" s="152"/>
      <c r="DD204" s="152"/>
      <c r="DE204" s="152"/>
      <c r="DF204" s="152"/>
      <c r="DG204" s="152"/>
      <c r="DH204" s="152"/>
      <c r="DI204" s="152"/>
      <c r="DJ204" s="152"/>
      <c r="DK204" s="152"/>
      <c r="DL204" s="152"/>
      <c r="DM204" s="152"/>
      <c r="DN204" s="152"/>
      <c r="DO204" s="152"/>
      <c r="DP204" s="152"/>
      <c r="DQ204" s="152"/>
      <c r="DR204" s="152"/>
      <c r="DS204" s="152"/>
      <c r="DT204" s="152"/>
      <c r="DU204" s="152"/>
      <c r="DV204" s="152"/>
      <c r="DW204" s="152"/>
      <c r="DX204" s="152"/>
      <c r="DY204" s="152"/>
      <c r="DZ204" s="152"/>
      <c r="EA204" s="152"/>
      <c r="EB204" s="152"/>
    </row>
    <row r="205" spans="2:132" x14ac:dyDescent="0.2">
      <c r="B205" s="152"/>
      <c r="C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  <c r="DN205" s="152"/>
      <c r="DO205" s="152"/>
      <c r="DP205" s="152"/>
      <c r="DQ205" s="152"/>
      <c r="DR205" s="152"/>
      <c r="DS205" s="152"/>
      <c r="DT205" s="152"/>
      <c r="DU205" s="152"/>
      <c r="DV205" s="152"/>
      <c r="DW205" s="152"/>
      <c r="DX205" s="152"/>
      <c r="DY205" s="152"/>
      <c r="DZ205" s="152"/>
      <c r="EA205" s="152"/>
      <c r="EB205" s="152"/>
    </row>
    <row r="206" spans="2:132" x14ac:dyDescent="0.2">
      <c r="B206" s="152"/>
      <c r="C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52"/>
      <c r="CJ206" s="152"/>
      <c r="CK206" s="152"/>
      <c r="CL206" s="152"/>
      <c r="CM206" s="152"/>
      <c r="CN206" s="152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  <c r="DN206" s="152"/>
      <c r="DO206" s="152"/>
      <c r="DP206" s="152"/>
      <c r="DQ206" s="152"/>
      <c r="DR206" s="152"/>
      <c r="DS206" s="152"/>
      <c r="DT206" s="152"/>
      <c r="DU206" s="152"/>
      <c r="DV206" s="152"/>
      <c r="DW206" s="152"/>
      <c r="DX206" s="152"/>
      <c r="DY206" s="152"/>
      <c r="DZ206" s="152"/>
      <c r="EA206" s="152"/>
      <c r="EB206" s="152"/>
    </row>
    <row r="207" spans="2:132" x14ac:dyDescent="0.2">
      <c r="B207" s="152"/>
      <c r="C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52"/>
      <c r="CJ207" s="152"/>
      <c r="CK207" s="152"/>
      <c r="CL207" s="152"/>
      <c r="CM207" s="152"/>
      <c r="CN207" s="152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52"/>
      <c r="DB207" s="152"/>
      <c r="DC207" s="152"/>
      <c r="DD207" s="152"/>
      <c r="DE207" s="152"/>
      <c r="DF207" s="152"/>
      <c r="DG207" s="152"/>
      <c r="DH207" s="152"/>
      <c r="DI207" s="152"/>
      <c r="DJ207" s="152"/>
      <c r="DK207" s="152"/>
      <c r="DL207" s="152"/>
      <c r="DM207" s="152"/>
      <c r="DN207" s="152"/>
      <c r="DO207" s="152"/>
      <c r="DP207" s="152"/>
      <c r="DQ207" s="152"/>
      <c r="DR207" s="152"/>
      <c r="DS207" s="152"/>
      <c r="DT207" s="152"/>
      <c r="DU207" s="152"/>
      <c r="DV207" s="152"/>
      <c r="DW207" s="152"/>
      <c r="DX207" s="152"/>
      <c r="DY207" s="152"/>
      <c r="DZ207" s="152"/>
      <c r="EA207" s="152"/>
      <c r="EB207" s="152"/>
    </row>
    <row r="208" spans="2:132" x14ac:dyDescent="0.2">
      <c r="B208" s="152"/>
      <c r="C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2"/>
      <c r="CH208" s="152"/>
      <c r="CI208" s="152"/>
      <c r="CJ208" s="152"/>
      <c r="CK208" s="152"/>
      <c r="CL208" s="152"/>
      <c r="CM208" s="152"/>
      <c r="CN208" s="152"/>
      <c r="CO208" s="152"/>
      <c r="CP208" s="152"/>
      <c r="CQ208" s="152"/>
      <c r="CR208" s="152"/>
      <c r="CS208" s="152"/>
      <c r="CT208" s="152"/>
      <c r="CU208" s="152"/>
      <c r="CV208" s="152"/>
      <c r="CW208" s="152"/>
      <c r="CX208" s="152"/>
      <c r="CY208" s="152"/>
      <c r="CZ208" s="152"/>
      <c r="DA208" s="152"/>
      <c r="DB208" s="152"/>
      <c r="DC208" s="152"/>
      <c r="DD208" s="152"/>
      <c r="DE208" s="152"/>
      <c r="DF208" s="152"/>
      <c r="DG208" s="152"/>
      <c r="DH208" s="152"/>
      <c r="DI208" s="152"/>
      <c r="DJ208" s="152"/>
      <c r="DK208" s="152"/>
      <c r="DL208" s="152"/>
      <c r="DM208" s="152"/>
      <c r="DN208" s="152"/>
      <c r="DO208" s="152"/>
      <c r="DP208" s="152"/>
      <c r="DQ208" s="152"/>
      <c r="DR208" s="152"/>
      <c r="DS208" s="152"/>
      <c r="DT208" s="152"/>
      <c r="DU208" s="152"/>
      <c r="DV208" s="152"/>
      <c r="DW208" s="152"/>
      <c r="DX208" s="152"/>
      <c r="DY208" s="152"/>
      <c r="DZ208" s="152"/>
      <c r="EA208" s="152"/>
      <c r="EB208" s="152"/>
    </row>
    <row r="209" spans="2:132" x14ac:dyDescent="0.2">
      <c r="B209" s="152"/>
      <c r="C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52"/>
      <c r="BW209" s="152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2"/>
      <c r="CH209" s="152"/>
      <c r="CI209" s="152"/>
      <c r="CJ209" s="152"/>
      <c r="CK209" s="152"/>
      <c r="CL209" s="152"/>
      <c r="CM209" s="152"/>
      <c r="CN209" s="152"/>
      <c r="CO209" s="152"/>
      <c r="CP209" s="152"/>
      <c r="CQ209" s="152"/>
      <c r="CR209" s="152"/>
      <c r="CS209" s="152"/>
      <c r="CT209" s="152"/>
      <c r="CU209" s="152"/>
      <c r="CV209" s="152"/>
      <c r="CW209" s="152"/>
      <c r="CX209" s="152"/>
      <c r="CY209" s="152"/>
      <c r="CZ209" s="152"/>
      <c r="DA209" s="152"/>
      <c r="DB209" s="152"/>
      <c r="DC209" s="152"/>
      <c r="DD209" s="152"/>
      <c r="DE209" s="152"/>
      <c r="DF209" s="152"/>
      <c r="DG209" s="152"/>
      <c r="DH209" s="152"/>
      <c r="DI209" s="152"/>
      <c r="DJ209" s="152"/>
      <c r="DK209" s="152"/>
      <c r="DL209" s="152"/>
      <c r="DM209" s="152"/>
      <c r="DN209" s="152"/>
      <c r="DO209" s="152"/>
      <c r="DP209" s="152"/>
      <c r="DQ209" s="152"/>
      <c r="DR209" s="152"/>
      <c r="DS209" s="152"/>
      <c r="DT209" s="152"/>
      <c r="DU209" s="152"/>
      <c r="DV209" s="152"/>
      <c r="DW209" s="152"/>
      <c r="DX209" s="152"/>
      <c r="DY209" s="152"/>
      <c r="DZ209" s="152"/>
      <c r="EA209" s="152"/>
      <c r="EB209" s="152"/>
    </row>
    <row r="210" spans="2:132" x14ac:dyDescent="0.2">
      <c r="B210" s="152"/>
      <c r="C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/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/>
      <c r="CS210" s="152"/>
      <c r="CT210" s="152"/>
      <c r="CU210" s="152"/>
      <c r="CV210" s="152"/>
      <c r="CW210" s="152"/>
      <c r="CX210" s="152"/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/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/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/>
    </row>
    <row r="211" spans="2:132" x14ac:dyDescent="0.2">
      <c r="B211" s="152"/>
      <c r="C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/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/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/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/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/>
    </row>
    <row r="212" spans="2:132" x14ac:dyDescent="0.2">
      <c r="B212" s="152"/>
      <c r="C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  <c r="DF212" s="152"/>
      <c r="DG212" s="152"/>
      <c r="DH212" s="152"/>
      <c r="DI212" s="152"/>
      <c r="DJ212" s="152"/>
      <c r="DK212" s="152"/>
      <c r="DL212" s="152"/>
      <c r="DM212" s="152"/>
      <c r="DN212" s="152"/>
      <c r="DO212" s="152"/>
      <c r="DP212" s="152"/>
      <c r="DQ212" s="152"/>
      <c r="DR212" s="152"/>
      <c r="DS212" s="152"/>
      <c r="DT212" s="152"/>
      <c r="DU212" s="152"/>
      <c r="DV212" s="152"/>
      <c r="DW212" s="152"/>
      <c r="DX212" s="152"/>
      <c r="DY212" s="152"/>
      <c r="DZ212" s="152"/>
      <c r="EA212" s="152"/>
      <c r="EB212" s="152"/>
    </row>
    <row r="213" spans="2:132" x14ac:dyDescent="0.2">
      <c r="B213" s="152"/>
      <c r="C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152"/>
      <c r="BZ213" s="152"/>
      <c r="CA213" s="152"/>
      <c r="CB213" s="152"/>
      <c r="CC213" s="152"/>
      <c r="CD213" s="152"/>
      <c r="CE213" s="152"/>
      <c r="CF213" s="152"/>
      <c r="CG213" s="152"/>
      <c r="CH213" s="152"/>
      <c r="CI213" s="152"/>
      <c r="CJ213" s="152"/>
      <c r="CK213" s="152"/>
      <c r="CL213" s="152"/>
      <c r="CM213" s="152"/>
      <c r="CN213" s="152"/>
      <c r="CO213" s="152"/>
      <c r="CP213" s="152"/>
      <c r="CQ213" s="152"/>
      <c r="CR213" s="152"/>
      <c r="CS213" s="152"/>
      <c r="CT213" s="152"/>
      <c r="CU213" s="152"/>
      <c r="CV213" s="152"/>
      <c r="CW213" s="152"/>
      <c r="CX213" s="152"/>
      <c r="CY213" s="152"/>
      <c r="CZ213" s="152"/>
      <c r="DA213" s="152"/>
      <c r="DB213" s="152"/>
      <c r="DC213" s="152"/>
      <c r="DD213" s="152"/>
      <c r="DE213" s="152"/>
      <c r="DF213" s="152"/>
      <c r="DG213" s="152"/>
      <c r="DH213" s="152"/>
      <c r="DI213" s="152"/>
      <c r="DJ213" s="152"/>
      <c r="DK213" s="152"/>
      <c r="DL213" s="152"/>
      <c r="DM213" s="152"/>
      <c r="DN213" s="152"/>
      <c r="DO213" s="152"/>
      <c r="DP213" s="152"/>
      <c r="DQ213" s="152"/>
      <c r="DR213" s="152"/>
      <c r="DS213" s="152"/>
      <c r="DT213" s="152"/>
      <c r="DU213" s="152"/>
      <c r="DV213" s="152"/>
      <c r="DW213" s="152"/>
      <c r="DX213" s="152"/>
      <c r="DY213" s="152"/>
      <c r="DZ213" s="152"/>
      <c r="EA213" s="152"/>
      <c r="EB213" s="152"/>
    </row>
    <row r="214" spans="2:132" x14ac:dyDescent="0.2">
      <c r="B214" s="152"/>
      <c r="C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52"/>
      <c r="BW214" s="152"/>
      <c r="BX214" s="152"/>
      <c r="BY214" s="152"/>
      <c r="BZ214" s="152"/>
      <c r="CA214" s="152"/>
      <c r="CB214" s="152"/>
      <c r="CC214" s="152"/>
      <c r="CD214" s="152"/>
      <c r="CE214" s="152"/>
      <c r="CF214" s="152"/>
      <c r="CG214" s="152"/>
      <c r="CH214" s="152"/>
      <c r="CI214" s="152"/>
      <c r="CJ214" s="152"/>
      <c r="CK214" s="152"/>
      <c r="CL214" s="152"/>
      <c r="CM214" s="152"/>
      <c r="CN214" s="152"/>
      <c r="CO214" s="152"/>
      <c r="CP214" s="152"/>
      <c r="CQ214" s="152"/>
      <c r="CR214" s="152"/>
      <c r="CS214" s="152"/>
      <c r="CT214" s="152"/>
      <c r="CU214" s="152"/>
      <c r="CV214" s="152"/>
      <c r="CW214" s="152"/>
      <c r="CX214" s="152"/>
      <c r="CY214" s="152"/>
      <c r="CZ214" s="152"/>
      <c r="DA214" s="152"/>
      <c r="DB214" s="152"/>
      <c r="DC214" s="152"/>
      <c r="DD214" s="152"/>
      <c r="DE214" s="152"/>
      <c r="DF214" s="152"/>
      <c r="DG214" s="152"/>
      <c r="DH214" s="152"/>
      <c r="DI214" s="152"/>
      <c r="DJ214" s="152"/>
      <c r="DK214" s="152"/>
      <c r="DL214" s="152"/>
      <c r="DM214" s="152"/>
      <c r="DN214" s="152"/>
      <c r="DO214" s="152"/>
      <c r="DP214" s="152"/>
      <c r="DQ214" s="152"/>
      <c r="DR214" s="152"/>
      <c r="DS214" s="152"/>
      <c r="DT214" s="152"/>
      <c r="DU214" s="152"/>
      <c r="DV214" s="152"/>
      <c r="DW214" s="152"/>
      <c r="DX214" s="152"/>
      <c r="DY214" s="152"/>
      <c r="DZ214" s="152"/>
      <c r="EA214" s="152"/>
      <c r="EB214" s="152"/>
    </row>
    <row r="215" spans="2:132" x14ac:dyDescent="0.2">
      <c r="B215" s="152"/>
      <c r="C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52"/>
      <c r="BW215" s="152"/>
      <c r="BX215" s="152"/>
      <c r="BY215" s="152"/>
      <c r="BZ215" s="152"/>
      <c r="CA215" s="152"/>
      <c r="CB215" s="152"/>
      <c r="CC215" s="152"/>
      <c r="CD215" s="152"/>
      <c r="CE215" s="152"/>
      <c r="CF215" s="152"/>
      <c r="CG215" s="152"/>
      <c r="CH215" s="152"/>
      <c r="CI215" s="152"/>
      <c r="CJ215" s="152"/>
      <c r="CK215" s="152"/>
      <c r="CL215" s="152"/>
      <c r="CM215" s="152"/>
      <c r="CN215" s="152"/>
      <c r="CO215" s="152"/>
      <c r="CP215" s="152"/>
      <c r="CQ215" s="152"/>
      <c r="CR215" s="152"/>
      <c r="CS215" s="152"/>
      <c r="CT215" s="152"/>
      <c r="CU215" s="152"/>
      <c r="CV215" s="152"/>
      <c r="CW215" s="152"/>
      <c r="CX215" s="152"/>
      <c r="CY215" s="152"/>
      <c r="CZ215" s="152"/>
      <c r="DA215" s="152"/>
      <c r="DB215" s="152"/>
      <c r="DC215" s="152"/>
      <c r="DD215" s="152"/>
      <c r="DE215" s="152"/>
      <c r="DF215" s="152"/>
      <c r="DG215" s="152"/>
      <c r="DH215" s="152"/>
      <c r="DI215" s="152"/>
      <c r="DJ215" s="152"/>
      <c r="DK215" s="152"/>
      <c r="DL215" s="152"/>
      <c r="DM215" s="152"/>
      <c r="DN215" s="152"/>
      <c r="DO215" s="152"/>
      <c r="DP215" s="152"/>
      <c r="DQ215" s="152"/>
      <c r="DR215" s="152"/>
      <c r="DS215" s="152"/>
      <c r="DT215" s="152"/>
      <c r="DU215" s="152"/>
      <c r="DV215" s="152"/>
      <c r="DW215" s="152"/>
      <c r="DX215" s="152"/>
      <c r="DY215" s="152"/>
      <c r="DZ215" s="152"/>
      <c r="EA215" s="152"/>
      <c r="EB215" s="152"/>
    </row>
    <row r="216" spans="2:132" x14ac:dyDescent="0.2">
      <c r="B216" s="152"/>
      <c r="C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52"/>
      <c r="BW216" s="152"/>
      <c r="BX216" s="152"/>
      <c r="BY216" s="152"/>
      <c r="BZ216" s="152"/>
      <c r="CA216" s="152"/>
      <c r="CB216" s="152"/>
      <c r="CC216" s="152"/>
      <c r="CD216" s="152"/>
      <c r="CE216" s="152"/>
      <c r="CF216" s="152"/>
      <c r="CG216" s="152"/>
      <c r="CH216" s="152"/>
      <c r="CI216" s="152"/>
      <c r="CJ216" s="152"/>
      <c r="CK216" s="152"/>
      <c r="CL216" s="152"/>
      <c r="CM216" s="152"/>
      <c r="CN216" s="152"/>
      <c r="CO216" s="152"/>
      <c r="CP216" s="152"/>
      <c r="CQ216" s="152"/>
      <c r="CR216" s="152"/>
      <c r="CS216" s="152"/>
      <c r="CT216" s="152"/>
      <c r="CU216" s="152"/>
      <c r="CV216" s="152"/>
      <c r="CW216" s="152"/>
      <c r="CX216" s="152"/>
      <c r="CY216" s="152"/>
      <c r="CZ216" s="152"/>
      <c r="DA216" s="152"/>
      <c r="DB216" s="152"/>
      <c r="DC216" s="152"/>
      <c r="DD216" s="152"/>
      <c r="DE216" s="152"/>
      <c r="DF216" s="152"/>
      <c r="DG216" s="152"/>
      <c r="DH216" s="152"/>
      <c r="DI216" s="152"/>
      <c r="DJ216" s="152"/>
      <c r="DK216" s="152"/>
      <c r="DL216" s="152"/>
      <c r="DM216" s="152"/>
      <c r="DN216" s="152"/>
      <c r="DO216" s="152"/>
      <c r="DP216" s="152"/>
      <c r="DQ216" s="152"/>
      <c r="DR216" s="152"/>
      <c r="DS216" s="152"/>
      <c r="DT216" s="152"/>
      <c r="DU216" s="152"/>
      <c r="DV216" s="152"/>
      <c r="DW216" s="152"/>
      <c r="DX216" s="152"/>
      <c r="DY216" s="152"/>
      <c r="DZ216" s="152"/>
      <c r="EA216" s="152"/>
      <c r="EB216" s="152"/>
    </row>
    <row r="217" spans="2:132" x14ac:dyDescent="0.2">
      <c r="B217" s="152"/>
      <c r="C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52"/>
      <c r="BW217" s="152"/>
      <c r="BX217" s="152"/>
      <c r="BY217" s="152"/>
      <c r="BZ217" s="152"/>
      <c r="CA217" s="152"/>
      <c r="CB217" s="152"/>
      <c r="CC217" s="152"/>
      <c r="CD217" s="152"/>
      <c r="CE217" s="152"/>
      <c r="CF217" s="152"/>
      <c r="CG217" s="152"/>
      <c r="CH217" s="152"/>
      <c r="CI217" s="152"/>
      <c r="CJ217" s="152"/>
      <c r="CK217" s="152"/>
      <c r="CL217" s="152"/>
      <c r="CM217" s="152"/>
      <c r="CN217" s="152"/>
      <c r="CO217" s="152"/>
      <c r="CP217" s="152"/>
      <c r="CQ217" s="152"/>
      <c r="CR217" s="152"/>
      <c r="CS217" s="152"/>
      <c r="CT217" s="152"/>
      <c r="CU217" s="152"/>
      <c r="CV217" s="152"/>
      <c r="CW217" s="152"/>
      <c r="CX217" s="152"/>
      <c r="CY217" s="152"/>
      <c r="CZ217" s="152"/>
      <c r="DA217" s="152"/>
      <c r="DB217" s="152"/>
      <c r="DC217" s="152"/>
      <c r="DD217" s="152"/>
      <c r="DE217" s="152"/>
      <c r="DF217" s="152"/>
      <c r="DG217" s="152"/>
      <c r="DH217" s="152"/>
      <c r="DI217" s="152"/>
      <c r="DJ217" s="152"/>
      <c r="DK217" s="152"/>
      <c r="DL217" s="152"/>
      <c r="DM217" s="152"/>
      <c r="DN217" s="152"/>
      <c r="DO217" s="152"/>
      <c r="DP217" s="152"/>
      <c r="DQ217" s="152"/>
      <c r="DR217" s="152"/>
      <c r="DS217" s="152"/>
      <c r="DT217" s="152"/>
      <c r="DU217" s="152"/>
      <c r="DV217" s="152"/>
      <c r="DW217" s="152"/>
      <c r="DX217" s="152"/>
      <c r="DY217" s="152"/>
      <c r="DZ217" s="152"/>
      <c r="EA217" s="152"/>
      <c r="EB217" s="152"/>
    </row>
    <row r="218" spans="2:132" x14ac:dyDescent="0.2">
      <c r="B218" s="152"/>
      <c r="C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52"/>
      <c r="CJ218" s="152"/>
      <c r="CK218" s="152"/>
      <c r="CL218" s="152"/>
      <c r="CM218" s="152"/>
      <c r="CN218" s="15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  <c r="DT218" s="152"/>
      <c r="DU218" s="152"/>
      <c r="DV218" s="152"/>
      <c r="DW218" s="152"/>
      <c r="DX218" s="152"/>
      <c r="DY218" s="152"/>
      <c r="DZ218" s="152"/>
      <c r="EA218" s="152"/>
      <c r="EB218" s="152"/>
    </row>
    <row r="219" spans="2:132" x14ac:dyDescent="0.2">
      <c r="B219" s="152"/>
      <c r="C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52"/>
      <c r="BW219" s="152"/>
      <c r="BX219" s="152"/>
      <c r="BY219" s="152"/>
      <c r="BZ219" s="152"/>
      <c r="CA219" s="152"/>
      <c r="CB219" s="152"/>
      <c r="CC219" s="152"/>
      <c r="CD219" s="152"/>
      <c r="CE219" s="152"/>
      <c r="CF219" s="152"/>
      <c r="CG219" s="152"/>
      <c r="CH219" s="152"/>
      <c r="CI219" s="152"/>
      <c r="CJ219" s="152"/>
      <c r="CK219" s="152"/>
      <c r="CL219" s="152"/>
      <c r="CM219" s="152"/>
      <c r="CN219" s="152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52"/>
      <c r="DB219" s="152"/>
      <c r="DC219" s="152"/>
      <c r="DD219" s="152"/>
      <c r="DE219" s="152"/>
      <c r="DF219" s="152"/>
      <c r="DG219" s="152"/>
      <c r="DH219" s="152"/>
      <c r="DI219" s="152"/>
      <c r="DJ219" s="152"/>
      <c r="DK219" s="152"/>
      <c r="DL219" s="152"/>
      <c r="DM219" s="152"/>
      <c r="DN219" s="152"/>
      <c r="DO219" s="152"/>
      <c r="DP219" s="152"/>
      <c r="DQ219" s="152"/>
      <c r="DR219" s="152"/>
      <c r="DS219" s="152"/>
      <c r="DT219" s="152"/>
      <c r="DU219" s="152"/>
      <c r="DV219" s="152"/>
      <c r="DW219" s="152"/>
      <c r="DX219" s="152"/>
      <c r="DY219" s="152"/>
      <c r="DZ219" s="152"/>
      <c r="EA219" s="152"/>
      <c r="EB219" s="152"/>
    </row>
    <row r="220" spans="2:132" x14ac:dyDescent="0.2">
      <c r="B220" s="152"/>
      <c r="C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52"/>
      <c r="CJ220" s="152"/>
      <c r="CK220" s="152"/>
      <c r="CL220" s="152"/>
      <c r="CM220" s="152"/>
      <c r="CN220" s="152"/>
      <c r="CO220" s="152"/>
      <c r="CP220" s="152"/>
      <c r="CQ220" s="152"/>
      <c r="CR220" s="152"/>
      <c r="CS220" s="152"/>
      <c r="CT220" s="152"/>
      <c r="CU220" s="152"/>
      <c r="CV220" s="152"/>
      <c r="CW220" s="152"/>
      <c r="CX220" s="152"/>
      <c r="CY220" s="152"/>
      <c r="CZ220" s="152"/>
      <c r="DA220" s="152"/>
      <c r="DB220" s="152"/>
      <c r="DC220" s="152"/>
      <c r="DD220" s="152"/>
      <c r="DE220" s="152"/>
      <c r="DF220" s="152"/>
      <c r="DG220" s="152"/>
      <c r="DH220" s="152"/>
      <c r="DI220" s="152"/>
      <c r="DJ220" s="152"/>
      <c r="DK220" s="152"/>
      <c r="DL220" s="152"/>
      <c r="DM220" s="152"/>
      <c r="DN220" s="152"/>
      <c r="DO220" s="152"/>
      <c r="DP220" s="152"/>
      <c r="DQ220" s="152"/>
      <c r="DR220" s="152"/>
      <c r="DS220" s="152"/>
      <c r="DT220" s="152"/>
      <c r="DU220" s="152"/>
      <c r="DV220" s="152"/>
      <c r="DW220" s="152"/>
      <c r="DX220" s="152"/>
      <c r="DY220" s="152"/>
      <c r="DZ220" s="152"/>
      <c r="EA220" s="152"/>
      <c r="EB220" s="152"/>
    </row>
    <row r="221" spans="2:132" x14ac:dyDescent="0.2">
      <c r="B221" s="152"/>
      <c r="C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  <c r="DF221" s="152"/>
      <c r="DG221" s="152"/>
      <c r="DH221" s="152"/>
      <c r="DI221" s="152"/>
      <c r="DJ221" s="152"/>
      <c r="DK221" s="152"/>
      <c r="DL221" s="152"/>
      <c r="DM221" s="152"/>
      <c r="DN221" s="152"/>
      <c r="DO221" s="152"/>
      <c r="DP221" s="152"/>
      <c r="DQ221" s="152"/>
      <c r="DR221" s="152"/>
      <c r="DS221" s="152"/>
      <c r="DT221" s="152"/>
      <c r="DU221" s="152"/>
      <c r="DV221" s="152"/>
      <c r="DW221" s="152"/>
      <c r="DX221" s="152"/>
      <c r="DY221" s="152"/>
      <c r="DZ221" s="152"/>
      <c r="EA221" s="152"/>
      <c r="EB221" s="152"/>
    </row>
    <row r="222" spans="2:132" x14ac:dyDescent="0.2">
      <c r="B222" s="152"/>
      <c r="C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52"/>
      <c r="CF222" s="152"/>
      <c r="CG222" s="152"/>
      <c r="CH222" s="152"/>
      <c r="CI222" s="152"/>
      <c r="CJ222" s="152"/>
      <c r="CK222" s="152"/>
      <c r="CL222" s="152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52"/>
      <c r="DB222" s="152"/>
      <c r="DC222" s="152"/>
      <c r="DD222" s="152"/>
      <c r="DE222" s="152"/>
      <c r="DF222" s="152"/>
      <c r="DG222" s="152"/>
      <c r="DH222" s="152"/>
      <c r="DI222" s="152"/>
      <c r="DJ222" s="152"/>
      <c r="DK222" s="152"/>
      <c r="DL222" s="152"/>
      <c r="DM222" s="152"/>
      <c r="DN222" s="152"/>
      <c r="DO222" s="152"/>
      <c r="DP222" s="152"/>
      <c r="DQ222" s="152"/>
      <c r="DR222" s="152"/>
      <c r="DS222" s="152"/>
      <c r="DT222" s="152"/>
      <c r="DU222" s="152"/>
      <c r="DV222" s="152"/>
      <c r="DW222" s="152"/>
      <c r="DX222" s="152"/>
      <c r="DY222" s="152"/>
      <c r="DZ222" s="152"/>
      <c r="EA222" s="152"/>
      <c r="EB222" s="152"/>
    </row>
    <row r="223" spans="2:132" x14ac:dyDescent="0.2">
      <c r="B223" s="152"/>
      <c r="C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52"/>
      <c r="CF223" s="152"/>
      <c r="CG223" s="152"/>
      <c r="CH223" s="152"/>
      <c r="CI223" s="152"/>
      <c r="CJ223" s="152"/>
      <c r="CK223" s="152"/>
      <c r="CL223" s="152"/>
      <c r="CM223" s="152"/>
      <c r="CN223" s="152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52"/>
      <c r="DB223" s="152"/>
      <c r="DC223" s="152"/>
      <c r="DD223" s="152"/>
      <c r="DE223" s="152"/>
      <c r="DF223" s="152"/>
      <c r="DG223" s="152"/>
      <c r="DH223" s="152"/>
      <c r="DI223" s="152"/>
      <c r="DJ223" s="152"/>
      <c r="DK223" s="152"/>
      <c r="DL223" s="152"/>
      <c r="DM223" s="152"/>
      <c r="DN223" s="152"/>
      <c r="DO223" s="152"/>
      <c r="DP223" s="152"/>
      <c r="DQ223" s="152"/>
      <c r="DR223" s="152"/>
      <c r="DS223" s="152"/>
      <c r="DT223" s="152"/>
      <c r="DU223" s="152"/>
      <c r="DV223" s="152"/>
      <c r="DW223" s="152"/>
      <c r="DX223" s="152"/>
      <c r="DY223" s="152"/>
      <c r="DZ223" s="152"/>
      <c r="EA223" s="152"/>
      <c r="EB223" s="152"/>
    </row>
    <row r="224" spans="2:132" x14ac:dyDescent="0.2">
      <c r="B224" s="152"/>
      <c r="C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52"/>
      <c r="CF224" s="152"/>
      <c r="CG224" s="152"/>
      <c r="CH224" s="152"/>
      <c r="CI224" s="152"/>
      <c r="CJ224" s="152"/>
      <c r="CK224" s="152"/>
      <c r="CL224" s="152"/>
      <c r="CM224" s="152"/>
      <c r="CN224" s="152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152"/>
      <c r="DH224" s="152"/>
      <c r="DI224" s="152"/>
      <c r="DJ224" s="152"/>
      <c r="DK224" s="152"/>
      <c r="DL224" s="152"/>
      <c r="DM224" s="152"/>
      <c r="DN224" s="152"/>
      <c r="DO224" s="152"/>
      <c r="DP224" s="152"/>
      <c r="DQ224" s="152"/>
      <c r="DR224" s="152"/>
      <c r="DS224" s="152"/>
      <c r="DT224" s="152"/>
      <c r="DU224" s="152"/>
      <c r="DV224" s="152"/>
      <c r="DW224" s="152"/>
      <c r="DX224" s="152"/>
      <c r="DY224" s="152"/>
      <c r="DZ224" s="152"/>
      <c r="EA224" s="152"/>
      <c r="EB224" s="152"/>
    </row>
    <row r="225" spans="2:132" x14ac:dyDescent="0.2">
      <c r="B225" s="152"/>
      <c r="C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52"/>
      <c r="CF225" s="152"/>
      <c r="CG225" s="152"/>
      <c r="CH225" s="152"/>
      <c r="CI225" s="152"/>
      <c r="CJ225" s="152"/>
      <c r="CK225" s="152"/>
      <c r="CL225" s="152"/>
      <c r="CM225" s="152"/>
      <c r="CN225" s="152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52"/>
      <c r="DB225" s="152"/>
      <c r="DC225" s="152"/>
      <c r="DD225" s="152"/>
      <c r="DE225" s="152"/>
      <c r="DF225" s="152"/>
      <c r="DG225" s="152"/>
      <c r="DH225" s="152"/>
      <c r="DI225" s="152"/>
      <c r="DJ225" s="152"/>
      <c r="DK225" s="152"/>
      <c r="DL225" s="152"/>
      <c r="DM225" s="152"/>
      <c r="DN225" s="152"/>
      <c r="DO225" s="152"/>
      <c r="DP225" s="152"/>
      <c r="DQ225" s="152"/>
      <c r="DR225" s="152"/>
      <c r="DS225" s="152"/>
      <c r="DT225" s="152"/>
      <c r="DU225" s="152"/>
      <c r="DV225" s="152"/>
      <c r="DW225" s="152"/>
      <c r="DX225" s="152"/>
      <c r="DY225" s="152"/>
      <c r="DZ225" s="152"/>
      <c r="EA225" s="152"/>
      <c r="EB225" s="152"/>
    </row>
    <row r="226" spans="2:132" x14ac:dyDescent="0.2">
      <c r="B226" s="152"/>
      <c r="C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52"/>
      <c r="CF226" s="152"/>
      <c r="CG226" s="152"/>
      <c r="CH226" s="152"/>
      <c r="CI226" s="152"/>
      <c r="CJ226" s="152"/>
      <c r="CK226" s="152"/>
      <c r="CL226" s="152"/>
      <c r="CM226" s="152"/>
      <c r="CN226" s="152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52"/>
      <c r="DB226" s="152"/>
      <c r="DC226" s="152"/>
      <c r="DD226" s="152"/>
      <c r="DE226" s="152"/>
      <c r="DF226" s="152"/>
      <c r="DG226" s="152"/>
      <c r="DH226" s="152"/>
      <c r="DI226" s="152"/>
      <c r="DJ226" s="152"/>
      <c r="DK226" s="152"/>
      <c r="DL226" s="152"/>
      <c r="DM226" s="152"/>
      <c r="DN226" s="152"/>
      <c r="DO226" s="152"/>
      <c r="DP226" s="152"/>
      <c r="DQ226" s="152"/>
      <c r="DR226" s="152"/>
      <c r="DS226" s="152"/>
      <c r="DT226" s="152"/>
      <c r="DU226" s="152"/>
      <c r="DV226" s="152"/>
      <c r="DW226" s="152"/>
      <c r="DX226" s="152"/>
      <c r="DY226" s="152"/>
      <c r="DZ226" s="152"/>
      <c r="EA226" s="152"/>
      <c r="EB226" s="152"/>
    </row>
    <row r="227" spans="2:132" x14ac:dyDescent="0.2">
      <c r="B227" s="152"/>
      <c r="C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52"/>
      <c r="CF227" s="152"/>
      <c r="CG227" s="152"/>
      <c r="CH227" s="152"/>
      <c r="CI227" s="152"/>
      <c r="CJ227" s="152"/>
      <c r="CK227" s="152"/>
      <c r="CL227" s="152"/>
      <c r="CM227" s="152"/>
      <c r="CN227" s="152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152"/>
      <c r="DH227" s="152"/>
      <c r="DI227" s="152"/>
      <c r="DJ227" s="152"/>
      <c r="DK227" s="152"/>
      <c r="DL227" s="152"/>
      <c r="DM227" s="152"/>
      <c r="DN227" s="152"/>
      <c r="DO227" s="152"/>
      <c r="DP227" s="152"/>
      <c r="DQ227" s="152"/>
      <c r="DR227" s="152"/>
      <c r="DS227" s="152"/>
      <c r="DT227" s="152"/>
      <c r="DU227" s="152"/>
      <c r="DV227" s="152"/>
      <c r="DW227" s="152"/>
      <c r="DX227" s="152"/>
      <c r="DY227" s="152"/>
      <c r="DZ227" s="152"/>
      <c r="EA227" s="152"/>
      <c r="EB227" s="152"/>
    </row>
    <row r="228" spans="2:132" x14ac:dyDescent="0.2">
      <c r="B228" s="152"/>
      <c r="C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52"/>
      <c r="CF228" s="152"/>
      <c r="CG228" s="152"/>
      <c r="CH228" s="152"/>
      <c r="CI228" s="152"/>
      <c r="CJ228" s="152"/>
      <c r="CK228" s="152"/>
      <c r="CL228" s="152"/>
      <c r="CM228" s="152"/>
      <c r="CN228" s="152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152"/>
      <c r="DH228" s="152"/>
      <c r="DI228" s="152"/>
      <c r="DJ228" s="152"/>
      <c r="DK228" s="152"/>
      <c r="DL228" s="152"/>
      <c r="DM228" s="152"/>
      <c r="DN228" s="152"/>
      <c r="DO228" s="152"/>
      <c r="DP228" s="152"/>
      <c r="DQ228" s="152"/>
      <c r="DR228" s="152"/>
      <c r="DS228" s="152"/>
      <c r="DT228" s="152"/>
      <c r="DU228" s="152"/>
      <c r="DV228" s="152"/>
      <c r="DW228" s="152"/>
      <c r="DX228" s="152"/>
      <c r="DY228" s="152"/>
      <c r="DZ228" s="152"/>
      <c r="EA228" s="152"/>
      <c r="EB228" s="152"/>
    </row>
    <row r="229" spans="2:132" x14ac:dyDescent="0.2">
      <c r="B229" s="152"/>
      <c r="C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52"/>
      <c r="CF229" s="152"/>
      <c r="CG229" s="152"/>
      <c r="CH229" s="152"/>
      <c r="CI229" s="152"/>
      <c r="CJ229" s="152"/>
      <c r="CK229" s="152"/>
      <c r="CL229" s="152"/>
      <c r="CM229" s="152"/>
      <c r="CN229" s="152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152"/>
      <c r="DH229" s="152"/>
      <c r="DI229" s="152"/>
      <c r="DJ229" s="152"/>
      <c r="DK229" s="152"/>
      <c r="DL229" s="152"/>
      <c r="DM229" s="152"/>
      <c r="DN229" s="152"/>
      <c r="DO229" s="152"/>
      <c r="DP229" s="152"/>
      <c r="DQ229" s="152"/>
      <c r="DR229" s="152"/>
      <c r="DS229" s="152"/>
      <c r="DT229" s="152"/>
      <c r="DU229" s="152"/>
      <c r="DV229" s="152"/>
      <c r="DW229" s="152"/>
      <c r="DX229" s="152"/>
      <c r="DY229" s="152"/>
      <c r="DZ229" s="152"/>
      <c r="EA229" s="152"/>
      <c r="EB229" s="152"/>
    </row>
    <row r="230" spans="2:132" x14ac:dyDescent="0.2">
      <c r="B230" s="152"/>
      <c r="C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52"/>
      <c r="CF230" s="152"/>
      <c r="CG230" s="152"/>
      <c r="CH230" s="152"/>
      <c r="CI230" s="152"/>
      <c r="CJ230" s="152"/>
      <c r="CK230" s="152"/>
      <c r="CL230" s="152"/>
      <c r="CM230" s="152"/>
      <c r="CN230" s="152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52"/>
      <c r="DB230" s="152"/>
      <c r="DC230" s="152"/>
      <c r="DD230" s="152"/>
      <c r="DE230" s="152"/>
      <c r="DF230" s="152"/>
      <c r="DG230" s="152"/>
      <c r="DH230" s="152"/>
      <c r="DI230" s="152"/>
      <c r="DJ230" s="152"/>
      <c r="DK230" s="152"/>
      <c r="DL230" s="152"/>
      <c r="DM230" s="152"/>
      <c r="DN230" s="152"/>
      <c r="DO230" s="152"/>
      <c r="DP230" s="152"/>
      <c r="DQ230" s="152"/>
      <c r="DR230" s="152"/>
      <c r="DS230" s="152"/>
      <c r="DT230" s="152"/>
      <c r="DU230" s="152"/>
      <c r="DV230" s="152"/>
      <c r="DW230" s="152"/>
      <c r="DX230" s="152"/>
      <c r="DY230" s="152"/>
      <c r="DZ230" s="152"/>
      <c r="EA230" s="152"/>
      <c r="EB230" s="152"/>
    </row>
    <row r="231" spans="2:132" x14ac:dyDescent="0.2">
      <c r="B231" s="152"/>
      <c r="C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52"/>
      <c r="CF231" s="152"/>
      <c r="CG231" s="152"/>
      <c r="CH231" s="152"/>
      <c r="CI231" s="152"/>
      <c r="CJ231" s="152"/>
      <c r="CK231" s="152"/>
      <c r="CL231" s="152"/>
      <c r="CM231" s="152"/>
      <c r="CN231" s="152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52"/>
      <c r="DB231" s="152"/>
      <c r="DC231" s="152"/>
      <c r="DD231" s="152"/>
      <c r="DE231" s="152"/>
      <c r="DF231" s="152"/>
      <c r="DG231" s="152"/>
      <c r="DH231" s="152"/>
      <c r="DI231" s="152"/>
      <c r="DJ231" s="152"/>
      <c r="DK231" s="152"/>
      <c r="DL231" s="152"/>
      <c r="DM231" s="152"/>
      <c r="DN231" s="152"/>
      <c r="DO231" s="152"/>
      <c r="DP231" s="152"/>
      <c r="DQ231" s="152"/>
      <c r="DR231" s="152"/>
      <c r="DS231" s="152"/>
      <c r="DT231" s="152"/>
      <c r="DU231" s="152"/>
      <c r="DV231" s="152"/>
      <c r="DW231" s="152"/>
      <c r="DX231" s="152"/>
      <c r="DY231" s="152"/>
      <c r="DZ231" s="152"/>
      <c r="EA231" s="152"/>
      <c r="EB231" s="152"/>
    </row>
    <row r="232" spans="2:132" x14ac:dyDescent="0.2">
      <c r="B232" s="152"/>
      <c r="C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52"/>
      <c r="CF232" s="152"/>
      <c r="CG232" s="152"/>
      <c r="CH232" s="152"/>
      <c r="CI232" s="152"/>
      <c r="CJ232" s="152"/>
      <c r="CK232" s="152"/>
      <c r="CL232" s="152"/>
      <c r="CM232" s="152"/>
      <c r="CN232" s="152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52"/>
      <c r="DB232" s="152"/>
      <c r="DC232" s="152"/>
      <c r="DD232" s="152"/>
      <c r="DE232" s="152"/>
      <c r="DF232" s="152"/>
      <c r="DG232" s="152"/>
      <c r="DH232" s="152"/>
      <c r="DI232" s="152"/>
      <c r="DJ232" s="152"/>
      <c r="DK232" s="152"/>
      <c r="DL232" s="152"/>
      <c r="DM232" s="152"/>
      <c r="DN232" s="152"/>
      <c r="DO232" s="152"/>
      <c r="DP232" s="152"/>
      <c r="DQ232" s="152"/>
      <c r="DR232" s="152"/>
      <c r="DS232" s="152"/>
      <c r="DT232" s="152"/>
      <c r="DU232" s="152"/>
      <c r="DV232" s="152"/>
      <c r="DW232" s="152"/>
      <c r="DX232" s="152"/>
      <c r="DY232" s="152"/>
      <c r="DZ232" s="152"/>
      <c r="EA232" s="152"/>
      <c r="EB232" s="152"/>
    </row>
    <row r="233" spans="2:132" x14ac:dyDescent="0.2">
      <c r="B233" s="152"/>
      <c r="C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52"/>
      <c r="CF233" s="152"/>
      <c r="CG233" s="152"/>
      <c r="CH233" s="152"/>
      <c r="CI233" s="152"/>
      <c r="CJ233" s="152"/>
      <c r="CK233" s="152"/>
      <c r="CL233" s="152"/>
      <c r="CM233" s="152"/>
      <c r="CN233" s="152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52"/>
      <c r="DB233" s="152"/>
      <c r="DC233" s="152"/>
      <c r="DD233" s="152"/>
      <c r="DE233" s="152"/>
      <c r="DF233" s="152"/>
      <c r="DG233" s="152"/>
      <c r="DH233" s="152"/>
      <c r="DI233" s="152"/>
      <c r="DJ233" s="152"/>
      <c r="DK233" s="152"/>
      <c r="DL233" s="152"/>
      <c r="DM233" s="152"/>
      <c r="DN233" s="152"/>
      <c r="DO233" s="152"/>
      <c r="DP233" s="152"/>
      <c r="DQ233" s="152"/>
      <c r="DR233" s="152"/>
      <c r="DS233" s="152"/>
      <c r="DT233" s="152"/>
      <c r="DU233" s="152"/>
      <c r="DV233" s="152"/>
      <c r="DW233" s="152"/>
      <c r="DX233" s="152"/>
      <c r="DY233" s="152"/>
      <c r="DZ233" s="152"/>
      <c r="EA233" s="152"/>
      <c r="EB233" s="152"/>
    </row>
    <row r="234" spans="2:132" x14ac:dyDescent="0.2">
      <c r="B234" s="152"/>
      <c r="C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  <c r="DF234" s="152"/>
      <c r="DG234" s="152"/>
      <c r="DH234" s="152"/>
      <c r="DI234" s="152"/>
      <c r="DJ234" s="152"/>
      <c r="DK234" s="152"/>
      <c r="DL234" s="152"/>
      <c r="DM234" s="152"/>
      <c r="DN234" s="152"/>
      <c r="DO234" s="152"/>
      <c r="DP234" s="152"/>
      <c r="DQ234" s="152"/>
      <c r="DR234" s="152"/>
      <c r="DS234" s="152"/>
      <c r="DT234" s="152"/>
      <c r="DU234" s="152"/>
      <c r="DV234" s="152"/>
      <c r="DW234" s="152"/>
      <c r="DX234" s="152"/>
      <c r="DY234" s="152"/>
      <c r="DZ234" s="152"/>
      <c r="EA234" s="152"/>
      <c r="EB234" s="152"/>
    </row>
    <row r="235" spans="2:132" x14ac:dyDescent="0.2">
      <c r="B235" s="152"/>
      <c r="C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52"/>
      <c r="CF235" s="152"/>
      <c r="CG235" s="152"/>
      <c r="CH235" s="152"/>
      <c r="CI235" s="152"/>
      <c r="CJ235" s="152"/>
      <c r="CK235" s="152"/>
      <c r="CL235" s="152"/>
      <c r="CM235" s="152"/>
      <c r="CN235" s="152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52"/>
      <c r="DB235" s="152"/>
      <c r="DC235" s="152"/>
      <c r="DD235" s="152"/>
      <c r="DE235" s="152"/>
      <c r="DF235" s="152"/>
      <c r="DG235" s="152"/>
      <c r="DH235" s="152"/>
      <c r="DI235" s="152"/>
      <c r="DJ235" s="152"/>
      <c r="DK235" s="152"/>
      <c r="DL235" s="152"/>
      <c r="DM235" s="152"/>
      <c r="DN235" s="152"/>
      <c r="DO235" s="152"/>
      <c r="DP235" s="152"/>
      <c r="DQ235" s="152"/>
      <c r="DR235" s="152"/>
      <c r="DS235" s="152"/>
      <c r="DT235" s="152"/>
      <c r="DU235" s="152"/>
      <c r="DV235" s="152"/>
      <c r="DW235" s="152"/>
      <c r="DX235" s="152"/>
      <c r="DY235" s="152"/>
      <c r="DZ235" s="152"/>
      <c r="EA235" s="152"/>
      <c r="EB235" s="152"/>
    </row>
    <row r="236" spans="2:132" x14ac:dyDescent="0.2">
      <c r="B236" s="152"/>
      <c r="C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2"/>
      <c r="CH236" s="152"/>
      <c r="CI236" s="152"/>
      <c r="CJ236" s="152"/>
      <c r="CK236" s="152"/>
      <c r="CL236" s="152"/>
      <c r="CM236" s="152"/>
      <c r="CN236" s="152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52"/>
      <c r="DB236" s="152"/>
      <c r="DC236" s="152"/>
      <c r="DD236" s="152"/>
      <c r="DE236" s="152"/>
      <c r="DF236" s="152"/>
      <c r="DG236" s="152"/>
      <c r="DH236" s="152"/>
      <c r="DI236" s="152"/>
      <c r="DJ236" s="152"/>
      <c r="DK236" s="152"/>
      <c r="DL236" s="152"/>
      <c r="DM236" s="152"/>
      <c r="DN236" s="152"/>
      <c r="DO236" s="152"/>
      <c r="DP236" s="152"/>
      <c r="DQ236" s="152"/>
      <c r="DR236" s="152"/>
      <c r="DS236" s="152"/>
      <c r="DT236" s="152"/>
      <c r="DU236" s="152"/>
      <c r="DV236" s="152"/>
      <c r="DW236" s="152"/>
      <c r="DX236" s="152"/>
      <c r="DY236" s="152"/>
      <c r="DZ236" s="152"/>
      <c r="EA236" s="152"/>
      <c r="EB236" s="152"/>
    </row>
    <row r="237" spans="2:132" x14ac:dyDescent="0.2">
      <c r="B237" s="152"/>
      <c r="C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2"/>
      <c r="CH237" s="152"/>
      <c r="CI237" s="152"/>
      <c r="CJ237" s="152"/>
      <c r="CK237" s="152"/>
      <c r="CL237" s="152"/>
      <c r="CM237" s="152"/>
      <c r="CN237" s="152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52"/>
      <c r="DB237" s="152"/>
      <c r="DC237" s="152"/>
      <c r="DD237" s="152"/>
      <c r="DE237" s="152"/>
      <c r="DF237" s="152"/>
      <c r="DG237" s="152"/>
      <c r="DH237" s="152"/>
      <c r="DI237" s="152"/>
      <c r="DJ237" s="152"/>
      <c r="DK237" s="152"/>
      <c r="DL237" s="152"/>
      <c r="DM237" s="152"/>
      <c r="DN237" s="152"/>
      <c r="DO237" s="152"/>
      <c r="DP237" s="152"/>
      <c r="DQ237" s="152"/>
      <c r="DR237" s="152"/>
      <c r="DS237" s="152"/>
      <c r="DT237" s="152"/>
      <c r="DU237" s="152"/>
      <c r="DV237" s="152"/>
      <c r="DW237" s="152"/>
      <c r="DX237" s="152"/>
      <c r="DY237" s="152"/>
      <c r="DZ237" s="152"/>
      <c r="EA237" s="152"/>
      <c r="EB237" s="152"/>
    </row>
    <row r="238" spans="2:132" x14ac:dyDescent="0.2">
      <c r="B238" s="152"/>
      <c r="C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52"/>
      <c r="CJ238" s="152"/>
      <c r="CK238" s="152"/>
      <c r="CL238" s="152"/>
      <c r="CM238" s="152"/>
      <c r="CN238" s="152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52"/>
      <c r="DB238" s="152"/>
      <c r="DC238" s="152"/>
      <c r="DD238" s="152"/>
      <c r="DE238" s="152"/>
      <c r="DF238" s="152"/>
      <c r="DG238" s="152"/>
      <c r="DH238" s="152"/>
      <c r="DI238" s="152"/>
      <c r="DJ238" s="152"/>
      <c r="DK238" s="152"/>
      <c r="DL238" s="152"/>
      <c r="DM238" s="152"/>
      <c r="DN238" s="152"/>
      <c r="DO238" s="152"/>
      <c r="DP238" s="152"/>
      <c r="DQ238" s="152"/>
      <c r="DR238" s="152"/>
      <c r="DS238" s="152"/>
      <c r="DT238" s="152"/>
      <c r="DU238" s="152"/>
      <c r="DV238" s="152"/>
      <c r="DW238" s="152"/>
      <c r="DX238" s="152"/>
      <c r="DY238" s="152"/>
      <c r="DZ238" s="152"/>
      <c r="EA238" s="152"/>
      <c r="EB238" s="152"/>
    </row>
    <row r="239" spans="2:132" x14ac:dyDescent="0.2">
      <c r="B239" s="152"/>
      <c r="C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52"/>
      <c r="CF239" s="152"/>
      <c r="CG239" s="152"/>
      <c r="CH239" s="152"/>
      <c r="CI239" s="152"/>
      <c r="CJ239" s="152"/>
      <c r="CK239" s="152"/>
      <c r="CL239" s="152"/>
      <c r="CM239" s="152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2"/>
      <c r="DB239" s="152"/>
      <c r="DC239" s="152"/>
      <c r="DD239" s="152"/>
      <c r="DE239" s="152"/>
      <c r="DF239" s="152"/>
      <c r="DG239" s="152"/>
      <c r="DH239" s="152"/>
      <c r="DI239" s="152"/>
      <c r="DJ239" s="152"/>
      <c r="DK239" s="152"/>
      <c r="DL239" s="152"/>
      <c r="DM239" s="152"/>
      <c r="DN239" s="152"/>
      <c r="DO239" s="152"/>
      <c r="DP239" s="152"/>
      <c r="DQ239" s="152"/>
      <c r="DR239" s="152"/>
      <c r="DS239" s="152"/>
      <c r="DT239" s="152"/>
      <c r="DU239" s="152"/>
      <c r="DV239" s="152"/>
      <c r="DW239" s="152"/>
      <c r="DX239" s="152"/>
      <c r="DY239" s="152"/>
      <c r="DZ239" s="152"/>
      <c r="EA239" s="152"/>
      <c r="EB239" s="152"/>
    </row>
    <row r="240" spans="2:132" x14ac:dyDescent="0.2">
      <c r="B240" s="152"/>
      <c r="C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/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/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/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/>
    </row>
    <row r="241" spans="2:132" x14ac:dyDescent="0.2">
      <c r="B241" s="152"/>
      <c r="C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52"/>
      <c r="CF241" s="152"/>
      <c r="CG241" s="152"/>
      <c r="CH241" s="152"/>
      <c r="CI241" s="152"/>
      <c r="CJ241" s="152"/>
      <c r="CK241" s="152"/>
      <c r="CL241" s="152"/>
      <c r="CM241" s="152"/>
      <c r="CN241" s="152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52"/>
      <c r="DB241" s="152"/>
      <c r="DC241" s="152"/>
      <c r="DD241" s="152"/>
      <c r="DE241" s="152"/>
      <c r="DF241" s="152"/>
      <c r="DG241" s="152"/>
      <c r="DH241" s="152"/>
      <c r="DI241" s="152"/>
      <c r="DJ241" s="152"/>
      <c r="DK241" s="152"/>
      <c r="DL241" s="152"/>
      <c r="DM241" s="152"/>
      <c r="DN241" s="152"/>
      <c r="DO241" s="152"/>
      <c r="DP241" s="152"/>
      <c r="DQ241" s="152"/>
      <c r="DR241" s="152"/>
      <c r="DS241" s="152"/>
      <c r="DT241" s="152"/>
      <c r="DU241" s="152"/>
      <c r="DV241" s="152"/>
      <c r="DW241" s="152"/>
      <c r="DX241" s="152"/>
      <c r="DY241" s="152"/>
      <c r="DZ241" s="152"/>
      <c r="EA241" s="152"/>
      <c r="EB241" s="152"/>
    </row>
    <row r="242" spans="2:132" x14ac:dyDescent="0.2">
      <c r="B242" s="152"/>
      <c r="C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52"/>
      <c r="CF242" s="152"/>
      <c r="CG242" s="152"/>
      <c r="CH242" s="152"/>
      <c r="CI242" s="152"/>
      <c r="CJ242" s="152"/>
      <c r="CK242" s="152"/>
      <c r="CL242" s="152"/>
      <c r="CM242" s="152"/>
      <c r="CN242" s="152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52"/>
      <c r="DB242" s="152"/>
      <c r="DC242" s="152"/>
      <c r="DD242" s="152"/>
      <c r="DE242" s="152"/>
      <c r="DF242" s="152"/>
      <c r="DG242" s="152"/>
      <c r="DH242" s="152"/>
      <c r="DI242" s="152"/>
      <c r="DJ242" s="152"/>
      <c r="DK242" s="152"/>
      <c r="DL242" s="152"/>
      <c r="DM242" s="152"/>
      <c r="DN242" s="152"/>
      <c r="DO242" s="152"/>
      <c r="DP242" s="152"/>
      <c r="DQ242" s="152"/>
      <c r="DR242" s="152"/>
      <c r="DS242" s="152"/>
      <c r="DT242" s="152"/>
      <c r="DU242" s="152"/>
      <c r="DV242" s="152"/>
      <c r="DW242" s="152"/>
      <c r="DX242" s="152"/>
      <c r="DY242" s="152"/>
      <c r="DZ242" s="152"/>
      <c r="EA242" s="152"/>
      <c r="EB242" s="152"/>
    </row>
    <row r="243" spans="2:132" x14ac:dyDescent="0.2">
      <c r="B243" s="152"/>
      <c r="C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  <c r="DF243" s="152"/>
      <c r="DG243" s="152"/>
      <c r="DH243" s="152"/>
      <c r="DI243" s="152"/>
      <c r="DJ243" s="152"/>
      <c r="DK243" s="152"/>
      <c r="DL243" s="152"/>
      <c r="DM243" s="152"/>
      <c r="DN243" s="152"/>
      <c r="DO243" s="152"/>
      <c r="DP243" s="152"/>
      <c r="DQ243" s="152"/>
      <c r="DR243" s="152"/>
      <c r="DS243" s="152"/>
      <c r="DT243" s="152"/>
      <c r="DU243" s="152"/>
      <c r="DV243" s="152"/>
      <c r="DW243" s="152"/>
      <c r="DX243" s="152"/>
      <c r="DY243" s="152"/>
      <c r="DZ243" s="152"/>
      <c r="EA243" s="152"/>
      <c r="EB243" s="152"/>
    </row>
    <row r="244" spans="2:132" x14ac:dyDescent="0.2">
      <c r="B244" s="152"/>
      <c r="C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52"/>
      <c r="CF244" s="152"/>
      <c r="CG244" s="152"/>
      <c r="CH244" s="152"/>
      <c r="CI244" s="152"/>
      <c r="CJ244" s="152"/>
      <c r="CK244" s="152"/>
      <c r="CL244" s="152"/>
      <c r="CM244" s="152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52"/>
      <c r="DB244" s="152"/>
      <c r="DC244" s="152"/>
      <c r="DD244" s="152"/>
      <c r="DE244" s="152"/>
      <c r="DF244" s="152"/>
      <c r="DG244" s="152"/>
      <c r="DH244" s="152"/>
      <c r="DI244" s="152"/>
      <c r="DJ244" s="152"/>
      <c r="DK244" s="152"/>
      <c r="DL244" s="152"/>
      <c r="DM244" s="152"/>
      <c r="DN244" s="152"/>
      <c r="DO244" s="152"/>
      <c r="DP244" s="152"/>
      <c r="DQ244" s="152"/>
      <c r="DR244" s="152"/>
      <c r="DS244" s="152"/>
      <c r="DT244" s="152"/>
      <c r="DU244" s="152"/>
      <c r="DV244" s="152"/>
      <c r="DW244" s="152"/>
      <c r="DX244" s="152"/>
      <c r="DY244" s="152"/>
      <c r="DZ244" s="152"/>
      <c r="EA244" s="152"/>
      <c r="EB244" s="152"/>
    </row>
    <row r="245" spans="2:132" x14ac:dyDescent="0.2">
      <c r="B245" s="152"/>
      <c r="C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52"/>
      <c r="CF245" s="152"/>
      <c r="CG245" s="152"/>
      <c r="CH245" s="152"/>
      <c r="CI245" s="152"/>
      <c r="CJ245" s="152"/>
      <c r="CK245" s="152"/>
      <c r="CL245" s="152"/>
      <c r="CM245" s="152"/>
      <c r="CN245" s="152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52"/>
      <c r="DB245" s="152"/>
      <c r="DC245" s="152"/>
      <c r="DD245" s="152"/>
      <c r="DE245" s="152"/>
      <c r="DF245" s="152"/>
      <c r="DG245" s="152"/>
      <c r="DH245" s="152"/>
      <c r="DI245" s="152"/>
      <c r="DJ245" s="152"/>
      <c r="DK245" s="152"/>
      <c r="DL245" s="152"/>
      <c r="DM245" s="152"/>
      <c r="DN245" s="152"/>
      <c r="DO245" s="152"/>
      <c r="DP245" s="152"/>
      <c r="DQ245" s="152"/>
      <c r="DR245" s="152"/>
      <c r="DS245" s="152"/>
      <c r="DT245" s="152"/>
      <c r="DU245" s="152"/>
      <c r="DV245" s="152"/>
      <c r="DW245" s="152"/>
      <c r="DX245" s="152"/>
      <c r="DY245" s="152"/>
      <c r="DZ245" s="152"/>
      <c r="EA245" s="152"/>
      <c r="EB245" s="152"/>
    </row>
    <row r="246" spans="2:132" x14ac:dyDescent="0.2">
      <c r="B246" s="152"/>
      <c r="C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52"/>
      <c r="CF246" s="152"/>
      <c r="CG246" s="152"/>
      <c r="CH246" s="152"/>
      <c r="CI246" s="152"/>
      <c r="CJ246" s="152"/>
      <c r="CK246" s="152"/>
      <c r="CL246" s="152"/>
      <c r="CM246" s="152"/>
      <c r="CN246" s="152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52"/>
      <c r="DB246" s="152"/>
      <c r="DC246" s="152"/>
      <c r="DD246" s="152"/>
      <c r="DE246" s="152"/>
      <c r="DF246" s="152"/>
      <c r="DG246" s="152"/>
      <c r="DH246" s="152"/>
      <c r="DI246" s="152"/>
      <c r="DJ246" s="152"/>
      <c r="DK246" s="152"/>
      <c r="DL246" s="152"/>
      <c r="DM246" s="152"/>
      <c r="DN246" s="152"/>
      <c r="DO246" s="152"/>
      <c r="DP246" s="152"/>
      <c r="DQ246" s="152"/>
      <c r="DR246" s="152"/>
      <c r="DS246" s="152"/>
      <c r="DT246" s="152"/>
      <c r="DU246" s="152"/>
      <c r="DV246" s="152"/>
      <c r="DW246" s="152"/>
      <c r="DX246" s="152"/>
      <c r="DY246" s="152"/>
      <c r="DZ246" s="152"/>
      <c r="EA246" s="152"/>
      <c r="EB246" s="152"/>
    </row>
    <row r="247" spans="2:132" x14ac:dyDescent="0.2">
      <c r="B247" s="152"/>
      <c r="C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52"/>
      <c r="CF247" s="152"/>
      <c r="CG247" s="152"/>
      <c r="CH247" s="152"/>
      <c r="CI247" s="152"/>
      <c r="CJ247" s="152"/>
      <c r="CK247" s="152"/>
      <c r="CL247" s="152"/>
      <c r="CM247" s="152"/>
      <c r="CN247" s="152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52"/>
      <c r="DB247" s="152"/>
      <c r="DC247" s="152"/>
      <c r="DD247" s="152"/>
      <c r="DE247" s="152"/>
      <c r="DF247" s="152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  <c r="DT247" s="152"/>
      <c r="DU247" s="152"/>
      <c r="DV247" s="152"/>
      <c r="DW247" s="152"/>
      <c r="DX247" s="152"/>
      <c r="DY247" s="152"/>
      <c r="DZ247" s="152"/>
      <c r="EA247" s="152"/>
      <c r="EB247" s="152"/>
    </row>
    <row r="248" spans="2:132" x14ac:dyDescent="0.2">
      <c r="B248" s="152"/>
      <c r="C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52"/>
      <c r="CJ248" s="152"/>
      <c r="CK248" s="152"/>
      <c r="CL248" s="152"/>
      <c r="CM248" s="152"/>
      <c r="CN248" s="152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52"/>
      <c r="DB248" s="152"/>
      <c r="DC248" s="152"/>
      <c r="DD248" s="152"/>
      <c r="DE248" s="152"/>
      <c r="DF248" s="152"/>
      <c r="DG248" s="152"/>
      <c r="DH248" s="152"/>
      <c r="DI248" s="152"/>
      <c r="DJ248" s="152"/>
      <c r="DK248" s="152"/>
      <c r="DL248" s="152"/>
      <c r="DM248" s="152"/>
      <c r="DN248" s="152"/>
      <c r="DO248" s="152"/>
      <c r="DP248" s="152"/>
      <c r="DQ248" s="152"/>
      <c r="DR248" s="152"/>
      <c r="DS248" s="152"/>
      <c r="DT248" s="152"/>
      <c r="DU248" s="152"/>
      <c r="DV248" s="152"/>
      <c r="DW248" s="152"/>
      <c r="DX248" s="152"/>
      <c r="DY248" s="152"/>
      <c r="DZ248" s="152"/>
      <c r="EA248" s="152"/>
      <c r="EB248" s="152"/>
    </row>
    <row r="249" spans="2:132" x14ac:dyDescent="0.2">
      <c r="B249" s="152"/>
      <c r="C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52"/>
      <c r="CF249" s="152"/>
      <c r="CG249" s="152"/>
      <c r="CH249" s="152"/>
      <c r="CI249" s="152"/>
      <c r="CJ249" s="152"/>
      <c r="CK249" s="152"/>
      <c r="CL249" s="152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52"/>
      <c r="DB249" s="152"/>
      <c r="DC249" s="152"/>
      <c r="DD249" s="152"/>
      <c r="DE249" s="152"/>
      <c r="DF249" s="152"/>
      <c r="DG249" s="152"/>
      <c r="DH249" s="152"/>
      <c r="DI249" s="152"/>
      <c r="DJ249" s="152"/>
      <c r="DK249" s="152"/>
      <c r="DL249" s="152"/>
      <c r="DM249" s="152"/>
      <c r="DN249" s="152"/>
      <c r="DO249" s="152"/>
      <c r="DP249" s="152"/>
      <c r="DQ249" s="152"/>
      <c r="DR249" s="152"/>
      <c r="DS249" s="152"/>
      <c r="DT249" s="152"/>
      <c r="DU249" s="152"/>
      <c r="DV249" s="152"/>
      <c r="DW249" s="152"/>
      <c r="DX249" s="152"/>
      <c r="DY249" s="152"/>
      <c r="DZ249" s="152"/>
      <c r="EA249" s="152"/>
      <c r="EB249" s="152"/>
    </row>
    <row r="250" spans="2:132" x14ac:dyDescent="0.2">
      <c r="B250" s="152"/>
      <c r="C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  <c r="DF250" s="152"/>
      <c r="DG250" s="152"/>
      <c r="DH250" s="152"/>
      <c r="DI250" s="152"/>
      <c r="DJ250" s="152"/>
      <c r="DK250" s="152"/>
      <c r="DL250" s="152"/>
      <c r="DM250" s="152"/>
      <c r="DN250" s="152"/>
      <c r="DO250" s="152"/>
      <c r="DP250" s="152"/>
      <c r="DQ250" s="152"/>
      <c r="DR250" s="152"/>
      <c r="DS250" s="152"/>
      <c r="DT250" s="152"/>
      <c r="DU250" s="152"/>
      <c r="DV250" s="152"/>
      <c r="DW250" s="152"/>
      <c r="DX250" s="152"/>
      <c r="DY250" s="152"/>
      <c r="DZ250" s="152"/>
      <c r="EA250" s="152"/>
      <c r="EB250" s="152"/>
    </row>
    <row r="251" spans="2:132" x14ac:dyDescent="0.2">
      <c r="B251" s="152"/>
      <c r="C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52"/>
      <c r="CJ251" s="152"/>
      <c r="CK251" s="152"/>
      <c r="CL251" s="152"/>
      <c r="CM251" s="152"/>
      <c r="CN251" s="152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52"/>
      <c r="DB251" s="152"/>
      <c r="DC251" s="152"/>
      <c r="DD251" s="152"/>
      <c r="DE251" s="152"/>
      <c r="DF251" s="152"/>
      <c r="DG251" s="152"/>
      <c r="DH251" s="152"/>
      <c r="DI251" s="152"/>
      <c r="DJ251" s="152"/>
      <c r="DK251" s="152"/>
      <c r="DL251" s="152"/>
      <c r="DM251" s="152"/>
      <c r="DN251" s="152"/>
      <c r="DO251" s="152"/>
      <c r="DP251" s="152"/>
      <c r="DQ251" s="152"/>
      <c r="DR251" s="152"/>
      <c r="DS251" s="152"/>
      <c r="DT251" s="152"/>
      <c r="DU251" s="152"/>
      <c r="DV251" s="152"/>
      <c r="DW251" s="152"/>
      <c r="DX251" s="152"/>
      <c r="DY251" s="152"/>
      <c r="DZ251" s="152"/>
      <c r="EA251" s="152"/>
      <c r="EB251" s="152"/>
    </row>
    <row r="252" spans="2:132" x14ac:dyDescent="0.2">
      <c r="B252" s="152"/>
      <c r="C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  <c r="DF252" s="152"/>
      <c r="DG252" s="152"/>
      <c r="DH252" s="152"/>
      <c r="DI252" s="152"/>
      <c r="DJ252" s="152"/>
      <c r="DK252" s="152"/>
      <c r="DL252" s="152"/>
      <c r="DM252" s="152"/>
      <c r="DN252" s="152"/>
      <c r="DO252" s="152"/>
      <c r="DP252" s="152"/>
      <c r="DQ252" s="152"/>
      <c r="DR252" s="152"/>
      <c r="DS252" s="152"/>
      <c r="DT252" s="152"/>
      <c r="DU252" s="152"/>
      <c r="DV252" s="152"/>
      <c r="DW252" s="152"/>
      <c r="DX252" s="152"/>
      <c r="DY252" s="152"/>
      <c r="DZ252" s="152"/>
      <c r="EA252" s="152"/>
      <c r="EB252" s="152"/>
    </row>
    <row r="253" spans="2:132" x14ac:dyDescent="0.2">
      <c r="B253" s="152"/>
      <c r="C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2"/>
      <c r="CI253" s="152"/>
      <c r="CJ253" s="152"/>
      <c r="CK253" s="152"/>
      <c r="CL253" s="152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52"/>
      <c r="DB253" s="152"/>
      <c r="DC253" s="152"/>
      <c r="DD253" s="152"/>
      <c r="DE253" s="152"/>
      <c r="DF253" s="152"/>
      <c r="DG253" s="152"/>
      <c r="DH253" s="152"/>
      <c r="DI253" s="152"/>
      <c r="DJ253" s="152"/>
      <c r="DK253" s="152"/>
      <c r="DL253" s="152"/>
      <c r="DM253" s="152"/>
      <c r="DN253" s="152"/>
      <c r="DO253" s="152"/>
      <c r="DP253" s="152"/>
      <c r="DQ253" s="152"/>
      <c r="DR253" s="152"/>
      <c r="DS253" s="152"/>
      <c r="DT253" s="152"/>
      <c r="DU253" s="152"/>
      <c r="DV253" s="152"/>
      <c r="DW253" s="152"/>
      <c r="DX253" s="152"/>
      <c r="DY253" s="152"/>
      <c r="DZ253" s="152"/>
      <c r="EA253" s="152"/>
      <c r="EB253" s="152"/>
    </row>
    <row r="254" spans="2:132" x14ac:dyDescent="0.2">
      <c r="B254" s="152"/>
      <c r="C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2"/>
      <c r="CI254" s="152"/>
      <c r="CJ254" s="152"/>
      <c r="CK254" s="152"/>
      <c r="CL254" s="152"/>
      <c r="CM254" s="152"/>
      <c r="CN254" s="152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52"/>
      <c r="DB254" s="152"/>
      <c r="DC254" s="152"/>
      <c r="DD254" s="152"/>
      <c r="DE254" s="152"/>
      <c r="DF254" s="152"/>
      <c r="DG254" s="152"/>
      <c r="DH254" s="152"/>
      <c r="DI254" s="152"/>
      <c r="DJ254" s="152"/>
      <c r="DK254" s="152"/>
      <c r="DL254" s="152"/>
      <c r="DM254" s="152"/>
      <c r="DN254" s="152"/>
      <c r="DO254" s="152"/>
      <c r="DP254" s="152"/>
      <c r="DQ254" s="152"/>
      <c r="DR254" s="152"/>
      <c r="DS254" s="152"/>
      <c r="DT254" s="152"/>
      <c r="DU254" s="152"/>
      <c r="DV254" s="152"/>
      <c r="DW254" s="152"/>
      <c r="DX254" s="152"/>
      <c r="DY254" s="152"/>
      <c r="DZ254" s="152"/>
      <c r="EA254" s="152"/>
      <c r="EB254" s="152"/>
    </row>
    <row r="255" spans="2:132" x14ac:dyDescent="0.2">
      <c r="B255" s="152"/>
      <c r="C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52"/>
      <c r="CF255" s="152"/>
      <c r="CG255" s="152"/>
      <c r="CH255" s="152"/>
      <c r="CI255" s="152"/>
      <c r="CJ255" s="152"/>
      <c r="CK255" s="152"/>
      <c r="CL255" s="152"/>
      <c r="CM255" s="152"/>
      <c r="CN255" s="152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52"/>
      <c r="DB255" s="152"/>
      <c r="DC255" s="152"/>
      <c r="DD255" s="152"/>
      <c r="DE255" s="152"/>
      <c r="DF255" s="152"/>
      <c r="DG255" s="152"/>
      <c r="DH255" s="152"/>
      <c r="DI255" s="152"/>
      <c r="DJ255" s="152"/>
      <c r="DK255" s="152"/>
      <c r="DL255" s="152"/>
      <c r="DM255" s="152"/>
      <c r="DN255" s="152"/>
      <c r="DO255" s="152"/>
      <c r="DP255" s="152"/>
      <c r="DQ255" s="152"/>
      <c r="DR255" s="152"/>
      <c r="DS255" s="152"/>
      <c r="DT255" s="152"/>
      <c r="DU255" s="152"/>
      <c r="DV255" s="152"/>
      <c r="DW255" s="152"/>
      <c r="DX255" s="152"/>
      <c r="DY255" s="152"/>
      <c r="DZ255" s="152"/>
      <c r="EA255" s="152"/>
      <c r="EB255" s="152"/>
    </row>
    <row r="256" spans="2:132" x14ac:dyDescent="0.2">
      <c r="B256" s="152"/>
      <c r="C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E256" s="152"/>
      <c r="CF256" s="152"/>
      <c r="CG256" s="152"/>
      <c r="CH256" s="152"/>
      <c r="CI256" s="152"/>
      <c r="CJ256" s="152"/>
      <c r="CK256" s="152"/>
      <c r="CL256" s="152"/>
      <c r="CM256" s="152"/>
      <c r="CN256" s="152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52"/>
      <c r="DB256" s="152"/>
      <c r="DC256" s="152"/>
      <c r="DD256" s="152"/>
      <c r="DE256" s="152"/>
      <c r="DF256" s="152"/>
      <c r="DG256" s="152"/>
      <c r="DH256" s="152"/>
      <c r="DI256" s="152"/>
      <c r="DJ256" s="152"/>
      <c r="DK256" s="152"/>
      <c r="DL256" s="152"/>
      <c r="DM256" s="152"/>
      <c r="DN256" s="152"/>
      <c r="DO256" s="152"/>
      <c r="DP256" s="152"/>
      <c r="DQ256" s="152"/>
      <c r="DR256" s="152"/>
      <c r="DS256" s="152"/>
      <c r="DT256" s="152"/>
      <c r="DU256" s="152"/>
      <c r="DV256" s="152"/>
      <c r="DW256" s="152"/>
      <c r="DX256" s="152"/>
      <c r="DY256" s="152"/>
      <c r="DZ256" s="152"/>
      <c r="EA256" s="152"/>
      <c r="EB256" s="152"/>
    </row>
    <row r="257" spans="2:132" x14ac:dyDescent="0.2">
      <c r="B257" s="152"/>
      <c r="C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52"/>
      <c r="BW257" s="152"/>
      <c r="BX257" s="152"/>
      <c r="BY257" s="152"/>
      <c r="BZ257" s="152"/>
      <c r="CA257" s="152"/>
      <c r="CB257" s="152"/>
      <c r="CC257" s="152"/>
      <c r="CD257" s="152"/>
      <c r="CE257" s="152"/>
      <c r="CF257" s="152"/>
      <c r="CG257" s="152"/>
      <c r="CH257" s="152"/>
      <c r="CI257" s="152"/>
      <c r="CJ257" s="152"/>
      <c r="CK257" s="152"/>
      <c r="CL257" s="152"/>
      <c r="CM257" s="152"/>
      <c r="CN257" s="152"/>
      <c r="CO257" s="152"/>
      <c r="CP257" s="152"/>
      <c r="CQ257" s="152"/>
      <c r="CR257" s="152"/>
      <c r="CS257" s="152"/>
      <c r="CT257" s="152"/>
      <c r="CU257" s="152"/>
      <c r="CV257" s="152"/>
      <c r="CW257" s="152"/>
      <c r="CX257" s="152"/>
      <c r="CY257" s="152"/>
      <c r="CZ257" s="152"/>
      <c r="DA257" s="152"/>
      <c r="DB257" s="152"/>
      <c r="DC257" s="152"/>
      <c r="DD257" s="152"/>
      <c r="DE257" s="152"/>
      <c r="DF257" s="152"/>
      <c r="DG257" s="152"/>
      <c r="DH257" s="152"/>
      <c r="DI257" s="152"/>
      <c r="DJ257" s="152"/>
      <c r="DK257" s="152"/>
      <c r="DL257" s="152"/>
      <c r="DM257" s="152"/>
      <c r="DN257" s="152"/>
      <c r="DO257" s="152"/>
      <c r="DP257" s="152"/>
      <c r="DQ257" s="152"/>
      <c r="DR257" s="152"/>
      <c r="DS257" s="152"/>
      <c r="DT257" s="152"/>
      <c r="DU257" s="152"/>
      <c r="DV257" s="152"/>
      <c r="DW257" s="152"/>
      <c r="DX257" s="152"/>
      <c r="DY257" s="152"/>
      <c r="DZ257" s="152"/>
      <c r="EA257" s="152"/>
      <c r="EB257" s="152"/>
    </row>
    <row r="258" spans="2:132" x14ac:dyDescent="0.2">
      <c r="B258" s="152"/>
      <c r="C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52"/>
      <c r="BW258" s="152"/>
      <c r="BX258" s="152"/>
      <c r="BY258" s="152"/>
      <c r="BZ258" s="152"/>
      <c r="CA258" s="152"/>
      <c r="CB258" s="152"/>
      <c r="CC258" s="152"/>
      <c r="CD258" s="152"/>
      <c r="CE258" s="152"/>
      <c r="CF258" s="152"/>
      <c r="CG258" s="152"/>
      <c r="CH258" s="152"/>
      <c r="CI258" s="152"/>
      <c r="CJ258" s="152"/>
      <c r="CK258" s="152"/>
      <c r="CL258" s="152"/>
      <c r="CM258" s="152"/>
      <c r="CN258" s="152"/>
      <c r="CO258" s="152"/>
      <c r="CP258" s="152"/>
      <c r="CQ258" s="152"/>
      <c r="CR258" s="152"/>
      <c r="CS258" s="152"/>
      <c r="CT258" s="152"/>
      <c r="CU258" s="152"/>
      <c r="CV258" s="152"/>
      <c r="CW258" s="152"/>
      <c r="CX258" s="152"/>
      <c r="CY258" s="152"/>
      <c r="CZ258" s="152"/>
      <c r="DA258" s="152"/>
      <c r="DB258" s="152"/>
      <c r="DC258" s="152"/>
      <c r="DD258" s="152"/>
      <c r="DE258" s="152"/>
      <c r="DF258" s="152"/>
      <c r="DG258" s="152"/>
      <c r="DH258" s="152"/>
      <c r="DI258" s="152"/>
      <c r="DJ258" s="152"/>
      <c r="DK258" s="152"/>
      <c r="DL258" s="152"/>
      <c r="DM258" s="152"/>
      <c r="DN258" s="152"/>
      <c r="DO258" s="152"/>
      <c r="DP258" s="152"/>
      <c r="DQ258" s="152"/>
      <c r="DR258" s="152"/>
      <c r="DS258" s="152"/>
      <c r="DT258" s="152"/>
      <c r="DU258" s="152"/>
      <c r="DV258" s="152"/>
      <c r="DW258" s="152"/>
      <c r="DX258" s="152"/>
      <c r="DY258" s="152"/>
      <c r="DZ258" s="152"/>
      <c r="EA258" s="152"/>
      <c r="EB258" s="152"/>
    </row>
    <row r="259" spans="2:132" x14ac:dyDescent="0.2">
      <c r="B259" s="152"/>
      <c r="C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52"/>
      <c r="BW259" s="152"/>
      <c r="BX259" s="152"/>
      <c r="BY259" s="152"/>
      <c r="BZ259" s="152"/>
      <c r="CA259" s="152"/>
      <c r="CB259" s="152"/>
      <c r="CC259" s="152"/>
      <c r="CD259" s="152"/>
      <c r="CE259" s="152"/>
      <c r="CF259" s="152"/>
      <c r="CG259" s="152"/>
      <c r="CH259" s="152"/>
      <c r="CI259" s="152"/>
      <c r="CJ259" s="152"/>
      <c r="CK259" s="152"/>
      <c r="CL259" s="152"/>
      <c r="CM259" s="152"/>
      <c r="CN259" s="152"/>
      <c r="CO259" s="152"/>
      <c r="CP259" s="152"/>
      <c r="CQ259" s="152"/>
      <c r="CR259" s="152"/>
      <c r="CS259" s="152"/>
      <c r="CT259" s="152"/>
      <c r="CU259" s="152"/>
      <c r="CV259" s="152"/>
      <c r="CW259" s="152"/>
      <c r="CX259" s="152"/>
      <c r="CY259" s="152"/>
      <c r="CZ259" s="152"/>
      <c r="DA259" s="152"/>
      <c r="DB259" s="152"/>
      <c r="DC259" s="152"/>
      <c r="DD259" s="152"/>
      <c r="DE259" s="152"/>
      <c r="DF259" s="152"/>
      <c r="DG259" s="152"/>
      <c r="DH259" s="152"/>
      <c r="DI259" s="152"/>
      <c r="DJ259" s="152"/>
      <c r="DK259" s="152"/>
      <c r="DL259" s="152"/>
      <c r="DM259" s="152"/>
      <c r="DN259" s="152"/>
      <c r="DO259" s="152"/>
      <c r="DP259" s="152"/>
      <c r="DQ259" s="152"/>
      <c r="DR259" s="152"/>
      <c r="DS259" s="152"/>
      <c r="DT259" s="152"/>
      <c r="DU259" s="152"/>
      <c r="DV259" s="152"/>
      <c r="DW259" s="152"/>
      <c r="DX259" s="152"/>
      <c r="DY259" s="152"/>
      <c r="DZ259" s="152"/>
      <c r="EA259" s="152"/>
      <c r="EB259" s="152"/>
    </row>
    <row r="260" spans="2:132" x14ac:dyDescent="0.2">
      <c r="B260" s="152"/>
      <c r="C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52"/>
      <c r="BW260" s="152"/>
      <c r="BX260" s="152"/>
      <c r="BY260" s="152"/>
      <c r="BZ260" s="152"/>
      <c r="CA260" s="152"/>
      <c r="CB260" s="152"/>
      <c r="CC260" s="152"/>
      <c r="CD260" s="152"/>
      <c r="CE260" s="152"/>
      <c r="CF260" s="152"/>
      <c r="CG260" s="152"/>
      <c r="CH260" s="152"/>
      <c r="CI260" s="152"/>
      <c r="CJ260" s="152"/>
      <c r="CK260" s="152"/>
      <c r="CL260" s="152"/>
      <c r="CM260" s="152"/>
      <c r="CN260" s="152"/>
      <c r="CO260" s="152"/>
      <c r="CP260" s="152"/>
      <c r="CQ260" s="152"/>
      <c r="CR260" s="152"/>
      <c r="CS260" s="152"/>
      <c r="CT260" s="152"/>
      <c r="CU260" s="152"/>
      <c r="CV260" s="152"/>
      <c r="CW260" s="152"/>
      <c r="CX260" s="152"/>
      <c r="CY260" s="152"/>
      <c r="CZ260" s="152"/>
      <c r="DA260" s="152"/>
      <c r="DB260" s="152"/>
      <c r="DC260" s="152"/>
      <c r="DD260" s="152"/>
      <c r="DE260" s="152"/>
      <c r="DF260" s="152"/>
      <c r="DG260" s="152"/>
      <c r="DH260" s="152"/>
      <c r="DI260" s="152"/>
      <c r="DJ260" s="152"/>
      <c r="DK260" s="152"/>
      <c r="DL260" s="152"/>
      <c r="DM260" s="152"/>
      <c r="DN260" s="152"/>
      <c r="DO260" s="152"/>
      <c r="DP260" s="152"/>
      <c r="DQ260" s="152"/>
      <c r="DR260" s="152"/>
      <c r="DS260" s="152"/>
      <c r="DT260" s="152"/>
      <c r="DU260" s="152"/>
      <c r="DV260" s="152"/>
      <c r="DW260" s="152"/>
      <c r="DX260" s="152"/>
      <c r="DY260" s="152"/>
      <c r="DZ260" s="152"/>
      <c r="EA260" s="152"/>
      <c r="EB260" s="152"/>
    </row>
    <row r="261" spans="2:132" x14ac:dyDescent="0.2">
      <c r="B261" s="152"/>
      <c r="C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52"/>
      <c r="BW261" s="152"/>
      <c r="BX261" s="152"/>
      <c r="BY261" s="152"/>
      <c r="BZ261" s="152"/>
      <c r="CA261" s="152"/>
      <c r="CB261" s="152"/>
      <c r="CC261" s="152"/>
      <c r="CD261" s="152"/>
      <c r="CE261" s="152"/>
      <c r="CF261" s="152"/>
      <c r="CG261" s="152"/>
      <c r="CH261" s="152"/>
      <c r="CI261" s="152"/>
      <c r="CJ261" s="152"/>
      <c r="CK261" s="152"/>
      <c r="CL261" s="152"/>
      <c r="CM261" s="152"/>
      <c r="CN261" s="152"/>
      <c r="CO261" s="152"/>
      <c r="CP261" s="152"/>
      <c r="CQ261" s="152"/>
      <c r="CR261" s="152"/>
      <c r="CS261" s="152"/>
      <c r="CT261" s="152"/>
      <c r="CU261" s="152"/>
      <c r="CV261" s="152"/>
      <c r="CW261" s="152"/>
      <c r="CX261" s="152"/>
      <c r="CY261" s="152"/>
      <c r="CZ261" s="152"/>
      <c r="DA261" s="152"/>
      <c r="DB261" s="152"/>
      <c r="DC261" s="152"/>
      <c r="DD261" s="152"/>
      <c r="DE261" s="152"/>
      <c r="DF261" s="152"/>
      <c r="DG261" s="152"/>
      <c r="DH261" s="152"/>
      <c r="DI261" s="152"/>
      <c r="DJ261" s="152"/>
      <c r="DK261" s="152"/>
      <c r="DL261" s="152"/>
      <c r="DM261" s="152"/>
      <c r="DN261" s="152"/>
      <c r="DO261" s="152"/>
      <c r="DP261" s="152"/>
      <c r="DQ261" s="152"/>
      <c r="DR261" s="152"/>
      <c r="DS261" s="152"/>
      <c r="DT261" s="152"/>
      <c r="DU261" s="152"/>
      <c r="DV261" s="152"/>
      <c r="DW261" s="152"/>
      <c r="DX261" s="152"/>
      <c r="DY261" s="152"/>
      <c r="DZ261" s="152"/>
      <c r="EA261" s="152"/>
      <c r="EB261" s="152"/>
    </row>
    <row r="262" spans="2:132" x14ac:dyDescent="0.2">
      <c r="B262" s="152"/>
      <c r="C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52"/>
      <c r="BW262" s="152"/>
      <c r="BX262" s="152"/>
      <c r="BY262" s="152"/>
      <c r="BZ262" s="152"/>
      <c r="CA262" s="152"/>
      <c r="CB262" s="152"/>
      <c r="CC262" s="152"/>
      <c r="CD262" s="152"/>
      <c r="CE262" s="152"/>
      <c r="CF262" s="152"/>
      <c r="CG262" s="152"/>
      <c r="CH262" s="152"/>
      <c r="CI262" s="152"/>
      <c r="CJ262" s="152"/>
      <c r="CK262" s="152"/>
      <c r="CL262" s="152"/>
      <c r="CM262" s="152"/>
      <c r="CN262" s="152"/>
      <c r="CO262" s="152"/>
      <c r="CP262" s="152"/>
      <c r="CQ262" s="152"/>
      <c r="CR262" s="152"/>
      <c r="CS262" s="152"/>
      <c r="CT262" s="152"/>
      <c r="CU262" s="152"/>
      <c r="CV262" s="152"/>
      <c r="CW262" s="152"/>
      <c r="CX262" s="152"/>
      <c r="CY262" s="152"/>
      <c r="CZ262" s="152"/>
      <c r="DA262" s="152"/>
      <c r="DB262" s="152"/>
      <c r="DC262" s="152"/>
      <c r="DD262" s="152"/>
      <c r="DE262" s="152"/>
      <c r="DF262" s="152"/>
      <c r="DG262" s="152"/>
      <c r="DH262" s="152"/>
      <c r="DI262" s="152"/>
      <c r="DJ262" s="152"/>
      <c r="DK262" s="152"/>
      <c r="DL262" s="152"/>
      <c r="DM262" s="152"/>
      <c r="DN262" s="152"/>
      <c r="DO262" s="152"/>
      <c r="DP262" s="152"/>
      <c r="DQ262" s="152"/>
      <c r="DR262" s="152"/>
      <c r="DS262" s="152"/>
      <c r="DT262" s="152"/>
      <c r="DU262" s="152"/>
      <c r="DV262" s="152"/>
      <c r="DW262" s="152"/>
      <c r="DX262" s="152"/>
      <c r="DY262" s="152"/>
      <c r="DZ262" s="152"/>
      <c r="EA262" s="152"/>
      <c r="EB262" s="152"/>
    </row>
    <row r="263" spans="2:132" x14ac:dyDescent="0.2">
      <c r="B263" s="152"/>
      <c r="C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2"/>
      <c r="BW263" s="152"/>
      <c r="BX263" s="152"/>
      <c r="BY263" s="152"/>
      <c r="BZ263" s="152"/>
      <c r="CA263" s="152"/>
      <c r="CB263" s="152"/>
      <c r="CC263" s="152"/>
      <c r="CD263" s="152"/>
      <c r="CE263" s="152"/>
      <c r="CF263" s="152"/>
      <c r="CG263" s="152"/>
      <c r="CH263" s="152"/>
      <c r="CI263" s="152"/>
      <c r="CJ263" s="152"/>
      <c r="CK263" s="152"/>
      <c r="CL263" s="152"/>
      <c r="CM263" s="152"/>
      <c r="CN263" s="152"/>
      <c r="CO263" s="152"/>
      <c r="CP263" s="152"/>
      <c r="CQ263" s="152"/>
      <c r="CR263" s="152"/>
      <c r="CS263" s="152"/>
      <c r="CT263" s="152"/>
      <c r="CU263" s="152"/>
      <c r="CV263" s="152"/>
      <c r="CW263" s="152"/>
      <c r="CX263" s="152"/>
      <c r="CY263" s="152"/>
      <c r="CZ263" s="152"/>
      <c r="DA263" s="152"/>
      <c r="DB263" s="152"/>
      <c r="DC263" s="152"/>
      <c r="DD263" s="152"/>
      <c r="DE263" s="152"/>
      <c r="DF263" s="152"/>
      <c r="DG263" s="152"/>
      <c r="DH263" s="152"/>
      <c r="DI263" s="152"/>
      <c r="DJ263" s="152"/>
      <c r="DK263" s="152"/>
      <c r="DL263" s="152"/>
      <c r="DM263" s="152"/>
      <c r="DN263" s="152"/>
      <c r="DO263" s="152"/>
      <c r="DP263" s="152"/>
      <c r="DQ263" s="152"/>
      <c r="DR263" s="152"/>
      <c r="DS263" s="152"/>
      <c r="DT263" s="152"/>
      <c r="DU263" s="152"/>
      <c r="DV263" s="152"/>
      <c r="DW263" s="152"/>
      <c r="DX263" s="152"/>
      <c r="DY263" s="152"/>
      <c r="DZ263" s="152"/>
      <c r="EA263" s="152"/>
      <c r="EB263" s="152"/>
    </row>
    <row r="264" spans="2:132" x14ac:dyDescent="0.2">
      <c r="B264" s="152"/>
      <c r="C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2"/>
      <c r="BW264" s="152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2"/>
      <c r="CH264" s="152"/>
      <c r="CI264" s="152"/>
      <c r="CJ264" s="152"/>
      <c r="CK264" s="152"/>
      <c r="CL264" s="152"/>
      <c r="CM264" s="152"/>
      <c r="CN264" s="152"/>
      <c r="CO264" s="152"/>
      <c r="CP264" s="152"/>
      <c r="CQ264" s="152"/>
      <c r="CR264" s="152"/>
      <c r="CS264" s="152"/>
      <c r="CT264" s="152"/>
      <c r="CU264" s="152"/>
      <c r="CV264" s="152"/>
      <c r="CW264" s="152"/>
      <c r="CX264" s="152"/>
      <c r="CY264" s="152"/>
      <c r="CZ264" s="152"/>
      <c r="DA264" s="152"/>
      <c r="DB264" s="152"/>
      <c r="DC264" s="152"/>
      <c r="DD264" s="152"/>
      <c r="DE264" s="152"/>
      <c r="DF264" s="152"/>
      <c r="DG264" s="152"/>
      <c r="DH264" s="152"/>
      <c r="DI264" s="152"/>
      <c r="DJ264" s="152"/>
      <c r="DK264" s="152"/>
      <c r="DL264" s="152"/>
      <c r="DM264" s="152"/>
      <c r="DN264" s="152"/>
      <c r="DO264" s="152"/>
      <c r="DP264" s="152"/>
      <c r="DQ264" s="152"/>
      <c r="DR264" s="152"/>
      <c r="DS264" s="152"/>
      <c r="DT264" s="152"/>
      <c r="DU264" s="152"/>
      <c r="DV264" s="152"/>
      <c r="DW264" s="152"/>
      <c r="DX264" s="152"/>
      <c r="DY264" s="152"/>
      <c r="DZ264" s="152"/>
      <c r="EA264" s="152"/>
      <c r="EB264" s="152"/>
    </row>
    <row r="265" spans="2:132" x14ac:dyDescent="0.2">
      <c r="B265" s="152"/>
      <c r="C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2"/>
      <c r="BW265" s="152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2"/>
      <c r="CH265" s="152"/>
      <c r="CI265" s="152"/>
      <c r="CJ265" s="152"/>
      <c r="CK265" s="152"/>
      <c r="CL265" s="152"/>
      <c r="CM265" s="152"/>
      <c r="CN265" s="152"/>
      <c r="CO265" s="152"/>
      <c r="CP265" s="152"/>
      <c r="CQ265" s="152"/>
      <c r="CR265" s="152"/>
      <c r="CS265" s="152"/>
      <c r="CT265" s="152"/>
      <c r="CU265" s="152"/>
      <c r="CV265" s="152"/>
      <c r="CW265" s="152"/>
      <c r="CX265" s="152"/>
      <c r="CY265" s="152"/>
      <c r="CZ265" s="152"/>
      <c r="DA265" s="152"/>
      <c r="DB265" s="152"/>
      <c r="DC265" s="152"/>
      <c r="DD265" s="152"/>
      <c r="DE265" s="152"/>
      <c r="DF265" s="152"/>
      <c r="DG265" s="152"/>
      <c r="DH265" s="152"/>
      <c r="DI265" s="152"/>
      <c r="DJ265" s="152"/>
      <c r="DK265" s="152"/>
      <c r="DL265" s="152"/>
      <c r="DM265" s="152"/>
      <c r="DN265" s="152"/>
      <c r="DO265" s="152"/>
      <c r="DP265" s="152"/>
      <c r="DQ265" s="152"/>
      <c r="DR265" s="152"/>
      <c r="DS265" s="152"/>
      <c r="DT265" s="152"/>
      <c r="DU265" s="152"/>
      <c r="DV265" s="152"/>
      <c r="DW265" s="152"/>
      <c r="DX265" s="152"/>
      <c r="DY265" s="152"/>
      <c r="DZ265" s="152"/>
      <c r="EA265" s="152"/>
      <c r="EB265" s="152"/>
    </row>
    <row r="266" spans="2:132" x14ac:dyDescent="0.2">
      <c r="B266" s="152"/>
      <c r="C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2"/>
      <c r="BW266" s="152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2"/>
      <c r="CH266" s="152"/>
      <c r="CI266" s="152"/>
      <c r="CJ266" s="152"/>
      <c r="CK266" s="152"/>
      <c r="CL266" s="152"/>
      <c r="CM266" s="152"/>
      <c r="CN266" s="152"/>
      <c r="CO266" s="152"/>
      <c r="CP266" s="152"/>
      <c r="CQ266" s="152"/>
      <c r="CR266" s="152"/>
      <c r="CS266" s="152"/>
      <c r="CT266" s="152"/>
      <c r="CU266" s="152"/>
      <c r="CV266" s="152"/>
      <c r="CW266" s="152"/>
      <c r="CX266" s="152"/>
      <c r="CY266" s="152"/>
      <c r="CZ266" s="152"/>
      <c r="DA266" s="152"/>
      <c r="DB266" s="152"/>
      <c r="DC266" s="152"/>
      <c r="DD266" s="152"/>
      <c r="DE266" s="152"/>
      <c r="DF266" s="152"/>
      <c r="DG266" s="152"/>
      <c r="DH266" s="152"/>
      <c r="DI266" s="152"/>
      <c r="DJ266" s="152"/>
      <c r="DK266" s="152"/>
      <c r="DL266" s="152"/>
      <c r="DM266" s="152"/>
      <c r="DN266" s="152"/>
      <c r="DO266" s="152"/>
      <c r="DP266" s="152"/>
      <c r="DQ266" s="152"/>
      <c r="DR266" s="152"/>
      <c r="DS266" s="152"/>
      <c r="DT266" s="152"/>
      <c r="DU266" s="152"/>
      <c r="DV266" s="152"/>
      <c r="DW266" s="152"/>
      <c r="DX266" s="152"/>
      <c r="DY266" s="152"/>
      <c r="DZ266" s="152"/>
      <c r="EA266" s="152"/>
      <c r="EB266" s="152"/>
    </row>
    <row r="267" spans="2:132" x14ac:dyDescent="0.2">
      <c r="B267" s="152"/>
      <c r="C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52"/>
      <c r="BW267" s="152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2"/>
      <c r="CH267" s="152"/>
      <c r="CI267" s="152"/>
      <c r="CJ267" s="152"/>
      <c r="CK267" s="152"/>
      <c r="CL267" s="152"/>
      <c r="CM267" s="152"/>
      <c r="CN267" s="152"/>
      <c r="CO267" s="152"/>
      <c r="CP267" s="152"/>
      <c r="CQ267" s="152"/>
      <c r="CR267" s="152"/>
      <c r="CS267" s="152"/>
      <c r="CT267" s="152"/>
      <c r="CU267" s="152"/>
      <c r="CV267" s="152"/>
      <c r="CW267" s="152"/>
      <c r="CX267" s="152"/>
      <c r="CY267" s="152"/>
      <c r="CZ267" s="152"/>
      <c r="DA267" s="152"/>
      <c r="DB267" s="152"/>
      <c r="DC267" s="152"/>
      <c r="DD267" s="152"/>
      <c r="DE267" s="152"/>
      <c r="DF267" s="152"/>
      <c r="DG267" s="152"/>
      <c r="DH267" s="152"/>
      <c r="DI267" s="152"/>
      <c r="DJ267" s="152"/>
      <c r="DK267" s="152"/>
      <c r="DL267" s="152"/>
      <c r="DM267" s="152"/>
      <c r="DN267" s="152"/>
      <c r="DO267" s="152"/>
      <c r="DP267" s="152"/>
      <c r="DQ267" s="152"/>
      <c r="DR267" s="152"/>
      <c r="DS267" s="152"/>
      <c r="DT267" s="152"/>
      <c r="DU267" s="152"/>
      <c r="DV267" s="152"/>
      <c r="DW267" s="152"/>
      <c r="DX267" s="152"/>
      <c r="DY267" s="152"/>
      <c r="DZ267" s="152"/>
      <c r="EA267" s="152"/>
      <c r="EB267" s="152"/>
    </row>
    <row r="268" spans="2:132" x14ac:dyDescent="0.2">
      <c r="B268" s="152"/>
      <c r="C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/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/>
      <c r="CS268" s="152"/>
      <c r="CT268" s="152"/>
      <c r="CU268" s="152"/>
      <c r="CV268" s="152"/>
      <c r="CW268" s="152"/>
      <c r="CX268" s="152"/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/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/>
      <c r="DS268" s="152"/>
      <c r="DT268" s="152"/>
      <c r="DU268" s="152"/>
      <c r="DV268" s="152"/>
      <c r="DW268" s="152"/>
      <c r="DX268" s="152"/>
      <c r="DY268" s="152"/>
      <c r="DZ268" s="152"/>
      <c r="EA268" s="152"/>
      <c r="EB268" s="152"/>
    </row>
    <row r="269" spans="2:132" x14ac:dyDescent="0.2">
      <c r="B269" s="152"/>
      <c r="C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  <c r="DF269" s="152"/>
      <c r="DG269" s="152"/>
      <c r="DH269" s="152"/>
      <c r="DI269" s="152"/>
      <c r="DJ269" s="152"/>
      <c r="DK269" s="152"/>
      <c r="DL269" s="152"/>
      <c r="DM269" s="152"/>
      <c r="DN269" s="152"/>
      <c r="DO269" s="152"/>
      <c r="DP269" s="152"/>
      <c r="DQ269" s="152"/>
      <c r="DR269" s="152"/>
      <c r="DS269" s="152"/>
      <c r="DT269" s="152"/>
      <c r="DU269" s="152"/>
      <c r="DV269" s="152"/>
      <c r="DW269" s="152"/>
      <c r="DX269" s="152"/>
      <c r="DY269" s="152"/>
      <c r="DZ269" s="152"/>
      <c r="EA269" s="152"/>
      <c r="EB269" s="152"/>
    </row>
    <row r="270" spans="2:132" x14ac:dyDescent="0.2">
      <c r="B270" s="152"/>
      <c r="C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</row>
    <row r="271" spans="2:132" x14ac:dyDescent="0.2">
      <c r="B271" s="152"/>
      <c r="C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52"/>
      <c r="CF271" s="152"/>
      <c r="CG271" s="152"/>
      <c r="CH271" s="152"/>
      <c r="CI271" s="152"/>
      <c r="CJ271" s="152"/>
      <c r="CK271" s="152"/>
      <c r="CL271" s="152"/>
      <c r="CM271" s="152"/>
      <c r="CN271" s="152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52"/>
      <c r="DB271" s="152"/>
      <c r="DC271" s="152"/>
      <c r="DD271" s="152"/>
      <c r="DE271" s="152"/>
      <c r="DF271" s="152"/>
      <c r="DG271" s="152"/>
      <c r="DH271" s="152"/>
      <c r="DI271" s="152"/>
      <c r="DJ271" s="152"/>
      <c r="DK271" s="152"/>
      <c r="DL271" s="152"/>
      <c r="DM271" s="152"/>
      <c r="DN271" s="152"/>
      <c r="DO271" s="152"/>
      <c r="DP271" s="152"/>
      <c r="DQ271" s="152"/>
      <c r="DR271" s="152"/>
      <c r="DS271" s="152"/>
      <c r="DT271" s="152"/>
      <c r="DU271" s="152"/>
      <c r="DV271" s="152"/>
      <c r="DW271" s="152"/>
      <c r="DX271" s="152"/>
      <c r="DY271" s="152"/>
      <c r="DZ271" s="152"/>
      <c r="EA271" s="152"/>
      <c r="EB271" s="152"/>
    </row>
    <row r="272" spans="2:132" x14ac:dyDescent="0.2">
      <c r="B272" s="152"/>
      <c r="C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52"/>
      <c r="CF272" s="152"/>
      <c r="CG272" s="152"/>
      <c r="CH272" s="152"/>
      <c r="CI272" s="152"/>
      <c r="CJ272" s="152"/>
      <c r="CK272" s="152"/>
      <c r="CL272" s="152"/>
      <c r="CM272" s="152"/>
      <c r="CN272" s="152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52"/>
      <c r="DB272" s="152"/>
      <c r="DC272" s="152"/>
      <c r="DD272" s="152"/>
      <c r="DE272" s="152"/>
      <c r="DF272" s="152"/>
      <c r="DG272" s="152"/>
      <c r="DH272" s="152"/>
      <c r="DI272" s="152"/>
      <c r="DJ272" s="152"/>
      <c r="DK272" s="152"/>
      <c r="DL272" s="152"/>
      <c r="DM272" s="152"/>
      <c r="DN272" s="152"/>
      <c r="DO272" s="152"/>
      <c r="DP272" s="152"/>
      <c r="DQ272" s="152"/>
      <c r="DR272" s="152"/>
      <c r="DS272" s="152"/>
      <c r="DT272" s="152"/>
      <c r="DU272" s="152"/>
      <c r="DV272" s="152"/>
      <c r="DW272" s="152"/>
      <c r="DX272" s="152"/>
      <c r="DY272" s="152"/>
      <c r="DZ272" s="152"/>
      <c r="EA272" s="152"/>
      <c r="EB272" s="152"/>
    </row>
    <row r="273" spans="2:132" x14ac:dyDescent="0.2">
      <c r="B273" s="152"/>
      <c r="C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52"/>
      <c r="CF273" s="152"/>
      <c r="CG273" s="152"/>
      <c r="CH273" s="152"/>
      <c r="CI273" s="152"/>
      <c r="CJ273" s="152"/>
      <c r="CK273" s="152"/>
      <c r="CL273" s="152"/>
      <c r="CM273" s="152"/>
      <c r="CN273" s="152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52"/>
      <c r="DB273" s="152"/>
      <c r="DC273" s="152"/>
      <c r="DD273" s="152"/>
      <c r="DE273" s="152"/>
      <c r="DF273" s="152"/>
      <c r="DG273" s="152"/>
      <c r="DH273" s="152"/>
      <c r="DI273" s="152"/>
      <c r="DJ273" s="152"/>
      <c r="DK273" s="152"/>
      <c r="DL273" s="152"/>
      <c r="DM273" s="152"/>
      <c r="DN273" s="152"/>
      <c r="DO273" s="152"/>
      <c r="DP273" s="152"/>
      <c r="DQ273" s="152"/>
      <c r="DR273" s="152"/>
      <c r="DS273" s="152"/>
      <c r="DT273" s="152"/>
      <c r="DU273" s="152"/>
      <c r="DV273" s="152"/>
      <c r="DW273" s="152"/>
      <c r="DX273" s="152"/>
      <c r="DY273" s="152"/>
      <c r="DZ273" s="152"/>
      <c r="EA273" s="152"/>
      <c r="EB273" s="152"/>
    </row>
    <row r="274" spans="2:132" x14ac:dyDescent="0.2">
      <c r="B274" s="152"/>
      <c r="C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52"/>
      <c r="CF274" s="152"/>
      <c r="CG274" s="152"/>
      <c r="CH274" s="152"/>
      <c r="CI274" s="152"/>
      <c r="CJ274" s="152"/>
      <c r="CK274" s="152"/>
      <c r="CL274" s="152"/>
      <c r="CM274" s="152"/>
      <c r="CN274" s="152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52"/>
      <c r="DB274" s="152"/>
      <c r="DC274" s="152"/>
      <c r="DD274" s="152"/>
      <c r="DE274" s="152"/>
      <c r="DF274" s="152"/>
      <c r="DG274" s="152"/>
      <c r="DH274" s="152"/>
      <c r="DI274" s="152"/>
      <c r="DJ274" s="152"/>
      <c r="DK274" s="152"/>
      <c r="DL274" s="152"/>
      <c r="DM274" s="152"/>
      <c r="DN274" s="152"/>
      <c r="DO274" s="152"/>
      <c r="DP274" s="152"/>
      <c r="DQ274" s="152"/>
      <c r="DR274" s="152"/>
      <c r="DS274" s="152"/>
      <c r="DT274" s="152"/>
      <c r="DU274" s="152"/>
      <c r="DV274" s="152"/>
      <c r="DW274" s="152"/>
      <c r="DX274" s="152"/>
      <c r="DY274" s="152"/>
      <c r="DZ274" s="152"/>
      <c r="EA274" s="152"/>
      <c r="EB274" s="152"/>
    </row>
    <row r="275" spans="2:132" x14ac:dyDescent="0.2">
      <c r="B275" s="152"/>
      <c r="C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52"/>
      <c r="CF275" s="152"/>
      <c r="CG275" s="152"/>
      <c r="CH275" s="152"/>
      <c r="CI275" s="152"/>
      <c r="CJ275" s="152"/>
      <c r="CK275" s="152"/>
      <c r="CL275" s="152"/>
      <c r="CM275" s="152"/>
      <c r="CN275" s="152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52"/>
      <c r="DB275" s="152"/>
      <c r="DC275" s="152"/>
      <c r="DD275" s="152"/>
      <c r="DE275" s="152"/>
      <c r="DF275" s="152"/>
      <c r="DG275" s="152"/>
      <c r="DH275" s="152"/>
      <c r="DI275" s="152"/>
      <c r="DJ275" s="152"/>
      <c r="DK275" s="152"/>
      <c r="DL275" s="152"/>
      <c r="DM275" s="152"/>
      <c r="DN275" s="152"/>
      <c r="DO275" s="152"/>
      <c r="DP275" s="152"/>
      <c r="DQ275" s="152"/>
      <c r="DR275" s="152"/>
      <c r="DS275" s="152"/>
      <c r="DT275" s="152"/>
      <c r="DU275" s="152"/>
      <c r="DV275" s="152"/>
      <c r="DW275" s="152"/>
      <c r="DX275" s="152"/>
      <c r="DY275" s="152"/>
      <c r="DZ275" s="152"/>
      <c r="EA275" s="152"/>
      <c r="EB275" s="152"/>
    </row>
    <row r="276" spans="2:132" x14ac:dyDescent="0.2">
      <c r="B276" s="152"/>
      <c r="C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52"/>
      <c r="CF276" s="152"/>
      <c r="CG276" s="152"/>
      <c r="CH276" s="152"/>
      <c r="CI276" s="152"/>
      <c r="CJ276" s="152"/>
      <c r="CK276" s="152"/>
      <c r="CL276" s="152"/>
      <c r="CM276" s="152"/>
      <c r="CN276" s="152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52"/>
      <c r="DB276" s="152"/>
      <c r="DC276" s="152"/>
      <c r="DD276" s="152"/>
      <c r="DE276" s="152"/>
      <c r="DF276" s="152"/>
      <c r="DG276" s="152"/>
      <c r="DH276" s="152"/>
      <c r="DI276" s="152"/>
      <c r="DJ276" s="152"/>
      <c r="DK276" s="152"/>
      <c r="DL276" s="152"/>
      <c r="DM276" s="152"/>
      <c r="DN276" s="152"/>
      <c r="DO276" s="152"/>
      <c r="DP276" s="152"/>
      <c r="DQ276" s="152"/>
      <c r="DR276" s="152"/>
      <c r="DS276" s="152"/>
      <c r="DT276" s="152"/>
      <c r="DU276" s="152"/>
      <c r="DV276" s="152"/>
      <c r="DW276" s="152"/>
      <c r="DX276" s="152"/>
      <c r="DY276" s="152"/>
      <c r="DZ276" s="152"/>
      <c r="EA276" s="152"/>
      <c r="EB276" s="152"/>
    </row>
    <row r="277" spans="2:132" x14ac:dyDescent="0.2">
      <c r="B277" s="152"/>
      <c r="C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2"/>
      <c r="CN277" s="152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52"/>
      <c r="DB277" s="152"/>
      <c r="DC277" s="152"/>
      <c r="DD277" s="152"/>
      <c r="DE277" s="152"/>
      <c r="DF277" s="152"/>
      <c r="DG277" s="152"/>
      <c r="DH277" s="152"/>
      <c r="DI277" s="152"/>
      <c r="DJ277" s="152"/>
      <c r="DK277" s="152"/>
      <c r="DL277" s="152"/>
      <c r="DM277" s="152"/>
      <c r="DN277" s="152"/>
      <c r="DO277" s="152"/>
      <c r="DP277" s="152"/>
      <c r="DQ277" s="152"/>
      <c r="DR277" s="152"/>
      <c r="DS277" s="152"/>
      <c r="DT277" s="152"/>
      <c r="DU277" s="152"/>
      <c r="DV277" s="152"/>
      <c r="DW277" s="152"/>
      <c r="DX277" s="152"/>
      <c r="DY277" s="152"/>
      <c r="DZ277" s="152"/>
      <c r="EA277" s="152"/>
      <c r="EB277" s="152"/>
    </row>
    <row r="278" spans="2:132" x14ac:dyDescent="0.2">
      <c r="B278" s="152"/>
      <c r="C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52"/>
      <c r="CF278" s="152"/>
      <c r="CG278" s="152"/>
      <c r="CH278" s="152"/>
      <c r="CI278" s="152"/>
      <c r="CJ278" s="152"/>
      <c r="CK278" s="152"/>
      <c r="CL278" s="152"/>
      <c r="CM278" s="152"/>
      <c r="CN278" s="152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52"/>
      <c r="DB278" s="152"/>
      <c r="DC278" s="152"/>
      <c r="DD278" s="152"/>
      <c r="DE278" s="152"/>
      <c r="DF278" s="152"/>
      <c r="DG278" s="152"/>
      <c r="DH278" s="152"/>
      <c r="DI278" s="152"/>
      <c r="DJ278" s="152"/>
      <c r="DK278" s="152"/>
      <c r="DL278" s="152"/>
      <c r="DM278" s="152"/>
      <c r="DN278" s="152"/>
      <c r="DO278" s="152"/>
      <c r="DP278" s="152"/>
      <c r="DQ278" s="152"/>
      <c r="DR278" s="152"/>
      <c r="DS278" s="152"/>
      <c r="DT278" s="152"/>
      <c r="DU278" s="152"/>
      <c r="DV278" s="152"/>
      <c r="DW278" s="152"/>
      <c r="DX278" s="152"/>
      <c r="DY278" s="152"/>
      <c r="DZ278" s="152"/>
      <c r="EA278" s="152"/>
      <c r="EB278" s="152"/>
    </row>
    <row r="279" spans="2:132" x14ac:dyDescent="0.2">
      <c r="B279" s="152"/>
      <c r="C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52"/>
      <c r="CF279" s="152"/>
      <c r="CG279" s="152"/>
      <c r="CH279" s="152"/>
      <c r="CI279" s="152"/>
      <c r="CJ279" s="152"/>
      <c r="CK279" s="152"/>
      <c r="CL279" s="152"/>
      <c r="CM279" s="152"/>
      <c r="CN279" s="152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52"/>
      <c r="DB279" s="152"/>
      <c r="DC279" s="152"/>
      <c r="DD279" s="152"/>
      <c r="DE279" s="152"/>
      <c r="DF279" s="152"/>
      <c r="DG279" s="152"/>
      <c r="DH279" s="152"/>
      <c r="DI279" s="152"/>
      <c r="DJ279" s="152"/>
      <c r="DK279" s="152"/>
      <c r="DL279" s="152"/>
      <c r="DM279" s="152"/>
      <c r="DN279" s="152"/>
      <c r="DO279" s="152"/>
      <c r="DP279" s="152"/>
      <c r="DQ279" s="152"/>
      <c r="DR279" s="152"/>
      <c r="DS279" s="152"/>
      <c r="DT279" s="152"/>
      <c r="DU279" s="152"/>
      <c r="DV279" s="152"/>
      <c r="DW279" s="152"/>
      <c r="DX279" s="152"/>
      <c r="DY279" s="152"/>
      <c r="DZ279" s="152"/>
      <c r="EA279" s="152"/>
      <c r="EB279" s="152"/>
    </row>
    <row r="280" spans="2:132" x14ac:dyDescent="0.2">
      <c r="B280" s="152"/>
      <c r="C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52"/>
      <c r="CJ280" s="152"/>
      <c r="CK280" s="152"/>
      <c r="CL280" s="152"/>
      <c r="CM280" s="152"/>
      <c r="CN280" s="152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52"/>
      <c r="DB280" s="152"/>
      <c r="DC280" s="152"/>
      <c r="DD280" s="152"/>
      <c r="DE280" s="152"/>
      <c r="DF280" s="152"/>
      <c r="DG280" s="152"/>
      <c r="DH280" s="152"/>
      <c r="DI280" s="152"/>
      <c r="DJ280" s="152"/>
      <c r="DK280" s="152"/>
      <c r="DL280" s="152"/>
      <c r="DM280" s="152"/>
      <c r="DN280" s="152"/>
      <c r="DO280" s="152"/>
      <c r="DP280" s="152"/>
      <c r="DQ280" s="152"/>
      <c r="DR280" s="152"/>
      <c r="DS280" s="152"/>
      <c r="DT280" s="152"/>
      <c r="DU280" s="152"/>
      <c r="DV280" s="152"/>
      <c r="DW280" s="152"/>
      <c r="DX280" s="152"/>
      <c r="DY280" s="152"/>
      <c r="DZ280" s="152"/>
      <c r="EA280" s="152"/>
      <c r="EB280" s="152"/>
    </row>
    <row r="281" spans="2:132" x14ac:dyDescent="0.2">
      <c r="B281" s="152"/>
      <c r="C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52"/>
      <c r="CF281" s="152"/>
      <c r="CG281" s="152"/>
      <c r="CH281" s="152"/>
      <c r="CI281" s="152"/>
      <c r="CJ281" s="152"/>
      <c r="CK281" s="152"/>
      <c r="CL281" s="152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52"/>
      <c r="DB281" s="152"/>
      <c r="DC281" s="152"/>
      <c r="DD281" s="152"/>
      <c r="DE281" s="152"/>
      <c r="DF281" s="152"/>
      <c r="DG281" s="152"/>
      <c r="DH281" s="152"/>
      <c r="DI281" s="152"/>
      <c r="DJ281" s="152"/>
      <c r="DK281" s="152"/>
      <c r="DL281" s="152"/>
      <c r="DM281" s="152"/>
      <c r="DN281" s="152"/>
      <c r="DO281" s="152"/>
      <c r="DP281" s="152"/>
      <c r="DQ281" s="152"/>
      <c r="DR281" s="152"/>
      <c r="DS281" s="152"/>
      <c r="DT281" s="152"/>
      <c r="DU281" s="152"/>
      <c r="DV281" s="152"/>
      <c r="DW281" s="152"/>
      <c r="DX281" s="152"/>
      <c r="DY281" s="152"/>
      <c r="DZ281" s="152"/>
      <c r="EA281" s="152"/>
      <c r="EB281" s="152"/>
    </row>
    <row r="282" spans="2:132" x14ac:dyDescent="0.2">
      <c r="B282" s="152"/>
      <c r="C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52"/>
      <c r="CF282" s="152"/>
      <c r="CG282" s="152"/>
      <c r="CH282" s="152"/>
      <c r="CI282" s="152"/>
      <c r="CJ282" s="152"/>
      <c r="CK282" s="152"/>
      <c r="CL282" s="152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52"/>
      <c r="DB282" s="152"/>
      <c r="DC282" s="152"/>
      <c r="DD282" s="152"/>
      <c r="DE282" s="152"/>
      <c r="DF282" s="152"/>
      <c r="DG282" s="152"/>
      <c r="DH282" s="152"/>
      <c r="DI282" s="152"/>
      <c r="DJ282" s="152"/>
      <c r="DK282" s="152"/>
      <c r="DL282" s="152"/>
      <c r="DM282" s="152"/>
      <c r="DN282" s="152"/>
      <c r="DO282" s="152"/>
      <c r="DP282" s="152"/>
      <c r="DQ282" s="152"/>
      <c r="DR282" s="152"/>
      <c r="DS282" s="152"/>
      <c r="DT282" s="152"/>
      <c r="DU282" s="152"/>
      <c r="DV282" s="152"/>
      <c r="DW282" s="152"/>
      <c r="DX282" s="152"/>
      <c r="DY282" s="152"/>
      <c r="DZ282" s="152"/>
      <c r="EA282" s="152"/>
      <c r="EB282" s="152"/>
    </row>
    <row r="283" spans="2:132" x14ac:dyDescent="0.2">
      <c r="B283" s="152"/>
      <c r="C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52"/>
      <c r="CF283" s="152"/>
      <c r="CG283" s="152"/>
      <c r="CH283" s="152"/>
      <c r="CI283" s="152"/>
      <c r="CJ283" s="152"/>
      <c r="CK283" s="152"/>
      <c r="CL283" s="152"/>
      <c r="CM283" s="152"/>
      <c r="CN283" s="152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52"/>
      <c r="DB283" s="152"/>
      <c r="DC283" s="152"/>
      <c r="DD283" s="152"/>
      <c r="DE283" s="152"/>
      <c r="DF283" s="152"/>
      <c r="DG283" s="152"/>
      <c r="DH283" s="152"/>
      <c r="DI283" s="152"/>
      <c r="DJ283" s="152"/>
      <c r="DK283" s="152"/>
      <c r="DL283" s="152"/>
      <c r="DM283" s="152"/>
      <c r="DN283" s="152"/>
      <c r="DO283" s="152"/>
      <c r="DP283" s="152"/>
      <c r="DQ283" s="152"/>
      <c r="DR283" s="152"/>
      <c r="DS283" s="152"/>
      <c r="DT283" s="152"/>
      <c r="DU283" s="152"/>
      <c r="DV283" s="152"/>
      <c r="DW283" s="152"/>
      <c r="DX283" s="152"/>
      <c r="DY283" s="152"/>
      <c r="DZ283" s="152"/>
      <c r="EA283" s="152"/>
      <c r="EB283" s="152"/>
    </row>
    <row r="284" spans="2:132" x14ac:dyDescent="0.2">
      <c r="B284" s="152"/>
      <c r="C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  <c r="DF284" s="152"/>
      <c r="DG284" s="152"/>
      <c r="DH284" s="152"/>
      <c r="DI284" s="152"/>
      <c r="DJ284" s="152"/>
      <c r="DK284" s="152"/>
      <c r="DL284" s="152"/>
      <c r="DM284" s="152"/>
      <c r="DN284" s="152"/>
      <c r="DO284" s="152"/>
      <c r="DP284" s="152"/>
      <c r="DQ284" s="152"/>
      <c r="DR284" s="152"/>
      <c r="DS284" s="152"/>
      <c r="DT284" s="152"/>
      <c r="DU284" s="152"/>
      <c r="DV284" s="152"/>
      <c r="DW284" s="152"/>
      <c r="DX284" s="152"/>
      <c r="DY284" s="152"/>
      <c r="DZ284" s="152"/>
      <c r="EA284" s="152"/>
      <c r="EB284" s="152"/>
    </row>
    <row r="285" spans="2:132" x14ac:dyDescent="0.2">
      <c r="B285" s="152"/>
      <c r="C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52"/>
      <c r="CF285" s="152"/>
      <c r="CG285" s="152"/>
      <c r="CH285" s="152"/>
      <c r="CI285" s="152"/>
      <c r="CJ285" s="152"/>
      <c r="CK285" s="152"/>
      <c r="CL285" s="152"/>
      <c r="CM285" s="152"/>
      <c r="CN285" s="152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52"/>
      <c r="DB285" s="152"/>
      <c r="DC285" s="152"/>
      <c r="DD285" s="152"/>
      <c r="DE285" s="152"/>
      <c r="DF285" s="152"/>
      <c r="DG285" s="152"/>
      <c r="DH285" s="152"/>
      <c r="DI285" s="152"/>
      <c r="DJ285" s="152"/>
      <c r="DK285" s="152"/>
      <c r="DL285" s="152"/>
      <c r="DM285" s="152"/>
      <c r="DN285" s="152"/>
      <c r="DO285" s="152"/>
      <c r="DP285" s="152"/>
      <c r="DQ285" s="152"/>
      <c r="DR285" s="152"/>
      <c r="DS285" s="152"/>
      <c r="DT285" s="152"/>
      <c r="DU285" s="152"/>
      <c r="DV285" s="152"/>
      <c r="DW285" s="152"/>
      <c r="DX285" s="152"/>
      <c r="DY285" s="152"/>
      <c r="DZ285" s="152"/>
      <c r="EA285" s="152"/>
      <c r="EB285" s="152"/>
    </row>
    <row r="286" spans="2:132" x14ac:dyDescent="0.2">
      <c r="B286" s="152"/>
      <c r="C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52"/>
      <c r="CF286" s="152"/>
      <c r="CG286" s="152"/>
      <c r="CH286" s="152"/>
      <c r="CI286" s="152"/>
      <c r="CJ286" s="152"/>
      <c r="CK286" s="152"/>
      <c r="CL286" s="152"/>
      <c r="CM286" s="152"/>
      <c r="CN286" s="152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52"/>
      <c r="DB286" s="152"/>
      <c r="DC286" s="152"/>
      <c r="DD286" s="152"/>
      <c r="DE286" s="152"/>
      <c r="DF286" s="152"/>
      <c r="DG286" s="152"/>
      <c r="DH286" s="152"/>
      <c r="DI286" s="152"/>
      <c r="DJ286" s="152"/>
      <c r="DK286" s="152"/>
      <c r="DL286" s="152"/>
      <c r="DM286" s="152"/>
      <c r="DN286" s="152"/>
      <c r="DO286" s="152"/>
      <c r="DP286" s="152"/>
      <c r="DQ286" s="152"/>
      <c r="DR286" s="152"/>
      <c r="DS286" s="152"/>
      <c r="DT286" s="152"/>
      <c r="DU286" s="152"/>
      <c r="DV286" s="152"/>
      <c r="DW286" s="152"/>
      <c r="DX286" s="152"/>
      <c r="DY286" s="152"/>
      <c r="DZ286" s="152"/>
      <c r="EA286" s="152"/>
      <c r="EB286" s="152"/>
    </row>
    <row r="287" spans="2:132" x14ac:dyDescent="0.2">
      <c r="B287" s="152"/>
      <c r="C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52"/>
      <c r="CF287" s="152"/>
      <c r="CG287" s="152"/>
      <c r="CH287" s="152"/>
      <c r="CI287" s="152"/>
      <c r="CJ287" s="152"/>
      <c r="CK287" s="152"/>
      <c r="CL287" s="152"/>
      <c r="CM287" s="152"/>
      <c r="CN287" s="152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52"/>
      <c r="DB287" s="152"/>
      <c r="DC287" s="152"/>
      <c r="DD287" s="152"/>
      <c r="DE287" s="152"/>
      <c r="DF287" s="152"/>
      <c r="DG287" s="152"/>
      <c r="DH287" s="152"/>
      <c r="DI287" s="152"/>
      <c r="DJ287" s="152"/>
      <c r="DK287" s="152"/>
      <c r="DL287" s="152"/>
      <c r="DM287" s="152"/>
      <c r="DN287" s="152"/>
      <c r="DO287" s="152"/>
      <c r="DP287" s="152"/>
      <c r="DQ287" s="152"/>
      <c r="DR287" s="152"/>
      <c r="DS287" s="152"/>
      <c r="DT287" s="152"/>
      <c r="DU287" s="152"/>
      <c r="DV287" s="152"/>
      <c r="DW287" s="152"/>
      <c r="DX287" s="152"/>
      <c r="DY287" s="152"/>
      <c r="DZ287" s="152"/>
      <c r="EA287" s="152"/>
      <c r="EB287" s="152"/>
    </row>
    <row r="288" spans="2:132" x14ac:dyDescent="0.2">
      <c r="B288" s="152"/>
      <c r="C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52"/>
      <c r="CF288" s="152"/>
      <c r="CG288" s="152"/>
      <c r="CH288" s="152"/>
      <c r="CI288" s="152"/>
      <c r="CJ288" s="152"/>
      <c r="CK288" s="152"/>
      <c r="CL288" s="152"/>
      <c r="CM288" s="152"/>
      <c r="CN288" s="152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52"/>
      <c r="DB288" s="152"/>
      <c r="DC288" s="152"/>
      <c r="DD288" s="152"/>
      <c r="DE288" s="152"/>
      <c r="DF288" s="152"/>
      <c r="DG288" s="152"/>
      <c r="DH288" s="152"/>
      <c r="DI288" s="152"/>
      <c r="DJ288" s="152"/>
      <c r="DK288" s="152"/>
      <c r="DL288" s="152"/>
      <c r="DM288" s="152"/>
      <c r="DN288" s="152"/>
      <c r="DO288" s="152"/>
      <c r="DP288" s="152"/>
      <c r="DQ288" s="152"/>
      <c r="DR288" s="152"/>
      <c r="DS288" s="152"/>
      <c r="DT288" s="152"/>
      <c r="DU288" s="152"/>
      <c r="DV288" s="152"/>
      <c r="DW288" s="152"/>
      <c r="DX288" s="152"/>
      <c r="DY288" s="152"/>
      <c r="DZ288" s="152"/>
      <c r="EA288" s="152"/>
      <c r="EB288" s="152"/>
    </row>
    <row r="289" spans="2:132" x14ac:dyDescent="0.2">
      <c r="B289" s="152"/>
      <c r="C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52"/>
      <c r="CF289" s="152"/>
      <c r="CG289" s="152"/>
      <c r="CH289" s="152"/>
      <c r="CI289" s="152"/>
      <c r="CJ289" s="152"/>
      <c r="CK289" s="152"/>
      <c r="CL289" s="152"/>
      <c r="CM289" s="152"/>
      <c r="CN289" s="152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52"/>
      <c r="DB289" s="152"/>
      <c r="DC289" s="152"/>
      <c r="DD289" s="152"/>
      <c r="DE289" s="152"/>
      <c r="DF289" s="152"/>
      <c r="DG289" s="152"/>
      <c r="DH289" s="152"/>
      <c r="DI289" s="152"/>
      <c r="DJ289" s="152"/>
      <c r="DK289" s="152"/>
      <c r="DL289" s="152"/>
      <c r="DM289" s="152"/>
      <c r="DN289" s="152"/>
      <c r="DO289" s="152"/>
      <c r="DP289" s="152"/>
      <c r="DQ289" s="152"/>
      <c r="DR289" s="152"/>
      <c r="DS289" s="152"/>
      <c r="DT289" s="152"/>
      <c r="DU289" s="152"/>
      <c r="DV289" s="152"/>
      <c r="DW289" s="152"/>
      <c r="DX289" s="152"/>
      <c r="DY289" s="152"/>
      <c r="DZ289" s="152"/>
      <c r="EA289" s="152"/>
      <c r="EB289" s="152"/>
    </row>
    <row r="290" spans="2:132" x14ac:dyDescent="0.2">
      <c r="B290" s="152"/>
      <c r="C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  <c r="DF290" s="152"/>
      <c r="DG290" s="152"/>
      <c r="DH290" s="152"/>
      <c r="DI290" s="152"/>
      <c r="DJ290" s="152"/>
      <c r="DK290" s="152"/>
      <c r="DL290" s="152"/>
      <c r="DM290" s="152"/>
      <c r="DN290" s="152"/>
      <c r="DO290" s="152"/>
      <c r="DP290" s="152"/>
      <c r="DQ290" s="152"/>
      <c r="DR290" s="152"/>
      <c r="DS290" s="152"/>
      <c r="DT290" s="152"/>
      <c r="DU290" s="152"/>
      <c r="DV290" s="152"/>
      <c r="DW290" s="152"/>
      <c r="DX290" s="152"/>
      <c r="DY290" s="152"/>
      <c r="DZ290" s="152"/>
      <c r="EA290" s="152"/>
      <c r="EB290" s="152"/>
    </row>
    <row r="291" spans="2:132" x14ac:dyDescent="0.2">
      <c r="B291" s="152"/>
      <c r="C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52"/>
      <c r="CF291" s="152"/>
      <c r="CG291" s="152"/>
      <c r="CH291" s="152"/>
      <c r="CI291" s="152"/>
      <c r="CJ291" s="152"/>
      <c r="CK291" s="152"/>
      <c r="CL291" s="152"/>
      <c r="CM291" s="152"/>
      <c r="CN291" s="152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52"/>
      <c r="DB291" s="152"/>
      <c r="DC291" s="152"/>
      <c r="DD291" s="152"/>
      <c r="DE291" s="152"/>
      <c r="DF291" s="152"/>
      <c r="DG291" s="152"/>
      <c r="DH291" s="152"/>
      <c r="DI291" s="152"/>
      <c r="DJ291" s="152"/>
      <c r="DK291" s="152"/>
      <c r="DL291" s="152"/>
      <c r="DM291" s="152"/>
      <c r="DN291" s="152"/>
      <c r="DO291" s="152"/>
      <c r="DP291" s="152"/>
      <c r="DQ291" s="152"/>
      <c r="DR291" s="152"/>
      <c r="DS291" s="152"/>
      <c r="DT291" s="152"/>
      <c r="DU291" s="152"/>
      <c r="DV291" s="152"/>
      <c r="DW291" s="152"/>
      <c r="DX291" s="152"/>
      <c r="DY291" s="152"/>
      <c r="DZ291" s="152"/>
      <c r="EA291" s="152"/>
      <c r="EB291" s="152"/>
    </row>
    <row r="292" spans="2:132" x14ac:dyDescent="0.2">
      <c r="B292" s="152"/>
      <c r="C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52"/>
      <c r="CF292" s="152"/>
      <c r="CG292" s="152"/>
      <c r="CH292" s="152"/>
      <c r="CI292" s="152"/>
      <c r="CJ292" s="152"/>
      <c r="CK292" s="152"/>
      <c r="CL292" s="152"/>
      <c r="CM292" s="152"/>
      <c r="CN292" s="152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52"/>
      <c r="DB292" s="152"/>
      <c r="DC292" s="152"/>
      <c r="DD292" s="152"/>
      <c r="DE292" s="152"/>
      <c r="DF292" s="152"/>
      <c r="DG292" s="152"/>
      <c r="DH292" s="152"/>
      <c r="DI292" s="152"/>
      <c r="DJ292" s="152"/>
      <c r="DK292" s="152"/>
      <c r="DL292" s="152"/>
      <c r="DM292" s="152"/>
      <c r="DN292" s="152"/>
      <c r="DO292" s="152"/>
      <c r="DP292" s="152"/>
      <c r="DQ292" s="152"/>
      <c r="DR292" s="152"/>
      <c r="DS292" s="152"/>
      <c r="DT292" s="152"/>
      <c r="DU292" s="152"/>
      <c r="DV292" s="152"/>
      <c r="DW292" s="152"/>
      <c r="DX292" s="152"/>
      <c r="DY292" s="152"/>
      <c r="DZ292" s="152"/>
      <c r="EA292" s="152"/>
      <c r="EB292" s="152"/>
    </row>
    <row r="293" spans="2:132" x14ac:dyDescent="0.2">
      <c r="B293" s="152"/>
      <c r="C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52"/>
      <c r="CF293" s="152"/>
      <c r="CG293" s="152"/>
      <c r="CH293" s="152"/>
      <c r="CI293" s="152"/>
      <c r="CJ293" s="152"/>
      <c r="CK293" s="152"/>
      <c r="CL293" s="152"/>
      <c r="CM293" s="152"/>
      <c r="CN293" s="152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52"/>
      <c r="DB293" s="152"/>
      <c r="DC293" s="152"/>
      <c r="DD293" s="152"/>
      <c r="DE293" s="152"/>
      <c r="DF293" s="152"/>
      <c r="DG293" s="152"/>
      <c r="DH293" s="152"/>
      <c r="DI293" s="152"/>
      <c r="DJ293" s="152"/>
      <c r="DK293" s="152"/>
      <c r="DL293" s="152"/>
      <c r="DM293" s="152"/>
      <c r="DN293" s="152"/>
      <c r="DO293" s="152"/>
      <c r="DP293" s="152"/>
      <c r="DQ293" s="152"/>
      <c r="DR293" s="152"/>
      <c r="DS293" s="152"/>
      <c r="DT293" s="152"/>
      <c r="DU293" s="152"/>
      <c r="DV293" s="152"/>
      <c r="DW293" s="152"/>
      <c r="DX293" s="152"/>
      <c r="DY293" s="152"/>
      <c r="DZ293" s="152"/>
      <c r="EA293" s="152"/>
      <c r="EB293" s="152"/>
    </row>
    <row r="294" spans="2:132" x14ac:dyDescent="0.2">
      <c r="B294" s="152"/>
      <c r="C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52"/>
      <c r="CJ294" s="152"/>
      <c r="CK294" s="152"/>
      <c r="CL294" s="152"/>
      <c r="CM294" s="152"/>
      <c r="CN294" s="152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52"/>
      <c r="DB294" s="152"/>
      <c r="DC294" s="152"/>
      <c r="DD294" s="152"/>
      <c r="DE294" s="152"/>
      <c r="DF294" s="152"/>
      <c r="DG294" s="152"/>
      <c r="DH294" s="152"/>
      <c r="DI294" s="152"/>
      <c r="DJ294" s="152"/>
      <c r="DK294" s="152"/>
      <c r="DL294" s="152"/>
      <c r="DM294" s="152"/>
      <c r="DN294" s="152"/>
      <c r="DO294" s="152"/>
      <c r="DP294" s="152"/>
      <c r="DQ294" s="152"/>
      <c r="DR294" s="152"/>
      <c r="DS294" s="152"/>
      <c r="DT294" s="152"/>
      <c r="DU294" s="152"/>
      <c r="DV294" s="152"/>
      <c r="DW294" s="152"/>
      <c r="DX294" s="152"/>
      <c r="DY294" s="152"/>
      <c r="DZ294" s="152"/>
      <c r="EA294" s="152"/>
      <c r="EB294" s="152"/>
    </row>
    <row r="295" spans="2:132" x14ac:dyDescent="0.2">
      <c r="B295" s="152"/>
      <c r="C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52"/>
      <c r="CF295" s="152"/>
      <c r="CG295" s="152"/>
      <c r="CH295" s="152"/>
      <c r="CI295" s="152"/>
      <c r="CJ295" s="152"/>
      <c r="CK295" s="152"/>
      <c r="CL295" s="152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52"/>
      <c r="DB295" s="152"/>
      <c r="DC295" s="152"/>
      <c r="DD295" s="152"/>
      <c r="DE295" s="152"/>
      <c r="DF295" s="152"/>
      <c r="DG295" s="152"/>
      <c r="DH295" s="152"/>
      <c r="DI295" s="152"/>
      <c r="DJ295" s="152"/>
      <c r="DK295" s="152"/>
      <c r="DL295" s="152"/>
      <c r="DM295" s="152"/>
      <c r="DN295" s="152"/>
      <c r="DO295" s="152"/>
      <c r="DP295" s="152"/>
      <c r="DQ295" s="152"/>
      <c r="DR295" s="152"/>
      <c r="DS295" s="152"/>
      <c r="DT295" s="152"/>
      <c r="DU295" s="152"/>
      <c r="DV295" s="152"/>
      <c r="DW295" s="152"/>
      <c r="DX295" s="152"/>
      <c r="DY295" s="152"/>
      <c r="DZ295" s="152"/>
      <c r="EA295" s="152"/>
      <c r="EB295" s="152"/>
    </row>
    <row r="296" spans="2:132" x14ac:dyDescent="0.2">
      <c r="B296" s="152"/>
      <c r="C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2"/>
      <c r="CH296" s="152"/>
      <c r="CI296" s="152"/>
      <c r="CJ296" s="152"/>
      <c r="CK296" s="152"/>
      <c r="CL296" s="152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52"/>
      <c r="DB296" s="152"/>
      <c r="DC296" s="152"/>
      <c r="DD296" s="152"/>
      <c r="DE296" s="152"/>
      <c r="DF296" s="152"/>
      <c r="DG296" s="152"/>
      <c r="DH296" s="152"/>
      <c r="DI296" s="152"/>
      <c r="DJ296" s="152"/>
      <c r="DK296" s="152"/>
      <c r="DL296" s="152"/>
      <c r="DM296" s="152"/>
      <c r="DN296" s="152"/>
      <c r="DO296" s="152"/>
      <c r="DP296" s="152"/>
      <c r="DQ296" s="152"/>
      <c r="DR296" s="152"/>
      <c r="DS296" s="152"/>
      <c r="DT296" s="152"/>
      <c r="DU296" s="152"/>
      <c r="DV296" s="152"/>
      <c r="DW296" s="152"/>
      <c r="DX296" s="152"/>
      <c r="DY296" s="152"/>
      <c r="DZ296" s="152"/>
      <c r="EA296" s="152"/>
      <c r="EB296" s="152"/>
    </row>
    <row r="297" spans="2:132" x14ac:dyDescent="0.2">
      <c r="B297" s="152"/>
      <c r="C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2"/>
      <c r="CH297" s="152"/>
      <c r="CI297" s="152"/>
      <c r="CJ297" s="152"/>
      <c r="CK297" s="152"/>
      <c r="CL297" s="152"/>
      <c r="CM297" s="152"/>
      <c r="CN297" s="152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52"/>
      <c r="DB297" s="152"/>
      <c r="DC297" s="152"/>
      <c r="DD297" s="152"/>
      <c r="DE297" s="152"/>
      <c r="DF297" s="152"/>
      <c r="DG297" s="152"/>
      <c r="DH297" s="152"/>
      <c r="DI297" s="152"/>
      <c r="DJ297" s="152"/>
      <c r="DK297" s="152"/>
      <c r="DL297" s="152"/>
      <c r="DM297" s="152"/>
      <c r="DN297" s="152"/>
      <c r="DO297" s="152"/>
      <c r="DP297" s="152"/>
      <c r="DQ297" s="152"/>
      <c r="DR297" s="152"/>
      <c r="DS297" s="152"/>
      <c r="DT297" s="152"/>
      <c r="DU297" s="152"/>
      <c r="DV297" s="152"/>
      <c r="DW297" s="152"/>
      <c r="DX297" s="152"/>
      <c r="DY297" s="152"/>
      <c r="DZ297" s="152"/>
      <c r="EA297" s="152"/>
      <c r="EB297" s="152"/>
    </row>
    <row r="298" spans="2:132" x14ac:dyDescent="0.2">
      <c r="B298" s="152"/>
      <c r="C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  <c r="DF298" s="152"/>
      <c r="DG298" s="152"/>
      <c r="DH298" s="152"/>
      <c r="DI298" s="152"/>
      <c r="DJ298" s="152"/>
      <c r="DK298" s="152"/>
      <c r="DL298" s="152"/>
      <c r="DM298" s="152"/>
      <c r="DN298" s="152"/>
      <c r="DO298" s="152"/>
      <c r="DP298" s="152"/>
      <c r="DQ298" s="152"/>
      <c r="DR298" s="152"/>
      <c r="DS298" s="152"/>
      <c r="DT298" s="152"/>
      <c r="DU298" s="152"/>
      <c r="DV298" s="152"/>
      <c r="DW298" s="152"/>
      <c r="DX298" s="152"/>
      <c r="DY298" s="152"/>
      <c r="DZ298" s="152"/>
      <c r="EA298" s="152"/>
      <c r="EB298" s="152"/>
    </row>
    <row r="299" spans="2:132" x14ac:dyDescent="0.2">
      <c r="B299" s="152"/>
      <c r="C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52"/>
      <c r="CF299" s="152"/>
      <c r="CG299" s="152"/>
      <c r="CH299" s="152"/>
      <c r="CI299" s="152"/>
      <c r="CJ299" s="152"/>
      <c r="CK299" s="152"/>
      <c r="CL299" s="152"/>
      <c r="CM299" s="152"/>
      <c r="CN299" s="152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52"/>
      <c r="DB299" s="152"/>
      <c r="DC299" s="152"/>
      <c r="DD299" s="152"/>
      <c r="DE299" s="152"/>
      <c r="DF299" s="152"/>
      <c r="DG299" s="152"/>
      <c r="DH299" s="152"/>
      <c r="DI299" s="152"/>
      <c r="DJ299" s="152"/>
      <c r="DK299" s="152"/>
      <c r="DL299" s="152"/>
      <c r="DM299" s="152"/>
      <c r="DN299" s="152"/>
      <c r="DO299" s="152"/>
      <c r="DP299" s="152"/>
      <c r="DQ299" s="152"/>
      <c r="DR299" s="152"/>
      <c r="DS299" s="152"/>
      <c r="DT299" s="152"/>
      <c r="DU299" s="152"/>
      <c r="DV299" s="152"/>
      <c r="DW299" s="152"/>
      <c r="DX299" s="152"/>
      <c r="DY299" s="152"/>
      <c r="DZ299" s="152"/>
      <c r="EA299" s="152"/>
      <c r="EB299" s="152"/>
    </row>
    <row r="300" spans="2:132" x14ac:dyDescent="0.2">
      <c r="B300" s="152"/>
      <c r="C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/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/>
      <c r="DS300" s="152"/>
      <c r="DT300" s="152"/>
      <c r="DU300" s="152"/>
      <c r="DV300" s="152"/>
      <c r="DW300" s="152"/>
      <c r="DX300" s="152"/>
      <c r="DY300" s="152"/>
      <c r="DZ300" s="152"/>
      <c r="EA300" s="152"/>
      <c r="EB300" s="152"/>
    </row>
    <row r="301" spans="2:132" x14ac:dyDescent="0.2">
      <c r="B301" s="152"/>
      <c r="C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52"/>
      <c r="CF301" s="152"/>
      <c r="CG301" s="152"/>
      <c r="CH301" s="152"/>
      <c r="CI301" s="152"/>
      <c r="CJ301" s="152"/>
      <c r="CK301" s="152"/>
      <c r="CL301" s="152"/>
      <c r="CM301" s="152"/>
      <c r="CN301" s="152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52"/>
      <c r="DB301" s="152"/>
      <c r="DC301" s="152"/>
      <c r="DD301" s="152"/>
      <c r="DE301" s="152"/>
      <c r="DF301" s="152"/>
      <c r="DG301" s="152"/>
      <c r="DH301" s="152"/>
      <c r="DI301" s="152"/>
      <c r="DJ301" s="152"/>
      <c r="DK301" s="152"/>
      <c r="DL301" s="152"/>
      <c r="DM301" s="152"/>
      <c r="DN301" s="152"/>
      <c r="DO301" s="152"/>
      <c r="DP301" s="152"/>
      <c r="DQ301" s="152"/>
      <c r="DR301" s="152"/>
      <c r="DS301" s="152"/>
      <c r="DT301" s="152"/>
      <c r="DU301" s="152"/>
      <c r="DV301" s="152"/>
      <c r="DW301" s="152"/>
      <c r="DX301" s="152"/>
      <c r="DY301" s="152"/>
      <c r="DZ301" s="152"/>
      <c r="EA301" s="152"/>
      <c r="EB301" s="152"/>
    </row>
    <row r="302" spans="2:132" x14ac:dyDescent="0.2">
      <c r="B302" s="152"/>
      <c r="C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52"/>
      <c r="CF302" s="152"/>
      <c r="CG302" s="152"/>
      <c r="CH302" s="152"/>
      <c r="CI302" s="152"/>
      <c r="CJ302" s="152"/>
      <c r="CK302" s="152"/>
      <c r="CL302" s="152"/>
      <c r="CM302" s="152"/>
      <c r="CN302" s="152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52"/>
      <c r="DB302" s="152"/>
      <c r="DC302" s="152"/>
      <c r="DD302" s="152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  <c r="DR302" s="152"/>
      <c r="DS302" s="152"/>
      <c r="DT302" s="152"/>
      <c r="DU302" s="152"/>
      <c r="DV302" s="152"/>
      <c r="DW302" s="152"/>
      <c r="DX302" s="152"/>
      <c r="DY302" s="152"/>
      <c r="DZ302" s="152"/>
      <c r="EA302" s="152"/>
      <c r="EB302" s="152"/>
    </row>
    <row r="303" spans="2:132" x14ac:dyDescent="0.2">
      <c r="B303" s="152"/>
      <c r="C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52"/>
      <c r="CF303" s="152"/>
      <c r="CG303" s="152"/>
      <c r="CH303" s="152"/>
      <c r="CI303" s="152"/>
      <c r="CJ303" s="152"/>
      <c r="CK303" s="152"/>
      <c r="CL303" s="152"/>
      <c r="CM303" s="152"/>
      <c r="CN303" s="152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52"/>
      <c r="DB303" s="152"/>
      <c r="DC303" s="152"/>
      <c r="DD303" s="152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  <c r="DR303" s="152"/>
      <c r="DS303" s="152"/>
      <c r="DT303" s="152"/>
      <c r="DU303" s="152"/>
      <c r="DV303" s="152"/>
      <c r="DW303" s="152"/>
      <c r="DX303" s="152"/>
      <c r="DY303" s="152"/>
      <c r="DZ303" s="152"/>
      <c r="EA303" s="152"/>
      <c r="EB303" s="152"/>
    </row>
    <row r="304" spans="2:132" x14ac:dyDescent="0.2">
      <c r="B304" s="152"/>
      <c r="C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52"/>
      <c r="CF304" s="152"/>
      <c r="CG304" s="152"/>
      <c r="CH304" s="152"/>
      <c r="CI304" s="152"/>
      <c r="CJ304" s="152"/>
      <c r="CK304" s="152"/>
      <c r="CL304" s="152"/>
      <c r="CM304" s="152"/>
      <c r="CN304" s="152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52"/>
      <c r="DB304" s="152"/>
      <c r="DC304" s="152"/>
      <c r="DD304" s="152"/>
      <c r="DE304" s="152"/>
      <c r="DF304" s="152"/>
      <c r="DG304" s="152"/>
      <c r="DH304" s="152"/>
      <c r="DI304" s="152"/>
      <c r="DJ304" s="152"/>
      <c r="DK304" s="152"/>
      <c r="DL304" s="152"/>
      <c r="DM304" s="152"/>
      <c r="DN304" s="152"/>
      <c r="DO304" s="152"/>
      <c r="DP304" s="152"/>
      <c r="DQ304" s="152"/>
      <c r="DR304" s="152"/>
      <c r="DS304" s="152"/>
      <c r="DT304" s="152"/>
      <c r="DU304" s="152"/>
      <c r="DV304" s="152"/>
      <c r="DW304" s="152"/>
      <c r="DX304" s="152"/>
      <c r="DY304" s="152"/>
      <c r="DZ304" s="152"/>
      <c r="EA304" s="152"/>
      <c r="EB304" s="152"/>
    </row>
    <row r="305" spans="2:132" x14ac:dyDescent="0.2">
      <c r="B305" s="152"/>
      <c r="C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52"/>
      <c r="CF305" s="152"/>
      <c r="CG305" s="152"/>
      <c r="CH305" s="152"/>
      <c r="CI305" s="152"/>
      <c r="CJ305" s="152"/>
      <c r="CK305" s="152"/>
      <c r="CL305" s="152"/>
      <c r="CM305" s="152"/>
      <c r="CN305" s="152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52"/>
      <c r="DB305" s="152"/>
      <c r="DC305" s="152"/>
      <c r="DD305" s="152"/>
      <c r="DE305" s="152"/>
      <c r="DF305" s="152"/>
      <c r="DG305" s="152"/>
      <c r="DH305" s="152"/>
      <c r="DI305" s="152"/>
      <c r="DJ305" s="152"/>
      <c r="DK305" s="152"/>
      <c r="DL305" s="152"/>
      <c r="DM305" s="152"/>
      <c r="DN305" s="152"/>
      <c r="DO305" s="152"/>
      <c r="DP305" s="152"/>
      <c r="DQ305" s="152"/>
      <c r="DR305" s="152"/>
      <c r="DS305" s="152"/>
      <c r="DT305" s="152"/>
      <c r="DU305" s="152"/>
      <c r="DV305" s="152"/>
      <c r="DW305" s="152"/>
      <c r="DX305" s="152"/>
      <c r="DY305" s="152"/>
      <c r="DZ305" s="152"/>
      <c r="EA305" s="152"/>
      <c r="EB305" s="152"/>
    </row>
    <row r="306" spans="2:132" x14ac:dyDescent="0.2">
      <c r="B306" s="152"/>
      <c r="C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52"/>
      <c r="BW306" s="152"/>
      <c r="BX306" s="152"/>
      <c r="BY306" s="152"/>
      <c r="BZ306" s="152"/>
      <c r="CA306" s="152"/>
      <c r="CB306" s="152"/>
      <c r="CC306" s="152"/>
      <c r="CD306" s="152"/>
      <c r="CE306" s="152"/>
      <c r="CF306" s="152"/>
      <c r="CG306" s="152"/>
      <c r="CH306" s="152"/>
      <c r="CI306" s="152"/>
      <c r="CJ306" s="152"/>
      <c r="CK306" s="152"/>
      <c r="CL306" s="152"/>
      <c r="CM306" s="152"/>
      <c r="CN306" s="152"/>
      <c r="CO306" s="152"/>
      <c r="CP306" s="152"/>
      <c r="CQ306" s="152"/>
      <c r="CR306" s="152"/>
      <c r="CS306" s="152"/>
      <c r="CT306" s="152"/>
      <c r="CU306" s="152"/>
      <c r="CV306" s="152"/>
      <c r="CW306" s="152"/>
      <c r="CX306" s="152"/>
      <c r="CY306" s="152"/>
      <c r="CZ306" s="152"/>
      <c r="DA306" s="152"/>
      <c r="DB306" s="152"/>
      <c r="DC306" s="152"/>
      <c r="DD306" s="152"/>
      <c r="DE306" s="152"/>
      <c r="DF306" s="152"/>
      <c r="DG306" s="152"/>
      <c r="DH306" s="152"/>
      <c r="DI306" s="152"/>
      <c r="DJ306" s="152"/>
      <c r="DK306" s="152"/>
      <c r="DL306" s="152"/>
      <c r="DM306" s="152"/>
      <c r="DN306" s="152"/>
      <c r="DO306" s="152"/>
      <c r="DP306" s="152"/>
      <c r="DQ306" s="152"/>
      <c r="DR306" s="152"/>
      <c r="DS306" s="152"/>
      <c r="DT306" s="152"/>
      <c r="DU306" s="152"/>
      <c r="DV306" s="152"/>
      <c r="DW306" s="152"/>
      <c r="DX306" s="152"/>
      <c r="DY306" s="152"/>
      <c r="DZ306" s="152"/>
      <c r="EA306" s="152"/>
      <c r="EB306" s="152"/>
    </row>
    <row r="307" spans="2:132" x14ac:dyDescent="0.2">
      <c r="B307" s="152"/>
      <c r="C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2"/>
      <c r="BW307" s="152"/>
      <c r="BX307" s="152"/>
      <c r="BY307" s="152"/>
      <c r="BZ307" s="152"/>
      <c r="CA307" s="152"/>
      <c r="CB307" s="152"/>
      <c r="CC307" s="152"/>
      <c r="CD307" s="152"/>
      <c r="CE307" s="152"/>
      <c r="CF307" s="152"/>
      <c r="CG307" s="152"/>
      <c r="CH307" s="152"/>
      <c r="CI307" s="152"/>
      <c r="CJ307" s="152"/>
      <c r="CK307" s="152"/>
      <c r="CL307" s="152"/>
      <c r="CM307" s="152"/>
      <c r="CN307" s="152"/>
      <c r="CO307" s="152"/>
      <c r="CP307" s="152"/>
      <c r="CQ307" s="152"/>
      <c r="CR307" s="152"/>
      <c r="CS307" s="152"/>
      <c r="CT307" s="152"/>
      <c r="CU307" s="152"/>
      <c r="CV307" s="152"/>
      <c r="CW307" s="152"/>
      <c r="CX307" s="152"/>
      <c r="CY307" s="152"/>
      <c r="CZ307" s="152"/>
      <c r="DA307" s="152"/>
      <c r="DB307" s="152"/>
      <c r="DC307" s="152"/>
      <c r="DD307" s="152"/>
      <c r="DE307" s="152"/>
      <c r="DF307" s="152"/>
      <c r="DG307" s="152"/>
      <c r="DH307" s="152"/>
      <c r="DI307" s="152"/>
      <c r="DJ307" s="152"/>
      <c r="DK307" s="152"/>
      <c r="DL307" s="152"/>
      <c r="DM307" s="152"/>
      <c r="DN307" s="152"/>
      <c r="DO307" s="152"/>
      <c r="DP307" s="152"/>
      <c r="DQ307" s="152"/>
      <c r="DR307" s="152"/>
      <c r="DS307" s="152"/>
      <c r="DT307" s="152"/>
      <c r="DU307" s="152"/>
      <c r="DV307" s="152"/>
      <c r="DW307" s="152"/>
      <c r="DX307" s="152"/>
      <c r="DY307" s="152"/>
      <c r="DZ307" s="152"/>
      <c r="EA307" s="152"/>
      <c r="EB307" s="152"/>
    </row>
    <row r="308" spans="2:132" x14ac:dyDescent="0.2">
      <c r="B308" s="152"/>
      <c r="C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2"/>
      <c r="BW308" s="152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2"/>
      <c r="CH308" s="152"/>
      <c r="CI308" s="152"/>
      <c r="CJ308" s="152"/>
      <c r="CK308" s="152"/>
      <c r="CL308" s="152"/>
      <c r="CM308" s="152"/>
      <c r="CN308" s="152"/>
      <c r="CO308" s="152"/>
      <c r="CP308" s="152"/>
      <c r="CQ308" s="152"/>
      <c r="CR308" s="152"/>
      <c r="CS308" s="152"/>
      <c r="CT308" s="152"/>
      <c r="CU308" s="152"/>
      <c r="CV308" s="152"/>
      <c r="CW308" s="152"/>
      <c r="CX308" s="152"/>
      <c r="CY308" s="152"/>
      <c r="CZ308" s="152"/>
      <c r="DA308" s="152"/>
      <c r="DB308" s="152"/>
      <c r="DC308" s="152"/>
      <c r="DD308" s="152"/>
      <c r="DE308" s="152"/>
      <c r="DF308" s="152"/>
      <c r="DG308" s="152"/>
      <c r="DH308" s="152"/>
      <c r="DI308" s="152"/>
      <c r="DJ308" s="152"/>
      <c r="DK308" s="152"/>
      <c r="DL308" s="152"/>
      <c r="DM308" s="152"/>
      <c r="DN308" s="152"/>
      <c r="DO308" s="152"/>
      <c r="DP308" s="152"/>
      <c r="DQ308" s="152"/>
      <c r="DR308" s="152"/>
      <c r="DS308" s="152"/>
      <c r="DT308" s="152"/>
      <c r="DU308" s="152"/>
      <c r="DV308" s="152"/>
      <c r="DW308" s="152"/>
      <c r="DX308" s="152"/>
      <c r="DY308" s="152"/>
      <c r="DZ308" s="152"/>
      <c r="EA308" s="152"/>
      <c r="EB308" s="152"/>
    </row>
    <row r="309" spans="2:132" x14ac:dyDescent="0.2">
      <c r="B309" s="152"/>
      <c r="C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  <c r="DF309" s="152"/>
      <c r="DG309" s="152"/>
      <c r="DH309" s="152"/>
      <c r="DI309" s="152"/>
      <c r="DJ309" s="152"/>
      <c r="DK309" s="152"/>
      <c r="DL309" s="152"/>
      <c r="DM309" s="152"/>
      <c r="DN309" s="152"/>
      <c r="DO309" s="152"/>
      <c r="DP309" s="152"/>
      <c r="DQ309" s="152"/>
      <c r="DR309" s="152"/>
      <c r="DS309" s="152"/>
      <c r="DT309" s="152"/>
      <c r="DU309" s="152"/>
      <c r="DV309" s="152"/>
      <c r="DW309" s="152"/>
      <c r="DX309" s="152"/>
      <c r="DY309" s="152"/>
      <c r="DZ309" s="152"/>
      <c r="EA309" s="152"/>
      <c r="EB309" s="152"/>
    </row>
    <row r="310" spans="2:132" x14ac:dyDescent="0.2">
      <c r="B310" s="152"/>
      <c r="C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  <c r="BR310" s="152"/>
      <c r="BS310" s="152"/>
      <c r="BT310" s="152"/>
      <c r="BU310" s="152"/>
      <c r="BV310" s="152"/>
      <c r="BW310" s="152"/>
      <c r="BX310" s="152"/>
      <c r="BY310" s="152"/>
      <c r="BZ310" s="152"/>
      <c r="CA310" s="152"/>
      <c r="CB310" s="152"/>
      <c r="CC310" s="152"/>
      <c r="CD310" s="152"/>
      <c r="CE310" s="152"/>
      <c r="CF310" s="152"/>
      <c r="CG310" s="152"/>
      <c r="CH310" s="152"/>
      <c r="CI310" s="152"/>
      <c r="CJ310" s="152"/>
      <c r="CK310" s="152"/>
      <c r="CL310" s="152"/>
      <c r="CM310" s="152"/>
      <c r="CN310" s="152"/>
      <c r="CO310" s="152"/>
      <c r="CP310" s="152"/>
      <c r="CQ310" s="152"/>
      <c r="CR310" s="152"/>
      <c r="CS310" s="152"/>
      <c r="CT310" s="152"/>
      <c r="CU310" s="152"/>
      <c r="CV310" s="152"/>
      <c r="CW310" s="152"/>
      <c r="CX310" s="152"/>
      <c r="CY310" s="152"/>
      <c r="CZ310" s="152"/>
      <c r="DA310" s="152"/>
      <c r="DB310" s="152"/>
      <c r="DC310" s="152"/>
      <c r="DD310" s="152"/>
      <c r="DE310" s="152"/>
      <c r="DF310" s="152"/>
      <c r="DG310" s="152"/>
      <c r="DH310" s="152"/>
      <c r="DI310" s="152"/>
      <c r="DJ310" s="152"/>
      <c r="DK310" s="152"/>
      <c r="DL310" s="152"/>
      <c r="DM310" s="152"/>
      <c r="DN310" s="152"/>
      <c r="DO310" s="152"/>
      <c r="DP310" s="152"/>
      <c r="DQ310" s="152"/>
      <c r="DR310" s="152"/>
      <c r="DS310" s="152"/>
      <c r="DT310" s="152"/>
      <c r="DU310" s="152"/>
      <c r="DV310" s="152"/>
      <c r="DW310" s="152"/>
      <c r="DX310" s="152"/>
      <c r="DY310" s="152"/>
      <c r="DZ310" s="152"/>
      <c r="EA310" s="152"/>
      <c r="EB310" s="152"/>
    </row>
    <row r="311" spans="2:132" x14ac:dyDescent="0.2">
      <c r="B311" s="152"/>
      <c r="C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152"/>
      <c r="AZ311" s="152"/>
      <c r="BA311" s="152"/>
      <c r="BB311" s="152"/>
      <c r="BC311" s="152"/>
      <c r="BD311" s="152"/>
      <c r="BE311" s="152"/>
      <c r="BF311" s="152"/>
      <c r="BG311" s="152"/>
      <c r="BH311" s="152"/>
      <c r="BI311" s="152"/>
      <c r="BJ311" s="152"/>
      <c r="BK311" s="152"/>
      <c r="BL311" s="152"/>
      <c r="BM311" s="152"/>
      <c r="BN311" s="152"/>
      <c r="BO311" s="152"/>
      <c r="BP311" s="152"/>
      <c r="BQ311" s="152"/>
      <c r="BR311" s="152"/>
      <c r="BS311" s="152"/>
      <c r="BT311" s="152"/>
      <c r="BU311" s="152"/>
      <c r="BV311" s="152"/>
      <c r="BW311" s="152"/>
      <c r="BX311" s="152"/>
      <c r="BY311" s="152"/>
      <c r="BZ311" s="152"/>
      <c r="CA311" s="152"/>
      <c r="CB311" s="152"/>
      <c r="CC311" s="152"/>
      <c r="CD311" s="152"/>
      <c r="CE311" s="152"/>
      <c r="CF311" s="152"/>
      <c r="CG311" s="152"/>
      <c r="CH311" s="152"/>
      <c r="CI311" s="152"/>
      <c r="CJ311" s="152"/>
      <c r="CK311" s="152"/>
      <c r="CL311" s="152"/>
      <c r="CM311" s="152"/>
      <c r="CN311" s="152"/>
      <c r="CO311" s="152"/>
      <c r="CP311" s="152"/>
      <c r="CQ311" s="152"/>
      <c r="CR311" s="152"/>
      <c r="CS311" s="152"/>
      <c r="CT311" s="152"/>
      <c r="CU311" s="152"/>
      <c r="CV311" s="152"/>
      <c r="CW311" s="152"/>
      <c r="CX311" s="152"/>
      <c r="CY311" s="152"/>
      <c r="CZ311" s="152"/>
      <c r="DA311" s="152"/>
      <c r="DB311" s="152"/>
      <c r="DC311" s="152"/>
      <c r="DD311" s="152"/>
      <c r="DE311" s="152"/>
      <c r="DF311" s="152"/>
      <c r="DG311" s="152"/>
      <c r="DH311" s="152"/>
      <c r="DI311" s="152"/>
      <c r="DJ311" s="152"/>
      <c r="DK311" s="152"/>
      <c r="DL311" s="152"/>
      <c r="DM311" s="152"/>
      <c r="DN311" s="152"/>
      <c r="DO311" s="152"/>
      <c r="DP311" s="152"/>
      <c r="DQ311" s="152"/>
      <c r="DR311" s="152"/>
      <c r="DS311" s="152"/>
      <c r="DT311" s="152"/>
      <c r="DU311" s="152"/>
      <c r="DV311" s="152"/>
      <c r="DW311" s="152"/>
      <c r="DX311" s="152"/>
      <c r="DY311" s="152"/>
      <c r="DZ311" s="152"/>
      <c r="EA311" s="152"/>
      <c r="EB311" s="152"/>
    </row>
    <row r="312" spans="2:132" x14ac:dyDescent="0.2">
      <c r="B312" s="152"/>
      <c r="C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/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/>
      <c r="BL312" s="152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52"/>
      <c r="BW312" s="152"/>
      <c r="BX312" s="152"/>
      <c r="BY312" s="152"/>
      <c r="BZ312" s="152"/>
      <c r="CA312" s="152"/>
      <c r="CB312" s="152"/>
      <c r="CC312" s="152"/>
      <c r="CD312" s="152"/>
      <c r="CE312" s="152"/>
      <c r="CF312" s="152"/>
      <c r="CG312" s="152"/>
      <c r="CH312" s="152"/>
      <c r="CI312" s="152"/>
      <c r="CJ312" s="152"/>
      <c r="CK312" s="152"/>
      <c r="CL312" s="152"/>
      <c r="CM312" s="152"/>
      <c r="CN312" s="152"/>
      <c r="CO312" s="152"/>
      <c r="CP312" s="152"/>
      <c r="CQ312" s="152"/>
      <c r="CR312" s="152"/>
      <c r="CS312" s="152"/>
      <c r="CT312" s="152"/>
      <c r="CU312" s="152"/>
      <c r="CV312" s="152"/>
      <c r="CW312" s="152"/>
      <c r="CX312" s="152"/>
      <c r="CY312" s="152"/>
      <c r="CZ312" s="152"/>
      <c r="DA312" s="152"/>
      <c r="DB312" s="152"/>
      <c r="DC312" s="152"/>
      <c r="DD312" s="152"/>
      <c r="DE312" s="152"/>
      <c r="DF312" s="152"/>
      <c r="DG312" s="152"/>
      <c r="DH312" s="152"/>
      <c r="DI312" s="152"/>
      <c r="DJ312" s="152"/>
      <c r="DK312" s="152"/>
      <c r="DL312" s="152"/>
      <c r="DM312" s="152"/>
      <c r="DN312" s="152"/>
      <c r="DO312" s="152"/>
      <c r="DP312" s="152"/>
      <c r="DQ312" s="152"/>
      <c r="DR312" s="152"/>
      <c r="DS312" s="152"/>
      <c r="DT312" s="152"/>
      <c r="DU312" s="152"/>
      <c r="DV312" s="152"/>
      <c r="DW312" s="152"/>
      <c r="DX312" s="152"/>
      <c r="DY312" s="152"/>
      <c r="DZ312" s="152"/>
      <c r="EA312" s="152"/>
      <c r="EB312" s="152"/>
    </row>
    <row r="313" spans="2:132" x14ac:dyDescent="0.2">
      <c r="B313" s="152"/>
      <c r="C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152"/>
      <c r="AZ313" s="152"/>
      <c r="BA313" s="152"/>
      <c r="BB313" s="152"/>
      <c r="BC313" s="152"/>
      <c r="BD313" s="152"/>
      <c r="BE313" s="152"/>
      <c r="BF313" s="152"/>
      <c r="BG313" s="152"/>
      <c r="BH313" s="152"/>
      <c r="BI313" s="152"/>
      <c r="BJ313" s="152"/>
      <c r="BK313" s="152"/>
      <c r="BL313" s="152"/>
      <c r="BM313" s="152"/>
      <c r="BN313" s="152"/>
      <c r="BO313" s="152"/>
      <c r="BP313" s="152"/>
      <c r="BQ313" s="152"/>
      <c r="BR313" s="152"/>
      <c r="BS313" s="152"/>
      <c r="BT313" s="152"/>
      <c r="BU313" s="152"/>
      <c r="BV313" s="152"/>
      <c r="BW313" s="152"/>
      <c r="BX313" s="152"/>
      <c r="BY313" s="152"/>
      <c r="BZ313" s="152"/>
      <c r="CA313" s="152"/>
      <c r="CB313" s="152"/>
      <c r="CC313" s="152"/>
      <c r="CD313" s="152"/>
      <c r="CE313" s="152"/>
      <c r="CF313" s="152"/>
      <c r="CG313" s="152"/>
      <c r="CH313" s="152"/>
      <c r="CI313" s="152"/>
      <c r="CJ313" s="152"/>
      <c r="CK313" s="152"/>
      <c r="CL313" s="152"/>
      <c r="CM313" s="152"/>
      <c r="CN313" s="152"/>
      <c r="CO313" s="152"/>
      <c r="CP313" s="152"/>
      <c r="CQ313" s="152"/>
      <c r="CR313" s="152"/>
      <c r="CS313" s="152"/>
      <c r="CT313" s="152"/>
      <c r="CU313" s="152"/>
      <c r="CV313" s="152"/>
      <c r="CW313" s="152"/>
      <c r="CX313" s="152"/>
      <c r="CY313" s="152"/>
      <c r="CZ313" s="152"/>
      <c r="DA313" s="152"/>
      <c r="DB313" s="152"/>
      <c r="DC313" s="152"/>
      <c r="DD313" s="152"/>
      <c r="DE313" s="152"/>
      <c r="DF313" s="152"/>
      <c r="DG313" s="152"/>
      <c r="DH313" s="152"/>
      <c r="DI313" s="152"/>
      <c r="DJ313" s="152"/>
      <c r="DK313" s="152"/>
      <c r="DL313" s="152"/>
      <c r="DM313" s="152"/>
      <c r="DN313" s="152"/>
      <c r="DO313" s="152"/>
      <c r="DP313" s="152"/>
      <c r="DQ313" s="152"/>
      <c r="DR313" s="152"/>
      <c r="DS313" s="152"/>
      <c r="DT313" s="152"/>
      <c r="DU313" s="152"/>
      <c r="DV313" s="152"/>
      <c r="DW313" s="152"/>
      <c r="DX313" s="152"/>
      <c r="DY313" s="152"/>
      <c r="DZ313" s="152"/>
      <c r="EA313" s="152"/>
      <c r="EB313" s="152"/>
    </row>
    <row r="314" spans="2:132" x14ac:dyDescent="0.2">
      <c r="B314" s="152"/>
      <c r="C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52"/>
      <c r="BN314" s="152"/>
      <c r="BO314" s="152"/>
      <c r="BP314" s="152"/>
      <c r="BQ314" s="152"/>
      <c r="BR314" s="152"/>
      <c r="BS314" s="152"/>
      <c r="BT314" s="152"/>
      <c r="BU314" s="152"/>
      <c r="BV314" s="152"/>
      <c r="BW314" s="152"/>
      <c r="BX314" s="152"/>
      <c r="BY314" s="152"/>
      <c r="BZ314" s="152"/>
      <c r="CA314" s="152"/>
      <c r="CB314" s="152"/>
      <c r="CC314" s="152"/>
      <c r="CD314" s="152"/>
      <c r="CE314" s="152"/>
      <c r="CF314" s="152"/>
      <c r="CG314" s="152"/>
      <c r="CH314" s="152"/>
      <c r="CI314" s="152"/>
      <c r="CJ314" s="152"/>
      <c r="CK314" s="152"/>
      <c r="CL314" s="152"/>
      <c r="CM314" s="152"/>
      <c r="CN314" s="152"/>
      <c r="CO314" s="152"/>
      <c r="CP314" s="152"/>
      <c r="CQ314" s="152"/>
      <c r="CR314" s="152"/>
      <c r="CS314" s="152"/>
      <c r="CT314" s="152"/>
      <c r="CU314" s="152"/>
      <c r="CV314" s="152"/>
      <c r="CW314" s="152"/>
      <c r="CX314" s="152"/>
      <c r="CY314" s="152"/>
      <c r="CZ314" s="152"/>
      <c r="DA314" s="152"/>
      <c r="DB314" s="152"/>
      <c r="DC314" s="152"/>
      <c r="DD314" s="152"/>
      <c r="DE314" s="152"/>
      <c r="DF314" s="152"/>
      <c r="DG314" s="152"/>
      <c r="DH314" s="152"/>
      <c r="DI314" s="152"/>
      <c r="DJ314" s="152"/>
      <c r="DK314" s="152"/>
      <c r="DL314" s="152"/>
      <c r="DM314" s="152"/>
      <c r="DN314" s="152"/>
      <c r="DO314" s="152"/>
      <c r="DP314" s="152"/>
      <c r="DQ314" s="152"/>
      <c r="DR314" s="152"/>
      <c r="DS314" s="152"/>
      <c r="DT314" s="152"/>
      <c r="DU314" s="152"/>
      <c r="DV314" s="152"/>
      <c r="DW314" s="152"/>
      <c r="DX314" s="152"/>
      <c r="DY314" s="152"/>
      <c r="DZ314" s="152"/>
      <c r="EA314" s="152"/>
      <c r="EB314" s="152"/>
    </row>
    <row r="315" spans="2:132" x14ac:dyDescent="0.2">
      <c r="B315" s="152"/>
      <c r="C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52"/>
      <c r="BN315" s="152"/>
      <c r="BO315" s="152"/>
      <c r="BP315" s="152"/>
      <c r="BQ315" s="152"/>
      <c r="BR315" s="152"/>
      <c r="BS315" s="152"/>
      <c r="BT315" s="152"/>
      <c r="BU315" s="152"/>
      <c r="BV315" s="152"/>
      <c r="BW315" s="152"/>
      <c r="BX315" s="152"/>
      <c r="BY315" s="152"/>
      <c r="BZ315" s="152"/>
      <c r="CA315" s="152"/>
      <c r="CB315" s="152"/>
      <c r="CC315" s="152"/>
      <c r="CD315" s="152"/>
      <c r="CE315" s="152"/>
      <c r="CF315" s="152"/>
      <c r="CG315" s="152"/>
      <c r="CH315" s="152"/>
      <c r="CI315" s="152"/>
      <c r="CJ315" s="152"/>
      <c r="CK315" s="152"/>
      <c r="CL315" s="152"/>
      <c r="CM315" s="152"/>
      <c r="CN315" s="152"/>
      <c r="CO315" s="152"/>
      <c r="CP315" s="152"/>
      <c r="CQ315" s="152"/>
      <c r="CR315" s="152"/>
      <c r="CS315" s="152"/>
      <c r="CT315" s="152"/>
      <c r="CU315" s="152"/>
      <c r="CV315" s="152"/>
      <c r="CW315" s="152"/>
      <c r="CX315" s="152"/>
      <c r="CY315" s="152"/>
      <c r="CZ315" s="152"/>
      <c r="DA315" s="152"/>
      <c r="DB315" s="152"/>
      <c r="DC315" s="152"/>
      <c r="DD315" s="152"/>
      <c r="DE315" s="152"/>
      <c r="DF315" s="152"/>
      <c r="DG315" s="152"/>
      <c r="DH315" s="152"/>
      <c r="DI315" s="152"/>
      <c r="DJ315" s="152"/>
      <c r="DK315" s="152"/>
      <c r="DL315" s="152"/>
      <c r="DM315" s="152"/>
      <c r="DN315" s="152"/>
      <c r="DO315" s="152"/>
      <c r="DP315" s="152"/>
      <c r="DQ315" s="152"/>
      <c r="DR315" s="152"/>
      <c r="DS315" s="152"/>
      <c r="DT315" s="152"/>
      <c r="DU315" s="152"/>
      <c r="DV315" s="152"/>
      <c r="DW315" s="152"/>
      <c r="DX315" s="152"/>
      <c r="DY315" s="152"/>
      <c r="DZ315" s="152"/>
      <c r="EA315" s="152"/>
      <c r="EB315" s="152"/>
    </row>
    <row r="316" spans="2:132" x14ac:dyDescent="0.2">
      <c r="B316" s="152"/>
      <c r="C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52"/>
      <c r="BN316" s="152"/>
      <c r="BO316" s="152"/>
      <c r="BP316" s="152"/>
      <c r="BQ316" s="152"/>
      <c r="BR316" s="152"/>
      <c r="BS316" s="152"/>
      <c r="BT316" s="152"/>
      <c r="BU316" s="152"/>
      <c r="BV316" s="152"/>
      <c r="BW316" s="152"/>
      <c r="BX316" s="152"/>
      <c r="BY316" s="152"/>
      <c r="BZ316" s="152"/>
      <c r="CA316" s="152"/>
      <c r="CB316" s="152"/>
      <c r="CC316" s="152"/>
      <c r="CD316" s="152"/>
      <c r="CE316" s="152"/>
      <c r="CF316" s="152"/>
      <c r="CG316" s="152"/>
      <c r="CH316" s="152"/>
      <c r="CI316" s="152"/>
      <c r="CJ316" s="152"/>
      <c r="CK316" s="152"/>
      <c r="CL316" s="152"/>
      <c r="CM316" s="152"/>
      <c r="CN316" s="152"/>
      <c r="CO316" s="152"/>
      <c r="CP316" s="152"/>
      <c r="CQ316" s="152"/>
      <c r="CR316" s="152"/>
      <c r="CS316" s="152"/>
      <c r="CT316" s="152"/>
      <c r="CU316" s="152"/>
      <c r="CV316" s="152"/>
      <c r="CW316" s="152"/>
      <c r="CX316" s="152"/>
      <c r="CY316" s="152"/>
      <c r="CZ316" s="152"/>
      <c r="DA316" s="152"/>
      <c r="DB316" s="152"/>
      <c r="DC316" s="152"/>
      <c r="DD316" s="152"/>
      <c r="DE316" s="152"/>
      <c r="DF316" s="152"/>
      <c r="DG316" s="152"/>
      <c r="DH316" s="152"/>
      <c r="DI316" s="152"/>
      <c r="DJ316" s="152"/>
      <c r="DK316" s="152"/>
      <c r="DL316" s="152"/>
      <c r="DM316" s="152"/>
      <c r="DN316" s="152"/>
      <c r="DO316" s="152"/>
      <c r="DP316" s="152"/>
      <c r="DQ316" s="152"/>
      <c r="DR316" s="152"/>
      <c r="DS316" s="152"/>
      <c r="DT316" s="152"/>
      <c r="DU316" s="152"/>
      <c r="DV316" s="152"/>
      <c r="DW316" s="152"/>
      <c r="DX316" s="152"/>
      <c r="DY316" s="152"/>
      <c r="DZ316" s="152"/>
      <c r="EA316" s="152"/>
      <c r="EB316" s="152"/>
    </row>
    <row r="317" spans="2:132" x14ac:dyDescent="0.2">
      <c r="B317" s="152"/>
      <c r="C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52"/>
      <c r="BN317" s="152"/>
      <c r="BO317" s="152"/>
      <c r="BP317" s="152"/>
      <c r="BQ317" s="152"/>
      <c r="BR317" s="152"/>
      <c r="BS317" s="152"/>
      <c r="BT317" s="152"/>
      <c r="BU317" s="152"/>
      <c r="BV317" s="152"/>
      <c r="BW317" s="152"/>
      <c r="BX317" s="152"/>
      <c r="BY317" s="152"/>
      <c r="BZ317" s="152"/>
      <c r="CA317" s="152"/>
      <c r="CB317" s="152"/>
      <c r="CC317" s="152"/>
      <c r="CD317" s="152"/>
      <c r="CE317" s="152"/>
      <c r="CF317" s="152"/>
      <c r="CG317" s="152"/>
      <c r="CH317" s="152"/>
      <c r="CI317" s="152"/>
      <c r="CJ317" s="152"/>
      <c r="CK317" s="152"/>
      <c r="CL317" s="152"/>
      <c r="CM317" s="152"/>
      <c r="CN317" s="152"/>
      <c r="CO317" s="152"/>
      <c r="CP317" s="152"/>
      <c r="CQ317" s="152"/>
      <c r="CR317" s="152"/>
      <c r="CS317" s="152"/>
      <c r="CT317" s="152"/>
      <c r="CU317" s="152"/>
      <c r="CV317" s="152"/>
      <c r="CW317" s="152"/>
      <c r="CX317" s="152"/>
      <c r="CY317" s="152"/>
      <c r="CZ317" s="152"/>
      <c r="DA317" s="152"/>
      <c r="DB317" s="152"/>
      <c r="DC317" s="152"/>
      <c r="DD317" s="152"/>
      <c r="DE317" s="152"/>
      <c r="DF317" s="152"/>
      <c r="DG317" s="152"/>
      <c r="DH317" s="152"/>
      <c r="DI317" s="152"/>
      <c r="DJ317" s="152"/>
      <c r="DK317" s="152"/>
      <c r="DL317" s="152"/>
      <c r="DM317" s="152"/>
      <c r="DN317" s="152"/>
      <c r="DO317" s="152"/>
      <c r="DP317" s="152"/>
      <c r="DQ317" s="152"/>
      <c r="DR317" s="152"/>
      <c r="DS317" s="152"/>
      <c r="DT317" s="152"/>
      <c r="DU317" s="152"/>
      <c r="DV317" s="152"/>
      <c r="DW317" s="152"/>
      <c r="DX317" s="152"/>
      <c r="DY317" s="152"/>
      <c r="DZ317" s="152"/>
      <c r="EA317" s="152"/>
      <c r="EB317" s="152"/>
    </row>
    <row r="318" spans="2:132" x14ac:dyDescent="0.2">
      <c r="B318" s="152"/>
      <c r="C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52"/>
      <c r="BN318" s="152"/>
      <c r="BO318" s="152"/>
      <c r="BP318" s="152"/>
      <c r="BQ318" s="152"/>
      <c r="BR318" s="152"/>
      <c r="BS318" s="152"/>
      <c r="BT318" s="152"/>
      <c r="BU318" s="152"/>
      <c r="BV318" s="152"/>
      <c r="BW318" s="152"/>
      <c r="BX318" s="152"/>
      <c r="BY318" s="152"/>
      <c r="BZ318" s="152"/>
      <c r="CA318" s="152"/>
      <c r="CB318" s="152"/>
      <c r="CC318" s="152"/>
      <c r="CD318" s="152"/>
      <c r="CE318" s="152"/>
      <c r="CF318" s="152"/>
      <c r="CG318" s="152"/>
      <c r="CH318" s="152"/>
      <c r="CI318" s="152"/>
      <c r="CJ318" s="152"/>
      <c r="CK318" s="152"/>
      <c r="CL318" s="152"/>
      <c r="CM318" s="152"/>
      <c r="CN318" s="152"/>
      <c r="CO318" s="152"/>
      <c r="CP318" s="152"/>
      <c r="CQ318" s="152"/>
      <c r="CR318" s="152"/>
      <c r="CS318" s="152"/>
      <c r="CT318" s="152"/>
      <c r="CU318" s="152"/>
      <c r="CV318" s="152"/>
      <c r="CW318" s="152"/>
      <c r="CX318" s="152"/>
      <c r="CY318" s="152"/>
      <c r="CZ318" s="152"/>
      <c r="DA318" s="152"/>
      <c r="DB318" s="152"/>
      <c r="DC318" s="152"/>
      <c r="DD318" s="152"/>
      <c r="DE318" s="152"/>
      <c r="DF318" s="152"/>
      <c r="DG318" s="152"/>
      <c r="DH318" s="152"/>
      <c r="DI318" s="152"/>
      <c r="DJ318" s="152"/>
      <c r="DK318" s="152"/>
      <c r="DL318" s="152"/>
      <c r="DM318" s="152"/>
      <c r="DN318" s="152"/>
      <c r="DO318" s="152"/>
      <c r="DP318" s="152"/>
      <c r="DQ318" s="152"/>
      <c r="DR318" s="152"/>
      <c r="DS318" s="152"/>
      <c r="DT318" s="152"/>
      <c r="DU318" s="152"/>
      <c r="DV318" s="152"/>
      <c r="DW318" s="152"/>
      <c r="DX318" s="152"/>
      <c r="DY318" s="152"/>
      <c r="DZ318" s="152"/>
      <c r="EA318" s="152"/>
      <c r="EB318" s="152"/>
    </row>
    <row r="319" spans="2:132" x14ac:dyDescent="0.2">
      <c r="B319" s="152"/>
      <c r="C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  <c r="BR319" s="152"/>
      <c r="BS319" s="152"/>
      <c r="BT319" s="152"/>
      <c r="BU319" s="152"/>
      <c r="BV319" s="152"/>
      <c r="BW319" s="152"/>
      <c r="BX319" s="152"/>
      <c r="BY319" s="152"/>
      <c r="BZ319" s="152"/>
      <c r="CA319" s="152"/>
      <c r="CB319" s="152"/>
      <c r="CC319" s="152"/>
      <c r="CD319" s="152"/>
      <c r="CE319" s="152"/>
      <c r="CF319" s="152"/>
      <c r="CG319" s="152"/>
      <c r="CH319" s="152"/>
      <c r="CI319" s="152"/>
      <c r="CJ319" s="152"/>
      <c r="CK319" s="152"/>
      <c r="CL319" s="152"/>
      <c r="CM319" s="152"/>
      <c r="CN319" s="152"/>
      <c r="CO319" s="152"/>
      <c r="CP319" s="152"/>
      <c r="CQ319" s="152"/>
      <c r="CR319" s="152"/>
      <c r="CS319" s="152"/>
      <c r="CT319" s="152"/>
      <c r="CU319" s="152"/>
      <c r="CV319" s="152"/>
      <c r="CW319" s="152"/>
      <c r="CX319" s="152"/>
      <c r="CY319" s="152"/>
      <c r="CZ319" s="152"/>
      <c r="DA319" s="152"/>
      <c r="DB319" s="152"/>
      <c r="DC319" s="152"/>
      <c r="DD319" s="152"/>
      <c r="DE319" s="152"/>
      <c r="DF319" s="152"/>
      <c r="DG319" s="152"/>
      <c r="DH319" s="152"/>
      <c r="DI319" s="152"/>
      <c r="DJ319" s="152"/>
      <c r="DK319" s="152"/>
      <c r="DL319" s="152"/>
      <c r="DM319" s="152"/>
      <c r="DN319" s="152"/>
      <c r="DO319" s="152"/>
      <c r="DP319" s="152"/>
      <c r="DQ319" s="152"/>
      <c r="DR319" s="152"/>
      <c r="DS319" s="152"/>
      <c r="DT319" s="152"/>
      <c r="DU319" s="152"/>
      <c r="DV319" s="152"/>
      <c r="DW319" s="152"/>
      <c r="DX319" s="152"/>
      <c r="DY319" s="152"/>
      <c r="DZ319" s="152"/>
      <c r="EA319" s="152"/>
      <c r="EB319" s="152"/>
    </row>
    <row r="320" spans="2:132" x14ac:dyDescent="0.2">
      <c r="B320" s="152"/>
      <c r="C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  <c r="BR320" s="152"/>
      <c r="BS320" s="152"/>
      <c r="BT320" s="152"/>
      <c r="BU320" s="152"/>
      <c r="BV320" s="152"/>
      <c r="BW320" s="152"/>
      <c r="BX320" s="152"/>
      <c r="BY320" s="152"/>
      <c r="BZ320" s="152"/>
      <c r="CA320" s="152"/>
      <c r="CB320" s="152"/>
      <c r="CC320" s="152"/>
      <c r="CD320" s="152"/>
      <c r="CE320" s="152"/>
      <c r="CF320" s="152"/>
      <c r="CG320" s="152"/>
      <c r="CH320" s="152"/>
      <c r="CI320" s="152"/>
      <c r="CJ320" s="152"/>
      <c r="CK320" s="152"/>
      <c r="CL320" s="152"/>
      <c r="CM320" s="152"/>
      <c r="CN320" s="152"/>
      <c r="CO320" s="152"/>
      <c r="CP320" s="152"/>
      <c r="CQ320" s="152"/>
      <c r="CR320" s="152"/>
      <c r="CS320" s="152"/>
      <c r="CT320" s="152"/>
      <c r="CU320" s="152"/>
      <c r="CV320" s="152"/>
      <c r="CW320" s="152"/>
      <c r="CX320" s="152"/>
      <c r="CY320" s="152"/>
      <c r="CZ320" s="152"/>
      <c r="DA320" s="152"/>
      <c r="DB320" s="152"/>
      <c r="DC320" s="152"/>
      <c r="DD320" s="152"/>
      <c r="DE320" s="152"/>
      <c r="DF320" s="152"/>
      <c r="DG320" s="152"/>
      <c r="DH320" s="152"/>
      <c r="DI320" s="152"/>
      <c r="DJ320" s="152"/>
      <c r="DK320" s="152"/>
      <c r="DL320" s="152"/>
      <c r="DM320" s="152"/>
      <c r="DN320" s="152"/>
      <c r="DO320" s="152"/>
      <c r="DP320" s="152"/>
      <c r="DQ320" s="152"/>
      <c r="DR320" s="152"/>
      <c r="DS320" s="152"/>
      <c r="DT320" s="152"/>
      <c r="DU320" s="152"/>
      <c r="DV320" s="152"/>
      <c r="DW320" s="152"/>
      <c r="DX320" s="152"/>
      <c r="DY320" s="152"/>
      <c r="DZ320" s="152"/>
      <c r="EA320" s="152"/>
      <c r="EB320" s="152"/>
    </row>
    <row r="321" spans="2:132" x14ac:dyDescent="0.2">
      <c r="B321" s="152"/>
      <c r="C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52"/>
      <c r="BD321" s="152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  <c r="BR321" s="152"/>
      <c r="BS321" s="152"/>
      <c r="BT321" s="152"/>
      <c r="BU321" s="152"/>
      <c r="BV321" s="152"/>
      <c r="BW321" s="152"/>
      <c r="BX321" s="152"/>
      <c r="BY321" s="152"/>
      <c r="BZ321" s="152"/>
      <c r="CA321" s="152"/>
      <c r="CB321" s="152"/>
      <c r="CC321" s="152"/>
      <c r="CD321" s="152"/>
      <c r="CE321" s="152"/>
      <c r="CF321" s="152"/>
      <c r="CG321" s="152"/>
      <c r="CH321" s="152"/>
      <c r="CI321" s="152"/>
      <c r="CJ321" s="152"/>
      <c r="CK321" s="152"/>
      <c r="CL321" s="152"/>
      <c r="CM321" s="152"/>
      <c r="CN321" s="152"/>
      <c r="CO321" s="152"/>
      <c r="CP321" s="152"/>
      <c r="CQ321" s="152"/>
      <c r="CR321" s="152"/>
      <c r="CS321" s="152"/>
      <c r="CT321" s="152"/>
      <c r="CU321" s="152"/>
      <c r="CV321" s="152"/>
      <c r="CW321" s="152"/>
      <c r="CX321" s="152"/>
      <c r="CY321" s="152"/>
      <c r="CZ321" s="152"/>
      <c r="DA321" s="152"/>
      <c r="DB321" s="152"/>
      <c r="DC321" s="152"/>
      <c r="DD321" s="152"/>
      <c r="DE321" s="152"/>
      <c r="DF321" s="152"/>
      <c r="DG321" s="152"/>
      <c r="DH321" s="152"/>
      <c r="DI321" s="152"/>
      <c r="DJ321" s="152"/>
      <c r="DK321" s="152"/>
      <c r="DL321" s="152"/>
      <c r="DM321" s="152"/>
      <c r="DN321" s="152"/>
      <c r="DO321" s="152"/>
      <c r="DP321" s="152"/>
      <c r="DQ321" s="152"/>
      <c r="DR321" s="152"/>
      <c r="DS321" s="152"/>
      <c r="DT321" s="152"/>
      <c r="DU321" s="152"/>
      <c r="DV321" s="152"/>
      <c r="DW321" s="152"/>
      <c r="DX321" s="152"/>
      <c r="DY321" s="152"/>
      <c r="DZ321" s="152"/>
      <c r="EA321" s="152"/>
      <c r="EB321" s="152"/>
    </row>
    <row r="322" spans="2:132" x14ac:dyDescent="0.2">
      <c r="B322" s="152"/>
      <c r="C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52"/>
      <c r="BW322" s="152"/>
      <c r="BX322" s="152"/>
      <c r="BY322" s="152"/>
      <c r="BZ322" s="152"/>
      <c r="CA322" s="152"/>
      <c r="CB322" s="152"/>
      <c r="CC322" s="152"/>
      <c r="CD322" s="152"/>
      <c r="CE322" s="152"/>
      <c r="CF322" s="152"/>
      <c r="CG322" s="152"/>
      <c r="CH322" s="152"/>
      <c r="CI322" s="152"/>
      <c r="CJ322" s="152"/>
      <c r="CK322" s="152"/>
      <c r="CL322" s="152"/>
      <c r="CM322" s="152"/>
      <c r="CN322" s="152"/>
      <c r="CO322" s="152"/>
      <c r="CP322" s="152"/>
      <c r="CQ322" s="152"/>
      <c r="CR322" s="152"/>
      <c r="CS322" s="152"/>
      <c r="CT322" s="152"/>
      <c r="CU322" s="152"/>
      <c r="CV322" s="152"/>
      <c r="CW322" s="152"/>
      <c r="CX322" s="152"/>
      <c r="CY322" s="152"/>
      <c r="CZ322" s="152"/>
      <c r="DA322" s="152"/>
      <c r="DB322" s="152"/>
      <c r="DC322" s="152"/>
      <c r="DD322" s="152"/>
      <c r="DE322" s="152"/>
      <c r="DF322" s="152"/>
      <c r="DG322" s="152"/>
      <c r="DH322" s="152"/>
      <c r="DI322" s="152"/>
      <c r="DJ322" s="152"/>
      <c r="DK322" s="152"/>
      <c r="DL322" s="152"/>
      <c r="DM322" s="152"/>
      <c r="DN322" s="152"/>
      <c r="DO322" s="152"/>
      <c r="DP322" s="152"/>
      <c r="DQ322" s="152"/>
      <c r="DR322" s="152"/>
      <c r="DS322" s="152"/>
      <c r="DT322" s="152"/>
      <c r="DU322" s="152"/>
      <c r="DV322" s="152"/>
      <c r="DW322" s="152"/>
      <c r="DX322" s="152"/>
      <c r="DY322" s="152"/>
      <c r="DZ322" s="152"/>
      <c r="EA322" s="152"/>
      <c r="EB322" s="152"/>
    </row>
    <row r="323" spans="2:132" x14ac:dyDescent="0.2">
      <c r="B323" s="152"/>
      <c r="C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2"/>
      <c r="BW323" s="152"/>
      <c r="BX323" s="152"/>
      <c r="BY323" s="152"/>
      <c r="BZ323" s="152"/>
      <c r="CA323" s="152"/>
      <c r="CB323" s="152"/>
      <c r="CC323" s="152"/>
      <c r="CD323" s="152"/>
      <c r="CE323" s="152"/>
      <c r="CF323" s="152"/>
      <c r="CG323" s="152"/>
      <c r="CH323" s="152"/>
      <c r="CI323" s="152"/>
      <c r="CJ323" s="152"/>
      <c r="CK323" s="152"/>
      <c r="CL323" s="152"/>
      <c r="CM323" s="152"/>
      <c r="CN323" s="152"/>
      <c r="CO323" s="152"/>
      <c r="CP323" s="152"/>
      <c r="CQ323" s="152"/>
      <c r="CR323" s="152"/>
      <c r="CS323" s="152"/>
      <c r="CT323" s="152"/>
      <c r="CU323" s="152"/>
      <c r="CV323" s="152"/>
      <c r="CW323" s="152"/>
      <c r="CX323" s="152"/>
      <c r="CY323" s="152"/>
      <c r="CZ323" s="152"/>
      <c r="DA323" s="152"/>
      <c r="DB323" s="152"/>
      <c r="DC323" s="152"/>
      <c r="DD323" s="152"/>
      <c r="DE323" s="152"/>
      <c r="DF323" s="152"/>
      <c r="DG323" s="152"/>
      <c r="DH323" s="152"/>
      <c r="DI323" s="152"/>
      <c r="DJ323" s="152"/>
      <c r="DK323" s="152"/>
      <c r="DL323" s="152"/>
      <c r="DM323" s="152"/>
      <c r="DN323" s="152"/>
      <c r="DO323" s="152"/>
      <c r="DP323" s="152"/>
      <c r="DQ323" s="152"/>
      <c r="DR323" s="152"/>
      <c r="DS323" s="152"/>
      <c r="DT323" s="152"/>
      <c r="DU323" s="152"/>
      <c r="DV323" s="152"/>
      <c r="DW323" s="152"/>
      <c r="DX323" s="152"/>
      <c r="DY323" s="152"/>
      <c r="DZ323" s="152"/>
      <c r="EA323" s="152"/>
      <c r="EB323" s="152"/>
    </row>
    <row r="324" spans="2:132" x14ac:dyDescent="0.2">
      <c r="B324" s="152"/>
      <c r="C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52"/>
      <c r="BW324" s="152"/>
      <c r="BX324" s="152"/>
      <c r="BY324" s="152"/>
      <c r="BZ324" s="152"/>
      <c r="CA324" s="152"/>
      <c r="CB324" s="152"/>
      <c r="CC324" s="152"/>
      <c r="CD324" s="152"/>
      <c r="CE324" s="152"/>
      <c r="CF324" s="152"/>
      <c r="CG324" s="152"/>
      <c r="CH324" s="152"/>
      <c r="CI324" s="152"/>
      <c r="CJ324" s="152"/>
      <c r="CK324" s="152"/>
      <c r="CL324" s="152"/>
      <c r="CM324" s="152"/>
      <c r="CN324" s="152"/>
      <c r="CO324" s="152"/>
      <c r="CP324" s="152"/>
      <c r="CQ324" s="152"/>
      <c r="CR324" s="152"/>
      <c r="CS324" s="152"/>
      <c r="CT324" s="152"/>
      <c r="CU324" s="152"/>
      <c r="CV324" s="152"/>
      <c r="CW324" s="152"/>
      <c r="CX324" s="152"/>
      <c r="CY324" s="152"/>
      <c r="CZ324" s="152"/>
      <c r="DA324" s="152"/>
      <c r="DB324" s="152"/>
      <c r="DC324" s="152"/>
      <c r="DD324" s="152"/>
      <c r="DE324" s="152"/>
      <c r="DF324" s="152"/>
      <c r="DG324" s="152"/>
      <c r="DH324" s="152"/>
      <c r="DI324" s="152"/>
      <c r="DJ324" s="152"/>
      <c r="DK324" s="152"/>
      <c r="DL324" s="152"/>
      <c r="DM324" s="152"/>
      <c r="DN324" s="152"/>
      <c r="DO324" s="152"/>
      <c r="DP324" s="152"/>
      <c r="DQ324" s="152"/>
      <c r="DR324" s="152"/>
      <c r="DS324" s="152"/>
      <c r="DT324" s="152"/>
      <c r="DU324" s="152"/>
      <c r="DV324" s="152"/>
      <c r="DW324" s="152"/>
      <c r="DX324" s="152"/>
      <c r="DY324" s="152"/>
      <c r="DZ324" s="152"/>
      <c r="EA324" s="152"/>
      <c r="EB324" s="152"/>
    </row>
    <row r="325" spans="2:132" x14ac:dyDescent="0.2">
      <c r="B325" s="152"/>
      <c r="C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52"/>
      <c r="BD325" s="152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  <c r="BR325" s="152"/>
      <c r="BS325" s="152"/>
      <c r="BT325" s="152"/>
      <c r="BU325" s="152"/>
      <c r="BV325" s="152"/>
      <c r="BW325" s="152"/>
      <c r="BX325" s="152"/>
      <c r="BY325" s="152"/>
      <c r="BZ325" s="152"/>
      <c r="CA325" s="152"/>
      <c r="CB325" s="152"/>
      <c r="CC325" s="152"/>
      <c r="CD325" s="152"/>
      <c r="CE325" s="152"/>
      <c r="CF325" s="152"/>
      <c r="CG325" s="152"/>
      <c r="CH325" s="152"/>
      <c r="CI325" s="152"/>
      <c r="CJ325" s="152"/>
      <c r="CK325" s="152"/>
      <c r="CL325" s="152"/>
      <c r="CM325" s="152"/>
      <c r="CN325" s="152"/>
      <c r="CO325" s="152"/>
      <c r="CP325" s="152"/>
      <c r="CQ325" s="152"/>
      <c r="CR325" s="152"/>
      <c r="CS325" s="152"/>
      <c r="CT325" s="152"/>
      <c r="CU325" s="152"/>
      <c r="CV325" s="152"/>
      <c r="CW325" s="152"/>
      <c r="CX325" s="152"/>
      <c r="CY325" s="152"/>
      <c r="CZ325" s="152"/>
      <c r="DA325" s="152"/>
      <c r="DB325" s="152"/>
      <c r="DC325" s="152"/>
      <c r="DD325" s="152"/>
      <c r="DE325" s="152"/>
      <c r="DF325" s="152"/>
      <c r="DG325" s="152"/>
      <c r="DH325" s="152"/>
      <c r="DI325" s="152"/>
      <c r="DJ325" s="152"/>
      <c r="DK325" s="152"/>
      <c r="DL325" s="152"/>
      <c r="DM325" s="152"/>
      <c r="DN325" s="152"/>
      <c r="DO325" s="152"/>
      <c r="DP325" s="152"/>
      <c r="DQ325" s="152"/>
      <c r="DR325" s="152"/>
      <c r="DS325" s="152"/>
      <c r="DT325" s="152"/>
      <c r="DU325" s="152"/>
      <c r="DV325" s="152"/>
      <c r="DW325" s="152"/>
      <c r="DX325" s="152"/>
      <c r="DY325" s="152"/>
      <c r="DZ325" s="152"/>
      <c r="EA325" s="152"/>
      <c r="EB325" s="152"/>
    </row>
    <row r="326" spans="2:132" x14ac:dyDescent="0.2">
      <c r="B326" s="152"/>
      <c r="C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  <c r="BR326" s="152"/>
      <c r="BS326" s="152"/>
      <c r="BT326" s="152"/>
      <c r="BU326" s="152"/>
      <c r="BV326" s="152"/>
      <c r="BW326" s="152"/>
      <c r="BX326" s="152"/>
      <c r="BY326" s="152"/>
      <c r="BZ326" s="152"/>
      <c r="CA326" s="152"/>
      <c r="CB326" s="152"/>
      <c r="CC326" s="152"/>
      <c r="CD326" s="152"/>
      <c r="CE326" s="152"/>
      <c r="CF326" s="152"/>
      <c r="CG326" s="152"/>
      <c r="CH326" s="152"/>
      <c r="CI326" s="152"/>
      <c r="CJ326" s="152"/>
      <c r="CK326" s="152"/>
      <c r="CL326" s="152"/>
      <c r="CM326" s="152"/>
      <c r="CN326" s="152"/>
      <c r="CO326" s="152"/>
      <c r="CP326" s="152"/>
      <c r="CQ326" s="152"/>
      <c r="CR326" s="152"/>
      <c r="CS326" s="152"/>
      <c r="CT326" s="152"/>
      <c r="CU326" s="152"/>
      <c r="CV326" s="152"/>
      <c r="CW326" s="152"/>
      <c r="CX326" s="152"/>
      <c r="CY326" s="152"/>
      <c r="CZ326" s="152"/>
      <c r="DA326" s="152"/>
      <c r="DB326" s="152"/>
      <c r="DC326" s="152"/>
      <c r="DD326" s="152"/>
      <c r="DE326" s="152"/>
      <c r="DF326" s="152"/>
      <c r="DG326" s="152"/>
      <c r="DH326" s="152"/>
      <c r="DI326" s="152"/>
      <c r="DJ326" s="152"/>
      <c r="DK326" s="152"/>
      <c r="DL326" s="152"/>
      <c r="DM326" s="152"/>
      <c r="DN326" s="152"/>
      <c r="DO326" s="152"/>
      <c r="DP326" s="152"/>
      <c r="DQ326" s="152"/>
      <c r="DR326" s="152"/>
      <c r="DS326" s="152"/>
      <c r="DT326" s="152"/>
      <c r="DU326" s="152"/>
      <c r="DV326" s="152"/>
      <c r="DW326" s="152"/>
      <c r="DX326" s="152"/>
      <c r="DY326" s="152"/>
      <c r="DZ326" s="152"/>
      <c r="EA326" s="152"/>
      <c r="EB326" s="152"/>
    </row>
    <row r="327" spans="2:132" x14ac:dyDescent="0.2">
      <c r="B327" s="152"/>
      <c r="C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/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/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/>
      <c r="CS327" s="152"/>
      <c r="CT327" s="152"/>
      <c r="CU327" s="152"/>
      <c r="CV327" s="152"/>
      <c r="CW327" s="152"/>
      <c r="CX327" s="152"/>
      <c r="CY327" s="152"/>
      <c r="CZ327" s="152"/>
      <c r="DA327" s="152"/>
      <c r="DB327" s="152"/>
      <c r="DC327" s="152"/>
      <c r="DD327" s="152"/>
      <c r="DE327" s="152"/>
      <c r="DF327" s="152"/>
      <c r="DG327" s="152"/>
      <c r="DH327" s="152"/>
      <c r="DI327" s="152"/>
      <c r="DJ327" s="152"/>
      <c r="DK327" s="152"/>
      <c r="DL327" s="152"/>
      <c r="DM327" s="152"/>
      <c r="DN327" s="152"/>
      <c r="DO327" s="152"/>
      <c r="DP327" s="152"/>
      <c r="DQ327" s="152"/>
      <c r="DR327" s="152"/>
      <c r="DS327" s="152"/>
      <c r="DT327" s="152"/>
      <c r="DU327" s="152"/>
      <c r="DV327" s="152"/>
      <c r="DW327" s="152"/>
      <c r="DX327" s="152"/>
      <c r="DY327" s="152"/>
      <c r="DZ327" s="152"/>
      <c r="EA327" s="152"/>
      <c r="EB327" s="152"/>
    </row>
    <row r="328" spans="2:132" x14ac:dyDescent="0.2">
      <c r="B328" s="152"/>
      <c r="C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/>
      <c r="BX328" s="152"/>
      <c r="BY328" s="152"/>
      <c r="BZ328" s="152"/>
      <c r="CA328" s="152"/>
      <c r="CB328" s="152"/>
      <c r="CC328" s="152"/>
      <c r="CD328" s="152"/>
      <c r="CE328" s="152"/>
      <c r="CF328" s="152"/>
      <c r="CG328" s="152"/>
      <c r="CH328" s="152"/>
      <c r="CI328" s="152"/>
      <c r="CJ328" s="152"/>
      <c r="CK328" s="152"/>
      <c r="CL328" s="152"/>
      <c r="CM328" s="152"/>
      <c r="CN328" s="152"/>
      <c r="CO328" s="152"/>
      <c r="CP328" s="152"/>
      <c r="CQ328" s="152"/>
      <c r="CR328" s="152"/>
      <c r="CS328" s="152"/>
      <c r="CT328" s="152"/>
      <c r="CU328" s="152"/>
      <c r="CV328" s="152"/>
      <c r="CW328" s="152"/>
      <c r="CX328" s="152"/>
      <c r="CY328" s="152"/>
      <c r="CZ328" s="152"/>
      <c r="DA328" s="152"/>
      <c r="DB328" s="152"/>
      <c r="DC328" s="152"/>
      <c r="DD328" s="152"/>
      <c r="DE328" s="152"/>
      <c r="DF328" s="152"/>
      <c r="DG328" s="152"/>
      <c r="DH328" s="152"/>
      <c r="DI328" s="152"/>
      <c r="DJ328" s="152"/>
      <c r="DK328" s="152"/>
      <c r="DL328" s="152"/>
      <c r="DM328" s="152"/>
      <c r="DN328" s="152"/>
      <c r="DO328" s="152"/>
      <c r="DP328" s="152"/>
      <c r="DQ328" s="152"/>
      <c r="DR328" s="152"/>
      <c r="DS328" s="152"/>
      <c r="DT328" s="152"/>
      <c r="DU328" s="152"/>
      <c r="DV328" s="152"/>
      <c r="DW328" s="152"/>
      <c r="DX328" s="152"/>
      <c r="DY328" s="152"/>
      <c r="DZ328" s="152"/>
      <c r="EA328" s="152"/>
      <c r="EB328" s="152"/>
    </row>
    <row r="329" spans="2:132" x14ac:dyDescent="0.2">
      <c r="B329" s="152"/>
      <c r="C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52"/>
      <c r="BD329" s="152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  <c r="BR329" s="152"/>
      <c r="BS329" s="152"/>
      <c r="BT329" s="152"/>
      <c r="BU329" s="152"/>
      <c r="BV329" s="152"/>
      <c r="BW329" s="152"/>
      <c r="BX329" s="152"/>
      <c r="BY329" s="152"/>
      <c r="BZ329" s="152"/>
      <c r="CA329" s="152"/>
      <c r="CB329" s="152"/>
      <c r="CC329" s="152"/>
      <c r="CD329" s="152"/>
      <c r="CE329" s="152"/>
      <c r="CF329" s="152"/>
      <c r="CG329" s="152"/>
      <c r="CH329" s="152"/>
      <c r="CI329" s="152"/>
      <c r="CJ329" s="152"/>
      <c r="CK329" s="152"/>
      <c r="CL329" s="152"/>
      <c r="CM329" s="152"/>
      <c r="CN329" s="152"/>
      <c r="CO329" s="152"/>
      <c r="CP329" s="152"/>
      <c r="CQ329" s="152"/>
      <c r="CR329" s="152"/>
      <c r="CS329" s="152"/>
      <c r="CT329" s="152"/>
      <c r="CU329" s="152"/>
      <c r="CV329" s="152"/>
      <c r="CW329" s="152"/>
      <c r="CX329" s="152"/>
      <c r="CY329" s="152"/>
      <c r="CZ329" s="152"/>
      <c r="DA329" s="152"/>
      <c r="DB329" s="152"/>
      <c r="DC329" s="152"/>
      <c r="DD329" s="152"/>
      <c r="DE329" s="152"/>
      <c r="DF329" s="152"/>
      <c r="DG329" s="152"/>
      <c r="DH329" s="152"/>
      <c r="DI329" s="152"/>
      <c r="DJ329" s="152"/>
      <c r="DK329" s="152"/>
      <c r="DL329" s="152"/>
      <c r="DM329" s="152"/>
      <c r="DN329" s="152"/>
      <c r="DO329" s="152"/>
      <c r="DP329" s="152"/>
      <c r="DQ329" s="152"/>
      <c r="DR329" s="152"/>
      <c r="DS329" s="152"/>
      <c r="DT329" s="152"/>
      <c r="DU329" s="152"/>
      <c r="DV329" s="152"/>
      <c r="DW329" s="152"/>
      <c r="DX329" s="152"/>
      <c r="DY329" s="152"/>
      <c r="DZ329" s="152"/>
      <c r="EA329" s="152"/>
      <c r="EB329" s="152"/>
    </row>
    <row r="330" spans="2:132" x14ac:dyDescent="0.2">
      <c r="B330" s="152"/>
      <c r="C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52"/>
      <c r="BD330" s="152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  <c r="BR330" s="152"/>
      <c r="BS330" s="152"/>
      <c r="BT330" s="152"/>
      <c r="BU330" s="152"/>
      <c r="BV330" s="152"/>
      <c r="BW330" s="152"/>
      <c r="BX330" s="152"/>
      <c r="BY330" s="152"/>
      <c r="BZ330" s="152"/>
      <c r="CA330" s="152"/>
      <c r="CB330" s="152"/>
      <c r="CC330" s="152"/>
      <c r="CD330" s="152"/>
      <c r="CE330" s="152"/>
      <c r="CF330" s="152"/>
      <c r="CG330" s="152"/>
      <c r="CH330" s="152"/>
      <c r="CI330" s="152"/>
      <c r="CJ330" s="152"/>
      <c r="CK330" s="152"/>
      <c r="CL330" s="152"/>
      <c r="CM330" s="152"/>
      <c r="CN330" s="152"/>
      <c r="CO330" s="152"/>
      <c r="CP330" s="152"/>
      <c r="CQ330" s="152"/>
      <c r="CR330" s="152"/>
      <c r="CS330" s="152"/>
      <c r="CT330" s="152"/>
      <c r="CU330" s="152"/>
      <c r="CV330" s="152"/>
      <c r="CW330" s="152"/>
      <c r="CX330" s="152"/>
      <c r="CY330" s="152"/>
      <c r="CZ330" s="152"/>
      <c r="DA330" s="152"/>
      <c r="DB330" s="152"/>
      <c r="DC330" s="152"/>
      <c r="DD330" s="152"/>
      <c r="DE330" s="152"/>
      <c r="DF330" s="152"/>
      <c r="DG330" s="152"/>
      <c r="DH330" s="152"/>
      <c r="DI330" s="152"/>
      <c r="DJ330" s="152"/>
      <c r="DK330" s="152"/>
      <c r="DL330" s="152"/>
      <c r="DM330" s="152"/>
      <c r="DN330" s="152"/>
      <c r="DO330" s="152"/>
      <c r="DP330" s="152"/>
      <c r="DQ330" s="152"/>
      <c r="DR330" s="152"/>
      <c r="DS330" s="152"/>
      <c r="DT330" s="152"/>
      <c r="DU330" s="152"/>
      <c r="DV330" s="152"/>
      <c r="DW330" s="152"/>
      <c r="DX330" s="152"/>
      <c r="DY330" s="152"/>
      <c r="DZ330" s="152"/>
      <c r="EA330" s="152"/>
      <c r="EB330" s="152"/>
    </row>
    <row r="331" spans="2:132" x14ac:dyDescent="0.2">
      <c r="B331" s="152"/>
      <c r="C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52"/>
      <c r="BD331" s="152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  <c r="BR331" s="152"/>
      <c r="BS331" s="152"/>
      <c r="BT331" s="152"/>
      <c r="BU331" s="152"/>
      <c r="BV331" s="152"/>
      <c r="BW331" s="152"/>
      <c r="BX331" s="152"/>
      <c r="BY331" s="152"/>
      <c r="BZ331" s="152"/>
      <c r="CA331" s="152"/>
      <c r="CB331" s="152"/>
      <c r="CC331" s="152"/>
      <c r="CD331" s="152"/>
      <c r="CE331" s="152"/>
      <c r="CF331" s="152"/>
      <c r="CG331" s="152"/>
      <c r="CH331" s="152"/>
      <c r="CI331" s="152"/>
      <c r="CJ331" s="152"/>
      <c r="CK331" s="152"/>
      <c r="CL331" s="152"/>
      <c r="CM331" s="152"/>
      <c r="CN331" s="152"/>
      <c r="CO331" s="152"/>
      <c r="CP331" s="152"/>
      <c r="CQ331" s="152"/>
      <c r="CR331" s="152"/>
      <c r="CS331" s="152"/>
      <c r="CT331" s="152"/>
      <c r="CU331" s="152"/>
      <c r="CV331" s="152"/>
      <c r="CW331" s="152"/>
      <c r="CX331" s="152"/>
      <c r="CY331" s="152"/>
      <c r="CZ331" s="152"/>
      <c r="DA331" s="152"/>
      <c r="DB331" s="152"/>
      <c r="DC331" s="152"/>
      <c r="DD331" s="152"/>
      <c r="DE331" s="152"/>
      <c r="DF331" s="152"/>
      <c r="DG331" s="152"/>
      <c r="DH331" s="152"/>
      <c r="DI331" s="152"/>
      <c r="DJ331" s="152"/>
      <c r="DK331" s="152"/>
      <c r="DL331" s="152"/>
      <c r="DM331" s="152"/>
      <c r="DN331" s="152"/>
      <c r="DO331" s="152"/>
      <c r="DP331" s="152"/>
      <c r="DQ331" s="152"/>
      <c r="DR331" s="152"/>
      <c r="DS331" s="152"/>
      <c r="DT331" s="152"/>
      <c r="DU331" s="152"/>
      <c r="DV331" s="152"/>
      <c r="DW331" s="152"/>
      <c r="DX331" s="152"/>
      <c r="DY331" s="152"/>
      <c r="DZ331" s="152"/>
      <c r="EA331" s="152"/>
      <c r="EB331" s="152"/>
    </row>
    <row r="332" spans="2:132" x14ac:dyDescent="0.2">
      <c r="B332" s="152"/>
      <c r="C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52"/>
      <c r="BD332" s="152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  <c r="BR332" s="152"/>
      <c r="BS332" s="152"/>
      <c r="BT332" s="152"/>
      <c r="BU332" s="152"/>
      <c r="BV332" s="152"/>
      <c r="BW332" s="152"/>
      <c r="BX332" s="152"/>
      <c r="BY332" s="152"/>
      <c r="BZ332" s="152"/>
      <c r="CA332" s="152"/>
      <c r="CB332" s="152"/>
      <c r="CC332" s="152"/>
      <c r="CD332" s="152"/>
      <c r="CE332" s="152"/>
      <c r="CF332" s="152"/>
      <c r="CG332" s="152"/>
      <c r="CH332" s="152"/>
      <c r="CI332" s="152"/>
      <c r="CJ332" s="152"/>
      <c r="CK332" s="152"/>
      <c r="CL332" s="152"/>
      <c r="CM332" s="152"/>
      <c r="CN332" s="152"/>
      <c r="CO332" s="152"/>
      <c r="CP332" s="152"/>
      <c r="CQ332" s="152"/>
      <c r="CR332" s="152"/>
      <c r="CS332" s="152"/>
      <c r="CT332" s="152"/>
      <c r="CU332" s="152"/>
      <c r="CV332" s="152"/>
      <c r="CW332" s="152"/>
      <c r="CX332" s="152"/>
      <c r="CY332" s="152"/>
      <c r="CZ332" s="152"/>
      <c r="DA332" s="152"/>
      <c r="DB332" s="152"/>
      <c r="DC332" s="152"/>
      <c r="DD332" s="152"/>
      <c r="DE332" s="152"/>
      <c r="DF332" s="152"/>
      <c r="DG332" s="152"/>
      <c r="DH332" s="152"/>
      <c r="DI332" s="152"/>
      <c r="DJ332" s="152"/>
      <c r="DK332" s="152"/>
      <c r="DL332" s="152"/>
      <c r="DM332" s="152"/>
      <c r="DN332" s="152"/>
      <c r="DO332" s="152"/>
      <c r="DP332" s="152"/>
      <c r="DQ332" s="152"/>
      <c r="DR332" s="152"/>
      <c r="DS332" s="152"/>
      <c r="DT332" s="152"/>
      <c r="DU332" s="152"/>
      <c r="DV332" s="152"/>
      <c r="DW332" s="152"/>
      <c r="DX332" s="152"/>
      <c r="DY332" s="152"/>
      <c r="DZ332" s="152"/>
      <c r="EA332" s="152"/>
      <c r="EB332" s="152"/>
    </row>
    <row r="333" spans="2:132" x14ac:dyDescent="0.2">
      <c r="B333" s="152"/>
      <c r="C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52"/>
      <c r="BD333" s="152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  <c r="BR333" s="152"/>
      <c r="BS333" s="152"/>
      <c r="BT333" s="152"/>
      <c r="BU333" s="152"/>
      <c r="BV333" s="152"/>
      <c r="BW333" s="152"/>
      <c r="BX333" s="152"/>
      <c r="BY333" s="152"/>
      <c r="BZ333" s="152"/>
      <c r="CA333" s="152"/>
      <c r="CB333" s="152"/>
      <c r="CC333" s="152"/>
      <c r="CD333" s="152"/>
      <c r="CE333" s="152"/>
      <c r="CF333" s="152"/>
      <c r="CG333" s="152"/>
      <c r="CH333" s="152"/>
      <c r="CI333" s="152"/>
      <c r="CJ333" s="152"/>
      <c r="CK333" s="152"/>
      <c r="CL333" s="152"/>
      <c r="CM333" s="152"/>
      <c r="CN333" s="152"/>
      <c r="CO333" s="152"/>
      <c r="CP333" s="152"/>
      <c r="CQ333" s="152"/>
      <c r="CR333" s="152"/>
      <c r="CS333" s="152"/>
      <c r="CT333" s="152"/>
      <c r="CU333" s="152"/>
      <c r="CV333" s="152"/>
      <c r="CW333" s="152"/>
      <c r="CX333" s="152"/>
      <c r="CY333" s="152"/>
      <c r="CZ333" s="152"/>
      <c r="DA333" s="152"/>
      <c r="DB333" s="152"/>
      <c r="DC333" s="152"/>
      <c r="DD333" s="152"/>
      <c r="DE333" s="152"/>
      <c r="DF333" s="152"/>
      <c r="DG333" s="152"/>
      <c r="DH333" s="152"/>
      <c r="DI333" s="152"/>
      <c r="DJ333" s="152"/>
      <c r="DK333" s="152"/>
      <c r="DL333" s="152"/>
      <c r="DM333" s="152"/>
      <c r="DN333" s="152"/>
      <c r="DO333" s="152"/>
      <c r="DP333" s="152"/>
      <c r="DQ333" s="152"/>
      <c r="DR333" s="152"/>
      <c r="DS333" s="152"/>
      <c r="DT333" s="152"/>
      <c r="DU333" s="152"/>
      <c r="DV333" s="152"/>
      <c r="DW333" s="152"/>
      <c r="DX333" s="152"/>
      <c r="DY333" s="152"/>
      <c r="DZ333" s="152"/>
      <c r="EA333" s="152"/>
      <c r="EB333" s="152"/>
    </row>
    <row r="334" spans="2:132" x14ac:dyDescent="0.2">
      <c r="B334" s="152"/>
      <c r="C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52"/>
      <c r="BD334" s="152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  <c r="BR334" s="152"/>
      <c r="BS334" s="152"/>
      <c r="BT334" s="152"/>
      <c r="BU334" s="152"/>
      <c r="BV334" s="152"/>
      <c r="BW334" s="152"/>
      <c r="BX334" s="152"/>
      <c r="BY334" s="152"/>
      <c r="BZ334" s="152"/>
      <c r="CA334" s="152"/>
      <c r="CB334" s="152"/>
      <c r="CC334" s="152"/>
      <c r="CD334" s="152"/>
      <c r="CE334" s="152"/>
      <c r="CF334" s="152"/>
      <c r="CG334" s="152"/>
      <c r="CH334" s="152"/>
      <c r="CI334" s="152"/>
      <c r="CJ334" s="152"/>
      <c r="CK334" s="152"/>
      <c r="CL334" s="152"/>
      <c r="CM334" s="152"/>
      <c r="CN334" s="152"/>
      <c r="CO334" s="152"/>
      <c r="CP334" s="152"/>
      <c r="CQ334" s="152"/>
      <c r="CR334" s="152"/>
      <c r="CS334" s="152"/>
      <c r="CT334" s="152"/>
      <c r="CU334" s="152"/>
      <c r="CV334" s="152"/>
      <c r="CW334" s="152"/>
      <c r="CX334" s="152"/>
      <c r="CY334" s="152"/>
      <c r="CZ334" s="152"/>
      <c r="DA334" s="152"/>
      <c r="DB334" s="152"/>
      <c r="DC334" s="152"/>
      <c r="DD334" s="152"/>
      <c r="DE334" s="152"/>
      <c r="DF334" s="152"/>
      <c r="DG334" s="152"/>
      <c r="DH334" s="152"/>
      <c r="DI334" s="152"/>
      <c r="DJ334" s="152"/>
      <c r="DK334" s="152"/>
      <c r="DL334" s="152"/>
      <c r="DM334" s="152"/>
      <c r="DN334" s="152"/>
      <c r="DO334" s="152"/>
      <c r="DP334" s="152"/>
      <c r="DQ334" s="152"/>
      <c r="DR334" s="152"/>
      <c r="DS334" s="152"/>
      <c r="DT334" s="152"/>
      <c r="DU334" s="152"/>
      <c r="DV334" s="152"/>
      <c r="DW334" s="152"/>
      <c r="DX334" s="152"/>
      <c r="DY334" s="152"/>
      <c r="DZ334" s="152"/>
      <c r="EA334" s="152"/>
      <c r="EB334" s="152"/>
    </row>
    <row r="335" spans="2:132" x14ac:dyDescent="0.2">
      <c r="B335" s="152"/>
      <c r="C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52"/>
      <c r="BD335" s="152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  <c r="BR335" s="152"/>
      <c r="BS335" s="152"/>
      <c r="BT335" s="152"/>
      <c r="BU335" s="152"/>
      <c r="BV335" s="152"/>
      <c r="BW335" s="152"/>
      <c r="BX335" s="152"/>
      <c r="BY335" s="152"/>
      <c r="BZ335" s="152"/>
      <c r="CA335" s="152"/>
      <c r="CB335" s="152"/>
      <c r="CC335" s="152"/>
      <c r="CD335" s="152"/>
      <c r="CE335" s="152"/>
      <c r="CF335" s="152"/>
      <c r="CG335" s="152"/>
      <c r="CH335" s="152"/>
      <c r="CI335" s="152"/>
      <c r="CJ335" s="152"/>
      <c r="CK335" s="152"/>
      <c r="CL335" s="152"/>
      <c r="CM335" s="152"/>
      <c r="CN335" s="152"/>
      <c r="CO335" s="152"/>
      <c r="CP335" s="152"/>
      <c r="CQ335" s="152"/>
      <c r="CR335" s="152"/>
      <c r="CS335" s="152"/>
      <c r="CT335" s="152"/>
      <c r="CU335" s="152"/>
      <c r="CV335" s="152"/>
      <c r="CW335" s="152"/>
      <c r="CX335" s="152"/>
      <c r="CY335" s="152"/>
      <c r="CZ335" s="152"/>
      <c r="DA335" s="152"/>
      <c r="DB335" s="152"/>
      <c r="DC335" s="152"/>
      <c r="DD335" s="152"/>
      <c r="DE335" s="152"/>
      <c r="DF335" s="152"/>
      <c r="DG335" s="152"/>
      <c r="DH335" s="152"/>
      <c r="DI335" s="152"/>
      <c r="DJ335" s="152"/>
      <c r="DK335" s="152"/>
      <c r="DL335" s="152"/>
      <c r="DM335" s="152"/>
      <c r="DN335" s="152"/>
      <c r="DO335" s="152"/>
      <c r="DP335" s="152"/>
      <c r="DQ335" s="152"/>
      <c r="DR335" s="152"/>
      <c r="DS335" s="152"/>
      <c r="DT335" s="152"/>
      <c r="DU335" s="152"/>
      <c r="DV335" s="152"/>
      <c r="DW335" s="152"/>
      <c r="DX335" s="152"/>
      <c r="DY335" s="152"/>
      <c r="DZ335" s="152"/>
      <c r="EA335" s="152"/>
      <c r="EB335" s="152"/>
    </row>
    <row r="336" spans="2:132" x14ac:dyDescent="0.2">
      <c r="B336" s="152"/>
      <c r="C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52"/>
      <c r="BD336" s="152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  <c r="BR336" s="152"/>
      <c r="BS336" s="152"/>
      <c r="BT336" s="152"/>
      <c r="BU336" s="152"/>
      <c r="BV336" s="152"/>
      <c r="BW336" s="152"/>
      <c r="BX336" s="152"/>
      <c r="BY336" s="152"/>
      <c r="BZ336" s="152"/>
      <c r="CA336" s="152"/>
      <c r="CB336" s="152"/>
      <c r="CC336" s="152"/>
      <c r="CD336" s="152"/>
      <c r="CE336" s="152"/>
      <c r="CF336" s="152"/>
      <c r="CG336" s="152"/>
      <c r="CH336" s="152"/>
      <c r="CI336" s="152"/>
      <c r="CJ336" s="152"/>
      <c r="CK336" s="152"/>
      <c r="CL336" s="152"/>
      <c r="CM336" s="152"/>
      <c r="CN336" s="152"/>
      <c r="CO336" s="152"/>
      <c r="CP336" s="152"/>
      <c r="CQ336" s="152"/>
      <c r="CR336" s="152"/>
      <c r="CS336" s="152"/>
      <c r="CT336" s="152"/>
      <c r="CU336" s="152"/>
      <c r="CV336" s="152"/>
      <c r="CW336" s="152"/>
      <c r="CX336" s="152"/>
      <c r="CY336" s="152"/>
      <c r="CZ336" s="152"/>
      <c r="DA336" s="152"/>
      <c r="DB336" s="152"/>
      <c r="DC336" s="152"/>
      <c r="DD336" s="152"/>
      <c r="DE336" s="152"/>
      <c r="DF336" s="152"/>
      <c r="DG336" s="152"/>
      <c r="DH336" s="152"/>
      <c r="DI336" s="152"/>
      <c r="DJ336" s="152"/>
      <c r="DK336" s="152"/>
      <c r="DL336" s="152"/>
      <c r="DM336" s="152"/>
      <c r="DN336" s="152"/>
      <c r="DO336" s="152"/>
      <c r="DP336" s="152"/>
      <c r="DQ336" s="152"/>
      <c r="DR336" s="152"/>
      <c r="DS336" s="152"/>
      <c r="DT336" s="152"/>
      <c r="DU336" s="152"/>
      <c r="DV336" s="152"/>
      <c r="DW336" s="152"/>
      <c r="DX336" s="152"/>
      <c r="DY336" s="152"/>
      <c r="DZ336" s="152"/>
      <c r="EA336" s="152"/>
      <c r="EB336" s="152"/>
    </row>
    <row r="337" spans="2:132" x14ac:dyDescent="0.2">
      <c r="B337" s="152"/>
      <c r="C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52"/>
      <c r="BW337" s="152"/>
      <c r="BX337" s="152"/>
      <c r="BY337" s="152"/>
      <c r="BZ337" s="152"/>
      <c r="CA337" s="152"/>
      <c r="CB337" s="152"/>
      <c r="CC337" s="152"/>
      <c r="CD337" s="152"/>
      <c r="CE337" s="152"/>
      <c r="CF337" s="152"/>
      <c r="CG337" s="152"/>
      <c r="CH337" s="152"/>
      <c r="CI337" s="152"/>
      <c r="CJ337" s="152"/>
      <c r="CK337" s="152"/>
      <c r="CL337" s="152"/>
      <c r="CM337" s="152"/>
      <c r="CN337" s="152"/>
      <c r="CO337" s="152"/>
      <c r="CP337" s="152"/>
      <c r="CQ337" s="152"/>
      <c r="CR337" s="152"/>
      <c r="CS337" s="152"/>
      <c r="CT337" s="152"/>
      <c r="CU337" s="152"/>
      <c r="CV337" s="152"/>
      <c r="CW337" s="152"/>
      <c r="CX337" s="152"/>
      <c r="CY337" s="152"/>
      <c r="CZ337" s="152"/>
      <c r="DA337" s="152"/>
      <c r="DB337" s="152"/>
      <c r="DC337" s="152"/>
      <c r="DD337" s="152"/>
      <c r="DE337" s="152"/>
      <c r="DF337" s="152"/>
      <c r="DG337" s="152"/>
      <c r="DH337" s="152"/>
      <c r="DI337" s="152"/>
      <c r="DJ337" s="152"/>
      <c r="DK337" s="152"/>
      <c r="DL337" s="152"/>
      <c r="DM337" s="152"/>
      <c r="DN337" s="152"/>
      <c r="DO337" s="152"/>
      <c r="DP337" s="152"/>
      <c r="DQ337" s="152"/>
      <c r="DR337" s="152"/>
      <c r="DS337" s="152"/>
      <c r="DT337" s="152"/>
      <c r="DU337" s="152"/>
      <c r="DV337" s="152"/>
      <c r="DW337" s="152"/>
      <c r="DX337" s="152"/>
      <c r="DY337" s="152"/>
      <c r="DZ337" s="152"/>
      <c r="EA337" s="152"/>
      <c r="EB337" s="152"/>
    </row>
    <row r="338" spans="2:132" x14ac:dyDescent="0.2">
      <c r="B338" s="152"/>
      <c r="C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52"/>
      <c r="BD338" s="152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  <c r="BR338" s="152"/>
      <c r="BS338" s="152"/>
      <c r="BT338" s="152"/>
      <c r="BU338" s="152"/>
      <c r="BV338" s="152"/>
      <c r="BW338" s="152"/>
      <c r="BX338" s="152"/>
      <c r="BY338" s="152"/>
      <c r="BZ338" s="152"/>
      <c r="CA338" s="152"/>
      <c r="CB338" s="152"/>
      <c r="CC338" s="152"/>
      <c r="CD338" s="152"/>
      <c r="CE338" s="152"/>
      <c r="CF338" s="152"/>
      <c r="CG338" s="152"/>
      <c r="CH338" s="152"/>
      <c r="CI338" s="152"/>
      <c r="CJ338" s="152"/>
      <c r="CK338" s="152"/>
      <c r="CL338" s="152"/>
      <c r="CM338" s="152"/>
      <c r="CN338" s="152"/>
      <c r="CO338" s="152"/>
      <c r="CP338" s="152"/>
      <c r="CQ338" s="152"/>
      <c r="CR338" s="152"/>
      <c r="CS338" s="152"/>
      <c r="CT338" s="152"/>
      <c r="CU338" s="152"/>
      <c r="CV338" s="152"/>
      <c r="CW338" s="152"/>
      <c r="CX338" s="152"/>
      <c r="CY338" s="152"/>
      <c r="CZ338" s="152"/>
      <c r="DA338" s="152"/>
      <c r="DB338" s="152"/>
      <c r="DC338" s="152"/>
      <c r="DD338" s="152"/>
      <c r="DE338" s="152"/>
      <c r="DF338" s="152"/>
      <c r="DG338" s="152"/>
      <c r="DH338" s="152"/>
      <c r="DI338" s="152"/>
      <c r="DJ338" s="152"/>
      <c r="DK338" s="152"/>
      <c r="DL338" s="152"/>
      <c r="DM338" s="152"/>
      <c r="DN338" s="152"/>
      <c r="DO338" s="152"/>
      <c r="DP338" s="152"/>
      <c r="DQ338" s="152"/>
      <c r="DR338" s="152"/>
      <c r="DS338" s="152"/>
      <c r="DT338" s="152"/>
      <c r="DU338" s="152"/>
      <c r="DV338" s="152"/>
      <c r="DW338" s="152"/>
      <c r="DX338" s="152"/>
      <c r="DY338" s="152"/>
      <c r="DZ338" s="152"/>
      <c r="EA338" s="152"/>
      <c r="EB338" s="152"/>
    </row>
    <row r="339" spans="2:132" x14ac:dyDescent="0.2">
      <c r="B339" s="152"/>
      <c r="C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52"/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52"/>
      <c r="BW339" s="152"/>
      <c r="BX339" s="152"/>
      <c r="BY339" s="152"/>
      <c r="BZ339" s="152"/>
      <c r="CA339" s="152"/>
      <c r="CB339" s="152"/>
      <c r="CC339" s="152"/>
      <c r="CD339" s="152"/>
      <c r="CE339" s="152"/>
      <c r="CF339" s="152"/>
      <c r="CG339" s="152"/>
      <c r="CH339" s="152"/>
      <c r="CI339" s="152"/>
      <c r="CJ339" s="152"/>
      <c r="CK339" s="152"/>
      <c r="CL339" s="152"/>
      <c r="CM339" s="152"/>
      <c r="CN339" s="152"/>
      <c r="CO339" s="152"/>
      <c r="CP339" s="152"/>
      <c r="CQ339" s="152"/>
      <c r="CR339" s="152"/>
      <c r="CS339" s="152"/>
      <c r="CT339" s="152"/>
      <c r="CU339" s="152"/>
      <c r="CV339" s="152"/>
      <c r="CW339" s="152"/>
      <c r="CX339" s="152"/>
      <c r="CY339" s="152"/>
      <c r="CZ339" s="152"/>
      <c r="DA339" s="152"/>
      <c r="DB339" s="152"/>
      <c r="DC339" s="152"/>
      <c r="DD339" s="152"/>
      <c r="DE339" s="152"/>
      <c r="DF339" s="152"/>
      <c r="DG339" s="152"/>
      <c r="DH339" s="152"/>
      <c r="DI339" s="152"/>
      <c r="DJ339" s="152"/>
      <c r="DK339" s="152"/>
      <c r="DL339" s="152"/>
      <c r="DM339" s="152"/>
      <c r="DN339" s="152"/>
      <c r="DO339" s="152"/>
      <c r="DP339" s="152"/>
      <c r="DQ339" s="152"/>
      <c r="DR339" s="152"/>
      <c r="DS339" s="152"/>
      <c r="DT339" s="152"/>
      <c r="DU339" s="152"/>
      <c r="DV339" s="152"/>
      <c r="DW339" s="152"/>
      <c r="DX339" s="152"/>
      <c r="DY339" s="152"/>
      <c r="DZ339" s="152"/>
      <c r="EA339" s="152"/>
      <c r="EB339" s="152"/>
    </row>
    <row r="340" spans="2:132" x14ac:dyDescent="0.2">
      <c r="B340" s="152"/>
      <c r="C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52"/>
      <c r="BW340" s="152"/>
      <c r="BX340" s="152"/>
      <c r="BY340" s="152"/>
      <c r="BZ340" s="152"/>
      <c r="CA340" s="152"/>
      <c r="CB340" s="152"/>
      <c r="CC340" s="152"/>
      <c r="CD340" s="152"/>
      <c r="CE340" s="152"/>
      <c r="CF340" s="152"/>
      <c r="CG340" s="152"/>
      <c r="CH340" s="152"/>
      <c r="CI340" s="152"/>
      <c r="CJ340" s="152"/>
      <c r="CK340" s="152"/>
      <c r="CL340" s="152"/>
      <c r="CM340" s="152"/>
      <c r="CN340" s="152"/>
      <c r="CO340" s="152"/>
      <c r="CP340" s="152"/>
      <c r="CQ340" s="152"/>
      <c r="CR340" s="152"/>
      <c r="CS340" s="152"/>
      <c r="CT340" s="152"/>
      <c r="CU340" s="152"/>
      <c r="CV340" s="152"/>
      <c r="CW340" s="152"/>
      <c r="CX340" s="152"/>
      <c r="CY340" s="152"/>
      <c r="CZ340" s="152"/>
      <c r="DA340" s="152"/>
      <c r="DB340" s="152"/>
      <c r="DC340" s="152"/>
      <c r="DD340" s="152"/>
      <c r="DE340" s="152"/>
      <c r="DF340" s="152"/>
      <c r="DG340" s="152"/>
      <c r="DH340" s="152"/>
      <c r="DI340" s="152"/>
      <c r="DJ340" s="152"/>
      <c r="DK340" s="152"/>
      <c r="DL340" s="152"/>
      <c r="DM340" s="152"/>
      <c r="DN340" s="152"/>
      <c r="DO340" s="152"/>
      <c r="DP340" s="152"/>
      <c r="DQ340" s="152"/>
      <c r="DR340" s="152"/>
      <c r="DS340" s="152"/>
      <c r="DT340" s="152"/>
      <c r="DU340" s="152"/>
      <c r="DV340" s="152"/>
      <c r="DW340" s="152"/>
      <c r="DX340" s="152"/>
      <c r="DY340" s="152"/>
      <c r="DZ340" s="152"/>
      <c r="EA340" s="152"/>
      <c r="EB340" s="152"/>
    </row>
    <row r="341" spans="2:132" x14ac:dyDescent="0.2">
      <c r="B341" s="152"/>
      <c r="C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52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52"/>
      <c r="BW341" s="152"/>
      <c r="BX341" s="152"/>
      <c r="BY341" s="152"/>
      <c r="BZ341" s="152"/>
      <c r="CA341" s="152"/>
      <c r="CB341" s="152"/>
      <c r="CC341" s="152"/>
      <c r="CD341" s="152"/>
      <c r="CE341" s="152"/>
      <c r="CF341" s="152"/>
      <c r="CG341" s="152"/>
      <c r="CH341" s="152"/>
      <c r="CI341" s="152"/>
      <c r="CJ341" s="152"/>
      <c r="CK341" s="152"/>
      <c r="CL341" s="152"/>
      <c r="CM341" s="152"/>
      <c r="CN341" s="152"/>
      <c r="CO341" s="152"/>
      <c r="CP341" s="152"/>
      <c r="CQ341" s="152"/>
      <c r="CR341" s="152"/>
      <c r="CS341" s="152"/>
      <c r="CT341" s="152"/>
      <c r="CU341" s="152"/>
      <c r="CV341" s="152"/>
      <c r="CW341" s="152"/>
      <c r="CX341" s="152"/>
      <c r="CY341" s="152"/>
      <c r="CZ341" s="152"/>
      <c r="DA341" s="152"/>
      <c r="DB341" s="152"/>
      <c r="DC341" s="152"/>
      <c r="DD341" s="152"/>
      <c r="DE341" s="152"/>
      <c r="DF341" s="152"/>
      <c r="DG341" s="152"/>
      <c r="DH341" s="152"/>
      <c r="DI341" s="152"/>
      <c r="DJ341" s="152"/>
      <c r="DK341" s="152"/>
      <c r="DL341" s="152"/>
      <c r="DM341" s="152"/>
      <c r="DN341" s="152"/>
      <c r="DO341" s="152"/>
      <c r="DP341" s="152"/>
      <c r="DQ341" s="152"/>
      <c r="DR341" s="152"/>
      <c r="DS341" s="152"/>
      <c r="DT341" s="152"/>
      <c r="DU341" s="152"/>
      <c r="DV341" s="152"/>
      <c r="DW341" s="152"/>
      <c r="DX341" s="152"/>
      <c r="DY341" s="152"/>
      <c r="DZ341" s="152"/>
      <c r="EA341" s="152"/>
      <c r="EB341" s="152"/>
    </row>
    <row r="342" spans="2:132" x14ac:dyDescent="0.2">
      <c r="B342" s="152"/>
      <c r="C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52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52"/>
      <c r="BW342" s="152"/>
      <c r="BX342" s="152"/>
      <c r="BY342" s="152"/>
      <c r="BZ342" s="152"/>
      <c r="CA342" s="152"/>
      <c r="CB342" s="152"/>
      <c r="CC342" s="152"/>
      <c r="CD342" s="152"/>
      <c r="CE342" s="152"/>
      <c r="CF342" s="152"/>
      <c r="CG342" s="152"/>
      <c r="CH342" s="152"/>
      <c r="CI342" s="152"/>
      <c r="CJ342" s="152"/>
      <c r="CK342" s="152"/>
      <c r="CL342" s="152"/>
      <c r="CM342" s="152"/>
      <c r="CN342" s="152"/>
      <c r="CO342" s="152"/>
      <c r="CP342" s="152"/>
      <c r="CQ342" s="152"/>
      <c r="CR342" s="152"/>
      <c r="CS342" s="152"/>
      <c r="CT342" s="152"/>
      <c r="CU342" s="152"/>
      <c r="CV342" s="152"/>
      <c r="CW342" s="152"/>
      <c r="CX342" s="152"/>
      <c r="CY342" s="152"/>
      <c r="CZ342" s="152"/>
      <c r="DA342" s="152"/>
      <c r="DB342" s="152"/>
      <c r="DC342" s="152"/>
      <c r="DD342" s="152"/>
      <c r="DE342" s="152"/>
      <c r="DF342" s="152"/>
      <c r="DG342" s="152"/>
      <c r="DH342" s="152"/>
      <c r="DI342" s="152"/>
      <c r="DJ342" s="152"/>
      <c r="DK342" s="152"/>
      <c r="DL342" s="152"/>
      <c r="DM342" s="152"/>
      <c r="DN342" s="152"/>
      <c r="DO342" s="152"/>
      <c r="DP342" s="152"/>
      <c r="DQ342" s="152"/>
      <c r="DR342" s="152"/>
      <c r="DS342" s="152"/>
      <c r="DT342" s="152"/>
      <c r="DU342" s="152"/>
      <c r="DV342" s="152"/>
      <c r="DW342" s="152"/>
      <c r="DX342" s="152"/>
      <c r="DY342" s="152"/>
      <c r="DZ342" s="152"/>
      <c r="EA342" s="152"/>
      <c r="EB342" s="152"/>
    </row>
    <row r="343" spans="2:132" x14ac:dyDescent="0.2">
      <c r="B343" s="152"/>
      <c r="C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52"/>
      <c r="BD343" s="152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  <c r="BR343" s="152"/>
      <c r="BS343" s="152"/>
      <c r="BT343" s="152"/>
      <c r="BU343" s="152"/>
      <c r="BV343" s="152"/>
      <c r="BW343" s="152"/>
      <c r="BX343" s="152"/>
      <c r="BY343" s="152"/>
      <c r="BZ343" s="152"/>
      <c r="CA343" s="152"/>
      <c r="CB343" s="152"/>
      <c r="CC343" s="152"/>
      <c r="CD343" s="152"/>
      <c r="CE343" s="152"/>
      <c r="CF343" s="152"/>
      <c r="CG343" s="152"/>
      <c r="CH343" s="152"/>
      <c r="CI343" s="152"/>
      <c r="CJ343" s="152"/>
      <c r="CK343" s="152"/>
      <c r="CL343" s="152"/>
      <c r="CM343" s="152"/>
      <c r="CN343" s="152"/>
      <c r="CO343" s="152"/>
      <c r="CP343" s="152"/>
      <c r="CQ343" s="152"/>
      <c r="CR343" s="152"/>
      <c r="CS343" s="152"/>
      <c r="CT343" s="152"/>
      <c r="CU343" s="152"/>
      <c r="CV343" s="152"/>
      <c r="CW343" s="152"/>
      <c r="CX343" s="152"/>
      <c r="CY343" s="152"/>
      <c r="CZ343" s="152"/>
      <c r="DA343" s="152"/>
      <c r="DB343" s="152"/>
      <c r="DC343" s="152"/>
      <c r="DD343" s="152"/>
      <c r="DE343" s="152"/>
      <c r="DF343" s="152"/>
      <c r="DG343" s="152"/>
      <c r="DH343" s="152"/>
      <c r="DI343" s="152"/>
      <c r="DJ343" s="152"/>
      <c r="DK343" s="152"/>
      <c r="DL343" s="152"/>
      <c r="DM343" s="152"/>
      <c r="DN343" s="152"/>
      <c r="DO343" s="152"/>
      <c r="DP343" s="152"/>
      <c r="DQ343" s="152"/>
      <c r="DR343" s="152"/>
      <c r="DS343" s="152"/>
      <c r="DT343" s="152"/>
      <c r="DU343" s="152"/>
      <c r="DV343" s="152"/>
      <c r="DW343" s="152"/>
      <c r="DX343" s="152"/>
      <c r="DY343" s="152"/>
      <c r="DZ343" s="152"/>
      <c r="EA343" s="152"/>
      <c r="EB343" s="152"/>
    </row>
    <row r="344" spans="2:132" x14ac:dyDescent="0.2">
      <c r="B344" s="152"/>
      <c r="C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52"/>
      <c r="BD344" s="152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  <c r="BR344" s="152"/>
      <c r="BS344" s="152"/>
      <c r="BT344" s="152"/>
      <c r="BU344" s="152"/>
      <c r="BV344" s="152"/>
      <c r="BW344" s="152"/>
      <c r="BX344" s="152"/>
      <c r="BY344" s="152"/>
      <c r="BZ344" s="152"/>
      <c r="CA344" s="152"/>
      <c r="CB344" s="152"/>
      <c r="CC344" s="152"/>
      <c r="CD344" s="152"/>
      <c r="CE344" s="152"/>
      <c r="CF344" s="152"/>
      <c r="CG344" s="152"/>
      <c r="CH344" s="152"/>
      <c r="CI344" s="152"/>
      <c r="CJ344" s="152"/>
      <c r="CK344" s="152"/>
      <c r="CL344" s="152"/>
      <c r="CM344" s="152"/>
      <c r="CN344" s="152"/>
      <c r="CO344" s="152"/>
      <c r="CP344" s="152"/>
      <c r="CQ344" s="152"/>
      <c r="CR344" s="152"/>
      <c r="CS344" s="152"/>
      <c r="CT344" s="152"/>
      <c r="CU344" s="152"/>
      <c r="CV344" s="152"/>
      <c r="CW344" s="152"/>
      <c r="CX344" s="152"/>
      <c r="CY344" s="152"/>
      <c r="CZ344" s="152"/>
      <c r="DA344" s="152"/>
      <c r="DB344" s="152"/>
      <c r="DC344" s="152"/>
      <c r="DD344" s="152"/>
      <c r="DE344" s="152"/>
      <c r="DF344" s="152"/>
      <c r="DG344" s="152"/>
      <c r="DH344" s="152"/>
      <c r="DI344" s="152"/>
      <c r="DJ344" s="152"/>
      <c r="DK344" s="152"/>
      <c r="DL344" s="152"/>
      <c r="DM344" s="152"/>
      <c r="DN344" s="152"/>
      <c r="DO344" s="152"/>
      <c r="DP344" s="152"/>
      <c r="DQ344" s="152"/>
      <c r="DR344" s="152"/>
      <c r="DS344" s="152"/>
      <c r="DT344" s="152"/>
      <c r="DU344" s="152"/>
      <c r="DV344" s="152"/>
      <c r="DW344" s="152"/>
      <c r="DX344" s="152"/>
      <c r="DY344" s="152"/>
      <c r="DZ344" s="152"/>
      <c r="EA344" s="152"/>
      <c r="EB344" s="152"/>
    </row>
    <row r="345" spans="2:132" x14ac:dyDescent="0.2">
      <c r="B345" s="152"/>
      <c r="C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52"/>
      <c r="BD345" s="152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  <c r="BR345" s="152"/>
      <c r="BS345" s="152"/>
      <c r="BT345" s="152"/>
      <c r="BU345" s="152"/>
      <c r="BV345" s="152"/>
      <c r="BW345" s="152"/>
      <c r="BX345" s="152"/>
      <c r="BY345" s="152"/>
      <c r="BZ345" s="152"/>
      <c r="CA345" s="152"/>
      <c r="CB345" s="152"/>
      <c r="CC345" s="152"/>
      <c r="CD345" s="152"/>
      <c r="CE345" s="152"/>
      <c r="CF345" s="152"/>
      <c r="CG345" s="152"/>
      <c r="CH345" s="152"/>
      <c r="CI345" s="152"/>
      <c r="CJ345" s="152"/>
      <c r="CK345" s="152"/>
      <c r="CL345" s="152"/>
      <c r="CM345" s="152"/>
      <c r="CN345" s="152"/>
      <c r="CO345" s="152"/>
      <c r="CP345" s="152"/>
      <c r="CQ345" s="152"/>
      <c r="CR345" s="152"/>
      <c r="CS345" s="152"/>
      <c r="CT345" s="152"/>
      <c r="CU345" s="152"/>
      <c r="CV345" s="152"/>
      <c r="CW345" s="152"/>
      <c r="CX345" s="152"/>
      <c r="CY345" s="152"/>
      <c r="CZ345" s="152"/>
      <c r="DA345" s="152"/>
      <c r="DB345" s="152"/>
      <c r="DC345" s="152"/>
      <c r="DD345" s="152"/>
      <c r="DE345" s="152"/>
      <c r="DF345" s="152"/>
      <c r="DG345" s="152"/>
      <c r="DH345" s="152"/>
      <c r="DI345" s="152"/>
      <c r="DJ345" s="152"/>
      <c r="DK345" s="152"/>
      <c r="DL345" s="152"/>
      <c r="DM345" s="152"/>
      <c r="DN345" s="152"/>
      <c r="DO345" s="152"/>
      <c r="DP345" s="152"/>
      <c r="DQ345" s="152"/>
      <c r="DR345" s="152"/>
      <c r="DS345" s="152"/>
      <c r="DT345" s="152"/>
      <c r="DU345" s="152"/>
      <c r="DV345" s="152"/>
      <c r="DW345" s="152"/>
      <c r="DX345" s="152"/>
      <c r="DY345" s="152"/>
      <c r="DZ345" s="152"/>
      <c r="EA345" s="152"/>
      <c r="EB345" s="152"/>
    </row>
    <row r="346" spans="2:132" x14ac:dyDescent="0.2">
      <c r="B346" s="152"/>
      <c r="C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52"/>
      <c r="BD346" s="152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  <c r="BR346" s="152"/>
      <c r="BS346" s="152"/>
      <c r="BT346" s="152"/>
      <c r="BU346" s="152"/>
      <c r="BV346" s="152"/>
      <c r="BW346" s="152"/>
      <c r="BX346" s="152"/>
      <c r="BY346" s="152"/>
      <c r="BZ346" s="152"/>
      <c r="CA346" s="152"/>
      <c r="CB346" s="152"/>
      <c r="CC346" s="152"/>
      <c r="CD346" s="152"/>
      <c r="CE346" s="152"/>
      <c r="CF346" s="152"/>
      <c r="CG346" s="152"/>
      <c r="CH346" s="152"/>
      <c r="CI346" s="152"/>
      <c r="CJ346" s="152"/>
      <c r="CK346" s="152"/>
      <c r="CL346" s="152"/>
      <c r="CM346" s="152"/>
      <c r="CN346" s="152"/>
      <c r="CO346" s="152"/>
      <c r="CP346" s="152"/>
      <c r="CQ346" s="152"/>
      <c r="CR346" s="152"/>
      <c r="CS346" s="152"/>
      <c r="CT346" s="152"/>
      <c r="CU346" s="152"/>
      <c r="CV346" s="152"/>
      <c r="CW346" s="152"/>
      <c r="CX346" s="152"/>
      <c r="CY346" s="152"/>
      <c r="CZ346" s="152"/>
      <c r="DA346" s="152"/>
      <c r="DB346" s="152"/>
      <c r="DC346" s="152"/>
      <c r="DD346" s="152"/>
      <c r="DE346" s="152"/>
      <c r="DF346" s="152"/>
      <c r="DG346" s="152"/>
      <c r="DH346" s="152"/>
      <c r="DI346" s="152"/>
      <c r="DJ346" s="152"/>
      <c r="DK346" s="152"/>
      <c r="DL346" s="152"/>
      <c r="DM346" s="152"/>
      <c r="DN346" s="152"/>
      <c r="DO346" s="152"/>
      <c r="DP346" s="152"/>
      <c r="DQ346" s="152"/>
      <c r="DR346" s="152"/>
      <c r="DS346" s="152"/>
      <c r="DT346" s="152"/>
      <c r="DU346" s="152"/>
      <c r="DV346" s="152"/>
      <c r="DW346" s="152"/>
      <c r="DX346" s="152"/>
      <c r="DY346" s="152"/>
      <c r="DZ346" s="152"/>
      <c r="EA346" s="152"/>
      <c r="EB346" s="152"/>
    </row>
    <row r="347" spans="2:132" x14ac:dyDescent="0.2">
      <c r="B347" s="152"/>
      <c r="C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  <c r="BR347" s="152"/>
      <c r="BS347" s="152"/>
      <c r="BT347" s="152"/>
      <c r="BU347" s="152"/>
      <c r="BV347" s="152"/>
      <c r="BW347" s="152"/>
      <c r="BX347" s="152"/>
      <c r="BY347" s="152"/>
      <c r="BZ347" s="152"/>
      <c r="CA347" s="152"/>
      <c r="CB347" s="152"/>
      <c r="CC347" s="152"/>
      <c r="CD347" s="152"/>
      <c r="CE347" s="152"/>
      <c r="CF347" s="152"/>
      <c r="CG347" s="152"/>
      <c r="CH347" s="152"/>
      <c r="CI347" s="152"/>
      <c r="CJ347" s="152"/>
      <c r="CK347" s="152"/>
      <c r="CL347" s="152"/>
      <c r="CM347" s="152"/>
      <c r="CN347" s="152"/>
      <c r="CO347" s="152"/>
      <c r="CP347" s="152"/>
      <c r="CQ347" s="152"/>
      <c r="CR347" s="152"/>
      <c r="CS347" s="152"/>
      <c r="CT347" s="152"/>
      <c r="CU347" s="152"/>
      <c r="CV347" s="152"/>
      <c r="CW347" s="152"/>
      <c r="CX347" s="152"/>
      <c r="CY347" s="152"/>
      <c r="CZ347" s="152"/>
      <c r="DA347" s="152"/>
      <c r="DB347" s="152"/>
      <c r="DC347" s="152"/>
      <c r="DD347" s="152"/>
      <c r="DE347" s="152"/>
      <c r="DF347" s="152"/>
      <c r="DG347" s="152"/>
      <c r="DH347" s="152"/>
      <c r="DI347" s="152"/>
      <c r="DJ347" s="152"/>
      <c r="DK347" s="152"/>
      <c r="DL347" s="152"/>
      <c r="DM347" s="152"/>
      <c r="DN347" s="152"/>
      <c r="DO347" s="152"/>
      <c r="DP347" s="152"/>
      <c r="DQ347" s="152"/>
      <c r="DR347" s="152"/>
      <c r="DS347" s="152"/>
      <c r="DT347" s="152"/>
      <c r="DU347" s="152"/>
      <c r="DV347" s="152"/>
      <c r="DW347" s="152"/>
      <c r="DX347" s="152"/>
      <c r="DY347" s="152"/>
      <c r="DZ347" s="152"/>
      <c r="EA347" s="152"/>
      <c r="EB347" s="152"/>
    </row>
    <row r="348" spans="2:132" x14ac:dyDescent="0.2">
      <c r="B348" s="152"/>
      <c r="C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52"/>
      <c r="BD348" s="152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  <c r="BR348" s="152"/>
      <c r="BS348" s="152"/>
      <c r="BT348" s="152"/>
      <c r="BU348" s="152"/>
      <c r="BV348" s="152"/>
      <c r="BW348" s="152"/>
      <c r="BX348" s="152"/>
      <c r="BY348" s="152"/>
      <c r="BZ348" s="152"/>
      <c r="CA348" s="152"/>
      <c r="CB348" s="152"/>
      <c r="CC348" s="152"/>
      <c r="CD348" s="152"/>
      <c r="CE348" s="152"/>
      <c r="CF348" s="152"/>
      <c r="CG348" s="152"/>
      <c r="CH348" s="152"/>
      <c r="CI348" s="152"/>
      <c r="CJ348" s="152"/>
      <c r="CK348" s="152"/>
      <c r="CL348" s="152"/>
      <c r="CM348" s="152"/>
      <c r="CN348" s="152"/>
      <c r="CO348" s="152"/>
      <c r="CP348" s="152"/>
      <c r="CQ348" s="152"/>
      <c r="CR348" s="152"/>
      <c r="CS348" s="152"/>
      <c r="CT348" s="152"/>
      <c r="CU348" s="152"/>
      <c r="CV348" s="152"/>
      <c r="CW348" s="152"/>
      <c r="CX348" s="152"/>
      <c r="CY348" s="152"/>
      <c r="CZ348" s="152"/>
      <c r="DA348" s="152"/>
      <c r="DB348" s="152"/>
      <c r="DC348" s="152"/>
      <c r="DD348" s="152"/>
      <c r="DE348" s="152"/>
      <c r="DF348" s="152"/>
      <c r="DG348" s="152"/>
      <c r="DH348" s="152"/>
      <c r="DI348" s="152"/>
      <c r="DJ348" s="152"/>
      <c r="DK348" s="152"/>
      <c r="DL348" s="152"/>
      <c r="DM348" s="152"/>
      <c r="DN348" s="152"/>
      <c r="DO348" s="152"/>
      <c r="DP348" s="152"/>
      <c r="DQ348" s="152"/>
      <c r="DR348" s="152"/>
      <c r="DS348" s="152"/>
      <c r="DT348" s="152"/>
      <c r="DU348" s="152"/>
      <c r="DV348" s="152"/>
      <c r="DW348" s="152"/>
      <c r="DX348" s="152"/>
      <c r="DY348" s="152"/>
      <c r="DZ348" s="152"/>
      <c r="EA348" s="152"/>
      <c r="EB348" s="152"/>
    </row>
    <row r="349" spans="2:132" x14ac:dyDescent="0.2">
      <c r="B349" s="152"/>
      <c r="C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52"/>
      <c r="BD349" s="152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  <c r="BR349" s="152"/>
      <c r="BS349" s="152"/>
      <c r="BT349" s="152"/>
      <c r="BU349" s="152"/>
      <c r="BV349" s="152"/>
      <c r="BW349" s="152"/>
      <c r="BX349" s="152"/>
      <c r="BY349" s="152"/>
      <c r="BZ349" s="152"/>
      <c r="CA349" s="152"/>
      <c r="CB349" s="152"/>
      <c r="CC349" s="152"/>
      <c r="CD349" s="152"/>
      <c r="CE349" s="152"/>
      <c r="CF349" s="152"/>
      <c r="CG349" s="152"/>
      <c r="CH349" s="152"/>
      <c r="CI349" s="152"/>
      <c r="CJ349" s="152"/>
      <c r="CK349" s="152"/>
      <c r="CL349" s="152"/>
      <c r="CM349" s="152"/>
      <c r="CN349" s="152"/>
      <c r="CO349" s="152"/>
      <c r="CP349" s="152"/>
      <c r="CQ349" s="152"/>
      <c r="CR349" s="152"/>
      <c r="CS349" s="152"/>
      <c r="CT349" s="152"/>
      <c r="CU349" s="152"/>
      <c r="CV349" s="152"/>
      <c r="CW349" s="152"/>
      <c r="CX349" s="152"/>
      <c r="CY349" s="152"/>
      <c r="CZ349" s="152"/>
      <c r="DA349" s="152"/>
      <c r="DB349" s="152"/>
      <c r="DC349" s="152"/>
      <c r="DD349" s="152"/>
      <c r="DE349" s="152"/>
      <c r="DF349" s="152"/>
      <c r="DG349" s="152"/>
      <c r="DH349" s="152"/>
      <c r="DI349" s="152"/>
      <c r="DJ349" s="152"/>
      <c r="DK349" s="152"/>
      <c r="DL349" s="152"/>
      <c r="DM349" s="152"/>
      <c r="DN349" s="152"/>
      <c r="DO349" s="152"/>
      <c r="DP349" s="152"/>
      <c r="DQ349" s="152"/>
      <c r="DR349" s="152"/>
      <c r="DS349" s="152"/>
      <c r="DT349" s="152"/>
      <c r="DU349" s="152"/>
      <c r="DV349" s="152"/>
      <c r="DW349" s="152"/>
      <c r="DX349" s="152"/>
      <c r="DY349" s="152"/>
      <c r="DZ349" s="152"/>
      <c r="EA349" s="152"/>
      <c r="EB349" s="152"/>
    </row>
    <row r="350" spans="2:132" x14ac:dyDescent="0.2">
      <c r="B350" s="152"/>
      <c r="C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52"/>
      <c r="BW350" s="152"/>
      <c r="BX350" s="152"/>
      <c r="BY350" s="152"/>
      <c r="BZ350" s="152"/>
      <c r="CA350" s="152"/>
      <c r="CB350" s="152"/>
      <c r="CC350" s="152"/>
      <c r="CD350" s="152"/>
      <c r="CE350" s="152"/>
      <c r="CF350" s="152"/>
      <c r="CG350" s="152"/>
      <c r="CH350" s="152"/>
      <c r="CI350" s="152"/>
      <c r="CJ350" s="152"/>
      <c r="CK350" s="152"/>
      <c r="CL350" s="152"/>
      <c r="CM350" s="152"/>
      <c r="CN350" s="152"/>
      <c r="CO350" s="152"/>
      <c r="CP350" s="152"/>
      <c r="CQ350" s="152"/>
      <c r="CR350" s="152"/>
      <c r="CS350" s="152"/>
      <c r="CT350" s="152"/>
      <c r="CU350" s="152"/>
      <c r="CV350" s="152"/>
      <c r="CW350" s="152"/>
      <c r="CX350" s="152"/>
      <c r="CY350" s="152"/>
      <c r="CZ350" s="152"/>
      <c r="DA350" s="152"/>
      <c r="DB350" s="152"/>
      <c r="DC350" s="152"/>
      <c r="DD350" s="152"/>
      <c r="DE350" s="152"/>
      <c r="DF350" s="152"/>
      <c r="DG350" s="152"/>
      <c r="DH350" s="152"/>
      <c r="DI350" s="152"/>
      <c r="DJ350" s="152"/>
      <c r="DK350" s="152"/>
      <c r="DL350" s="152"/>
      <c r="DM350" s="152"/>
      <c r="DN350" s="152"/>
      <c r="DO350" s="152"/>
      <c r="DP350" s="152"/>
      <c r="DQ350" s="152"/>
      <c r="DR350" s="152"/>
      <c r="DS350" s="152"/>
      <c r="DT350" s="152"/>
      <c r="DU350" s="152"/>
      <c r="DV350" s="152"/>
      <c r="DW350" s="152"/>
      <c r="DX350" s="152"/>
      <c r="DY350" s="152"/>
      <c r="DZ350" s="152"/>
      <c r="EA350" s="152"/>
      <c r="EB350" s="152"/>
    </row>
    <row r="351" spans="2:132" x14ac:dyDescent="0.2">
      <c r="B351" s="152"/>
      <c r="C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52"/>
      <c r="BD351" s="152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  <c r="BR351" s="152"/>
      <c r="BS351" s="152"/>
      <c r="BT351" s="152"/>
      <c r="BU351" s="152"/>
      <c r="BV351" s="152"/>
      <c r="BW351" s="152"/>
      <c r="BX351" s="152"/>
      <c r="BY351" s="152"/>
      <c r="BZ351" s="152"/>
      <c r="CA351" s="152"/>
      <c r="CB351" s="152"/>
      <c r="CC351" s="152"/>
      <c r="CD351" s="152"/>
      <c r="CE351" s="152"/>
      <c r="CF351" s="152"/>
      <c r="CG351" s="152"/>
      <c r="CH351" s="152"/>
      <c r="CI351" s="152"/>
      <c r="CJ351" s="152"/>
      <c r="CK351" s="152"/>
      <c r="CL351" s="152"/>
      <c r="CM351" s="152"/>
      <c r="CN351" s="152"/>
      <c r="CO351" s="152"/>
      <c r="CP351" s="152"/>
      <c r="CQ351" s="152"/>
      <c r="CR351" s="152"/>
      <c r="CS351" s="152"/>
      <c r="CT351" s="152"/>
      <c r="CU351" s="152"/>
      <c r="CV351" s="152"/>
      <c r="CW351" s="152"/>
      <c r="CX351" s="152"/>
      <c r="CY351" s="152"/>
      <c r="CZ351" s="152"/>
      <c r="DA351" s="152"/>
      <c r="DB351" s="152"/>
      <c r="DC351" s="152"/>
      <c r="DD351" s="152"/>
      <c r="DE351" s="152"/>
      <c r="DF351" s="152"/>
      <c r="DG351" s="152"/>
      <c r="DH351" s="152"/>
      <c r="DI351" s="152"/>
      <c r="DJ351" s="152"/>
      <c r="DK351" s="152"/>
      <c r="DL351" s="152"/>
      <c r="DM351" s="152"/>
      <c r="DN351" s="152"/>
      <c r="DO351" s="152"/>
      <c r="DP351" s="152"/>
      <c r="DQ351" s="152"/>
      <c r="DR351" s="152"/>
      <c r="DS351" s="152"/>
      <c r="DT351" s="152"/>
      <c r="DU351" s="152"/>
      <c r="DV351" s="152"/>
      <c r="DW351" s="152"/>
      <c r="DX351" s="152"/>
      <c r="DY351" s="152"/>
      <c r="DZ351" s="152"/>
      <c r="EA351" s="152"/>
      <c r="EB351" s="152"/>
    </row>
    <row r="352" spans="2:132" x14ac:dyDescent="0.2">
      <c r="B352" s="152"/>
      <c r="C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52"/>
      <c r="BW352" s="152"/>
      <c r="BX352" s="152"/>
      <c r="BY352" s="152"/>
      <c r="BZ352" s="152"/>
      <c r="CA352" s="152"/>
      <c r="CB352" s="152"/>
      <c r="CC352" s="152"/>
      <c r="CD352" s="152"/>
      <c r="CE352" s="152"/>
      <c r="CF352" s="152"/>
      <c r="CG352" s="152"/>
      <c r="CH352" s="152"/>
      <c r="CI352" s="152"/>
      <c r="CJ352" s="152"/>
      <c r="CK352" s="152"/>
      <c r="CL352" s="152"/>
      <c r="CM352" s="152"/>
      <c r="CN352" s="152"/>
      <c r="CO352" s="152"/>
      <c r="CP352" s="152"/>
      <c r="CQ352" s="152"/>
      <c r="CR352" s="152"/>
      <c r="CS352" s="152"/>
      <c r="CT352" s="152"/>
      <c r="CU352" s="152"/>
      <c r="CV352" s="152"/>
      <c r="CW352" s="152"/>
      <c r="CX352" s="152"/>
      <c r="CY352" s="152"/>
      <c r="CZ352" s="152"/>
      <c r="DA352" s="152"/>
      <c r="DB352" s="152"/>
      <c r="DC352" s="152"/>
      <c r="DD352" s="152"/>
      <c r="DE352" s="152"/>
      <c r="DF352" s="152"/>
      <c r="DG352" s="152"/>
      <c r="DH352" s="152"/>
      <c r="DI352" s="152"/>
      <c r="DJ352" s="152"/>
      <c r="DK352" s="152"/>
      <c r="DL352" s="152"/>
      <c r="DM352" s="152"/>
      <c r="DN352" s="152"/>
      <c r="DO352" s="152"/>
      <c r="DP352" s="152"/>
      <c r="DQ352" s="152"/>
      <c r="DR352" s="152"/>
      <c r="DS352" s="152"/>
      <c r="DT352" s="152"/>
      <c r="DU352" s="152"/>
      <c r="DV352" s="152"/>
      <c r="DW352" s="152"/>
      <c r="DX352" s="152"/>
      <c r="DY352" s="152"/>
      <c r="DZ352" s="152"/>
      <c r="EA352" s="152"/>
      <c r="EB352" s="152"/>
    </row>
    <row r="353" spans="2:132" x14ac:dyDescent="0.2">
      <c r="B353" s="152"/>
      <c r="C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52"/>
      <c r="BW353" s="152"/>
      <c r="BX353" s="152"/>
      <c r="BY353" s="152"/>
      <c r="BZ353" s="152"/>
      <c r="CA353" s="152"/>
      <c r="CB353" s="152"/>
      <c r="CC353" s="152"/>
      <c r="CD353" s="152"/>
      <c r="CE353" s="152"/>
      <c r="CF353" s="152"/>
      <c r="CG353" s="152"/>
      <c r="CH353" s="152"/>
      <c r="CI353" s="152"/>
      <c r="CJ353" s="152"/>
      <c r="CK353" s="152"/>
      <c r="CL353" s="152"/>
      <c r="CM353" s="152"/>
      <c r="CN353" s="152"/>
      <c r="CO353" s="152"/>
      <c r="CP353" s="152"/>
      <c r="CQ353" s="152"/>
      <c r="CR353" s="152"/>
      <c r="CS353" s="152"/>
      <c r="CT353" s="152"/>
      <c r="CU353" s="152"/>
      <c r="CV353" s="152"/>
      <c r="CW353" s="152"/>
      <c r="CX353" s="152"/>
      <c r="CY353" s="152"/>
      <c r="CZ353" s="152"/>
      <c r="DA353" s="152"/>
      <c r="DB353" s="152"/>
      <c r="DC353" s="152"/>
      <c r="DD353" s="152"/>
      <c r="DE353" s="152"/>
      <c r="DF353" s="152"/>
      <c r="DG353" s="152"/>
      <c r="DH353" s="152"/>
      <c r="DI353" s="152"/>
      <c r="DJ353" s="152"/>
      <c r="DK353" s="152"/>
      <c r="DL353" s="152"/>
      <c r="DM353" s="152"/>
      <c r="DN353" s="152"/>
      <c r="DO353" s="152"/>
      <c r="DP353" s="152"/>
      <c r="DQ353" s="152"/>
      <c r="DR353" s="152"/>
      <c r="DS353" s="152"/>
      <c r="DT353" s="152"/>
      <c r="DU353" s="152"/>
      <c r="DV353" s="152"/>
      <c r="DW353" s="152"/>
      <c r="DX353" s="152"/>
      <c r="DY353" s="152"/>
      <c r="DZ353" s="152"/>
      <c r="EA353" s="152"/>
      <c r="EB353" s="152"/>
    </row>
    <row r="354" spans="2:132" x14ac:dyDescent="0.2">
      <c r="B354" s="152"/>
      <c r="C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C354" s="152"/>
      <c r="BD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  <c r="BR354" s="152"/>
      <c r="BS354" s="152"/>
      <c r="BT354" s="152"/>
      <c r="BU354" s="152"/>
      <c r="BV354" s="152"/>
      <c r="BW354" s="152"/>
      <c r="BX354" s="152"/>
      <c r="BY354" s="152"/>
      <c r="BZ354" s="152"/>
      <c r="CA354" s="152"/>
      <c r="CB354" s="152"/>
      <c r="CC354" s="152"/>
      <c r="CD354" s="152"/>
      <c r="CE354" s="152"/>
      <c r="CF354" s="152"/>
      <c r="CG354" s="152"/>
      <c r="CH354" s="152"/>
      <c r="CI354" s="152"/>
      <c r="CJ354" s="152"/>
      <c r="CK354" s="152"/>
      <c r="CL354" s="152"/>
      <c r="CM354" s="152"/>
      <c r="CN354" s="152"/>
      <c r="CO354" s="152"/>
      <c r="CP354" s="152"/>
      <c r="CQ354" s="152"/>
      <c r="CR354" s="152"/>
      <c r="CS354" s="152"/>
      <c r="CT354" s="152"/>
      <c r="CU354" s="152"/>
      <c r="CV354" s="152"/>
      <c r="CW354" s="152"/>
      <c r="CX354" s="152"/>
      <c r="CY354" s="152"/>
      <c r="CZ354" s="152"/>
      <c r="DA354" s="152"/>
      <c r="DB354" s="152"/>
      <c r="DC354" s="152"/>
      <c r="DD354" s="152"/>
      <c r="DE354" s="152"/>
      <c r="DF354" s="152"/>
      <c r="DG354" s="152"/>
      <c r="DH354" s="152"/>
      <c r="DI354" s="152"/>
      <c r="DJ354" s="152"/>
      <c r="DK354" s="152"/>
      <c r="DL354" s="152"/>
      <c r="DM354" s="152"/>
      <c r="DN354" s="152"/>
      <c r="DO354" s="152"/>
      <c r="DP354" s="152"/>
      <c r="DQ354" s="152"/>
      <c r="DR354" s="152"/>
      <c r="DS354" s="152"/>
      <c r="DT354" s="152"/>
      <c r="DU354" s="152"/>
      <c r="DV354" s="152"/>
      <c r="DW354" s="152"/>
      <c r="DX354" s="152"/>
      <c r="DY354" s="152"/>
      <c r="DZ354" s="152"/>
      <c r="EA354" s="152"/>
      <c r="EB354" s="152"/>
    </row>
    <row r="355" spans="2:132" x14ac:dyDescent="0.2">
      <c r="B355" s="152"/>
      <c r="C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152"/>
      <c r="AZ355" s="152"/>
      <c r="BA355" s="152"/>
      <c r="BB355" s="152"/>
      <c r="BC355" s="152"/>
      <c r="BD355" s="152"/>
      <c r="BE355" s="152"/>
      <c r="BF355" s="152"/>
      <c r="BG355" s="152"/>
      <c r="BH355" s="152"/>
      <c r="BI355" s="152"/>
      <c r="BJ355" s="152"/>
      <c r="BK355" s="152"/>
      <c r="BL355" s="152"/>
      <c r="BM355" s="152"/>
      <c r="BN355" s="152"/>
      <c r="BO355" s="152"/>
      <c r="BP355" s="152"/>
      <c r="BQ355" s="152"/>
      <c r="BR355" s="152"/>
      <c r="BS355" s="152"/>
      <c r="BT355" s="152"/>
      <c r="BU355" s="152"/>
      <c r="BV355" s="152"/>
      <c r="BW355" s="152"/>
      <c r="BX355" s="152"/>
      <c r="BY355" s="152"/>
      <c r="BZ355" s="152"/>
      <c r="CA355" s="152"/>
      <c r="CB355" s="152"/>
      <c r="CC355" s="152"/>
      <c r="CD355" s="152"/>
      <c r="CE355" s="152"/>
      <c r="CF355" s="152"/>
      <c r="CG355" s="152"/>
      <c r="CH355" s="152"/>
      <c r="CI355" s="152"/>
      <c r="CJ355" s="152"/>
      <c r="CK355" s="152"/>
      <c r="CL355" s="152"/>
      <c r="CM355" s="152"/>
      <c r="CN355" s="152"/>
      <c r="CO355" s="152"/>
      <c r="CP355" s="152"/>
      <c r="CQ355" s="152"/>
      <c r="CR355" s="152"/>
      <c r="CS355" s="152"/>
      <c r="CT355" s="152"/>
      <c r="CU355" s="152"/>
      <c r="CV355" s="152"/>
      <c r="CW355" s="152"/>
      <c r="CX355" s="152"/>
      <c r="CY355" s="152"/>
      <c r="CZ355" s="152"/>
      <c r="DA355" s="152"/>
      <c r="DB355" s="152"/>
      <c r="DC355" s="152"/>
      <c r="DD355" s="152"/>
      <c r="DE355" s="152"/>
      <c r="DF355" s="152"/>
      <c r="DG355" s="152"/>
      <c r="DH355" s="152"/>
      <c r="DI355" s="152"/>
      <c r="DJ355" s="152"/>
      <c r="DK355" s="152"/>
      <c r="DL355" s="152"/>
      <c r="DM355" s="152"/>
      <c r="DN355" s="152"/>
      <c r="DO355" s="152"/>
      <c r="DP355" s="152"/>
      <c r="DQ355" s="152"/>
      <c r="DR355" s="152"/>
      <c r="DS355" s="152"/>
      <c r="DT355" s="152"/>
      <c r="DU355" s="152"/>
      <c r="DV355" s="152"/>
      <c r="DW355" s="152"/>
      <c r="DX355" s="152"/>
      <c r="DY355" s="152"/>
      <c r="DZ355" s="152"/>
      <c r="EA355" s="152"/>
      <c r="EB355" s="152"/>
    </row>
    <row r="356" spans="2:132" x14ac:dyDescent="0.2">
      <c r="B356" s="152"/>
      <c r="C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52"/>
      <c r="BG356" s="152"/>
      <c r="BH356" s="152"/>
      <c r="BI356" s="152"/>
      <c r="BJ356" s="152"/>
      <c r="BK356" s="152"/>
      <c r="BL356" s="152"/>
      <c r="BM356" s="152"/>
      <c r="BN356" s="152"/>
      <c r="BO356" s="152"/>
      <c r="BP356" s="152"/>
      <c r="BQ356" s="152"/>
      <c r="BR356" s="152"/>
      <c r="BS356" s="152"/>
      <c r="BT356" s="152"/>
      <c r="BU356" s="152"/>
      <c r="BV356" s="152"/>
      <c r="BW356" s="152"/>
      <c r="BX356" s="152"/>
      <c r="BY356" s="152"/>
      <c r="BZ356" s="152"/>
      <c r="CA356" s="152"/>
      <c r="CB356" s="152"/>
      <c r="CC356" s="152"/>
      <c r="CD356" s="152"/>
      <c r="CE356" s="152"/>
      <c r="CF356" s="152"/>
      <c r="CG356" s="152"/>
      <c r="CH356" s="152"/>
      <c r="CI356" s="152"/>
      <c r="CJ356" s="152"/>
      <c r="CK356" s="152"/>
      <c r="CL356" s="152"/>
      <c r="CM356" s="152"/>
      <c r="CN356" s="152"/>
      <c r="CO356" s="152"/>
      <c r="CP356" s="152"/>
      <c r="CQ356" s="152"/>
      <c r="CR356" s="152"/>
      <c r="CS356" s="152"/>
      <c r="CT356" s="152"/>
      <c r="CU356" s="152"/>
      <c r="CV356" s="152"/>
      <c r="CW356" s="152"/>
      <c r="CX356" s="152"/>
      <c r="CY356" s="152"/>
      <c r="CZ356" s="152"/>
      <c r="DA356" s="152"/>
      <c r="DB356" s="152"/>
      <c r="DC356" s="152"/>
      <c r="DD356" s="152"/>
      <c r="DE356" s="152"/>
      <c r="DF356" s="152"/>
      <c r="DG356" s="152"/>
      <c r="DH356" s="152"/>
      <c r="DI356" s="152"/>
      <c r="DJ356" s="152"/>
      <c r="DK356" s="152"/>
      <c r="DL356" s="152"/>
      <c r="DM356" s="152"/>
      <c r="DN356" s="152"/>
      <c r="DO356" s="152"/>
      <c r="DP356" s="152"/>
      <c r="DQ356" s="152"/>
      <c r="DR356" s="152"/>
      <c r="DS356" s="152"/>
      <c r="DT356" s="152"/>
      <c r="DU356" s="152"/>
      <c r="DV356" s="152"/>
      <c r="DW356" s="152"/>
      <c r="DX356" s="152"/>
      <c r="DY356" s="152"/>
      <c r="DZ356" s="152"/>
      <c r="EA356" s="152"/>
      <c r="EB356" s="152"/>
    </row>
    <row r="357" spans="2:132" x14ac:dyDescent="0.2">
      <c r="B357" s="152"/>
      <c r="C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/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/>
      <c r="BL357" s="152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52"/>
      <c r="BW357" s="152"/>
      <c r="BX357" s="152"/>
      <c r="BY357" s="152"/>
      <c r="BZ357" s="152"/>
      <c r="CA357" s="152"/>
      <c r="CB357" s="152"/>
      <c r="CC357" s="152"/>
      <c r="CD357" s="152"/>
      <c r="CE357" s="152"/>
      <c r="CF357" s="152"/>
      <c r="CG357" s="152"/>
      <c r="CH357" s="152"/>
      <c r="CI357" s="152"/>
      <c r="CJ357" s="152"/>
      <c r="CK357" s="152"/>
      <c r="CL357" s="152"/>
      <c r="CM357" s="152"/>
      <c r="CN357" s="152"/>
      <c r="CO357" s="152"/>
      <c r="CP357" s="152"/>
      <c r="CQ357" s="152"/>
      <c r="CR357" s="152"/>
      <c r="CS357" s="152"/>
      <c r="CT357" s="152"/>
      <c r="CU357" s="152"/>
      <c r="CV357" s="152"/>
      <c r="CW357" s="152"/>
      <c r="CX357" s="152"/>
      <c r="CY357" s="152"/>
      <c r="CZ357" s="152"/>
      <c r="DA357" s="152"/>
      <c r="DB357" s="152"/>
      <c r="DC357" s="152"/>
      <c r="DD357" s="152"/>
      <c r="DE357" s="152"/>
      <c r="DF357" s="152"/>
      <c r="DG357" s="152"/>
      <c r="DH357" s="152"/>
      <c r="DI357" s="152"/>
      <c r="DJ357" s="152"/>
      <c r="DK357" s="152"/>
      <c r="DL357" s="152"/>
      <c r="DM357" s="152"/>
      <c r="DN357" s="152"/>
      <c r="DO357" s="152"/>
      <c r="DP357" s="152"/>
      <c r="DQ357" s="152"/>
      <c r="DR357" s="152"/>
      <c r="DS357" s="152"/>
      <c r="DT357" s="152"/>
      <c r="DU357" s="152"/>
      <c r="DV357" s="152"/>
      <c r="DW357" s="152"/>
      <c r="DX357" s="152"/>
      <c r="DY357" s="152"/>
      <c r="DZ357" s="152"/>
      <c r="EA357" s="152"/>
      <c r="EB357" s="152"/>
    </row>
    <row r="358" spans="2:132" x14ac:dyDescent="0.2">
      <c r="B358" s="152"/>
      <c r="C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152"/>
      <c r="BN358" s="152"/>
      <c r="BO358" s="152"/>
      <c r="BP358" s="152"/>
      <c r="BQ358" s="152"/>
      <c r="BR358" s="152"/>
      <c r="BS358" s="152"/>
      <c r="BT358" s="152"/>
      <c r="BU358" s="152"/>
      <c r="BV358" s="152"/>
      <c r="BW358" s="152"/>
      <c r="BX358" s="152"/>
      <c r="BY358" s="152"/>
      <c r="BZ358" s="152"/>
      <c r="CA358" s="152"/>
      <c r="CB358" s="152"/>
      <c r="CC358" s="152"/>
      <c r="CD358" s="152"/>
      <c r="CE358" s="152"/>
      <c r="CF358" s="152"/>
      <c r="CG358" s="152"/>
      <c r="CH358" s="152"/>
      <c r="CI358" s="152"/>
      <c r="CJ358" s="152"/>
      <c r="CK358" s="152"/>
      <c r="CL358" s="152"/>
      <c r="CM358" s="152"/>
      <c r="CN358" s="152"/>
      <c r="CO358" s="152"/>
      <c r="CP358" s="152"/>
      <c r="CQ358" s="152"/>
      <c r="CR358" s="152"/>
      <c r="CS358" s="152"/>
      <c r="CT358" s="152"/>
      <c r="CU358" s="152"/>
      <c r="CV358" s="152"/>
      <c r="CW358" s="152"/>
      <c r="CX358" s="152"/>
      <c r="CY358" s="152"/>
      <c r="CZ358" s="152"/>
      <c r="DA358" s="152"/>
      <c r="DB358" s="152"/>
      <c r="DC358" s="152"/>
      <c r="DD358" s="152"/>
      <c r="DE358" s="152"/>
      <c r="DF358" s="152"/>
      <c r="DG358" s="152"/>
      <c r="DH358" s="152"/>
      <c r="DI358" s="152"/>
      <c r="DJ358" s="152"/>
      <c r="DK358" s="152"/>
      <c r="DL358" s="152"/>
      <c r="DM358" s="152"/>
      <c r="DN358" s="152"/>
      <c r="DO358" s="152"/>
      <c r="DP358" s="152"/>
      <c r="DQ358" s="152"/>
      <c r="DR358" s="152"/>
      <c r="DS358" s="152"/>
      <c r="DT358" s="152"/>
      <c r="DU358" s="152"/>
      <c r="DV358" s="152"/>
      <c r="DW358" s="152"/>
      <c r="DX358" s="152"/>
      <c r="DY358" s="152"/>
      <c r="DZ358" s="152"/>
      <c r="EA358" s="152"/>
      <c r="EB358" s="152"/>
    </row>
    <row r="359" spans="2:132" x14ac:dyDescent="0.2">
      <c r="B359" s="152"/>
      <c r="C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152"/>
      <c r="AD359" s="152"/>
      <c r="AE359" s="152"/>
      <c r="AF359" s="152"/>
      <c r="AG359" s="152"/>
      <c r="AH359" s="152"/>
      <c r="AI359" s="152"/>
      <c r="AJ359" s="152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152"/>
      <c r="AW359" s="152"/>
      <c r="AX359" s="152"/>
      <c r="AY359" s="152"/>
      <c r="AZ359" s="152"/>
      <c r="BA359" s="152"/>
      <c r="BB359" s="152"/>
      <c r="BC359" s="152"/>
      <c r="BD359" s="152"/>
      <c r="BE359" s="152"/>
      <c r="BF359" s="152"/>
      <c r="BG359" s="152"/>
      <c r="BH359" s="152"/>
      <c r="BI359" s="152"/>
      <c r="BJ359" s="152"/>
      <c r="BK359" s="152"/>
      <c r="BL359" s="152"/>
      <c r="BM359" s="152"/>
      <c r="BN359" s="152"/>
      <c r="BO359" s="152"/>
      <c r="BP359" s="152"/>
      <c r="BQ359" s="152"/>
      <c r="BR359" s="152"/>
      <c r="BS359" s="152"/>
      <c r="BT359" s="152"/>
      <c r="BU359" s="152"/>
      <c r="BV359" s="152"/>
      <c r="BW359" s="152"/>
      <c r="BX359" s="152"/>
      <c r="BY359" s="152"/>
      <c r="BZ359" s="152"/>
      <c r="CA359" s="152"/>
      <c r="CB359" s="152"/>
      <c r="CC359" s="152"/>
      <c r="CD359" s="152"/>
      <c r="CE359" s="152"/>
      <c r="CF359" s="152"/>
      <c r="CG359" s="152"/>
      <c r="CH359" s="152"/>
      <c r="CI359" s="152"/>
      <c r="CJ359" s="152"/>
      <c r="CK359" s="152"/>
      <c r="CL359" s="152"/>
      <c r="CM359" s="152"/>
      <c r="CN359" s="152"/>
      <c r="CO359" s="152"/>
      <c r="CP359" s="152"/>
      <c r="CQ359" s="152"/>
      <c r="CR359" s="152"/>
      <c r="CS359" s="152"/>
      <c r="CT359" s="152"/>
      <c r="CU359" s="152"/>
      <c r="CV359" s="152"/>
      <c r="CW359" s="152"/>
      <c r="CX359" s="152"/>
      <c r="CY359" s="152"/>
      <c r="CZ359" s="152"/>
      <c r="DA359" s="152"/>
      <c r="DB359" s="152"/>
      <c r="DC359" s="152"/>
      <c r="DD359" s="152"/>
      <c r="DE359" s="152"/>
      <c r="DF359" s="152"/>
      <c r="DG359" s="152"/>
      <c r="DH359" s="152"/>
      <c r="DI359" s="152"/>
      <c r="DJ359" s="152"/>
      <c r="DK359" s="152"/>
      <c r="DL359" s="152"/>
      <c r="DM359" s="152"/>
      <c r="DN359" s="152"/>
      <c r="DO359" s="152"/>
      <c r="DP359" s="152"/>
      <c r="DQ359" s="152"/>
      <c r="DR359" s="152"/>
      <c r="DS359" s="152"/>
      <c r="DT359" s="152"/>
      <c r="DU359" s="152"/>
      <c r="DV359" s="152"/>
      <c r="DW359" s="152"/>
      <c r="DX359" s="152"/>
      <c r="DY359" s="152"/>
      <c r="DZ359" s="152"/>
      <c r="EA359" s="152"/>
      <c r="EB359" s="152"/>
    </row>
    <row r="360" spans="2:132" x14ac:dyDescent="0.2">
      <c r="B360" s="152"/>
      <c r="C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152"/>
      <c r="AD360" s="152"/>
      <c r="AE360" s="152"/>
      <c r="AF360" s="152"/>
      <c r="AG360" s="152"/>
      <c r="AH360" s="152"/>
      <c r="AI360" s="152"/>
      <c r="AJ360" s="152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152"/>
      <c r="AW360" s="152"/>
      <c r="AX360" s="152"/>
      <c r="AY360" s="152"/>
      <c r="AZ360" s="152"/>
      <c r="BA360" s="152"/>
      <c r="BB360" s="152"/>
      <c r="BC360" s="152"/>
      <c r="BD360" s="152"/>
      <c r="BE360" s="152"/>
      <c r="BF360" s="152"/>
      <c r="BG360" s="152"/>
      <c r="BH360" s="152"/>
      <c r="BI360" s="152"/>
      <c r="BJ360" s="152"/>
      <c r="BK360" s="152"/>
      <c r="BL360" s="152"/>
      <c r="BM360" s="152"/>
      <c r="BN360" s="152"/>
      <c r="BO360" s="152"/>
      <c r="BP360" s="152"/>
      <c r="BQ360" s="152"/>
      <c r="BR360" s="152"/>
      <c r="BS360" s="152"/>
      <c r="BT360" s="152"/>
      <c r="BU360" s="152"/>
      <c r="BV360" s="152"/>
      <c r="BW360" s="152"/>
      <c r="BX360" s="152"/>
      <c r="BY360" s="152"/>
      <c r="BZ360" s="152"/>
      <c r="CA360" s="152"/>
      <c r="CB360" s="152"/>
      <c r="CC360" s="152"/>
      <c r="CD360" s="152"/>
      <c r="CE360" s="152"/>
      <c r="CF360" s="152"/>
      <c r="CG360" s="152"/>
      <c r="CH360" s="152"/>
      <c r="CI360" s="152"/>
      <c r="CJ360" s="152"/>
      <c r="CK360" s="152"/>
      <c r="CL360" s="152"/>
      <c r="CM360" s="152"/>
      <c r="CN360" s="152"/>
      <c r="CO360" s="152"/>
      <c r="CP360" s="152"/>
      <c r="CQ360" s="152"/>
      <c r="CR360" s="152"/>
      <c r="CS360" s="152"/>
      <c r="CT360" s="152"/>
      <c r="CU360" s="152"/>
      <c r="CV360" s="152"/>
      <c r="CW360" s="152"/>
      <c r="CX360" s="152"/>
      <c r="CY360" s="152"/>
      <c r="CZ360" s="152"/>
      <c r="DA360" s="152"/>
      <c r="DB360" s="152"/>
      <c r="DC360" s="152"/>
      <c r="DD360" s="152"/>
      <c r="DE360" s="152"/>
      <c r="DF360" s="152"/>
      <c r="DG360" s="152"/>
      <c r="DH360" s="152"/>
      <c r="DI360" s="152"/>
      <c r="DJ360" s="152"/>
      <c r="DK360" s="152"/>
      <c r="DL360" s="152"/>
      <c r="DM360" s="152"/>
      <c r="DN360" s="152"/>
      <c r="DO360" s="152"/>
      <c r="DP360" s="152"/>
      <c r="DQ360" s="152"/>
      <c r="DR360" s="152"/>
      <c r="DS360" s="152"/>
      <c r="DT360" s="152"/>
      <c r="DU360" s="152"/>
      <c r="DV360" s="152"/>
      <c r="DW360" s="152"/>
      <c r="DX360" s="152"/>
      <c r="DY360" s="152"/>
      <c r="DZ360" s="152"/>
      <c r="EA360" s="152"/>
      <c r="EB360" s="152"/>
    </row>
    <row r="361" spans="2:132" x14ac:dyDescent="0.2">
      <c r="B361" s="152"/>
      <c r="C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52"/>
      <c r="BG361" s="152"/>
      <c r="BH361" s="152"/>
      <c r="BI361" s="152"/>
      <c r="BJ361" s="152"/>
      <c r="BK361" s="152"/>
      <c r="BL361" s="152"/>
      <c r="BM361" s="152"/>
      <c r="BN361" s="152"/>
      <c r="BO361" s="152"/>
      <c r="BP361" s="152"/>
      <c r="BQ361" s="152"/>
      <c r="BR361" s="152"/>
      <c r="BS361" s="152"/>
      <c r="BT361" s="152"/>
      <c r="BU361" s="152"/>
      <c r="BV361" s="152"/>
      <c r="BW361" s="152"/>
      <c r="BX361" s="152"/>
      <c r="BY361" s="152"/>
      <c r="BZ361" s="152"/>
      <c r="CA361" s="152"/>
      <c r="CB361" s="152"/>
      <c r="CC361" s="152"/>
      <c r="CD361" s="152"/>
      <c r="CE361" s="152"/>
      <c r="CF361" s="152"/>
      <c r="CG361" s="152"/>
      <c r="CH361" s="152"/>
      <c r="CI361" s="152"/>
      <c r="CJ361" s="152"/>
      <c r="CK361" s="152"/>
      <c r="CL361" s="152"/>
      <c r="CM361" s="152"/>
      <c r="CN361" s="152"/>
      <c r="CO361" s="152"/>
      <c r="CP361" s="152"/>
      <c r="CQ361" s="152"/>
      <c r="CR361" s="152"/>
      <c r="CS361" s="152"/>
      <c r="CT361" s="152"/>
      <c r="CU361" s="152"/>
      <c r="CV361" s="152"/>
      <c r="CW361" s="152"/>
      <c r="CX361" s="152"/>
      <c r="CY361" s="152"/>
      <c r="CZ361" s="152"/>
      <c r="DA361" s="152"/>
      <c r="DB361" s="152"/>
      <c r="DC361" s="152"/>
      <c r="DD361" s="152"/>
      <c r="DE361" s="152"/>
      <c r="DF361" s="152"/>
      <c r="DG361" s="152"/>
      <c r="DH361" s="152"/>
      <c r="DI361" s="152"/>
      <c r="DJ361" s="152"/>
      <c r="DK361" s="152"/>
      <c r="DL361" s="152"/>
      <c r="DM361" s="152"/>
      <c r="DN361" s="152"/>
      <c r="DO361" s="152"/>
      <c r="DP361" s="152"/>
      <c r="DQ361" s="152"/>
      <c r="DR361" s="152"/>
      <c r="DS361" s="152"/>
      <c r="DT361" s="152"/>
      <c r="DU361" s="152"/>
      <c r="DV361" s="152"/>
      <c r="DW361" s="152"/>
      <c r="DX361" s="152"/>
      <c r="DY361" s="152"/>
      <c r="DZ361" s="152"/>
      <c r="EA361" s="152"/>
      <c r="EB361" s="152"/>
    </row>
    <row r="362" spans="2:132" x14ac:dyDescent="0.2">
      <c r="B362" s="152"/>
      <c r="C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152"/>
      <c r="AZ362" s="152"/>
      <c r="BA362" s="152"/>
      <c r="BB362" s="152"/>
      <c r="BC362" s="152"/>
      <c r="BD362" s="152"/>
      <c r="BE362" s="152"/>
      <c r="BF362" s="152"/>
      <c r="BG362" s="152"/>
      <c r="BH362" s="152"/>
      <c r="BI362" s="152"/>
      <c r="BJ362" s="152"/>
      <c r="BK362" s="152"/>
      <c r="BL362" s="152"/>
      <c r="BM362" s="152"/>
      <c r="BN362" s="152"/>
      <c r="BO362" s="152"/>
      <c r="BP362" s="152"/>
      <c r="BQ362" s="152"/>
      <c r="BR362" s="152"/>
      <c r="BS362" s="152"/>
      <c r="BT362" s="152"/>
      <c r="BU362" s="152"/>
      <c r="BV362" s="152"/>
      <c r="BW362" s="152"/>
      <c r="BX362" s="152"/>
      <c r="BY362" s="152"/>
      <c r="BZ362" s="152"/>
      <c r="CA362" s="152"/>
      <c r="CB362" s="152"/>
      <c r="CC362" s="152"/>
      <c r="CD362" s="152"/>
      <c r="CE362" s="152"/>
      <c r="CF362" s="152"/>
      <c r="CG362" s="152"/>
      <c r="CH362" s="152"/>
      <c r="CI362" s="152"/>
      <c r="CJ362" s="152"/>
      <c r="CK362" s="152"/>
      <c r="CL362" s="152"/>
      <c r="CM362" s="152"/>
      <c r="CN362" s="152"/>
      <c r="CO362" s="152"/>
      <c r="CP362" s="152"/>
      <c r="CQ362" s="152"/>
      <c r="CR362" s="152"/>
      <c r="CS362" s="152"/>
      <c r="CT362" s="152"/>
      <c r="CU362" s="152"/>
      <c r="CV362" s="152"/>
      <c r="CW362" s="152"/>
      <c r="CX362" s="152"/>
      <c r="CY362" s="152"/>
      <c r="CZ362" s="152"/>
      <c r="DA362" s="152"/>
      <c r="DB362" s="152"/>
      <c r="DC362" s="152"/>
      <c r="DD362" s="152"/>
      <c r="DE362" s="152"/>
      <c r="DF362" s="152"/>
      <c r="DG362" s="152"/>
      <c r="DH362" s="152"/>
      <c r="DI362" s="152"/>
      <c r="DJ362" s="152"/>
      <c r="DK362" s="152"/>
      <c r="DL362" s="152"/>
      <c r="DM362" s="152"/>
      <c r="DN362" s="152"/>
      <c r="DO362" s="152"/>
      <c r="DP362" s="152"/>
      <c r="DQ362" s="152"/>
      <c r="DR362" s="152"/>
      <c r="DS362" s="152"/>
      <c r="DT362" s="152"/>
      <c r="DU362" s="152"/>
      <c r="DV362" s="152"/>
      <c r="DW362" s="152"/>
      <c r="DX362" s="152"/>
      <c r="DY362" s="152"/>
      <c r="DZ362" s="152"/>
      <c r="EA362" s="152"/>
      <c r="EB362" s="152"/>
    </row>
    <row r="363" spans="2:132" x14ac:dyDescent="0.2">
      <c r="B363" s="152"/>
      <c r="C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  <c r="BH363" s="152"/>
      <c r="BI363" s="152"/>
      <c r="BJ363" s="152"/>
      <c r="BK363" s="152"/>
      <c r="BL363" s="152"/>
      <c r="BM363" s="152"/>
      <c r="BN363" s="152"/>
      <c r="BO363" s="152"/>
      <c r="BP363" s="152"/>
      <c r="BQ363" s="152"/>
      <c r="BR363" s="152"/>
      <c r="BS363" s="152"/>
      <c r="BT363" s="152"/>
      <c r="BU363" s="152"/>
      <c r="BV363" s="152"/>
      <c r="BW363" s="152"/>
      <c r="BX363" s="152"/>
      <c r="BY363" s="152"/>
      <c r="BZ363" s="152"/>
      <c r="CA363" s="152"/>
      <c r="CB363" s="152"/>
      <c r="CC363" s="152"/>
      <c r="CD363" s="152"/>
      <c r="CE363" s="152"/>
      <c r="CF363" s="152"/>
      <c r="CG363" s="152"/>
      <c r="CH363" s="152"/>
      <c r="CI363" s="152"/>
      <c r="CJ363" s="152"/>
      <c r="CK363" s="152"/>
      <c r="CL363" s="152"/>
      <c r="CM363" s="152"/>
      <c r="CN363" s="152"/>
      <c r="CO363" s="152"/>
      <c r="CP363" s="152"/>
      <c r="CQ363" s="152"/>
      <c r="CR363" s="152"/>
      <c r="CS363" s="152"/>
      <c r="CT363" s="152"/>
      <c r="CU363" s="152"/>
      <c r="CV363" s="152"/>
      <c r="CW363" s="152"/>
      <c r="CX363" s="152"/>
      <c r="CY363" s="152"/>
      <c r="CZ363" s="152"/>
      <c r="DA363" s="152"/>
      <c r="DB363" s="152"/>
      <c r="DC363" s="152"/>
      <c r="DD363" s="152"/>
      <c r="DE363" s="152"/>
      <c r="DF363" s="152"/>
      <c r="DG363" s="152"/>
      <c r="DH363" s="152"/>
      <c r="DI363" s="152"/>
      <c r="DJ363" s="152"/>
      <c r="DK363" s="152"/>
      <c r="DL363" s="152"/>
      <c r="DM363" s="152"/>
      <c r="DN363" s="152"/>
      <c r="DO363" s="152"/>
      <c r="DP363" s="152"/>
      <c r="DQ363" s="152"/>
      <c r="DR363" s="152"/>
      <c r="DS363" s="152"/>
      <c r="DT363" s="152"/>
      <c r="DU363" s="152"/>
      <c r="DV363" s="152"/>
      <c r="DW363" s="152"/>
      <c r="DX363" s="152"/>
      <c r="DY363" s="152"/>
      <c r="DZ363" s="152"/>
      <c r="EA363" s="152"/>
      <c r="EB363" s="152"/>
    </row>
    <row r="364" spans="2:132" x14ac:dyDescent="0.2">
      <c r="B364" s="152"/>
      <c r="C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2"/>
      <c r="AY364" s="152"/>
      <c r="AZ364" s="152"/>
      <c r="BA364" s="152"/>
      <c r="BB364" s="152"/>
      <c r="BC364" s="152"/>
      <c r="BD364" s="152"/>
      <c r="BE364" s="152"/>
      <c r="BF364" s="152"/>
      <c r="BG364" s="152"/>
      <c r="BH364" s="152"/>
      <c r="BI364" s="152"/>
      <c r="BJ364" s="152"/>
      <c r="BK364" s="152"/>
      <c r="BL364" s="152"/>
      <c r="BM364" s="152"/>
      <c r="BN364" s="152"/>
      <c r="BO364" s="152"/>
      <c r="BP364" s="152"/>
      <c r="BQ364" s="152"/>
      <c r="BR364" s="152"/>
      <c r="BS364" s="152"/>
      <c r="BT364" s="152"/>
      <c r="BU364" s="152"/>
      <c r="BV364" s="152"/>
      <c r="BW364" s="152"/>
      <c r="BX364" s="152"/>
      <c r="BY364" s="152"/>
      <c r="BZ364" s="152"/>
      <c r="CA364" s="152"/>
      <c r="CB364" s="152"/>
      <c r="CC364" s="152"/>
      <c r="CD364" s="152"/>
      <c r="CE364" s="152"/>
      <c r="CF364" s="152"/>
      <c r="CG364" s="152"/>
      <c r="CH364" s="152"/>
      <c r="CI364" s="152"/>
      <c r="CJ364" s="152"/>
      <c r="CK364" s="152"/>
      <c r="CL364" s="152"/>
      <c r="CM364" s="152"/>
      <c r="CN364" s="152"/>
      <c r="CO364" s="152"/>
      <c r="CP364" s="152"/>
      <c r="CQ364" s="152"/>
      <c r="CR364" s="152"/>
      <c r="CS364" s="152"/>
      <c r="CT364" s="152"/>
      <c r="CU364" s="152"/>
      <c r="CV364" s="152"/>
      <c r="CW364" s="152"/>
      <c r="CX364" s="152"/>
      <c r="CY364" s="152"/>
      <c r="CZ364" s="152"/>
      <c r="DA364" s="152"/>
      <c r="DB364" s="152"/>
      <c r="DC364" s="152"/>
      <c r="DD364" s="152"/>
      <c r="DE364" s="152"/>
      <c r="DF364" s="152"/>
      <c r="DG364" s="152"/>
      <c r="DH364" s="152"/>
      <c r="DI364" s="152"/>
      <c r="DJ364" s="152"/>
      <c r="DK364" s="152"/>
      <c r="DL364" s="152"/>
      <c r="DM364" s="152"/>
      <c r="DN364" s="152"/>
      <c r="DO364" s="152"/>
      <c r="DP364" s="152"/>
      <c r="DQ364" s="152"/>
      <c r="DR364" s="152"/>
      <c r="DS364" s="152"/>
      <c r="DT364" s="152"/>
      <c r="DU364" s="152"/>
      <c r="DV364" s="152"/>
      <c r="DW364" s="152"/>
      <c r="DX364" s="152"/>
      <c r="DY364" s="152"/>
      <c r="DZ364" s="152"/>
      <c r="EA364" s="152"/>
      <c r="EB364" s="152"/>
    </row>
    <row r="365" spans="2:132" x14ac:dyDescent="0.2">
      <c r="B365" s="152"/>
      <c r="C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152"/>
      <c r="AZ365" s="152"/>
      <c r="BA365" s="152"/>
      <c r="BB365" s="152"/>
      <c r="BC365" s="152"/>
      <c r="BD365" s="152"/>
      <c r="BE365" s="152"/>
      <c r="BF365" s="152"/>
      <c r="BG365" s="152"/>
      <c r="BH365" s="152"/>
      <c r="BI365" s="152"/>
      <c r="BJ365" s="152"/>
      <c r="BK365" s="152"/>
      <c r="BL365" s="152"/>
      <c r="BM365" s="152"/>
      <c r="BN365" s="152"/>
      <c r="BO365" s="152"/>
      <c r="BP365" s="152"/>
      <c r="BQ365" s="152"/>
      <c r="BR365" s="152"/>
      <c r="BS365" s="152"/>
      <c r="BT365" s="152"/>
      <c r="BU365" s="152"/>
      <c r="BV365" s="152"/>
      <c r="BW365" s="152"/>
      <c r="BX365" s="152"/>
      <c r="BY365" s="152"/>
      <c r="BZ365" s="152"/>
      <c r="CA365" s="152"/>
      <c r="CB365" s="152"/>
      <c r="CC365" s="152"/>
      <c r="CD365" s="152"/>
      <c r="CE365" s="152"/>
      <c r="CF365" s="152"/>
      <c r="CG365" s="152"/>
      <c r="CH365" s="152"/>
      <c r="CI365" s="152"/>
      <c r="CJ365" s="152"/>
      <c r="CK365" s="152"/>
      <c r="CL365" s="152"/>
      <c r="CM365" s="152"/>
      <c r="CN365" s="152"/>
      <c r="CO365" s="152"/>
      <c r="CP365" s="152"/>
      <c r="CQ365" s="152"/>
      <c r="CR365" s="152"/>
      <c r="CS365" s="152"/>
      <c r="CT365" s="152"/>
      <c r="CU365" s="152"/>
      <c r="CV365" s="152"/>
      <c r="CW365" s="152"/>
      <c r="CX365" s="152"/>
      <c r="CY365" s="152"/>
      <c r="CZ365" s="152"/>
      <c r="DA365" s="152"/>
      <c r="DB365" s="152"/>
      <c r="DC365" s="152"/>
      <c r="DD365" s="152"/>
      <c r="DE365" s="152"/>
      <c r="DF365" s="152"/>
      <c r="DG365" s="152"/>
      <c r="DH365" s="152"/>
      <c r="DI365" s="152"/>
      <c r="DJ365" s="152"/>
      <c r="DK365" s="152"/>
      <c r="DL365" s="152"/>
      <c r="DM365" s="152"/>
      <c r="DN365" s="152"/>
      <c r="DO365" s="152"/>
      <c r="DP365" s="152"/>
      <c r="DQ365" s="152"/>
      <c r="DR365" s="152"/>
      <c r="DS365" s="152"/>
      <c r="DT365" s="152"/>
      <c r="DU365" s="152"/>
      <c r="DV365" s="152"/>
      <c r="DW365" s="152"/>
      <c r="DX365" s="152"/>
      <c r="DY365" s="152"/>
      <c r="DZ365" s="152"/>
      <c r="EA365" s="152"/>
      <c r="EB365" s="152"/>
    </row>
    <row r="366" spans="2:132" x14ac:dyDescent="0.2">
      <c r="B366" s="152"/>
      <c r="C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  <c r="AC366" s="152"/>
      <c r="AD366" s="152"/>
      <c r="AE366" s="152"/>
      <c r="AF366" s="152"/>
      <c r="AG366" s="152"/>
      <c r="AH366" s="152"/>
      <c r="AI366" s="152"/>
      <c r="AJ366" s="152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152"/>
      <c r="AW366" s="152"/>
      <c r="AX366" s="152"/>
      <c r="AY366" s="152"/>
      <c r="AZ366" s="152"/>
      <c r="BA366" s="152"/>
      <c r="BB366" s="152"/>
      <c r="BC366" s="152"/>
      <c r="BD366" s="152"/>
      <c r="BE366" s="152"/>
      <c r="BF366" s="152"/>
      <c r="BG366" s="152"/>
      <c r="BH366" s="152"/>
      <c r="BI366" s="152"/>
      <c r="BJ366" s="152"/>
      <c r="BK366" s="152"/>
      <c r="BL366" s="152"/>
      <c r="BM366" s="152"/>
      <c r="BN366" s="152"/>
      <c r="BO366" s="152"/>
      <c r="BP366" s="152"/>
      <c r="BQ366" s="152"/>
      <c r="BR366" s="152"/>
      <c r="BS366" s="152"/>
      <c r="BT366" s="152"/>
      <c r="BU366" s="152"/>
      <c r="BV366" s="152"/>
      <c r="BW366" s="152"/>
      <c r="BX366" s="152"/>
      <c r="BY366" s="152"/>
      <c r="BZ366" s="152"/>
      <c r="CA366" s="152"/>
      <c r="CB366" s="152"/>
      <c r="CC366" s="152"/>
      <c r="CD366" s="152"/>
      <c r="CE366" s="152"/>
      <c r="CF366" s="152"/>
      <c r="CG366" s="152"/>
      <c r="CH366" s="152"/>
      <c r="CI366" s="152"/>
      <c r="CJ366" s="152"/>
      <c r="CK366" s="152"/>
      <c r="CL366" s="152"/>
      <c r="CM366" s="152"/>
      <c r="CN366" s="152"/>
      <c r="CO366" s="152"/>
      <c r="CP366" s="152"/>
      <c r="CQ366" s="152"/>
      <c r="CR366" s="152"/>
      <c r="CS366" s="152"/>
      <c r="CT366" s="152"/>
      <c r="CU366" s="152"/>
      <c r="CV366" s="152"/>
      <c r="CW366" s="152"/>
      <c r="CX366" s="152"/>
      <c r="CY366" s="152"/>
      <c r="CZ366" s="152"/>
      <c r="DA366" s="152"/>
      <c r="DB366" s="152"/>
      <c r="DC366" s="152"/>
      <c r="DD366" s="152"/>
      <c r="DE366" s="152"/>
      <c r="DF366" s="152"/>
      <c r="DG366" s="152"/>
      <c r="DH366" s="152"/>
      <c r="DI366" s="152"/>
      <c r="DJ366" s="152"/>
      <c r="DK366" s="152"/>
      <c r="DL366" s="152"/>
      <c r="DM366" s="152"/>
      <c r="DN366" s="152"/>
      <c r="DO366" s="152"/>
      <c r="DP366" s="152"/>
      <c r="DQ366" s="152"/>
      <c r="DR366" s="152"/>
      <c r="DS366" s="152"/>
      <c r="DT366" s="152"/>
      <c r="DU366" s="152"/>
      <c r="DV366" s="152"/>
      <c r="DW366" s="152"/>
      <c r="DX366" s="152"/>
      <c r="DY366" s="152"/>
      <c r="DZ366" s="152"/>
      <c r="EA366" s="152"/>
      <c r="EB366" s="152"/>
    </row>
    <row r="367" spans="2:132" x14ac:dyDescent="0.2">
      <c r="B367" s="152"/>
      <c r="C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  <c r="AC367" s="152"/>
      <c r="AD367" s="152"/>
      <c r="AE367" s="152"/>
      <c r="AF367" s="152"/>
      <c r="AG367" s="152"/>
      <c r="AH367" s="152"/>
      <c r="AI367" s="152"/>
      <c r="AJ367" s="152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152"/>
      <c r="AW367" s="152"/>
      <c r="AX367" s="152"/>
      <c r="AY367" s="152"/>
      <c r="AZ367" s="152"/>
      <c r="BA367" s="152"/>
      <c r="BB367" s="152"/>
      <c r="BC367" s="152"/>
      <c r="BD367" s="152"/>
      <c r="BE367" s="152"/>
      <c r="BF367" s="152"/>
      <c r="BG367" s="152"/>
      <c r="BH367" s="152"/>
      <c r="BI367" s="152"/>
      <c r="BJ367" s="152"/>
      <c r="BK367" s="152"/>
      <c r="BL367" s="152"/>
      <c r="BM367" s="152"/>
      <c r="BN367" s="152"/>
      <c r="BO367" s="152"/>
      <c r="BP367" s="152"/>
      <c r="BQ367" s="152"/>
      <c r="BR367" s="152"/>
      <c r="BS367" s="152"/>
      <c r="BT367" s="152"/>
      <c r="BU367" s="152"/>
      <c r="BV367" s="152"/>
      <c r="BW367" s="152"/>
      <c r="BX367" s="152"/>
      <c r="BY367" s="152"/>
      <c r="BZ367" s="152"/>
      <c r="CA367" s="152"/>
      <c r="CB367" s="152"/>
      <c r="CC367" s="152"/>
      <c r="CD367" s="152"/>
      <c r="CE367" s="152"/>
      <c r="CF367" s="152"/>
      <c r="CG367" s="152"/>
      <c r="CH367" s="152"/>
      <c r="CI367" s="152"/>
      <c r="CJ367" s="152"/>
      <c r="CK367" s="152"/>
      <c r="CL367" s="152"/>
      <c r="CM367" s="152"/>
      <c r="CN367" s="152"/>
      <c r="CO367" s="152"/>
      <c r="CP367" s="152"/>
      <c r="CQ367" s="152"/>
      <c r="CR367" s="152"/>
      <c r="CS367" s="152"/>
      <c r="CT367" s="152"/>
      <c r="CU367" s="152"/>
      <c r="CV367" s="152"/>
      <c r="CW367" s="152"/>
      <c r="CX367" s="152"/>
      <c r="CY367" s="152"/>
      <c r="CZ367" s="152"/>
      <c r="DA367" s="152"/>
      <c r="DB367" s="152"/>
      <c r="DC367" s="152"/>
      <c r="DD367" s="152"/>
      <c r="DE367" s="152"/>
      <c r="DF367" s="152"/>
      <c r="DG367" s="152"/>
      <c r="DH367" s="152"/>
      <c r="DI367" s="152"/>
      <c r="DJ367" s="152"/>
      <c r="DK367" s="152"/>
      <c r="DL367" s="152"/>
      <c r="DM367" s="152"/>
      <c r="DN367" s="152"/>
      <c r="DO367" s="152"/>
      <c r="DP367" s="152"/>
      <c r="DQ367" s="152"/>
      <c r="DR367" s="152"/>
      <c r="DS367" s="152"/>
      <c r="DT367" s="152"/>
      <c r="DU367" s="152"/>
      <c r="DV367" s="152"/>
      <c r="DW367" s="152"/>
      <c r="DX367" s="152"/>
      <c r="DY367" s="152"/>
      <c r="DZ367" s="152"/>
      <c r="EA367" s="152"/>
      <c r="EB367" s="152"/>
    </row>
    <row r="368" spans="2:132" x14ac:dyDescent="0.2">
      <c r="B368" s="152"/>
      <c r="C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  <c r="AC368" s="152"/>
      <c r="AD368" s="152"/>
      <c r="AE368" s="152"/>
      <c r="AF368" s="152"/>
      <c r="AG368" s="152"/>
      <c r="AH368" s="152"/>
      <c r="AI368" s="152"/>
      <c r="AJ368" s="152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152"/>
      <c r="AW368" s="152"/>
      <c r="AX368" s="152"/>
      <c r="AY368" s="152"/>
      <c r="AZ368" s="152"/>
      <c r="BA368" s="152"/>
      <c r="BB368" s="152"/>
      <c r="BC368" s="152"/>
      <c r="BD368" s="152"/>
      <c r="BE368" s="152"/>
      <c r="BF368" s="152"/>
      <c r="BG368" s="152"/>
      <c r="BH368" s="152"/>
      <c r="BI368" s="152"/>
      <c r="BJ368" s="152"/>
      <c r="BK368" s="152"/>
      <c r="BL368" s="152"/>
      <c r="BM368" s="152"/>
      <c r="BN368" s="152"/>
      <c r="BO368" s="152"/>
      <c r="BP368" s="152"/>
      <c r="BQ368" s="152"/>
      <c r="BR368" s="152"/>
      <c r="BS368" s="152"/>
      <c r="BT368" s="152"/>
      <c r="BU368" s="152"/>
      <c r="BV368" s="152"/>
      <c r="BW368" s="152"/>
      <c r="BX368" s="152"/>
      <c r="BY368" s="152"/>
      <c r="BZ368" s="152"/>
      <c r="CA368" s="152"/>
      <c r="CB368" s="152"/>
      <c r="CC368" s="152"/>
      <c r="CD368" s="152"/>
      <c r="CE368" s="152"/>
      <c r="CF368" s="152"/>
      <c r="CG368" s="152"/>
      <c r="CH368" s="152"/>
      <c r="CI368" s="152"/>
      <c r="CJ368" s="152"/>
      <c r="CK368" s="152"/>
      <c r="CL368" s="152"/>
      <c r="CM368" s="152"/>
      <c r="CN368" s="152"/>
      <c r="CO368" s="152"/>
      <c r="CP368" s="152"/>
      <c r="CQ368" s="152"/>
      <c r="CR368" s="152"/>
      <c r="CS368" s="152"/>
      <c r="CT368" s="152"/>
      <c r="CU368" s="152"/>
      <c r="CV368" s="152"/>
      <c r="CW368" s="152"/>
      <c r="CX368" s="152"/>
      <c r="CY368" s="152"/>
      <c r="CZ368" s="152"/>
      <c r="DA368" s="152"/>
      <c r="DB368" s="152"/>
      <c r="DC368" s="152"/>
      <c r="DD368" s="152"/>
      <c r="DE368" s="152"/>
      <c r="DF368" s="152"/>
      <c r="DG368" s="152"/>
      <c r="DH368" s="152"/>
      <c r="DI368" s="152"/>
      <c r="DJ368" s="152"/>
      <c r="DK368" s="152"/>
      <c r="DL368" s="152"/>
      <c r="DM368" s="152"/>
      <c r="DN368" s="152"/>
      <c r="DO368" s="152"/>
      <c r="DP368" s="152"/>
      <c r="DQ368" s="152"/>
      <c r="DR368" s="152"/>
      <c r="DS368" s="152"/>
      <c r="DT368" s="152"/>
      <c r="DU368" s="152"/>
      <c r="DV368" s="152"/>
      <c r="DW368" s="152"/>
      <c r="DX368" s="152"/>
      <c r="DY368" s="152"/>
      <c r="DZ368" s="152"/>
      <c r="EA368" s="152"/>
      <c r="EB368" s="152"/>
    </row>
    <row r="369" spans="2:132" x14ac:dyDescent="0.2">
      <c r="B369" s="152"/>
      <c r="C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/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/>
      <c r="BL369" s="152"/>
      <c r="BM369" s="152"/>
      <c r="BN369" s="152"/>
      <c r="BO369" s="152"/>
      <c r="BP369" s="152"/>
      <c r="BQ369" s="152"/>
      <c r="BR369" s="152"/>
      <c r="BS369" s="152"/>
      <c r="BT369" s="152"/>
      <c r="BU369" s="152"/>
      <c r="BV369" s="152"/>
      <c r="BW369" s="152"/>
      <c r="BX369" s="152"/>
      <c r="BY369" s="152"/>
      <c r="BZ369" s="152"/>
      <c r="CA369" s="152"/>
      <c r="CB369" s="152"/>
      <c r="CC369" s="152"/>
      <c r="CD369" s="152"/>
      <c r="CE369" s="152"/>
      <c r="CF369" s="152"/>
      <c r="CG369" s="152"/>
      <c r="CH369" s="152"/>
      <c r="CI369" s="152"/>
      <c r="CJ369" s="152"/>
      <c r="CK369" s="152"/>
      <c r="CL369" s="152"/>
      <c r="CM369" s="152"/>
      <c r="CN369" s="152"/>
      <c r="CO369" s="152"/>
      <c r="CP369" s="152"/>
      <c r="CQ369" s="152"/>
      <c r="CR369" s="152"/>
      <c r="CS369" s="152"/>
      <c r="CT369" s="152"/>
      <c r="CU369" s="152"/>
      <c r="CV369" s="152"/>
      <c r="CW369" s="152"/>
      <c r="CX369" s="152"/>
      <c r="CY369" s="152"/>
      <c r="CZ369" s="152"/>
      <c r="DA369" s="152"/>
      <c r="DB369" s="152"/>
      <c r="DC369" s="152"/>
      <c r="DD369" s="152"/>
      <c r="DE369" s="152"/>
      <c r="DF369" s="152"/>
      <c r="DG369" s="152"/>
      <c r="DH369" s="152"/>
      <c r="DI369" s="152"/>
      <c r="DJ369" s="152"/>
      <c r="DK369" s="152"/>
      <c r="DL369" s="152"/>
      <c r="DM369" s="152"/>
      <c r="DN369" s="152"/>
      <c r="DO369" s="152"/>
      <c r="DP369" s="152"/>
      <c r="DQ369" s="152"/>
      <c r="DR369" s="152"/>
      <c r="DS369" s="152"/>
      <c r="DT369" s="152"/>
      <c r="DU369" s="152"/>
      <c r="DV369" s="152"/>
      <c r="DW369" s="152"/>
      <c r="DX369" s="152"/>
      <c r="DY369" s="152"/>
      <c r="DZ369" s="152"/>
      <c r="EA369" s="152"/>
      <c r="EB369" s="152"/>
    </row>
    <row r="370" spans="2:132" x14ac:dyDescent="0.2">
      <c r="B370" s="152"/>
      <c r="C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152"/>
      <c r="AZ370" s="152"/>
      <c r="BA370" s="152"/>
      <c r="BB370" s="152"/>
      <c r="BC370" s="152"/>
      <c r="BD370" s="152"/>
      <c r="BE370" s="152"/>
      <c r="BF370" s="152"/>
      <c r="BG370" s="152"/>
      <c r="BH370" s="152"/>
      <c r="BI370" s="152"/>
      <c r="BJ370" s="152"/>
      <c r="BK370" s="152"/>
      <c r="BL370" s="152"/>
      <c r="BM370" s="152"/>
      <c r="BN370" s="152"/>
      <c r="BO370" s="152"/>
      <c r="BP370" s="152"/>
      <c r="BQ370" s="152"/>
      <c r="BR370" s="152"/>
      <c r="BS370" s="152"/>
      <c r="BT370" s="152"/>
      <c r="BU370" s="152"/>
      <c r="BV370" s="152"/>
      <c r="BW370" s="152"/>
      <c r="BX370" s="152"/>
      <c r="BY370" s="152"/>
      <c r="BZ370" s="152"/>
      <c r="CA370" s="152"/>
      <c r="CB370" s="152"/>
      <c r="CC370" s="152"/>
      <c r="CD370" s="152"/>
      <c r="CE370" s="152"/>
      <c r="CF370" s="152"/>
      <c r="CG370" s="152"/>
      <c r="CH370" s="152"/>
      <c r="CI370" s="152"/>
      <c r="CJ370" s="152"/>
      <c r="CK370" s="152"/>
      <c r="CL370" s="152"/>
      <c r="CM370" s="152"/>
      <c r="CN370" s="152"/>
      <c r="CO370" s="152"/>
      <c r="CP370" s="152"/>
      <c r="CQ370" s="152"/>
      <c r="CR370" s="152"/>
      <c r="CS370" s="152"/>
      <c r="CT370" s="152"/>
      <c r="CU370" s="152"/>
      <c r="CV370" s="152"/>
      <c r="CW370" s="152"/>
      <c r="CX370" s="152"/>
      <c r="CY370" s="152"/>
      <c r="CZ370" s="152"/>
      <c r="DA370" s="152"/>
      <c r="DB370" s="152"/>
      <c r="DC370" s="152"/>
      <c r="DD370" s="152"/>
      <c r="DE370" s="152"/>
      <c r="DF370" s="152"/>
      <c r="DG370" s="152"/>
      <c r="DH370" s="152"/>
      <c r="DI370" s="152"/>
      <c r="DJ370" s="152"/>
      <c r="DK370" s="152"/>
      <c r="DL370" s="152"/>
      <c r="DM370" s="152"/>
      <c r="DN370" s="152"/>
      <c r="DO370" s="152"/>
      <c r="DP370" s="152"/>
      <c r="DQ370" s="152"/>
      <c r="DR370" s="152"/>
      <c r="DS370" s="152"/>
      <c r="DT370" s="152"/>
      <c r="DU370" s="152"/>
      <c r="DV370" s="152"/>
      <c r="DW370" s="152"/>
      <c r="DX370" s="152"/>
      <c r="DY370" s="152"/>
      <c r="DZ370" s="152"/>
      <c r="EA370" s="152"/>
      <c r="EB370" s="152"/>
    </row>
    <row r="371" spans="2:132" x14ac:dyDescent="0.2">
      <c r="B371" s="152"/>
      <c r="C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152"/>
      <c r="AH371" s="152"/>
      <c r="AI371" s="152"/>
      <c r="AJ371" s="152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152"/>
      <c r="AW371" s="152"/>
      <c r="AX371" s="152"/>
      <c r="AY371" s="152"/>
      <c r="AZ371" s="152"/>
      <c r="BA371" s="152"/>
      <c r="BB371" s="152"/>
      <c r="BC371" s="152"/>
      <c r="BD371" s="152"/>
      <c r="BE371" s="152"/>
      <c r="BF371" s="152"/>
      <c r="BG371" s="152"/>
      <c r="BH371" s="152"/>
      <c r="BI371" s="152"/>
      <c r="BJ371" s="152"/>
      <c r="BK371" s="152"/>
      <c r="BL371" s="152"/>
      <c r="BM371" s="152"/>
      <c r="BN371" s="152"/>
      <c r="BO371" s="152"/>
      <c r="BP371" s="152"/>
      <c r="BQ371" s="152"/>
      <c r="BR371" s="152"/>
      <c r="BS371" s="152"/>
      <c r="BT371" s="152"/>
      <c r="BU371" s="152"/>
      <c r="BV371" s="152"/>
      <c r="BW371" s="152"/>
      <c r="BX371" s="152"/>
      <c r="BY371" s="152"/>
      <c r="BZ371" s="152"/>
      <c r="CA371" s="152"/>
      <c r="CB371" s="152"/>
      <c r="CC371" s="152"/>
      <c r="CD371" s="152"/>
      <c r="CE371" s="152"/>
      <c r="CF371" s="152"/>
      <c r="CG371" s="152"/>
      <c r="CH371" s="152"/>
      <c r="CI371" s="152"/>
      <c r="CJ371" s="152"/>
      <c r="CK371" s="152"/>
      <c r="CL371" s="152"/>
      <c r="CM371" s="152"/>
      <c r="CN371" s="152"/>
      <c r="CO371" s="152"/>
      <c r="CP371" s="152"/>
      <c r="CQ371" s="152"/>
      <c r="CR371" s="152"/>
      <c r="CS371" s="152"/>
      <c r="CT371" s="152"/>
      <c r="CU371" s="152"/>
      <c r="CV371" s="152"/>
      <c r="CW371" s="152"/>
      <c r="CX371" s="152"/>
      <c r="CY371" s="152"/>
      <c r="CZ371" s="152"/>
      <c r="DA371" s="152"/>
      <c r="DB371" s="152"/>
      <c r="DC371" s="152"/>
      <c r="DD371" s="152"/>
      <c r="DE371" s="152"/>
      <c r="DF371" s="152"/>
      <c r="DG371" s="152"/>
      <c r="DH371" s="152"/>
      <c r="DI371" s="152"/>
      <c r="DJ371" s="152"/>
      <c r="DK371" s="152"/>
      <c r="DL371" s="152"/>
      <c r="DM371" s="152"/>
      <c r="DN371" s="152"/>
      <c r="DO371" s="152"/>
      <c r="DP371" s="152"/>
      <c r="DQ371" s="152"/>
      <c r="DR371" s="152"/>
      <c r="DS371" s="152"/>
      <c r="DT371" s="152"/>
      <c r="DU371" s="152"/>
      <c r="DV371" s="152"/>
      <c r="DW371" s="152"/>
      <c r="DX371" s="152"/>
      <c r="DY371" s="152"/>
      <c r="DZ371" s="152"/>
      <c r="EA371" s="152"/>
      <c r="EB371" s="152"/>
    </row>
    <row r="372" spans="2:132" x14ac:dyDescent="0.2">
      <c r="B372" s="152"/>
      <c r="C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152"/>
      <c r="AE372" s="152"/>
      <c r="AF372" s="152"/>
      <c r="AG372" s="152"/>
      <c r="AH372" s="152"/>
      <c r="AI372" s="152"/>
      <c r="AJ372" s="152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152"/>
      <c r="AW372" s="152"/>
      <c r="AX372" s="152"/>
      <c r="AY372" s="152"/>
      <c r="AZ372" s="152"/>
      <c r="BA372" s="152"/>
      <c r="BB372" s="152"/>
      <c r="BC372" s="152"/>
      <c r="BD372" s="152"/>
      <c r="BE372" s="152"/>
      <c r="BF372" s="152"/>
      <c r="BG372" s="152"/>
      <c r="BH372" s="152"/>
      <c r="BI372" s="152"/>
      <c r="BJ372" s="152"/>
      <c r="BK372" s="152"/>
      <c r="BL372" s="152"/>
      <c r="BM372" s="152"/>
      <c r="BN372" s="152"/>
      <c r="BO372" s="152"/>
      <c r="BP372" s="152"/>
      <c r="BQ372" s="152"/>
      <c r="BR372" s="152"/>
      <c r="BS372" s="152"/>
      <c r="BT372" s="152"/>
      <c r="BU372" s="152"/>
      <c r="BV372" s="152"/>
      <c r="BW372" s="152"/>
      <c r="BX372" s="152"/>
      <c r="BY372" s="152"/>
      <c r="BZ372" s="152"/>
      <c r="CA372" s="152"/>
      <c r="CB372" s="152"/>
      <c r="CC372" s="152"/>
      <c r="CD372" s="152"/>
      <c r="CE372" s="152"/>
      <c r="CF372" s="152"/>
      <c r="CG372" s="152"/>
      <c r="CH372" s="152"/>
      <c r="CI372" s="152"/>
      <c r="CJ372" s="152"/>
      <c r="CK372" s="152"/>
      <c r="CL372" s="152"/>
      <c r="CM372" s="152"/>
      <c r="CN372" s="152"/>
      <c r="CO372" s="152"/>
      <c r="CP372" s="152"/>
      <c r="CQ372" s="152"/>
      <c r="CR372" s="152"/>
      <c r="CS372" s="152"/>
      <c r="CT372" s="152"/>
      <c r="CU372" s="152"/>
      <c r="CV372" s="152"/>
      <c r="CW372" s="152"/>
      <c r="CX372" s="152"/>
      <c r="CY372" s="152"/>
      <c r="CZ372" s="152"/>
      <c r="DA372" s="152"/>
      <c r="DB372" s="152"/>
      <c r="DC372" s="152"/>
      <c r="DD372" s="152"/>
      <c r="DE372" s="152"/>
      <c r="DF372" s="152"/>
      <c r="DG372" s="152"/>
      <c r="DH372" s="152"/>
      <c r="DI372" s="152"/>
      <c r="DJ372" s="152"/>
      <c r="DK372" s="152"/>
      <c r="DL372" s="152"/>
      <c r="DM372" s="152"/>
      <c r="DN372" s="152"/>
      <c r="DO372" s="152"/>
      <c r="DP372" s="152"/>
      <c r="DQ372" s="152"/>
      <c r="DR372" s="152"/>
      <c r="DS372" s="152"/>
      <c r="DT372" s="152"/>
      <c r="DU372" s="152"/>
      <c r="DV372" s="152"/>
      <c r="DW372" s="152"/>
      <c r="DX372" s="152"/>
      <c r="DY372" s="152"/>
      <c r="DZ372" s="152"/>
      <c r="EA372" s="152"/>
      <c r="EB372" s="152"/>
    </row>
    <row r="373" spans="2:132" x14ac:dyDescent="0.2">
      <c r="B373" s="152"/>
      <c r="C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  <c r="AC373" s="152"/>
      <c r="AD373" s="152"/>
      <c r="AE373" s="152"/>
      <c r="AF373" s="152"/>
      <c r="AG373" s="152"/>
      <c r="AH373" s="152"/>
      <c r="AI373" s="152"/>
      <c r="AJ373" s="152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152"/>
      <c r="AW373" s="152"/>
      <c r="AX373" s="152"/>
      <c r="AY373" s="152"/>
      <c r="AZ373" s="152"/>
      <c r="BA373" s="152"/>
      <c r="BB373" s="152"/>
      <c r="BC373" s="152"/>
      <c r="BD373" s="152"/>
      <c r="BE373" s="152"/>
      <c r="BF373" s="152"/>
      <c r="BG373" s="152"/>
      <c r="BH373" s="152"/>
      <c r="BI373" s="152"/>
      <c r="BJ373" s="152"/>
      <c r="BK373" s="152"/>
      <c r="BL373" s="152"/>
      <c r="BM373" s="152"/>
      <c r="BN373" s="152"/>
      <c r="BO373" s="152"/>
      <c r="BP373" s="152"/>
      <c r="BQ373" s="152"/>
      <c r="BR373" s="152"/>
      <c r="BS373" s="152"/>
      <c r="BT373" s="152"/>
      <c r="BU373" s="152"/>
      <c r="BV373" s="152"/>
      <c r="BW373" s="152"/>
      <c r="BX373" s="152"/>
      <c r="BY373" s="152"/>
      <c r="BZ373" s="152"/>
      <c r="CA373" s="152"/>
      <c r="CB373" s="152"/>
      <c r="CC373" s="152"/>
      <c r="CD373" s="152"/>
      <c r="CE373" s="152"/>
      <c r="CF373" s="152"/>
      <c r="CG373" s="152"/>
      <c r="CH373" s="152"/>
      <c r="CI373" s="152"/>
      <c r="CJ373" s="152"/>
      <c r="CK373" s="152"/>
      <c r="CL373" s="152"/>
      <c r="CM373" s="152"/>
      <c r="CN373" s="152"/>
      <c r="CO373" s="152"/>
      <c r="CP373" s="152"/>
      <c r="CQ373" s="152"/>
      <c r="CR373" s="152"/>
      <c r="CS373" s="152"/>
      <c r="CT373" s="152"/>
      <c r="CU373" s="152"/>
      <c r="CV373" s="152"/>
      <c r="CW373" s="152"/>
      <c r="CX373" s="152"/>
      <c r="CY373" s="152"/>
      <c r="CZ373" s="152"/>
      <c r="DA373" s="152"/>
      <c r="DB373" s="152"/>
      <c r="DC373" s="152"/>
      <c r="DD373" s="152"/>
      <c r="DE373" s="152"/>
      <c r="DF373" s="152"/>
      <c r="DG373" s="152"/>
      <c r="DH373" s="152"/>
      <c r="DI373" s="152"/>
      <c r="DJ373" s="152"/>
      <c r="DK373" s="152"/>
      <c r="DL373" s="152"/>
      <c r="DM373" s="152"/>
      <c r="DN373" s="152"/>
      <c r="DO373" s="152"/>
      <c r="DP373" s="152"/>
      <c r="DQ373" s="152"/>
      <c r="DR373" s="152"/>
      <c r="DS373" s="152"/>
      <c r="DT373" s="152"/>
      <c r="DU373" s="152"/>
      <c r="DV373" s="152"/>
      <c r="DW373" s="152"/>
      <c r="DX373" s="152"/>
      <c r="DY373" s="152"/>
      <c r="DZ373" s="152"/>
      <c r="EA373" s="152"/>
      <c r="EB373" s="152"/>
    </row>
    <row r="374" spans="2:132" x14ac:dyDescent="0.2">
      <c r="B374" s="152"/>
      <c r="C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  <c r="AC374" s="152"/>
      <c r="AD374" s="152"/>
      <c r="AE374" s="152"/>
      <c r="AF374" s="152"/>
      <c r="AG374" s="152"/>
      <c r="AH374" s="152"/>
      <c r="AI374" s="152"/>
      <c r="AJ374" s="152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152"/>
      <c r="AW374" s="152"/>
      <c r="AX374" s="152"/>
      <c r="AY374" s="152"/>
      <c r="AZ374" s="152"/>
      <c r="BA374" s="152"/>
      <c r="BB374" s="152"/>
      <c r="BC374" s="152"/>
      <c r="BD374" s="152"/>
      <c r="BE374" s="152"/>
      <c r="BF374" s="152"/>
      <c r="BG374" s="152"/>
      <c r="BH374" s="152"/>
      <c r="BI374" s="152"/>
      <c r="BJ374" s="152"/>
      <c r="BK374" s="152"/>
      <c r="BL374" s="152"/>
      <c r="BM374" s="152"/>
      <c r="BN374" s="152"/>
      <c r="BO374" s="152"/>
      <c r="BP374" s="152"/>
      <c r="BQ374" s="152"/>
      <c r="BR374" s="152"/>
      <c r="BS374" s="152"/>
      <c r="BT374" s="152"/>
      <c r="BU374" s="152"/>
      <c r="BV374" s="152"/>
      <c r="BW374" s="152"/>
      <c r="BX374" s="152"/>
      <c r="BY374" s="152"/>
      <c r="BZ374" s="152"/>
      <c r="CA374" s="152"/>
      <c r="CB374" s="152"/>
      <c r="CC374" s="152"/>
      <c r="CD374" s="152"/>
      <c r="CE374" s="152"/>
      <c r="CF374" s="152"/>
      <c r="CG374" s="152"/>
      <c r="CH374" s="152"/>
      <c r="CI374" s="152"/>
      <c r="CJ374" s="152"/>
      <c r="CK374" s="152"/>
      <c r="CL374" s="152"/>
      <c r="CM374" s="152"/>
      <c r="CN374" s="152"/>
      <c r="CO374" s="152"/>
      <c r="CP374" s="152"/>
      <c r="CQ374" s="152"/>
      <c r="CR374" s="152"/>
      <c r="CS374" s="152"/>
      <c r="CT374" s="152"/>
      <c r="CU374" s="152"/>
      <c r="CV374" s="152"/>
      <c r="CW374" s="152"/>
      <c r="CX374" s="152"/>
      <c r="CY374" s="152"/>
      <c r="CZ374" s="152"/>
      <c r="DA374" s="152"/>
      <c r="DB374" s="152"/>
      <c r="DC374" s="152"/>
      <c r="DD374" s="152"/>
      <c r="DE374" s="152"/>
      <c r="DF374" s="152"/>
      <c r="DG374" s="152"/>
      <c r="DH374" s="152"/>
      <c r="DI374" s="152"/>
      <c r="DJ374" s="152"/>
      <c r="DK374" s="152"/>
      <c r="DL374" s="152"/>
      <c r="DM374" s="152"/>
      <c r="DN374" s="152"/>
      <c r="DO374" s="152"/>
      <c r="DP374" s="152"/>
      <c r="DQ374" s="152"/>
      <c r="DR374" s="152"/>
      <c r="DS374" s="152"/>
      <c r="DT374" s="152"/>
      <c r="DU374" s="152"/>
      <c r="DV374" s="152"/>
      <c r="DW374" s="152"/>
      <c r="DX374" s="152"/>
      <c r="DY374" s="152"/>
      <c r="DZ374" s="152"/>
      <c r="EA374" s="152"/>
      <c r="EB374" s="152"/>
    </row>
    <row r="375" spans="2:132" x14ac:dyDescent="0.2">
      <c r="B375" s="152"/>
      <c r="C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  <c r="AC375" s="152"/>
      <c r="AD375" s="152"/>
      <c r="AE375" s="152"/>
      <c r="AF375" s="152"/>
      <c r="AG375" s="152"/>
      <c r="AH375" s="152"/>
      <c r="AI375" s="152"/>
      <c r="AJ375" s="152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152"/>
      <c r="AW375" s="152"/>
      <c r="AX375" s="152"/>
      <c r="AY375" s="152"/>
      <c r="AZ375" s="152"/>
      <c r="BA375" s="152"/>
      <c r="BB375" s="152"/>
      <c r="BC375" s="152"/>
      <c r="BD375" s="152"/>
      <c r="BE375" s="152"/>
      <c r="BF375" s="152"/>
      <c r="BG375" s="152"/>
      <c r="BH375" s="152"/>
      <c r="BI375" s="152"/>
      <c r="BJ375" s="152"/>
      <c r="BK375" s="152"/>
      <c r="BL375" s="152"/>
      <c r="BM375" s="152"/>
      <c r="BN375" s="152"/>
      <c r="BO375" s="152"/>
      <c r="BP375" s="152"/>
      <c r="BQ375" s="152"/>
      <c r="BR375" s="152"/>
      <c r="BS375" s="152"/>
      <c r="BT375" s="152"/>
      <c r="BU375" s="152"/>
      <c r="BV375" s="152"/>
      <c r="BW375" s="152"/>
      <c r="BX375" s="152"/>
      <c r="BY375" s="152"/>
      <c r="BZ375" s="152"/>
      <c r="CA375" s="152"/>
      <c r="CB375" s="152"/>
      <c r="CC375" s="152"/>
      <c r="CD375" s="152"/>
      <c r="CE375" s="152"/>
      <c r="CF375" s="152"/>
      <c r="CG375" s="152"/>
      <c r="CH375" s="152"/>
      <c r="CI375" s="152"/>
      <c r="CJ375" s="152"/>
      <c r="CK375" s="152"/>
      <c r="CL375" s="152"/>
      <c r="CM375" s="152"/>
      <c r="CN375" s="152"/>
      <c r="CO375" s="152"/>
      <c r="CP375" s="152"/>
      <c r="CQ375" s="152"/>
      <c r="CR375" s="152"/>
      <c r="CS375" s="152"/>
      <c r="CT375" s="152"/>
      <c r="CU375" s="152"/>
      <c r="CV375" s="152"/>
      <c r="CW375" s="152"/>
      <c r="CX375" s="152"/>
      <c r="CY375" s="152"/>
      <c r="CZ375" s="152"/>
      <c r="DA375" s="152"/>
      <c r="DB375" s="152"/>
      <c r="DC375" s="152"/>
      <c r="DD375" s="152"/>
      <c r="DE375" s="152"/>
      <c r="DF375" s="152"/>
      <c r="DG375" s="152"/>
      <c r="DH375" s="152"/>
      <c r="DI375" s="152"/>
      <c r="DJ375" s="152"/>
      <c r="DK375" s="152"/>
      <c r="DL375" s="152"/>
      <c r="DM375" s="152"/>
      <c r="DN375" s="152"/>
      <c r="DO375" s="152"/>
      <c r="DP375" s="152"/>
      <c r="DQ375" s="152"/>
      <c r="DR375" s="152"/>
      <c r="DS375" s="152"/>
      <c r="DT375" s="152"/>
      <c r="DU375" s="152"/>
      <c r="DV375" s="152"/>
      <c r="DW375" s="152"/>
      <c r="DX375" s="152"/>
      <c r="DY375" s="152"/>
      <c r="DZ375" s="152"/>
      <c r="EA375" s="152"/>
      <c r="EB375" s="152"/>
    </row>
    <row r="376" spans="2:132" x14ac:dyDescent="0.2">
      <c r="B376" s="152"/>
      <c r="C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  <c r="AC376" s="152"/>
      <c r="AD376" s="152"/>
      <c r="AE376" s="152"/>
      <c r="AF376" s="152"/>
      <c r="AG376" s="152"/>
      <c r="AH376" s="152"/>
      <c r="AI376" s="152"/>
      <c r="AJ376" s="152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152"/>
      <c r="AW376" s="152"/>
      <c r="AX376" s="152"/>
      <c r="AY376" s="152"/>
      <c r="AZ376" s="152"/>
      <c r="BA376" s="152"/>
      <c r="BB376" s="152"/>
      <c r="BC376" s="152"/>
      <c r="BD376" s="152"/>
      <c r="BE376" s="152"/>
      <c r="BF376" s="152"/>
      <c r="BG376" s="152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52"/>
      <c r="BR376" s="152"/>
      <c r="BS376" s="152"/>
      <c r="BT376" s="152"/>
      <c r="BU376" s="152"/>
      <c r="BV376" s="152"/>
      <c r="BW376" s="152"/>
      <c r="BX376" s="152"/>
      <c r="BY376" s="152"/>
      <c r="BZ376" s="152"/>
      <c r="CA376" s="152"/>
      <c r="CB376" s="152"/>
      <c r="CC376" s="152"/>
      <c r="CD376" s="152"/>
      <c r="CE376" s="152"/>
      <c r="CF376" s="152"/>
      <c r="CG376" s="152"/>
      <c r="CH376" s="152"/>
      <c r="CI376" s="152"/>
      <c r="CJ376" s="152"/>
      <c r="CK376" s="152"/>
      <c r="CL376" s="152"/>
      <c r="CM376" s="152"/>
      <c r="CN376" s="152"/>
      <c r="CO376" s="152"/>
      <c r="CP376" s="152"/>
      <c r="CQ376" s="152"/>
      <c r="CR376" s="152"/>
      <c r="CS376" s="152"/>
      <c r="CT376" s="152"/>
      <c r="CU376" s="152"/>
      <c r="CV376" s="152"/>
      <c r="CW376" s="152"/>
      <c r="CX376" s="152"/>
      <c r="CY376" s="152"/>
      <c r="CZ376" s="152"/>
      <c r="DA376" s="152"/>
      <c r="DB376" s="152"/>
      <c r="DC376" s="152"/>
      <c r="DD376" s="152"/>
      <c r="DE376" s="152"/>
      <c r="DF376" s="152"/>
      <c r="DG376" s="152"/>
      <c r="DH376" s="152"/>
      <c r="DI376" s="152"/>
      <c r="DJ376" s="152"/>
      <c r="DK376" s="152"/>
      <c r="DL376" s="152"/>
      <c r="DM376" s="152"/>
      <c r="DN376" s="152"/>
      <c r="DO376" s="152"/>
      <c r="DP376" s="152"/>
      <c r="DQ376" s="152"/>
      <c r="DR376" s="152"/>
      <c r="DS376" s="152"/>
      <c r="DT376" s="152"/>
      <c r="DU376" s="152"/>
      <c r="DV376" s="152"/>
      <c r="DW376" s="152"/>
      <c r="DX376" s="152"/>
      <c r="DY376" s="152"/>
      <c r="DZ376" s="152"/>
      <c r="EA376" s="152"/>
      <c r="EB376" s="152"/>
    </row>
    <row r="377" spans="2:132" x14ac:dyDescent="0.2">
      <c r="B377" s="152"/>
      <c r="C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2"/>
      <c r="AY377" s="152"/>
      <c r="AZ377" s="152"/>
      <c r="BA377" s="152"/>
      <c r="BB377" s="152"/>
      <c r="BC377" s="152"/>
      <c r="BD377" s="152"/>
      <c r="BE377" s="152"/>
      <c r="BF377" s="152"/>
      <c r="BG377" s="152"/>
      <c r="BH377" s="152"/>
      <c r="BI377" s="152"/>
      <c r="BJ377" s="152"/>
      <c r="BK377" s="152"/>
      <c r="BL377" s="152"/>
      <c r="BM377" s="152"/>
      <c r="BN377" s="152"/>
      <c r="BO377" s="152"/>
      <c r="BP377" s="152"/>
      <c r="BQ377" s="152"/>
      <c r="BR377" s="152"/>
      <c r="BS377" s="152"/>
      <c r="BT377" s="152"/>
      <c r="BU377" s="152"/>
      <c r="BV377" s="152"/>
      <c r="BW377" s="152"/>
      <c r="BX377" s="152"/>
      <c r="BY377" s="152"/>
      <c r="BZ377" s="152"/>
      <c r="CA377" s="152"/>
      <c r="CB377" s="152"/>
      <c r="CC377" s="152"/>
      <c r="CD377" s="152"/>
      <c r="CE377" s="152"/>
      <c r="CF377" s="152"/>
      <c r="CG377" s="152"/>
      <c r="CH377" s="152"/>
      <c r="CI377" s="152"/>
      <c r="CJ377" s="152"/>
      <c r="CK377" s="152"/>
      <c r="CL377" s="152"/>
      <c r="CM377" s="152"/>
      <c r="CN377" s="152"/>
      <c r="CO377" s="152"/>
      <c r="CP377" s="152"/>
      <c r="CQ377" s="152"/>
      <c r="CR377" s="152"/>
      <c r="CS377" s="152"/>
      <c r="CT377" s="152"/>
      <c r="CU377" s="152"/>
      <c r="CV377" s="152"/>
      <c r="CW377" s="152"/>
      <c r="CX377" s="152"/>
      <c r="CY377" s="152"/>
      <c r="CZ377" s="152"/>
      <c r="DA377" s="152"/>
      <c r="DB377" s="152"/>
      <c r="DC377" s="152"/>
      <c r="DD377" s="152"/>
      <c r="DE377" s="152"/>
      <c r="DF377" s="152"/>
      <c r="DG377" s="152"/>
      <c r="DH377" s="152"/>
      <c r="DI377" s="152"/>
      <c r="DJ377" s="152"/>
      <c r="DK377" s="152"/>
      <c r="DL377" s="152"/>
      <c r="DM377" s="152"/>
      <c r="DN377" s="152"/>
      <c r="DO377" s="152"/>
      <c r="DP377" s="152"/>
      <c r="DQ377" s="152"/>
      <c r="DR377" s="152"/>
      <c r="DS377" s="152"/>
      <c r="DT377" s="152"/>
      <c r="DU377" s="152"/>
      <c r="DV377" s="152"/>
      <c r="DW377" s="152"/>
      <c r="DX377" s="152"/>
      <c r="DY377" s="152"/>
      <c r="DZ377" s="152"/>
      <c r="EA377" s="152"/>
      <c r="EB377" s="152"/>
    </row>
    <row r="378" spans="2:132" x14ac:dyDescent="0.2">
      <c r="B378" s="152"/>
      <c r="C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2"/>
      <c r="AY378" s="152"/>
      <c r="AZ378" s="152"/>
      <c r="BA378" s="152"/>
      <c r="BB378" s="152"/>
      <c r="BC378" s="152"/>
      <c r="BD378" s="152"/>
      <c r="BE378" s="152"/>
      <c r="BF378" s="152"/>
      <c r="BG378" s="152"/>
      <c r="BH378" s="152"/>
      <c r="BI378" s="152"/>
      <c r="BJ378" s="152"/>
      <c r="BK378" s="152"/>
      <c r="BL378" s="152"/>
      <c r="BM378" s="152"/>
      <c r="BN378" s="152"/>
      <c r="BO378" s="152"/>
      <c r="BP378" s="152"/>
      <c r="BQ378" s="152"/>
      <c r="BR378" s="152"/>
      <c r="BS378" s="152"/>
      <c r="BT378" s="152"/>
      <c r="BU378" s="152"/>
      <c r="BV378" s="152"/>
      <c r="BW378" s="152"/>
      <c r="BX378" s="152"/>
      <c r="BY378" s="152"/>
      <c r="BZ378" s="152"/>
      <c r="CA378" s="152"/>
      <c r="CB378" s="152"/>
      <c r="CC378" s="152"/>
      <c r="CD378" s="152"/>
      <c r="CE378" s="152"/>
      <c r="CF378" s="152"/>
      <c r="CG378" s="152"/>
      <c r="CH378" s="152"/>
      <c r="CI378" s="152"/>
      <c r="CJ378" s="152"/>
      <c r="CK378" s="152"/>
      <c r="CL378" s="152"/>
      <c r="CM378" s="152"/>
      <c r="CN378" s="152"/>
      <c r="CO378" s="152"/>
      <c r="CP378" s="152"/>
      <c r="CQ378" s="152"/>
      <c r="CR378" s="152"/>
      <c r="CS378" s="152"/>
      <c r="CT378" s="152"/>
      <c r="CU378" s="152"/>
      <c r="CV378" s="152"/>
      <c r="CW378" s="152"/>
      <c r="CX378" s="152"/>
      <c r="CY378" s="152"/>
      <c r="CZ378" s="152"/>
      <c r="DA378" s="152"/>
      <c r="DB378" s="152"/>
      <c r="DC378" s="152"/>
      <c r="DD378" s="152"/>
      <c r="DE378" s="152"/>
      <c r="DF378" s="152"/>
      <c r="DG378" s="152"/>
      <c r="DH378" s="152"/>
      <c r="DI378" s="152"/>
      <c r="DJ378" s="152"/>
      <c r="DK378" s="152"/>
      <c r="DL378" s="152"/>
      <c r="DM378" s="152"/>
      <c r="DN378" s="152"/>
      <c r="DO378" s="152"/>
      <c r="DP378" s="152"/>
      <c r="DQ378" s="152"/>
      <c r="DR378" s="152"/>
      <c r="DS378" s="152"/>
      <c r="DT378" s="152"/>
      <c r="DU378" s="152"/>
      <c r="DV378" s="152"/>
      <c r="DW378" s="152"/>
      <c r="DX378" s="152"/>
      <c r="DY378" s="152"/>
      <c r="DZ378" s="152"/>
      <c r="EA378" s="152"/>
      <c r="EB378" s="152"/>
    </row>
    <row r="379" spans="2:132" x14ac:dyDescent="0.2">
      <c r="B379" s="152"/>
      <c r="C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/>
      <c r="AK379" s="152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152"/>
      <c r="AW379" s="152"/>
      <c r="AX379" s="152"/>
      <c r="AY379" s="152"/>
      <c r="AZ379" s="152"/>
      <c r="BA379" s="152"/>
      <c r="BB379" s="152"/>
      <c r="BC379" s="152"/>
      <c r="BD379" s="152"/>
      <c r="BE379" s="152"/>
      <c r="BF379" s="152"/>
      <c r="BG379" s="152"/>
      <c r="BH379" s="152"/>
      <c r="BI379" s="152"/>
      <c r="BJ379" s="152"/>
      <c r="BK379" s="152"/>
      <c r="BL379" s="152"/>
      <c r="BM379" s="152"/>
      <c r="BN379" s="152"/>
      <c r="BO379" s="152"/>
      <c r="BP379" s="152"/>
      <c r="BQ379" s="152"/>
      <c r="BR379" s="152"/>
      <c r="BS379" s="152"/>
      <c r="BT379" s="152"/>
      <c r="BU379" s="152"/>
      <c r="BV379" s="152"/>
      <c r="BW379" s="152"/>
      <c r="BX379" s="152"/>
      <c r="BY379" s="152"/>
      <c r="BZ379" s="152"/>
      <c r="CA379" s="152"/>
      <c r="CB379" s="152"/>
      <c r="CC379" s="152"/>
      <c r="CD379" s="152"/>
      <c r="CE379" s="152"/>
      <c r="CF379" s="152"/>
      <c r="CG379" s="152"/>
      <c r="CH379" s="152"/>
      <c r="CI379" s="152"/>
      <c r="CJ379" s="152"/>
      <c r="CK379" s="152"/>
      <c r="CL379" s="152"/>
      <c r="CM379" s="152"/>
      <c r="CN379" s="152"/>
      <c r="CO379" s="152"/>
      <c r="CP379" s="152"/>
      <c r="CQ379" s="152"/>
      <c r="CR379" s="152"/>
      <c r="CS379" s="152"/>
      <c r="CT379" s="152"/>
      <c r="CU379" s="152"/>
      <c r="CV379" s="152"/>
      <c r="CW379" s="152"/>
      <c r="CX379" s="152"/>
      <c r="CY379" s="152"/>
      <c r="CZ379" s="152"/>
      <c r="DA379" s="152"/>
      <c r="DB379" s="152"/>
      <c r="DC379" s="152"/>
      <c r="DD379" s="152"/>
      <c r="DE379" s="152"/>
      <c r="DF379" s="152"/>
      <c r="DG379" s="152"/>
      <c r="DH379" s="152"/>
      <c r="DI379" s="152"/>
      <c r="DJ379" s="152"/>
      <c r="DK379" s="152"/>
      <c r="DL379" s="152"/>
      <c r="DM379" s="152"/>
      <c r="DN379" s="152"/>
      <c r="DO379" s="152"/>
      <c r="DP379" s="152"/>
      <c r="DQ379" s="152"/>
      <c r="DR379" s="152"/>
      <c r="DS379" s="152"/>
      <c r="DT379" s="152"/>
      <c r="DU379" s="152"/>
      <c r="DV379" s="152"/>
      <c r="DW379" s="152"/>
      <c r="DX379" s="152"/>
      <c r="DY379" s="152"/>
      <c r="DZ379" s="152"/>
      <c r="EA379" s="152"/>
      <c r="EB379" s="152"/>
    </row>
    <row r="380" spans="2:132" x14ac:dyDescent="0.2">
      <c r="B380" s="152"/>
      <c r="C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152"/>
      <c r="AZ380" s="152"/>
      <c r="BA380" s="152"/>
      <c r="BB380" s="152"/>
      <c r="BC380" s="152"/>
      <c r="BD380" s="152"/>
      <c r="BE380" s="152"/>
      <c r="BF380" s="152"/>
      <c r="BG380" s="152"/>
      <c r="BH380" s="152"/>
      <c r="BI380" s="152"/>
      <c r="BJ380" s="152"/>
      <c r="BK380" s="152"/>
      <c r="BL380" s="152"/>
      <c r="BM380" s="152"/>
      <c r="BN380" s="152"/>
      <c r="BO380" s="152"/>
      <c r="BP380" s="152"/>
      <c r="BQ380" s="152"/>
      <c r="BR380" s="152"/>
      <c r="BS380" s="152"/>
      <c r="BT380" s="152"/>
      <c r="BU380" s="152"/>
      <c r="BV380" s="152"/>
      <c r="BW380" s="152"/>
      <c r="BX380" s="152"/>
      <c r="BY380" s="152"/>
      <c r="BZ380" s="152"/>
      <c r="CA380" s="152"/>
      <c r="CB380" s="152"/>
      <c r="CC380" s="152"/>
      <c r="CD380" s="152"/>
      <c r="CE380" s="152"/>
      <c r="CF380" s="152"/>
      <c r="CG380" s="152"/>
      <c r="CH380" s="152"/>
      <c r="CI380" s="152"/>
      <c r="CJ380" s="152"/>
      <c r="CK380" s="152"/>
      <c r="CL380" s="152"/>
      <c r="CM380" s="152"/>
      <c r="CN380" s="152"/>
      <c r="CO380" s="152"/>
      <c r="CP380" s="152"/>
      <c r="CQ380" s="152"/>
      <c r="CR380" s="152"/>
      <c r="CS380" s="152"/>
      <c r="CT380" s="152"/>
      <c r="CU380" s="152"/>
      <c r="CV380" s="152"/>
      <c r="CW380" s="152"/>
      <c r="CX380" s="152"/>
      <c r="CY380" s="152"/>
      <c r="CZ380" s="152"/>
      <c r="DA380" s="152"/>
      <c r="DB380" s="152"/>
      <c r="DC380" s="152"/>
      <c r="DD380" s="152"/>
      <c r="DE380" s="152"/>
      <c r="DF380" s="152"/>
      <c r="DG380" s="152"/>
      <c r="DH380" s="152"/>
      <c r="DI380" s="152"/>
      <c r="DJ380" s="152"/>
      <c r="DK380" s="152"/>
      <c r="DL380" s="152"/>
      <c r="DM380" s="152"/>
      <c r="DN380" s="152"/>
      <c r="DO380" s="152"/>
      <c r="DP380" s="152"/>
      <c r="DQ380" s="152"/>
      <c r="DR380" s="152"/>
      <c r="DS380" s="152"/>
      <c r="DT380" s="152"/>
      <c r="DU380" s="152"/>
      <c r="DV380" s="152"/>
      <c r="DW380" s="152"/>
      <c r="DX380" s="152"/>
      <c r="DY380" s="152"/>
      <c r="DZ380" s="152"/>
      <c r="EA380" s="152"/>
      <c r="EB380" s="152"/>
    </row>
    <row r="381" spans="2:132" x14ac:dyDescent="0.2">
      <c r="B381" s="152"/>
      <c r="C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2"/>
      <c r="AY381" s="152"/>
      <c r="AZ381" s="152"/>
      <c r="BA381" s="152"/>
      <c r="BB381" s="152"/>
      <c r="BC381" s="152"/>
      <c r="BD381" s="152"/>
      <c r="BE381" s="152"/>
      <c r="BF381" s="152"/>
      <c r="BG381" s="152"/>
      <c r="BH381" s="152"/>
      <c r="BI381" s="152"/>
      <c r="BJ381" s="152"/>
      <c r="BK381" s="152"/>
      <c r="BL381" s="152"/>
      <c r="BM381" s="152"/>
      <c r="BN381" s="152"/>
      <c r="BO381" s="152"/>
      <c r="BP381" s="152"/>
      <c r="BQ381" s="152"/>
      <c r="BR381" s="152"/>
      <c r="BS381" s="152"/>
      <c r="BT381" s="152"/>
      <c r="BU381" s="152"/>
      <c r="BV381" s="152"/>
      <c r="BW381" s="152"/>
      <c r="BX381" s="152"/>
      <c r="BY381" s="152"/>
      <c r="BZ381" s="152"/>
      <c r="CA381" s="152"/>
      <c r="CB381" s="152"/>
      <c r="CC381" s="152"/>
      <c r="CD381" s="152"/>
      <c r="CE381" s="152"/>
      <c r="CF381" s="152"/>
      <c r="CG381" s="152"/>
      <c r="CH381" s="152"/>
      <c r="CI381" s="152"/>
      <c r="CJ381" s="152"/>
      <c r="CK381" s="152"/>
      <c r="CL381" s="152"/>
      <c r="CM381" s="152"/>
      <c r="CN381" s="152"/>
      <c r="CO381" s="152"/>
      <c r="CP381" s="152"/>
      <c r="CQ381" s="152"/>
      <c r="CR381" s="152"/>
      <c r="CS381" s="152"/>
      <c r="CT381" s="152"/>
      <c r="CU381" s="152"/>
      <c r="CV381" s="152"/>
      <c r="CW381" s="152"/>
      <c r="CX381" s="152"/>
      <c r="CY381" s="152"/>
      <c r="CZ381" s="152"/>
      <c r="DA381" s="152"/>
      <c r="DB381" s="152"/>
      <c r="DC381" s="152"/>
      <c r="DD381" s="152"/>
      <c r="DE381" s="152"/>
      <c r="DF381" s="152"/>
      <c r="DG381" s="152"/>
      <c r="DH381" s="152"/>
      <c r="DI381" s="152"/>
      <c r="DJ381" s="152"/>
      <c r="DK381" s="152"/>
      <c r="DL381" s="152"/>
      <c r="DM381" s="152"/>
      <c r="DN381" s="152"/>
      <c r="DO381" s="152"/>
      <c r="DP381" s="152"/>
      <c r="DQ381" s="152"/>
      <c r="DR381" s="152"/>
      <c r="DS381" s="152"/>
      <c r="DT381" s="152"/>
      <c r="DU381" s="152"/>
      <c r="DV381" s="152"/>
      <c r="DW381" s="152"/>
      <c r="DX381" s="152"/>
      <c r="DY381" s="152"/>
      <c r="DZ381" s="152"/>
      <c r="EA381" s="152"/>
      <c r="EB381" s="152"/>
    </row>
    <row r="382" spans="2:132" x14ac:dyDescent="0.2">
      <c r="B382" s="152"/>
      <c r="C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/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/>
      <c r="BL382" s="152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52"/>
      <c r="BW382" s="152"/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2"/>
      <c r="CH382" s="152"/>
      <c r="CI382" s="152"/>
      <c r="CJ382" s="152"/>
      <c r="CK382" s="152"/>
      <c r="CL382" s="152"/>
      <c r="CM382" s="152"/>
      <c r="CN382" s="152"/>
      <c r="CO382" s="152"/>
      <c r="CP382" s="152"/>
      <c r="CQ382" s="152"/>
      <c r="CR382" s="152"/>
      <c r="CS382" s="152"/>
      <c r="CT382" s="152"/>
      <c r="CU382" s="152"/>
      <c r="CV382" s="152"/>
      <c r="CW382" s="152"/>
      <c r="CX382" s="152"/>
      <c r="CY382" s="152"/>
      <c r="CZ382" s="152"/>
      <c r="DA382" s="152"/>
      <c r="DB382" s="152"/>
      <c r="DC382" s="152"/>
      <c r="DD382" s="152"/>
      <c r="DE382" s="152"/>
      <c r="DF382" s="152"/>
      <c r="DG382" s="152"/>
      <c r="DH382" s="152"/>
      <c r="DI382" s="152"/>
      <c r="DJ382" s="152"/>
      <c r="DK382" s="152"/>
      <c r="DL382" s="152"/>
      <c r="DM382" s="152"/>
      <c r="DN382" s="152"/>
      <c r="DO382" s="152"/>
      <c r="DP382" s="152"/>
      <c r="DQ382" s="152"/>
      <c r="DR382" s="152"/>
      <c r="DS382" s="152"/>
      <c r="DT382" s="152"/>
      <c r="DU382" s="152"/>
      <c r="DV382" s="152"/>
      <c r="DW382" s="152"/>
      <c r="DX382" s="152"/>
      <c r="DY382" s="152"/>
      <c r="DZ382" s="152"/>
      <c r="EA382" s="152"/>
      <c r="EB382" s="152"/>
    </row>
    <row r="383" spans="2:132" x14ac:dyDescent="0.2">
      <c r="B383" s="152"/>
      <c r="C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  <c r="AC383" s="152"/>
      <c r="AD383" s="152"/>
      <c r="AE383" s="152"/>
      <c r="AF383" s="152"/>
      <c r="AG383" s="152"/>
      <c r="AH383" s="152"/>
      <c r="AI383" s="152"/>
      <c r="AJ383" s="152"/>
      <c r="AK383" s="152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152"/>
      <c r="AW383" s="152"/>
      <c r="AX383" s="152"/>
      <c r="AY383" s="152"/>
      <c r="AZ383" s="152"/>
      <c r="BA383" s="152"/>
      <c r="BB383" s="152"/>
      <c r="BC383" s="152"/>
      <c r="BD383" s="152"/>
      <c r="BE383" s="152"/>
      <c r="BF383" s="152"/>
      <c r="BG383" s="152"/>
      <c r="BH383" s="152"/>
      <c r="BI383" s="152"/>
      <c r="BJ383" s="152"/>
      <c r="BK383" s="152"/>
      <c r="BL383" s="152"/>
      <c r="BM383" s="152"/>
      <c r="BN383" s="152"/>
      <c r="BO383" s="152"/>
      <c r="BP383" s="152"/>
      <c r="BQ383" s="152"/>
      <c r="BR383" s="152"/>
      <c r="BS383" s="152"/>
      <c r="BT383" s="152"/>
      <c r="BU383" s="152"/>
      <c r="BV383" s="152"/>
      <c r="BW383" s="152"/>
      <c r="BX383" s="152"/>
      <c r="BY383" s="152"/>
      <c r="BZ383" s="152"/>
      <c r="CA383" s="152"/>
      <c r="CB383" s="152"/>
      <c r="CC383" s="152"/>
      <c r="CD383" s="152"/>
      <c r="CE383" s="152"/>
      <c r="CF383" s="152"/>
      <c r="CG383" s="152"/>
      <c r="CH383" s="152"/>
      <c r="CI383" s="152"/>
      <c r="CJ383" s="152"/>
      <c r="CK383" s="152"/>
      <c r="CL383" s="152"/>
      <c r="CM383" s="152"/>
      <c r="CN383" s="152"/>
      <c r="CO383" s="152"/>
      <c r="CP383" s="152"/>
      <c r="CQ383" s="152"/>
      <c r="CR383" s="152"/>
      <c r="CS383" s="152"/>
      <c r="CT383" s="152"/>
      <c r="CU383" s="152"/>
      <c r="CV383" s="152"/>
      <c r="CW383" s="152"/>
      <c r="CX383" s="152"/>
      <c r="CY383" s="152"/>
      <c r="CZ383" s="152"/>
      <c r="DA383" s="152"/>
      <c r="DB383" s="152"/>
      <c r="DC383" s="152"/>
      <c r="DD383" s="152"/>
      <c r="DE383" s="152"/>
      <c r="DF383" s="152"/>
      <c r="DG383" s="152"/>
      <c r="DH383" s="152"/>
      <c r="DI383" s="152"/>
      <c r="DJ383" s="152"/>
      <c r="DK383" s="152"/>
      <c r="DL383" s="152"/>
      <c r="DM383" s="152"/>
      <c r="DN383" s="152"/>
      <c r="DO383" s="152"/>
      <c r="DP383" s="152"/>
      <c r="DQ383" s="152"/>
      <c r="DR383" s="152"/>
      <c r="DS383" s="152"/>
      <c r="DT383" s="152"/>
      <c r="DU383" s="152"/>
      <c r="DV383" s="152"/>
      <c r="DW383" s="152"/>
      <c r="DX383" s="152"/>
      <c r="DY383" s="152"/>
      <c r="DZ383" s="152"/>
      <c r="EA383" s="152"/>
      <c r="EB383" s="152"/>
    </row>
    <row r="384" spans="2:132" x14ac:dyDescent="0.2">
      <c r="B384" s="152"/>
      <c r="C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2"/>
      <c r="BN384" s="152"/>
      <c r="BO384" s="152"/>
      <c r="BP384" s="152"/>
      <c r="BQ384" s="152"/>
      <c r="BR384" s="152"/>
      <c r="BS384" s="152"/>
      <c r="BT384" s="152"/>
      <c r="BU384" s="152"/>
      <c r="BV384" s="152"/>
      <c r="BW384" s="152"/>
      <c r="BX384" s="152"/>
      <c r="BY384" s="152"/>
      <c r="BZ384" s="152"/>
      <c r="CA384" s="152"/>
      <c r="CB384" s="152"/>
      <c r="CC384" s="152"/>
      <c r="CD384" s="152"/>
      <c r="CE384" s="152"/>
      <c r="CF384" s="152"/>
      <c r="CG384" s="152"/>
      <c r="CH384" s="152"/>
      <c r="CI384" s="152"/>
      <c r="CJ384" s="152"/>
      <c r="CK384" s="152"/>
      <c r="CL384" s="152"/>
      <c r="CM384" s="152"/>
      <c r="CN384" s="152"/>
      <c r="CO384" s="152"/>
      <c r="CP384" s="152"/>
      <c r="CQ384" s="152"/>
      <c r="CR384" s="152"/>
      <c r="CS384" s="152"/>
      <c r="CT384" s="152"/>
      <c r="CU384" s="152"/>
      <c r="CV384" s="152"/>
      <c r="CW384" s="152"/>
      <c r="CX384" s="152"/>
      <c r="CY384" s="152"/>
      <c r="CZ384" s="152"/>
      <c r="DA384" s="152"/>
      <c r="DB384" s="152"/>
      <c r="DC384" s="152"/>
      <c r="DD384" s="152"/>
      <c r="DE384" s="152"/>
      <c r="DF384" s="152"/>
      <c r="DG384" s="152"/>
      <c r="DH384" s="152"/>
      <c r="DI384" s="152"/>
      <c r="DJ384" s="152"/>
      <c r="DK384" s="152"/>
      <c r="DL384" s="152"/>
      <c r="DM384" s="152"/>
      <c r="DN384" s="152"/>
      <c r="DO384" s="152"/>
      <c r="DP384" s="152"/>
      <c r="DQ384" s="152"/>
      <c r="DR384" s="152"/>
      <c r="DS384" s="152"/>
      <c r="DT384" s="152"/>
      <c r="DU384" s="152"/>
      <c r="DV384" s="152"/>
      <c r="DW384" s="152"/>
      <c r="DX384" s="152"/>
      <c r="DY384" s="152"/>
      <c r="DZ384" s="152"/>
      <c r="EA384" s="152"/>
      <c r="EB384" s="152"/>
    </row>
    <row r="385" spans="2:132" x14ac:dyDescent="0.2">
      <c r="B385" s="152"/>
      <c r="C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2"/>
      <c r="BN385" s="152"/>
      <c r="BO385" s="152"/>
      <c r="BP385" s="152"/>
      <c r="BQ385" s="152"/>
      <c r="BR385" s="152"/>
      <c r="BS385" s="152"/>
      <c r="BT385" s="152"/>
      <c r="BU385" s="152"/>
      <c r="BV385" s="152"/>
      <c r="BW385" s="152"/>
      <c r="BX385" s="152"/>
      <c r="BY385" s="152"/>
      <c r="BZ385" s="152"/>
      <c r="CA385" s="152"/>
      <c r="CB385" s="152"/>
      <c r="CC385" s="152"/>
      <c r="CD385" s="152"/>
      <c r="CE385" s="152"/>
      <c r="CF385" s="152"/>
      <c r="CG385" s="152"/>
      <c r="CH385" s="152"/>
      <c r="CI385" s="152"/>
      <c r="CJ385" s="152"/>
      <c r="CK385" s="152"/>
      <c r="CL385" s="152"/>
      <c r="CM385" s="152"/>
      <c r="CN385" s="152"/>
      <c r="CO385" s="152"/>
      <c r="CP385" s="152"/>
      <c r="CQ385" s="152"/>
      <c r="CR385" s="152"/>
      <c r="CS385" s="152"/>
      <c r="CT385" s="152"/>
      <c r="CU385" s="152"/>
      <c r="CV385" s="152"/>
      <c r="CW385" s="152"/>
      <c r="CX385" s="152"/>
      <c r="CY385" s="152"/>
      <c r="CZ385" s="152"/>
      <c r="DA385" s="152"/>
      <c r="DB385" s="152"/>
      <c r="DC385" s="152"/>
      <c r="DD385" s="152"/>
      <c r="DE385" s="152"/>
      <c r="DF385" s="152"/>
      <c r="DG385" s="152"/>
      <c r="DH385" s="152"/>
      <c r="DI385" s="152"/>
      <c r="DJ385" s="152"/>
      <c r="DK385" s="152"/>
      <c r="DL385" s="152"/>
      <c r="DM385" s="152"/>
      <c r="DN385" s="152"/>
      <c r="DO385" s="152"/>
      <c r="DP385" s="152"/>
      <c r="DQ385" s="152"/>
      <c r="DR385" s="152"/>
      <c r="DS385" s="152"/>
      <c r="DT385" s="152"/>
      <c r="DU385" s="152"/>
      <c r="DV385" s="152"/>
      <c r="DW385" s="152"/>
      <c r="DX385" s="152"/>
      <c r="DY385" s="152"/>
      <c r="DZ385" s="152"/>
      <c r="EA385" s="152"/>
      <c r="EB385" s="152"/>
    </row>
    <row r="386" spans="2:132" x14ac:dyDescent="0.2">
      <c r="B386" s="152"/>
      <c r="C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2"/>
      <c r="BN386" s="152"/>
      <c r="BO386" s="152"/>
      <c r="BP386" s="152"/>
      <c r="BQ386" s="152"/>
      <c r="BR386" s="152"/>
      <c r="BS386" s="152"/>
      <c r="BT386" s="152"/>
      <c r="BU386" s="152"/>
      <c r="BV386" s="152"/>
      <c r="BW386" s="152"/>
      <c r="BX386" s="152"/>
      <c r="BY386" s="152"/>
      <c r="BZ386" s="152"/>
      <c r="CA386" s="152"/>
      <c r="CB386" s="152"/>
      <c r="CC386" s="152"/>
      <c r="CD386" s="152"/>
      <c r="CE386" s="152"/>
      <c r="CF386" s="152"/>
      <c r="CG386" s="152"/>
      <c r="CH386" s="152"/>
      <c r="CI386" s="152"/>
      <c r="CJ386" s="152"/>
      <c r="CK386" s="152"/>
      <c r="CL386" s="152"/>
      <c r="CM386" s="152"/>
      <c r="CN386" s="152"/>
      <c r="CO386" s="152"/>
      <c r="CP386" s="152"/>
      <c r="CQ386" s="152"/>
      <c r="CR386" s="152"/>
      <c r="CS386" s="152"/>
      <c r="CT386" s="152"/>
      <c r="CU386" s="152"/>
      <c r="CV386" s="152"/>
      <c r="CW386" s="152"/>
      <c r="CX386" s="152"/>
      <c r="CY386" s="152"/>
      <c r="CZ386" s="152"/>
      <c r="DA386" s="152"/>
      <c r="DB386" s="152"/>
      <c r="DC386" s="152"/>
      <c r="DD386" s="152"/>
      <c r="DE386" s="152"/>
      <c r="DF386" s="152"/>
      <c r="DG386" s="152"/>
      <c r="DH386" s="152"/>
      <c r="DI386" s="152"/>
      <c r="DJ386" s="152"/>
      <c r="DK386" s="152"/>
      <c r="DL386" s="152"/>
      <c r="DM386" s="152"/>
      <c r="DN386" s="152"/>
      <c r="DO386" s="152"/>
      <c r="DP386" s="152"/>
      <c r="DQ386" s="152"/>
      <c r="DR386" s="152"/>
      <c r="DS386" s="152"/>
      <c r="DT386" s="152"/>
      <c r="DU386" s="152"/>
      <c r="DV386" s="152"/>
      <c r="DW386" s="152"/>
      <c r="DX386" s="152"/>
      <c r="DY386" s="152"/>
      <c r="DZ386" s="152"/>
      <c r="EA386" s="152"/>
      <c r="EB386" s="152"/>
    </row>
    <row r="387" spans="2:132" x14ac:dyDescent="0.2">
      <c r="B387" s="152"/>
      <c r="C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2"/>
      <c r="BN387" s="152"/>
      <c r="BO387" s="152"/>
      <c r="BP387" s="152"/>
      <c r="BQ387" s="152"/>
      <c r="BR387" s="152"/>
      <c r="BS387" s="152"/>
      <c r="BT387" s="152"/>
      <c r="BU387" s="152"/>
      <c r="BV387" s="152"/>
      <c r="BW387" s="152"/>
      <c r="BX387" s="152"/>
      <c r="BY387" s="152"/>
      <c r="BZ387" s="152"/>
      <c r="CA387" s="152"/>
      <c r="CB387" s="152"/>
      <c r="CC387" s="152"/>
      <c r="CD387" s="152"/>
      <c r="CE387" s="152"/>
      <c r="CF387" s="152"/>
      <c r="CG387" s="152"/>
      <c r="CH387" s="152"/>
      <c r="CI387" s="152"/>
      <c r="CJ387" s="152"/>
      <c r="CK387" s="152"/>
      <c r="CL387" s="152"/>
      <c r="CM387" s="152"/>
      <c r="CN387" s="152"/>
      <c r="CO387" s="152"/>
      <c r="CP387" s="152"/>
      <c r="CQ387" s="152"/>
      <c r="CR387" s="152"/>
      <c r="CS387" s="152"/>
      <c r="CT387" s="152"/>
      <c r="CU387" s="152"/>
      <c r="CV387" s="152"/>
      <c r="CW387" s="152"/>
      <c r="CX387" s="152"/>
      <c r="CY387" s="152"/>
      <c r="CZ387" s="152"/>
      <c r="DA387" s="152"/>
      <c r="DB387" s="152"/>
      <c r="DC387" s="152"/>
      <c r="DD387" s="152"/>
      <c r="DE387" s="152"/>
      <c r="DF387" s="152"/>
      <c r="DG387" s="152"/>
      <c r="DH387" s="152"/>
      <c r="DI387" s="152"/>
      <c r="DJ387" s="152"/>
      <c r="DK387" s="152"/>
      <c r="DL387" s="152"/>
      <c r="DM387" s="152"/>
      <c r="DN387" s="152"/>
      <c r="DO387" s="152"/>
      <c r="DP387" s="152"/>
      <c r="DQ387" s="152"/>
      <c r="DR387" s="152"/>
      <c r="DS387" s="152"/>
      <c r="DT387" s="152"/>
      <c r="DU387" s="152"/>
      <c r="DV387" s="152"/>
      <c r="DW387" s="152"/>
      <c r="DX387" s="152"/>
      <c r="DY387" s="152"/>
      <c r="DZ387" s="152"/>
      <c r="EA387" s="152"/>
      <c r="EB387" s="152"/>
    </row>
    <row r="388" spans="2:132" x14ac:dyDescent="0.2">
      <c r="B388" s="152"/>
      <c r="C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2"/>
      <c r="BN388" s="152"/>
      <c r="BO388" s="152"/>
      <c r="BP388" s="152"/>
      <c r="BQ388" s="152"/>
      <c r="BR388" s="152"/>
      <c r="BS388" s="152"/>
      <c r="BT388" s="152"/>
      <c r="BU388" s="152"/>
      <c r="BV388" s="152"/>
      <c r="BW388" s="152"/>
      <c r="BX388" s="152"/>
      <c r="BY388" s="152"/>
      <c r="BZ388" s="152"/>
      <c r="CA388" s="152"/>
      <c r="CB388" s="152"/>
      <c r="CC388" s="152"/>
      <c r="CD388" s="152"/>
      <c r="CE388" s="152"/>
      <c r="CF388" s="152"/>
      <c r="CG388" s="152"/>
      <c r="CH388" s="152"/>
      <c r="CI388" s="152"/>
      <c r="CJ388" s="152"/>
      <c r="CK388" s="152"/>
      <c r="CL388" s="152"/>
      <c r="CM388" s="152"/>
      <c r="CN388" s="152"/>
      <c r="CO388" s="152"/>
      <c r="CP388" s="152"/>
      <c r="CQ388" s="152"/>
      <c r="CR388" s="152"/>
      <c r="CS388" s="152"/>
      <c r="CT388" s="152"/>
      <c r="CU388" s="152"/>
      <c r="CV388" s="152"/>
      <c r="CW388" s="152"/>
      <c r="CX388" s="152"/>
      <c r="CY388" s="152"/>
      <c r="CZ388" s="152"/>
      <c r="DA388" s="152"/>
      <c r="DB388" s="152"/>
      <c r="DC388" s="152"/>
      <c r="DD388" s="152"/>
      <c r="DE388" s="152"/>
      <c r="DF388" s="152"/>
      <c r="DG388" s="152"/>
      <c r="DH388" s="152"/>
      <c r="DI388" s="152"/>
      <c r="DJ388" s="152"/>
      <c r="DK388" s="152"/>
      <c r="DL388" s="152"/>
      <c r="DM388" s="152"/>
      <c r="DN388" s="152"/>
      <c r="DO388" s="152"/>
      <c r="DP388" s="152"/>
      <c r="DQ388" s="152"/>
      <c r="DR388" s="152"/>
      <c r="DS388" s="152"/>
      <c r="DT388" s="152"/>
      <c r="DU388" s="152"/>
      <c r="DV388" s="152"/>
      <c r="DW388" s="152"/>
      <c r="DX388" s="152"/>
      <c r="DY388" s="152"/>
      <c r="DZ388" s="152"/>
      <c r="EA388" s="152"/>
      <c r="EB388" s="152"/>
    </row>
    <row r="389" spans="2:132" x14ac:dyDescent="0.2">
      <c r="B389" s="152"/>
      <c r="C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2"/>
      <c r="BN389" s="152"/>
      <c r="BO389" s="152"/>
      <c r="BP389" s="152"/>
      <c r="BQ389" s="152"/>
      <c r="BR389" s="152"/>
      <c r="BS389" s="152"/>
      <c r="BT389" s="152"/>
      <c r="BU389" s="152"/>
      <c r="BV389" s="152"/>
      <c r="BW389" s="152"/>
      <c r="BX389" s="152"/>
      <c r="BY389" s="152"/>
      <c r="BZ389" s="152"/>
      <c r="CA389" s="152"/>
      <c r="CB389" s="152"/>
      <c r="CC389" s="152"/>
      <c r="CD389" s="152"/>
      <c r="CE389" s="152"/>
      <c r="CF389" s="152"/>
      <c r="CG389" s="152"/>
      <c r="CH389" s="152"/>
      <c r="CI389" s="152"/>
      <c r="CJ389" s="152"/>
      <c r="CK389" s="152"/>
      <c r="CL389" s="152"/>
      <c r="CM389" s="152"/>
      <c r="CN389" s="152"/>
      <c r="CO389" s="152"/>
      <c r="CP389" s="152"/>
      <c r="CQ389" s="152"/>
      <c r="CR389" s="152"/>
      <c r="CS389" s="152"/>
      <c r="CT389" s="152"/>
      <c r="CU389" s="152"/>
      <c r="CV389" s="152"/>
      <c r="CW389" s="152"/>
      <c r="CX389" s="152"/>
      <c r="CY389" s="152"/>
      <c r="CZ389" s="152"/>
      <c r="DA389" s="152"/>
      <c r="DB389" s="152"/>
      <c r="DC389" s="152"/>
      <c r="DD389" s="152"/>
      <c r="DE389" s="152"/>
      <c r="DF389" s="152"/>
      <c r="DG389" s="152"/>
      <c r="DH389" s="152"/>
      <c r="DI389" s="152"/>
      <c r="DJ389" s="152"/>
      <c r="DK389" s="152"/>
      <c r="DL389" s="152"/>
      <c r="DM389" s="152"/>
      <c r="DN389" s="152"/>
      <c r="DO389" s="152"/>
      <c r="DP389" s="152"/>
      <c r="DQ389" s="152"/>
      <c r="DR389" s="152"/>
      <c r="DS389" s="152"/>
      <c r="DT389" s="152"/>
      <c r="DU389" s="152"/>
      <c r="DV389" s="152"/>
      <c r="DW389" s="152"/>
      <c r="DX389" s="152"/>
      <c r="DY389" s="152"/>
      <c r="DZ389" s="152"/>
      <c r="EA389" s="152"/>
      <c r="EB389" s="152"/>
    </row>
    <row r="390" spans="2:132" x14ac:dyDescent="0.2">
      <c r="B390" s="152"/>
      <c r="C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2"/>
      <c r="BN390" s="152"/>
      <c r="BO390" s="152"/>
      <c r="BP390" s="152"/>
      <c r="BQ390" s="152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2"/>
      <c r="CB390" s="152"/>
      <c r="CC390" s="152"/>
      <c r="CD390" s="152"/>
      <c r="CE390" s="152"/>
      <c r="CF390" s="152"/>
      <c r="CG390" s="152"/>
      <c r="CH390" s="152"/>
      <c r="CI390" s="152"/>
      <c r="CJ390" s="152"/>
      <c r="CK390" s="152"/>
      <c r="CL390" s="152"/>
      <c r="CM390" s="152"/>
      <c r="CN390" s="152"/>
      <c r="CO390" s="152"/>
      <c r="CP390" s="152"/>
      <c r="CQ390" s="152"/>
      <c r="CR390" s="152"/>
      <c r="CS390" s="152"/>
      <c r="CT390" s="152"/>
      <c r="CU390" s="152"/>
      <c r="CV390" s="152"/>
      <c r="CW390" s="152"/>
      <c r="CX390" s="152"/>
      <c r="CY390" s="152"/>
      <c r="CZ390" s="152"/>
      <c r="DA390" s="152"/>
      <c r="DB390" s="152"/>
      <c r="DC390" s="152"/>
      <c r="DD390" s="152"/>
      <c r="DE390" s="152"/>
      <c r="DF390" s="152"/>
      <c r="DG390" s="152"/>
      <c r="DH390" s="152"/>
      <c r="DI390" s="152"/>
      <c r="DJ390" s="152"/>
      <c r="DK390" s="152"/>
      <c r="DL390" s="152"/>
      <c r="DM390" s="152"/>
      <c r="DN390" s="152"/>
      <c r="DO390" s="152"/>
      <c r="DP390" s="152"/>
      <c r="DQ390" s="152"/>
      <c r="DR390" s="152"/>
      <c r="DS390" s="152"/>
      <c r="DT390" s="152"/>
      <c r="DU390" s="152"/>
      <c r="DV390" s="152"/>
      <c r="DW390" s="152"/>
      <c r="DX390" s="152"/>
      <c r="DY390" s="152"/>
      <c r="DZ390" s="152"/>
      <c r="EA390" s="152"/>
      <c r="EB390" s="152"/>
    </row>
    <row r="391" spans="2:132" x14ac:dyDescent="0.2">
      <c r="B391" s="152"/>
      <c r="C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2"/>
      <c r="BN391" s="152"/>
      <c r="BO391" s="152"/>
      <c r="BP391" s="152"/>
      <c r="BQ391" s="152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2"/>
      <c r="CB391" s="152"/>
      <c r="CC391" s="152"/>
      <c r="CD391" s="152"/>
      <c r="CE391" s="152"/>
      <c r="CF391" s="152"/>
      <c r="CG391" s="152"/>
      <c r="CH391" s="152"/>
      <c r="CI391" s="152"/>
      <c r="CJ391" s="152"/>
      <c r="CK391" s="152"/>
      <c r="CL391" s="152"/>
      <c r="CM391" s="152"/>
      <c r="CN391" s="152"/>
      <c r="CO391" s="152"/>
      <c r="CP391" s="152"/>
      <c r="CQ391" s="152"/>
      <c r="CR391" s="152"/>
      <c r="CS391" s="152"/>
      <c r="CT391" s="152"/>
      <c r="CU391" s="152"/>
      <c r="CV391" s="152"/>
      <c r="CW391" s="152"/>
      <c r="CX391" s="152"/>
      <c r="CY391" s="152"/>
      <c r="CZ391" s="152"/>
      <c r="DA391" s="152"/>
      <c r="DB391" s="152"/>
      <c r="DC391" s="152"/>
      <c r="DD391" s="152"/>
      <c r="DE391" s="152"/>
      <c r="DF391" s="152"/>
      <c r="DG391" s="152"/>
      <c r="DH391" s="152"/>
      <c r="DI391" s="152"/>
      <c r="DJ391" s="152"/>
      <c r="DK391" s="152"/>
      <c r="DL391" s="152"/>
      <c r="DM391" s="152"/>
      <c r="DN391" s="152"/>
      <c r="DO391" s="152"/>
      <c r="DP391" s="152"/>
      <c r="DQ391" s="152"/>
      <c r="DR391" s="152"/>
      <c r="DS391" s="152"/>
      <c r="DT391" s="152"/>
      <c r="DU391" s="152"/>
      <c r="DV391" s="152"/>
      <c r="DW391" s="152"/>
      <c r="DX391" s="152"/>
      <c r="DY391" s="152"/>
      <c r="DZ391" s="152"/>
      <c r="EA391" s="152"/>
      <c r="EB391" s="152"/>
    </row>
    <row r="392" spans="2:132" x14ac:dyDescent="0.2">
      <c r="B392" s="152"/>
      <c r="C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2"/>
      <c r="BN392" s="152"/>
      <c r="BO392" s="152"/>
      <c r="BP392" s="152"/>
      <c r="BQ392" s="152"/>
      <c r="BR392" s="152"/>
      <c r="BS392" s="152"/>
      <c r="BT392" s="152"/>
      <c r="BU392" s="152"/>
      <c r="BV392" s="152"/>
      <c r="BW392" s="152"/>
      <c r="BX392" s="152"/>
      <c r="BY392" s="152"/>
      <c r="BZ392" s="152"/>
      <c r="CA392" s="152"/>
      <c r="CB392" s="152"/>
      <c r="CC392" s="152"/>
      <c r="CD392" s="152"/>
      <c r="CE392" s="152"/>
      <c r="CF392" s="152"/>
      <c r="CG392" s="152"/>
      <c r="CH392" s="152"/>
      <c r="CI392" s="152"/>
      <c r="CJ392" s="152"/>
      <c r="CK392" s="152"/>
      <c r="CL392" s="152"/>
      <c r="CM392" s="152"/>
      <c r="CN392" s="152"/>
      <c r="CO392" s="152"/>
      <c r="CP392" s="152"/>
      <c r="CQ392" s="152"/>
      <c r="CR392" s="152"/>
      <c r="CS392" s="152"/>
      <c r="CT392" s="152"/>
      <c r="CU392" s="152"/>
      <c r="CV392" s="152"/>
      <c r="CW392" s="152"/>
      <c r="CX392" s="152"/>
      <c r="CY392" s="152"/>
      <c r="CZ392" s="152"/>
      <c r="DA392" s="152"/>
      <c r="DB392" s="152"/>
      <c r="DC392" s="152"/>
      <c r="DD392" s="152"/>
      <c r="DE392" s="152"/>
      <c r="DF392" s="152"/>
      <c r="DG392" s="152"/>
      <c r="DH392" s="152"/>
      <c r="DI392" s="152"/>
      <c r="DJ392" s="152"/>
      <c r="DK392" s="152"/>
      <c r="DL392" s="152"/>
      <c r="DM392" s="152"/>
      <c r="DN392" s="152"/>
      <c r="DO392" s="152"/>
      <c r="DP392" s="152"/>
      <c r="DQ392" s="152"/>
      <c r="DR392" s="152"/>
      <c r="DS392" s="152"/>
      <c r="DT392" s="152"/>
      <c r="DU392" s="152"/>
      <c r="DV392" s="152"/>
      <c r="DW392" s="152"/>
      <c r="DX392" s="152"/>
      <c r="DY392" s="152"/>
      <c r="DZ392" s="152"/>
      <c r="EA392" s="152"/>
      <c r="EB392" s="152"/>
    </row>
    <row r="393" spans="2:132" x14ac:dyDescent="0.2">
      <c r="B393" s="152"/>
      <c r="C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  <c r="AK393" s="152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152"/>
      <c r="AW393" s="152"/>
      <c r="AX393" s="152"/>
      <c r="AY393" s="152"/>
      <c r="AZ393" s="152"/>
      <c r="BA393" s="152"/>
      <c r="BB393" s="152"/>
      <c r="BC393" s="152"/>
      <c r="BD393" s="152"/>
      <c r="BE393" s="152"/>
      <c r="BF393" s="152"/>
      <c r="BG393" s="152"/>
      <c r="BH393" s="152"/>
      <c r="BI393" s="152"/>
      <c r="BJ393" s="152"/>
      <c r="BK393" s="152"/>
      <c r="BL393" s="152"/>
      <c r="BM393" s="152"/>
      <c r="BN393" s="152"/>
      <c r="BO393" s="152"/>
      <c r="BP393" s="152"/>
      <c r="BQ393" s="152"/>
      <c r="BR393" s="152"/>
      <c r="BS393" s="152"/>
      <c r="BT393" s="152"/>
      <c r="BU393" s="152"/>
      <c r="BV393" s="152"/>
      <c r="BW393" s="152"/>
      <c r="BX393" s="152"/>
      <c r="BY393" s="152"/>
      <c r="BZ393" s="152"/>
      <c r="CA393" s="152"/>
      <c r="CB393" s="152"/>
      <c r="CC393" s="152"/>
      <c r="CD393" s="152"/>
      <c r="CE393" s="152"/>
      <c r="CF393" s="152"/>
      <c r="CG393" s="152"/>
      <c r="CH393" s="152"/>
      <c r="CI393" s="152"/>
      <c r="CJ393" s="152"/>
      <c r="CK393" s="152"/>
      <c r="CL393" s="152"/>
      <c r="CM393" s="152"/>
      <c r="CN393" s="152"/>
      <c r="CO393" s="152"/>
      <c r="CP393" s="152"/>
      <c r="CQ393" s="152"/>
      <c r="CR393" s="152"/>
      <c r="CS393" s="152"/>
      <c r="CT393" s="152"/>
      <c r="CU393" s="152"/>
      <c r="CV393" s="152"/>
      <c r="CW393" s="152"/>
      <c r="CX393" s="152"/>
      <c r="CY393" s="152"/>
      <c r="CZ393" s="152"/>
      <c r="DA393" s="152"/>
      <c r="DB393" s="152"/>
      <c r="DC393" s="152"/>
      <c r="DD393" s="152"/>
      <c r="DE393" s="152"/>
      <c r="DF393" s="152"/>
      <c r="DG393" s="152"/>
      <c r="DH393" s="152"/>
      <c r="DI393" s="152"/>
      <c r="DJ393" s="152"/>
      <c r="DK393" s="152"/>
      <c r="DL393" s="152"/>
      <c r="DM393" s="152"/>
      <c r="DN393" s="152"/>
      <c r="DO393" s="152"/>
      <c r="DP393" s="152"/>
      <c r="DQ393" s="152"/>
      <c r="DR393" s="152"/>
      <c r="DS393" s="152"/>
      <c r="DT393" s="152"/>
      <c r="DU393" s="152"/>
      <c r="DV393" s="152"/>
      <c r="DW393" s="152"/>
      <c r="DX393" s="152"/>
      <c r="DY393" s="152"/>
      <c r="DZ393" s="152"/>
      <c r="EA393" s="152"/>
      <c r="EB393" s="152"/>
    </row>
    <row r="394" spans="2:132" x14ac:dyDescent="0.2">
      <c r="B394" s="152"/>
      <c r="C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  <c r="AK394" s="152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152"/>
      <c r="AW394" s="152"/>
      <c r="AX394" s="152"/>
      <c r="AY394" s="152"/>
      <c r="AZ394" s="152"/>
      <c r="BA394" s="152"/>
      <c r="BB394" s="152"/>
      <c r="BC394" s="152"/>
      <c r="BD394" s="152"/>
      <c r="BE394" s="152"/>
      <c r="BF394" s="152"/>
      <c r="BG394" s="152"/>
      <c r="BH394" s="152"/>
      <c r="BI394" s="152"/>
      <c r="BJ394" s="152"/>
      <c r="BK394" s="152"/>
      <c r="BL394" s="152"/>
      <c r="BM394" s="152"/>
      <c r="BN394" s="152"/>
      <c r="BO394" s="152"/>
      <c r="BP394" s="152"/>
      <c r="BQ394" s="152"/>
      <c r="BR394" s="152"/>
      <c r="BS394" s="152"/>
      <c r="BT394" s="152"/>
      <c r="BU394" s="152"/>
      <c r="BV394" s="152"/>
      <c r="BW394" s="152"/>
      <c r="BX394" s="152"/>
      <c r="BY394" s="152"/>
      <c r="BZ394" s="152"/>
      <c r="CA394" s="152"/>
      <c r="CB394" s="152"/>
      <c r="CC394" s="152"/>
      <c r="CD394" s="152"/>
      <c r="CE394" s="152"/>
      <c r="CF394" s="152"/>
      <c r="CG394" s="152"/>
      <c r="CH394" s="152"/>
      <c r="CI394" s="152"/>
      <c r="CJ394" s="152"/>
      <c r="CK394" s="152"/>
      <c r="CL394" s="152"/>
      <c r="CM394" s="152"/>
      <c r="CN394" s="152"/>
      <c r="CO394" s="152"/>
      <c r="CP394" s="152"/>
      <c r="CQ394" s="152"/>
      <c r="CR394" s="152"/>
      <c r="CS394" s="152"/>
      <c r="CT394" s="152"/>
      <c r="CU394" s="152"/>
      <c r="CV394" s="152"/>
      <c r="CW394" s="152"/>
      <c r="CX394" s="152"/>
      <c r="CY394" s="152"/>
      <c r="CZ394" s="152"/>
      <c r="DA394" s="152"/>
      <c r="DB394" s="152"/>
      <c r="DC394" s="152"/>
      <c r="DD394" s="152"/>
      <c r="DE394" s="152"/>
      <c r="DF394" s="152"/>
      <c r="DG394" s="152"/>
      <c r="DH394" s="152"/>
      <c r="DI394" s="152"/>
      <c r="DJ394" s="152"/>
      <c r="DK394" s="152"/>
      <c r="DL394" s="152"/>
      <c r="DM394" s="152"/>
      <c r="DN394" s="152"/>
      <c r="DO394" s="152"/>
      <c r="DP394" s="152"/>
      <c r="DQ394" s="152"/>
      <c r="DR394" s="152"/>
      <c r="DS394" s="152"/>
      <c r="DT394" s="152"/>
      <c r="DU394" s="152"/>
      <c r="DV394" s="152"/>
      <c r="DW394" s="152"/>
      <c r="DX394" s="152"/>
      <c r="DY394" s="152"/>
      <c r="DZ394" s="152"/>
      <c r="EA394" s="152"/>
      <c r="EB394" s="152"/>
    </row>
    <row r="395" spans="2:132" x14ac:dyDescent="0.2">
      <c r="B395" s="152"/>
      <c r="C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  <c r="AK395" s="152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152"/>
      <c r="AW395" s="152"/>
      <c r="AX395" s="152"/>
      <c r="AY395" s="152"/>
      <c r="AZ395" s="152"/>
      <c r="BA395" s="152"/>
      <c r="BB395" s="152"/>
      <c r="BC395" s="152"/>
      <c r="BD395" s="152"/>
      <c r="BE395" s="152"/>
      <c r="BF395" s="152"/>
      <c r="BG395" s="152"/>
      <c r="BH395" s="152"/>
      <c r="BI395" s="152"/>
      <c r="BJ395" s="152"/>
      <c r="BK395" s="152"/>
      <c r="BL395" s="152"/>
      <c r="BM395" s="152"/>
      <c r="BN395" s="152"/>
      <c r="BO395" s="152"/>
      <c r="BP395" s="152"/>
      <c r="BQ395" s="152"/>
      <c r="BR395" s="152"/>
      <c r="BS395" s="152"/>
      <c r="BT395" s="152"/>
      <c r="BU395" s="152"/>
      <c r="BV395" s="152"/>
      <c r="BW395" s="152"/>
      <c r="BX395" s="152"/>
      <c r="BY395" s="152"/>
      <c r="BZ395" s="152"/>
      <c r="CA395" s="152"/>
      <c r="CB395" s="152"/>
      <c r="CC395" s="152"/>
      <c r="CD395" s="152"/>
      <c r="CE395" s="152"/>
      <c r="CF395" s="152"/>
      <c r="CG395" s="152"/>
      <c r="CH395" s="152"/>
      <c r="CI395" s="152"/>
      <c r="CJ395" s="152"/>
      <c r="CK395" s="152"/>
      <c r="CL395" s="152"/>
      <c r="CM395" s="152"/>
      <c r="CN395" s="152"/>
      <c r="CO395" s="152"/>
      <c r="CP395" s="152"/>
      <c r="CQ395" s="152"/>
      <c r="CR395" s="152"/>
      <c r="CS395" s="152"/>
      <c r="CT395" s="152"/>
      <c r="CU395" s="152"/>
      <c r="CV395" s="152"/>
      <c r="CW395" s="152"/>
      <c r="CX395" s="152"/>
      <c r="CY395" s="152"/>
      <c r="CZ395" s="152"/>
      <c r="DA395" s="152"/>
      <c r="DB395" s="152"/>
      <c r="DC395" s="152"/>
      <c r="DD395" s="152"/>
      <c r="DE395" s="152"/>
      <c r="DF395" s="152"/>
      <c r="DG395" s="152"/>
      <c r="DH395" s="152"/>
      <c r="DI395" s="152"/>
      <c r="DJ395" s="152"/>
      <c r="DK395" s="152"/>
      <c r="DL395" s="152"/>
      <c r="DM395" s="152"/>
      <c r="DN395" s="152"/>
      <c r="DO395" s="152"/>
      <c r="DP395" s="152"/>
      <c r="DQ395" s="152"/>
      <c r="DR395" s="152"/>
      <c r="DS395" s="152"/>
      <c r="DT395" s="152"/>
      <c r="DU395" s="152"/>
      <c r="DV395" s="152"/>
      <c r="DW395" s="152"/>
      <c r="DX395" s="152"/>
      <c r="DY395" s="152"/>
      <c r="DZ395" s="152"/>
      <c r="EA395" s="152"/>
      <c r="EB395" s="152"/>
    </row>
    <row r="396" spans="2:132" x14ac:dyDescent="0.2">
      <c r="B396" s="152"/>
      <c r="C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  <c r="AK396" s="152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152"/>
      <c r="AW396" s="152"/>
      <c r="AX396" s="152"/>
      <c r="AY396" s="152"/>
      <c r="AZ396" s="152"/>
      <c r="BA396" s="152"/>
      <c r="BB396" s="152"/>
      <c r="BC396" s="152"/>
      <c r="BD396" s="152"/>
      <c r="BE396" s="152"/>
      <c r="BF396" s="152"/>
      <c r="BG396" s="152"/>
      <c r="BH396" s="152"/>
      <c r="BI396" s="152"/>
      <c r="BJ396" s="152"/>
      <c r="BK396" s="152"/>
      <c r="BL396" s="152"/>
      <c r="BM396" s="152"/>
      <c r="BN396" s="152"/>
      <c r="BO396" s="152"/>
      <c r="BP396" s="152"/>
      <c r="BQ396" s="152"/>
      <c r="BR396" s="152"/>
      <c r="BS396" s="152"/>
      <c r="BT396" s="152"/>
      <c r="BU396" s="152"/>
      <c r="BV396" s="152"/>
      <c r="BW396" s="152"/>
      <c r="BX396" s="152"/>
      <c r="BY396" s="152"/>
      <c r="BZ396" s="152"/>
      <c r="CA396" s="152"/>
      <c r="CB396" s="152"/>
      <c r="CC396" s="152"/>
      <c r="CD396" s="152"/>
      <c r="CE396" s="152"/>
      <c r="CF396" s="152"/>
      <c r="CG396" s="152"/>
      <c r="CH396" s="152"/>
      <c r="CI396" s="152"/>
      <c r="CJ396" s="152"/>
      <c r="CK396" s="152"/>
      <c r="CL396" s="152"/>
      <c r="CM396" s="152"/>
      <c r="CN396" s="152"/>
      <c r="CO396" s="152"/>
      <c r="CP396" s="152"/>
      <c r="CQ396" s="152"/>
      <c r="CR396" s="152"/>
      <c r="CS396" s="152"/>
      <c r="CT396" s="152"/>
      <c r="CU396" s="152"/>
      <c r="CV396" s="152"/>
      <c r="CW396" s="152"/>
      <c r="CX396" s="152"/>
      <c r="CY396" s="152"/>
      <c r="CZ396" s="152"/>
      <c r="DA396" s="152"/>
      <c r="DB396" s="152"/>
      <c r="DC396" s="152"/>
      <c r="DD396" s="152"/>
      <c r="DE396" s="152"/>
      <c r="DF396" s="152"/>
      <c r="DG396" s="152"/>
      <c r="DH396" s="152"/>
      <c r="DI396" s="152"/>
      <c r="DJ396" s="152"/>
      <c r="DK396" s="152"/>
      <c r="DL396" s="152"/>
      <c r="DM396" s="152"/>
      <c r="DN396" s="152"/>
      <c r="DO396" s="152"/>
      <c r="DP396" s="152"/>
      <c r="DQ396" s="152"/>
      <c r="DR396" s="152"/>
      <c r="DS396" s="152"/>
      <c r="DT396" s="152"/>
      <c r="DU396" s="152"/>
      <c r="DV396" s="152"/>
      <c r="DW396" s="152"/>
      <c r="DX396" s="152"/>
      <c r="DY396" s="152"/>
      <c r="DZ396" s="152"/>
      <c r="EA396" s="152"/>
      <c r="EB396" s="152"/>
    </row>
    <row r="397" spans="2:132" x14ac:dyDescent="0.2">
      <c r="B397" s="152"/>
      <c r="C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152"/>
      <c r="AG397" s="152"/>
      <c r="AH397" s="152"/>
      <c r="AI397" s="152"/>
      <c r="AJ397" s="152"/>
      <c r="AK397" s="152"/>
      <c r="AL397" s="152"/>
      <c r="AM397" s="152"/>
      <c r="AN397" s="152"/>
      <c r="AO397" s="152"/>
      <c r="AP397" s="152"/>
      <c r="AQ397" s="152"/>
      <c r="AR397" s="152"/>
      <c r="AS397" s="152"/>
      <c r="AT397" s="152"/>
      <c r="AU397" s="152"/>
      <c r="AV397" s="152"/>
      <c r="AW397" s="152"/>
      <c r="AX397" s="152"/>
      <c r="AY397" s="152"/>
      <c r="AZ397" s="152"/>
      <c r="BA397" s="152"/>
      <c r="BB397" s="152"/>
      <c r="BC397" s="152"/>
      <c r="BD397" s="152"/>
      <c r="BE397" s="152"/>
      <c r="BF397" s="152"/>
      <c r="BG397" s="152"/>
      <c r="BH397" s="152"/>
      <c r="BI397" s="152"/>
      <c r="BJ397" s="152"/>
      <c r="BK397" s="152"/>
      <c r="BL397" s="152"/>
      <c r="BM397" s="152"/>
      <c r="BN397" s="152"/>
      <c r="BO397" s="152"/>
      <c r="BP397" s="152"/>
      <c r="BQ397" s="152"/>
      <c r="BR397" s="152"/>
      <c r="BS397" s="152"/>
      <c r="BT397" s="152"/>
      <c r="BU397" s="152"/>
      <c r="BV397" s="152"/>
      <c r="BW397" s="152"/>
      <c r="BX397" s="152"/>
      <c r="BY397" s="152"/>
      <c r="BZ397" s="152"/>
      <c r="CA397" s="152"/>
      <c r="CB397" s="152"/>
      <c r="CC397" s="152"/>
      <c r="CD397" s="152"/>
      <c r="CE397" s="152"/>
      <c r="CF397" s="152"/>
      <c r="CG397" s="152"/>
      <c r="CH397" s="152"/>
      <c r="CI397" s="152"/>
      <c r="CJ397" s="152"/>
      <c r="CK397" s="152"/>
      <c r="CL397" s="152"/>
      <c r="CM397" s="152"/>
      <c r="CN397" s="152"/>
      <c r="CO397" s="152"/>
      <c r="CP397" s="152"/>
      <c r="CQ397" s="152"/>
      <c r="CR397" s="152"/>
      <c r="CS397" s="152"/>
      <c r="CT397" s="152"/>
      <c r="CU397" s="152"/>
      <c r="CV397" s="152"/>
      <c r="CW397" s="152"/>
      <c r="CX397" s="152"/>
      <c r="CY397" s="152"/>
      <c r="CZ397" s="152"/>
      <c r="DA397" s="152"/>
      <c r="DB397" s="152"/>
      <c r="DC397" s="152"/>
      <c r="DD397" s="152"/>
      <c r="DE397" s="152"/>
      <c r="DF397" s="152"/>
      <c r="DG397" s="152"/>
      <c r="DH397" s="152"/>
      <c r="DI397" s="152"/>
      <c r="DJ397" s="152"/>
      <c r="DK397" s="152"/>
      <c r="DL397" s="152"/>
      <c r="DM397" s="152"/>
      <c r="DN397" s="152"/>
      <c r="DO397" s="152"/>
      <c r="DP397" s="152"/>
      <c r="DQ397" s="152"/>
      <c r="DR397" s="152"/>
      <c r="DS397" s="152"/>
      <c r="DT397" s="152"/>
      <c r="DU397" s="152"/>
      <c r="DV397" s="152"/>
      <c r="DW397" s="152"/>
      <c r="DX397" s="152"/>
      <c r="DY397" s="152"/>
      <c r="DZ397" s="152"/>
      <c r="EA397" s="152"/>
      <c r="EB397" s="152"/>
    </row>
    <row r="398" spans="2:132" x14ac:dyDescent="0.2">
      <c r="B398" s="152"/>
      <c r="C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  <c r="AK398" s="152"/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152"/>
      <c r="AW398" s="152"/>
      <c r="AX398" s="152"/>
      <c r="AY398" s="152"/>
      <c r="AZ398" s="152"/>
      <c r="BA398" s="152"/>
      <c r="BB398" s="152"/>
      <c r="BC398" s="152"/>
      <c r="BD398" s="152"/>
      <c r="BE398" s="152"/>
      <c r="BF398" s="152"/>
      <c r="BG398" s="152"/>
      <c r="BH398" s="152"/>
      <c r="BI398" s="152"/>
      <c r="BJ398" s="152"/>
      <c r="BK398" s="152"/>
      <c r="BL398" s="152"/>
      <c r="BM398" s="152"/>
      <c r="BN398" s="152"/>
      <c r="BO398" s="152"/>
      <c r="BP398" s="152"/>
      <c r="BQ398" s="152"/>
      <c r="BR398" s="152"/>
      <c r="BS398" s="152"/>
      <c r="BT398" s="152"/>
      <c r="BU398" s="152"/>
      <c r="BV398" s="152"/>
      <c r="BW398" s="152"/>
      <c r="BX398" s="152"/>
      <c r="BY398" s="152"/>
      <c r="BZ398" s="152"/>
      <c r="CA398" s="152"/>
      <c r="CB398" s="152"/>
      <c r="CC398" s="152"/>
      <c r="CD398" s="152"/>
      <c r="CE398" s="152"/>
      <c r="CF398" s="152"/>
      <c r="CG398" s="152"/>
      <c r="CH398" s="152"/>
      <c r="CI398" s="152"/>
      <c r="CJ398" s="152"/>
      <c r="CK398" s="152"/>
      <c r="CL398" s="152"/>
      <c r="CM398" s="152"/>
      <c r="CN398" s="152"/>
      <c r="CO398" s="152"/>
      <c r="CP398" s="152"/>
      <c r="CQ398" s="152"/>
      <c r="CR398" s="152"/>
      <c r="CS398" s="152"/>
      <c r="CT398" s="152"/>
      <c r="CU398" s="152"/>
      <c r="CV398" s="152"/>
      <c r="CW398" s="152"/>
      <c r="CX398" s="152"/>
      <c r="CY398" s="152"/>
      <c r="CZ398" s="152"/>
      <c r="DA398" s="152"/>
      <c r="DB398" s="152"/>
      <c r="DC398" s="152"/>
      <c r="DD398" s="152"/>
      <c r="DE398" s="152"/>
      <c r="DF398" s="152"/>
      <c r="DG398" s="152"/>
      <c r="DH398" s="152"/>
      <c r="DI398" s="152"/>
      <c r="DJ398" s="152"/>
      <c r="DK398" s="152"/>
      <c r="DL398" s="152"/>
      <c r="DM398" s="152"/>
      <c r="DN398" s="152"/>
      <c r="DO398" s="152"/>
      <c r="DP398" s="152"/>
      <c r="DQ398" s="152"/>
      <c r="DR398" s="152"/>
      <c r="DS398" s="152"/>
      <c r="DT398" s="152"/>
      <c r="DU398" s="152"/>
      <c r="DV398" s="152"/>
      <c r="DW398" s="152"/>
      <c r="DX398" s="152"/>
      <c r="DY398" s="152"/>
      <c r="DZ398" s="152"/>
      <c r="EA398" s="152"/>
      <c r="EB398" s="152"/>
    </row>
    <row r="399" spans="2:132" x14ac:dyDescent="0.2">
      <c r="B399" s="152"/>
      <c r="C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152"/>
      <c r="AG399" s="152"/>
      <c r="AH399" s="152"/>
      <c r="AI399" s="152"/>
      <c r="AJ399" s="152"/>
      <c r="AK399" s="152"/>
      <c r="AL399" s="152"/>
      <c r="AM399" s="152"/>
      <c r="AN399" s="152"/>
      <c r="AO399" s="152"/>
      <c r="AP399" s="152"/>
      <c r="AQ399" s="152"/>
      <c r="AR399" s="152"/>
      <c r="AS399" s="152"/>
      <c r="AT399" s="152"/>
      <c r="AU399" s="152"/>
      <c r="AV399" s="152"/>
      <c r="AW399" s="152"/>
      <c r="AX399" s="152"/>
      <c r="AY399" s="152"/>
      <c r="AZ399" s="152"/>
      <c r="BA399" s="152"/>
      <c r="BB399" s="152"/>
      <c r="BC399" s="152"/>
      <c r="BD399" s="152"/>
      <c r="BE399" s="152"/>
      <c r="BF399" s="152"/>
      <c r="BG399" s="152"/>
      <c r="BH399" s="152"/>
      <c r="BI399" s="152"/>
      <c r="BJ399" s="152"/>
      <c r="BK399" s="152"/>
      <c r="BL399" s="152"/>
      <c r="BM399" s="152"/>
      <c r="BN399" s="152"/>
      <c r="BO399" s="152"/>
      <c r="BP399" s="152"/>
      <c r="BQ399" s="152"/>
      <c r="BR399" s="152"/>
      <c r="BS399" s="152"/>
      <c r="BT399" s="152"/>
      <c r="BU399" s="152"/>
      <c r="BV399" s="152"/>
      <c r="BW399" s="152"/>
      <c r="BX399" s="152"/>
      <c r="BY399" s="152"/>
      <c r="BZ399" s="152"/>
      <c r="CA399" s="152"/>
      <c r="CB399" s="152"/>
      <c r="CC399" s="152"/>
      <c r="CD399" s="152"/>
      <c r="CE399" s="152"/>
      <c r="CF399" s="152"/>
      <c r="CG399" s="152"/>
      <c r="CH399" s="152"/>
      <c r="CI399" s="152"/>
      <c r="CJ399" s="152"/>
      <c r="CK399" s="152"/>
      <c r="CL399" s="152"/>
      <c r="CM399" s="152"/>
      <c r="CN399" s="152"/>
      <c r="CO399" s="152"/>
      <c r="CP399" s="152"/>
      <c r="CQ399" s="152"/>
      <c r="CR399" s="152"/>
      <c r="CS399" s="152"/>
      <c r="CT399" s="152"/>
      <c r="CU399" s="152"/>
      <c r="CV399" s="152"/>
      <c r="CW399" s="152"/>
      <c r="CX399" s="152"/>
      <c r="CY399" s="152"/>
      <c r="CZ399" s="152"/>
      <c r="DA399" s="152"/>
      <c r="DB399" s="152"/>
      <c r="DC399" s="152"/>
      <c r="DD399" s="152"/>
      <c r="DE399" s="152"/>
      <c r="DF399" s="152"/>
      <c r="DG399" s="152"/>
      <c r="DH399" s="152"/>
      <c r="DI399" s="152"/>
      <c r="DJ399" s="152"/>
      <c r="DK399" s="152"/>
      <c r="DL399" s="152"/>
      <c r="DM399" s="152"/>
      <c r="DN399" s="152"/>
      <c r="DO399" s="152"/>
      <c r="DP399" s="152"/>
      <c r="DQ399" s="152"/>
      <c r="DR399" s="152"/>
      <c r="DS399" s="152"/>
      <c r="DT399" s="152"/>
      <c r="DU399" s="152"/>
      <c r="DV399" s="152"/>
      <c r="DW399" s="152"/>
      <c r="DX399" s="152"/>
      <c r="DY399" s="152"/>
      <c r="DZ399" s="152"/>
      <c r="EA399" s="152"/>
      <c r="EB399" s="152"/>
    </row>
    <row r="400" spans="2:132" x14ac:dyDescent="0.2">
      <c r="B400" s="152"/>
      <c r="C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K400" s="152"/>
      <c r="AL400" s="152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W400" s="152"/>
      <c r="AX400" s="152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  <c r="BI400" s="152"/>
      <c r="BJ400" s="152"/>
      <c r="BK400" s="152"/>
      <c r="BL400" s="152"/>
      <c r="BM400" s="152"/>
      <c r="BN400" s="152"/>
      <c r="BO400" s="152"/>
      <c r="BP400" s="152"/>
      <c r="BQ400" s="152"/>
      <c r="BR400" s="152"/>
      <c r="BS400" s="152"/>
      <c r="BT400" s="152"/>
      <c r="BU400" s="152"/>
      <c r="BV400" s="152"/>
      <c r="BW400" s="152"/>
      <c r="BX400" s="152"/>
      <c r="BY400" s="152"/>
      <c r="BZ400" s="152"/>
      <c r="CA400" s="152"/>
      <c r="CB400" s="152"/>
      <c r="CC400" s="152"/>
      <c r="CD400" s="152"/>
      <c r="CE400" s="152"/>
      <c r="CF400" s="152"/>
      <c r="CG400" s="152"/>
      <c r="CH400" s="152"/>
      <c r="CI400" s="152"/>
      <c r="CJ400" s="152"/>
      <c r="CK400" s="152"/>
      <c r="CL400" s="152"/>
      <c r="CM400" s="152"/>
      <c r="CN400" s="152"/>
      <c r="CO400" s="152"/>
      <c r="CP400" s="152"/>
      <c r="CQ400" s="152"/>
      <c r="CR400" s="152"/>
      <c r="CS400" s="152"/>
      <c r="CT400" s="152"/>
      <c r="CU400" s="152"/>
      <c r="CV400" s="152"/>
      <c r="CW400" s="152"/>
      <c r="CX400" s="152"/>
      <c r="CY400" s="152"/>
      <c r="CZ400" s="152"/>
      <c r="DA400" s="152"/>
      <c r="DB400" s="152"/>
      <c r="DC400" s="152"/>
      <c r="DD400" s="152"/>
      <c r="DE400" s="152"/>
      <c r="DF400" s="152"/>
      <c r="DG400" s="152"/>
      <c r="DH400" s="152"/>
      <c r="DI400" s="152"/>
      <c r="DJ400" s="152"/>
      <c r="DK400" s="152"/>
      <c r="DL400" s="152"/>
      <c r="DM400" s="152"/>
      <c r="DN400" s="152"/>
      <c r="DO400" s="152"/>
      <c r="DP400" s="152"/>
      <c r="DQ400" s="152"/>
      <c r="DR400" s="152"/>
      <c r="DS400" s="152"/>
      <c r="DT400" s="152"/>
      <c r="DU400" s="152"/>
      <c r="DV400" s="152"/>
      <c r="DW400" s="152"/>
      <c r="DX400" s="152"/>
      <c r="DY400" s="152"/>
      <c r="DZ400" s="152"/>
      <c r="EA400" s="152"/>
      <c r="EB400" s="152"/>
    </row>
    <row r="401" spans="2:132" x14ac:dyDescent="0.2">
      <c r="B401" s="152"/>
      <c r="C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52"/>
      <c r="AI401" s="152"/>
      <c r="AJ401" s="152"/>
      <c r="AK401" s="152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152"/>
      <c r="AW401" s="152"/>
      <c r="AX401" s="152"/>
      <c r="AY401" s="152"/>
      <c r="AZ401" s="152"/>
      <c r="BA401" s="152"/>
      <c r="BB401" s="152"/>
      <c r="BC401" s="152"/>
      <c r="BD401" s="152"/>
      <c r="BE401" s="152"/>
      <c r="BF401" s="152"/>
      <c r="BG401" s="152"/>
      <c r="BH401" s="152"/>
      <c r="BI401" s="152"/>
      <c r="BJ401" s="152"/>
      <c r="BK401" s="152"/>
      <c r="BL401" s="152"/>
      <c r="BM401" s="152"/>
      <c r="BN401" s="152"/>
      <c r="BO401" s="152"/>
      <c r="BP401" s="152"/>
      <c r="BQ401" s="152"/>
      <c r="BR401" s="152"/>
      <c r="BS401" s="152"/>
      <c r="BT401" s="152"/>
      <c r="BU401" s="152"/>
      <c r="BV401" s="152"/>
      <c r="BW401" s="152"/>
      <c r="BX401" s="152"/>
      <c r="BY401" s="152"/>
      <c r="BZ401" s="152"/>
      <c r="CA401" s="152"/>
      <c r="CB401" s="152"/>
      <c r="CC401" s="152"/>
      <c r="CD401" s="152"/>
      <c r="CE401" s="152"/>
      <c r="CF401" s="152"/>
      <c r="CG401" s="152"/>
      <c r="CH401" s="152"/>
      <c r="CI401" s="152"/>
      <c r="CJ401" s="152"/>
      <c r="CK401" s="152"/>
      <c r="CL401" s="152"/>
      <c r="CM401" s="152"/>
      <c r="CN401" s="152"/>
      <c r="CO401" s="152"/>
      <c r="CP401" s="152"/>
      <c r="CQ401" s="152"/>
      <c r="CR401" s="152"/>
      <c r="CS401" s="152"/>
      <c r="CT401" s="152"/>
      <c r="CU401" s="152"/>
      <c r="CV401" s="152"/>
      <c r="CW401" s="152"/>
      <c r="CX401" s="152"/>
      <c r="CY401" s="152"/>
      <c r="CZ401" s="152"/>
      <c r="DA401" s="152"/>
      <c r="DB401" s="152"/>
      <c r="DC401" s="152"/>
      <c r="DD401" s="152"/>
      <c r="DE401" s="152"/>
      <c r="DF401" s="152"/>
      <c r="DG401" s="152"/>
      <c r="DH401" s="152"/>
      <c r="DI401" s="152"/>
      <c r="DJ401" s="152"/>
      <c r="DK401" s="152"/>
      <c r="DL401" s="152"/>
      <c r="DM401" s="152"/>
      <c r="DN401" s="152"/>
      <c r="DO401" s="152"/>
      <c r="DP401" s="152"/>
      <c r="DQ401" s="152"/>
      <c r="DR401" s="152"/>
      <c r="DS401" s="152"/>
      <c r="DT401" s="152"/>
      <c r="DU401" s="152"/>
      <c r="DV401" s="152"/>
      <c r="DW401" s="152"/>
      <c r="DX401" s="152"/>
      <c r="DY401" s="152"/>
      <c r="DZ401" s="152"/>
      <c r="EA401" s="152"/>
      <c r="EB401" s="152"/>
    </row>
    <row r="402" spans="2:132" x14ac:dyDescent="0.2">
      <c r="B402" s="152"/>
      <c r="C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  <c r="AK402" s="152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152"/>
      <c r="AW402" s="152"/>
      <c r="AX402" s="152"/>
      <c r="AY402" s="152"/>
      <c r="AZ402" s="152"/>
      <c r="BA402" s="152"/>
      <c r="BB402" s="152"/>
      <c r="BC402" s="152"/>
      <c r="BD402" s="152"/>
      <c r="BE402" s="152"/>
      <c r="BF402" s="152"/>
      <c r="BG402" s="152"/>
      <c r="BH402" s="152"/>
      <c r="BI402" s="152"/>
      <c r="BJ402" s="152"/>
      <c r="BK402" s="152"/>
      <c r="BL402" s="152"/>
      <c r="BM402" s="152"/>
      <c r="BN402" s="152"/>
      <c r="BO402" s="152"/>
      <c r="BP402" s="152"/>
      <c r="BQ402" s="152"/>
      <c r="BR402" s="152"/>
      <c r="BS402" s="152"/>
      <c r="BT402" s="152"/>
      <c r="BU402" s="152"/>
      <c r="BV402" s="152"/>
      <c r="BW402" s="152"/>
      <c r="BX402" s="152"/>
      <c r="BY402" s="152"/>
      <c r="BZ402" s="152"/>
      <c r="CA402" s="152"/>
      <c r="CB402" s="152"/>
      <c r="CC402" s="152"/>
      <c r="CD402" s="152"/>
      <c r="CE402" s="152"/>
      <c r="CF402" s="152"/>
      <c r="CG402" s="152"/>
      <c r="CH402" s="152"/>
      <c r="CI402" s="152"/>
      <c r="CJ402" s="152"/>
      <c r="CK402" s="152"/>
      <c r="CL402" s="152"/>
      <c r="CM402" s="152"/>
      <c r="CN402" s="152"/>
      <c r="CO402" s="152"/>
      <c r="CP402" s="152"/>
      <c r="CQ402" s="152"/>
      <c r="CR402" s="152"/>
      <c r="CS402" s="152"/>
      <c r="CT402" s="152"/>
      <c r="CU402" s="152"/>
      <c r="CV402" s="152"/>
      <c r="CW402" s="152"/>
      <c r="CX402" s="152"/>
      <c r="CY402" s="152"/>
      <c r="CZ402" s="152"/>
      <c r="DA402" s="152"/>
      <c r="DB402" s="152"/>
      <c r="DC402" s="152"/>
      <c r="DD402" s="152"/>
      <c r="DE402" s="152"/>
      <c r="DF402" s="152"/>
      <c r="DG402" s="152"/>
      <c r="DH402" s="152"/>
      <c r="DI402" s="152"/>
      <c r="DJ402" s="152"/>
      <c r="DK402" s="152"/>
      <c r="DL402" s="152"/>
      <c r="DM402" s="152"/>
      <c r="DN402" s="152"/>
      <c r="DO402" s="152"/>
      <c r="DP402" s="152"/>
      <c r="DQ402" s="152"/>
      <c r="DR402" s="152"/>
      <c r="DS402" s="152"/>
      <c r="DT402" s="152"/>
      <c r="DU402" s="152"/>
      <c r="DV402" s="152"/>
      <c r="DW402" s="152"/>
      <c r="DX402" s="152"/>
      <c r="DY402" s="152"/>
      <c r="DZ402" s="152"/>
      <c r="EA402" s="152"/>
      <c r="EB402" s="152"/>
    </row>
    <row r="403" spans="2:132" x14ac:dyDescent="0.2">
      <c r="B403" s="152"/>
      <c r="C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2"/>
      <c r="BN403" s="152"/>
      <c r="BO403" s="152"/>
      <c r="BP403" s="152"/>
      <c r="BQ403" s="152"/>
      <c r="BR403" s="152"/>
      <c r="BS403" s="152"/>
      <c r="BT403" s="152"/>
      <c r="BU403" s="152"/>
      <c r="BV403" s="152"/>
      <c r="BW403" s="152"/>
      <c r="BX403" s="152"/>
      <c r="BY403" s="152"/>
      <c r="BZ403" s="152"/>
      <c r="CA403" s="152"/>
      <c r="CB403" s="152"/>
      <c r="CC403" s="152"/>
      <c r="CD403" s="152"/>
      <c r="CE403" s="152"/>
      <c r="CF403" s="152"/>
      <c r="CG403" s="152"/>
      <c r="CH403" s="152"/>
      <c r="CI403" s="152"/>
      <c r="CJ403" s="152"/>
      <c r="CK403" s="152"/>
      <c r="CL403" s="152"/>
      <c r="CM403" s="152"/>
      <c r="CN403" s="152"/>
      <c r="CO403" s="152"/>
      <c r="CP403" s="152"/>
      <c r="CQ403" s="152"/>
      <c r="CR403" s="152"/>
      <c r="CS403" s="152"/>
      <c r="CT403" s="152"/>
      <c r="CU403" s="152"/>
      <c r="CV403" s="152"/>
      <c r="CW403" s="152"/>
      <c r="CX403" s="152"/>
      <c r="CY403" s="152"/>
      <c r="CZ403" s="152"/>
      <c r="DA403" s="152"/>
      <c r="DB403" s="152"/>
      <c r="DC403" s="152"/>
      <c r="DD403" s="152"/>
      <c r="DE403" s="152"/>
      <c r="DF403" s="152"/>
      <c r="DG403" s="152"/>
      <c r="DH403" s="152"/>
      <c r="DI403" s="152"/>
      <c r="DJ403" s="152"/>
      <c r="DK403" s="152"/>
      <c r="DL403" s="152"/>
      <c r="DM403" s="152"/>
      <c r="DN403" s="152"/>
      <c r="DO403" s="152"/>
      <c r="DP403" s="152"/>
      <c r="DQ403" s="152"/>
      <c r="DR403" s="152"/>
      <c r="DS403" s="152"/>
      <c r="DT403" s="152"/>
      <c r="DU403" s="152"/>
      <c r="DV403" s="152"/>
      <c r="DW403" s="152"/>
      <c r="DX403" s="152"/>
      <c r="DY403" s="152"/>
      <c r="DZ403" s="152"/>
      <c r="EA403" s="152"/>
      <c r="EB403" s="152"/>
    </row>
    <row r="404" spans="2:132" x14ac:dyDescent="0.2">
      <c r="B404" s="152"/>
      <c r="C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2"/>
      <c r="BN404" s="152"/>
      <c r="BO404" s="152"/>
      <c r="BP404" s="152"/>
      <c r="BQ404" s="152"/>
      <c r="BR404" s="152"/>
      <c r="BS404" s="152"/>
      <c r="BT404" s="152"/>
      <c r="BU404" s="152"/>
      <c r="BV404" s="152"/>
      <c r="BW404" s="152"/>
      <c r="BX404" s="152"/>
      <c r="BY404" s="152"/>
      <c r="BZ404" s="152"/>
      <c r="CA404" s="152"/>
      <c r="CB404" s="152"/>
      <c r="CC404" s="152"/>
      <c r="CD404" s="152"/>
      <c r="CE404" s="152"/>
      <c r="CF404" s="152"/>
      <c r="CG404" s="152"/>
      <c r="CH404" s="152"/>
      <c r="CI404" s="152"/>
      <c r="CJ404" s="152"/>
      <c r="CK404" s="152"/>
      <c r="CL404" s="152"/>
      <c r="CM404" s="152"/>
      <c r="CN404" s="152"/>
      <c r="CO404" s="152"/>
      <c r="CP404" s="152"/>
      <c r="CQ404" s="152"/>
      <c r="CR404" s="152"/>
      <c r="CS404" s="152"/>
      <c r="CT404" s="152"/>
      <c r="CU404" s="152"/>
      <c r="CV404" s="152"/>
      <c r="CW404" s="152"/>
      <c r="CX404" s="152"/>
      <c r="CY404" s="152"/>
      <c r="CZ404" s="152"/>
      <c r="DA404" s="152"/>
      <c r="DB404" s="152"/>
      <c r="DC404" s="152"/>
      <c r="DD404" s="152"/>
      <c r="DE404" s="152"/>
      <c r="DF404" s="152"/>
      <c r="DG404" s="152"/>
      <c r="DH404" s="152"/>
      <c r="DI404" s="152"/>
      <c r="DJ404" s="152"/>
      <c r="DK404" s="152"/>
      <c r="DL404" s="152"/>
      <c r="DM404" s="152"/>
      <c r="DN404" s="152"/>
      <c r="DO404" s="152"/>
      <c r="DP404" s="152"/>
      <c r="DQ404" s="152"/>
      <c r="DR404" s="152"/>
      <c r="DS404" s="152"/>
      <c r="DT404" s="152"/>
      <c r="DU404" s="152"/>
      <c r="DV404" s="152"/>
      <c r="DW404" s="152"/>
      <c r="DX404" s="152"/>
      <c r="DY404" s="152"/>
      <c r="DZ404" s="152"/>
      <c r="EA404" s="152"/>
      <c r="EB404" s="152"/>
    </row>
    <row r="405" spans="2:132" x14ac:dyDescent="0.2">
      <c r="B405" s="152"/>
      <c r="C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2"/>
      <c r="BN405" s="152"/>
      <c r="BO405" s="152"/>
      <c r="BP405" s="152"/>
      <c r="BQ405" s="152"/>
      <c r="BR405" s="152"/>
      <c r="BS405" s="152"/>
      <c r="BT405" s="152"/>
      <c r="BU405" s="152"/>
      <c r="BV405" s="152"/>
      <c r="BW405" s="152"/>
      <c r="BX405" s="152"/>
      <c r="BY405" s="152"/>
      <c r="BZ405" s="152"/>
      <c r="CA405" s="152"/>
      <c r="CB405" s="152"/>
      <c r="CC405" s="152"/>
      <c r="CD405" s="152"/>
      <c r="CE405" s="152"/>
      <c r="CF405" s="152"/>
      <c r="CG405" s="152"/>
      <c r="CH405" s="152"/>
      <c r="CI405" s="152"/>
      <c r="CJ405" s="152"/>
      <c r="CK405" s="152"/>
      <c r="CL405" s="152"/>
      <c r="CM405" s="152"/>
      <c r="CN405" s="152"/>
      <c r="CO405" s="152"/>
      <c r="CP405" s="152"/>
      <c r="CQ405" s="152"/>
      <c r="CR405" s="152"/>
      <c r="CS405" s="152"/>
      <c r="CT405" s="152"/>
      <c r="CU405" s="152"/>
      <c r="CV405" s="152"/>
      <c r="CW405" s="152"/>
      <c r="CX405" s="152"/>
      <c r="CY405" s="152"/>
      <c r="CZ405" s="152"/>
      <c r="DA405" s="152"/>
      <c r="DB405" s="152"/>
      <c r="DC405" s="152"/>
      <c r="DD405" s="152"/>
      <c r="DE405" s="152"/>
      <c r="DF405" s="152"/>
      <c r="DG405" s="152"/>
      <c r="DH405" s="152"/>
      <c r="DI405" s="152"/>
      <c r="DJ405" s="152"/>
      <c r="DK405" s="152"/>
      <c r="DL405" s="152"/>
      <c r="DM405" s="152"/>
      <c r="DN405" s="152"/>
      <c r="DO405" s="152"/>
      <c r="DP405" s="152"/>
      <c r="DQ405" s="152"/>
      <c r="DR405" s="152"/>
      <c r="DS405" s="152"/>
      <c r="DT405" s="152"/>
      <c r="DU405" s="152"/>
      <c r="DV405" s="152"/>
      <c r="DW405" s="152"/>
      <c r="DX405" s="152"/>
      <c r="DY405" s="152"/>
      <c r="DZ405" s="152"/>
      <c r="EA405" s="152"/>
      <c r="EB405" s="152"/>
    </row>
    <row r="406" spans="2:132" x14ac:dyDescent="0.2">
      <c r="B406" s="152"/>
      <c r="C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2"/>
      <c r="BN406" s="152"/>
      <c r="BO406" s="152"/>
      <c r="BP406" s="152"/>
      <c r="BQ406" s="152"/>
      <c r="BR406" s="152"/>
      <c r="BS406" s="152"/>
      <c r="BT406" s="152"/>
      <c r="BU406" s="152"/>
      <c r="BV406" s="152"/>
      <c r="BW406" s="152"/>
      <c r="BX406" s="152"/>
      <c r="BY406" s="152"/>
      <c r="BZ406" s="152"/>
      <c r="CA406" s="152"/>
      <c r="CB406" s="152"/>
      <c r="CC406" s="152"/>
      <c r="CD406" s="152"/>
      <c r="CE406" s="152"/>
      <c r="CF406" s="152"/>
      <c r="CG406" s="152"/>
      <c r="CH406" s="152"/>
      <c r="CI406" s="152"/>
      <c r="CJ406" s="152"/>
      <c r="CK406" s="152"/>
      <c r="CL406" s="152"/>
      <c r="CM406" s="152"/>
      <c r="CN406" s="152"/>
      <c r="CO406" s="152"/>
      <c r="CP406" s="152"/>
      <c r="CQ406" s="152"/>
      <c r="CR406" s="152"/>
      <c r="CS406" s="152"/>
      <c r="CT406" s="152"/>
      <c r="CU406" s="152"/>
      <c r="CV406" s="152"/>
      <c r="CW406" s="152"/>
      <c r="CX406" s="152"/>
      <c r="CY406" s="152"/>
      <c r="CZ406" s="152"/>
      <c r="DA406" s="152"/>
      <c r="DB406" s="152"/>
      <c r="DC406" s="152"/>
      <c r="DD406" s="152"/>
      <c r="DE406" s="152"/>
      <c r="DF406" s="152"/>
      <c r="DG406" s="152"/>
      <c r="DH406" s="152"/>
      <c r="DI406" s="152"/>
      <c r="DJ406" s="152"/>
      <c r="DK406" s="152"/>
      <c r="DL406" s="152"/>
      <c r="DM406" s="152"/>
      <c r="DN406" s="152"/>
      <c r="DO406" s="152"/>
      <c r="DP406" s="152"/>
      <c r="DQ406" s="152"/>
      <c r="DR406" s="152"/>
      <c r="DS406" s="152"/>
      <c r="DT406" s="152"/>
      <c r="DU406" s="152"/>
      <c r="DV406" s="152"/>
      <c r="DW406" s="152"/>
      <c r="DX406" s="152"/>
      <c r="DY406" s="152"/>
      <c r="DZ406" s="152"/>
      <c r="EA406" s="152"/>
      <c r="EB406" s="152"/>
    </row>
    <row r="407" spans="2:132" x14ac:dyDescent="0.2">
      <c r="B407" s="152"/>
      <c r="C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2"/>
      <c r="BN407" s="152"/>
      <c r="BO407" s="152"/>
      <c r="BP407" s="152"/>
      <c r="BQ407" s="152"/>
      <c r="BR407" s="152"/>
      <c r="BS407" s="152"/>
      <c r="BT407" s="152"/>
      <c r="BU407" s="152"/>
      <c r="BV407" s="152"/>
      <c r="BW407" s="152"/>
      <c r="BX407" s="152"/>
      <c r="BY407" s="152"/>
      <c r="BZ407" s="152"/>
      <c r="CA407" s="152"/>
      <c r="CB407" s="152"/>
      <c r="CC407" s="152"/>
      <c r="CD407" s="152"/>
      <c r="CE407" s="152"/>
      <c r="CF407" s="152"/>
      <c r="CG407" s="152"/>
      <c r="CH407" s="152"/>
      <c r="CI407" s="152"/>
      <c r="CJ407" s="152"/>
      <c r="CK407" s="152"/>
      <c r="CL407" s="152"/>
      <c r="CM407" s="152"/>
      <c r="CN407" s="152"/>
      <c r="CO407" s="152"/>
      <c r="CP407" s="152"/>
      <c r="CQ407" s="152"/>
      <c r="CR407" s="152"/>
      <c r="CS407" s="152"/>
      <c r="CT407" s="152"/>
      <c r="CU407" s="152"/>
      <c r="CV407" s="152"/>
      <c r="CW407" s="152"/>
      <c r="CX407" s="152"/>
      <c r="CY407" s="152"/>
      <c r="CZ407" s="152"/>
      <c r="DA407" s="152"/>
      <c r="DB407" s="152"/>
      <c r="DC407" s="152"/>
      <c r="DD407" s="152"/>
      <c r="DE407" s="152"/>
      <c r="DF407" s="152"/>
      <c r="DG407" s="152"/>
      <c r="DH407" s="152"/>
      <c r="DI407" s="152"/>
      <c r="DJ407" s="152"/>
      <c r="DK407" s="152"/>
      <c r="DL407" s="152"/>
      <c r="DM407" s="152"/>
      <c r="DN407" s="152"/>
      <c r="DO407" s="152"/>
      <c r="DP407" s="152"/>
      <c r="DQ407" s="152"/>
      <c r="DR407" s="152"/>
      <c r="DS407" s="152"/>
      <c r="DT407" s="152"/>
      <c r="DU407" s="152"/>
      <c r="DV407" s="152"/>
      <c r="DW407" s="152"/>
      <c r="DX407" s="152"/>
      <c r="DY407" s="152"/>
      <c r="DZ407" s="152"/>
      <c r="EA407" s="152"/>
      <c r="EB407" s="152"/>
    </row>
    <row r="408" spans="2:132" x14ac:dyDescent="0.2">
      <c r="B408" s="152"/>
      <c r="C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2"/>
      <c r="BN408" s="152"/>
      <c r="BO408" s="152"/>
      <c r="BP408" s="152"/>
      <c r="BQ408" s="152"/>
      <c r="BR408" s="152"/>
      <c r="BS408" s="152"/>
      <c r="BT408" s="152"/>
      <c r="BU408" s="152"/>
      <c r="BV408" s="152"/>
      <c r="BW408" s="152"/>
      <c r="BX408" s="152"/>
      <c r="BY408" s="152"/>
      <c r="BZ408" s="152"/>
      <c r="CA408" s="152"/>
      <c r="CB408" s="152"/>
      <c r="CC408" s="152"/>
      <c r="CD408" s="152"/>
      <c r="CE408" s="152"/>
      <c r="CF408" s="152"/>
      <c r="CG408" s="152"/>
      <c r="CH408" s="152"/>
      <c r="CI408" s="152"/>
      <c r="CJ408" s="152"/>
      <c r="CK408" s="152"/>
      <c r="CL408" s="152"/>
      <c r="CM408" s="152"/>
      <c r="CN408" s="152"/>
      <c r="CO408" s="152"/>
      <c r="CP408" s="152"/>
      <c r="CQ408" s="152"/>
      <c r="CR408" s="152"/>
      <c r="CS408" s="152"/>
      <c r="CT408" s="152"/>
      <c r="CU408" s="152"/>
      <c r="CV408" s="152"/>
      <c r="CW408" s="152"/>
      <c r="CX408" s="152"/>
      <c r="CY408" s="152"/>
      <c r="CZ408" s="152"/>
      <c r="DA408" s="152"/>
      <c r="DB408" s="152"/>
      <c r="DC408" s="152"/>
      <c r="DD408" s="152"/>
      <c r="DE408" s="152"/>
      <c r="DF408" s="152"/>
      <c r="DG408" s="152"/>
      <c r="DH408" s="152"/>
      <c r="DI408" s="152"/>
      <c r="DJ408" s="152"/>
      <c r="DK408" s="152"/>
      <c r="DL408" s="152"/>
      <c r="DM408" s="152"/>
      <c r="DN408" s="152"/>
      <c r="DO408" s="152"/>
      <c r="DP408" s="152"/>
      <c r="DQ408" s="152"/>
      <c r="DR408" s="152"/>
      <c r="DS408" s="152"/>
      <c r="DT408" s="152"/>
      <c r="DU408" s="152"/>
      <c r="DV408" s="152"/>
      <c r="DW408" s="152"/>
      <c r="DX408" s="152"/>
      <c r="DY408" s="152"/>
      <c r="DZ408" s="152"/>
      <c r="EA408" s="152"/>
      <c r="EB408" s="152"/>
    </row>
    <row r="409" spans="2:132" x14ac:dyDescent="0.2">
      <c r="B409" s="152"/>
      <c r="C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  <c r="BR409" s="152"/>
      <c r="BS409" s="152"/>
      <c r="BT409" s="152"/>
      <c r="BU409" s="152"/>
      <c r="BV409" s="152"/>
      <c r="BW409" s="152"/>
      <c r="BX409" s="152"/>
      <c r="BY409" s="152"/>
      <c r="BZ409" s="152"/>
      <c r="CA409" s="152"/>
      <c r="CB409" s="152"/>
      <c r="CC409" s="152"/>
      <c r="CD409" s="152"/>
      <c r="CE409" s="152"/>
      <c r="CF409" s="152"/>
      <c r="CG409" s="152"/>
      <c r="CH409" s="152"/>
      <c r="CI409" s="152"/>
      <c r="CJ409" s="152"/>
      <c r="CK409" s="152"/>
      <c r="CL409" s="152"/>
      <c r="CM409" s="152"/>
      <c r="CN409" s="152"/>
      <c r="CO409" s="152"/>
      <c r="CP409" s="152"/>
      <c r="CQ409" s="152"/>
      <c r="CR409" s="152"/>
      <c r="CS409" s="152"/>
      <c r="CT409" s="152"/>
      <c r="CU409" s="152"/>
      <c r="CV409" s="152"/>
      <c r="CW409" s="152"/>
      <c r="CX409" s="152"/>
      <c r="CY409" s="152"/>
      <c r="CZ409" s="152"/>
      <c r="DA409" s="152"/>
      <c r="DB409" s="152"/>
      <c r="DC409" s="152"/>
      <c r="DD409" s="152"/>
      <c r="DE409" s="152"/>
      <c r="DF409" s="152"/>
      <c r="DG409" s="152"/>
      <c r="DH409" s="152"/>
      <c r="DI409" s="152"/>
      <c r="DJ409" s="152"/>
      <c r="DK409" s="152"/>
      <c r="DL409" s="152"/>
      <c r="DM409" s="152"/>
      <c r="DN409" s="152"/>
      <c r="DO409" s="152"/>
      <c r="DP409" s="152"/>
      <c r="DQ409" s="152"/>
      <c r="DR409" s="152"/>
      <c r="DS409" s="152"/>
      <c r="DT409" s="152"/>
      <c r="DU409" s="152"/>
      <c r="DV409" s="152"/>
      <c r="DW409" s="152"/>
      <c r="DX409" s="152"/>
      <c r="DY409" s="152"/>
      <c r="DZ409" s="152"/>
      <c r="EA409" s="152"/>
      <c r="EB409" s="152"/>
    </row>
    <row r="410" spans="2:132" x14ac:dyDescent="0.2">
      <c r="B410" s="152"/>
      <c r="C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2"/>
      <c r="BN410" s="152"/>
      <c r="BO410" s="152"/>
      <c r="BP410" s="152"/>
      <c r="BQ410" s="152"/>
      <c r="BR410" s="152"/>
      <c r="BS410" s="152"/>
      <c r="BT410" s="152"/>
      <c r="BU410" s="152"/>
      <c r="BV410" s="152"/>
      <c r="BW410" s="152"/>
      <c r="BX410" s="152"/>
      <c r="BY410" s="152"/>
      <c r="BZ410" s="152"/>
      <c r="CA410" s="152"/>
      <c r="CB410" s="152"/>
      <c r="CC410" s="152"/>
      <c r="CD410" s="152"/>
      <c r="CE410" s="152"/>
      <c r="CF410" s="152"/>
      <c r="CG410" s="152"/>
      <c r="CH410" s="152"/>
      <c r="CI410" s="152"/>
      <c r="CJ410" s="152"/>
      <c r="CK410" s="152"/>
      <c r="CL410" s="152"/>
      <c r="CM410" s="152"/>
      <c r="CN410" s="152"/>
      <c r="CO410" s="152"/>
      <c r="CP410" s="152"/>
      <c r="CQ410" s="152"/>
      <c r="CR410" s="152"/>
      <c r="CS410" s="152"/>
      <c r="CT410" s="152"/>
      <c r="CU410" s="152"/>
      <c r="CV410" s="152"/>
      <c r="CW410" s="152"/>
      <c r="CX410" s="152"/>
      <c r="CY410" s="152"/>
      <c r="CZ410" s="152"/>
      <c r="DA410" s="152"/>
      <c r="DB410" s="152"/>
      <c r="DC410" s="152"/>
      <c r="DD410" s="152"/>
      <c r="DE410" s="152"/>
      <c r="DF410" s="152"/>
      <c r="DG410" s="152"/>
      <c r="DH410" s="152"/>
      <c r="DI410" s="152"/>
      <c r="DJ410" s="152"/>
      <c r="DK410" s="152"/>
      <c r="DL410" s="152"/>
      <c r="DM410" s="152"/>
      <c r="DN410" s="152"/>
      <c r="DO410" s="152"/>
      <c r="DP410" s="152"/>
      <c r="DQ410" s="152"/>
      <c r="DR410" s="152"/>
      <c r="DS410" s="152"/>
      <c r="DT410" s="152"/>
      <c r="DU410" s="152"/>
      <c r="DV410" s="152"/>
      <c r="DW410" s="152"/>
      <c r="DX410" s="152"/>
      <c r="DY410" s="152"/>
      <c r="DZ410" s="152"/>
      <c r="EA410" s="152"/>
      <c r="EB410" s="152"/>
    </row>
    <row r="411" spans="2:132" x14ac:dyDescent="0.2">
      <c r="B411" s="152"/>
      <c r="C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2"/>
      <c r="AY411" s="152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2"/>
      <c r="BN411" s="152"/>
      <c r="BO411" s="152"/>
      <c r="BP411" s="152"/>
      <c r="BQ411" s="152"/>
      <c r="BR411" s="152"/>
      <c r="BS411" s="152"/>
      <c r="BT411" s="152"/>
      <c r="BU411" s="152"/>
      <c r="BV411" s="152"/>
      <c r="BW411" s="152"/>
      <c r="BX411" s="152"/>
      <c r="BY411" s="152"/>
      <c r="BZ411" s="152"/>
      <c r="CA411" s="152"/>
      <c r="CB411" s="152"/>
      <c r="CC411" s="152"/>
      <c r="CD411" s="152"/>
      <c r="CE411" s="152"/>
      <c r="CF411" s="152"/>
      <c r="CG411" s="152"/>
      <c r="CH411" s="152"/>
      <c r="CI411" s="152"/>
      <c r="CJ411" s="152"/>
      <c r="CK411" s="152"/>
      <c r="CL411" s="152"/>
      <c r="CM411" s="152"/>
      <c r="CN411" s="152"/>
      <c r="CO411" s="152"/>
      <c r="CP411" s="152"/>
      <c r="CQ411" s="152"/>
      <c r="CR411" s="152"/>
      <c r="CS411" s="152"/>
      <c r="CT411" s="152"/>
      <c r="CU411" s="152"/>
      <c r="CV411" s="152"/>
      <c r="CW411" s="152"/>
      <c r="CX411" s="152"/>
      <c r="CY411" s="152"/>
      <c r="CZ411" s="152"/>
      <c r="DA411" s="152"/>
      <c r="DB411" s="152"/>
      <c r="DC411" s="152"/>
      <c r="DD411" s="152"/>
      <c r="DE411" s="152"/>
      <c r="DF411" s="152"/>
      <c r="DG411" s="152"/>
      <c r="DH411" s="152"/>
      <c r="DI411" s="152"/>
      <c r="DJ411" s="152"/>
      <c r="DK411" s="152"/>
      <c r="DL411" s="152"/>
      <c r="DM411" s="152"/>
      <c r="DN411" s="152"/>
      <c r="DO411" s="152"/>
      <c r="DP411" s="152"/>
      <c r="DQ411" s="152"/>
      <c r="DR411" s="152"/>
      <c r="DS411" s="152"/>
      <c r="DT411" s="152"/>
      <c r="DU411" s="152"/>
      <c r="DV411" s="152"/>
      <c r="DW411" s="152"/>
      <c r="DX411" s="152"/>
      <c r="DY411" s="152"/>
      <c r="DZ411" s="152"/>
      <c r="EA411" s="152"/>
      <c r="EB411" s="152"/>
    </row>
    <row r="412" spans="2:132" x14ac:dyDescent="0.2">
      <c r="B412" s="152"/>
      <c r="C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2"/>
      <c r="BN412" s="152"/>
      <c r="BO412" s="152"/>
      <c r="BP412" s="152"/>
      <c r="BQ412" s="152"/>
      <c r="BR412" s="152"/>
      <c r="BS412" s="152"/>
      <c r="BT412" s="152"/>
      <c r="BU412" s="152"/>
      <c r="BV412" s="152"/>
      <c r="BW412" s="152"/>
      <c r="BX412" s="152"/>
      <c r="BY412" s="152"/>
      <c r="BZ412" s="152"/>
      <c r="CA412" s="152"/>
      <c r="CB412" s="152"/>
      <c r="CC412" s="152"/>
      <c r="CD412" s="152"/>
      <c r="CE412" s="152"/>
      <c r="CF412" s="152"/>
      <c r="CG412" s="152"/>
      <c r="CH412" s="152"/>
      <c r="CI412" s="152"/>
      <c r="CJ412" s="152"/>
      <c r="CK412" s="152"/>
      <c r="CL412" s="152"/>
      <c r="CM412" s="152"/>
      <c r="CN412" s="152"/>
      <c r="CO412" s="152"/>
      <c r="CP412" s="152"/>
      <c r="CQ412" s="152"/>
      <c r="CR412" s="152"/>
      <c r="CS412" s="152"/>
      <c r="CT412" s="152"/>
      <c r="CU412" s="152"/>
      <c r="CV412" s="152"/>
      <c r="CW412" s="152"/>
      <c r="CX412" s="152"/>
      <c r="CY412" s="152"/>
      <c r="CZ412" s="152"/>
      <c r="DA412" s="152"/>
      <c r="DB412" s="152"/>
      <c r="DC412" s="152"/>
      <c r="DD412" s="152"/>
      <c r="DE412" s="152"/>
      <c r="DF412" s="152"/>
      <c r="DG412" s="152"/>
      <c r="DH412" s="152"/>
      <c r="DI412" s="152"/>
      <c r="DJ412" s="152"/>
      <c r="DK412" s="152"/>
      <c r="DL412" s="152"/>
      <c r="DM412" s="152"/>
      <c r="DN412" s="152"/>
      <c r="DO412" s="152"/>
      <c r="DP412" s="152"/>
      <c r="DQ412" s="152"/>
      <c r="DR412" s="152"/>
      <c r="DS412" s="152"/>
      <c r="DT412" s="152"/>
      <c r="DU412" s="152"/>
      <c r="DV412" s="152"/>
      <c r="DW412" s="152"/>
      <c r="DX412" s="152"/>
      <c r="DY412" s="152"/>
      <c r="DZ412" s="152"/>
      <c r="EA412" s="152"/>
      <c r="EB412" s="152"/>
    </row>
    <row r="413" spans="2:132" x14ac:dyDescent="0.2">
      <c r="B413" s="152"/>
      <c r="C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2"/>
      <c r="BN413" s="152"/>
      <c r="BO413" s="152"/>
      <c r="BP413" s="152"/>
      <c r="BQ413" s="152"/>
      <c r="BR413" s="152"/>
      <c r="BS413" s="152"/>
      <c r="BT413" s="152"/>
      <c r="BU413" s="152"/>
      <c r="BV413" s="152"/>
      <c r="BW413" s="152"/>
      <c r="BX413" s="152"/>
      <c r="BY413" s="152"/>
      <c r="BZ413" s="152"/>
      <c r="CA413" s="152"/>
      <c r="CB413" s="152"/>
      <c r="CC413" s="152"/>
      <c r="CD413" s="152"/>
      <c r="CE413" s="152"/>
      <c r="CF413" s="152"/>
      <c r="CG413" s="152"/>
      <c r="CH413" s="152"/>
      <c r="CI413" s="152"/>
      <c r="CJ413" s="152"/>
      <c r="CK413" s="152"/>
      <c r="CL413" s="152"/>
      <c r="CM413" s="152"/>
      <c r="CN413" s="152"/>
      <c r="CO413" s="152"/>
      <c r="CP413" s="152"/>
      <c r="CQ413" s="152"/>
      <c r="CR413" s="152"/>
      <c r="CS413" s="152"/>
      <c r="CT413" s="152"/>
      <c r="CU413" s="152"/>
      <c r="CV413" s="152"/>
      <c r="CW413" s="152"/>
      <c r="CX413" s="152"/>
      <c r="CY413" s="152"/>
      <c r="CZ413" s="152"/>
      <c r="DA413" s="152"/>
      <c r="DB413" s="152"/>
      <c r="DC413" s="152"/>
      <c r="DD413" s="152"/>
      <c r="DE413" s="152"/>
      <c r="DF413" s="152"/>
      <c r="DG413" s="152"/>
      <c r="DH413" s="152"/>
      <c r="DI413" s="152"/>
      <c r="DJ413" s="152"/>
      <c r="DK413" s="152"/>
      <c r="DL413" s="152"/>
      <c r="DM413" s="152"/>
      <c r="DN413" s="152"/>
      <c r="DO413" s="152"/>
      <c r="DP413" s="152"/>
      <c r="DQ413" s="152"/>
      <c r="DR413" s="152"/>
      <c r="DS413" s="152"/>
      <c r="DT413" s="152"/>
      <c r="DU413" s="152"/>
      <c r="DV413" s="152"/>
      <c r="DW413" s="152"/>
      <c r="DX413" s="152"/>
      <c r="DY413" s="152"/>
      <c r="DZ413" s="152"/>
      <c r="EA413" s="152"/>
      <c r="EB413" s="152"/>
    </row>
    <row r="414" spans="2:132" x14ac:dyDescent="0.2">
      <c r="B414" s="152"/>
      <c r="C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2"/>
      <c r="BN414" s="152"/>
      <c r="BO414" s="152"/>
      <c r="BP414" s="152"/>
      <c r="BQ414" s="152"/>
      <c r="BR414" s="152"/>
      <c r="BS414" s="152"/>
      <c r="BT414" s="152"/>
      <c r="BU414" s="152"/>
      <c r="BV414" s="152"/>
      <c r="BW414" s="152"/>
      <c r="BX414" s="152"/>
      <c r="BY414" s="152"/>
      <c r="BZ414" s="152"/>
      <c r="CA414" s="152"/>
      <c r="CB414" s="152"/>
      <c r="CC414" s="152"/>
      <c r="CD414" s="152"/>
      <c r="CE414" s="152"/>
      <c r="CF414" s="152"/>
      <c r="CG414" s="152"/>
      <c r="CH414" s="152"/>
      <c r="CI414" s="152"/>
      <c r="CJ414" s="152"/>
      <c r="CK414" s="152"/>
      <c r="CL414" s="152"/>
      <c r="CM414" s="152"/>
      <c r="CN414" s="152"/>
      <c r="CO414" s="152"/>
      <c r="CP414" s="152"/>
      <c r="CQ414" s="152"/>
      <c r="CR414" s="152"/>
      <c r="CS414" s="152"/>
      <c r="CT414" s="152"/>
      <c r="CU414" s="152"/>
      <c r="CV414" s="152"/>
      <c r="CW414" s="152"/>
      <c r="CX414" s="152"/>
      <c r="CY414" s="152"/>
      <c r="CZ414" s="152"/>
      <c r="DA414" s="152"/>
      <c r="DB414" s="152"/>
      <c r="DC414" s="152"/>
      <c r="DD414" s="152"/>
      <c r="DE414" s="152"/>
      <c r="DF414" s="152"/>
      <c r="DG414" s="152"/>
      <c r="DH414" s="152"/>
      <c r="DI414" s="152"/>
      <c r="DJ414" s="152"/>
      <c r="DK414" s="152"/>
      <c r="DL414" s="152"/>
      <c r="DM414" s="152"/>
      <c r="DN414" s="152"/>
      <c r="DO414" s="152"/>
      <c r="DP414" s="152"/>
      <c r="DQ414" s="152"/>
      <c r="DR414" s="152"/>
      <c r="DS414" s="152"/>
      <c r="DT414" s="152"/>
      <c r="DU414" s="152"/>
      <c r="DV414" s="152"/>
      <c r="DW414" s="152"/>
      <c r="DX414" s="152"/>
      <c r="DY414" s="152"/>
      <c r="DZ414" s="152"/>
      <c r="EA414" s="152"/>
      <c r="EB414" s="152"/>
    </row>
    <row r="415" spans="2:132" x14ac:dyDescent="0.2">
      <c r="B415" s="152"/>
      <c r="C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2"/>
      <c r="BN415" s="152"/>
      <c r="BO415" s="152"/>
      <c r="BP415" s="152"/>
      <c r="BQ415" s="152"/>
      <c r="BR415" s="152"/>
      <c r="BS415" s="152"/>
      <c r="BT415" s="152"/>
      <c r="BU415" s="152"/>
      <c r="BV415" s="152"/>
      <c r="BW415" s="152"/>
      <c r="BX415" s="152"/>
      <c r="BY415" s="152"/>
      <c r="BZ415" s="152"/>
      <c r="CA415" s="152"/>
      <c r="CB415" s="152"/>
      <c r="CC415" s="152"/>
      <c r="CD415" s="152"/>
      <c r="CE415" s="152"/>
      <c r="CF415" s="152"/>
      <c r="CG415" s="152"/>
      <c r="CH415" s="152"/>
      <c r="CI415" s="152"/>
      <c r="CJ415" s="152"/>
      <c r="CK415" s="152"/>
      <c r="CL415" s="152"/>
      <c r="CM415" s="152"/>
      <c r="CN415" s="152"/>
      <c r="CO415" s="152"/>
      <c r="CP415" s="152"/>
      <c r="CQ415" s="152"/>
      <c r="CR415" s="152"/>
      <c r="CS415" s="152"/>
      <c r="CT415" s="152"/>
      <c r="CU415" s="152"/>
      <c r="CV415" s="152"/>
      <c r="CW415" s="152"/>
      <c r="CX415" s="152"/>
      <c r="CY415" s="152"/>
      <c r="CZ415" s="152"/>
      <c r="DA415" s="152"/>
      <c r="DB415" s="152"/>
      <c r="DC415" s="152"/>
      <c r="DD415" s="152"/>
      <c r="DE415" s="152"/>
      <c r="DF415" s="152"/>
      <c r="DG415" s="152"/>
      <c r="DH415" s="152"/>
      <c r="DI415" s="152"/>
      <c r="DJ415" s="152"/>
      <c r="DK415" s="152"/>
      <c r="DL415" s="152"/>
      <c r="DM415" s="152"/>
      <c r="DN415" s="152"/>
      <c r="DO415" s="152"/>
      <c r="DP415" s="152"/>
      <c r="DQ415" s="152"/>
      <c r="DR415" s="152"/>
      <c r="DS415" s="152"/>
      <c r="DT415" s="152"/>
      <c r="DU415" s="152"/>
      <c r="DV415" s="152"/>
      <c r="DW415" s="152"/>
      <c r="DX415" s="152"/>
      <c r="DY415" s="152"/>
      <c r="DZ415" s="152"/>
      <c r="EA415" s="152"/>
      <c r="EB415" s="152"/>
    </row>
    <row r="416" spans="2:132" x14ac:dyDescent="0.2">
      <c r="B416" s="152"/>
      <c r="C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2"/>
      <c r="BN416" s="152"/>
      <c r="BO416" s="152"/>
      <c r="BP416" s="152"/>
      <c r="BQ416" s="152"/>
      <c r="BR416" s="152"/>
      <c r="BS416" s="152"/>
      <c r="BT416" s="152"/>
      <c r="BU416" s="152"/>
      <c r="BV416" s="152"/>
      <c r="BW416" s="152"/>
      <c r="BX416" s="152"/>
      <c r="BY416" s="152"/>
      <c r="BZ416" s="152"/>
      <c r="CA416" s="152"/>
      <c r="CB416" s="152"/>
      <c r="CC416" s="152"/>
      <c r="CD416" s="152"/>
      <c r="CE416" s="152"/>
      <c r="CF416" s="152"/>
      <c r="CG416" s="152"/>
      <c r="CH416" s="152"/>
      <c r="CI416" s="152"/>
      <c r="CJ416" s="152"/>
      <c r="CK416" s="152"/>
      <c r="CL416" s="152"/>
      <c r="CM416" s="152"/>
      <c r="CN416" s="152"/>
      <c r="CO416" s="152"/>
      <c r="CP416" s="152"/>
      <c r="CQ416" s="152"/>
      <c r="CR416" s="152"/>
      <c r="CS416" s="152"/>
      <c r="CT416" s="152"/>
      <c r="CU416" s="152"/>
      <c r="CV416" s="152"/>
      <c r="CW416" s="152"/>
      <c r="CX416" s="152"/>
      <c r="CY416" s="152"/>
      <c r="CZ416" s="152"/>
      <c r="DA416" s="152"/>
      <c r="DB416" s="152"/>
      <c r="DC416" s="152"/>
      <c r="DD416" s="152"/>
      <c r="DE416" s="152"/>
      <c r="DF416" s="152"/>
      <c r="DG416" s="152"/>
      <c r="DH416" s="152"/>
      <c r="DI416" s="152"/>
      <c r="DJ416" s="152"/>
      <c r="DK416" s="152"/>
      <c r="DL416" s="152"/>
      <c r="DM416" s="152"/>
      <c r="DN416" s="152"/>
      <c r="DO416" s="152"/>
      <c r="DP416" s="152"/>
      <c r="DQ416" s="152"/>
      <c r="DR416" s="152"/>
      <c r="DS416" s="152"/>
      <c r="DT416" s="152"/>
      <c r="DU416" s="152"/>
      <c r="DV416" s="152"/>
      <c r="DW416" s="152"/>
      <c r="DX416" s="152"/>
      <c r="DY416" s="152"/>
      <c r="DZ416" s="152"/>
      <c r="EA416" s="152"/>
      <c r="EB416" s="152"/>
    </row>
    <row r="417" spans="2:132" x14ac:dyDescent="0.2">
      <c r="B417" s="152"/>
      <c r="C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  <c r="AC417" s="152"/>
      <c r="AD417" s="152"/>
      <c r="AE417" s="152"/>
      <c r="AF417" s="152"/>
      <c r="AG417" s="152"/>
      <c r="AH417" s="152"/>
      <c r="AI417" s="152"/>
      <c r="AJ417" s="152"/>
      <c r="AK417" s="152"/>
      <c r="AL417" s="152"/>
      <c r="AM417" s="152"/>
      <c r="AN417" s="152"/>
      <c r="AO417" s="152"/>
      <c r="AP417" s="152"/>
      <c r="AQ417" s="152"/>
      <c r="AR417" s="152"/>
      <c r="AS417" s="152"/>
      <c r="AT417" s="152"/>
      <c r="AU417" s="152"/>
      <c r="AV417" s="152"/>
      <c r="AW417" s="152"/>
      <c r="AX417" s="152"/>
      <c r="AY417" s="152"/>
      <c r="AZ417" s="152"/>
      <c r="BA417" s="152"/>
      <c r="BB417" s="152"/>
      <c r="BC417" s="152"/>
      <c r="BD417" s="152"/>
      <c r="BE417" s="152"/>
      <c r="BF417" s="152"/>
      <c r="BG417" s="152"/>
      <c r="BH417" s="152"/>
      <c r="BI417" s="152"/>
      <c r="BJ417" s="152"/>
      <c r="BK417" s="152"/>
      <c r="BL417" s="152"/>
      <c r="BM417" s="152"/>
      <c r="BN417" s="152"/>
      <c r="BO417" s="152"/>
      <c r="BP417" s="152"/>
      <c r="BQ417" s="152"/>
      <c r="BR417" s="152"/>
      <c r="BS417" s="152"/>
      <c r="BT417" s="152"/>
      <c r="BU417" s="152"/>
      <c r="BV417" s="152"/>
      <c r="BW417" s="152"/>
      <c r="BX417" s="152"/>
      <c r="BY417" s="152"/>
      <c r="BZ417" s="152"/>
      <c r="CA417" s="152"/>
      <c r="CB417" s="152"/>
      <c r="CC417" s="152"/>
      <c r="CD417" s="152"/>
      <c r="CE417" s="152"/>
      <c r="CF417" s="152"/>
      <c r="CG417" s="152"/>
      <c r="CH417" s="152"/>
      <c r="CI417" s="152"/>
      <c r="CJ417" s="152"/>
      <c r="CK417" s="152"/>
      <c r="CL417" s="152"/>
      <c r="CM417" s="152"/>
      <c r="CN417" s="152"/>
      <c r="CO417" s="152"/>
      <c r="CP417" s="152"/>
      <c r="CQ417" s="152"/>
      <c r="CR417" s="152"/>
      <c r="CS417" s="152"/>
      <c r="CT417" s="152"/>
      <c r="CU417" s="152"/>
      <c r="CV417" s="152"/>
      <c r="CW417" s="152"/>
      <c r="CX417" s="152"/>
      <c r="CY417" s="152"/>
      <c r="CZ417" s="152"/>
      <c r="DA417" s="152"/>
      <c r="DB417" s="152"/>
      <c r="DC417" s="152"/>
      <c r="DD417" s="152"/>
      <c r="DE417" s="152"/>
      <c r="DF417" s="152"/>
      <c r="DG417" s="152"/>
      <c r="DH417" s="152"/>
      <c r="DI417" s="152"/>
      <c r="DJ417" s="152"/>
      <c r="DK417" s="152"/>
      <c r="DL417" s="152"/>
      <c r="DM417" s="152"/>
      <c r="DN417" s="152"/>
      <c r="DO417" s="152"/>
      <c r="DP417" s="152"/>
      <c r="DQ417" s="152"/>
      <c r="DR417" s="152"/>
      <c r="DS417" s="152"/>
      <c r="DT417" s="152"/>
      <c r="DU417" s="152"/>
      <c r="DV417" s="152"/>
      <c r="DW417" s="152"/>
      <c r="DX417" s="152"/>
      <c r="DY417" s="152"/>
      <c r="DZ417" s="152"/>
      <c r="EA417" s="152"/>
      <c r="EB417" s="152"/>
    </row>
    <row r="418" spans="2:132" x14ac:dyDescent="0.2">
      <c r="B418" s="152"/>
      <c r="C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  <c r="AK418" s="152"/>
      <c r="AL418" s="152"/>
      <c r="AM418" s="152"/>
      <c r="AN418" s="152"/>
      <c r="AO418" s="152"/>
      <c r="AP418" s="152"/>
      <c r="AQ418" s="152"/>
      <c r="AR418" s="152"/>
      <c r="AS418" s="152"/>
      <c r="AT418" s="152"/>
      <c r="AU418" s="152"/>
      <c r="AV418" s="152"/>
      <c r="AW418" s="152"/>
      <c r="AX418" s="152"/>
      <c r="AY418" s="152"/>
      <c r="AZ418" s="152"/>
      <c r="BA418" s="152"/>
      <c r="BB418" s="152"/>
      <c r="BC418" s="152"/>
      <c r="BD418" s="152"/>
      <c r="BE418" s="152"/>
      <c r="BF418" s="152"/>
      <c r="BG418" s="152"/>
      <c r="BH418" s="152"/>
      <c r="BI418" s="152"/>
      <c r="BJ418" s="152"/>
      <c r="BK418" s="152"/>
      <c r="BL418" s="152"/>
      <c r="BM418" s="152"/>
      <c r="BN418" s="152"/>
      <c r="BO418" s="152"/>
      <c r="BP418" s="152"/>
      <c r="BQ418" s="152"/>
      <c r="BR418" s="152"/>
      <c r="BS418" s="152"/>
      <c r="BT418" s="152"/>
      <c r="BU418" s="152"/>
      <c r="BV418" s="152"/>
      <c r="BW418" s="152"/>
      <c r="BX418" s="152"/>
      <c r="BY418" s="152"/>
      <c r="BZ418" s="152"/>
      <c r="CA418" s="152"/>
      <c r="CB418" s="152"/>
      <c r="CC418" s="152"/>
      <c r="CD418" s="152"/>
      <c r="CE418" s="152"/>
      <c r="CF418" s="152"/>
      <c r="CG418" s="152"/>
      <c r="CH418" s="152"/>
      <c r="CI418" s="152"/>
      <c r="CJ418" s="152"/>
      <c r="CK418" s="152"/>
      <c r="CL418" s="152"/>
      <c r="CM418" s="152"/>
      <c r="CN418" s="152"/>
      <c r="CO418" s="152"/>
      <c r="CP418" s="152"/>
      <c r="CQ418" s="152"/>
      <c r="CR418" s="152"/>
      <c r="CS418" s="152"/>
      <c r="CT418" s="152"/>
      <c r="CU418" s="152"/>
      <c r="CV418" s="152"/>
      <c r="CW418" s="152"/>
      <c r="CX418" s="152"/>
      <c r="CY418" s="152"/>
      <c r="CZ418" s="152"/>
      <c r="DA418" s="152"/>
      <c r="DB418" s="152"/>
      <c r="DC418" s="152"/>
      <c r="DD418" s="152"/>
      <c r="DE418" s="152"/>
      <c r="DF418" s="152"/>
      <c r="DG418" s="152"/>
      <c r="DH418" s="152"/>
      <c r="DI418" s="152"/>
      <c r="DJ418" s="152"/>
      <c r="DK418" s="152"/>
      <c r="DL418" s="152"/>
      <c r="DM418" s="152"/>
      <c r="DN418" s="152"/>
      <c r="DO418" s="152"/>
      <c r="DP418" s="152"/>
      <c r="DQ418" s="152"/>
      <c r="DR418" s="152"/>
      <c r="DS418" s="152"/>
      <c r="DT418" s="152"/>
      <c r="DU418" s="152"/>
      <c r="DV418" s="152"/>
      <c r="DW418" s="152"/>
      <c r="DX418" s="152"/>
      <c r="DY418" s="152"/>
      <c r="DZ418" s="152"/>
      <c r="EA418" s="152"/>
      <c r="EB418" s="152"/>
    </row>
    <row r="419" spans="2:132" x14ac:dyDescent="0.2">
      <c r="B419" s="152"/>
      <c r="C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  <c r="AC419" s="152"/>
      <c r="AD419" s="152"/>
      <c r="AE419" s="152"/>
      <c r="AF419" s="152"/>
      <c r="AG419" s="152"/>
      <c r="AH419" s="152"/>
      <c r="AI419" s="152"/>
      <c r="AJ419" s="152"/>
      <c r="AK419" s="152"/>
      <c r="AL419" s="152"/>
      <c r="AM419" s="152"/>
      <c r="AN419" s="152"/>
      <c r="AO419" s="152"/>
      <c r="AP419" s="152"/>
      <c r="AQ419" s="152"/>
      <c r="AR419" s="152"/>
      <c r="AS419" s="152"/>
      <c r="AT419" s="152"/>
      <c r="AU419" s="152"/>
      <c r="AV419" s="152"/>
      <c r="AW419" s="152"/>
      <c r="AX419" s="152"/>
      <c r="AY419" s="152"/>
      <c r="AZ419" s="152"/>
      <c r="BA419" s="152"/>
      <c r="BB419" s="152"/>
      <c r="BC419" s="152"/>
      <c r="BD419" s="152"/>
      <c r="BE419" s="152"/>
      <c r="BF419" s="152"/>
      <c r="BG419" s="152"/>
      <c r="BH419" s="152"/>
      <c r="BI419" s="152"/>
      <c r="BJ419" s="152"/>
      <c r="BK419" s="152"/>
      <c r="BL419" s="152"/>
      <c r="BM419" s="152"/>
      <c r="BN419" s="152"/>
      <c r="BO419" s="152"/>
      <c r="BP419" s="152"/>
      <c r="BQ419" s="152"/>
      <c r="BR419" s="152"/>
      <c r="BS419" s="152"/>
      <c r="BT419" s="152"/>
      <c r="BU419" s="152"/>
      <c r="BV419" s="152"/>
      <c r="BW419" s="152"/>
      <c r="BX419" s="152"/>
      <c r="BY419" s="152"/>
      <c r="BZ419" s="152"/>
      <c r="CA419" s="152"/>
      <c r="CB419" s="152"/>
      <c r="CC419" s="152"/>
      <c r="CD419" s="152"/>
      <c r="CE419" s="152"/>
      <c r="CF419" s="152"/>
      <c r="CG419" s="152"/>
      <c r="CH419" s="152"/>
      <c r="CI419" s="152"/>
      <c r="CJ419" s="152"/>
      <c r="CK419" s="152"/>
      <c r="CL419" s="152"/>
      <c r="CM419" s="152"/>
      <c r="CN419" s="152"/>
      <c r="CO419" s="152"/>
      <c r="CP419" s="152"/>
      <c r="CQ419" s="152"/>
      <c r="CR419" s="152"/>
      <c r="CS419" s="152"/>
      <c r="CT419" s="152"/>
      <c r="CU419" s="152"/>
      <c r="CV419" s="152"/>
      <c r="CW419" s="152"/>
      <c r="CX419" s="152"/>
      <c r="CY419" s="152"/>
      <c r="CZ419" s="152"/>
      <c r="DA419" s="152"/>
      <c r="DB419" s="152"/>
      <c r="DC419" s="152"/>
      <c r="DD419" s="152"/>
      <c r="DE419" s="152"/>
      <c r="DF419" s="152"/>
      <c r="DG419" s="152"/>
      <c r="DH419" s="152"/>
      <c r="DI419" s="152"/>
      <c r="DJ419" s="152"/>
      <c r="DK419" s="152"/>
      <c r="DL419" s="152"/>
      <c r="DM419" s="152"/>
      <c r="DN419" s="152"/>
      <c r="DO419" s="152"/>
      <c r="DP419" s="152"/>
      <c r="DQ419" s="152"/>
      <c r="DR419" s="152"/>
      <c r="DS419" s="152"/>
      <c r="DT419" s="152"/>
      <c r="DU419" s="152"/>
      <c r="DV419" s="152"/>
      <c r="DW419" s="152"/>
      <c r="DX419" s="152"/>
      <c r="DY419" s="152"/>
      <c r="DZ419" s="152"/>
      <c r="EA419" s="152"/>
      <c r="EB419" s="152"/>
    </row>
    <row r="420" spans="2:132" x14ac:dyDescent="0.2">
      <c r="B420" s="152"/>
      <c r="C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K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152"/>
      <c r="AW420" s="152"/>
      <c r="AX420" s="152"/>
      <c r="AY420" s="152"/>
      <c r="AZ420" s="152"/>
      <c r="BA420" s="152"/>
      <c r="BB420" s="152"/>
      <c r="BC420" s="152"/>
      <c r="BD420" s="152"/>
      <c r="BE420" s="152"/>
      <c r="BF420" s="152"/>
      <c r="BG420" s="152"/>
      <c r="BH420" s="152"/>
      <c r="BI420" s="152"/>
      <c r="BJ420" s="152"/>
      <c r="BK420" s="152"/>
      <c r="BL420" s="152"/>
      <c r="BM420" s="152"/>
      <c r="BN420" s="152"/>
      <c r="BO420" s="152"/>
      <c r="BP420" s="152"/>
      <c r="BQ420" s="152"/>
      <c r="BR420" s="152"/>
      <c r="BS420" s="152"/>
      <c r="BT420" s="152"/>
      <c r="BU420" s="152"/>
      <c r="BV420" s="152"/>
      <c r="BW420" s="152"/>
      <c r="BX420" s="152"/>
      <c r="BY420" s="152"/>
      <c r="BZ420" s="152"/>
      <c r="CA420" s="152"/>
      <c r="CB420" s="152"/>
      <c r="CC420" s="152"/>
      <c r="CD420" s="152"/>
      <c r="CE420" s="152"/>
      <c r="CF420" s="152"/>
      <c r="CG420" s="152"/>
      <c r="CH420" s="152"/>
      <c r="CI420" s="152"/>
      <c r="CJ420" s="152"/>
      <c r="CK420" s="152"/>
      <c r="CL420" s="152"/>
      <c r="CM420" s="152"/>
      <c r="CN420" s="152"/>
      <c r="CO420" s="152"/>
      <c r="CP420" s="152"/>
      <c r="CQ420" s="152"/>
      <c r="CR420" s="152"/>
      <c r="CS420" s="152"/>
      <c r="CT420" s="152"/>
      <c r="CU420" s="152"/>
      <c r="CV420" s="152"/>
      <c r="CW420" s="152"/>
      <c r="CX420" s="152"/>
      <c r="CY420" s="152"/>
      <c r="CZ420" s="152"/>
      <c r="DA420" s="152"/>
      <c r="DB420" s="152"/>
      <c r="DC420" s="152"/>
      <c r="DD420" s="152"/>
      <c r="DE420" s="152"/>
      <c r="DF420" s="152"/>
      <c r="DG420" s="152"/>
      <c r="DH420" s="152"/>
      <c r="DI420" s="152"/>
      <c r="DJ420" s="152"/>
      <c r="DK420" s="152"/>
      <c r="DL420" s="152"/>
      <c r="DM420" s="152"/>
      <c r="DN420" s="152"/>
      <c r="DO420" s="152"/>
      <c r="DP420" s="152"/>
      <c r="DQ420" s="152"/>
      <c r="DR420" s="152"/>
      <c r="DS420" s="152"/>
      <c r="DT420" s="152"/>
      <c r="DU420" s="152"/>
      <c r="DV420" s="152"/>
      <c r="DW420" s="152"/>
      <c r="DX420" s="152"/>
      <c r="DY420" s="152"/>
      <c r="DZ420" s="152"/>
      <c r="EA420" s="152"/>
      <c r="EB420" s="152"/>
    </row>
    <row r="421" spans="2:132" x14ac:dyDescent="0.2">
      <c r="B421" s="152"/>
      <c r="C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  <c r="AK421" s="152"/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152"/>
      <c r="AW421" s="152"/>
      <c r="AX421" s="152"/>
      <c r="AY421" s="152"/>
      <c r="AZ421" s="152"/>
      <c r="BA421" s="152"/>
      <c r="BB421" s="152"/>
      <c r="BC421" s="152"/>
      <c r="BD421" s="152"/>
      <c r="BE421" s="152"/>
      <c r="BF421" s="152"/>
      <c r="BG421" s="152"/>
      <c r="BH421" s="152"/>
      <c r="BI421" s="152"/>
      <c r="BJ421" s="152"/>
      <c r="BK421" s="152"/>
      <c r="BL421" s="152"/>
      <c r="BM421" s="152"/>
      <c r="BN421" s="152"/>
      <c r="BO421" s="152"/>
      <c r="BP421" s="152"/>
      <c r="BQ421" s="152"/>
      <c r="BR421" s="152"/>
      <c r="BS421" s="152"/>
      <c r="BT421" s="152"/>
      <c r="BU421" s="152"/>
      <c r="BV421" s="152"/>
      <c r="BW421" s="152"/>
      <c r="BX421" s="152"/>
      <c r="BY421" s="152"/>
      <c r="BZ421" s="152"/>
      <c r="CA421" s="152"/>
      <c r="CB421" s="152"/>
      <c r="CC421" s="152"/>
      <c r="CD421" s="152"/>
      <c r="CE421" s="152"/>
      <c r="CF421" s="152"/>
      <c r="CG421" s="152"/>
      <c r="CH421" s="152"/>
      <c r="CI421" s="152"/>
      <c r="CJ421" s="152"/>
      <c r="CK421" s="152"/>
      <c r="CL421" s="152"/>
      <c r="CM421" s="152"/>
      <c r="CN421" s="152"/>
      <c r="CO421" s="152"/>
      <c r="CP421" s="152"/>
      <c r="CQ421" s="152"/>
      <c r="CR421" s="152"/>
      <c r="CS421" s="152"/>
      <c r="CT421" s="152"/>
      <c r="CU421" s="152"/>
      <c r="CV421" s="152"/>
      <c r="CW421" s="152"/>
      <c r="CX421" s="152"/>
      <c r="CY421" s="152"/>
      <c r="CZ421" s="152"/>
      <c r="DA421" s="152"/>
      <c r="DB421" s="152"/>
      <c r="DC421" s="152"/>
      <c r="DD421" s="152"/>
      <c r="DE421" s="152"/>
      <c r="DF421" s="152"/>
      <c r="DG421" s="152"/>
      <c r="DH421" s="152"/>
      <c r="DI421" s="152"/>
      <c r="DJ421" s="152"/>
      <c r="DK421" s="152"/>
      <c r="DL421" s="152"/>
      <c r="DM421" s="152"/>
      <c r="DN421" s="152"/>
      <c r="DO421" s="152"/>
      <c r="DP421" s="152"/>
      <c r="DQ421" s="152"/>
      <c r="DR421" s="152"/>
      <c r="DS421" s="152"/>
      <c r="DT421" s="152"/>
      <c r="DU421" s="152"/>
      <c r="DV421" s="152"/>
      <c r="DW421" s="152"/>
      <c r="DX421" s="152"/>
      <c r="DY421" s="152"/>
      <c r="DZ421" s="152"/>
      <c r="EA421" s="152"/>
      <c r="EB421" s="152"/>
    </row>
    <row r="422" spans="2:132" x14ac:dyDescent="0.2">
      <c r="B422" s="152"/>
      <c r="C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  <c r="AK422" s="152"/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152"/>
      <c r="AW422" s="152"/>
      <c r="AX422" s="152"/>
      <c r="AY422" s="152"/>
      <c r="AZ422" s="152"/>
      <c r="BA422" s="152"/>
      <c r="BB422" s="152"/>
      <c r="BC422" s="152"/>
      <c r="BD422" s="152"/>
      <c r="BE422" s="152"/>
      <c r="BF422" s="152"/>
      <c r="BG422" s="152"/>
      <c r="BH422" s="152"/>
      <c r="BI422" s="152"/>
      <c r="BJ422" s="152"/>
      <c r="BK422" s="152"/>
      <c r="BL422" s="152"/>
      <c r="BM422" s="152"/>
      <c r="BN422" s="152"/>
      <c r="BO422" s="152"/>
      <c r="BP422" s="152"/>
      <c r="BQ422" s="152"/>
      <c r="BR422" s="152"/>
      <c r="BS422" s="152"/>
      <c r="BT422" s="152"/>
      <c r="BU422" s="152"/>
      <c r="BV422" s="152"/>
      <c r="BW422" s="152"/>
      <c r="BX422" s="152"/>
      <c r="BY422" s="152"/>
      <c r="BZ422" s="152"/>
      <c r="CA422" s="152"/>
      <c r="CB422" s="152"/>
      <c r="CC422" s="152"/>
      <c r="CD422" s="152"/>
      <c r="CE422" s="152"/>
      <c r="CF422" s="152"/>
      <c r="CG422" s="152"/>
      <c r="CH422" s="152"/>
      <c r="CI422" s="152"/>
      <c r="CJ422" s="152"/>
      <c r="CK422" s="152"/>
      <c r="CL422" s="152"/>
      <c r="CM422" s="152"/>
      <c r="CN422" s="152"/>
      <c r="CO422" s="152"/>
      <c r="CP422" s="152"/>
      <c r="CQ422" s="152"/>
      <c r="CR422" s="152"/>
      <c r="CS422" s="152"/>
      <c r="CT422" s="152"/>
      <c r="CU422" s="152"/>
      <c r="CV422" s="152"/>
      <c r="CW422" s="152"/>
      <c r="CX422" s="152"/>
      <c r="CY422" s="152"/>
      <c r="CZ422" s="152"/>
      <c r="DA422" s="152"/>
      <c r="DB422" s="152"/>
      <c r="DC422" s="152"/>
      <c r="DD422" s="152"/>
      <c r="DE422" s="152"/>
      <c r="DF422" s="152"/>
      <c r="DG422" s="152"/>
      <c r="DH422" s="152"/>
      <c r="DI422" s="152"/>
      <c r="DJ422" s="152"/>
      <c r="DK422" s="152"/>
      <c r="DL422" s="152"/>
      <c r="DM422" s="152"/>
      <c r="DN422" s="152"/>
      <c r="DO422" s="152"/>
      <c r="DP422" s="152"/>
      <c r="DQ422" s="152"/>
      <c r="DR422" s="152"/>
      <c r="DS422" s="152"/>
      <c r="DT422" s="152"/>
      <c r="DU422" s="152"/>
      <c r="DV422" s="152"/>
      <c r="DW422" s="152"/>
      <c r="DX422" s="152"/>
      <c r="DY422" s="152"/>
      <c r="DZ422" s="152"/>
      <c r="EA422" s="152"/>
      <c r="EB422" s="152"/>
    </row>
    <row r="423" spans="2:132" x14ac:dyDescent="0.2">
      <c r="B423" s="152"/>
      <c r="C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152"/>
      <c r="AD423" s="152"/>
      <c r="AE423" s="152"/>
      <c r="AF423" s="152"/>
      <c r="AG423" s="152"/>
      <c r="AH423" s="152"/>
      <c r="AI423" s="152"/>
      <c r="AJ423" s="152"/>
      <c r="AK423" s="152"/>
      <c r="AL423" s="152"/>
      <c r="AM423" s="152"/>
      <c r="AN423" s="152"/>
      <c r="AO423" s="152"/>
      <c r="AP423" s="152"/>
      <c r="AQ423" s="152"/>
      <c r="AR423" s="152"/>
      <c r="AS423" s="152"/>
      <c r="AT423" s="152"/>
      <c r="AU423" s="152"/>
      <c r="AV423" s="152"/>
      <c r="AW423" s="152"/>
      <c r="AX423" s="152"/>
      <c r="AY423" s="152"/>
      <c r="AZ423" s="152"/>
      <c r="BA423" s="152"/>
      <c r="BB423" s="152"/>
      <c r="BC423" s="152"/>
      <c r="BD423" s="152"/>
      <c r="BE423" s="152"/>
      <c r="BF423" s="152"/>
      <c r="BG423" s="152"/>
      <c r="BH423" s="152"/>
      <c r="BI423" s="152"/>
      <c r="BJ423" s="152"/>
      <c r="BK423" s="152"/>
      <c r="BL423" s="152"/>
      <c r="BM423" s="152"/>
      <c r="BN423" s="152"/>
      <c r="BO423" s="152"/>
      <c r="BP423" s="152"/>
      <c r="BQ423" s="152"/>
      <c r="BR423" s="152"/>
      <c r="BS423" s="152"/>
      <c r="BT423" s="152"/>
      <c r="BU423" s="152"/>
      <c r="BV423" s="152"/>
      <c r="BW423" s="152"/>
      <c r="BX423" s="152"/>
      <c r="BY423" s="152"/>
      <c r="BZ423" s="152"/>
      <c r="CA423" s="152"/>
      <c r="CB423" s="152"/>
      <c r="CC423" s="152"/>
      <c r="CD423" s="152"/>
      <c r="CE423" s="152"/>
      <c r="CF423" s="152"/>
      <c r="CG423" s="152"/>
      <c r="CH423" s="152"/>
      <c r="CI423" s="152"/>
      <c r="CJ423" s="152"/>
      <c r="CK423" s="152"/>
      <c r="CL423" s="152"/>
      <c r="CM423" s="152"/>
      <c r="CN423" s="152"/>
      <c r="CO423" s="152"/>
      <c r="CP423" s="152"/>
      <c r="CQ423" s="152"/>
      <c r="CR423" s="152"/>
      <c r="CS423" s="152"/>
      <c r="CT423" s="152"/>
      <c r="CU423" s="152"/>
      <c r="CV423" s="152"/>
      <c r="CW423" s="152"/>
      <c r="CX423" s="152"/>
      <c r="CY423" s="152"/>
      <c r="CZ423" s="152"/>
      <c r="DA423" s="152"/>
      <c r="DB423" s="152"/>
      <c r="DC423" s="152"/>
      <c r="DD423" s="152"/>
      <c r="DE423" s="152"/>
      <c r="DF423" s="152"/>
      <c r="DG423" s="152"/>
      <c r="DH423" s="152"/>
      <c r="DI423" s="152"/>
      <c r="DJ423" s="152"/>
      <c r="DK423" s="152"/>
      <c r="DL423" s="152"/>
      <c r="DM423" s="152"/>
      <c r="DN423" s="152"/>
      <c r="DO423" s="152"/>
      <c r="DP423" s="152"/>
      <c r="DQ423" s="152"/>
      <c r="DR423" s="152"/>
      <c r="DS423" s="152"/>
      <c r="DT423" s="152"/>
      <c r="DU423" s="152"/>
      <c r="DV423" s="152"/>
      <c r="DW423" s="152"/>
      <c r="DX423" s="152"/>
      <c r="DY423" s="152"/>
      <c r="DZ423" s="152"/>
      <c r="EA423" s="152"/>
      <c r="EB423" s="152"/>
    </row>
    <row r="424" spans="2:132" x14ac:dyDescent="0.2">
      <c r="B424" s="152"/>
      <c r="C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2"/>
      <c r="BH424" s="152"/>
      <c r="BI424" s="152"/>
      <c r="BJ424" s="152"/>
      <c r="BK424" s="152"/>
      <c r="BL424" s="152"/>
      <c r="BM424" s="152"/>
      <c r="BN424" s="152"/>
      <c r="BO424" s="152"/>
      <c r="BP424" s="152"/>
      <c r="BQ424" s="152"/>
      <c r="BR424" s="152"/>
      <c r="BS424" s="152"/>
      <c r="BT424" s="152"/>
      <c r="BU424" s="152"/>
      <c r="BV424" s="152"/>
      <c r="BW424" s="152"/>
      <c r="BX424" s="152"/>
      <c r="BY424" s="152"/>
      <c r="BZ424" s="152"/>
      <c r="CA424" s="152"/>
      <c r="CB424" s="152"/>
      <c r="CC424" s="152"/>
      <c r="CD424" s="152"/>
      <c r="CE424" s="152"/>
      <c r="CF424" s="152"/>
      <c r="CG424" s="152"/>
      <c r="CH424" s="152"/>
      <c r="CI424" s="152"/>
      <c r="CJ424" s="152"/>
      <c r="CK424" s="152"/>
      <c r="CL424" s="152"/>
      <c r="CM424" s="152"/>
      <c r="CN424" s="152"/>
      <c r="CO424" s="152"/>
      <c r="CP424" s="152"/>
      <c r="CQ424" s="152"/>
      <c r="CR424" s="152"/>
      <c r="CS424" s="152"/>
      <c r="CT424" s="152"/>
      <c r="CU424" s="152"/>
      <c r="CV424" s="152"/>
      <c r="CW424" s="152"/>
      <c r="CX424" s="152"/>
      <c r="CY424" s="152"/>
      <c r="CZ424" s="152"/>
      <c r="DA424" s="152"/>
      <c r="DB424" s="152"/>
      <c r="DC424" s="152"/>
      <c r="DD424" s="152"/>
      <c r="DE424" s="152"/>
      <c r="DF424" s="152"/>
      <c r="DG424" s="152"/>
      <c r="DH424" s="152"/>
      <c r="DI424" s="152"/>
      <c r="DJ424" s="152"/>
      <c r="DK424" s="152"/>
      <c r="DL424" s="152"/>
      <c r="DM424" s="152"/>
      <c r="DN424" s="152"/>
      <c r="DO424" s="152"/>
      <c r="DP424" s="152"/>
      <c r="DQ424" s="152"/>
      <c r="DR424" s="152"/>
      <c r="DS424" s="152"/>
      <c r="DT424" s="152"/>
      <c r="DU424" s="152"/>
      <c r="DV424" s="152"/>
      <c r="DW424" s="152"/>
      <c r="DX424" s="152"/>
      <c r="DY424" s="152"/>
      <c r="DZ424" s="152"/>
      <c r="EA424" s="152"/>
      <c r="EB424" s="152"/>
    </row>
    <row r="425" spans="2:132" x14ac:dyDescent="0.2">
      <c r="B425" s="152"/>
      <c r="C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  <c r="AK425" s="152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152"/>
      <c r="AW425" s="152"/>
      <c r="AX425" s="152"/>
      <c r="AY425" s="152"/>
      <c r="AZ425" s="152"/>
      <c r="BA425" s="152"/>
      <c r="BB425" s="152"/>
      <c r="BC425" s="152"/>
      <c r="BD425" s="152"/>
      <c r="BE425" s="152"/>
      <c r="BF425" s="152"/>
      <c r="BG425" s="152"/>
      <c r="BH425" s="152"/>
      <c r="BI425" s="152"/>
      <c r="BJ425" s="152"/>
      <c r="BK425" s="152"/>
      <c r="BL425" s="152"/>
      <c r="BM425" s="152"/>
      <c r="BN425" s="152"/>
      <c r="BO425" s="152"/>
      <c r="BP425" s="152"/>
      <c r="BQ425" s="152"/>
      <c r="BR425" s="152"/>
      <c r="BS425" s="152"/>
      <c r="BT425" s="152"/>
      <c r="BU425" s="152"/>
      <c r="BV425" s="152"/>
      <c r="BW425" s="152"/>
      <c r="BX425" s="152"/>
      <c r="BY425" s="152"/>
      <c r="BZ425" s="152"/>
      <c r="CA425" s="152"/>
      <c r="CB425" s="152"/>
      <c r="CC425" s="152"/>
      <c r="CD425" s="152"/>
      <c r="CE425" s="152"/>
      <c r="CF425" s="152"/>
      <c r="CG425" s="152"/>
      <c r="CH425" s="152"/>
      <c r="CI425" s="152"/>
      <c r="CJ425" s="152"/>
      <c r="CK425" s="152"/>
      <c r="CL425" s="152"/>
      <c r="CM425" s="152"/>
      <c r="CN425" s="152"/>
      <c r="CO425" s="152"/>
      <c r="CP425" s="152"/>
      <c r="CQ425" s="152"/>
      <c r="CR425" s="152"/>
      <c r="CS425" s="152"/>
      <c r="CT425" s="152"/>
      <c r="CU425" s="152"/>
      <c r="CV425" s="152"/>
      <c r="CW425" s="152"/>
      <c r="CX425" s="152"/>
      <c r="CY425" s="152"/>
      <c r="CZ425" s="152"/>
      <c r="DA425" s="152"/>
      <c r="DB425" s="152"/>
      <c r="DC425" s="152"/>
      <c r="DD425" s="152"/>
      <c r="DE425" s="152"/>
      <c r="DF425" s="152"/>
      <c r="DG425" s="152"/>
      <c r="DH425" s="152"/>
      <c r="DI425" s="152"/>
      <c r="DJ425" s="152"/>
      <c r="DK425" s="152"/>
      <c r="DL425" s="152"/>
      <c r="DM425" s="152"/>
      <c r="DN425" s="152"/>
      <c r="DO425" s="152"/>
      <c r="DP425" s="152"/>
      <c r="DQ425" s="152"/>
      <c r="DR425" s="152"/>
      <c r="DS425" s="152"/>
      <c r="DT425" s="152"/>
      <c r="DU425" s="152"/>
      <c r="DV425" s="152"/>
      <c r="DW425" s="152"/>
      <c r="DX425" s="152"/>
      <c r="DY425" s="152"/>
      <c r="DZ425" s="152"/>
      <c r="EA425" s="152"/>
      <c r="EB425" s="152"/>
    </row>
    <row r="426" spans="2:132" x14ac:dyDescent="0.2">
      <c r="B426" s="152"/>
      <c r="C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/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/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/>
      <c r="BL426" s="152"/>
      <c r="BM426" s="152"/>
      <c r="BN426" s="152"/>
      <c r="BO426" s="152"/>
      <c r="BP426" s="152"/>
      <c r="BQ426" s="152"/>
      <c r="BR426" s="152"/>
      <c r="BS426" s="152"/>
      <c r="BT426" s="152"/>
      <c r="BU426" s="152"/>
      <c r="BV426" s="152"/>
      <c r="BW426" s="152"/>
      <c r="BX426" s="152"/>
      <c r="BY426" s="152"/>
      <c r="BZ426" s="152"/>
      <c r="CA426" s="152"/>
      <c r="CB426" s="152"/>
      <c r="CC426" s="152"/>
      <c r="CD426" s="152"/>
      <c r="CE426" s="152"/>
      <c r="CF426" s="152"/>
      <c r="CG426" s="152"/>
      <c r="CH426" s="152"/>
      <c r="CI426" s="152"/>
      <c r="CJ426" s="152"/>
      <c r="CK426" s="152"/>
      <c r="CL426" s="152"/>
      <c r="CM426" s="152"/>
      <c r="CN426" s="152"/>
      <c r="CO426" s="152"/>
      <c r="CP426" s="152"/>
      <c r="CQ426" s="152"/>
      <c r="CR426" s="152"/>
      <c r="CS426" s="152"/>
      <c r="CT426" s="152"/>
      <c r="CU426" s="152"/>
      <c r="CV426" s="152"/>
      <c r="CW426" s="152"/>
      <c r="CX426" s="152"/>
      <c r="CY426" s="152"/>
      <c r="CZ426" s="152"/>
      <c r="DA426" s="152"/>
      <c r="DB426" s="152"/>
      <c r="DC426" s="152"/>
      <c r="DD426" s="152"/>
      <c r="DE426" s="152"/>
      <c r="DF426" s="152"/>
      <c r="DG426" s="152"/>
      <c r="DH426" s="152"/>
      <c r="DI426" s="152"/>
      <c r="DJ426" s="152"/>
      <c r="DK426" s="152"/>
      <c r="DL426" s="152"/>
      <c r="DM426" s="152"/>
      <c r="DN426" s="152"/>
      <c r="DO426" s="152"/>
      <c r="DP426" s="152"/>
      <c r="DQ426" s="152"/>
      <c r="DR426" s="152"/>
      <c r="DS426" s="152"/>
      <c r="DT426" s="152"/>
      <c r="DU426" s="152"/>
      <c r="DV426" s="152"/>
      <c r="DW426" s="152"/>
      <c r="DX426" s="152"/>
      <c r="DY426" s="152"/>
      <c r="DZ426" s="152"/>
      <c r="EA426" s="152"/>
      <c r="EB426" s="152"/>
    </row>
    <row r="427" spans="2:132" x14ac:dyDescent="0.2">
      <c r="B427" s="152"/>
      <c r="C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  <c r="AK427" s="152"/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152"/>
      <c r="AW427" s="152"/>
      <c r="AX427" s="152"/>
      <c r="AY427" s="152"/>
      <c r="AZ427" s="152"/>
      <c r="BA427" s="152"/>
      <c r="BB427" s="152"/>
      <c r="BC427" s="152"/>
      <c r="BD427" s="152"/>
      <c r="BE427" s="152"/>
      <c r="BF427" s="152"/>
      <c r="BG427" s="152"/>
      <c r="BH427" s="152"/>
      <c r="BI427" s="152"/>
      <c r="BJ427" s="152"/>
      <c r="BK427" s="152"/>
      <c r="BL427" s="152"/>
      <c r="BM427" s="152"/>
      <c r="BN427" s="152"/>
      <c r="BO427" s="152"/>
      <c r="BP427" s="152"/>
      <c r="BQ427" s="152"/>
      <c r="BR427" s="152"/>
      <c r="BS427" s="152"/>
      <c r="BT427" s="152"/>
      <c r="BU427" s="152"/>
      <c r="BV427" s="152"/>
      <c r="BW427" s="152"/>
      <c r="BX427" s="152"/>
      <c r="BY427" s="152"/>
      <c r="BZ427" s="152"/>
      <c r="CA427" s="152"/>
      <c r="CB427" s="152"/>
      <c r="CC427" s="152"/>
      <c r="CD427" s="152"/>
      <c r="CE427" s="152"/>
      <c r="CF427" s="152"/>
      <c r="CG427" s="152"/>
      <c r="CH427" s="152"/>
      <c r="CI427" s="152"/>
      <c r="CJ427" s="152"/>
      <c r="CK427" s="152"/>
      <c r="CL427" s="152"/>
      <c r="CM427" s="152"/>
      <c r="CN427" s="152"/>
      <c r="CO427" s="152"/>
      <c r="CP427" s="152"/>
      <c r="CQ427" s="152"/>
      <c r="CR427" s="152"/>
      <c r="CS427" s="152"/>
      <c r="CT427" s="152"/>
      <c r="CU427" s="152"/>
      <c r="CV427" s="152"/>
      <c r="CW427" s="152"/>
      <c r="CX427" s="152"/>
      <c r="CY427" s="152"/>
      <c r="CZ427" s="152"/>
      <c r="DA427" s="152"/>
      <c r="DB427" s="152"/>
      <c r="DC427" s="152"/>
      <c r="DD427" s="152"/>
      <c r="DE427" s="152"/>
      <c r="DF427" s="152"/>
      <c r="DG427" s="152"/>
      <c r="DH427" s="152"/>
      <c r="DI427" s="152"/>
      <c r="DJ427" s="152"/>
      <c r="DK427" s="152"/>
      <c r="DL427" s="152"/>
      <c r="DM427" s="152"/>
      <c r="DN427" s="152"/>
      <c r="DO427" s="152"/>
      <c r="DP427" s="152"/>
      <c r="DQ427" s="152"/>
      <c r="DR427" s="152"/>
      <c r="DS427" s="152"/>
      <c r="DT427" s="152"/>
      <c r="DU427" s="152"/>
      <c r="DV427" s="152"/>
      <c r="DW427" s="152"/>
      <c r="DX427" s="152"/>
      <c r="DY427" s="152"/>
      <c r="DZ427" s="152"/>
      <c r="EA427" s="152"/>
      <c r="EB427" s="152"/>
    </row>
    <row r="428" spans="2:132" x14ac:dyDescent="0.2">
      <c r="B428" s="152"/>
      <c r="C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52"/>
      <c r="BN428" s="152"/>
      <c r="BO428" s="152"/>
      <c r="BP428" s="152"/>
      <c r="BQ428" s="152"/>
      <c r="BR428" s="152"/>
      <c r="BS428" s="152"/>
      <c r="BT428" s="152"/>
      <c r="BU428" s="152"/>
      <c r="BV428" s="152"/>
      <c r="BW428" s="152"/>
      <c r="BX428" s="152"/>
      <c r="BY428" s="152"/>
      <c r="BZ428" s="152"/>
      <c r="CA428" s="152"/>
      <c r="CB428" s="152"/>
      <c r="CC428" s="152"/>
      <c r="CD428" s="152"/>
      <c r="CE428" s="152"/>
      <c r="CF428" s="152"/>
      <c r="CG428" s="152"/>
      <c r="CH428" s="152"/>
      <c r="CI428" s="152"/>
      <c r="CJ428" s="152"/>
      <c r="CK428" s="152"/>
      <c r="CL428" s="152"/>
      <c r="CM428" s="152"/>
      <c r="CN428" s="152"/>
      <c r="CO428" s="152"/>
      <c r="CP428" s="152"/>
      <c r="CQ428" s="152"/>
      <c r="CR428" s="152"/>
      <c r="CS428" s="152"/>
      <c r="CT428" s="152"/>
      <c r="CU428" s="152"/>
      <c r="CV428" s="152"/>
      <c r="CW428" s="152"/>
      <c r="CX428" s="152"/>
      <c r="CY428" s="152"/>
      <c r="CZ428" s="152"/>
      <c r="DA428" s="152"/>
      <c r="DB428" s="152"/>
      <c r="DC428" s="152"/>
      <c r="DD428" s="152"/>
      <c r="DE428" s="152"/>
      <c r="DF428" s="152"/>
      <c r="DG428" s="152"/>
      <c r="DH428" s="152"/>
      <c r="DI428" s="152"/>
      <c r="DJ428" s="152"/>
      <c r="DK428" s="152"/>
      <c r="DL428" s="152"/>
      <c r="DM428" s="152"/>
      <c r="DN428" s="152"/>
      <c r="DO428" s="152"/>
      <c r="DP428" s="152"/>
      <c r="DQ428" s="152"/>
      <c r="DR428" s="152"/>
      <c r="DS428" s="152"/>
      <c r="DT428" s="152"/>
      <c r="DU428" s="152"/>
      <c r="DV428" s="152"/>
      <c r="DW428" s="152"/>
      <c r="DX428" s="152"/>
      <c r="DY428" s="152"/>
      <c r="DZ428" s="152"/>
      <c r="EA428" s="152"/>
      <c r="EB428" s="152"/>
    </row>
    <row r="429" spans="2:132" x14ac:dyDescent="0.2">
      <c r="B429" s="152"/>
      <c r="C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  <c r="AK429" s="152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152"/>
      <c r="AW429" s="152"/>
      <c r="AX429" s="152"/>
      <c r="AY429" s="152"/>
      <c r="AZ429" s="152"/>
      <c r="BA429" s="152"/>
      <c r="BB429" s="152"/>
      <c r="BC429" s="152"/>
      <c r="BD429" s="152"/>
      <c r="BE429" s="152"/>
      <c r="BF429" s="152"/>
      <c r="BG429" s="152"/>
      <c r="BH429" s="152"/>
      <c r="BI429" s="152"/>
      <c r="BJ429" s="152"/>
      <c r="BK429" s="152"/>
      <c r="BL429" s="152"/>
      <c r="BM429" s="152"/>
      <c r="BN429" s="152"/>
      <c r="BO429" s="152"/>
      <c r="BP429" s="152"/>
      <c r="BQ429" s="152"/>
      <c r="BR429" s="152"/>
      <c r="BS429" s="152"/>
      <c r="BT429" s="152"/>
      <c r="BU429" s="152"/>
      <c r="BV429" s="152"/>
      <c r="BW429" s="152"/>
      <c r="BX429" s="152"/>
      <c r="BY429" s="152"/>
      <c r="BZ429" s="152"/>
      <c r="CA429" s="152"/>
      <c r="CB429" s="152"/>
      <c r="CC429" s="152"/>
      <c r="CD429" s="152"/>
      <c r="CE429" s="152"/>
      <c r="CF429" s="152"/>
      <c r="CG429" s="152"/>
      <c r="CH429" s="152"/>
      <c r="CI429" s="152"/>
      <c r="CJ429" s="152"/>
      <c r="CK429" s="152"/>
      <c r="CL429" s="152"/>
      <c r="CM429" s="152"/>
      <c r="CN429" s="152"/>
      <c r="CO429" s="152"/>
      <c r="CP429" s="152"/>
      <c r="CQ429" s="152"/>
      <c r="CR429" s="152"/>
      <c r="CS429" s="152"/>
      <c r="CT429" s="152"/>
      <c r="CU429" s="152"/>
      <c r="CV429" s="152"/>
      <c r="CW429" s="152"/>
      <c r="CX429" s="152"/>
      <c r="CY429" s="152"/>
      <c r="CZ429" s="152"/>
      <c r="DA429" s="152"/>
      <c r="DB429" s="152"/>
      <c r="DC429" s="152"/>
      <c r="DD429" s="152"/>
      <c r="DE429" s="152"/>
      <c r="DF429" s="152"/>
      <c r="DG429" s="152"/>
      <c r="DH429" s="152"/>
      <c r="DI429" s="152"/>
      <c r="DJ429" s="152"/>
      <c r="DK429" s="152"/>
      <c r="DL429" s="152"/>
      <c r="DM429" s="152"/>
      <c r="DN429" s="152"/>
      <c r="DO429" s="152"/>
      <c r="DP429" s="152"/>
      <c r="DQ429" s="152"/>
      <c r="DR429" s="152"/>
      <c r="DS429" s="152"/>
      <c r="DT429" s="152"/>
      <c r="DU429" s="152"/>
      <c r="DV429" s="152"/>
      <c r="DW429" s="152"/>
      <c r="DX429" s="152"/>
      <c r="DY429" s="152"/>
      <c r="DZ429" s="152"/>
      <c r="EA429" s="152"/>
      <c r="EB429" s="152"/>
    </row>
    <row r="430" spans="2:132" x14ac:dyDescent="0.2">
      <c r="B430" s="152"/>
      <c r="C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52"/>
      <c r="BN430" s="152"/>
      <c r="BO430" s="152"/>
      <c r="BP430" s="152"/>
      <c r="BQ430" s="152"/>
      <c r="BR430" s="152"/>
      <c r="BS430" s="152"/>
      <c r="BT430" s="152"/>
      <c r="BU430" s="152"/>
      <c r="BV430" s="152"/>
      <c r="BW430" s="152"/>
      <c r="BX430" s="152"/>
      <c r="BY430" s="152"/>
      <c r="BZ430" s="152"/>
      <c r="CA430" s="152"/>
      <c r="CB430" s="152"/>
      <c r="CC430" s="152"/>
      <c r="CD430" s="152"/>
      <c r="CE430" s="152"/>
      <c r="CF430" s="152"/>
      <c r="CG430" s="152"/>
      <c r="CH430" s="152"/>
      <c r="CI430" s="152"/>
      <c r="CJ430" s="152"/>
      <c r="CK430" s="152"/>
      <c r="CL430" s="152"/>
      <c r="CM430" s="152"/>
      <c r="CN430" s="152"/>
      <c r="CO430" s="152"/>
      <c r="CP430" s="152"/>
      <c r="CQ430" s="152"/>
      <c r="CR430" s="152"/>
      <c r="CS430" s="152"/>
      <c r="CT430" s="152"/>
      <c r="CU430" s="152"/>
      <c r="CV430" s="152"/>
      <c r="CW430" s="152"/>
      <c r="CX430" s="152"/>
      <c r="CY430" s="152"/>
      <c r="CZ430" s="152"/>
      <c r="DA430" s="152"/>
      <c r="DB430" s="152"/>
      <c r="DC430" s="152"/>
      <c r="DD430" s="152"/>
      <c r="DE430" s="152"/>
      <c r="DF430" s="152"/>
      <c r="DG430" s="152"/>
      <c r="DH430" s="152"/>
      <c r="DI430" s="152"/>
      <c r="DJ430" s="152"/>
      <c r="DK430" s="152"/>
      <c r="DL430" s="152"/>
      <c r="DM430" s="152"/>
      <c r="DN430" s="152"/>
      <c r="DO430" s="152"/>
      <c r="DP430" s="152"/>
      <c r="DQ430" s="152"/>
      <c r="DR430" s="152"/>
      <c r="DS430" s="152"/>
      <c r="DT430" s="152"/>
      <c r="DU430" s="152"/>
      <c r="DV430" s="152"/>
      <c r="DW430" s="152"/>
      <c r="DX430" s="152"/>
      <c r="DY430" s="152"/>
      <c r="DZ430" s="152"/>
      <c r="EA430" s="152"/>
      <c r="EB430" s="152"/>
    </row>
    <row r="431" spans="2:132" x14ac:dyDescent="0.2">
      <c r="B431" s="152"/>
      <c r="C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  <c r="AC431" s="152"/>
      <c r="AD431" s="152"/>
      <c r="AE431" s="152"/>
      <c r="AF431" s="152"/>
      <c r="AG431" s="152"/>
      <c r="AH431" s="152"/>
      <c r="AI431" s="152"/>
      <c r="AJ431" s="152"/>
      <c r="AK431" s="152"/>
      <c r="AL431" s="152"/>
      <c r="AM431" s="152"/>
      <c r="AN431" s="152"/>
      <c r="AO431" s="152"/>
      <c r="AP431" s="152"/>
      <c r="AQ431" s="152"/>
      <c r="AR431" s="152"/>
      <c r="AS431" s="152"/>
      <c r="AT431" s="152"/>
      <c r="AU431" s="152"/>
      <c r="AV431" s="152"/>
      <c r="AW431" s="152"/>
      <c r="AX431" s="152"/>
      <c r="AY431" s="152"/>
      <c r="AZ431" s="152"/>
      <c r="BA431" s="152"/>
      <c r="BB431" s="152"/>
      <c r="BC431" s="152"/>
      <c r="BD431" s="152"/>
      <c r="BE431" s="152"/>
      <c r="BF431" s="152"/>
      <c r="BG431" s="152"/>
      <c r="BH431" s="152"/>
      <c r="BI431" s="152"/>
      <c r="BJ431" s="152"/>
      <c r="BK431" s="152"/>
      <c r="BL431" s="152"/>
      <c r="BM431" s="152"/>
      <c r="BN431" s="152"/>
      <c r="BO431" s="152"/>
      <c r="BP431" s="152"/>
      <c r="BQ431" s="152"/>
      <c r="BR431" s="152"/>
      <c r="BS431" s="152"/>
      <c r="BT431" s="152"/>
      <c r="BU431" s="152"/>
      <c r="BV431" s="152"/>
      <c r="BW431" s="152"/>
      <c r="BX431" s="152"/>
      <c r="BY431" s="152"/>
      <c r="BZ431" s="152"/>
      <c r="CA431" s="152"/>
      <c r="CB431" s="152"/>
      <c r="CC431" s="152"/>
      <c r="CD431" s="152"/>
      <c r="CE431" s="152"/>
      <c r="CF431" s="152"/>
      <c r="CG431" s="152"/>
      <c r="CH431" s="152"/>
      <c r="CI431" s="152"/>
      <c r="CJ431" s="152"/>
      <c r="CK431" s="152"/>
      <c r="CL431" s="152"/>
      <c r="CM431" s="152"/>
      <c r="CN431" s="152"/>
      <c r="CO431" s="152"/>
      <c r="CP431" s="152"/>
      <c r="CQ431" s="152"/>
      <c r="CR431" s="152"/>
      <c r="CS431" s="152"/>
      <c r="CT431" s="152"/>
      <c r="CU431" s="152"/>
      <c r="CV431" s="152"/>
      <c r="CW431" s="152"/>
      <c r="CX431" s="152"/>
      <c r="CY431" s="152"/>
      <c r="CZ431" s="152"/>
      <c r="DA431" s="152"/>
      <c r="DB431" s="152"/>
      <c r="DC431" s="152"/>
      <c r="DD431" s="152"/>
      <c r="DE431" s="152"/>
      <c r="DF431" s="152"/>
      <c r="DG431" s="152"/>
      <c r="DH431" s="152"/>
      <c r="DI431" s="152"/>
      <c r="DJ431" s="152"/>
      <c r="DK431" s="152"/>
      <c r="DL431" s="152"/>
      <c r="DM431" s="152"/>
      <c r="DN431" s="152"/>
      <c r="DO431" s="152"/>
      <c r="DP431" s="152"/>
      <c r="DQ431" s="152"/>
      <c r="DR431" s="152"/>
      <c r="DS431" s="152"/>
      <c r="DT431" s="152"/>
      <c r="DU431" s="152"/>
      <c r="DV431" s="152"/>
      <c r="DW431" s="152"/>
      <c r="DX431" s="152"/>
      <c r="DY431" s="152"/>
      <c r="DZ431" s="152"/>
      <c r="EA431" s="152"/>
      <c r="EB431" s="152"/>
    </row>
    <row r="432" spans="2:132" x14ac:dyDescent="0.2">
      <c r="B432" s="152"/>
      <c r="C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  <c r="AK432" s="152"/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152"/>
      <c r="AW432" s="152"/>
      <c r="AX432" s="152"/>
      <c r="AY432" s="152"/>
      <c r="AZ432" s="152"/>
      <c r="BA432" s="152"/>
      <c r="BB432" s="152"/>
      <c r="BC432" s="152"/>
      <c r="BD432" s="152"/>
      <c r="BE432" s="152"/>
      <c r="BF432" s="152"/>
      <c r="BG432" s="152"/>
      <c r="BH432" s="152"/>
      <c r="BI432" s="152"/>
      <c r="BJ432" s="152"/>
      <c r="BK432" s="152"/>
      <c r="BL432" s="152"/>
      <c r="BM432" s="152"/>
      <c r="BN432" s="152"/>
      <c r="BO432" s="152"/>
      <c r="BP432" s="152"/>
      <c r="BQ432" s="152"/>
      <c r="BR432" s="152"/>
      <c r="BS432" s="152"/>
      <c r="BT432" s="152"/>
      <c r="BU432" s="152"/>
      <c r="BV432" s="152"/>
      <c r="BW432" s="152"/>
      <c r="BX432" s="152"/>
      <c r="BY432" s="152"/>
      <c r="BZ432" s="152"/>
      <c r="CA432" s="152"/>
      <c r="CB432" s="152"/>
      <c r="CC432" s="152"/>
      <c r="CD432" s="152"/>
      <c r="CE432" s="152"/>
      <c r="CF432" s="152"/>
      <c r="CG432" s="152"/>
      <c r="CH432" s="152"/>
      <c r="CI432" s="152"/>
      <c r="CJ432" s="152"/>
      <c r="CK432" s="152"/>
      <c r="CL432" s="152"/>
      <c r="CM432" s="152"/>
      <c r="CN432" s="152"/>
      <c r="CO432" s="152"/>
      <c r="CP432" s="152"/>
      <c r="CQ432" s="152"/>
      <c r="CR432" s="152"/>
      <c r="CS432" s="152"/>
      <c r="CT432" s="152"/>
      <c r="CU432" s="152"/>
      <c r="CV432" s="152"/>
      <c r="CW432" s="152"/>
      <c r="CX432" s="152"/>
      <c r="CY432" s="152"/>
      <c r="CZ432" s="152"/>
      <c r="DA432" s="152"/>
      <c r="DB432" s="152"/>
      <c r="DC432" s="152"/>
      <c r="DD432" s="152"/>
      <c r="DE432" s="152"/>
      <c r="DF432" s="152"/>
      <c r="DG432" s="152"/>
      <c r="DH432" s="152"/>
      <c r="DI432" s="152"/>
      <c r="DJ432" s="152"/>
      <c r="DK432" s="152"/>
      <c r="DL432" s="152"/>
      <c r="DM432" s="152"/>
      <c r="DN432" s="152"/>
      <c r="DO432" s="152"/>
      <c r="DP432" s="152"/>
      <c r="DQ432" s="152"/>
      <c r="DR432" s="152"/>
      <c r="DS432" s="152"/>
      <c r="DT432" s="152"/>
      <c r="DU432" s="152"/>
      <c r="DV432" s="152"/>
      <c r="DW432" s="152"/>
      <c r="DX432" s="152"/>
      <c r="DY432" s="152"/>
      <c r="DZ432" s="152"/>
      <c r="EA432" s="152"/>
      <c r="EB432" s="152"/>
    </row>
    <row r="433" spans="2:132" x14ac:dyDescent="0.2">
      <c r="B433" s="152"/>
      <c r="C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152"/>
      <c r="AH433" s="152"/>
      <c r="AI433" s="152"/>
      <c r="AJ433" s="152"/>
      <c r="AK433" s="152"/>
      <c r="AL433" s="152"/>
      <c r="AM433" s="152"/>
      <c r="AN433" s="152"/>
      <c r="AO433" s="152"/>
      <c r="AP433" s="152"/>
      <c r="AQ433" s="152"/>
      <c r="AR433" s="152"/>
      <c r="AS433" s="152"/>
      <c r="AT433" s="152"/>
      <c r="AU433" s="152"/>
      <c r="AV433" s="152"/>
      <c r="AW433" s="152"/>
      <c r="AX433" s="152"/>
      <c r="AY433" s="152"/>
      <c r="AZ433" s="152"/>
      <c r="BA433" s="152"/>
      <c r="BB433" s="152"/>
      <c r="BC433" s="152"/>
      <c r="BD433" s="152"/>
      <c r="BE433" s="152"/>
      <c r="BF433" s="152"/>
      <c r="BG433" s="152"/>
      <c r="BH433" s="152"/>
      <c r="BI433" s="152"/>
      <c r="BJ433" s="152"/>
      <c r="BK433" s="152"/>
      <c r="BL433" s="152"/>
      <c r="BM433" s="152"/>
      <c r="BN433" s="152"/>
      <c r="BO433" s="152"/>
      <c r="BP433" s="152"/>
      <c r="BQ433" s="152"/>
      <c r="BR433" s="152"/>
      <c r="BS433" s="152"/>
      <c r="BT433" s="152"/>
      <c r="BU433" s="152"/>
      <c r="BV433" s="152"/>
      <c r="BW433" s="152"/>
      <c r="BX433" s="152"/>
      <c r="BY433" s="152"/>
      <c r="BZ433" s="152"/>
      <c r="CA433" s="152"/>
      <c r="CB433" s="152"/>
      <c r="CC433" s="152"/>
      <c r="CD433" s="152"/>
      <c r="CE433" s="152"/>
      <c r="CF433" s="152"/>
      <c r="CG433" s="152"/>
      <c r="CH433" s="152"/>
      <c r="CI433" s="152"/>
      <c r="CJ433" s="152"/>
      <c r="CK433" s="152"/>
      <c r="CL433" s="152"/>
      <c r="CM433" s="152"/>
      <c r="CN433" s="152"/>
      <c r="CO433" s="152"/>
      <c r="CP433" s="152"/>
      <c r="CQ433" s="152"/>
      <c r="CR433" s="152"/>
      <c r="CS433" s="152"/>
      <c r="CT433" s="152"/>
      <c r="CU433" s="152"/>
      <c r="CV433" s="152"/>
      <c r="CW433" s="152"/>
      <c r="CX433" s="152"/>
      <c r="CY433" s="152"/>
      <c r="CZ433" s="152"/>
      <c r="DA433" s="152"/>
      <c r="DB433" s="152"/>
      <c r="DC433" s="152"/>
      <c r="DD433" s="152"/>
      <c r="DE433" s="152"/>
      <c r="DF433" s="152"/>
      <c r="DG433" s="152"/>
      <c r="DH433" s="152"/>
      <c r="DI433" s="152"/>
      <c r="DJ433" s="152"/>
      <c r="DK433" s="152"/>
      <c r="DL433" s="152"/>
      <c r="DM433" s="152"/>
      <c r="DN433" s="152"/>
      <c r="DO433" s="152"/>
      <c r="DP433" s="152"/>
      <c r="DQ433" s="152"/>
      <c r="DR433" s="152"/>
      <c r="DS433" s="152"/>
      <c r="DT433" s="152"/>
      <c r="DU433" s="152"/>
      <c r="DV433" s="152"/>
      <c r="DW433" s="152"/>
      <c r="DX433" s="152"/>
      <c r="DY433" s="152"/>
      <c r="DZ433" s="152"/>
      <c r="EA433" s="152"/>
      <c r="EB433" s="152"/>
    </row>
    <row r="434" spans="2:132" x14ac:dyDescent="0.2">
      <c r="B434" s="152"/>
      <c r="C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52"/>
      <c r="BJ434" s="152"/>
      <c r="BK434" s="152"/>
      <c r="BL434" s="152"/>
      <c r="BM434" s="152"/>
      <c r="BN434" s="152"/>
      <c r="BO434" s="152"/>
      <c r="BP434" s="152"/>
      <c r="BQ434" s="152"/>
      <c r="BR434" s="152"/>
      <c r="BS434" s="152"/>
      <c r="BT434" s="152"/>
      <c r="BU434" s="152"/>
      <c r="BV434" s="152"/>
      <c r="BW434" s="152"/>
      <c r="BX434" s="152"/>
      <c r="BY434" s="152"/>
      <c r="BZ434" s="152"/>
      <c r="CA434" s="152"/>
      <c r="CB434" s="152"/>
      <c r="CC434" s="152"/>
      <c r="CD434" s="152"/>
      <c r="CE434" s="152"/>
      <c r="CF434" s="152"/>
      <c r="CG434" s="152"/>
      <c r="CH434" s="152"/>
      <c r="CI434" s="152"/>
      <c r="CJ434" s="152"/>
      <c r="CK434" s="152"/>
      <c r="CL434" s="152"/>
      <c r="CM434" s="152"/>
      <c r="CN434" s="152"/>
      <c r="CO434" s="152"/>
      <c r="CP434" s="152"/>
      <c r="CQ434" s="152"/>
      <c r="CR434" s="152"/>
      <c r="CS434" s="152"/>
      <c r="CT434" s="152"/>
      <c r="CU434" s="152"/>
      <c r="CV434" s="152"/>
      <c r="CW434" s="152"/>
      <c r="CX434" s="152"/>
      <c r="CY434" s="152"/>
      <c r="CZ434" s="152"/>
      <c r="DA434" s="152"/>
      <c r="DB434" s="152"/>
      <c r="DC434" s="152"/>
      <c r="DD434" s="152"/>
      <c r="DE434" s="152"/>
      <c r="DF434" s="152"/>
      <c r="DG434" s="152"/>
      <c r="DH434" s="152"/>
      <c r="DI434" s="152"/>
      <c r="DJ434" s="152"/>
      <c r="DK434" s="152"/>
      <c r="DL434" s="152"/>
      <c r="DM434" s="152"/>
      <c r="DN434" s="152"/>
      <c r="DO434" s="152"/>
      <c r="DP434" s="152"/>
      <c r="DQ434" s="152"/>
      <c r="DR434" s="152"/>
      <c r="DS434" s="152"/>
      <c r="DT434" s="152"/>
      <c r="DU434" s="152"/>
      <c r="DV434" s="152"/>
      <c r="DW434" s="152"/>
      <c r="DX434" s="152"/>
      <c r="DY434" s="152"/>
      <c r="DZ434" s="152"/>
      <c r="EA434" s="152"/>
      <c r="EB434" s="152"/>
    </row>
    <row r="435" spans="2:132" x14ac:dyDescent="0.2">
      <c r="B435" s="152"/>
      <c r="C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52"/>
      <c r="AI435" s="152"/>
      <c r="AJ435" s="152"/>
      <c r="AK435" s="152"/>
      <c r="AL435" s="152"/>
      <c r="AM435" s="152"/>
      <c r="AN435" s="152"/>
      <c r="AO435" s="152"/>
      <c r="AP435" s="152"/>
      <c r="AQ435" s="152"/>
      <c r="AR435" s="152"/>
      <c r="AS435" s="152"/>
      <c r="AT435" s="152"/>
      <c r="AU435" s="152"/>
      <c r="AV435" s="152"/>
      <c r="AW435" s="152"/>
      <c r="AX435" s="152"/>
      <c r="AY435" s="152"/>
      <c r="AZ435" s="152"/>
      <c r="BA435" s="152"/>
      <c r="BB435" s="152"/>
      <c r="BC435" s="152"/>
      <c r="BD435" s="152"/>
      <c r="BE435" s="152"/>
      <c r="BF435" s="152"/>
      <c r="BG435" s="152"/>
      <c r="BH435" s="152"/>
      <c r="BI435" s="152"/>
      <c r="BJ435" s="152"/>
      <c r="BK435" s="152"/>
      <c r="BL435" s="152"/>
      <c r="BM435" s="152"/>
      <c r="BN435" s="152"/>
      <c r="BO435" s="152"/>
      <c r="BP435" s="152"/>
      <c r="BQ435" s="152"/>
      <c r="BR435" s="152"/>
      <c r="BS435" s="152"/>
      <c r="BT435" s="152"/>
      <c r="BU435" s="152"/>
      <c r="BV435" s="152"/>
      <c r="BW435" s="152"/>
      <c r="BX435" s="152"/>
      <c r="BY435" s="152"/>
      <c r="BZ435" s="152"/>
      <c r="CA435" s="152"/>
      <c r="CB435" s="152"/>
      <c r="CC435" s="152"/>
      <c r="CD435" s="152"/>
      <c r="CE435" s="152"/>
      <c r="CF435" s="152"/>
      <c r="CG435" s="152"/>
      <c r="CH435" s="152"/>
      <c r="CI435" s="152"/>
      <c r="CJ435" s="152"/>
      <c r="CK435" s="152"/>
      <c r="CL435" s="152"/>
      <c r="CM435" s="152"/>
      <c r="CN435" s="152"/>
      <c r="CO435" s="152"/>
      <c r="CP435" s="152"/>
      <c r="CQ435" s="152"/>
      <c r="CR435" s="152"/>
      <c r="CS435" s="152"/>
      <c r="CT435" s="152"/>
      <c r="CU435" s="152"/>
      <c r="CV435" s="152"/>
      <c r="CW435" s="152"/>
      <c r="CX435" s="152"/>
      <c r="CY435" s="152"/>
      <c r="CZ435" s="152"/>
      <c r="DA435" s="152"/>
      <c r="DB435" s="152"/>
      <c r="DC435" s="152"/>
      <c r="DD435" s="152"/>
      <c r="DE435" s="152"/>
      <c r="DF435" s="152"/>
      <c r="DG435" s="152"/>
      <c r="DH435" s="152"/>
      <c r="DI435" s="152"/>
      <c r="DJ435" s="152"/>
      <c r="DK435" s="152"/>
      <c r="DL435" s="152"/>
      <c r="DM435" s="152"/>
      <c r="DN435" s="152"/>
      <c r="DO435" s="152"/>
      <c r="DP435" s="152"/>
      <c r="DQ435" s="152"/>
      <c r="DR435" s="152"/>
      <c r="DS435" s="152"/>
      <c r="DT435" s="152"/>
      <c r="DU435" s="152"/>
      <c r="DV435" s="152"/>
      <c r="DW435" s="152"/>
      <c r="DX435" s="152"/>
      <c r="DY435" s="152"/>
      <c r="DZ435" s="152"/>
      <c r="EA435" s="152"/>
      <c r="EB435" s="152"/>
    </row>
    <row r="436" spans="2:132" x14ac:dyDescent="0.2">
      <c r="B436" s="152"/>
      <c r="C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2"/>
      <c r="AY436" s="152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152"/>
      <c r="BN436" s="152"/>
      <c r="BO436" s="152"/>
      <c r="BP436" s="152"/>
      <c r="BQ436" s="152"/>
      <c r="BR436" s="152"/>
      <c r="BS436" s="152"/>
      <c r="BT436" s="152"/>
      <c r="BU436" s="152"/>
      <c r="BV436" s="152"/>
      <c r="BW436" s="152"/>
      <c r="BX436" s="152"/>
      <c r="BY436" s="152"/>
      <c r="BZ436" s="152"/>
      <c r="CA436" s="152"/>
      <c r="CB436" s="152"/>
      <c r="CC436" s="152"/>
      <c r="CD436" s="152"/>
      <c r="CE436" s="152"/>
      <c r="CF436" s="152"/>
      <c r="CG436" s="152"/>
      <c r="CH436" s="152"/>
      <c r="CI436" s="152"/>
      <c r="CJ436" s="152"/>
      <c r="CK436" s="152"/>
      <c r="CL436" s="152"/>
      <c r="CM436" s="152"/>
      <c r="CN436" s="152"/>
      <c r="CO436" s="152"/>
      <c r="CP436" s="152"/>
      <c r="CQ436" s="152"/>
      <c r="CR436" s="152"/>
      <c r="CS436" s="152"/>
      <c r="CT436" s="152"/>
      <c r="CU436" s="152"/>
      <c r="CV436" s="152"/>
      <c r="CW436" s="152"/>
      <c r="CX436" s="152"/>
      <c r="CY436" s="152"/>
      <c r="CZ436" s="152"/>
      <c r="DA436" s="152"/>
      <c r="DB436" s="152"/>
      <c r="DC436" s="152"/>
      <c r="DD436" s="152"/>
      <c r="DE436" s="152"/>
      <c r="DF436" s="152"/>
      <c r="DG436" s="152"/>
      <c r="DH436" s="152"/>
      <c r="DI436" s="152"/>
      <c r="DJ436" s="152"/>
      <c r="DK436" s="152"/>
      <c r="DL436" s="152"/>
      <c r="DM436" s="152"/>
      <c r="DN436" s="152"/>
      <c r="DO436" s="152"/>
      <c r="DP436" s="152"/>
      <c r="DQ436" s="152"/>
      <c r="DR436" s="152"/>
      <c r="DS436" s="152"/>
      <c r="DT436" s="152"/>
      <c r="DU436" s="152"/>
      <c r="DV436" s="152"/>
      <c r="DW436" s="152"/>
      <c r="DX436" s="152"/>
      <c r="DY436" s="152"/>
      <c r="DZ436" s="152"/>
      <c r="EA436" s="152"/>
      <c r="EB436" s="152"/>
    </row>
    <row r="437" spans="2:132" x14ac:dyDescent="0.2">
      <c r="B437" s="152"/>
      <c r="C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  <c r="AK437" s="152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152"/>
      <c r="AW437" s="152"/>
      <c r="AX437" s="152"/>
      <c r="AY437" s="152"/>
      <c r="AZ437" s="152"/>
      <c r="BA437" s="152"/>
      <c r="BB437" s="152"/>
      <c r="BC437" s="152"/>
      <c r="BD437" s="152"/>
      <c r="BE437" s="152"/>
      <c r="BF437" s="152"/>
      <c r="BG437" s="152"/>
      <c r="BH437" s="152"/>
      <c r="BI437" s="152"/>
      <c r="BJ437" s="152"/>
      <c r="BK437" s="152"/>
      <c r="BL437" s="152"/>
      <c r="BM437" s="152"/>
      <c r="BN437" s="152"/>
      <c r="BO437" s="152"/>
      <c r="BP437" s="152"/>
      <c r="BQ437" s="152"/>
      <c r="BR437" s="152"/>
      <c r="BS437" s="152"/>
      <c r="BT437" s="152"/>
      <c r="BU437" s="152"/>
      <c r="BV437" s="152"/>
      <c r="BW437" s="152"/>
      <c r="BX437" s="152"/>
      <c r="BY437" s="152"/>
      <c r="BZ437" s="152"/>
      <c r="CA437" s="152"/>
      <c r="CB437" s="152"/>
      <c r="CC437" s="152"/>
      <c r="CD437" s="152"/>
      <c r="CE437" s="152"/>
      <c r="CF437" s="152"/>
      <c r="CG437" s="152"/>
      <c r="CH437" s="152"/>
      <c r="CI437" s="152"/>
      <c r="CJ437" s="152"/>
      <c r="CK437" s="152"/>
      <c r="CL437" s="152"/>
      <c r="CM437" s="152"/>
      <c r="CN437" s="152"/>
      <c r="CO437" s="152"/>
      <c r="CP437" s="152"/>
      <c r="CQ437" s="152"/>
      <c r="CR437" s="152"/>
      <c r="CS437" s="152"/>
      <c r="CT437" s="152"/>
      <c r="CU437" s="152"/>
      <c r="CV437" s="152"/>
      <c r="CW437" s="152"/>
      <c r="CX437" s="152"/>
      <c r="CY437" s="152"/>
      <c r="CZ437" s="152"/>
      <c r="DA437" s="152"/>
      <c r="DB437" s="152"/>
      <c r="DC437" s="152"/>
      <c r="DD437" s="152"/>
      <c r="DE437" s="152"/>
      <c r="DF437" s="152"/>
      <c r="DG437" s="152"/>
      <c r="DH437" s="152"/>
      <c r="DI437" s="152"/>
      <c r="DJ437" s="152"/>
      <c r="DK437" s="152"/>
      <c r="DL437" s="152"/>
      <c r="DM437" s="152"/>
      <c r="DN437" s="152"/>
      <c r="DO437" s="152"/>
      <c r="DP437" s="152"/>
      <c r="DQ437" s="152"/>
      <c r="DR437" s="152"/>
      <c r="DS437" s="152"/>
      <c r="DT437" s="152"/>
      <c r="DU437" s="152"/>
      <c r="DV437" s="152"/>
      <c r="DW437" s="152"/>
      <c r="DX437" s="152"/>
      <c r="DY437" s="152"/>
      <c r="DZ437" s="152"/>
      <c r="EA437" s="152"/>
      <c r="EB437" s="152"/>
    </row>
    <row r="438" spans="2:132" x14ac:dyDescent="0.2">
      <c r="B438" s="152"/>
      <c r="C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  <c r="AK438" s="152"/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152"/>
      <c r="AW438" s="152"/>
      <c r="AX438" s="152"/>
      <c r="AY438" s="152"/>
      <c r="AZ438" s="152"/>
      <c r="BA438" s="152"/>
      <c r="BB438" s="152"/>
      <c r="BC438" s="152"/>
      <c r="BD438" s="152"/>
      <c r="BE438" s="152"/>
      <c r="BF438" s="152"/>
      <c r="BG438" s="152"/>
      <c r="BH438" s="152"/>
      <c r="BI438" s="152"/>
      <c r="BJ438" s="152"/>
      <c r="BK438" s="152"/>
      <c r="BL438" s="152"/>
      <c r="BM438" s="152"/>
      <c r="BN438" s="152"/>
      <c r="BO438" s="152"/>
      <c r="BP438" s="152"/>
      <c r="BQ438" s="152"/>
      <c r="BR438" s="152"/>
      <c r="BS438" s="152"/>
      <c r="BT438" s="152"/>
      <c r="BU438" s="152"/>
      <c r="BV438" s="152"/>
      <c r="BW438" s="152"/>
      <c r="BX438" s="152"/>
      <c r="BY438" s="152"/>
      <c r="BZ438" s="152"/>
      <c r="CA438" s="152"/>
      <c r="CB438" s="152"/>
      <c r="CC438" s="152"/>
      <c r="CD438" s="152"/>
      <c r="CE438" s="152"/>
      <c r="CF438" s="152"/>
      <c r="CG438" s="152"/>
      <c r="CH438" s="152"/>
      <c r="CI438" s="152"/>
      <c r="CJ438" s="152"/>
      <c r="CK438" s="152"/>
      <c r="CL438" s="152"/>
      <c r="CM438" s="152"/>
      <c r="CN438" s="152"/>
      <c r="CO438" s="152"/>
      <c r="CP438" s="152"/>
      <c r="CQ438" s="152"/>
      <c r="CR438" s="152"/>
      <c r="CS438" s="152"/>
      <c r="CT438" s="152"/>
      <c r="CU438" s="152"/>
      <c r="CV438" s="152"/>
      <c r="CW438" s="152"/>
      <c r="CX438" s="152"/>
      <c r="CY438" s="152"/>
      <c r="CZ438" s="152"/>
      <c r="DA438" s="152"/>
      <c r="DB438" s="152"/>
      <c r="DC438" s="152"/>
      <c r="DD438" s="152"/>
      <c r="DE438" s="152"/>
      <c r="DF438" s="152"/>
      <c r="DG438" s="152"/>
      <c r="DH438" s="152"/>
      <c r="DI438" s="152"/>
      <c r="DJ438" s="152"/>
      <c r="DK438" s="152"/>
      <c r="DL438" s="152"/>
      <c r="DM438" s="152"/>
      <c r="DN438" s="152"/>
      <c r="DO438" s="152"/>
      <c r="DP438" s="152"/>
      <c r="DQ438" s="152"/>
      <c r="DR438" s="152"/>
      <c r="DS438" s="152"/>
      <c r="DT438" s="152"/>
      <c r="DU438" s="152"/>
      <c r="DV438" s="152"/>
      <c r="DW438" s="152"/>
      <c r="DX438" s="152"/>
      <c r="DY438" s="152"/>
      <c r="DZ438" s="152"/>
      <c r="EA438" s="152"/>
      <c r="EB438" s="152"/>
    </row>
    <row r="439" spans="2:132" x14ac:dyDescent="0.2">
      <c r="B439" s="152"/>
      <c r="C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2"/>
      <c r="BN439" s="152"/>
      <c r="BO439" s="152"/>
      <c r="BP439" s="152"/>
      <c r="BQ439" s="152"/>
      <c r="BR439" s="152"/>
      <c r="BS439" s="152"/>
      <c r="BT439" s="152"/>
      <c r="BU439" s="152"/>
      <c r="BV439" s="152"/>
      <c r="BW439" s="152"/>
      <c r="BX439" s="152"/>
      <c r="BY439" s="152"/>
      <c r="BZ439" s="152"/>
      <c r="CA439" s="152"/>
      <c r="CB439" s="152"/>
      <c r="CC439" s="152"/>
      <c r="CD439" s="152"/>
      <c r="CE439" s="152"/>
      <c r="CF439" s="152"/>
      <c r="CG439" s="152"/>
      <c r="CH439" s="152"/>
      <c r="CI439" s="152"/>
      <c r="CJ439" s="152"/>
      <c r="CK439" s="152"/>
      <c r="CL439" s="152"/>
      <c r="CM439" s="152"/>
      <c r="CN439" s="152"/>
      <c r="CO439" s="152"/>
      <c r="CP439" s="152"/>
      <c r="CQ439" s="152"/>
      <c r="CR439" s="152"/>
      <c r="CS439" s="152"/>
      <c r="CT439" s="152"/>
      <c r="CU439" s="152"/>
      <c r="CV439" s="152"/>
      <c r="CW439" s="152"/>
      <c r="CX439" s="152"/>
      <c r="CY439" s="152"/>
      <c r="CZ439" s="152"/>
      <c r="DA439" s="152"/>
      <c r="DB439" s="152"/>
      <c r="DC439" s="152"/>
      <c r="DD439" s="152"/>
      <c r="DE439" s="152"/>
      <c r="DF439" s="152"/>
      <c r="DG439" s="152"/>
      <c r="DH439" s="152"/>
      <c r="DI439" s="152"/>
      <c r="DJ439" s="152"/>
      <c r="DK439" s="152"/>
      <c r="DL439" s="152"/>
      <c r="DM439" s="152"/>
      <c r="DN439" s="152"/>
      <c r="DO439" s="152"/>
      <c r="DP439" s="152"/>
      <c r="DQ439" s="152"/>
      <c r="DR439" s="152"/>
      <c r="DS439" s="152"/>
      <c r="DT439" s="152"/>
      <c r="DU439" s="152"/>
      <c r="DV439" s="152"/>
      <c r="DW439" s="152"/>
      <c r="DX439" s="152"/>
      <c r="DY439" s="152"/>
      <c r="DZ439" s="152"/>
      <c r="EA439" s="152"/>
      <c r="EB439" s="152"/>
    </row>
    <row r="440" spans="2:132" x14ac:dyDescent="0.2">
      <c r="B440" s="152"/>
      <c r="C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2"/>
      <c r="BN440" s="152"/>
      <c r="BO440" s="152"/>
      <c r="BP440" s="152"/>
      <c r="BQ440" s="152"/>
      <c r="BR440" s="152"/>
      <c r="BS440" s="152"/>
      <c r="BT440" s="152"/>
      <c r="BU440" s="152"/>
      <c r="BV440" s="152"/>
      <c r="BW440" s="152"/>
      <c r="BX440" s="152"/>
      <c r="BY440" s="152"/>
      <c r="BZ440" s="152"/>
      <c r="CA440" s="152"/>
      <c r="CB440" s="152"/>
      <c r="CC440" s="152"/>
      <c r="CD440" s="152"/>
      <c r="CE440" s="152"/>
      <c r="CF440" s="152"/>
      <c r="CG440" s="152"/>
      <c r="CH440" s="152"/>
      <c r="CI440" s="152"/>
      <c r="CJ440" s="152"/>
      <c r="CK440" s="152"/>
      <c r="CL440" s="152"/>
      <c r="CM440" s="152"/>
      <c r="CN440" s="152"/>
      <c r="CO440" s="152"/>
      <c r="CP440" s="152"/>
      <c r="CQ440" s="152"/>
      <c r="CR440" s="152"/>
      <c r="CS440" s="152"/>
      <c r="CT440" s="152"/>
      <c r="CU440" s="152"/>
      <c r="CV440" s="152"/>
      <c r="CW440" s="152"/>
      <c r="CX440" s="152"/>
      <c r="CY440" s="152"/>
      <c r="CZ440" s="152"/>
      <c r="DA440" s="152"/>
      <c r="DB440" s="152"/>
      <c r="DC440" s="152"/>
      <c r="DD440" s="152"/>
      <c r="DE440" s="152"/>
      <c r="DF440" s="152"/>
      <c r="DG440" s="152"/>
      <c r="DH440" s="152"/>
      <c r="DI440" s="152"/>
      <c r="DJ440" s="152"/>
      <c r="DK440" s="152"/>
      <c r="DL440" s="152"/>
      <c r="DM440" s="152"/>
      <c r="DN440" s="152"/>
      <c r="DO440" s="152"/>
      <c r="DP440" s="152"/>
      <c r="DQ440" s="152"/>
      <c r="DR440" s="152"/>
      <c r="DS440" s="152"/>
      <c r="DT440" s="152"/>
      <c r="DU440" s="152"/>
      <c r="DV440" s="152"/>
      <c r="DW440" s="152"/>
      <c r="DX440" s="152"/>
      <c r="DY440" s="152"/>
      <c r="DZ440" s="152"/>
      <c r="EA440" s="152"/>
      <c r="EB440" s="152"/>
    </row>
    <row r="441" spans="2:132" x14ac:dyDescent="0.2">
      <c r="B441" s="152"/>
      <c r="C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2"/>
      <c r="BW441" s="152"/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2"/>
      <c r="CH441" s="152"/>
      <c r="CI441" s="152"/>
      <c r="CJ441" s="152"/>
      <c r="CK441" s="152"/>
      <c r="CL441" s="152"/>
      <c r="CM441" s="152"/>
      <c r="CN441" s="152"/>
      <c r="CO441" s="152"/>
      <c r="CP441" s="152"/>
      <c r="CQ441" s="152"/>
      <c r="CR441" s="152"/>
      <c r="CS441" s="152"/>
      <c r="CT441" s="152"/>
      <c r="CU441" s="152"/>
      <c r="CV441" s="152"/>
      <c r="CW441" s="152"/>
      <c r="CX441" s="152"/>
      <c r="CY441" s="152"/>
      <c r="CZ441" s="152"/>
      <c r="DA441" s="152"/>
      <c r="DB441" s="152"/>
      <c r="DC441" s="152"/>
      <c r="DD441" s="152"/>
      <c r="DE441" s="152"/>
      <c r="DF441" s="152"/>
      <c r="DG441" s="152"/>
      <c r="DH441" s="152"/>
      <c r="DI441" s="152"/>
      <c r="DJ441" s="152"/>
      <c r="DK441" s="152"/>
      <c r="DL441" s="152"/>
      <c r="DM441" s="152"/>
      <c r="DN441" s="152"/>
      <c r="DO441" s="152"/>
      <c r="DP441" s="152"/>
      <c r="DQ441" s="152"/>
      <c r="DR441" s="152"/>
      <c r="DS441" s="152"/>
      <c r="DT441" s="152"/>
      <c r="DU441" s="152"/>
      <c r="DV441" s="152"/>
      <c r="DW441" s="152"/>
      <c r="DX441" s="152"/>
      <c r="DY441" s="152"/>
      <c r="DZ441" s="152"/>
      <c r="EA441" s="152"/>
      <c r="EB441" s="152"/>
    </row>
    <row r="442" spans="2:132" x14ac:dyDescent="0.2">
      <c r="B442" s="152"/>
      <c r="C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2"/>
      <c r="BN442" s="152"/>
      <c r="BO442" s="152"/>
      <c r="BP442" s="152"/>
      <c r="BQ442" s="152"/>
      <c r="BR442" s="152"/>
      <c r="BS442" s="152"/>
      <c r="BT442" s="152"/>
      <c r="BU442" s="152"/>
      <c r="BV442" s="152"/>
      <c r="BW442" s="152"/>
      <c r="BX442" s="152"/>
      <c r="BY442" s="152"/>
      <c r="BZ442" s="152"/>
      <c r="CA442" s="152"/>
      <c r="CB442" s="152"/>
      <c r="CC442" s="152"/>
      <c r="CD442" s="152"/>
      <c r="CE442" s="152"/>
      <c r="CF442" s="152"/>
      <c r="CG442" s="152"/>
      <c r="CH442" s="152"/>
      <c r="CI442" s="152"/>
      <c r="CJ442" s="152"/>
      <c r="CK442" s="152"/>
      <c r="CL442" s="152"/>
      <c r="CM442" s="152"/>
      <c r="CN442" s="152"/>
      <c r="CO442" s="152"/>
      <c r="CP442" s="152"/>
      <c r="CQ442" s="152"/>
      <c r="CR442" s="152"/>
      <c r="CS442" s="152"/>
      <c r="CT442" s="152"/>
      <c r="CU442" s="152"/>
      <c r="CV442" s="152"/>
      <c r="CW442" s="152"/>
      <c r="CX442" s="152"/>
      <c r="CY442" s="152"/>
      <c r="CZ442" s="152"/>
      <c r="DA442" s="152"/>
      <c r="DB442" s="152"/>
      <c r="DC442" s="152"/>
      <c r="DD442" s="152"/>
      <c r="DE442" s="152"/>
      <c r="DF442" s="152"/>
      <c r="DG442" s="152"/>
      <c r="DH442" s="152"/>
      <c r="DI442" s="152"/>
      <c r="DJ442" s="152"/>
      <c r="DK442" s="152"/>
      <c r="DL442" s="152"/>
      <c r="DM442" s="152"/>
      <c r="DN442" s="152"/>
      <c r="DO442" s="152"/>
      <c r="DP442" s="152"/>
      <c r="DQ442" s="152"/>
      <c r="DR442" s="152"/>
      <c r="DS442" s="152"/>
      <c r="DT442" s="152"/>
      <c r="DU442" s="152"/>
      <c r="DV442" s="152"/>
      <c r="DW442" s="152"/>
      <c r="DX442" s="152"/>
      <c r="DY442" s="152"/>
      <c r="DZ442" s="152"/>
      <c r="EA442" s="152"/>
      <c r="EB442" s="152"/>
    </row>
    <row r="443" spans="2:132" x14ac:dyDescent="0.2">
      <c r="B443" s="152"/>
      <c r="C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2"/>
      <c r="BN443" s="152"/>
      <c r="BO443" s="152"/>
      <c r="BP443" s="152"/>
      <c r="BQ443" s="152"/>
      <c r="BR443" s="152"/>
      <c r="BS443" s="152"/>
      <c r="BT443" s="152"/>
      <c r="BU443" s="152"/>
      <c r="BV443" s="152"/>
      <c r="BW443" s="152"/>
      <c r="BX443" s="152"/>
      <c r="BY443" s="152"/>
      <c r="BZ443" s="152"/>
      <c r="CA443" s="152"/>
      <c r="CB443" s="152"/>
      <c r="CC443" s="152"/>
      <c r="CD443" s="152"/>
      <c r="CE443" s="152"/>
      <c r="CF443" s="152"/>
      <c r="CG443" s="152"/>
      <c r="CH443" s="152"/>
      <c r="CI443" s="152"/>
      <c r="CJ443" s="152"/>
      <c r="CK443" s="152"/>
      <c r="CL443" s="152"/>
      <c r="CM443" s="152"/>
      <c r="CN443" s="152"/>
      <c r="CO443" s="152"/>
      <c r="CP443" s="152"/>
      <c r="CQ443" s="152"/>
      <c r="CR443" s="152"/>
      <c r="CS443" s="152"/>
      <c r="CT443" s="152"/>
      <c r="CU443" s="152"/>
      <c r="CV443" s="152"/>
      <c r="CW443" s="152"/>
      <c r="CX443" s="152"/>
      <c r="CY443" s="152"/>
      <c r="CZ443" s="152"/>
      <c r="DA443" s="152"/>
      <c r="DB443" s="152"/>
      <c r="DC443" s="152"/>
      <c r="DD443" s="152"/>
      <c r="DE443" s="152"/>
      <c r="DF443" s="152"/>
      <c r="DG443" s="152"/>
      <c r="DH443" s="152"/>
      <c r="DI443" s="152"/>
      <c r="DJ443" s="152"/>
      <c r="DK443" s="152"/>
      <c r="DL443" s="152"/>
      <c r="DM443" s="152"/>
      <c r="DN443" s="152"/>
      <c r="DO443" s="152"/>
      <c r="DP443" s="152"/>
      <c r="DQ443" s="152"/>
      <c r="DR443" s="152"/>
      <c r="DS443" s="152"/>
      <c r="DT443" s="152"/>
      <c r="DU443" s="152"/>
      <c r="DV443" s="152"/>
      <c r="DW443" s="152"/>
      <c r="DX443" s="152"/>
      <c r="DY443" s="152"/>
      <c r="DZ443" s="152"/>
      <c r="EA443" s="152"/>
      <c r="EB443" s="152"/>
    </row>
    <row r="444" spans="2:132" x14ac:dyDescent="0.2">
      <c r="B444" s="152"/>
      <c r="C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2"/>
      <c r="BN444" s="152"/>
      <c r="BO444" s="152"/>
      <c r="BP444" s="152"/>
      <c r="BQ444" s="152"/>
      <c r="BR444" s="152"/>
      <c r="BS444" s="152"/>
      <c r="BT444" s="152"/>
      <c r="BU444" s="152"/>
      <c r="BV444" s="152"/>
      <c r="BW444" s="152"/>
      <c r="BX444" s="152"/>
      <c r="BY444" s="152"/>
      <c r="BZ444" s="152"/>
      <c r="CA444" s="152"/>
      <c r="CB444" s="152"/>
      <c r="CC444" s="152"/>
      <c r="CD444" s="152"/>
      <c r="CE444" s="152"/>
      <c r="CF444" s="152"/>
      <c r="CG444" s="152"/>
      <c r="CH444" s="152"/>
      <c r="CI444" s="152"/>
      <c r="CJ444" s="152"/>
      <c r="CK444" s="152"/>
      <c r="CL444" s="152"/>
      <c r="CM444" s="152"/>
      <c r="CN444" s="152"/>
      <c r="CO444" s="152"/>
      <c r="CP444" s="152"/>
      <c r="CQ444" s="152"/>
      <c r="CR444" s="152"/>
      <c r="CS444" s="152"/>
      <c r="CT444" s="152"/>
      <c r="CU444" s="152"/>
      <c r="CV444" s="152"/>
      <c r="CW444" s="152"/>
      <c r="CX444" s="152"/>
      <c r="CY444" s="152"/>
      <c r="CZ444" s="152"/>
      <c r="DA444" s="152"/>
      <c r="DB444" s="152"/>
      <c r="DC444" s="152"/>
      <c r="DD444" s="152"/>
      <c r="DE444" s="152"/>
      <c r="DF444" s="152"/>
      <c r="DG444" s="152"/>
      <c r="DH444" s="152"/>
      <c r="DI444" s="152"/>
      <c r="DJ444" s="152"/>
      <c r="DK444" s="152"/>
      <c r="DL444" s="152"/>
      <c r="DM444" s="152"/>
      <c r="DN444" s="152"/>
      <c r="DO444" s="152"/>
      <c r="DP444" s="152"/>
      <c r="DQ444" s="152"/>
      <c r="DR444" s="152"/>
      <c r="DS444" s="152"/>
      <c r="DT444" s="152"/>
      <c r="DU444" s="152"/>
      <c r="DV444" s="152"/>
      <c r="DW444" s="152"/>
      <c r="DX444" s="152"/>
      <c r="DY444" s="152"/>
      <c r="DZ444" s="152"/>
      <c r="EA444" s="152"/>
      <c r="EB444" s="152"/>
    </row>
    <row r="445" spans="2:132" x14ac:dyDescent="0.2">
      <c r="B445" s="152"/>
      <c r="C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2"/>
      <c r="BN445" s="152"/>
      <c r="BO445" s="152"/>
      <c r="BP445" s="152"/>
      <c r="BQ445" s="152"/>
      <c r="BR445" s="152"/>
      <c r="BS445" s="152"/>
      <c r="BT445" s="152"/>
      <c r="BU445" s="152"/>
      <c r="BV445" s="152"/>
      <c r="BW445" s="152"/>
      <c r="BX445" s="152"/>
      <c r="BY445" s="152"/>
      <c r="BZ445" s="152"/>
      <c r="CA445" s="152"/>
      <c r="CB445" s="152"/>
      <c r="CC445" s="152"/>
      <c r="CD445" s="152"/>
      <c r="CE445" s="152"/>
      <c r="CF445" s="152"/>
      <c r="CG445" s="152"/>
      <c r="CH445" s="152"/>
      <c r="CI445" s="152"/>
      <c r="CJ445" s="152"/>
      <c r="CK445" s="152"/>
      <c r="CL445" s="152"/>
      <c r="CM445" s="152"/>
      <c r="CN445" s="152"/>
      <c r="CO445" s="152"/>
      <c r="CP445" s="152"/>
      <c r="CQ445" s="152"/>
      <c r="CR445" s="152"/>
      <c r="CS445" s="152"/>
      <c r="CT445" s="152"/>
      <c r="CU445" s="152"/>
      <c r="CV445" s="152"/>
      <c r="CW445" s="152"/>
      <c r="CX445" s="152"/>
      <c r="CY445" s="152"/>
      <c r="CZ445" s="152"/>
      <c r="DA445" s="152"/>
      <c r="DB445" s="152"/>
      <c r="DC445" s="152"/>
      <c r="DD445" s="152"/>
      <c r="DE445" s="152"/>
      <c r="DF445" s="152"/>
      <c r="DG445" s="152"/>
      <c r="DH445" s="152"/>
      <c r="DI445" s="152"/>
      <c r="DJ445" s="152"/>
      <c r="DK445" s="152"/>
      <c r="DL445" s="152"/>
      <c r="DM445" s="152"/>
      <c r="DN445" s="152"/>
      <c r="DO445" s="152"/>
      <c r="DP445" s="152"/>
      <c r="DQ445" s="152"/>
      <c r="DR445" s="152"/>
      <c r="DS445" s="152"/>
      <c r="DT445" s="152"/>
      <c r="DU445" s="152"/>
      <c r="DV445" s="152"/>
      <c r="DW445" s="152"/>
      <c r="DX445" s="152"/>
      <c r="DY445" s="152"/>
      <c r="DZ445" s="152"/>
      <c r="EA445" s="152"/>
      <c r="EB445" s="152"/>
    </row>
    <row r="446" spans="2:132" x14ac:dyDescent="0.2">
      <c r="B446" s="152"/>
      <c r="C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2"/>
      <c r="BN446" s="152"/>
      <c r="BO446" s="152"/>
      <c r="BP446" s="152"/>
      <c r="BQ446" s="152"/>
      <c r="BR446" s="152"/>
      <c r="BS446" s="152"/>
      <c r="BT446" s="152"/>
      <c r="BU446" s="152"/>
      <c r="BV446" s="152"/>
      <c r="BW446" s="152"/>
      <c r="BX446" s="152"/>
      <c r="BY446" s="152"/>
      <c r="BZ446" s="152"/>
      <c r="CA446" s="152"/>
      <c r="CB446" s="152"/>
      <c r="CC446" s="152"/>
      <c r="CD446" s="152"/>
      <c r="CE446" s="152"/>
      <c r="CF446" s="152"/>
      <c r="CG446" s="152"/>
      <c r="CH446" s="152"/>
      <c r="CI446" s="152"/>
      <c r="CJ446" s="152"/>
      <c r="CK446" s="152"/>
      <c r="CL446" s="152"/>
      <c r="CM446" s="152"/>
      <c r="CN446" s="152"/>
      <c r="CO446" s="152"/>
      <c r="CP446" s="152"/>
      <c r="CQ446" s="152"/>
      <c r="CR446" s="152"/>
      <c r="CS446" s="152"/>
      <c r="CT446" s="152"/>
      <c r="CU446" s="152"/>
      <c r="CV446" s="152"/>
      <c r="CW446" s="152"/>
      <c r="CX446" s="152"/>
      <c r="CY446" s="152"/>
      <c r="CZ446" s="152"/>
      <c r="DA446" s="152"/>
      <c r="DB446" s="152"/>
      <c r="DC446" s="152"/>
      <c r="DD446" s="152"/>
      <c r="DE446" s="152"/>
      <c r="DF446" s="152"/>
      <c r="DG446" s="152"/>
      <c r="DH446" s="152"/>
      <c r="DI446" s="152"/>
      <c r="DJ446" s="152"/>
      <c r="DK446" s="152"/>
      <c r="DL446" s="152"/>
      <c r="DM446" s="152"/>
      <c r="DN446" s="152"/>
      <c r="DO446" s="152"/>
      <c r="DP446" s="152"/>
      <c r="DQ446" s="152"/>
      <c r="DR446" s="152"/>
      <c r="DS446" s="152"/>
      <c r="DT446" s="152"/>
      <c r="DU446" s="152"/>
      <c r="DV446" s="152"/>
      <c r="DW446" s="152"/>
      <c r="DX446" s="152"/>
      <c r="DY446" s="152"/>
      <c r="DZ446" s="152"/>
      <c r="EA446" s="152"/>
      <c r="EB446" s="152"/>
    </row>
    <row r="447" spans="2:132" x14ac:dyDescent="0.2">
      <c r="B447" s="152"/>
      <c r="C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  <c r="AK447" s="152"/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152"/>
      <c r="AW447" s="152"/>
      <c r="AX447" s="152"/>
      <c r="AY447" s="152"/>
      <c r="AZ447" s="152"/>
      <c r="BA447" s="152"/>
      <c r="BB447" s="152"/>
      <c r="BC447" s="152"/>
      <c r="BD447" s="152"/>
      <c r="BE447" s="152"/>
      <c r="BF447" s="152"/>
      <c r="BG447" s="152"/>
      <c r="BH447" s="152"/>
      <c r="BI447" s="152"/>
      <c r="BJ447" s="152"/>
      <c r="BK447" s="152"/>
      <c r="BL447" s="152"/>
      <c r="BM447" s="152"/>
      <c r="BN447" s="152"/>
      <c r="BO447" s="152"/>
      <c r="BP447" s="152"/>
      <c r="BQ447" s="152"/>
      <c r="BR447" s="152"/>
      <c r="BS447" s="152"/>
      <c r="BT447" s="152"/>
      <c r="BU447" s="152"/>
      <c r="BV447" s="152"/>
      <c r="BW447" s="152"/>
      <c r="BX447" s="152"/>
      <c r="BY447" s="152"/>
      <c r="BZ447" s="152"/>
      <c r="CA447" s="152"/>
      <c r="CB447" s="152"/>
      <c r="CC447" s="152"/>
      <c r="CD447" s="152"/>
      <c r="CE447" s="152"/>
      <c r="CF447" s="152"/>
      <c r="CG447" s="152"/>
      <c r="CH447" s="152"/>
      <c r="CI447" s="152"/>
      <c r="CJ447" s="152"/>
      <c r="CK447" s="152"/>
      <c r="CL447" s="152"/>
      <c r="CM447" s="152"/>
      <c r="CN447" s="152"/>
      <c r="CO447" s="152"/>
      <c r="CP447" s="152"/>
      <c r="CQ447" s="152"/>
      <c r="CR447" s="152"/>
      <c r="CS447" s="152"/>
      <c r="CT447" s="152"/>
      <c r="CU447" s="152"/>
      <c r="CV447" s="152"/>
      <c r="CW447" s="152"/>
      <c r="CX447" s="152"/>
      <c r="CY447" s="152"/>
      <c r="CZ447" s="152"/>
      <c r="DA447" s="152"/>
      <c r="DB447" s="152"/>
      <c r="DC447" s="152"/>
      <c r="DD447" s="152"/>
      <c r="DE447" s="152"/>
      <c r="DF447" s="152"/>
      <c r="DG447" s="152"/>
      <c r="DH447" s="152"/>
      <c r="DI447" s="152"/>
      <c r="DJ447" s="152"/>
      <c r="DK447" s="152"/>
      <c r="DL447" s="152"/>
      <c r="DM447" s="152"/>
      <c r="DN447" s="152"/>
      <c r="DO447" s="152"/>
      <c r="DP447" s="152"/>
      <c r="DQ447" s="152"/>
      <c r="DR447" s="152"/>
      <c r="DS447" s="152"/>
      <c r="DT447" s="152"/>
      <c r="DU447" s="152"/>
      <c r="DV447" s="152"/>
      <c r="DW447" s="152"/>
      <c r="DX447" s="152"/>
      <c r="DY447" s="152"/>
      <c r="DZ447" s="152"/>
      <c r="EA447" s="152"/>
      <c r="EB447" s="152"/>
    </row>
    <row r="448" spans="2:132" x14ac:dyDescent="0.2">
      <c r="B448" s="152"/>
      <c r="C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  <c r="AC448" s="152"/>
      <c r="AD448" s="152"/>
      <c r="AE448" s="152"/>
      <c r="AF448" s="152"/>
      <c r="AG448" s="152"/>
      <c r="AH448" s="152"/>
      <c r="AI448" s="152"/>
      <c r="AJ448" s="152"/>
      <c r="AK448" s="152"/>
      <c r="AL448" s="152"/>
      <c r="AM448" s="152"/>
      <c r="AN448" s="152"/>
      <c r="AO448" s="152"/>
      <c r="AP448" s="152"/>
      <c r="AQ448" s="152"/>
      <c r="AR448" s="152"/>
      <c r="AS448" s="152"/>
      <c r="AT448" s="152"/>
      <c r="AU448" s="152"/>
      <c r="AV448" s="152"/>
      <c r="AW448" s="152"/>
      <c r="AX448" s="152"/>
      <c r="AY448" s="152"/>
      <c r="AZ448" s="152"/>
      <c r="BA448" s="152"/>
      <c r="BB448" s="152"/>
      <c r="BC448" s="152"/>
      <c r="BD448" s="152"/>
      <c r="BE448" s="152"/>
      <c r="BF448" s="152"/>
      <c r="BG448" s="152"/>
      <c r="BH448" s="152"/>
      <c r="BI448" s="152"/>
      <c r="BJ448" s="152"/>
      <c r="BK448" s="152"/>
      <c r="BL448" s="152"/>
      <c r="BM448" s="152"/>
      <c r="BN448" s="152"/>
      <c r="BO448" s="152"/>
      <c r="BP448" s="152"/>
      <c r="BQ448" s="152"/>
      <c r="BR448" s="152"/>
      <c r="BS448" s="152"/>
      <c r="BT448" s="152"/>
      <c r="BU448" s="152"/>
      <c r="BV448" s="152"/>
      <c r="BW448" s="152"/>
      <c r="BX448" s="152"/>
      <c r="BY448" s="152"/>
      <c r="BZ448" s="152"/>
      <c r="CA448" s="152"/>
      <c r="CB448" s="152"/>
      <c r="CC448" s="152"/>
      <c r="CD448" s="152"/>
      <c r="CE448" s="152"/>
      <c r="CF448" s="152"/>
      <c r="CG448" s="152"/>
      <c r="CH448" s="152"/>
      <c r="CI448" s="152"/>
      <c r="CJ448" s="152"/>
      <c r="CK448" s="152"/>
      <c r="CL448" s="152"/>
      <c r="CM448" s="152"/>
      <c r="CN448" s="152"/>
      <c r="CO448" s="152"/>
      <c r="CP448" s="152"/>
      <c r="CQ448" s="152"/>
      <c r="CR448" s="152"/>
      <c r="CS448" s="152"/>
      <c r="CT448" s="152"/>
      <c r="CU448" s="152"/>
      <c r="CV448" s="152"/>
      <c r="CW448" s="152"/>
      <c r="CX448" s="152"/>
      <c r="CY448" s="152"/>
      <c r="CZ448" s="152"/>
      <c r="DA448" s="152"/>
      <c r="DB448" s="152"/>
      <c r="DC448" s="152"/>
      <c r="DD448" s="152"/>
      <c r="DE448" s="152"/>
      <c r="DF448" s="152"/>
      <c r="DG448" s="152"/>
      <c r="DH448" s="152"/>
      <c r="DI448" s="152"/>
      <c r="DJ448" s="152"/>
      <c r="DK448" s="152"/>
      <c r="DL448" s="152"/>
      <c r="DM448" s="152"/>
      <c r="DN448" s="152"/>
      <c r="DO448" s="152"/>
      <c r="DP448" s="152"/>
      <c r="DQ448" s="152"/>
      <c r="DR448" s="152"/>
      <c r="DS448" s="152"/>
      <c r="DT448" s="152"/>
      <c r="DU448" s="152"/>
      <c r="DV448" s="152"/>
      <c r="DW448" s="152"/>
      <c r="DX448" s="152"/>
      <c r="DY448" s="152"/>
      <c r="DZ448" s="152"/>
      <c r="EA448" s="152"/>
      <c r="EB448" s="152"/>
    </row>
    <row r="449" spans="2:132" x14ac:dyDescent="0.2">
      <c r="B449" s="152"/>
      <c r="C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  <c r="BT449" s="152"/>
      <c r="BU449" s="152"/>
      <c r="BV449" s="152"/>
      <c r="BW449" s="152"/>
      <c r="BX449" s="152"/>
      <c r="BY449" s="152"/>
      <c r="BZ449" s="152"/>
      <c r="CA449" s="152"/>
      <c r="CB449" s="152"/>
      <c r="CC449" s="152"/>
      <c r="CD449" s="152"/>
      <c r="CE449" s="152"/>
      <c r="CF449" s="152"/>
      <c r="CG449" s="152"/>
      <c r="CH449" s="152"/>
      <c r="CI449" s="152"/>
      <c r="CJ449" s="152"/>
      <c r="CK449" s="152"/>
      <c r="CL449" s="152"/>
      <c r="CM449" s="152"/>
      <c r="CN449" s="152"/>
      <c r="CO449" s="152"/>
      <c r="CP449" s="152"/>
      <c r="CQ449" s="152"/>
      <c r="CR449" s="152"/>
      <c r="CS449" s="152"/>
      <c r="CT449" s="152"/>
      <c r="CU449" s="152"/>
      <c r="CV449" s="152"/>
      <c r="CW449" s="152"/>
      <c r="CX449" s="152"/>
      <c r="CY449" s="152"/>
      <c r="CZ449" s="152"/>
      <c r="DA449" s="152"/>
      <c r="DB449" s="152"/>
      <c r="DC449" s="152"/>
      <c r="DD449" s="152"/>
      <c r="DE449" s="152"/>
      <c r="DF449" s="152"/>
      <c r="DG449" s="152"/>
      <c r="DH449" s="152"/>
      <c r="DI449" s="152"/>
      <c r="DJ449" s="152"/>
      <c r="DK449" s="152"/>
      <c r="DL449" s="152"/>
      <c r="DM449" s="152"/>
      <c r="DN449" s="152"/>
      <c r="DO449" s="152"/>
      <c r="DP449" s="152"/>
      <c r="DQ449" s="152"/>
      <c r="DR449" s="152"/>
      <c r="DS449" s="152"/>
      <c r="DT449" s="152"/>
      <c r="DU449" s="152"/>
      <c r="DV449" s="152"/>
      <c r="DW449" s="152"/>
      <c r="DX449" s="152"/>
      <c r="DY449" s="152"/>
      <c r="DZ449" s="152"/>
      <c r="EA449" s="152"/>
      <c r="EB449" s="152"/>
    </row>
    <row r="450" spans="2:132" x14ac:dyDescent="0.2">
      <c r="B450" s="152"/>
      <c r="C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  <c r="BR450" s="152"/>
      <c r="BS450" s="152"/>
      <c r="BT450" s="152"/>
      <c r="BU450" s="152"/>
      <c r="BV450" s="152"/>
      <c r="BW450" s="152"/>
      <c r="BX450" s="152"/>
      <c r="BY450" s="152"/>
      <c r="BZ450" s="152"/>
      <c r="CA450" s="152"/>
      <c r="CB450" s="152"/>
      <c r="CC450" s="152"/>
      <c r="CD450" s="152"/>
      <c r="CE450" s="152"/>
      <c r="CF450" s="152"/>
      <c r="CG450" s="152"/>
      <c r="CH450" s="152"/>
      <c r="CI450" s="152"/>
      <c r="CJ450" s="152"/>
      <c r="CK450" s="152"/>
      <c r="CL450" s="152"/>
      <c r="CM450" s="152"/>
      <c r="CN450" s="152"/>
      <c r="CO450" s="152"/>
      <c r="CP450" s="152"/>
      <c r="CQ450" s="152"/>
      <c r="CR450" s="152"/>
      <c r="CS450" s="152"/>
      <c r="CT450" s="152"/>
      <c r="CU450" s="152"/>
      <c r="CV450" s="152"/>
      <c r="CW450" s="152"/>
      <c r="CX450" s="152"/>
      <c r="CY450" s="152"/>
      <c r="CZ450" s="152"/>
      <c r="DA450" s="152"/>
      <c r="DB450" s="152"/>
      <c r="DC450" s="152"/>
      <c r="DD450" s="152"/>
      <c r="DE450" s="152"/>
      <c r="DF450" s="152"/>
      <c r="DG450" s="152"/>
      <c r="DH450" s="152"/>
      <c r="DI450" s="152"/>
      <c r="DJ450" s="152"/>
      <c r="DK450" s="152"/>
      <c r="DL450" s="152"/>
      <c r="DM450" s="152"/>
      <c r="DN450" s="152"/>
      <c r="DO450" s="152"/>
      <c r="DP450" s="152"/>
      <c r="DQ450" s="152"/>
      <c r="DR450" s="152"/>
      <c r="DS450" s="152"/>
      <c r="DT450" s="152"/>
      <c r="DU450" s="152"/>
      <c r="DV450" s="152"/>
      <c r="DW450" s="152"/>
      <c r="DX450" s="152"/>
      <c r="DY450" s="152"/>
      <c r="DZ450" s="152"/>
      <c r="EA450" s="152"/>
      <c r="EB450" s="152"/>
    </row>
    <row r="451" spans="2:132" x14ac:dyDescent="0.2">
      <c r="B451" s="152"/>
      <c r="C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  <c r="AK451" s="152"/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152"/>
      <c r="AW451" s="152"/>
      <c r="AX451" s="152"/>
      <c r="AY451" s="152"/>
      <c r="AZ451" s="152"/>
      <c r="BA451" s="152"/>
      <c r="BB451" s="152"/>
      <c r="BC451" s="152"/>
      <c r="BD451" s="152"/>
      <c r="BE451" s="152"/>
      <c r="BF451" s="152"/>
      <c r="BG451" s="152"/>
      <c r="BH451" s="152"/>
      <c r="BI451" s="152"/>
      <c r="BJ451" s="152"/>
      <c r="BK451" s="152"/>
      <c r="BL451" s="152"/>
      <c r="BM451" s="152"/>
      <c r="BN451" s="152"/>
      <c r="BO451" s="152"/>
      <c r="BP451" s="152"/>
      <c r="BQ451" s="152"/>
      <c r="BR451" s="152"/>
      <c r="BS451" s="152"/>
      <c r="BT451" s="152"/>
      <c r="BU451" s="152"/>
      <c r="BV451" s="152"/>
      <c r="BW451" s="152"/>
      <c r="BX451" s="152"/>
      <c r="BY451" s="152"/>
      <c r="BZ451" s="152"/>
      <c r="CA451" s="152"/>
      <c r="CB451" s="152"/>
      <c r="CC451" s="152"/>
      <c r="CD451" s="152"/>
      <c r="CE451" s="152"/>
      <c r="CF451" s="152"/>
      <c r="CG451" s="152"/>
      <c r="CH451" s="152"/>
      <c r="CI451" s="152"/>
      <c r="CJ451" s="152"/>
      <c r="CK451" s="152"/>
      <c r="CL451" s="152"/>
      <c r="CM451" s="152"/>
      <c r="CN451" s="152"/>
      <c r="CO451" s="152"/>
      <c r="CP451" s="152"/>
      <c r="CQ451" s="152"/>
      <c r="CR451" s="152"/>
      <c r="CS451" s="152"/>
      <c r="CT451" s="152"/>
      <c r="CU451" s="152"/>
      <c r="CV451" s="152"/>
      <c r="CW451" s="152"/>
      <c r="CX451" s="152"/>
      <c r="CY451" s="152"/>
      <c r="CZ451" s="152"/>
      <c r="DA451" s="152"/>
      <c r="DB451" s="152"/>
      <c r="DC451" s="152"/>
      <c r="DD451" s="152"/>
      <c r="DE451" s="152"/>
      <c r="DF451" s="152"/>
      <c r="DG451" s="152"/>
      <c r="DH451" s="152"/>
      <c r="DI451" s="152"/>
      <c r="DJ451" s="152"/>
      <c r="DK451" s="152"/>
      <c r="DL451" s="152"/>
      <c r="DM451" s="152"/>
      <c r="DN451" s="152"/>
      <c r="DO451" s="152"/>
      <c r="DP451" s="152"/>
      <c r="DQ451" s="152"/>
      <c r="DR451" s="152"/>
      <c r="DS451" s="152"/>
      <c r="DT451" s="152"/>
      <c r="DU451" s="152"/>
      <c r="DV451" s="152"/>
      <c r="DW451" s="152"/>
      <c r="DX451" s="152"/>
      <c r="DY451" s="152"/>
      <c r="DZ451" s="152"/>
      <c r="EA451" s="152"/>
      <c r="EB451" s="152"/>
    </row>
    <row r="452" spans="2:132" x14ac:dyDescent="0.2">
      <c r="B452" s="152"/>
      <c r="C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152"/>
      <c r="AD452" s="152"/>
      <c r="AE452" s="152"/>
      <c r="AF452" s="152"/>
      <c r="AG452" s="152"/>
      <c r="AH452" s="152"/>
      <c r="AI452" s="152"/>
      <c r="AJ452" s="152"/>
      <c r="AK452" s="152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152"/>
      <c r="AW452" s="152"/>
      <c r="AX452" s="152"/>
      <c r="AY452" s="152"/>
      <c r="AZ452" s="152"/>
      <c r="BA452" s="152"/>
      <c r="BB452" s="152"/>
      <c r="BC452" s="152"/>
      <c r="BD452" s="152"/>
      <c r="BE452" s="152"/>
      <c r="BF452" s="152"/>
      <c r="BG452" s="152"/>
      <c r="BH452" s="152"/>
      <c r="BI452" s="152"/>
      <c r="BJ452" s="152"/>
      <c r="BK452" s="152"/>
      <c r="BL452" s="152"/>
      <c r="BM452" s="152"/>
      <c r="BN452" s="152"/>
      <c r="BO452" s="152"/>
      <c r="BP452" s="152"/>
      <c r="BQ452" s="152"/>
      <c r="BR452" s="152"/>
      <c r="BS452" s="152"/>
      <c r="BT452" s="152"/>
      <c r="BU452" s="152"/>
      <c r="BV452" s="152"/>
      <c r="BW452" s="152"/>
      <c r="BX452" s="152"/>
      <c r="BY452" s="152"/>
      <c r="BZ452" s="152"/>
      <c r="CA452" s="152"/>
      <c r="CB452" s="152"/>
      <c r="CC452" s="152"/>
      <c r="CD452" s="152"/>
      <c r="CE452" s="152"/>
      <c r="CF452" s="152"/>
      <c r="CG452" s="152"/>
      <c r="CH452" s="152"/>
      <c r="CI452" s="152"/>
      <c r="CJ452" s="152"/>
      <c r="CK452" s="152"/>
      <c r="CL452" s="152"/>
      <c r="CM452" s="152"/>
      <c r="CN452" s="152"/>
      <c r="CO452" s="152"/>
      <c r="CP452" s="152"/>
      <c r="CQ452" s="152"/>
      <c r="CR452" s="152"/>
      <c r="CS452" s="152"/>
      <c r="CT452" s="152"/>
      <c r="CU452" s="152"/>
      <c r="CV452" s="152"/>
      <c r="CW452" s="152"/>
      <c r="CX452" s="152"/>
      <c r="CY452" s="152"/>
      <c r="CZ452" s="152"/>
      <c r="DA452" s="152"/>
      <c r="DB452" s="152"/>
      <c r="DC452" s="152"/>
      <c r="DD452" s="152"/>
      <c r="DE452" s="152"/>
      <c r="DF452" s="152"/>
      <c r="DG452" s="152"/>
      <c r="DH452" s="152"/>
      <c r="DI452" s="152"/>
      <c r="DJ452" s="152"/>
      <c r="DK452" s="152"/>
      <c r="DL452" s="152"/>
      <c r="DM452" s="152"/>
      <c r="DN452" s="152"/>
      <c r="DO452" s="152"/>
      <c r="DP452" s="152"/>
      <c r="DQ452" s="152"/>
      <c r="DR452" s="152"/>
      <c r="DS452" s="152"/>
      <c r="DT452" s="152"/>
      <c r="DU452" s="152"/>
      <c r="DV452" s="152"/>
      <c r="DW452" s="152"/>
      <c r="DX452" s="152"/>
      <c r="DY452" s="152"/>
      <c r="DZ452" s="152"/>
      <c r="EA452" s="152"/>
      <c r="EB452" s="152"/>
    </row>
    <row r="453" spans="2:132" x14ac:dyDescent="0.2">
      <c r="B453" s="152"/>
      <c r="C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152"/>
      <c r="AD453" s="152"/>
      <c r="AE453" s="152"/>
      <c r="AF453" s="152"/>
      <c r="AG453" s="152"/>
      <c r="AH453" s="152"/>
      <c r="AI453" s="152"/>
      <c r="AJ453" s="152"/>
      <c r="AK453" s="152"/>
      <c r="AL453" s="152"/>
      <c r="AM453" s="152"/>
      <c r="AN453" s="152"/>
      <c r="AO453" s="152"/>
      <c r="AP453" s="152"/>
      <c r="AQ453" s="152"/>
      <c r="AR453" s="152"/>
      <c r="AS453" s="152"/>
      <c r="AT453" s="152"/>
      <c r="AU453" s="152"/>
      <c r="AV453" s="152"/>
      <c r="AW453" s="152"/>
      <c r="AX453" s="152"/>
      <c r="AY453" s="152"/>
      <c r="AZ453" s="152"/>
      <c r="BA453" s="152"/>
      <c r="BB453" s="152"/>
      <c r="BC453" s="152"/>
      <c r="BD453" s="152"/>
      <c r="BE453" s="152"/>
      <c r="BF453" s="152"/>
      <c r="BG453" s="152"/>
      <c r="BH453" s="152"/>
      <c r="BI453" s="152"/>
      <c r="BJ453" s="152"/>
      <c r="BK453" s="152"/>
      <c r="BL453" s="152"/>
      <c r="BM453" s="152"/>
      <c r="BN453" s="152"/>
      <c r="BO453" s="152"/>
      <c r="BP453" s="152"/>
      <c r="BQ453" s="152"/>
      <c r="BR453" s="152"/>
      <c r="BS453" s="152"/>
      <c r="BT453" s="152"/>
      <c r="BU453" s="152"/>
      <c r="BV453" s="152"/>
      <c r="BW453" s="152"/>
      <c r="BX453" s="152"/>
      <c r="BY453" s="152"/>
      <c r="BZ453" s="152"/>
      <c r="CA453" s="152"/>
      <c r="CB453" s="152"/>
      <c r="CC453" s="152"/>
      <c r="CD453" s="152"/>
      <c r="CE453" s="152"/>
      <c r="CF453" s="152"/>
      <c r="CG453" s="152"/>
      <c r="CH453" s="152"/>
      <c r="CI453" s="152"/>
      <c r="CJ453" s="152"/>
      <c r="CK453" s="152"/>
      <c r="CL453" s="152"/>
      <c r="CM453" s="152"/>
      <c r="CN453" s="152"/>
      <c r="CO453" s="152"/>
      <c r="CP453" s="152"/>
      <c r="CQ453" s="152"/>
      <c r="CR453" s="152"/>
      <c r="CS453" s="152"/>
      <c r="CT453" s="152"/>
      <c r="CU453" s="152"/>
      <c r="CV453" s="152"/>
      <c r="CW453" s="152"/>
      <c r="CX453" s="152"/>
      <c r="CY453" s="152"/>
      <c r="CZ453" s="152"/>
      <c r="DA453" s="152"/>
      <c r="DB453" s="152"/>
      <c r="DC453" s="152"/>
      <c r="DD453" s="152"/>
      <c r="DE453" s="152"/>
      <c r="DF453" s="152"/>
      <c r="DG453" s="152"/>
      <c r="DH453" s="152"/>
      <c r="DI453" s="152"/>
      <c r="DJ453" s="152"/>
      <c r="DK453" s="152"/>
      <c r="DL453" s="152"/>
      <c r="DM453" s="152"/>
      <c r="DN453" s="152"/>
      <c r="DO453" s="152"/>
      <c r="DP453" s="152"/>
      <c r="DQ453" s="152"/>
      <c r="DR453" s="152"/>
      <c r="DS453" s="152"/>
      <c r="DT453" s="152"/>
      <c r="DU453" s="152"/>
      <c r="DV453" s="152"/>
      <c r="DW453" s="152"/>
      <c r="DX453" s="152"/>
      <c r="DY453" s="152"/>
      <c r="DZ453" s="152"/>
      <c r="EA453" s="152"/>
      <c r="EB453" s="152"/>
    </row>
    <row r="454" spans="2:132" x14ac:dyDescent="0.2">
      <c r="B454" s="152"/>
      <c r="C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2"/>
      <c r="BH454" s="152"/>
      <c r="BI454" s="152"/>
      <c r="BJ454" s="152"/>
      <c r="BK454" s="152"/>
      <c r="BL454" s="152"/>
      <c r="BM454" s="152"/>
      <c r="BN454" s="152"/>
      <c r="BO454" s="152"/>
      <c r="BP454" s="152"/>
      <c r="BQ454" s="152"/>
      <c r="BR454" s="152"/>
      <c r="BS454" s="152"/>
      <c r="BT454" s="152"/>
      <c r="BU454" s="152"/>
      <c r="BV454" s="152"/>
      <c r="BW454" s="152"/>
      <c r="BX454" s="152"/>
      <c r="BY454" s="152"/>
      <c r="BZ454" s="152"/>
      <c r="CA454" s="152"/>
      <c r="CB454" s="152"/>
      <c r="CC454" s="152"/>
      <c r="CD454" s="152"/>
      <c r="CE454" s="152"/>
      <c r="CF454" s="152"/>
      <c r="CG454" s="152"/>
      <c r="CH454" s="152"/>
      <c r="CI454" s="152"/>
      <c r="CJ454" s="152"/>
      <c r="CK454" s="152"/>
      <c r="CL454" s="152"/>
      <c r="CM454" s="152"/>
      <c r="CN454" s="152"/>
      <c r="CO454" s="152"/>
      <c r="CP454" s="152"/>
      <c r="CQ454" s="152"/>
      <c r="CR454" s="152"/>
      <c r="CS454" s="152"/>
      <c r="CT454" s="152"/>
      <c r="CU454" s="152"/>
      <c r="CV454" s="152"/>
      <c r="CW454" s="152"/>
      <c r="CX454" s="152"/>
      <c r="CY454" s="152"/>
      <c r="CZ454" s="152"/>
      <c r="DA454" s="152"/>
      <c r="DB454" s="152"/>
      <c r="DC454" s="152"/>
      <c r="DD454" s="152"/>
      <c r="DE454" s="152"/>
      <c r="DF454" s="152"/>
      <c r="DG454" s="152"/>
      <c r="DH454" s="152"/>
      <c r="DI454" s="152"/>
      <c r="DJ454" s="152"/>
      <c r="DK454" s="152"/>
      <c r="DL454" s="152"/>
      <c r="DM454" s="152"/>
      <c r="DN454" s="152"/>
      <c r="DO454" s="152"/>
      <c r="DP454" s="152"/>
      <c r="DQ454" s="152"/>
      <c r="DR454" s="152"/>
      <c r="DS454" s="152"/>
      <c r="DT454" s="152"/>
      <c r="DU454" s="152"/>
      <c r="DV454" s="152"/>
      <c r="DW454" s="152"/>
      <c r="DX454" s="152"/>
      <c r="DY454" s="152"/>
      <c r="DZ454" s="152"/>
      <c r="EA454" s="152"/>
      <c r="EB454" s="152"/>
    </row>
    <row r="455" spans="2:132" x14ac:dyDescent="0.2">
      <c r="B455" s="152"/>
      <c r="C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152"/>
      <c r="AD455" s="152"/>
      <c r="AE455" s="152"/>
      <c r="AF455" s="152"/>
      <c r="AG455" s="152"/>
      <c r="AH455" s="152"/>
      <c r="AI455" s="152"/>
      <c r="AJ455" s="152"/>
      <c r="AK455" s="152"/>
      <c r="AL455" s="152"/>
      <c r="AM455" s="152"/>
      <c r="AN455" s="152"/>
      <c r="AO455" s="152"/>
      <c r="AP455" s="152"/>
      <c r="AQ455" s="152"/>
      <c r="AR455" s="152"/>
      <c r="AS455" s="152"/>
      <c r="AT455" s="152"/>
      <c r="AU455" s="152"/>
      <c r="AV455" s="152"/>
      <c r="AW455" s="152"/>
      <c r="AX455" s="152"/>
      <c r="AY455" s="152"/>
      <c r="AZ455" s="152"/>
      <c r="BA455" s="152"/>
      <c r="BB455" s="152"/>
      <c r="BC455" s="152"/>
      <c r="BD455" s="152"/>
      <c r="BE455" s="152"/>
      <c r="BF455" s="152"/>
      <c r="BG455" s="152"/>
      <c r="BH455" s="152"/>
      <c r="BI455" s="152"/>
      <c r="BJ455" s="152"/>
      <c r="BK455" s="152"/>
      <c r="BL455" s="152"/>
      <c r="BM455" s="152"/>
      <c r="BN455" s="152"/>
      <c r="BO455" s="152"/>
      <c r="BP455" s="152"/>
      <c r="BQ455" s="152"/>
      <c r="BR455" s="152"/>
      <c r="BS455" s="152"/>
      <c r="BT455" s="152"/>
      <c r="BU455" s="152"/>
      <c r="BV455" s="152"/>
      <c r="BW455" s="152"/>
      <c r="BX455" s="152"/>
      <c r="BY455" s="152"/>
      <c r="BZ455" s="152"/>
      <c r="CA455" s="152"/>
      <c r="CB455" s="152"/>
      <c r="CC455" s="152"/>
      <c r="CD455" s="152"/>
      <c r="CE455" s="152"/>
      <c r="CF455" s="152"/>
      <c r="CG455" s="152"/>
      <c r="CH455" s="152"/>
      <c r="CI455" s="152"/>
      <c r="CJ455" s="152"/>
      <c r="CK455" s="152"/>
      <c r="CL455" s="152"/>
      <c r="CM455" s="152"/>
      <c r="CN455" s="152"/>
      <c r="CO455" s="152"/>
      <c r="CP455" s="152"/>
      <c r="CQ455" s="152"/>
      <c r="CR455" s="152"/>
      <c r="CS455" s="152"/>
      <c r="CT455" s="152"/>
      <c r="CU455" s="152"/>
      <c r="CV455" s="152"/>
      <c r="CW455" s="152"/>
      <c r="CX455" s="152"/>
      <c r="CY455" s="152"/>
      <c r="CZ455" s="152"/>
      <c r="DA455" s="152"/>
      <c r="DB455" s="152"/>
      <c r="DC455" s="152"/>
      <c r="DD455" s="152"/>
      <c r="DE455" s="152"/>
      <c r="DF455" s="152"/>
      <c r="DG455" s="152"/>
      <c r="DH455" s="152"/>
      <c r="DI455" s="152"/>
      <c r="DJ455" s="152"/>
      <c r="DK455" s="152"/>
      <c r="DL455" s="152"/>
      <c r="DM455" s="152"/>
      <c r="DN455" s="152"/>
      <c r="DO455" s="152"/>
      <c r="DP455" s="152"/>
      <c r="DQ455" s="152"/>
      <c r="DR455" s="152"/>
      <c r="DS455" s="152"/>
      <c r="DT455" s="152"/>
      <c r="DU455" s="152"/>
      <c r="DV455" s="152"/>
      <c r="DW455" s="152"/>
      <c r="DX455" s="152"/>
      <c r="DY455" s="152"/>
      <c r="DZ455" s="152"/>
      <c r="EA455" s="152"/>
      <c r="EB455" s="152"/>
    </row>
    <row r="456" spans="2:132" x14ac:dyDescent="0.2">
      <c r="B456" s="152"/>
      <c r="C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  <c r="AC456" s="152"/>
      <c r="AD456" s="152"/>
      <c r="AE456" s="152"/>
      <c r="AF456" s="152"/>
      <c r="AG456" s="152"/>
      <c r="AH456" s="152"/>
      <c r="AI456" s="152"/>
      <c r="AJ456" s="152"/>
      <c r="AK456" s="152"/>
      <c r="AL456" s="152"/>
      <c r="AM456" s="152"/>
      <c r="AN456" s="152"/>
      <c r="AO456" s="152"/>
      <c r="AP456" s="152"/>
      <c r="AQ456" s="152"/>
      <c r="AR456" s="152"/>
      <c r="AS456" s="152"/>
      <c r="AT456" s="152"/>
      <c r="AU456" s="152"/>
      <c r="AV456" s="152"/>
      <c r="AW456" s="152"/>
      <c r="AX456" s="152"/>
      <c r="AY456" s="152"/>
      <c r="AZ456" s="152"/>
      <c r="BA456" s="152"/>
      <c r="BB456" s="152"/>
      <c r="BC456" s="152"/>
      <c r="BD456" s="152"/>
      <c r="BE456" s="152"/>
      <c r="BF456" s="152"/>
      <c r="BG456" s="152"/>
      <c r="BH456" s="152"/>
      <c r="BI456" s="152"/>
      <c r="BJ456" s="152"/>
      <c r="BK456" s="152"/>
      <c r="BL456" s="152"/>
      <c r="BM456" s="152"/>
      <c r="BN456" s="152"/>
      <c r="BO456" s="152"/>
      <c r="BP456" s="152"/>
      <c r="BQ456" s="152"/>
      <c r="BR456" s="152"/>
      <c r="BS456" s="152"/>
      <c r="BT456" s="152"/>
      <c r="BU456" s="152"/>
      <c r="BV456" s="152"/>
      <c r="BW456" s="152"/>
      <c r="BX456" s="152"/>
      <c r="BY456" s="152"/>
      <c r="BZ456" s="152"/>
      <c r="CA456" s="152"/>
      <c r="CB456" s="152"/>
      <c r="CC456" s="152"/>
      <c r="CD456" s="152"/>
      <c r="CE456" s="152"/>
      <c r="CF456" s="152"/>
      <c r="CG456" s="152"/>
      <c r="CH456" s="152"/>
      <c r="CI456" s="152"/>
      <c r="CJ456" s="152"/>
      <c r="CK456" s="152"/>
      <c r="CL456" s="152"/>
      <c r="CM456" s="152"/>
      <c r="CN456" s="152"/>
      <c r="CO456" s="152"/>
      <c r="CP456" s="152"/>
      <c r="CQ456" s="152"/>
      <c r="CR456" s="152"/>
      <c r="CS456" s="152"/>
      <c r="CT456" s="152"/>
      <c r="CU456" s="152"/>
      <c r="CV456" s="152"/>
      <c r="CW456" s="152"/>
      <c r="CX456" s="152"/>
      <c r="CY456" s="152"/>
      <c r="CZ456" s="152"/>
      <c r="DA456" s="152"/>
      <c r="DB456" s="152"/>
      <c r="DC456" s="152"/>
      <c r="DD456" s="152"/>
      <c r="DE456" s="152"/>
      <c r="DF456" s="152"/>
      <c r="DG456" s="152"/>
      <c r="DH456" s="152"/>
      <c r="DI456" s="152"/>
      <c r="DJ456" s="152"/>
      <c r="DK456" s="152"/>
      <c r="DL456" s="152"/>
      <c r="DM456" s="152"/>
      <c r="DN456" s="152"/>
      <c r="DO456" s="152"/>
      <c r="DP456" s="152"/>
      <c r="DQ456" s="152"/>
      <c r="DR456" s="152"/>
      <c r="DS456" s="152"/>
      <c r="DT456" s="152"/>
      <c r="DU456" s="152"/>
      <c r="DV456" s="152"/>
      <c r="DW456" s="152"/>
      <c r="DX456" s="152"/>
      <c r="DY456" s="152"/>
      <c r="DZ456" s="152"/>
      <c r="EA456" s="152"/>
      <c r="EB456" s="152"/>
    </row>
    <row r="457" spans="2:132" x14ac:dyDescent="0.2">
      <c r="B457" s="152"/>
      <c r="C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  <c r="BR457" s="152"/>
      <c r="BS457" s="152"/>
      <c r="BT457" s="152"/>
      <c r="BU457" s="152"/>
      <c r="BV457" s="152"/>
      <c r="BW457" s="152"/>
      <c r="BX457" s="152"/>
      <c r="BY457" s="152"/>
      <c r="BZ457" s="152"/>
      <c r="CA457" s="152"/>
      <c r="CB457" s="152"/>
      <c r="CC457" s="152"/>
      <c r="CD457" s="152"/>
      <c r="CE457" s="152"/>
      <c r="CF457" s="152"/>
      <c r="CG457" s="152"/>
      <c r="CH457" s="152"/>
      <c r="CI457" s="152"/>
      <c r="CJ457" s="152"/>
      <c r="CK457" s="152"/>
      <c r="CL457" s="152"/>
      <c r="CM457" s="152"/>
      <c r="CN457" s="152"/>
      <c r="CO457" s="152"/>
      <c r="CP457" s="152"/>
      <c r="CQ457" s="152"/>
      <c r="CR457" s="152"/>
      <c r="CS457" s="152"/>
      <c r="CT457" s="152"/>
      <c r="CU457" s="152"/>
      <c r="CV457" s="152"/>
      <c r="CW457" s="152"/>
      <c r="CX457" s="152"/>
      <c r="CY457" s="152"/>
      <c r="CZ457" s="152"/>
      <c r="DA457" s="152"/>
      <c r="DB457" s="152"/>
      <c r="DC457" s="152"/>
      <c r="DD457" s="152"/>
      <c r="DE457" s="152"/>
      <c r="DF457" s="152"/>
      <c r="DG457" s="152"/>
      <c r="DH457" s="152"/>
      <c r="DI457" s="152"/>
      <c r="DJ457" s="152"/>
      <c r="DK457" s="152"/>
      <c r="DL457" s="152"/>
      <c r="DM457" s="152"/>
      <c r="DN457" s="152"/>
      <c r="DO457" s="152"/>
      <c r="DP457" s="152"/>
      <c r="DQ457" s="152"/>
      <c r="DR457" s="152"/>
      <c r="DS457" s="152"/>
      <c r="DT457" s="152"/>
      <c r="DU457" s="152"/>
      <c r="DV457" s="152"/>
      <c r="DW457" s="152"/>
      <c r="DX457" s="152"/>
      <c r="DY457" s="152"/>
      <c r="DZ457" s="152"/>
      <c r="EA457" s="152"/>
      <c r="EB457" s="152"/>
    </row>
    <row r="458" spans="2:132" x14ac:dyDescent="0.2">
      <c r="B458" s="152"/>
      <c r="C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  <c r="AC458" s="152"/>
      <c r="AD458" s="152"/>
      <c r="AE458" s="152"/>
      <c r="AF458" s="152"/>
      <c r="AG458" s="152"/>
      <c r="AH458" s="152"/>
      <c r="AI458" s="152"/>
      <c r="AJ458" s="152"/>
      <c r="AK458" s="152"/>
      <c r="AL458" s="152"/>
      <c r="AM458" s="152"/>
      <c r="AN458" s="152"/>
      <c r="AO458" s="152"/>
      <c r="AP458" s="152"/>
      <c r="AQ458" s="152"/>
      <c r="AR458" s="152"/>
      <c r="AS458" s="152"/>
      <c r="AT458" s="152"/>
      <c r="AU458" s="152"/>
      <c r="AV458" s="152"/>
      <c r="AW458" s="152"/>
      <c r="AX458" s="152"/>
      <c r="AY458" s="152"/>
      <c r="AZ458" s="152"/>
      <c r="BA458" s="152"/>
      <c r="BB458" s="152"/>
      <c r="BC458" s="152"/>
      <c r="BD458" s="152"/>
      <c r="BE458" s="152"/>
      <c r="BF458" s="152"/>
      <c r="BG458" s="152"/>
      <c r="BH458" s="152"/>
      <c r="BI458" s="152"/>
      <c r="BJ458" s="152"/>
      <c r="BK458" s="152"/>
      <c r="BL458" s="152"/>
      <c r="BM458" s="152"/>
      <c r="BN458" s="152"/>
      <c r="BO458" s="152"/>
      <c r="BP458" s="152"/>
      <c r="BQ458" s="152"/>
      <c r="BR458" s="152"/>
      <c r="BS458" s="152"/>
      <c r="BT458" s="152"/>
      <c r="BU458" s="152"/>
      <c r="BV458" s="152"/>
      <c r="BW458" s="152"/>
      <c r="BX458" s="152"/>
      <c r="BY458" s="152"/>
      <c r="BZ458" s="152"/>
      <c r="CA458" s="152"/>
      <c r="CB458" s="152"/>
      <c r="CC458" s="152"/>
      <c r="CD458" s="152"/>
      <c r="CE458" s="152"/>
      <c r="CF458" s="152"/>
      <c r="CG458" s="152"/>
      <c r="CH458" s="152"/>
      <c r="CI458" s="152"/>
      <c r="CJ458" s="152"/>
      <c r="CK458" s="152"/>
      <c r="CL458" s="152"/>
      <c r="CM458" s="152"/>
      <c r="CN458" s="152"/>
      <c r="CO458" s="152"/>
      <c r="CP458" s="152"/>
      <c r="CQ458" s="152"/>
      <c r="CR458" s="152"/>
      <c r="CS458" s="152"/>
      <c r="CT458" s="152"/>
      <c r="CU458" s="152"/>
      <c r="CV458" s="152"/>
      <c r="CW458" s="152"/>
      <c r="CX458" s="152"/>
      <c r="CY458" s="152"/>
      <c r="CZ458" s="152"/>
      <c r="DA458" s="152"/>
      <c r="DB458" s="152"/>
      <c r="DC458" s="152"/>
      <c r="DD458" s="152"/>
      <c r="DE458" s="152"/>
      <c r="DF458" s="152"/>
      <c r="DG458" s="152"/>
      <c r="DH458" s="152"/>
      <c r="DI458" s="152"/>
      <c r="DJ458" s="152"/>
      <c r="DK458" s="152"/>
      <c r="DL458" s="152"/>
      <c r="DM458" s="152"/>
      <c r="DN458" s="152"/>
      <c r="DO458" s="152"/>
      <c r="DP458" s="152"/>
      <c r="DQ458" s="152"/>
      <c r="DR458" s="152"/>
      <c r="DS458" s="152"/>
      <c r="DT458" s="152"/>
      <c r="DU458" s="152"/>
      <c r="DV458" s="152"/>
      <c r="DW458" s="152"/>
      <c r="DX458" s="152"/>
      <c r="DY458" s="152"/>
      <c r="DZ458" s="152"/>
      <c r="EA458" s="152"/>
      <c r="EB458" s="152"/>
    </row>
    <row r="459" spans="2:132" x14ac:dyDescent="0.2">
      <c r="B459" s="152"/>
      <c r="C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  <c r="AK459" s="152"/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152"/>
      <c r="AW459" s="152"/>
      <c r="AX459" s="152"/>
      <c r="AY459" s="152"/>
      <c r="AZ459" s="152"/>
      <c r="BA459" s="152"/>
      <c r="BB459" s="152"/>
      <c r="BC459" s="152"/>
      <c r="BD459" s="152"/>
      <c r="BE459" s="152"/>
      <c r="BF459" s="152"/>
      <c r="BG459" s="152"/>
      <c r="BH459" s="152"/>
      <c r="BI459" s="152"/>
      <c r="BJ459" s="152"/>
      <c r="BK459" s="152"/>
      <c r="BL459" s="152"/>
      <c r="BM459" s="152"/>
      <c r="BN459" s="152"/>
      <c r="BO459" s="152"/>
      <c r="BP459" s="152"/>
      <c r="BQ459" s="152"/>
      <c r="BR459" s="152"/>
      <c r="BS459" s="152"/>
      <c r="BT459" s="152"/>
      <c r="BU459" s="152"/>
      <c r="BV459" s="152"/>
      <c r="BW459" s="152"/>
      <c r="BX459" s="152"/>
      <c r="BY459" s="152"/>
      <c r="BZ459" s="152"/>
      <c r="CA459" s="152"/>
      <c r="CB459" s="152"/>
      <c r="CC459" s="152"/>
      <c r="CD459" s="152"/>
      <c r="CE459" s="152"/>
      <c r="CF459" s="152"/>
      <c r="CG459" s="152"/>
      <c r="CH459" s="152"/>
      <c r="CI459" s="152"/>
      <c r="CJ459" s="152"/>
      <c r="CK459" s="152"/>
      <c r="CL459" s="152"/>
      <c r="CM459" s="152"/>
      <c r="CN459" s="152"/>
      <c r="CO459" s="152"/>
      <c r="CP459" s="152"/>
      <c r="CQ459" s="152"/>
      <c r="CR459" s="152"/>
      <c r="CS459" s="152"/>
      <c r="CT459" s="152"/>
      <c r="CU459" s="152"/>
      <c r="CV459" s="152"/>
      <c r="CW459" s="152"/>
      <c r="CX459" s="152"/>
      <c r="CY459" s="152"/>
      <c r="CZ459" s="152"/>
      <c r="DA459" s="152"/>
      <c r="DB459" s="152"/>
      <c r="DC459" s="152"/>
      <c r="DD459" s="152"/>
      <c r="DE459" s="152"/>
      <c r="DF459" s="152"/>
      <c r="DG459" s="152"/>
      <c r="DH459" s="152"/>
      <c r="DI459" s="152"/>
      <c r="DJ459" s="152"/>
      <c r="DK459" s="152"/>
      <c r="DL459" s="152"/>
      <c r="DM459" s="152"/>
      <c r="DN459" s="152"/>
      <c r="DO459" s="152"/>
      <c r="DP459" s="152"/>
      <c r="DQ459" s="152"/>
      <c r="DR459" s="152"/>
      <c r="DS459" s="152"/>
      <c r="DT459" s="152"/>
      <c r="DU459" s="152"/>
      <c r="DV459" s="152"/>
      <c r="DW459" s="152"/>
      <c r="DX459" s="152"/>
      <c r="DY459" s="152"/>
      <c r="DZ459" s="152"/>
      <c r="EA459" s="152"/>
      <c r="EB459" s="152"/>
    </row>
    <row r="460" spans="2:132" x14ac:dyDescent="0.2">
      <c r="B460" s="152"/>
      <c r="C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  <c r="AC460" s="152"/>
      <c r="AD460" s="152"/>
      <c r="AE460" s="152"/>
      <c r="AF460" s="152"/>
      <c r="AG460" s="152"/>
      <c r="AH460" s="152"/>
      <c r="AI460" s="152"/>
      <c r="AJ460" s="152"/>
      <c r="AK460" s="152"/>
      <c r="AL460" s="152"/>
      <c r="AM460" s="152"/>
      <c r="AN460" s="152"/>
      <c r="AO460" s="152"/>
      <c r="AP460" s="152"/>
      <c r="AQ460" s="152"/>
      <c r="AR460" s="152"/>
      <c r="AS460" s="152"/>
      <c r="AT460" s="152"/>
      <c r="AU460" s="152"/>
      <c r="AV460" s="152"/>
      <c r="AW460" s="152"/>
      <c r="AX460" s="152"/>
      <c r="AY460" s="152"/>
      <c r="AZ460" s="152"/>
      <c r="BA460" s="152"/>
      <c r="BB460" s="152"/>
      <c r="BC460" s="152"/>
      <c r="BD460" s="152"/>
      <c r="BE460" s="152"/>
      <c r="BF460" s="152"/>
      <c r="BG460" s="152"/>
      <c r="BH460" s="152"/>
      <c r="BI460" s="152"/>
      <c r="BJ460" s="152"/>
      <c r="BK460" s="152"/>
      <c r="BL460" s="152"/>
      <c r="BM460" s="152"/>
      <c r="BN460" s="152"/>
      <c r="BO460" s="152"/>
      <c r="BP460" s="152"/>
      <c r="BQ460" s="152"/>
      <c r="BR460" s="152"/>
      <c r="BS460" s="152"/>
      <c r="BT460" s="152"/>
      <c r="BU460" s="152"/>
      <c r="BV460" s="152"/>
      <c r="BW460" s="152"/>
      <c r="BX460" s="152"/>
      <c r="BY460" s="152"/>
      <c r="BZ460" s="152"/>
      <c r="CA460" s="152"/>
      <c r="CB460" s="152"/>
      <c r="CC460" s="152"/>
      <c r="CD460" s="152"/>
      <c r="CE460" s="152"/>
      <c r="CF460" s="152"/>
      <c r="CG460" s="152"/>
      <c r="CH460" s="152"/>
      <c r="CI460" s="152"/>
      <c r="CJ460" s="152"/>
      <c r="CK460" s="152"/>
      <c r="CL460" s="152"/>
      <c r="CM460" s="152"/>
      <c r="CN460" s="152"/>
      <c r="CO460" s="152"/>
      <c r="CP460" s="152"/>
      <c r="CQ460" s="152"/>
      <c r="CR460" s="152"/>
      <c r="CS460" s="152"/>
      <c r="CT460" s="152"/>
      <c r="CU460" s="152"/>
      <c r="CV460" s="152"/>
      <c r="CW460" s="152"/>
      <c r="CX460" s="152"/>
      <c r="CY460" s="152"/>
      <c r="CZ460" s="152"/>
      <c r="DA460" s="152"/>
      <c r="DB460" s="152"/>
      <c r="DC460" s="152"/>
      <c r="DD460" s="152"/>
      <c r="DE460" s="152"/>
      <c r="DF460" s="152"/>
      <c r="DG460" s="152"/>
      <c r="DH460" s="152"/>
      <c r="DI460" s="152"/>
      <c r="DJ460" s="152"/>
      <c r="DK460" s="152"/>
      <c r="DL460" s="152"/>
      <c r="DM460" s="152"/>
      <c r="DN460" s="152"/>
      <c r="DO460" s="152"/>
      <c r="DP460" s="152"/>
      <c r="DQ460" s="152"/>
      <c r="DR460" s="152"/>
      <c r="DS460" s="152"/>
      <c r="DT460" s="152"/>
      <c r="DU460" s="152"/>
      <c r="DV460" s="152"/>
      <c r="DW460" s="152"/>
      <c r="DX460" s="152"/>
      <c r="DY460" s="152"/>
      <c r="DZ460" s="152"/>
      <c r="EA460" s="152"/>
      <c r="EB460" s="152"/>
    </row>
    <row r="461" spans="2:132" x14ac:dyDescent="0.2">
      <c r="B461" s="152"/>
      <c r="C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  <c r="AC461" s="152"/>
      <c r="AD461" s="152"/>
      <c r="AE461" s="152"/>
      <c r="AF461" s="152"/>
      <c r="AG461" s="152"/>
      <c r="AH461" s="152"/>
      <c r="AI461" s="152"/>
      <c r="AJ461" s="152"/>
      <c r="AK461" s="152"/>
      <c r="AL461" s="152"/>
      <c r="AM461" s="152"/>
      <c r="AN461" s="152"/>
      <c r="AO461" s="152"/>
      <c r="AP461" s="152"/>
      <c r="AQ461" s="152"/>
      <c r="AR461" s="152"/>
      <c r="AS461" s="152"/>
      <c r="AT461" s="152"/>
      <c r="AU461" s="152"/>
      <c r="AV461" s="152"/>
      <c r="AW461" s="152"/>
      <c r="AX461" s="152"/>
      <c r="AY461" s="152"/>
      <c r="AZ461" s="152"/>
      <c r="BA461" s="152"/>
      <c r="BB461" s="152"/>
      <c r="BC461" s="152"/>
      <c r="BD461" s="152"/>
      <c r="BE461" s="152"/>
      <c r="BF461" s="152"/>
      <c r="BG461" s="152"/>
      <c r="BH461" s="152"/>
      <c r="BI461" s="152"/>
      <c r="BJ461" s="152"/>
      <c r="BK461" s="152"/>
      <c r="BL461" s="152"/>
      <c r="BM461" s="152"/>
      <c r="BN461" s="152"/>
      <c r="BO461" s="152"/>
      <c r="BP461" s="152"/>
      <c r="BQ461" s="152"/>
      <c r="BR461" s="152"/>
      <c r="BS461" s="152"/>
      <c r="BT461" s="152"/>
      <c r="BU461" s="152"/>
      <c r="BV461" s="152"/>
      <c r="BW461" s="152"/>
      <c r="BX461" s="152"/>
      <c r="BY461" s="152"/>
      <c r="BZ461" s="152"/>
      <c r="CA461" s="152"/>
      <c r="CB461" s="152"/>
      <c r="CC461" s="152"/>
      <c r="CD461" s="152"/>
      <c r="CE461" s="152"/>
      <c r="CF461" s="152"/>
      <c r="CG461" s="152"/>
      <c r="CH461" s="152"/>
      <c r="CI461" s="152"/>
      <c r="CJ461" s="152"/>
      <c r="CK461" s="152"/>
      <c r="CL461" s="152"/>
      <c r="CM461" s="152"/>
      <c r="CN461" s="152"/>
      <c r="CO461" s="152"/>
      <c r="CP461" s="152"/>
      <c r="CQ461" s="152"/>
      <c r="CR461" s="152"/>
      <c r="CS461" s="152"/>
      <c r="CT461" s="152"/>
      <c r="CU461" s="152"/>
      <c r="CV461" s="152"/>
      <c r="CW461" s="152"/>
      <c r="CX461" s="152"/>
      <c r="CY461" s="152"/>
      <c r="CZ461" s="152"/>
      <c r="DA461" s="152"/>
      <c r="DB461" s="152"/>
      <c r="DC461" s="152"/>
      <c r="DD461" s="152"/>
      <c r="DE461" s="152"/>
      <c r="DF461" s="152"/>
      <c r="DG461" s="152"/>
      <c r="DH461" s="152"/>
      <c r="DI461" s="152"/>
      <c r="DJ461" s="152"/>
      <c r="DK461" s="152"/>
      <c r="DL461" s="152"/>
      <c r="DM461" s="152"/>
      <c r="DN461" s="152"/>
      <c r="DO461" s="152"/>
      <c r="DP461" s="152"/>
      <c r="DQ461" s="152"/>
      <c r="DR461" s="152"/>
      <c r="DS461" s="152"/>
      <c r="DT461" s="152"/>
      <c r="DU461" s="152"/>
      <c r="DV461" s="152"/>
      <c r="DW461" s="152"/>
      <c r="DX461" s="152"/>
      <c r="DY461" s="152"/>
      <c r="DZ461" s="152"/>
      <c r="EA461" s="152"/>
      <c r="EB461" s="152"/>
    </row>
    <row r="462" spans="2:132" x14ac:dyDescent="0.2">
      <c r="B462" s="152"/>
      <c r="C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  <c r="AC462" s="152"/>
      <c r="AD462" s="152"/>
      <c r="AE462" s="152"/>
      <c r="AF462" s="152"/>
      <c r="AG462" s="152"/>
      <c r="AH462" s="152"/>
      <c r="AI462" s="152"/>
      <c r="AJ462" s="152"/>
      <c r="AK462" s="152"/>
      <c r="AL462" s="152"/>
      <c r="AM462" s="152"/>
      <c r="AN462" s="152"/>
      <c r="AO462" s="152"/>
      <c r="AP462" s="152"/>
      <c r="AQ462" s="152"/>
      <c r="AR462" s="152"/>
      <c r="AS462" s="152"/>
      <c r="AT462" s="152"/>
      <c r="AU462" s="152"/>
      <c r="AV462" s="152"/>
      <c r="AW462" s="152"/>
      <c r="AX462" s="152"/>
      <c r="AY462" s="152"/>
      <c r="AZ462" s="152"/>
      <c r="BA462" s="152"/>
      <c r="BB462" s="152"/>
      <c r="BC462" s="152"/>
      <c r="BD462" s="152"/>
      <c r="BE462" s="152"/>
      <c r="BF462" s="152"/>
      <c r="BG462" s="152"/>
      <c r="BH462" s="152"/>
      <c r="BI462" s="152"/>
      <c r="BJ462" s="152"/>
      <c r="BK462" s="152"/>
      <c r="BL462" s="152"/>
      <c r="BM462" s="152"/>
      <c r="BN462" s="152"/>
      <c r="BO462" s="152"/>
      <c r="BP462" s="152"/>
      <c r="BQ462" s="152"/>
      <c r="BR462" s="152"/>
      <c r="BS462" s="152"/>
      <c r="BT462" s="152"/>
      <c r="BU462" s="152"/>
      <c r="BV462" s="152"/>
      <c r="BW462" s="152"/>
      <c r="BX462" s="152"/>
      <c r="BY462" s="152"/>
      <c r="BZ462" s="152"/>
      <c r="CA462" s="152"/>
      <c r="CB462" s="152"/>
      <c r="CC462" s="152"/>
      <c r="CD462" s="152"/>
      <c r="CE462" s="152"/>
      <c r="CF462" s="152"/>
      <c r="CG462" s="152"/>
      <c r="CH462" s="152"/>
      <c r="CI462" s="152"/>
      <c r="CJ462" s="152"/>
      <c r="CK462" s="152"/>
      <c r="CL462" s="152"/>
      <c r="CM462" s="152"/>
      <c r="CN462" s="152"/>
      <c r="CO462" s="152"/>
      <c r="CP462" s="152"/>
      <c r="CQ462" s="152"/>
      <c r="CR462" s="152"/>
      <c r="CS462" s="152"/>
      <c r="CT462" s="152"/>
      <c r="CU462" s="152"/>
      <c r="CV462" s="152"/>
      <c r="CW462" s="152"/>
      <c r="CX462" s="152"/>
      <c r="CY462" s="152"/>
      <c r="CZ462" s="152"/>
      <c r="DA462" s="152"/>
      <c r="DB462" s="152"/>
      <c r="DC462" s="152"/>
      <c r="DD462" s="152"/>
      <c r="DE462" s="152"/>
      <c r="DF462" s="152"/>
      <c r="DG462" s="152"/>
      <c r="DH462" s="152"/>
      <c r="DI462" s="152"/>
      <c r="DJ462" s="152"/>
      <c r="DK462" s="152"/>
      <c r="DL462" s="152"/>
      <c r="DM462" s="152"/>
      <c r="DN462" s="152"/>
      <c r="DO462" s="152"/>
      <c r="DP462" s="152"/>
      <c r="DQ462" s="152"/>
      <c r="DR462" s="152"/>
      <c r="DS462" s="152"/>
      <c r="DT462" s="152"/>
      <c r="DU462" s="152"/>
      <c r="DV462" s="152"/>
      <c r="DW462" s="152"/>
      <c r="DX462" s="152"/>
      <c r="DY462" s="152"/>
      <c r="DZ462" s="152"/>
      <c r="EA462" s="152"/>
      <c r="EB462" s="152"/>
    </row>
    <row r="463" spans="2:132" x14ac:dyDescent="0.2">
      <c r="B463" s="152"/>
      <c r="C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152"/>
      <c r="BS463" s="152"/>
      <c r="BT463" s="152"/>
      <c r="BU463" s="152"/>
      <c r="BV463" s="152"/>
      <c r="BW463" s="152"/>
      <c r="BX463" s="152"/>
      <c r="BY463" s="152"/>
      <c r="BZ463" s="152"/>
      <c r="CA463" s="152"/>
      <c r="CB463" s="152"/>
      <c r="CC463" s="152"/>
      <c r="CD463" s="152"/>
      <c r="CE463" s="152"/>
      <c r="CF463" s="152"/>
      <c r="CG463" s="152"/>
      <c r="CH463" s="152"/>
      <c r="CI463" s="152"/>
      <c r="CJ463" s="152"/>
      <c r="CK463" s="152"/>
      <c r="CL463" s="152"/>
      <c r="CM463" s="152"/>
      <c r="CN463" s="152"/>
      <c r="CO463" s="152"/>
      <c r="CP463" s="152"/>
      <c r="CQ463" s="152"/>
      <c r="CR463" s="152"/>
      <c r="CS463" s="152"/>
      <c r="CT463" s="152"/>
      <c r="CU463" s="152"/>
      <c r="CV463" s="152"/>
      <c r="CW463" s="152"/>
      <c r="CX463" s="152"/>
      <c r="CY463" s="152"/>
      <c r="CZ463" s="152"/>
      <c r="DA463" s="152"/>
      <c r="DB463" s="152"/>
      <c r="DC463" s="152"/>
      <c r="DD463" s="152"/>
      <c r="DE463" s="152"/>
      <c r="DF463" s="152"/>
      <c r="DG463" s="152"/>
      <c r="DH463" s="152"/>
      <c r="DI463" s="152"/>
      <c r="DJ463" s="152"/>
      <c r="DK463" s="152"/>
      <c r="DL463" s="152"/>
      <c r="DM463" s="152"/>
      <c r="DN463" s="152"/>
      <c r="DO463" s="152"/>
      <c r="DP463" s="152"/>
      <c r="DQ463" s="152"/>
      <c r="DR463" s="152"/>
      <c r="DS463" s="152"/>
      <c r="DT463" s="152"/>
      <c r="DU463" s="152"/>
      <c r="DV463" s="152"/>
      <c r="DW463" s="152"/>
      <c r="DX463" s="152"/>
      <c r="DY463" s="152"/>
      <c r="DZ463" s="152"/>
      <c r="EA463" s="152"/>
      <c r="EB463" s="152"/>
    </row>
    <row r="464" spans="2:132" x14ac:dyDescent="0.2">
      <c r="B464" s="152"/>
      <c r="C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  <c r="AK464" s="152"/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152"/>
      <c r="AW464" s="152"/>
      <c r="AX464" s="152"/>
      <c r="AY464" s="152"/>
      <c r="AZ464" s="152"/>
      <c r="BA464" s="152"/>
      <c r="BB464" s="152"/>
      <c r="BC464" s="152"/>
      <c r="BD464" s="152"/>
      <c r="BE464" s="152"/>
      <c r="BF464" s="152"/>
      <c r="BG464" s="152"/>
      <c r="BH464" s="152"/>
      <c r="BI464" s="152"/>
      <c r="BJ464" s="152"/>
      <c r="BK464" s="152"/>
      <c r="BL464" s="152"/>
      <c r="BM464" s="152"/>
      <c r="BN464" s="152"/>
      <c r="BO464" s="152"/>
      <c r="BP464" s="152"/>
      <c r="BQ464" s="152"/>
      <c r="BR464" s="152"/>
      <c r="BS464" s="152"/>
      <c r="BT464" s="152"/>
      <c r="BU464" s="152"/>
      <c r="BV464" s="152"/>
      <c r="BW464" s="152"/>
      <c r="BX464" s="152"/>
      <c r="BY464" s="152"/>
      <c r="BZ464" s="152"/>
      <c r="CA464" s="152"/>
      <c r="CB464" s="152"/>
      <c r="CC464" s="152"/>
      <c r="CD464" s="152"/>
      <c r="CE464" s="152"/>
      <c r="CF464" s="152"/>
      <c r="CG464" s="152"/>
      <c r="CH464" s="152"/>
      <c r="CI464" s="152"/>
      <c r="CJ464" s="152"/>
      <c r="CK464" s="152"/>
      <c r="CL464" s="152"/>
      <c r="CM464" s="152"/>
      <c r="CN464" s="152"/>
      <c r="CO464" s="152"/>
      <c r="CP464" s="152"/>
      <c r="CQ464" s="152"/>
      <c r="CR464" s="152"/>
      <c r="CS464" s="152"/>
      <c r="CT464" s="152"/>
      <c r="CU464" s="152"/>
      <c r="CV464" s="152"/>
      <c r="CW464" s="152"/>
      <c r="CX464" s="152"/>
      <c r="CY464" s="152"/>
      <c r="CZ464" s="152"/>
      <c r="DA464" s="152"/>
      <c r="DB464" s="152"/>
      <c r="DC464" s="152"/>
      <c r="DD464" s="152"/>
      <c r="DE464" s="152"/>
      <c r="DF464" s="152"/>
      <c r="DG464" s="152"/>
      <c r="DH464" s="152"/>
      <c r="DI464" s="152"/>
      <c r="DJ464" s="152"/>
      <c r="DK464" s="152"/>
      <c r="DL464" s="152"/>
      <c r="DM464" s="152"/>
      <c r="DN464" s="152"/>
      <c r="DO464" s="152"/>
      <c r="DP464" s="152"/>
      <c r="DQ464" s="152"/>
      <c r="DR464" s="152"/>
      <c r="DS464" s="152"/>
      <c r="DT464" s="152"/>
      <c r="DU464" s="152"/>
      <c r="DV464" s="152"/>
      <c r="DW464" s="152"/>
      <c r="DX464" s="152"/>
      <c r="DY464" s="152"/>
      <c r="DZ464" s="152"/>
      <c r="EA464" s="152"/>
      <c r="EB464" s="152"/>
    </row>
    <row r="465" spans="2:132" x14ac:dyDescent="0.2">
      <c r="B465" s="152"/>
      <c r="C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  <c r="AK465" s="152"/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152"/>
      <c r="AW465" s="152"/>
      <c r="AX465" s="152"/>
      <c r="AY465" s="152"/>
      <c r="AZ465" s="152"/>
      <c r="BA465" s="152"/>
      <c r="BB465" s="152"/>
      <c r="BC465" s="152"/>
      <c r="BD465" s="152"/>
      <c r="BE465" s="152"/>
      <c r="BF465" s="152"/>
      <c r="BG465" s="152"/>
      <c r="BH465" s="152"/>
      <c r="BI465" s="152"/>
      <c r="BJ465" s="152"/>
      <c r="BK465" s="152"/>
      <c r="BL465" s="152"/>
      <c r="BM465" s="152"/>
      <c r="BN465" s="152"/>
      <c r="BO465" s="152"/>
      <c r="BP465" s="152"/>
      <c r="BQ465" s="152"/>
      <c r="BR465" s="152"/>
      <c r="BS465" s="152"/>
      <c r="BT465" s="152"/>
      <c r="BU465" s="152"/>
      <c r="BV465" s="152"/>
      <c r="BW465" s="152"/>
      <c r="BX465" s="152"/>
      <c r="BY465" s="152"/>
      <c r="BZ465" s="152"/>
      <c r="CA465" s="152"/>
      <c r="CB465" s="152"/>
      <c r="CC465" s="152"/>
      <c r="CD465" s="152"/>
      <c r="CE465" s="152"/>
      <c r="CF465" s="152"/>
      <c r="CG465" s="152"/>
      <c r="CH465" s="152"/>
      <c r="CI465" s="152"/>
      <c r="CJ465" s="152"/>
      <c r="CK465" s="152"/>
      <c r="CL465" s="152"/>
      <c r="CM465" s="152"/>
      <c r="CN465" s="152"/>
      <c r="CO465" s="152"/>
      <c r="CP465" s="152"/>
      <c r="CQ465" s="152"/>
      <c r="CR465" s="152"/>
      <c r="CS465" s="152"/>
      <c r="CT465" s="152"/>
      <c r="CU465" s="152"/>
      <c r="CV465" s="152"/>
      <c r="CW465" s="152"/>
      <c r="CX465" s="152"/>
      <c r="CY465" s="152"/>
      <c r="CZ465" s="152"/>
      <c r="DA465" s="152"/>
      <c r="DB465" s="152"/>
      <c r="DC465" s="152"/>
      <c r="DD465" s="152"/>
      <c r="DE465" s="152"/>
      <c r="DF465" s="152"/>
      <c r="DG465" s="152"/>
      <c r="DH465" s="152"/>
      <c r="DI465" s="152"/>
      <c r="DJ465" s="152"/>
      <c r="DK465" s="152"/>
      <c r="DL465" s="152"/>
      <c r="DM465" s="152"/>
      <c r="DN465" s="152"/>
      <c r="DO465" s="152"/>
      <c r="DP465" s="152"/>
      <c r="DQ465" s="152"/>
      <c r="DR465" s="152"/>
      <c r="DS465" s="152"/>
      <c r="DT465" s="152"/>
      <c r="DU465" s="152"/>
      <c r="DV465" s="152"/>
      <c r="DW465" s="152"/>
      <c r="DX465" s="152"/>
      <c r="DY465" s="152"/>
      <c r="DZ465" s="152"/>
      <c r="EA465" s="152"/>
      <c r="EB465" s="152"/>
    </row>
    <row r="466" spans="2:132" x14ac:dyDescent="0.2">
      <c r="B466" s="152"/>
      <c r="C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  <c r="AK466" s="152"/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152"/>
      <c r="AW466" s="152"/>
      <c r="AX466" s="152"/>
      <c r="AY466" s="152"/>
      <c r="AZ466" s="152"/>
      <c r="BA466" s="152"/>
      <c r="BB466" s="152"/>
      <c r="BC466" s="152"/>
      <c r="BD466" s="152"/>
      <c r="BE466" s="152"/>
      <c r="BF466" s="152"/>
      <c r="BG466" s="152"/>
      <c r="BH466" s="152"/>
      <c r="BI466" s="152"/>
      <c r="BJ466" s="152"/>
      <c r="BK466" s="152"/>
      <c r="BL466" s="152"/>
      <c r="BM466" s="152"/>
      <c r="BN466" s="152"/>
      <c r="BO466" s="152"/>
      <c r="BP466" s="152"/>
      <c r="BQ466" s="152"/>
      <c r="BR466" s="152"/>
      <c r="BS466" s="152"/>
      <c r="BT466" s="152"/>
      <c r="BU466" s="152"/>
      <c r="BV466" s="152"/>
      <c r="BW466" s="152"/>
      <c r="BX466" s="152"/>
      <c r="BY466" s="152"/>
      <c r="BZ466" s="152"/>
      <c r="CA466" s="152"/>
      <c r="CB466" s="152"/>
      <c r="CC466" s="152"/>
      <c r="CD466" s="152"/>
      <c r="CE466" s="152"/>
      <c r="CF466" s="152"/>
      <c r="CG466" s="152"/>
      <c r="CH466" s="152"/>
      <c r="CI466" s="152"/>
      <c r="CJ466" s="152"/>
      <c r="CK466" s="152"/>
      <c r="CL466" s="152"/>
      <c r="CM466" s="152"/>
      <c r="CN466" s="152"/>
      <c r="CO466" s="152"/>
      <c r="CP466" s="152"/>
      <c r="CQ466" s="152"/>
      <c r="CR466" s="152"/>
      <c r="CS466" s="152"/>
      <c r="CT466" s="152"/>
      <c r="CU466" s="152"/>
      <c r="CV466" s="152"/>
      <c r="CW466" s="152"/>
      <c r="CX466" s="152"/>
      <c r="CY466" s="152"/>
      <c r="CZ466" s="152"/>
      <c r="DA466" s="152"/>
      <c r="DB466" s="152"/>
      <c r="DC466" s="152"/>
      <c r="DD466" s="152"/>
      <c r="DE466" s="152"/>
      <c r="DF466" s="152"/>
      <c r="DG466" s="152"/>
      <c r="DH466" s="152"/>
      <c r="DI466" s="152"/>
      <c r="DJ466" s="152"/>
      <c r="DK466" s="152"/>
      <c r="DL466" s="152"/>
      <c r="DM466" s="152"/>
      <c r="DN466" s="152"/>
      <c r="DO466" s="152"/>
      <c r="DP466" s="152"/>
      <c r="DQ466" s="152"/>
      <c r="DR466" s="152"/>
      <c r="DS466" s="152"/>
      <c r="DT466" s="152"/>
      <c r="DU466" s="152"/>
      <c r="DV466" s="152"/>
      <c r="DW466" s="152"/>
      <c r="DX466" s="152"/>
      <c r="DY466" s="152"/>
      <c r="DZ466" s="152"/>
      <c r="EA466" s="152"/>
      <c r="EB466" s="152"/>
    </row>
    <row r="467" spans="2:132" x14ac:dyDescent="0.2">
      <c r="B467" s="152"/>
      <c r="C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  <c r="AC467" s="152"/>
      <c r="AD467" s="152"/>
      <c r="AE467" s="152"/>
      <c r="AF467" s="152"/>
      <c r="AG467" s="152"/>
      <c r="AH467" s="152"/>
      <c r="AI467" s="152"/>
      <c r="AJ467" s="152"/>
      <c r="AK467" s="152"/>
      <c r="AL467" s="152"/>
      <c r="AM467" s="152"/>
      <c r="AN467" s="152"/>
      <c r="AO467" s="152"/>
      <c r="AP467" s="152"/>
      <c r="AQ467" s="152"/>
      <c r="AR467" s="152"/>
      <c r="AS467" s="152"/>
      <c r="AT467" s="152"/>
      <c r="AU467" s="152"/>
      <c r="AV467" s="152"/>
      <c r="AW467" s="152"/>
      <c r="AX467" s="152"/>
      <c r="AY467" s="152"/>
      <c r="AZ467" s="152"/>
      <c r="BA467" s="152"/>
      <c r="BB467" s="152"/>
      <c r="BC467" s="152"/>
      <c r="BD467" s="152"/>
      <c r="BE467" s="152"/>
      <c r="BF467" s="152"/>
      <c r="BG467" s="152"/>
      <c r="BH467" s="152"/>
      <c r="BI467" s="152"/>
      <c r="BJ467" s="152"/>
      <c r="BK467" s="152"/>
      <c r="BL467" s="152"/>
      <c r="BM467" s="152"/>
      <c r="BN467" s="152"/>
      <c r="BO467" s="152"/>
      <c r="BP467" s="152"/>
      <c r="BQ467" s="152"/>
      <c r="BR467" s="152"/>
      <c r="BS467" s="152"/>
      <c r="BT467" s="152"/>
      <c r="BU467" s="152"/>
      <c r="BV467" s="152"/>
      <c r="BW467" s="152"/>
      <c r="BX467" s="152"/>
      <c r="BY467" s="152"/>
      <c r="BZ467" s="152"/>
      <c r="CA467" s="152"/>
      <c r="CB467" s="152"/>
      <c r="CC467" s="152"/>
      <c r="CD467" s="152"/>
      <c r="CE467" s="152"/>
      <c r="CF467" s="152"/>
      <c r="CG467" s="152"/>
      <c r="CH467" s="152"/>
      <c r="CI467" s="152"/>
      <c r="CJ467" s="152"/>
      <c r="CK467" s="152"/>
      <c r="CL467" s="152"/>
      <c r="CM467" s="152"/>
      <c r="CN467" s="152"/>
      <c r="CO467" s="152"/>
      <c r="CP467" s="152"/>
      <c r="CQ467" s="152"/>
      <c r="CR467" s="152"/>
      <c r="CS467" s="152"/>
      <c r="CT467" s="152"/>
      <c r="CU467" s="152"/>
      <c r="CV467" s="152"/>
      <c r="CW467" s="152"/>
      <c r="CX467" s="152"/>
      <c r="CY467" s="152"/>
      <c r="CZ467" s="152"/>
      <c r="DA467" s="152"/>
      <c r="DB467" s="152"/>
      <c r="DC467" s="152"/>
      <c r="DD467" s="152"/>
      <c r="DE467" s="152"/>
      <c r="DF467" s="152"/>
      <c r="DG467" s="152"/>
      <c r="DH467" s="152"/>
      <c r="DI467" s="152"/>
      <c r="DJ467" s="152"/>
      <c r="DK467" s="152"/>
      <c r="DL467" s="152"/>
      <c r="DM467" s="152"/>
      <c r="DN467" s="152"/>
      <c r="DO467" s="152"/>
      <c r="DP467" s="152"/>
      <c r="DQ467" s="152"/>
      <c r="DR467" s="152"/>
      <c r="DS467" s="152"/>
      <c r="DT467" s="152"/>
      <c r="DU467" s="152"/>
      <c r="DV467" s="152"/>
      <c r="DW467" s="152"/>
      <c r="DX467" s="152"/>
      <c r="DY467" s="152"/>
      <c r="DZ467" s="152"/>
      <c r="EA467" s="152"/>
      <c r="EB467" s="152"/>
    </row>
    <row r="468" spans="2:132" x14ac:dyDescent="0.2">
      <c r="B468" s="152"/>
      <c r="C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  <c r="AC468" s="152"/>
      <c r="AD468" s="152"/>
      <c r="AE468" s="152"/>
      <c r="AF468" s="152"/>
      <c r="AG468" s="152"/>
      <c r="AH468" s="152"/>
      <c r="AI468" s="152"/>
      <c r="AJ468" s="152"/>
      <c r="AK468" s="152"/>
      <c r="AL468" s="152"/>
      <c r="AM468" s="152"/>
      <c r="AN468" s="152"/>
      <c r="AO468" s="152"/>
      <c r="AP468" s="152"/>
      <c r="AQ468" s="152"/>
      <c r="AR468" s="152"/>
      <c r="AS468" s="152"/>
      <c r="AT468" s="152"/>
      <c r="AU468" s="152"/>
      <c r="AV468" s="152"/>
      <c r="AW468" s="152"/>
      <c r="AX468" s="152"/>
      <c r="AY468" s="152"/>
      <c r="AZ468" s="152"/>
      <c r="BA468" s="152"/>
      <c r="BB468" s="152"/>
      <c r="BC468" s="152"/>
      <c r="BD468" s="152"/>
      <c r="BE468" s="152"/>
      <c r="BF468" s="152"/>
      <c r="BG468" s="152"/>
      <c r="BH468" s="152"/>
      <c r="BI468" s="152"/>
      <c r="BJ468" s="152"/>
      <c r="BK468" s="152"/>
      <c r="BL468" s="152"/>
      <c r="BM468" s="152"/>
      <c r="BN468" s="152"/>
      <c r="BO468" s="152"/>
      <c r="BP468" s="152"/>
      <c r="BQ468" s="152"/>
      <c r="BR468" s="152"/>
      <c r="BS468" s="152"/>
      <c r="BT468" s="152"/>
      <c r="BU468" s="152"/>
      <c r="BV468" s="152"/>
      <c r="BW468" s="152"/>
      <c r="BX468" s="152"/>
      <c r="BY468" s="152"/>
      <c r="BZ468" s="152"/>
      <c r="CA468" s="152"/>
      <c r="CB468" s="152"/>
      <c r="CC468" s="152"/>
      <c r="CD468" s="152"/>
      <c r="CE468" s="152"/>
      <c r="CF468" s="152"/>
      <c r="CG468" s="152"/>
      <c r="CH468" s="152"/>
      <c r="CI468" s="152"/>
      <c r="CJ468" s="152"/>
      <c r="CK468" s="152"/>
      <c r="CL468" s="152"/>
      <c r="CM468" s="152"/>
      <c r="CN468" s="152"/>
      <c r="CO468" s="152"/>
      <c r="CP468" s="152"/>
      <c r="CQ468" s="152"/>
      <c r="CR468" s="152"/>
      <c r="CS468" s="152"/>
      <c r="CT468" s="152"/>
      <c r="CU468" s="152"/>
      <c r="CV468" s="152"/>
      <c r="CW468" s="152"/>
      <c r="CX468" s="152"/>
      <c r="CY468" s="152"/>
      <c r="CZ468" s="152"/>
      <c r="DA468" s="152"/>
      <c r="DB468" s="152"/>
      <c r="DC468" s="152"/>
      <c r="DD468" s="152"/>
      <c r="DE468" s="152"/>
      <c r="DF468" s="152"/>
      <c r="DG468" s="152"/>
      <c r="DH468" s="152"/>
      <c r="DI468" s="152"/>
      <c r="DJ468" s="152"/>
      <c r="DK468" s="152"/>
      <c r="DL468" s="152"/>
      <c r="DM468" s="152"/>
      <c r="DN468" s="152"/>
      <c r="DO468" s="152"/>
      <c r="DP468" s="152"/>
      <c r="DQ468" s="152"/>
      <c r="DR468" s="152"/>
      <c r="DS468" s="152"/>
      <c r="DT468" s="152"/>
      <c r="DU468" s="152"/>
      <c r="DV468" s="152"/>
      <c r="DW468" s="152"/>
      <c r="DX468" s="152"/>
      <c r="DY468" s="152"/>
      <c r="DZ468" s="152"/>
      <c r="EA468" s="152"/>
      <c r="EB468" s="152"/>
    </row>
    <row r="469" spans="2:132" x14ac:dyDescent="0.2">
      <c r="B469" s="152"/>
      <c r="C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2"/>
      <c r="AY469" s="152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152"/>
      <c r="BN469" s="152"/>
      <c r="BO469" s="152"/>
      <c r="BP469" s="152"/>
      <c r="BQ469" s="152"/>
      <c r="BR469" s="152"/>
      <c r="BS469" s="152"/>
      <c r="BT469" s="152"/>
      <c r="BU469" s="152"/>
      <c r="BV469" s="152"/>
      <c r="BW469" s="152"/>
      <c r="BX469" s="152"/>
      <c r="BY469" s="152"/>
      <c r="BZ469" s="152"/>
      <c r="CA469" s="152"/>
      <c r="CB469" s="152"/>
      <c r="CC469" s="152"/>
      <c r="CD469" s="152"/>
      <c r="CE469" s="152"/>
      <c r="CF469" s="152"/>
      <c r="CG469" s="152"/>
      <c r="CH469" s="152"/>
      <c r="CI469" s="152"/>
      <c r="CJ469" s="152"/>
      <c r="CK469" s="152"/>
      <c r="CL469" s="152"/>
      <c r="CM469" s="152"/>
      <c r="CN469" s="152"/>
      <c r="CO469" s="152"/>
      <c r="CP469" s="152"/>
      <c r="CQ469" s="152"/>
      <c r="CR469" s="152"/>
      <c r="CS469" s="152"/>
      <c r="CT469" s="152"/>
      <c r="CU469" s="152"/>
      <c r="CV469" s="152"/>
      <c r="CW469" s="152"/>
      <c r="CX469" s="152"/>
      <c r="CY469" s="152"/>
      <c r="CZ469" s="152"/>
      <c r="DA469" s="152"/>
      <c r="DB469" s="152"/>
      <c r="DC469" s="152"/>
      <c r="DD469" s="152"/>
      <c r="DE469" s="152"/>
      <c r="DF469" s="152"/>
      <c r="DG469" s="152"/>
      <c r="DH469" s="152"/>
      <c r="DI469" s="152"/>
      <c r="DJ469" s="152"/>
      <c r="DK469" s="152"/>
      <c r="DL469" s="152"/>
      <c r="DM469" s="152"/>
      <c r="DN469" s="152"/>
      <c r="DO469" s="152"/>
      <c r="DP469" s="152"/>
      <c r="DQ469" s="152"/>
      <c r="DR469" s="152"/>
      <c r="DS469" s="152"/>
      <c r="DT469" s="152"/>
      <c r="DU469" s="152"/>
      <c r="DV469" s="152"/>
      <c r="DW469" s="152"/>
      <c r="DX469" s="152"/>
      <c r="DY469" s="152"/>
      <c r="DZ469" s="152"/>
      <c r="EA469" s="152"/>
      <c r="EB469" s="152"/>
    </row>
    <row r="470" spans="2:132" x14ac:dyDescent="0.2">
      <c r="B470" s="152"/>
      <c r="C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2"/>
      <c r="AY470" s="152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152"/>
      <c r="BN470" s="152"/>
      <c r="BO470" s="152"/>
      <c r="BP470" s="152"/>
      <c r="BQ470" s="152"/>
      <c r="BR470" s="152"/>
      <c r="BS470" s="152"/>
      <c r="BT470" s="152"/>
      <c r="BU470" s="152"/>
      <c r="BV470" s="152"/>
      <c r="BW470" s="152"/>
      <c r="BX470" s="152"/>
      <c r="BY470" s="152"/>
      <c r="BZ470" s="152"/>
      <c r="CA470" s="152"/>
      <c r="CB470" s="152"/>
      <c r="CC470" s="152"/>
      <c r="CD470" s="152"/>
      <c r="CE470" s="152"/>
      <c r="CF470" s="152"/>
      <c r="CG470" s="152"/>
      <c r="CH470" s="152"/>
      <c r="CI470" s="152"/>
      <c r="CJ470" s="152"/>
      <c r="CK470" s="152"/>
      <c r="CL470" s="152"/>
      <c r="CM470" s="152"/>
      <c r="CN470" s="152"/>
      <c r="CO470" s="152"/>
      <c r="CP470" s="152"/>
      <c r="CQ470" s="152"/>
      <c r="CR470" s="152"/>
      <c r="CS470" s="152"/>
      <c r="CT470" s="152"/>
      <c r="CU470" s="152"/>
      <c r="CV470" s="152"/>
      <c r="CW470" s="152"/>
      <c r="CX470" s="152"/>
      <c r="CY470" s="152"/>
      <c r="CZ470" s="152"/>
      <c r="DA470" s="152"/>
      <c r="DB470" s="152"/>
      <c r="DC470" s="152"/>
      <c r="DD470" s="152"/>
      <c r="DE470" s="152"/>
      <c r="DF470" s="152"/>
      <c r="DG470" s="152"/>
      <c r="DH470" s="152"/>
      <c r="DI470" s="152"/>
      <c r="DJ470" s="152"/>
      <c r="DK470" s="152"/>
      <c r="DL470" s="152"/>
      <c r="DM470" s="152"/>
      <c r="DN470" s="152"/>
      <c r="DO470" s="152"/>
      <c r="DP470" s="152"/>
      <c r="DQ470" s="152"/>
      <c r="DR470" s="152"/>
      <c r="DS470" s="152"/>
      <c r="DT470" s="152"/>
      <c r="DU470" s="152"/>
      <c r="DV470" s="152"/>
      <c r="DW470" s="152"/>
      <c r="DX470" s="152"/>
      <c r="DY470" s="152"/>
      <c r="DZ470" s="152"/>
      <c r="EA470" s="152"/>
      <c r="EB470" s="152"/>
    </row>
    <row r="471" spans="2:132" x14ac:dyDescent="0.2">
      <c r="B471" s="152"/>
      <c r="C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  <c r="BR471" s="152"/>
      <c r="BS471" s="152"/>
      <c r="BT471" s="152"/>
      <c r="BU471" s="152"/>
      <c r="BV471" s="152"/>
      <c r="BW471" s="152"/>
      <c r="BX471" s="152"/>
      <c r="BY471" s="152"/>
      <c r="BZ471" s="152"/>
      <c r="CA471" s="152"/>
      <c r="CB471" s="152"/>
      <c r="CC471" s="152"/>
      <c r="CD471" s="152"/>
      <c r="CE471" s="152"/>
      <c r="CF471" s="152"/>
      <c r="CG471" s="152"/>
      <c r="CH471" s="152"/>
      <c r="CI471" s="152"/>
      <c r="CJ471" s="152"/>
      <c r="CK471" s="152"/>
      <c r="CL471" s="152"/>
      <c r="CM471" s="152"/>
      <c r="CN471" s="152"/>
      <c r="CO471" s="152"/>
      <c r="CP471" s="152"/>
      <c r="CQ471" s="152"/>
      <c r="CR471" s="152"/>
      <c r="CS471" s="152"/>
      <c r="CT471" s="152"/>
      <c r="CU471" s="152"/>
      <c r="CV471" s="152"/>
      <c r="CW471" s="152"/>
      <c r="CX471" s="152"/>
      <c r="CY471" s="152"/>
      <c r="CZ471" s="152"/>
      <c r="DA471" s="152"/>
      <c r="DB471" s="152"/>
      <c r="DC471" s="152"/>
      <c r="DD471" s="152"/>
      <c r="DE471" s="152"/>
      <c r="DF471" s="152"/>
      <c r="DG471" s="152"/>
      <c r="DH471" s="152"/>
      <c r="DI471" s="152"/>
      <c r="DJ471" s="152"/>
      <c r="DK471" s="152"/>
      <c r="DL471" s="152"/>
      <c r="DM471" s="152"/>
      <c r="DN471" s="152"/>
      <c r="DO471" s="152"/>
      <c r="DP471" s="152"/>
      <c r="DQ471" s="152"/>
      <c r="DR471" s="152"/>
      <c r="DS471" s="152"/>
      <c r="DT471" s="152"/>
      <c r="DU471" s="152"/>
      <c r="DV471" s="152"/>
      <c r="DW471" s="152"/>
      <c r="DX471" s="152"/>
      <c r="DY471" s="152"/>
      <c r="DZ471" s="152"/>
      <c r="EA471" s="152"/>
      <c r="EB471" s="152"/>
    </row>
    <row r="472" spans="2:132" x14ac:dyDescent="0.2">
      <c r="B472" s="152"/>
      <c r="C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52"/>
      <c r="BR472" s="152"/>
      <c r="BS472" s="152"/>
      <c r="BT472" s="152"/>
      <c r="BU472" s="152"/>
      <c r="BV472" s="152"/>
      <c r="BW472" s="152"/>
      <c r="BX472" s="152"/>
      <c r="BY472" s="152"/>
      <c r="BZ472" s="152"/>
      <c r="CA472" s="152"/>
      <c r="CB472" s="152"/>
      <c r="CC472" s="152"/>
      <c r="CD472" s="152"/>
      <c r="CE472" s="152"/>
      <c r="CF472" s="152"/>
      <c r="CG472" s="152"/>
      <c r="CH472" s="152"/>
      <c r="CI472" s="152"/>
      <c r="CJ472" s="152"/>
      <c r="CK472" s="152"/>
      <c r="CL472" s="152"/>
      <c r="CM472" s="152"/>
      <c r="CN472" s="152"/>
      <c r="CO472" s="152"/>
      <c r="CP472" s="152"/>
      <c r="CQ472" s="152"/>
      <c r="CR472" s="152"/>
      <c r="CS472" s="152"/>
      <c r="CT472" s="152"/>
      <c r="CU472" s="152"/>
      <c r="CV472" s="152"/>
      <c r="CW472" s="152"/>
      <c r="CX472" s="152"/>
      <c r="CY472" s="152"/>
      <c r="CZ472" s="152"/>
      <c r="DA472" s="152"/>
      <c r="DB472" s="152"/>
      <c r="DC472" s="152"/>
      <c r="DD472" s="152"/>
      <c r="DE472" s="152"/>
      <c r="DF472" s="152"/>
      <c r="DG472" s="152"/>
      <c r="DH472" s="152"/>
      <c r="DI472" s="152"/>
      <c r="DJ472" s="152"/>
      <c r="DK472" s="152"/>
      <c r="DL472" s="152"/>
      <c r="DM472" s="152"/>
      <c r="DN472" s="152"/>
      <c r="DO472" s="152"/>
      <c r="DP472" s="152"/>
      <c r="DQ472" s="152"/>
      <c r="DR472" s="152"/>
      <c r="DS472" s="152"/>
      <c r="DT472" s="152"/>
      <c r="DU472" s="152"/>
      <c r="DV472" s="152"/>
      <c r="DW472" s="152"/>
      <c r="DX472" s="152"/>
      <c r="DY472" s="152"/>
      <c r="DZ472" s="152"/>
      <c r="EA472" s="152"/>
      <c r="EB472" s="152"/>
    </row>
    <row r="473" spans="2:132" x14ac:dyDescent="0.2">
      <c r="B473" s="152"/>
      <c r="C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  <c r="AC473" s="152"/>
      <c r="AD473" s="152"/>
      <c r="AE473" s="152"/>
      <c r="AF473" s="152"/>
      <c r="AG473" s="152"/>
      <c r="AH473" s="152"/>
      <c r="AI473" s="152"/>
      <c r="AJ473" s="152"/>
      <c r="AK473" s="152"/>
      <c r="AL473" s="152"/>
      <c r="AM473" s="152"/>
      <c r="AN473" s="152"/>
      <c r="AO473" s="152"/>
      <c r="AP473" s="152"/>
      <c r="AQ473" s="152"/>
      <c r="AR473" s="152"/>
      <c r="AS473" s="152"/>
      <c r="AT473" s="152"/>
      <c r="AU473" s="152"/>
      <c r="AV473" s="152"/>
      <c r="AW473" s="152"/>
      <c r="AX473" s="152"/>
      <c r="AY473" s="152"/>
      <c r="AZ473" s="152"/>
      <c r="BA473" s="152"/>
      <c r="BB473" s="152"/>
      <c r="BC473" s="152"/>
      <c r="BD473" s="152"/>
      <c r="BE473" s="152"/>
      <c r="BF473" s="152"/>
      <c r="BG473" s="152"/>
      <c r="BH473" s="152"/>
      <c r="BI473" s="152"/>
      <c r="BJ473" s="152"/>
      <c r="BK473" s="152"/>
      <c r="BL473" s="152"/>
      <c r="BM473" s="152"/>
      <c r="BN473" s="152"/>
      <c r="BO473" s="152"/>
      <c r="BP473" s="152"/>
      <c r="BQ473" s="152"/>
      <c r="BR473" s="152"/>
      <c r="BS473" s="152"/>
      <c r="BT473" s="152"/>
      <c r="BU473" s="152"/>
      <c r="BV473" s="152"/>
      <c r="BW473" s="152"/>
      <c r="BX473" s="152"/>
      <c r="BY473" s="152"/>
      <c r="BZ473" s="152"/>
      <c r="CA473" s="152"/>
      <c r="CB473" s="152"/>
      <c r="CC473" s="152"/>
      <c r="CD473" s="152"/>
      <c r="CE473" s="152"/>
      <c r="CF473" s="152"/>
      <c r="CG473" s="152"/>
      <c r="CH473" s="152"/>
      <c r="CI473" s="152"/>
      <c r="CJ473" s="152"/>
      <c r="CK473" s="152"/>
      <c r="CL473" s="152"/>
      <c r="CM473" s="152"/>
      <c r="CN473" s="152"/>
      <c r="CO473" s="152"/>
      <c r="CP473" s="152"/>
      <c r="CQ473" s="152"/>
      <c r="CR473" s="152"/>
      <c r="CS473" s="152"/>
      <c r="CT473" s="152"/>
      <c r="CU473" s="152"/>
      <c r="CV473" s="152"/>
      <c r="CW473" s="152"/>
      <c r="CX473" s="152"/>
      <c r="CY473" s="152"/>
      <c r="CZ473" s="152"/>
      <c r="DA473" s="152"/>
      <c r="DB473" s="152"/>
      <c r="DC473" s="152"/>
      <c r="DD473" s="152"/>
      <c r="DE473" s="152"/>
      <c r="DF473" s="152"/>
      <c r="DG473" s="152"/>
      <c r="DH473" s="152"/>
      <c r="DI473" s="152"/>
      <c r="DJ473" s="152"/>
      <c r="DK473" s="152"/>
      <c r="DL473" s="152"/>
      <c r="DM473" s="152"/>
      <c r="DN473" s="152"/>
      <c r="DO473" s="152"/>
      <c r="DP473" s="152"/>
      <c r="DQ473" s="152"/>
      <c r="DR473" s="152"/>
      <c r="DS473" s="152"/>
      <c r="DT473" s="152"/>
      <c r="DU473" s="152"/>
      <c r="DV473" s="152"/>
      <c r="DW473" s="152"/>
      <c r="DX473" s="152"/>
      <c r="DY473" s="152"/>
      <c r="DZ473" s="152"/>
      <c r="EA473" s="152"/>
      <c r="EB473" s="152"/>
    </row>
    <row r="474" spans="2:132" x14ac:dyDescent="0.2">
      <c r="B474" s="152"/>
      <c r="C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2"/>
      <c r="BN474" s="152"/>
      <c r="BO474" s="152"/>
      <c r="BP474" s="152"/>
      <c r="BQ474" s="152"/>
      <c r="BR474" s="152"/>
      <c r="BS474" s="152"/>
      <c r="BT474" s="152"/>
      <c r="BU474" s="152"/>
      <c r="BV474" s="152"/>
      <c r="BW474" s="152"/>
      <c r="BX474" s="152"/>
      <c r="BY474" s="152"/>
      <c r="BZ474" s="152"/>
      <c r="CA474" s="152"/>
      <c r="CB474" s="152"/>
      <c r="CC474" s="152"/>
      <c r="CD474" s="152"/>
      <c r="CE474" s="152"/>
      <c r="CF474" s="152"/>
      <c r="CG474" s="152"/>
      <c r="CH474" s="152"/>
      <c r="CI474" s="152"/>
      <c r="CJ474" s="152"/>
      <c r="CK474" s="152"/>
      <c r="CL474" s="152"/>
      <c r="CM474" s="152"/>
      <c r="CN474" s="152"/>
      <c r="CO474" s="152"/>
      <c r="CP474" s="152"/>
      <c r="CQ474" s="152"/>
      <c r="CR474" s="152"/>
      <c r="CS474" s="152"/>
      <c r="CT474" s="152"/>
      <c r="CU474" s="152"/>
      <c r="CV474" s="152"/>
      <c r="CW474" s="152"/>
      <c r="CX474" s="152"/>
      <c r="CY474" s="152"/>
      <c r="CZ474" s="152"/>
      <c r="DA474" s="152"/>
      <c r="DB474" s="152"/>
      <c r="DC474" s="152"/>
      <c r="DD474" s="152"/>
      <c r="DE474" s="152"/>
      <c r="DF474" s="152"/>
      <c r="DG474" s="152"/>
      <c r="DH474" s="152"/>
      <c r="DI474" s="152"/>
      <c r="DJ474" s="152"/>
      <c r="DK474" s="152"/>
      <c r="DL474" s="152"/>
      <c r="DM474" s="152"/>
      <c r="DN474" s="152"/>
      <c r="DO474" s="152"/>
      <c r="DP474" s="152"/>
      <c r="DQ474" s="152"/>
      <c r="DR474" s="152"/>
      <c r="DS474" s="152"/>
      <c r="DT474" s="152"/>
      <c r="DU474" s="152"/>
      <c r="DV474" s="152"/>
      <c r="DW474" s="152"/>
      <c r="DX474" s="152"/>
      <c r="DY474" s="152"/>
      <c r="DZ474" s="152"/>
      <c r="EA474" s="152"/>
      <c r="EB474" s="152"/>
    </row>
    <row r="475" spans="2:132" x14ac:dyDescent="0.2">
      <c r="B475" s="152"/>
      <c r="C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2"/>
      <c r="BN475" s="152"/>
      <c r="BO475" s="152"/>
      <c r="BP475" s="152"/>
      <c r="BQ475" s="152"/>
      <c r="BR475" s="152"/>
      <c r="BS475" s="152"/>
      <c r="BT475" s="152"/>
      <c r="BU475" s="152"/>
      <c r="BV475" s="152"/>
      <c r="BW475" s="152"/>
      <c r="BX475" s="152"/>
      <c r="BY475" s="152"/>
      <c r="BZ475" s="152"/>
      <c r="CA475" s="152"/>
      <c r="CB475" s="152"/>
      <c r="CC475" s="152"/>
      <c r="CD475" s="152"/>
      <c r="CE475" s="152"/>
      <c r="CF475" s="152"/>
      <c r="CG475" s="152"/>
      <c r="CH475" s="152"/>
      <c r="CI475" s="152"/>
      <c r="CJ475" s="152"/>
      <c r="CK475" s="152"/>
      <c r="CL475" s="152"/>
      <c r="CM475" s="152"/>
      <c r="CN475" s="152"/>
      <c r="CO475" s="152"/>
      <c r="CP475" s="152"/>
      <c r="CQ475" s="152"/>
      <c r="CR475" s="152"/>
      <c r="CS475" s="152"/>
      <c r="CT475" s="152"/>
      <c r="CU475" s="152"/>
      <c r="CV475" s="152"/>
      <c r="CW475" s="152"/>
      <c r="CX475" s="152"/>
      <c r="CY475" s="152"/>
      <c r="CZ475" s="152"/>
      <c r="DA475" s="152"/>
      <c r="DB475" s="152"/>
      <c r="DC475" s="152"/>
      <c r="DD475" s="152"/>
      <c r="DE475" s="152"/>
      <c r="DF475" s="152"/>
      <c r="DG475" s="152"/>
      <c r="DH475" s="152"/>
      <c r="DI475" s="152"/>
      <c r="DJ475" s="152"/>
      <c r="DK475" s="152"/>
      <c r="DL475" s="152"/>
      <c r="DM475" s="152"/>
      <c r="DN475" s="152"/>
      <c r="DO475" s="152"/>
      <c r="DP475" s="152"/>
      <c r="DQ475" s="152"/>
      <c r="DR475" s="152"/>
      <c r="DS475" s="152"/>
      <c r="DT475" s="152"/>
      <c r="DU475" s="152"/>
      <c r="DV475" s="152"/>
      <c r="DW475" s="152"/>
      <c r="DX475" s="152"/>
      <c r="DY475" s="152"/>
      <c r="DZ475" s="152"/>
      <c r="EA475" s="152"/>
      <c r="EB475" s="152"/>
    </row>
    <row r="476" spans="2:132" x14ac:dyDescent="0.2">
      <c r="B476" s="152"/>
      <c r="C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2"/>
      <c r="BN476" s="152"/>
      <c r="BO476" s="152"/>
      <c r="BP476" s="152"/>
      <c r="BQ476" s="152"/>
      <c r="BR476" s="152"/>
      <c r="BS476" s="152"/>
      <c r="BT476" s="152"/>
      <c r="BU476" s="152"/>
      <c r="BV476" s="152"/>
      <c r="BW476" s="152"/>
      <c r="BX476" s="152"/>
      <c r="BY476" s="152"/>
      <c r="BZ476" s="152"/>
      <c r="CA476" s="152"/>
      <c r="CB476" s="152"/>
      <c r="CC476" s="152"/>
      <c r="CD476" s="152"/>
      <c r="CE476" s="152"/>
      <c r="CF476" s="152"/>
      <c r="CG476" s="152"/>
      <c r="CH476" s="152"/>
      <c r="CI476" s="152"/>
      <c r="CJ476" s="152"/>
      <c r="CK476" s="152"/>
      <c r="CL476" s="152"/>
      <c r="CM476" s="152"/>
      <c r="CN476" s="152"/>
      <c r="CO476" s="152"/>
      <c r="CP476" s="152"/>
      <c r="CQ476" s="152"/>
      <c r="CR476" s="152"/>
      <c r="CS476" s="152"/>
      <c r="CT476" s="152"/>
      <c r="CU476" s="152"/>
      <c r="CV476" s="152"/>
      <c r="CW476" s="152"/>
      <c r="CX476" s="152"/>
      <c r="CY476" s="152"/>
      <c r="CZ476" s="152"/>
      <c r="DA476" s="152"/>
      <c r="DB476" s="152"/>
      <c r="DC476" s="152"/>
      <c r="DD476" s="152"/>
      <c r="DE476" s="152"/>
      <c r="DF476" s="152"/>
      <c r="DG476" s="152"/>
      <c r="DH476" s="152"/>
      <c r="DI476" s="152"/>
      <c r="DJ476" s="152"/>
      <c r="DK476" s="152"/>
      <c r="DL476" s="152"/>
      <c r="DM476" s="152"/>
      <c r="DN476" s="152"/>
      <c r="DO476" s="152"/>
      <c r="DP476" s="152"/>
      <c r="DQ476" s="152"/>
      <c r="DR476" s="152"/>
      <c r="DS476" s="152"/>
      <c r="DT476" s="152"/>
      <c r="DU476" s="152"/>
      <c r="DV476" s="152"/>
      <c r="DW476" s="152"/>
      <c r="DX476" s="152"/>
      <c r="DY476" s="152"/>
      <c r="DZ476" s="152"/>
      <c r="EA476" s="152"/>
      <c r="EB476" s="152"/>
    </row>
    <row r="477" spans="2:132" x14ac:dyDescent="0.2">
      <c r="B477" s="152"/>
      <c r="C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2"/>
      <c r="BN477" s="152"/>
      <c r="BO477" s="152"/>
      <c r="BP477" s="152"/>
      <c r="BQ477" s="152"/>
      <c r="BR477" s="152"/>
      <c r="BS477" s="152"/>
      <c r="BT477" s="152"/>
      <c r="BU477" s="152"/>
      <c r="BV477" s="152"/>
      <c r="BW477" s="152"/>
      <c r="BX477" s="152"/>
      <c r="BY477" s="152"/>
      <c r="BZ477" s="152"/>
      <c r="CA477" s="152"/>
      <c r="CB477" s="152"/>
      <c r="CC477" s="152"/>
      <c r="CD477" s="152"/>
      <c r="CE477" s="152"/>
      <c r="CF477" s="152"/>
      <c r="CG477" s="152"/>
      <c r="CH477" s="152"/>
      <c r="CI477" s="152"/>
      <c r="CJ477" s="152"/>
      <c r="CK477" s="152"/>
      <c r="CL477" s="152"/>
      <c r="CM477" s="152"/>
      <c r="CN477" s="152"/>
      <c r="CO477" s="152"/>
      <c r="CP477" s="152"/>
      <c r="CQ477" s="152"/>
      <c r="CR477" s="152"/>
      <c r="CS477" s="152"/>
      <c r="CT477" s="152"/>
      <c r="CU477" s="152"/>
      <c r="CV477" s="152"/>
      <c r="CW477" s="152"/>
      <c r="CX477" s="152"/>
      <c r="CY477" s="152"/>
      <c r="CZ477" s="152"/>
      <c r="DA477" s="152"/>
      <c r="DB477" s="152"/>
      <c r="DC477" s="152"/>
      <c r="DD477" s="152"/>
      <c r="DE477" s="152"/>
      <c r="DF477" s="152"/>
      <c r="DG477" s="152"/>
      <c r="DH477" s="152"/>
      <c r="DI477" s="152"/>
      <c r="DJ477" s="152"/>
      <c r="DK477" s="152"/>
      <c r="DL477" s="152"/>
      <c r="DM477" s="152"/>
      <c r="DN477" s="152"/>
      <c r="DO477" s="152"/>
      <c r="DP477" s="152"/>
      <c r="DQ477" s="152"/>
      <c r="DR477" s="152"/>
      <c r="DS477" s="152"/>
      <c r="DT477" s="152"/>
      <c r="DU477" s="152"/>
      <c r="DV477" s="152"/>
      <c r="DW477" s="152"/>
      <c r="DX477" s="152"/>
      <c r="DY477" s="152"/>
      <c r="DZ477" s="152"/>
      <c r="EA477" s="152"/>
      <c r="EB477" s="152"/>
    </row>
    <row r="478" spans="2:132" x14ac:dyDescent="0.2">
      <c r="B478" s="152"/>
      <c r="C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2"/>
      <c r="BN478" s="152"/>
      <c r="BO478" s="152"/>
      <c r="BP478" s="152"/>
      <c r="BQ478" s="152"/>
      <c r="BR478" s="152"/>
      <c r="BS478" s="152"/>
      <c r="BT478" s="152"/>
      <c r="BU478" s="152"/>
      <c r="BV478" s="152"/>
      <c r="BW478" s="152"/>
      <c r="BX478" s="152"/>
      <c r="BY478" s="152"/>
      <c r="BZ478" s="152"/>
      <c r="CA478" s="152"/>
      <c r="CB478" s="152"/>
      <c r="CC478" s="152"/>
      <c r="CD478" s="152"/>
      <c r="CE478" s="152"/>
      <c r="CF478" s="152"/>
      <c r="CG478" s="152"/>
      <c r="CH478" s="152"/>
      <c r="CI478" s="152"/>
      <c r="CJ478" s="152"/>
      <c r="CK478" s="152"/>
      <c r="CL478" s="152"/>
      <c r="CM478" s="152"/>
      <c r="CN478" s="152"/>
      <c r="CO478" s="152"/>
      <c r="CP478" s="152"/>
      <c r="CQ478" s="152"/>
      <c r="CR478" s="152"/>
      <c r="CS478" s="152"/>
      <c r="CT478" s="152"/>
      <c r="CU478" s="152"/>
      <c r="CV478" s="152"/>
      <c r="CW478" s="152"/>
      <c r="CX478" s="152"/>
      <c r="CY478" s="152"/>
      <c r="CZ478" s="152"/>
      <c r="DA478" s="152"/>
      <c r="DB478" s="152"/>
      <c r="DC478" s="152"/>
      <c r="DD478" s="152"/>
      <c r="DE478" s="152"/>
      <c r="DF478" s="152"/>
      <c r="DG478" s="152"/>
      <c r="DH478" s="152"/>
      <c r="DI478" s="152"/>
      <c r="DJ478" s="152"/>
      <c r="DK478" s="152"/>
      <c r="DL478" s="152"/>
      <c r="DM478" s="152"/>
      <c r="DN478" s="152"/>
      <c r="DO478" s="152"/>
      <c r="DP478" s="152"/>
      <c r="DQ478" s="152"/>
      <c r="DR478" s="152"/>
      <c r="DS478" s="152"/>
      <c r="DT478" s="152"/>
      <c r="DU478" s="152"/>
      <c r="DV478" s="152"/>
      <c r="DW478" s="152"/>
      <c r="DX478" s="152"/>
      <c r="DY478" s="152"/>
      <c r="DZ478" s="152"/>
      <c r="EA478" s="152"/>
      <c r="EB478" s="152"/>
    </row>
    <row r="479" spans="2:132" x14ac:dyDescent="0.2">
      <c r="B479" s="152"/>
      <c r="C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2"/>
      <c r="BN479" s="152"/>
      <c r="BO479" s="152"/>
      <c r="BP479" s="152"/>
      <c r="BQ479" s="152"/>
      <c r="BR479" s="152"/>
      <c r="BS479" s="152"/>
      <c r="BT479" s="152"/>
      <c r="BU479" s="152"/>
      <c r="BV479" s="152"/>
      <c r="BW479" s="152"/>
      <c r="BX479" s="152"/>
      <c r="BY479" s="152"/>
      <c r="BZ479" s="152"/>
      <c r="CA479" s="152"/>
      <c r="CB479" s="152"/>
      <c r="CC479" s="152"/>
      <c r="CD479" s="152"/>
      <c r="CE479" s="152"/>
      <c r="CF479" s="152"/>
      <c r="CG479" s="152"/>
      <c r="CH479" s="152"/>
      <c r="CI479" s="152"/>
      <c r="CJ479" s="152"/>
      <c r="CK479" s="152"/>
      <c r="CL479" s="152"/>
      <c r="CM479" s="152"/>
      <c r="CN479" s="152"/>
      <c r="CO479" s="152"/>
      <c r="CP479" s="152"/>
      <c r="CQ479" s="152"/>
      <c r="CR479" s="152"/>
      <c r="CS479" s="152"/>
      <c r="CT479" s="152"/>
      <c r="CU479" s="152"/>
      <c r="CV479" s="152"/>
      <c r="CW479" s="152"/>
      <c r="CX479" s="152"/>
      <c r="CY479" s="152"/>
      <c r="CZ479" s="152"/>
      <c r="DA479" s="152"/>
      <c r="DB479" s="152"/>
      <c r="DC479" s="152"/>
      <c r="DD479" s="152"/>
      <c r="DE479" s="152"/>
      <c r="DF479" s="152"/>
      <c r="DG479" s="152"/>
      <c r="DH479" s="152"/>
      <c r="DI479" s="152"/>
      <c r="DJ479" s="152"/>
      <c r="DK479" s="152"/>
      <c r="DL479" s="152"/>
      <c r="DM479" s="152"/>
      <c r="DN479" s="152"/>
      <c r="DO479" s="152"/>
      <c r="DP479" s="152"/>
      <c r="DQ479" s="152"/>
      <c r="DR479" s="152"/>
      <c r="DS479" s="152"/>
      <c r="DT479" s="152"/>
      <c r="DU479" s="152"/>
      <c r="DV479" s="152"/>
      <c r="DW479" s="152"/>
      <c r="DX479" s="152"/>
      <c r="DY479" s="152"/>
      <c r="DZ479" s="152"/>
      <c r="EA479" s="152"/>
      <c r="EB479" s="152"/>
    </row>
    <row r="480" spans="2:132" x14ac:dyDescent="0.2">
      <c r="B480" s="152"/>
      <c r="C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  <c r="BR480" s="152"/>
      <c r="BS480" s="152"/>
      <c r="BT480" s="152"/>
      <c r="BU480" s="152"/>
      <c r="BV480" s="152"/>
      <c r="BW480" s="152"/>
      <c r="BX480" s="152"/>
      <c r="BY480" s="152"/>
      <c r="BZ480" s="152"/>
      <c r="CA480" s="152"/>
      <c r="CB480" s="152"/>
      <c r="CC480" s="152"/>
      <c r="CD480" s="152"/>
      <c r="CE480" s="152"/>
      <c r="CF480" s="152"/>
      <c r="CG480" s="152"/>
      <c r="CH480" s="152"/>
      <c r="CI480" s="152"/>
      <c r="CJ480" s="152"/>
      <c r="CK480" s="152"/>
      <c r="CL480" s="152"/>
      <c r="CM480" s="152"/>
      <c r="CN480" s="152"/>
      <c r="CO480" s="152"/>
      <c r="CP480" s="152"/>
      <c r="CQ480" s="152"/>
      <c r="CR480" s="152"/>
      <c r="CS480" s="152"/>
      <c r="CT480" s="152"/>
      <c r="CU480" s="152"/>
      <c r="CV480" s="152"/>
      <c r="CW480" s="152"/>
      <c r="CX480" s="152"/>
      <c r="CY480" s="152"/>
      <c r="CZ480" s="152"/>
      <c r="DA480" s="152"/>
      <c r="DB480" s="152"/>
      <c r="DC480" s="152"/>
      <c r="DD480" s="152"/>
      <c r="DE480" s="152"/>
      <c r="DF480" s="152"/>
      <c r="DG480" s="152"/>
      <c r="DH480" s="152"/>
      <c r="DI480" s="152"/>
      <c r="DJ480" s="152"/>
      <c r="DK480" s="152"/>
      <c r="DL480" s="152"/>
      <c r="DM480" s="152"/>
      <c r="DN480" s="152"/>
      <c r="DO480" s="152"/>
      <c r="DP480" s="152"/>
      <c r="DQ480" s="152"/>
      <c r="DR480" s="152"/>
      <c r="DS480" s="152"/>
      <c r="DT480" s="152"/>
      <c r="DU480" s="152"/>
      <c r="DV480" s="152"/>
      <c r="DW480" s="152"/>
      <c r="DX480" s="152"/>
      <c r="DY480" s="152"/>
      <c r="DZ480" s="152"/>
      <c r="EA480" s="152"/>
      <c r="EB480" s="152"/>
    </row>
    <row r="481" spans="2:132" x14ac:dyDescent="0.2">
      <c r="B481" s="152"/>
      <c r="C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2"/>
      <c r="BN481" s="152"/>
      <c r="BO481" s="152"/>
      <c r="BP481" s="152"/>
      <c r="BQ481" s="152"/>
      <c r="BR481" s="152"/>
      <c r="BS481" s="152"/>
      <c r="BT481" s="152"/>
      <c r="BU481" s="152"/>
      <c r="BV481" s="152"/>
      <c r="BW481" s="152"/>
      <c r="BX481" s="152"/>
      <c r="BY481" s="152"/>
      <c r="BZ481" s="152"/>
      <c r="CA481" s="152"/>
      <c r="CB481" s="152"/>
      <c r="CC481" s="152"/>
      <c r="CD481" s="152"/>
      <c r="CE481" s="152"/>
      <c r="CF481" s="152"/>
      <c r="CG481" s="152"/>
      <c r="CH481" s="152"/>
      <c r="CI481" s="152"/>
      <c r="CJ481" s="152"/>
      <c r="CK481" s="152"/>
      <c r="CL481" s="152"/>
      <c r="CM481" s="152"/>
      <c r="CN481" s="152"/>
      <c r="CO481" s="152"/>
      <c r="CP481" s="152"/>
      <c r="CQ481" s="152"/>
      <c r="CR481" s="152"/>
      <c r="CS481" s="152"/>
      <c r="CT481" s="152"/>
      <c r="CU481" s="152"/>
      <c r="CV481" s="152"/>
      <c r="CW481" s="152"/>
      <c r="CX481" s="152"/>
      <c r="CY481" s="152"/>
      <c r="CZ481" s="152"/>
      <c r="DA481" s="152"/>
      <c r="DB481" s="152"/>
      <c r="DC481" s="152"/>
      <c r="DD481" s="152"/>
      <c r="DE481" s="152"/>
      <c r="DF481" s="152"/>
      <c r="DG481" s="152"/>
      <c r="DH481" s="152"/>
      <c r="DI481" s="152"/>
      <c r="DJ481" s="152"/>
      <c r="DK481" s="152"/>
      <c r="DL481" s="152"/>
      <c r="DM481" s="152"/>
      <c r="DN481" s="152"/>
      <c r="DO481" s="152"/>
      <c r="DP481" s="152"/>
      <c r="DQ481" s="152"/>
      <c r="DR481" s="152"/>
      <c r="DS481" s="152"/>
      <c r="DT481" s="152"/>
      <c r="DU481" s="152"/>
      <c r="DV481" s="152"/>
      <c r="DW481" s="152"/>
      <c r="DX481" s="152"/>
      <c r="DY481" s="152"/>
      <c r="DZ481" s="152"/>
      <c r="EA481" s="152"/>
      <c r="EB481" s="152"/>
    </row>
    <row r="482" spans="2:132" x14ac:dyDescent="0.2">
      <c r="B482" s="152"/>
      <c r="C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2"/>
      <c r="BN482" s="152"/>
      <c r="BO482" s="152"/>
      <c r="BP482" s="152"/>
      <c r="BQ482" s="152"/>
      <c r="BR482" s="152"/>
      <c r="BS482" s="152"/>
      <c r="BT482" s="152"/>
      <c r="BU482" s="152"/>
      <c r="BV482" s="152"/>
      <c r="BW482" s="152"/>
      <c r="BX482" s="152"/>
      <c r="BY482" s="152"/>
      <c r="BZ482" s="152"/>
      <c r="CA482" s="152"/>
      <c r="CB482" s="152"/>
      <c r="CC482" s="152"/>
      <c r="CD482" s="152"/>
      <c r="CE482" s="152"/>
      <c r="CF482" s="152"/>
      <c r="CG482" s="152"/>
      <c r="CH482" s="152"/>
      <c r="CI482" s="152"/>
      <c r="CJ482" s="152"/>
      <c r="CK482" s="152"/>
      <c r="CL482" s="152"/>
      <c r="CM482" s="152"/>
      <c r="CN482" s="152"/>
      <c r="CO482" s="152"/>
      <c r="CP482" s="152"/>
      <c r="CQ482" s="152"/>
      <c r="CR482" s="152"/>
      <c r="CS482" s="152"/>
      <c r="CT482" s="152"/>
      <c r="CU482" s="152"/>
      <c r="CV482" s="152"/>
      <c r="CW482" s="152"/>
      <c r="CX482" s="152"/>
      <c r="CY482" s="152"/>
      <c r="CZ482" s="152"/>
      <c r="DA482" s="152"/>
      <c r="DB482" s="152"/>
      <c r="DC482" s="152"/>
      <c r="DD482" s="152"/>
      <c r="DE482" s="152"/>
      <c r="DF482" s="152"/>
      <c r="DG482" s="152"/>
      <c r="DH482" s="152"/>
      <c r="DI482" s="152"/>
      <c r="DJ482" s="152"/>
      <c r="DK482" s="152"/>
      <c r="DL482" s="152"/>
      <c r="DM482" s="152"/>
      <c r="DN482" s="152"/>
      <c r="DO482" s="152"/>
      <c r="DP482" s="152"/>
      <c r="DQ482" s="152"/>
      <c r="DR482" s="152"/>
      <c r="DS482" s="152"/>
      <c r="DT482" s="152"/>
      <c r="DU482" s="152"/>
      <c r="DV482" s="152"/>
      <c r="DW482" s="152"/>
      <c r="DX482" s="152"/>
      <c r="DY482" s="152"/>
      <c r="DZ482" s="152"/>
      <c r="EA482" s="152"/>
      <c r="EB482" s="152"/>
    </row>
    <row r="483" spans="2:132" x14ac:dyDescent="0.2">
      <c r="B483" s="152"/>
      <c r="C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52"/>
      <c r="BN483" s="152"/>
      <c r="BO483" s="152"/>
      <c r="BP483" s="152"/>
      <c r="BQ483" s="152"/>
      <c r="BR483" s="152"/>
      <c r="BS483" s="152"/>
      <c r="BT483" s="152"/>
      <c r="BU483" s="152"/>
      <c r="BV483" s="152"/>
      <c r="BW483" s="152"/>
      <c r="BX483" s="152"/>
      <c r="BY483" s="152"/>
      <c r="BZ483" s="152"/>
      <c r="CA483" s="152"/>
      <c r="CB483" s="152"/>
      <c r="CC483" s="152"/>
      <c r="CD483" s="152"/>
      <c r="CE483" s="152"/>
      <c r="CF483" s="152"/>
      <c r="CG483" s="152"/>
      <c r="CH483" s="152"/>
      <c r="CI483" s="152"/>
      <c r="CJ483" s="152"/>
      <c r="CK483" s="152"/>
      <c r="CL483" s="152"/>
      <c r="CM483" s="152"/>
      <c r="CN483" s="152"/>
      <c r="CO483" s="152"/>
      <c r="CP483" s="152"/>
      <c r="CQ483" s="152"/>
      <c r="CR483" s="152"/>
      <c r="CS483" s="152"/>
      <c r="CT483" s="152"/>
      <c r="CU483" s="152"/>
      <c r="CV483" s="152"/>
      <c r="CW483" s="152"/>
      <c r="CX483" s="152"/>
      <c r="CY483" s="152"/>
      <c r="CZ483" s="152"/>
      <c r="DA483" s="152"/>
      <c r="DB483" s="152"/>
      <c r="DC483" s="152"/>
      <c r="DD483" s="152"/>
      <c r="DE483" s="152"/>
      <c r="DF483" s="152"/>
      <c r="DG483" s="152"/>
      <c r="DH483" s="152"/>
      <c r="DI483" s="152"/>
      <c r="DJ483" s="152"/>
      <c r="DK483" s="152"/>
      <c r="DL483" s="152"/>
      <c r="DM483" s="152"/>
      <c r="DN483" s="152"/>
      <c r="DO483" s="152"/>
      <c r="DP483" s="152"/>
      <c r="DQ483" s="152"/>
      <c r="DR483" s="152"/>
      <c r="DS483" s="152"/>
      <c r="DT483" s="152"/>
      <c r="DU483" s="152"/>
      <c r="DV483" s="152"/>
      <c r="DW483" s="152"/>
      <c r="DX483" s="152"/>
      <c r="DY483" s="152"/>
      <c r="DZ483" s="152"/>
      <c r="EA483" s="152"/>
      <c r="EB483" s="152"/>
    </row>
    <row r="484" spans="2:132" x14ac:dyDescent="0.2">
      <c r="B484" s="152"/>
      <c r="C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152"/>
      <c r="BN484" s="152"/>
      <c r="BO484" s="152"/>
      <c r="BP484" s="152"/>
      <c r="BQ484" s="152"/>
      <c r="BR484" s="152"/>
      <c r="BS484" s="152"/>
      <c r="BT484" s="152"/>
      <c r="BU484" s="152"/>
      <c r="BV484" s="152"/>
      <c r="BW484" s="152"/>
      <c r="BX484" s="152"/>
      <c r="BY484" s="152"/>
      <c r="BZ484" s="152"/>
      <c r="CA484" s="152"/>
      <c r="CB484" s="152"/>
      <c r="CC484" s="152"/>
      <c r="CD484" s="152"/>
      <c r="CE484" s="152"/>
      <c r="CF484" s="152"/>
      <c r="CG484" s="152"/>
      <c r="CH484" s="152"/>
      <c r="CI484" s="152"/>
      <c r="CJ484" s="152"/>
      <c r="CK484" s="152"/>
      <c r="CL484" s="152"/>
      <c r="CM484" s="152"/>
      <c r="CN484" s="152"/>
      <c r="CO484" s="152"/>
      <c r="CP484" s="152"/>
      <c r="CQ484" s="152"/>
      <c r="CR484" s="152"/>
      <c r="CS484" s="152"/>
      <c r="CT484" s="152"/>
      <c r="CU484" s="152"/>
      <c r="CV484" s="152"/>
      <c r="CW484" s="152"/>
      <c r="CX484" s="152"/>
      <c r="CY484" s="152"/>
      <c r="CZ484" s="152"/>
      <c r="DA484" s="152"/>
      <c r="DB484" s="152"/>
      <c r="DC484" s="152"/>
      <c r="DD484" s="152"/>
      <c r="DE484" s="152"/>
      <c r="DF484" s="152"/>
      <c r="DG484" s="152"/>
      <c r="DH484" s="152"/>
      <c r="DI484" s="152"/>
      <c r="DJ484" s="152"/>
      <c r="DK484" s="152"/>
      <c r="DL484" s="152"/>
      <c r="DM484" s="152"/>
      <c r="DN484" s="152"/>
      <c r="DO484" s="152"/>
      <c r="DP484" s="152"/>
      <c r="DQ484" s="152"/>
      <c r="DR484" s="152"/>
      <c r="DS484" s="152"/>
      <c r="DT484" s="152"/>
      <c r="DU484" s="152"/>
      <c r="DV484" s="152"/>
      <c r="DW484" s="152"/>
      <c r="DX484" s="152"/>
      <c r="DY484" s="152"/>
      <c r="DZ484" s="152"/>
      <c r="EA484" s="152"/>
      <c r="EB484" s="152"/>
    </row>
    <row r="485" spans="2:132" x14ac:dyDescent="0.2">
      <c r="B485" s="152"/>
      <c r="C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  <c r="AK485" s="152"/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52"/>
      <c r="BG485" s="152"/>
      <c r="BH485" s="152"/>
      <c r="BI485" s="152"/>
      <c r="BJ485" s="152"/>
      <c r="BK485" s="152"/>
      <c r="BL485" s="152"/>
      <c r="BM485" s="152"/>
      <c r="BN485" s="152"/>
      <c r="BO485" s="152"/>
      <c r="BP485" s="152"/>
      <c r="BQ485" s="152"/>
      <c r="BR485" s="152"/>
      <c r="BS485" s="152"/>
      <c r="BT485" s="152"/>
      <c r="BU485" s="152"/>
      <c r="BV485" s="152"/>
      <c r="BW485" s="152"/>
      <c r="BX485" s="152"/>
      <c r="BY485" s="152"/>
      <c r="BZ485" s="152"/>
      <c r="CA485" s="152"/>
      <c r="CB485" s="152"/>
      <c r="CC485" s="152"/>
      <c r="CD485" s="152"/>
      <c r="CE485" s="152"/>
      <c r="CF485" s="152"/>
      <c r="CG485" s="152"/>
      <c r="CH485" s="152"/>
      <c r="CI485" s="152"/>
      <c r="CJ485" s="152"/>
      <c r="CK485" s="152"/>
      <c r="CL485" s="152"/>
      <c r="CM485" s="152"/>
      <c r="CN485" s="152"/>
      <c r="CO485" s="152"/>
      <c r="CP485" s="152"/>
      <c r="CQ485" s="152"/>
      <c r="CR485" s="152"/>
      <c r="CS485" s="152"/>
      <c r="CT485" s="152"/>
      <c r="CU485" s="152"/>
      <c r="CV485" s="152"/>
      <c r="CW485" s="152"/>
      <c r="CX485" s="152"/>
      <c r="CY485" s="152"/>
      <c r="CZ485" s="152"/>
      <c r="DA485" s="152"/>
      <c r="DB485" s="152"/>
      <c r="DC485" s="152"/>
      <c r="DD485" s="152"/>
      <c r="DE485" s="152"/>
      <c r="DF485" s="152"/>
      <c r="DG485" s="152"/>
      <c r="DH485" s="152"/>
      <c r="DI485" s="152"/>
      <c r="DJ485" s="152"/>
      <c r="DK485" s="152"/>
      <c r="DL485" s="152"/>
      <c r="DM485" s="152"/>
      <c r="DN485" s="152"/>
      <c r="DO485" s="152"/>
      <c r="DP485" s="152"/>
      <c r="DQ485" s="152"/>
      <c r="DR485" s="152"/>
      <c r="DS485" s="152"/>
      <c r="DT485" s="152"/>
      <c r="DU485" s="152"/>
      <c r="DV485" s="152"/>
      <c r="DW485" s="152"/>
      <c r="DX485" s="152"/>
      <c r="DY485" s="152"/>
      <c r="DZ485" s="152"/>
      <c r="EA485" s="152"/>
      <c r="EB485" s="152"/>
    </row>
    <row r="486" spans="2:132" x14ac:dyDescent="0.2">
      <c r="B486" s="152"/>
      <c r="C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  <c r="AK486" s="152"/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152"/>
      <c r="AW486" s="152"/>
      <c r="AX486" s="152"/>
      <c r="AY486" s="152"/>
      <c r="AZ486" s="152"/>
      <c r="BA486" s="152"/>
      <c r="BB486" s="152"/>
      <c r="BC486" s="152"/>
      <c r="BD486" s="152"/>
      <c r="BE486" s="152"/>
      <c r="BF486" s="152"/>
      <c r="BG486" s="152"/>
      <c r="BH486" s="152"/>
      <c r="BI486" s="152"/>
      <c r="BJ486" s="152"/>
      <c r="BK486" s="152"/>
      <c r="BL486" s="152"/>
      <c r="BM486" s="152"/>
      <c r="BN486" s="152"/>
      <c r="BO486" s="152"/>
      <c r="BP486" s="152"/>
      <c r="BQ486" s="152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2"/>
      <c r="CB486" s="152"/>
      <c r="CC486" s="152"/>
      <c r="CD486" s="152"/>
      <c r="CE486" s="152"/>
      <c r="CF486" s="152"/>
      <c r="CG486" s="152"/>
      <c r="CH486" s="152"/>
      <c r="CI486" s="152"/>
      <c r="CJ486" s="152"/>
      <c r="CK486" s="152"/>
      <c r="CL486" s="152"/>
      <c r="CM486" s="152"/>
      <c r="CN486" s="152"/>
      <c r="CO486" s="152"/>
      <c r="CP486" s="152"/>
      <c r="CQ486" s="152"/>
      <c r="CR486" s="152"/>
      <c r="CS486" s="152"/>
      <c r="CT486" s="152"/>
      <c r="CU486" s="152"/>
      <c r="CV486" s="152"/>
      <c r="CW486" s="152"/>
      <c r="CX486" s="152"/>
      <c r="CY486" s="152"/>
      <c r="CZ486" s="152"/>
      <c r="DA486" s="152"/>
      <c r="DB486" s="152"/>
      <c r="DC486" s="152"/>
      <c r="DD486" s="152"/>
      <c r="DE486" s="152"/>
      <c r="DF486" s="152"/>
      <c r="DG486" s="152"/>
      <c r="DH486" s="152"/>
      <c r="DI486" s="152"/>
      <c r="DJ486" s="152"/>
      <c r="DK486" s="152"/>
      <c r="DL486" s="152"/>
      <c r="DM486" s="152"/>
      <c r="DN486" s="152"/>
      <c r="DO486" s="152"/>
      <c r="DP486" s="152"/>
      <c r="DQ486" s="152"/>
      <c r="DR486" s="152"/>
      <c r="DS486" s="152"/>
      <c r="DT486" s="152"/>
      <c r="DU486" s="152"/>
      <c r="DV486" s="152"/>
      <c r="DW486" s="152"/>
      <c r="DX486" s="152"/>
      <c r="DY486" s="152"/>
      <c r="DZ486" s="152"/>
      <c r="EA486" s="152"/>
      <c r="EB486" s="152"/>
    </row>
    <row r="487" spans="2:132" x14ac:dyDescent="0.2">
      <c r="B487" s="152"/>
      <c r="C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  <c r="AK487" s="152"/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152"/>
      <c r="AW487" s="152"/>
      <c r="AX487" s="152"/>
      <c r="AY487" s="152"/>
      <c r="AZ487" s="152"/>
      <c r="BA487" s="152"/>
      <c r="BB487" s="152"/>
      <c r="BC487" s="152"/>
      <c r="BD487" s="152"/>
      <c r="BE487" s="152"/>
      <c r="BF487" s="152"/>
      <c r="BG487" s="152"/>
      <c r="BH487" s="152"/>
      <c r="BI487" s="152"/>
      <c r="BJ487" s="152"/>
      <c r="BK487" s="152"/>
      <c r="BL487" s="152"/>
      <c r="BM487" s="152"/>
      <c r="BN487" s="152"/>
      <c r="BO487" s="152"/>
      <c r="BP487" s="152"/>
      <c r="BQ487" s="152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2"/>
      <c r="CB487" s="152"/>
      <c r="CC487" s="152"/>
      <c r="CD487" s="152"/>
      <c r="CE487" s="152"/>
      <c r="CF487" s="152"/>
      <c r="CG487" s="152"/>
      <c r="CH487" s="152"/>
      <c r="CI487" s="152"/>
      <c r="CJ487" s="152"/>
      <c r="CK487" s="152"/>
      <c r="CL487" s="152"/>
      <c r="CM487" s="152"/>
      <c r="CN487" s="152"/>
      <c r="CO487" s="152"/>
      <c r="CP487" s="152"/>
      <c r="CQ487" s="152"/>
      <c r="CR487" s="152"/>
      <c r="CS487" s="152"/>
      <c r="CT487" s="152"/>
      <c r="CU487" s="152"/>
      <c r="CV487" s="152"/>
      <c r="CW487" s="152"/>
      <c r="CX487" s="152"/>
      <c r="CY487" s="152"/>
      <c r="CZ487" s="152"/>
      <c r="DA487" s="152"/>
      <c r="DB487" s="152"/>
      <c r="DC487" s="152"/>
      <c r="DD487" s="152"/>
      <c r="DE487" s="152"/>
      <c r="DF487" s="152"/>
      <c r="DG487" s="152"/>
      <c r="DH487" s="152"/>
      <c r="DI487" s="152"/>
      <c r="DJ487" s="152"/>
      <c r="DK487" s="152"/>
      <c r="DL487" s="152"/>
      <c r="DM487" s="152"/>
      <c r="DN487" s="152"/>
      <c r="DO487" s="152"/>
      <c r="DP487" s="152"/>
      <c r="DQ487" s="152"/>
      <c r="DR487" s="152"/>
      <c r="DS487" s="152"/>
      <c r="DT487" s="152"/>
      <c r="DU487" s="152"/>
      <c r="DV487" s="152"/>
      <c r="DW487" s="152"/>
      <c r="DX487" s="152"/>
      <c r="DY487" s="152"/>
      <c r="DZ487" s="152"/>
      <c r="EA487" s="152"/>
      <c r="EB487" s="152"/>
    </row>
    <row r="488" spans="2:132" x14ac:dyDescent="0.2">
      <c r="B488" s="152"/>
      <c r="C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  <c r="BR488" s="152"/>
      <c r="BS488" s="152"/>
      <c r="BT488" s="152"/>
      <c r="BU488" s="152"/>
      <c r="BV488" s="152"/>
      <c r="BW488" s="152"/>
      <c r="BX488" s="152"/>
      <c r="BY488" s="152"/>
      <c r="BZ488" s="152"/>
      <c r="CA488" s="152"/>
      <c r="CB488" s="152"/>
      <c r="CC488" s="152"/>
      <c r="CD488" s="152"/>
      <c r="CE488" s="152"/>
      <c r="CF488" s="152"/>
      <c r="CG488" s="152"/>
      <c r="CH488" s="152"/>
      <c r="CI488" s="152"/>
      <c r="CJ488" s="152"/>
      <c r="CK488" s="152"/>
      <c r="CL488" s="152"/>
      <c r="CM488" s="152"/>
      <c r="CN488" s="152"/>
      <c r="CO488" s="152"/>
      <c r="CP488" s="152"/>
      <c r="CQ488" s="152"/>
      <c r="CR488" s="152"/>
      <c r="CS488" s="152"/>
      <c r="CT488" s="152"/>
      <c r="CU488" s="152"/>
      <c r="CV488" s="152"/>
      <c r="CW488" s="152"/>
      <c r="CX488" s="152"/>
      <c r="CY488" s="152"/>
      <c r="CZ488" s="152"/>
      <c r="DA488" s="152"/>
      <c r="DB488" s="152"/>
      <c r="DC488" s="152"/>
      <c r="DD488" s="152"/>
      <c r="DE488" s="152"/>
      <c r="DF488" s="152"/>
      <c r="DG488" s="152"/>
      <c r="DH488" s="152"/>
      <c r="DI488" s="152"/>
      <c r="DJ488" s="152"/>
      <c r="DK488" s="152"/>
      <c r="DL488" s="152"/>
      <c r="DM488" s="152"/>
      <c r="DN488" s="152"/>
      <c r="DO488" s="152"/>
      <c r="DP488" s="152"/>
      <c r="DQ488" s="152"/>
      <c r="DR488" s="152"/>
      <c r="DS488" s="152"/>
      <c r="DT488" s="152"/>
      <c r="DU488" s="152"/>
      <c r="DV488" s="152"/>
      <c r="DW488" s="152"/>
      <c r="DX488" s="152"/>
      <c r="DY488" s="152"/>
      <c r="DZ488" s="152"/>
      <c r="EA488" s="152"/>
      <c r="EB488" s="152"/>
    </row>
    <row r="489" spans="2:132" x14ac:dyDescent="0.2">
      <c r="B489" s="152"/>
      <c r="C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  <c r="AC489" s="152"/>
      <c r="AD489" s="152"/>
      <c r="AE489" s="152"/>
      <c r="AF489" s="152"/>
      <c r="AG489" s="152"/>
      <c r="AH489" s="152"/>
      <c r="AI489" s="152"/>
      <c r="AJ489" s="152"/>
      <c r="AK489" s="152"/>
      <c r="AL489" s="152"/>
      <c r="AM489" s="152"/>
      <c r="AN489" s="152"/>
      <c r="AO489" s="152"/>
      <c r="AP489" s="152"/>
      <c r="AQ489" s="152"/>
      <c r="AR489" s="152"/>
      <c r="AS489" s="152"/>
      <c r="AT489" s="152"/>
      <c r="AU489" s="152"/>
      <c r="AV489" s="152"/>
      <c r="AW489" s="152"/>
      <c r="AX489" s="152"/>
      <c r="AY489" s="152"/>
      <c r="AZ489" s="152"/>
      <c r="BA489" s="152"/>
      <c r="BB489" s="152"/>
      <c r="BC489" s="152"/>
      <c r="BD489" s="152"/>
      <c r="BE489" s="152"/>
      <c r="BF489" s="152"/>
      <c r="BG489" s="152"/>
      <c r="BH489" s="152"/>
      <c r="BI489" s="152"/>
      <c r="BJ489" s="152"/>
      <c r="BK489" s="152"/>
      <c r="BL489" s="152"/>
      <c r="BM489" s="152"/>
      <c r="BN489" s="152"/>
      <c r="BO489" s="152"/>
      <c r="BP489" s="152"/>
      <c r="BQ489" s="152"/>
      <c r="BR489" s="152"/>
      <c r="BS489" s="152"/>
      <c r="BT489" s="152"/>
      <c r="BU489" s="152"/>
      <c r="BV489" s="152"/>
      <c r="BW489" s="152"/>
      <c r="BX489" s="152"/>
      <c r="BY489" s="152"/>
      <c r="BZ489" s="152"/>
      <c r="CA489" s="152"/>
      <c r="CB489" s="152"/>
      <c r="CC489" s="152"/>
      <c r="CD489" s="152"/>
      <c r="CE489" s="152"/>
      <c r="CF489" s="152"/>
      <c r="CG489" s="152"/>
      <c r="CH489" s="152"/>
      <c r="CI489" s="152"/>
      <c r="CJ489" s="152"/>
      <c r="CK489" s="152"/>
      <c r="CL489" s="152"/>
      <c r="CM489" s="152"/>
      <c r="CN489" s="152"/>
      <c r="CO489" s="152"/>
      <c r="CP489" s="152"/>
      <c r="CQ489" s="152"/>
      <c r="CR489" s="152"/>
      <c r="CS489" s="152"/>
      <c r="CT489" s="152"/>
      <c r="CU489" s="152"/>
      <c r="CV489" s="152"/>
      <c r="CW489" s="152"/>
      <c r="CX489" s="152"/>
      <c r="CY489" s="152"/>
      <c r="CZ489" s="152"/>
      <c r="DA489" s="152"/>
      <c r="DB489" s="152"/>
      <c r="DC489" s="152"/>
      <c r="DD489" s="152"/>
      <c r="DE489" s="152"/>
      <c r="DF489" s="152"/>
      <c r="DG489" s="152"/>
      <c r="DH489" s="152"/>
      <c r="DI489" s="152"/>
      <c r="DJ489" s="152"/>
      <c r="DK489" s="152"/>
      <c r="DL489" s="152"/>
      <c r="DM489" s="152"/>
      <c r="DN489" s="152"/>
      <c r="DO489" s="152"/>
      <c r="DP489" s="152"/>
      <c r="DQ489" s="152"/>
      <c r="DR489" s="152"/>
      <c r="DS489" s="152"/>
      <c r="DT489" s="152"/>
      <c r="DU489" s="152"/>
      <c r="DV489" s="152"/>
      <c r="DW489" s="152"/>
      <c r="DX489" s="152"/>
      <c r="DY489" s="152"/>
      <c r="DZ489" s="152"/>
      <c r="EA489" s="152"/>
      <c r="EB489" s="152"/>
    </row>
    <row r="490" spans="2:132" x14ac:dyDescent="0.2">
      <c r="B490" s="152"/>
      <c r="C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  <c r="AC490" s="152"/>
      <c r="AD490" s="152"/>
      <c r="AE490" s="152"/>
      <c r="AF490" s="152"/>
      <c r="AG490" s="152"/>
      <c r="AH490" s="152"/>
      <c r="AI490" s="152"/>
      <c r="AJ490" s="152"/>
      <c r="AK490" s="152"/>
      <c r="AL490" s="152"/>
      <c r="AM490" s="152"/>
      <c r="AN490" s="152"/>
      <c r="AO490" s="152"/>
      <c r="AP490" s="152"/>
      <c r="AQ490" s="152"/>
      <c r="AR490" s="152"/>
      <c r="AS490" s="152"/>
      <c r="AT490" s="152"/>
      <c r="AU490" s="152"/>
      <c r="AV490" s="152"/>
      <c r="AW490" s="152"/>
      <c r="AX490" s="152"/>
      <c r="AY490" s="152"/>
      <c r="AZ490" s="152"/>
      <c r="BA490" s="152"/>
      <c r="BB490" s="152"/>
      <c r="BC490" s="152"/>
      <c r="BD490" s="152"/>
      <c r="BE490" s="152"/>
      <c r="BF490" s="152"/>
      <c r="BG490" s="152"/>
      <c r="BH490" s="152"/>
      <c r="BI490" s="152"/>
      <c r="BJ490" s="152"/>
      <c r="BK490" s="152"/>
      <c r="BL490" s="152"/>
      <c r="BM490" s="152"/>
      <c r="BN490" s="152"/>
      <c r="BO490" s="152"/>
      <c r="BP490" s="152"/>
      <c r="BQ490" s="152"/>
      <c r="BR490" s="152"/>
      <c r="BS490" s="152"/>
      <c r="BT490" s="152"/>
      <c r="BU490" s="152"/>
      <c r="BV490" s="152"/>
      <c r="BW490" s="152"/>
      <c r="BX490" s="152"/>
      <c r="BY490" s="152"/>
      <c r="BZ490" s="152"/>
      <c r="CA490" s="152"/>
      <c r="CB490" s="152"/>
      <c r="CC490" s="152"/>
      <c r="CD490" s="152"/>
      <c r="CE490" s="152"/>
      <c r="CF490" s="152"/>
      <c r="CG490" s="152"/>
      <c r="CH490" s="152"/>
      <c r="CI490" s="152"/>
      <c r="CJ490" s="152"/>
      <c r="CK490" s="152"/>
      <c r="CL490" s="152"/>
      <c r="CM490" s="152"/>
      <c r="CN490" s="152"/>
      <c r="CO490" s="152"/>
      <c r="CP490" s="152"/>
      <c r="CQ490" s="152"/>
      <c r="CR490" s="152"/>
      <c r="CS490" s="152"/>
      <c r="CT490" s="152"/>
      <c r="CU490" s="152"/>
      <c r="CV490" s="152"/>
      <c r="CW490" s="152"/>
      <c r="CX490" s="152"/>
      <c r="CY490" s="152"/>
      <c r="CZ490" s="152"/>
      <c r="DA490" s="152"/>
      <c r="DB490" s="152"/>
      <c r="DC490" s="152"/>
      <c r="DD490" s="152"/>
      <c r="DE490" s="152"/>
      <c r="DF490" s="152"/>
      <c r="DG490" s="152"/>
      <c r="DH490" s="152"/>
      <c r="DI490" s="152"/>
      <c r="DJ490" s="152"/>
      <c r="DK490" s="152"/>
      <c r="DL490" s="152"/>
      <c r="DM490" s="152"/>
      <c r="DN490" s="152"/>
      <c r="DO490" s="152"/>
      <c r="DP490" s="152"/>
      <c r="DQ490" s="152"/>
      <c r="DR490" s="152"/>
      <c r="DS490" s="152"/>
      <c r="DT490" s="152"/>
      <c r="DU490" s="152"/>
      <c r="DV490" s="152"/>
      <c r="DW490" s="152"/>
      <c r="DX490" s="152"/>
      <c r="DY490" s="152"/>
      <c r="DZ490" s="152"/>
      <c r="EA490" s="152"/>
      <c r="EB490" s="152"/>
    </row>
    <row r="491" spans="2:132" x14ac:dyDescent="0.2">
      <c r="B491" s="152"/>
      <c r="C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  <c r="AK491" s="152"/>
      <c r="AL491" s="152"/>
      <c r="AM491" s="152"/>
      <c r="AN491" s="152"/>
      <c r="AO491" s="152"/>
      <c r="AP491" s="152"/>
      <c r="AQ491" s="152"/>
      <c r="AR491" s="152"/>
      <c r="AS491" s="152"/>
      <c r="AT491" s="152"/>
      <c r="AU491" s="152"/>
      <c r="AV491" s="152"/>
      <c r="AW491" s="152"/>
      <c r="AX491" s="152"/>
      <c r="AY491" s="152"/>
      <c r="AZ491" s="152"/>
      <c r="BA491" s="152"/>
      <c r="BB491" s="152"/>
      <c r="BC491" s="152"/>
      <c r="BD491" s="152"/>
      <c r="BE491" s="152"/>
      <c r="BF491" s="152"/>
      <c r="BG491" s="152"/>
      <c r="BH491" s="152"/>
      <c r="BI491" s="152"/>
      <c r="BJ491" s="152"/>
      <c r="BK491" s="152"/>
      <c r="BL491" s="152"/>
      <c r="BM491" s="152"/>
      <c r="BN491" s="152"/>
      <c r="BO491" s="152"/>
      <c r="BP491" s="152"/>
      <c r="BQ491" s="152"/>
      <c r="BR491" s="152"/>
      <c r="BS491" s="152"/>
      <c r="BT491" s="152"/>
      <c r="BU491" s="152"/>
      <c r="BV491" s="152"/>
      <c r="BW491" s="152"/>
      <c r="BX491" s="152"/>
      <c r="BY491" s="152"/>
      <c r="BZ491" s="152"/>
      <c r="CA491" s="152"/>
      <c r="CB491" s="152"/>
      <c r="CC491" s="152"/>
      <c r="CD491" s="152"/>
      <c r="CE491" s="152"/>
      <c r="CF491" s="152"/>
      <c r="CG491" s="152"/>
      <c r="CH491" s="152"/>
      <c r="CI491" s="152"/>
      <c r="CJ491" s="152"/>
      <c r="CK491" s="152"/>
      <c r="CL491" s="152"/>
      <c r="CM491" s="152"/>
      <c r="CN491" s="152"/>
      <c r="CO491" s="152"/>
      <c r="CP491" s="152"/>
      <c r="CQ491" s="152"/>
      <c r="CR491" s="152"/>
      <c r="CS491" s="152"/>
      <c r="CT491" s="152"/>
      <c r="CU491" s="152"/>
      <c r="CV491" s="152"/>
      <c r="CW491" s="152"/>
      <c r="CX491" s="152"/>
      <c r="CY491" s="152"/>
      <c r="CZ491" s="152"/>
      <c r="DA491" s="152"/>
      <c r="DB491" s="152"/>
      <c r="DC491" s="152"/>
      <c r="DD491" s="152"/>
      <c r="DE491" s="152"/>
      <c r="DF491" s="152"/>
      <c r="DG491" s="152"/>
      <c r="DH491" s="152"/>
      <c r="DI491" s="152"/>
      <c r="DJ491" s="152"/>
      <c r="DK491" s="152"/>
      <c r="DL491" s="152"/>
      <c r="DM491" s="152"/>
      <c r="DN491" s="152"/>
      <c r="DO491" s="152"/>
      <c r="DP491" s="152"/>
      <c r="DQ491" s="152"/>
      <c r="DR491" s="152"/>
      <c r="DS491" s="152"/>
      <c r="DT491" s="152"/>
      <c r="DU491" s="152"/>
      <c r="DV491" s="152"/>
      <c r="DW491" s="152"/>
      <c r="DX491" s="152"/>
      <c r="DY491" s="152"/>
      <c r="DZ491" s="152"/>
      <c r="EA491" s="152"/>
      <c r="EB491" s="152"/>
    </row>
    <row r="492" spans="2:132" x14ac:dyDescent="0.2">
      <c r="B492" s="152"/>
      <c r="C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152"/>
      <c r="AW492" s="152"/>
      <c r="AX492" s="152"/>
      <c r="AY492" s="152"/>
      <c r="AZ492" s="152"/>
      <c r="BA492" s="152"/>
      <c r="BB492" s="152"/>
      <c r="BC492" s="152"/>
      <c r="BD492" s="152"/>
      <c r="BE492" s="152"/>
      <c r="BF492" s="152"/>
      <c r="BG492" s="152"/>
      <c r="BH492" s="152"/>
      <c r="BI492" s="152"/>
      <c r="BJ492" s="152"/>
      <c r="BK492" s="152"/>
      <c r="BL492" s="152"/>
      <c r="BM492" s="152"/>
      <c r="BN492" s="152"/>
      <c r="BO492" s="152"/>
      <c r="BP492" s="152"/>
      <c r="BQ492" s="152"/>
      <c r="BR492" s="152"/>
      <c r="BS492" s="152"/>
      <c r="BT492" s="152"/>
      <c r="BU492" s="152"/>
      <c r="BV492" s="152"/>
      <c r="BW492" s="152"/>
      <c r="BX492" s="152"/>
      <c r="BY492" s="152"/>
      <c r="BZ492" s="152"/>
      <c r="CA492" s="152"/>
      <c r="CB492" s="152"/>
      <c r="CC492" s="152"/>
      <c r="CD492" s="152"/>
      <c r="CE492" s="152"/>
      <c r="CF492" s="152"/>
      <c r="CG492" s="152"/>
      <c r="CH492" s="152"/>
      <c r="CI492" s="152"/>
      <c r="CJ492" s="152"/>
      <c r="CK492" s="152"/>
      <c r="CL492" s="152"/>
      <c r="CM492" s="152"/>
      <c r="CN492" s="152"/>
      <c r="CO492" s="152"/>
      <c r="CP492" s="152"/>
      <c r="CQ492" s="152"/>
      <c r="CR492" s="152"/>
      <c r="CS492" s="152"/>
      <c r="CT492" s="152"/>
      <c r="CU492" s="152"/>
      <c r="CV492" s="152"/>
      <c r="CW492" s="152"/>
      <c r="CX492" s="152"/>
      <c r="CY492" s="152"/>
      <c r="CZ492" s="152"/>
      <c r="DA492" s="152"/>
      <c r="DB492" s="152"/>
      <c r="DC492" s="152"/>
      <c r="DD492" s="152"/>
      <c r="DE492" s="152"/>
      <c r="DF492" s="152"/>
      <c r="DG492" s="152"/>
      <c r="DH492" s="152"/>
      <c r="DI492" s="152"/>
      <c r="DJ492" s="152"/>
      <c r="DK492" s="152"/>
      <c r="DL492" s="152"/>
      <c r="DM492" s="152"/>
      <c r="DN492" s="152"/>
      <c r="DO492" s="152"/>
      <c r="DP492" s="152"/>
      <c r="DQ492" s="152"/>
      <c r="DR492" s="152"/>
      <c r="DS492" s="152"/>
      <c r="DT492" s="152"/>
      <c r="DU492" s="152"/>
      <c r="DV492" s="152"/>
      <c r="DW492" s="152"/>
      <c r="DX492" s="152"/>
      <c r="DY492" s="152"/>
      <c r="DZ492" s="152"/>
      <c r="EA492" s="152"/>
      <c r="EB492" s="152"/>
    </row>
    <row r="493" spans="2:132" x14ac:dyDescent="0.2">
      <c r="B493" s="152"/>
      <c r="C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  <c r="AC493" s="152"/>
      <c r="AD493" s="152"/>
      <c r="AE493" s="152"/>
      <c r="AF493" s="152"/>
      <c r="AG493" s="152"/>
      <c r="AH493" s="152"/>
      <c r="AI493" s="152"/>
      <c r="AJ493" s="152"/>
      <c r="AK493" s="152"/>
      <c r="AL493" s="152"/>
      <c r="AM493" s="152"/>
      <c r="AN493" s="152"/>
      <c r="AO493" s="152"/>
      <c r="AP493" s="152"/>
      <c r="AQ493" s="152"/>
      <c r="AR493" s="152"/>
      <c r="AS493" s="152"/>
      <c r="AT493" s="152"/>
      <c r="AU493" s="152"/>
      <c r="AV493" s="152"/>
      <c r="AW493" s="152"/>
      <c r="AX493" s="152"/>
      <c r="AY493" s="152"/>
      <c r="AZ493" s="152"/>
      <c r="BA493" s="152"/>
      <c r="BB493" s="152"/>
      <c r="BC493" s="152"/>
      <c r="BD493" s="152"/>
      <c r="BE493" s="152"/>
      <c r="BF493" s="152"/>
      <c r="BG493" s="152"/>
      <c r="BH493" s="152"/>
      <c r="BI493" s="152"/>
      <c r="BJ493" s="152"/>
      <c r="BK493" s="152"/>
      <c r="BL493" s="152"/>
      <c r="BM493" s="152"/>
      <c r="BN493" s="152"/>
      <c r="BO493" s="152"/>
      <c r="BP493" s="152"/>
      <c r="BQ493" s="152"/>
      <c r="BR493" s="152"/>
      <c r="BS493" s="152"/>
      <c r="BT493" s="152"/>
      <c r="BU493" s="152"/>
      <c r="BV493" s="152"/>
      <c r="BW493" s="152"/>
      <c r="BX493" s="152"/>
      <c r="BY493" s="152"/>
      <c r="BZ493" s="152"/>
      <c r="CA493" s="152"/>
      <c r="CB493" s="152"/>
      <c r="CC493" s="152"/>
      <c r="CD493" s="152"/>
      <c r="CE493" s="152"/>
      <c r="CF493" s="152"/>
      <c r="CG493" s="152"/>
      <c r="CH493" s="152"/>
      <c r="CI493" s="152"/>
      <c r="CJ493" s="152"/>
      <c r="CK493" s="152"/>
      <c r="CL493" s="152"/>
      <c r="CM493" s="152"/>
      <c r="CN493" s="152"/>
      <c r="CO493" s="152"/>
      <c r="CP493" s="152"/>
      <c r="CQ493" s="152"/>
      <c r="CR493" s="152"/>
      <c r="CS493" s="152"/>
      <c r="CT493" s="152"/>
      <c r="CU493" s="152"/>
      <c r="CV493" s="152"/>
      <c r="CW493" s="152"/>
      <c r="CX493" s="152"/>
      <c r="CY493" s="152"/>
      <c r="CZ493" s="152"/>
      <c r="DA493" s="152"/>
      <c r="DB493" s="152"/>
      <c r="DC493" s="152"/>
      <c r="DD493" s="152"/>
      <c r="DE493" s="152"/>
      <c r="DF493" s="152"/>
      <c r="DG493" s="152"/>
      <c r="DH493" s="152"/>
      <c r="DI493" s="152"/>
      <c r="DJ493" s="152"/>
      <c r="DK493" s="152"/>
      <c r="DL493" s="152"/>
      <c r="DM493" s="152"/>
      <c r="DN493" s="152"/>
      <c r="DO493" s="152"/>
      <c r="DP493" s="152"/>
      <c r="DQ493" s="152"/>
      <c r="DR493" s="152"/>
      <c r="DS493" s="152"/>
      <c r="DT493" s="152"/>
      <c r="DU493" s="152"/>
      <c r="DV493" s="152"/>
      <c r="DW493" s="152"/>
      <c r="DX493" s="152"/>
      <c r="DY493" s="152"/>
      <c r="DZ493" s="152"/>
      <c r="EA493" s="152"/>
      <c r="EB493" s="152"/>
    </row>
    <row r="494" spans="2:132" x14ac:dyDescent="0.2">
      <c r="B494" s="152"/>
      <c r="C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152"/>
      <c r="AW494" s="152"/>
      <c r="AX494" s="152"/>
      <c r="AY494" s="152"/>
      <c r="AZ494" s="152"/>
      <c r="BA494" s="152"/>
      <c r="BB494" s="152"/>
      <c r="BC494" s="152"/>
      <c r="BD494" s="152"/>
      <c r="BE494" s="152"/>
      <c r="BF494" s="152"/>
      <c r="BG494" s="152"/>
      <c r="BH494" s="152"/>
      <c r="BI494" s="152"/>
      <c r="BJ494" s="152"/>
      <c r="BK494" s="152"/>
      <c r="BL494" s="152"/>
      <c r="BM494" s="152"/>
      <c r="BN494" s="152"/>
      <c r="BO494" s="152"/>
      <c r="BP494" s="152"/>
      <c r="BQ494" s="152"/>
      <c r="BR494" s="152"/>
      <c r="BS494" s="152"/>
      <c r="BT494" s="152"/>
      <c r="BU494" s="152"/>
      <c r="BV494" s="152"/>
      <c r="BW494" s="152"/>
      <c r="BX494" s="152"/>
      <c r="BY494" s="152"/>
      <c r="BZ494" s="152"/>
      <c r="CA494" s="152"/>
      <c r="CB494" s="152"/>
      <c r="CC494" s="152"/>
      <c r="CD494" s="152"/>
      <c r="CE494" s="152"/>
      <c r="CF494" s="152"/>
      <c r="CG494" s="152"/>
      <c r="CH494" s="152"/>
      <c r="CI494" s="152"/>
      <c r="CJ494" s="152"/>
      <c r="CK494" s="152"/>
      <c r="CL494" s="152"/>
      <c r="CM494" s="152"/>
      <c r="CN494" s="152"/>
      <c r="CO494" s="152"/>
      <c r="CP494" s="152"/>
      <c r="CQ494" s="152"/>
      <c r="CR494" s="152"/>
      <c r="CS494" s="152"/>
      <c r="CT494" s="152"/>
      <c r="CU494" s="152"/>
      <c r="CV494" s="152"/>
      <c r="CW494" s="152"/>
      <c r="CX494" s="152"/>
      <c r="CY494" s="152"/>
      <c r="CZ494" s="152"/>
      <c r="DA494" s="152"/>
      <c r="DB494" s="152"/>
      <c r="DC494" s="152"/>
      <c r="DD494" s="152"/>
      <c r="DE494" s="152"/>
      <c r="DF494" s="152"/>
      <c r="DG494" s="152"/>
      <c r="DH494" s="152"/>
      <c r="DI494" s="152"/>
      <c r="DJ494" s="152"/>
      <c r="DK494" s="152"/>
      <c r="DL494" s="152"/>
      <c r="DM494" s="152"/>
      <c r="DN494" s="152"/>
      <c r="DO494" s="152"/>
      <c r="DP494" s="152"/>
      <c r="DQ494" s="152"/>
      <c r="DR494" s="152"/>
      <c r="DS494" s="152"/>
      <c r="DT494" s="152"/>
      <c r="DU494" s="152"/>
      <c r="DV494" s="152"/>
      <c r="DW494" s="152"/>
      <c r="DX494" s="152"/>
      <c r="DY494" s="152"/>
      <c r="DZ494" s="152"/>
      <c r="EA494" s="152"/>
      <c r="EB494" s="152"/>
    </row>
    <row r="495" spans="2:132" x14ac:dyDescent="0.2">
      <c r="B495" s="152"/>
      <c r="C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152"/>
      <c r="AW495" s="152"/>
      <c r="AX495" s="152"/>
      <c r="AY495" s="152"/>
      <c r="AZ495" s="152"/>
      <c r="BA495" s="152"/>
      <c r="BB495" s="152"/>
      <c r="BC495" s="152"/>
      <c r="BD495" s="152"/>
      <c r="BE495" s="152"/>
      <c r="BF495" s="152"/>
      <c r="BG495" s="152"/>
      <c r="BH495" s="152"/>
      <c r="BI495" s="152"/>
      <c r="BJ495" s="152"/>
      <c r="BK495" s="152"/>
      <c r="BL495" s="152"/>
      <c r="BM495" s="152"/>
      <c r="BN495" s="152"/>
      <c r="BO495" s="152"/>
      <c r="BP495" s="152"/>
      <c r="BQ495" s="152"/>
      <c r="BR495" s="152"/>
      <c r="BS495" s="152"/>
      <c r="BT495" s="152"/>
      <c r="BU495" s="152"/>
      <c r="BV495" s="152"/>
      <c r="BW495" s="152"/>
      <c r="BX495" s="152"/>
      <c r="BY495" s="152"/>
      <c r="BZ495" s="152"/>
      <c r="CA495" s="152"/>
      <c r="CB495" s="152"/>
      <c r="CC495" s="152"/>
      <c r="CD495" s="152"/>
      <c r="CE495" s="152"/>
      <c r="CF495" s="152"/>
      <c r="CG495" s="152"/>
      <c r="CH495" s="152"/>
      <c r="CI495" s="152"/>
      <c r="CJ495" s="152"/>
      <c r="CK495" s="152"/>
      <c r="CL495" s="152"/>
      <c r="CM495" s="152"/>
      <c r="CN495" s="152"/>
      <c r="CO495" s="152"/>
      <c r="CP495" s="152"/>
      <c r="CQ495" s="152"/>
      <c r="CR495" s="152"/>
      <c r="CS495" s="152"/>
      <c r="CT495" s="152"/>
      <c r="CU495" s="152"/>
      <c r="CV495" s="152"/>
      <c r="CW495" s="152"/>
      <c r="CX495" s="152"/>
      <c r="CY495" s="152"/>
      <c r="CZ495" s="152"/>
      <c r="DA495" s="152"/>
      <c r="DB495" s="152"/>
      <c r="DC495" s="152"/>
      <c r="DD495" s="152"/>
      <c r="DE495" s="152"/>
      <c r="DF495" s="152"/>
      <c r="DG495" s="152"/>
      <c r="DH495" s="152"/>
      <c r="DI495" s="152"/>
      <c r="DJ495" s="152"/>
      <c r="DK495" s="152"/>
      <c r="DL495" s="152"/>
      <c r="DM495" s="152"/>
      <c r="DN495" s="152"/>
      <c r="DO495" s="152"/>
      <c r="DP495" s="152"/>
      <c r="DQ495" s="152"/>
      <c r="DR495" s="152"/>
      <c r="DS495" s="152"/>
      <c r="DT495" s="152"/>
      <c r="DU495" s="152"/>
      <c r="DV495" s="152"/>
      <c r="DW495" s="152"/>
      <c r="DX495" s="152"/>
      <c r="DY495" s="152"/>
      <c r="DZ495" s="152"/>
      <c r="EA495" s="152"/>
      <c r="EB495" s="152"/>
    </row>
    <row r="496" spans="2:132" x14ac:dyDescent="0.2">
      <c r="B496" s="152"/>
      <c r="C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  <c r="BR496" s="152"/>
      <c r="BS496" s="152"/>
      <c r="BT496" s="152"/>
      <c r="BU496" s="152"/>
      <c r="BV496" s="152"/>
      <c r="BW496" s="152"/>
      <c r="BX496" s="152"/>
      <c r="BY496" s="152"/>
      <c r="BZ496" s="152"/>
      <c r="CA496" s="152"/>
      <c r="CB496" s="152"/>
      <c r="CC496" s="152"/>
      <c r="CD496" s="152"/>
      <c r="CE496" s="152"/>
      <c r="CF496" s="152"/>
      <c r="CG496" s="152"/>
      <c r="CH496" s="152"/>
      <c r="CI496" s="152"/>
      <c r="CJ496" s="152"/>
      <c r="CK496" s="152"/>
      <c r="CL496" s="152"/>
      <c r="CM496" s="152"/>
      <c r="CN496" s="152"/>
      <c r="CO496" s="152"/>
      <c r="CP496" s="152"/>
      <c r="CQ496" s="152"/>
      <c r="CR496" s="152"/>
      <c r="CS496" s="152"/>
      <c r="CT496" s="152"/>
      <c r="CU496" s="152"/>
      <c r="CV496" s="152"/>
      <c r="CW496" s="152"/>
      <c r="CX496" s="152"/>
      <c r="CY496" s="152"/>
      <c r="CZ496" s="152"/>
      <c r="DA496" s="152"/>
      <c r="DB496" s="152"/>
      <c r="DC496" s="152"/>
      <c r="DD496" s="152"/>
      <c r="DE496" s="152"/>
      <c r="DF496" s="152"/>
      <c r="DG496" s="152"/>
      <c r="DH496" s="152"/>
      <c r="DI496" s="152"/>
      <c r="DJ496" s="152"/>
      <c r="DK496" s="152"/>
      <c r="DL496" s="152"/>
      <c r="DM496" s="152"/>
      <c r="DN496" s="152"/>
      <c r="DO496" s="152"/>
      <c r="DP496" s="152"/>
      <c r="DQ496" s="152"/>
      <c r="DR496" s="152"/>
      <c r="DS496" s="152"/>
      <c r="DT496" s="152"/>
      <c r="DU496" s="152"/>
      <c r="DV496" s="152"/>
      <c r="DW496" s="152"/>
      <c r="DX496" s="152"/>
      <c r="DY496" s="152"/>
      <c r="DZ496" s="152"/>
      <c r="EA496" s="152"/>
      <c r="EB496" s="152"/>
    </row>
    <row r="497" spans="2:132" x14ac:dyDescent="0.2">
      <c r="B497" s="152"/>
      <c r="C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  <c r="BR497" s="152"/>
      <c r="BS497" s="152"/>
      <c r="BT497" s="152"/>
      <c r="BU497" s="152"/>
      <c r="BV497" s="152"/>
      <c r="BW497" s="152"/>
      <c r="BX497" s="152"/>
      <c r="BY497" s="152"/>
      <c r="BZ497" s="152"/>
      <c r="CA497" s="152"/>
      <c r="CB497" s="152"/>
      <c r="CC497" s="152"/>
      <c r="CD497" s="152"/>
      <c r="CE497" s="152"/>
      <c r="CF497" s="152"/>
      <c r="CG497" s="152"/>
      <c r="CH497" s="152"/>
      <c r="CI497" s="152"/>
      <c r="CJ497" s="152"/>
      <c r="CK497" s="152"/>
      <c r="CL497" s="152"/>
      <c r="CM497" s="152"/>
      <c r="CN497" s="152"/>
      <c r="CO497" s="152"/>
      <c r="CP497" s="152"/>
      <c r="CQ497" s="152"/>
      <c r="CR497" s="152"/>
      <c r="CS497" s="152"/>
      <c r="CT497" s="152"/>
      <c r="CU497" s="152"/>
      <c r="CV497" s="152"/>
      <c r="CW497" s="152"/>
      <c r="CX497" s="152"/>
      <c r="CY497" s="152"/>
      <c r="CZ497" s="152"/>
      <c r="DA497" s="152"/>
      <c r="DB497" s="152"/>
      <c r="DC497" s="152"/>
      <c r="DD497" s="152"/>
      <c r="DE497" s="152"/>
      <c r="DF497" s="152"/>
      <c r="DG497" s="152"/>
      <c r="DH497" s="152"/>
      <c r="DI497" s="152"/>
      <c r="DJ497" s="152"/>
      <c r="DK497" s="152"/>
      <c r="DL497" s="152"/>
      <c r="DM497" s="152"/>
      <c r="DN497" s="152"/>
      <c r="DO497" s="152"/>
      <c r="DP497" s="152"/>
      <c r="DQ497" s="152"/>
      <c r="DR497" s="152"/>
      <c r="DS497" s="152"/>
      <c r="DT497" s="152"/>
      <c r="DU497" s="152"/>
      <c r="DV497" s="152"/>
      <c r="DW497" s="152"/>
      <c r="DX497" s="152"/>
      <c r="DY497" s="152"/>
      <c r="DZ497" s="152"/>
      <c r="EA497" s="152"/>
      <c r="EB497" s="152"/>
    </row>
    <row r="498" spans="2:132" x14ac:dyDescent="0.2">
      <c r="B498" s="152"/>
      <c r="C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152"/>
      <c r="AW498" s="152"/>
      <c r="AX498" s="152"/>
      <c r="AY498" s="152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  <c r="BR498" s="152"/>
      <c r="BS498" s="152"/>
      <c r="BT498" s="152"/>
      <c r="BU498" s="152"/>
      <c r="BV498" s="152"/>
      <c r="BW498" s="152"/>
      <c r="BX498" s="152"/>
      <c r="BY498" s="152"/>
      <c r="BZ498" s="152"/>
      <c r="CA498" s="152"/>
      <c r="CB498" s="152"/>
      <c r="CC498" s="152"/>
      <c r="CD498" s="152"/>
      <c r="CE498" s="152"/>
      <c r="CF498" s="152"/>
      <c r="CG498" s="152"/>
      <c r="CH498" s="152"/>
      <c r="CI498" s="152"/>
      <c r="CJ498" s="152"/>
      <c r="CK498" s="152"/>
      <c r="CL498" s="152"/>
      <c r="CM498" s="152"/>
      <c r="CN498" s="152"/>
      <c r="CO498" s="152"/>
      <c r="CP498" s="152"/>
      <c r="CQ498" s="152"/>
      <c r="CR498" s="152"/>
      <c r="CS498" s="152"/>
      <c r="CT498" s="152"/>
      <c r="CU498" s="152"/>
      <c r="CV498" s="152"/>
      <c r="CW498" s="152"/>
      <c r="CX498" s="152"/>
      <c r="CY498" s="152"/>
      <c r="CZ498" s="152"/>
      <c r="DA498" s="152"/>
      <c r="DB498" s="152"/>
      <c r="DC498" s="152"/>
      <c r="DD498" s="152"/>
      <c r="DE498" s="152"/>
      <c r="DF498" s="152"/>
      <c r="DG498" s="152"/>
      <c r="DH498" s="152"/>
      <c r="DI498" s="152"/>
      <c r="DJ498" s="152"/>
      <c r="DK498" s="152"/>
      <c r="DL498" s="152"/>
      <c r="DM498" s="152"/>
      <c r="DN498" s="152"/>
      <c r="DO498" s="152"/>
      <c r="DP498" s="152"/>
      <c r="DQ498" s="152"/>
      <c r="DR498" s="152"/>
      <c r="DS498" s="152"/>
      <c r="DT498" s="152"/>
      <c r="DU498" s="152"/>
      <c r="DV498" s="152"/>
      <c r="DW498" s="152"/>
      <c r="DX498" s="152"/>
      <c r="DY498" s="152"/>
      <c r="DZ498" s="152"/>
      <c r="EA498" s="152"/>
      <c r="EB498" s="152"/>
    </row>
    <row r="499" spans="2:132" x14ac:dyDescent="0.2">
      <c r="B499" s="152"/>
      <c r="C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  <c r="AM499" s="152"/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/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/>
      <c r="BL499" s="152"/>
      <c r="BM499" s="152"/>
      <c r="BN499" s="152"/>
      <c r="BO499" s="152"/>
      <c r="BP499" s="152"/>
      <c r="BQ499" s="152"/>
      <c r="BR499" s="152"/>
      <c r="BS499" s="152"/>
      <c r="BT499" s="152"/>
      <c r="BU499" s="152"/>
      <c r="BV499" s="152"/>
      <c r="BW499" s="152"/>
      <c r="BX499" s="152"/>
      <c r="BY499" s="152"/>
      <c r="BZ499" s="152"/>
      <c r="CA499" s="152"/>
      <c r="CB499" s="152"/>
      <c r="CC499" s="152"/>
      <c r="CD499" s="152"/>
      <c r="CE499" s="152"/>
      <c r="CF499" s="152"/>
      <c r="CG499" s="152"/>
      <c r="CH499" s="152"/>
      <c r="CI499" s="152"/>
      <c r="CJ499" s="152"/>
      <c r="CK499" s="152"/>
      <c r="CL499" s="152"/>
      <c r="CM499" s="152"/>
      <c r="CN499" s="152"/>
      <c r="CO499" s="152"/>
      <c r="CP499" s="152"/>
      <c r="CQ499" s="152"/>
      <c r="CR499" s="152"/>
      <c r="CS499" s="152"/>
      <c r="CT499" s="152"/>
      <c r="CU499" s="152"/>
      <c r="CV499" s="152"/>
      <c r="CW499" s="152"/>
      <c r="CX499" s="152"/>
      <c r="CY499" s="152"/>
      <c r="CZ499" s="152"/>
      <c r="DA499" s="152"/>
      <c r="DB499" s="152"/>
      <c r="DC499" s="152"/>
      <c r="DD499" s="152"/>
      <c r="DE499" s="152"/>
      <c r="DF499" s="152"/>
      <c r="DG499" s="152"/>
      <c r="DH499" s="152"/>
      <c r="DI499" s="152"/>
      <c r="DJ499" s="152"/>
      <c r="DK499" s="152"/>
      <c r="DL499" s="152"/>
      <c r="DM499" s="152"/>
      <c r="DN499" s="152"/>
      <c r="DO499" s="152"/>
      <c r="DP499" s="152"/>
      <c r="DQ499" s="152"/>
      <c r="DR499" s="152"/>
      <c r="DS499" s="152"/>
      <c r="DT499" s="152"/>
      <c r="DU499" s="152"/>
      <c r="DV499" s="152"/>
      <c r="DW499" s="152"/>
      <c r="DX499" s="152"/>
      <c r="DY499" s="152"/>
      <c r="DZ499" s="152"/>
      <c r="EA499" s="152"/>
      <c r="EB499" s="152"/>
    </row>
    <row r="500" spans="2:132" x14ac:dyDescent="0.2">
      <c r="B500" s="152"/>
      <c r="C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/>
      <c r="AK500" s="152"/>
      <c r="AL500" s="152"/>
      <c r="AM500" s="152"/>
      <c r="AN500" s="152"/>
      <c r="AO500" s="152"/>
      <c r="AP500" s="152"/>
      <c r="AQ500" s="152"/>
      <c r="AR500" s="152"/>
      <c r="AS500" s="152"/>
      <c r="AT500" s="152"/>
      <c r="AU500" s="152"/>
      <c r="AV500" s="152"/>
      <c r="AW500" s="152"/>
      <c r="AX500" s="152"/>
      <c r="AY500" s="152"/>
      <c r="AZ500" s="152"/>
      <c r="BA500" s="152"/>
      <c r="BB500" s="152"/>
      <c r="BC500" s="152"/>
      <c r="BD500" s="152"/>
      <c r="BE500" s="152"/>
      <c r="BF500" s="152"/>
      <c r="BG500" s="152"/>
      <c r="BH500" s="152"/>
      <c r="BI500" s="152"/>
      <c r="BJ500" s="152"/>
      <c r="BK500" s="152"/>
      <c r="BL500" s="152"/>
      <c r="BM500" s="152"/>
      <c r="BN500" s="152"/>
      <c r="BO500" s="152"/>
      <c r="BP500" s="152"/>
      <c r="BQ500" s="152"/>
      <c r="BR500" s="152"/>
      <c r="BS500" s="152"/>
      <c r="BT500" s="152"/>
      <c r="BU500" s="152"/>
      <c r="BV500" s="152"/>
      <c r="BW500" s="152"/>
      <c r="BX500" s="152"/>
      <c r="BY500" s="152"/>
      <c r="BZ500" s="152"/>
      <c r="CA500" s="152"/>
      <c r="CB500" s="152"/>
      <c r="CC500" s="152"/>
      <c r="CD500" s="152"/>
      <c r="CE500" s="152"/>
      <c r="CF500" s="152"/>
      <c r="CG500" s="152"/>
      <c r="CH500" s="152"/>
      <c r="CI500" s="152"/>
      <c r="CJ500" s="152"/>
      <c r="CK500" s="152"/>
      <c r="CL500" s="152"/>
      <c r="CM500" s="152"/>
      <c r="CN500" s="152"/>
      <c r="CO500" s="152"/>
      <c r="CP500" s="152"/>
      <c r="CQ500" s="152"/>
      <c r="CR500" s="152"/>
      <c r="CS500" s="152"/>
      <c r="CT500" s="152"/>
      <c r="CU500" s="152"/>
      <c r="CV500" s="152"/>
      <c r="CW500" s="152"/>
      <c r="CX500" s="152"/>
      <c r="CY500" s="152"/>
      <c r="CZ500" s="152"/>
      <c r="DA500" s="152"/>
      <c r="DB500" s="152"/>
      <c r="DC500" s="152"/>
      <c r="DD500" s="152"/>
      <c r="DE500" s="152"/>
      <c r="DF500" s="152"/>
      <c r="DG500" s="152"/>
      <c r="DH500" s="152"/>
      <c r="DI500" s="152"/>
      <c r="DJ500" s="152"/>
      <c r="DK500" s="152"/>
      <c r="DL500" s="152"/>
      <c r="DM500" s="152"/>
      <c r="DN500" s="152"/>
      <c r="DO500" s="152"/>
      <c r="DP500" s="152"/>
      <c r="DQ500" s="152"/>
      <c r="DR500" s="152"/>
      <c r="DS500" s="152"/>
      <c r="DT500" s="152"/>
      <c r="DU500" s="152"/>
      <c r="DV500" s="152"/>
      <c r="DW500" s="152"/>
      <c r="DX500" s="152"/>
      <c r="DY500" s="152"/>
      <c r="DZ500" s="152"/>
      <c r="EA500" s="152"/>
      <c r="EB500" s="152"/>
    </row>
    <row r="501" spans="2:132" x14ac:dyDescent="0.2">
      <c r="B501" s="152"/>
      <c r="C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152"/>
      <c r="AW501" s="152"/>
      <c r="AX501" s="152"/>
      <c r="AY501" s="152"/>
      <c r="AZ501" s="152"/>
      <c r="BA501" s="152"/>
      <c r="BB501" s="152"/>
      <c r="BC501" s="152"/>
      <c r="BD501" s="152"/>
      <c r="BE501" s="152"/>
      <c r="BF501" s="152"/>
      <c r="BG501" s="152"/>
      <c r="BH501" s="152"/>
      <c r="BI501" s="152"/>
      <c r="BJ501" s="152"/>
      <c r="BK501" s="152"/>
      <c r="BL501" s="152"/>
      <c r="BM501" s="152"/>
      <c r="BN501" s="152"/>
      <c r="BO501" s="152"/>
      <c r="BP501" s="152"/>
      <c r="BQ501" s="152"/>
      <c r="BR501" s="152"/>
      <c r="BS501" s="152"/>
      <c r="BT501" s="152"/>
      <c r="BU501" s="152"/>
      <c r="BV501" s="152"/>
      <c r="BW501" s="152"/>
      <c r="BX501" s="152"/>
      <c r="BY501" s="152"/>
      <c r="BZ501" s="152"/>
      <c r="CA501" s="152"/>
      <c r="CB501" s="152"/>
      <c r="CC501" s="152"/>
      <c r="CD501" s="152"/>
      <c r="CE501" s="152"/>
      <c r="CF501" s="152"/>
      <c r="CG501" s="152"/>
      <c r="CH501" s="152"/>
      <c r="CI501" s="152"/>
      <c r="CJ501" s="152"/>
      <c r="CK501" s="152"/>
      <c r="CL501" s="152"/>
      <c r="CM501" s="152"/>
      <c r="CN501" s="152"/>
      <c r="CO501" s="152"/>
      <c r="CP501" s="152"/>
      <c r="CQ501" s="152"/>
      <c r="CR501" s="152"/>
      <c r="CS501" s="152"/>
      <c r="CT501" s="152"/>
      <c r="CU501" s="152"/>
      <c r="CV501" s="152"/>
      <c r="CW501" s="152"/>
      <c r="CX501" s="152"/>
      <c r="CY501" s="152"/>
      <c r="CZ501" s="152"/>
      <c r="DA501" s="152"/>
      <c r="DB501" s="152"/>
      <c r="DC501" s="152"/>
      <c r="DD501" s="152"/>
      <c r="DE501" s="152"/>
      <c r="DF501" s="152"/>
      <c r="DG501" s="152"/>
      <c r="DH501" s="152"/>
      <c r="DI501" s="152"/>
      <c r="DJ501" s="152"/>
      <c r="DK501" s="152"/>
      <c r="DL501" s="152"/>
      <c r="DM501" s="152"/>
      <c r="DN501" s="152"/>
      <c r="DO501" s="152"/>
      <c r="DP501" s="152"/>
      <c r="DQ501" s="152"/>
      <c r="DR501" s="152"/>
      <c r="DS501" s="152"/>
      <c r="DT501" s="152"/>
      <c r="DU501" s="152"/>
      <c r="DV501" s="152"/>
      <c r="DW501" s="152"/>
      <c r="DX501" s="152"/>
      <c r="DY501" s="152"/>
      <c r="DZ501" s="152"/>
      <c r="EA501" s="152"/>
      <c r="EB501" s="152"/>
    </row>
    <row r="502" spans="2:132" x14ac:dyDescent="0.2">
      <c r="B502" s="152"/>
      <c r="C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  <c r="AC502" s="152"/>
      <c r="AD502" s="152"/>
      <c r="AE502" s="152"/>
      <c r="AF502" s="152"/>
      <c r="AG502" s="152"/>
      <c r="AH502" s="152"/>
      <c r="AI502" s="152"/>
      <c r="AJ502" s="152"/>
      <c r="AK502" s="152"/>
      <c r="AL502" s="152"/>
      <c r="AM502" s="152"/>
      <c r="AN502" s="152"/>
      <c r="AO502" s="152"/>
      <c r="AP502" s="152"/>
      <c r="AQ502" s="152"/>
      <c r="AR502" s="152"/>
      <c r="AS502" s="152"/>
      <c r="AT502" s="152"/>
      <c r="AU502" s="152"/>
      <c r="AV502" s="152"/>
      <c r="AW502" s="152"/>
      <c r="AX502" s="152"/>
      <c r="AY502" s="152"/>
      <c r="AZ502" s="152"/>
      <c r="BA502" s="152"/>
      <c r="BB502" s="152"/>
      <c r="BC502" s="152"/>
      <c r="BD502" s="152"/>
      <c r="BE502" s="152"/>
      <c r="BF502" s="152"/>
      <c r="BG502" s="152"/>
      <c r="BH502" s="152"/>
      <c r="BI502" s="152"/>
      <c r="BJ502" s="152"/>
      <c r="BK502" s="152"/>
      <c r="BL502" s="152"/>
      <c r="BM502" s="152"/>
      <c r="BN502" s="152"/>
      <c r="BO502" s="152"/>
      <c r="BP502" s="152"/>
      <c r="BQ502" s="152"/>
      <c r="BR502" s="152"/>
      <c r="BS502" s="152"/>
      <c r="BT502" s="152"/>
      <c r="BU502" s="152"/>
      <c r="BV502" s="152"/>
      <c r="BW502" s="152"/>
      <c r="BX502" s="152"/>
      <c r="BY502" s="152"/>
      <c r="BZ502" s="152"/>
      <c r="CA502" s="152"/>
      <c r="CB502" s="152"/>
      <c r="CC502" s="152"/>
      <c r="CD502" s="152"/>
      <c r="CE502" s="152"/>
      <c r="CF502" s="152"/>
      <c r="CG502" s="152"/>
      <c r="CH502" s="152"/>
      <c r="CI502" s="152"/>
      <c r="CJ502" s="152"/>
      <c r="CK502" s="152"/>
      <c r="CL502" s="152"/>
      <c r="CM502" s="152"/>
      <c r="CN502" s="152"/>
      <c r="CO502" s="152"/>
      <c r="CP502" s="152"/>
      <c r="CQ502" s="152"/>
      <c r="CR502" s="152"/>
      <c r="CS502" s="152"/>
      <c r="CT502" s="152"/>
      <c r="CU502" s="152"/>
      <c r="CV502" s="152"/>
      <c r="CW502" s="152"/>
      <c r="CX502" s="152"/>
      <c r="CY502" s="152"/>
      <c r="CZ502" s="152"/>
      <c r="DA502" s="152"/>
      <c r="DB502" s="152"/>
      <c r="DC502" s="152"/>
      <c r="DD502" s="152"/>
      <c r="DE502" s="152"/>
      <c r="DF502" s="152"/>
      <c r="DG502" s="152"/>
      <c r="DH502" s="152"/>
      <c r="DI502" s="152"/>
      <c r="DJ502" s="152"/>
      <c r="DK502" s="152"/>
      <c r="DL502" s="152"/>
      <c r="DM502" s="152"/>
      <c r="DN502" s="152"/>
      <c r="DO502" s="152"/>
      <c r="DP502" s="152"/>
      <c r="DQ502" s="152"/>
      <c r="DR502" s="152"/>
      <c r="DS502" s="152"/>
      <c r="DT502" s="152"/>
      <c r="DU502" s="152"/>
      <c r="DV502" s="152"/>
      <c r="DW502" s="152"/>
      <c r="DX502" s="152"/>
      <c r="DY502" s="152"/>
      <c r="DZ502" s="152"/>
      <c r="EA502" s="152"/>
      <c r="EB502" s="152"/>
    </row>
    <row r="503" spans="2:132" x14ac:dyDescent="0.2">
      <c r="B503" s="152"/>
      <c r="C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  <c r="AC503" s="152"/>
      <c r="AD503" s="152"/>
      <c r="AE503" s="152"/>
      <c r="AF503" s="152"/>
      <c r="AG503" s="152"/>
      <c r="AH503" s="152"/>
      <c r="AI503" s="152"/>
      <c r="AJ503" s="152"/>
      <c r="AK503" s="152"/>
      <c r="AL503" s="152"/>
      <c r="AM503" s="152"/>
      <c r="AN503" s="152"/>
      <c r="AO503" s="152"/>
      <c r="AP503" s="152"/>
      <c r="AQ503" s="152"/>
      <c r="AR503" s="152"/>
      <c r="AS503" s="152"/>
      <c r="AT503" s="152"/>
      <c r="AU503" s="152"/>
      <c r="AV503" s="152"/>
      <c r="AW503" s="152"/>
      <c r="AX503" s="152"/>
      <c r="AY503" s="152"/>
      <c r="AZ503" s="152"/>
      <c r="BA503" s="152"/>
      <c r="BB503" s="152"/>
      <c r="BC503" s="152"/>
      <c r="BD503" s="152"/>
      <c r="BE503" s="152"/>
      <c r="BF503" s="152"/>
      <c r="BG503" s="152"/>
      <c r="BH503" s="152"/>
      <c r="BI503" s="152"/>
      <c r="BJ503" s="152"/>
      <c r="BK503" s="152"/>
      <c r="BL503" s="152"/>
      <c r="BM503" s="152"/>
      <c r="BN503" s="152"/>
      <c r="BO503" s="152"/>
      <c r="BP503" s="152"/>
      <c r="BQ503" s="152"/>
      <c r="BR503" s="152"/>
      <c r="BS503" s="152"/>
      <c r="BT503" s="152"/>
      <c r="BU503" s="152"/>
      <c r="BV503" s="152"/>
      <c r="BW503" s="152"/>
      <c r="BX503" s="152"/>
      <c r="BY503" s="152"/>
      <c r="BZ503" s="152"/>
      <c r="CA503" s="152"/>
      <c r="CB503" s="152"/>
      <c r="CC503" s="152"/>
      <c r="CD503" s="152"/>
      <c r="CE503" s="152"/>
      <c r="CF503" s="152"/>
      <c r="CG503" s="152"/>
      <c r="CH503" s="152"/>
      <c r="CI503" s="152"/>
      <c r="CJ503" s="152"/>
      <c r="CK503" s="152"/>
      <c r="CL503" s="152"/>
      <c r="CM503" s="152"/>
      <c r="CN503" s="152"/>
      <c r="CO503" s="152"/>
      <c r="CP503" s="152"/>
      <c r="CQ503" s="152"/>
      <c r="CR503" s="152"/>
      <c r="CS503" s="152"/>
      <c r="CT503" s="152"/>
      <c r="CU503" s="152"/>
      <c r="CV503" s="152"/>
      <c r="CW503" s="152"/>
      <c r="CX503" s="152"/>
      <c r="CY503" s="152"/>
      <c r="CZ503" s="152"/>
      <c r="DA503" s="152"/>
      <c r="DB503" s="152"/>
      <c r="DC503" s="152"/>
      <c r="DD503" s="152"/>
      <c r="DE503" s="152"/>
      <c r="DF503" s="152"/>
      <c r="DG503" s="152"/>
      <c r="DH503" s="152"/>
      <c r="DI503" s="152"/>
      <c r="DJ503" s="152"/>
      <c r="DK503" s="152"/>
      <c r="DL503" s="152"/>
      <c r="DM503" s="152"/>
      <c r="DN503" s="152"/>
      <c r="DO503" s="152"/>
      <c r="DP503" s="152"/>
      <c r="DQ503" s="152"/>
      <c r="DR503" s="152"/>
      <c r="DS503" s="152"/>
      <c r="DT503" s="152"/>
      <c r="DU503" s="152"/>
      <c r="DV503" s="152"/>
      <c r="DW503" s="152"/>
      <c r="DX503" s="152"/>
      <c r="DY503" s="152"/>
      <c r="DZ503" s="152"/>
      <c r="EA503" s="152"/>
      <c r="EB503" s="152"/>
    </row>
    <row r="504" spans="2:132" x14ac:dyDescent="0.2">
      <c r="B504" s="152"/>
      <c r="C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  <c r="AC504" s="152"/>
      <c r="AD504" s="152"/>
      <c r="AE504" s="152"/>
      <c r="AF504" s="152"/>
      <c r="AG504" s="152"/>
      <c r="AH504" s="152"/>
      <c r="AI504" s="152"/>
      <c r="AJ504" s="152"/>
      <c r="AK504" s="152"/>
      <c r="AL504" s="152"/>
      <c r="AM504" s="152"/>
      <c r="AN504" s="152"/>
      <c r="AO504" s="152"/>
      <c r="AP504" s="152"/>
      <c r="AQ504" s="152"/>
      <c r="AR504" s="152"/>
      <c r="AS504" s="152"/>
      <c r="AT504" s="152"/>
      <c r="AU504" s="152"/>
      <c r="AV504" s="152"/>
      <c r="AW504" s="152"/>
      <c r="AX504" s="152"/>
      <c r="AY504" s="152"/>
      <c r="AZ504" s="152"/>
      <c r="BA504" s="152"/>
      <c r="BB504" s="152"/>
      <c r="BC504" s="152"/>
      <c r="BD504" s="152"/>
      <c r="BE504" s="152"/>
      <c r="BF504" s="152"/>
      <c r="BG504" s="152"/>
      <c r="BH504" s="152"/>
      <c r="BI504" s="152"/>
      <c r="BJ504" s="152"/>
      <c r="BK504" s="152"/>
      <c r="BL504" s="152"/>
      <c r="BM504" s="152"/>
      <c r="BN504" s="152"/>
      <c r="BO504" s="152"/>
      <c r="BP504" s="152"/>
      <c r="BQ504" s="152"/>
      <c r="BR504" s="152"/>
      <c r="BS504" s="152"/>
      <c r="BT504" s="152"/>
      <c r="BU504" s="152"/>
      <c r="BV504" s="152"/>
      <c r="BW504" s="152"/>
      <c r="BX504" s="152"/>
      <c r="BY504" s="152"/>
      <c r="BZ504" s="152"/>
      <c r="CA504" s="152"/>
      <c r="CB504" s="152"/>
      <c r="CC504" s="152"/>
      <c r="CD504" s="152"/>
      <c r="CE504" s="152"/>
      <c r="CF504" s="152"/>
      <c r="CG504" s="152"/>
      <c r="CH504" s="152"/>
      <c r="CI504" s="152"/>
      <c r="CJ504" s="152"/>
      <c r="CK504" s="152"/>
      <c r="CL504" s="152"/>
      <c r="CM504" s="152"/>
      <c r="CN504" s="152"/>
      <c r="CO504" s="152"/>
      <c r="CP504" s="152"/>
      <c r="CQ504" s="152"/>
      <c r="CR504" s="152"/>
      <c r="CS504" s="152"/>
      <c r="CT504" s="152"/>
      <c r="CU504" s="152"/>
      <c r="CV504" s="152"/>
      <c r="CW504" s="152"/>
      <c r="CX504" s="152"/>
      <c r="CY504" s="152"/>
      <c r="CZ504" s="152"/>
      <c r="DA504" s="152"/>
      <c r="DB504" s="152"/>
      <c r="DC504" s="152"/>
      <c r="DD504" s="152"/>
      <c r="DE504" s="152"/>
      <c r="DF504" s="152"/>
      <c r="DG504" s="152"/>
      <c r="DH504" s="152"/>
      <c r="DI504" s="152"/>
      <c r="DJ504" s="152"/>
      <c r="DK504" s="152"/>
      <c r="DL504" s="152"/>
      <c r="DM504" s="152"/>
      <c r="DN504" s="152"/>
      <c r="DO504" s="152"/>
      <c r="DP504" s="152"/>
      <c r="DQ504" s="152"/>
      <c r="DR504" s="152"/>
      <c r="DS504" s="152"/>
      <c r="DT504" s="152"/>
      <c r="DU504" s="152"/>
      <c r="DV504" s="152"/>
      <c r="DW504" s="152"/>
      <c r="DX504" s="152"/>
      <c r="DY504" s="152"/>
      <c r="DZ504" s="152"/>
      <c r="EA504" s="152"/>
      <c r="EB504" s="152"/>
    </row>
    <row r="505" spans="2:132" x14ac:dyDescent="0.2">
      <c r="B505" s="152"/>
      <c r="C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152"/>
      <c r="AW505" s="152"/>
      <c r="AX505" s="152"/>
      <c r="AY505" s="152"/>
      <c r="AZ505" s="152"/>
      <c r="BA505" s="152"/>
      <c r="BB505" s="152"/>
      <c r="BC505" s="152"/>
      <c r="BD505" s="152"/>
      <c r="BE505" s="152"/>
      <c r="BF505" s="152"/>
      <c r="BG505" s="152"/>
      <c r="BH505" s="152"/>
      <c r="BI505" s="152"/>
      <c r="BJ505" s="152"/>
      <c r="BK505" s="152"/>
      <c r="BL505" s="152"/>
      <c r="BM505" s="152"/>
      <c r="BN505" s="152"/>
      <c r="BO505" s="152"/>
      <c r="BP505" s="152"/>
      <c r="BQ505" s="152"/>
      <c r="BR505" s="152"/>
      <c r="BS505" s="152"/>
      <c r="BT505" s="152"/>
      <c r="BU505" s="152"/>
      <c r="BV505" s="152"/>
      <c r="BW505" s="152"/>
      <c r="BX505" s="152"/>
      <c r="BY505" s="152"/>
      <c r="BZ505" s="152"/>
      <c r="CA505" s="152"/>
      <c r="CB505" s="152"/>
      <c r="CC505" s="152"/>
      <c r="CD505" s="152"/>
      <c r="CE505" s="152"/>
      <c r="CF505" s="152"/>
      <c r="CG505" s="152"/>
      <c r="CH505" s="152"/>
      <c r="CI505" s="152"/>
      <c r="CJ505" s="152"/>
      <c r="CK505" s="152"/>
      <c r="CL505" s="152"/>
      <c r="CM505" s="152"/>
      <c r="CN505" s="152"/>
      <c r="CO505" s="152"/>
      <c r="CP505" s="152"/>
      <c r="CQ505" s="152"/>
      <c r="CR505" s="152"/>
      <c r="CS505" s="152"/>
      <c r="CT505" s="152"/>
      <c r="CU505" s="152"/>
      <c r="CV505" s="152"/>
      <c r="CW505" s="152"/>
      <c r="CX505" s="152"/>
      <c r="CY505" s="152"/>
      <c r="CZ505" s="152"/>
      <c r="DA505" s="152"/>
      <c r="DB505" s="152"/>
      <c r="DC505" s="152"/>
      <c r="DD505" s="152"/>
      <c r="DE505" s="152"/>
      <c r="DF505" s="152"/>
      <c r="DG505" s="152"/>
      <c r="DH505" s="152"/>
      <c r="DI505" s="152"/>
      <c r="DJ505" s="152"/>
      <c r="DK505" s="152"/>
      <c r="DL505" s="152"/>
      <c r="DM505" s="152"/>
      <c r="DN505" s="152"/>
      <c r="DO505" s="152"/>
      <c r="DP505" s="152"/>
      <c r="DQ505" s="152"/>
      <c r="DR505" s="152"/>
      <c r="DS505" s="152"/>
      <c r="DT505" s="152"/>
      <c r="DU505" s="152"/>
      <c r="DV505" s="152"/>
      <c r="DW505" s="152"/>
      <c r="DX505" s="152"/>
      <c r="DY505" s="152"/>
      <c r="DZ505" s="152"/>
      <c r="EA505" s="152"/>
      <c r="EB505" s="152"/>
    </row>
    <row r="506" spans="2:132" x14ac:dyDescent="0.2">
      <c r="B506" s="152"/>
      <c r="C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  <c r="AC506" s="152"/>
      <c r="AD506" s="152"/>
      <c r="AE506" s="152"/>
      <c r="AF506" s="152"/>
      <c r="AG506" s="152"/>
      <c r="AH506" s="152"/>
      <c r="AI506" s="152"/>
      <c r="AJ506" s="152"/>
      <c r="AK506" s="152"/>
      <c r="AL506" s="152"/>
      <c r="AM506" s="152"/>
      <c r="AN506" s="152"/>
      <c r="AO506" s="152"/>
      <c r="AP506" s="152"/>
      <c r="AQ506" s="152"/>
      <c r="AR506" s="152"/>
      <c r="AS506" s="152"/>
      <c r="AT506" s="152"/>
      <c r="AU506" s="152"/>
      <c r="AV506" s="152"/>
      <c r="AW506" s="152"/>
      <c r="AX506" s="152"/>
      <c r="AY506" s="152"/>
      <c r="AZ506" s="152"/>
      <c r="BA506" s="152"/>
      <c r="BB506" s="152"/>
      <c r="BC506" s="152"/>
      <c r="BD506" s="152"/>
      <c r="BE506" s="152"/>
      <c r="BF506" s="152"/>
      <c r="BG506" s="152"/>
      <c r="BH506" s="152"/>
      <c r="BI506" s="152"/>
      <c r="BJ506" s="152"/>
      <c r="BK506" s="152"/>
      <c r="BL506" s="152"/>
      <c r="BM506" s="152"/>
      <c r="BN506" s="152"/>
      <c r="BO506" s="152"/>
      <c r="BP506" s="152"/>
      <c r="BQ506" s="152"/>
      <c r="BR506" s="152"/>
      <c r="BS506" s="152"/>
      <c r="BT506" s="152"/>
      <c r="BU506" s="152"/>
      <c r="BV506" s="152"/>
      <c r="BW506" s="152"/>
      <c r="BX506" s="152"/>
      <c r="BY506" s="152"/>
      <c r="BZ506" s="152"/>
      <c r="CA506" s="152"/>
      <c r="CB506" s="152"/>
      <c r="CC506" s="152"/>
      <c r="CD506" s="152"/>
      <c r="CE506" s="152"/>
      <c r="CF506" s="152"/>
      <c r="CG506" s="152"/>
      <c r="CH506" s="152"/>
      <c r="CI506" s="152"/>
      <c r="CJ506" s="152"/>
      <c r="CK506" s="152"/>
      <c r="CL506" s="152"/>
      <c r="CM506" s="152"/>
      <c r="CN506" s="152"/>
      <c r="CO506" s="152"/>
      <c r="CP506" s="152"/>
      <c r="CQ506" s="152"/>
      <c r="CR506" s="152"/>
      <c r="CS506" s="152"/>
      <c r="CT506" s="152"/>
      <c r="CU506" s="152"/>
      <c r="CV506" s="152"/>
      <c r="CW506" s="152"/>
      <c r="CX506" s="152"/>
      <c r="CY506" s="152"/>
      <c r="CZ506" s="152"/>
      <c r="DA506" s="152"/>
      <c r="DB506" s="152"/>
      <c r="DC506" s="152"/>
      <c r="DD506" s="152"/>
      <c r="DE506" s="152"/>
      <c r="DF506" s="152"/>
      <c r="DG506" s="152"/>
      <c r="DH506" s="152"/>
      <c r="DI506" s="152"/>
      <c r="DJ506" s="152"/>
      <c r="DK506" s="152"/>
      <c r="DL506" s="152"/>
      <c r="DM506" s="152"/>
      <c r="DN506" s="152"/>
      <c r="DO506" s="152"/>
      <c r="DP506" s="152"/>
      <c r="DQ506" s="152"/>
      <c r="DR506" s="152"/>
      <c r="DS506" s="152"/>
      <c r="DT506" s="152"/>
      <c r="DU506" s="152"/>
      <c r="DV506" s="152"/>
      <c r="DW506" s="152"/>
      <c r="DX506" s="152"/>
      <c r="DY506" s="152"/>
      <c r="DZ506" s="152"/>
      <c r="EA506" s="152"/>
      <c r="EB506" s="152"/>
    </row>
    <row r="507" spans="2:132" x14ac:dyDescent="0.2">
      <c r="B507" s="152"/>
      <c r="C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/>
      <c r="AJ507" s="152"/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152"/>
      <c r="AW507" s="152"/>
      <c r="AX507" s="152"/>
      <c r="AY507" s="152"/>
      <c r="AZ507" s="152"/>
      <c r="BA507" s="152"/>
      <c r="BB507" s="152"/>
      <c r="BC507" s="152"/>
      <c r="BD507" s="152"/>
      <c r="BE507" s="152"/>
      <c r="BF507" s="152"/>
      <c r="BG507" s="152"/>
      <c r="BH507" s="152"/>
      <c r="BI507" s="152"/>
      <c r="BJ507" s="152"/>
      <c r="BK507" s="152"/>
      <c r="BL507" s="152"/>
      <c r="BM507" s="152"/>
      <c r="BN507" s="152"/>
      <c r="BO507" s="152"/>
      <c r="BP507" s="152"/>
      <c r="BQ507" s="152"/>
      <c r="BR507" s="152"/>
      <c r="BS507" s="152"/>
      <c r="BT507" s="152"/>
      <c r="BU507" s="152"/>
      <c r="BV507" s="152"/>
      <c r="BW507" s="152"/>
      <c r="BX507" s="152"/>
      <c r="BY507" s="152"/>
      <c r="BZ507" s="152"/>
      <c r="CA507" s="152"/>
      <c r="CB507" s="152"/>
      <c r="CC507" s="152"/>
      <c r="CD507" s="152"/>
      <c r="CE507" s="152"/>
      <c r="CF507" s="152"/>
      <c r="CG507" s="152"/>
      <c r="CH507" s="152"/>
      <c r="CI507" s="152"/>
      <c r="CJ507" s="152"/>
      <c r="CK507" s="152"/>
      <c r="CL507" s="152"/>
      <c r="CM507" s="152"/>
      <c r="CN507" s="152"/>
      <c r="CO507" s="152"/>
      <c r="CP507" s="152"/>
      <c r="CQ507" s="152"/>
      <c r="CR507" s="152"/>
      <c r="CS507" s="152"/>
      <c r="CT507" s="152"/>
      <c r="CU507" s="152"/>
      <c r="CV507" s="152"/>
      <c r="CW507" s="152"/>
      <c r="CX507" s="152"/>
      <c r="CY507" s="152"/>
      <c r="CZ507" s="152"/>
      <c r="DA507" s="152"/>
      <c r="DB507" s="152"/>
      <c r="DC507" s="152"/>
      <c r="DD507" s="152"/>
      <c r="DE507" s="152"/>
      <c r="DF507" s="152"/>
      <c r="DG507" s="152"/>
      <c r="DH507" s="152"/>
      <c r="DI507" s="152"/>
      <c r="DJ507" s="152"/>
      <c r="DK507" s="152"/>
      <c r="DL507" s="152"/>
      <c r="DM507" s="152"/>
      <c r="DN507" s="152"/>
      <c r="DO507" s="152"/>
      <c r="DP507" s="152"/>
      <c r="DQ507" s="152"/>
      <c r="DR507" s="152"/>
      <c r="DS507" s="152"/>
      <c r="DT507" s="152"/>
      <c r="DU507" s="152"/>
      <c r="DV507" s="152"/>
      <c r="DW507" s="152"/>
      <c r="DX507" s="152"/>
      <c r="DY507" s="152"/>
      <c r="DZ507" s="152"/>
      <c r="EA507" s="152"/>
      <c r="EB507" s="152"/>
    </row>
    <row r="508" spans="2:132" x14ac:dyDescent="0.2">
      <c r="B508" s="152"/>
      <c r="C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152"/>
      <c r="AW508" s="152"/>
      <c r="AX508" s="152"/>
      <c r="AY508" s="152"/>
      <c r="AZ508" s="152"/>
      <c r="BA508" s="152"/>
      <c r="BB508" s="152"/>
      <c r="BC508" s="152"/>
      <c r="BD508" s="152"/>
      <c r="BE508" s="152"/>
      <c r="BF508" s="152"/>
      <c r="BG508" s="152"/>
      <c r="BH508" s="152"/>
      <c r="BI508" s="152"/>
      <c r="BJ508" s="152"/>
      <c r="BK508" s="152"/>
      <c r="BL508" s="152"/>
      <c r="BM508" s="152"/>
      <c r="BN508" s="152"/>
      <c r="BO508" s="152"/>
      <c r="BP508" s="152"/>
      <c r="BQ508" s="152"/>
      <c r="BR508" s="152"/>
      <c r="BS508" s="152"/>
      <c r="BT508" s="152"/>
      <c r="BU508" s="152"/>
      <c r="BV508" s="152"/>
      <c r="BW508" s="152"/>
      <c r="BX508" s="152"/>
      <c r="BY508" s="152"/>
      <c r="BZ508" s="152"/>
      <c r="CA508" s="152"/>
      <c r="CB508" s="152"/>
      <c r="CC508" s="152"/>
      <c r="CD508" s="152"/>
      <c r="CE508" s="152"/>
      <c r="CF508" s="152"/>
      <c r="CG508" s="152"/>
      <c r="CH508" s="152"/>
      <c r="CI508" s="152"/>
      <c r="CJ508" s="152"/>
      <c r="CK508" s="152"/>
      <c r="CL508" s="152"/>
      <c r="CM508" s="152"/>
      <c r="CN508" s="152"/>
      <c r="CO508" s="152"/>
      <c r="CP508" s="152"/>
      <c r="CQ508" s="152"/>
      <c r="CR508" s="152"/>
      <c r="CS508" s="152"/>
      <c r="CT508" s="152"/>
      <c r="CU508" s="152"/>
      <c r="CV508" s="152"/>
      <c r="CW508" s="152"/>
      <c r="CX508" s="152"/>
      <c r="CY508" s="152"/>
      <c r="CZ508" s="152"/>
      <c r="DA508" s="152"/>
      <c r="DB508" s="152"/>
      <c r="DC508" s="152"/>
      <c r="DD508" s="152"/>
      <c r="DE508" s="152"/>
      <c r="DF508" s="152"/>
      <c r="DG508" s="152"/>
      <c r="DH508" s="152"/>
      <c r="DI508" s="152"/>
      <c r="DJ508" s="152"/>
      <c r="DK508" s="152"/>
      <c r="DL508" s="152"/>
      <c r="DM508" s="152"/>
      <c r="DN508" s="152"/>
      <c r="DO508" s="152"/>
      <c r="DP508" s="152"/>
      <c r="DQ508" s="152"/>
      <c r="DR508" s="152"/>
      <c r="DS508" s="152"/>
      <c r="DT508" s="152"/>
      <c r="DU508" s="152"/>
      <c r="DV508" s="152"/>
      <c r="DW508" s="152"/>
      <c r="DX508" s="152"/>
      <c r="DY508" s="152"/>
      <c r="DZ508" s="152"/>
      <c r="EA508" s="152"/>
      <c r="EB508" s="152"/>
    </row>
    <row r="509" spans="2:132" x14ac:dyDescent="0.2">
      <c r="B509" s="152"/>
      <c r="C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  <c r="BR509" s="152"/>
      <c r="BS509" s="152"/>
      <c r="BT509" s="152"/>
      <c r="BU509" s="152"/>
      <c r="BV509" s="152"/>
      <c r="BW509" s="152"/>
      <c r="BX509" s="152"/>
      <c r="BY509" s="152"/>
      <c r="BZ509" s="152"/>
      <c r="CA509" s="152"/>
      <c r="CB509" s="152"/>
      <c r="CC509" s="152"/>
      <c r="CD509" s="152"/>
      <c r="CE509" s="152"/>
      <c r="CF509" s="152"/>
      <c r="CG509" s="152"/>
      <c r="CH509" s="152"/>
      <c r="CI509" s="152"/>
      <c r="CJ509" s="152"/>
      <c r="CK509" s="152"/>
      <c r="CL509" s="152"/>
      <c r="CM509" s="152"/>
      <c r="CN509" s="152"/>
      <c r="CO509" s="152"/>
      <c r="CP509" s="152"/>
      <c r="CQ509" s="152"/>
      <c r="CR509" s="152"/>
      <c r="CS509" s="152"/>
      <c r="CT509" s="152"/>
      <c r="CU509" s="152"/>
      <c r="CV509" s="152"/>
      <c r="CW509" s="152"/>
      <c r="CX509" s="152"/>
      <c r="CY509" s="152"/>
      <c r="CZ509" s="152"/>
      <c r="DA509" s="152"/>
      <c r="DB509" s="152"/>
      <c r="DC509" s="152"/>
      <c r="DD509" s="152"/>
      <c r="DE509" s="152"/>
      <c r="DF509" s="152"/>
      <c r="DG509" s="152"/>
      <c r="DH509" s="152"/>
      <c r="DI509" s="152"/>
      <c r="DJ509" s="152"/>
      <c r="DK509" s="152"/>
      <c r="DL509" s="152"/>
      <c r="DM509" s="152"/>
      <c r="DN509" s="152"/>
      <c r="DO509" s="152"/>
      <c r="DP509" s="152"/>
      <c r="DQ509" s="152"/>
      <c r="DR509" s="152"/>
      <c r="DS509" s="152"/>
      <c r="DT509" s="152"/>
      <c r="DU509" s="152"/>
      <c r="DV509" s="152"/>
      <c r="DW509" s="152"/>
      <c r="DX509" s="152"/>
      <c r="DY509" s="152"/>
      <c r="DZ509" s="152"/>
      <c r="EA509" s="152"/>
      <c r="EB509" s="152"/>
    </row>
    <row r="510" spans="2:132" x14ac:dyDescent="0.2">
      <c r="B510" s="152"/>
      <c r="C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52"/>
      <c r="BN510" s="152"/>
      <c r="BO510" s="152"/>
      <c r="BP510" s="152"/>
      <c r="BQ510" s="152"/>
      <c r="BR510" s="152"/>
      <c r="BS510" s="152"/>
      <c r="BT510" s="152"/>
      <c r="BU510" s="152"/>
      <c r="BV510" s="152"/>
      <c r="BW510" s="152"/>
      <c r="BX510" s="152"/>
      <c r="BY510" s="152"/>
      <c r="BZ510" s="152"/>
      <c r="CA510" s="152"/>
      <c r="CB510" s="152"/>
      <c r="CC510" s="152"/>
      <c r="CD510" s="152"/>
      <c r="CE510" s="152"/>
      <c r="CF510" s="152"/>
      <c r="CG510" s="152"/>
      <c r="CH510" s="152"/>
      <c r="CI510" s="152"/>
      <c r="CJ510" s="152"/>
      <c r="CK510" s="152"/>
      <c r="CL510" s="152"/>
      <c r="CM510" s="152"/>
      <c r="CN510" s="152"/>
      <c r="CO510" s="152"/>
      <c r="CP510" s="152"/>
      <c r="CQ510" s="152"/>
      <c r="CR510" s="152"/>
      <c r="CS510" s="152"/>
      <c r="CT510" s="152"/>
      <c r="CU510" s="152"/>
      <c r="CV510" s="152"/>
      <c r="CW510" s="152"/>
      <c r="CX510" s="152"/>
      <c r="CY510" s="152"/>
      <c r="CZ510" s="152"/>
      <c r="DA510" s="152"/>
      <c r="DB510" s="152"/>
      <c r="DC510" s="152"/>
      <c r="DD510" s="152"/>
      <c r="DE510" s="152"/>
      <c r="DF510" s="152"/>
      <c r="DG510" s="152"/>
      <c r="DH510" s="152"/>
      <c r="DI510" s="152"/>
      <c r="DJ510" s="152"/>
      <c r="DK510" s="152"/>
      <c r="DL510" s="152"/>
      <c r="DM510" s="152"/>
      <c r="DN510" s="152"/>
      <c r="DO510" s="152"/>
      <c r="DP510" s="152"/>
      <c r="DQ510" s="152"/>
      <c r="DR510" s="152"/>
      <c r="DS510" s="152"/>
      <c r="DT510" s="152"/>
      <c r="DU510" s="152"/>
      <c r="DV510" s="152"/>
      <c r="DW510" s="152"/>
      <c r="DX510" s="152"/>
      <c r="DY510" s="152"/>
      <c r="DZ510" s="152"/>
      <c r="EA510" s="152"/>
      <c r="EB510" s="152"/>
    </row>
    <row r="511" spans="2:132" x14ac:dyDescent="0.2">
      <c r="B511" s="152"/>
      <c r="C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  <c r="BR511" s="152"/>
      <c r="BS511" s="152"/>
      <c r="BT511" s="152"/>
      <c r="BU511" s="152"/>
      <c r="BV511" s="152"/>
      <c r="BW511" s="152"/>
      <c r="BX511" s="152"/>
      <c r="BY511" s="152"/>
      <c r="BZ511" s="152"/>
      <c r="CA511" s="152"/>
      <c r="CB511" s="152"/>
      <c r="CC511" s="152"/>
      <c r="CD511" s="152"/>
      <c r="CE511" s="152"/>
      <c r="CF511" s="152"/>
      <c r="CG511" s="152"/>
      <c r="CH511" s="152"/>
      <c r="CI511" s="152"/>
      <c r="CJ511" s="152"/>
      <c r="CK511" s="152"/>
      <c r="CL511" s="152"/>
      <c r="CM511" s="152"/>
      <c r="CN511" s="152"/>
      <c r="CO511" s="152"/>
      <c r="CP511" s="152"/>
      <c r="CQ511" s="152"/>
      <c r="CR511" s="152"/>
      <c r="CS511" s="152"/>
      <c r="CT511" s="152"/>
      <c r="CU511" s="152"/>
      <c r="CV511" s="152"/>
      <c r="CW511" s="152"/>
      <c r="CX511" s="152"/>
      <c r="CY511" s="152"/>
      <c r="CZ511" s="152"/>
      <c r="DA511" s="152"/>
      <c r="DB511" s="152"/>
      <c r="DC511" s="152"/>
      <c r="DD511" s="152"/>
      <c r="DE511" s="152"/>
      <c r="DF511" s="152"/>
      <c r="DG511" s="152"/>
      <c r="DH511" s="152"/>
      <c r="DI511" s="152"/>
      <c r="DJ511" s="152"/>
      <c r="DK511" s="152"/>
      <c r="DL511" s="152"/>
      <c r="DM511" s="152"/>
      <c r="DN511" s="152"/>
      <c r="DO511" s="152"/>
      <c r="DP511" s="152"/>
      <c r="DQ511" s="152"/>
      <c r="DR511" s="152"/>
      <c r="DS511" s="152"/>
      <c r="DT511" s="152"/>
      <c r="DU511" s="152"/>
      <c r="DV511" s="152"/>
      <c r="DW511" s="152"/>
      <c r="DX511" s="152"/>
      <c r="DY511" s="152"/>
      <c r="DZ511" s="152"/>
      <c r="EA511" s="152"/>
      <c r="EB511" s="152"/>
    </row>
    <row r="512" spans="2:132" x14ac:dyDescent="0.2">
      <c r="B512" s="152"/>
      <c r="C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  <c r="BH512" s="152"/>
      <c r="BI512" s="152"/>
      <c r="BJ512" s="152"/>
      <c r="BK512" s="152"/>
      <c r="BL512" s="152"/>
      <c r="BM512" s="152"/>
      <c r="BN512" s="152"/>
      <c r="BO512" s="152"/>
      <c r="BP512" s="152"/>
      <c r="BQ512" s="152"/>
      <c r="BR512" s="152"/>
      <c r="BS512" s="152"/>
      <c r="BT512" s="152"/>
      <c r="BU512" s="152"/>
      <c r="BV512" s="152"/>
      <c r="BW512" s="152"/>
      <c r="BX512" s="152"/>
      <c r="BY512" s="152"/>
      <c r="BZ512" s="152"/>
      <c r="CA512" s="152"/>
      <c r="CB512" s="152"/>
      <c r="CC512" s="152"/>
      <c r="CD512" s="152"/>
      <c r="CE512" s="152"/>
      <c r="CF512" s="152"/>
      <c r="CG512" s="152"/>
      <c r="CH512" s="152"/>
      <c r="CI512" s="152"/>
      <c r="CJ512" s="152"/>
      <c r="CK512" s="152"/>
      <c r="CL512" s="152"/>
      <c r="CM512" s="152"/>
      <c r="CN512" s="152"/>
      <c r="CO512" s="152"/>
      <c r="CP512" s="152"/>
      <c r="CQ512" s="152"/>
      <c r="CR512" s="152"/>
      <c r="CS512" s="152"/>
      <c r="CT512" s="152"/>
      <c r="CU512" s="152"/>
      <c r="CV512" s="152"/>
      <c r="CW512" s="152"/>
      <c r="CX512" s="152"/>
      <c r="CY512" s="152"/>
      <c r="CZ512" s="152"/>
      <c r="DA512" s="152"/>
      <c r="DB512" s="152"/>
      <c r="DC512" s="152"/>
      <c r="DD512" s="152"/>
      <c r="DE512" s="152"/>
      <c r="DF512" s="152"/>
      <c r="DG512" s="152"/>
      <c r="DH512" s="152"/>
      <c r="DI512" s="152"/>
      <c r="DJ512" s="152"/>
      <c r="DK512" s="152"/>
      <c r="DL512" s="152"/>
      <c r="DM512" s="152"/>
      <c r="DN512" s="152"/>
      <c r="DO512" s="152"/>
      <c r="DP512" s="152"/>
      <c r="DQ512" s="152"/>
      <c r="DR512" s="152"/>
      <c r="DS512" s="152"/>
      <c r="DT512" s="152"/>
      <c r="DU512" s="152"/>
      <c r="DV512" s="152"/>
      <c r="DW512" s="152"/>
      <c r="DX512" s="152"/>
      <c r="DY512" s="152"/>
      <c r="DZ512" s="152"/>
      <c r="EA512" s="152"/>
      <c r="EB512" s="152"/>
    </row>
    <row r="513" spans="2:132" x14ac:dyDescent="0.2">
      <c r="B513" s="152"/>
      <c r="C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2"/>
      <c r="BH513" s="152"/>
      <c r="BI513" s="152"/>
      <c r="BJ513" s="152"/>
      <c r="BK513" s="152"/>
      <c r="BL513" s="152"/>
      <c r="BM513" s="152"/>
      <c r="BN513" s="152"/>
      <c r="BO513" s="152"/>
      <c r="BP513" s="152"/>
      <c r="BQ513" s="152"/>
      <c r="BR513" s="152"/>
      <c r="BS513" s="152"/>
      <c r="BT513" s="152"/>
      <c r="BU513" s="152"/>
      <c r="BV513" s="152"/>
      <c r="BW513" s="152"/>
      <c r="BX513" s="152"/>
      <c r="BY513" s="152"/>
      <c r="BZ513" s="152"/>
      <c r="CA513" s="152"/>
      <c r="CB513" s="152"/>
      <c r="CC513" s="152"/>
      <c r="CD513" s="152"/>
      <c r="CE513" s="152"/>
      <c r="CF513" s="152"/>
      <c r="CG513" s="152"/>
      <c r="CH513" s="152"/>
      <c r="CI513" s="152"/>
      <c r="CJ513" s="152"/>
      <c r="CK513" s="152"/>
      <c r="CL513" s="152"/>
      <c r="CM513" s="152"/>
      <c r="CN513" s="152"/>
      <c r="CO513" s="152"/>
      <c r="CP513" s="152"/>
      <c r="CQ513" s="152"/>
      <c r="CR513" s="152"/>
      <c r="CS513" s="152"/>
      <c r="CT513" s="152"/>
      <c r="CU513" s="152"/>
      <c r="CV513" s="152"/>
      <c r="CW513" s="152"/>
      <c r="CX513" s="152"/>
      <c r="CY513" s="152"/>
      <c r="CZ513" s="152"/>
      <c r="DA513" s="152"/>
      <c r="DB513" s="152"/>
      <c r="DC513" s="152"/>
      <c r="DD513" s="152"/>
      <c r="DE513" s="152"/>
      <c r="DF513" s="152"/>
      <c r="DG513" s="152"/>
      <c r="DH513" s="152"/>
      <c r="DI513" s="152"/>
      <c r="DJ513" s="152"/>
      <c r="DK513" s="152"/>
      <c r="DL513" s="152"/>
      <c r="DM513" s="152"/>
      <c r="DN513" s="152"/>
      <c r="DO513" s="152"/>
      <c r="DP513" s="152"/>
      <c r="DQ513" s="152"/>
      <c r="DR513" s="152"/>
      <c r="DS513" s="152"/>
      <c r="DT513" s="152"/>
      <c r="DU513" s="152"/>
      <c r="DV513" s="152"/>
      <c r="DW513" s="152"/>
      <c r="DX513" s="152"/>
      <c r="DY513" s="152"/>
      <c r="DZ513" s="152"/>
      <c r="EA513" s="152"/>
      <c r="EB513" s="152"/>
    </row>
    <row r="514" spans="2:132" x14ac:dyDescent="0.2">
      <c r="B514" s="152"/>
      <c r="C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  <c r="BH514" s="152"/>
      <c r="BI514" s="152"/>
      <c r="BJ514" s="152"/>
      <c r="BK514" s="152"/>
      <c r="BL514" s="152"/>
      <c r="BM514" s="152"/>
      <c r="BN514" s="152"/>
      <c r="BO514" s="152"/>
      <c r="BP514" s="152"/>
      <c r="BQ514" s="152"/>
      <c r="BR514" s="152"/>
      <c r="BS514" s="152"/>
      <c r="BT514" s="152"/>
      <c r="BU514" s="152"/>
      <c r="BV514" s="152"/>
      <c r="BW514" s="152"/>
      <c r="BX514" s="152"/>
      <c r="BY514" s="152"/>
      <c r="BZ514" s="152"/>
      <c r="CA514" s="152"/>
      <c r="CB514" s="152"/>
      <c r="CC514" s="152"/>
      <c r="CD514" s="152"/>
      <c r="CE514" s="152"/>
      <c r="CF514" s="152"/>
      <c r="CG514" s="152"/>
      <c r="CH514" s="152"/>
      <c r="CI514" s="152"/>
      <c r="CJ514" s="152"/>
      <c r="CK514" s="152"/>
      <c r="CL514" s="152"/>
      <c r="CM514" s="152"/>
      <c r="CN514" s="152"/>
      <c r="CO514" s="152"/>
      <c r="CP514" s="152"/>
      <c r="CQ514" s="152"/>
      <c r="CR514" s="152"/>
      <c r="CS514" s="152"/>
      <c r="CT514" s="152"/>
      <c r="CU514" s="152"/>
      <c r="CV514" s="152"/>
      <c r="CW514" s="152"/>
      <c r="CX514" s="152"/>
      <c r="CY514" s="152"/>
      <c r="CZ514" s="152"/>
      <c r="DA514" s="152"/>
      <c r="DB514" s="152"/>
      <c r="DC514" s="152"/>
      <c r="DD514" s="152"/>
      <c r="DE514" s="152"/>
      <c r="DF514" s="152"/>
      <c r="DG514" s="152"/>
      <c r="DH514" s="152"/>
      <c r="DI514" s="152"/>
      <c r="DJ514" s="152"/>
      <c r="DK514" s="152"/>
      <c r="DL514" s="152"/>
      <c r="DM514" s="152"/>
      <c r="DN514" s="152"/>
      <c r="DO514" s="152"/>
      <c r="DP514" s="152"/>
      <c r="DQ514" s="152"/>
      <c r="DR514" s="152"/>
      <c r="DS514" s="152"/>
      <c r="DT514" s="152"/>
      <c r="DU514" s="152"/>
      <c r="DV514" s="152"/>
      <c r="DW514" s="152"/>
      <c r="DX514" s="152"/>
      <c r="DY514" s="152"/>
      <c r="DZ514" s="152"/>
      <c r="EA514" s="152"/>
      <c r="EB514" s="152"/>
    </row>
    <row r="515" spans="2:132" x14ac:dyDescent="0.2">
      <c r="B515" s="152"/>
      <c r="C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  <c r="BH515" s="152"/>
      <c r="BI515" s="152"/>
      <c r="BJ515" s="152"/>
      <c r="BK515" s="152"/>
      <c r="BL515" s="152"/>
      <c r="BM515" s="152"/>
      <c r="BN515" s="152"/>
      <c r="BO515" s="152"/>
      <c r="BP515" s="152"/>
      <c r="BQ515" s="152"/>
      <c r="BR515" s="152"/>
      <c r="BS515" s="152"/>
      <c r="BT515" s="152"/>
      <c r="BU515" s="152"/>
      <c r="BV515" s="152"/>
      <c r="BW515" s="152"/>
      <c r="BX515" s="152"/>
      <c r="BY515" s="152"/>
      <c r="BZ515" s="152"/>
      <c r="CA515" s="152"/>
      <c r="CB515" s="152"/>
      <c r="CC515" s="152"/>
      <c r="CD515" s="152"/>
      <c r="CE515" s="152"/>
      <c r="CF515" s="152"/>
      <c r="CG515" s="152"/>
      <c r="CH515" s="152"/>
      <c r="CI515" s="152"/>
      <c r="CJ515" s="152"/>
      <c r="CK515" s="152"/>
      <c r="CL515" s="152"/>
      <c r="CM515" s="152"/>
      <c r="CN515" s="152"/>
      <c r="CO515" s="152"/>
      <c r="CP515" s="152"/>
      <c r="CQ515" s="152"/>
      <c r="CR515" s="152"/>
      <c r="CS515" s="152"/>
      <c r="CT515" s="152"/>
      <c r="CU515" s="152"/>
      <c r="CV515" s="152"/>
      <c r="CW515" s="152"/>
      <c r="CX515" s="152"/>
      <c r="CY515" s="152"/>
      <c r="CZ515" s="152"/>
      <c r="DA515" s="152"/>
      <c r="DB515" s="152"/>
      <c r="DC515" s="152"/>
      <c r="DD515" s="152"/>
      <c r="DE515" s="152"/>
      <c r="DF515" s="152"/>
      <c r="DG515" s="152"/>
      <c r="DH515" s="152"/>
      <c r="DI515" s="152"/>
      <c r="DJ515" s="152"/>
      <c r="DK515" s="152"/>
      <c r="DL515" s="152"/>
      <c r="DM515" s="152"/>
      <c r="DN515" s="152"/>
      <c r="DO515" s="152"/>
      <c r="DP515" s="152"/>
      <c r="DQ515" s="152"/>
      <c r="DR515" s="152"/>
      <c r="DS515" s="152"/>
      <c r="DT515" s="152"/>
      <c r="DU515" s="152"/>
      <c r="DV515" s="152"/>
      <c r="DW515" s="152"/>
      <c r="DX515" s="152"/>
      <c r="DY515" s="152"/>
      <c r="DZ515" s="152"/>
      <c r="EA515" s="152"/>
      <c r="EB515" s="152"/>
    </row>
    <row r="516" spans="2:132" x14ac:dyDescent="0.2">
      <c r="B516" s="152"/>
      <c r="C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152"/>
      <c r="AW516" s="152"/>
      <c r="AX516" s="152"/>
      <c r="AY516" s="152"/>
      <c r="AZ516" s="152"/>
      <c r="BA516" s="152"/>
      <c r="BB516" s="152"/>
      <c r="BC516" s="152"/>
      <c r="BD516" s="152"/>
      <c r="BE516" s="152"/>
      <c r="BF516" s="152"/>
      <c r="BG516" s="152"/>
      <c r="BH516" s="152"/>
      <c r="BI516" s="152"/>
      <c r="BJ516" s="152"/>
      <c r="BK516" s="152"/>
      <c r="BL516" s="152"/>
      <c r="BM516" s="152"/>
      <c r="BN516" s="152"/>
      <c r="BO516" s="152"/>
      <c r="BP516" s="152"/>
      <c r="BQ516" s="152"/>
      <c r="BR516" s="152"/>
      <c r="BS516" s="152"/>
      <c r="BT516" s="152"/>
      <c r="BU516" s="152"/>
      <c r="BV516" s="152"/>
      <c r="BW516" s="152"/>
      <c r="BX516" s="152"/>
      <c r="BY516" s="152"/>
      <c r="BZ516" s="152"/>
      <c r="CA516" s="152"/>
      <c r="CB516" s="152"/>
      <c r="CC516" s="152"/>
      <c r="CD516" s="152"/>
      <c r="CE516" s="152"/>
      <c r="CF516" s="152"/>
      <c r="CG516" s="152"/>
      <c r="CH516" s="152"/>
      <c r="CI516" s="152"/>
      <c r="CJ516" s="152"/>
      <c r="CK516" s="152"/>
      <c r="CL516" s="152"/>
      <c r="CM516" s="152"/>
      <c r="CN516" s="152"/>
      <c r="CO516" s="152"/>
      <c r="CP516" s="152"/>
      <c r="CQ516" s="152"/>
      <c r="CR516" s="152"/>
      <c r="CS516" s="152"/>
      <c r="CT516" s="152"/>
      <c r="CU516" s="152"/>
      <c r="CV516" s="152"/>
      <c r="CW516" s="152"/>
      <c r="CX516" s="152"/>
      <c r="CY516" s="152"/>
      <c r="CZ516" s="152"/>
      <c r="DA516" s="152"/>
      <c r="DB516" s="152"/>
      <c r="DC516" s="152"/>
      <c r="DD516" s="152"/>
      <c r="DE516" s="152"/>
      <c r="DF516" s="152"/>
      <c r="DG516" s="152"/>
      <c r="DH516" s="152"/>
      <c r="DI516" s="152"/>
      <c r="DJ516" s="152"/>
      <c r="DK516" s="152"/>
      <c r="DL516" s="152"/>
      <c r="DM516" s="152"/>
      <c r="DN516" s="152"/>
      <c r="DO516" s="152"/>
      <c r="DP516" s="152"/>
      <c r="DQ516" s="152"/>
      <c r="DR516" s="152"/>
      <c r="DS516" s="152"/>
      <c r="DT516" s="152"/>
      <c r="DU516" s="152"/>
      <c r="DV516" s="152"/>
      <c r="DW516" s="152"/>
      <c r="DX516" s="152"/>
      <c r="DY516" s="152"/>
      <c r="DZ516" s="152"/>
      <c r="EA516" s="152"/>
      <c r="EB516" s="152"/>
    </row>
    <row r="517" spans="2:132" x14ac:dyDescent="0.2">
      <c r="B517" s="152"/>
      <c r="C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152"/>
      <c r="BN517" s="152"/>
      <c r="BO517" s="152"/>
      <c r="BP517" s="152"/>
      <c r="BQ517" s="152"/>
      <c r="BR517" s="152"/>
      <c r="BS517" s="152"/>
      <c r="BT517" s="152"/>
      <c r="BU517" s="152"/>
      <c r="BV517" s="152"/>
      <c r="BW517" s="152"/>
      <c r="BX517" s="152"/>
      <c r="BY517" s="152"/>
      <c r="BZ517" s="152"/>
      <c r="CA517" s="152"/>
      <c r="CB517" s="152"/>
      <c r="CC517" s="152"/>
      <c r="CD517" s="152"/>
      <c r="CE517" s="152"/>
      <c r="CF517" s="152"/>
      <c r="CG517" s="152"/>
      <c r="CH517" s="152"/>
      <c r="CI517" s="152"/>
      <c r="CJ517" s="152"/>
      <c r="CK517" s="152"/>
      <c r="CL517" s="152"/>
      <c r="CM517" s="152"/>
      <c r="CN517" s="152"/>
      <c r="CO517" s="152"/>
      <c r="CP517" s="152"/>
      <c r="CQ517" s="152"/>
      <c r="CR517" s="152"/>
      <c r="CS517" s="152"/>
      <c r="CT517" s="152"/>
      <c r="CU517" s="152"/>
      <c r="CV517" s="152"/>
      <c r="CW517" s="152"/>
      <c r="CX517" s="152"/>
      <c r="CY517" s="152"/>
      <c r="CZ517" s="152"/>
      <c r="DA517" s="152"/>
      <c r="DB517" s="152"/>
      <c r="DC517" s="152"/>
      <c r="DD517" s="152"/>
      <c r="DE517" s="152"/>
      <c r="DF517" s="152"/>
      <c r="DG517" s="152"/>
      <c r="DH517" s="152"/>
      <c r="DI517" s="152"/>
      <c r="DJ517" s="152"/>
      <c r="DK517" s="152"/>
      <c r="DL517" s="152"/>
      <c r="DM517" s="152"/>
      <c r="DN517" s="152"/>
      <c r="DO517" s="152"/>
      <c r="DP517" s="152"/>
      <c r="DQ517" s="152"/>
      <c r="DR517" s="152"/>
      <c r="DS517" s="152"/>
      <c r="DT517" s="152"/>
      <c r="DU517" s="152"/>
      <c r="DV517" s="152"/>
      <c r="DW517" s="152"/>
      <c r="DX517" s="152"/>
      <c r="DY517" s="152"/>
      <c r="DZ517" s="152"/>
      <c r="EA517" s="152"/>
      <c r="EB517" s="152"/>
    </row>
    <row r="518" spans="2:132" x14ac:dyDescent="0.2">
      <c r="B518" s="152"/>
      <c r="C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152"/>
      <c r="AW518" s="152"/>
      <c r="AX518" s="152"/>
      <c r="AY518" s="152"/>
      <c r="AZ518" s="152"/>
      <c r="BA518" s="152"/>
      <c r="BB518" s="152"/>
      <c r="BC518" s="152"/>
      <c r="BD518" s="152"/>
      <c r="BE518" s="152"/>
      <c r="BF518" s="152"/>
      <c r="BG518" s="152"/>
      <c r="BH518" s="152"/>
      <c r="BI518" s="152"/>
      <c r="BJ518" s="152"/>
      <c r="BK518" s="152"/>
      <c r="BL518" s="152"/>
      <c r="BM518" s="152"/>
      <c r="BN518" s="152"/>
      <c r="BO518" s="152"/>
      <c r="BP518" s="152"/>
      <c r="BQ518" s="152"/>
      <c r="BR518" s="152"/>
      <c r="BS518" s="152"/>
      <c r="BT518" s="152"/>
      <c r="BU518" s="152"/>
      <c r="BV518" s="152"/>
      <c r="BW518" s="152"/>
      <c r="BX518" s="152"/>
      <c r="BY518" s="152"/>
      <c r="BZ518" s="152"/>
      <c r="CA518" s="152"/>
      <c r="CB518" s="152"/>
      <c r="CC518" s="152"/>
      <c r="CD518" s="152"/>
      <c r="CE518" s="152"/>
      <c r="CF518" s="152"/>
      <c r="CG518" s="152"/>
      <c r="CH518" s="152"/>
      <c r="CI518" s="152"/>
      <c r="CJ518" s="152"/>
      <c r="CK518" s="152"/>
      <c r="CL518" s="152"/>
      <c r="CM518" s="152"/>
      <c r="CN518" s="152"/>
      <c r="CO518" s="152"/>
      <c r="CP518" s="152"/>
      <c r="CQ518" s="152"/>
      <c r="CR518" s="152"/>
      <c r="CS518" s="152"/>
      <c r="CT518" s="152"/>
      <c r="CU518" s="152"/>
      <c r="CV518" s="152"/>
      <c r="CW518" s="152"/>
      <c r="CX518" s="152"/>
      <c r="CY518" s="152"/>
      <c r="CZ518" s="152"/>
      <c r="DA518" s="152"/>
      <c r="DB518" s="152"/>
      <c r="DC518" s="152"/>
      <c r="DD518" s="152"/>
      <c r="DE518" s="152"/>
      <c r="DF518" s="152"/>
      <c r="DG518" s="152"/>
      <c r="DH518" s="152"/>
      <c r="DI518" s="152"/>
      <c r="DJ518" s="152"/>
      <c r="DK518" s="152"/>
      <c r="DL518" s="152"/>
      <c r="DM518" s="152"/>
      <c r="DN518" s="152"/>
      <c r="DO518" s="152"/>
      <c r="DP518" s="152"/>
      <c r="DQ518" s="152"/>
      <c r="DR518" s="152"/>
      <c r="DS518" s="152"/>
      <c r="DT518" s="152"/>
      <c r="DU518" s="152"/>
      <c r="DV518" s="152"/>
      <c r="DW518" s="152"/>
      <c r="DX518" s="152"/>
      <c r="DY518" s="152"/>
      <c r="DZ518" s="152"/>
      <c r="EA518" s="152"/>
      <c r="EB518" s="152"/>
    </row>
    <row r="519" spans="2:132" x14ac:dyDescent="0.2">
      <c r="B519" s="152"/>
      <c r="C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  <c r="BR519" s="152"/>
      <c r="BS519" s="152"/>
      <c r="BT519" s="152"/>
      <c r="BU519" s="152"/>
      <c r="BV519" s="152"/>
      <c r="BW519" s="152"/>
      <c r="BX519" s="152"/>
      <c r="BY519" s="152"/>
      <c r="BZ519" s="152"/>
      <c r="CA519" s="152"/>
      <c r="CB519" s="152"/>
      <c r="CC519" s="152"/>
      <c r="CD519" s="152"/>
      <c r="CE519" s="152"/>
      <c r="CF519" s="152"/>
      <c r="CG519" s="152"/>
      <c r="CH519" s="152"/>
      <c r="CI519" s="152"/>
      <c r="CJ519" s="152"/>
      <c r="CK519" s="152"/>
      <c r="CL519" s="152"/>
      <c r="CM519" s="152"/>
      <c r="CN519" s="152"/>
      <c r="CO519" s="152"/>
      <c r="CP519" s="152"/>
      <c r="CQ519" s="152"/>
      <c r="CR519" s="152"/>
      <c r="CS519" s="152"/>
      <c r="CT519" s="152"/>
      <c r="CU519" s="152"/>
      <c r="CV519" s="152"/>
      <c r="CW519" s="152"/>
      <c r="CX519" s="152"/>
      <c r="CY519" s="152"/>
      <c r="CZ519" s="152"/>
      <c r="DA519" s="152"/>
      <c r="DB519" s="152"/>
      <c r="DC519" s="152"/>
      <c r="DD519" s="152"/>
      <c r="DE519" s="152"/>
      <c r="DF519" s="152"/>
      <c r="DG519" s="152"/>
      <c r="DH519" s="152"/>
      <c r="DI519" s="152"/>
      <c r="DJ519" s="152"/>
      <c r="DK519" s="152"/>
      <c r="DL519" s="152"/>
      <c r="DM519" s="152"/>
      <c r="DN519" s="152"/>
      <c r="DO519" s="152"/>
      <c r="DP519" s="152"/>
      <c r="DQ519" s="152"/>
      <c r="DR519" s="152"/>
      <c r="DS519" s="152"/>
      <c r="DT519" s="152"/>
      <c r="DU519" s="152"/>
      <c r="DV519" s="152"/>
      <c r="DW519" s="152"/>
      <c r="DX519" s="152"/>
      <c r="DY519" s="152"/>
      <c r="DZ519" s="152"/>
      <c r="EA519" s="152"/>
      <c r="EB519" s="152"/>
    </row>
    <row r="520" spans="2:132" x14ac:dyDescent="0.2">
      <c r="B520" s="152"/>
      <c r="C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  <c r="AC520" s="152"/>
      <c r="AD520" s="152"/>
      <c r="AE520" s="152"/>
      <c r="AF520" s="152"/>
      <c r="AG520" s="152"/>
      <c r="AH520" s="152"/>
      <c r="AI520" s="152"/>
      <c r="AJ520" s="152"/>
      <c r="AK520" s="152"/>
      <c r="AL520" s="152"/>
      <c r="AM520" s="152"/>
      <c r="AN520" s="152"/>
      <c r="AO520" s="152"/>
      <c r="AP520" s="152"/>
      <c r="AQ520" s="152"/>
      <c r="AR520" s="152"/>
      <c r="AS520" s="152"/>
      <c r="AT520" s="152"/>
      <c r="AU520" s="152"/>
      <c r="AV520" s="152"/>
      <c r="AW520" s="152"/>
      <c r="AX520" s="152"/>
      <c r="AY520" s="152"/>
      <c r="AZ520" s="152"/>
      <c r="BA520" s="152"/>
      <c r="BB520" s="152"/>
      <c r="BC520" s="152"/>
      <c r="BD520" s="152"/>
      <c r="BE520" s="152"/>
      <c r="BF520" s="152"/>
      <c r="BG520" s="152"/>
      <c r="BH520" s="152"/>
      <c r="BI520" s="152"/>
      <c r="BJ520" s="152"/>
      <c r="BK520" s="152"/>
      <c r="BL520" s="152"/>
      <c r="BM520" s="152"/>
      <c r="BN520" s="152"/>
      <c r="BO520" s="152"/>
      <c r="BP520" s="152"/>
      <c r="BQ520" s="152"/>
      <c r="BR520" s="152"/>
      <c r="BS520" s="152"/>
      <c r="BT520" s="152"/>
      <c r="BU520" s="152"/>
      <c r="BV520" s="152"/>
      <c r="BW520" s="152"/>
      <c r="BX520" s="152"/>
      <c r="BY520" s="152"/>
      <c r="BZ520" s="152"/>
      <c r="CA520" s="152"/>
      <c r="CB520" s="152"/>
      <c r="CC520" s="152"/>
      <c r="CD520" s="152"/>
      <c r="CE520" s="152"/>
      <c r="CF520" s="152"/>
      <c r="CG520" s="152"/>
      <c r="CH520" s="152"/>
      <c r="CI520" s="152"/>
      <c r="CJ520" s="152"/>
      <c r="CK520" s="152"/>
      <c r="CL520" s="152"/>
      <c r="CM520" s="152"/>
      <c r="CN520" s="152"/>
      <c r="CO520" s="152"/>
      <c r="CP520" s="152"/>
      <c r="CQ520" s="152"/>
      <c r="CR520" s="152"/>
      <c r="CS520" s="152"/>
      <c r="CT520" s="152"/>
      <c r="CU520" s="152"/>
      <c r="CV520" s="152"/>
      <c r="CW520" s="152"/>
      <c r="CX520" s="152"/>
      <c r="CY520" s="152"/>
      <c r="CZ520" s="152"/>
      <c r="DA520" s="152"/>
      <c r="DB520" s="152"/>
      <c r="DC520" s="152"/>
      <c r="DD520" s="152"/>
      <c r="DE520" s="152"/>
      <c r="DF520" s="152"/>
      <c r="DG520" s="152"/>
      <c r="DH520" s="152"/>
      <c r="DI520" s="152"/>
      <c r="DJ520" s="152"/>
      <c r="DK520" s="152"/>
      <c r="DL520" s="152"/>
      <c r="DM520" s="152"/>
      <c r="DN520" s="152"/>
      <c r="DO520" s="152"/>
      <c r="DP520" s="152"/>
      <c r="DQ520" s="152"/>
      <c r="DR520" s="152"/>
      <c r="DS520" s="152"/>
      <c r="DT520" s="152"/>
      <c r="DU520" s="152"/>
      <c r="DV520" s="152"/>
      <c r="DW520" s="152"/>
      <c r="DX520" s="152"/>
      <c r="DY520" s="152"/>
      <c r="DZ520" s="152"/>
      <c r="EA520" s="152"/>
      <c r="EB520" s="152"/>
    </row>
    <row r="521" spans="2:132" x14ac:dyDescent="0.2">
      <c r="B521" s="152"/>
      <c r="C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  <c r="AC521" s="152"/>
      <c r="AD521" s="152"/>
      <c r="AE521" s="152"/>
      <c r="AF521" s="152"/>
      <c r="AG521" s="152"/>
      <c r="AH521" s="152"/>
      <c r="AI521" s="152"/>
      <c r="AJ521" s="152"/>
      <c r="AK521" s="152"/>
      <c r="AL521" s="152"/>
      <c r="AM521" s="152"/>
      <c r="AN521" s="152"/>
      <c r="AO521" s="152"/>
      <c r="AP521" s="152"/>
      <c r="AQ521" s="152"/>
      <c r="AR521" s="152"/>
      <c r="AS521" s="152"/>
      <c r="AT521" s="152"/>
      <c r="AU521" s="152"/>
      <c r="AV521" s="152"/>
      <c r="AW521" s="152"/>
      <c r="AX521" s="152"/>
      <c r="AY521" s="152"/>
      <c r="AZ521" s="152"/>
      <c r="BA521" s="152"/>
      <c r="BB521" s="152"/>
      <c r="BC521" s="152"/>
      <c r="BD521" s="152"/>
      <c r="BE521" s="152"/>
      <c r="BF521" s="152"/>
      <c r="BG521" s="152"/>
      <c r="BH521" s="152"/>
      <c r="BI521" s="152"/>
      <c r="BJ521" s="152"/>
      <c r="BK521" s="152"/>
      <c r="BL521" s="152"/>
      <c r="BM521" s="152"/>
      <c r="BN521" s="152"/>
      <c r="BO521" s="152"/>
      <c r="BP521" s="152"/>
      <c r="BQ521" s="152"/>
      <c r="BR521" s="152"/>
      <c r="BS521" s="152"/>
      <c r="BT521" s="152"/>
      <c r="BU521" s="152"/>
      <c r="BV521" s="152"/>
      <c r="BW521" s="152"/>
      <c r="BX521" s="152"/>
      <c r="BY521" s="152"/>
      <c r="BZ521" s="152"/>
      <c r="CA521" s="152"/>
      <c r="CB521" s="152"/>
      <c r="CC521" s="152"/>
      <c r="CD521" s="152"/>
      <c r="CE521" s="152"/>
      <c r="CF521" s="152"/>
      <c r="CG521" s="152"/>
      <c r="CH521" s="152"/>
      <c r="CI521" s="152"/>
      <c r="CJ521" s="152"/>
      <c r="CK521" s="152"/>
      <c r="CL521" s="152"/>
      <c r="CM521" s="152"/>
      <c r="CN521" s="152"/>
      <c r="CO521" s="152"/>
      <c r="CP521" s="152"/>
      <c r="CQ521" s="152"/>
      <c r="CR521" s="152"/>
      <c r="CS521" s="152"/>
      <c r="CT521" s="152"/>
      <c r="CU521" s="152"/>
      <c r="CV521" s="152"/>
      <c r="CW521" s="152"/>
      <c r="CX521" s="152"/>
      <c r="CY521" s="152"/>
      <c r="CZ521" s="152"/>
      <c r="DA521" s="152"/>
      <c r="DB521" s="152"/>
      <c r="DC521" s="152"/>
      <c r="DD521" s="152"/>
      <c r="DE521" s="152"/>
      <c r="DF521" s="152"/>
      <c r="DG521" s="152"/>
      <c r="DH521" s="152"/>
      <c r="DI521" s="152"/>
      <c r="DJ521" s="152"/>
      <c r="DK521" s="152"/>
      <c r="DL521" s="152"/>
      <c r="DM521" s="152"/>
      <c r="DN521" s="152"/>
      <c r="DO521" s="152"/>
      <c r="DP521" s="152"/>
      <c r="DQ521" s="152"/>
      <c r="DR521" s="152"/>
      <c r="DS521" s="152"/>
      <c r="DT521" s="152"/>
      <c r="DU521" s="152"/>
      <c r="DV521" s="152"/>
      <c r="DW521" s="152"/>
      <c r="DX521" s="152"/>
      <c r="DY521" s="152"/>
      <c r="DZ521" s="152"/>
      <c r="EA521" s="152"/>
      <c r="EB521" s="152"/>
    </row>
    <row r="522" spans="2:132" x14ac:dyDescent="0.2">
      <c r="B522" s="152"/>
      <c r="C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  <c r="AC522" s="152"/>
      <c r="AD522" s="152"/>
      <c r="AE522" s="152"/>
      <c r="AF522" s="152"/>
      <c r="AG522" s="152"/>
      <c r="AH522" s="152"/>
      <c r="AI522" s="152"/>
      <c r="AJ522" s="152"/>
      <c r="AK522" s="152"/>
      <c r="AL522" s="152"/>
      <c r="AM522" s="152"/>
      <c r="AN522" s="152"/>
      <c r="AO522" s="152"/>
      <c r="AP522" s="152"/>
      <c r="AQ522" s="152"/>
      <c r="AR522" s="152"/>
      <c r="AS522" s="152"/>
      <c r="AT522" s="152"/>
      <c r="AU522" s="152"/>
      <c r="AV522" s="152"/>
      <c r="AW522" s="152"/>
      <c r="AX522" s="152"/>
      <c r="AY522" s="152"/>
      <c r="AZ522" s="152"/>
      <c r="BA522" s="152"/>
      <c r="BB522" s="152"/>
      <c r="BC522" s="152"/>
      <c r="BD522" s="152"/>
      <c r="BE522" s="152"/>
      <c r="BF522" s="152"/>
      <c r="BG522" s="152"/>
      <c r="BH522" s="152"/>
      <c r="BI522" s="152"/>
      <c r="BJ522" s="152"/>
      <c r="BK522" s="152"/>
      <c r="BL522" s="152"/>
      <c r="BM522" s="152"/>
      <c r="BN522" s="152"/>
      <c r="BO522" s="152"/>
      <c r="BP522" s="152"/>
      <c r="BQ522" s="152"/>
      <c r="BR522" s="152"/>
      <c r="BS522" s="152"/>
      <c r="BT522" s="152"/>
      <c r="BU522" s="152"/>
      <c r="BV522" s="152"/>
      <c r="BW522" s="152"/>
      <c r="BX522" s="152"/>
      <c r="BY522" s="152"/>
      <c r="BZ522" s="152"/>
      <c r="CA522" s="152"/>
      <c r="CB522" s="152"/>
      <c r="CC522" s="152"/>
      <c r="CD522" s="152"/>
      <c r="CE522" s="152"/>
      <c r="CF522" s="152"/>
      <c r="CG522" s="152"/>
      <c r="CH522" s="152"/>
      <c r="CI522" s="152"/>
      <c r="CJ522" s="152"/>
      <c r="CK522" s="152"/>
      <c r="CL522" s="152"/>
      <c r="CM522" s="152"/>
      <c r="CN522" s="152"/>
      <c r="CO522" s="152"/>
      <c r="CP522" s="152"/>
      <c r="CQ522" s="152"/>
      <c r="CR522" s="152"/>
      <c r="CS522" s="152"/>
      <c r="CT522" s="152"/>
      <c r="CU522" s="152"/>
      <c r="CV522" s="152"/>
      <c r="CW522" s="152"/>
      <c r="CX522" s="152"/>
      <c r="CY522" s="152"/>
      <c r="CZ522" s="152"/>
      <c r="DA522" s="152"/>
      <c r="DB522" s="152"/>
      <c r="DC522" s="152"/>
      <c r="DD522" s="152"/>
      <c r="DE522" s="152"/>
      <c r="DF522" s="152"/>
      <c r="DG522" s="152"/>
      <c r="DH522" s="152"/>
      <c r="DI522" s="152"/>
      <c r="DJ522" s="152"/>
      <c r="DK522" s="152"/>
      <c r="DL522" s="152"/>
      <c r="DM522" s="152"/>
      <c r="DN522" s="152"/>
      <c r="DO522" s="152"/>
      <c r="DP522" s="152"/>
      <c r="DQ522" s="152"/>
      <c r="DR522" s="152"/>
      <c r="DS522" s="152"/>
      <c r="DT522" s="152"/>
      <c r="DU522" s="152"/>
      <c r="DV522" s="152"/>
      <c r="DW522" s="152"/>
      <c r="DX522" s="152"/>
      <c r="DY522" s="152"/>
      <c r="DZ522" s="152"/>
      <c r="EA522" s="152"/>
      <c r="EB522" s="152"/>
    </row>
    <row r="523" spans="2:132" x14ac:dyDescent="0.2">
      <c r="B523" s="152"/>
      <c r="C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152"/>
      <c r="AW523" s="152"/>
      <c r="AX523" s="152"/>
      <c r="AY523" s="152"/>
      <c r="AZ523" s="152"/>
      <c r="BA523" s="152"/>
      <c r="BB523" s="152"/>
      <c r="BC523" s="152"/>
      <c r="BD523" s="152"/>
      <c r="BE523" s="152"/>
      <c r="BF523" s="152"/>
      <c r="BG523" s="152"/>
      <c r="BH523" s="152"/>
      <c r="BI523" s="152"/>
      <c r="BJ523" s="152"/>
      <c r="BK523" s="152"/>
      <c r="BL523" s="152"/>
      <c r="BM523" s="152"/>
      <c r="BN523" s="152"/>
      <c r="BO523" s="152"/>
      <c r="BP523" s="152"/>
      <c r="BQ523" s="152"/>
      <c r="BR523" s="152"/>
      <c r="BS523" s="152"/>
      <c r="BT523" s="152"/>
      <c r="BU523" s="152"/>
      <c r="BV523" s="152"/>
      <c r="BW523" s="152"/>
      <c r="BX523" s="152"/>
      <c r="BY523" s="152"/>
      <c r="BZ523" s="152"/>
      <c r="CA523" s="152"/>
      <c r="CB523" s="152"/>
      <c r="CC523" s="152"/>
      <c r="CD523" s="152"/>
      <c r="CE523" s="152"/>
      <c r="CF523" s="152"/>
      <c r="CG523" s="152"/>
      <c r="CH523" s="152"/>
      <c r="CI523" s="152"/>
      <c r="CJ523" s="152"/>
      <c r="CK523" s="152"/>
      <c r="CL523" s="152"/>
      <c r="CM523" s="152"/>
      <c r="CN523" s="152"/>
      <c r="CO523" s="152"/>
      <c r="CP523" s="152"/>
      <c r="CQ523" s="152"/>
      <c r="CR523" s="152"/>
      <c r="CS523" s="152"/>
      <c r="CT523" s="152"/>
      <c r="CU523" s="152"/>
      <c r="CV523" s="152"/>
      <c r="CW523" s="152"/>
      <c r="CX523" s="152"/>
      <c r="CY523" s="152"/>
      <c r="CZ523" s="152"/>
      <c r="DA523" s="152"/>
      <c r="DB523" s="152"/>
      <c r="DC523" s="152"/>
      <c r="DD523" s="152"/>
      <c r="DE523" s="152"/>
      <c r="DF523" s="152"/>
      <c r="DG523" s="152"/>
      <c r="DH523" s="152"/>
      <c r="DI523" s="152"/>
      <c r="DJ523" s="152"/>
      <c r="DK523" s="152"/>
      <c r="DL523" s="152"/>
      <c r="DM523" s="152"/>
      <c r="DN523" s="152"/>
      <c r="DO523" s="152"/>
      <c r="DP523" s="152"/>
      <c r="DQ523" s="152"/>
      <c r="DR523" s="152"/>
      <c r="DS523" s="152"/>
      <c r="DT523" s="152"/>
      <c r="DU523" s="152"/>
      <c r="DV523" s="152"/>
      <c r="DW523" s="152"/>
      <c r="DX523" s="152"/>
      <c r="DY523" s="152"/>
      <c r="DZ523" s="152"/>
      <c r="EA523" s="152"/>
      <c r="EB523" s="152"/>
    </row>
    <row r="524" spans="2:132" x14ac:dyDescent="0.2">
      <c r="B524" s="152"/>
      <c r="C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152"/>
      <c r="AW524" s="152"/>
      <c r="AX524" s="152"/>
      <c r="AY524" s="152"/>
      <c r="AZ524" s="152"/>
      <c r="BA524" s="152"/>
      <c r="BB524" s="152"/>
      <c r="BC524" s="152"/>
      <c r="BD524" s="152"/>
      <c r="BE524" s="152"/>
      <c r="BF524" s="152"/>
      <c r="BG524" s="152"/>
      <c r="BH524" s="152"/>
      <c r="BI524" s="152"/>
      <c r="BJ524" s="152"/>
      <c r="BK524" s="152"/>
      <c r="BL524" s="152"/>
      <c r="BM524" s="152"/>
      <c r="BN524" s="152"/>
      <c r="BO524" s="152"/>
      <c r="BP524" s="152"/>
      <c r="BQ524" s="152"/>
      <c r="BR524" s="152"/>
      <c r="BS524" s="152"/>
      <c r="BT524" s="152"/>
      <c r="BU524" s="152"/>
      <c r="BV524" s="152"/>
      <c r="BW524" s="152"/>
      <c r="BX524" s="152"/>
      <c r="BY524" s="152"/>
      <c r="BZ524" s="152"/>
      <c r="CA524" s="152"/>
      <c r="CB524" s="152"/>
      <c r="CC524" s="152"/>
      <c r="CD524" s="152"/>
      <c r="CE524" s="152"/>
      <c r="CF524" s="152"/>
      <c r="CG524" s="152"/>
      <c r="CH524" s="152"/>
      <c r="CI524" s="152"/>
      <c r="CJ524" s="152"/>
      <c r="CK524" s="152"/>
      <c r="CL524" s="152"/>
      <c r="CM524" s="152"/>
      <c r="CN524" s="152"/>
      <c r="CO524" s="152"/>
      <c r="CP524" s="152"/>
      <c r="CQ524" s="152"/>
      <c r="CR524" s="152"/>
      <c r="CS524" s="152"/>
      <c r="CT524" s="152"/>
      <c r="CU524" s="152"/>
      <c r="CV524" s="152"/>
      <c r="CW524" s="152"/>
      <c r="CX524" s="152"/>
      <c r="CY524" s="152"/>
      <c r="CZ524" s="152"/>
      <c r="DA524" s="152"/>
      <c r="DB524" s="152"/>
      <c r="DC524" s="152"/>
      <c r="DD524" s="152"/>
      <c r="DE524" s="152"/>
      <c r="DF524" s="152"/>
      <c r="DG524" s="152"/>
      <c r="DH524" s="152"/>
      <c r="DI524" s="152"/>
      <c r="DJ524" s="152"/>
      <c r="DK524" s="152"/>
      <c r="DL524" s="152"/>
      <c r="DM524" s="152"/>
      <c r="DN524" s="152"/>
      <c r="DO524" s="152"/>
      <c r="DP524" s="152"/>
      <c r="DQ524" s="152"/>
      <c r="DR524" s="152"/>
      <c r="DS524" s="152"/>
      <c r="DT524" s="152"/>
      <c r="DU524" s="152"/>
      <c r="DV524" s="152"/>
      <c r="DW524" s="152"/>
      <c r="DX524" s="152"/>
      <c r="DY524" s="152"/>
      <c r="DZ524" s="152"/>
      <c r="EA524" s="152"/>
      <c r="EB524" s="152"/>
    </row>
    <row r="525" spans="2:132" x14ac:dyDescent="0.2">
      <c r="B525" s="152"/>
      <c r="C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  <c r="AC525" s="152"/>
      <c r="AD525" s="152"/>
      <c r="AE525" s="152"/>
      <c r="AF525" s="152"/>
      <c r="AG525" s="152"/>
      <c r="AH525" s="152"/>
      <c r="AI525" s="152"/>
      <c r="AJ525" s="152"/>
      <c r="AK525" s="152"/>
      <c r="AL525" s="152"/>
      <c r="AM525" s="152"/>
      <c r="AN525" s="152"/>
      <c r="AO525" s="152"/>
      <c r="AP525" s="152"/>
      <c r="AQ525" s="152"/>
      <c r="AR525" s="152"/>
      <c r="AS525" s="152"/>
      <c r="AT525" s="152"/>
      <c r="AU525" s="152"/>
      <c r="AV525" s="152"/>
      <c r="AW525" s="152"/>
      <c r="AX525" s="152"/>
      <c r="AY525" s="152"/>
      <c r="AZ525" s="152"/>
      <c r="BA525" s="152"/>
      <c r="BB525" s="152"/>
      <c r="BC525" s="152"/>
      <c r="BD525" s="152"/>
      <c r="BE525" s="152"/>
      <c r="BF525" s="152"/>
      <c r="BG525" s="152"/>
      <c r="BH525" s="152"/>
      <c r="BI525" s="152"/>
      <c r="BJ525" s="152"/>
      <c r="BK525" s="152"/>
      <c r="BL525" s="152"/>
      <c r="BM525" s="152"/>
      <c r="BN525" s="152"/>
      <c r="BO525" s="152"/>
      <c r="BP525" s="152"/>
      <c r="BQ525" s="152"/>
      <c r="BR525" s="152"/>
      <c r="BS525" s="152"/>
      <c r="BT525" s="152"/>
      <c r="BU525" s="152"/>
      <c r="BV525" s="152"/>
      <c r="BW525" s="152"/>
      <c r="BX525" s="152"/>
      <c r="BY525" s="152"/>
      <c r="BZ525" s="152"/>
      <c r="CA525" s="152"/>
      <c r="CB525" s="152"/>
      <c r="CC525" s="152"/>
      <c r="CD525" s="152"/>
      <c r="CE525" s="152"/>
      <c r="CF525" s="152"/>
      <c r="CG525" s="152"/>
      <c r="CH525" s="152"/>
      <c r="CI525" s="152"/>
      <c r="CJ525" s="152"/>
      <c r="CK525" s="152"/>
      <c r="CL525" s="152"/>
      <c r="CM525" s="152"/>
      <c r="CN525" s="152"/>
      <c r="CO525" s="152"/>
      <c r="CP525" s="152"/>
      <c r="CQ525" s="152"/>
      <c r="CR525" s="152"/>
      <c r="CS525" s="152"/>
      <c r="CT525" s="152"/>
      <c r="CU525" s="152"/>
      <c r="CV525" s="152"/>
      <c r="CW525" s="152"/>
      <c r="CX525" s="152"/>
      <c r="CY525" s="152"/>
      <c r="CZ525" s="152"/>
      <c r="DA525" s="152"/>
      <c r="DB525" s="152"/>
      <c r="DC525" s="152"/>
      <c r="DD525" s="152"/>
      <c r="DE525" s="152"/>
      <c r="DF525" s="152"/>
      <c r="DG525" s="152"/>
      <c r="DH525" s="152"/>
      <c r="DI525" s="152"/>
      <c r="DJ525" s="152"/>
      <c r="DK525" s="152"/>
      <c r="DL525" s="152"/>
      <c r="DM525" s="152"/>
      <c r="DN525" s="152"/>
      <c r="DO525" s="152"/>
      <c r="DP525" s="152"/>
      <c r="DQ525" s="152"/>
      <c r="DR525" s="152"/>
      <c r="DS525" s="152"/>
      <c r="DT525" s="152"/>
      <c r="DU525" s="152"/>
      <c r="DV525" s="152"/>
      <c r="DW525" s="152"/>
      <c r="DX525" s="152"/>
      <c r="DY525" s="152"/>
      <c r="DZ525" s="152"/>
      <c r="EA525" s="152"/>
      <c r="EB525" s="152"/>
    </row>
    <row r="526" spans="2:132" x14ac:dyDescent="0.2">
      <c r="B526" s="152"/>
      <c r="C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  <c r="AC526" s="152"/>
      <c r="AD526" s="152"/>
      <c r="AE526" s="152"/>
      <c r="AF526" s="152"/>
      <c r="AG526" s="152"/>
      <c r="AH526" s="152"/>
      <c r="AI526" s="152"/>
      <c r="AJ526" s="152"/>
      <c r="AK526" s="152"/>
      <c r="AL526" s="152"/>
      <c r="AM526" s="152"/>
      <c r="AN526" s="152"/>
      <c r="AO526" s="152"/>
      <c r="AP526" s="152"/>
      <c r="AQ526" s="152"/>
      <c r="AR526" s="152"/>
      <c r="AS526" s="152"/>
      <c r="AT526" s="152"/>
      <c r="AU526" s="152"/>
      <c r="AV526" s="152"/>
      <c r="AW526" s="152"/>
      <c r="AX526" s="152"/>
      <c r="AY526" s="152"/>
      <c r="AZ526" s="152"/>
      <c r="BA526" s="152"/>
      <c r="BB526" s="152"/>
      <c r="BC526" s="152"/>
      <c r="BD526" s="152"/>
      <c r="BE526" s="152"/>
      <c r="BF526" s="152"/>
      <c r="BG526" s="152"/>
      <c r="BH526" s="152"/>
      <c r="BI526" s="152"/>
      <c r="BJ526" s="152"/>
      <c r="BK526" s="152"/>
      <c r="BL526" s="152"/>
      <c r="BM526" s="152"/>
      <c r="BN526" s="152"/>
      <c r="BO526" s="152"/>
      <c r="BP526" s="152"/>
      <c r="BQ526" s="152"/>
      <c r="BR526" s="152"/>
      <c r="BS526" s="152"/>
      <c r="BT526" s="152"/>
      <c r="BU526" s="152"/>
      <c r="BV526" s="152"/>
      <c r="BW526" s="152"/>
      <c r="BX526" s="152"/>
      <c r="BY526" s="152"/>
      <c r="BZ526" s="152"/>
      <c r="CA526" s="152"/>
      <c r="CB526" s="152"/>
      <c r="CC526" s="152"/>
      <c r="CD526" s="152"/>
      <c r="CE526" s="152"/>
      <c r="CF526" s="152"/>
      <c r="CG526" s="152"/>
      <c r="CH526" s="152"/>
      <c r="CI526" s="152"/>
      <c r="CJ526" s="152"/>
      <c r="CK526" s="152"/>
      <c r="CL526" s="152"/>
      <c r="CM526" s="152"/>
      <c r="CN526" s="152"/>
      <c r="CO526" s="152"/>
      <c r="CP526" s="152"/>
      <c r="CQ526" s="152"/>
      <c r="CR526" s="152"/>
      <c r="CS526" s="152"/>
      <c r="CT526" s="152"/>
      <c r="CU526" s="152"/>
      <c r="CV526" s="152"/>
      <c r="CW526" s="152"/>
      <c r="CX526" s="152"/>
      <c r="CY526" s="152"/>
      <c r="CZ526" s="152"/>
      <c r="DA526" s="152"/>
      <c r="DB526" s="152"/>
      <c r="DC526" s="152"/>
      <c r="DD526" s="152"/>
      <c r="DE526" s="152"/>
      <c r="DF526" s="152"/>
      <c r="DG526" s="152"/>
      <c r="DH526" s="152"/>
      <c r="DI526" s="152"/>
      <c r="DJ526" s="152"/>
      <c r="DK526" s="152"/>
      <c r="DL526" s="152"/>
      <c r="DM526" s="152"/>
      <c r="DN526" s="152"/>
      <c r="DO526" s="152"/>
      <c r="DP526" s="152"/>
      <c r="DQ526" s="152"/>
      <c r="DR526" s="152"/>
      <c r="DS526" s="152"/>
      <c r="DT526" s="152"/>
      <c r="DU526" s="152"/>
      <c r="DV526" s="152"/>
      <c r="DW526" s="152"/>
      <c r="DX526" s="152"/>
      <c r="DY526" s="152"/>
      <c r="DZ526" s="152"/>
      <c r="EA526" s="152"/>
      <c r="EB526" s="152"/>
    </row>
    <row r="527" spans="2:132" x14ac:dyDescent="0.2">
      <c r="B527" s="152"/>
      <c r="C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  <c r="AC527" s="152"/>
      <c r="AD527" s="152"/>
      <c r="AE527" s="152"/>
      <c r="AF527" s="152"/>
      <c r="AG527" s="152"/>
      <c r="AH527" s="152"/>
      <c r="AI527" s="152"/>
      <c r="AJ527" s="152"/>
      <c r="AK527" s="152"/>
      <c r="AL527" s="152"/>
      <c r="AM527" s="152"/>
      <c r="AN527" s="152"/>
      <c r="AO527" s="152"/>
      <c r="AP527" s="152"/>
      <c r="AQ527" s="152"/>
      <c r="AR527" s="152"/>
      <c r="AS527" s="152"/>
      <c r="AT527" s="152"/>
      <c r="AU527" s="152"/>
      <c r="AV527" s="152"/>
      <c r="AW527" s="152"/>
      <c r="AX527" s="152"/>
      <c r="AY527" s="152"/>
      <c r="AZ527" s="152"/>
      <c r="BA527" s="152"/>
      <c r="BB527" s="152"/>
      <c r="BC527" s="152"/>
      <c r="BD527" s="152"/>
      <c r="BE527" s="152"/>
      <c r="BF527" s="152"/>
      <c r="BG527" s="152"/>
      <c r="BH527" s="152"/>
      <c r="BI527" s="152"/>
      <c r="BJ527" s="152"/>
      <c r="BK527" s="152"/>
      <c r="BL527" s="152"/>
      <c r="BM527" s="152"/>
      <c r="BN527" s="152"/>
      <c r="BO527" s="152"/>
      <c r="BP527" s="152"/>
      <c r="BQ527" s="152"/>
      <c r="BR527" s="152"/>
      <c r="BS527" s="152"/>
      <c r="BT527" s="152"/>
      <c r="BU527" s="152"/>
      <c r="BV527" s="152"/>
      <c r="BW527" s="152"/>
      <c r="BX527" s="152"/>
      <c r="BY527" s="152"/>
      <c r="BZ527" s="152"/>
      <c r="CA527" s="152"/>
      <c r="CB527" s="152"/>
      <c r="CC527" s="152"/>
      <c r="CD527" s="152"/>
      <c r="CE527" s="152"/>
      <c r="CF527" s="152"/>
      <c r="CG527" s="152"/>
      <c r="CH527" s="152"/>
      <c r="CI527" s="152"/>
      <c r="CJ527" s="152"/>
      <c r="CK527" s="152"/>
      <c r="CL527" s="152"/>
      <c r="CM527" s="152"/>
      <c r="CN527" s="152"/>
      <c r="CO527" s="152"/>
      <c r="CP527" s="152"/>
      <c r="CQ527" s="152"/>
      <c r="CR527" s="152"/>
      <c r="CS527" s="152"/>
      <c r="CT527" s="152"/>
      <c r="CU527" s="152"/>
      <c r="CV527" s="152"/>
      <c r="CW527" s="152"/>
      <c r="CX527" s="152"/>
      <c r="CY527" s="152"/>
      <c r="CZ527" s="152"/>
      <c r="DA527" s="152"/>
      <c r="DB527" s="152"/>
      <c r="DC527" s="152"/>
      <c r="DD527" s="152"/>
      <c r="DE527" s="152"/>
      <c r="DF527" s="152"/>
      <c r="DG527" s="152"/>
      <c r="DH527" s="152"/>
      <c r="DI527" s="152"/>
      <c r="DJ527" s="152"/>
      <c r="DK527" s="152"/>
      <c r="DL527" s="152"/>
      <c r="DM527" s="152"/>
      <c r="DN527" s="152"/>
      <c r="DO527" s="152"/>
      <c r="DP527" s="152"/>
      <c r="DQ527" s="152"/>
      <c r="DR527" s="152"/>
      <c r="DS527" s="152"/>
      <c r="DT527" s="152"/>
      <c r="DU527" s="152"/>
      <c r="DV527" s="152"/>
      <c r="DW527" s="152"/>
      <c r="DX527" s="152"/>
      <c r="DY527" s="152"/>
      <c r="DZ527" s="152"/>
      <c r="EA527" s="152"/>
      <c r="EB527" s="152"/>
    </row>
    <row r="528" spans="2:132" x14ac:dyDescent="0.2">
      <c r="B528" s="152"/>
      <c r="C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152"/>
      <c r="AW528" s="152"/>
      <c r="AX528" s="152"/>
      <c r="AY528" s="152"/>
      <c r="AZ528" s="152"/>
      <c r="BA528" s="152"/>
      <c r="BB528" s="152"/>
      <c r="BC528" s="152"/>
      <c r="BD528" s="152"/>
      <c r="BE528" s="152"/>
      <c r="BF528" s="152"/>
      <c r="BG528" s="152"/>
      <c r="BH528" s="152"/>
      <c r="BI528" s="152"/>
      <c r="BJ528" s="152"/>
      <c r="BK528" s="152"/>
      <c r="BL528" s="152"/>
      <c r="BM528" s="152"/>
      <c r="BN528" s="152"/>
      <c r="BO528" s="152"/>
      <c r="BP528" s="152"/>
      <c r="BQ528" s="152"/>
      <c r="BR528" s="152"/>
      <c r="BS528" s="152"/>
      <c r="BT528" s="152"/>
      <c r="BU528" s="152"/>
      <c r="BV528" s="152"/>
      <c r="BW528" s="152"/>
      <c r="BX528" s="152"/>
      <c r="BY528" s="152"/>
      <c r="BZ528" s="152"/>
      <c r="CA528" s="152"/>
      <c r="CB528" s="152"/>
      <c r="CC528" s="152"/>
      <c r="CD528" s="152"/>
      <c r="CE528" s="152"/>
      <c r="CF528" s="152"/>
      <c r="CG528" s="152"/>
      <c r="CH528" s="152"/>
      <c r="CI528" s="152"/>
      <c r="CJ528" s="152"/>
      <c r="CK528" s="152"/>
      <c r="CL528" s="152"/>
      <c r="CM528" s="152"/>
      <c r="CN528" s="152"/>
      <c r="CO528" s="152"/>
      <c r="CP528" s="152"/>
      <c r="CQ528" s="152"/>
      <c r="CR528" s="152"/>
      <c r="CS528" s="152"/>
      <c r="CT528" s="152"/>
      <c r="CU528" s="152"/>
      <c r="CV528" s="152"/>
      <c r="CW528" s="152"/>
      <c r="CX528" s="152"/>
      <c r="CY528" s="152"/>
      <c r="CZ528" s="152"/>
      <c r="DA528" s="152"/>
      <c r="DB528" s="152"/>
      <c r="DC528" s="152"/>
      <c r="DD528" s="152"/>
      <c r="DE528" s="152"/>
      <c r="DF528" s="152"/>
      <c r="DG528" s="152"/>
      <c r="DH528" s="152"/>
      <c r="DI528" s="152"/>
      <c r="DJ528" s="152"/>
      <c r="DK528" s="152"/>
      <c r="DL528" s="152"/>
      <c r="DM528" s="152"/>
      <c r="DN528" s="152"/>
      <c r="DO528" s="152"/>
      <c r="DP528" s="152"/>
      <c r="DQ528" s="152"/>
      <c r="DR528" s="152"/>
      <c r="DS528" s="152"/>
      <c r="DT528" s="152"/>
      <c r="DU528" s="152"/>
      <c r="DV528" s="152"/>
      <c r="DW528" s="152"/>
      <c r="DX528" s="152"/>
      <c r="DY528" s="152"/>
      <c r="DZ528" s="152"/>
      <c r="EA528" s="152"/>
      <c r="EB528" s="152"/>
    </row>
    <row r="529" spans="2:132" x14ac:dyDescent="0.2">
      <c r="B529" s="152"/>
      <c r="C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2"/>
      <c r="AY529" s="152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52"/>
      <c r="BN529" s="152"/>
      <c r="BO529" s="152"/>
      <c r="BP529" s="152"/>
      <c r="BQ529" s="152"/>
      <c r="BR529" s="152"/>
      <c r="BS529" s="152"/>
      <c r="BT529" s="152"/>
      <c r="BU529" s="152"/>
      <c r="BV529" s="152"/>
      <c r="BW529" s="152"/>
      <c r="BX529" s="152"/>
      <c r="BY529" s="152"/>
      <c r="BZ529" s="152"/>
      <c r="CA529" s="152"/>
      <c r="CB529" s="152"/>
      <c r="CC529" s="152"/>
      <c r="CD529" s="152"/>
      <c r="CE529" s="152"/>
      <c r="CF529" s="152"/>
      <c r="CG529" s="152"/>
      <c r="CH529" s="152"/>
      <c r="CI529" s="152"/>
      <c r="CJ529" s="152"/>
      <c r="CK529" s="152"/>
      <c r="CL529" s="152"/>
      <c r="CM529" s="152"/>
      <c r="CN529" s="152"/>
      <c r="CO529" s="152"/>
      <c r="CP529" s="152"/>
      <c r="CQ529" s="152"/>
      <c r="CR529" s="152"/>
      <c r="CS529" s="152"/>
      <c r="CT529" s="152"/>
      <c r="CU529" s="152"/>
      <c r="CV529" s="152"/>
      <c r="CW529" s="152"/>
      <c r="CX529" s="152"/>
      <c r="CY529" s="152"/>
      <c r="CZ529" s="152"/>
      <c r="DA529" s="152"/>
      <c r="DB529" s="152"/>
      <c r="DC529" s="152"/>
      <c r="DD529" s="152"/>
      <c r="DE529" s="152"/>
      <c r="DF529" s="152"/>
      <c r="DG529" s="152"/>
      <c r="DH529" s="152"/>
      <c r="DI529" s="152"/>
      <c r="DJ529" s="152"/>
      <c r="DK529" s="152"/>
      <c r="DL529" s="152"/>
      <c r="DM529" s="152"/>
      <c r="DN529" s="152"/>
      <c r="DO529" s="152"/>
      <c r="DP529" s="152"/>
      <c r="DQ529" s="152"/>
      <c r="DR529" s="152"/>
      <c r="DS529" s="152"/>
      <c r="DT529" s="152"/>
      <c r="DU529" s="152"/>
      <c r="DV529" s="152"/>
      <c r="DW529" s="152"/>
      <c r="DX529" s="152"/>
      <c r="DY529" s="152"/>
      <c r="DZ529" s="152"/>
      <c r="EA529" s="152"/>
      <c r="EB529" s="152"/>
    </row>
    <row r="530" spans="2:132" x14ac:dyDescent="0.2">
      <c r="B530" s="152"/>
      <c r="C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2"/>
      <c r="AY530" s="152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52"/>
      <c r="BN530" s="152"/>
      <c r="BO530" s="152"/>
      <c r="BP530" s="152"/>
      <c r="BQ530" s="152"/>
      <c r="BR530" s="152"/>
      <c r="BS530" s="152"/>
      <c r="BT530" s="152"/>
      <c r="BU530" s="152"/>
      <c r="BV530" s="152"/>
      <c r="BW530" s="152"/>
      <c r="BX530" s="152"/>
      <c r="BY530" s="152"/>
      <c r="BZ530" s="152"/>
      <c r="CA530" s="152"/>
      <c r="CB530" s="152"/>
      <c r="CC530" s="152"/>
      <c r="CD530" s="152"/>
      <c r="CE530" s="152"/>
      <c r="CF530" s="152"/>
      <c r="CG530" s="152"/>
      <c r="CH530" s="152"/>
      <c r="CI530" s="152"/>
      <c r="CJ530" s="152"/>
      <c r="CK530" s="152"/>
      <c r="CL530" s="152"/>
      <c r="CM530" s="152"/>
      <c r="CN530" s="152"/>
      <c r="CO530" s="152"/>
      <c r="CP530" s="152"/>
      <c r="CQ530" s="152"/>
      <c r="CR530" s="152"/>
      <c r="CS530" s="152"/>
      <c r="CT530" s="152"/>
      <c r="CU530" s="152"/>
      <c r="CV530" s="152"/>
      <c r="CW530" s="152"/>
      <c r="CX530" s="152"/>
      <c r="CY530" s="152"/>
      <c r="CZ530" s="152"/>
      <c r="DA530" s="152"/>
      <c r="DB530" s="152"/>
      <c r="DC530" s="152"/>
      <c r="DD530" s="152"/>
      <c r="DE530" s="152"/>
      <c r="DF530" s="152"/>
      <c r="DG530" s="152"/>
      <c r="DH530" s="152"/>
      <c r="DI530" s="152"/>
      <c r="DJ530" s="152"/>
      <c r="DK530" s="152"/>
      <c r="DL530" s="152"/>
      <c r="DM530" s="152"/>
      <c r="DN530" s="152"/>
      <c r="DO530" s="152"/>
      <c r="DP530" s="152"/>
      <c r="DQ530" s="152"/>
      <c r="DR530" s="152"/>
      <c r="DS530" s="152"/>
      <c r="DT530" s="152"/>
      <c r="DU530" s="152"/>
      <c r="DV530" s="152"/>
      <c r="DW530" s="152"/>
      <c r="DX530" s="152"/>
      <c r="DY530" s="152"/>
      <c r="DZ530" s="152"/>
      <c r="EA530" s="152"/>
      <c r="EB530" s="152"/>
    </row>
    <row r="531" spans="2:132" x14ac:dyDescent="0.2">
      <c r="B531" s="152"/>
      <c r="C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152"/>
      <c r="AW531" s="152"/>
      <c r="AX531" s="152"/>
      <c r="AY531" s="152"/>
      <c r="AZ531" s="152"/>
      <c r="BA531" s="152"/>
      <c r="BB531" s="152"/>
      <c r="BC531" s="152"/>
      <c r="BD531" s="152"/>
      <c r="BE531" s="152"/>
      <c r="BF531" s="152"/>
      <c r="BG531" s="152"/>
      <c r="BH531" s="152"/>
      <c r="BI531" s="152"/>
      <c r="BJ531" s="152"/>
      <c r="BK531" s="152"/>
      <c r="BL531" s="152"/>
      <c r="BM531" s="152"/>
      <c r="BN531" s="152"/>
      <c r="BO531" s="152"/>
      <c r="BP531" s="152"/>
      <c r="BQ531" s="152"/>
      <c r="BR531" s="152"/>
      <c r="BS531" s="152"/>
      <c r="BT531" s="152"/>
      <c r="BU531" s="152"/>
      <c r="BV531" s="152"/>
      <c r="BW531" s="152"/>
      <c r="BX531" s="152"/>
      <c r="BY531" s="152"/>
      <c r="BZ531" s="152"/>
      <c r="CA531" s="152"/>
      <c r="CB531" s="152"/>
      <c r="CC531" s="152"/>
      <c r="CD531" s="152"/>
      <c r="CE531" s="152"/>
      <c r="CF531" s="152"/>
      <c r="CG531" s="152"/>
      <c r="CH531" s="152"/>
      <c r="CI531" s="152"/>
      <c r="CJ531" s="152"/>
      <c r="CK531" s="152"/>
      <c r="CL531" s="152"/>
      <c r="CM531" s="152"/>
      <c r="CN531" s="152"/>
      <c r="CO531" s="152"/>
      <c r="CP531" s="152"/>
      <c r="CQ531" s="152"/>
      <c r="CR531" s="152"/>
      <c r="CS531" s="152"/>
      <c r="CT531" s="152"/>
      <c r="CU531" s="152"/>
      <c r="CV531" s="152"/>
      <c r="CW531" s="152"/>
      <c r="CX531" s="152"/>
      <c r="CY531" s="152"/>
      <c r="CZ531" s="152"/>
      <c r="DA531" s="152"/>
      <c r="DB531" s="152"/>
      <c r="DC531" s="152"/>
      <c r="DD531" s="152"/>
      <c r="DE531" s="152"/>
      <c r="DF531" s="152"/>
      <c r="DG531" s="152"/>
      <c r="DH531" s="152"/>
      <c r="DI531" s="152"/>
      <c r="DJ531" s="152"/>
      <c r="DK531" s="152"/>
      <c r="DL531" s="152"/>
      <c r="DM531" s="152"/>
      <c r="DN531" s="152"/>
      <c r="DO531" s="152"/>
      <c r="DP531" s="152"/>
      <c r="DQ531" s="152"/>
      <c r="DR531" s="152"/>
      <c r="DS531" s="152"/>
      <c r="DT531" s="152"/>
      <c r="DU531" s="152"/>
      <c r="DV531" s="152"/>
      <c r="DW531" s="152"/>
      <c r="DX531" s="152"/>
      <c r="DY531" s="152"/>
      <c r="DZ531" s="152"/>
      <c r="EA531" s="152"/>
      <c r="EB531" s="152"/>
    </row>
    <row r="532" spans="2:132" x14ac:dyDescent="0.2">
      <c r="B532" s="152"/>
      <c r="C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52"/>
      <c r="BN532" s="152"/>
      <c r="BO532" s="152"/>
      <c r="BP532" s="152"/>
      <c r="BQ532" s="152"/>
      <c r="BR532" s="152"/>
      <c r="BS532" s="152"/>
      <c r="BT532" s="152"/>
      <c r="BU532" s="152"/>
      <c r="BV532" s="152"/>
      <c r="BW532" s="152"/>
      <c r="BX532" s="152"/>
      <c r="BY532" s="152"/>
      <c r="BZ532" s="152"/>
      <c r="CA532" s="152"/>
      <c r="CB532" s="152"/>
      <c r="CC532" s="152"/>
      <c r="CD532" s="152"/>
      <c r="CE532" s="152"/>
      <c r="CF532" s="152"/>
      <c r="CG532" s="152"/>
      <c r="CH532" s="152"/>
      <c r="CI532" s="152"/>
      <c r="CJ532" s="152"/>
      <c r="CK532" s="152"/>
      <c r="CL532" s="152"/>
      <c r="CM532" s="152"/>
      <c r="CN532" s="152"/>
      <c r="CO532" s="152"/>
      <c r="CP532" s="152"/>
      <c r="CQ532" s="152"/>
      <c r="CR532" s="152"/>
      <c r="CS532" s="152"/>
      <c r="CT532" s="152"/>
      <c r="CU532" s="152"/>
      <c r="CV532" s="152"/>
      <c r="CW532" s="152"/>
      <c r="CX532" s="152"/>
      <c r="CY532" s="152"/>
      <c r="CZ532" s="152"/>
      <c r="DA532" s="152"/>
      <c r="DB532" s="152"/>
      <c r="DC532" s="152"/>
      <c r="DD532" s="152"/>
      <c r="DE532" s="152"/>
      <c r="DF532" s="152"/>
      <c r="DG532" s="152"/>
      <c r="DH532" s="152"/>
      <c r="DI532" s="152"/>
      <c r="DJ532" s="152"/>
      <c r="DK532" s="152"/>
      <c r="DL532" s="152"/>
      <c r="DM532" s="152"/>
      <c r="DN532" s="152"/>
      <c r="DO532" s="152"/>
      <c r="DP532" s="152"/>
      <c r="DQ532" s="152"/>
      <c r="DR532" s="152"/>
      <c r="DS532" s="152"/>
      <c r="DT532" s="152"/>
      <c r="DU532" s="152"/>
      <c r="DV532" s="152"/>
      <c r="DW532" s="152"/>
      <c r="DX532" s="152"/>
      <c r="DY532" s="152"/>
      <c r="DZ532" s="152"/>
      <c r="EA532" s="152"/>
      <c r="EB532" s="152"/>
    </row>
    <row r="533" spans="2:132" x14ac:dyDescent="0.2">
      <c r="B533" s="152"/>
      <c r="C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152"/>
      <c r="AW533" s="152"/>
      <c r="AX533" s="152"/>
      <c r="AY533" s="152"/>
      <c r="AZ533" s="152"/>
      <c r="BA533" s="152"/>
      <c r="BB533" s="152"/>
      <c r="BC533" s="152"/>
      <c r="BD533" s="152"/>
      <c r="BE533" s="152"/>
      <c r="BF533" s="152"/>
      <c r="BG533" s="152"/>
      <c r="BH533" s="152"/>
      <c r="BI533" s="152"/>
      <c r="BJ533" s="152"/>
      <c r="BK533" s="152"/>
      <c r="BL533" s="152"/>
      <c r="BM533" s="152"/>
      <c r="BN533" s="152"/>
      <c r="BO533" s="152"/>
      <c r="BP533" s="152"/>
      <c r="BQ533" s="152"/>
      <c r="BR533" s="152"/>
      <c r="BS533" s="152"/>
      <c r="BT533" s="152"/>
      <c r="BU533" s="152"/>
      <c r="BV533" s="152"/>
      <c r="BW533" s="152"/>
      <c r="BX533" s="152"/>
      <c r="BY533" s="152"/>
      <c r="BZ533" s="152"/>
      <c r="CA533" s="152"/>
      <c r="CB533" s="152"/>
      <c r="CC533" s="152"/>
      <c r="CD533" s="152"/>
      <c r="CE533" s="152"/>
      <c r="CF533" s="152"/>
      <c r="CG533" s="152"/>
      <c r="CH533" s="152"/>
      <c r="CI533" s="152"/>
      <c r="CJ533" s="152"/>
      <c r="CK533" s="152"/>
      <c r="CL533" s="152"/>
      <c r="CM533" s="152"/>
      <c r="CN533" s="152"/>
      <c r="CO533" s="152"/>
      <c r="CP533" s="152"/>
      <c r="CQ533" s="152"/>
      <c r="CR533" s="152"/>
      <c r="CS533" s="152"/>
      <c r="CT533" s="152"/>
      <c r="CU533" s="152"/>
      <c r="CV533" s="152"/>
      <c r="CW533" s="152"/>
      <c r="CX533" s="152"/>
      <c r="CY533" s="152"/>
      <c r="CZ533" s="152"/>
      <c r="DA533" s="152"/>
      <c r="DB533" s="152"/>
      <c r="DC533" s="152"/>
      <c r="DD533" s="152"/>
      <c r="DE533" s="152"/>
      <c r="DF533" s="152"/>
      <c r="DG533" s="152"/>
      <c r="DH533" s="152"/>
      <c r="DI533" s="152"/>
      <c r="DJ533" s="152"/>
      <c r="DK533" s="152"/>
      <c r="DL533" s="152"/>
      <c r="DM533" s="152"/>
      <c r="DN533" s="152"/>
      <c r="DO533" s="152"/>
      <c r="DP533" s="152"/>
      <c r="DQ533" s="152"/>
      <c r="DR533" s="152"/>
      <c r="DS533" s="152"/>
      <c r="DT533" s="152"/>
      <c r="DU533" s="152"/>
      <c r="DV533" s="152"/>
      <c r="DW533" s="152"/>
      <c r="DX533" s="152"/>
      <c r="DY533" s="152"/>
      <c r="DZ533" s="152"/>
      <c r="EA533" s="152"/>
      <c r="EB533" s="152"/>
    </row>
    <row r="534" spans="2:132" x14ac:dyDescent="0.2">
      <c r="B534" s="152"/>
      <c r="C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152"/>
      <c r="BN534" s="152"/>
      <c r="BO534" s="152"/>
      <c r="BP534" s="152"/>
      <c r="BQ534" s="152"/>
      <c r="BR534" s="152"/>
      <c r="BS534" s="152"/>
      <c r="BT534" s="152"/>
      <c r="BU534" s="152"/>
      <c r="BV534" s="152"/>
      <c r="BW534" s="152"/>
      <c r="BX534" s="152"/>
      <c r="BY534" s="152"/>
      <c r="BZ534" s="152"/>
      <c r="CA534" s="152"/>
      <c r="CB534" s="152"/>
      <c r="CC534" s="152"/>
      <c r="CD534" s="152"/>
      <c r="CE534" s="152"/>
      <c r="CF534" s="152"/>
      <c r="CG534" s="152"/>
      <c r="CH534" s="152"/>
      <c r="CI534" s="152"/>
      <c r="CJ534" s="152"/>
      <c r="CK534" s="152"/>
      <c r="CL534" s="152"/>
      <c r="CM534" s="152"/>
      <c r="CN534" s="152"/>
      <c r="CO534" s="152"/>
      <c r="CP534" s="152"/>
      <c r="CQ534" s="152"/>
      <c r="CR534" s="152"/>
      <c r="CS534" s="152"/>
      <c r="CT534" s="152"/>
      <c r="CU534" s="152"/>
      <c r="CV534" s="152"/>
      <c r="CW534" s="152"/>
      <c r="CX534" s="152"/>
      <c r="CY534" s="152"/>
      <c r="CZ534" s="152"/>
      <c r="DA534" s="152"/>
      <c r="DB534" s="152"/>
      <c r="DC534" s="152"/>
      <c r="DD534" s="152"/>
      <c r="DE534" s="152"/>
      <c r="DF534" s="152"/>
      <c r="DG534" s="152"/>
      <c r="DH534" s="152"/>
      <c r="DI534" s="152"/>
      <c r="DJ534" s="152"/>
      <c r="DK534" s="152"/>
      <c r="DL534" s="152"/>
      <c r="DM534" s="152"/>
      <c r="DN534" s="152"/>
      <c r="DO534" s="152"/>
      <c r="DP534" s="152"/>
      <c r="DQ534" s="152"/>
      <c r="DR534" s="152"/>
      <c r="DS534" s="152"/>
      <c r="DT534" s="152"/>
      <c r="DU534" s="152"/>
      <c r="DV534" s="152"/>
      <c r="DW534" s="152"/>
      <c r="DX534" s="152"/>
      <c r="DY534" s="152"/>
      <c r="DZ534" s="152"/>
      <c r="EA534" s="152"/>
      <c r="EB534" s="152"/>
    </row>
    <row r="535" spans="2:132" x14ac:dyDescent="0.2">
      <c r="B535" s="152"/>
      <c r="C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52"/>
      <c r="BN535" s="152"/>
      <c r="BO535" s="152"/>
      <c r="BP535" s="152"/>
      <c r="BQ535" s="152"/>
      <c r="BR535" s="152"/>
      <c r="BS535" s="152"/>
      <c r="BT535" s="152"/>
      <c r="BU535" s="152"/>
      <c r="BV535" s="152"/>
      <c r="BW535" s="152"/>
      <c r="BX535" s="152"/>
      <c r="BY535" s="152"/>
      <c r="BZ535" s="152"/>
      <c r="CA535" s="152"/>
      <c r="CB535" s="152"/>
      <c r="CC535" s="152"/>
      <c r="CD535" s="152"/>
      <c r="CE535" s="152"/>
      <c r="CF535" s="152"/>
      <c r="CG535" s="152"/>
      <c r="CH535" s="152"/>
      <c r="CI535" s="152"/>
      <c r="CJ535" s="152"/>
      <c r="CK535" s="152"/>
      <c r="CL535" s="152"/>
      <c r="CM535" s="152"/>
      <c r="CN535" s="152"/>
      <c r="CO535" s="152"/>
      <c r="CP535" s="152"/>
      <c r="CQ535" s="152"/>
      <c r="CR535" s="152"/>
      <c r="CS535" s="152"/>
      <c r="CT535" s="152"/>
      <c r="CU535" s="152"/>
      <c r="CV535" s="152"/>
      <c r="CW535" s="152"/>
      <c r="CX535" s="152"/>
      <c r="CY535" s="152"/>
      <c r="CZ535" s="152"/>
      <c r="DA535" s="152"/>
      <c r="DB535" s="152"/>
      <c r="DC535" s="152"/>
      <c r="DD535" s="152"/>
      <c r="DE535" s="152"/>
      <c r="DF535" s="152"/>
      <c r="DG535" s="152"/>
      <c r="DH535" s="152"/>
      <c r="DI535" s="152"/>
      <c r="DJ535" s="152"/>
      <c r="DK535" s="152"/>
      <c r="DL535" s="152"/>
      <c r="DM535" s="152"/>
      <c r="DN535" s="152"/>
      <c r="DO535" s="152"/>
      <c r="DP535" s="152"/>
      <c r="DQ535" s="152"/>
      <c r="DR535" s="152"/>
      <c r="DS535" s="152"/>
      <c r="DT535" s="152"/>
      <c r="DU535" s="152"/>
      <c r="DV535" s="152"/>
      <c r="DW535" s="152"/>
      <c r="DX535" s="152"/>
      <c r="DY535" s="152"/>
      <c r="DZ535" s="152"/>
      <c r="EA535" s="152"/>
      <c r="EB535" s="152"/>
    </row>
    <row r="536" spans="2:132" x14ac:dyDescent="0.2">
      <c r="B536" s="152"/>
      <c r="C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52"/>
      <c r="BN536" s="152"/>
      <c r="BO536" s="152"/>
      <c r="BP536" s="152"/>
      <c r="BQ536" s="152"/>
      <c r="BR536" s="152"/>
      <c r="BS536" s="152"/>
      <c r="BT536" s="152"/>
      <c r="BU536" s="152"/>
      <c r="BV536" s="152"/>
      <c r="BW536" s="152"/>
      <c r="BX536" s="152"/>
      <c r="BY536" s="152"/>
      <c r="BZ536" s="152"/>
      <c r="CA536" s="152"/>
      <c r="CB536" s="152"/>
      <c r="CC536" s="152"/>
      <c r="CD536" s="152"/>
      <c r="CE536" s="152"/>
      <c r="CF536" s="152"/>
      <c r="CG536" s="152"/>
      <c r="CH536" s="152"/>
      <c r="CI536" s="152"/>
      <c r="CJ536" s="152"/>
      <c r="CK536" s="152"/>
      <c r="CL536" s="152"/>
      <c r="CM536" s="152"/>
      <c r="CN536" s="152"/>
      <c r="CO536" s="152"/>
      <c r="CP536" s="152"/>
      <c r="CQ536" s="152"/>
      <c r="CR536" s="152"/>
      <c r="CS536" s="152"/>
      <c r="CT536" s="152"/>
      <c r="CU536" s="152"/>
      <c r="CV536" s="152"/>
      <c r="CW536" s="152"/>
      <c r="CX536" s="152"/>
      <c r="CY536" s="152"/>
      <c r="CZ536" s="152"/>
      <c r="DA536" s="152"/>
      <c r="DB536" s="152"/>
      <c r="DC536" s="152"/>
      <c r="DD536" s="152"/>
      <c r="DE536" s="152"/>
      <c r="DF536" s="152"/>
      <c r="DG536" s="152"/>
      <c r="DH536" s="152"/>
      <c r="DI536" s="152"/>
      <c r="DJ536" s="152"/>
      <c r="DK536" s="152"/>
      <c r="DL536" s="152"/>
      <c r="DM536" s="152"/>
      <c r="DN536" s="152"/>
      <c r="DO536" s="152"/>
      <c r="DP536" s="152"/>
      <c r="DQ536" s="152"/>
      <c r="DR536" s="152"/>
      <c r="DS536" s="152"/>
      <c r="DT536" s="152"/>
      <c r="DU536" s="152"/>
      <c r="DV536" s="152"/>
      <c r="DW536" s="152"/>
      <c r="DX536" s="152"/>
      <c r="DY536" s="152"/>
      <c r="DZ536" s="152"/>
      <c r="EA536" s="152"/>
      <c r="EB536" s="152"/>
    </row>
    <row r="537" spans="2:132" x14ac:dyDescent="0.2">
      <c r="B537" s="152"/>
      <c r="C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52"/>
      <c r="BN537" s="152"/>
      <c r="BO537" s="152"/>
      <c r="BP537" s="152"/>
      <c r="BQ537" s="152"/>
      <c r="BR537" s="152"/>
      <c r="BS537" s="152"/>
      <c r="BT537" s="152"/>
      <c r="BU537" s="152"/>
      <c r="BV537" s="152"/>
      <c r="BW537" s="152"/>
      <c r="BX537" s="152"/>
      <c r="BY537" s="152"/>
      <c r="BZ537" s="152"/>
      <c r="CA537" s="152"/>
      <c r="CB537" s="152"/>
      <c r="CC537" s="152"/>
      <c r="CD537" s="152"/>
      <c r="CE537" s="152"/>
      <c r="CF537" s="152"/>
      <c r="CG537" s="152"/>
      <c r="CH537" s="152"/>
      <c r="CI537" s="152"/>
      <c r="CJ537" s="152"/>
      <c r="CK537" s="152"/>
      <c r="CL537" s="152"/>
      <c r="CM537" s="152"/>
      <c r="CN537" s="152"/>
      <c r="CO537" s="152"/>
      <c r="CP537" s="152"/>
      <c r="CQ537" s="152"/>
      <c r="CR537" s="152"/>
      <c r="CS537" s="152"/>
      <c r="CT537" s="152"/>
      <c r="CU537" s="152"/>
      <c r="CV537" s="152"/>
      <c r="CW537" s="152"/>
      <c r="CX537" s="152"/>
      <c r="CY537" s="152"/>
      <c r="CZ537" s="152"/>
      <c r="DA537" s="152"/>
      <c r="DB537" s="152"/>
      <c r="DC537" s="152"/>
      <c r="DD537" s="152"/>
      <c r="DE537" s="152"/>
      <c r="DF537" s="152"/>
      <c r="DG537" s="152"/>
      <c r="DH537" s="152"/>
      <c r="DI537" s="152"/>
      <c r="DJ537" s="152"/>
      <c r="DK537" s="152"/>
      <c r="DL537" s="152"/>
      <c r="DM537" s="152"/>
      <c r="DN537" s="152"/>
      <c r="DO537" s="152"/>
      <c r="DP537" s="152"/>
      <c r="DQ537" s="152"/>
      <c r="DR537" s="152"/>
      <c r="DS537" s="152"/>
      <c r="DT537" s="152"/>
      <c r="DU537" s="152"/>
      <c r="DV537" s="152"/>
      <c r="DW537" s="152"/>
      <c r="DX537" s="152"/>
      <c r="DY537" s="152"/>
      <c r="DZ537" s="152"/>
      <c r="EA537" s="152"/>
      <c r="EB537" s="152"/>
    </row>
    <row r="538" spans="2:132" x14ac:dyDescent="0.2">
      <c r="B538" s="152"/>
      <c r="C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52"/>
      <c r="BN538" s="152"/>
      <c r="BO538" s="152"/>
      <c r="BP538" s="152"/>
      <c r="BQ538" s="152"/>
      <c r="BR538" s="152"/>
      <c r="BS538" s="152"/>
      <c r="BT538" s="152"/>
      <c r="BU538" s="152"/>
      <c r="BV538" s="152"/>
      <c r="BW538" s="152"/>
      <c r="BX538" s="152"/>
      <c r="BY538" s="152"/>
      <c r="BZ538" s="152"/>
      <c r="CA538" s="152"/>
      <c r="CB538" s="152"/>
      <c r="CC538" s="152"/>
      <c r="CD538" s="152"/>
      <c r="CE538" s="152"/>
      <c r="CF538" s="152"/>
      <c r="CG538" s="152"/>
      <c r="CH538" s="152"/>
      <c r="CI538" s="152"/>
      <c r="CJ538" s="152"/>
      <c r="CK538" s="152"/>
      <c r="CL538" s="152"/>
      <c r="CM538" s="152"/>
      <c r="CN538" s="152"/>
      <c r="CO538" s="152"/>
      <c r="CP538" s="152"/>
      <c r="CQ538" s="152"/>
      <c r="CR538" s="152"/>
      <c r="CS538" s="152"/>
      <c r="CT538" s="152"/>
      <c r="CU538" s="152"/>
      <c r="CV538" s="152"/>
      <c r="CW538" s="152"/>
      <c r="CX538" s="152"/>
      <c r="CY538" s="152"/>
      <c r="CZ538" s="152"/>
      <c r="DA538" s="152"/>
      <c r="DB538" s="152"/>
      <c r="DC538" s="152"/>
      <c r="DD538" s="152"/>
      <c r="DE538" s="152"/>
      <c r="DF538" s="152"/>
      <c r="DG538" s="152"/>
      <c r="DH538" s="152"/>
      <c r="DI538" s="152"/>
      <c r="DJ538" s="152"/>
      <c r="DK538" s="152"/>
      <c r="DL538" s="152"/>
      <c r="DM538" s="152"/>
      <c r="DN538" s="152"/>
      <c r="DO538" s="152"/>
      <c r="DP538" s="152"/>
      <c r="DQ538" s="152"/>
      <c r="DR538" s="152"/>
      <c r="DS538" s="152"/>
      <c r="DT538" s="152"/>
      <c r="DU538" s="152"/>
      <c r="DV538" s="152"/>
      <c r="DW538" s="152"/>
      <c r="DX538" s="152"/>
      <c r="DY538" s="152"/>
      <c r="DZ538" s="152"/>
      <c r="EA538" s="152"/>
      <c r="EB538" s="152"/>
    </row>
    <row r="539" spans="2:132" x14ac:dyDescent="0.2">
      <c r="B539" s="152"/>
      <c r="C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52"/>
      <c r="BN539" s="152"/>
      <c r="BO539" s="152"/>
      <c r="BP539" s="152"/>
      <c r="BQ539" s="152"/>
      <c r="BR539" s="152"/>
      <c r="BS539" s="152"/>
      <c r="BT539" s="152"/>
      <c r="BU539" s="152"/>
      <c r="BV539" s="152"/>
      <c r="BW539" s="152"/>
      <c r="BX539" s="152"/>
      <c r="BY539" s="152"/>
      <c r="BZ539" s="152"/>
      <c r="CA539" s="152"/>
      <c r="CB539" s="152"/>
      <c r="CC539" s="152"/>
      <c r="CD539" s="152"/>
      <c r="CE539" s="152"/>
      <c r="CF539" s="152"/>
      <c r="CG539" s="152"/>
      <c r="CH539" s="152"/>
      <c r="CI539" s="152"/>
      <c r="CJ539" s="152"/>
      <c r="CK539" s="152"/>
      <c r="CL539" s="152"/>
      <c r="CM539" s="152"/>
      <c r="CN539" s="152"/>
      <c r="CO539" s="152"/>
      <c r="CP539" s="152"/>
      <c r="CQ539" s="152"/>
      <c r="CR539" s="152"/>
      <c r="CS539" s="152"/>
      <c r="CT539" s="152"/>
      <c r="CU539" s="152"/>
      <c r="CV539" s="152"/>
      <c r="CW539" s="152"/>
      <c r="CX539" s="152"/>
      <c r="CY539" s="152"/>
      <c r="CZ539" s="152"/>
      <c r="DA539" s="152"/>
      <c r="DB539" s="152"/>
      <c r="DC539" s="152"/>
      <c r="DD539" s="152"/>
      <c r="DE539" s="152"/>
      <c r="DF539" s="152"/>
      <c r="DG539" s="152"/>
      <c r="DH539" s="152"/>
      <c r="DI539" s="152"/>
      <c r="DJ539" s="152"/>
      <c r="DK539" s="152"/>
      <c r="DL539" s="152"/>
      <c r="DM539" s="152"/>
      <c r="DN539" s="152"/>
      <c r="DO539" s="152"/>
      <c r="DP539" s="152"/>
      <c r="DQ539" s="152"/>
      <c r="DR539" s="152"/>
      <c r="DS539" s="152"/>
      <c r="DT539" s="152"/>
      <c r="DU539" s="152"/>
      <c r="DV539" s="152"/>
      <c r="DW539" s="152"/>
      <c r="DX539" s="152"/>
      <c r="DY539" s="152"/>
      <c r="DZ539" s="152"/>
      <c r="EA539" s="152"/>
      <c r="EB539" s="152"/>
    </row>
    <row r="540" spans="2:132" x14ac:dyDescent="0.2">
      <c r="B540" s="152"/>
      <c r="C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52"/>
      <c r="BN540" s="152"/>
      <c r="BO540" s="152"/>
      <c r="BP540" s="152"/>
      <c r="BQ540" s="152"/>
      <c r="BR540" s="152"/>
      <c r="BS540" s="152"/>
      <c r="BT540" s="152"/>
      <c r="BU540" s="152"/>
      <c r="BV540" s="152"/>
      <c r="BW540" s="152"/>
      <c r="BX540" s="152"/>
      <c r="BY540" s="152"/>
      <c r="BZ540" s="152"/>
      <c r="CA540" s="152"/>
      <c r="CB540" s="152"/>
      <c r="CC540" s="152"/>
      <c r="CD540" s="152"/>
      <c r="CE540" s="152"/>
      <c r="CF540" s="152"/>
      <c r="CG540" s="152"/>
      <c r="CH540" s="152"/>
      <c r="CI540" s="152"/>
      <c r="CJ540" s="152"/>
      <c r="CK540" s="152"/>
      <c r="CL540" s="152"/>
      <c r="CM540" s="152"/>
      <c r="CN540" s="152"/>
      <c r="CO540" s="152"/>
      <c r="CP540" s="152"/>
      <c r="CQ540" s="152"/>
      <c r="CR540" s="152"/>
      <c r="CS540" s="152"/>
      <c r="CT540" s="152"/>
      <c r="CU540" s="152"/>
      <c r="CV540" s="152"/>
      <c r="CW540" s="152"/>
      <c r="CX540" s="152"/>
      <c r="CY540" s="152"/>
      <c r="CZ540" s="152"/>
      <c r="DA540" s="152"/>
      <c r="DB540" s="152"/>
      <c r="DC540" s="152"/>
      <c r="DD540" s="152"/>
      <c r="DE540" s="152"/>
      <c r="DF540" s="152"/>
      <c r="DG540" s="152"/>
      <c r="DH540" s="152"/>
      <c r="DI540" s="152"/>
      <c r="DJ540" s="152"/>
      <c r="DK540" s="152"/>
      <c r="DL540" s="152"/>
      <c r="DM540" s="152"/>
      <c r="DN540" s="152"/>
      <c r="DO540" s="152"/>
      <c r="DP540" s="152"/>
      <c r="DQ540" s="152"/>
      <c r="DR540" s="152"/>
      <c r="DS540" s="152"/>
      <c r="DT540" s="152"/>
      <c r="DU540" s="152"/>
      <c r="DV540" s="152"/>
      <c r="DW540" s="152"/>
      <c r="DX540" s="152"/>
      <c r="DY540" s="152"/>
      <c r="DZ540" s="152"/>
      <c r="EA540" s="152"/>
      <c r="EB540" s="152"/>
    </row>
    <row r="541" spans="2:132" x14ac:dyDescent="0.2">
      <c r="B541" s="152"/>
      <c r="C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152"/>
      <c r="BN541" s="152"/>
      <c r="BO541" s="152"/>
      <c r="BP541" s="152"/>
      <c r="BQ541" s="152"/>
      <c r="BR541" s="152"/>
      <c r="BS541" s="152"/>
      <c r="BT541" s="152"/>
      <c r="BU541" s="152"/>
      <c r="BV541" s="152"/>
      <c r="BW541" s="152"/>
      <c r="BX541" s="152"/>
      <c r="BY541" s="152"/>
      <c r="BZ541" s="152"/>
      <c r="CA541" s="152"/>
      <c r="CB541" s="152"/>
      <c r="CC541" s="152"/>
      <c r="CD541" s="152"/>
      <c r="CE541" s="152"/>
      <c r="CF541" s="152"/>
      <c r="CG541" s="152"/>
      <c r="CH541" s="152"/>
      <c r="CI541" s="152"/>
      <c r="CJ541" s="152"/>
      <c r="CK541" s="152"/>
      <c r="CL541" s="152"/>
      <c r="CM541" s="152"/>
      <c r="CN541" s="152"/>
      <c r="CO541" s="152"/>
      <c r="CP541" s="152"/>
      <c r="CQ541" s="152"/>
      <c r="CR541" s="152"/>
      <c r="CS541" s="152"/>
      <c r="CT541" s="152"/>
      <c r="CU541" s="152"/>
      <c r="CV541" s="152"/>
      <c r="CW541" s="152"/>
      <c r="CX541" s="152"/>
      <c r="CY541" s="152"/>
      <c r="CZ541" s="152"/>
      <c r="DA541" s="152"/>
      <c r="DB541" s="152"/>
      <c r="DC541" s="152"/>
      <c r="DD541" s="152"/>
      <c r="DE541" s="152"/>
      <c r="DF541" s="152"/>
      <c r="DG541" s="152"/>
      <c r="DH541" s="152"/>
      <c r="DI541" s="152"/>
      <c r="DJ541" s="152"/>
      <c r="DK541" s="152"/>
      <c r="DL541" s="152"/>
      <c r="DM541" s="152"/>
      <c r="DN541" s="152"/>
      <c r="DO541" s="152"/>
      <c r="DP541" s="152"/>
      <c r="DQ541" s="152"/>
      <c r="DR541" s="152"/>
      <c r="DS541" s="152"/>
      <c r="DT541" s="152"/>
      <c r="DU541" s="152"/>
      <c r="DV541" s="152"/>
      <c r="DW541" s="152"/>
      <c r="DX541" s="152"/>
      <c r="DY541" s="152"/>
      <c r="DZ541" s="152"/>
      <c r="EA541" s="152"/>
      <c r="EB541" s="152"/>
    </row>
    <row r="542" spans="2:132" x14ac:dyDescent="0.2">
      <c r="B542" s="152"/>
      <c r="C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152"/>
      <c r="BN542" s="152"/>
      <c r="BO542" s="152"/>
      <c r="BP542" s="152"/>
      <c r="BQ542" s="152"/>
      <c r="BR542" s="152"/>
      <c r="BS542" s="152"/>
      <c r="BT542" s="152"/>
      <c r="BU542" s="152"/>
      <c r="BV542" s="152"/>
      <c r="BW542" s="152"/>
      <c r="BX542" s="152"/>
      <c r="BY542" s="152"/>
      <c r="BZ542" s="152"/>
      <c r="CA542" s="152"/>
      <c r="CB542" s="152"/>
      <c r="CC542" s="152"/>
      <c r="CD542" s="152"/>
      <c r="CE542" s="152"/>
      <c r="CF542" s="152"/>
      <c r="CG542" s="152"/>
      <c r="CH542" s="152"/>
      <c r="CI542" s="152"/>
      <c r="CJ542" s="152"/>
      <c r="CK542" s="152"/>
      <c r="CL542" s="152"/>
      <c r="CM542" s="152"/>
      <c r="CN542" s="152"/>
      <c r="CO542" s="152"/>
      <c r="CP542" s="152"/>
      <c r="CQ542" s="152"/>
      <c r="CR542" s="152"/>
      <c r="CS542" s="152"/>
      <c r="CT542" s="152"/>
      <c r="CU542" s="152"/>
      <c r="CV542" s="152"/>
      <c r="CW542" s="152"/>
      <c r="CX542" s="152"/>
      <c r="CY542" s="152"/>
      <c r="CZ542" s="152"/>
      <c r="DA542" s="152"/>
      <c r="DB542" s="152"/>
      <c r="DC542" s="152"/>
      <c r="DD542" s="152"/>
      <c r="DE542" s="152"/>
      <c r="DF542" s="152"/>
      <c r="DG542" s="152"/>
      <c r="DH542" s="152"/>
      <c r="DI542" s="152"/>
      <c r="DJ542" s="152"/>
      <c r="DK542" s="152"/>
      <c r="DL542" s="152"/>
      <c r="DM542" s="152"/>
      <c r="DN542" s="152"/>
      <c r="DO542" s="152"/>
      <c r="DP542" s="152"/>
      <c r="DQ542" s="152"/>
      <c r="DR542" s="152"/>
      <c r="DS542" s="152"/>
      <c r="DT542" s="152"/>
      <c r="DU542" s="152"/>
      <c r="DV542" s="152"/>
      <c r="DW542" s="152"/>
      <c r="DX542" s="152"/>
      <c r="DY542" s="152"/>
      <c r="DZ542" s="152"/>
      <c r="EA542" s="152"/>
      <c r="EB542" s="152"/>
    </row>
    <row r="543" spans="2:132" x14ac:dyDescent="0.2">
      <c r="B543" s="152"/>
      <c r="C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152"/>
      <c r="BN543" s="152"/>
      <c r="BO543" s="152"/>
      <c r="BP543" s="152"/>
      <c r="BQ543" s="152"/>
      <c r="BR543" s="152"/>
      <c r="BS543" s="152"/>
      <c r="BT543" s="152"/>
      <c r="BU543" s="152"/>
      <c r="BV543" s="152"/>
      <c r="BW543" s="152"/>
      <c r="BX543" s="152"/>
      <c r="BY543" s="152"/>
      <c r="BZ543" s="152"/>
      <c r="CA543" s="152"/>
      <c r="CB543" s="152"/>
      <c r="CC543" s="152"/>
      <c r="CD543" s="152"/>
      <c r="CE543" s="152"/>
      <c r="CF543" s="152"/>
      <c r="CG543" s="152"/>
      <c r="CH543" s="152"/>
      <c r="CI543" s="152"/>
      <c r="CJ543" s="152"/>
      <c r="CK543" s="152"/>
      <c r="CL543" s="152"/>
      <c r="CM543" s="152"/>
      <c r="CN543" s="152"/>
      <c r="CO543" s="152"/>
      <c r="CP543" s="152"/>
      <c r="CQ543" s="152"/>
      <c r="CR543" s="152"/>
      <c r="CS543" s="152"/>
      <c r="CT543" s="152"/>
      <c r="CU543" s="152"/>
      <c r="CV543" s="152"/>
      <c r="CW543" s="152"/>
      <c r="CX543" s="152"/>
      <c r="CY543" s="152"/>
      <c r="CZ543" s="152"/>
      <c r="DA543" s="152"/>
      <c r="DB543" s="152"/>
      <c r="DC543" s="152"/>
      <c r="DD543" s="152"/>
      <c r="DE543" s="152"/>
      <c r="DF543" s="152"/>
      <c r="DG543" s="152"/>
      <c r="DH543" s="152"/>
      <c r="DI543" s="152"/>
      <c r="DJ543" s="152"/>
      <c r="DK543" s="152"/>
      <c r="DL543" s="152"/>
      <c r="DM543" s="152"/>
      <c r="DN543" s="152"/>
      <c r="DO543" s="152"/>
      <c r="DP543" s="152"/>
      <c r="DQ543" s="152"/>
      <c r="DR543" s="152"/>
      <c r="DS543" s="152"/>
      <c r="DT543" s="152"/>
      <c r="DU543" s="152"/>
      <c r="DV543" s="152"/>
      <c r="DW543" s="152"/>
      <c r="DX543" s="152"/>
      <c r="DY543" s="152"/>
      <c r="DZ543" s="152"/>
      <c r="EA543" s="152"/>
      <c r="EB543" s="152"/>
    </row>
    <row r="544" spans="2:132" x14ac:dyDescent="0.2">
      <c r="B544" s="152"/>
      <c r="C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152"/>
      <c r="AW544" s="152"/>
      <c r="AX544" s="152"/>
      <c r="AY544" s="152"/>
      <c r="AZ544" s="152"/>
      <c r="BA544" s="152"/>
      <c r="BB544" s="152"/>
      <c r="BC544" s="152"/>
      <c r="BD544" s="152"/>
      <c r="BE544" s="152"/>
      <c r="BF544" s="152"/>
      <c r="BG544" s="152"/>
      <c r="BH544" s="152"/>
      <c r="BI544" s="152"/>
      <c r="BJ544" s="152"/>
      <c r="BK544" s="152"/>
      <c r="BL544" s="152"/>
      <c r="BM544" s="152"/>
      <c r="BN544" s="152"/>
      <c r="BO544" s="152"/>
      <c r="BP544" s="152"/>
      <c r="BQ544" s="152"/>
      <c r="BR544" s="152"/>
      <c r="BS544" s="152"/>
      <c r="BT544" s="152"/>
      <c r="BU544" s="152"/>
      <c r="BV544" s="152"/>
      <c r="BW544" s="152"/>
      <c r="BX544" s="152"/>
      <c r="BY544" s="152"/>
      <c r="BZ544" s="152"/>
      <c r="CA544" s="152"/>
      <c r="CB544" s="152"/>
      <c r="CC544" s="152"/>
      <c r="CD544" s="152"/>
      <c r="CE544" s="152"/>
      <c r="CF544" s="152"/>
      <c r="CG544" s="152"/>
      <c r="CH544" s="152"/>
      <c r="CI544" s="152"/>
      <c r="CJ544" s="152"/>
      <c r="CK544" s="152"/>
      <c r="CL544" s="152"/>
      <c r="CM544" s="152"/>
      <c r="CN544" s="152"/>
      <c r="CO544" s="152"/>
      <c r="CP544" s="152"/>
      <c r="CQ544" s="152"/>
      <c r="CR544" s="152"/>
      <c r="CS544" s="152"/>
      <c r="CT544" s="152"/>
      <c r="CU544" s="152"/>
      <c r="CV544" s="152"/>
      <c r="CW544" s="152"/>
      <c r="CX544" s="152"/>
      <c r="CY544" s="152"/>
      <c r="CZ544" s="152"/>
      <c r="DA544" s="152"/>
      <c r="DB544" s="152"/>
      <c r="DC544" s="152"/>
      <c r="DD544" s="152"/>
      <c r="DE544" s="152"/>
      <c r="DF544" s="152"/>
      <c r="DG544" s="152"/>
      <c r="DH544" s="152"/>
      <c r="DI544" s="152"/>
      <c r="DJ544" s="152"/>
      <c r="DK544" s="152"/>
      <c r="DL544" s="152"/>
      <c r="DM544" s="152"/>
      <c r="DN544" s="152"/>
      <c r="DO544" s="152"/>
      <c r="DP544" s="152"/>
      <c r="DQ544" s="152"/>
      <c r="DR544" s="152"/>
      <c r="DS544" s="152"/>
      <c r="DT544" s="152"/>
      <c r="DU544" s="152"/>
      <c r="DV544" s="152"/>
      <c r="DW544" s="152"/>
      <c r="DX544" s="152"/>
      <c r="DY544" s="152"/>
      <c r="DZ544" s="152"/>
      <c r="EA544" s="152"/>
      <c r="EB544" s="152"/>
    </row>
    <row r="545" spans="2:132" x14ac:dyDescent="0.2">
      <c r="B545" s="152"/>
      <c r="C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152"/>
      <c r="AW545" s="152"/>
      <c r="AX545" s="152"/>
      <c r="AY545" s="152"/>
      <c r="AZ545" s="152"/>
      <c r="BA545" s="152"/>
      <c r="BB545" s="152"/>
      <c r="BC545" s="152"/>
      <c r="BD545" s="152"/>
      <c r="BE545" s="152"/>
      <c r="BF545" s="152"/>
      <c r="BG545" s="152"/>
      <c r="BH545" s="152"/>
      <c r="BI545" s="152"/>
      <c r="BJ545" s="152"/>
      <c r="BK545" s="152"/>
      <c r="BL545" s="152"/>
      <c r="BM545" s="152"/>
      <c r="BN545" s="152"/>
      <c r="BO545" s="152"/>
      <c r="BP545" s="152"/>
      <c r="BQ545" s="152"/>
      <c r="BR545" s="152"/>
      <c r="BS545" s="152"/>
      <c r="BT545" s="152"/>
      <c r="BU545" s="152"/>
      <c r="BV545" s="152"/>
      <c r="BW545" s="152"/>
      <c r="BX545" s="152"/>
      <c r="BY545" s="152"/>
      <c r="BZ545" s="152"/>
      <c r="CA545" s="152"/>
      <c r="CB545" s="152"/>
      <c r="CC545" s="152"/>
      <c r="CD545" s="152"/>
      <c r="CE545" s="152"/>
      <c r="CF545" s="152"/>
      <c r="CG545" s="152"/>
      <c r="CH545" s="152"/>
      <c r="CI545" s="152"/>
      <c r="CJ545" s="152"/>
      <c r="CK545" s="152"/>
      <c r="CL545" s="152"/>
      <c r="CM545" s="152"/>
      <c r="CN545" s="152"/>
      <c r="CO545" s="152"/>
      <c r="CP545" s="152"/>
      <c r="CQ545" s="152"/>
      <c r="CR545" s="152"/>
      <c r="CS545" s="152"/>
      <c r="CT545" s="152"/>
      <c r="CU545" s="152"/>
      <c r="CV545" s="152"/>
      <c r="CW545" s="152"/>
      <c r="CX545" s="152"/>
      <c r="CY545" s="152"/>
      <c r="CZ545" s="152"/>
      <c r="DA545" s="152"/>
      <c r="DB545" s="152"/>
      <c r="DC545" s="152"/>
      <c r="DD545" s="152"/>
      <c r="DE545" s="152"/>
      <c r="DF545" s="152"/>
      <c r="DG545" s="152"/>
      <c r="DH545" s="152"/>
      <c r="DI545" s="152"/>
      <c r="DJ545" s="152"/>
      <c r="DK545" s="152"/>
      <c r="DL545" s="152"/>
      <c r="DM545" s="152"/>
      <c r="DN545" s="152"/>
      <c r="DO545" s="152"/>
      <c r="DP545" s="152"/>
      <c r="DQ545" s="152"/>
      <c r="DR545" s="152"/>
      <c r="DS545" s="152"/>
      <c r="DT545" s="152"/>
      <c r="DU545" s="152"/>
      <c r="DV545" s="152"/>
      <c r="DW545" s="152"/>
      <c r="DX545" s="152"/>
      <c r="DY545" s="152"/>
      <c r="DZ545" s="152"/>
      <c r="EA545" s="152"/>
      <c r="EB545" s="152"/>
    </row>
    <row r="546" spans="2:132" x14ac:dyDescent="0.2">
      <c r="B546" s="152"/>
      <c r="C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152"/>
      <c r="AW546" s="152"/>
      <c r="AX546" s="152"/>
      <c r="AY546" s="152"/>
      <c r="AZ546" s="152"/>
      <c r="BA546" s="152"/>
      <c r="BB546" s="152"/>
      <c r="BC546" s="152"/>
      <c r="BD546" s="152"/>
      <c r="BE546" s="152"/>
      <c r="BF546" s="152"/>
      <c r="BG546" s="152"/>
      <c r="BH546" s="152"/>
      <c r="BI546" s="152"/>
      <c r="BJ546" s="152"/>
      <c r="BK546" s="152"/>
      <c r="BL546" s="152"/>
      <c r="BM546" s="152"/>
      <c r="BN546" s="152"/>
      <c r="BO546" s="152"/>
      <c r="BP546" s="152"/>
      <c r="BQ546" s="152"/>
      <c r="BR546" s="152"/>
      <c r="BS546" s="152"/>
      <c r="BT546" s="152"/>
      <c r="BU546" s="152"/>
      <c r="BV546" s="152"/>
      <c r="BW546" s="152"/>
      <c r="BX546" s="152"/>
      <c r="BY546" s="152"/>
      <c r="BZ546" s="152"/>
      <c r="CA546" s="152"/>
      <c r="CB546" s="152"/>
      <c r="CC546" s="152"/>
      <c r="CD546" s="152"/>
      <c r="CE546" s="152"/>
      <c r="CF546" s="152"/>
      <c r="CG546" s="152"/>
      <c r="CH546" s="152"/>
      <c r="CI546" s="152"/>
      <c r="CJ546" s="152"/>
      <c r="CK546" s="152"/>
      <c r="CL546" s="152"/>
      <c r="CM546" s="152"/>
      <c r="CN546" s="152"/>
      <c r="CO546" s="152"/>
      <c r="CP546" s="152"/>
      <c r="CQ546" s="152"/>
      <c r="CR546" s="152"/>
      <c r="CS546" s="152"/>
      <c r="CT546" s="152"/>
      <c r="CU546" s="152"/>
      <c r="CV546" s="152"/>
      <c r="CW546" s="152"/>
      <c r="CX546" s="152"/>
      <c r="CY546" s="152"/>
      <c r="CZ546" s="152"/>
      <c r="DA546" s="152"/>
      <c r="DB546" s="152"/>
      <c r="DC546" s="152"/>
      <c r="DD546" s="152"/>
      <c r="DE546" s="152"/>
      <c r="DF546" s="152"/>
      <c r="DG546" s="152"/>
      <c r="DH546" s="152"/>
      <c r="DI546" s="152"/>
      <c r="DJ546" s="152"/>
      <c r="DK546" s="152"/>
      <c r="DL546" s="152"/>
      <c r="DM546" s="152"/>
      <c r="DN546" s="152"/>
      <c r="DO546" s="152"/>
      <c r="DP546" s="152"/>
      <c r="DQ546" s="152"/>
      <c r="DR546" s="152"/>
      <c r="DS546" s="152"/>
      <c r="DT546" s="152"/>
      <c r="DU546" s="152"/>
      <c r="DV546" s="152"/>
      <c r="DW546" s="152"/>
      <c r="DX546" s="152"/>
      <c r="DY546" s="152"/>
      <c r="DZ546" s="152"/>
      <c r="EA546" s="152"/>
      <c r="EB546" s="152"/>
    </row>
    <row r="547" spans="2:132" x14ac:dyDescent="0.2">
      <c r="B547" s="152"/>
      <c r="C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2"/>
      <c r="BN547" s="152"/>
      <c r="BO547" s="152"/>
      <c r="BP547" s="152"/>
      <c r="BQ547" s="152"/>
      <c r="BR547" s="152"/>
      <c r="BS547" s="152"/>
      <c r="BT547" s="152"/>
      <c r="BU547" s="152"/>
      <c r="BV547" s="152"/>
      <c r="BW547" s="152"/>
      <c r="BX547" s="152"/>
      <c r="BY547" s="152"/>
      <c r="BZ547" s="152"/>
      <c r="CA547" s="152"/>
      <c r="CB547" s="152"/>
      <c r="CC547" s="152"/>
      <c r="CD547" s="152"/>
      <c r="CE547" s="152"/>
      <c r="CF547" s="152"/>
      <c r="CG547" s="152"/>
      <c r="CH547" s="152"/>
      <c r="CI547" s="152"/>
      <c r="CJ547" s="152"/>
      <c r="CK547" s="152"/>
      <c r="CL547" s="152"/>
      <c r="CM547" s="152"/>
      <c r="CN547" s="152"/>
      <c r="CO547" s="152"/>
      <c r="CP547" s="152"/>
      <c r="CQ547" s="152"/>
      <c r="CR547" s="152"/>
      <c r="CS547" s="152"/>
      <c r="CT547" s="152"/>
      <c r="CU547" s="152"/>
      <c r="CV547" s="152"/>
      <c r="CW547" s="152"/>
      <c r="CX547" s="152"/>
      <c r="CY547" s="152"/>
      <c r="CZ547" s="152"/>
      <c r="DA547" s="152"/>
      <c r="DB547" s="152"/>
      <c r="DC547" s="152"/>
      <c r="DD547" s="152"/>
      <c r="DE547" s="152"/>
      <c r="DF547" s="152"/>
      <c r="DG547" s="152"/>
      <c r="DH547" s="152"/>
      <c r="DI547" s="152"/>
      <c r="DJ547" s="152"/>
      <c r="DK547" s="152"/>
      <c r="DL547" s="152"/>
      <c r="DM547" s="152"/>
      <c r="DN547" s="152"/>
      <c r="DO547" s="152"/>
      <c r="DP547" s="152"/>
      <c r="DQ547" s="152"/>
      <c r="DR547" s="152"/>
      <c r="DS547" s="152"/>
      <c r="DT547" s="152"/>
      <c r="DU547" s="152"/>
      <c r="DV547" s="152"/>
      <c r="DW547" s="152"/>
      <c r="DX547" s="152"/>
      <c r="DY547" s="152"/>
      <c r="DZ547" s="152"/>
      <c r="EA547" s="152"/>
      <c r="EB547" s="152"/>
    </row>
    <row r="548" spans="2:132" x14ac:dyDescent="0.2">
      <c r="B548" s="152"/>
      <c r="C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  <c r="BR548" s="152"/>
      <c r="BS548" s="152"/>
      <c r="BT548" s="152"/>
      <c r="BU548" s="152"/>
      <c r="BV548" s="152"/>
      <c r="BW548" s="152"/>
      <c r="BX548" s="152"/>
      <c r="BY548" s="152"/>
      <c r="BZ548" s="152"/>
      <c r="CA548" s="152"/>
      <c r="CB548" s="152"/>
      <c r="CC548" s="152"/>
      <c r="CD548" s="152"/>
      <c r="CE548" s="152"/>
      <c r="CF548" s="152"/>
      <c r="CG548" s="152"/>
      <c r="CH548" s="152"/>
      <c r="CI548" s="152"/>
      <c r="CJ548" s="152"/>
      <c r="CK548" s="152"/>
      <c r="CL548" s="152"/>
      <c r="CM548" s="152"/>
      <c r="CN548" s="152"/>
      <c r="CO548" s="152"/>
      <c r="CP548" s="152"/>
      <c r="CQ548" s="152"/>
      <c r="CR548" s="152"/>
      <c r="CS548" s="152"/>
      <c r="CT548" s="152"/>
      <c r="CU548" s="152"/>
      <c r="CV548" s="152"/>
      <c r="CW548" s="152"/>
      <c r="CX548" s="152"/>
      <c r="CY548" s="152"/>
      <c r="CZ548" s="152"/>
      <c r="DA548" s="152"/>
      <c r="DB548" s="152"/>
      <c r="DC548" s="152"/>
      <c r="DD548" s="152"/>
      <c r="DE548" s="152"/>
      <c r="DF548" s="152"/>
      <c r="DG548" s="152"/>
      <c r="DH548" s="152"/>
      <c r="DI548" s="152"/>
      <c r="DJ548" s="152"/>
      <c r="DK548" s="152"/>
      <c r="DL548" s="152"/>
      <c r="DM548" s="152"/>
      <c r="DN548" s="152"/>
      <c r="DO548" s="152"/>
      <c r="DP548" s="152"/>
      <c r="DQ548" s="152"/>
      <c r="DR548" s="152"/>
      <c r="DS548" s="152"/>
      <c r="DT548" s="152"/>
      <c r="DU548" s="152"/>
      <c r="DV548" s="152"/>
      <c r="DW548" s="152"/>
      <c r="DX548" s="152"/>
      <c r="DY548" s="152"/>
      <c r="DZ548" s="152"/>
      <c r="EA548" s="152"/>
      <c r="EB548" s="152"/>
    </row>
    <row r="549" spans="2:132" x14ac:dyDescent="0.2">
      <c r="B549" s="152"/>
      <c r="C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2"/>
      <c r="BN549" s="152"/>
      <c r="BO549" s="152"/>
      <c r="BP549" s="152"/>
      <c r="BQ549" s="152"/>
      <c r="BR549" s="152"/>
      <c r="BS549" s="152"/>
      <c r="BT549" s="152"/>
      <c r="BU549" s="152"/>
      <c r="BV549" s="152"/>
      <c r="BW549" s="152"/>
      <c r="BX549" s="152"/>
      <c r="BY549" s="152"/>
      <c r="BZ549" s="152"/>
      <c r="CA549" s="152"/>
      <c r="CB549" s="152"/>
      <c r="CC549" s="152"/>
      <c r="CD549" s="152"/>
      <c r="CE549" s="152"/>
      <c r="CF549" s="152"/>
      <c r="CG549" s="152"/>
      <c r="CH549" s="152"/>
      <c r="CI549" s="152"/>
      <c r="CJ549" s="152"/>
      <c r="CK549" s="152"/>
      <c r="CL549" s="152"/>
      <c r="CM549" s="152"/>
      <c r="CN549" s="152"/>
      <c r="CO549" s="152"/>
      <c r="CP549" s="152"/>
      <c r="CQ549" s="152"/>
      <c r="CR549" s="152"/>
      <c r="CS549" s="152"/>
      <c r="CT549" s="152"/>
      <c r="CU549" s="152"/>
      <c r="CV549" s="152"/>
      <c r="CW549" s="152"/>
      <c r="CX549" s="152"/>
      <c r="CY549" s="152"/>
      <c r="CZ549" s="152"/>
      <c r="DA549" s="152"/>
      <c r="DB549" s="152"/>
      <c r="DC549" s="152"/>
      <c r="DD549" s="152"/>
      <c r="DE549" s="152"/>
      <c r="DF549" s="152"/>
      <c r="DG549" s="152"/>
      <c r="DH549" s="152"/>
      <c r="DI549" s="152"/>
      <c r="DJ549" s="152"/>
      <c r="DK549" s="152"/>
      <c r="DL549" s="152"/>
      <c r="DM549" s="152"/>
      <c r="DN549" s="152"/>
      <c r="DO549" s="152"/>
      <c r="DP549" s="152"/>
      <c r="DQ549" s="152"/>
      <c r="DR549" s="152"/>
      <c r="DS549" s="152"/>
      <c r="DT549" s="152"/>
      <c r="DU549" s="152"/>
      <c r="DV549" s="152"/>
      <c r="DW549" s="152"/>
      <c r="DX549" s="152"/>
      <c r="DY549" s="152"/>
      <c r="DZ549" s="152"/>
      <c r="EA549" s="152"/>
      <c r="EB549" s="152"/>
    </row>
    <row r="550" spans="2:132" x14ac:dyDescent="0.2">
      <c r="B550" s="152"/>
      <c r="C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2"/>
      <c r="BN550" s="152"/>
      <c r="BO550" s="152"/>
      <c r="BP550" s="152"/>
      <c r="BQ550" s="152"/>
      <c r="BR550" s="152"/>
      <c r="BS550" s="152"/>
      <c r="BT550" s="152"/>
      <c r="BU550" s="152"/>
      <c r="BV550" s="152"/>
      <c r="BW550" s="152"/>
      <c r="BX550" s="152"/>
      <c r="BY550" s="152"/>
      <c r="BZ550" s="152"/>
      <c r="CA550" s="152"/>
      <c r="CB550" s="152"/>
      <c r="CC550" s="152"/>
      <c r="CD550" s="152"/>
      <c r="CE550" s="152"/>
      <c r="CF550" s="152"/>
      <c r="CG550" s="152"/>
      <c r="CH550" s="152"/>
      <c r="CI550" s="152"/>
      <c r="CJ550" s="152"/>
      <c r="CK550" s="152"/>
      <c r="CL550" s="152"/>
      <c r="CM550" s="152"/>
      <c r="CN550" s="152"/>
      <c r="CO550" s="152"/>
      <c r="CP550" s="152"/>
      <c r="CQ550" s="152"/>
      <c r="CR550" s="152"/>
      <c r="CS550" s="152"/>
      <c r="CT550" s="152"/>
      <c r="CU550" s="152"/>
      <c r="CV550" s="152"/>
      <c r="CW550" s="152"/>
      <c r="CX550" s="152"/>
      <c r="CY550" s="152"/>
      <c r="CZ550" s="152"/>
      <c r="DA550" s="152"/>
      <c r="DB550" s="152"/>
      <c r="DC550" s="152"/>
      <c r="DD550" s="152"/>
      <c r="DE550" s="152"/>
      <c r="DF550" s="152"/>
      <c r="DG550" s="152"/>
      <c r="DH550" s="152"/>
      <c r="DI550" s="152"/>
      <c r="DJ550" s="152"/>
      <c r="DK550" s="152"/>
      <c r="DL550" s="152"/>
      <c r="DM550" s="152"/>
      <c r="DN550" s="152"/>
      <c r="DO550" s="152"/>
      <c r="DP550" s="152"/>
      <c r="DQ550" s="152"/>
      <c r="DR550" s="152"/>
      <c r="DS550" s="152"/>
      <c r="DT550" s="152"/>
      <c r="DU550" s="152"/>
      <c r="DV550" s="152"/>
      <c r="DW550" s="152"/>
      <c r="DX550" s="152"/>
      <c r="DY550" s="152"/>
      <c r="DZ550" s="152"/>
      <c r="EA550" s="152"/>
      <c r="EB550" s="152"/>
    </row>
    <row r="551" spans="2:132" x14ac:dyDescent="0.2">
      <c r="B551" s="152"/>
      <c r="C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2"/>
      <c r="BN551" s="152"/>
      <c r="BO551" s="152"/>
      <c r="BP551" s="152"/>
      <c r="BQ551" s="152"/>
      <c r="BR551" s="152"/>
      <c r="BS551" s="152"/>
      <c r="BT551" s="152"/>
      <c r="BU551" s="152"/>
      <c r="BV551" s="152"/>
      <c r="BW551" s="152"/>
      <c r="BX551" s="152"/>
      <c r="BY551" s="152"/>
      <c r="BZ551" s="152"/>
      <c r="CA551" s="152"/>
      <c r="CB551" s="152"/>
      <c r="CC551" s="152"/>
      <c r="CD551" s="152"/>
      <c r="CE551" s="152"/>
      <c r="CF551" s="152"/>
      <c r="CG551" s="152"/>
      <c r="CH551" s="152"/>
      <c r="CI551" s="152"/>
      <c r="CJ551" s="152"/>
      <c r="CK551" s="152"/>
      <c r="CL551" s="152"/>
      <c r="CM551" s="152"/>
      <c r="CN551" s="152"/>
      <c r="CO551" s="152"/>
      <c r="CP551" s="152"/>
      <c r="CQ551" s="152"/>
      <c r="CR551" s="152"/>
      <c r="CS551" s="152"/>
      <c r="CT551" s="152"/>
      <c r="CU551" s="152"/>
      <c r="CV551" s="152"/>
      <c r="CW551" s="152"/>
      <c r="CX551" s="152"/>
      <c r="CY551" s="152"/>
      <c r="CZ551" s="152"/>
      <c r="DA551" s="152"/>
      <c r="DB551" s="152"/>
      <c r="DC551" s="152"/>
      <c r="DD551" s="152"/>
      <c r="DE551" s="152"/>
      <c r="DF551" s="152"/>
      <c r="DG551" s="152"/>
      <c r="DH551" s="152"/>
      <c r="DI551" s="152"/>
      <c r="DJ551" s="152"/>
      <c r="DK551" s="152"/>
      <c r="DL551" s="152"/>
      <c r="DM551" s="152"/>
      <c r="DN551" s="152"/>
      <c r="DO551" s="152"/>
      <c r="DP551" s="152"/>
      <c r="DQ551" s="152"/>
      <c r="DR551" s="152"/>
      <c r="DS551" s="152"/>
      <c r="DT551" s="152"/>
      <c r="DU551" s="152"/>
      <c r="DV551" s="152"/>
      <c r="DW551" s="152"/>
      <c r="DX551" s="152"/>
      <c r="DY551" s="152"/>
      <c r="DZ551" s="152"/>
      <c r="EA551" s="152"/>
      <c r="EB551" s="152"/>
    </row>
    <row r="552" spans="2:132" x14ac:dyDescent="0.2">
      <c r="B552" s="152"/>
      <c r="C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2"/>
      <c r="BN552" s="152"/>
      <c r="BO552" s="152"/>
      <c r="BP552" s="152"/>
      <c r="BQ552" s="152"/>
      <c r="BR552" s="152"/>
      <c r="BS552" s="152"/>
      <c r="BT552" s="152"/>
      <c r="BU552" s="152"/>
      <c r="BV552" s="152"/>
      <c r="BW552" s="152"/>
      <c r="BX552" s="152"/>
      <c r="BY552" s="152"/>
      <c r="BZ552" s="152"/>
      <c r="CA552" s="152"/>
      <c r="CB552" s="152"/>
      <c r="CC552" s="152"/>
      <c r="CD552" s="152"/>
      <c r="CE552" s="152"/>
      <c r="CF552" s="152"/>
      <c r="CG552" s="152"/>
      <c r="CH552" s="152"/>
      <c r="CI552" s="152"/>
      <c r="CJ552" s="152"/>
      <c r="CK552" s="152"/>
      <c r="CL552" s="152"/>
      <c r="CM552" s="152"/>
      <c r="CN552" s="152"/>
      <c r="CO552" s="152"/>
      <c r="CP552" s="152"/>
      <c r="CQ552" s="152"/>
      <c r="CR552" s="152"/>
      <c r="CS552" s="152"/>
      <c r="CT552" s="152"/>
      <c r="CU552" s="152"/>
      <c r="CV552" s="152"/>
      <c r="CW552" s="152"/>
      <c r="CX552" s="152"/>
      <c r="CY552" s="152"/>
      <c r="CZ552" s="152"/>
      <c r="DA552" s="152"/>
      <c r="DB552" s="152"/>
      <c r="DC552" s="152"/>
      <c r="DD552" s="152"/>
      <c r="DE552" s="152"/>
      <c r="DF552" s="152"/>
      <c r="DG552" s="152"/>
      <c r="DH552" s="152"/>
      <c r="DI552" s="152"/>
      <c r="DJ552" s="152"/>
      <c r="DK552" s="152"/>
      <c r="DL552" s="152"/>
      <c r="DM552" s="152"/>
      <c r="DN552" s="152"/>
      <c r="DO552" s="152"/>
      <c r="DP552" s="152"/>
      <c r="DQ552" s="152"/>
      <c r="DR552" s="152"/>
      <c r="DS552" s="152"/>
      <c r="DT552" s="152"/>
      <c r="DU552" s="152"/>
      <c r="DV552" s="152"/>
      <c r="DW552" s="152"/>
      <c r="DX552" s="152"/>
      <c r="DY552" s="152"/>
      <c r="DZ552" s="152"/>
      <c r="EA552" s="152"/>
      <c r="EB552" s="152"/>
    </row>
    <row r="553" spans="2:132" x14ac:dyDescent="0.2">
      <c r="B553" s="152"/>
      <c r="C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52"/>
      <c r="BN553" s="152"/>
      <c r="BO553" s="152"/>
      <c r="BP553" s="152"/>
      <c r="BQ553" s="152"/>
      <c r="BR553" s="152"/>
      <c r="BS553" s="152"/>
      <c r="BT553" s="152"/>
      <c r="BU553" s="152"/>
      <c r="BV553" s="152"/>
      <c r="BW553" s="152"/>
      <c r="BX553" s="152"/>
      <c r="BY553" s="152"/>
      <c r="BZ553" s="152"/>
      <c r="CA553" s="152"/>
      <c r="CB553" s="152"/>
      <c r="CC553" s="152"/>
      <c r="CD553" s="152"/>
      <c r="CE553" s="152"/>
      <c r="CF553" s="152"/>
      <c r="CG553" s="152"/>
      <c r="CH553" s="152"/>
      <c r="CI553" s="152"/>
      <c r="CJ553" s="152"/>
      <c r="CK553" s="152"/>
      <c r="CL553" s="152"/>
      <c r="CM553" s="152"/>
      <c r="CN553" s="152"/>
      <c r="CO553" s="152"/>
      <c r="CP553" s="152"/>
      <c r="CQ553" s="152"/>
      <c r="CR553" s="152"/>
      <c r="CS553" s="152"/>
      <c r="CT553" s="152"/>
      <c r="CU553" s="152"/>
      <c r="CV553" s="152"/>
      <c r="CW553" s="152"/>
      <c r="CX553" s="152"/>
      <c r="CY553" s="152"/>
      <c r="CZ553" s="152"/>
      <c r="DA553" s="152"/>
      <c r="DB553" s="152"/>
      <c r="DC553" s="152"/>
      <c r="DD553" s="152"/>
      <c r="DE553" s="152"/>
      <c r="DF553" s="152"/>
      <c r="DG553" s="152"/>
      <c r="DH553" s="152"/>
      <c r="DI553" s="152"/>
      <c r="DJ553" s="152"/>
      <c r="DK553" s="152"/>
      <c r="DL553" s="152"/>
      <c r="DM553" s="152"/>
      <c r="DN553" s="152"/>
      <c r="DO553" s="152"/>
      <c r="DP553" s="152"/>
      <c r="DQ553" s="152"/>
      <c r="DR553" s="152"/>
      <c r="DS553" s="152"/>
      <c r="DT553" s="152"/>
      <c r="DU553" s="152"/>
      <c r="DV553" s="152"/>
      <c r="DW553" s="152"/>
      <c r="DX553" s="152"/>
      <c r="DY553" s="152"/>
      <c r="DZ553" s="152"/>
      <c r="EA553" s="152"/>
      <c r="EB553" s="152"/>
    </row>
    <row r="554" spans="2:132" x14ac:dyDescent="0.2">
      <c r="B554" s="152"/>
      <c r="C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52"/>
      <c r="BN554" s="152"/>
      <c r="BO554" s="152"/>
      <c r="BP554" s="152"/>
      <c r="BQ554" s="152"/>
      <c r="BR554" s="152"/>
      <c r="BS554" s="152"/>
      <c r="BT554" s="152"/>
      <c r="BU554" s="152"/>
      <c r="BV554" s="152"/>
      <c r="BW554" s="152"/>
      <c r="BX554" s="152"/>
      <c r="BY554" s="152"/>
      <c r="BZ554" s="152"/>
      <c r="CA554" s="152"/>
      <c r="CB554" s="152"/>
      <c r="CC554" s="152"/>
      <c r="CD554" s="152"/>
      <c r="CE554" s="152"/>
      <c r="CF554" s="152"/>
      <c r="CG554" s="152"/>
      <c r="CH554" s="152"/>
      <c r="CI554" s="152"/>
      <c r="CJ554" s="152"/>
      <c r="CK554" s="152"/>
      <c r="CL554" s="152"/>
      <c r="CM554" s="152"/>
      <c r="CN554" s="152"/>
      <c r="CO554" s="152"/>
      <c r="CP554" s="152"/>
      <c r="CQ554" s="152"/>
      <c r="CR554" s="152"/>
      <c r="CS554" s="152"/>
      <c r="CT554" s="152"/>
      <c r="CU554" s="152"/>
      <c r="CV554" s="152"/>
      <c r="CW554" s="152"/>
      <c r="CX554" s="152"/>
      <c r="CY554" s="152"/>
      <c r="CZ554" s="152"/>
      <c r="DA554" s="152"/>
      <c r="DB554" s="152"/>
      <c r="DC554" s="152"/>
      <c r="DD554" s="152"/>
      <c r="DE554" s="152"/>
      <c r="DF554" s="152"/>
      <c r="DG554" s="152"/>
      <c r="DH554" s="152"/>
      <c r="DI554" s="152"/>
      <c r="DJ554" s="152"/>
      <c r="DK554" s="152"/>
      <c r="DL554" s="152"/>
      <c r="DM554" s="152"/>
      <c r="DN554" s="152"/>
      <c r="DO554" s="152"/>
      <c r="DP554" s="152"/>
      <c r="DQ554" s="152"/>
      <c r="DR554" s="152"/>
      <c r="DS554" s="152"/>
      <c r="DT554" s="152"/>
      <c r="DU554" s="152"/>
      <c r="DV554" s="152"/>
      <c r="DW554" s="152"/>
      <c r="DX554" s="152"/>
      <c r="DY554" s="152"/>
      <c r="DZ554" s="152"/>
      <c r="EA554" s="152"/>
      <c r="EB554" s="152"/>
    </row>
    <row r="555" spans="2:132" x14ac:dyDescent="0.2">
      <c r="B555" s="152"/>
      <c r="C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52"/>
      <c r="BN555" s="152"/>
      <c r="BO555" s="152"/>
      <c r="BP555" s="152"/>
      <c r="BQ555" s="152"/>
      <c r="BR555" s="152"/>
      <c r="BS555" s="152"/>
      <c r="BT555" s="152"/>
      <c r="BU555" s="152"/>
      <c r="BV555" s="152"/>
      <c r="BW555" s="152"/>
      <c r="BX555" s="152"/>
      <c r="BY555" s="152"/>
      <c r="BZ555" s="152"/>
      <c r="CA555" s="152"/>
      <c r="CB555" s="152"/>
      <c r="CC555" s="152"/>
      <c r="CD555" s="152"/>
      <c r="CE555" s="152"/>
      <c r="CF555" s="152"/>
      <c r="CG555" s="152"/>
      <c r="CH555" s="152"/>
      <c r="CI555" s="152"/>
      <c r="CJ555" s="152"/>
      <c r="CK555" s="152"/>
      <c r="CL555" s="152"/>
      <c r="CM555" s="152"/>
      <c r="CN555" s="152"/>
      <c r="CO555" s="152"/>
      <c r="CP555" s="152"/>
      <c r="CQ555" s="152"/>
      <c r="CR555" s="152"/>
      <c r="CS555" s="152"/>
      <c r="CT555" s="152"/>
      <c r="CU555" s="152"/>
      <c r="CV555" s="152"/>
      <c r="CW555" s="152"/>
      <c r="CX555" s="152"/>
      <c r="CY555" s="152"/>
      <c r="CZ555" s="152"/>
      <c r="DA555" s="152"/>
      <c r="DB555" s="152"/>
      <c r="DC555" s="152"/>
      <c r="DD555" s="152"/>
      <c r="DE555" s="152"/>
      <c r="DF555" s="152"/>
      <c r="DG555" s="152"/>
      <c r="DH555" s="152"/>
      <c r="DI555" s="152"/>
      <c r="DJ555" s="152"/>
      <c r="DK555" s="152"/>
      <c r="DL555" s="152"/>
      <c r="DM555" s="152"/>
      <c r="DN555" s="152"/>
      <c r="DO555" s="152"/>
      <c r="DP555" s="152"/>
      <c r="DQ555" s="152"/>
      <c r="DR555" s="152"/>
      <c r="DS555" s="152"/>
      <c r="DT555" s="152"/>
      <c r="DU555" s="152"/>
      <c r="DV555" s="152"/>
      <c r="DW555" s="152"/>
      <c r="DX555" s="152"/>
      <c r="DY555" s="152"/>
      <c r="DZ555" s="152"/>
      <c r="EA555" s="152"/>
      <c r="EB555" s="152"/>
    </row>
    <row r="556" spans="2:132" x14ac:dyDescent="0.2">
      <c r="B556" s="152"/>
      <c r="C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52"/>
      <c r="BN556" s="152"/>
      <c r="BO556" s="152"/>
      <c r="BP556" s="152"/>
      <c r="BQ556" s="152"/>
      <c r="BR556" s="152"/>
      <c r="BS556" s="152"/>
      <c r="BT556" s="152"/>
      <c r="BU556" s="152"/>
      <c r="BV556" s="152"/>
      <c r="BW556" s="152"/>
      <c r="BX556" s="152"/>
      <c r="BY556" s="152"/>
      <c r="BZ556" s="152"/>
      <c r="CA556" s="152"/>
      <c r="CB556" s="152"/>
      <c r="CC556" s="152"/>
      <c r="CD556" s="152"/>
      <c r="CE556" s="152"/>
      <c r="CF556" s="152"/>
      <c r="CG556" s="152"/>
      <c r="CH556" s="152"/>
      <c r="CI556" s="152"/>
      <c r="CJ556" s="152"/>
      <c r="CK556" s="152"/>
      <c r="CL556" s="152"/>
      <c r="CM556" s="152"/>
      <c r="CN556" s="152"/>
      <c r="CO556" s="152"/>
      <c r="CP556" s="152"/>
      <c r="CQ556" s="152"/>
      <c r="CR556" s="152"/>
      <c r="CS556" s="152"/>
      <c r="CT556" s="152"/>
      <c r="CU556" s="152"/>
      <c r="CV556" s="152"/>
      <c r="CW556" s="152"/>
      <c r="CX556" s="152"/>
      <c r="CY556" s="152"/>
      <c r="CZ556" s="152"/>
      <c r="DA556" s="152"/>
      <c r="DB556" s="152"/>
      <c r="DC556" s="152"/>
      <c r="DD556" s="152"/>
      <c r="DE556" s="152"/>
      <c r="DF556" s="152"/>
      <c r="DG556" s="152"/>
      <c r="DH556" s="152"/>
      <c r="DI556" s="152"/>
      <c r="DJ556" s="152"/>
      <c r="DK556" s="152"/>
      <c r="DL556" s="152"/>
      <c r="DM556" s="152"/>
      <c r="DN556" s="152"/>
      <c r="DO556" s="152"/>
      <c r="DP556" s="152"/>
      <c r="DQ556" s="152"/>
      <c r="DR556" s="152"/>
      <c r="DS556" s="152"/>
      <c r="DT556" s="152"/>
      <c r="DU556" s="152"/>
      <c r="DV556" s="152"/>
      <c r="DW556" s="152"/>
      <c r="DX556" s="152"/>
      <c r="DY556" s="152"/>
      <c r="DZ556" s="152"/>
      <c r="EA556" s="152"/>
      <c r="EB556" s="152"/>
    </row>
    <row r="557" spans="2:132" x14ac:dyDescent="0.2">
      <c r="B557" s="152"/>
      <c r="C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52"/>
      <c r="BN557" s="152"/>
      <c r="BO557" s="152"/>
      <c r="BP557" s="152"/>
      <c r="BQ557" s="152"/>
      <c r="BR557" s="152"/>
      <c r="BS557" s="152"/>
      <c r="BT557" s="152"/>
      <c r="BU557" s="152"/>
      <c r="BV557" s="152"/>
      <c r="BW557" s="152"/>
      <c r="BX557" s="152"/>
      <c r="BY557" s="152"/>
      <c r="BZ557" s="152"/>
      <c r="CA557" s="152"/>
      <c r="CB557" s="152"/>
      <c r="CC557" s="152"/>
      <c r="CD557" s="152"/>
      <c r="CE557" s="152"/>
      <c r="CF557" s="152"/>
      <c r="CG557" s="152"/>
      <c r="CH557" s="152"/>
      <c r="CI557" s="152"/>
      <c r="CJ557" s="152"/>
      <c r="CK557" s="152"/>
      <c r="CL557" s="152"/>
      <c r="CM557" s="152"/>
      <c r="CN557" s="152"/>
      <c r="CO557" s="152"/>
      <c r="CP557" s="152"/>
      <c r="CQ557" s="152"/>
      <c r="CR557" s="152"/>
      <c r="CS557" s="152"/>
      <c r="CT557" s="152"/>
      <c r="CU557" s="152"/>
      <c r="CV557" s="152"/>
      <c r="CW557" s="152"/>
      <c r="CX557" s="152"/>
      <c r="CY557" s="152"/>
      <c r="CZ557" s="152"/>
      <c r="DA557" s="152"/>
      <c r="DB557" s="152"/>
      <c r="DC557" s="152"/>
      <c r="DD557" s="152"/>
      <c r="DE557" s="152"/>
      <c r="DF557" s="152"/>
      <c r="DG557" s="152"/>
      <c r="DH557" s="152"/>
      <c r="DI557" s="152"/>
      <c r="DJ557" s="152"/>
      <c r="DK557" s="152"/>
      <c r="DL557" s="152"/>
      <c r="DM557" s="152"/>
      <c r="DN557" s="152"/>
      <c r="DO557" s="152"/>
      <c r="DP557" s="152"/>
      <c r="DQ557" s="152"/>
      <c r="DR557" s="152"/>
      <c r="DS557" s="152"/>
      <c r="DT557" s="152"/>
      <c r="DU557" s="152"/>
      <c r="DV557" s="152"/>
      <c r="DW557" s="152"/>
      <c r="DX557" s="152"/>
      <c r="DY557" s="152"/>
      <c r="DZ557" s="152"/>
      <c r="EA557" s="152"/>
      <c r="EB557" s="152"/>
    </row>
    <row r="558" spans="2:132" x14ac:dyDescent="0.2">
      <c r="B558" s="152"/>
      <c r="C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152"/>
      <c r="BN558" s="152"/>
      <c r="BO558" s="152"/>
      <c r="BP558" s="152"/>
      <c r="BQ558" s="152"/>
      <c r="BR558" s="152"/>
      <c r="BS558" s="152"/>
      <c r="BT558" s="152"/>
      <c r="BU558" s="152"/>
      <c r="BV558" s="152"/>
      <c r="BW558" s="152"/>
      <c r="BX558" s="152"/>
      <c r="BY558" s="152"/>
      <c r="BZ558" s="152"/>
      <c r="CA558" s="152"/>
      <c r="CB558" s="152"/>
      <c r="CC558" s="152"/>
      <c r="CD558" s="152"/>
      <c r="CE558" s="152"/>
      <c r="CF558" s="152"/>
      <c r="CG558" s="152"/>
      <c r="CH558" s="152"/>
      <c r="CI558" s="152"/>
      <c r="CJ558" s="152"/>
      <c r="CK558" s="152"/>
      <c r="CL558" s="152"/>
      <c r="CM558" s="152"/>
      <c r="CN558" s="152"/>
      <c r="CO558" s="152"/>
      <c r="CP558" s="152"/>
      <c r="CQ558" s="152"/>
      <c r="CR558" s="152"/>
      <c r="CS558" s="152"/>
      <c r="CT558" s="152"/>
      <c r="CU558" s="152"/>
      <c r="CV558" s="152"/>
      <c r="CW558" s="152"/>
      <c r="CX558" s="152"/>
      <c r="CY558" s="152"/>
      <c r="CZ558" s="152"/>
      <c r="DA558" s="152"/>
      <c r="DB558" s="152"/>
      <c r="DC558" s="152"/>
      <c r="DD558" s="152"/>
      <c r="DE558" s="152"/>
      <c r="DF558" s="152"/>
      <c r="DG558" s="152"/>
      <c r="DH558" s="152"/>
      <c r="DI558" s="152"/>
      <c r="DJ558" s="152"/>
      <c r="DK558" s="152"/>
      <c r="DL558" s="152"/>
      <c r="DM558" s="152"/>
      <c r="DN558" s="152"/>
      <c r="DO558" s="152"/>
      <c r="DP558" s="152"/>
      <c r="DQ558" s="152"/>
      <c r="DR558" s="152"/>
      <c r="DS558" s="152"/>
      <c r="DT558" s="152"/>
      <c r="DU558" s="152"/>
      <c r="DV558" s="152"/>
      <c r="DW558" s="152"/>
      <c r="DX558" s="152"/>
      <c r="DY558" s="152"/>
      <c r="DZ558" s="152"/>
      <c r="EA558" s="152"/>
      <c r="EB558" s="152"/>
    </row>
    <row r="559" spans="2:132" x14ac:dyDescent="0.2">
      <c r="B559" s="152"/>
      <c r="C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152"/>
      <c r="BN559" s="152"/>
      <c r="BO559" s="152"/>
      <c r="BP559" s="152"/>
      <c r="BQ559" s="152"/>
      <c r="BR559" s="152"/>
      <c r="BS559" s="152"/>
      <c r="BT559" s="152"/>
      <c r="BU559" s="152"/>
      <c r="BV559" s="152"/>
      <c r="BW559" s="152"/>
      <c r="BX559" s="152"/>
      <c r="BY559" s="152"/>
      <c r="BZ559" s="152"/>
      <c r="CA559" s="152"/>
      <c r="CB559" s="152"/>
      <c r="CC559" s="152"/>
      <c r="CD559" s="152"/>
      <c r="CE559" s="152"/>
      <c r="CF559" s="152"/>
      <c r="CG559" s="152"/>
      <c r="CH559" s="152"/>
      <c r="CI559" s="152"/>
      <c r="CJ559" s="152"/>
      <c r="CK559" s="152"/>
      <c r="CL559" s="152"/>
      <c r="CM559" s="152"/>
      <c r="CN559" s="152"/>
      <c r="CO559" s="152"/>
      <c r="CP559" s="152"/>
      <c r="CQ559" s="152"/>
      <c r="CR559" s="152"/>
      <c r="CS559" s="152"/>
      <c r="CT559" s="152"/>
      <c r="CU559" s="152"/>
      <c r="CV559" s="152"/>
      <c r="CW559" s="152"/>
      <c r="CX559" s="152"/>
      <c r="CY559" s="152"/>
      <c r="CZ559" s="152"/>
      <c r="DA559" s="152"/>
      <c r="DB559" s="152"/>
      <c r="DC559" s="152"/>
      <c r="DD559" s="152"/>
      <c r="DE559" s="152"/>
      <c r="DF559" s="152"/>
      <c r="DG559" s="152"/>
      <c r="DH559" s="152"/>
      <c r="DI559" s="152"/>
      <c r="DJ559" s="152"/>
      <c r="DK559" s="152"/>
      <c r="DL559" s="152"/>
      <c r="DM559" s="152"/>
      <c r="DN559" s="152"/>
      <c r="DO559" s="152"/>
      <c r="DP559" s="152"/>
      <c r="DQ559" s="152"/>
      <c r="DR559" s="152"/>
      <c r="DS559" s="152"/>
      <c r="DT559" s="152"/>
      <c r="DU559" s="152"/>
      <c r="DV559" s="152"/>
      <c r="DW559" s="152"/>
      <c r="DX559" s="152"/>
      <c r="DY559" s="152"/>
      <c r="DZ559" s="152"/>
      <c r="EA559" s="152"/>
      <c r="EB559" s="152"/>
    </row>
    <row r="560" spans="2:132" x14ac:dyDescent="0.2">
      <c r="B560" s="152"/>
      <c r="C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152"/>
      <c r="BN560" s="152"/>
      <c r="BO560" s="152"/>
      <c r="BP560" s="152"/>
      <c r="BQ560" s="152"/>
      <c r="BR560" s="152"/>
      <c r="BS560" s="152"/>
      <c r="BT560" s="152"/>
      <c r="BU560" s="152"/>
      <c r="BV560" s="152"/>
      <c r="BW560" s="152"/>
      <c r="BX560" s="152"/>
      <c r="BY560" s="152"/>
      <c r="BZ560" s="152"/>
      <c r="CA560" s="152"/>
      <c r="CB560" s="152"/>
      <c r="CC560" s="152"/>
      <c r="CD560" s="152"/>
      <c r="CE560" s="152"/>
      <c r="CF560" s="152"/>
      <c r="CG560" s="152"/>
      <c r="CH560" s="152"/>
      <c r="CI560" s="152"/>
      <c r="CJ560" s="152"/>
      <c r="CK560" s="152"/>
      <c r="CL560" s="152"/>
      <c r="CM560" s="152"/>
      <c r="CN560" s="152"/>
      <c r="CO560" s="152"/>
      <c r="CP560" s="152"/>
      <c r="CQ560" s="152"/>
      <c r="CR560" s="152"/>
      <c r="CS560" s="152"/>
      <c r="CT560" s="152"/>
      <c r="CU560" s="152"/>
      <c r="CV560" s="152"/>
      <c r="CW560" s="152"/>
      <c r="CX560" s="152"/>
      <c r="CY560" s="152"/>
      <c r="CZ560" s="152"/>
      <c r="DA560" s="152"/>
      <c r="DB560" s="152"/>
      <c r="DC560" s="152"/>
      <c r="DD560" s="152"/>
      <c r="DE560" s="152"/>
      <c r="DF560" s="152"/>
      <c r="DG560" s="152"/>
      <c r="DH560" s="152"/>
      <c r="DI560" s="152"/>
      <c r="DJ560" s="152"/>
      <c r="DK560" s="152"/>
      <c r="DL560" s="152"/>
      <c r="DM560" s="152"/>
      <c r="DN560" s="152"/>
      <c r="DO560" s="152"/>
      <c r="DP560" s="152"/>
      <c r="DQ560" s="152"/>
      <c r="DR560" s="152"/>
      <c r="DS560" s="152"/>
      <c r="DT560" s="152"/>
      <c r="DU560" s="152"/>
      <c r="DV560" s="152"/>
      <c r="DW560" s="152"/>
      <c r="DX560" s="152"/>
      <c r="DY560" s="152"/>
      <c r="DZ560" s="152"/>
      <c r="EA560" s="152"/>
      <c r="EB560" s="152"/>
    </row>
    <row r="561" spans="2:132" x14ac:dyDescent="0.2">
      <c r="B561" s="152"/>
      <c r="C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/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/>
      <c r="BL561" s="152"/>
      <c r="BM561" s="152"/>
      <c r="BN561" s="152"/>
      <c r="BO561" s="152"/>
      <c r="BP561" s="152"/>
      <c r="BQ561" s="152"/>
      <c r="BR561" s="152"/>
      <c r="BS561" s="152"/>
      <c r="BT561" s="152"/>
      <c r="BU561" s="152"/>
      <c r="BV561" s="152"/>
      <c r="BW561" s="152"/>
      <c r="BX561" s="152"/>
      <c r="BY561" s="152"/>
      <c r="BZ561" s="152"/>
      <c r="CA561" s="152"/>
      <c r="CB561" s="152"/>
      <c r="CC561" s="152"/>
      <c r="CD561" s="152"/>
      <c r="CE561" s="152"/>
      <c r="CF561" s="152"/>
      <c r="CG561" s="152"/>
      <c r="CH561" s="152"/>
      <c r="CI561" s="152"/>
      <c r="CJ561" s="152"/>
      <c r="CK561" s="152"/>
      <c r="CL561" s="152"/>
      <c r="CM561" s="152"/>
      <c r="CN561" s="152"/>
      <c r="CO561" s="152"/>
      <c r="CP561" s="152"/>
      <c r="CQ561" s="152"/>
      <c r="CR561" s="152"/>
      <c r="CS561" s="152"/>
      <c r="CT561" s="152"/>
      <c r="CU561" s="152"/>
      <c r="CV561" s="152"/>
      <c r="CW561" s="152"/>
      <c r="CX561" s="152"/>
      <c r="CY561" s="152"/>
      <c r="CZ561" s="152"/>
      <c r="DA561" s="152"/>
      <c r="DB561" s="152"/>
      <c r="DC561" s="152"/>
      <c r="DD561" s="152"/>
      <c r="DE561" s="152"/>
      <c r="DF561" s="152"/>
      <c r="DG561" s="152"/>
      <c r="DH561" s="152"/>
      <c r="DI561" s="152"/>
      <c r="DJ561" s="152"/>
      <c r="DK561" s="152"/>
      <c r="DL561" s="152"/>
      <c r="DM561" s="152"/>
      <c r="DN561" s="152"/>
      <c r="DO561" s="152"/>
      <c r="DP561" s="152"/>
      <c r="DQ561" s="152"/>
      <c r="DR561" s="152"/>
      <c r="DS561" s="152"/>
      <c r="DT561" s="152"/>
      <c r="DU561" s="152"/>
      <c r="DV561" s="152"/>
      <c r="DW561" s="152"/>
      <c r="DX561" s="152"/>
      <c r="DY561" s="152"/>
      <c r="DZ561" s="152"/>
      <c r="EA561" s="152"/>
      <c r="EB561" s="152"/>
    </row>
    <row r="562" spans="2:132" x14ac:dyDescent="0.2">
      <c r="B562" s="152"/>
      <c r="C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  <c r="AK562" s="152"/>
      <c r="AL562" s="152"/>
      <c r="AM562" s="152"/>
      <c r="AN562" s="152"/>
      <c r="AO562" s="152"/>
      <c r="AP562" s="152"/>
      <c r="AQ562" s="152"/>
      <c r="AR562" s="152"/>
      <c r="AS562" s="152"/>
      <c r="AT562" s="152"/>
      <c r="AU562" s="152"/>
      <c r="AV562" s="152"/>
      <c r="AW562" s="152"/>
      <c r="AX562" s="152"/>
      <c r="AY562" s="152"/>
      <c r="AZ562" s="152"/>
      <c r="BA562" s="152"/>
      <c r="BB562" s="152"/>
      <c r="BC562" s="152"/>
      <c r="BD562" s="152"/>
      <c r="BE562" s="152"/>
      <c r="BF562" s="152"/>
      <c r="BG562" s="152"/>
      <c r="BH562" s="152"/>
      <c r="BI562" s="152"/>
      <c r="BJ562" s="152"/>
      <c r="BK562" s="152"/>
      <c r="BL562" s="152"/>
      <c r="BM562" s="152"/>
      <c r="BN562" s="152"/>
      <c r="BO562" s="152"/>
      <c r="BP562" s="152"/>
      <c r="BQ562" s="152"/>
      <c r="BR562" s="152"/>
      <c r="BS562" s="152"/>
      <c r="BT562" s="152"/>
      <c r="BU562" s="152"/>
      <c r="BV562" s="152"/>
      <c r="BW562" s="152"/>
      <c r="BX562" s="152"/>
      <c r="BY562" s="152"/>
      <c r="BZ562" s="152"/>
      <c r="CA562" s="152"/>
      <c r="CB562" s="152"/>
      <c r="CC562" s="152"/>
      <c r="CD562" s="152"/>
      <c r="CE562" s="152"/>
      <c r="CF562" s="152"/>
      <c r="CG562" s="152"/>
      <c r="CH562" s="152"/>
      <c r="CI562" s="152"/>
      <c r="CJ562" s="152"/>
      <c r="CK562" s="152"/>
      <c r="CL562" s="152"/>
      <c r="CM562" s="152"/>
      <c r="CN562" s="152"/>
      <c r="CO562" s="152"/>
      <c r="CP562" s="152"/>
      <c r="CQ562" s="152"/>
      <c r="CR562" s="152"/>
      <c r="CS562" s="152"/>
      <c r="CT562" s="152"/>
      <c r="CU562" s="152"/>
      <c r="CV562" s="152"/>
      <c r="CW562" s="152"/>
      <c r="CX562" s="152"/>
      <c r="CY562" s="152"/>
      <c r="CZ562" s="152"/>
      <c r="DA562" s="152"/>
      <c r="DB562" s="152"/>
      <c r="DC562" s="152"/>
      <c r="DD562" s="152"/>
      <c r="DE562" s="152"/>
      <c r="DF562" s="152"/>
      <c r="DG562" s="152"/>
      <c r="DH562" s="152"/>
      <c r="DI562" s="152"/>
      <c r="DJ562" s="152"/>
      <c r="DK562" s="152"/>
      <c r="DL562" s="152"/>
      <c r="DM562" s="152"/>
      <c r="DN562" s="152"/>
      <c r="DO562" s="152"/>
      <c r="DP562" s="152"/>
      <c r="DQ562" s="152"/>
      <c r="DR562" s="152"/>
      <c r="DS562" s="152"/>
      <c r="DT562" s="152"/>
      <c r="DU562" s="152"/>
      <c r="DV562" s="152"/>
      <c r="DW562" s="152"/>
      <c r="DX562" s="152"/>
      <c r="DY562" s="152"/>
      <c r="DZ562" s="152"/>
      <c r="EA562" s="152"/>
      <c r="EB562" s="152"/>
    </row>
    <row r="563" spans="2:132" x14ac:dyDescent="0.2">
      <c r="B563" s="152"/>
      <c r="C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  <c r="AB563" s="152"/>
      <c r="AC563" s="152"/>
      <c r="AD563" s="152"/>
      <c r="AE563" s="152"/>
      <c r="AF563" s="152"/>
      <c r="AG563" s="152"/>
      <c r="AH563" s="152"/>
      <c r="AI563" s="152"/>
      <c r="AJ563" s="152"/>
      <c r="AK563" s="152"/>
      <c r="AL563" s="152"/>
      <c r="AM563" s="152"/>
      <c r="AN563" s="152"/>
      <c r="AO563" s="152"/>
      <c r="AP563" s="152"/>
      <c r="AQ563" s="152"/>
      <c r="AR563" s="152"/>
      <c r="AS563" s="152"/>
      <c r="AT563" s="152"/>
      <c r="AU563" s="152"/>
      <c r="AV563" s="152"/>
      <c r="AW563" s="152"/>
      <c r="AX563" s="152"/>
      <c r="AY563" s="152"/>
      <c r="AZ563" s="152"/>
      <c r="BA563" s="152"/>
      <c r="BB563" s="152"/>
      <c r="BC563" s="152"/>
      <c r="BD563" s="152"/>
      <c r="BE563" s="152"/>
      <c r="BF563" s="152"/>
      <c r="BG563" s="152"/>
      <c r="BH563" s="152"/>
      <c r="BI563" s="152"/>
      <c r="BJ563" s="152"/>
      <c r="BK563" s="152"/>
      <c r="BL563" s="152"/>
      <c r="BM563" s="152"/>
      <c r="BN563" s="152"/>
      <c r="BO563" s="152"/>
      <c r="BP563" s="152"/>
      <c r="BQ563" s="152"/>
      <c r="BR563" s="152"/>
      <c r="BS563" s="152"/>
      <c r="BT563" s="152"/>
      <c r="BU563" s="152"/>
      <c r="BV563" s="152"/>
      <c r="BW563" s="152"/>
      <c r="BX563" s="152"/>
      <c r="BY563" s="152"/>
      <c r="BZ563" s="152"/>
      <c r="CA563" s="152"/>
      <c r="CB563" s="152"/>
      <c r="CC563" s="152"/>
      <c r="CD563" s="152"/>
      <c r="CE563" s="152"/>
      <c r="CF563" s="152"/>
      <c r="CG563" s="152"/>
      <c r="CH563" s="152"/>
      <c r="CI563" s="152"/>
      <c r="CJ563" s="152"/>
      <c r="CK563" s="152"/>
      <c r="CL563" s="152"/>
      <c r="CM563" s="152"/>
      <c r="CN563" s="152"/>
      <c r="CO563" s="152"/>
      <c r="CP563" s="152"/>
      <c r="CQ563" s="152"/>
      <c r="CR563" s="152"/>
      <c r="CS563" s="152"/>
      <c r="CT563" s="152"/>
      <c r="CU563" s="152"/>
      <c r="CV563" s="152"/>
      <c r="CW563" s="152"/>
      <c r="CX563" s="152"/>
      <c r="CY563" s="152"/>
      <c r="CZ563" s="152"/>
      <c r="DA563" s="152"/>
      <c r="DB563" s="152"/>
      <c r="DC563" s="152"/>
      <c r="DD563" s="152"/>
      <c r="DE563" s="152"/>
      <c r="DF563" s="152"/>
      <c r="DG563" s="152"/>
      <c r="DH563" s="152"/>
      <c r="DI563" s="152"/>
      <c r="DJ563" s="152"/>
      <c r="DK563" s="152"/>
      <c r="DL563" s="152"/>
      <c r="DM563" s="152"/>
      <c r="DN563" s="152"/>
      <c r="DO563" s="152"/>
      <c r="DP563" s="152"/>
      <c r="DQ563" s="152"/>
      <c r="DR563" s="152"/>
      <c r="DS563" s="152"/>
      <c r="DT563" s="152"/>
      <c r="DU563" s="152"/>
      <c r="DV563" s="152"/>
      <c r="DW563" s="152"/>
      <c r="DX563" s="152"/>
      <c r="DY563" s="152"/>
      <c r="DZ563" s="152"/>
      <c r="EA563" s="152"/>
      <c r="EB563" s="152"/>
    </row>
    <row r="564" spans="2:132" x14ac:dyDescent="0.2">
      <c r="B564" s="152"/>
      <c r="C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  <c r="AC564" s="152"/>
      <c r="AD564" s="152"/>
      <c r="AE564" s="152"/>
      <c r="AF564" s="152"/>
      <c r="AG564" s="152"/>
      <c r="AH564" s="152"/>
      <c r="AI564" s="152"/>
      <c r="AJ564" s="152"/>
      <c r="AK564" s="152"/>
      <c r="AL564" s="152"/>
      <c r="AM564" s="152"/>
      <c r="AN564" s="152"/>
      <c r="AO564" s="152"/>
      <c r="AP564" s="152"/>
      <c r="AQ564" s="152"/>
      <c r="AR564" s="152"/>
      <c r="AS564" s="152"/>
      <c r="AT564" s="152"/>
      <c r="AU564" s="152"/>
      <c r="AV564" s="152"/>
      <c r="AW564" s="152"/>
      <c r="AX564" s="152"/>
      <c r="AY564" s="152"/>
      <c r="AZ564" s="152"/>
      <c r="BA564" s="152"/>
      <c r="BB564" s="152"/>
      <c r="BC564" s="152"/>
      <c r="BD564" s="152"/>
      <c r="BE564" s="152"/>
      <c r="BF564" s="152"/>
      <c r="BG564" s="152"/>
      <c r="BH564" s="152"/>
      <c r="BI564" s="152"/>
      <c r="BJ564" s="152"/>
      <c r="BK564" s="152"/>
      <c r="BL564" s="152"/>
      <c r="BM564" s="152"/>
      <c r="BN564" s="152"/>
      <c r="BO564" s="152"/>
      <c r="BP564" s="152"/>
      <c r="BQ564" s="152"/>
      <c r="BR564" s="152"/>
      <c r="BS564" s="152"/>
      <c r="BT564" s="152"/>
      <c r="BU564" s="152"/>
      <c r="BV564" s="152"/>
      <c r="BW564" s="152"/>
      <c r="BX564" s="152"/>
      <c r="BY564" s="152"/>
      <c r="BZ564" s="152"/>
      <c r="CA564" s="152"/>
      <c r="CB564" s="152"/>
      <c r="CC564" s="152"/>
      <c r="CD564" s="152"/>
      <c r="CE564" s="152"/>
      <c r="CF564" s="152"/>
      <c r="CG564" s="152"/>
      <c r="CH564" s="152"/>
      <c r="CI564" s="152"/>
      <c r="CJ564" s="152"/>
      <c r="CK564" s="152"/>
      <c r="CL564" s="152"/>
      <c r="CM564" s="152"/>
      <c r="CN564" s="152"/>
      <c r="CO564" s="152"/>
      <c r="CP564" s="152"/>
      <c r="CQ564" s="152"/>
      <c r="CR564" s="152"/>
      <c r="CS564" s="152"/>
      <c r="CT564" s="152"/>
      <c r="CU564" s="152"/>
      <c r="CV564" s="152"/>
      <c r="CW564" s="152"/>
      <c r="CX564" s="152"/>
      <c r="CY564" s="152"/>
      <c r="CZ564" s="152"/>
      <c r="DA564" s="152"/>
      <c r="DB564" s="152"/>
      <c r="DC564" s="152"/>
      <c r="DD564" s="152"/>
      <c r="DE564" s="152"/>
      <c r="DF564" s="152"/>
      <c r="DG564" s="152"/>
      <c r="DH564" s="152"/>
      <c r="DI564" s="152"/>
      <c r="DJ564" s="152"/>
      <c r="DK564" s="152"/>
      <c r="DL564" s="152"/>
      <c r="DM564" s="152"/>
      <c r="DN564" s="152"/>
      <c r="DO564" s="152"/>
      <c r="DP564" s="152"/>
      <c r="DQ564" s="152"/>
      <c r="DR564" s="152"/>
      <c r="DS564" s="152"/>
      <c r="DT564" s="152"/>
      <c r="DU564" s="152"/>
      <c r="DV564" s="152"/>
      <c r="DW564" s="152"/>
      <c r="DX564" s="152"/>
      <c r="DY564" s="152"/>
      <c r="DZ564" s="152"/>
      <c r="EA564" s="152"/>
      <c r="EB564" s="152"/>
    </row>
    <row r="565" spans="2:132" x14ac:dyDescent="0.2">
      <c r="B565" s="152"/>
      <c r="C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  <c r="AC565" s="152"/>
      <c r="AD565" s="152"/>
      <c r="AE565" s="152"/>
      <c r="AF565" s="152"/>
      <c r="AG565" s="152"/>
      <c r="AH565" s="152"/>
      <c r="AI565" s="152"/>
      <c r="AJ565" s="152"/>
      <c r="AK565" s="152"/>
      <c r="AL565" s="152"/>
      <c r="AM565" s="152"/>
      <c r="AN565" s="152"/>
      <c r="AO565" s="152"/>
      <c r="AP565" s="152"/>
      <c r="AQ565" s="152"/>
      <c r="AR565" s="152"/>
      <c r="AS565" s="152"/>
      <c r="AT565" s="152"/>
      <c r="AU565" s="152"/>
      <c r="AV565" s="152"/>
      <c r="AW565" s="152"/>
      <c r="AX565" s="152"/>
      <c r="AY565" s="152"/>
      <c r="AZ565" s="152"/>
      <c r="BA565" s="152"/>
      <c r="BB565" s="152"/>
      <c r="BC565" s="152"/>
      <c r="BD565" s="152"/>
      <c r="BE565" s="152"/>
      <c r="BF565" s="152"/>
      <c r="BG565" s="152"/>
      <c r="BH565" s="152"/>
      <c r="BI565" s="152"/>
      <c r="BJ565" s="152"/>
      <c r="BK565" s="152"/>
      <c r="BL565" s="152"/>
      <c r="BM565" s="152"/>
      <c r="BN565" s="152"/>
      <c r="BO565" s="152"/>
      <c r="BP565" s="152"/>
      <c r="BQ565" s="152"/>
      <c r="BR565" s="152"/>
      <c r="BS565" s="152"/>
      <c r="BT565" s="152"/>
      <c r="BU565" s="152"/>
      <c r="BV565" s="152"/>
      <c r="BW565" s="152"/>
      <c r="BX565" s="152"/>
      <c r="BY565" s="152"/>
      <c r="BZ565" s="152"/>
      <c r="CA565" s="152"/>
      <c r="CB565" s="152"/>
      <c r="CC565" s="152"/>
      <c r="CD565" s="152"/>
      <c r="CE565" s="152"/>
      <c r="CF565" s="152"/>
      <c r="CG565" s="152"/>
      <c r="CH565" s="152"/>
      <c r="CI565" s="152"/>
      <c r="CJ565" s="152"/>
      <c r="CK565" s="152"/>
      <c r="CL565" s="152"/>
      <c r="CM565" s="152"/>
      <c r="CN565" s="152"/>
      <c r="CO565" s="152"/>
      <c r="CP565" s="152"/>
      <c r="CQ565" s="152"/>
      <c r="CR565" s="152"/>
      <c r="CS565" s="152"/>
      <c r="CT565" s="152"/>
      <c r="CU565" s="152"/>
      <c r="CV565" s="152"/>
      <c r="CW565" s="152"/>
      <c r="CX565" s="152"/>
      <c r="CY565" s="152"/>
      <c r="CZ565" s="152"/>
      <c r="DA565" s="152"/>
      <c r="DB565" s="152"/>
      <c r="DC565" s="152"/>
      <c r="DD565" s="152"/>
      <c r="DE565" s="152"/>
      <c r="DF565" s="152"/>
      <c r="DG565" s="152"/>
      <c r="DH565" s="152"/>
      <c r="DI565" s="152"/>
      <c r="DJ565" s="152"/>
      <c r="DK565" s="152"/>
      <c r="DL565" s="152"/>
      <c r="DM565" s="152"/>
      <c r="DN565" s="152"/>
      <c r="DO565" s="152"/>
      <c r="DP565" s="152"/>
      <c r="DQ565" s="152"/>
      <c r="DR565" s="152"/>
      <c r="DS565" s="152"/>
      <c r="DT565" s="152"/>
      <c r="DU565" s="152"/>
      <c r="DV565" s="152"/>
      <c r="DW565" s="152"/>
      <c r="DX565" s="152"/>
      <c r="DY565" s="152"/>
      <c r="DZ565" s="152"/>
      <c r="EA565" s="152"/>
      <c r="EB565" s="152"/>
    </row>
    <row r="566" spans="2:132" x14ac:dyDescent="0.2">
      <c r="B566" s="152"/>
      <c r="C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  <c r="AC566" s="152"/>
      <c r="AD566" s="152"/>
      <c r="AE566" s="152"/>
      <c r="AF566" s="152"/>
      <c r="AG566" s="152"/>
      <c r="AH566" s="152"/>
      <c r="AI566" s="152"/>
      <c r="AJ566" s="152"/>
      <c r="AK566" s="152"/>
      <c r="AL566" s="152"/>
      <c r="AM566" s="152"/>
      <c r="AN566" s="152"/>
      <c r="AO566" s="152"/>
      <c r="AP566" s="152"/>
      <c r="AQ566" s="152"/>
      <c r="AR566" s="152"/>
      <c r="AS566" s="152"/>
      <c r="AT566" s="152"/>
      <c r="AU566" s="152"/>
      <c r="AV566" s="152"/>
      <c r="AW566" s="152"/>
      <c r="AX566" s="152"/>
      <c r="AY566" s="152"/>
      <c r="AZ566" s="152"/>
      <c r="BA566" s="152"/>
      <c r="BB566" s="152"/>
      <c r="BC566" s="152"/>
      <c r="BD566" s="152"/>
      <c r="BE566" s="152"/>
      <c r="BF566" s="152"/>
      <c r="BG566" s="152"/>
      <c r="BH566" s="152"/>
      <c r="BI566" s="152"/>
      <c r="BJ566" s="152"/>
      <c r="BK566" s="152"/>
      <c r="BL566" s="152"/>
      <c r="BM566" s="152"/>
      <c r="BN566" s="152"/>
      <c r="BO566" s="152"/>
      <c r="BP566" s="152"/>
      <c r="BQ566" s="152"/>
      <c r="BR566" s="152"/>
      <c r="BS566" s="152"/>
      <c r="BT566" s="152"/>
      <c r="BU566" s="152"/>
      <c r="BV566" s="152"/>
      <c r="BW566" s="152"/>
      <c r="BX566" s="152"/>
      <c r="BY566" s="152"/>
      <c r="BZ566" s="152"/>
      <c r="CA566" s="152"/>
      <c r="CB566" s="152"/>
      <c r="CC566" s="152"/>
      <c r="CD566" s="152"/>
      <c r="CE566" s="152"/>
      <c r="CF566" s="152"/>
      <c r="CG566" s="152"/>
      <c r="CH566" s="152"/>
      <c r="CI566" s="152"/>
      <c r="CJ566" s="152"/>
      <c r="CK566" s="152"/>
      <c r="CL566" s="152"/>
      <c r="CM566" s="152"/>
      <c r="CN566" s="152"/>
      <c r="CO566" s="152"/>
      <c r="CP566" s="152"/>
      <c r="CQ566" s="152"/>
      <c r="CR566" s="152"/>
      <c r="CS566" s="152"/>
      <c r="CT566" s="152"/>
      <c r="CU566" s="152"/>
      <c r="CV566" s="152"/>
      <c r="CW566" s="152"/>
      <c r="CX566" s="152"/>
      <c r="CY566" s="152"/>
      <c r="CZ566" s="152"/>
      <c r="DA566" s="152"/>
      <c r="DB566" s="152"/>
      <c r="DC566" s="152"/>
      <c r="DD566" s="152"/>
      <c r="DE566" s="152"/>
      <c r="DF566" s="152"/>
      <c r="DG566" s="152"/>
      <c r="DH566" s="152"/>
      <c r="DI566" s="152"/>
      <c r="DJ566" s="152"/>
      <c r="DK566" s="152"/>
      <c r="DL566" s="152"/>
      <c r="DM566" s="152"/>
      <c r="DN566" s="152"/>
      <c r="DO566" s="152"/>
      <c r="DP566" s="152"/>
      <c r="DQ566" s="152"/>
      <c r="DR566" s="152"/>
      <c r="DS566" s="152"/>
      <c r="DT566" s="152"/>
      <c r="DU566" s="152"/>
      <c r="DV566" s="152"/>
      <c r="DW566" s="152"/>
      <c r="DX566" s="152"/>
      <c r="DY566" s="152"/>
      <c r="DZ566" s="152"/>
      <c r="EA566" s="152"/>
      <c r="EB566" s="152"/>
    </row>
    <row r="567" spans="2:132" x14ac:dyDescent="0.2">
      <c r="B567" s="152"/>
      <c r="C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  <c r="AC567" s="152"/>
      <c r="AD567" s="152"/>
      <c r="AE567" s="152"/>
      <c r="AF567" s="152"/>
      <c r="AG567" s="152"/>
      <c r="AH567" s="152"/>
      <c r="AI567" s="152"/>
      <c r="AJ567" s="152"/>
      <c r="AK567" s="152"/>
      <c r="AL567" s="152"/>
      <c r="AM567" s="152"/>
      <c r="AN567" s="152"/>
      <c r="AO567" s="152"/>
      <c r="AP567" s="152"/>
      <c r="AQ567" s="152"/>
      <c r="AR567" s="152"/>
      <c r="AS567" s="152"/>
      <c r="AT567" s="152"/>
      <c r="AU567" s="152"/>
      <c r="AV567" s="152"/>
      <c r="AW567" s="152"/>
      <c r="AX567" s="152"/>
      <c r="AY567" s="152"/>
      <c r="AZ567" s="152"/>
      <c r="BA567" s="152"/>
      <c r="BB567" s="152"/>
      <c r="BC567" s="152"/>
      <c r="BD567" s="152"/>
      <c r="BE567" s="152"/>
      <c r="BF567" s="152"/>
      <c r="BG567" s="152"/>
      <c r="BH567" s="152"/>
      <c r="BI567" s="152"/>
      <c r="BJ567" s="152"/>
      <c r="BK567" s="152"/>
      <c r="BL567" s="152"/>
      <c r="BM567" s="152"/>
      <c r="BN567" s="152"/>
      <c r="BO567" s="152"/>
      <c r="BP567" s="152"/>
      <c r="BQ567" s="152"/>
      <c r="BR567" s="152"/>
      <c r="BS567" s="152"/>
      <c r="BT567" s="152"/>
      <c r="BU567" s="152"/>
      <c r="BV567" s="152"/>
      <c r="BW567" s="152"/>
      <c r="BX567" s="152"/>
      <c r="BY567" s="152"/>
      <c r="BZ567" s="152"/>
      <c r="CA567" s="152"/>
      <c r="CB567" s="152"/>
      <c r="CC567" s="152"/>
      <c r="CD567" s="152"/>
      <c r="CE567" s="152"/>
      <c r="CF567" s="152"/>
      <c r="CG567" s="152"/>
      <c r="CH567" s="152"/>
      <c r="CI567" s="152"/>
      <c r="CJ567" s="152"/>
      <c r="CK567" s="152"/>
      <c r="CL567" s="152"/>
      <c r="CM567" s="152"/>
      <c r="CN567" s="152"/>
      <c r="CO567" s="152"/>
      <c r="CP567" s="152"/>
      <c r="CQ567" s="152"/>
      <c r="CR567" s="152"/>
      <c r="CS567" s="152"/>
      <c r="CT567" s="152"/>
      <c r="CU567" s="152"/>
      <c r="CV567" s="152"/>
      <c r="CW567" s="152"/>
      <c r="CX567" s="152"/>
      <c r="CY567" s="152"/>
      <c r="CZ567" s="152"/>
      <c r="DA567" s="152"/>
      <c r="DB567" s="152"/>
      <c r="DC567" s="152"/>
      <c r="DD567" s="152"/>
      <c r="DE567" s="152"/>
      <c r="DF567" s="152"/>
      <c r="DG567" s="152"/>
      <c r="DH567" s="152"/>
      <c r="DI567" s="152"/>
      <c r="DJ567" s="152"/>
      <c r="DK567" s="152"/>
      <c r="DL567" s="152"/>
      <c r="DM567" s="152"/>
      <c r="DN567" s="152"/>
      <c r="DO567" s="152"/>
      <c r="DP567" s="152"/>
      <c r="DQ567" s="152"/>
      <c r="DR567" s="152"/>
      <c r="DS567" s="152"/>
      <c r="DT567" s="152"/>
      <c r="DU567" s="152"/>
      <c r="DV567" s="152"/>
      <c r="DW567" s="152"/>
      <c r="DX567" s="152"/>
      <c r="DY567" s="152"/>
      <c r="DZ567" s="152"/>
      <c r="EA567" s="152"/>
      <c r="EB567" s="152"/>
    </row>
    <row r="568" spans="2:132" x14ac:dyDescent="0.2">
      <c r="B568" s="152"/>
      <c r="C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  <c r="AC568" s="152"/>
      <c r="AD568" s="152"/>
      <c r="AE568" s="152"/>
      <c r="AF568" s="152"/>
      <c r="AG568" s="152"/>
      <c r="AH568" s="152"/>
      <c r="AI568" s="152"/>
      <c r="AJ568" s="152"/>
      <c r="AK568" s="152"/>
      <c r="AL568" s="152"/>
      <c r="AM568" s="152"/>
      <c r="AN568" s="152"/>
      <c r="AO568" s="152"/>
      <c r="AP568" s="152"/>
      <c r="AQ568" s="152"/>
      <c r="AR568" s="152"/>
      <c r="AS568" s="152"/>
      <c r="AT568" s="152"/>
      <c r="AU568" s="152"/>
      <c r="AV568" s="152"/>
      <c r="AW568" s="152"/>
      <c r="AX568" s="152"/>
      <c r="AY568" s="152"/>
      <c r="AZ568" s="152"/>
      <c r="BA568" s="152"/>
      <c r="BB568" s="152"/>
      <c r="BC568" s="152"/>
      <c r="BD568" s="152"/>
      <c r="BE568" s="152"/>
      <c r="BF568" s="152"/>
      <c r="BG568" s="152"/>
      <c r="BH568" s="152"/>
      <c r="BI568" s="152"/>
      <c r="BJ568" s="152"/>
      <c r="BK568" s="152"/>
      <c r="BL568" s="152"/>
      <c r="BM568" s="152"/>
      <c r="BN568" s="152"/>
      <c r="BO568" s="152"/>
      <c r="BP568" s="152"/>
      <c r="BQ568" s="152"/>
      <c r="BR568" s="152"/>
      <c r="BS568" s="152"/>
      <c r="BT568" s="152"/>
      <c r="BU568" s="152"/>
      <c r="BV568" s="152"/>
      <c r="BW568" s="152"/>
      <c r="BX568" s="152"/>
      <c r="BY568" s="152"/>
      <c r="BZ568" s="152"/>
      <c r="CA568" s="152"/>
      <c r="CB568" s="152"/>
      <c r="CC568" s="152"/>
      <c r="CD568" s="152"/>
      <c r="CE568" s="152"/>
      <c r="CF568" s="152"/>
      <c r="CG568" s="152"/>
      <c r="CH568" s="152"/>
      <c r="CI568" s="152"/>
      <c r="CJ568" s="152"/>
      <c r="CK568" s="152"/>
      <c r="CL568" s="152"/>
      <c r="CM568" s="152"/>
      <c r="CN568" s="152"/>
      <c r="CO568" s="152"/>
      <c r="CP568" s="152"/>
      <c r="CQ568" s="152"/>
      <c r="CR568" s="152"/>
      <c r="CS568" s="152"/>
      <c r="CT568" s="152"/>
      <c r="CU568" s="152"/>
      <c r="CV568" s="152"/>
      <c r="CW568" s="152"/>
      <c r="CX568" s="152"/>
      <c r="CY568" s="152"/>
      <c r="CZ568" s="152"/>
      <c r="DA568" s="152"/>
      <c r="DB568" s="152"/>
      <c r="DC568" s="152"/>
      <c r="DD568" s="152"/>
      <c r="DE568" s="152"/>
      <c r="DF568" s="152"/>
      <c r="DG568" s="152"/>
      <c r="DH568" s="152"/>
      <c r="DI568" s="152"/>
      <c r="DJ568" s="152"/>
      <c r="DK568" s="152"/>
      <c r="DL568" s="152"/>
      <c r="DM568" s="152"/>
      <c r="DN568" s="152"/>
      <c r="DO568" s="152"/>
      <c r="DP568" s="152"/>
      <c r="DQ568" s="152"/>
      <c r="DR568" s="152"/>
      <c r="DS568" s="152"/>
      <c r="DT568" s="152"/>
      <c r="DU568" s="152"/>
      <c r="DV568" s="152"/>
      <c r="DW568" s="152"/>
      <c r="DX568" s="152"/>
      <c r="DY568" s="152"/>
      <c r="DZ568" s="152"/>
      <c r="EA568" s="152"/>
      <c r="EB568" s="152"/>
    </row>
    <row r="569" spans="2:132" x14ac:dyDescent="0.2">
      <c r="B569" s="152"/>
      <c r="C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  <c r="AK569" s="152"/>
      <c r="AL569" s="152"/>
      <c r="AM569" s="152"/>
      <c r="AN569" s="152"/>
      <c r="AO569" s="152"/>
      <c r="AP569" s="152"/>
      <c r="AQ569" s="152"/>
      <c r="AR569" s="152"/>
      <c r="AS569" s="152"/>
      <c r="AT569" s="152"/>
      <c r="AU569" s="152"/>
      <c r="AV569" s="152"/>
      <c r="AW569" s="152"/>
      <c r="AX569" s="152"/>
      <c r="AY569" s="152"/>
      <c r="AZ569" s="152"/>
      <c r="BA569" s="152"/>
      <c r="BB569" s="152"/>
      <c r="BC569" s="152"/>
      <c r="BD569" s="152"/>
      <c r="BE569" s="152"/>
      <c r="BF569" s="152"/>
      <c r="BG569" s="152"/>
      <c r="BH569" s="152"/>
      <c r="BI569" s="152"/>
      <c r="BJ569" s="152"/>
      <c r="BK569" s="152"/>
      <c r="BL569" s="152"/>
      <c r="BM569" s="152"/>
      <c r="BN569" s="152"/>
      <c r="BO569" s="152"/>
      <c r="BP569" s="152"/>
      <c r="BQ569" s="152"/>
      <c r="BR569" s="152"/>
      <c r="BS569" s="152"/>
      <c r="BT569" s="152"/>
      <c r="BU569" s="152"/>
      <c r="BV569" s="152"/>
      <c r="BW569" s="152"/>
      <c r="BX569" s="152"/>
      <c r="BY569" s="152"/>
      <c r="BZ569" s="152"/>
      <c r="CA569" s="152"/>
      <c r="CB569" s="152"/>
      <c r="CC569" s="152"/>
      <c r="CD569" s="152"/>
      <c r="CE569" s="152"/>
      <c r="CF569" s="152"/>
      <c r="CG569" s="152"/>
      <c r="CH569" s="152"/>
      <c r="CI569" s="152"/>
      <c r="CJ569" s="152"/>
      <c r="CK569" s="152"/>
      <c r="CL569" s="152"/>
      <c r="CM569" s="152"/>
      <c r="CN569" s="152"/>
      <c r="CO569" s="152"/>
      <c r="CP569" s="152"/>
      <c r="CQ569" s="152"/>
      <c r="CR569" s="152"/>
      <c r="CS569" s="152"/>
      <c r="CT569" s="152"/>
      <c r="CU569" s="152"/>
      <c r="CV569" s="152"/>
      <c r="CW569" s="152"/>
      <c r="CX569" s="152"/>
      <c r="CY569" s="152"/>
      <c r="CZ569" s="152"/>
      <c r="DA569" s="152"/>
      <c r="DB569" s="152"/>
      <c r="DC569" s="152"/>
      <c r="DD569" s="152"/>
      <c r="DE569" s="152"/>
      <c r="DF569" s="152"/>
      <c r="DG569" s="152"/>
      <c r="DH569" s="152"/>
      <c r="DI569" s="152"/>
      <c r="DJ569" s="152"/>
      <c r="DK569" s="152"/>
      <c r="DL569" s="152"/>
      <c r="DM569" s="152"/>
      <c r="DN569" s="152"/>
      <c r="DO569" s="152"/>
      <c r="DP569" s="152"/>
      <c r="DQ569" s="152"/>
      <c r="DR569" s="152"/>
      <c r="DS569" s="152"/>
      <c r="DT569" s="152"/>
      <c r="DU569" s="152"/>
      <c r="DV569" s="152"/>
      <c r="DW569" s="152"/>
      <c r="DX569" s="152"/>
      <c r="DY569" s="152"/>
      <c r="DZ569" s="152"/>
      <c r="EA569" s="152"/>
      <c r="EB569" s="152"/>
    </row>
  </sheetData>
  <mergeCells count="37">
    <mergeCell ref="A4:B4"/>
    <mergeCell ref="G4:H4"/>
    <mergeCell ref="A7:B7"/>
    <mergeCell ref="A6:B6"/>
    <mergeCell ref="A2:T2"/>
    <mergeCell ref="D6:E6"/>
    <mergeCell ref="D7:E7"/>
    <mergeCell ref="G6:H6"/>
    <mergeCell ref="G7:H7"/>
    <mergeCell ref="J6:K6"/>
    <mergeCell ref="Y6:Z6"/>
    <mergeCell ref="Y7:Z7"/>
    <mergeCell ref="AB6:AC6"/>
    <mergeCell ref="AB7:AC7"/>
    <mergeCell ref="J7:K7"/>
    <mergeCell ref="M6:N6"/>
    <mergeCell ref="M7:N7"/>
    <mergeCell ref="P6:Q6"/>
    <mergeCell ref="P7:Q7"/>
    <mergeCell ref="S6:T6"/>
    <mergeCell ref="S7:T7"/>
    <mergeCell ref="A1:AU1"/>
    <mergeCell ref="U2:AU2"/>
    <mergeCell ref="AN6:AO6"/>
    <mergeCell ref="AN7:AO7"/>
    <mergeCell ref="AQ6:AR6"/>
    <mergeCell ref="AQ7:AR7"/>
    <mergeCell ref="AT6:AU6"/>
    <mergeCell ref="AT7:AU7"/>
    <mergeCell ref="AE6:AF6"/>
    <mergeCell ref="AE7:AF7"/>
    <mergeCell ref="AH6:AI6"/>
    <mergeCell ref="AH7:AI7"/>
    <mergeCell ref="AK6:AL6"/>
    <mergeCell ref="AK7:AL7"/>
    <mergeCell ref="V6:W6"/>
    <mergeCell ref="V7:W7"/>
  </mergeCells>
  <pageMargins left="0.51181102362204722" right="0.31496062992125984" top="0.19685039370078741" bottom="0.19685039370078741" header="0" footer="0"/>
  <pageSetup paperSize="9" scale="4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topLeftCell="D1" workbookViewId="0">
      <selection activeCell="I2" sqref="I2:I10"/>
    </sheetView>
  </sheetViews>
  <sheetFormatPr baseColWidth="10" defaultRowHeight="12.75" x14ac:dyDescent="0.2"/>
  <cols>
    <col min="1" max="3" width="11.42578125" style="122"/>
    <col min="4" max="4" width="12.42578125" style="122" bestFit="1" customWidth="1"/>
    <col min="5" max="5" width="18.28515625" style="122" bestFit="1" customWidth="1"/>
    <col min="6" max="16384" width="11.42578125" style="122"/>
  </cols>
  <sheetData>
    <row r="1" spans="1:23" x14ac:dyDescent="0.2">
      <c r="A1" s="150" t="s">
        <v>2186</v>
      </c>
      <c r="B1" s="150" t="s">
        <v>147</v>
      </c>
      <c r="D1" s="122" t="s">
        <v>2139</v>
      </c>
      <c r="E1" s="122" t="s">
        <v>2455</v>
      </c>
      <c r="I1" s="122" t="s">
        <v>2466</v>
      </c>
      <c r="O1" s="122" t="str">
        <f>'Export Wiegeliste'!B1</f>
        <v>Startgruppe/Gruppe</v>
      </c>
      <c r="P1" s="122" t="str">
        <f>'Export Wiegeliste'!C1</f>
        <v>U9M</v>
      </c>
      <c r="Q1" s="122" t="str">
        <f>'Export Wiegeliste'!D1</f>
        <v>U9W</v>
      </c>
      <c r="R1" s="122" t="str">
        <f>'Export Wiegeliste'!E1</f>
        <v>U11M</v>
      </c>
      <c r="S1" s="122" t="str">
        <f>'Export Wiegeliste'!F1</f>
        <v>U11W</v>
      </c>
      <c r="T1" s="122" t="str">
        <f>'Export Wiegeliste'!G1</f>
        <v>U13M</v>
      </c>
      <c r="U1" s="122" t="str">
        <f>'Export Wiegeliste'!H1</f>
        <v>U13W</v>
      </c>
      <c r="V1" s="122" t="str">
        <f>'Export Wiegeliste'!I1</f>
        <v>U15M</v>
      </c>
      <c r="W1" s="122" t="str">
        <f>'Export Wiegeliste'!J1</f>
        <v>U15W</v>
      </c>
    </row>
    <row r="2" spans="1:23" x14ac:dyDescent="0.2">
      <c r="A2" s="151">
        <v>1</v>
      </c>
      <c r="B2" s="151">
        <v>30</v>
      </c>
      <c r="D2" s="122">
        <v>1</v>
      </c>
      <c r="E2" s="122" t="s">
        <v>2451</v>
      </c>
      <c r="F2" s="122" t="s">
        <v>2458</v>
      </c>
      <c r="G2" s="122" t="s">
        <v>2457</v>
      </c>
      <c r="I2" s="122" t="s">
        <v>2459</v>
      </c>
      <c r="J2" s="122">
        <f>R7</f>
        <v>1</v>
      </c>
      <c r="K2" s="122">
        <v>4</v>
      </c>
      <c r="L2" s="122">
        <f>IF(ISERROR(VLOOKUP(K2,Wiegeliste!$HF$17:$HG$66,2)),0,IF(VLOOKUP(K2,Wiegeliste!$HF$17:$HG$66,1)=K2,VLOOKUP(K2,Wiegeliste!$HF$17:$HG$66,2),0))</f>
        <v>6</v>
      </c>
      <c r="M2" s="122" t="str">
        <f>I2</f>
        <v>U11M</v>
      </c>
      <c r="O2" s="122" t="str">
        <f>'Export Wiegeliste'!B2</f>
        <v>Gruppe1</v>
      </c>
      <c r="P2" s="122">
        <f>IF('Export Wiegeliste'!C2&lt;&gt;"",1,0)</f>
        <v>1</v>
      </c>
      <c r="Q2" s="122">
        <f>IF('Export Wiegeliste'!D2&lt;&gt;"",1,0)</f>
        <v>0</v>
      </c>
      <c r="R2" s="122">
        <f>IF('Export Wiegeliste'!E2&lt;&gt;"",1,0)</f>
        <v>1</v>
      </c>
      <c r="S2" s="122">
        <f>IF('Export Wiegeliste'!F2&lt;&gt;"",1,0)</f>
        <v>0</v>
      </c>
      <c r="T2" s="122">
        <f>IF('Export Wiegeliste'!G2&lt;&gt;"",1,0)</f>
        <v>0</v>
      </c>
      <c r="U2" s="122">
        <f>IF('Export Wiegeliste'!H2&lt;&gt;"",1,0)</f>
        <v>0</v>
      </c>
      <c r="V2" s="122">
        <f>IF('Export Wiegeliste'!I2&lt;&gt;"",1,0)</f>
        <v>0</v>
      </c>
      <c r="W2" s="122">
        <f>IF('Export Wiegeliste'!J2&lt;&gt;"",1,0)</f>
        <v>0</v>
      </c>
    </row>
    <row r="3" spans="1:23" x14ac:dyDescent="0.2">
      <c r="A3" s="151">
        <v>2</v>
      </c>
      <c r="B3" s="151">
        <v>20</v>
      </c>
      <c r="D3" s="122">
        <v>2</v>
      </c>
      <c r="E3" s="122" t="s">
        <v>2451</v>
      </c>
      <c r="F3" s="122" t="s">
        <v>2458</v>
      </c>
      <c r="G3" s="122" t="s">
        <v>2457</v>
      </c>
      <c r="I3" s="122" t="s">
        <v>2460</v>
      </c>
      <c r="J3" s="122">
        <f>S7</f>
        <v>2</v>
      </c>
      <c r="K3" s="122">
        <v>3</v>
      </c>
      <c r="L3" s="122">
        <f>IF(ISERROR(VLOOKUP(K3,Wiegeliste!$HF$17:$HG$66,2)),0,IF(VLOOKUP(K3,Wiegeliste!$HF$17:$HG$66,1)=K3,VLOOKUP(K3,Wiegeliste!$HF$17:$HG$66,2),0))</f>
        <v>1</v>
      </c>
      <c r="M3" s="122" t="str">
        <f t="shared" ref="M3:M9" si="0">I3</f>
        <v>U11W</v>
      </c>
      <c r="O3" s="122" t="str">
        <f>'Export Wiegeliste'!B3</f>
        <v>Gruppe2</v>
      </c>
      <c r="P3" s="122">
        <f>IF('Export Wiegeliste'!C3&lt;&gt;"",1,0)</f>
        <v>0</v>
      </c>
      <c r="Q3" s="122">
        <f>IF('Export Wiegeliste'!D3&lt;&gt;"",1,0)</f>
        <v>0</v>
      </c>
      <c r="R3" s="122">
        <f>IF('Export Wiegeliste'!E3&lt;&gt;"",1,0)</f>
        <v>0</v>
      </c>
      <c r="S3" s="122">
        <f>IF('Export Wiegeliste'!F3&lt;&gt;"",1,0)</f>
        <v>1</v>
      </c>
      <c r="T3" s="122">
        <f>IF('Export Wiegeliste'!G3&lt;&gt;"",1,0)</f>
        <v>0</v>
      </c>
      <c r="U3" s="122">
        <f>IF('Export Wiegeliste'!H3&lt;&gt;"",1,0)</f>
        <v>1</v>
      </c>
      <c r="V3" s="122">
        <f>IF('Export Wiegeliste'!I3&lt;&gt;"",1,0)</f>
        <v>0</v>
      </c>
      <c r="W3" s="122">
        <f>IF('Export Wiegeliste'!J3&lt;&gt;"",1,0)</f>
        <v>1</v>
      </c>
    </row>
    <row r="4" spans="1:23" x14ac:dyDescent="0.2">
      <c r="A4" s="151">
        <v>3</v>
      </c>
      <c r="B4" s="151">
        <v>16</v>
      </c>
      <c r="D4" s="122">
        <v>3</v>
      </c>
      <c r="E4" s="122" t="s">
        <v>2451</v>
      </c>
      <c r="F4" s="122" t="s">
        <v>2458</v>
      </c>
      <c r="G4" s="122" t="s">
        <v>2457</v>
      </c>
      <c r="I4" s="122" t="s">
        <v>2461</v>
      </c>
      <c r="J4" s="122">
        <f>T7</f>
        <v>3</v>
      </c>
      <c r="K4" s="122">
        <v>6</v>
      </c>
      <c r="L4" s="122">
        <f>IF(ISERROR(VLOOKUP(K4,Wiegeliste!$HF$17:$HG$66,2)),0,IF(VLOOKUP(K4,Wiegeliste!$HF$17:$HG$66,1)=K4,VLOOKUP(K4,Wiegeliste!$HF$17:$HG$66,2),0))</f>
        <v>6</v>
      </c>
      <c r="M4" s="122" t="str">
        <f t="shared" si="0"/>
        <v>U13M</v>
      </c>
      <c r="O4" s="122" t="str">
        <f>'Export Wiegeliste'!B4</f>
        <v>Gruppe3</v>
      </c>
      <c r="P4" s="122">
        <f>IF('Export Wiegeliste'!C4&lt;&gt;"",1,0)</f>
        <v>0</v>
      </c>
      <c r="Q4" s="122">
        <f>IF('Export Wiegeliste'!D4&lt;&gt;"",1,0)</f>
        <v>1</v>
      </c>
      <c r="R4" s="122">
        <f>IF('Export Wiegeliste'!E4&lt;&gt;"",1,0)</f>
        <v>0</v>
      </c>
      <c r="S4" s="122">
        <f>IF('Export Wiegeliste'!F4&lt;&gt;"",1,0)</f>
        <v>0</v>
      </c>
      <c r="T4" s="122">
        <f>IF('Export Wiegeliste'!G4&lt;&gt;"",1,0)</f>
        <v>1</v>
      </c>
      <c r="U4" s="122">
        <f>IF('Export Wiegeliste'!H4&lt;&gt;"",1,0)</f>
        <v>0</v>
      </c>
      <c r="V4" s="122">
        <f>IF('Export Wiegeliste'!I4&lt;&gt;"",1,0)</f>
        <v>1</v>
      </c>
      <c r="W4" s="122">
        <f>IF('Export Wiegeliste'!J4&lt;&gt;"",1,0)</f>
        <v>0</v>
      </c>
    </row>
    <row r="5" spans="1:23" x14ac:dyDescent="0.2">
      <c r="A5" s="151">
        <v>4</v>
      </c>
      <c r="B5" s="151">
        <v>12</v>
      </c>
      <c r="D5" s="122">
        <v>4</v>
      </c>
      <c r="E5" s="122" t="s">
        <v>2451</v>
      </c>
      <c r="F5" s="122" t="s">
        <v>2458</v>
      </c>
      <c r="G5" s="122" t="s">
        <v>2457</v>
      </c>
      <c r="I5" s="122" t="s">
        <v>2462</v>
      </c>
      <c r="J5" s="122">
        <f>U7</f>
        <v>2</v>
      </c>
      <c r="K5" s="122">
        <v>5</v>
      </c>
      <c r="L5" s="122">
        <f>IF(ISERROR(VLOOKUP(K5,Wiegeliste!$HF$17:$HG$66,2)),0,IF(VLOOKUP(K5,Wiegeliste!$HF$17:$HG$66,1)=K5,VLOOKUP(K5,Wiegeliste!$HF$17:$HG$66,2),0))</f>
        <v>5</v>
      </c>
      <c r="M5" s="122" t="str">
        <f t="shared" si="0"/>
        <v>U13W</v>
      </c>
      <c r="O5" s="122" t="str">
        <f>'Export Wiegeliste'!B5</f>
        <v>Gruppe4</v>
      </c>
      <c r="P5" s="122">
        <f>IF('Export Wiegeliste'!C5&lt;&gt;"",1,0)</f>
        <v>0</v>
      </c>
      <c r="Q5" s="122">
        <f>IF('Export Wiegeliste'!D5&lt;&gt;"",1,0)</f>
        <v>0</v>
      </c>
      <c r="R5" s="122">
        <f>IF('Export Wiegeliste'!E5&lt;&gt;"",1,0)</f>
        <v>0</v>
      </c>
      <c r="S5" s="122">
        <f>IF('Export Wiegeliste'!F5&lt;&gt;"",1,0)</f>
        <v>0</v>
      </c>
      <c r="T5" s="122">
        <f>IF('Export Wiegeliste'!G5&lt;&gt;"",1,0)</f>
        <v>0</v>
      </c>
      <c r="U5" s="122">
        <f>IF('Export Wiegeliste'!H5&lt;&gt;"",1,0)</f>
        <v>0</v>
      </c>
      <c r="V5" s="122">
        <f>IF('Export Wiegeliste'!I5&lt;&gt;"",1,0)</f>
        <v>0</v>
      </c>
      <c r="W5" s="122">
        <f>IF('Export Wiegeliste'!J5&lt;&gt;"",1,0)</f>
        <v>0</v>
      </c>
    </row>
    <row r="6" spans="1:23" x14ac:dyDescent="0.2">
      <c r="A6" s="151">
        <v>5</v>
      </c>
      <c r="B6" s="151">
        <v>11</v>
      </c>
      <c r="D6" s="122">
        <v>5</v>
      </c>
      <c r="E6" s="122" t="s">
        <v>2451</v>
      </c>
      <c r="F6" s="122" t="s">
        <v>2458</v>
      </c>
      <c r="G6" s="122" t="s">
        <v>2457</v>
      </c>
      <c r="I6" s="122" t="s">
        <v>2463</v>
      </c>
      <c r="J6" s="122">
        <f>V7</f>
        <v>3</v>
      </c>
      <c r="K6" s="122">
        <v>8</v>
      </c>
      <c r="L6" s="122">
        <f>IF(ISERROR(VLOOKUP(K6,Wiegeliste!$HF$17:$HG$66,2)),0,IF(VLOOKUP(K6,Wiegeliste!$HF$17:$HG$66,1)=K6,VLOOKUP(K6,Wiegeliste!$HF$17:$HG$66,2),0))</f>
        <v>4</v>
      </c>
      <c r="M6" s="122" t="str">
        <f t="shared" si="0"/>
        <v>U15M</v>
      </c>
      <c r="O6" s="122" t="str">
        <f>'Export Wiegeliste'!B6</f>
        <v>Gruppe5</v>
      </c>
      <c r="P6" s="122">
        <f>IF('Export Wiegeliste'!C6&lt;&gt;"",1,0)</f>
        <v>0</v>
      </c>
      <c r="Q6" s="122">
        <f>IF('Export Wiegeliste'!D6&lt;&gt;"",1,0)</f>
        <v>0</v>
      </c>
      <c r="R6" s="122">
        <f>IF('Export Wiegeliste'!E6&lt;&gt;"",1,0)</f>
        <v>0</v>
      </c>
      <c r="S6" s="122">
        <f>IF('Export Wiegeliste'!F6&lt;&gt;"",1,0)</f>
        <v>0</v>
      </c>
      <c r="T6" s="122">
        <f>IF('Export Wiegeliste'!G6&lt;&gt;"",1,0)</f>
        <v>0</v>
      </c>
      <c r="U6" s="122">
        <f>IF('Export Wiegeliste'!H6&lt;&gt;"",1,0)</f>
        <v>0</v>
      </c>
      <c r="V6" s="122">
        <f>IF('Export Wiegeliste'!I6&lt;&gt;"",1,0)</f>
        <v>0</v>
      </c>
      <c r="W6" s="122">
        <f>IF('Export Wiegeliste'!J6&lt;&gt;"",1,0)</f>
        <v>0</v>
      </c>
    </row>
    <row r="7" spans="1:23" x14ac:dyDescent="0.2">
      <c r="A7" s="151">
        <v>6</v>
      </c>
      <c r="B7" s="151">
        <v>10</v>
      </c>
      <c r="D7" s="122">
        <v>6</v>
      </c>
      <c r="E7" s="122" t="s">
        <v>2451</v>
      </c>
      <c r="F7" s="122" t="s">
        <v>2458</v>
      </c>
      <c r="G7" s="122" t="s">
        <v>2457</v>
      </c>
      <c r="I7" s="122" t="s">
        <v>2464</v>
      </c>
      <c r="J7" s="122">
        <f>W7</f>
        <v>2</v>
      </c>
      <c r="K7" s="122">
        <v>7</v>
      </c>
      <c r="L7" s="122">
        <f>IF(ISERROR(VLOOKUP(K7,Wiegeliste!$HF$17:$HG$66,2)),0,IF(VLOOKUP(K7,Wiegeliste!$HF$17:$HG$66,1)=K7,VLOOKUP(K7,Wiegeliste!$HF$17:$HG$66,2),0))</f>
        <v>1</v>
      </c>
      <c r="M7" s="122" t="str">
        <f t="shared" si="0"/>
        <v>U15W</v>
      </c>
      <c r="P7" s="122">
        <f>IF(P2&gt;0,1,IF(P3&gt;0,2,IF(P4&gt;0,3,IF(P5&gt;0,4,IF(P6&gt;0,5,0)))))</f>
        <v>1</v>
      </c>
      <c r="Q7" s="122">
        <f t="shared" ref="Q7:W7" si="1">IF(Q2&gt;0,1,IF(Q3&gt;0,2,IF(Q4&gt;0,3,IF(Q5&gt;0,4,IF(Q6&gt;0,5,0)))))</f>
        <v>3</v>
      </c>
      <c r="R7" s="122">
        <f t="shared" si="1"/>
        <v>1</v>
      </c>
      <c r="S7" s="122">
        <f t="shared" si="1"/>
        <v>2</v>
      </c>
      <c r="T7" s="122">
        <f t="shared" si="1"/>
        <v>3</v>
      </c>
      <c r="U7" s="122">
        <f t="shared" si="1"/>
        <v>2</v>
      </c>
      <c r="V7" s="122">
        <f t="shared" si="1"/>
        <v>3</v>
      </c>
      <c r="W7" s="122">
        <f t="shared" si="1"/>
        <v>2</v>
      </c>
    </row>
    <row r="8" spans="1:23" x14ac:dyDescent="0.2">
      <c r="A8" s="151">
        <v>7</v>
      </c>
      <c r="B8" s="151">
        <v>9</v>
      </c>
      <c r="D8" s="122">
        <v>7</v>
      </c>
      <c r="E8" s="122" t="s">
        <v>2451</v>
      </c>
      <c r="F8" s="122" t="s">
        <v>2458</v>
      </c>
      <c r="G8" s="122" t="s">
        <v>2457</v>
      </c>
      <c r="I8" s="122" t="s">
        <v>2458</v>
      </c>
      <c r="J8" s="122">
        <f>P7</f>
        <v>1</v>
      </c>
      <c r="K8" s="122">
        <v>2</v>
      </c>
      <c r="L8" s="122">
        <f>IF(ISERROR(VLOOKUP(K8,Wiegeliste!$HF$17:$HG$66,2)),0,IF(VLOOKUP(K8,Wiegeliste!$HF$17:$HG$66,1)=K8,VLOOKUP(K8,Wiegeliste!$HF$17:$HG$66,2),0))</f>
        <v>3</v>
      </c>
      <c r="M8" s="122" t="str">
        <f t="shared" si="0"/>
        <v>U9M</v>
      </c>
      <c r="P8" s="122">
        <f>SUM(P2:P6)</f>
        <v>1</v>
      </c>
      <c r="Q8" s="122">
        <f t="shared" ref="Q8:W8" si="2">SUM(Q2:Q6)</f>
        <v>1</v>
      </c>
      <c r="R8" s="122">
        <f t="shared" si="2"/>
        <v>1</v>
      </c>
      <c r="S8" s="122">
        <f t="shared" si="2"/>
        <v>1</v>
      </c>
      <c r="T8" s="122">
        <f t="shared" si="2"/>
        <v>1</v>
      </c>
      <c r="U8" s="122">
        <f t="shared" si="2"/>
        <v>1</v>
      </c>
      <c r="V8" s="122">
        <f t="shared" si="2"/>
        <v>1</v>
      </c>
      <c r="W8" s="122">
        <f t="shared" si="2"/>
        <v>1</v>
      </c>
    </row>
    <row r="9" spans="1:23" x14ac:dyDescent="0.2">
      <c r="A9" s="151">
        <v>8</v>
      </c>
      <c r="B9" s="151">
        <v>8</v>
      </c>
      <c r="D9" s="122">
        <v>8</v>
      </c>
      <c r="E9" s="122" t="s">
        <v>2451</v>
      </c>
      <c r="F9" s="122" t="s">
        <v>2458</v>
      </c>
      <c r="G9" s="122" t="s">
        <v>2457</v>
      </c>
      <c r="I9" s="122" t="s">
        <v>2457</v>
      </c>
      <c r="J9" s="122">
        <f>Q7</f>
        <v>3</v>
      </c>
      <c r="K9" s="122">
        <v>1</v>
      </c>
      <c r="L9" s="122">
        <f>IF(ISERROR(VLOOKUP(K9,Wiegeliste!$HF$17:$HG$66,2)),0,IF(VLOOKUP(K9,Wiegeliste!$HF$17:$HG$66,1)=K9,VLOOKUP(K9,Wiegeliste!$HF$17:$HG$66,2),0))</f>
        <v>0</v>
      </c>
      <c r="M9" s="122" t="str">
        <f t="shared" si="0"/>
        <v>U9W</v>
      </c>
    </row>
    <row r="10" spans="1:23" x14ac:dyDescent="0.2">
      <c r="A10" s="151">
        <v>9</v>
      </c>
      <c r="B10" s="151">
        <v>7</v>
      </c>
      <c r="D10" s="122">
        <v>9</v>
      </c>
      <c r="E10" s="122" t="s">
        <v>2451</v>
      </c>
      <c r="F10" s="122" t="s">
        <v>2458</v>
      </c>
      <c r="G10" s="122" t="s">
        <v>2457</v>
      </c>
      <c r="I10" s="122" t="s">
        <v>2465</v>
      </c>
      <c r="J10" s="122">
        <v>0</v>
      </c>
    </row>
    <row r="11" spans="1:23" x14ac:dyDescent="0.2">
      <c r="A11" s="151">
        <v>10</v>
      </c>
      <c r="B11" s="151">
        <v>6</v>
      </c>
      <c r="D11" s="122">
        <v>10</v>
      </c>
      <c r="E11" s="122" t="s">
        <v>2452</v>
      </c>
      <c r="F11" s="122" t="s">
        <v>2459</v>
      </c>
      <c r="G11" s="122" t="s">
        <v>2460</v>
      </c>
    </row>
    <row r="12" spans="1:23" x14ac:dyDescent="0.2">
      <c r="A12" s="151">
        <v>11</v>
      </c>
      <c r="B12" s="151">
        <v>5</v>
      </c>
      <c r="D12" s="122">
        <v>11</v>
      </c>
      <c r="E12" s="122" t="s">
        <v>2452</v>
      </c>
      <c r="F12" s="122" t="s">
        <v>2459</v>
      </c>
      <c r="G12" s="122" t="s">
        <v>2460</v>
      </c>
    </row>
    <row r="13" spans="1:23" x14ac:dyDescent="0.2">
      <c r="A13" s="151">
        <v>12</v>
      </c>
      <c r="B13" s="151">
        <v>4</v>
      </c>
      <c r="D13" s="122">
        <v>12</v>
      </c>
      <c r="E13" s="122" t="s">
        <v>2453</v>
      </c>
      <c r="F13" s="122" t="s">
        <v>2461</v>
      </c>
      <c r="G13" s="122" t="s">
        <v>2462</v>
      </c>
    </row>
    <row r="14" spans="1:23" x14ac:dyDescent="0.2">
      <c r="A14" s="151">
        <v>13</v>
      </c>
      <c r="B14" s="151">
        <v>3</v>
      </c>
      <c r="D14" s="122">
        <v>13</v>
      </c>
      <c r="E14" s="122" t="s">
        <v>2453</v>
      </c>
      <c r="F14" s="122" t="s">
        <v>2461</v>
      </c>
      <c r="G14" s="122" t="s">
        <v>2462</v>
      </c>
    </row>
    <row r="15" spans="1:23" x14ac:dyDescent="0.2">
      <c r="A15" s="151">
        <v>14</v>
      </c>
      <c r="B15" s="151">
        <v>2</v>
      </c>
      <c r="D15" s="122">
        <v>14</v>
      </c>
      <c r="E15" s="122" t="s">
        <v>2454</v>
      </c>
      <c r="F15" s="122" t="s">
        <v>2463</v>
      </c>
      <c r="G15" s="122" t="s">
        <v>2464</v>
      </c>
    </row>
    <row r="16" spans="1:23" x14ac:dyDescent="0.2">
      <c r="A16" s="151">
        <v>15</v>
      </c>
      <c r="B16" s="151">
        <v>1</v>
      </c>
      <c r="D16" s="122">
        <v>15</v>
      </c>
      <c r="E16" s="122" t="s">
        <v>2454</v>
      </c>
      <c r="F16" s="122" t="s">
        <v>2463</v>
      </c>
      <c r="G16" s="122" t="s">
        <v>2464</v>
      </c>
    </row>
    <row r="17" spans="1:7" x14ac:dyDescent="0.2">
      <c r="A17" s="151">
        <v>16</v>
      </c>
      <c r="B17" s="151">
        <v>0</v>
      </c>
      <c r="D17" s="122">
        <v>16</v>
      </c>
      <c r="E17" s="122" t="s">
        <v>2456</v>
      </c>
      <c r="F17" s="215" t="s">
        <v>2465</v>
      </c>
      <c r="G17" s="215" t="s">
        <v>2465</v>
      </c>
    </row>
    <row r="18" spans="1:7" x14ac:dyDescent="0.2">
      <c r="A18" s="151">
        <v>17</v>
      </c>
      <c r="B18" s="151">
        <v>0</v>
      </c>
      <c r="D18" s="122">
        <v>17</v>
      </c>
      <c r="E18" s="122" t="s">
        <v>2456</v>
      </c>
      <c r="F18" s="215" t="s">
        <v>2465</v>
      </c>
      <c r="G18" s="215" t="s">
        <v>2465</v>
      </c>
    </row>
    <row r="19" spans="1:7" x14ac:dyDescent="0.2">
      <c r="A19" s="151">
        <v>18</v>
      </c>
      <c r="B19" s="151">
        <v>0</v>
      </c>
      <c r="D19" s="122">
        <v>18</v>
      </c>
      <c r="E19" s="122" t="s">
        <v>2456</v>
      </c>
      <c r="F19" s="215" t="s">
        <v>2465</v>
      </c>
      <c r="G19" s="215" t="s">
        <v>2465</v>
      </c>
    </row>
    <row r="20" spans="1:7" x14ac:dyDescent="0.2">
      <c r="A20" s="151">
        <v>19</v>
      </c>
      <c r="B20" s="151">
        <v>0</v>
      </c>
      <c r="D20" s="122">
        <v>19</v>
      </c>
      <c r="E20" s="122" t="s">
        <v>2456</v>
      </c>
      <c r="F20" s="215" t="s">
        <v>2465</v>
      </c>
      <c r="G20" s="215" t="s">
        <v>2465</v>
      </c>
    </row>
    <row r="21" spans="1:7" x14ac:dyDescent="0.2">
      <c r="A21" s="151">
        <v>20</v>
      </c>
      <c r="B21" s="151">
        <v>0</v>
      </c>
      <c r="D21" s="122">
        <v>20</v>
      </c>
      <c r="E21" s="122" t="s">
        <v>2456</v>
      </c>
      <c r="F21" s="215" t="s">
        <v>2465</v>
      </c>
      <c r="G21" s="215" t="s">
        <v>2465</v>
      </c>
    </row>
    <row r="22" spans="1:7" x14ac:dyDescent="0.2">
      <c r="A22" s="151">
        <v>21</v>
      </c>
      <c r="B22" s="151">
        <v>0</v>
      </c>
      <c r="D22" s="122">
        <v>21</v>
      </c>
      <c r="E22" s="122" t="s">
        <v>2456</v>
      </c>
      <c r="F22" s="215" t="s">
        <v>2465</v>
      </c>
      <c r="G22" s="215" t="s">
        <v>2465</v>
      </c>
    </row>
    <row r="23" spans="1:7" x14ac:dyDescent="0.2">
      <c r="A23" s="151">
        <v>22</v>
      </c>
      <c r="B23" s="151">
        <v>0</v>
      </c>
      <c r="D23" s="122">
        <v>22</v>
      </c>
      <c r="E23" s="122" t="s">
        <v>2456</v>
      </c>
      <c r="F23" s="215" t="s">
        <v>2465</v>
      </c>
      <c r="G23" s="215" t="s">
        <v>2465</v>
      </c>
    </row>
    <row r="24" spans="1:7" x14ac:dyDescent="0.2">
      <c r="A24" s="151">
        <v>23</v>
      </c>
      <c r="B24" s="151">
        <v>0</v>
      </c>
      <c r="D24" s="122">
        <v>23</v>
      </c>
      <c r="E24" s="122" t="s">
        <v>2456</v>
      </c>
      <c r="F24" s="215" t="s">
        <v>2465</v>
      </c>
      <c r="G24" s="215" t="s">
        <v>2465</v>
      </c>
    </row>
    <row r="25" spans="1:7" x14ac:dyDescent="0.2">
      <c r="A25" s="151">
        <v>24</v>
      </c>
      <c r="B25" s="151">
        <v>0</v>
      </c>
      <c r="D25" s="122">
        <v>24</v>
      </c>
      <c r="E25" s="122" t="s">
        <v>2456</v>
      </c>
      <c r="F25" s="215" t="s">
        <v>2465</v>
      </c>
      <c r="G25" s="215" t="s">
        <v>2465</v>
      </c>
    </row>
    <row r="26" spans="1:7" x14ac:dyDescent="0.2">
      <c r="A26" s="151">
        <v>25</v>
      </c>
      <c r="B26" s="151">
        <v>0</v>
      </c>
      <c r="D26" s="122">
        <v>25</v>
      </c>
      <c r="E26" s="122" t="s">
        <v>2456</v>
      </c>
      <c r="F26" s="215" t="s">
        <v>2465</v>
      </c>
      <c r="G26" s="215" t="s">
        <v>2465</v>
      </c>
    </row>
    <row r="27" spans="1:7" x14ac:dyDescent="0.2">
      <c r="A27" s="151">
        <v>26</v>
      </c>
      <c r="B27" s="151">
        <v>0</v>
      </c>
      <c r="D27" s="122">
        <v>26</v>
      </c>
      <c r="E27" s="122" t="s">
        <v>2456</v>
      </c>
      <c r="F27" s="215" t="s">
        <v>2465</v>
      </c>
      <c r="G27" s="215" t="s">
        <v>2465</v>
      </c>
    </row>
    <row r="28" spans="1:7" x14ac:dyDescent="0.2">
      <c r="A28" s="151">
        <v>27</v>
      </c>
      <c r="B28" s="151">
        <v>0</v>
      </c>
      <c r="D28" s="122">
        <v>27</v>
      </c>
      <c r="E28" s="122" t="s">
        <v>2456</v>
      </c>
      <c r="F28" s="215" t="s">
        <v>2465</v>
      </c>
      <c r="G28" s="215" t="s">
        <v>2465</v>
      </c>
    </row>
    <row r="29" spans="1:7" x14ac:dyDescent="0.2">
      <c r="A29" s="151">
        <v>28</v>
      </c>
      <c r="B29" s="151">
        <v>0</v>
      </c>
      <c r="D29" s="122">
        <v>28</v>
      </c>
      <c r="E29" s="122" t="s">
        <v>2456</v>
      </c>
      <c r="F29" s="215" t="s">
        <v>2465</v>
      </c>
      <c r="G29" s="215" t="s">
        <v>2465</v>
      </c>
    </row>
    <row r="30" spans="1:7" x14ac:dyDescent="0.2">
      <c r="A30" s="151">
        <v>29</v>
      </c>
      <c r="B30" s="151">
        <v>0</v>
      </c>
      <c r="D30" s="122">
        <v>29</v>
      </c>
      <c r="E30" s="122" t="s">
        <v>2456</v>
      </c>
      <c r="F30" s="215" t="s">
        <v>2465</v>
      </c>
      <c r="G30" s="215" t="s">
        <v>2465</v>
      </c>
    </row>
    <row r="31" spans="1:7" x14ac:dyDescent="0.2">
      <c r="A31" s="151">
        <v>30</v>
      </c>
      <c r="B31" s="151">
        <v>0</v>
      </c>
      <c r="D31" s="122">
        <v>30</v>
      </c>
      <c r="E31" s="122" t="s">
        <v>2456</v>
      </c>
      <c r="F31" s="215" t="s">
        <v>2465</v>
      </c>
      <c r="G31" s="215" t="s">
        <v>2465</v>
      </c>
    </row>
  </sheetData>
  <sortState ref="I2:I10">
    <sortCondition ref="I2"/>
  </sortState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16"/>
  <sheetViews>
    <sheetView topLeftCell="E396" workbookViewId="0">
      <selection activeCell="N440" sqref="N440"/>
    </sheetView>
  </sheetViews>
  <sheetFormatPr baseColWidth="10" defaultRowHeight="12.75" x14ac:dyDescent="0.2"/>
  <cols>
    <col min="1" max="1" width="22.7109375" bestFit="1" customWidth="1"/>
    <col min="2" max="2" width="17.28515625" customWidth="1"/>
    <col min="3" max="3" width="19" customWidth="1"/>
    <col min="9" max="10" width="14" customWidth="1"/>
  </cols>
  <sheetData>
    <row r="1" spans="1:25" x14ac:dyDescent="0.2">
      <c r="A1" s="78" t="s">
        <v>2078</v>
      </c>
      <c r="B1" s="75">
        <v>2012</v>
      </c>
      <c r="C1" s="76">
        <f>DATE(B1,1,1)</f>
        <v>40909</v>
      </c>
      <c r="D1" s="77">
        <f>VLOOKUP($C$1,SFGUELTIGAB,6)</f>
        <v>6</v>
      </c>
      <c r="E1" s="77">
        <f>VLOOKUP($C$1,SFGUELTIGAB,10)</f>
        <v>13</v>
      </c>
      <c r="M1" s="79" t="s">
        <v>2106</v>
      </c>
      <c r="N1" s="80" t="s">
        <v>196</v>
      </c>
      <c r="W1" t="s">
        <v>2081</v>
      </c>
      <c r="X1" s="73" t="s">
        <v>2103</v>
      </c>
      <c r="Y1" s="73" t="s">
        <v>194</v>
      </c>
    </row>
    <row r="2" spans="1:25" x14ac:dyDescent="0.2">
      <c r="A2" s="78" t="s">
        <v>2079</v>
      </c>
      <c r="B2" s="75">
        <v>25</v>
      </c>
      <c r="M2" s="79" t="s">
        <v>2105</v>
      </c>
      <c r="N2" s="75">
        <v>19</v>
      </c>
      <c r="O2">
        <f>VLOOKUP(N2,Sinclair_schueler,IF(N1="M",2,3))</f>
        <v>3.3</v>
      </c>
      <c r="W2" t="s">
        <v>2082</v>
      </c>
      <c r="X2" s="73" t="s">
        <v>2104</v>
      </c>
      <c r="Y2" s="73" t="s">
        <v>196</v>
      </c>
    </row>
    <row r="3" spans="1:25" x14ac:dyDescent="0.2">
      <c r="A3" s="78" t="s">
        <v>2080</v>
      </c>
      <c r="B3" s="75" t="s">
        <v>2081</v>
      </c>
      <c r="C3" t="str">
        <f>IF(B3="Damentabelle","Mädchen starten mit Damensinclairtabelle",IF(B3="Herrentabelle","Mädchen starten mit Herrensinclairtabelle", "Mädchen starten mit Herrensinclairtabelle und Aufschlag von " &amp; B4 &amp; " auf den Faktor"))</f>
        <v>Mädchen starten mit Damensinclairtabelle</v>
      </c>
      <c r="W3" t="s">
        <v>2083</v>
      </c>
    </row>
    <row r="4" spans="1:25" x14ac:dyDescent="0.2">
      <c r="A4" s="79" t="s">
        <v>2085</v>
      </c>
      <c r="B4" s="75">
        <v>0.4</v>
      </c>
      <c r="C4" t="str">
        <f>IF(B3&lt;&gt;W3,"nicht berücksichtigt","")</f>
        <v>nicht berücksichtigt</v>
      </c>
      <c r="M4" s="79" t="s">
        <v>2102</v>
      </c>
      <c r="N4" s="80" t="s">
        <v>2103</v>
      </c>
      <c r="O4" t="str">
        <f>IF(N4="Ja", "Sinclairfaktor beim Kugelwurf wird berücksichtigt", "Sinclairfaktor wird beim Kugelwurf nicht berücksichtigt")</f>
        <v>Sinclairfaktor beim Kugelwurf wird berücksichtigt</v>
      </c>
    </row>
    <row r="5" spans="1:25" x14ac:dyDescent="0.2">
      <c r="A5" s="79" t="s">
        <v>2088</v>
      </c>
      <c r="B5" s="75">
        <v>5</v>
      </c>
    </row>
    <row r="6" spans="1:25" x14ac:dyDescent="0.2">
      <c r="A6" s="79" t="s">
        <v>2133</v>
      </c>
      <c r="B6" s="75">
        <v>10</v>
      </c>
      <c r="C6" t="str">
        <f>"-&gt; Max. "&amp;B6*$B$5 &amp; " Plus/Disz."</f>
        <v>-&gt; Max. 50 Plus/Disz.</v>
      </c>
    </row>
    <row r="7" spans="1:25" x14ac:dyDescent="0.2">
      <c r="A7" s="79" t="s">
        <v>2134</v>
      </c>
      <c r="B7" s="75">
        <v>0</v>
      </c>
      <c r="C7" t="str">
        <f>"-&gt; Max. "&amp;B7*$B$5 &amp; " Plus/Disz."</f>
        <v>-&gt; Max. 0 Plus/Disz.</v>
      </c>
    </row>
    <row r="8" spans="1:25" x14ac:dyDescent="0.2">
      <c r="A8" s="79" t="s">
        <v>2135</v>
      </c>
      <c r="B8" s="75">
        <v>0</v>
      </c>
      <c r="C8" t="str">
        <f>"-&gt; Max. "&amp;B8*$B$5 &amp; " Plus/Disz."</f>
        <v>-&gt; Max. 0 Plus/Disz.</v>
      </c>
      <c r="E8" s="79" t="s">
        <v>2090</v>
      </c>
      <c r="F8" s="75">
        <v>5.6</v>
      </c>
      <c r="G8" s="73" t="s">
        <v>2096</v>
      </c>
      <c r="I8" s="79" t="s">
        <v>2094</v>
      </c>
      <c r="J8" s="75">
        <v>7</v>
      </c>
      <c r="K8" s="73" t="s">
        <v>2097</v>
      </c>
      <c r="M8" s="79" t="s">
        <v>2099</v>
      </c>
      <c r="N8" s="75">
        <v>15</v>
      </c>
      <c r="O8" s="73" t="s">
        <v>2097</v>
      </c>
    </row>
    <row r="9" spans="1:25" x14ac:dyDescent="0.2">
      <c r="A9" s="79" t="s">
        <v>2136</v>
      </c>
      <c r="B9" s="75">
        <v>0</v>
      </c>
      <c r="C9" t="str">
        <f>"-&gt; Max. "&amp;B9*$B$5 &amp; " Plus/Disz."</f>
        <v>-&gt; Max. 0 Plus/Disz.</v>
      </c>
      <c r="E9" s="79" t="s">
        <v>2091</v>
      </c>
      <c r="F9" s="75">
        <v>9.6</v>
      </c>
      <c r="G9" s="73" t="s">
        <v>2096</v>
      </c>
      <c r="I9" s="79" t="s">
        <v>2095</v>
      </c>
      <c r="J9" s="75">
        <v>2</v>
      </c>
      <c r="K9" s="73" t="s">
        <v>2097</v>
      </c>
      <c r="M9" s="79" t="s">
        <v>2100</v>
      </c>
      <c r="N9" s="75">
        <v>2</v>
      </c>
      <c r="O9" s="73" t="s">
        <v>2097</v>
      </c>
    </row>
    <row r="10" spans="1:25" x14ac:dyDescent="0.2">
      <c r="A10" s="79" t="s">
        <v>2108</v>
      </c>
      <c r="B10" s="75">
        <v>4</v>
      </c>
      <c r="E10" s="79" t="s">
        <v>2108</v>
      </c>
      <c r="F10" s="75">
        <v>0</v>
      </c>
      <c r="G10" s="73"/>
      <c r="I10" s="79" t="s">
        <v>2108</v>
      </c>
      <c r="J10" s="75">
        <v>1</v>
      </c>
      <c r="K10" s="73"/>
      <c r="M10" s="79" t="s">
        <v>2108</v>
      </c>
      <c r="N10" s="75">
        <v>2</v>
      </c>
      <c r="O10" s="73"/>
    </row>
    <row r="11" spans="1:25" x14ac:dyDescent="0.2">
      <c r="A11" s="73"/>
      <c r="B11" s="74"/>
      <c r="F11">
        <f>1/(F9-F8)</f>
        <v>0.25</v>
      </c>
      <c r="J11">
        <f>100/((J8-J9)*100)</f>
        <v>0.2</v>
      </c>
      <c r="N11">
        <f>1/(N8-N9)</f>
        <v>7.6923076923076927E-2</v>
      </c>
    </row>
    <row r="12" spans="1:25" x14ac:dyDescent="0.2">
      <c r="A12" s="73"/>
      <c r="B12" s="74"/>
      <c r="F12">
        <f>F9*100*F11</f>
        <v>240</v>
      </c>
    </row>
    <row r="13" spans="1:25" ht="13.5" thickBot="1" x14ac:dyDescent="0.25">
      <c r="B13" s="72"/>
    </row>
    <row r="14" spans="1:25" ht="24" thickBot="1" x14ac:dyDescent="0.4">
      <c r="A14" s="797" t="s">
        <v>1971</v>
      </c>
      <c r="B14" s="798"/>
      <c r="C14" s="799"/>
      <c r="E14" s="800" t="s">
        <v>2093</v>
      </c>
      <c r="F14" s="801"/>
      <c r="I14" s="800" t="s">
        <v>2092</v>
      </c>
      <c r="J14" s="801"/>
      <c r="M14" s="800" t="s">
        <v>2101</v>
      </c>
      <c r="N14" s="801"/>
      <c r="Q14" s="127"/>
    </row>
    <row r="15" spans="1:25" x14ac:dyDescent="0.2">
      <c r="A15" s="86" t="s">
        <v>161</v>
      </c>
      <c r="B15" s="87" t="s">
        <v>2086</v>
      </c>
      <c r="C15" s="88" t="s">
        <v>2087</v>
      </c>
      <c r="E15" s="81" t="s">
        <v>2089</v>
      </c>
      <c r="F15" s="85" t="s">
        <v>147</v>
      </c>
      <c r="I15" s="81" t="s">
        <v>2098</v>
      </c>
      <c r="J15" s="85" t="s">
        <v>147</v>
      </c>
      <c r="M15" s="81" t="s">
        <v>2098</v>
      </c>
      <c r="N15" s="82" t="s">
        <v>147</v>
      </c>
      <c r="O15" s="83" t="s">
        <v>2107</v>
      </c>
      <c r="Q15" s="128"/>
    </row>
    <row r="16" spans="1:25" x14ac:dyDescent="0.2">
      <c r="A16" s="84">
        <v>1</v>
      </c>
      <c r="B16" s="84">
        <f t="shared" ref="B16:B79" si="0">ROUND(VLOOKUP($A16,SINCLAIRTABELLE,$D$1),$B$10)</f>
        <v>3.6063000000000001</v>
      </c>
      <c r="C16" s="84">
        <f t="shared" ref="C16:C79" si="1">IF($B$3=$W$1,ROUND(VLOOKUP($A16,SINCLAIRTABELLE,$E$1),$B$10),IF($B$3=$W$2,B16,B16+$B$4))</f>
        <v>3.3</v>
      </c>
      <c r="D16" s="1"/>
      <c r="E16" s="84">
        <v>0</v>
      </c>
      <c r="F16" s="84">
        <f>ROUND(F12,$F$10)</f>
        <v>240</v>
      </c>
      <c r="G16" s="1"/>
      <c r="H16" s="1"/>
      <c r="I16" s="84">
        <v>0</v>
      </c>
      <c r="J16" s="84">
        <v>0</v>
      </c>
      <c r="K16" s="1"/>
      <c r="L16" s="1"/>
      <c r="M16" s="84">
        <v>0</v>
      </c>
      <c r="N16" s="84">
        <v>0</v>
      </c>
      <c r="O16" s="84">
        <f t="shared" ref="O16:O79" si="2">IF($N$4="Ja",ROUND(N16*$O$2,$B$10),N16)</f>
        <v>0</v>
      </c>
      <c r="P16" s="1"/>
      <c r="Q16" s="129"/>
    </row>
    <row r="17" spans="1:17" x14ac:dyDescent="0.2">
      <c r="A17" s="84">
        <f>ROUND(A16+0.1,1)</f>
        <v>1.1000000000000001</v>
      </c>
      <c r="B17" s="84">
        <f t="shared" si="0"/>
        <v>3.6063000000000001</v>
      </c>
      <c r="C17" s="84">
        <f t="shared" si="1"/>
        <v>3.3</v>
      </c>
      <c r="D17" s="1"/>
      <c r="E17" s="84">
        <f>ROUND(E16+0.01,2)</f>
        <v>0.01</v>
      </c>
      <c r="F17" s="84">
        <f>ROUND(IF(E17 &gt; $F$9,0,($F$9-E17)*100*$F$11), $F$10)</f>
        <v>240</v>
      </c>
      <c r="G17" s="1"/>
      <c r="H17" s="1"/>
      <c r="I17" s="84">
        <f>ROUND(I16+0.01,2)</f>
        <v>0.01</v>
      </c>
      <c r="J17" s="84">
        <f>ROUND(IF(I17&lt;=$J$9,0,(I17-$J$9)*100*$J$11),$J$10)</f>
        <v>0</v>
      </c>
      <c r="K17" s="1"/>
      <c r="L17" s="1"/>
      <c r="M17" s="84">
        <f>ROUND(M16+0.01,2)</f>
        <v>0.01</v>
      </c>
      <c r="N17" s="84">
        <f>ROUND(IF(M17&lt;=$N$9,0,(M17-$N$9)*100*$N$11),$N$10)</f>
        <v>0</v>
      </c>
      <c r="O17" s="84">
        <f t="shared" si="2"/>
        <v>0</v>
      </c>
      <c r="P17" s="1"/>
      <c r="Q17" s="1"/>
    </row>
    <row r="18" spans="1:17" x14ac:dyDescent="0.2">
      <c r="A18" s="84">
        <f t="shared" ref="A18:A81" si="3">ROUND(A17+0.1,1)</f>
        <v>1.2</v>
      </c>
      <c r="B18" s="84">
        <f t="shared" si="0"/>
        <v>3.6063000000000001</v>
      </c>
      <c r="C18" s="84">
        <f t="shared" si="1"/>
        <v>3.3</v>
      </c>
      <c r="D18" s="1"/>
      <c r="E18" s="84">
        <f t="shared" ref="E18:E81" si="4">ROUND(E17+0.01,2)</f>
        <v>0.02</v>
      </c>
      <c r="F18" s="84">
        <f t="shared" ref="F18:F81" si="5">ROUND(IF(E18 &gt; $F$9,0,($F$9-E18)*100*$F$11), $F$10)</f>
        <v>240</v>
      </c>
      <c r="G18" s="1"/>
      <c r="H18" s="1"/>
      <c r="I18" s="84">
        <f t="shared" ref="I18:I81" si="6">ROUND(I17+0.01,2)</f>
        <v>0.02</v>
      </c>
      <c r="J18" s="84">
        <f t="shared" ref="J18:J81" si="7">ROUND(IF(I18&lt;=$J$9,0,(I18-$J$9)*100*$J$11),$J$10)</f>
        <v>0</v>
      </c>
      <c r="K18" s="1"/>
      <c r="L18" s="1"/>
      <c r="M18" s="84">
        <f t="shared" ref="M18:M81" si="8">ROUND(M17+0.01,2)</f>
        <v>0.02</v>
      </c>
      <c r="N18" s="84">
        <f t="shared" ref="N18:N81" si="9">ROUND(IF(M18&lt;=$N$9,0,(M18-$N$9)*100*$N$11),$N$10)</f>
        <v>0</v>
      </c>
      <c r="O18" s="84">
        <f t="shared" si="2"/>
        <v>0</v>
      </c>
      <c r="P18" s="1"/>
      <c r="Q18" s="1"/>
    </row>
    <row r="19" spans="1:17" x14ac:dyDescent="0.2">
      <c r="A19" s="84">
        <f t="shared" si="3"/>
        <v>1.3</v>
      </c>
      <c r="B19" s="84">
        <f t="shared" si="0"/>
        <v>3.6063000000000001</v>
      </c>
      <c r="C19" s="84">
        <f t="shared" si="1"/>
        <v>3.3</v>
      </c>
      <c r="D19" s="1"/>
      <c r="E19" s="84">
        <f t="shared" si="4"/>
        <v>0.03</v>
      </c>
      <c r="F19" s="84">
        <f t="shared" si="5"/>
        <v>239</v>
      </c>
      <c r="G19" s="1"/>
      <c r="H19" s="1"/>
      <c r="I19" s="84">
        <f t="shared" si="6"/>
        <v>0.03</v>
      </c>
      <c r="J19" s="84">
        <f t="shared" si="7"/>
        <v>0</v>
      </c>
      <c r="K19" s="1"/>
      <c r="L19" s="1"/>
      <c r="M19" s="84">
        <f t="shared" si="8"/>
        <v>0.03</v>
      </c>
      <c r="N19" s="84">
        <f t="shared" si="9"/>
        <v>0</v>
      </c>
      <c r="O19" s="84">
        <f t="shared" si="2"/>
        <v>0</v>
      </c>
      <c r="P19" s="1"/>
      <c r="Q19" s="1"/>
    </row>
    <row r="20" spans="1:17" x14ac:dyDescent="0.2">
      <c r="A20" s="84">
        <f t="shared" si="3"/>
        <v>1.4</v>
      </c>
      <c r="B20" s="84">
        <f t="shared" si="0"/>
        <v>3.6063000000000001</v>
      </c>
      <c r="C20" s="84">
        <f t="shared" si="1"/>
        <v>3.3</v>
      </c>
      <c r="D20" s="1"/>
      <c r="E20" s="84">
        <f t="shared" si="4"/>
        <v>0.04</v>
      </c>
      <c r="F20" s="84">
        <f t="shared" si="5"/>
        <v>239</v>
      </c>
      <c r="G20" s="1"/>
      <c r="H20" s="1"/>
      <c r="I20" s="84">
        <f t="shared" si="6"/>
        <v>0.04</v>
      </c>
      <c r="J20" s="84">
        <f t="shared" si="7"/>
        <v>0</v>
      </c>
      <c r="K20" s="1"/>
      <c r="L20" s="1"/>
      <c r="M20" s="84">
        <f t="shared" si="8"/>
        <v>0.04</v>
      </c>
      <c r="N20" s="84">
        <f t="shared" si="9"/>
        <v>0</v>
      </c>
      <c r="O20" s="84">
        <f t="shared" si="2"/>
        <v>0</v>
      </c>
      <c r="P20" s="1"/>
      <c r="Q20" s="1"/>
    </row>
    <row r="21" spans="1:17" x14ac:dyDescent="0.2">
      <c r="A21" s="84">
        <f t="shared" si="3"/>
        <v>1.5</v>
      </c>
      <c r="B21" s="84">
        <f t="shared" si="0"/>
        <v>3.6063000000000001</v>
      </c>
      <c r="C21" s="84">
        <f t="shared" si="1"/>
        <v>3.3</v>
      </c>
      <c r="D21" s="1"/>
      <c r="E21" s="84">
        <f t="shared" si="4"/>
        <v>0.05</v>
      </c>
      <c r="F21" s="84">
        <f t="shared" si="5"/>
        <v>239</v>
      </c>
      <c r="G21" s="1"/>
      <c r="H21" s="1"/>
      <c r="I21" s="84">
        <f t="shared" si="6"/>
        <v>0.05</v>
      </c>
      <c r="J21" s="84">
        <f t="shared" si="7"/>
        <v>0</v>
      </c>
      <c r="K21" s="1"/>
      <c r="L21" s="1"/>
      <c r="M21" s="84">
        <f t="shared" si="8"/>
        <v>0.05</v>
      </c>
      <c r="N21" s="84">
        <f t="shared" si="9"/>
        <v>0</v>
      </c>
      <c r="O21" s="84">
        <f t="shared" si="2"/>
        <v>0</v>
      </c>
      <c r="P21" s="1"/>
      <c r="Q21" s="1"/>
    </row>
    <row r="22" spans="1:17" x14ac:dyDescent="0.2">
      <c r="A22" s="84">
        <f t="shared" si="3"/>
        <v>1.6</v>
      </c>
      <c r="B22" s="84">
        <f t="shared" si="0"/>
        <v>3.6063000000000001</v>
      </c>
      <c r="C22" s="84">
        <f t="shared" si="1"/>
        <v>3.3</v>
      </c>
      <c r="D22" s="1"/>
      <c r="E22" s="84">
        <f t="shared" si="4"/>
        <v>0.06</v>
      </c>
      <c r="F22" s="84">
        <f t="shared" si="5"/>
        <v>239</v>
      </c>
      <c r="G22" s="1"/>
      <c r="H22" s="1"/>
      <c r="I22" s="84">
        <f t="shared" si="6"/>
        <v>0.06</v>
      </c>
      <c r="J22" s="84">
        <f t="shared" si="7"/>
        <v>0</v>
      </c>
      <c r="K22" s="1"/>
      <c r="L22" s="1"/>
      <c r="M22" s="84">
        <f t="shared" si="8"/>
        <v>0.06</v>
      </c>
      <c r="N22" s="84">
        <f t="shared" si="9"/>
        <v>0</v>
      </c>
      <c r="O22" s="84">
        <f t="shared" si="2"/>
        <v>0</v>
      </c>
      <c r="P22" s="1"/>
      <c r="Q22" s="1"/>
    </row>
    <row r="23" spans="1:17" x14ac:dyDescent="0.2">
      <c r="A23" s="84">
        <f t="shared" si="3"/>
        <v>1.7</v>
      </c>
      <c r="B23" s="84">
        <f t="shared" si="0"/>
        <v>3.6063000000000001</v>
      </c>
      <c r="C23" s="84">
        <f t="shared" si="1"/>
        <v>3.3</v>
      </c>
      <c r="D23" s="1"/>
      <c r="E23" s="84">
        <f t="shared" si="4"/>
        <v>7.0000000000000007E-2</v>
      </c>
      <c r="F23" s="84">
        <f t="shared" si="5"/>
        <v>238</v>
      </c>
      <c r="G23" s="1"/>
      <c r="H23" s="1"/>
      <c r="I23" s="84">
        <f t="shared" si="6"/>
        <v>7.0000000000000007E-2</v>
      </c>
      <c r="J23" s="84">
        <f t="shared" si="7"/>
        <v>0</v>
      </c>
      <c r="K23" s="1"/>
      <c r="L23" s="1"/>
      <c r="M23" s="84">
        <f t="shared" si="8"/>
        <v>7.0000000000000007E-2</v>
      </c>
      <c r="N23" s="84">
        <f t="shared" si="9"/>
        <v>0</v>
      </c>
      <c r="O23" s="84">
        <f t="shared" si="2"/>
        <v>0</v>
      </c>
      <c r="P23" s="1"/>
      <c r="Q23" s="1"/>
    </row>
    <row r="24" spans="1:17" x14ac:dyDescent="0.2">
      <c r="A24" s="84">
        <f t="shared" si="3"/>
        <v>1.8</v>
      </c>
      <c r="B24" s="84">
        <f t="shared" si="0"/>
        <v>3.6063000000000001</v>
      </c>
      <c r="C24" s="84">
        <f t="shared" si="1"/>
        <v>3.3</v>
      </c>
      <c r="D24" s="1"/>
      <c r="E24" s="84">
        <f t="shared" si="4"/>
        <v>0.08</v>
      </c>
      <c r="F24" s="84">
        <f t="shared" si="5"/>
        <v>238</v>
      </c>
      <c r="G24" s="1"/>
      <c r="H24" s="1"/>
      <c r="I24" s="84">
        <f t="shared" si="6"/>
        <v>0.08</v>
      </c>
      <c r="J24" s="84">
        <f t="shared" si="7"/>
        <v>0</v>
      </c>
      <c r="K24" s="1"/>
      <c r="L24" s="1"/>
      <c r="M24" s="84">
        <f t="shared" si="8"/>
        <v>0.08</v>
      </c>
      <c r="N24" s="84">
        <f t="shared" si="9"/>
        <v>0</v>
      </c>
      <c r="O24" s="84">
        <f t="shared" si="2"/>
        <v>0</v>
      </c>
      <c r="P24" s="1"/>
      <c r="Q24" s="1"/>
    </row>
    <row r="25" spans="1:17" x14ac:dyDescent="0.2">
      <c r="A25" s="84">
        <f t="shared" si="3"/>
        <v>1.9</v>
      </c>
      <c r="B25" s="84">
        <f t="shared" si="0"/>
        <v>3.6063000000000001</v>
      </c>
      <c r="C25" s="84">
        <f t="shared" si="1"/>
        <v>3.3</v>
      </c>
      <c r="D25" s="1"/>
      <c r="E25" s="84">
        <f t="shared" si="4"/>
        <v>0.09</v>
      </c>
      <c r="F25" s="84">
        <f t="shared" si="5"/>
        <v>238</v>
      </c>
      <c r="G25" s="1"/>
      <c r="H25" s="1"/>
      <c r="I25" s="84">
        <f t="shared" si="6"/>
        <v>0.09</v>
      </c>
      <c r="J25" s="84">
        <f t="shared" si="7"/>
        <v>0</v>
      </c>
      <c r="K25" s="1"/>
      <c r="L25" s="1"/>
      <c r="M25" s="84">
        <f t="shared" si="8"/>
        <v>0.09</v>
      </c>
      <c r="N25" s="84">
        <f t="shared" si="9"/>
        <v>0</v>
      </c>
      <c r="O25" s="84">
        <f t="shared" si="2"/>
        <v>0</v>
      </c>
      <c r="P25" s="1"/>
      <c r="Q25" s="1"/>
    </row>
    <row r="26" spans="1:17" x14ac:dyDescent="0.2">
      <c r="A26" s="84">
        <f t="shared" si="3"/>
        <v>2</v>
      </c>
      <c r="B26" s="84">
        <f t="shared" si="0"/>
        <v>3.6063000000000001</v>
      </c>
      <c r="C26" s="84">
        <f t="shared" si="1"/>
        <v>3.3</v>
      </c>
      <c r="D26" s="1"/>
      <c r="E26" s="84">
        <f t="shared" si="4"/>
        <v>0.1</v>
      </c>
      <c r="F26" s="84">
        <f t="shared" si="5"/>
        <v>238</v>
      </c>
      <c r="G26" s="1"/>
      <c r="H26" s="1"/>
      <c r="I26" s="84">
        <f t="shared" si="6"/>
        <v>0.1</v>
      </c>
      <c r="J26" s="84">
        <f t="shared" si="7"/>
        <v>0</v>
      </c>
      <c r="K26" s="1"/>
      <c r="L26" s="1"/>
      <c r="M26" s="84">
        <f t="shared" si="8"/>
        <v>0.1</v>
      </c>
      <c r="N26" s="84">
        <f t="shared" si="9"/>
        <v>0</v>
      </c>
      <c r="O26" s="84">
        <f t="shared" si="2"/>
        <v>0</v>
      </c>
      <c r="P26" s="1"/>
      <c r="Q26" s="1"/>
    </row>
    <row r="27" spans="1:17" x14ac:dyDescent="0.2">
      <c r="A27" s="84">
        <f t="shared" si="3"/>
        <v>2.1</v>
      </c>
      <c r="B27" s="84">
        <f t="shared" si="0"/>
        <v>3.6063000000000001</v>
      </c>
      <c r="C27" s="84">
        <f t="shared" si="1"/>
        <v>3.3</v>
      </c>
      <c r="D27" s="1"/>
      <c r="E27" s="84">
        <f t="shared" si="4"/>
        <v>0.11</v>
      </c>
      <c r="F27" s="84">
        <f t="shared" si="5"/>
        <v>237</v>
      </c>
      <c r="G27" s="1"/>
      <c r="H27" s="1"/>
      <c r="I27" s="84">
        <f t="shared" si="6"/>
        <v>0.11</v>
      </c>
      <c r="J27" s="84">
        <f t="shared" si="7"/>
        <v>0</v>
      </c>
      <c r="K27" s="1"/>
      <c r="L27" s="1"/>
      <c r="M27" s="84">
        <f t="shared" si="8"/>
        <v>0.11</v>
      </c>
      <c r="N27" s="84">
        <f t="shared" si="9"/>
        <v>0</v>
      </c>
      <c r="O27" s="84">
        <f t="shared" si="2"/>
        <v>0</v>
      </c>
      <c r="P27" s="1"/>
      <c r="Q27" s="1"/>
    </row>
    <row r="28" spans="1:17" x14ac:dyDescent="0.2">
      <c r="A28" s="84">
        <f t="shared" si="3"/>
        <v>2.2000000000000002</v>
      </c>
      <c r="B28" s="84">
        <f t="shared" si="0"/>
        <v>3.6063000000000001</v>
      </c>
      <c r="C28" s="84">
        <f t="shared" si="1"/>
        <v>3.3</v>
      </c>
      <c r="D28" s="1"/>
      <c r="E28" s="84">
        <f t="shared" si="4"/>
        <v>0.12</v>
      </c>
      <c r="F28" s="84">
        <f t="shared" si="5"/>
        <v>237</v>
      </c>
      <c r="G28" s="1"/>
      <c r="H28" s="1"/>
      <c r="I28" s="84">
        <f t="shared" si="6"/>
        <v>0.12</v>
      </c>
      <c r="J28" s="84">
        <f t="shared" si="7"/>
        <v>0</v>
      </c>
      <c r="K28" s="1"/>
      <c r="L28" s="1"/>
      <c r="M28" s="84">
        <f t="shared" si="8"/>
        <v>0.12</v>
      </c>
      <c r="N28" s="84">
        <f t="shared" si="9"/>
        <v>0</v>
      </c>
      <c r="O28" s="84">
        <f t="shared" si="2"/>
        <v>0</v>
      </c>
      <c r="P28" s="1"/>
      <c r="Q28" s="1"/>
    </row>
    <row r="29" spans="1:17" x14ac:dyDescent="0.2">
      <c r="A29" s="84">
        <f t="shared" si="3"/>
        <v>2.2999999999999998</v>
      </c>
      <c r="B29" s="84">
        <f t="shared" si="0"/>
        <v>3.6063000000000001</v>
      </c>
      <c r="C29" s="84">
        <f t="shared" si="1"/>
        <v>3.3</v>
      </c>
      <c r="D29" s="1"/>
      <c r="E29" s="84">
        <f t="shared" si="4"/>
        <v>0.13</v>
      </c>
      <c r="F29" s="84">
        <f t="shared" si="5"/>
        <v>237</v>
      </c>
      <c r="G29" s="1"/>
      <c r="H29" s="1"/>
      <c r="I29" s="84">
        <f t="shared" si="6"/>
        <v>0.13</v>
      </c>
      <c r="J29" s="84">
        <f t="shared" si="7"/>
        <v>0</v>
      </c>
      <c r="K29" s="1"/>
      <c r="L29" s="1"/>
      <c r="M29" s="84">
        <f t="shared" si="8"/>
        <v>0.13</v>
      </c>
      <c r="N29" s="84">
        <f t="shared" si="9"/>
        <v>0</v>
      </c>
      <c r="O29" s="84">
        <f t="shared" si="2"/>
        <v>0</v>
      </c>
      <c r="P29" s="1"/>
      <c r="Q29" s="1"/>
    </row>
    <row r="30" spans="1:17" x14ac:dyDescent="0.2">
      <c r="A30" s="84">
        <f t="shared" si="3"/>
        <v>2.4</v>
      </c>
      <c r="B30" s="84">
        <f t="shared" si="0"/>
        <v>3.6063000000000001</v>
      </c>
      <c r="C30" s="84">
        <f t="shared" si="1"/>
        <v>3.3</v>
      </c>
      <c r="D30" s="1"/>
      <c r="E30" s="84">
        <f t="shared" si="4"/>
        <v>0.14000000000000001</v>
      </c>
      <c r="F30" s="84">
        <f t="shared" si="5"/>
        <v>237</v>
      </c>
      <c r="G30" s="1"/>
      <c r="H30" s="1"/>
      <c r="I30" s="84">
        <f t="shared" si="6"/>
        <v>0.14000000000000001</v>
      </c>
      <c r="J30" s="84">
        <f t="shared" si="7"/>
        <v>0</v>
      </c>
      <c r="K30" s="1"/>
      <c r="L30" s="1"/>
      <c r="M30" s="84">
        <f t="shared" si="8"/>
        <v>0.14000000000000001</v>
      </c>
      <c r="N30" s="84">
        <f t="shared" si="9"/>
        <v>0</v>
      </c>
      <c r="O30" s="84">
        <f t="shared" si="2"/>
        <v>0</v>
      </c>
      <c r="P30" s="1"/>
      <c r="Q30" s="1"/>
    </row>
    <row r="31" spans="1:17" x14ac:dyDescent="0.2">
      <c r="A31" s="84">
        <f t="shared" si="3"/>
        <v>2.5</v>
      </c>
      <c r="B31" s="84">
        <f t="shared" si="0"/>
        <v>3.6063000000000001</v>
      </c>
      <c r="C31" s="84">
        <f t="shared" si="1"/>
        <v>3.3</v>
      </c>
      <c r="D31" s="1"/>
      <c r="E31" s="84">
        <f t="shared" si="4"/>
        <v>0.15</v>
      </c>
      <c r="F31" s="84">
        <f t="shared" si="5"/>
        <v>236</v>
      </c>
      <c r="G31" s="1"/>
      <c r="H31" s="1"/>
      <c r="I31" s="84">
        <f t="shared" si="6"/>
        <v>0.15</v>
      </c>
      <c r="J31" s="84">
        <f t="shared" si="7"/>
        <v>0</v>
      </c>
      <c r="K31" s="1"/>
      <c r="L31" s="1"/>
      <c r="M31" s="84">
        <f t="shared" si="8"/>
        <v>0.15</v>
      </c>
      <c r="N31" s="84">
        <f t="shared" si="9"/>
        <v>0</v>
      </c>
      <c r="O31" s="84">
        <f t="shared" si="2"/>
        <v>0</v>
      </c>
      <c r="P31" s="1"/>
      <c r="Q31" s="1"/>
    </row>
    <row r="32" spans="1:17" x14ac:dyDescent="0.2">
      <c r="A32" s="84">
        <f t="shared" si="3"/>
        <v>2.6</v>
      </c>
      <c r="B32" s="84">
        <f t="shared" si="0"/>
        <v>3.6063000000000001</v>
      </c>
      <c r="C32" s="84">
        <f t="shared" si="1"/>
        <v>3.3</v>
      </c>
      <c r="D32" s="1"/>
      <c r="E32" s="84">
        <f t="shared" si="4"/>
        <v>0.16</v>
      </c>
      <c r="F32" s="84">
        <f t="shared" si="5"/>
        <v>236</v>
      </c>
      <c r="G32" s="1"/>
      <c r="H32" s="1"/>
      <c r="I32" s="84">
        <f t="shared" si="6"/>
        <v>0.16</v>
      </c>
      <c r="J32" s="84">
        <f t="shared" si="7"/>
        <v>0</v>
      </c>
      <c r="K32" s="1"/>
      <c r="L32" s="1"/>
      <c r="M32" s="84">
        <f t="shared" si="8"/>
        <v>0.16</v>
      </c>
      <c r="N32" s="84">
        <f t="shared" si="9"/>
        <v>0</v>
      </c>
      <c r="O32" s="84">
        <f t="shared" si="2"/>
        <v>0</v>
      </c>
      <c r="P32" s="1"/>
      <c r="Q32" s="1"/>
    </row>
    <row r="33" spans="1:17" x14ac:dyDescent="0.2">
      <c r="A33" s="84">
        <f t="shared" si="3"/>
        <v>2.7</v>
      </c>
      <c r="B33" s="84">
        <f t="shared" si="0"/>
        <v>3.6063000000000001</v>
      </c>
      <c r="C33" s="84">
        <f t="shared" si="1"/>
        <v>3.3</v>
      </c>
      <c r="D33" s="1"/>
      <c r="E33" s="84">
        <f t="shared" si="4"/>
        <v>0.17</v>
      </c>
      <c r="F33" s="84">
        <f t="shared" si="5"/>
        <v>236</v>
      </c>
      <c r="G33" s="1"/>
      <c r="H33" s="1"/>
      <c r="I33" s="84">
        <f t="shared" si="6"/>
        <v>0.17</v>
      </c>
      <c r="J33" s="84">
        <f t="shared" si="7"/>
        <v>0</v>
      </c>
      <c r="K33" s="1"/>
      <c r="L33" s="1"/>
      <c r="M33" s="84">
        <f t="shared" si="8"/>
        <v>0.17</v>
      </c>
      <c r="N33" s="84">
        <f t="shared" si="9"/>
        <v>0</v>
      </c>
      <c r="O33" s="84">
        <f t="shared" si="2"/>
        <v>0</v>
      </c>
      <c r="P33" s="1"/>
      <c r="Q33" s="1"/>
    </row>
    <row r="34" spans="1:17" x14ac:dyDescent="0.2">
      <c r="A34" s="84">
        <f t="shared" si="3"/>
        <v>2.8</v>
      </c>
      <c r="B34" s="84">
        <f t="shared" si="0"/>
        <v>3.6063000000000001</v>
      </c>
      <c r="C34" s="84">
        <f t="shared" si="1"/>
        <v>3.3</v>
      </c>
      <c r="D34" s="1"/>
      <c r="E34" s="84">
        <f t="shared" si="4"/>
        <v>0.18</v>
      </c>
      <c r="F34" s="84">
        <f t="shared" si="5"/>
        <v>236</v>
      </c>
      <c r="G34" s="1"/>
      <c r="H34" s="1"/>
      <c r="I34" s="84">
        <f t="shared" si="6"/>
        <v>0.18</v>
      </c>
      <c r="J34" s="84">
        <f t="shared" si="7"/>
        <v>0</v>
      </c>
      <c r="K34" s="1"/>
      <c r="L34" s="1"/>
      <c r="M34" s="84">
        <f t="shared" si="8"/>
        <v>0.18</v>
      </c>
      <c r="N34" s="84">
        <f t="shared" si="9"/>
        <v>0</v>
      </c>
      <c r="O34" s="84">
        <f t="shared" si="2"/>
        <v>0</v>
      </c>
      <c r="P34" s="1"/>
      <c r="Q34" s="1"/>
    </row>
    <row r="35" spans="1:17" x14ac:dyDescent="0.2">
      <c r="A35" s="84">
        <f t="shared" si="3"/>
        <v>2.9</v>
      </c>
      <c r="B35" s="84">
        <f t="shared" si="0"/>
        <v>3.6063000000000001</v>
      </c>
      <c r="C35" s="84">
        <f t="shared" si="1"/>
        <v>3.3</v>
      </c>
      <c r="D35" s="1"/>
      <c r="E35" s="84">
        <f t="shared" si="4"/>
        <v>0.19</v>
      </c>
      <c r="F35" s="84">
        <f t="shared" si="5"/>
        <v>235</v>
      </c>
      <c r="G35" s="1"/>
      <c r="H35" s="1"/>
      <c r="I35" s="84">
        <f t="shared" si="6"/>
        <v>0.19</v>
      </c>
      <c r="J35" s="84">
        <f t="shared" si="7"/>
        <v>0</v>
      </c>
      <c r="K35" s="1"/>
      <c r="L35" s="1"/>
      <c r="M35" s="84">
        <f t="shared" si="8"/>
        <v>0.19</v>
      </c>
      <c r="N35" s="84">
        <f t="shared" si="9"/>
        <v>0</v>
      </c>
      <c r="O35" s="84">
        <f t="shared" si="2"/>
        <v>0</v>
      </c>
      <c r="P35" s="1"/>
      <c r="Q35" s="1"/>
    </row>
    <row r="36" spans="1:17" x14ac:dyDescent="0.2">
      <c r="A36" s="84">
        <f t="shared" si="3"/>
        <v>3</v>
      </c>
      <c r="B36" s="84">
        <f t="shared" si="0"/>
        <v>3.6063000000000001</v>
      </c>
      <c r="C36" s="84">
        <f t="shared" si="1"/>
        <v>3.3</v>
      </c>
      <c r="D36" s="1"/>
      <c r="E36" s="84">
        <f t="shared" si="4"/>
        <v>0.2</v>
      </c>
      <c r="F36" s="84">
        <f t="shared" si="5"/>
        <v>235</v>
      </c>
      <c r="G36" s="1"/>
      <c r="H36" s="1"/>
      <c r="I36" s="84">
        <f t="shared" si="6"/>
        <v>0.2</v>
      </c>
      <c r="J36" s="84">
        <f t="shared" si="7"/>
        <v>0</v>
      </c>
      <c r="K36" s="1"/>
      <c r="L36" s="1"/>
      <c r="M36" s="84">
        <f t="shared" si="8"/>
        <v>0.2</v>
      </c>
      <c r="N36" s="84">
        <f t="shared" si="9"/>
        <v>0</v>
      </c>
      <c r="O36" s="84">
        <f t="shared" si="2"/>
        <v>0</v>
      </c>
      <c r="P36" s="1"/>
      <c r="Q36" s="1"/>
    </row>
    <row r="37" spans="1:17" x14ac:dyDescent="0.2">
      <c r="A37" s="84">
        <f t="shared" si="3"/>
        <v>3.1</v>
      </c>
      <c r="B37" s="84">
        <f t="shared" si="0"/>
        <v>3.6063000000000001</v>
      </c>
      <c r="C37" s="84">
        <f t="shared" si="1"/>
        <v>3.3</v>
      </c>
      <c r="D37" s="1"/>
      <c r="E37" s="84">
        <f t="shared" si="4"/>
        <v>0.21</v>
      </c>
      <c r="F37" s="84">
        <f t="shared" si="5"/>
        <v>235</v>
      </c>
      <c r="G37" s="1"/>
      <c r="H37" s="1"/>
      <c r="I37" s="84">
        <f t="shared" si="6"/>
        <v>0.21</v>
      </c>
      <c r="J37" s="84">
        <f t="shared" si="7"/>
        <v>0</v>
      </c>
      <c r="K37" s="1"/>
      <c r="L37" s="1"/>
      <c r="M37" s="84">
        <f t="shared" si="8"/>
        <v>0.21</v>
      </c>
      <c r="N37" s="84">
        <f t="shared" si="9"/>
        <v>0</v>
      </c>
      <c r="O37" s="84">
        <f t="shared" si="2"/>
        <v>0</v>
      </c>
      <c r="P37" s="1"/>
      <c r="Q37" s="1"/>
    </row>
    <row r="38" spans="1:17" x14ac:dyDescent="0.2">
      <c r="A38" s="84">
        <f t="shared" si="3"/>
        <v>3.2</v>
      </c>
      <c r="B38" s="84">
        <f t="shared" si="0"/>
        <v>3.6063000000000001</v>
      </c>
      <c r="C38" s="84">
        <f t="shared" si="1"/>
        <v>3.3</v>
      </c>
      <c r="D38" s="1"/>
      <c r="E38" s="84">
        <f t="shared" si="4"/>
        <v>0.22</v>
      </c>
      <c r="F38" s="84">
        <f t="shared" si="5"/>
        <v>235</v>
      </c>
      <c r="G38" s="1"/>
      <c r="H38" s="1"/>
      <c r="I38" s="84">
        <f t="shared" si="6"/>
        <v>0.22</v>
      </c>
      <c r="J38" s="84">
        <f t="shared" si="7"/>
        <v>0</v>
      </c>
      <c r="K38" s="1"/>
      <c r="L38" s="1"/>
      <c r="M38" s="84">
        <f t="shared" si="8"/>
        <v>0.22</v>
      </c>
      <c r="N38" s="84">
        <f t="shared" si="9"/>
        <v>0</v>
      </c>
      <c r="O38" s="84">
        <f t="shared" si="2"/>
        <v>0</v>
      </c>
      <c r="P38" s="1"/>
      <c r="Q38" s="1"/>
    </row>
    <row r="39" spans="1:17" x14ac:dyDescent="0.2">
      <c r="A39" s="84">
        <f t="shared" si="3"/>
        <v>3.3</v>
      </c>
      <c r="B39" s="84">
        <f t="shared" si="0"/>
        <v>3.6063000000000001</v>
      </c>
      <c r="C39" s="84">
        <f t="shared" si="1"/>
        <v>3.3</v>
      </c>
      <c r="D39" s="1"/>
      <c r="E39" s="84">
        <f t="shared" si="4"/>
        <v>0.23</v>
      </c>
      <c r="F39" s="84">
        <f t="shared" si="5"/>
        <v>234</v>
      </c>
      <c r="G39" s="1"/>
      <c r="H39" s="1"/>
      <c r="I39" s="84">
        <f t="shared" si="6"/>
        <v>0.23</v>
      </c>
      <c r="J39" s="84">
        <f t="shared" si="7"/>
        <v>0</v>
      </c>
      <c r="K39" s="1"/>
      <c r="L39" s="1"/>
      <c r="M39" s="84">
        <f t="shared" si="8"/>
        <v>0.23</v>
      </c>
      <c r="N39" s="84">
        <f t="shared" si="9"/>
        <v>0</v>
      </c>
      <c r="O39" s="84">
        <f t="shared" si="2"/>
        <v>0</v>
      </c>
      <c r="P39" s="1"/>
      <c r="Q39" s="1"/>
    </row>
    <row r="40" spans="1:17" x14ac:dyDescent="0.2">
      <c r="A40" s="84">
        <f t="shared" si="3"/>
        <v>3.4</v>
      </c>
      <c r="B40" s="84">
        <f t="shared" si="0"/>
        <v>3.6063000000000001</v>
      </c>
      <c r="C40" s="84">
        <f t="shared" si="1"/>
        <v>3.3</v>
      </c>
      <c r="D40" s="1"/>
      <c r="E40" s="84">
        <f t="shared" si="4"/>
        <v>0.24</v>
      </c>
      <c r="F40" s="84">
        <f t="shared" si="5"/>
        <v>234</v>
      </c>
      <c r="G40" s="1"/>
      <c r="H40" s="1"/>
      <c r="I40" s="84">
        <f t="shared" si="6"/>
        <v>0.24</v>
      </c>
      <c r="J40" s="84">
        <f t="shared" si="7"/>
        <v>0</v>
      </c>
      <c r="K40" s="1"/>
      <c r="L40" s="1"/>
      <c r="M40" s="84">
        <f t="shared" si="8"/>
        <v>0.24</v>
      </c>
      <c r="N40" s="84">
        <f t="shared" si="9"/>
        <v>0</v>
      </c>
      <c r="O40" s="84">
        <f t="shared" si="2"/>
        <v>0</v>
      </c>
      <c r="P40" s="1"/>
      <c r="Q40" s="1"/>
    </row>
    <row r="41" spans="1:17" x14ac:dyDescent="0.2">
      <c r="A41" s="84">
        <f t="shared" si="3"/>
        <v>3.5</v>
      </c>
      <c r="B41" s="84">
        <f t="shared" si="0"/>
        <v>3.6063000000000001</v>
      </c>
      <c r="C41" s="84">
        <f t="shared" si="1"/>
        <v>3.3</v>
      </c>
      <c r="D41" s="1"/>
      <c r="E41" s="84">
        <f t="shared" si="4"/>
        <v>0.25</v>
      </c>
      <c r="F41" s="84">
        <f t="shared" si="5"/>
        <v>234</v>
      </c>
      <c r="G41" s="1"/>
      <c r="H41" s="1"/>
      <c r="I41" s="84">
        <f t="shared" si="6"/>
        <v>0.25</v>
      </c>
      <c r="J41" s="84">
        <f t="shared" si="7"/>
        <v>0</v>
      </c>
      <c r="K41" s="1"/>
      <c r="L41" s="1"/>
      <c r="M41" s="84">
        <f t="shared" si="8"/>
        <v>0.25</v>
      </c>
      <c r="N41" s="84">
        <f t="shared" si="9"/>
        <v>0</v>
      </c>
      <c r="O41" s="84">
        <f t="shared" si="2"/>
        <v>0</v>
      </c>
      <c r="P41" s="1"/>
      <c r="Q41" s="1"/>
    </row>
    <row r="42" spans="1:17" x14ac:dyDescent="0.2">
      <c r="A42" s="84">
        <f t="shared" si="3"/>
        <v>3.6</v>
      </c>
      <c r="B42" s="84">
        <f t="shared" si="0"/>
        <v>3.6063000000000001</v>
      </c>
      <c r="C42" s="84">
        <f t="shared" si="1"/>
        <v>3.3</v>
      </c>
      <c r="D42" s="1"/>
      <c r="E42" s="84">
        <f t="shared" si="4"/>
        <v>0.26</v>
      </c>
      <c r="F42" s="84">
        <f t="shared" si="5"/>
        <v>234</v>
      </c>
      <c r="G42" s="1"/>
      <c r="H42" s="1"/>
      <c r="I42" s="84">
        <f t="shared" si="6"/>
        <v>0.26</v>
      </c>
      <c r="J42" s="84">
        <f t="shared" si="7"/>
        <v>0</v>
      </c>
      <c r="K42" s="1"/>
      <c r="L42" s="1"/>
      <c r="M42" s="84">
        <f t="shared" si="8"/>
        <v>0.26</v>
      </c>
      <c r="N42" s="84">
        <f t="shared" si="9"/>
        <v>0</v>
      </c>
      <c r="O42" s="84">
        <f t="shared" si="2"/>
        <v>0</v>
      </c>
      <c r="P42" s="1"/>
      <c r="Q42" s="1"/>
    </row>
    <row r="43" spans="1:17" x14ac:dyDescent="0.2">
      <c r="A43" s="84">
        <f t="shared" si="3"/>
        <v>3.7</v>
      </c>
      <c r="B43" s="84">
        <f t="shared" si="0"/>
        <v>3.6063000000000001</v>
      </c>
      <c r="C43" s="84">
        <f t="shared" si="1"/>
        <v>3.3</v>
      </c>
      <c r="D43" s="1"/>
      <c r="E43" s="84">
        <f t="shared" si="4"/>
        <v>0.27</v>
      </c>
      <c r="F43" s="84">
        <f t="shared" si="5"/>
        <v>233</v>
      </c>
      <c r="G43" s="1"/>
      <c r="H43" s="1"/>
      <c r="I43" s="84">
        <f t="shared" si="6"/>
        <v>0.27</v>
      </c>
      <c r="J43" s="84">
        <f t="shared" si="7"/>
        <v>0</v>
      </c>
      <c r="K43" s="1"/>
      <c r="L43" s="1"/>
      <c r="M43" s="84">
        <f t="shared" si="8"/>
        <v>0.27</v>
      </c>
      <c r="N43" s="84">
        <f t="shared" si="9"/>
        <v>0</v>
      </c>
      <c r="O43" s="84">
        <f t="shared" si="2"/>
        <v>0</v>
      </c>
      <c r="P43" s="1"/>
      <c r="Q43" s="1"/>
    </row>
    <row r="44" spans="1:17" x14ac:dyDescent="0.2">
      <c r="A44" s="84">
        <f t="shared" si="3"/>
        <v>3.8</v>
      </c>
      <c r="B44" s="84">
        <f t="shared" si="0"/>
        <v>3.6063000000000001</v>
      </c>
      <c r="C44" s="84">
        <f t="shared" si="1"/>
        <v>3.3</v>
      </c>
      <c r="D44" s="1"/>
      <c r="E44" s="84">
        <f t="shared" si="4"/>
        <v>0.28000000000000003</v>
      </c>
      <c r="F44" s="84">
        <f t="shared" si="5"/>
        <v>233</v>
      </c>
      <c r="G44" s="1"/>
      <c r="H44" s="1"/>
      <c r="I44" s="84">
        <f t="shared" si="6"/>
        <v>0.28000000000000003</v>
      </c>
      <c r="J44" s="84">
        <f t="shared" si="7"/>
        <v>0</v>
      </c>
      <c r="K44" s="1"/>
      <c r="L44" s="1"/>
      <c r="M44" s="84">
        <f t="shared" si="8"/>
        <v>0.28000000000000003</v>
      </c>
      <c r="N44" s="84">
        <f t="shared" si="9"/>
        <v>0</v>
      </c>
      <c r="O44" s="84">
        <f t="shared" si="2"/>
        <v>0</v>
      </c>
      <c r="P44" s="1"/>
      <c r="Q44" s="1"/>
    </row>
    <row r="45" spans="1:17" x14ac:dyDescent="0.2">
      <c r="A45" s="84">
        <f t="shared" si="3"/>
        <v>3.9</v>
      </c>
      <c r="B45" s="84">
        <f t="shared" si="0"/>
        <v>3.6063000000000001</v>
      </c>
      <c r="C45" s="84">
        <f t="shared" si="1"/>
        <v>3.3</v>
      </c>
      <c r="D45" s="1"/>
      <c r="E45" s="84">
        <f t="shared" si="4"/>
        <v>0.28999999999999998</v>
      </c>
      <c r="F45" s="84">
        <f t="shared" si="5"/>
        <v>233</v>
      </c>
      <c r="G45" s="1"/>
      <c r="H45" s="1"/>
      <c r="I45" s="84">
        <f t="shared" si="6"/>
        <v>0.28999999999999998</v>
      </c>
      <c r="J45" s="84">
        <f t="shared" si="7"/>
        <v>0</v>
      </c>
      <c r="K45" s="1"/>
      <c r="L45" s="1"/>
      <c r="M45" s="84">
        <f t="shared" si="8"/>
        <v>0.28999999999999998</v>
      </c>
      <c r="N45" s="84">
        <f t="shared" si="9"/>
        <v>0</v>
      </c>
      <c r="O45" s="84">
        <f t="shared" si="2"/>
        <v>0</v>
      </c>
      <c r="P45" s="1"/>
      <c r="Q45" s="1"/>
    </row>
    <row r="46" spans="1:17" x14ac:dyDescent="0.2">
      <c r="A46" s="84">
        <f t="shared" si="3"/>
        <v>4</v>
      </c>
      <c r="B46" s="84">
        <f t="shared" si="0"/>
        <v>3.6063000000000001</v>
      </c>
      <c r="C46" s="84">
        <f t="shared" si="1"/>
        <v>3.3</v>
      </c>
      <c r="D46" s="1"/>
      <c r="E46" s="84">
        <f t="shared" si="4"/>
        <v>0.3</v>
      </c>
      <c r="F46" s="84">
        <f t="shared" si="5"/>
        <v>233</v>
      </c>
      <c r="G46" s="1"/>
      <c r="H46" s="1"/>
      <c r="I46" s="84">
        <f t="shared" si="6"/>
        <v>0.3</v>
      </c>
      <c r="J46" s="84">
        <f t="shared" si="7"/>
        <v>0</v>
      </c>
      <c r="K46" s="1"/>
      <c r="L46" s="1"/>
      <c r="M46" s="84">
        <f t="shared" si="8"/>
        <v>0.3</v>
      </c>
      <c r="N46" s="84">
        <f t="shared" si="9"/>
        <v>0</v>
      </c>
      <c r="O46" s="84">
        <f t="shared" si="2"/>
        <v>0</v>
      </c>
      <c r="P46" s="1"/>
      <c r="Q46" s="1"/>
    </row>
    <row r="47" spans="1:17" x14ac:dyDescent="0.2">
      <c r="A47" s="84">
        <f t="shared" si="3"/>
        <v>4.0999999999999996</v>
      </c>
      <c r="B47" s="84">
        <f t="shared" si="0"/>
        <v>3.6063000000000001</v>
      </c>
      <c r="C47" s="84">
        <f t="shared" si="1"/>
        <v>3.3</v>
      </c>
      <c r="D47" s="1"/>
      <c r="E47" s="84">
        <f t="shared" si="4"/>
        <v>0.31</v>
      </c>
      <c r="F47" s="84">
        <f t="shared" si="5"/>
        <v>232</v>
      </c>
      <c r="G47" s="1"/>
      <c r="H47" s="1"/>
      <c r="I47" s="84">
        <f t="shared" si="6"/>
        <v>0.31</v>
      </c>
      <c r="J47" s="84">
        <f t="shared" si="7"/>
        <v>0</v>
      </c>
      <c r="K47" s="1"/>
      <c r="L47" s="1"/>
      <c r="M47" s="84">
        <f t="shared" si="8"/>
        <v>0.31</v>
      </c>
      <c r="N47" s="84">
        <f t="shared" si="9"/>
        <v>0</v>
      </c>
      <c r="O47" s="84">
        <f t="shared" si="2"/>
        <v>0</v>
      </c>
      <c r="P47" s="1"/>
      <c r="Q47" s="1"/>
    </row>
    <row r="48" spans="1:17" x14ac:dyDescent="0.2">
      <c r="A48" s="84">
        <f t="shared" si="3"/>
        <v>4.2</v>
      </c>
      <c r="B48" s="84">
        <f t="shared" si="0"/>
        <v>3.6063000000000001</v>
      </c>
      <c r="C48" s="84">
        <f t="shared" si="1"/>
        <v>3.3</v>
      </c>
      <c r="D48" s="1"/>
      <c r="E48" s="84">
        <f t="shared" si="4"/>
        <v>0.32</v>
      </c>
      <c r="F48" s="84">
        <f t="shared" si="5"/>
        <v>232</v>
      </c>
      <c r="G48" s="1"/>
      <c r="H48" s="1"/>
      <c r="I48" s="84">
        <f t="shared" si="6"/>
        <v>0.32</v>
      </c>
      <c r="J48" s="84">
        <f t="shared" si="7"/>
        <v>0</v>
      </c>
      <c r="K48" s="1"/>
      <c r="L48" s="1"/>
      <c r="M48" s="84">
        <f t="shared" si="8"/>
        <v>0.32</v>
      </c>
      <c r="N48" s="84">
        <f t="shared" si="9"/>
        <v>0</v>
      </c>
      <c r="O48" s="84">
        <f t="shared" si="2"/>
        <v>0</v>
      </c>
      <c r="P48" s="1"/>
      <c r="Q48" s="1"/>
    </row>
    <row r="49" spans="1:17" x14ac:dyDescent="0.2">
      <c r="A49" s="84">
        <f t="shared" si="3"/>
        <v>4.3</v>
      </c>
      <c r="B49" s="84">
        <f t="shared" si="0"/>
        <v>3.6063000000000001</v>
      </c>
      <c r="C49" s="84">
        <f t="shared" si="1"/>
        <v>3.3</v>
      </c>
      <c r="D49" s="1"/>
      <c r="E49" s="84">
        <f t="shared" si="4"/>
        <v>0.33</v>
      </c>
      <c r="F49" s="84">
        <f t="shared" si="5"/>
        <v>232</v>
      </c>
      <c r="G49" s="1"/>
      <c r="H49" s="1"/>
      <c r="I49" s="84">
        <f t="shared" si="6"/>
        <v>0.33</v>
      </c>
      <c r="J49" s="84">
        <f t="shared" si="7"/>
        <v>0</v>
      </c>
      <c r="K49" s="1"/>
      <c r="L49" s="1"/>
      <c r="M49" s="84">
        <f t="shared" si="8"/>
        <v>0.33</v>
      </c>
      <c r="N49" s="84">
        <f t="shared" si="9"/>
        <v>0</v>
      </c>
      <c r="O49" s="84">
        <f t="shared" si="2"/>
        <v>0</v>
      </c>
      <c r="P49" s="1"/>
      <c r="Q49" s="1"/>
    </row>
    <row r="50" spans="1:17" x14ac:dyDescent="0.2">
      <c r="A50" s="84">
        <f t="shared" si="3"/>
        <v>4.4000000000000004</v>
      </c>
      <c r="B50" s="84">
        <f t="shared" si="0"/>
        <v>3.6063000000000001</v>
      </c>
      <c r="C50" s="84">
        <f t="shared" si="1"/>
        <v>3.3</v>
      </c>
      <c r="D50" s="1"/>
      <c r="E50" s="84">
        <f t="shared" si="4"/>
        <v>0.34</v>
      </c>
      <c r="F50" s="84">
        <f t="shared" si="5"/>
        <v>232</v>
      </c>
      <c r="G50" s="1"/>
      <c r="H50" s="1"/>
      <c r="I50" s="84">
        <f t="shared" si="6"/>
        <v>0.34</v>
      </c>
      <c r="J50" s="84">
        <f t="shared" si="7"/>
        <v>0</v>
      </c>
      <c r="K50" s="1"/>
      <c r="L50" s="1"/>
      <c r="M50" s="84">
        <f t="shared" si="8"/>
        <v>0.34</v>
      </c>
      <c r="N50" s="84">
        <f t="shared" si="9"/>
        <v>0</v>
      </c>
      <c r="O50" s="84">
        <f t="shared" si="2"/>
        <v>0</v>
      </c>
      <c r="P50" s="1"/>
      <c r="Q50" s="1"/>
    </row>
    <row r="51" spans="1:17" x14ac:dyDescent="0.2">
      <c r="A51" s="84">
        <f t="shared" si="3"/>
        <v>4.5</v>
      </c>
      <c r="B51" s="84">
        <f t="shared" si="0"/>
        <v>3.6063000000000001</v>
      </c>
      <c r="C51" s="84">
        <f t="shared" si="1"/>
        <v>3.3</v>
      </c>
      <c r="D51" s="1"/>
      <c r="E51" s="84">
        <f t="shared" si="4"/>
        <v>0.35</v>
      </c>
      <c r="F51" s="84">
        <f t="shared" si="5"/>
        <v>231</v>
      </c>
      <c r="G51" s="1"/>
      <c r="H51" s="1"/>
      <c r="I51" s="84">
        <f t="shared" si="6"/>
        <v>0.35</v>
      </c>
      <c r="J51" s="84">
        <f t="shared" si="7"/>
        <v>0</v>
      </c>
      <c r="K51" s="1"/>
      <c r="L51" s="1"/>
      <c r="M51" s="84">
        <f t="shared" si="8"/>
        <v>0.35</v>
      </c>
      <c r="N51" s="84">
        <f t="shared" si="9"/>
        <v>0</v>
      </c>
      <c r="O51" s="84">
        <f t="shared" si="2"/>
        <v>0</v>
      </c>
      <c r="P51" s="1"/>
      <c r="Q51" s="1"/>
    </row>
    <row r="52" spans="1:17" x14ac:dyDescent="0.2">
      <c r="A52" s="84">
        <f t="shared" si="3"/>
        <v>4.5999999999999996</v>
      </c>
      <c r="B52" s="84">
        <f t="shared" si="0"/>
        <v>3.6063000000000001</v>
      </c>
      <c r="C52" s="84">
        <f t="shared" si="1"/>
        <v>3.3</v>
      </c>
      <c r="D52" s="1"/>
      <c r="E52" s="84">
        <f t="shared" si="4"/>
        <v>0.36</v>
      </c>
      <c r="F52" s="84">
        <f t="shared" si="5"/>
        <v>231</v>
      </c>
      <c r="G52" s="1"/>
      <c r="H52" s="1"/>
      <c r="I52" s="84">
        <f t="shared" si="6"/>
        <v>0.36</v>
      </c>
      <c r="J52" s="84">
        <f t="shared" si="7"/>
        <v>0</v>
      </c>
      <c r="K52" s="1"/>
      <c r="L52" s="1"/>
      <c r="M52" s="84">
        <f t="shared" si="8"/>
        <v>0.36</v>
      </c>
      <c r="N52" s="84">
        <f t="shared" si="9"/>
        <v>0</v>
      </c>
      <c r="O52" s="84">
        <f t="shared" si="2"/>
        <v>0</v>
      </c>
      <c r="P52" s="1"/>
      <c r="Q52" s="1"/>
    </row>
    <row r="53" spans="1:17" x14ac:dyDescent="0.2">
      <c r="A53" s="84">
        <f t="shared" si="3"/>
        <v>4.7</v>
      </c>
      <c r="B53" s="84">
        <f t="shared" si="0"/>
        <v>3.6063000000000001</v>
      </c>
      <c r="C53" s="84">
        <f t="shared" si="1"/>
        <v>3.3</v>
      </c>
      <c r="D53" s="1"/>
      <c r="E53" s="84">
        <f t="shared" si="4"/>
        <v>0.37</v>
      </c>
      <c r="F53" s="84">
        <f t="shared" si="5"/>
        <v>231</v>
      </c>
      <c r="G53" s="1"/>
      <c r="H53" s="1"/>
      <c r="I53" s="84">
        <f t="shared" si="6"/>
        <v>0.37</v>
      </c>
      <c r="J53" s="84">
        <f t="shared" si="7"/>
        <v>0</v>
      </c>
      <c r="K53" s="1"/>
      <c r="L53" s="1"/>
      <c r="M53" s="84">
        <f t="shared" si="8"/>
        <v>0.37</v>
      </c>
      <c r="N53" s="84">
        <f t="shared" si="9"/>
        <v>0</v>
      </c>
      <c r="O53" s="84">
        <f t="shared" si="2"/>
        <v>0</v>
      </c>
      <c r="P53" s="1"/>
      <c r="Q53" s="1"/>
    </row>
    <row r="54" spans="1:17" x14ac:dyDescent="0.2">
      <c r="A54" s="84">
        <f t="shared" si="3"/>
        <v>4.8</v>
      </c>
      <c r="B54" s="84">
        <f t="shared" si="0"/>
        <v>3.6063000000000001</v>
      </c>
      <c r="C54" s="84">
        <f t="shared" si="1"/>
        <v>3.3</v>
      </c>
      <c r="D54" s="1"/>
      <c r="E54" s="84">
        <f t="shared" si="4"/>
        <v>0.38</v>
      </c>
      <c r="F54" s="84">
        <f t="shared" si="5"/>
        <v>231</v>
      </c>
      <c r="G54" s="1"/>
      <c r="H54" s="1"/>
      <c r="I54" s="84">
        <f t="shared" si="6"/>
        <v>0.38</v>
      </c>
      <c r="J54" s="84">
        <f t="shared" si="7"/>
        <v>0</v>
      </c>
      <c r="K54" s="1"/>
      <c r="L54" s="1"/>
      <c r="M54" s="84">
        <f t="shared" si="8"/>
        <v>0.38</v>
      </c>
      <c r="N54" s="84">
        <f t="shared" si="9"/>
        <v>0</v>
      </c>
      <c r="O54" s="84">
        <f t="shared" si="2"/>
        <v>0</v>
      </c>
      <c r="P54" s="1"/>
      <c r="Q54" s="1"/>
    </row>
    <row r="55" spans="1:17" x14ac:dyDescent="0.2">
      <c r="A55" s="84">
        <f t="shared" si="3"/>
        <v>4.9000000000000004</v>
      </c>
      <c r="B55" s="84">
        <f t="shared" si="0"/>
        <v>3.6063000000000001</v>
      </c>
      <c r="C55" s="84">
        <f t="shared" si="1"/>
        <v>3.3</v>
      </c>
      <c r="D55" s="1"/>
      <c r="E55" s="84">
        <f t="shared" si="4"/>
        <v>0.39</v>
      </c>
      <c r="F55" s="84">
        <f t="shared" si="5"/>
        <v>230</v>
      </c>
      <c r="G55" s="1"/>
      <c r="H55" s="1"/>
      <c r="I55" s="84">
        <f t="shared" si="6"/>
        <v>0.39</v>
      </c>
      <c r="J55" s="84">
        <f t="shared" si="7"/>
        <v>0</v>
      </c>
      <c r="K55" s="1"/>
      <c r="L55" s="1"/>
      <c r="M55" s="84">
        <f t="shared" si="8"/>
        <v>0.39</v>
      </c>
      <c r="N55" s="84">
        <f t="shared" si="9"/>
        <v>0</v>
      </c>
      <c r="O55" s="84">
        <f t="shared" si="2"/>
        <v>0</v>
      </c>
      <c r="P55" s="1"/>
      <c r="Q55" s="1"/>
    </row>
    <row r="56" spans="1:17" x14ac:dyDescent="0.2">
      <c r="A56" s="84">
        <f t="shared" si="3"/>
        <v>5</v>
      </c>
      <c r="B56" s="84">
        <f t="shared" si="0"/>
        <v>3.6063000000000001</v>
      </c>
      <c r="C56" s="84">
        <f t="shared" si="1"/>
        <v>3.3</v>
      </c>
      <c r="D56" s="1"/>
      <c r="E56" s="84">
        <f t="shared" si="4"/>
        <v>0.4</v>
      </c>
      <c r="F56" s="84">
        <f t="shared" si="5"/>
        <v>230</v>
      </c>
      <c r="G56" s="1"/>
      <c r="H56" s="1"/>
      <c r="I56" s="84">
        <f t="shared" si="6"/>
        <v>0.4</v>
      </c>
      <c r="J56" s="84">
        <f t="shared" si="7"/>
        <v>0</v>
      </c>
      <c r="K56" s="1"/>
      <c r="L56" s="1"/>
      <c r="M56" s="84">
        <f t="shared" si="8"/>
        <v>0.4</v>
      </c>
      <c r="N56" s="84">
        <f t="shared" si="9"/>
        <v>0</v>
      </c>
      <c r="O56" s="84">
        <f t="shared" si="2"/>
        <v>0</v>
      </c>
      <c r="P56" s="1"/>
      <c r="Q56" s="1"/>
    </row>
    <row r="57" spans="1:17" x14ac:dyDescent="0.2">
      <c r="A57" s="84">
        <f t="shared" si="3"/>
        <v>5.0999999999999996</v>
      </c>
      <c r="B57" s="84">
        <f t="shared" si="0"/>
        <v>3.6063000000000001</v>
      </c>
      <c r="C57" s="84">
        <f t="shared" si="1"/>
        <v>3.3</v>
      </c>
      <c r="D57" s="1"/>
      <c r="E57" s="84">
        <f t="shared" si="4"/>
        <v>0.41</v>
      </c>
      <c r="F57" s="84">
        <f t="shared" si="5"/>
        <v>230</v>
      </c>
      <c r="G57" s="1"/>
      <c r="H57" s="1"/>
      <c r="I57" s="84">
        <f t="shared" si="6"/>
        <v>0.41</v>
      </c>
      <c r="J57" s="84">
        <f t="shared" si="7"/>
        <v>0</v>
      </c>
      <c r="K57" s="1"/>
      <c r="L57" s="1"/>
      <c r="M57" s="84">
        <f t="shared" si="8"/>
        <v>0.41</v>
      </c>
      <c r="N57" s="84">
        <f t="shared" si="9"/>
        <v>0</v>
      </c>
      <c r="O57" s="84">
        <f t="shared" si="2"/>
        <v>0</v>
      </c>
      <c r="P57" s="1"/>
      <c r="Q57" s="1"/>
    </row>
    <row r="58" spans="1:17" x14ac:dyDescent="0.2">
      <c r="A58" s="84">
        <f t="shared" si="3"/>
        <v>5.2</v>
      </c>
      <c r="B58" s="84">
        <f t="shared" si="0"/>
        <v>3.6063000000000001</v>
      </c>
      <c r="C58" s="84">
        <f t="shared" si="1"/>
        <v>3.3</v>
      </c>
      <c r="D58" s="1"/>
      <c r="E58" s="84">
        <f t="shared" si="4"/>
        <v>0.42</v>
      </c>
      <c r="F58" s="84">
        <f t="shared" si="5"/>
        <v>230</v>
      </c>
      <c r="G58" s="1"/>
      <c r="H58" s="1"/>
      <c r="I58" s="84">
        <f t="shared" si="6"/>
        <v>0.42</v>
      </c>
      <c r="J58" s="84">
        <f t="shared" si="7"/>
        <v>0</v>
      </c>
      <c r="K58" s="1"/>
      <c r="L58" s="1"/>
      <c r="M58" s="84">
        <f t="shared" si="8"/>
        <v>0.42</v>
      </c>
      <c r="N58" s="84">
        <f t="shared" si="9"/>
        <v>0</v>
      </c>
      <c r="O58" s="84">
        <f t="shared" si="2"/>
        <v>0</v>
      </c>
      <c r="P58" s="1"/>
      <c r="Q58" s="1"/>
    </row>
    <row r="59" spans="1:17" x14ac:dyDescent="0.2">
      <c r="A59" s="84">
        <f t="shared" si="3"/>
        <v>5.3</v>
      </c>
      <c r="B59" s="84">
        <f t="shared" si="0"/>
        <v>3.6063000000000001</v>
      </c>
      <c r="C59" s="84">
        <f t="shared" si="1"/>
        <v>3.3</v>
      </c>
      <c r="D59" s="1"/>
      <c r="E59" s="84">
        <f t="shared" si="4"/>
        <v>0.43</v>
      </c>
      <c r="F59" s="84">
        <f t="shared" si="5"/>
        <v>229</v>
      </c>
      <c r="G59" s="1"/>
      <c r="H59" s="1"/>
      <c r="I59" s="84">
        <f t="shared" si="6"/>
        <v>0.43</v>
      </c>
      <c r="J59" s="84">
        <f t="shared" si="7"/>
        <v>0</v>
      </c>
      <c r="K59" s="1"/>
      <c r="L59" s="1"/>
      <c r="M59" s="84">
        <f t="shared" si="8"/>
        <v>0.43</v>
      </c>
      <c r="N59" s="84">
        <f t="shared" si="9"/>
        <v>0</v>
      </c>
      <c r="O59" s="84">
        <f t="shared" si="2"/>
        <v>0</v>
      </c>
      <c r="P59" s="1"/>
      <c r="Q59" s="1"/>
    </row>
    <row r="60" spans="1:17" x14ac:dyDescent="0.2">
      <c r="A60" s="84">
        <f t="shared" si="3"/>
        <v>5.4</v>
      </c>
      <c r="B60" s="84">
        <f t="shared" si="0"/>
        <v>3.6063000000000001</v>
      </c>
      <c r="C60" s="84">
        <f t="shared" si="1"/>
        <v>3.3</v>
      </c>
      <c r="D60" s="1"/>
      <c r="E60" s="84">
        <f t="shared" si="4"/>
        <v>0.44</v>
      </c>
      <c r="F60" s="84">
        <f t="shared" si="5"/>
        <v>229</v>
      </c>
      <c r="G60" s="1"/>
      <c r="H60" s="1"/>
      <c r="I60" s="84">
        <f t="shared" si="6"/>
        <v>0.44</v>
      </c>
      <c r="J60" s="84">
        <f t="shared" si="7"/>
        <v>0</v>
      </c>
      <c r="K60" s="1"/>
      <c r="L60" s="1"/>
      <c r="M60" s="84">
        <f t="shared" si="8"/>
        <v>0.44</v>
      </c>
      <c r="N60" s="84">
        <f t="shared" si="9"/>
        <v>0</v>
      </c>
      <c r="O60" s="84">
        <f t="shared" si="2"/>
        <v>0</v>
      </c>
      <c r="P60" s="1"/>
      <c r="Q60" s="1"/>
    </row>
    <row r="61" spans="1:17" x14ac:dyDescent="0.2">
      <c r="A61" s="84">
        <f t="shared" si="3"/>
        <v>5.5</v>
      </c>
      <c r="B61" s="84">
        <f t="shared" si="0"/>
        <v>3.6063000000000001</v>
      </c>
      <c r="C61" s="84">
        <f t="shared" si="1"/>
        <v>3.3</v>
      </c>
      <c r="D61" s="1"/>
      <c r="E61" s="84">
        <f t="shared" si="4"/>
        <v>0.45</v>
      </c>
      <c r="F61" s="84">
        <f t="shared" si="5"/>
        <v>229</v>
      </c>
      <c r="G61" s="1"/>
      <c r="H61" s="1"/>
      <c r="I61" s="84">
        <f t="shared" si="6"/>
        <v>0.45</v>
      </c>
      <c r="J61" s="84">
        <f t="shared" si="7"/>
        <v>0</v>
      </c>
      <c r="K61" s="1"/>
      <c r="L61" s="1"/>
      <c r="M61" s="84">
        <f t="shared" si="8"/>
        <v>0.45</v>
      </c>
      <c r="N61" s="84">
        <f t="shared" si="9"/>
        <v>0</v>
      </c>
      <c r="O61" s="84">
        <f t="shared" si="2"/>
        <v>0</v>
      </c>
      <c r="P61" s="1"/>
      <c r="Q61" s="1"/>
    </row>
    <row r="62" spans="1:17" x14ac:dyDescent="0.2">
      <c r="A62" s="84">
        <f t="shared" si="3"/>
        <v>5.6</v>
      </c>
      <c r="B62" s="84">
        <f t="shared" si="0"/>
        <v>3.6063000000000001</v>
      </c>
      <c r="C62" s="84">
        <f t="shared" si="1"/>
        <v>3.3</v>
      </c>
      <c r="D62" s="1"/>
      <c r="E62" s="84">
        <f t="shared" si="4"/>
        <v>0.46</v>
      </c>
      <c r="F62" s="84">
        <f t="shared" si="5"/>
        <v>229</v>
      </c>
      <c r="G62" s="1"/>
      <c r="H62" s="1"/>
      <c r="I62" s="84">
        <f t="shared" si="6"/>
        <v>0.46</v>
      </c>
      <c r="J62" s="84">
        <f t="shared" si="7"/>
        <v>0</v>
      </c>
      <c r="K62" s="1"/>
      <c r="L62" s="1"/>
      <c r="M62" s="84">
        <f t="shared" si="8"/>
        <v>0.46</v>
      </c>
      <c r="N62" s="84">
        <f t="shared" si="9"/>
        <v>0</v>
      </c>
      <c r="O62" s="84">
        <f t="shared" si="2"/>
        <v>0</v>
      </c>
      <c r="P62" s="1"/>
      <c r="Q62" s="1"/>
    </row>
    <row r="63" spans="1:17" x14ac:dyDescent="0.2">
      <c r="A63" s="84">
        <f t="shared" si="3"/>
        <v>5.7</v>
      </c>
      <c r="B63" s="84">
        <f t="shared" si="0"/>
        <v>3.6063000000000001</v>
      </c>
      <c r="C63" s="84">
        <f t="shared" si="1"/>
        <v>3.3</v>
      </c>
      <c r="D63" s="1"/>
      <c r="E63" s="84">
        <f t="shared" si="4"/>
        <v>0.47</v>
      </c>
      <c r="F63" s="84">
        <f t="shared" si="5"/>
        <v>228</v>
      </c>
      <c r="G63" s="1"/>
      <c r="H63" s="1"/>
      <c r="I63" s="84">
        <f t="shared" si="6"/>
        <v>0.47</v>
      </c>
      <c r="J63" s="84">
        <f t="shared" si="7"/>
        <v>0</v>
      </c>
      <c r="K63" s="1"/>
      <c r="L63" s="1"/>
      <c r="M63" s="84">
        <f t="shared" si="8"/>
        <v>0.47</v>
      </c>
      <c r="N63" s="84">
        <f t="shared" si="9"/>
        <v>0</v>
      </c>
      <c r="O63" s="84">
        <f t="shared" si="2"/>
        <v>0</v>
      </c>
      <c r="P63" s="1"/>
      <c r="Q63" s="1"/>
    </row>
    <row r="64" spans="1:17" x14ac:dyDescent="0.2">
      <c r="A64" s="84">
        <f t="shared" si="3"/>
        <v>5.8</v>
      </c>
      <c r="B64" s="84">
        <f t="shared" si="0"/>
        <v>3.6063000000000001</v>
      </c>
      <c r="C64" s="84">
        <f t="shared" si="1"/>
        <v>3.3</v>
      </c>
      <c r="D64" s="1"/>
      <c r="E64" s="84">
        <f t="shared" si="4"/>
        <v>0.48</v>
      </c>
      <c r="F64" s="84">
        <f t="shared" si="5"/>
        <v>228</v>
      </c>
      <c r="G64" s="1"/>
      <c r="H64" s="1"/>
      <c r="I64" s="84">
        <f t="shared" si="6"/>
        <v>0.48</v>
      </c>
      <c r="J64" s="84">
        <f t="shared" si="7"/>
        <v>0</v>
      </c>
      <c r="K64" s="1"/>
      <c r="L64" s="1"/>
      <c r="M64" s="84">
        <f t="shared" si="8"/>
        <v>0.48</v>
      </c>
      <c r="N64" s="84">
        <f t="shared" si="9"/>
        <v>0</v>
      </c>
      <c r="O64" s="84">
        <f t="shared" si="2"/>
        <v>0</v>
      </c>
      <c r="P64" s="1"/>
      <c r="Q64" s="1"/>
    </row>
    <row r="65" spans="1:17" x14ac:dyDescent="0.2">
      <c r="A65" s="84">
        <f t="shared" si="3"/>
        <v>5.9</v>
      </c>
      <c r="B65" s="84">
        <f t="shared" si="0"/>
        <v>3.6063000000000001</v>
      </c>
      <c r="C65" s="84">
        <f t="shared" si="1"/>
        <v>3.3</v>
      </c>
      <c r="D65" s="1"/>
      <c r="E65" s="84">
        <f t="shared" si="4"/>
        <v>0.49</v>
      </c>
      <c r="F65" s="84">
        <f t="shared" si="5"/>
        <v>228</v>
      </c>
      <c r="G65" s="1"/>
      <c r="H65" s="1"/>
      <c r="I65" s="84">
        <f t="shared" si="6"/>
        <v>0.49</v>
      </c>
      <c r="J65" s="84">
        <f t="shared" si="7"/>
        <v>0</v>
      </c>
      <c r="K65" s="1"/>
      <c r="L65" s="1"/>
      <c r="M65" s="84">
        <f t="shared" si="8"/>
        <v>0.49</v>
      </c>
      <c r="N65" s="84">
        <f t="shared" si="9"/>
        <v>0</v>
      </c>
      <c r="O65" s="84">
        <f t="shared" si="2"/>
        <v>0</v>
      </c>
      <c r="P65" s="1"/>
      <c r="Q65" s="1"/>
    </row>
    <row r="66" spans="1:17" x14ac:dyDescent="0.2">
      <c r="A66" s="84">
        <f t="shared" si="3"/>
        <v>6</v>
      </c>
      <c r="B66" s="84">
        <f t="shared" si="0"/>
        <v>3.6063000000000001</v>
      </c>
      <c r="C66" s="84">
        <f t="shared" si="1"/>
        <v>3.3</v>
      </c>
      <c r="D66" s="1"/>
      <c r="E66" s="84">
        <f t="shared" si="4"/>
        <v>0.5</v>
      </c>
      <c r="F66" s="84">
        <f t="shared" si="5"/>
        <v>228</v>
      </c>
      <c r="G66" s="1"/>
      <c r="H66" s="1"/>
      <c r="I66" s="84">
        <f t="shared" si="6"/>
        <v>0.5</v>
      </c>
      <c r="J66" s="84">
        <f t="shared" si="7"/>
        <v>0</v>
      </c>
      <c r="K66" s="1"/>
      <c r="L66" s="1"/>
      <c r="M66" s="84">
        <f t="shared" si="8"/>
        <v>0.5</v>
      </c>
      <c r="N66" s="84">
        <f t="shared" si="9"/>
        <v>0</v>
      </c>
      <c r="O66" s="84">
        <f t="shared" si="2"/>
        <v>0</v>
      </c>
      <c r="P66" s="1"/>
      <c r="Q66" s="1"/>
    </row>
    <row r="67" spans="1:17" x14ac:dyDescent="0.2">
      <c r="A67" s="84">
        <f t="shared" si="3"/>
        <v>6.1</v>
      </c>
      <c r="B67" s="84">
        <f t="shared" si="0"/>
        <v>3.6063000000000001</v>
      </c>
      <c r="C67" s="84">
        <f t="shared" si="1"/>
        <v>3.3</v>
      </c>
      <c r="D67" s="1"/>
      <c r="E67" s="84">
        <f t="shared" si="4"/>
        <v>0.51</v>
      </c>
      <c r="F67" s="84">
        <f t="shared" si="5"/>
        <v>227</v>
      </c>
      <c r="G67" s="1"/>
      <c r="H67" s="1"/>
      <c r="I67" s="84">
        <f t="shared" si="6"/>
        <v>0.51</v>
      </c>
      <c r="J67" s="84">
        <f t="shared" si="7"/>
        <v>0</v>
      </c>
      <c r="K67" s="1"/>
      <c r="L67" s="1"/>
      <c r="M67" s="84">
        <f t="shared" si="8"/>
        <v>0.51</v>
      </c>
      <c r="N67" s="84">
        <f t="shared" si="9"/>
        <v>0</v>
      </c>
      <c r="O67" s="84">
        <f t="shared" si="2"/>
        <v>0</v>
      </c>
      <c r="P67" s="1"/>
      <c r="Q67" s="1"/>
    </row>
    <row r="68" spans="1:17" x14ac:dyDescent="0.2">
      <c r="A68" s="84">
        <f t="shared" si="3"/>
        <v>6.2</v>
      </c>
      <c r="B68" s="84">
        <f t="shared" si="0"/>
        <v>3.6063000000000001</v>
      </c>
      <c r="C68" s="84">
        <f t="shared" si="1"/>
        <v>3.3</v>
      </c>
      <c r="D68" s="1"/>
      <c r="E68" s="84">
        <f t="shared" si="4"/>
        <v>0.52</v>
      </c>
      <c r="F68" s="84">
        <f t="shared" si="5"/>
        <v>227</v>
      </c>
      <c r="G68" s="1"/>
      <c r="H68" s="1"/>
      <c r="I68" s="84">
        <f t="shared" si="6"/>
        <v>0.52</v>
      </c>
      <c r="J68" s="84">
        <f t="shared" si="7"/>
        <v>0</v>
      </c>
      <c r="K68" s="1"/>
      <c r="L68" s="1"/>
      <c r="M68" s="84">
        <f t="shared" si="8"/>
        <v>0.52</v>
      </c>
      <c r="N68" s="84">
        <f t="shared" si="9"/>
        <v>0</v>
      </c>
      <c r="O68" s="84">
        <f t="shared" si="2"/>
        <v>0</v>
      </c>
      <c r="P68" s="1"/>
      <c r="Q68" s="1"/>
    </row>
    <row r="69" spans="1:17" x14ac:dyDescent="0.2">
      <c r="A69" s="84">
        <f t="shared" si="3"/>
        <v>6.3</v>
      </c>
      <c r="B69" s="84">
        <f t="shared" si="0"/>
        <v>3.6063000000000001</v>
      </c>
      <c r="C69" s="84">
        <f t="shared" si="1"/>
        <v>3.3</v>
      </c>
      <c r="D69" s="1"/>
      <c r="E69" s="84">
        <f t="shared" si="4"/>
        <v>0.53</v>
      </c>
      <c r="F69" s="84">
        <f t="shared" si="5"/>
        <v>227</v>
      </c>
      <c r="G69" s="1"/>
      <c r="H69" s="1"/>
      <c r="I69" s="84">
        <f t="shared" si="6"/>
        <v>0.53</v>
      </c>
      <c r="J69" s="84">
        <f t="shared" si="7"/>
        <v>0</v>
      </c>
      <c r="K69" s="1"/>
      <c r="L69" s="1"/>
      <c r="M69" s="84">
        <f t="shared" si="8"/>
        <v>0.53</v>
      </c>
      <c r="N69" s="84">
        <f t="shared" si="9"/>
        <v>0</v>
      </c>
      <c r="O69" s="84">
        <f t="shared" si="2"/>
        <v>0</v>
      </c>
      <c r="P69" s="1"/>
      <c r="Q69" s="1"/>
    </row>
    <row r="70" spans="1:17" x14ac:dyDescent="0.2">
      <c r="A70" s="84">
        <f t="shared" si="3"/>
        <v>6.4</v>
      </c>
      <c r="B70" s="84">
        <f t="shared" si="0"/>
        <v>3.6063000000000001</v>
      </c>
      <c r="C70" s="84">
        <f t="shared" si="1"/>
        <v>3.3</v>
      </c>
      <c r="D70" s="1"/>
      <c r="E70" s="84">
        <f t="shared" si="4"/>
        <v>0.54</v>
      </c>
      <c r="F70" s="84">
        <f t="shared" si="5"/>
        <v>227</v>
      </c>
      <c r="G70" s="1"/>
      <c r="H70" s="1"/>
      <c r="I70" s="84">
        <f t="shared" si="6"/>
        <v>0.54</v>
      </c>
      <c r="J70" s="84">
        <f t="shared" si="7"/>
        <v>0</v>
      </c>
      <c r="K70" s="1"/>
      <c r="L70" s="1"/>
      <c r="M70" s="84">
        <f t="shared" si="8"/>
        <v>0.54</v>
      </c>
      <c r="N70" s="84">
        <f t="shared" si="9"/>
        <v>0</v>
      </c>
      <c r="O70" s="84">
        <f t="shared" si="2"/>
        <v>0</v>
      </c>
      <c r="P70" s="1"/>
      <c r="Q70" s="1"/>
    </row>
    <row r="71" spans="1:17" x14ac:dyDescent="0.2">
      <c r="A71" s="84">
        <f t="shared" si="3"/>
        <v>6.5</v>
      </c>
      <c r="B71" s="84">
        <f t="shared" si="0"/>
        <v>3.6063000000000001</v>
      </c>
      <c r="C71" s="84">
        <f t="shared" si="1"/>
        <v>3.3</v>
      </c>
      <c r="D71" s="1"/>
      <c r="E71" s="84">
        <f t="shared" si="4"/>
        <v>0.55000000000000004</v>
      </c>
      <c r="F71" s="84">
        <f t="shared" si="5"/>
        <v>226</v>
      </c>
      <c r="G71" s="1"/>
      <c r="H71" s="1"/>
      <c r="I71" s="84">
        <f t="shared" si="6"/>
        <v>0.55000000000000004</v>
      </c>
      <c r="J71" s="84">
        <f t="shared" si="7"/>
        <v>0</v>
      </c>
      <c r="K71" s="1"/>
      <c r="L71" s="1"/>
      <c r="M71" s="84">
        <f t="shared" si="8"/>
        <v>0.55000000000000004</v>
      </c>
      <c r="N71" s="84">
        <f t="shared" si="9"/>
        <v>0</v>
      </c>
      <c r="O71" s="84">
        <f t="shared" si="2"/>
        <v>0</v>
      </c>
      <c r="P71" s="1"/>
      <c r="Q71" s="1"/>
    </row>
    <row r="72" spans="1:17" x14ac:dyDescent="0.2">
      <c r="A72" s="84">
        <f t="shared" si="3"/>
        <v>6.6</v>
      </c>
      <c r="B72" s="84">
        <f t="shared" si="0"/>
        <v>3.6063000000000001</v>
      </c>
      <c r="C72" s="84">
        <f t="shared" si="1"/>
        <v>3.3</v>
      </c>
      <c r="D72" s="1"/>
      <c r="E72" s="84">
        <f t="shared" si="4"/>
        <v>0.56000000000000005</v>
      </c>
      <c r="F72" s="84">
        <f t="shared" si="5"/>
        <v>226</v>
      </c>
      <c r="G72" s="1"/>
      <c r="H72" s="1"/>
      <c r="I72" s="84">
        <f t="shared" si="6"/>
        <v>0.56000000000000005</v>
      </c>
      <c r="J72" s="84">
        <f t="shared" si="7"/>
        <v>0</v>
      </c>
      <c r="K72" s="1"/>
      <c r="L72" s="1"/>
      <c r="M72" s="84">
        <f t="shared" si="8"/>
        <v>0.56000000000000005</v>
      </c>
      <c r="N72" s="84">
        <f t="shared" si="9"/>
        <v>0</v>
      </c>
      <c r="O72" s="84">
        <f t="shared" si="2"/>
        <v>0</v>
      </c>
      <c r="P72" s="1"/>
      <c r="Q72" s="1"/>
    </row>
    <row r="73" spans="1:17" x14ac:dyDescent="0.2">
      <c r="A73" s="84">
        <f t="shared" si="3"/>
        <v>6.7</v>
      </c>
      <c r="B73" s="84">
        <f t="shared" si="0"/>
        <v>3.6063000000000001</v>
      </c>
      <c r="C73" s="84">
        <f t="shared" si="1"/>
        <v>3.3</v>
      </c>
      <c r="D73" s="1"/>
      <c r="E73" s="84">
        <f t="shared" si="4"/>
        <v>0.56999999999999995</v>
      </c>
      <c r="F73" s="84">
        <f t="shared" si="5"/>
        <v>226</v>
      </c>
      <c r="G73" s="1"/>
      <c r="H73" s="1"/>
      <c r="I73" s="84">
        <f t="shared" si="6"/>
        <v>0.56999999999999995</v>
      </c>
      <c r="J73" s="84">
        <f t="shared" si="7"/>
        <v>0</v>
      </c>
      <c r="K73" s="1"/>
      <c r="L73" s="1"/>
      <c r="M73" s="84">
        <f t="shared" si="8"/>
        <v>0.56999999999999995</v>
      </c>
      <c r="N73" s="84">
        <f t="shared" si="9"/>
        <v>0</v>
      </c>
      <c r="O73" s="84">
        <f t="shared" si="2"/>
        <v>0</v>
      </c>
      <c r="P73" s="1"/>
      <c r="Q73" s="1"/>
    </row>
    <row r="74" spans="1:17" x14ac:dyDescent="0.2">
      <c r="A74" s="84">
        <f t="shared" si="3"/>
        <v>6.8</v>
      </c>
      <c r="B74" s="84">
        <f t="shared" si="0"/>
        <v>3.6063000000000001</v>
      </c>
      <c r="C74" s="84">
        <f t="shared" si="1"/>
        <v>3.3</v>
      </c>
      <c r="D74" s="1"/>
      <c r="E74" s="84">
        <f t="shared" si="4"/>
        <v>0.57999999999999996</v>
      </c>
      <c r="F74" s="84">
        <f t="shared" si="5"/>
        <v>226</v>
      </c>
      <c r="G74" s="1"/>
      <c r="H74" s="1"/>
      <c r="I74" s="84">
        <f t="shared" si="6"/>
        <v>0.57999999999999996</v>
      </c>
      <c r="J74" s="84">
        <f t="shared" si="7"/>
        <v>0</v>
      </c>
      <c r="K74" s="1"/>
      <c r="L74" s="1"/>
      <c r="M74" s="84">
        <f t="shared" si="8"/>
        <v>0.57999999999999996</v>
      </c>
      <c r="N74" s="84">
        <f t="shared" si="9"/>
        <v>0</v>
      </c>
      <c r="O74" s="84">
        <f t="shared" si="2"/>
        <v>0</v>
      </c>
      <c r="P74" s="1"/>
      <c r="Q74" s="1"/>
    </row>
    <row r="75" spans="1:17" x14ac:dyDescent="0.2">
      <c r="A75" s="84">
        <f t="shared" si="3"/>
        <v>6.9</v>
      </c>
      <c r="B75" s="84">
        <f t="shared" si="0"/>
        <v>3.6063000000000001</v>
      </c>
      <c r="C75" s="84">
        <f t="shared" si="1"/>
        <v>3.3</v>
      </c>
      <c r="D75" s="1"/>
      <c r="E75" s="84">
        <f t="shared" si="4"/>
        <v>0.59</v>
      </c>
      <c r="F75" s="84">
        <f t="shared" si="5"/>
        <v>225</v>
      </c>
      <c r="G75" s="1"/>
      <c r="H75" s="1"/>
      <c r="I75" s="84">
        <f t="shared" si="6"/>
        <v>0.59</v>
      </c>
      <c r="J75" s="84">
        <f t="shared" si="7"/>
        <v>0</v>
      </c>
      <c r="K75" s="1"/>
      <c r="L75" s="1"/>
      <c r="M75" s="84">
        <f t="shared" si="8"/>
        <v>0.59</v>
      </c>
      <c r="N75" s="84">
        <f t="shared" si="9"/>
        <v>0</v>
      </c>
      <c r="O75" s="84">
        <f t="shared" si="2"/>
        <v>0</v>
      </c>
      <c r="P75" s="1"/>
      <c r="Q75" s="1"/>
    </row>
    <row r="76" spans="1:17" x14ac:dyDescent="0.2">
      <c r="A76" s="84">
        <f t="shared" si="3"/>
        <v>7</v>
      </c>
      <c r="B76" s="84">
        <f t="shared" si="0"/>
        <v>3.6063000000000001</v>
      </c>
      <c r="C76" s="84">
        <f t="shared" si="1"/>
        <v>3.3</v>
      </c>
      <c r="D76" s="1"/>
      <c r="E76" s="84">
        <f t="shared" si="4"/>
        <v>0.6</v>
      </c>
      <c r="F76" s="84">
        <f t="shared" si="5"/>
        <v>225</v>
      </c>
      <c r="G76" s="1"/>
      <c r="H76" s="1"/>
      <c r="I76" s="84">
        <f t="shared" si="6"/>
        <v>0.6</v>
      </c>
      <c r="J76" s="84">
        <f t="shared" si="7"/>
        <v>0</v>
      </c>
      <c r="K76" s="1"/>
      <c r="L76" s="1"/>
      <c r="M76" s="84">
        <f t="shared" si="8"/>
        <v>0.6</v>
      </c>
      <c r="N76" s="84">
        <f t="shared" si="9"/>
        <v>0</v>
      </c>
      <c r="O76" s="84">
        <f t="shared" si="2"/>
        <v>0</v>
      </c>
      <c r="P76" s="1"/>
      <c r="Q76" s="1"/>
    </row>
    <row r="77" spans="1:17" x14ac:dyDescent="0.2">
      <c r="A77" s="84">
        <f t="shared" si="3"/>
        <v>7.1</v>
      </c>
      <c r="B77" s="84">
        <f t="shared" si="0"/>
        <v>3.6063000000000001</v>
      </c>
      <c r="C77" s="84">
        <f t="shared" si="1"/>
        <v>3.3</v>
      </c>
      <c r="D77" s="1"/>
      <c r="E77" s="84">
        <f t="shared" si="4"/>
        <v>0.61</v>
      </c>
      <c r="F77" s="84">
        <f t="shared" si="5"/>
        <v>225</v>
      </c>
      <c r="G77" s="1"/>
      <c r="H77" s="1"/>
      <c r="I77" s="84">
        <f t="shared" si="6"/>
        <v>0.61</v>
      </c>
      <c r="J77" s="84">
        <f t="shared" si="7"/>
        <v>0</v>
      </c>
      <c r="K77" s="1"/>
      <c r="L77" s="1"/>
      <c r="M77" s="84">
        <f t="shared" si="8"/>
        <v>0.61</v>
      </c>
      <c r="N77" s="84">
        <f t="shared" si="9"/>
        <v>0</v>
      </c>
      <c r="O77" s="84">
        <f t="shared" si="2"/>
        <v>0</v>
      </c>
      <c r="P77" s="1"/>
      <c r="Q77" s="1"/>
    </row>
    <row r="78" spans="1:17" x14ac:dyDescent="0.2">
      <c r="A78" s="84">
        <f t="shared" si="3"/>
        <v>7.2</v>
      </c>
      <c r="B78" s="84">
        <f t="shared" si="0"/>
        <v>3.6063000000000001</v>
      </c>
      <c r="C78" s="84">
        <f t="shared" si="1"/>
        <v>3.3</v>
      </c>
      <c r="D78" s="1"/>
      <c r="E78" s="84">
        <f t="shared" si="4"/>
        <v>0.62</v>
      </c>
      <c r="F78" s="84">
        <f t="shared" si="5"/>
        <v>225</v>
      </c>
      <c r="G78" s="1"/>
      <c r="H78" s="1"/>
      <c r="I78" s="84">
        <f t="shared" si="6"/>
        <v>0.62</v>
      </c>
      <c r="J78" s="84">
        <f t="shared" si="7"/>
        <v>0</v>
      </c>
      <c r="K78" s="1"/>
      <c r="L78" s="1"/>
      <c r="M78" s="84">
        <f t="shared" si="8"/>
        <v>0.62</v>
      </c>
      <c r="N78" s="84">
        <f t="shared" si="9"/>
        <v>0</v>
      </c>
      <c r="O78" s="84">
        <f t="shared" si="2"/>
        <v>0</v>
      </c>
      <c r="P78" s="1"/>
      <c r="Q78" s="1"/>
    </row>
    <row r="79" spans="1:17" x14ac:dyDescent="0.2">
      <c r="A79" s="84">
        <f t="shared" si="3"/>
        <v>7.3</v>
      </c>
      <c r="B79" s="84">
        <f t="shared" si="0"/>
        <v>3.6063000000000001</v>
      </c>
      <c r="C79" s="84">
        <f t="shared" si="1"/>
        <v>3.3</v>
      </c>
      <c r="D79" s="1"/>
      <c r="E79" s="84">
        <f t="shared" si="4"/>
        <v>0.63</v>
      </c>
      <c r="F79" s="84">
        <f t="shared" si="5"/>
        <v>224</v>
      </c>
      <c r="G79" s="1"/>
      <c r="H79" s="1"/>
      <c r="I79" s="84">
        <f t="shared" si="6"/>
        <v>0.63</v>
      </c>
      <c r="J79" s="84">
        <f t="shared" si="7"/>
        <v>0</v>
      </c>
      <c r="K79" s="1"/>
      <c r="L79" s="1"/>
      <c r="M79" s="84">
        <f t="shared" si="8"/>
        <v>0.63</v>
      </c>
      <c r="N79" s="84">
        <f t="shared" si="9"/>
        <v>0</v>
      </c>
      <c r="O79" s="84">
        <f t="shared" si="2"/>
        <v>0</v>
      </c>
      <c r="P79" s="1"/>
      <c r="Q79" s="1"/>
    </row>
    <row r="80" spans="1:17" x14ac:dyDescent="0.2">
      <c r="A80" s="84">
        <f t="shared" si="3"/>
        <v>7.4</v>
      </c>
      <c r="B80" s="84">
        <f t="shared" ref="B80:B143" si="10">ROUND(VLOOKUP($A80,SINCLAIRTABELLE,$D$1),$B$10)</f>
        <v>3.6063000000000001</v>
      </c>
      <c r="C80" s="84">
        <f t="shared" ref="C80:C143" si="11">IF($B$3=$W$1,ROUND(VLOOKUP($A80,SINCLAIRTABELLE,$E$1),$B$10),IF($B$3=$W$2,B80,B80+$B$4))</f>
        <v>3.3</v>
      </c>
      <c r="D80" s="1"/>
      <c r="E80" s="84">
        <f t="shared" si="4"/>
        <v>0.64</v>
      </c>
      <c r="F80" s="84">
        <f t="shared" si="5"/>
        <v>224</v>
      </c>
      <c r="G80" s="1"/>
      <c r="H80" s="1"/>
      <c r="I80" s="84">
        <f t="shared" si="6"/>
        <v>0.64</v>
      </c>
      <c r="J80" s="84">
        <f t="shared" si="7"/>
        <v>0</v>
      </c>
      <c r="K80" s="1"/>
      <c r="L80" s="1"/>
      <c r="M80" s="84">
        <f t="shared" si="8"/>
        <v>0.64</v>
      </c>
      <c r="N80" s="84">
        <f t="shared" si="9"/>
        <v>0</v>
      </c>
      <c r="O80" s="84">
        <f t="shared" ref="O80:O143" si="12">IF($N$4="Ja",ROUND(N80*$O$2,$B$10),N80)</f>
        <v>0</v>
      </c>
      <c r="P80" s="1"/>
      <c r="Q80" s="1"/>
    </row>
    <row r="81" spans="1:17" x14ac:dyDescent="0.2">
      <c r="A81" s="84">
        <f t="shared" si="3"/>
        <v>7.5</v>
      </c>
      <c r="B81" s="84">
        <f t="shared" si="10"/>
        <v>3.6063000000000001</v>
      </c>
      <c r="C81" s="84">
        <f t="shared" si="11"/>
        <v>3.3</v>
      </c>
      <c r="D81" s="1"/>
      <c r="E81" s="84">
        <f t="shared" si="4"/>
        <v>0.65</v>
      </c>
      <c r="F81" s="84">
        <f t="shared" si="5"/>
        <v>224</v>
      </c>
      <c r="G81" s="1"/>
      <c r="H81" s="1"/>
      <c r="I81" s="84">
        <f t="shared" si="6"/>
        <v>0.65</v>
      </c>
      <c r="J81" s="84">
        <f t="shared" si="7"/>
        <v>0</v>
      </c>
      <c r="K81" s="1"/>
      <c r="L81" s="1"/>
      <c r="M81" s="84">
        <f t="shared" si="8"/>
        <v>0.65</v>
      </c>
      <c r="N81" s="84">
        <f t="shared" si="9"/>
        <v>0</v>
      </c>
      <c r="O81" s="84">
        <f t="shared" si="12"/>
        <v>0</v>
      </c>
      <c r="P81" s="1"/>
      <c r="Q81" s="1"/>
    </row>
    <row r="82" spans="1:17" x14ac:dyDescent="0.2">
      <c r="A82" s="84">
        <f t="shared" ref="A82:A145" si="13">ROUND(A81+0.1,1)</f>
        <v>7.6</v>
      </c>
      <c r="B82" s="84">
        <f t="shared" si="10"/>
        <v>3.6063000000000001</v>
      </c>
      <c r="C82" s="84">
        <f t="shared" si="11"/>
        <v>3.3</v>
      </c>
      <c r="D82" s="1"/>
      <c r="E82" s="84">
        <f t="shared" ref="E82:E145" si="14">ROUND(E81+0.01,2)</f>
        <v>0.66</v>
      </c>
      <c r="F82" s="84">
        <f t="shared" ref="F82:F145" si="15">ROUND(IF(E82 &gt; $F$9,0,($F$9-E82)*100*$F$11), $F$10)</f>
        <v>224</v>
      </c>
      <c r="G82" s="1"/>
      <c r="H82" s="1"/>
      <c r="I82" s="84">
        <f t="shared" ref="I82:I145" si="16">ROUND(I81+0.01,2)</f>
        <v>0.66</v>
      </c>
      <c r="J82" s="84">
        <f t="shared" ref="J82:J145" si="17">ROUND(IF(I82&lt;=$J$9,0,(I82-$J$9)*100*$J$11),$J$10)</f>
        <v>0</v>
      </c>
      <c r="K82" s="1"/>
      <c r="L82" s="1"/>
      <c r="M82" s="84">
        <f t="shared" ref="M82:M145" si="18">ROUND(M81+0.01,2)</f>
        <v>0.66</v>
      </c>
      <c r="N82" s="84">
        <f t="shared" ref="N82:N145" si="19">ROUND(IF(M82&lt;=$N$9,0,(M82-$N$9)*100*$N$11),$N$10)</f>
        <v>0</v>
      </c>
      <c r="O82" s="84">
        <f t="shared" si="12"/>
        <v>0</v>
      </c>
      <c r="P82" s="1"/>
      <c r="Q82" s="1"/>
    </row>
    <row r="83" spans="1:17" x14ac:dyDescent="0.2">
      <c r="A83" s="84">
        <f t="shared" si="13"/>
        <v>7.7</v>
      </c>
      <c r="B83" s="84">
        <f t="shared" si="10"/>
        <v>3.6063000000000001</v>
      </c>
      <c r="C83" s="84">
        <f t="shared" si="11"/>
        <v>3.3</v>
      </c>
      <c r="D83" s="1"/>
      <c r="E83" s="84">
        <f t="shared" si="14"/>
        <v>0.67</v>
      </c>
      <c r="F83" s="84">
        <f t="shared" si="15"/>
        <v>223</v>
      </c>
      <c r="G83" s="1"/>
      <c r="H83" s="1"/>
      <c r="I83" s="84">
        <f t="shared" si="16"/>
        <v>0.67</v>
      </c>
      <c r="J83" s="84">
        <f t="shared" si="17"/>
        <v>0</v>
      </c>
      <c r="K83" s="1"/>
      <c r="L83" s="1"/>
      <c r="M83" s="84">
        <f t="shared" si="18"/>
        <v>0.67</v>
      </c>
      <c r="N83" s="84">
        <f t="shared" si="19"/>
        <v>0</v>
      </c>
      <c r="O83" s="84">
        <f t="shared" si="12"/>
        <v>0</v>
      </c>
      <c r="P83" s="1"/>
      <c r="Q83" s="1"/>
    </row>
    <row r="84" spans="1:17" x14ac:dyDescent="0.2">
      <c r="A84" s="84">
        <f t="shared" si="13"/>
        <v>7.8</v>
      </c>
      <c r="B84" s="84">
        <f t="shared" si="10"/>
        <v>3.6063000000000001</v>
      </c>
      <c r="C84" s="84">
        <f t="shared" si="11"/>
        <v>3.3</v>
      </c>
      <c r="D84" s="1"/>
      <c r="E84" s="84">
        <f t="shared" si="14"/>
        <v>0.68</v>
      </c>
      <c r="F84" s="84">
        <f t="shared" si="15"/>
        <v>223</v>
      </c>
      <c r="G84" s="1"/>
      <c r="H84" s="1"/>
      <c r="I84" s="84">
        <f t="shared" si="16"/>
        <v>0.68</v>
      </c>
      <c r="J84" s="84">
        <f t="shared" si="17"/>
        <v>0</v>
      </c>
      <c r="K84" s="1"/>
      <c r="L84" s="1"/>
      <c r="M84" s="84">
        <f t="shared" si="18"/>
        <v>0.68</v>
      </c>
      <c r="N84" s="84">
        <f t="shared" si="19"/>
        <v>0</v>
      </c>
      <c r="O84" s="84">
        <f t="shared" si="12"/>
        <v>0</v>
      </c>
      <c r="P84" s="1"/>
      <c r="Q84" s="1"/>
    </row>
    <row r="85" spans="1:17" x14ac:dyDescent="0.2">
      <c r="A85" s="84">
        <f t="shared" si="13"/>
        <v>7.9</v>
      </c>
      <c r="B85" s="84">
        <f t="shared" si="10"/>
        <v>3.6063000000000001</v>
      </c>
      <c r="C85" s="84">
        <f t="shared" si="11"/>
        <v>3.3</v>
      </c>
      <c r="D85" s="1"/>
      <c r="E85" s="84">
        <f t="shared" si="14"/>
        <v>0.69</v>
      </c>
      <c r="F85" s="84">
        <f t="shared" si="15"/>
        <v>223</v>
      </c>
      <c r="G85" s="1"/>
      <c r="H85" s="1"/>
      <c r="I85" s="84">
        <f t="shared" si="16"/>
        <v>0.69</v>
      </c>
      <c r="J85" s="84">
        <f t="shared" si="17"/>
        <v>0</v>
      </c>
      <c r="K85" s="1"/>
      <c r="L85" s="1"/>
      <c r="M85" s="84">
        <f t="shared" si="18"/>
        <v>0.69</v>
      </c>
      <c r="N85" s="84">
        <f t="shared" si="19"/>
        <v>0</v>
      </c>
      <c r="O85" s="84">
        <f t="shared" si="12"/>
        <v>0</v>
      </c>
      <c r="P85" s="1"/>
      <c r="Q85" s="1"/>
    </row>
    <row r="86" spans="1:17" x14ac:dyDescent="0.2">
      <c r="A86" s="84">
        <f t="shared" si="13"/>
        <v>8</v>
      </c>
      <c r="B86" s="84">
        <f t="shared" si="10"/>
        <v>3.6063000000000001</v>
      </c>
      <c r="C86" s="84">
        <f t="shared" si="11"/>
        <v>3.3</v>
      </c>
      <c r="D86" s="1"/>
      <c r="E86" s="84">
        <f t="shared" si="14"/>
        <v>0.7</v>
      </c>
      <c r="F86" s="84">
        <f t="shared" si="15"/>
        <v>223</v>
      </c>
      <c r="G86" s="1"/>
      <c r="H86" s="1"/>
      <c r="I86" s="84">
        <f t="shared" si="16"/>
        <v>0.7</v>
      </c>
      <c r="J86" s="84">
        <f t="shared" si="17"/>
        <v>0</v>
      </c>
      <c r="K86" s="1"/>
      <c r="L86" s="1"/>
      <c r="M86" s="84">
        <f t="shared" si="18"/>
        <v>0.7</v>
      </c>
      <c r="N86" s="84">
        <f t="shared" si="19"/>
        <v>0</v>
      </c>
      <c r="O86" s="84">
        <f t="shared" si="12"/>
        <v>0</v>
      </c>
      <c r="P86" s="1"/>
      <c r="Q86" s="1"/>
    </row>
    <row r="87" spans="1:17" x14ac:dyDescent="0.2">
      <c r="A87" s="84">
        <f t="shared" si="13"/>
        <v>8.1</v>
      </c>
      <c r="B87" s="84">
        <f t="shared" si="10"/>
        <v>3.6063000000000001</v>
      </c>
      <c r="C87" s="84">
        <f t="shared" si="11"/>
        <v>3.3</v>
      </c>
      <c r="D87" s="1"/>
      <c r="E87" s="84">
        <f t="shared" si="14"/>
        <v>0.71</v>
      </c>
      <c r="F87" s="84">
        <f t="shared" si="15"/>
        <v>222</v>
      </c>
      <c r="G87" s="1"/>
      <c r="H87" s="1"/>
      <c r="I87" s="84">
        <f t="shared" si="16"/>
        <v>0.71</v>
      </c>
      <c r="J87" s="84">
        <f t="shared" si="17"/>
        <v>0</v>
      </c>
      <c r="K87" s="1"/>
      <c r="L87" s="1"/>
      <c r="M87" s="84">
        <f t="shared" si="18"/>
        <v>0.71</v>
      </c>
      <c r="N87" s="84">
        <f t="shared" si="19"/>
        <v>0</v>
      </c>
      <c r="O87" s="84">
        <f t="shared" si="12"/>
        <v>0</v>
      </c>
      <c r="P87" s="1"/>
      <c r="Q87" s="1"/>
    </row>
    <row r="88" spans="1:17" x14ac:dyDescent="0.2">
      <c r="A88" s="84">
        <f t="shared" si="13"/>
        <v>8.1999999999999993</v>
      </c>
      <c r="B88" s="84">
        <f t="shared" si="10"/>
        <v>3.6063000000000001</v>
      </c>
      <c r="C88" s="84">
        <f t="shared" si="11"/>
        <v>3.3</v>
      </c>
      <c r="D88" s="1"/>
      <c r="E88" s="84">
        <f t="shared" si="14"/>
        <v>0.72</v>
      </c>
      <c r="F88" s="84">
        <f t="shared" si="15"/>
        <v>222</v>
      </c>
      <c r="G88" s="1"/>
      <c r="H88" s="1"/>
      <c r="I88" s="84">
        <f t="shared" si="16"/>
        <v>0.72</v>
      </c>
      <c r="J88" s="84">
        <f t="shared" si="17"/>
        <v>0</v>
      </c>
      <c r="K88" s="1"/>
      <c r="L88" s="1"/>
      <c r="M88" s="84">
        <f t="shared" si="18"/>
        <v>0.72</v>
      </c>
      <c r="N88" s="84">
        <f t="shared" si="19"/>
        <v>0</v>
      </c>
      <c r="O88" s="84">
        <f t="shared" si="12"/>
        <v>0</v>
      </c>
      <c r="P88" s="1"/>
      <c r="Q88" s="1"/>
    </row>
    <row r="89" spans="1:17" x14ac:dyDescent="0.2">
      <c r="A89" s="84">
        <f t="shared" si="13"/>
        <v>8.3000000000000007</v>
      </c>
      <c r="B89" s="84">
        <f t="shared" si="10"/>
        <v>3.6063000000000001</v>
      </c>
      <c r="C89" s="84">
        <f t="shared" si="11"/>
        <v>3.3</v>
      </c>
      <c r="D89" s="1"/>
      <c r="E89" s="84">
        <f t="shared" si="14"/>
        <v>0.73</v>
      </c>
      <c r="F89" s="84">
        <f t="shared" si="15"/>
        <v>222</v>
      </c>
      <c r="G89" s="1"/>
      <c r="H89" s="1"/>
      <c r="I89" s="84">
        <f t="shared" si="16"/>
        <v>0.73</v>
      </c>
      <c r="J89" s="84">
        <f t="shared" si="17"/>
        <v>0</v>
      </c>
      <c r="K89" s="1"/>
      <c r="L89" s="1"/>
      <c r="M89" s="84">
        <f t="shared" si="18"/>
        <v>0.73</v>
      </c>
      <c r="N89" s="84">
        <f t="shared" si="19"/>
        <v>0</v>
      </c>
      <c r="O89" s="84">
        <f t="shared" si="12"/>
        <v>0</v>
      </c>
      <c r="P89" s="1"/>
      <c r="Q89" s="1"/>
    </row>
    <row r="90" spans="1:17" x14ac:dyDescent="0.2">
      <c r="A90" s="84">
        <f t="shared" si="13"/>
        <v>8.4</v>
      </c>
      <c r="B90" s="84">
        <f t="shared" si="10"/>
        <v>3.6063000000000001</v>
      </c>
      <c r="C90" s="84">
        <f t="shared" si="11"/>
        <v>3.3</v>
      </c>
      <c r="D90" s="1"/>
      <c r="E90" s="84">
        <f t="shared" si="14"/>
        <v>0.74</v>
      </c>
      <c r="F90" s="84">
        <f t="shared" si="15"/>
        <v>222</v>
      </c>
      <c r="G90" s="1"/>
      <c r="H90" s="1"/>
      <c r="I90" s="84">
        <f t="shared" si="16"/>
        <v>0.74</v>
      </c>
      <c r="J90" s="84">
        <f t="shared" si="17"/>
        <v>0</v>
      </c>
      <c r="K90" s="1"/>
      <c r="L90" s="1"/>
      <c r="M90" s="84">
        <f t="shared" si="18"/>
        <v>0.74</v>
      </c>
      <c r="N90" s="84">
        <f t="shared" si="19"/>
        <v>0</v>
      </c>
      <c r="O90" s="84">
        <f t="shared" si="12"/>
        <v>0</v>
      </c>
      <c r="P90" s="1"/>
      <c r="Q90" s="1"/>
    </row>
    <row r="91" spans="1:17" x14ac:dyDescent="0.2">
      <c r="A91" s="84">
        <f t="shared" si="13"/>
        <v>8.5</v>
      </c>
      <c r="B91" s="84">
        <f t="shared" si="10"/>
        <v>3.6063000000000001</v>
      </c>
      <c r="C91" s="84">
        <f t="shared" si="11"/>
        <v>3.3</v>
      </c>
      <c r="D91" s="1"/>
      <c r="E91" s="84">
        <f t="shared" si="14"/>
        <v>0.75</v>
      </c>
      <c r="F91" s="84">
        <f t="shared" si="15"/>
        <v>221</v>
      </c>
      <c r="G91" s="1"/>
      <c r="H91" s="1"/>
      <c r="I91" s="84">
        <f t="shared" si="16"/>
        <v>0.75</v>
      </c>
      <c r="J91" s="84">
        <f t="shared" si="17"/>
        <v>0</v>
      </c>
      <c r="K91" s="1"/>
      <c r="L91" s="1"/>
      <c r="M91" s="84">
        <f t="shared" si="18"/>
        <v>0.75</v>
      </c>
      <c r="N91" s="84">
        <f t="shared" si="19"/>
        <v>0</v>
      </c>
      <c r="O91" s="84">
        <f t="shared" si="12"/>
        <v>0</v>
      </c>
      <c r="P91" s="1"/>
      <c r="Q91" s="1"/>
    </row>
    <row r="92" spans="1:17" x14ac:dyDescent="0.2">
      <c r="A92" s="84">
        <f t="shared" si="13"/>
        <v>8.6</v>
      </c>
      <c r="B92" s="84">
        <f t="shared" si="10"/>
        <v>3.6063000000000001</v>
      </c>
      <c r="C92" s="84">
        <f t="shared" si="11"/>
        <v>3.3</v>
      </c>
      <c r="D92" s="1"/>
      <c r="E92" s="84">
        <f t="shared" si="14"/>
        <v>0.76</v>
      </c>
      <c r="F92" s="84">
        <f t="shared" si="15"/>
        <v>221</v>
      </c>
      <c r="G92" s="1"/>
      <c r="H92" s="1"/>
      <c r="I92" s="84">
        <f t="shared" si="16"/>
        <v>0.76</v>
      </c>
      <c r="J92" s="84">
        <f t="shared" si="17"/>
        <v>0</v>
      </c>
      <c r="K92" s="1"/>
      <c r="L92" s="1"/>
      <c r="M92" s="84">
        <f t="shared" si="18"/>
        <v>0.76</v>
      </c>
      <c r="N92" s="84">
        <f t="shared" si="19"/>
        <v>0</v>
      </c>
      <c r="O92" s="84">
        <f t="shared" si="12"/>
        <v>0</v>
      </c>
      <c r="P92" s="1"/>
      <c r="Q92" s="1"/>
    </row>
    <row r="93" spans="1:17" x14ac:dyDescent="0.2">
      <c r="A93" s="84">
        <f t="shared" si="13"/>
        <v>8.6999999999999993</v>
      </c>
      <c r="B93" s="84">
        <f t="shared" si="10"/>
        <v>3.6063000000000001</v>
      </c>
      <c r="C93" s="84">
        <f t="shared" si="11"/>
        <v>3.3</v>
      </c>
      <c r="D93" s="1"/>
      <c r="E93" s="84">
        <f t="shared" si="14"/>
        <v>0.77</v>
      </c>
      <c r="F93" s="84">
        <f t="shared" si="15"/>
        <v>221</v>
      </c>
      <c r="G93" s="1"/>
      <c r="H93" s="1"/>
      <c r="I93" s="84">
        <f t="shared" si="16"/>
        <v>0.77</v>
      </c>
      <c r="J93" s="84">
        <f t="shared" si="17"/>
        <v>0</v>
      </c>
      <c r="K93" s="1"/>
      <c r="L93" s="1"/>
      <c r="M93" s="84">
        <f t="shared" si="18"/>
        <v>0.77</v>
      </c>
      <c r="N93" s="84">
        <f t="shared" si="19"/>
        <v>0</v>
      </c>
      <c r="O93" s="84">
        <f t="shared" si="12"/>
        <v>0</v>
      </c>
      <c r="P93" s="1"/>
      <c r="Q93" s="1"/>
    </row>
    <row r="94" spans="1:17" x14ac:dyDescent="0.2">
      <c r="A94" s="84">
        <f t="shared" si="13"/>
        <v>8.8000000000000007</v>
      </c>
      <c r="B94" s="84">
        <f t="shared" si="10"/>
        <v>3.6063000000000001</v>
      </c>
      <c r="C94" s="84">
        <f t="shared" si="11"/>
        <v>3.3</v>
      </c>
      <c r="D94" s="1"/>
      <c r="E94" s="84">
        <f t="shared" si="14"/>
        <v>0.78</v>
      </c>
      <c r="F94" s="84">
        <f t="shared" si="15"/>
        <v>221</v>
      </c>
      <c r="G94" s="1"/>
      <c r="H94" s="1"/>
      <c r="I94" s="84">
        <f t="shared" si="16"/>
        <v>0.78</v>
      </c>
      <c r="J94" s="84">
        <f t="shared" si="17"/>
        <v>0</v>
      </c>
      <c r="K94" s="1"/>
      <c r="L94" s="1"/>
      <c r="M94" s="84">
        <f t="shared" si="18"/>
        <v>0.78</v>
      </c>
      <c r="N94" s="84">
        <f t="shared" si="19"/>
        <v>0</v>
      </c>
      <c r="O94" s="84">
        <f t="shared" si="12"/>
        <v>0</v>
      </c>
      <c r="P94" s="1"/>
      <c r="Q94" s="1"/>
    </row>
    <row r="95" spans="1:17" x14ac:dyDescent="0.2">
      <c r="A95" s="84">
        <f t="shared" si="13"/>
        <v>8.9</v>
      </c>
      <c r="B95" s="84">
        <f t="shared" si="10"/>
        <v>3.6063000000000001</v>
      </c>
      <c r="C95" s="84">
        <f t="shared" si="11"/>
        <v>3.3</v>
      </c>
      <c r="D95" s="1"/>
      <c r="E95" s="84">
        <f t="shared" si="14"/>
        <v>0.79</v>
      </c>
      <c r="F95" s="84">
        <f t="shared" si="15"/>
        <v>220</v>
      </c>
      <c r="G95" s="1"/>
      <c r="H95" s="1"/>
      <c r="I95" s="84">
        <f t="shared" si="16"/>
        <v>0.79</v>
      </c>
      <c r="J95" s="84">
        <f t="shared" si="17"/>
        <v>0</v>
      </c>
      <c r="K95" s="1"/>
      <c r="L95" s="1"/>
      <c r="M95" s="84">
        <f t="shared" si="18"/>
        <v>0.79</v>
      </c>
      <c r="N95" s="84">
        <f t="shared" si="19"/>
        <v>0</v>
      </c>
      <c r="O95" s="84">
        <f t="shared" si="12"/>
        <v>0</v>
      </c>
      <c r="P95" s="1"/>
      <c r="Q95" s="1"/>
    </row>
    <row r="96" spans="1:17" x14ac:dyDescent="0.2">
      <c r="A96" s="84">
        <f t="shared" si="13"/>
        <v>9</v>
      </c>
      <c r="B96" s="84">
        <f t="shared" si="10"/>
        <v>3.6063000000000001</v>
      </c>
      <c r="C96" s="84">
        <f t="shared" si="11"/>
        <v>3.3</v>
      </c>
      <c r="D96" s="1"/>
      <c r="E96" s="84">
        <f t="shared" si="14"/>
        <v>0.8</v>
      </c>
      <c r="F96" s="84">
        <f t="shared" si="15"/>
        <v>220</v>
      </c>
      <c r="G96" s="1"/>
      <c r="H96" s="1"/>
      <c r="I96" s="84">
        <f t="shared" si="16"/>
        <v>0.8</v>
      </c>
      <c r="J96" s="84">
        <f t="shared" si="17"/>
        <v>0</v>
      </c>
      <c r="K96" s="1"/>
      <c r="L96" s="1"/>
      <c r="M96" s="84">
        <f t="shared" si="18"/>
        <v>0.8</v>
      </c>
      <c r="N96" s="84">
        <f t="shared" si="19"/>
        <v>0</v>
      </c>
      <c r="O96" s="84">
        <f t="shared" si="12"/>
        <v>0</v>
      </c>
      <c r="P96" s="1"/>
      <c r="Q96" s="1"/>
    </row>
    <row r="97" spans="1:17" x14ac:dyDescent="0.2">
      <c r="A97" s="84">
        <f t="shared" si="13"/>
        <v>9.1</v>
      </c>
      <c r="B97" s="84">
        <f t="shared" si="10"/>
        <v>3.6063000000000001</v>
      </c>
      <c r="C97" s="84">
        <f t="shared" si="11"/>
        <v>3.3</v>
      </c>
      <c r="D97" s="1"/>
      <c r="E97" s="84">
        <f t="shared" si="14"/>
        <v>0.81</v>
      </c>
      <c r="F97" s="84">
        <f t="shared" si="15"/>
        <v>220</v>
      </c>
      <c r="G97" s="1"/>
      <c r="H97" s="1"/>
      <c r="I97" s="84">
        <f t="shared" si="16"/>
        <v>0.81</v>
      </c>
      <c r="J97" s="84">
        <f t="shared" si="17"/>
        <v>0</v>
      </c>
      <c r="K97" s="1"/>
      <c r="L97" s="1"/>
      <c r="M97" s="84">
        <f t="shared" si="18"/>
        <v>0.81</v>
      </c>
      <c r="N97" s="84">
        <f t="shared" si="19"/>
        <v>0</v>
      </c>
      <c r="O97" s="84">
        <f t="shared" si="12"/>
        <v>0</v>
      </c>
      <c r="P97" s="1"/>
      <c r="Q97" s="1"/>
    </row>
    <row r="98" spans="1:17" x14ac:dyDescent="0.2">
      <c r="A98" s="84">
        <f t="shared" si="13"/>
        <v>9.1999999999999993</v>
      </c>
      <c r="B98" s="84">
        <f t="shared" si="10"/>
        <v>3.6063000000000001</v>
      </c>
      <c r="C98" s="84">
        <f t="shared" si="11"/>
        <v>3.3</v>
      </c>
      <c r="D98" s="1"/>
      <c r="E98" s="84">
        <f t="shared" si="14"/>
        <v>0.82</v>
      </c>
      <c r="F98" s="84">
        <f t="shared" si="15"/>
        <v>220</v>
      </c>
      <c r="G98" s="1"/>
      <c r="H98" s="1"/>
      <c r="I98" s="84">
        <f t="shared" si="16"/>
        <v>0.82</v>
      </c>
      <c r="J98" s="84">
        <f t="shared" si="17"/>
        <v>0</v>
      </c>
      <c r="K98" s="1"/>
      <c r="L98" s="1"/>
      <c r="M98" s="84">
        <f t="shared" si="18"/>
        <v>0.82</v>
      </c>
      <c r="N98" s="84">
        <f t="shared" si="19"/>
        <v>0</v>
      </c>
      <c r="O98" s="84">
        <f t="shared" si="12"/>
        <v>0</v>
      </c>
      <c r="P98" s="1"/>
      <c r="Q98" s="1"/>
    </row>
    <row r="99" spans="1:17" x14ac:dyDescent="0.2">
      <c r="A99" s="84">
        <f t="shared" si="13"/>
        <v>9.3000000000000007</v>
      </c>
      <c r="B99" s="84">
        <f t="shared" si="10"/>
        <v>3.6063000000000001</v>
      </c>
      <c r="C99" s="84">
        <f t="shared" si="11"/>
        <v>3.3</v>
      </c>
      <c r="D99" s="1"/>
      <c r="E99" s="84">
        <f t="shared" si="14"/>
        <v>0.83</v>
      </c>
      <c r="F99" s="84">
        <f t="shared" si="15"/>
        <v>219</v>
      </c>
      <c r="G99" s="1"/>
      <c r="H99" s="1"/>
      <c r="I99" s="84">
        <f t="shared" si="16"/>
        <v>0.83</v>
      </c>
      <c r="J99" s="84">
        <f t="shared" si="17"/>
        <v>0</v>
      </c>
      <c r="K99" s="1"/>
      <c r="L99" s="1"/>
      <c r="M99" s="84">
        <f t="shared" si="18"/>
        <v>0.83</v>
      </c>
      <c r="N99" s="84">
        <f t="shared" si="19"/>
        <v>0</v>
      </c>
      <c r="O99" s="84">
        <f t="shared" si="12"/>
        <v>0</v>
      </c>
      <c r="P99" s="1"/>
      <c r="Q99" s="1"/>
    </row>
    <row r="100" spans="1:17" x14ac:dyDescent="0.2">
      <c r="A100" s="84">
        <f t="shared" si="13"/>
        <v>9.4</v>
      </c>
      <c r="B100" s="84">
        <f t="shared" si="10"/>
        <v>3.6063000000000001</v>
      </c>
      <c r="C100" s="84">
        <f t="shared" si="11"/>
        <v>3.3</v>
      </c>
      <c r="D100" s="1"/>
      <c r="E100" s="84">
        <f t="shared" si="14"/>
        <v>0.84</v>
      </c>
      <c r="F100" s="84">
        <f t="shared" si="15"/>
        <v>219</v>
      </c>
      <c r="G100" s="1"/>
      <c r="H100" s="1"/>
      <c r="I100" s="84">
        <f t="shared" si="16"/>
        <v>0.84</v>
      </c>
      <c r="J100" s="84">
        <f t="shared" si="17"/>
        <v>0</v>
      </c>
      <c r="K100" s="1"/>
      <c r="L100" s="1"/>
      <c r="M100" s="84">
        <f t="shared" si="18"/>
        <v>0.84</v>
      </c>
      <c r="N100" s="84">
        <f t="shared" si="19"/>
        <v>0</v>
      </c>
      <c r="O100" s="84">
        <f t="shared" si="12"/>
        <v>0</v>
      </c>
      <c r="P100" s="1"/>
      <c r="Q100" s="1"/>
    </row>
    <row r="101" spans="1:17" x14ac:dyDescent="0.2">
      <c r="A101" s="84">
        <f t="shared" si="13"/>
        <v>9.5</v>
      </c>
      <c r="B101" s="84">
        <f t="shared" si="10"/>
        <v>3.6063000000000001</v>
      </c>
      <c r="C101" s="84">
        <f t="shared" si="11"/>
        <v>3.3</v>
      </c>
      <c r="D101" s="1"/>
      <c r="E101" s="84">
        <f t="shared" si="14"/>
        <v>0.85</v>
      </c>
      <c r="F101" s="84">
        <f t="shared" si="15"/>
        <v>219</v>
      </c>
      <c r="G101" s="1"/>
      <c r="H101" s="1"/>
      <c r="I101" s="84">
        <f t="shared" si="16"/>
        <v>0.85</v>
      </c>
      <c r="J101" s="84">
        <f t="shared" si="17"/>
        <v>0</v>
      </c>
      <c r="K101" s="1"/>
      <c r="L101" s="1"/>
      <c r="M101" s="84">
        <f t="shared" si="18"/>
        <v>0.85</v>
      </c>
      <c r="N101" s="84">
        <f t="shared" si="19"/>
        <v>0</v>
      </c>
      <c r="O101" s="84">
        <f t="shared" si="12"/>
        <v>0</v>
      </c>
      <c r="P101" s="1"/>
      <c r="Q101" s="1"/>
    </row>
    <row r="102" spans="1:17" x14ac:dyDescent="0.2">
      <c r="A102" s="84">
        <f t="shared" si="13"/>
        <v>9.6</v>
      </c>
      <c r="B102" s="84">
        <f t="shared" si="10"/>
        <v>3.6063000000000001</v>
      </c>
      <c r="C102" s="84">
        <f t="shared" si="11"/>
        <v>3.3</v>
      </c>
      <c r="D102" s="1"/>
      <c r="E102" s="84">
        <f t="shared" si="14"/>
        <v>0.86</v>
      </c>
      <c r="F102" s="84">
        <f t="shared" si="15"/>
        <v>219</v>
      </c>
      <c r="G102" s="1"/>
      <c r="H102" s="1"/>
      <c r="I102" s="84">
        <f t="shared" si="16"/>
        <v>0.86</v>
      </c>
      <c r="J102" s="84">
        <f t="shared" si="17"/>
        <v>0</v>
      </c>
      <c r="K102" s="1"/>
      <c r="L102" s="1"/>
      <c r="M102" s="84">
        <f t="shared" si="18"/>
        <v>0.86</v>
      </c>
      <c r="N102" s="84">
        <f t="shared" si="19"/>
        <v>0</v>
      </c>
      <c r="O102" s="84">
        <f t="shared" si="12"/>
        <v>0</v>
      </c>
      <c r="P102" s="1"/>
      <c r="Q102" s="1"/>
    </row>
    <row r="103" spans="1:17" x14ac:dyDescent="0.2">
      <c r="A103" s="84">
        <f t="shared" si="13"/>
        <v>9.6999999999999993</v>
      </c>
      <c r="B103" s="84">
        <f t="shared" si="10"/>
        <v>3.6063000000000001</v>
      </c>
      <c r="C103" s="84">
        <f t="shared" si="11"/>
        <v>3.3</v>
      </c>
      <c r="D103" s="1"/>
      <c r="E103" s="84">
        <f t="shared" si="14"/>
        <v>0.87</v>
      </c>
      <c r="F103" s="84">
        <f t="shared" si="15"/>
        <v>218</v>
      </c>
      <c r="G103" s="1"/>
      <c r="H103" s="1"/>
      <c r="I103" s="84">
        <f t="shared" si="16"/>
        <v>0.87</v>
      </c>
      <c r="J103" s="84">
        <f t="shared" si="17"/>
        <v>0</v>
      </c>
      <c r="K103" s="1"/>
      <c r="L103" s="1"/>
      <c r="M103" s="84">
        <f t="shared" si="18"/>
        <v>0.87</v>
      </c>
      <c r="N103" s="84">
        <f t="shared" si="19"/>
        <v>0</v>
      </c>
      <c r="O103" s="84">
        <f t="shared" si="12"/>
        <v>0</v>
      </c>
      <c r="P103" s="1"/>
      <c r="Q103" s="1"/>
    </row>
    <row r="104" spans="1:17" x14ac:dyDescent="0.2">
      <c r="A104" s="84">
        <f t="shared" si="13"/>
        <v>9.8000000000000007</v>
      </c>
      <c r="B104" s="84">
        <f t="shared" si="10"/>
        <v>3.6063000000000001</v>
      </c>
      <c r="C104" s="84">
        <f t="shared" si="11"/>
        <v>3.3</v>
      </c>
      <c r="D104" s="1"/>
      <c r="E104" s="84">
        <f t="shared" si="14"/>
        <v>0.88</v>
      </c>
      <c r="F104" s="84">
        <f t="shared" si="15"/>
        <v>218</v>
      </c>
      <c r="G104" s="1"/>
      <c r="H104" s="1"/>
      <c r="I104" s="84">
        <f t="shared" si="16"/>
        <v>0.88</v>
      </c>
      <c r="J104" s="84">
        <f t="shared" si="17"/>
        <v>0</v>
      </c>
      <c r="K104" s="1"/>
      <c r="L104" s="1"/>
      <c r="M104" s="84">
        <f t="shared" si="18"/>
        <v>0.88</v>
      </c>
      <c r="N104" s="84">
        <f t="shared" si="19"/>
        <v>0</v>
      </c>
      <c r="O104" s="84">
        <f t="shared" si="12"/>
        <v>0</v>
      </c>
      <c r="P104" s="1"/>
      <c r="Q104" s="1"/>
    </row>
    <row r="105" spans="1:17" x14ac:dyDescent="0.2">
      <c r="A105" s="84">
        <f t="shared" si="13"/>
        <v>9.9</v>
      </c>
      <c r="B105" s="84">
        <f t="shared" si="10"/>
        <v>3.6063000000000001</v>
      </c>
      <c r="C105" s="84">
        <f t="shared" si="11"/>
        <v>3.3</v>
      </c>
      <c r="D105" s="1"/>
      <c r="E105" s="84">
        <f t="shared" si="14"/>
        <v>0.89</v>
      </c>
      <c r="F105" s="84">
        <f t="shared" si="15"/>
        <v>218</v>
      </c>
      <c r="G105" s="1"/>
      <c r="H105" s="1"/>
      <c r="I105" s="84">
        <f t="shared" si="16"/>
        <v>0.89</v>
      </c>
      <c r="J105" s="84">
        <f t="shared" si="17"/>
        <v>0</v>
      </c>
      <c r="K105" s="1"/>
      <c r="L105" s="1"/>
      <c r="M105" s="84">
        <f t="shared" si="18"/>
        <v>0.89</v>
      </c>
      <c r="N105" s="84">
        <f t="shared" si="19"/>
        <v>0</v>
      </c>
      <c r="O105" s="84">
        <f t="shared" si="12"/>
        <v>0</v>
      </c>
      <c r="P105" s="1"/>
      <c r="Q105" s="1"/>
    </row>
    <row r="106" spans="1:17" x14ac:dyDescent="0.2">
      <c r="A106" s="84">
        <f t="shared" si="13"/>
        <v>10</v>
      </c>
      <c r="B106" s="84">
        <f t="shared" si="10"/>
        <v>3.6063000000000001</v>
      </c>
      <c r="C106" s="84">
        <f t="shared" si="11"/>
        <v>3.3</v>
      </c>
      <c r="D106" s="1"/>
      <c r="E106" s="84">
        <f t="shared" si="14"/>
        <v>0.9</v>
      </c>
      <c r="F106" s="84">
        <f t="shared" si="15"/>
        <v>218</v>
      </c>
      <c r="G106" s="1"/>
      <c r="H106" s="1"/>
      <c r="I106" s="84">
        <f t="shared" si="16"/>
        <v>0.9</v>
      </c>
      <c r="J106" s="84">
        <f t="shared" si="17"/>
        <v>0</v>
      </c>
      <c r="K106" s="1"/>
      <c r="L106" s="1"/>
      <c r="M106" s="84">
        <f t="shared" si="18"/>
        <v>0.9</v>
      </c>
      <c r="N106" s="84">
        <f t="shared" si="19"/>
        <v>0</v>
      </c>
      <c r="O106" s="84">
        <f t="shared" si="12"/>
        <v>0</v>
      </c>
      <c r="P106" s="1"/>
      <c r="Q106" s="1"/>
    </row>
    <row r="107" spans="1:17" x14ac:dyDescent="0.2">
      <c r="A107" s="84">
        <f t="shared" si="13"/>
        <v>10.1</v>
      </c>
      <c r="B107" s="84">
        <f t="shared" si="10"/>
        <v>3.6063000000000001</v>
      </c>
      <c r="C107" s="84">
        <f t="shared" si="11"/>
        <v>3.3</v>
      </c>
      <c r="D107" s="1"/>
      <c r="E107" s="84">
        <f t="shared" si="14"/>
        <v>0.91</v>
      </c>
      <c r="F107" s="84">
        <f t="shared" si="15"/>
        <v>217</v>
      </c>
      <c r="G107" s="1"/>
      <c r="H107" s="1"/>
      <c r="I107" s="84">
        <f t="shared" si="16"/>
        <v>0.91</v>
      </c>
      <c r="J107" s="84">
        <f t="shared" si="17"/>
        <v>0</v>
      </c>
      <c r="K107" s="1"/>
      <c r="L107" s="1"/>
      <c r="M107" s="84">
        <f t="shared" si="18"/>
        <v>0.91</v>
      </c>
      <c r="N107" s="84">
        <f t="shared" si="19"/>
        <v>0</v>
      </c>
      <c r="O107" s="84">
        <f t="shared" si="12"/>
        <v>0</v>
      </c>
      <c r="P107" s="1"/>
      <c r="Q107" s="1"/>
    </row>
    <row r="108" spans="1:17" x14ac:dyDescent="0.2">
      <c r="A108" s="84">
        <f t="shared" si="13"/>
        <v>10.199999999999999</v>
      </c>
      <c r="B108" s="84">
        <f t="shared" si="10"/>
        <v>3.6063000000000001</v>
      </c>
      <c r="C108" s="84">
        <f t="shared" si="11"/>
        <v>3.3</v>
      </c>
      <c r="D108" s="1"/>
      <c r="E108" s="84">
        <f t="shared" si="14"/>
        <v>0.92</v>
      </c>
      <c r="F108" s="84">
        <f t="shared" si="15"/>
        <v>217</v>
      </c>
      <c r="G108" s="1"/>
      <c r="H108" s="1"/>
      <c r="I108" s="84">
        <f t="shared" si="16"/>
        <v>0.92</v>
      </c>
      <c r="J108" s="84">
        <f t="shared" si="17"/>
        <v>0</v>
      </c>
      <c r="K108" s="1"/>
      <c r="L108" s="1"/>
      <c r="M108" s="84">
        <f t="shared" si="18"/>
        <v>0.92</v>
      </c>
      <c r="N108" s="84">
        <f t="shared" si="19"/>
        <v>0</v>
      </c>
      <c r="O108" s="84">
        <f t="shared" si="12"/>
        <v>0</v>
      </c>
      <c r="P108" s="1"/>
      <c r="Q108" s="1"/>
    </row>
    <row r="109" spans="1:17" x14ac:dyDescent="0.2">
      <c r="A109" s="84">
        <f t="shared" si="13"/>
        <v>10.3</v>
      </c>
      <c r="B109" s="84">
        <f t="shared" si="10"/>
        <v>3.6063000000000001</v>
      </c>
      <c r="C109" s="84">
        <f t="shared" si="11"/>
        <v>3.3</v>
      </c>
      <c r="D109" s="1"/>
      <c r="E109" s="84">
        <f t="shared" si="14"/>
        <v>0.93</v>
      </c>
      <c r="F109" s="84">
        <f t="shared" si="15"/>
        <v>217</v>
      </c>
      <c r="G109" s="1"/>
      <c r="H109" s="1"/>
      <c r="I109" s="84">
        <f t="shared" si="16"/>
        <v>0.93</v>
      </c>
      <c r="J109" s="84">
        <f t="shared" si="17"/>
        <v>0</v>
      </c>
      <c r="K109" s="1"/>
      <c r="L109" s="1"/>
      <c r="M109" s="84">
        <f t="shared" si="18"/>
        <v>0.93</v>
      </c>
      <c r="N109" s="84">
        <f t="shared" si="19"/>
        <v>0</v>
      </c>
      <c r="O109" s="84">
        <f t="shared" si="12"/>
        <v>0</v>
      </c>
      <c r="P109" s="1"/>
      <c r="Q109" s="1"/>
    </row>
    <row r="110" spans="1:17" x14ac:dyDescent="0.2">
      <c r="A110" s="84">
        <f t="shared" si="13"/>
        <v>10.4</v>
      </c>
      <c r="B110" s="84">
        <f t="shared" si="10"/>
        <v>3.6063000000000001</v>
      </c>
      <c r="C110" s="84">
        <f t="shared" si="11"/>
        <v>3.3</v>
      </c>
      <c r="D110" s="1"/>
      <c r="E110" s="84">
        <f t="shared" si="14"/>
        <v>0.94</v>
      </c>
      <c r="F110" s="84">
        <f t="shared" si="15"/>
        <v>217</v>
      </c>
      <c r="G110" s="1"/>
      <c r="H110" s="1"/>
      <c r="I110" s="84">
        <f t="shared" si="16"/>
        <v>0.94</v>
      </c>
      <c r="J110" s="84">
        <f t="shared" si="17"/>
        <v>0</v>
      </c>
      <c r="K110" s="1"/>
      <c r="L110" s="1"/>
      <c r="M110" s="84">
        <f t="shared" si="18"/>
        <v>0.94</v>
      </c>
      <c r="N110" s="84">
        <f t="shared" si="19"/>
        <v>0</v>
      </c>
      <c r="O110" s="84">
        <f t="shared" si="12"/>
        <v>0</v>
      </c>
      <c r="P110" s="1"/>
      <c r="Q110" s="1"/>
    </row>
    <row r="111" spans="1:17" x14ac:dyDescent="0.2">
      <c r="A111" s="84">
        <f t="shared" si="13"/>
        <v>10.5</v>
      </c>
      <c r="B111" s="84">
        <f t="shared" si="10"/>
        <v>3.6063000000000001</v>
      </c>
      <c r="C111" s="84">
        <f t="shared" si="11"/>
        <v>3.3</v>
      </c>
      <c r="D111" s="1"/>
      <c r="E111" s="84">
        <f t="shared" si="14"/>
        <v>0.95</v>
      </c>
      <c r="F111" s="84">
        <f t="shared" si="15"/>
        <v>216</v>
      </c>
      <c r="G111" s="1"/>
      <c r="H111" s="1"/>
      <c r="I111" s="84">
        <f t="shared" si="16"/>
        <v>0.95</v>
      </c>
      <c r="J111" s="84">
        <f t="shared" si="17"/>
        <v>0</v>
      </c>
      <c r="K111" s="1"/>
      <c r="L111" s="1"/>
      <c r="M111" s="84">
        <f t="shared" si="18"/>
        <v>0.95</v>
      </c>
      <c r="N111" s="84">
        <f t="shared" si="19"/>
        <v>0</v>
      </c>
      <c r="O111" s="84">
        <f t="shared" si="12"/>
        <v>0</v>
      </c>
      <c r="P111" s="1"/>
      <c r="Q111" s="1"/>
    </row>
    <row r="112" spans="1:17" x14ac:dyDescent="0.2">
      <c r="A112" s="84">
        <f t="shared" si="13"/>
        <v>10.6</v>
      </c>
      <c r="B112" s="84">
        <f t="shared" si="10"/>
        <v>3.6063000000000001</v>
      </c>
      <c r="C112" s="84">
        <f t="shared" si="11"/>
        <v>3.3</v>
      </c>
      <c r="D112" s="1"/>
      <c r="E112" s="84">
        <f t="shared" si="14"/>
        <v>0.96</v>
      </c>
      <c r="F112" s="84">
        <f t="shared" si="15"/>
        <v>216</v>
      </c>
      <c r="G112" s="1"/>
      <c r="H112" s="1"/>
      <c r="I112" s="84">
        <f t="shared" si="16"/>
        <v>0.96</v>
      </c>
      <c r="J112" s="84">
        <f t="shared" si="17"/>
        <v>0</v>
      </c>
      <c r="K112" s="1"/>
      <c r="L112" s="1"/>
      <c r="M112" s="84">
        <f t="shared" si="18"/>
        <v>0.96</v>
      </c>
      <c r="N112" s="84">
        <f t="shared" si="19"/>
        <v>0</v>
      </c>
      <c r="O112" s="84">
        <f t="shared" si="12"/>
        <v>0</v>
      </c>
      <c r="P112" s="1"/>
      <c r="Q112" s="1"/>
    </row>
    <row r="113" spans="1:17" x14ac:dyDescent="0.2">
      <c r="A113" s="84">
        <f t="shared" si="13"/>
        <v>10.7</v>
      </c>
      <c r="B113" s="84">
        <f t="shared" si="10"/>
        <v>3.6063000000000001</v>
      </c>
      <c r="C113" s="84">
        <f t="shared" si="11"/>
        <v>3.3</v>
      </c>
      <c r="D113" s="1"/>
      <c r="E113" s="84">
        <f t="shared" si="14"/>
        <v>0.97</v>
      </c>
      <c r="F113" s="84">
        <f t="shared" si="15"/>
        <v>216</v>
      </c>
      <c r="G113" s="1"/>
      <c r="H113" s="1"/>
      <c r="I113" s="84">
        <f t="shared" si="16"/>
        <v>0.97</v>
      </c>
      <c r="J113" s="84">
        <f t="shared" si="17"/>
        <v>0</v>
      </c>
      <c r="K113" s="1"/>
      <c r="L113" s="1"/>
      <c r="M113" s="84">
        <f t="shared" si="18"/>
        <v>0.97</v>
      </c>
      <c r="N113" s="84">
        <f t="shared" si="19"/>
        <v>0</v>
      </c>
      <c r="O113" s="84">
        <f t="shared" si="12"/>
        <v>0</v>
      </c>
      <c r="P113" s="1"/>
      <c r="Q113" s="1"/>
    </row>
    <row r="114" spans="1:17" x14ac:dyDescent="0.2">
      <c r="A114" s="84">
        <f t="shared" si="13"/>
        <v>10.8</v>
      </c>
      <c r="B114" s="84">
        <f t="shared" si="10"/>
        <v>3.6063000000000001</v>
      </c>
      <c r="C114" s="84">
        <f t="shared" si="11"/>
        <v>3.3</v>
      </c>
      <c r="D114" s="1"/>
      <c r="E114" s="84">
        <f t="shared" si="14"/>
        <v>0.98</v>
      </c>
      <c r="F114" s="84">
        <f t="shared" si="15"/>
        <v>216</v>
      </c>
      <c r="G114" s="1"/>
      <c r="H114" s="1"/>
      <c r="I114" s="84">
        <f t="shared" si="16"/>
        <v>0.98</v>
      </c>
      <c r="J114" s="84">
        <f t="shared" si="17"/>
        <v>0</v>
      </c>
      <c r="K114" s="1"/>
      <c r="L114" s="1"/>
      <c r="M114" s="84">
        <f t="shared" si="18"/>
        <v>0.98</v>
      </c>
      <c r="N114" s="84">
        <f t="shared" si="19"/>
        <v>0</v>
      </c>
      <c r="O114" s="84">
        <f t="shared" si="12"/>
        <v>0</v>
      </c>
      <c r="P114" s="1"/>
      <c r="Q114" s="1"/>
    </row>
    <row r="115" spans="1:17" x14ac:dyDescent="0.2">
      <c r="A115" s="84">
        <f t="shared" si="13"/>
        <v>10.9</v>
      </c>
      <c r="B115" s="84">
        <f t="shared" si="10"/>
        <v>3.6063000000000001</v>
      </c>
      <c r="C115" s="84">
        <f t="shared" si="11"/>
        <v>3.3</v>
      </c>
      <c r="D115" s="1"/>
      <c r="E115" s="84">
        <f t="shared" si="14"/>
        <v>0.99</v>
      </c>
      <c r="F115" s="84">
        <f t="shared" si="15"/>
        <v>215</v>
      </c>
      <c r="G115" s="1"/>
      <c r="H115" s="1"/>
      <c r="I115" s="84">
        <f t="shared" si="16"/>
        <v>0.99</v>
      </c>
      <c r="J115" s="84">
        <f t="shared" si="17"/>
        <v>0</v>
      </c>
      <c r="K115" s="1"/>
      <c r="L115" s="1"/>
      <c r="M115" s="84">
        <f t="shared" si="18"/>
        <v>0.99</v>
      </c>
      <c r="N115" s="84">
        <f t="shared" si="19"/>
        <v>0</v>
      </c>
      <c r="O115" s="84">
        <f t="shared" si="12"/>
        <v>0</v>
      </c>
      <c r="P115" s="1"/>
      <c r="Q115" s="1"/>
    </row>
    <row r="116" spans="1:17" x14ac:dyDescent="0.2">
      <c r="A116" s="84">
        <f t="shared" si="13"/>
        <v>11</v>
      </c>
      <c r="B116" s="84">
        <f t="shared" si="10"/>
        <v>3.6063000000000001</v>
      </c>
      <c r="C116" s="84">
        <f t="shared" si="11"/>
        <v>3.3</v>
      </c>
      <c r="D116" s="1"/>
      <c r="E116" s="84">
        <f t="shared" si="14"/>
        <v>1</v>
      </c>
      <c r="F116" s="84">
        <f t="shared" si="15"/>
        <v>215</v>
      </c>
      <c r="G116" s="1"/>
      <c r="H116" s="1"/>
      <c r="I116" s="84">
        <f t="shared" si="16"/>
        <v>1</v>
      </c>
      <c r="J116" s="84">
        <f t="shared" si="17"/>
        <v>0</v>
      </c>
      <c r="K116" s="1"/>
      <c r="L116" s="1"/>
      <c r="M116" s="84">
        <f t="shared" si="18"/>
        <v>1</v>
      </c>
      <c r="N116" s="84">
        <f t="shared" si="19"/>
        <v>0</v>
      </c>
      <c r="O116" s="84">
        <f t="shared" si="12"/>
        <v>0</v>
      </c>
      <c r="P116" s="1"/>
      <c r="Q116" s="1"/>
    </row>
    <row r="117" spans="1:17" x14ac:dyDescent="0.2">
      <c r="A117" s="84">
        <f t="shared" si="13"/>
        <v>11.1</v>
      </c>
      <c r="B117" s="84">
        <f t="shared" si="10"/>
        <v>3.6063000000000001</v>
      </c>
      <c r="C117" s="84">
        <f t="shared" si="11"/>
        <v>3.3</v>
      </c>
      <c r="D117" s="1"/>
      <c r="E117" s="84">
        <f t="shared" si="14"/>
        <v>1.01</v>
      </c>
      <c r="F117" s="84">
        <f t="shared" si="15"/>
        <v>215</v>
      </c>
      <c r="G117" s="1"/>
      <c r="H117" s="1"/>
      <c r="I117" s="84">
        <f t="shared" si="16"/>
        <v>1.01</v>
      </c>
      <c r="J117" s="84">
        <f t="shared" si="17"/>
        <v>0</v>
      </c>
      <c r="K117" s="1"/>
      <c r="L117" s="1"/>
      <c r="M117" s="84">
        <f t="shared" si="18"/>
        <v>1.01</v>
      </c>
      <c r="N117" s="84">
        <f t="shared" si="19"/>
        <v>0</v>
      </c>
      <c r="O117" s="84">
        <f t="shared" si="12"/>
        <v>0</v>
      </c>
      <c r="P117" s="1"/>
      <c r="Q117" s="1"/>
    </row>
    <row r="118" spans="1:17" x14ac:dyDescent="0.2">
      <c r="A118" s="84">
        <f t="shared" si="13"/>
        <v>11.2</v>
      </c>
      <c r="B118" s="84">
        <f t="shared" si="10"/>
        <v>3.6063000000000001</v>
      </c>
      <c r="C118" s="84">
        <f t="shared" si="11"/>
        <v>3.3</v>
      </c>
      <c r="D118" s="1"/>
      <c r="E118" s="84">
        <f t="shared" si="14"/>
        <v>1.02</v>
      </c>
      <c r="F118" s="84">
        <f t="shared" si="15"/>
        <v>215</v>
      </c>
      <c r="G118" s="1"/>
      <c r="H118" s="1"/>
      <c r="I118" s="84">
        <f t="shared" si="16"/>
        <v>1.02</v>
      </c>
      <c r="J118" s="84">
        <f t="shared" si="17"/>
        <v>0</v>
      </c>
      <c r="K118" s="1"/>
      <c r="L118" s="1"/>
      <c r="M118" s="84">
        <f t="shared" si="18"/>
        <v>1.02</v>
      </c>
      <c r="N118" s="84">
        <f t="shared" si="19"/>
        <v>0</v>
      </c>
      <c r="O118" s="84">
        <f t="shared" si="12"/>
        <v>0</v>
      </c>
      <c r="P118" s="1"/>
      <c r="Q118" s="1"/>
    </row>
    <row r="119" spans="1:17" x14ac:dyDescent="0.2">
      <c r="A119" s="84">
        <f t="shared" si="13"/>
        <v>11.3</v>
      </c>
      <c r="B119" s="84">
        <f t="shared" si="10"/>
        <v>3.6063000000000001</v>
      </c>
      <c r="C119" s="84">
        <f t="shared" si="11"/>
        <v>3.3</v>
      </c>
      <c r="D119" s="1"/>
      <c r="E119" s="84">
        <f t="shared" si="14"/>
        <v>1.03</v>
      </c>
      <c r="F119" s="84">
        <f t="shared" si="15"/>
        <v>214</v>
      </c>
      <c r="G119" s="1"/>
      <c r="H119" s="1"/>
      <c r="I119" s="84">
        <f t="shared" si="16"/>
        <v>1.03</v>
      </c>
      <c r="J119" s="84">
        <f t="shared" si="17"/>
        <v>0</v>
      </c>
      <c r="K119" s="1"/>
      <c r="L119" s="1"/>
      <c r="M119" s="84">
        <f t="shared" si="18"/>
        <v>1.03</v>
      </c>
      <c r="N119" s="84">
        <f t="shared" si="19"/>
        <v>0</v>
      </c>
      <c r="O119" s="84">
        <f t="shared" si="12"/>
        <v>0</v>
      </c>
      <c r="P119" s="1"/>
      <c r="Q119" s="1"/>
    </row>
    <row r="120" spans="1:17" x14ac:dyDescent="0.2">
      <c r="A120" s="84">
        <f t="shared" si="13"/>
        <v>11.4</v>
      </c>
      <c r="B120" s="84">
        <f t="shared" si="10"/>
        <v>3.6063000000000001</v>
      </c>
      <c r="C120" s="84">
        <f t="shared" si="11"/>
        <v>3.3</v>
      </c>
      <c r="D120" s="1"/>
      <c r="E120" s="84">
        <f t="shared" si="14"/>
        <v>1.04</v>
      </c>
      <c r="F120" s="84">
        <f t="shared" si="15"/>
        <v>214</v>
      </c>
      <c r="G120" s="1"/>
      <c r="H120" s="1"/>
      <c r="I120" s="84">
        <f t="shared" si="16"/>
        <v>1.04</v>
      </c>
      <c r="J120" s="84">
        <f t="shared" si="17"/>
        <v>0</v>
      </c>
      <c r="K120" s="1"/>
      <c r="L120" s="1"/>
      <c r="M120" s="84">
        <f t="shared" si="18"/>
        <v>1.04</v>
      </c>
      <c r="N120" s="84">
        <f t="shared" si="19"/>
        <v>0</v>
      </c>
      <c r="O120" s="84">
        <f t="shared" si="12"/>
        <v>0</v>
      </c>
      <c r="P120" s="1"/>
      <c r="Q120" s="1"/>
    </row>
    <row r="121" spans="1:17" x14ac:dyDescent="0.2">
      <c r="A121" s="84">
        <f t="shared" si="13"/>
        <v>11.5</v>
      </c>
      <c r="B121" s="84">
        <f t="shared" si="10"/>
        <v>3.6063000000000001</v>
      </c>
      <c r="C121" s="84">
        <f t="shared" si="11"/>
        <v>3.3</v>
      </c>
      <c r="D121" s="1"/>
      <c r="E121" s="84">
        <f t="shared" si="14"/>
        <v>1.05</v>
      </c>
      <c r="F121" s="84">
        <f t="shared" si="15"/>
        <v>214</v>
      </c>
      <c r="G121" s="1"/>
      <c r="H121" s="1"/>
      <c r="I121" s="84">
        <f t="shared" si="16"/>
        <v>1.05</v>
      </c>
      <c r="J121" s="84">
        <f t="shared" si="17"/>
        <v>0</v>
      </c>
      <c r="K121" s="1"/>
      <c r="L121" s="1"/>
      <c r="M121" s="84">
        <f t="shared" si="18"/>
        <v>1.05</v>
      </c>
      <c r="N121" s="84">
        <f t="shared" si="19"/>
        <v>0</v>
      </c>
      <c r="O121" s="84">
        <f t="shared" si="12"/>
        <v>0</v>
      </c>
      <c r="P121" s="1"/>
      <c r="Q121" s="1"/>
    </row>
    <row r="122" spans="1:17" x14ac:dyDescent="0.2">
      <c r="A122" s="84">
        <f t="shared" si="13"/>
        <v>11.6</v>
      </c>
      <c r="B122" s="84">
        <f t="shared" si="10"/>
        <v>3.6063000000000001</v>
      </c>
      <c r="C122" s="84">
        <f t="shared" si="11"/>
        <v>3.3</v>
      </c>
      <c r="D122" s="1"/>
      <c r="E122" s="84">
        <f t="shared" si="14"/>
        <v>1.06</v>
      </c>
      <c r="F122" s="84">
        <f t="shared" si="15"/>
        <v>214</v>
      </c>
      <c r="G122" s="1"/>
      <c r="H122" s="1"/>
      <c r="I122" s="84">
        <f t="shared" si="16"/>
        <v>1.06</v>
      </c>
      <c r="J122" s="84">
        <f t="shared" si="17"/>
        <v>0</v>
      </c>
      <c r="K122" s="1"/>
      <c r="L122" s="1"/>
      <c r="M122" s="84">
        <f t="shared" si="18"/>
        <v>1.06</v>
      </c>
      <c r="N122" s="84">
        <f t="shared" si="19"/>
        <v>0</v>
      </c>
      <c r="O122" s="84">
        <f t="shared" si="12"/>
        <v>0</v>
      </c>
      <c r="P122" s="1"/>
      <c r="Q122" s="1"/>
    </row>
    <row r="123" spans="1:17" x14ac:dyDescent="0.2">
      <c r="A123" s="84">
        <f t="shared" si="13"/>
        <v>11.7</v>
      </c>
      <c r="B123" s="84">
        <f t="shared" si="10"/>
        <v>3.6063000000000001</v>
      </c>
      <c r="C123" s="84">
        <f t="shared" si="11"/>
        <v>3.3</v>
      </c>
      <c r="D123" s="1"/>
      <c r="E123" s="84">
        <f t="shared" si="14"/>
        <v>1.07</v>
      </c>
      <c r="F123" s="84">
        <f t="shared" si="15"/>
        <v>213</v>
      </c>
      <c r="G123" s="1"/>
      <c r="H123" s="1"/>
      <c r="I123" s="84">
        <f t="shared" si="16"/>
        <v>1.07</v>
      </c>
      <c r="J123" s="84">
        <f t="shared" si="17"/>
        <v>0</v>
      </c>
      <c r="K123" s="1"/>
      <c r="L123" s="1"/>
      <c r="M123" s="84">
        <f t="shared" si="18"/>
        <v>1.07</v>
      </c>
      <c r="N123" s="84">
        <f t="shared" si="19"/>
        <v>0</v>
      </c>
      <c r="O123" s="84">
        <f t="shared" si="12"/>
        <v>0</v>
      </c>
      <c r="P123" s="1"/>
      <c r="Q123" s="1"/>
    </row>
    <row r="124" spans="1:17" x14ac:dyDescent="0.2">
      <c r="A124" s="84">
        <f t="shared" si="13"/>
        <v>11.8</v>
      </c>
      <c r="B124" s="84">
        <f t="shared" si="10"/>
        <v>3.6063000000000001</v>
      </c>
      <c r="C124" s="84">
        <f t="shared" si="11"/>
        <v>3.3</v>
      </c>
      <c r="D124" s="1"/>
      <c r="E124" s="84">
        <f t="shared" si="14"/>
        <v>1.08</v>
      </c>
      <c r="F124" s="84">
        <f t="shared" si="15"/>
        <v>213</v>
      </c>
      <c r="G124" s="1"/>
      <c r="H124" s="1"/>
      <c r="I124" s="84">
        <f t="shared" si="16"/>
        <v>1.08</v>
      </c>
      <c r="J124" s="84">
        <f t="shared" si="17"/>
        <v>0</v>
      </c>
      <c r="K124" s="1"/>
      <c r="L124" s="1"/>
      <c r="M124" s="84">
        <f t="shared" si="18"/>
        <v>1.08</v>
      </c>
      <c r="N124" s="84">
        <f t="shared" si="19"/>
        <v>0</v>
      </c>
      <c r="O124" s="84">
        <f t="shared" si="12"/>
        <v>0</v>
      </c>
      <c r="P124" s="1"/>
      <c r="Q124" s="1"/>
    </row>
    <row r="125" spans="1:17" x14ac:dyDescent="0.2">
      <c r="A125" s="84">
        <f t="shared" si="13"/>
        <v>11.9</v>
      </c>
      <c r="B125" s="84">
        <f t="shared" si="10"/>
        <v>3.6063000000000001</v>
      </c>
      <c r="C125" s="84">
        <f t="shared" si="11"/>
        <v>3.3</v>
      </c>
      <c r="D125" s="1"/>
      <c r="E125" s="84">
        <f t="shared" si="14"/>
        <v>1.0900000000000001</v>
      </c>
      <c r="F125" s="84">
        <f t="shared" si="15"/>
        <v>213</v>
      </c>
      <c r="G125" s="1"/>
      <c r="H125" s="1"/>
      <c r="I125" s="84">
        <f t="shared" si="16"/>
        <v>1.0900000000000001</v>
      </c>
      <c r="J125" s="84">
        <f t="shared" si="17"/>
        <v>0</v>
      </c>
      <c r="K125" s="1"/>
      <c r="L125" s="1"/>
      <c r="M125" s="84">
        <f t="shared" si="18"/>
        <v>1.0900000000000001</v>
      </c>
      <c r="N125" s="84">
        <f t="shared" si="19"/>
        <v>0</v>
      </c>
      <c r="O125" s="84">
        <f t="shared" si="12"/>
        <v>0</v>
      </c>
      <c r="P125" s="1"/>
      <c r="Q125" s="1"/>
    </row>
    <row r="126" spans="1:17" x14ac:dyDescent="0.2">
      <c r="A126" s="84">
        <f t="shared" si="13"/>
        <v>12</v>
      </c>
      <c r="B126" s="84">
        <f t="shared" si="10"/>
        <v>3.6063000000000001</v>
      </c>
      <c r="C126" s="84">
        <f t="shared" si="11"/>
        <v>3.3</v>
      </c>
      <c r="D126" s="1"/>
      <c r="E126" s="84">
        <f t="shared" si="14"/>
        <v>1.1000000000000001</v>
      </c>
      <c r="F126" s="84">
        <f t="shared" si="15"/>
        <v>213</v>
      </c>
      <c r="G126" s="1"/>
      <c r="H126" s="1"/>
      <c r="I126" s="84">
        <f t="shared" si="16"/>
        <v>1.1000000000000001</v>
      </c>
      <c r="J126" s="84">
        <f t="shared" si="17"/>
        <v>0</v>
      </c>
      <c r="K126" s="1"/>
      <c r="L126" s="1"/>
      <c r="M126" s="84">
        <f t="shared" si="18"/>
        <v>1.1000000000000001</v>
      </c>
      <c r="N126" s="84">
        <f t="shared" si="19"/>
        <v>0</v>
      </c>
      <c r="O126" s="84">
        <f t="shared" si="12"/>
        <v>0</v>
      </c>
      <c r="P126" s="1"/>
      <c r="Q126" s="1"/>
    </row>
    <row r="127" spans="1:17" x14ac:dyDescent="0.2">
      <c r="A127" s="84">
        <f t="shared" si="13"/>
        <v>12.1</v>
      </c>
      <c r="B127" s="84">
        <f t="shared" si="10"/>
        <v>3.6063000000000001</v>
      </c>
      <c r="C127" s="84">
        <f t="shared" si="11"/>
        <v>3.3</v>
      </c>
      <c r="D127" s="1"/>
      <c r="E127" s="84">
        <f t="shared" si="14"/>
        <v>1.1100000000000001</v>
      </c>
      <c r="F127" s="84">
        <f t="shared" si="15"/>
        <v>212</v>
      </c>
      <c r="G127" s="1"/>
      <c r="H127" s="1"/>
      <c r="I127" s="84">
        <f t="shared" si="16"/>
        <v>1.1100000000000001</v>
      </c>
      <c r="J127" s="84">
        <f t="shared" si="17"/>
        <v>0</v>
      </c>
      <c r="K127" s="1"/>
      <c r="L127" s="1"/>
      <c r="M127" s="84">
        <f t="shared" si="18"/>
        <v>1.1100000000000001</v>
      </c>
      <c r="N127" s="84">
        <f t="shared" si="19"/>
        <v>0</v>
      </c>
      <c r="O127" s="84">
        <f t="shared" si="12"/>
        <v>0</v>
      </c>
      <c r="P127" s="1"/>
      <c r="Q127" s="1"/>
    </row>
    <row r="128" spans="1:17" x14ac:dyDescent="0.2">
      <c r="A128" s="84">
        <f t="shared" si="13"/>
        <v>12.2</v>
      </c>
      <c r="B128" s="84">
        <f t="shared" si="10"/>
        <v>3.6063000000000001</v>
      </c>
      <c r="C128" s="84">
        <f t="shared" si="11"/>
        <v>3.3</v>
      </c>
      <c r="D128" s="1"/>
      <c r="E128" s="84">
        <f t="shared" si="14"/>
        <v>1.1200000000000001</v>
      </c>
      <c r="F128" s="84">
        <f t="shared" si="15"/>
        <v>212</v>
      </c>
      <c r="G128" s="1"/>
      <c r="H128" s="1"/>
      <c r="I128" s="84">
        <f t="shared" si="16"/>
        <v>1.1200000000000001</v>
      </c>
      <c r="J128" s="84">
        <f t="shared" si="17"/>
        <v>0</v>
      </c>
      <c r="K128" s="1"/>
      <c r="L128" s="1"/>
      <c r="M128" s="84">
        <f t="shared" si="18"/>
        <v>1.1200000000000001</v>
      </c>
      <c r="N128" s="84">
        <f t="shared" si="19"/>
        <v>0</v>
      </c>
      <c r="O128" s="84">
        <f t="shared" si="12"/>
        <v>0</v>
      </c>
      <c r="P128" s="1"/>
      <c r="Q128" s="1"/>
    </row>
    <row r="129" spans="1:17" x14ac:dyDescent="0.2">
      <c r="A129" s="84">
        <f t="shared" si="13"/>
        <v>12.3</v>
      </c>
      <c r="B129" s="84">
        <f t="shared" si="10"/>
        <v>3.6063000000000001</v>
      </c>
      <c r="C129" s="84">
        <f t="shared" si="11"/>
        <v>3.3</v>
      </c>
      <c r="D129" s="1"/>
      <c r="E129" s="84">
        <f t="shared" si="14"/>
        <v>1.1299999999999999</v>
      </c>
      <c r="F129" s="84">
        <f t="shared" si="15"/>
        <v>212</v>
      </c>
      <c r="G129" s="1"/>
      <c r="H129" s="1"/>
      <c r="I129" s="84">
        <f t="shared" si="16"/>
        <v>1.1299999999999999</v>
      </c>
      <c r="J129" s="84">
        <f t="shared" si="17"/>
        <v>0</v>
      </c>
      <c r="K129" s="1"/>
      <c r="L129" s="1"/>
      <c r="M129" s="84">
        <f t="shared" si="18"/>
        <v>1.1299999999999999</v>
      </c>
      <c r="N129" s="84">
        <f t="shared" si="19"/>
        <v>0</v>
      </c>
      <c r="O129" s="84">
        <f t="shared" si="12"/>
        <v>0</v>
      </c>
      <c r="P129" s="1"/>
      <c r="Q129" s="1"/>
    </row>
    <row r="130" spans="1:17" x14ac:dyDescent="0.2">
      <c r="A130" s="84">
        <f t="shared" si="13"/>
        <v>12.4</v>
      </c>
      <c r="B130" s="84">
        <f t="shared" si="10"/>
        <v>3.6063000000000001</v>
      </c>
      <c r="C130" s="84">
        <f t="shared" si="11"/>
        <v>3.3</v>
      </c>
      <c r="D130" s="1"/>
      <c r="E130" s="84">
        <f t="shared" si="14"/>
        <v>1.1399999999999999</v>
      </c>
      <c r="F130" s="84">
        <f t="shared" si="15"/>
        <v>212</v>
      </c>
      <c r="G130" s="1"/>
      <c r="H130" s="1"/>
      <c r="I130" s="84">
        <f t="shared" si="16"/>
        <v>1.1399999999999999</v>
      </c>
      <c r="J130" s="84">
        <f t="shared" si="17"/>
        <v>0</v>
      </c>
      <c r="K130" s="1"/>
      <c r="L130" s="1"/>
      <c r="M130" s="84">
        <f t="shared" si="18"/>
        <v>1.1399999999999999</v>
      </c>
      <c r="N130" s="84">
        <f t="shared" si="19"/>
        <v>0</v>
      </c>
      <c r="O130" s="84">
        <f t="shared" si="12"/>
        <v>0</v>
      </c>
      <c r="P130" s="1"/>
      <c r="Q130" s="1"/>
    </row>
    <row r="131" spans="1:17" x14ac:dyDescent="0.2">
      <c r="A131" s="84">
        <f t="shared" si="13"/>
        <v>12.5</v>
      </c>
      <c r="B131" s="84">
        <f t="shared" si="10"/>
        <v>3.6063000000000001</v>
      </c>
      <c r="C131" s="84">
        <f t="shared" si="11"/>
        <v>3.3</v>
      </c>
      <c r="D131" s="1"/>
      <c r="E131" s="84">
        <f t="shared" si="14"/>
        <v>1.1499999999999999</v>
      </c>
      <c r="F131" s="84">
        <f t="shared" si="15"/>
        <v>211</v>
      </c>
      <c r="G131" s="1"/>
      <c r="H131" s="1"/>
      <c r="I131" s="84">
        <f t="shared" si="16"/>
        <v>1.1499999999999999</v>
      </c>
      <c r="J131" s="84">
        <f t="shared" si="17"/>
        <v>0</v>
      </c>
      <c r="K131" s="1"/>
      <c r="L131" s="1"/>
      <c r="M131" s="84">
        <f t="shared" si="18"/>
        <v>1.1499999999999999</v>
      </c>
      <c r="N131" s="84">
        <f t="shared" si="19"/>
        <v>0</v>
      </c>
      <c r="O131" s="84">
        <f t="shared" si="12"/>
        <v>0</v>
      </c>
      <c r="P131" s="1"/>
      <c r="Q131" s="1"/>
    </row>
    <row r="132" spans="1:17" x14ac:dyDescent="0.2">
      <c r="A132" s="84">
        <f t="shared" si="13"/>
        <v>12.6</v>
      </c>
      <c r="B132" s="84">
        <f t="shared" si="10"/>
        <v>3.6063000000000001</v>
      </c>
      <c r="C132" s="84">
        <f t="shared" si="11"/>
        <v>3.3</v>
      </c>
      <c r="D132" s="1"/>
      <c r="E132" s="84">
        <f t="shared" si="14"/>
        <v>1.1599999999999999</v>
      </c>
      <c r="F132" s="84">
        <f t="shared" si="15"/>
        <v>211</v>
      </c>
      <c r="G132" s="1"/>
      <c r="H132" s="1"/>
      <c r="I132" s="84">
        <f t="shared" si="16"/>
        <v>1.1599999999999999</v>
      </c>
      <c r="J132" s="84">
        <f t="shared" si="17"/>
        <v>0</v>
      </c>
      <c r="K132" s="1"/>
      <c r="L132" s="1"/>
      <c r="M132" s="84">
        <f t="shared" si="18"/>
        <v>1.1599999999999999</v>
      </c>
      <c r="N132" s="84">
        <f t="shared" si="19"/>
        <v>0</v>
      </c>
      <c r="O132" s="84">
        <f t="shared" si="12"/>
        <v>0</v>
      </c>
      <c r="P132" s="1"/>
      <c r="Q132" s="1"/>
    </row>
    <row r="133" spans="1:17" x14ac:dyDescent="0.2">
      <c r="A133" s="84">
        <f t="shared" si="13"/>
        <v>12.7</v>
      </c>
      <c r="B133" s="84">
        <f t="shared" si="10"/>
        <v>3.6063000000000001</v>
      </c>
      <c r="C133" s="84">
        <f t="shared" si="11"/>
        <v>3.3</v>
      </c>
      <c r="D133" s="1"/>
      <c r="E133" s="84">
        <f t="shared" si="14"/>
        <v>1.17</v>
      </c>
      <c r="F133" s="84">
        <f t="shared" si="15"/>
        <v>211</v>
      </c>
      <c r="G133" s="1"/>
      <c r="H133" s="1"/>
      <c r="I133" s="84">
        <f t="shared" si="16"/>
        <v>1.17</v>
      </c>
      <c r="J133" s="84">
        <f t="shared" si="17"/>
        <v>0</v>
      </c>
      <c r="K133" s="1"/>
      <c r="L133" s="1"/>
      <c r="M133" s="84">
        <f t="shared" si="18"/>
        <v>1.17</v>
      </c>
      <c r="N133" s="84">
        <f t="shared" si="19"/>
        <v>0</v>
      </c>
      <c r="O133" s="84">
        <f t="shared" si="12"/>
        <v>0</v>
      </c>
      <c r="P133" s="1"/>
      <c r="Q133" s="1"/>
    </row>
    <row r="134" spans="1:17" x14ac:dyDescent="0.2">
      <c r="A134" s="84">
        <f t="shared" si="13"/>
        <v>12.8</v>
      </c>
      <c r="B134" s="84">
        <f t="shared" si="10"/>
        <v>3.6063000000000001</v>
      </c>
      <c r="C134" s="84">
        <f t="shared" si="11"/>
        <v>3.3</v>
      </c>
      <c r="D134" s="1"/>
      <c r="E134" s="84">
        <f t="shared" si="14"/>
        <v>1.18</v>
      </c>
      <c r="F134" s="84">
        <f t="shared" si="15"/>
        <v>211</v>
      </c>
      <c r="G134" s="1"/>
      <c r="H134" s="1"/>
      <c r="I134" s="84">
        <f t="shared" si="16"/>
        <v>1.18</v>
      </c>
      <c r="J134" s="84">
        <f t="shared" si="17"/>
        <v>0</v>
      </c>
      <c r="K134" s="1"/>
      <c r="L134" s="1"/>
      <c r="M134" s="84">
        <f t="shared" si="18"/>
        <v>1.18</v>
      </c>
      <c r="N134" s="84">
        <f t="shared" si="19"/>
        <v>0</v>
      </c>
      <c r="O134" s="84">
        <f t="shared" si="12"/>
        <v>0</v>
      </c>
      <c r="P134" s="1"/>
      <c r="Q134" s="1"/>
    </row>
    <row r="135" spans="1:17" x14ac:dyDescent="0.2">
      <c r="A135" s="84">
        <f t="shared" si="13"/>
        <v>12.9</v>
      </c>
      <c r="B135" s="84">
        <f t="shared" si="10"/>
        <v>3.6063000000000001</v>
      </c>
      <c r="C135" s="84">
        <f t="shared" si="11"/>
        <v>3.3</v>
      </c>
      <c r="D135" s="1"/>
      <c r="E135" s="84">
        <f t="shared" si="14"/>
        <v>1.19</v>
      </c>
      <c r="F135" s="84">
        <f t="shared" si="15"/>
        <v>210</v>
      </c>
      <c r="G135" s="1"/>
      <c r="H135" s="1"/>
      <c r="I135" s="84">
        <f t="shared" si="16"/>
        <v>1.19</v>
      </c>
      <c r="J135" s="84">
        <f t="shared" si="17"/>
        <v>0</v>
      </c>
      <c r="K135" s="1"/>
      <c r="L135" s="1"/>
      <c r="M135" s="84">
        <f t="shared" si="18"/>
        <v>1.19</v>
      </c>
      <c r="N135" s="84">
        <f t="shared" si="19"/>
        <v>0</v>
      </c>
      <c r="O135" s="84">
        <f t="shared" si="12"/>
        <v>0</v>
      </c>
      <c r="P135" s="1"/>
      <c r="Q135" s="1"/>
    </row>
    <row r="136" spans="1:17" x14ac:dyDescent="0.2">
      <c r="A136" s="84">
        <f t="shared" si="13"/>
        <v>13</v>
      </c>
      <c r="B136" s="84">
        <f t="shared" si="10"/>
        <v>3.6063000000000001</v>
      </c>
      <c r="C136" s="84">
        <f t="shared" si="11"/>
        <v>3.3</v>
      </c>
      <c r="D136" s="1"/>
      <c r="E136" s="84">
        <f t="shared" si="14"/>
        <v>1.2</v>
      </c>
      <c r="F136" s="84">
        <f t="shared" si="15"/>
        <v>210</v>
      </c>
      <c r="G136" s="1"/>
      <c r="H136" s="1"/>
      <c r="I136" s="84">
        <f t="shared" si="16"/>
        <v>1.2</v>
      </c>
      <c r="J136" s="84">
        <f t="shared" si="17"/>
        <v>0</v>
      </c>
      <c r="K136" s="1"/>
      <c r="L136" s="1"/>
      <c r="M136" s="84">
        <f t="shared" si="18"/>
        <v>1.2</v>
      </c>
      <c r="N136" s="84">
        <f t="shared" si="19"/>
        <v>0</v>
      </c>
      <c r="O136" s="84">
        <f t="shared" si="12"/>
        <v>0</v>
      </c>
      <c r="P136" s="1"/>
      <c r="Q136" s="1"/>
    </row>
    <row r="137" spans="1:17" x14ac:dyDescent="0.2">
      <c r="A137" s="84">
        <f t="shared" si="13"/>
        <v>13.1</v>
      </c>
      <c r="B137" s="84">
        <f t="shared" si="10"/>
        <v>3.6063000000000001</v>
      </c>
      <c r="C137" s="84">
        <f t="shared" si="11"/>
        <v>3.3</v>
      </c>
      <c r="D137" s="1"/>
      <c r="E137" s="84">
        <f t="shared" si="14"/>
        <v>1.21</v>
      </c>
      <c r="F137" s="84">
        <f t="shared" si="15"/>
        <v>210</v>
      </c>
      <c r="G137" s="1"/>
      <c r="H137" s="1"/>
      <c r="I137" s="84">
        <f t="shared" si="16"/>
        <v>1.21</v>
      </c>
      <c r="J137" s="84">
        <f t="shared" si="17"/>
        <v>0</v>
      </c>
      <c r="K137" s="1"/>
      <c r="L137" s="1"/>
      <c r="M137" s="84">
        <f t="shared" si="18"/>
        <v>1.21</v>
      </c>
      <c r="N137" s="84">
        <f t="shared" si="19"/>
        <v>0</v>
      </c>
      <c r="O137" s="84">
        <f t="shared" si="12"/>
        <v>0</v>
      </c>
      <c r="P137" s="1"/>
      <c r="Q137" s="1"/>
    </row>
    <row r="138" spans="1:17" x14ac:dyDescent="0.2">
      <c r="A138" s="84">
        <f t="shared" si="13"/>
        <v>13.2</v>
      </c>
      <c r="B138" s="84">
        <f t="shared" si="10"/>
        <v>3.6063000000000001</v>
      </c>
      <c r="C138" s="84">
        <f t="shared" si="11"/>
        <v>3.3</v>
      </c>
      <c r="D138" s="1"/>
      <c r="E138" s="84">
        <f t="shared" si="14"/>
        <v>1.22</v>
      </c>
      <c r="F138" s="84">
        <f t="shared" si="15"/>
        <v>210</v>
      </c>
      <c r="G138" s="1"/>
      <c r="H138" s="1"/>
      <c r="I138" s="84">
        <f t="shared" si="16"/>
        <v>1.22</v>
      </c>
      <c r="J138" s="84">
        <f t="shared" si="17"/>
        <v>0</v>
      </c>
      <c r="K138" s="1"/>
      <c r="L138" s="1"/>
      <c r="M138" s="84">
        <f t="shared" si="18"/>
        <v>1.22</v>
      </c>
      <c r="N138" s="84">
        <f t="shared" si="19"/>
        <v>0</v>
      </c>
      <c r="O138" s="84">
        <f t="shared" si="12"/>
        <v>0</v>
      </c>
      <c r="P138" s="1"/>
      <c r="Q138" s="1"/>
    </row>
    <row r="139" spans="1:17" x14ac:dyDescent="0.2">
      <c r="A139" s="84">
        <f t="shared" si="13"/>
        <v>13.3</v>
      </c>
      <c r="B139" s="84">
        <f t="shared" si="10"/>
        <v>3.6063000000000001</v>
      </c>
      <c r="C139" s="84">
        <f t="shared" si="11"/>
        <v>3.3</v>
      </c>
      <c r="D139" s="1"/>
      <c r="E139" s="84">
        <f t="shared" si="14"/>
        <v>1.23</v>
      </c>
      <c r="F139" s="84">
        <f t="shared" si="15"/>
        <v>209</v>
      </c>
      <c r="G139" s="1"/>
      <c r="H139" s="1"/>
      <c r="I139" s="84">
        <f t="shared" si="16"/>
        <v>1.23</v>
      </c>
      <c r="J139" s="84">
        <f t="shared" si="17"/>
        <v>0</v>
      </c>
      <c r="K139" s="1"/>
      <c r="L139" s="1"/>
      <c r="M139" s="84">
        <f t="shared" si="18"/>
        <v>1.23</v>
      </c>
      <c r="N139" s="84">
        <f t="shared" si="19"/>
        <v>0</v>
      </c>
      <c r="O139" s="84">
        <f t="shared" si="12"/>
        <v>0</v>
      </c>
      <c r="P139" s="1"/>
      <c r="Q139" s="1"/>
    </row>
    <row r="140" spans="1:17" x14ac:dyDescent="0.2">
      <c r="A140" s="84">
        <f t="shared" si="13"/>
        <v>13.4</v>
      </c>
      <c r="B140" s="84">
        <f t="shared" si="10"/>
        <v>3.6063000000000001</v>
      </c>
      <c r="C140" s="84">
        <f t="shared" si="11"/>
        <v>3.3</v>
      </c>
      <c r="D140" s="1"/>
      <c r="E140" s="84">
        <f t="shared" si="14"/>
        <v>1.24</v>
      </c>
      <c r="F140" s="84">
        <f t="shared" si="15"/>
        <v>209</v>
      </c>
      <c r="G140" s="1"/>
      <c r="H140" s="1"/>
      <c r="I140" s="84">
        <f t="shared" si="16"/>
        <v>1.24</v>
      </c>
      <c r="J140" s="84">
        <f t="shared" si="17"/>
        <v>0</v>
      </c>
      <c r="K140" s="1"/>
      <c r="L140" s="1"/>
      <c r="M140" s="84">
        <f t="shared" si="18"/>
        <v>1.24</v>
      </c>
      <c r="N140" s="84">
        <f t="shared" si="19"/>
        <v>0</v>
      </c>
      <c r="O140" s="84">
        <f t="shared" si="12"/>
        <v>0</v>
      </c>
      <c r="P140" s="1"/>
      <c r="Q140" s="1"/>
    </row>
    <row r="141" spans="1:17" x14ac:dyDescent="0.2">
      <c r="A141" s="84">
        <f t="shared" si="13"/>
        <v>13.5</v>
      </c>
      <c r="B141" s="84">
        <f t="shared" si="10"/>
        <v>3.6063000000000001</v>
      </c>
      <c r="C141" s="84">
        <f t="shared" si="11"/>
        <v>3.3</v>
      </c>
      <c r="D141" s="1"/>
      <c r="E141" s="84">
        <f t="shared" si="14"/>
        <v>1.25</v>
      </c>
      <c r="F141" s="84">
        <f t="shared" si="15"/>
        <v>209</v>
      </c>
      <c r="G141" s="1"/>
      <c r="H141" s="1"/>
      <c r="I141" s="84">
        <f t="shared" si="16"/>
        <v>1.25</v>
      </c>
      <c r="J141" s="84">
        <f t="shared" si="17"/>
        <v>0</v>
      </c>
      <c r="K141" s="1"/>
      <c r="L141" s="1"/>
      <c r="M141" s="84">
        <f t="shared" si="18"/>
        <v>1.25</v>
      </c>
      <c r="N141" s="84">
        <f t="shared" si="19"/>
        <v>0</v>
      </c>
      <c r="O141" s="84">
        <f t="shared" si="12"/>
        <v>0</v>
      </c>
      <c r="P141" s="1"/>
      <c r="Q141" s="1"/>
    </row>
    <row r="142" spans="1:17" x14ac:dyDescent="0.2">
      <c r="A142" s="84">
        <f t="shared" si="13"/>
        <v>13.6</v>
      </c>
      <c r="B142" s="84">
        <f t="shared" si="10"/>
        <v>3.6063000000000001</v>
      </c>
      <c r="C142" s="84">
        <f t="shared" si="11"/>
        <v>3.3</v>
      </c>
      <c r="D142" s="1"/>
      <c r="E142" s="84">
        <f t="shared" si="14"/>
        <v>1.26</v>
      </c>
      <c r="F142" s="84">
        <f t="shared" si="15"/>
        <v>209</v>
      </c>
      <c r="G142" s="1"/>
      <c r="H142" s="1"/>
      <c r="I142" s="84">
        <f t="shared" si="16"/>
        <v>1.26</v>
      </c>
      <c r="J142" s="84">
        <f t="shared" si="17"/>
        <v>0</v>
      </c>
      <c r="K142" s="1"/>
      <c r="L142" s="1"/>
      <c r="M142" s="84">
        <f t="shared" si="18"/>
        <v>1.26</v>
      </c>
      <c r="N142" s="84">
        <f t="shared" si="19"/>
        <v>0</v>
      </c>
      <c r="O142" s="84">
        <f t="shared" si="12"/>
        <v>0</v>
      </c>
      <c r="P142" s="1"/>
      <c r="Q142" s="1"/>
    </row>
    <row r="143" spans="1:17" x14ac:dyDescent="0.2">
      <c r="A143" s="84">
        <f t="shared" si="13"/>
        <v>13.7</v>
      </c>
      <c r="B143" s="84">
        <f t="shared" si="10"/>
        <v>3.6063000000000001</v>
      </c>
      <c r="C143" s="84">
        <f t="shared" si="11"/>
        <v>3.3</v>
      </c>
      <c r="D143" s="1"/>
      <c r="E143" s="84">
        <f t="shared" si="14"/>
        <v>1.27</v>
      </c>
      <c r="F143" s="84">
        <f t="shared" si="15"/>
        <v>208</v>
      </c>
      <c r="G143" s="1"/>
      <c r="H143" s="1"/>
      <c r="I143" s="84">
        <f t="shared" si="16"/>
        <v>1.27</v>
      </c>
      <c r="J143" s="84">
        <f t="shared" si="17"/>
        <v>0</v>
      </c>
      <c r="K143" s="1"/>
      <c r="L143" s="1"/>
      <c r="M143" s="84">
        <f t="shared" si="18"/>
        <v>1.27</v>
      </c>
      <c r="N143" s="84">
        <f t="shared" si="19"/>
        <v>0</v>
      </c>
      <c r="O143" s="84">
        <f t="shared" si="12"/>
        <v>0</v>
      </c>
      <c r="P143" s="1"/>
      <c r="Q143" s="1"/>
    </row>
    <row r="144" spans="1:17" x14ac:dyDescent="0.2">
      <c r="A144" s="84">
        <f t="shared" si="13"/>
        <v>13.8</v>
      </c>
      <c r="B144" s="84">
        <f t="shared" ref="B144:B207" si="20">ROUND(VLOOKUP($A144,SINCLAIRTABELLE,$D$1),$B$10)</f>
        <v>3.6063000000000001</v>
      </c>
      <c r="C144" s="84">
        <f t="shared" ref="C144:C207" si="21">IF($B$3=$W$1,ROUND(VLOOKUP($A144,SINCLAIRTABELLE,$E$1),$B$10),IF($B$3=$W$2,B144,B144+$B$4))</f>
        <v>3.3</v>
      </c>
      <c r="D144" s="1"/>
      <c r="E144" s="84">
        <f t="shared" si="14"/>
        <v>1.28</v>
      </c>
      <c r="F144" s="84">
        <f t="shared" si="15"/>
        <v>208</v>
      </c>
      <c r="G144" s="1"/>
      <c r="H144" s="1"/>
      <c r="I144" s="84">
        <f t="shared" si="16"/>
        <v>1.28</v>
      </c>
      <c r="J144" s="84">
        <f t="shared" si="17"/>
        <v>0</v>
      </c>
      <c r="K144" s="1"/>
      <c r="L144" s="1"/>
      <c r="M144" s="84">
        <f t="shared" si="18"/>
        <v>1.28</v>
      </c>
      <c r="N144" s="84">
        <f t="shared" si="19"/>
        <v>0</v>
      </c>
      <c r="O144" s="84">
        <f t="shared" ref="O144:O207" si="22">IF($N$4="Ja",ROUND(N144*$O$2,$B$10),N144)</f>
        <v>0</v>
      </c>
      <c r="P144" s="1"/>
      <c r="Q144" s="1"/>
    </row>
    <row r="145" spans="1:17" x14ac:dyDescent="0.2">
      <c r="A145" s="84">
        <f t="shared" si="13"/>
        <v>13.9</v>
      </c>
      <c r="B145" s="84">
        <f t="shared" si="20"/>
        <v>3.6063000000000001</v>
      </c>
      <c r="C145" s="84">
        <f t="shared" si="21"/>
        <v>3.3</v>
      </c>
      <c r="D145" s="1"/>
      <c r="E145" s="84">
        <f t="shared" si="14"/>
        <v>1.29</v>
      </c>
      <c r="F145" s="84">
        <f t="shared" si="15"/>
        <v>208</v>
      </c>
      <c r="G145" s="1"/>
      <c r="H145" s="1"/>
      <c r="I145" s="84">
        <f t="shared" si="16"/>
        <v>1.29</v>
      </c>
      <c r="J145" s="84">
        <f t="shared" si="17"/>
        <v>0</v>
      </c>
      <c r="K145" s="1"/>
      <c r="L145" s="1"/>
      <c r="M145" s="84">
        <f t="shared" si="18"/>
        <v>1.29</v>
      </c>
      <c r="N145" s="84">
        <f t="shared" si="19"/>
        <v>0</v>
      </c>
      <c r="O145" s="84">
        <f t="shared" si="22"/>
        <v>0</v>
      </c>
      <c r="P145" s="1"/>
      <c r="Q145" s="1"/>
    </row>
    <row r="146" spans="1:17" x14ac:dyDescent="0.2">
      <c r="A146" s="84">
        <f t="shared" ref="A146:A209" si="23">ROUND(A145+0.1,1)</f>
        <v>14</v>
      </c>
      <c r="B146" s="84">
        <f t="shared" si="20"/>
        <v>3.6063000000000001</v>
      </c>
      <c r="C146" s="84">
        <f t="shared" si="21"/>
        <v>3.3</v>
      </c>
      <c r="D146" s="1"/>
      <c r="E146" s="84">
        <f t="shared" ref="E146:E209" si="24">ROUND(E145+0.01,2)</f>
        <v>1.3</v>
      </c>
      <c r="F146" s="84">
        <f t="shared" ref="F146:F209" si="25">ROUND(IF(E146 &gt; $F$9,0,($F$9-E146)*100*$F$11), $F$10)</f>
        <v>208</v>
      </c>
      <c r="G146" s="1"/>
      <c r="H146" s="1"/>
      <c r="I146" s="84">
        <f t="shared" ref="I146:I209" si="26">ROUND(I145+0.01,2)</f>
        <v>1.3</v>
      </c>
      <c r="J146" s="84">
        <f t="shared" ref="J146:J209" si="27">ROUND(IF(I146&lt;=$J$9,0,(I146-$J$9)*100*$J$11),$J$10)</f>
        <v>0</v>
      </c>
      <c r="K146" s="1"/>
      <c r="L146" s="1"/>
      <c r="M146" s="84">
        <f t="shared" ref="M146:M209" si="28">ROUND(M145+0.01,2)</f>
        <v>1.3</v>
      </c>
      <c r="N146" s="84">
        <f t="shared" ref="N146:N209" si="29">ROUND(IF(M146&lt;=$N$9,0,(M146-$N$9)*100*$N$11),$N$10)</f>
        <v>0</v>
      </c>
      <c r="O146" s="84">
        <f t="shared" si="22"/>
        <v>0</v>
      </c>
      <c r="P146" s="1"/>
      <c r="Q146" s="1"/>
    </row>
    <row r="147" spans="1:17" x14ac:dyDescent="0.2">
      <c r="A147" s="84">
        <f t="shared" si="23"/>
        <v>14.1</v>
      </c>
      <c r="B147" s="84">
        <f t="shared" si="20"/>
        <v>3.6063000000000001</v>
      </c>
      <c r="C147" s="84">
        <f t="shared" si="21"/>
        <v>3.3</v>
      </c>
      <c r="D147" s="1"/>
      <c r="E147" s="84">
        <f t="shared" si="24"/>
        <v>1.31</v>
      </c>
      <c r="F147" s="84">
        <f t="shared" si="25"/>
        <v>207</v>
      </c>
      <c r="G147" s="1"/>
      <c r="H147" s="1"/>
      <c r="I147" s="84">
        <f t="shared" si="26"/>
        <v>1.31</v>
      </c>
      <c r="J147" s="84">
        <f t="shared" si="27"/>
        <v>0</v>
      </c>
      <c r="K147" s="1"/>
      <c r="L147" s="1"/>
      <c r="M147" s="84">
        <f t="shared" si="28"/>
        <v>1.31</v>
      </c>
      <c r="N147" s="84">
        <f t="shared" si="29"/>
        <v>0</v>
      </c>
      <c r="O147" s="84">
        <f t="shared" si="22"/>
        <v>0</v>
      </c>
      <c r="P147" s="1"/>
      <c r="Q147" s="1"/>
    </row>
    <row r="148" spans="1:17" x14ac:dyDescent="0.2">
      <c r="A148" s="84">
        <f t="shared" si="23"/>
        <v>14.2</v>
      </c>
      <c r="B148" s="84">
        <f t="shared" si="20"/>
        <v>3.6063000000000001</v>
      </c>
      <c r="C148" s="84">
        <f t="shared" si="21"/>
        <v>3.3</v>
      </c>
      <c r="D148" s="1"/>
      <c r="E148" s="84">
        <f t="shared" si="24"/>
        <v>1.32</v>
      </c>
      <c r="F148" s="84">
        <f t="shared" si="25"/>
        <v>207</v>
      </c>
      <c r="G148" s="1"/>
      <c r="H148" s="1"/>
      <c r="I148" s="84">
        <f t="shared" si="26"/>
        <v>1.32</v>
      </c>
      <c r="J148" s="84">
        <f t="shared" si="27"/>
        <v>0</v>
      </c>
      <c r="K148" s="1"/>
      <c r="L148" s="1"/>
      <c r="M148" s="84">
        <f t="shared" si="28"/>
        <v>1.32</v>
      </c>
      <c r="N148" s="84">
        <f t="shared" si="29"/>
        <v>0</v>
      </c>
      <c r="O148" s="84">
        <f t="shared" si="22"/>
        <v>0</v>
      </c>
      <c r="P148" s="1"/>
      <c r="Q148" s="1"/>
    </row>
    <row r="149" spans="1:17" x14ac:dyDescent="0.2">
      <c r="A149" s="84">
        <f t="shared" si="23"/>
        <v>14.3</v>
      </c>
      <c r="B149" s="84">
        <f t="shared" si="20"/>
        <v>3.6063000000000001</v>
      </c>
      <c r="C149" s="84">
        <f t="shared" si="21"/>
        <v>3.3</v>
      </c>
      <c r="D149" s="1"/>
      <c r="E149" s="84">
        <f t="shared" si="24"/>
        <v>1.33</v>
      </c>
      <c r="F149" s="84">
        <f t="shared" si="25"/>
        <v>207</v>
      </c>
      <c r="G149" s="1"/>
      <c r="H149" s="1"/>
      <c r="I149" s="84">
        <f t="shared" si="26"/>
        <v>1.33</v>
      </c>
      <c r="J149" s="84">
        <f t="shared" si="27"/>
        <v>0</v>
      </c>
      <c r="K149" s="1"/>
      <c r="L149" s="1"/>
      <c r="M149" s="84">
        <f t="shared" si="28"/>
        <v>1.33</v>
      </c>
      <c r="N149" s="84">
        <f t="shared" si="29"/>
        <v>0</v>
      </c>
      <c r="O149" s="84">
        <f t="shared" si="22"/>
        <v>0</v>
      </c>
      <c r="P149" s="1"/>
      <c r="Q149" s="1"/>
    </row>
    <row r="150" spans="1:17" x14ac:dyDescent="0.2">
      <c r="A150" s="84">
        <f t="shared" si="23"/>
        <v>14.4</v>
      </c>
      <c r="B150" s="84">
        <f t="shared" si="20"/>
        <v>3.6063000000000001</v>
      </c>
      <c r="C150" s="84">
        <f t="shared" si="21"/>
        <v>3.3</v>
      </c>
      <c r="D150" s="1"/>
      <c r="E150" s="84">
        <f t="shared" si="24"/>
        <v>1.34</v>
      </c>
      <c r="F150" s="84">
        <f t="shared" si="25"/>
        <v>207</v>
      </c>
      <c r="G150" s="1"/>
      <c r="H150" s="1"/>
      <c r="I150" s="84">
        <f t="shared" si="26"/>
        <v>1.34</v>
      </c>
      <c r="J150" s="84">
        <f t="shared" si="27"/>
        <v>0</v>
      </c>
      <c r="K150" s="1"/>
      <c r="L150" s="1"/>
      <c r="M150" s="84">
        <f t="shared" si="28"/>
        <v>1.34</v>
      </c>
      <c r="N150" s="84">
        <f t="shared" si="29"/>
        <v>0</v>
      </c>
      <c r="O150" s="84">
        <f t="shared" si="22"/>
        <v>0</v>
      </c>
      <c r="P150" s="1"/>
      <c r="Q150" s="1"/>
    </row>
    <row r="151" spans="1:17" x14ac:dyDescent="0.2">
      <c r="A151" s="84">
        <f t="shared" si="23"/>
        <v>14.5</v>
      </c>
      <c r="B151" s="84">
        <f t="shared" si="20"/>
        <v>3.6063000000000001</v>
      </c>
      <c r="C151" s="84">
        <f t="shared" si="21"/>
        <v>3.3</v>
      </c>
      <c r="D151" s="1"/>
      <c r="E151" s="84">
        <f t="shared" si="24"/>
        <v>1.35</v>
      </c>
      <c r="F151" s="84">
        <f t="shared" si="25"/>
        <v>206</v>
      </c>
      <c r="G151" s="1"/>
      <c r="H151" s="1"/>
      <c r="I151" s="84">
        <f t="shared" si="26"/>
        <v>1.35</v>
      </c>
      <c r="J151" s="84">
        <f t="shared" si="27"/>
        <v>0</v>
      </c>
      <c r="K151" s="1"/>
      <c r="L151" s="1"/>
      <c r="M151" s="84">
        <f t="shared" si="28"/>
        <v>1.35</v>
      </c>
      <c r="N151" s="84">
        <f t="shared" si="29"/>
        <v>0</v>
      </c>
      <c r="O151" s="84">
        <f t="shared" si="22"/>
        <v>0</v>
      </c>
      <c r="P151" s="1"/>
      <c r="Q151" s="1"/>
    </row>
    <row r="152" spans="1:17" x14ac:dyDescent="0.2">
      <c r="A152" s="84">
        <f t="shared" si="23"/>
        <v>14.6</v>
      </c>
      <c r="B152" s="84">
        <f t="shared" si="20"/>
        <v>3.6063000000000001</v>
      </c>
      <c r="C152" s="84">
        <f t="shared" si="21"/>
        <v>3.3</v>
      </c>
      <c r="D152" s="1"/>
      <c r="E152" s="84">
        <f t="shared" si="24"/>
        <v>1.36</v>
      </c>
      <c r="F152" s="84">
        <f t="shared" si="25"/>
        <v>206</v>
      </c>
      <c r="G152" s="1"/>
      <c r="H152" s="1"/>
      <c r="I152" s="84">
        <f t="shared" si="26"/>
        <v>1.36</v>
      </c>
      <c r="J152" s="84">
        <f t="shared" si="27"/>
        <v>0</v>
      </c>
      <c r="K152" s="1"/>
      <c r="L152" s="1"/>
      <c r="M152" s="84">
        <f t="shared" si="28"/>
        <v>1.36</v>
      </c>
      <c r="N152" s="84">
        <f t="shared" si="29"/>
        <v>0</v>
      </c>
      <c r="O152" s="84">
        <f t="shared" si="22"/>
        <v>0</v>
      </c>
      <c r="P152" s="1"/>
      <c r="Q152" s="1"/>
    </row>
    <row r="153" spans="1:17" x14ac:dyDescent="0.2">
      <c r="A153" s="84">
        <f t="shared" si="23"/>
        <v>14.7</v>
      </c>
      <c r="B153" s="84">
        <f t="shared" si="20"/>
        <v>3.6063000000000001</v>
      </c>
      <c r="C153" s="84">
        <f t="shared" si="21"/>
        <v>3.3</v>
      </c>
      <c r="D153" s="1"/>
      <c r="E153" s="84">
        <f t="shared" si="24"/>
        <v>1.37</v>
      </c>
      <c r="F153" s="84">
        <f t="shared" si="25"/>
        <v>206</v>
      </c>
      <c r="G153" s="1"/>
      <c r="H153" s="1"/>
      <c r="I153" s="84">
        <f t="shared" si="26"/>
        <v>1.37</v>
      </c>
      <c r="J153" s="84">
        <f t="shared" si="27"/>
        <v>0</v>
      </c>
      <c r="K153" s="1"/>
      <c r="L153" s="1"/>
      <c r="M153" s="84">
        <f t="shared" si="28"/>
        <v>1.37</v>
      </c>
      <c r="N153" s="84">
        <f t="shared" si="29"/>
        <v>0</v>
      </c>
      <c r="O153" s="84">
        <f t="shared" si="22"/>
        <v>0</v>
      </c>
      <c r="P153" s="1"/>
      <c r="Q153" s="1"/>
    </row>
    <row r="154" spans="1:17" x14ac:dyDescent="0.2">
      <c r="A154" s="84">
        <f t="shared" si="23"/>
        <v>14.8</v>
      </c>
      <c r="B154" s="84">
        <f t="shared" si="20"/>
        <v>3.6063000000000001</v>
      </c>
      <c r="C154" s="84">
        <f t="shared" si="21"/>
        <v>3.3</v>
      </c>
      <c r="D154" s="1"/>
      <c r="E154" s="84">
        <f t="shared" si="24"/>
        <v>1.38</v>
      </c>
      <c r="F154" s="84">
        <f t="shared" si="25"/>
        <v>206</v>
      </c>
      <c r="G154" s="1"/>
      <c r="H154" s="1"/>
      <c r="I154" s="84">
        <f t="shared" si="26"/>
        <v>1.38</v>
      </c>
      <c r="J154" s="84">
        <f t="shared" si="27"/>
        <v>0</v>
      </c>
      <c r="K154" s="1"/>
      <c r="L154" s="1"/>
      <c r="M154" s="84">
        <f t="shared" si="28"/>
        <v>1.38</v>
      </c>
      <c r="N154" s="84">
        <f t="shared" si="29"/>
        <v>0</v>
      </c>
      <c r="O154" s="84">
        <f t="shared" si="22"/>
        <v>0</v>
      </c>
      <c r="P154" s="1"/>
      <c r="Q154" s="1"/>
    </row>
    <row r="155" spans="1:17" x14ac:dyDescent="0.2">
      <c r="A155" s="84">
        <f t="shared" si="23"/>
        <v>14.9</v>
      </c>
      <c r="B155" s="84">
        <f t="shared" si="20"/>
        <v>3.6063000000000001</v>
      </c>
      <c r="C155" s="84">
        <f t="shared" si="21"/>
        <v>3.3</v>
      </c>
      <c r="D155" s="1"/>
      <c r="E155" s="84">
        <f t="shared" si="24"/>
        <v>1.39</v>
      </c>
      <c r="F155" s="84">
        <f t="shared" si="25"/>
        <v>205</v>
      </c>
      <c r="G155" s="1"/>
      <c r="H155" s="1"/>
      <c r="I155" s="84">
        <f t="shared" si="26"/>
        <v>1.39</v>
      </c>
      <c r="J155" s="84">
        <f t="shared" si="27"/>
        <v>0</v>
      </c>
      <c r="K155" s="1"/>
      <c r="L155" s="1"/>
      <c r="M155" s="84">
        <f t="shared" si="28"/>
        <v>1.39</v>
      </c>
      <c r="N155" s="84">
        <f t="shared" si="29"/>
        <v>0</v>
      </c>
      <c r="O155" s="84">
        <f t="shared" si="22"/>
        <v>0</v>
      </c>
      <c r="P155" s="1"/>
      <c r="Q155" s="1"/>
    </row>
    <row r="156" spans="1:17" x14ac:dyDescent="0.2">
      <c r="A156" s="84">
        <f t="shared" si="23"/>
        <v>15</v>
      </c>
      <c r="B156" s="84">
        <f t="shared" si="20"/>
        <v>3.6063000000000001</v>
      </c>
      <c r="C156" s="84">
        <f t="shared" si="21"/>
        <v>3.3</v>
      </c>
      <c r="D156" s="1"/>
      <c r="E156" s="84">
        <f t="shared" si="24"/>
        <v>1.4</v>
      </c>
      <c r="F156" s="84">
        <f t="shared" si="25"/>
        <v>205</v>
      </c>
      <c r="G156" s="1"/>
      <c r="H156" s="1"/>
      <c r="I156" s="84">
        <f t="shared" si="26"/>
        <v>1.4</v>
      </c>
      <c r="J156" s="84">
        <f t="shared" si="27"/>
        <v>0</v>
      </c>
      <c r="K156" s="1"/>
      <c r="L156" s="1"/>
      <c r="M156" s="84">
        <f t="shared" si="28"/>
        <v>1.4</v>
      </c>
      <c r="N156" s="84">
        <f t="shared" si="29"/>
        <v>0</v>
      </c>
      <c r="O156" s="84">
        <f t="shared" si="22"/>
        <v>0</v>
      </c>
      <c r="P156" s="1"/>
      <c r="Q156" s="1"/>
    </row>
    <row r="157" spans="1:17" x14ac:dyDescent="0.2">
      <c r="A157" s="84">
        <f t="shared" si="23"/>
        <v>15.1</v>
      </c>
      <c r="B157" s="84">
        <f t="shared" si="20"/>
        <v>3.6063000000000001</v>
      </c>
      <c r="C157" s="84">
        <f t="shared" si="21"/>
        <v>3.3</v>
      </c>
      <c r="D157" s="1"/>
      <c r="E157" s="84">
        <f t="shared" si="24"/>
        <v>1.41</v>
      </c>
      <c r="F157" s="84">
        <f t="shared" si="25"/>
        <v>205</v>
      </c>
      <c r="G157" s="1"/>
      <c r="H157" s="1"/>
      <c r="I157" s="84">
        <f t="shared" si="26"/>
        <v>1.41</v>
      </c>
      <c r="J157" s="84">
        <f t="shared" si="27"/>
        <v>0</v>
      </c>
      <c r="K157" s="1"/>
      <c r="L157" s="1"/>
      <c r="M157" s="84">
        <f t="shared" si="28"/>
        <v>1.41</v>
      </c>
      <c r="N157" s="84">
        <f t="shared" si="29"/>
        <v>0</v>
      </c>
      <c r="O157" s="84">
        <f t="shared" si="22"/>
        <v>0</v>
      </c>
      <c r="P157" s="1"/>
      <c r="Q157" s="1"/>
    </row>
    <row r="158" spans="1:17" x14ac:dyDescent="0.2">
      <c r="A158" s="84">
        <f t="shared" si="23"/>
        <v>15.2</v>
      </c>
      <c r="B158" s="84">
        <f t="shared" si="20"/>
        <v>3.6063000000000001</v>
      </c>
      <c r="C158" s="84">
        <f t="shared" si="21"/>
        <v>3.3</v>
      </c>
      <c r="D158" s="1"/>
      <c r="E158" s="84">
        <f t="shared" si="24"/>
        <v>1.42</v>
      </c>
      <c r="F158" s="84">
        <f t="shared" si="25"/>
        <v>205</v>
      </c>
      <c r="G158" s="1"/>
      <c r="H158" s="1"/>
      <c r="I158" s="84">
        <f t="shared" si="26"/>
        <v>1.42</v>
      </c>
      <c r="J158" s="84">
        <f t="shared" si="27"/>
        <v>0</v>
      </c>
      <c r="K158" s="1"/>
      <c r="L158" s="1"/>
      <c r="M158" s="84">
        <f t="shared" si="28"/>
        <v>1.42</v>
      </c>
      <c r="N158" s="84">
        <f t="shared" si="29"/>
        <v>0</v>
      </c>
      <c r="O158" s="84">
        <f t="shared" si="22"/>
        <v>0</v>
      </c>
      <c r="P158" s="1"/>
      <c r="Q158" s="1"/>
    </row>
    <row r="159" spans="1:17" x14ac:dyDescent="0.2">
      <c r="A159" s="84">
        <f t="shared" si="23"/>
        <v>15.3</v>
      </c>
      <c r="B159" s="84">
        <f t="shared" si="20"/>
        <v>3.6063000000000001</v>
      </c>
      <c r="C159" s="84">
        <f t="shared" si="21"/>
        <v>3.3</v>
      </c>
      <c r="D159" s="1"/>
      <c r="E159" s="84">
        <f t="shared" si="24"/>
        <v>1.43</v>
      </c>
      <c r="F159" s="84">
        <f t="shared" si="25"/>
        <v>204</v>
      </c>
      <c r="G159" s="1"/>
      <c r="H159" s="1"/>
      <c r="I159" s="84">
        <f t="shared" si="26"/>
        <v>1.43</v>
      </c>
      <c r="J159" s="84">
        <f t="shared" si="27"/>
        <v>0</v>
      </c>
      <c r="K159" s="1"/>
      <c r="L159" s="1"/>
      <c r="M159" s="84">
        <f t="shared" si="28"/>
        <v>1.43</v>
      </c>
      <c r="N159" s="84">
        <f t="shared" si="29"/>
        <v>0</v>
      </c>
      <c r="O159" s="84">
        <f t="shared" si="22"/>
        <v>0</v>
      </c>
      <c r="P159" s="1"/>
      <c r="Q159" s="1"/>
    </row>
    <row r="160" spans="1:17" x14ac:dyDescent="0.2">
      <c r="A160" s="84">
        <f t="shared" si="23"/>
        <v>15.4</v>
      </c>
      <c r="B160" s="84">
        <f t="shared" si="20"/>
        <v>3.6063000000000001</v>
      </c>
      <c r="C160" s="84">
        <f t="shared" si="21"/>
        <v>3.3</v>
      </c>
      <c r="D160" s="1"/>
      <c r="E160" s="84">
        <f t="shared" si="24"/>
        <v>1.44</v>
      </c>
      <c r="F160" s="84">
        <f t="shared" si="25"/>
        <v>204</v>
      </c>
      <c r="G160" s="1"/>
      <c r="H160" s="1"/>
      <c r="I160" s="84">
        <f t="shared" si="26"/>
        <v>1.44</v>
      </c>
      <c r="J160" s="84">
        <f t="shared" si="27"/>
        <v>0</v>
      </c>
      <c r="K160" s="1"/>
      <c r="L160" s="1"/>
      <c r="M160" s="84">
        <f t="shared" si="28"/>
        <v>1.44</v>
      </c>
      <c r="N160" s="84">
        <f t="shared" si="29"/>
        <v>0</v>
      </c>
      <c r="O160" s="84">
        <f t="shared" si="22"/>
        <v>0</v>
      </c>
      <c r="P160" s="1"/>
      <c r="Q160" s="1"/>
    </row>
    <row r="161" spans="1:17" x14ac:dyDescent="0.2">
      <c r="A161" s="84">
        <f t="shared" si="23"/>
        <v>15.5</v>
      </c>
      <c r="B161" s="84">
        <f t="shared" si="20"/>
        <v>3.6063000000000001</v>
      </c>
      <c r="C161" s="84">
        <f t="shared" si="21"/>
        <v>3.3</v>
      </c>
      <c r="D161" s="1"/>
      <c r="E161" s="84">
        <f t="shared" si="24"/>
        <v>1.45</v>
      </c>
      <c r="F161" s="84">
        <f t="shared" si="25"/>
        <v>204</v>
      </c>
      <c r="G161" s="1"/>
      <c r="H161" s="1"/>
      <c r="I161" s="84">
        <f t="shared" si="26"/>
        <v>1.45</v>
      </c>
      <c r="J161" s="84">
        <f t="shared" si="27"/>
        <v>0</v>
      </c>
      <c r="K161" s="1"/>
      <c r="L161" s="1"/>
      <c r="M161" s="84">
        <f t="shared" si="28"/>
        <v>1.45</v>
      </c>
      <c r="N161" s="84">
        <f t="shared" si="29"/>
        <v>0</v>
      </c>
      <c r="O161" s="84">
        <f t="shared" si="22"/>
        <v>0</v>
      </c>
      <c r="P161" s="1"/>
      <c r="Q161" s="1"/>
    </row>
    <row r="162" spans="1:17" x14ac:dyDescent="0.2">
      <c r="A162" s="84">
        <f t="shared" si="23"/>
        <v>15.6</v>
      </c>
      <c r="B162" s="84">
        <f t="shared" si="20"/>
        <v>3.6063000000000001</v>
      </c>
      <c r="C162" s="84">
        <f t="shared" si="21"/>
        <v>3.3</v>
      </c>
      <c r="D162" s="1"/>
      <c r="E162" s="84">
        <f t="shared" si="24"/>
        <v>1.46</v>
      </c>
      <c r="F162" s="84">
        <f t="shared" si="25"/>
        <v>204</v>
      </c>
      <c r="G162" s="1"/>
      <c r="H162" s="1"/>
      <c r="I162" s="84">
        <f t="shared" si="26"/>
        <v>1.46</v>
      </c>
      <c r="J162" s="84">
        <f t="shared" si="27"/>
        <v>0</v>
      </c>
      <c r="K162" s="1"/>
      <c r="L162" s="1"/>
      <c r="M162" s="84">
        <f t="shared" si="28"/>
        <v>1.46</v>
      </c>
      <c r="N162" s="84">
        <f t="shared" si="29"/>
        <v>0</v>
      </c>
      <c r="O162" s="84">
        <f t="shared" si="22"/>
        <v>0</v>
      </c>
      <c r="P162" s="1"/>
      <c r="Q162" s="1"/>
    </row>
    <row r="163" spans="1:17" x14ac:dyDescent="0.2">
      <c r="A163" s="84">
        <f t="shared" si="23"/>
        <v>15.7</v>
      </c>
      <c r="B163" s="84">
        <f t="shared" si="20"/>
        <v>3.6063000000000001</v>
      </c>
      <c r="C163" s="84">
        <f t="shared" si="21"/>
        <v>3.3</v>
      </c>
      <c r="D163" s="1"/>
      <c r="E163" s="84">
        <f t="shared" si="24"/>
        <v>1.47</v>
      </c>
      <c r="F163" s="84">
        <f t="shared" si="25"/>
        <v>203</v>
      </c>
      <c r="G163" s="1"/>
      <c r="H163" s="1"/>
      <c r="I163" s="84">
        <f t="shared" si="26"/>
        <v>1.47</v>
      </c>
      <c r="J163" s="84">
        <f t="shared" si="27"/>
        <v>0</v>
      </c>
      <c r="K163" s="1"/>
      <c r="L163" s="1"/>
      <c r="M163" s="84">
        <f t="shared" si="28"/>
        <v>1.47</v>
      </c>
      <c r="N163" s="84">
        <f t="shared" si="29"/>
        <v>0</v>
      </c>
      <c r="O163" s="84">
        <f t="shared" si="22"/>
        <v>0</v>
      </c>
      <c r="P163" s="1"/>
      <c r="Q163" s="1"/>
    </row>
    <row r="164" spans="1:17" x14ac:dyDescent="0.2">
      <c r="A164" s="84">
        <f t="shared" si="23"/>
        <v>15.8</v>
      </c>
      <c r="B164" s="84">
        <f t="shared" si="20"/>
        <v>3.6063000000000001</v>
      </c>
      <c r="C164" s="84">
        <f t="shared" si="21"/>
        <v>3.3</v>
      </c>
      <c r="D164" s="1"/>
      <c r="E164" s="84">
        <f t="shared" si="24"/>
        <v>1.48</v>
      </c>
      <c r="F164" s="84">
        <f t="shared" si="25"/>
        <v>203</v>
      </c>
      <c r="G164" s="1"/>
      <c r="H164" s="1"/>
      <c r="I164" s="84">
        <f t="shared" si="26"/>
        <v>1.48</v>
      </c>
      <c r="J164" s="84">
        <f t="shared" si="27"/>
        <v>0</v>
      </c>
      <c r="K164" s="1"/>
      <c r="L164" s="1"/>
      <c r="M164" s="84">
        <f t="shared" si="28"/>
        <v>1.48</v>
      </c>
      <c r="N164" s="84">
        <f t="shared" si="29"/>
        <v>0</v>
      </c>
      <c r="O164" s="84">
        <f t="shared" si="22"/>
        <v>0</v>
      </c>
      <c r="P164" s="1"/>
      <c r="Q164" s="1"/>
    </row>
    <row r="165" spans="1:17" x14ac:dyDescent="0.2">
      <c r="A165" s="84">
        <f t="shared" si="23"/>
        <v>15.9</v>
      </c>
      <c r="B165" s="84">
        <f t="shared" si="20"/>
        <v>3.6063000000000001</v>
      </c>
      <c r="C165" s="84">
        <f t="shared" si="21"/>
        <v>3.3</v>
      </c>
      <c r="D165" s="1"/>
      <c r="E165" s="84">
        <f t="shared" si="24"/>
        <v>1.49</v>
      </c>
      <c r="F165" s="84">
        <f t="shared" si="25"/>
        <v>203</v>
      </c>
      <c r="G165" s="1"/>
      <c r="H165" s="1"/>
      <c r="I165" s="84">
        <f t="shared" si="26"/>
        <v>1.49</v>
      </c>
      <c r="J165" s="84">
        <f t="shared" si="27"/>
        <v>0</v>
      </c>
      <c r="K165" s="1"/>
      <c r="L165" s="1"/>
      <c r="M165" s="84">
        <f t="shared" si="28"/>
        <v>1.49</v>
      </c>
      <c r="N165" s="84">
        <f t="shared" si="29"/>
        <v>0</v>
      </c>
      <c r="O165" s="84">
        <f t="shared" si="22"/>
        <v>0</v>
      </c>
      <c r="P165" s="1"/>
      <c r="Q165" s="1"/>
    </row>
    <row r="166" spans="1:17" x14ac:dyDescent="0.2">
      <c r="A166" s="84">
        <f t="shared" si="23"/>
        <v>16</v>
      </c>
      <c r="B166" s="84">
        <f t="shared" si="20"/>
        <v>3.6063000000000001</v>
      </c>
      <c r="C166" s="84">
        <f t="shared" si="21"/>
        <v>3.3</v>
      </c>
      <c r="D166" s="1"/>
      <c r="E166" s="84">
        <f t="shared" si="24"/>
        <v>1.5</v>
      </c>
      <c r="F166" s="84">
        <f t="shared" si="25"/>
        <v>203</v>
      </c>
      <c r="G166" s="1"/>
      <c r="H166" s="1"/>
      <c r="I166" s="84">
        <f t="shared" si="26"/>
        <v>1.5</v>
      </c>
      <c r="J166" s="84">
        <f t="shared" si="27"/>
        <v>0</v>
      </c>
      <c r="K166" s="1"/>
      <c r="L166" s="1"/>
      <c r="M166" s="84">
        <f t="shared" si="28"/>
        <v>1.5</v>
      </c>
      <c r="N166" s="84">
        <f t="shared" si="29"/>
        <v>0</v>
      </c>
      <c r="O166" s="84">
        <f t="shared" si="22"/>
        <v>0</v>
      </c>
      <c r="P166" s="1"/>
      <c r="Q166" s="1"/>
    </row>
    <row r="167" spans="1:17" x14ac:dyDescent="0.2">
      <c r="A167" s="84">
        <f t="shared" si="23"/>
        <v>16.100000000000001</v>
      </c>
      <c r="B167" s="84">
        <f t="shared" si="20"/>
        <v>3.6063000000000001</v>
      </c>
      <c r="C167" s="84">
        <f t="shared" si="21"/>
        <v>3.3</v>
      </c>
      <c r="D167" s="1"/>
      <c r="E167" s="84">
        <f t="shared" si="24"/>
        <v>1.51</v>
      </c>
      <c r="F167" s="84">
        <f t="shared" si="25"/>
        <v>202</v>
      </c>
      <c r="G167" s="1"/>
      <c r="H167" s="1"/>
      <c r="I167" s="84">
        <f t="shared" si="26"/>
        <v>1.51</v>
      </c>
      <c r="J167" s="84">
        <f t="shared" si="27"/>
        <v>0</v>
      </c>
      <c r="K167" s="1"/>
      <c r="L167" s="1"/>
      <c r="M167" s="84">
        <f t="shared" si="28"/>
        <v>1.51</v>
      </c>
      <c r="N167" s="84">
        <f t="shared" si="29"/>
        <v>0</v>
      </c>
      <c r="O167" s="84">
        <f t="shared" si="22"/>
        <v>0</v>
      </c>
      <c r="P167" s="1"/>
      <c r="Q167" s="1"/>
    </row>
    <row r="168" spans="1:17" x14ac:dyDescent="0.2">
      <c r="A168" s="84">
        <f t="shared" si="23"/>
        <v>16.2</v>
      </c>
      <c r="B168" s="84">
        <f t="shared" si="20"/>
        <v>3.6063000000000001</v>
      </c>
      <c r="C168" s="84">
        <f t="shared" si="21"/>
        <v>3.3</v>
      </c>
      <c r="D168" s="1"/>
      <c r="E168" s="84">
        <f t="shared" si="24"/>
        <v>1.52</v>
      </c>
      <c r="F168" s="84">
        <f t="shared" si="25"/>
        <v>202</v>
      </c>
      <c r="G168" s="1"/>
      <c r="H168" s="1"/>
      <c r="I168" s="84">
        <f t="shared" si="26"/>
        <v>1.52</v>
      </c>
      <c r="J168" s="84">
        <f t="shared" si="27"/>
        <v>0</v>
      </c>
      <c r="K168" s="1"/>
      <c r="L168" s="1"/>
      <c r="M168" s="84">
        <f t="shared" si="28"/>
        <v>1.52</v>
      </c>
      <c r="N168" s="84">
        <f t="shared" si="29"/>
        <v>0</v>
      </c>
      <c r="O168" s="84">
        <f t="shared" si="22"/>
        <v>0</v>
      </c>
      <c r="P168" s="1"/>
      <c r="Q168" s="1"/>
    </row>
    <row r="169" spans="1:17" x14ac:dyDescent="0.2">
      <c r="A169" s="84">
        <f t="shared" si="23"/>
        <v>16.3</v>
      </c>
      <c r="B169" s="84">
        <f t="shared" si="20"/>
        <v>3.6063000000000001</v>
      </c>
      <c r="C169" s="84">
        <f t="shared" si="21"/>
        <v>3.3</v>
      </c>
      <c r="D169" s="1"/>
      <c r="E169" s="84">
        <f t="shared" si="24"/>
        <v>1.53</v>
      </c>
      <c r="F169" s="84">
        <f t="shared" si="25"/>
        <v>202</v>
      </c>
      <c r="G169" s="1"/>
      <c r="H169" s="1"/>
      <c r="I169" s="84">
        <f t="shared" si="26"/>
        <v>1.53</v>
      </c>
      <c r="J169" s="84">
        <f t="shared" si="27"/>
        <v>0</v>
      </c>
      <c r="K169" s="1"/>
      <c r="L169" s="1"/>
      <c r="M169" s="84">
        <f t="shared" si="28"/>
        <v>1.53</v>
      </c>
      <c r="N169" s="84">
        <f t="shared" si="29"/>
        <v>0</v>
      </c>
      <c r="O169" s="84">
        <f t="shared" si="22"/>
        <v>0</v>
      </c>
      <c r="P169" s="1"/>
      <c r="Q169" s="1"/>
    </row>
    <row r="170" spans="1:17" x14ac:dyDescent="0.2">
      <c r="A170" s="84">
        <f t="shared" si="23"/>
        <v>16.399999999999999</v>
      </c>
      <c r="B170" s="84">
        <f t="shared" si="20"/>
        <v>3.6063000000000001</v>
      </c>
      <c r="C170" s="84">
        <f t="shared" si="21"/>
        <v>3.3</v>
      </c>
      <c r="D170" s="1"/>
      <c r="E170" s="84">
        <f t="shared" si="24"/>
        <v>1.54</v>
      </c>
      <c r="F170" s="84">
        <f t="shared" si="25"/>
        <v>202</v>
      </c>
      <c r="G170" s="1"/>
      <c r="H170" s="1"/>
      <c r="I170" s="84">
        <f t="shared" si="26"/>
        <v>1.54</v>
      </c>
      <c r="J170" s="84">
        <f t="shared" si="27"/>
        <v>0</v>
      </c>
      <c r="K170" s="1"/>
      <c r="L170" s="1"/>
      <c r="M170" s="84">
        <f t="shared" si="28"/>
        <v>1.54</v>
      </c>
      <c r="N170" s="84">
        <f t="shared" si="29"/>
        <v>0</v>
      </c>
      <c r="O170" s="84">
        <f t="shared" si="22"/>
        <v>0</v>
      </c>
      <c r="P170" s="1"/>
      <c r="Q170" s="1"/>
    </row>
    <row r="171" spans="1:17" x14ac:dyDescent="0.2">
      <c r="A171" s="84">
        <f t="shared" si="23"/>
        <v>16.5</v>
      </c>
      <c r="B171" s="84">
        <f t="shared" si="20"/>
        <v>3.6063000000000001</v>
      </c>
      <c r="C171" s="84">
        <f t="shared" si="21"/>
        <v>3.3</v>
      </c>
      <c r="D171" s="1"/>
      <c r="E171" s="84">
        <f t="shared" si="24"/>
        <v>1.55</v>
      </c>
      <c r="F171" s="84">
        <f t="shared" si="25"/>
        <v>201</v>
      </c>
      <c r="G171" s="1"/>
      <c r="H171" s="1"/>
      <c r="I171" s="84">
        <f t="shared" si="26"/>
        <v>1.55</v>
      </c>
      <c r="J171" s="84">
        <f t="shared" si="27"/>
        <v>0</v>
      </c>
      <c r="K171" s="1"/>
      <c r="L171" s="1"/>
      <c r="M171" s="84">
        <f t="shared" si="28"/>
        <v>1.55</v>
      </c>
      <c r="N171" s="84">
        <f t="shared" si="29"/>
        <v>0</v>
      </c>
      <c r="O171" s="84">
        <f t="shared" si="22"/>
        <v>0</v>
      </c>
      <c r="P171" s="1"/>
      <c r="Q171" s="1"/>
    </row>
    <row r="172" spans="1:17" x14ac:dyDescent="0.2">
      <c r="A172" s="84">
        <f t="shared" si="23"/>
        <v>16.600000000000001</v>
      </c>
      <c r="B172" s="84">
        <f t="shared" si="20"/>
        <v>3.6063000000000001</v>
      </c>
      <c r="C172" s="84">
        <f t="shared" si="21"/>
        <v>3.3</v>
      </c>
      <c r="D172" s="1"/>
      <c r="E172" s="84">
        <f t="shared" si="24"/>
        <v>1.56</v>
      </c>
      <c r="F172" s="84">
        <f t="shared" si="25"/>
        <v>201</v>
      </c>
      <c r="G172" s="1"/>
      <c r="H172" s="1"/>
      <c r="I172" s="84">
        <f t="shared" si="26"/>
        <v>1.56</v>
      </c>
      <c r="J172" s="84">
        <f t="shared" si="27"/>
        <v>0</v>
      </c>
      <c r="K172" s="1"/>
      <c r="L172" s="1"/>
      <c r="M172" s="84">
        <f t="shared" si="28"/>
        <v>1.56</v>
      </c>
      <c r="N172" s="84">
        <f t="shared" si="29"/>
        <v>0</v>
      </c>
      <c r="O172" s="84">
        <f t="shared" si="22"/>
        <v>0</v>
      </c>
      <c r="P172" s="1"/>
      <c r="Q172" s="1"/>
    </row>
    <row r="173" spans="1:17" x14ac:dyDescent="0.2">
      <c r="A173" s="84">
        <f t="shared" si="23"/>
        <v>16.7</v>
      </c>
      <c r="B173" s="84">
        <f t="shared" si="20"/>
        <v>3.6063000000000001</v>
      </c>
      <c r="C173" s="84">
        <f t="shared" si="21"/>
        <v>3.3</v>
      </c>
      <c r="D173" s="1"/>
      <c r="E173" s="84">
        <f t="shared" si="24"/>
        <v>1.57</v>
      </c>
      <c r="F173" s="84">
        <f t="shared" si="25"/>
        <v>201</v>
      </c>
      <c r="G173" s="1"/>
      <c r="H173" s="1"/>
      <c r="I173" s="84">
        <f t="shared" si="26"/>
        <v>1.57</v>
      </c>
      <c r="J173" s="84">
        <f t="shared" si="27"/>
        <v>0</v>
      </c>
      <c r="K173" s="1"/>
      <c r="L173" s="1"/>
      <c r="M173" s="84">
        <f t="shared" si="28"/>
        <v>1.57</v>
      </c>
      <c r="N173" s="84">
        <f t="shared" si="29"/>
        <v>0</v>
      </c>
      <c r="O173" s="84">
        <f t="shared" si="22"/>
        <v>0</v>
      </c>
      <c r="P173" s="1"/>
      <c r="Q173" s="1"/>
    </row>
    <row r="174" spans="1:17" x14ac:dyDescent="0.2">
      <c r="A174" s="84">
        <f t="shared" si="23"/>
        <v>16.8</v>
      </c>
      <c r="B174" s="84">
        <f t="shared" si="20"/>
        <v>3.6063000000000001</v>
      </c>
      <c r="C174" s="84">
        <f t="shared" si="21"/>
        <v>3.3</v>
      </c>
      <c r="D174" s="1"/>
      <c r="E174" s="84">
        <f t="shared" si="24"/>
        <v>1.58</v>
      </c>
      <c r="F174" s="84">
        <f t="shared" si="25"/>
        <v>201</v>
      </c>
      <c r="G174" s="1"/>
      <c r="H174" s="1"/>
      <c r="I174" s="84">
        <f t="shared" si="26"/>
        <v>1.58</v>
      </c>
      <c r="J174" s="84">
        <f t="shared" si="27"/>
        <v>0</v>
      </c>
      <c r="K174" s="1"/>
      <c r="L174" s="1"/>
      <c r="M174" s="84">
        <f t="shared" si="28"/>
        <v>1.58</v>
      </c>
      <c r="N174" s="84">
        <f t="shared" si="29"/>
        <v>0</v>
      </c>
      <c r="O174" s="84">
        <f t="shared" si="22"/>
        <v>0</v>
      </c>
      <c r="P174" s="1"/>
      <c r="Q174" s="1"/>
    </row>
    <row r="175" spans="1:17" x14ac:dyDescent="0.2">
      <c r="A175" s="84">
        <f t="shared" si="23"/>
        <v>16.899999999999999</v>
      </c>
      <c r="B175" s="84">
        <f t="shared" si="20"/>
        <v>3.6063000000000001</v>
      </c>
      <c r="C175" s="84">
        <f t="shared" si="21"/>
        <v>3.3</v>
      </c>
      <c r="D175" s="1"/>
      <c r="E175" s="84">
        <f t="shared" si="24"/>
        <v>1.59</v>
      </c>
      <c r="F175" s="84">
        <f t="shared" si="25"/>
        <v>200</v>
      </c>
      <c r="G175" s="1"/>
      <c r="H175" s="1"/>
      <c r="I175" s="84">
        <f t="shared" si="26"/>
        <v>1.59</v>
      </c>
      <c r="J175" s="84">
        <f t="shared" si="27"/>
        <v>0</v>
      </c>
      <c r="K175" s="1"/>
      <c r="L175" s="1"/>
      <c r="M175" s="84">
        <f t="shared" si="28"/>
        <v>1.59</v>
      </c>
      <c r="N175" s="84">
        <f t="shared" si="29"/>
        <v>0</v>
      </c>
      <c r="O175" s="84">
        <f t="shared" si="22"/>
        <v>0</v>
      </c>
      <c r="P175" s="1"/>
      <c r="Q175" s="1"/>
    </row>
    <row r="176" spans="1:17" x14ac:dyDescent="0.2">
      <c r="A176" s="84">
        <f t="shared" si="23"/>
        <v>17</v>
      </c>
      <c r="B176" s="84">
        <f t="shared" si="20"/>
        <v>3.6063000000000001</v>
      </c>
      <c r="C176" s="84">
        <f t="shared" si="21"/>
        <v>3.3</v>
      </c>
      <c r="D176" s="1"/>
      <c r="E176" s="84">
        <f t="shared" si="24"/>
        <v>1.6</v>
      </c>
      <c r="F176" s="84">
        <f t="shared" si="25"/>
        <v>200</v>
      </c>
      <c r="G176" s="1"/>
      <c r="H176" s="1"/>
      <c r="I176" s="84">
        <f t="shared" si="26"/>
        <v>1.6</v>
      </c>
      <c r="J176" s="84">
        <f t="shared" si="27"/>
        <v>0</v>
      </c>
      <c r="K176" s="1"/>
      <c r="L176" s="1"/>
      <c r="M176" s="84">
        <f t="shared" si="28"/>
        <v>1.6</v>
      </c>
      <c r="N176" s="84">
        <f t="shared" si="29"/>
        <v>0</v>
      </c>
      <c r="O176" s="84">
        <f t="shared" si="22"/>
        <v>0</v>
      </c>
      <c r="P176" s="1"/>
      <c r="Q176" s="1"/>
    </row>
    <row r="177" spans="1:17" x14ac:dyDescent="0.2">
      <c r="A177" s="84">
        <f t="shared" si="23"/>
        <v>17.100000000000001</v>
      </c>
      <c r="B177" s="84">
        <f t="shared" si="20"/>
        <v>3.6063000000000001</v>
      </c>
      <c r="C177" s="84">
        <f t="shared" si="21"/>
        <v>3.3</v>
      </c>
      <c r="D177" s="1"/>
      <c r="E177" s="84">
        <f t="shared" si="24"/>
        <v>1.61</v>
      </c>
      <c r="F177" s="84">
        <f t="shared" si="25"/>
        <v>200</v>
      </c>
      <c r="G177" s="1"/>
      <c r="H177" s="1"/>
      <c r="I177" s="84">
        <f t="shared" si="26"/>
        <v>1.61</v>
      </c>
      <c r="J177" s="84">
        <f t="shared" si="27"/>
        <v>0</v>
      </c>
      <c r="K177" s="1"/>
      <c r="L177" s="1"/>
      <c r="M177" s="84">
        <f t="shared" si="28"/>
        <v>1.61</v>
      </c>
      <c r="N177" s="84">
        <f t="shared" si="29"/>
        <v>0</v>
      </c>
      <c r="O177" s="84">
        <f t="shared" si="22"/>
        <v>0</v>
      </c>
      <c r="P177" s="1"/>
      <c r="Q177" s="1"/>
    </row>
    <row r="178" spans="1:17" x14ac:dyDescent="0.2">
      <c r="A178" s="84">
        <f t="shared" si="23"/>
        <v>17.2</v>
      </c>
      <c r="B178" s="84">
        <f t="shared" si="20"/>
        <v>3.6063000000000001</v>
      </c>
      <c r="C178" s="84">
        <f t="shared" si="21"/>
        <v>3.3</v>
      </c>
      <c r="D178" s="1"/>
      <c r="E178" s="84">
        <f t="shared" si="24"/>
        <v>1.62</v>
      </c>
      <c r="F178" s="84">
        <f t="shared" si="25"/>
        <v>200</v>
      </c>
      <c r="G178" s="1"/>
      <c r="H178" s="1"/>
      <c r="I178" s="84">
        <f t="shared" si="26"/>
        <v>1.62</v>
      </c>
      <c r="J178" s="84">
        <f t="shared" si="27"/>
        <v>0</v>
      </c>
      <c r="K178" s="1"/>
      <c r="L178" s="1"/>
      <c r="M178" s="84">
        <f t="shared" si="28"/>
        <v>1.62</v>
      </c>
      <c r="N178" s="84">
        <f t="shared" si="29"/>
        <v>0</v>
      </c>
      <c r="O178" s="84">
        <f t="shared" si="22"/>
        <v>0</v>
      </c>
      <c r="P178" s="1"/>
      <c r="Q178" s="1"/>
    </row>
    <row r="179" spans="1:17" x14ac:dyDescent="0.2">
      <c r="A179" s="84">
        <f t="shared" si="23"/>
        <v>17.3</v>
      </c>
      <c r="B179" s="84">
        <f t="shared" si="20"/>
        <v>3.6063000000000001</v>
      </c>
      <c r="C179" s="84">
        <f t="shared" si="21"/>
        <v>3.3</v>
      </c>
      <c r="D179" s="1"/>
      <c r="E179" s="84">
        <f t="shared" si="24"/>
        <v>1.63</v>
      </c>
      <c r="F179" s="84">
        <f t="shared" si="25"/>
        <v>199</v>
      </c>
      <c r="G179" s="1"/>
      <c r="H179" s="1"/>
      <c r="I179" s="84">
        <f t="shared" si="26"/>
        <v>1.63</v>
      </c>
      <c r="J179" s="84">
        <f t="shared" si="27"/>
        <v>0</v>
      </c>
      <c r="K179" s="1"/>
      <c r="L179" s="1"/>
      <c r="M179" s="84">
        <f t="shared" si="28"/>
        <v>1.63</v>
      </c>
      <c r="N179" s="84">
        <f t="shared" si="29"/>
        <v>0</v>
      </c>
      <c r="O179" s="84">
        <f t="shared" si="22"/>
        <v>0</v>
      </c>
      <c r="P179" s="1"/>
      <c r="Q179" s="1"/>
    </row>
    <row r="180" spans="1:17" x14ac:dyDescent="0.2">
      <c r="A180" s="84">
        <f t="shared" si="23"/>
        <v>17.399999999999999</v>
      </c>
      <c r="B180" s="84">
        <f t="shared" si="20"/>
        <v>3.6063000000000001</v>
      </c>
      <c r="C180" s="84">
        <f t="shared" si="21"/>
        <v>3.3</v>
      </c>
      <c r="D180" s="1"/>
      <c r="E180" s="84">
        <f t="shared" si="24"/>
        <v>1.64</v>
      </c>
      <c r="F180" s="84">
        <f t="shared" si="25"/>
        <v>199</v>
      </c>
      <c r="G180" s="1"/>
      <c r="H180" s="1"/>
      <c r="I180" s="84">
        <f t="shared" si="26"/>
        <v>1.64</v>
      </c>
      <c r="J180" s="84">
        <f t="shared" si="27"/>
        <v>0</v>
      </c>
      <c r="K180" s="1"/>
      <c r="L180" s="1"/>
      <c r="M180" s="84">
        <f t="shared" si="28"/>
        <v>1.64</v>
      </c>
      <c r="N180" s="84">
        <f t="shared" si="29"/>
        <v>0</v>
      </c>
      <c r="O180" s="84">
        <f t="shared" si="22"/>
        <v>0</v>
      </c>
      <c r="P180" s="1"/>
      <c r="Q180" s="1"/>
    </row>
    <row r="181" spans="1:17" x14ac:dyDescent="0.2">
      <c r="A181" s="84">
        <f t="shared" si="23"/>
        <v>17.5</v>
      </c>
      <c r="B181" s="84">
        <f t="shared" si="20"/>
        <v>3.6063000000000001</v>
      </c>
      <c r="C181" s="84">
        <f t="shared" si="21"/>
        <v>3.3</v>
      </c>
      <c r="D181" s="1"/>
      <c r="E181" s="84">
        <f t="shared" si="24"/>
        <v>1.65</v>
      </c>
      <c r="F181" s="84">
        <f t="shared" si="25"/>
        <v>199</v>
      </c>
      <c r="G181" s="1"/>
      <c r="H181" s="1"/>
      <c r="I181" s="84">
        <f t="shared" si="26"/>
        <v>1.65</v>
      </c>
      <c r="J181" s="84">
        <f t="shared" si="27"/>
        <v>0</v>
      </c>
      <c r="K181" s="1"/>
      <c r="L181" s="1"/>
      <c r="M181" s="84">
        <f t="shared" si="28"/>
        <v>1.65</v>
      </c>
      <c r="N181" s="84">
        <f t="shared" si="29"/>
        <v>0</v>
      </c>
      <c r="O181" s="84">
        <f t="shared" si="22"/>
        <v>0</v>
      </c>
      <c r="P181" s="1"/>
      <c r="Q181" s="1"/>
    </row>
    <row r="182" spans="1:17" x14ac:dyDescent="0.2">
      <c r="A182" s="84">
        <f t="shared" si="23"/>
        <v>17.600000000000001</v>
      </c>
      <c r="B182" s="84">
        <f t="shared" si="20"/>
        <v>3.6063000000000001</v>
      </c>
      <c r="C182" s="84">
        <f t="shared" si="21"/>
        <v>3.3</v>
      </c>
      <c r="D182" s="1"/>
      <c r="E182" s="84">
        <f t="shared" si="24"/>
        <v>1.66</v>
      </c>
      <c r="F182" s="84">
        <f t="shared" si="25"/>
        <v>199</v>
      </c>
      <c r="G182" s="1"/>
      <c r="H182" s="1"/>
      <c r="I182" s="84">
        <f t="shared" si="26"/>
        <v>1.66</v>
      </c>
      <c r="J182" s="84">
        <f t="shared" si="27"/>
        <v>0</v>
      </c>
      <c r="K182" s="1"/>
      <c r="L182" s="1"/>
      <c r="M182" s="84">
        <f t="shared" si="28"/>
        <v>1.66</v>
      </c>
      <c r="N182" s="84">
        <f t="shared" si="29"/>
        <v>0</v>
      </c>
      <c r="O182" s="84">
        <f t="shared" si="22"/>
        <v>0</v>
      </c>
      <c r="P182" s="1"/>
      <c r="Q182" s="1"/>
    </row>
    <row r="183" spans="1:17" x14ac:dyDescent="0.2">
      <c r="A183" s="84">
        <f t="shared" si="23"/>
        <v>17.7</v>
      </c>
      <c r="B183" s="84">
        <f t="shared" si="20"/>
        <v>3.6063000000000001</v>
      </c>
      <c r="C183" s="84">
        <f t="shared" si="21"/>
        <v>3.3</v>
      </c>
      <c r="D183" s="1"/>
      <c r="E183" s="84">
        <f t="shared" si="24"/>
        <v>1.67</v>
      </c>
      <c r="F183" s="84">
        <f t="shared" si="25"/>
        <v>198</v>
      </c>
      <c r="G183" s="1"/>
      <c r="H183" s="1"/>
      <c r="I183" s="84">
        <f t="shared" si="26"/>
        <v>1.67</v>
      </c>
      <c r="J183" s="84">
        <f t="shared" si="27"/>
        <v>0</v>
      </c>
      <c r="K183" s="1"/>
      <c r="L183" s="1"/>
      <c r="M183" s="84">
        <f t="shared" si="28"/>
        <v>1.67</v>
      </c>
      <c r="N183" s="84">
        <f t="shared" si="29"/>
        <v>0</v>
      </c>
      <c r="O183" s="84">
        <f t="shared" si="22"/>
        <v>0</v>
      </c>
      <c r="P183" s="1"/>
      <c r="Q183" s="1"/>
    </row>
    <row r="184" spans="1:17" x14ac:dyDescent="0.2">
      <c r="A184" s="84">
        <f t="shared" si="23"/>
        <v>17.8</v>
      </c>
      <c r="B184" s="84">
        <f t="shared" si="20"/>
        <v>3.6063000000000001</v>
      </c>
      <c r="C184" s="84">
        <f t="shared" si="21"/>
        <v>3.3</v>
      </c>
      <c r="D184" s="1"/>
      <c r="E184" s="84">
        <f t="shared" si="24"/>
        <v>1.68</v>
      </c>
      <c r="F184" s="84">
        <f t="shared" si="25"/>
        <v>198</v>
      </c>
      <c r="G184" s="1"/>
      <c r="H184" s="1"/>
      <c r="I184" s="84">
        <f t="shared" si="26"/>
        <v>1.68</v>
      </c>
      <c r="J184" s="84">
        <f t="shared" si="27"/>
        <v>0</v>
      </c>
      <c r="K184" s="1"/>
      <c r="L184" s="1"/>
      <c r="M184" s="84">
        <f t="shared" si="28"/>
        <v>1.68</v>
      </c>
      <c r="N184" s="84">
        <f t="shared" si="29"/>
        <v>0</v>
      </c>
      <c r="O184" s="84">
        <f t="shared" si="22"/>
        <v>0</v>
      </c>
      <c r="P184" s="1"/>
      <c r="Q184" s="1"/>
    </row>
    <row r="185" spans="1:17" x14ac:dyDescent="0.2">
      <c r="A185" s="84">
        <f t="shared" si="23"/>
        <v>17.899999999999999</v>
      </c>
      <c r="B185" s="84">
        <f t="shared" si="20"/>
        <v>3.6063000000000001</v>
      </c>
      <c r="C185" s="84">
        <f t="shared" si="21"/>
        <v>3.3</v>
      </c>
      <c r="D185" s="1"/>
      <c r="E185" s="84">
        <f t="shared" si="24"/>
        <v>1.69</v>
      </c>
      <c r="F185" s="84">
        <f t="shared" si="25"/>
        <v>198</v>
      </c>
      <c r="G185" s="1"/>
      <c r="H185" s="1"/>
      <c r="I185" s="84">
        <f t="shared" si="26"/>
        <v>1.69</v>
      </c>
      <c r="J185" s="84">
        <f t="shared" si="27"/>
        <v>0</v>
      </c>
      <c r="K185" s="1"/>
      <c r="L185" s="1"/>
      <c r="M185" s="84">
        <f t="shared" si="28"/>
        <v>1.69</v>
      </c>
      <c r="N185" s="84">
        <f t="shared" si="29"/>
        <v>0</v>
      </c>
      <c r="O185" s="84">
        <f t="shared" si="22"/>
        <v>0</v>
      </c>
      <c r="P185" s="1"/>
      <c r="Q185" s="1"/>
    </row>
    <row r="186" spans="1:17" x14ac:dyDescent="0.2">
      <c r="A186" s="84">
        <f t="shared" si="23"/>
        <v>18</v>
      </c>
      <c r="B186" s="84">
        <f t="shared" si="20"/>
        <v>3.6063000000000001</v>
      </c>
      <c r="C186" s="84">
        <f t="shared" si="21"/>
        <v>3.3</v>
      </c>
      <c r="D186" s="1"/>
      <c r="E186" s="84">
        <f t="shared" si="24"/>
        <v>1.7</v>
      </c>
      <c r="F186" s="84">
        <f t="shared" si="25"/>
        <v>198</v>
      </c>
      <c r="G186" s="1"/>
      <c r="H186" s="1"/>
      <c r="I186" s="84">
        <f t="shared" si="26"/>
        <v>1.7</v>
      </c>
      <c r="J186" s="84">
        <f t="shared" si="27"/>
        <v>0</v>
      </c>
      <c r="K186" s="1"/>
      <c r="L186" s="1"/>
      <c r="M186" s="84">
        <f t="shared" si="28"/>
        <v>1.7</v>
      </c>
      <c r="N186" s="84">
        <f t="shared" si="29"/>
        <v>0</v>
      </c>
      <c r="O186" s="84">
        <f t="shared" si="22"/>
        <v>0</v>
      </c>
      <c r="P186" s="1"/>
      <c r="Q186" s="1"/>
    </row>
    <row r="187" spans="1:17" x14ac:dyDescent="0.2">
      <c r="A187" s="84">
        <f t="shared" si="23"/>
        <v>18.100000000000001</v>
      </c>
      <c r="B187" s="84">
        <f t="shared" si="20"/>
        <v>3.6063000000000001</v>
      </c>
      <c r="C187" s="84">
        <f t="shared" si="21"/>
        <v>3.3</v>
      </c>
      <c r="D187" s="1"/>
      <c r="E187" s="84">
        <f t="shared" si="24"/>
        <v>1.71</v>
      </c>
      <c r="F187" s="84">
        <f t="shared" si="25"/>
        <v>197</v>
      </c>
      <c r="G187" s="1"/>
      <c r="H187" s="1"/>
      <c r="I187" s="84">
        <f t="shared" si="26"/>
        <v>1.71</v>
      </c>
      <c r="J187" s="84">
        <f t="shared" si="27"/>
        <v>0</v>
      </c>
      <c r="K187" s="1"/>
      <c r="L187" s="1"/>
      <c r="M187" s="84">
        <f t="shared" si="28"/>
        <v>1.71</v>
      </c>
      <c r="N187" s="84">
        <f t="shared" si="29"/>
        <v>0</v>
      </c>
      <c r="O187" s="84">
        <f t="shared" si="22"/>
        <v>0</v>
      </c>
      <c r="P187" s="1"/>
      <c r="Q187" s="1"/>
    </row>
    <row r="188" spans="1:17" x14ac:dyDescent="0.2">
      <c r="A188" s="84">
        <f t="shared" si="23"/>
        <v>18.2</v>
      </c>
      <c r="B188" s="84">
        <f t="shared" si="20"/>
        <v>3.6063000000000001</v>
      </c>
      <c r="C188" s="84">
        <f t="shared" si="21"/>
        <v>3.3</v>
      </c>
      <c r="D188" s="1"/>
      <c r="E188" s="84">
        <f t="shared" si="24"/>
        <v>1.72</v>
      </c>
      <c r="F188" s="84">
        <f t="shared" si="25"/>
        <v>197</v>
      </c>
      <c r="G188" s="1"/>
      <c r="H188" s="1"/>
      <c r="I188" s="84">
        <f t="shared" si="26"/>
        <v>1.72</v>
      </c>
      <c r="J188" s="84">
        <f t="shared" si="27"/>
        <v>0</v>
      </c>
      <c r="K188" s="1"/>
      <c r="L188" s="1"/>
      <c r="M188" s="84">
        <f t="shared" si="28"/>
        <v>1.72</v>
      </c>
      <c r="N188" s="84">
        <f t="shared" si="29"/>
        <v>0</v>
      </c>
      <c r="O188" s="84">
        <f t="shared" si="22"/>
        <v>0</v>
      </c>
      <c r="P188" s="1"/>
      <c r="Q188" s="1"/>
    </row>
    <row r="189" spans="1:17" x14ac:dyDescent="0.2">
      <c r="A189" s="84">
        <f t="shared" si="23"/>
        <v>18.3</v>
      </c>
      <c r="B189" s="84">
        <f t="shared" si="20"/>
        <v>3.6063000000000001</v>
      </c>
      <c r="C189" s="84">
        <f t="shared" si="21"/>
        <v>3.3</v>
      </c>
      <c r="D189" s="1"/>
      <c r="E189" s="84">
        <f t="shared" si="24"/>
        <v>1.73</v>
      </c>
      <c r="F189" s="84">
        <f t="shared" si="25"/>
        <v>197</v>
      </c>
      <c r="G189" s="1"/>
      <c r="H189" s="1"/>
      <c r="I189" s="84">
        <f t="shared" si="26"/>
        <v>1.73</v>
      </c>
      <c r="J189" s="84">
        <f t="shared" si="27"/>
        <v>0</v>
      </c>
      <c r="K189" s="1"/>
      <c r="L189" s="1"/>
      <c r="M189" s="84">
        <f t="shared" si="28"/>
        <v>1.73</v>
      </c>
      <c r="N189" s="84">
        <f t="shared" si="29"/>
        <v>0</v>
      </c>
      <c r="O189" s="84">
        <f t="shared" si="22"/>
        <v>0</v>
      </c>
      <c r="P189" s="1"/>
      <c r="Q189" s="1"/>
    </row>
    <row r="190" spans="1:17" x14ac:dyDescent="0.2">
      <c r="A190" s="84">
        <f t="shared" si="23"/>
        <v>18.399999999999999</v>
      </c>
      <c r="B190" s="84">
        <f t="shared" si="20"/>
        <v>3.6063000000000001</v>
      </c>
      <c r="C190" s="84">
        <f t="shared" si="21"/>
        <v>3.3</v>
      </c>
      <c r="D190" s="1"/>
      <c r="E190" s="84">
        <f t="shared" si="24"/>
        <v>1.74</v>
      </c>
      <c r="F190" s="84">
        <f t="shared" si="25"/>
        <v>197</v>
      </c>
      <c r="G190" s="1"/>
      <c r="H190" s="1"/>
      <c r="I190" s="84">
        <f t="shared" si="26"/>
        <v>1.74</v>
      </c>
      <c r="J190" s="84">
        <f t="shared" si="27"/>
        <v>0</v>
      </c>
      <c r="K190" s="1"/>
      <c r="L190" s="1"/>
      <c r="M190" s="84">
        <f t="shared" si="28"/>
        <v>1.74</v>
      </c>
      <c r="N190" s="84">
        <f t="shared" si="29"/>
        <v>0</v>
      </c>
      <c r="O190" s="84">
        <f t="shared" si="22"/>
        <v>0</v>
      </c>
      <c r="P190" s="1"/>
      <c r="Q190" s="1"/>
    </row>
    <row r="191" spans="1:17" x14ac:dyDescent="0.2">
      <c r="A191" s="84">
        <f t="shared" si="23"/>
        <v>18.5</v>
      </c>
      <c r="B191" s="84">
        <f t="shared" si="20"/>
        <v>3.6063000000000001</v>
      </c>
      <c r="C191" s="84">
        <f t="shared" si="21"/>
        <v>3.3</v>
      </c>
      <c r="D191" s="1"/>
      <c r="E191" s="84">
        <f t="shared" si="24"/>
        <v>1.75</v>
      </c>
      <c r="F191" s="84">
        <f t="shared" si="25"/>
        <v>196</v>
      </c>
      <c r="G191" s="1"/>
      <c r="H191" s="1"/>
      <c r="I191" s="84">
        <f t="shared" si="26"/>
        <v>1.75</v>
      </c>
      <c r="J191" s="84">
        <f t="shared" si="27"/>
        <v>0</v>
      </c>
      <c r="K191" s="1"/>
      <c r="L191" s="1"/>
      <c r="M191" s="84">
        <f t="shared" si="28"/>
        <v>1.75</v>
      </c>
      <c r="N191" s="84">
        <f t="shared" si="29"/>
        <v>0</v>
      </c>
      <c r="O191" s="84">
        <f t="shared" si="22"/>
        <v>0</v>
      </c>
      <c r="P191" s="1"/>
      <c r="Q191" s="1"/>
    </row>
    <row r="192" spans="1:17" x14ac:dyDescent="0.2">
      <c r="A192" s="84">
        <f t="shared" si="23"/>
        <v>18.600000000000001</v>
      </c>
      <c r="B192" s="84">
        <f t="shared" si="20"/>
        <v>3.6063000000000001</v>
      </c>
      <c r="C192" s="84">
        <f t="shared" si="21"/>
        <v>3.3</v>
      </c>
      <c r="D192" s="1"/>
      <c r="E192" s="84">
        <f t="shared" si="24"/>
        <v>1.76</v>
      </c>
      <c r="F192" s="84">
        <f t="shared" si="25"/>
        <v>196</v>
      </c>
      <c r="G192" s="1"/>
      <c r="H192" s="1"/>
      <c r="I192" s="84">
        <f t="shared" si="26"/>
        <v>1.76</v>
      </c>
      <c r="J192" s="84">
        <f t="shared" si="27"/>
        <v>0</v>
      </c>
      <c r="K192" s="1"/>
      <c r="L192" s="1"/>
      <c r="M192" s="84">
        <f t="shared" si="28"/>
        <v>1.76</v>
      </c>
      <c r="N192" s="84">
        <f t="shared" si="29"/>
        <v>0</v>
      </c>
      <c r="O192" s="84">
        <f t="shared" si="22"/>
        <v>0</v>
      </c>
      <c r="P192" s="1"/>
      <c r="Q192" s="1"/>
    </row>
    <row r="193" spans="1:17" x14ac:dyDescent="0.2">
      <c r="A193" s="84">
        <f t="shared" si="23"/>
        <v>18.7</v>
      </c>
      <c r="B193" s="84">
        <f t="shared" si="20"/>
        <v>3.6063000000000001</v>
      </c>
      <c r="C193" s="84">
        <f t="shared" si="21"/>
        <v>3.3</v>
      </c>
      <c r="D193" s="1"/>
      <c r="E193" s="84">
        <f t="shared" si="24"/>
        <v>1.77</v>
      </c>
      <c r="F193" s="84">
        <f t="shared" si="25"/>
        <v>196</v>
      </c>
      <c r="G193" s="1"/>
      <c r="H193" s="1"/>
      <c r="I193" s="84">
        <f t="shared" si="26"/>
        <v>1.77</v>
      </c>
      <c r="J193" s="84">
        <f t="shared" si="27"/>
        <v>0</v>
      </c>
      <c r="K193" s="1"/>
      <c r="L193" s="1"/>
      <c r="M193" s="84">
        <f t="shared" si="28"/>
        <v>1.77</v>
      </c>
      <c r="N193" s="84">
        <f t="shared" si="29"/>
        <v>0</v>
      </c>
      <c r="O193" s="84">
        <f t="shared" si="22"/>
        <v>0</v>
      </c>
      <c r="P193" s="1"/>
      <c r="Q193" s="1"/>
    </row>
    <row r="194" spans="1:17" x14ac:dyDescent="0.2">
      <c r="A194" s="84">
        <f t="shared" si="23"/>
        <v>18.8</v>
      </c>
      <c r="B194" s="84">
        <f t="shared" si="20"/>
        <v>3.6063000000000001</v>
      </c>
      <c r="C194" s="84">
        <f t="shared" si="21"/>
        <v>3.3</v>
      </c>
      <c r="D194" s="1"/>
      <c r="E194" s="84">
        <f t="shared" si="24"/>
        <v>1.78</v>
      </c>
      <c r="F194" s="84">
        <f t="shared" si="25"/>
        <v>196</v>
      </c>
      <c r="G194" s="1"/>
      <c r="H194" s="1"/>
      <c r="I194" s="84">
        <f t="shared" si="26"/>
        <v>1.78</v>
      </c>
      <c r="J194" s="84">
        <f t="shared" si="27"/>
        <v>0</v>
      </c>
      <c r="K194" s="1"/>
      <c r="L194" s="1"/>
      <c r="M194" s="84">
        <f t="shared" si="28"/>
        <v>1.78</v>
      </c>
      <c r="N194" s="84">
        <f t="shared" si="29"/>
        <v>0</v>
      </c>
      <c r="O194" s="84">
        <f t="shared" si="22"/>
        <v>0</v>
      </c>
      <c r="P194" s="1"/>
      <c r="Q194" s="1"/>
    </row>
    <row r="195" spans="1:17" x14ac:dyDescent="0.2">
      <c r="A195" s="84">
        <f t="shared" si="23"/>
        <v>18.899999999999999</v>
      </c>
      <c r="B195" s="84">
        <f t="shared" si="20"/>
        <v>3.6063000000000001</v>
      </c>
      <c r="C195" s="84">
        <f t="shared" si="21"/>
        <v>3.3</v>
      </c>
      <c r="D195" s="1"/>
      <c r="E195" s="84">
        <f t="shared" si="24"/>
        <v>1.79</v>
      </c>
      <c r="F195" s="84">
        <f t="shared" si="25"/>
        <v>195</v>
      </c>
      <c r="G195" s="1"/>
      <c r="H195" s="1"/>
      <c r="I195" s="84">
        <f t="shared" si="26"/>
        <v>1.79</v>
      </c>
      <c r="J195" s="84">
        <f t="shared" si="27"/>
        <v>0</v>
      </c>
      <c r="K195" s="1"/>
      <c r="L195" s="1"/>
      <c r="M195" s="84">
        <f t="shared" si="28"/>
        <v>1.79</v>
      </c>
      <c r="N195" s="84">
        <f t="shared" si="29"/>
        <v>0</v>
      </c>
      <c r="O195" s="84">
        <f t="shared" si="22"/>
        <v>0</v>
      </c>
      <c r="P195" s="1"/>
      <c r="Q195" s="1"/>
    </row>
    <row r="196" spans="1:17" x14ac:dyDescent="0.2">
      <c r="A196" s="84">
        <f t="shared" si="23"/>
        <v>19</v>
      </c>
      <c r="B196" s="84">
        <f t="shared" si="20"/>
        <v>3.6063000000000001</v>
      </c>
      <c r="C196" s="84">
        <f t="shared" si="21"/>
        <v>3.3</v>
      </c>
      <c r="D196" s="1"/>
      <c r="E196" s="84">
        <f t="shared" si="24"/>
        <v>1.8</v>
      </c>
      <c r="F196" s="84">
        <f t="shared" si="25"/>
        <v>195</v>
      </c>
      <c r="G196" s="1"/>
      <c r="H196" s="1"/>
      <c r="I196" s="84">
        <f t="shared" si="26"/>
        <v>1.8</v>
      </c>
      <c r="J196" s="84">
        <f t="shared" si="27"/>
        <v>0</v>
      </c>
      <c r="K196" s="1"/>
      <c r="L196" s="1"/>
      <c r="M196" s="84">
        <f t="shared" si="28"/>
        <v>1.8</v>
      </c>
      <c r="N196" s="84">
        <f t="shared" si="29"/>
        <v>0</v>
      </c>
      <c r="O196" s="84">
        <f t="shared" si="22"/>
        <v>0</v>
      </c>
      <c r="P196" s="1"/>
      <c r="Q196" s="1"/>
    </row>
    <row r="197" spans="1:17" x14ac:dyDescent="0.2">
      <c r="A197" s="84">
        <f t="shared" si="23"/>
        <v>19.100000000000001</v>
      </c>
      <c r="B197" s="84">
        <f t="shared" si="20"/>
        <v>3.6063000000000001</v>
      </c>
      <c r="C197" s="84">
        <f t="shared" si="21"/>
        <v>3.3</v>
      </c>
      <c r="D197" s="1"/>
      <c r="E197" s="84">
        <f t="shared" si="24"/>
        <v>1.81</v>
      </c>
      <c r="F197" s="84">
        <f t="shared" si="25"/>
        <v>195</v>
      </c>
      <c r="G197" s="1"/>
      <c r="H197" s="1"/>
      <c r="I197" s="84">
        <f t="shared" si="26"/>
        <v>1.81</v>
      </c>
      <c r="J197" s="84">
        <f t="shared" si="27"/>
        <v>0</v>
      </c>
      <c r="K197" s="1"/>
      <c r="L197" s="1"/>
      <c r="M197" s="84">
        <f t="shared" si="28"/>
        <v>1.81</v>
      </c>
      <c r="N197" s="84">
        <f t="shared" si="29"/>
        <v>0</v>
      </c>
      <c r="O197" s="84">
        <f t="shared" si="22"/>
        <v>0</v>
      </c>
      <c r="P197" s="1"/>
      <c r="Q197" s="1"/>
    </row>
    <row r="198" spans="1:17" x14ac:dyDescent="0.2">
      <c r="A198" s="84">
        <f t="shared" si="23"/>
        <v>19.2</v>
      </c>
      <c r="B198" s="84">
        <f t="shared" si="20"/>
        <v>3.6063000000000001</v>
      </c>
      <c r="C198" s="84">
        <f t="shared" si="21"/>
        <v>3.3</v>
      </c>
      <c r="D198" s="1"/>
      <c r="E198" s="84">
        <f t="shared" si="24"/>
        <v>1.82</v>
      </c>
      <c r="F198" s="84">
        <f t="shared" si="25"/>
        <v>195</v>
      </c>
      <c r="G198" s="1"/>
      <c r="H198" s="1"/>
      <c r="I198" s="84">
        <f t="shared" si="26"/>
        <v>1.82</v>
      </c>
      <c r="J198" s="84">
        <f t="shared" si="27"/>
        <v>0</v>
      </c>
      <c r="K198" s="1"/>
      <c r="L198" s="1"/>
      <c r="M198" s="84">
        <f t="shared" si="28"/>
        <v>1.82</v>
      </c>
      <c r="N198" s="84">
        <f t="shared" si="29"/>
        <v>0</v>
      </c>
      <c r="O198" s="84">
        <f t="shared" si="22"/>
        <v>0</v>
      </c>
      <c r="P198" s="1"/>
      <c r="Q198" s="1"/>
    </row>
    <row r="199" spans="1:17" x14ac:dyDescent="0.2">
      <c r="A199" s="84">
        <f t="shared" si="23"/>
        <v>19.3</v>
      </c>
      <c r="B199" s="84">
        <f t="shared" si="20"/>
        <v>3.6063000000000001</v>
      </c>
      <c r="C199" s="84">
        <f t="shared" si="21"/>
        <v>3.3</v>
      </c>
      <c r="D199" s="1"/>
      <c r="E199" s="84">
        <f t="shared" si="24"/>
        <v>1.83</v>
      </c>
      <c r="F199" s="84">
        <f t="shared" si="25"/>
        <v>194</v>
      </c>
      <c r="G199" s="1"/>
      <c r="H199" s="1"/>
      <c r="I199" s="84">
        <f t="shared" si="26"/>
        <v>1.83</v>
      </c>
      <c r="J199" s="84">
        <f t="shared" si="27"/>
        <v>0</v>
      </c>
      <c r="K199" s="1"/>
      <c r="L199" s="1"/>
      <c r="M199" s="84">
        <f t="shared" si="28"/>
        <v>1.83</v>
      </c>
      <c r="N199" s="84">
        <f t="shared" si="29"/>
        <v>0</v>
      </c>
      <c r="O199" s="84">
        <f t="shared" si="22"/>
        <v>0</v>
      </c>
      <c r="P199" s="1"/>
      <c r="Q199" s="1"/>
    </row>
    <row r="200" spans="1:17" x14ac:dyDescent="0.2">
      <c r="A200" s="84">
        <f t="shared" si="23"/>
        <v>19.399999999999999</v>
      </c>
      <c r="B200" s="84">
        <f t="shared" si="20"/>
        <v>3.6063000000000001</v>
      </c>
      <c r="C200" s="84">
        <f t="shared" si="21"/>
        <v>3.3</v>
      </c>
      <c r="D200" s="1"/>
      <c r="E200" s="84">
        <f t="shared" si="24"/>
        <v>1.84</v>
      </c>
      <c r="F200" s="84">
        <f t="shared" si="25"/>
        <v>194</v>
      </c>
      <c r="G200" s="1"/>
      <c r="H200" s="1"/>
      <c r="I200" s="84">
        <f t="shared" si="26"/>
        <v>1.84</v>
      </c>
      <c r="J200" s="84">
        <f t="shared" si="27"/>
        <v>0</v>
      </c>
      <c r="K200" s="1"/>
      <c r="L200" s="1"/>
      <c r="M200" s="84">
        <f t="shared" si="28"/>
        <v>1.84</v>
      </c>
      <c r="N200" s="84">
        <f t="shared" si="29"/>
        <v>0</v>
      </c>
      <c r="O200" s="84">
        <f t="shared" si="22"/>
        <v>0</v>
      </c>
      <c r="P200" s="1"/>
      <c r="Q200" s="1"/>
    </row>
    <row r="201" spans="1:17" x14ac:dyDescent="0.2">
      <c r="A201" s="84">
        <f t="shared" si="23"/>
        <v>19.5</v>
      </c>
      <c r="B201" s="84">
        <f t="shared" si="20"/>
        <v>3.6063000000000001</v>
      </c>
      <c r="C201" s="84">
        <f t="shared" si="21"/>
        <v>3.3</v>
      </c>
      <c r="D201" s="1"/>
      <c r="E201" s="84">
        <f t="shared" si="24"/>
        <v>1.85</v>
      </c>
      <c r="F201" s="84">
        <f t="shared" si="25"/>
        <v>194</v>
      </c>
      <c r="G201" s="1"/>
      <c r="H201" s="1"/>
      <c r="I201" s="84">
        <f t="shared" si="26"/>
        <v>1.85</v>
      </c>
      <c r="J201" s="84">
        <f t="shared" si="27"/>
        <v>0</v>
      </c>
      <c r="K201" s="1"/>
      <c r="L201" s="1"/>
      <c r="M201" s="84">
        <f t="shared" si="28"/>
        <v>1.85</v>
      </c>
      <c r="N201" s="84">
        <f t="shared" si="29"/>
        <v>0</v>
      </c>
      <c r="O201" s="84">
        <f t="shared" si="22"/>
        <v>0</v>
      </c>
      <c r="P201" s="1"/>
      <c r="Q201" s="1"/>
    </row>
    <row r="202" spans="1:17" x14ac:dyDescent="0.2">
      <c r="A202" s="84">
        <f t="shared" si="23"/>
        <v>19.600000000000001</v>
      </c>
      <c r="B202" s="84">
        <f t="shared" si="20"/>
        <v>3.6063000000000001</v>
      </c>
      <c r="C202" s="84">
        <f t="shared" si="21"/>
        <v>3.3</v>
      </c>
      <c r="D202" s="1"/>
      <c r="E202" s="84">
        <f t="shared" si="24"/>
        <v>1.86</v>
      </c>
      <c r="F202" s="84">
        <f t="shared" si="25"/>
        <v>194</v>
      </c>
      <c r="G202" s="1"/>
      <c r="H202" s="1"/>
      <c r="I202" s="84">
        <f t="shared" si="26"/>
        <v>1.86</v>
      </c>
      <c r="J202" s="84">
        <f t="shared" si="27"/>
        <v>0</v>
      </c>
      <c r="K202" s="1"/>
      <c r="L202" s="1"/>
      <c r="M202" s="84">
        <f t="shared" si="28"/>
        <v>1.86</v>
      </c>
      <c r="N202" s="84">
        <f t="shared" si="29"/>
        <v>0</v>
      </c>
      <c r="O202" s="84">
        <f t="shared" si="22"/>
        <v>0</v>
      </c>
      <c r="P202" s="1"/>
      <c r="Q202" s="1"/>
    </row>
    <row r="203" spans="1:17" x14ac:dyDescent="0.2">
      <c r="A203" s="84">
        <f t="shared" si="23"/>
        <v>19.7</v>
      </c>
      <c r="B203" s="84">
        <f t="shared" si="20"/>
        <v>3.6063000000000001</v>
      </c>
      <c r="C203" s="84">
        <f t="shared" si="21"/>
        <v>3.3</v>
      </c>
      <c r="D203" s="1"/>
      <c r="E203" s="84">
        <f t="shared" si="24"/>
        <v>1.87</v>
      </c>
      <c r="F203" s="84">
        <f t="shared" si="25"/>
        <v>193</v>
      </c>
      <c r="G203" s="1"/>
      <c r="H203" s="1"/>
      <c r="I203" s="84">
        <f t="shared" si="26"/>
        <v>1.87</v>
      </c>
      <c r="J203" s="84">
        <f t="shared" si="27"/>
        <v>0</v>
      </c>
      <c r="K203" s="1"/>
      <c r="L203" s="1"/>
      <c r="M203" s="84">
        <f t="shared" si="28"/>
        <v>1.87</v>
      </c>
      <c r="N203" s="84">
        <f t="shared" si="29"/>
        <v>0</v>
      </c>
      <c r="O203" s="84">
        <f t="shared" si="22"/>
        <v>0</v>
      </c>
      <c r="P203" s="1"/>
      <c r="Q203" s="1"/>
    </row>
    <row r="204" spans="1:17" x14ac:dyDescent="0.2">
      <c r="A204" s="84">
        <f t="shared" si="23"/>
        <v>19.8</v>
      </c>
      <c r="B204" s="84">
        <f t="shared" si="20"/>
        <v>3.6063000000000001</v>
      </c>
      <c r="C204" s="84">
        <f t="shared" si="21"/>
        <v>3.3</v>
      </c>
      <c r="D204" s="1"/>
      <c r="E204" s="84">
        <f t="shared" si="24"/>
        <v>1.88</v>
      </c>
      <c r="F204" s="84">
        <f t="shared" si="25"/>
        <v>193</v>
      </c>
      <c r="G204" s="1"/>
      <c r="H204" s="1"/>
      <c r="I204" s="84">
        <f t="shared" si="26"/>
        <v>1.88</v>
      </c>
      <c r="J204" s="84">
        <f t="shared" si="27"/>
        <v>0</v>
      </c>
      <c r="K204" s="1"/>
      <c r="L204" s="1"/>
      <c r="M204" s="84">
        <f t="shared" si="28"/>
        <v>1.88</v>
      </c>
      <c r="N204" s="84">
        <f t="shared" si="29"/>
        <v>0</v>
      </c>
      <c r="O204" s="84">
        <f t="shared" si="22"/>
        <v>0</v>
      </c>
      <c r="P204" s="1"/>
      <c r="Q204" s="1"/>
    </row>
    <row r="205" spans="1:17" x14ac:dyDescent="0.2">
      <c r="A205" s="84">
        <f t="shared" si="23"/>
        <v>19.899999999999999</v>
      </c>
      <c r="B205" s="84">
        <f t="shared" si="20"/>
        <v>3.6063000000000001</v>
      </c>
      <c r="C205" s="84">
        <f t="shared" si="21"/>
        <v>3.3</v>
      </c>
      <c r="D205" s="1"/>
      <c r="E205" s="84">
        <f t="shared" si="24"/>
        <v>1.89</v>
      </c>
      <c r="F205" s="84">
        <f t="shared" si="25"/>
        <v>193</v>
      </c>
      <c r="G205" s="1"/>
      <c r="H205" s="1"/>
      <c r="I205" s="84">
        <f t="shared" si="26"/>
        <v>1.89</v>
      </c>
      <c r="J205" s="84">
        <f t="shared" si="27"/>
        <v>0</v>
      </c>
      <c r="K205" s="1"/>
      <c r="L205" s="1"/>
      <c r="M205" s="84">
        <f t="shared" si="28"/>
        <v>1.89</v>
      </c>
      <c r="N205" s="84">
        <f t="shared" si="29"/>
        <v>0</v>
      </c>
      <c r="O205" s="84">
        <f t="shared" si="22"/>
        <v>0</v>
      </c>
      <c r="P205" s="1"/>
      <c r="Q205" s="1"/>
    </row>
    <row r="206" spans="1:17" x14ac:dyDescent="0.2">
      <c r="A206" s="84">
        <f t="shared" si="23"/>
        <v>20</v>
      </c>
      <c r="B206" s="84">
        <f t="shared" si="20"/>
        <v>3.6063000000000001</v>
      </c>
      <c r="C206" s="84">
        <f t="shared" si="21"/>
        <v>3.3</v>
      </c>
      <c r="D206" s="1"/>
      <c r="E206" s="84">
        <f t="shared" si="24"/>
        <v>1.9</v>
      </c>
      <c r="F206" s="84">
        <f t="shared" si="25"/>
        <v>193</v>
      </c>
      <c r="G206" s="1"/>
      <c r="H206" s="1"/>
      <c r="I206" s="84">
        <f t="shared" si="26"/>
        <v>1.9</v>
      </c>
      <c r="J206" s="84">
        <f t="shared" si="27"/>
        <v>0</v>
      </c>
      <c r="K206" s="1"/>
      <c r="L206" s="1"/>
      <c r="M206" s="84">
        <f t="shared" si="28"/>
        <v>1.9</v>
      </c>
      <c r="N206" s="84">
        <f t="shared" si="29"/>
        <v>0</v>
      </c>
      <c r="O206" s="84">
        <f t="shared" si="22"/>
        <v>0</v>
      </c>
      <c r="P206" s="1"/>
      <c r="Q206" s="1"/>
    </row>
    <row r="207" spans="1:17" x14ac:dyDescent="0.2">
      <c r="A207" s="84">
        <f t="shared" si="23"/>
        <v>20.100000000000001</v>
      </c>
      <c r="B207" s="84">
        <f t="shared" si="20"/>
        <v>3.6063000000000001</v>
      </c>
      <c r="C207" s="84">
        <f t="shared" si="21"/>
        <v>3.3</v>
      </c>
      <c r="D207" s="1"/>
      <c r="E207" s="84">
        <f t="shared" si="24"/>
        <v>1.91</v>
      </c>
      <c r="F207" s="84">
        <f t="shared" si="25"/>
        <v>192</v>
      </c>
      <c r="G207" s="1"/>
      <c r="H207" s="1"/>
      <c r="I207" s="84">
        <f t="shared" si="26"/>
        <v>1.91</v>
      </c>
      <c r="J207" s="84">
        <f t="shared" si="27"/>
        <v>0</v>
      </c>
      <c r="K207" s="1"/>
      <c r="L207" s="1"/>
      <c r="M207" s="84">
        <f t="shared" si="28"/>
        <v>1.91</v>
      </c>
      <c r="N207" s="84">
        <f t="shared" si="29"/>
        <v>0</v>
      </c>
      <c r="O207" s="84">
        <f t="shared" si="22"/>
        <v>0</v>
      </c>
      <c r="P207" s="1"/>
      <c r="Q207" s="1"/>
    </row>
    <row r="208" spans="1:17" x14ac:dyDescent="0.2">
      <c r="A208" s="84">
        <f t="shared" si="23"/>
        <v>20.2</v>
      </c>
      <c r="B208" s="84">
        <f t="shared" ref="B208:B271" si="30">ROUND(VLOOKUP($A208,SINCLAIRTABELLE,$D$1),$B$10)</f>
        <v>3.6063000000000001</v>
      </c>
      <c r="C208" s="84">
        <f t="shared" ref="C208:C271" si="31">IF($B$3=$W$1,ROUND(VLOOKUP($A208,SINCLAIRTABELLE,$E$1),$B$10),IF($B$3=$W$2,B208,B208+$B$4))</f>
        <v>3.3</v>
      </c>
      <c r="D208" s="1"/>
      <c r="E208" s="84">
        <f t="shared" si="24"/>
        <v>1.92</v>
      </c>
      <c r="F208" s="84">
        <f t="shared" si="25"/>
        <v>192</v>
      </c>
      <c r="G208" s="1"/>
      <c r="H208" s="1"/>
      <c r="I208" s="84">
        <f t="shared" si="26"/>
        <v>1.92</v>
      </c>
      <c r="J208" s="84">
        <f t="shared" si="27"/>
        <v>0</v>
      </c>
      <c r="K208" s="1"/>
      <c r="L208" s="1"/>
      <c r="M208" s="84">
        <f t="shared" si="28"/>
        <v>1.92</v>
      </c>
      <c r="N208" s="84">
        <f t="shared" si="29"/>
        <v>0</v>
      </c>
      <c r="O208" s="84">
        <f t="shared" ref="O208:O271" si="32">IF($N$4="Ja",ROUND(N208*$O$2,$B$10),N208)</f>
        <v>0</v>
      </c>
      <c r="P208" s="1"/>
      <c r="Q208" s="1"/>
    </row>
    <row r="209" spans="1:17" x14ac:dyDescent="0.2">
      <c r="A209" s="84">
        <f t="shared" si="23"/>
        <v>20.3</v>
      </c>
      <c r="B209" s="84">
        <f t="shared" si="30"/>
        <v>3.6063000000000001</v>
      </c>
      <c r="C209" s="84">
        <f t="shared" si="31"/>
        <v>3.3</v>
      </c>
      <c r="D209" s="1"/>
      <c r="E209" s="84">
        <f t="shared" si="24"/>
        <v>1.93</v>
      </c>
      <c r="F209" s="84">
        <f t="shared" si="25"/>
        <v>192</v>
      </c>
      <c r="G209" s="1"/>
      <c r="H209" s="1"/>
      <c r="I209" s="84">
        <f t="shared" si="26"/>
        <v>1.93</v>
      </c>
      <c r="J209" s="84">
        <f t="shared" si="27"/>
        <v>0</v>
      </c>
      <c r="K209" s="1"/>
      <c r="L209" s="1"/>
      <c r="M209" s="84">
        <f t="shared" si="28"/>
        <v>1.93</v>
      </c>
      <c r="N209" s="84">
        <f t="shared" si="29"/>
        <v>0</v>
      </c>
      <c r="O209" s="84">
        <f t="shared" si="32"/>
        <v>0</v>
      </c>
      <c r="P209" s="1"/>
      <c r="Q209" s="1"/>
    </row>
    <row r="210" spans="1:17" x14ac:dyDescent="0.2">
      <c r="A210" s="84">
        <f t="shared" ref="A210:A273" si="33">ROUND(A209+0.1,1)</f>
        <v>20.399999999999999</v>
      </c>
      <c r="B210" s="84">
        <f t="shared" si="30"/>
        <v>3.6063000000000001</v>
      </c>
      <c r="C210" s="84">
        <f t="shared" si="31"/>
        <v>3.3</v>
      </c>
      <c r="D210" s="1"/>
      <c r="E210" s="84">
        <f t="shared" ref="E210:E273" si="34">ROUND(E209+0.01,2)</f>
        <v>1.94</v>
      </c>
      <c r="F210" s="84">
        <f t="shared" ref="F210:F273" si="35">ROUND(IF(E210 &gt; $F$9,0,($F$9-E210)*100*$F$11), $F$10)</f>
        <v>192</v>
      </c>
      <c r="G210" s="1"/>
      <c r="H210" s="1"/>
      <c r="I210" s="84">
        <f t="shared" ref="I210:I273" si="36">ROUND(I209+0.01,2)</f>
        <v>1.94</v>
      </c>
      <c r="J210" s="84">
        <f t="shared" ref="J210:J273" si="37">ROUND(IF(I210&lt;=$J$9,0,(I210-$J$9)*100*$J$11),$J$10)</f>
        <v>0</v>
      </c>
      <c r="K210" s="1"/>
      <c r="L210" s="1"/>
      <c r="M210" s="84">
        <f t="shared" ref="M210:M273" si="38">ROUND(M209+0.01,2)</f>
        <v>1.94</v>
      </c>
      <c r="N210" s="84">
        <f t="shared" ref="N210:N273" si="39">ROUND(IF(M210&lt;=$N$9,0,(M210-$N$9)*100*$N$11),$N$10)</f>
        <v>0</v>
      </c>
      <c r="O210" s="84">
        <f t="shared" si="32"/>
        <v>0</v>
      </c>
      <c r="P210" s="1"/>
      <c r="Q210" s="1"/>
    </row>
    <row r="211" spans="1:17" x14ac:dyDescent="0.2">
      <c r="A211" s="84">
        <f t="shared" si="33"/>
        <v>20.5</v>
      </c>
      <c r="B211" s="84">
        <f t="shared" si="30"/>
        <v>3.6063000000000001</v>
      </c>
      <c r="C211" s="84">
        <f t="shared" si="31"/>
        <v>3.3</v>
      </c>
      <c r="D211" s="1"/>
      <c r="E211" s="84">
        <f t="shared" si="34"/>
        <v>1.95</v>
      </c>
      <c r="F211" s="84">
        <f t="shared" si="35"/>
        <v>191</v>
      </c>
      <c r="G211" s="1"/>
      <c r="H211" s="1"/>
      <c r="I211" s="84">
        <f t="shared" si="36"/>
        <v>1.95</v>
      </c>
      <c r="J211" s="84">
        <f t="shared" si="37"/>
        <v>0</v>
      </c>
      <c r="K211" s="1"/>
      <c r="L211" s="1"/>
      <c r="M211" s="84">
        <f t="shared" si="38"/>
        <v>1.95</v>
      </c>
      <c r="N211" s="84">
        <f t="shared" si="39"/>
        <v>0</v>
      </c>
      <c r="O211" s="84">
        <f t="shared" si="32"/>
        <v>0</v>
      </c>
      <c r="P211" s="1"/>
      <c r="Q211" s="1"/>
    </row>
    <row r="212" spans="1:17" x14ac:dyDescent="0.2">
      <c r="A212" s="84">
        <f t="shared" si="33"/>
        <v>20.6</v>
      </c>
      <c r="B212" s="84">
        <f t="shared" si="30"/>
        <v>3.6063000000000001</v>
      </c>
      <c r="C212" s="84">
        <f t="shared" si="31"/>
        <v>3.3</v>
      </c>
      <c r="D212" s="1"/>
      <c r="E212" s="84">
        <f t="shared" si="34"/>
        <v>1.96</v>
      </c>
      <c r="F212" s="84">
        <f t="shared" si="35"/>
        <v>191</v>
      </c>
      <c r="G212" s="1"/>
      <c r="H212" s="1"/>
      <c r="I212" s="84">
        <f t="shared" si="36"/>
        <v>1.96</v>
      </c>
      <c r="J212" s="84">
        <f t="shared" si="37"/>
        <v>0</v>
      </c>
      <c r="K212" s="1"/>
      <c r="L212" s="1"/>
      <c r="M212" s="84">
        <f t="shared" si="38"/>
        <v>1.96</v>
      </c>
      <c r="N212" s="84">
        <f t="shared" si="39"/>
        <v>0</v>
      </c>
      <c r="O212" s="84">
        <f t="shared" si="32"/>
        <v>0</v>
      </c>
      <c r="P212" s="1"/>
      <c r="Q212" s="1"/>
    </row>
    <row r="213" spans="1:17" x14ac:dyDescent="0.2">
      <c r="A213" s="84">
        <f t="shared" si="33"/>
        <v>20.7</v>
      </c>
      <c r="B213" s="84">
        <f t="shared" si="30"/>
        <v>3.6063000000000001</v>
      </c>
      <c r="C213" s="84">
        <f t="shared" si="31"/>
        <v>3.3</v>
      </c>
      <c r="D213" s="1"/>
      <c r="E213" s="84">
        <f t="shared" si="34"/>
        <v>1.97</v>
      </c>
      <c r="F213" s="84">
        <f t="shared" si="35"/>
        <v>191</v>
      </c>
      <c r="G213" s="1"/>
      <c r="H213" s="1"/>
      <c r="I213" s="84">
        <f t="shared" si="36"/>
        <v>1.97</v>
      </c>
      <c r="J213" s="84">
        <f t="shared" si="37"/>
        <v>0</v>
      </c>
      <c r="K213" s="1"/>
      <c r="L213" s="1"/>
      <c r="M213" s="84">
        <f t="shared" si="38"/>
        <v>1.97</v>
      </c>
      <c r="N213" s="84">
        <f t="shared" si="39"/>
        <v>0</v>
      </c>
      <c r="O213" s="84">
        <f t="shared" si="32"/>
        <v>0</v>
      </c>
      <c r="P213" s="1"/>
      <c r="Q213" s="1"/>
    </row>
    <row r="214" spans="1:17" x14ac:dyDescent="0.2">
      <c r="A214" s="84">
        <f t="shared" si="33"/>
        <v>20.8</v>
      </c>
      <c r="B214" s="84">
        <f t="shared" si="30"/>
        <v>3.6063000000000001</v>
      </c>
      <c r="C214" s="84">
        <f t="shared" si="31"/>
        <v>3.3</v>
      </c>
      <c r="D214" s="1"/>
      <c r="E214" s="84">
        <f t="shared" si="34"/>
        <v>1.98</v>
      </c>
      <c r="F214" s="84">
        <f t="shared" si="35"/>
        <v>191</v>
      </c>
      <c r="G214" s="1"/>
      <c r="H214" s="1"/>
      <c r="I214" s="84">
        <f t="shared" si="36"/>
        <v>1.98</v>
      </c>
      <c r="J214" s="84">
        <f t="shared" si="37"/>
        <v>0</v>
      </c>
      <c r="K214" s="1"/>
      <c r="L214" s="1"/>
      <c r="M214" s="84">
        <f t="shared" si="38"/>
        <v>1.98</v>
      </c>
      <c r="N214" s="84">
        <f t="shared" si="39"/>
        <v>0</v>
      </c>
      <c r="O214" s="84">
        <f t="shared" si="32"/>
        <v>0</v>
      </c>
      <c r="P214" s="1"/>
      <c r="Q214" s="1"/>
    </row>
    <row r="215" spans="1:17" x14ac:dyDescent="0.2">
      <c r="A215" s="84">
        <f t="shared" si="33"/>
        <v>20.9</v>
      </c>
      <c r="B215" s="84">
        <f t="shared" si="30"/>
        <v>3.6063000000000001</v>
      </c>
      <c r="C215" s="84">
        <f t="shared" si="31"/>
        <v>3.3</v>
      </c>
      <c r="D215" s="1"/>
      <c r="E215" s="84">
        <f t="shared" si="34"/>
        <v>1.99</v>
      </c>
      <c r="F215" s="84">
        <f t="shared" si="35"/>
        <v>190</v>
      </c>
      <c r="G215" s="1"/>
      <c r="H215" s="1"/>
      <c r="I215" s="84">
        <f t="shared" si="36"/>
        <v>1.99</v>
      </c>
      <c r="J215" s="84">
        <f t="shared" si="37"/>
        <v>0</v>
      </c>
      <c r="K215" s="1"/>
      <c r="L215" s="1"/>
      <c r="M215" s="84">
        <f t="shared" si="38"/>
        <v>1.99</v>
      </c>
      <c r="N215" s="84">
        <f t="shared" si="39"/>
        <v>0</v>
      </c>
      <c r="O215" s="84">
        <f t="shared" si="32"/>
        <v>0</v>
      </c>
      <c r="P215" s="1"/>
      <c r="Q215" s="1"/>
    </row>
    <row r="216" spans="1:17" x14ac:dyDescent="0.2">
      <c r="A216" s="84">
        <f t="shared" si="33"/>
        <v>21</v>
      </c>
      <c r="B216" s="84">
        <f t="shared" si="30"/>
        <v>3.6063000000000001</v>
      </c>
      <c r="C216" s="84">
        <f t="shared" si="31"/>
        <v>3.3</v>
      </c>
      <c r="D216" s="1"/>
      <c r="E216" s="84">
        <f t="shared" si="34"/>
        <v>2</v>
      </c>
      <c r="F216" s="84">
        <f t="shared" si="35"/>
        <v>190</v>
      </c>
      <c r="G216" s="1"/>
      <c r="H216" s="1"/>
      <c r="I216" s="84">
        <f t="shared" si="36"/>
        <v>2</v>
      </c>
      <c r="J216" s="84">
        <f t="shared" si="37"/>
        <v>0</v>
      </c>
      <c r="K216" s="1"/>
      <c r="L216" s="1"/>
      <c r="M216" s="84">
        <f t="shared" si="38"/>
        <v>2</v>
      </c>
      <c r="N216" s="84">
        <f t="shared" si="39"/>
        <v>0</v>
      </c>
      <c r="O216" s="84">
        <f t="shared" si="32"/>
        <v>0</v>
      </c>
      <c r="P216" s="1"/>
      <c r="Q216" s="1"/>
    </row>
    <row r="217" spans="1:17" x14ac:dyDescent="0.2">
      <c r="A217" s="84">
        <f t="shared" si="33"/>
        <v>21.1</v>
      </c>
      <c r="B217" s="84">
        <f t="shared" si="30"/>
        <v>3.6063000000000001</v>
      </c>
      <c r="C217" s="84">
        <f t="shared" si="31"/>
        <v>3.3</v>
      </c>
      <c r="D217" s="1"/>
      <c r="E217" s="84">
        <f t="shared" si="34"/>
        <v>2.0099999999999998</v>
      </c>
      <c r="F217" s="84">
        <f t="shared" si="35"/>
        <v>190</v>
      </c>
      <c r="G217" s="1"/>
      <c r="H217" s="1"/>
      <c r="I217" s="84">
        <f t="shared" si="36"/>
        <v>2.0099999999999998</v>
      </c>
      <c r="J217" s="84">
        <f t="shared" si="37"/>
        <v>0.2</v>
      </c>
      <c r="K217" s="1"/>
      <c r="L217" s="1"/>
      <c r="M217" s="84">
        <f t="shared" si="38"/>
        <v>2.0099999999999998</v>
      </c>
      <c r="N217" s="84">
        <f t="shared" si="39"/>
        <v>0.08</v>
      </c>
      <c r="O217" s="84">
        <f t="shared" si="32"/>
        <v>0.26400000000000001</v>
      </c>
      <c r="P217" s="1"/>
      <c r="Q217" s="1"/>
    </row>
    <row r="218" spans="1:17" x14ac:dyDescent="0.2">
      <c r="A218" s="84">
        <f t="shared" si="33"/>
        <v>21.2</v>
      </c>
      <c r="B218" s="84">
        <f t="shared" si="30"/>
        <v>3.6063000000000001</v>
      </c>
      <c r="C218" s="84">
        <f t="shared" si="31"/>
        <v>3.3</v>
      </c>
      <c r="D218" s="1"/>
      <c r="E218" s="84">
        <f t="shared" si="34"/>
        <v>2.02</v>
      </c>
      <c r="F218" s="84">
        <f t="shared" si="35"/>
        <v>190</v>
      </c>
      <c r="G218" s="1"/>
      <c r="H218" s="1"/>
      <c r="I218" s="84">
        <f t="shared" si="36"/>
        <v>2.02</v>
      </c>
      <c r="J218" s="84">
        <f t="shared" si="37"/>
        <v>0.4</v>
      </c>
      <c r="K218" s="1"/>
      <c r="L218" s="1"/>
      <c r="M218" s="84">
        <f t="shared" si="38"/>
        <v>2.02</v>
      </c>
      <c r="N218" s="84">
        <f t="shared" si="39"/>
        <v>0.15</v>
      </c>
      <c r="O218" s="84">
        <f t="shared" si="32"/>
        <v>0.495</v>
      </c>
      <c r="P218" s="1"/>
      <c r="Q218" s="1"/>
    </row>
    <row r="219" spans="1:17" x14ac:dyDescent="0.2">
      <c r="A219" s="84">
        <f t="shared" si="33"/>
        <v>21.3</v>
      </c>
      <c r="B219" s="84">
        <f t="shared" si="30"/>
        <v>3.6063000000000001</v>
      </c>
      <c r="C219" s="84">
        <f t="shared" si="31"/>
        <v>3.3</v>
      </c>
      <c r="D219" s="1"/>
      <c r="E219" s="84">
        <f t="shared" si="34"/>
        <v>2.0299999999999998</v>
      </c>
      <c r="F219" s="84">
        <f t="shared" si="35"/>
        <v>189</v>
      </c>
      <c r="G219" s="1"/>
      <c r="H219" s="1"/>
      <c r="I219" s="84">
        <f t="shared" si="36"/>
        <v>2.0299999999999998</v>
      </c>
      <c r="J219" s="84">
        <f t="shared" si="37"/>
        <v>0.6</v>
      </c>
      <c r="K219" s="1"/>
      <c r="L219" s="1"/>
      <c r="M219" s="84">
        <f t="shared" si="38"/>
        <v>2.0299999999999998</v>
      </c>
      <c r="N219" s="84">
        <f t="shared" si="39"/>
        <v>0.23</v>
      </c>
      <c r="O219" s="84">
        <f t="shared" si="32"/>
        <v>0.75900000000000001</v>
      </c>
      <c r="P219" s="1"/>
      <c r="Q219" s="1"/>
    </row>
    <row r="220" spans="1:17" x14ac:dyDescent="0.2">
      <c r="A220" s="84">
        <f t="shared" si="33"/>
        <v>21.4</v>
      </c>
      <c r="B220" s="84">
        <f t="shared" si="30"/>
        <v>3.6063000000000001</v>
      </c>
      <c r="C220" s="84">
        <f t="shared" si="31"/>
        <v>3.3</v>
      </c>
      <c r="D220" s="1"/>
      <c r="E220" s="84">
        <f t="shared" si="34"/>
        <v>2.04</v>
      </c>
      <c r="F220" s="84">
        <f t="shared" si="35"/>
        <v>189</v>
      </c>
      <c r="G220" s="1"/>
      <c r="H220" s="1"/>
      <c r="I220" s="84">
        <f t="shared" si="36"/>
        <v>2.04</v>
      </c>
      <c r="J220" s="84">
        <f t="shared" si="37"/>
        <v>0.8</v>
      </c>
      <c r="K220" s="1"/>
      <c r="L220" s="1"/>
      <c r="M220" s="84">
        <f t="shared" si="38"/>
        <v>2.04</v>
      </c>
      <c r="N220" s="84">
        <f t="shared" si="39"/>
        <v>0.31</v>
      </c>
      <c r="O220" s="84">
        <f t="shared" si="32"/>
        <v>1.0229999999999999</v>
      </c>
      <c r="P220" s="1"/>
      <c r="Q220" s="1"/>
    </row>
    <row r="221" spans="1:17" x14ac:dyDescent="0.2">
      <c r="A221" s="84">
        <f t="shared" si="33"/>
        <v>21.5</v>
      </c>
      <c r="B221" s="84">
        <f t="shared" si="30"/>
        <v>3.6063000000000001</v>
      </c>
      <c r="C221" s="84">
        <f t="shared" si="31"/>
        <v>3.3</v>
      </c>
      <c r="D221" s="1"/>
      <c r="E221" s="84">
        <f t="shared" si="34"/>
        <v>2.0499999999999998</v>
      </c>
      <c r="F221" s="84">
        <f t="shared" si="35"/>
        <v>189</v>
      </c>
      <c r="G221" s="1"/>
      <c r="H221" s="1"/>
      <c r="I221" s="84">
        <f t="shared" si="36"/>
        <v>2.0499999999999998</v>
      </c>
      <c r="J221" s="84">
        <f t="shared" si="37"/>
        <v>1</v>
      </c>
      <c r="K221" s="1"/>
      <c r="L221" s="1"/>
      <c r="M221" s="84">
        <f t="shared" si="38"/>
        <v>2.0499999999999998</v>
      </c>
      <c r="N221" s="84">
        <f t="shared" si="39"/>
        <v>0.38</v>
      </c>
      <c r="O221" s="84">
        <f t="shared" si="32"/>
        <v>1.254</v>
      </c>
      <c r="P221" s="1"/>
      <c r="Q221" s="1"/>
    </row>
    <row r="222" spans="1:17" x14ac:dyDescent="0.2">
      <c r="A222" s="84">
        <f t="shared" si="33"/>
        <v>21.6</v>
      </c>
      <c r="B222" s="84">
        <f t="shared" si="30"/>
        <v>3.6063000000000001</v>
      </c>
      <c r="C222" s="84">
        <f t="shared" si="31"/>
        <v>3.3</v>
      </c>
      <c r="D222" s="1"/>
      <c r="E222" s="84">
        <f t="shared" si="34"/>
        <v>2.06</v>
      </c>
      <c r="F222" s="84">
        <f t="shared" si="35"/>
        <v>189</v>
      </c>
      <c r="G222" s="1"/>
      <c r="H222" s="1"/>
      <c r="I222" s="84">
        <f t="shared" si="36"/>
        <v>2.06</v>
      </c>
      <c r="J222" s="84">
        <f t="shared" si="37"/>
        <v>1.2</v>
      </c>
      <c r="K222" s="1"/>
      <c r="L222" s="1"/>
      <c r="M222" s="84">
        <f t="shared" si="38"/>
        <v>2.06</v>
      </c>
      <c r="N222" s="84">
        <f t="shared" si="39"/>
        <v>0.46</v>
      </c>
      <c r="O222" s="84">
        <f t="shared" si="32"/>
        <v>1.518</v>
      </c>
      <c r="P222" s="1"/>
      <c r="Q222" s="1"/>
    </row>
    <row r="223" spans="1:17" x14ac:dyDescent="0.2">
      <c r="A223" s="84">
        <f t="shared" si="33"/>
        <v>21.7</v>
      </c>
      <c r="B223" s="84">
        <f t="shared" si="30"/>
        <v>3.6063000000000001</v>
      </c>
      <c r="C223" s="84">
        <f t="shared" si="31"/>
        <v>3.3</v>
      </c>
      <c r="D223" s="1"/>
      <c r="E223" s="84">
        <f t="shared" si="34"/>
        <v>2.0699999999999998</v>
      </c>
      <c r="F223" s="84">
        <f t="shared" si="35"/>
        <v>188</v>
      </c>
      <c r="G223" s="1"/>
      <c r="H223" s="1"/>
      <c r="I223" s="84">
        <f t="shared" si="36"/>
        <v>2.0699999999999998</v>
      </c>
      <c r="J223" s="84">
        <f t="shared" si="37"/>
        <v>1.4</v>
      </c>
      <c r="K223" s="1"/>
      <c r="L223" s="1"/>
      <c r="M223" s="84">
        <f t="shared" si="38"/>
        <v>2.0699999999999998</v>
      </c>
      <c r="N223" s="84">
        <f t="shared" si="39"/>
        <v>0.54</v>
      </c>
      <c r="O223" s="84">
        <f t="shared" si="32"/>
        <v>1.782</v>
      </c>
      <c r="P223" s="1"/>
      <c r="Q223" s="1"/>
    </row>
    <row r="224" spans="1:17" x14ac:dyDescent="0.2">
      <c r="A224" s="84">
        <f t="shared" si="33"/>
        <v>21.8</v>
      </c>
      <c r="B224" s="84">
        <f t="shared" si="30"/>
        <v>3.6063000000000001</v>
      </c>
      <c r="C224" s="84">
        <f t="shared" si="31"/>
        <v>3.3</v>
      </c>
      <c r="D224" s="1"/>
      <c r="E224" s="84">
        <f t="shared" si="34"/>
        <v>2.08</v>
      </c>
      <c r="F224" s="84">
        <f t="shared" si="35"/>
        <v>188</v>
      </c>
      <c r="G224" s="1"/>
      <c r="H224" s="1"/>
      <c r="I224" s="84">
        <f t="shared" si="36"/>
        <v>2.08</v>
      </c>
      <c r="J224" s="84">
        <f t="shared" si="37"/>
        <v>1.6</v>
      </c>
      <c r="K224" s="1"/>
      <c r="L224" s="1"/>
      <c r="M224" s="84">
        <f t="shared" si="38"/>
        <v>2.08</v>
      </c>
      <c r="N224" s="84">
        <f t="shared" si="39"/>
        <v>0.62</v>
      </c>
      <c r="O224" s="84">
        <f t="shared" si="32"/>
        <v>2.0459999999999998</v>
      </c>
      <c r="P224" s="1"/>
      <c r="Q224" s="1"/>
    </row>
    <row r="225" spans="1:17" x14ac:dyDescent="0.2">
      <c r="A225" s="84">
        <f t="shared" si="33"/>
        <v>21.9</v>
      </c>
      <c r="B225" s="84">
        <f t="shared" si="30"/>
        <v>3.6063000000000001</v>
      </c>
      <c r="C225" s="84">
        <f t="shared" si="31"/>
        <v>3.3</v>
      </c>
      <c r="D225" s="1"/>
      <c r="E225" s="84">
        <f t="shared" si="34"/>
        <v>2.09</v>
      </c>
      <c r="F225" s="84">
        <f t="shared" si="35"/>
        <v>188</v>
      </c>
      <c r="G225" s="1"/>
      <c r="H225" s="1"/>
      <c r="I225" s="84">
        <f t="shared" si="36"/>
        <v>2.09</v>
      </c>
      <c r="J225" s="84">
        <f t="shared" si="37"/>
        <v>1.8</v>
      </c>
      <c r="K225" s="1"/>
      <c r="L225" s="1"/>
      <c r="M225" s="84">
        <f t="shared" si="38"/>
        <v>2.09</v>
      </c>
      <c r="N225" s="84">
        <f t="shared" si="39"/>
        <v>0.69</v>
      </c>
      <c r="O225" s="84">
        <f t="shared" si="32"/>
        <v>2.2770000000000001</v>
      </c>
      <c r="P225" s="1"/>
      <c r="Q225" s="1"/>
    </row>
    <row r="226" spans="1:17" x14ac:dyDescent="0.2">
      <c r="A226" s="84">
        <f t="shared" si="33"/>
        <v>22</v>
      </c>
      <c r="B226" s="84">
        <f t="shared" si="30"/>
        <v>3.6063000000000001</v>
      </c>
      <c r="C226" s="84">
        <f t="shared" si="31"/>
        <v>3.3</v>
      </c>
      <c r="D226" s="1"/>
      <c r="E226" s="84">
        <f t="shared" si="34"/>
        <v>2.1</v>
      </c>
      <c r="F226" s="84">
        <f t="shared" si="35"/>
        <v>188</v>
      </c>
      <c r="G226" s="1"/>
      <c r="H226" s="1"/>
      <c r="I226" s="84">
        <f t="shared" si="36"/>
        <v>2.1</v>
      </c>
      <c r="J226" s="84">
        <f t="shared" si="37"/>
        <v>2</v>
      </c>
      <c r="K226" s="1"/>
      <c r="L226" s="1"/>
      <c r="M226" s="84">
        <f t="shared" si="38"/>
        <v>2.1</v>
      </c>
      <c r="N226" s="84">
        <f t="shared" si="39"/>
        <v>0.77</v>
      </c>
      <c r="O226" s="84">
        <f t="shared" si="32"/>
        <v>2.5409999999999999</v>
      </c>
      <c r="P226" s="1"/>
      <c r="Q226" s="1"/>
    </row>
    <row r="227" spans="1:17" x14ac:dyDescent="0.2">
      <c r="A227" s="84">
        <f t="shared" si="33"/>
        <v>22.1</v>
      </c>
      <c r="B227" s="84">
        <f t="shared" si="30"/>
        <v>3.6063000000000001</v>
      </c>
      <c r="C227" s="84">
        <f t="shared" si="31"/>
        <v>3.3</v>
      </c>
      <c r="D227" s="1"/>
      <c r="E227" s="84">
        <f t="shared" si="34"/>
        <v>2.11</v>
      </c>
      <c r="F227" s="84">
        <f t="shared" si="35"/>
        <v>187</v>
      </c>
      <c r="G227" s="1"/>
      <c r="H227" s="1"/>
      <c r="I227" s="84">
        <f t="shared" si="36"/>
        <v>2.11</v>
      </c>
      <c r="J227" s="84">
        <f t="shared" si="37"/>
        <v>2.2000000000000002</v>
      </c>
      <c r="K227" s="1"/>
      <c r="L227" s="1"/>
      <c r="M227" s="84">
        <f t="shared" si="38"/>
        <v>2.11</v>
      </c>
      <c r="N227" s="84">
        <f t="shared" si="39"/>
        <v>0.85</v>
      </c>
      <c r="O227" s="84">
        <f t="shared" si="32"/>
        <v>2.8050000000000002</v>
      </c>
      <c r="P227" s="1"/>
      <c r="Q227" s="1"/>
    </row>
    <row r="228" spans="1:17" x14ac:dyDescent="0.2">
      <c r="A228" s="84">
        <f t="shared" si="33"/>
        <v>22.2</v>
      </c>
      <c r="B228" s="84">
        <f t="shared" si="30"/>
        <v>3.6063000000000001</v>
      </c>
      <c r="C228" s="84">
        <f t="shared" si="31"/>
        <v>3.3</v>
      </c>
      <c r="D228" s="1"/>
      <c r="E228" s="84">
        <f t="shared" si="34"/>
        <v>2.12</v>
      </c>
      <c r="F228" s="84">
        <f t="shared" si="35"/>
        <v>187</v>
      </c>
      <c r="G228" s="1"/>
      <c r="H228" s="1"/>
      <c r="I228" s="84">
        <f t="shared" si="36"/>
        <v>2.12</v>
      </c>
      <c r="J228" s="84">
        <f t="shared" si="37"/>
        <v>2.4</v>
      </c>
      <c r="K228" s="1"/>
      <c r="L228" s="1"/>
      <c r="M228" s="84">
        <f t="shared" si="38"/>
        <v>2.12</v>
      </c>
      <c r="N228" s="84">
        <f t="shared" si="39"/>
        <v>0.92</v>
      </c>
      <c r="O228" s="84">
        <f t="shared" si="32"/>
        <v>3.036</v>
      </c>
      <c r="P228" s="1"/>
      <c r="Q228" s="1"/>
    </row>
    <row r="229" spans="1:17" x14ac:dyDescent="0.2">
      <c r="A229" s="84">
        <f t="shared" si="33"/>
        <v>22.3</v>
      </c>
      <c r="B229" s="84">
        <f t="shared" si="30"/>
        <v>3.6063000000000001</v>
      </c>
      <c r="C229" s="84">
        <f t="shared" si="31"/>
        <v>3.3</v>
      </c>
      <c r="D229" s="1"/>
      <c r="E229" s="84">
        <f t="shared" si="34"/>
        <v>2.13</v>
      </c>
      <c r="F229" s="84">
        <f t="shared" si="35"/>
        <v>187</v>
      </c>
      <c r="G229" s="1"/>
      <c r="H229" s="1"/>
      <c r="I229" s="84">
        <f t="shared" si="36"/>
        <v>2.13</v>
      </c>
      <c r="J229" s="84">
        <f t="shared" si="37"/>
        <v>2.6</v>
      </c>
      <c r="K229" s="1"/>
      <c r="L229" s="1"/>
      <c r="M229" s="84">
        <f t="shared" si="38"/>
        <v>2.13</v>
      </c>
      <c r="N229" s="84">
        <f t="shared" si="39"/>
        <v>1</v>
      </c>
      <c r="O229" s="84">
        <f t="shared" si="32"/>
        <v>3.3</v>
      </c>
      <c r="P229" s="1"/>
      <c r="Q229" s="1"/>
    </row>
    <row r="230" spans="1:17" x14ac:dyDescent="0.2">
      <c r="A230" s="84">
        <f t="shared" si="33"/>
        <v>22.4</v>
      </c>
      <c r="B230" s="84">
        <f t="shared" si="30"/>
        <v>3.6063000000000001</v>
      </c>
      <c r="C230" s="84">
        <f t="shared" si="31"/>
        <v>3.3</v>
      </c>
      <c r="D230" s="1"/>
      <c r="E230" s="84">
        <f t="shared" si="34"/>
        <v>2.14</v>
      </c>
      <c r="F230" s="84">
        <f t="shared" si="35"/>
        <v>187</v>
      </c>
      <c r="G230" s="1"/>
      <c r="H230" s="1"/>
      <c r="I230" s="84">
        <f t="shared" si="36"/>
        <v>2.14</v>
      </c>
      <c r="J230" s="84">
        <f t="shared" si="37"/>
        <v>2.8</v>
      </c>
      <c r="K230" s="1"/>
      <c r="L230" s="1"/>
      <c r="M230" s="84">
        <f t="shared" si="38"/>
        <v>2.14</v>
      </c>
      <c r="N230" s="84">
        <f t="shared" si="39"/>
        <v>1.08</v>
      </c>
      <c r="O230" s="84">
        <f t="shared" si="32"/>
        <v>3.5640000000000001</v>
      </c>
      <c r="P230" s="1"/>
      <c r="Q230" s="1"/>
    </row>
    <row r="231" spans="1:17" x14ac:dyDescent="0.2">
      <c r="A231" s="84">
        <f t="shared" si="33"/>
        <v>22.5</v>
      </c>
      <c r="B231" s="84">
        <f t="shared" si="30"/>
        <v>3.6063000000000001</v>
      </c>
      <c r="C231" s="84">
        <f t="shared" si="31"/>
        <v>3.3</v>
      </c>
      <c r="D231" s="1"/>
      <c r="E231" s="84">
        <f t="shared" si="34"/>
        <v>2.15</v>
      </c>
      <c r="F231" s="84">
        <f t="shared" si="35"/>
        <v>186</v>
      </c>
      <c r="G231" s="1"/>
      <c r="H231" s="1"/>
      <c r="I231" s="84">
        <f t="shared" si="36"/>
        <v>2.15</v>
      </c>
      <c r="J231" s="84">
        <f t="shared" si="37"/>
        <v>3</v>
      </c>
      <c r="K231" s="1"/>
      <c r="L231" s="1"/>
      <c r="M231" s="84">
        <f t="shared" si="38"/>
        <v>2.15</v>
      </c>
      <c r="N231" s="84">
        <f t="shared" si="39"/>
        <v>1.1499999999999999</v>
      </c>
      <c r="O231" s="84">
        <f t="shared" si="32"/>
        <v>3.7949999999999999</v>
      </c>
      <c r="P231" s="1"/>
      <c r="Q231" s="1"/>
    </row>
    <row r="232" spans="1:17" x14ac:dyDescent="0.2">
      <c r="A232" s="84">
        <f t="shared" si="33"/>
        <v>22.6</v>
      </c>
      <c r="B232" s="84">
        <f t="shared" si="30"/>
        <v>3.6063000000000001</v>
      </c>
      <c r="C232" s="84">
        <f t="shared" si="31"/>
        <v>3.3</v>
      </c>
      <c r="D232" s="1"/>
      <c r="E232" s="84">
        <f t="shared" si="34"/>
        <v>2.16</v>
      </c>
      <c r="F232" s="84">
        <f t="shared" si="35"/>
        <v>186</v>
      </c>
      <c r="G232" s="1"/>
      <c r="H232" s="1"/>
      <c r="I232" s="84">
        <f t="shared" si="36"/>
        <v>2.16</v>
      </c>
      <c r="J232" s="84">
        <f t="shared" si="37"/>
        <v>3.2</v>
      </c>
      <c r="K232" s="1"/>
      <c r="L232" s="1"/>
      <c r="M232" s="84">
        <f t="shared" si="38"/>
        <v>2.16</v>
      </c>
      <c r="N232" s="84">
        <f t="shared" si="39"/>
        <v>1.23</v>
      </c>
      <c r="O232" s="84">
        <f t="shared" si="32"/>
        <v>4.0590000000000002</v>
      </c>
      <c r="P232" s="1"/>
      <c r="Q232" s="1"/>
    </row>
    <row r="233" spans="1:17" x14ac:dyDescent="0.2">
      <c r="A233" s="84">
        <f t="shared" si="33"/>
        <v>22.7</v>
      </c>
      <c r="B233" s="84">
        <f t="shared" si="30"/>
        <v>3.6063000000000001</v>
      </c>
      <c r="C233" s="84">
        <f t="shared" si="31"/>
        <v>3.3</v>
      </c>
      <c r="D233" s="1"/>
      <c r="E233" s="84">
        <f t="shared" si="34"/>
        <v>2.17</v>
      </c>
      <c r="F233" s="84">
        <f t="shared" si="35"/>
        <v>186</v>
      </c>
      <c r="G233" s="1"/>
      <c r="H233" s="1"/>
      <c r="I233" s="84">
        <f t="shared" si="36"/>
        <v>2.17</v>
      </c>
      <c r="J233" s="84">
        <f t="shared" si="37"/>
        <v>3.4</v>
      </c>
      <c r="K233" s="1"/>
      <c r="L233" s="1"/>
      <c r="M233" s="84">
        <f t="shared" si="38"/>
        <v>2.17</v>
      </c>
      <c r="N233" s="84">
        <f t="shared" si="39"/>
        <v>1.31</v>
      </c>
      <c r="O233" s="84">
        <f t="shared" si="32"/>
        <v>4.3230000000000004</v>
      </c>
      <c r="P233" s="1"/>
      <c r="Q233" s="1"/>
    </row>
    <row r="234" spans="1:17" x14ac:dyDescent="0.2">
      <c r="A234" s="84">
        <f t="shared" si="33"/>
        <v>22.8</v>
      </c>
      <c r="B234" s="84">
        <f t="shared" si="30"/>
        <v>3.6063000000000001</v>
      </c>
      <c r="C234" s="84">
        <f t="shared" si="31"/>
        <v>3.3</v>
      </c>
      <c r="D234" s="1"/>
      <c r="E234" s="84">
        <f t="shared" si="34"/>
        <v>2.1800000000000002</v>
      </c>
      <c r="F234" s="84">
        <f t="shared" si="35"/>
        <v>186</v>
      </c>
      <c r="G234" s="1"/>
      <c r="H234" s="1"/>
      <c r="I234" s="84">
        <f t="shared" si="36"/>
        <v>2.1800000000000002</v>
      </c>
      <c r="J234" s="84">
        <f t="shared" si="37"/>
        <v>3.6</v>
      </c>
      <c r="K234" s="1"/>
      <c r="L234" s="1"/>
      <c r="M234" s="84">
        <f t="shared" si="38"/>
        <v>2.1800000000000002</v>
      </c>
      <c r="N234" s="84">
        <f t="shared" si="39"/>
        <v>1.38</v>
      </c>
      <c r="O234" s="84">
        <f t="shared" si="32"/>
        <v>4.5540000000000003</v>
      </c>
      <c r="P234" s="1"/>
      <c r="Q234" s="1"/>
    </row>
    <row r="235" spans="1:17" x14ac:dyDescent="0.2">
      <c r="A235" s="84">
        <f t="shared" si="33"/>
        <v>22.9</v>
      </c>
      <c r="B235" s="84">
        <f t="shared" si="30"/>
        <v>3.6063000000000001</v>
      </c>
      <c r="C235" s="84">
        <f t="shared" si="31"/>
        <v>3.3</v>
      </c>
      <c r="D235" s="1"/>
      <c r="E235" s="84">
        <f t="shared" si="34"/>
        <v>2.19</v>
      </c>
      <c r="F235" s="84">
        <f t="shared" si="35"/>
        <v>185</v>
      </c>
      <c r="G235" s="1"/>
      <c r="H235" s="1"/>
      <c r="I235" s="84">
        <f t="shared" si="36"/>
        <v>2.19</v>
      </c>
      <c r="J235" s="84">
        <f t="shared" si="37"/>
        <v>3.8</v>
      </c>
      <c r="K235" s="1"/>
      <c r="L235" s="1"/>
      <c r="M235" s="84">
        <f t="shared" si="38"/>
        <v>2.19</v>
      </c>
      <c r="N235" s="84">
        <f t="shared" si="39"/>
        <v>1.46</v>
      </c>
      <c r="O235" s="84">
        <f t="shared" si="32"/>
        <v>4.8179999999999996</v>
      </c>
      <c r="P235" s="1"/>
      <c r="Q235" s="1"/>
    </row>
    <row r="236" spans="1:17" x14ac:dyDescent="0.2">
      <c r="A236" s="84">
        <f t="shared" si="33"/>
        <v>23</v>
      </c>
      <c r="B236" s="84">
        <f t="shared" si="30"/>
        <v>3.6063000000000001</v>
      </c>
      <c r="C236" s="84">
        <f t="shared" si="31"/>
        <v>3.3</v>
      </c>
      <c r="D236" s="1"/>
      <c r="E236" s="84">
        <f t="shared" si="34"/>
        <v>2.2000000000000002</v>
      </c>
      <c r="F236" s="84">
        <f t="shared" si="35"/>
        <v>185</v>
      </c>
      <c r="G236" s="1"/>
      <c r="H236" s="1"/>
      <c r="I236" s="84">
        <f t="shared" si="36"/>
        <v>2.2000000000000002</v>
      </c>
      <c r="J236" s="84">
        <f t="shared" si="37"/>
        <v>4</v>
      </c>
      <c r="K236" s="1"/>
      <c r="L236" s="1"/>
      <c r="M236" s="84">
        <f t="shared" si="38"/>
        <v>2.2000000000000002</v>
      </c>
      <c r="N236" s="84">
        <f t="shared" si="39"/>
        <v>1.54</v>
      </c>
      <c r="O236" s="84">
        <f t="shared" si="32"/>
        <v>5.0819999999999999</v>
      </c>
      <c r="P236" s="1"/>
      <c r="Q236" s="1"/>
    </row>
    <row r="237" spans="1:17" x14ac:dyDescent="0.2">
      <c r="A237" s="84">
        <f t="shared" si="33"/>
        <v>23.1</v>
      </c>
      <c r="B237" s="84">
        <f t="shared" si="30"/>
        <v>3.6063000000000001</v>
      </c>
      <c r="C237" s="84">
        <f t="shared" si="31"/>
        <v>3.3</v>
      </c>
      <c r="D237" s="1"/>
      <c r="E237" s="84">
        <f t="shared" si="34"/>
        <v>2.21</v>
      </c>
      <c r="F237" s="84">
        <f t="shared" si="35"/>
        <v>185</v>
      </c>
      <c r="G237" s="1"/>
      <c r="H237" s="1"/>
      <c r="I237" s="84">
        <f t="shared" si="36"/>
        <v>2.21</v>
      </c>
      <c r="J237" s="84">
        <f t="shared" si="37"/>
        <v>4.2</v>
      </c>
      <c r="K237" s="1"/>
      <c r="L237" s="1"/>
      <c r="M237" s="84">
        <f t="shared" si="38"/>
        <v>2.21</v>
      </c>
      <c r="N237" s="84">
        <f t="shared" si="39"/>
        <v>1.62</v>
      </c>
      <c r="O237" s="84">
        <f t="shared" si="32"/>
        <v>5.3460000000000001</v>
      </c>
      <c r="P237" s="1"/>
      <c r="Q237" s="1"/>
    </row>
    <row r="238" spans="1:17" x14ac:dyDescent="0.2">
      <c r="A238" s="84">
        <f t="shared" si="33"/>
        <v>23.2</v>
      </c>
      <c r="B238" s="84">
        <f t="shared" si="30"/>
        <v>3.6063000000000001</v>
      </c>
      <c r="C238" s="84">
        <f t="shared" si="31"/>
        <v>3.3</v>
      </c>
      <c r="D238" s="1"/>
      <c r="E238" s="84">
        <f t="shared" si="34"/>
        <v>2.2200000000000002</v>
      </c>
      <c r="F238" s="84">
        <f t="shared" si="35"/>
        <v>185</v>
      </c>
      <c r="G238" s="1"/>
      <c r="H238" s="1"/>
      <c r="I238" s="84">
        <f t="shared" si="36"/>
        <v>2.2200000000000002</v>
      </c>
      <c r="J238" s="84">
        <f t="shared" si="37"/>
        <v>4.4000000000000004</v>
      </c>
      <c r="K238" s="1"/>
      <c r="L238" s="1"/>
      <c r="M238" s="84">
        <f t="shared" si="38"/>
        <v>2.2200000000000002</v>
      </c>
      <c r="N238" s="84">
        <f t="shared" si="39"/>
        <v>1.69</v>
      </c>
      <c r="O238" s="84">
        <f t="shared" si="32"/>
        <v>5.577</v>
      </c>
      <c r="P238" s="1"/>
      <c r="Q238" s="1"/>
    </row>
    <row r="239" spans="1:17" x14ac:dyDescent="0.2">
      <c r="A239" s="84">
        <f t="shared" si="33"/>
        <v>23.3</v>
      </c>
      <c r="B239" s="84">
        <f t="shared" si="30"/>
        <v>3.6063000000000001</v>
      </c>
      <c r="C239" s="84">
        <f t="shared" si="31"/>
        <v>3.3</v>
      </c>
      <c r="D239" s="1"/>
      <c r="E239" s="84">
        <f t="shared" si="34"/>
        <v>2.23</v>
      </c>
      <c r="F239" s="84">
        <f t="shared" si="35"/>
        <v>184</v>
      </c>
      <c r="G239" s="1"/>
      <c r="H239" s="1"/>
      <c r="I239" s="84">
        <f t="shared" si="36"/>
        <v>2.23</v>
      </c>
      <c r="J239" s="84">
        <f t="shared" si="37"/>
        <v>4.5999999999999996</v>
      </c>
      <c r="K239" s="1"/>
      <c r="L239" s="1"/>
      <c r="M239" s="84">
        <f t="shared" si="38"/>
        <v>2.23</v>
      </c>
      <c r="N239" s="84">
        <f t="shared" si="39"/>
        <v>1.77</v>
      </c>
      <c r="O239" s="84">
        <f t="shared" si="32"/>
        <v>5.8410000000000002</v>
      </c>
      <c r="P239" s="1"/>
      <c r="Q239" s="1"/>
    </row>
    <row r="240" spans="1:17" x14ac:dyDescent="0.2">
      <c r="A240" s="84">
        <f t="shared" si="33"/>
        <v>23.4</v>
      </c>
      <c r="B240" s="84">
        <f t="shared" si="30"/>
        <v>3.6063000000000001</v>
      </c>
      <c r="C240" s="84">
        <f t="shared" si="31"/>
        <v>3.3</v>
      </c>
      <c r="D240" s="1"/>
      <c r="E240" s="84">
        <f t="shared" si="34"/>
        <v>2.2400000000000002</v>
      </c>
      <c r="F240" s="84">
        <f t="shared" si="35"/>
        <v>184</v>
      </c>
      <c r="G240" s="1"/>
      <c r="H240" s="1"/>
      <c r="I240" s="84">
        <f t="shared" si="36"/>
        <v>2.2400000000000002</v>
      </c>
      <c r="J240" s="84">
        <f t="shared" si="37"/>
        <v>4.8</v>
      </c>
      <c r="K240" s="1"/>
      <c r="L240" s="1"/>
      <c r="M240" s="84">
        <f t="shared" si="38"/>
        <v>2.2400000000000002</v>
      </c>
      <c r="N240" s="84">
        <f t="shared" si="39"/>
        <v>1.85</v>
      </c>
      <c r="O240" s="84">
        <f t="shared" si="32"/>
        <v>6.1050000000000004</v>
      </c>
      <c r="P240" s="1"/>
      <c r="Q240" s="1"/>
    </row>
    <row r="241" spans="1:17" x14ac:dyDescent="0.2">
      <c r="A241" s="84">
        <f t="shared" si="33"/>
        <v>23.5</v>
      </c>
      <c r="B241" s="84">
        <f t="shared" si="30"/>
        <v>3.6063000000000001</v>
      </c>
      <c r="C241" s="84">
        <f t="shared" si="31"/>
        <v>3.3</v>
      </c>
      <c r="D241" s="1"/>
      <c r="E241" s="84">
        <f t="shared" si="34"/>
        <v>2.25</v>
      </c>
      <c r="F241" s="84">
        <f t="shared" si="35"/>
        <v>184</v>
      </c>
      <c r="G241" s="1"/>
      <c r="H241" s="1"/>
      <c r="I241" s="84">
        <f t="shared" si="36"/>
        <v>2.25</v>
      </c>
      <c r="J241" s="84">
        <f t="shared" si="37"/>
        <v>5</v>
      </c>
      <c r="K241" s="1"/>
      <c r="L241" s="1"/>
      <c r="M241" s="84">
        <f t="shared" si="38"/>
        <v>2.25</v>
      </c>
      <c r="N241" s="84">
        <f t="shared" si="39"/>
        <v>1.92</v>
      </c>
      <c r="O241" s="84">
        <f t="shared" si="32"/>
        <v>6.3360000000000003</v>
      </c>
      <c r="P241" s="1"/>
      <c r="Q241" s="1"/>
    </row>
    <row r="242" spans="1:17" x14ac:dyDescent="0.2">
      <c r="A242" s="84">
        <f t="shared" si="33"/>
        <v>23.6</v>
      </c>
      <c r="B242" s="84">
        <f t="shared" si="30"/>
        <v>3.6063000000000001</v>
      </c>
      <c r="C242" s="84">
        <f t="shared" si="31"/>
        <v>3.3</v>
      </c>
      <c r="D242" s="1"/>
      <c r="E242" s="84">
        <f t="shared" si="34"/>
        <v>2.2599999999999998</v>
      </c>
      <c r="F242" s="84">
        <f t="shared" si="35"/>
        <v>184</v>
      </c>
      <c r="G242" s="1"/>
      <c r="H242" s="1"/>
      <c r="I242" s="84">
        <f t="shared" si="36"/>
        <v>2.2599999999999998</v>
      </c>
      <c r="J242" s="84">
        <f t="shared" si="37"/>
        <v>5.2</v>
      </c>
      <c r="K242" s="1"/>
      <c r="L242" s="1"/>
      <c r="M242" s="84">
        <f t="shared" si="38"/>
        <v>2.2599999999999998</v>
      </c>
      <c r="N242" s="84">
        <f t="shared" si="39"/>
        <v>2</v>
      </c>
      <c r="O242" s="84">
        <f t="shared" si="32"/>
        <v>6.6</v>
      </c>
      <c r="P242" s="1"/>
      <c r="Q242" s="1"/>
    </row>
    <row r="243" spans="1:17" x14ac:dyDescent="0.2">
      <c r="A243" s="84">
        <f t="shared" si="33"/>
        <v>23.7</v>
      </c>
      <c r="B243" s="84">
        <f t="shared" si="30"/>
        <v>3.6063000000000001</v>
      </c>
      <c r="C243" s="84">
        <f t="shared" si="31"/>
        <v>3.3</v>
      </c>
      <c r="D243" s="1"/>
      <c r="E243" s="84">
        <f t="shared" si="34"/>
        <v>2.27</v>
      </c>
      <c r="F243" s="84">
        <f t="shared" si="35"/>
        <v>183</v>
      </c>
      <c r="G243" s="1"/>
      <c r="H243" s="1"/>
      <c r="I243" s="84">
        <f t="shared" si="36"/>
        <v>2.27</v>
      </c>
      <c r="J243" s="84">
        <f t="shared" si="37"/>
        <v>5.4</v>
      </c>
      <c r="K243" s="1"/>
      <c r="L243" s="1"/>
      <c r="M243" s="84">
        <f t="shared" si="38"/>
        <v>2.27</v>
      </c>
      <c r="N243" s="84">
        <f t="shared" si="39"/>
        <v>2.08</v>
      </c>
      <c r="O243" s="84">
        <f t="shared" si="32"/>
        <v>6.8639999999999999</v>
      </c>
      <c r="P243" s="1"/>
      <c r="Q243" s="1"/>
    </row>
    <row r="244" spans="1:17" x14ac:dyDescent="0.2">
      <c r="A244" s="84">
        <f t="shared" si="33"/>
        <v>23.8</v>
      </c>
      <c r="B244" s="84">
        <f t="shared" si="30"/>
        <v>3.6063000000000001</v>
      </c>
      <c r="C244" s="84">
        <f t="shared" si="31"/>
        <v>3.3</v>
      </c>
      <c r="D244" s="1"/>
      <c r="E244" s="84">
        <f t="shared" si="34"/>
        <v>2.2799999999999998</v>
      </c>
      <c r="F244" s="84">
        <f t="shared" si="35"/>
        <v>183</v>
      </c>
      <c r="G244" s="1"/>
      <c r="H244" s="1"/>
      <c r="I244" s="84">
        <f t="shared" si="36"/>
        <v>2.2799999999999998</v>
      </c>
      <c r="J244" s="84">
        <f t="shared" si="37"/>
        <v>5.6</v>
      </c>
      <c r="K244" s="1"/>
      <c r="L244" s="1"/>
      <c r="M244" s="84">
        <f t="shared" si="38"/>
        <v>2.2799999999999998</v>
      </c>
      <c r="N244" s="84">
        <f t="shared" si="39"/>
        <v>2.15</v>
      </c>
      <c r="O244" s="84">
        <f t="shared" si="32"/>
        <v>7.0949999999999998</v>
      </c>
      <c r="P244" s="1"/>
      <c r="Q244" s="1"/>
    </row>
    <row r="245" spans="1:17" x14ac:dyDescent="0.2">
      <c r="A245" s="84">
        <f t="shared" si="33"/>
        <v>23.9</v>
      </c>
      <c r="B245" s="84">
        <f t="shared" si="30"/>
        <v>3.6063000000000001</v>
      </c>
      <c r="C245" s="84">
        <f t="shared" si="31"/>
        <v>3.3</v>
      </c>
      <c r="D245" s="1"/>
      <c r="E245" s="84">
        <f t="shared" si="34"/>
        <v>2.29</v>
      </c>
      <c r="F245" s="84">
        <f t="shared" si="35"/>
        <v>183</v>
      </c>
      <c r="G245" s="1"/>
      <c r="H245" s="1"/>
      <c r="I245" s="84">
        <f t="shared" si="36"/>
        <v>2.29</v>
      </c>
      <c r="J245" s="84">
        <f t="shared" si="37"/>
        <v>5.8</v>
      </c>
      <c r="K245" s="1"/>
      <c r="L245" s="1"/>
      <c r="M245" s="84">
        <f t="shared" si="38"/>
        <v>2.29</v>
      </c>
      <c r="N245" s="84">
        <f t="shared" si="39"/>
        <v>2.23</v>
      </c>
      <c r="O245" s="84">
        <f t="shared" si="32"/>
        <v>7.359</v>
      </c>
      <c r="P245" s="1"/>
      <c r="Q245" s="1"/>
    </row>
    <row r="246" spans="1:17" x14ac:dyDescent="0.2">
      <c r="A246" s="84">
        <f t="shared" si="33"/>
        <v>24</v>
      </c>
      <c r="B246" s="84">
        <f t="shared" si="30"/>
        <v>3.6063000000000001</v>
      </c>
      <c r="C246" s="84">
        <f t="shared" si="31"/>
        <v>3.3</v>
      </c>
      <c r="D246" s="1"/>
      <c r="E246" s="84">
        <f t="shared" si="34"/>
        <v>2.2999999999999998</v>
      </c>
      <c r="F246" s="84">
        <f t="shared" si="35"/>
        <v>183</v>
      </c>
      <c r="G246" s="1"/>
      <c r="H246" s="1"/>
      <c r="I246" s="84">
        <f t="shared" si="36"/>
        <v>2.2999999999999998</v>
      </c>
      <c r="J246" s="84">
        <f t="shared" si="37"/>
        <v>6</v>
      </c>
      <c r="K246" s="1"/>
      <c r="L246" s="1"/>
      <c r="M246" s="84">
        <f t="shared" si="38"/>
        <v>2.2999999999999998</v>
      </c>
      <c r="N246" s="84">
        <f t="shared" si="39"/>
        <v>2.31</v>
      </c>
      <c r="O246" s="84">
        <f t="shared" si="32"/>
        <v>7.6230000000000002</v>
      </c>
      <c r="P246" s="1"/>
      <c r="Q246" s="1"/>
    </row>
    <row r="247" spans="1:17" x14ac:dyDescent="0.2">
      <c r="A247" s="84">
        <f t="shared" si="33"/>
        <v>24.1</v>
      </c>
      <c r="B247" s="84">
        <f t="shared" si="30"/>
        <v>3.6063000000000001</v>
      </c>
      <c r="C247" s="84">
        <f t="shared" si="31"/>
        <v>3.3</v>
      </c>
      <c r="D247" s="1"/>
      <c r="E247" s="84">
        <f t="shared" si="34"/>
        <v>2.31</v>
      </c>
      <c r="F247" s="84">
        <f t="shared" si="35"/>
        <v>182</v>
      </c>
      <c r="G247" s="1"/>
      <c r="H247" s="1"/>
      <c r="I247" s="84">
        <f t="shared" si="36"/>
        <v>2.31</v>
      </c>
      <c r="J247" s="84">
        <f t="shared" si="37"/>
        <v>6.2</v>
      </c>
      <c r="K247" s="1"/>
      <c r="L247" s="1"/>
      <c r="M247" s="84">
        <f t="shared" si="38"/>
        <v>2.31</v>
      </c>
      <c r="N247" s="84">
        <f t="shared" si="39"/>
        <v>2.38</v>
      </c>
      <c r="O247" s="84">
        <f t="shared" si="32"/>
        <v>7.8540000000000001</v>
      </c>
      <c r="P247" s="1"/>
      <c r="Q247" s="1"/>
    </row>
    <row r="248" spans="1:17" x14ac:dyDescent="0.2">
      <c r="A248" s="84">
        <f t="shared" si="33"/>
        <v>24.2</v>
      </c>
      <c r="B248" s="84">
        <f t="shared" si="30"/>
        <v>3.6063000000000001</v>
      </c>
      <c r="C248" s="84">
        <f t="shared" si="31"/>
        <v>3.3</v>
      </c>
      <c r="D248" s="1"/>
      <c r="E248" s="84">
        <f t="shared" si="34"/>
        <v>2.3199999999999998</v>
      </c>
      <c r="F248" s="84">
        <f t="shared" si="35"/>
        <v>182</v>
      </c>
      <c r="G248" s="1"/>
      <c r="H248" s="1"/>
      <c r="I248" s="84">
        <f t="shared" si="36"/>
        <v>2.3199999999999998</v>
      </c>
      <c r="J248" s="84">
        <f t="shared" si="37"/>
        <v>6.4</v>
      </c>
      <c r="K248" s="1"/>
      <c r="L248" s="1"/>
      <c r="M248" s="84">
        <f t="shared" si="38"/>
        <v>2.3199999999999998</v>
      </c>
      <c r="N248" s="84">
        <f t="shared" si="39"/>
        <v>2.46</v>
      </c>
      <c r="O248" s="84">
        <f t="shared" si="32"/>
        <v>8.1180000000000003</v>
      </c>
      <c r="P248" s="1"/>
      <c r="Q248" s="1"/>
    </row>
    <row r="249" spans="1:17" x14ac:dyDescent="0.2">
      <c r="A249" s="84">
        <f t="shared" si="33"/>
        <v>24.3</v>
      </c>
      <c r="B249" s="84">
        <f t="shared" si="30"/>
        <v>3.6063000000000001</v>
      </c>
      <c r="C249" s="84">
        <f t="shared" si="31"/>
        <v>3.3</v>
      </c>
      <c r="D249" s="1"/>
      <c r="E249" s="84">
        <f t="shared" si="34"/>
        <v>2.33</v>
      </c>
      <c r="F249" s="84">
        <f t="shared" si="35"/>
        <v>182</v>
      </c>
      <c r="G249" s="1"/>
      <c r="H249" s="1"/>
      <c r="I249" s="84">
        <f t="shared" si="36"/>
        <v>2.33</v>
      </c>
      <c r="J249" s="84">
        <f t="shared" si="37"/>
        <v>6.6</v>
      </c>
      <c r="K249" s="1"/>
      <c r="L249" s="1"/>
      <c r="M249" s="84">
        <f t="shared" si="38"/>
        <v>2.33</v>
      </c>
      <c r="N249" s="84">
        <f t="shared" si="39"/>
        <v>2.54</v>
      </c>
      <c r="O249" s="84">
        <f t="shared" si="32"/>
        <v>8.3819999999999997</v>
      </c>
      <c r="P249" s="1"/>
      <c r="Q249" s="1"/>
    </row>
    <row r="250" spans="1:17" x14ac:dyDescent="0.2">
      <c r="A250" s="84">
        <f t="shared" si="33"/>
        <v>24.4</v>
      </c>
      <c r="B250" s="84">
        <f t="shared" si="30"/>
        <v>3.6063000000000001</v>
      </c>
      <c r="C250" s="84">
        <f t="shared" si="31"/>
        <v>3.3</v>
      </c>
      <c r="D250" s="1"/>
      <c r="E250" s="84">
        <f t="shared" si="34"/>
        <v>2.34</v>
      </c>
      <c r="F250" s="84">
        <f t="shared" si="35"/>
        <v>182</v>
      </c>
      <c r="G250" s="1"/>
      <c r="H250" s="1"/>
      <c r="I250" s="84">
        <f t="shared" si="36"/>
        <v>2.34</v>
      </c>
      <c r="J250" s="84">
        <f t="shared" si="37"/>
        <v>6.8</v>
      </c>
      <c r="K250" s="1"/>
      <c r="L250" s="1"/>
      <c r="M250" s="84">
        <f t="shared" si="38"/>
        <v>2.34</v>
      </c>
      <c r="N250" s="84">
        <f t="shared" si="39"/>
        <v>2.62</v>
      </c>
      <c r="O250" s="84">
        <f t="shared" si="32"/>
        <v>8.6460000000000008</v>
      </c>
      <c r="P250" s="1"/>
      <c r="Q250" s="1"/>
    </row>
    <row r="251" spans="1:17" x14ac:dyDescent="0.2">
      <c r="A251" s="84">
        <f t="shared" si="33"/>
        <v>24.5</v>
      </c>
      <c r="B251" s="84">
        <f t="shared" si="30"/>
        <v>3.6063000000000001</v>
      </c>
      <c r="C251" s="84">
        <f t="shared" si="31"/>
        <v>3.3</v>
      </c>
      <c r="D251" s="1"/>
      <c r="E251" s="84">
        <f t="shared" si="34"/>
        <v>2.35</v>
      </c>
      <c r="F251" s="84">
        <f t="shared" si="35"/>
        <v>181</v>
      </c>
      <c r="G251" s="1"/>
      <c r="H251" s="1"/>
      <c r="I251" s="84">
        <f t="shared" si="36"/>
        <v>2.35</v>
      </c>
      <c r="J251" s="84">
        <f t="shared" si="37"/>
        <v>7</v>
      </c>
      <c r="K251" s="1"/>
      <c r="L251" s="1"/>
      <c r="M251" s="84">
        <f t="shared" si="38"/>
        <v>2.35</v>
      </c>
      <c r="N251" s="84">
        <f t="shared" si="39"/>
        <v>2.69</v>
      </c>
      <c r="O251" s="84">
        <f t="shared" si="32"/>
        <v>8.8770000000000007</v>
      </c>
      <c r="P251" s="1"/>
      <c r="Q251" s="1"/>
    </row>
    <row r="252" spans="1:17" x14ac:dyDescent="0.2">
      <c r="A252" s="84">
        <f t="shared" si="33"/>
        <v>24.6</v>
      </c>
      <c r="B252" s="84">
        <f t="shared" si="30"/>
        <v>3.6063000000000001</v>
      </c>
      <c r="C252" s="84">
        <f t="shared" si="31"/>
        <v>3.3</v>
      </c>
      <c r="D252" s="1"/>
      <c r="E252" s="84">
        <f t="shared" si="34"/>
        <v>2.36</v>
      </c>
      <c r="F252" s="84">
        <f t="shared" si="35"/>
        <v>181</v>
      </c>
      <c r="G252" s="1"/>
      <c r="H252" s="1"/>
      <c r="I252" s="84">
        <f t="shared" si="36"/>
        <v>2.36</v>
      </c>
      <c r="J252" s="84">
        <f t="shared" si="37"/>
        <v>7.2</v>
      </c>
      <c r="K252" s="1"/>
      <c r="L252" s="1"/>
      <c r="M252" s="84">
        <f t="shared" si="38"/>
        <v>2.36</v>
      </c>
      <c r="N252" s="84">
        <f t="shared" si="39"/>
        <v>2.77</v>
      </c>
      <c r="O252" s="84">
        <f t="shared" si="32"/>
        <v>9.141</v>
      </c>
      <c r="P252" s="1"/>
      <c r="Q252" s="1"/>
    </row>
    <row r="253" spans="1:17" x14ac:dyDescent="0.2">
      <c r="A253" s="84">
        <f t="shared" si="33"/>
        <v>24.7</v>
      </c>
      <c r="B253" s="84">
        <f t="shared" si="30"/>
        <v>3.6063000000000001</v>
      </c>
      <c r="C253" s="84">
        <f t="shared" si="31"/>
        <v>3.3</v>
      </c>
      <c r="D253" s="1"/>
      <c r="E253" s="84">
        <f t="shared" si="34"/>
        <v>2.37</v>
      </c>
      <c r="F253" s="84">
        <f t="shared" si="35"/>
        <v>181</v>
      </c>
      <c r="G253" s="1"/>
      <c r="H253" s="1"/>
      <c r="I253" s="84">
        <f t="shared" si="36"/>
        <v>2.37</v>
      </c>
      <c r="J253" s="84">
        <f t="shared" si="37"/>
        <v>7.4</v>
      </c>
      <c r="K253" s="1"/>
      <c r="L253" s="1"/>
      <c r="M253" s="84">
        <f t="shared" si="38"/>
        <v>2.37</v>
      </c>
      <c r="N253" s="84">
        <f t="shared" si="39"/>
        <v>2.85</v>
      </c>
      <c r="O253" s="84">
        <f t="shared" si="32"/>
        <v>9.4049999999999994</v>
      </c>
      <c r="P253" s="1"/>
      <c r="Q253" s="1"/>
    </row>
    <row r="254" spans="1:17" x14ac:dyDescent="0.2">
      <c r="A254" s="84">
        <f t="shared" si="33"/>
        <v>24.8</v>
      </c>
      <c r="B254" s="84">
        <f t="shared" si="30"/>
        <v>3.6063000000000001</v>
      </c>
      <c r="C254" s="84">
        <f t="shared" si="31"/>
        <v>3.3</v>
      </c>
      <c r="D254" s="1"/>
      <c r="E254" s="84">
        <f t="shared" si="34"/>
        <v>2.38</v>
      </c>
      <c r="F254" s="84">
        <f t="shared" si="35"/>
        <v>181</v>
      </c>
      <c r="G254" s="1"/>
      <c r="H254" s="1"/>
      <c r="I254" s="84">
        <f t="shared" si="36"/>
        <v>2.38</v>
      </c>
      <c r="J254" s="84">
        <f t="shared" si="37"/>
        <v>7.6</v>
      </c>
      <c r="K254" s="1"/>
      <c r="L254" s="1"/>
      <c r="M254" s="84">
        <f t="shared" si="38"/>
        <v>2.38</v>
      </c>
      <c r="N254" s="84">
        <f t="shared" si="39"/>
        <v>2.92</v>
      </c>
      <c r="O254" s="84">
        <f t="shared" si="32"/>
        <v>9.6359999999999992</v>
      </c>
      <c r="P254" s="1"/>
      <c r="Q254" s="1"/>
    </row>
    <row r="255" spans="1:17" x14ac:dyDescent="0.2">
      <c r="A255" s="84">
        <f t="shared" si="33"/>
        <v>24.9</v>
      </c>
      <c r="B255" s="84">
        <f t="shared" si="30"/>
        <v>3.6063000000000001</v>
      </c>
      <c r="C255" s="84">
        <f t="shared" si="31"/>
        <v>3.3</v>
      </c>
      <c r="D255" s="1"/>
      <c r="E255" s="84">
        <f t="shared" si="34"/>
        <v>2.39</v>
      </c>
      <c r="F255" s="84">
        <f t="shared" si="35"/>
        <v>180</v>
      </c>
      <c r="G255" s="1"/>
      <c r="H255" s="1"/>
      <c r="I255" s="84">
        <f t="shared" si="36"/>
        <v>2.39</v>
      </c>
      <c r="J255" s="84">
        <f t="shared" si="37"/>
        <v>7.8</v>
      </c>
      <c r="K255" s="1"/>
      <c r="L255" s="1"/>
      <c r="M255" s="84">
        <f t="shared" si="38"/>
        <v>2.39</v>
      </c>
      <c r="N255" s="84">
        <f t="shared" si="39"/>
        <v>3</v>
      </c>
      <c r="O255" s="84">
        <f t="shared" si="32"/>
        <v>9.9</v>
      </c>
      <c r="P255" s="1"/>
      <c r="Q255" s="1"/>
    </row>
    <row r="256" spans="1:17" x14ac:dyDescent="0.2">
      <c r="A256" s="84">
        <f t="shared" si="33"/>
        <v>25</v>
      </c>
      <c r="B256" s="84">
        <f t="shared" si="30"/>
        <v>3.6063000000000001</v>
      </c>
      <c r="C256" s="84">
        <f t="shared" si="31"/>
        <v>3.3</v>
      </c>
      <c r="D256" s="1"/>
      <c r="E256" s="84">
        <f t="shared" si="34"/>
        <v>2.4</v>
      </c>
      <c r="F256" s="84">
        <f t="shared" si="35"/>
        <v>180</v>
      </c>
      <c r="G256" s="1"/>
      <c r="H256" s="1"/>
      <c r="I256" s="84">
        <f t="shared" si="36"/>
        <v>2.4</v>
      </c>
      <c r="J256" s="84">
        <f t="shared" si="37"/>
        <v>8</v>
      </c>
      <c r="K256" s="1"/>
      <c r="L256" s="1"/>
      <c r="M256" s="84">
        <f t="shared" si="38"/>
        <v>2.4</v>
      </c>
      <c r="N256" s="84">
        <f t="shared" si="39"/>
        <v>3.08</v>
      </c>
      <c r="O256" s="84">
        <f t="shared" si="32"/>
        <v>10.164</v>
      </c>
      <c r="P256" s="1"/>
      <c r="Q256" s="1"/>
    </row>
    <row r="257" spans="1:17" x14ac:dyDescent="0.2">
      <c r="A257" s="84">
        <f t="shared" si="33"/>
        <v>25.1</v>
      </c>
      <c r="B257" s="84">
        <f t="shared" si="30"/>
        <v>3.5872999999999999</v>
      </c>
      <c r="C257" s="84">
        <f t="shared" si="31"/>
        <v>3.2806000000000002</v>
      </c>
      <c r="D257" s="1"/>
      <c r="E257" s="84">
        <f t="shared" si="34"/>
        <v>2.41</v>
      </c>
      <c r="F257" s="84">
        <f t="shared" si="35"/>
        <v>180</v>
      </c>
      <c r="G257" s="1"/>
      <c r="H257" s="1"/>
      <c r="I257" s="84">
        <f t="shared" si="36"/>
        <v>2.41</v>
      </c>
      <c r="J257" s="84">
        <f t="shared" si="37"/>
        <v>8.1999999999999993</v>
      </c>
      <c r="K257" s="1"/>
      <c r="L257" s="1"/>
      <c r="M257" s="84">
        <f t="shared" si="38"/>
        <v>2.41</v>
      </c>
      <c r="N257" s="84">
        <f t="shared" si="39"/>
        <v>3.15</v>
      </c>
      <c r="O257" s="84">
        <f t="shared" si="32"/>
        <v>10.395</v>
      </c>
      <c r="P257" s="1"/>
      <c r="Q257" s="1"/>
    </row>
    <row r="258" spans="1:17" x14ac:dyDescent="0.2">
      <c r="A258" s="84">
        <f t="shared" si="33"/>
        <v>25.2</v>
      </c>
      <c r="B258" s="84">
        <f t="shared" si="30"/>
        <v>3.5684999999999998</v>
      </c>
      <c r="C258" s="84">
        <f t="shared" si="31"/>
        <v>3.2614000000000001</v>
      </c>
      <c r="D258" s="1"/>
      <c r="E258" s="84">
        <f t="shared" si="34"/>
        <v>2.42</v>
      </c>
      <c r="F258" s="84">
        <f t="shared" si="35"/>
        <v>180</v>
      </c>
      <c r="G258" s="1"/>
      <c r="H258" s="1"/>
      <c r="I258" s="84">
        <f t="shared" si="36"/>
        <v>2.42</v>
      </c>
      <c r="J258" s="84">
        <f t="shared" si="37"/>
        <v>8.4</v>
      </c>
      <c r="K258" s="1"/>
      <c r="L258" s="1"/>
      <c r="M258" s="84">
        <f t="shared" si="38"/>
        <v>2.42</v>
      </c>
      <c r="N258" s="84">
        <f t="shared" si="39"/>
        <v>3.23</v>
      </c>
      <c r="O258" s="84">
        <f t="shared" si="32"/>
        <v>10.659000000000001</v>
      </c>
      <c r="P258" s="1"/>
      <c r="Q258" s="1"/>
    </row>
    <row r="259" spans="1:17" x14ac:dyDescent="0.2">
      <c r="A259" s="84">
        <f t="shared" si="33"/>
        <v>25.3</v>
      </c>
      <c r="B259" s="84">
        <f t="shared" si="30"/>
        <v>3.55</v>
      </c>
      <c r="C259" s="84">
        <f t="shared" si="31"/>
        <v>3.2425000000000002</v>
      </c>
      <c r="D259" s="1"/>
      <c r="E259" s="84">
        <f t="shared" si="34"/>
        <v>2.4300000000000002</v>
      </c>
      <c r="F259" s="84">
        <f t="shared" si="35"/>
        <v>179</v>
      </c>
      <c r="G259" s="1"/>
      <c r="H259" s="1"/>
      <c r="I259" s="84">
        <f t="shared" si="36"/>
        <v>2.4300000000000002</v>
      </c>
      <c r="J259" s="84">
        <f t="shared" si="37"/>
        <v>8.6</v>
      </c>
      <c r="K259" s="1"/>
      <c r="L259" s="1"/>
      <c r="M259" s="84">
        <f t="shared" si="38"/>
        <v>2.4300000000000002</v>
      </c>
      <c r="N259" s="84">
        <f t="shared" si="39"/>
        <v>3.31</v>
      </c>
      <c r="O259" s="84">
        <f t="shared" si="32"/>
        <v>10.923</v>
      </c>
      <c r="P259" s="1"/>
      <c r="Q259" s="1"/>
    </row>
    <row r="260" spans="1:17" x14ac:dyDescent="0.2">
      <c r="A260" s="84">
        <f t="shared" si="33"/>
        <v>25.4</v>
      </c>
      <c r="B260" s="84">
        <f t="shared" si="30"/>
        <v>3.5316999999999998</v>
      </c>
      <c r="C260" s="84">
        <f t="shared" si="31"/>
        <v>3.2237</v>
      </c>
      <c r="D260" s="1"/>
      <c r="E260" s="84">
        <f t="shared" si="34"/>
        <v>2.44</v>
      </c>
      <c r="F260" s="84">
        <f t="shared" si="35"/>
        <v>179</v>
      </c>
      <c r="G260" s="1"/>
      <c r="H260" s="1"/>
      <c r="I260" s="84">
        <f t="shared" si="36"/>
        <v>2.44</v>
      </c>
      <c r="J260" s="84">
        <f t="shared" si="37"/>
        <v>8.8000000000000007</v>
      </c>
      <c r="K260" s="1"/>
      <c r="L260" s="1"/>
      <c r="M260" s="84">
        <f t="shared" si="38"/>
        <v>2.44</v>
      </c>
      <c r="N260" s="84">
        <f t="shared" si="39"/>
        <v>3.38</v>
      </c>
      <c r="O260" s="84">
        <f t="shared" si="32"/>
        <v>11.154</v>
      </c>
      <c r="P260" s="1"/>
      <c r="Q260" s="1"/>
    </row>
    <row r="261" spans="1:17" x14ac:dyDescent="0.2">
      <c r="A261" s="84">
        <f t="shared" si="33"/>
        <v>25.5</v>
      </c>
      <c r="B261" s="84">
        <f t="shared" si="30"/>
        <v>3.5135000000000001</v>
      </c>
      <c r="C261" s="84">
        <f t="shared" si="31"/>
        <v>3.2052</v>
      </c>
      <c r="D261" s="1"/>
      <c r="E261" s="84">
        <f t="shared" si="34"/>
        <v>2.4500000000000002</v>
      </c>
      <c r="F261" s="84">
        <f t="shared" si="35"/>
        <v>179</v>
      </c>
      <c r="G261" s="1"/>
      <c r="H261" s="1"/>
      <c r="I261" s="84">
        <f t="shared" si="36"/>
        <v>2.4500000000000002</v>
      </c>
      <c r="J261" s="84">
        <f t="shared" si="37"/>
        <v>9</v>
      </c>
      <c r="K261" s="1"/>
      <c r="L261" s="1"/>
      <c r="M261" s="84">
        <f t="shared" si="38"/>
        <v>2.4500000000000002</v>
      </c>
      <c r="N261" s="84">
        <f t="shared" si="39"/>
        <v>3.46</v>
      </c>
      <c r="O261" s="84">
        <f t="shared" si="32"/>
        <v>11.417999999999999</v>
      </c>
      <c r="P261" s="1"/>
      <c r="Q261" s="1"/>
    </row>
    <row r="262" spans="1:17" x14ac:dyDescent="0.2">
      <c r="A262" s="84">
        <f t="shared" si="33"/>
        <v>25.6</v>
      </c>
      <c r="B262" s="84">
        <f t="shared" si="30"/>
        <v>3.4956</v>
      </c>
      <c r="C262" s="84">
        <f t="shared" si="31"/>
        <v>3.1869999999999998</v>
      </c>
      <c r="D262" s="1"/>
      <c r="E262" s="84">
        <f t="shared" si="34"/>
        <v>2.46</v>
      </c>
      <c r="F262" s="84">
        <f t="shared" si="35"/>
        <v>179</v>
      </c>
      <c r="G262" s="1"/>
      <c r="H262" s="1"/>
      <c r="I262" s="84">
        <f t="shared" si="36"/>
        <v>2.46</v>
      </c>
      <c r="J262" s="84">
        <f t="shared" si="37"/>
        <v>9.1999999999999993</v>
      </c>
      <c r="K262" s="1"/>
      <c r="L262" s="1"/>
      <c r="M262" s="84">
        <f t="shared" si="38"/>
        <v>2.46</v>
      </c>
      <c r="N262" s="84">
        <f t="shared" si="39"/>
        <v>3.54</v>
      </c>
      <c r="O262" s="84">
        <f t="shared" si="32"/>
        <v>11.682</v>
      </c>
      <c r="P262" s="1"/>
      <c r="Q262" s="1"/>
    </row>
    <row r="263" spans="1:17" x14ac:dyDescent="0.2">
      <c r="A263" s="84">
        <f t="shared" si="33"/>
        <v>25.7</v>
      </c>
      <c r="B263" s="84">
        <f t="shared" si="30"/>
        <v>3.4779</v>
      </c>
      <c r="C263" s="84">
        <f t="shared" si="31"/>
        <v>3.1688999999999998</v>
      </c>
      <c r="D263" s="1"/>
      <c r="E263" s="84">
        <f t="shared" si="34"/>
        <v>2.4700000000000002</v>
      </c>
      <c r="F263" s="84">
        <f t="shared" si="35"/>
        <v>178</v>
      </c>
      <c r="G263" s="1"/>
      <c r="H263" s="1"/>
      <c r="I263" s="84">
        <f t="shared" si="36"/>
        <v>2.4700000000000002</v>
      </c>
      <c r="J263" s="84">
        <f t="shared" si="37"/>
        <v>9.4</v>
      </c>
      <c r="K263" s="1"/>
      <c r="L263" s="1"/>
      <c r="M263" s="84">
        <f t="shared" si="38"/>
        <v>2.4700000000000002</v>
      </c>
      <c r="N263" s="84">
        <f t="shared" si="39"/>
        <v>3.62</v>
      </c>
      <c r="O263" s="84">
        <f t="shared" si="32"/>
        <v>11.946</v>
      </c>
      <c r="P263" s="1"/>
      <c r="Q263" s="1"/>
    </row>
    <row r="264" spans="1:17" x14ac:dyDescent="0.2">
      <c r="A264" s="84">
        <f t="shared" si="33"/>
        <v>25.8</v>
      </c>
      <c r="B264" s="84">
        <f t="shared" si="30"/>
        <v>3.4603000000000002</v>
      </c>
      <c r="C264" s="84">
        <f t="shared" si="31"/>
        <v>3.1511</v>
      </c>
      <c r="D264" s="1"/>
      <c r="E264" s="84">
        <f t="shared" si="34"/>
        <v>2.48</v>
      </c>
      <c r="F264" s="84">
        <f t="shared" si="35"/>
        <v>178</v>
      </c>
      <c r="G264" s="1"/>
      <c r="H264" s="1"/>
      <c r="I264" s="84">
        <f t="shared" si="36"/>
        <v>2.48</v>
      </c>
      <c r="J264" s="84">
        <f t="shared" si="37"/>
        <v>9.6</v>
      </c>
      <c r="K264" s="1"/>
      <c r="L264" s="1"/>
      <c r="M264" s="84">
        <f t="shared" si="38"/>
        <v>2.48</v>
      </c>
      <c r="N264" s="84">
        <f t="shared" si="39"/>
        <v>3.69</v>
      </c>
      <c r="O264" s="84">
        <f t="shared" si="32"/>
        <v>12.177</v>
      </c>
      <c r="P264" s="1"/>
      <c r="Q264" s="1"/>
    </row>
    <row r="265" spans="1:17" x14ac:dyDescent="0.2">
      <c r="A265" s="84">
        <f t="shared" si="33"/>
        <v>25.9</v>
      </c>
      <c r="B265" s="84">
        <f t="shared" si="30"/>
        <v>3.4430000000000001</v>
      </c>
      <c r="C265" s="84">
        <f t="shared" si="31"/>
        <v>3.1335000000000002</v>
      </c>
      <c r="D265" s="1"/>
      <c r="E265" s="84">
        <f t="shared" si="34"/>
        <v>2.4900000000000002</v>
      </c>
      <c r="F265" s="84">
        <f t="shared" si="35"/>
        <v>178</v>
      </c>
      <c r="G265" s="1"/>
      <c r="H265" s="1"/>
      <c r="I265" s="84">
        <f t="shared" si="36"/>
        <v>2.4900000000000002</v>
      </c>
      <c r="J265" s="84">
        <f t="shared" si="37"/>
        <v>9.8000000000000007</v>
      </c>
      <c r="K265" s="1"/>
      <c r="L265" s="1"/>
      <c r="M265" s="84">
        <f t="shared" si="38"/>
        <v>2.4900000000000002</v>
      </c>
      <c r="N265" s="84">
        <f t="shared" si="39"/>
        <v>3.77</v>
      </c>
      <c r="O265" s="84">
        <f t="shared" si="32"/>
        <v>12.441000000000001</v>
      </c>
      <c r="P265" s="1"/>
      <c r="Q265" s="1"/>
    </row>
    <row r="266" spans="1:17" x14ac:dyDescent="0.2">
      <c r="A266" s="84">
        <f t="shared" si="33"/>
        <v>26</v>
      </c>
      <c r="B266" s="84">
        <f t="shared" si="30"/>
        <v>3.4258000000000002</v>
      </c>
      <c r="C266" s="84">
        <f t="shared" si="31"/>
        <v>3.1160999999999999</v>
      </c>
      <c r="D266" s="1"/>
      <c r="E266" s="84">
        <f t="shared" si="34"/>
        <v>2.5</v>
      </c>
      <c r="F266" s="84">
        <f t="shared" si="35"/>
        <v>178</v>
      </c>
      <c r="G266" s="1"/>
      <c r="H266" s="1"/>
      <c r="I266" s="84">
        <f t="shared" si="36"/>
        <v>2.5</v>
      </c>
      <c r="J266" s="84">
        <f t="shared" si="37"/>
        <v>10</v>
      </c>
      <c r="K266" s="1"/>
      <c r="L266" s="1"/>
      <c r="M266" s="84">
        <f t="shared" si="38"/>
        <v>2.5</v>
      </c>
      <c r="N266" s="84">
        <f t="shared" si="39"/>
        <v>3.85</v>
      </c>
      <c r="O266" s="84">
        <f t="shared" si="32"/>
        <v>12.705</v>
      </c>
      <c r="P266" s="1"/>
      <c r="Q266" s="1"/>
    </row>
    <row r="267" spans="1:17" x14ac:dyDescent="0.2">
      <c r="A267" s="84">
        <f t="shared" si="33"/>
        <v>26.1</v>
      </c>
      <c r="B267" s="84">
        <f t="shared" si="30"/>
        <v>3.4087999999999998</v>
      </c>
      <c r="C267" s="84">
        <f t="shared" si="31"/>
        <v>3.0988000000000002</v>
      </c>
      <c r="D267" s="1"/>
      <c r="E267" s="84">
        <f t="shared" si="34"/>
        <v>2.5099999999999998</v>
      </c>
      <c r="F267" s="84">
        <f t="shared" si="35"/>
        <v>177</v>
      </c>
      <c r="G267" s="1"/>
      <c r="H267" s="1"/>
      <c r="I267" s="84">
        <f t="shared" si="36"/>
        <v>2.5099999999999998</v>
      </c>
      <c r="J267" s="84">
        <f t="shared" si="37"/>
        <v>10.199999999999999</v>
      </c>
      <c r="K267" s="1"/>
      <c r="L267" s="1"/>
      <c r="M267" s="84">
        <f t="shared" si="38"/>
        <v>2.5099999999999998</v>
      </c>
      <c r="N267" s="84">
        <f t="shared" si="39"/>
        <v>3.92</v>
      </c>
      <c r="O267" s="84">
        <f t="shared" si="32"/>
        <v>12.936</v>
      </c>
      <c r="P267" s="1"/>
      <c r="Q267" s="1"/>
    </row>
    <row r="268" spans="1:17" x14ac:dyDescent="0.2">
      <c r="A268" s="84">
        <f t="shared" si="33"/>
        <v>26.2</v>
      </c>
      <c r="B268" s="84">
        <f t="shared" si="30"/>
        <v>3.3919999999999999</v>
      </c>
      <c r="C268" s="84">
        <f t="shared" si="31"/>
        <v>3.0817999999999999</v>
      </c>
      <c r="D268" s="1"/>
      <c r="E268" s="84">
        <f t="shared" si="34"/>
        <v>2.52</v>
      </c>
      <c r="F268" s="84">
        <f t="shared" si="35"/>
        <v>177</v>
      </c>
      <c r="G268" s="1"/>
      <c r="H268" s="1"/>
      <c r="I268" s="84">
        <f t="shared" si="36"/>
        <v>2.52</v>
      </c>
      <c r="J268" s="84">
        <f t="shared" si="37"/>
        <v>10.4</v>
      </c>
      <c r="K268" s="1"/>
      <c r="L268" s="1"/>
      <c r="M268" s="84">
        <f t="shared" si="38"/>
        <v>2.52</v>
      </c>
      <c r="N268" s="84">
        <f t="shared" si="39"/>
        <v>4</v>
      </c>
      <c r="O268" s="84">
        <f t="shared" si="32"/>
        <v>13.2</v>
      </c>
      <c r="P268" s="1"/>
      <c r="Q268" s="1"/>
    </row>
    <row r="269" spans="1:17" x14ac:dyDescent="0.2">
      <c r="A269" s="84">
        <f t="shared" si="33"/>
        <v>26.3</v>
      </c>
      <c r="B269" s="84">
        <f t="shared" si="30"/>
        <v>3.3754</v>
      </c>
      <c r="C269" s="84">
        <f t="shared" si="31"/>
        <v>3.0649999999999999</v>
      </c>
      <c r="D269" s="1"/>
      <c r="E269" s="84">
        <f t="shared" si="34"/>
        <v>2.5299999999999998</v>
      </c>
      <c r="F269" s="84">
        <f t="shared" si="35"/>
        <v>177</v>
      </c>
      <c r="G269" s="1"/>
      <c r="H269" s="1"/>
      <c r="I269" s="84">
        <f t="shared" si="36"/>
        <v>2.5299999999999998</v>
      </c>
      <c r="J269" s="84">
        <f t="shared" si="37"/>
        <v>10.6</v>
      </c>
      <c r="K269" s="1"/>
      <c r="L269" s="1"/>
      <c r="M269" s="84">
        <f t="shared" si="38"/>
        <v>2.5299999999999998</v>
      </c>
      <c r="N269" s="84">
        <f t="shared" si="39"/>
        <v>4.08</v>
      </c>
      <c r="O269" s="84">
        <f t="shared" si="32"/>
        <v>13.464</v>
      </c>
      <c r="P269" s="1"/>
      <c r="Q269" s="1"/>
    </row>
    <row r="270" spans="1:17" x14ac:dyDescent="0.2">
      <c r="A270" s="84">
        <f t="shared" si="33"/>
        <v>26.4</v>
      </c>
      <c r="B270" s="84">
        <f t="shared" si="30"/>
        <v>3.359</v>
      </c>
      <c r="C270" s="84">
        <f t="shared" si="31"/>
        <v>3.0484</v>
      </c>
      <c r="D270" s="1"/>
      <c r="E270" s="84">
        <f t="shared" si="34"/>
        <v>2.54</v>
      </c>
      <c r="F270" s="84">
        <f t="shared" si="35"/>
        <v>177</v>
      </c>
      <c r="G270" s="1"/>
      <c r="H270" s="1"/>
      <c r="I270" s="84">
        <f t="shared" si="36"/>
        <v>2.54</v>
      </c>
      <c r="J270" s="84">
        <f t="shared" si="37"/>
        <v>10.8</v>
      </c>
      <c r="K270" s="1"/>
      <c r="L270" s="1"/>
      <c r="M270" s="84">
        <f t="shared" si="38"/>
        <v>2.54</v>
      </c>
      <c r="N270" s="84">
        <f t="shared" si="39"/>
        <v>4.1500000000000004</v>
      </c>
      <c r="O270" s="84">
        <f t="shared" si="32"/>
        <v>13.695</v>
      </c>
      <c r="P270" s="1"/>
      <c r="Q270" s="1"/>
    </row>
    <row r="271" spans="1:17" x14ac:dyDescent="0.2">
      <c r="A271" s="84">
        <f t="shared" si="33"/>
        <v>26.5</v>
      </c>
      <c r="B271" s="84">
        <f t="shared" si="30"/>
        <v>3.3426999999999998</v>
      </c>
      <c r="C271" s="84">
        <f t="shared" si="31"/>
        <v>3.032</v>
      </c>
      <c r="D271" s="1"/>
      <c r="E271" s="84">
        <f t="shared" si="34"/>
        <v>2.5499999999999998</v>
      </c>
      <c r="F271" s="84">
        <f t="shared" si="35"/>
        <v>176</v>
      </c>
      <c r="G271" s="1"/>
      <c r="H271" s="1"/>
      <c r="I271" s="84">
        <f t="shared" si="36"/>
        <v>2.5499999999999998</v>
      </c>
      <c r="J271" s="84">
        <f t="shared" si="37"/>
        <v>11</v>
      </c>
      <c r="K271" s="1"/>
      <c r="L271" s="1"/>
      <c r="M271" s="84">
        <f t="shared" si="38"/>
        <v>2.5499999999999998</v>
      </c>
      <c r="N271" s="84">
        <f t="shared" si="39"/>
        <v>4.2300000000000004</v>
      </c>
      <c r="O271" s="84">
        <f t="shared" si="32"/>
        <v>13.959</v>
      </c>
      <c r="P271" s="1"/>
      <c r="Q271" s="1"/>
    </row>
    <row r="272" spans="1:17" x14ac:dyDescent="0.2">
      <c r="A272" s="84">
        <f t="shared" si="33"/>
        <v>26.6</v>
      </c>
      <c r="B272" s="84">
        <f t="shared" ref="B272:B335" si="40">ROUND(VLOOKUP($A272,SINCLAIRTABELLE,$D$1),$B$10)</f>
        <v>3.3266</v>
      </c>
      <c r="C272" s="84">
        <f t="shared" ref="C272:C335" si="41">IF($B$3=$W$1,ROUND(VLOOKUP($A272,SINCLAIRTABELLE,$E$1),$B$10),IF($B$3=$W$2,B272,B272+$B$4))</f>
        <v>3.0158</v>
      </c>
      <c r="D272" s="1"/>
      <c r="E272" s="84">
        <f t="shared" si="34"/>
        <v>2.56</v>
      </c>
      <c r="F272" s="84">
        <f t="shared" si="35"/>
        <v>176</v>
      </c>
      <c r="G272" s="1"/>
      <c r="H272" s="1"/>
      <c r="I272" s="84">
        <f t="shared" si="36"/>
        <v>2.56</v>
      </c>
      <c r="J272" s="84">
        <f t="shared" si="37"/>
        <v>11.2</v>
      </c>
      <c r="K272" s="1"/>
      <c r="L272" s="1"/>
      <c r="M272" s="84">
        <f t="shared" si="38"/>
        <v>2.56</v>
      </c>
      <c r="N272" s="84">
        <f t="shared" si="39"/>
        <v>4.3099999999999996</v>
      </c>
      <c r="O272" s="84">
        <f t="shared" ref="O272:O335" si="42">IF($N$4="Ja",ROUND(N272*$O$2,$B$10),N272)</f>
        <v>14.223000000000001</v>
      </c>
      <c r="P272" s="1"/>
      <c r="Q272" s="1"/>
    </row>
    <row r="273" spans="1:17" x14ac:dyDescent="0.2">
      <c r="A273" s="84">
        <f t="shared" si="33"/>
        <v>26.7</v>
      </c>
      <c r="B273" s="84">
        <f t="shared" si="40"/>
        <v>3.3107000000000002</v>
      </c>
      <c r="C273" s="84">
        <f t="shared" si="41"/>
        <v>2.9996999999999998</v>
      </c>
      <c r="D273" s="1"/>
      <c r="E273" s="84">
        <f t="shared" si="34"/>
        <v>2.57</v>
      </c>
      <c r="F273" s="84">
        <f t="shared" si="35"/>
        <v>176</v>
      </c>
      <c r="G273" s="1"/>
      <c r="H273" s="1"/>
      <c r="I273" s="84">
        <f t="shared" si="36"/>
        <v>2.57</v>
      </c>
      <c r="J273" s="84">
        <f t="shared" si="37"/>
        <v>11.4</v>
      </c>
      <c r="K273" s="1"/>
      <c r="L273" s="1"/>
      <c r="M273" s="84">
        <f t="shared" si="38"/>
        <v>2.57</v>
      </c>
      <c r="N273" s="84">
        <f t="shared" si="39"/>
        <v>4.38</v>
      </c>
      <c r="O273" s="84">
        <f t="shared" si="42"/>
        <v>14.454000000000001</v>
      </c>
      <c r="P273" s="1"/>
      <c r="Q273" s="1"/>
    </row>
    <row r="274" spans="1:17" x14ac:dyDescent="0.2">
      <c r="A274" s="84">
        <f t="shared" ref="A274:A337" si="43">ROUND(A273+0.1,1)</f>
        <v>26.8</v>
      </c>
      <c r="B274" s="84">
        <f t="shared" si="40"/>
        <v>3.2949000000000002</v>
      </c>
      <c r="C274" s="84">
        <f t="shared" si="41"/>
        <v>2.9838</v>
      </c>
      <c r="D274" s="1"/>
      <c r="E274" s="84">
        <f t="shared" ref="E274:E337" si="44">ROUND(E273+0.01,2)</f>
        <v>2.58</v>
      </c>
      <c r="F274" s="84">
        <f t="shared" ref="F274:F337" si="45">ROUND(IF(E274 &gt; $F$9,0,($F$9-E274)*100*$F$11), $F$10)</f>
        <v>176</v>
      </c>
      <c r="G274" s="1"/>
      <c r="H274" s="1"/>
      <c r="I274" s="84">
        <f t="shared" ref="I274:I337" si="46">ROUND(I273+0.01,2)</f>
        <v>2.58</v>
      </c>
      <c r="J274" s="84">
        <f t="shared" ref="J274:J337" si="47">ROUND(IF(I274&lt;=$J$9,0,(I274-$J$9)*100*$J$11),$J$10)</f>
        <v>11.6</v>
      </c>
      <c r="K274" s="1"/>
      <c r="L274" s="1"/>
      <c r="M274" s="84">
        <f t="shared" ref="M274:M337" si="48">ROUND(M273+0.01,2)</f>
        <v>2.58</v>
      </c>
      <c r="N274" s="84">
        <f t="shared" ref="N274:N337" si="49">ROUND(IF(M274&lt;=$N$9,0,(M274-$N$9)*100*$N$11),$N$10)</f>
        <v>4.46</v>
      </c>
      <c r="O274" s="84">
        <f t="shared" si="42"/>
        <v>14.718</v>
      </c>
      <c r="P274" s="1"/>
      <c r="Q274" s="1"/>
    </row>
    <row r="275" spans="1:17" x14ac:dyDescent="0.2">
      <c r="A275" s="84">
        <f t="shared" si="43"/>
        <v>26.9</v>
      </c>
      <c r="B275" s="84">
        <f t="shared" si="40"/>
        <v>3.2793000000000001</v>
      </c>
      <c r="C275" s="84">
        <f t="shared" si="41"/>
        <v>2.9681999999999999</v>
      </c>
      <c r="D275" s="1"/>
      <c r="E275" s="84">
        <f t="shared" si="44"/>
        <v>2.59</v>
      </c>
      <c r="F275" s="84">
        <f t="shared" si="45"/>
        <v>175</v>
      </c>
      <c r="G275" s="1"/>
      <c r="H275" s="1"/>
      <c r="I275" s="84">
        <f t="shared" si="46"/>
        <v>2.59</v>
      </c>
      <c r="J275" s="84">
        <f t="shared" si="47"/>
        <v>11.8</v>
      </c>
      <c r="K275" s="1"/>
      <c r="L275" s="1"/>
      <c r="M275" s="84">
        <f t="shared" si="48"/>
        <v>2.59</v>
      </c>
      <c r="N275" s="84">
        <f t="shared" si="49"/>
        <v>4.54</v>
      </c>
      <c r="O275" s="84">
        <f t="shared" si="42"/>
        <v>14.981999999999999</v>
      </c>
      <c r="P275" s="1"/>
      <c r="Q275" s="1"/>
    </row>
    <row r="276" spans="1:17" x14ac:dyDescent="0.2">
      <c r="A276" s="84">
        <f t="shared" si="43"/>
        <v>27</v>
      </c>
      <c r="B276" s="84">
        <f t="shared" si="40"/>
        <v>3.2639</v>
      </c>
      <c r="C276" s="84">
        <f t="shared" si="41"/>
        <v>2.9527000000000001</v>
      </c>
      <c r="D276" s="1"/>
      <c r="E276" s="84">
        <f t="shared" si="44"/>
        <v>2.6</v>
      </c>
      <c r="F276" s="84">
        <f t="shared" si="45"/>
        <v>175</v>
      </c>
      <c r="G276" s="1"/>
      <c r="H276" s="1"/>
      <c r="I276" s="84">
        <f t="shared" si="46"/>
        <v>2.6</v>
      </c>
      <c r="J276" s="84">
        <f t="shared" si="47"/>
        <v>12</v>
      </c>
      <c r="K276" s="1"/>
      <c r="L276" s="1"/>
      <c r="M276" s="84">
        <f t="shared" si="48"/>
        <v>2.6</v>
      </c>
      <c r="N276" s="84">
        <f t="shared" si="49"/>
        <v>4.62</v>
      </c>
      <c r="O276" s="84">
        <f t="shared" si="42"/>
        <v>15.246</v>
      </c>
      <c r="P276" s="1"/>
      <c r="Q276" s="1"/>
    </row>
    <row r="277" spans="1:17" x14ac:dyDescent="0.2">
      <c r="A277" s="84">
        <f t="shared" si="43"/>
        <v>27.1</v>
      </c>
      <c r="B277" s="84">
        <f t="shared" si="40"/>
        <v>3.2486000000000002</v>
      </c>
      <c r="C277" s="84">
        <f t="shared" si="41"/>
        <v>2.9373</v>
      </c>
      <c r="D277" s="1"/>
      <c r="E277" s="84">
        <f t="shared" si="44"/>
        <v>2.61</v>
      </c>
      <c r="F277" s="84">
        <f t="shared" si="45"/>
        <v>175</v>
      </c>
      <c r="G277" s="1"/>
      <c r="H277" s="1"/>
      <c r="I277" s="84">
        <f t="shared" si="46"/>
        <v>2.61</v>
      </c>
      <c r="J277" s="84">
        <f t="shared" si="47"/>
        <v>12.2</v>
      </c>
      <c r="K277" s="1"/>
      <c r="L277" s="1"/>
      <c r="M277" s="84">
        <f t="shared" si="48"/>
        <v>2.61</v>
      </c>
      <c r="N277" s="84">
        <f t="shared" si="49"/>
        <v>4.6900000000000004</v>
      </c>
      <c r="O277" s="84">
        <f t="shared" si="42"/>
        <v>15.477</v>
      </c>
      <c r="P277" s="1"/>
      <c r="Q277" s="1"/>
    </row>
    <row r="278" spans="1:17" x14ac:dyDescent="0.2">
      <c r="A278" s="84">
        <f t="shared" si="43"/>
        <v>27.2</v>
      </c>
      <c r="B278" s="84">
        <f t="shared" si="40"/>
        <v>3.2334999999999998</v>
      </c>
      <c r="C278" s="84">
        <f t="shared" si="41"/>
        <v>2.9222000000000001</v>
      </c>
      <c r="D278" s="1"/>
      <c r="E278" s="84">
        <f t="shared" si="44"/>
        <v>2.62</v>
      </c>
      <c r="F278" s="84">
        <f t="shared" si="45"/>
        <v>175</v>
      </c>
      <c r="G278" s="1"/>
      <c r="H278" s="1"/>
      <c r="I278" s="84">
        <f t="shared" si="46"/>
        <v>2.62</v>
      </c>
      <c r="J278" s="84">
        <f t="shared" si="47"/>
        <v>12.4</v>
      </c>
      <c r="K278" s="1"/>
      <c r="L278" s="1"/>
      <c r="M278" s="84">
        <f t="shared" si="48"/>
        <v>2.62</v>
      </c>
      <c r="N278" s="84">
        <f t="shared" si="49"/>
        <v>4.7699999999999996</v>
      </c>
      <c r="O278" s="84">
        <f t="shared" si="42"/>
        <v>15.741</v>
      </c>
      <c r="P278" s="1"/>
      <c r="Q278" s="1"/>
    </row>
    <row r="279" spans="1:17" x14ac:dyDescent="0.2">
      <c r="A279" s="84">
        <f t="shared" si="43"/>
        <v>27.3</v>
      </c>
      <c r="B279" s="84">
        <f t="shared" si="40"/>
        <v>3.2185000000000001</v>
      </c>
      <c r="C279" s="84">
        <f t="shared" si="41"/>
        <v>2.9072</v>
      </c>
      <c r="D279" s="1"/>
      <c r="E279" s="84">
        <f t="shared" si="44"/>
        <v>2.63</v>
      </c>
      <c r="F279" s="84">
        <f t="shared" si="45"/>
        <v>174</v>
      </c>
      <c r="G279" s="1"/>
      <c r="H279" s="1"/>
      <c r="I279" s="84">
        <f t="shared" si="46"/>
        <v>2.63</v>
      </c>
      <c r="J279" s="84">
        <f t="shared" si="47"/>
        <v>12.6</v>
      </c>
      <c r="K279" s="1"/>
      <c r="L279" s="1"/>
      <c r="M279" s="84">
        <f t="shared" si="48"/>
        <v>2.63</v>
      </c>
      <c r="N279" s="84">
        <f t="shared" si="49"/>
        <v>4.8499999999999996</v>
      </c>
      <c r="O279" s="84">
        <f t="shared" si="42"/>
        <v>16.004999999999999</v>
      </c>
      <c r="P279" s="1"/>
      <c r="Q279" s="1"/>
    </row>
    <row r="280" spans="1:17" x14ac:dyDescent="0.2">
      <c r="A280" s="84">
        <f t="shared" si="43"/>
        <v>27.4</v>
      </c>
      <c r="B280" s="84">
        <f t="shared" si="40"/>
        <v>3.2037</v>
      </c>
      <c r="C280" s="84">
        <f t="shared" si="41"/>
        <v>2.8923999999999999</v>
      </c>
      <c r="D280" s="1"/>
      <c r="E280" s="84">
        <f t="shared" si="44"/>
        <v>2.64</v>
      </c>
      <c r="F280" s="84">
        <f t="shared" si="45"/>
        <v>174</v>
      </c>
      <c r="G280" s="1"/>
      <c r="H280" s="1"/>
      <c r="I280" s="84">
        <f t="shared" si="46"/>
        <v>2.64</v>
      </c>
      <c r="J280" s="84">
        <f t="shared" si="47"/>
        <v>12.8</v>
      </c>
      <c r="K280" s="1"/>
      <c r="L280" s="1"/>
      <c r="M280" s="84">
        <f t="shared" si="48"/>
        <v>2.64</v>
      </c>
      <c r="N280" s="84">
        <f t="shared" si="49"/>
        <v>4.92</v>
      </c>
      <c r="O280" s="84">
        <f t="shared" si="42"/>
        <v>16.236000000000001</v>
      </c>
      <c r="P280" s="1"/>
      <c r="Q280" s="1"/>
    </row>
    <row r="281" spans="1:17" x14ac:dyDescent="0.2">
      <c r="A281" s="84">
        <f t="shared" si="43"/>
        <v>27.5</v>
      </c>
      <c r="B281" s="84">
        <f t="shared" si="40"/>
        <v>3.1890999999999998</v>
      </c>
      <c r="C281" s="84">
        <f t="shared" si="41"/>
        <v>2.8776999999999999</v>
      </c>
      <c r="D281" s="1"/>
      <c r="E281" s="84">
        <f t="shared" si="44"/>
        <v>2.65</v>
      </c>
      <c r="F281" s="84">
        <f t="shared" si="45"/>
        <v>174</v>
      </c>
      <c r="G281" s="1"/>
      <c r="H281" s="1"/>
      <c r="I281" s="84">
        <f t="shared" si="46"/>
        <v>2.65</v>
      </c>
      <c r="J281" s="84">
        <f t="shared" si="47"/>
        <v>13</v>
      </c>
      <c r="K281" s="1"/>
      <c r="L281" s="1"/>
      <c r="M281" s="84">
        <f t="shared" si="48"/>
        <v>2.65</v>
      </c>
      <c r="N281" s="84">
        <f t="shared" si="49"/>
        <v>5</v>
      </c>
      <c r="O281" s="84">
        <f t="shared" si="42"/>
        <v>16.5</v>
      </c>
      <c r="P281" s="1"/>
      <c r="Q281" s="1"/>
    </row>
    <row r="282" spans="1:17" x14ac:dyDescent="0.2">
      <c r="A282" s="84">
        <f t="shared" si="43"/>
        <v>27.6</v>
      </c>
      <c r="B282" s="84">
        <f t="shared" si="40"/>
        <v>3.1745999999999999</v>
      </c>
      <c r="C282" s="84">
        <f t="shared" si="41"/>
        <v>2.8632</v>
      </c>
      <c r="D282" s="1"/>
      <c r="E282" s="84">
        <f t="shared" si="44"/>
        <v>2.66</v>
      </c>
      <c r="F282" s="84">
        <f t="shared" si="45"/>
        <v>174</v>
      </c>
      <c r="G282" s="1"/>
      <c r="H282" s="1"/>
      <c r="I282" s="84">
        <f t="shared" si="46"/>
        <v>2.66</v>
      </c>
      <c r="J282" s="84">
        <f t="shared" si="47"/>
        <v>13.2</v>
      </c>
      <c r="K282" s="1"/>
      <c r="L282" s="1"/>
      <c r="M282" s="84">
        <f t="shared" si="48"/>
        <v>2.66</v>
      </c>
      <c r="N282" s="84">
        <f t="shared" si="49"/>
        <v>5.08</v>
      </c>
      <c r="O282" s="84">
        <f t="shared" si="42"/>
        <v>16.763999999999999</v>
      </c>
      <c r="P282" s="1"/>
      <c r="Q282" s="1"/>
    </row>
    <row r="283" spans="1:17" x14ac:dyDescent="0.2">
      <c r="A283" s="84">
        <f t="shared" si="43"/>
        <v>27.7</v>
      </c>
      <c r="B283" s="84">
        <f t="shared" si="40"/>
        <v>3.1602000000000001</v>
      </c>
      <c r="C283" s="84">
        <f t="shared" si="41"/>
        <v>2.8489</v>
      </c>
      <c r="D283" s="1"/>
      <c r="E283" s="84">
        <f t="shared" si="44"/>
        <v>2.67</v>
      </c>
      <c r="F283" s="84">
        <f t="shared" si="45"/>
        <v>173</v>
      </c>
      <c r="G283" s="1"/>
      <c r="H283" s="1"/>
      <c r="I283" s="84">
        <f t="shared" si="46"/>
        <v>2.67</v>
      </c>
      <c r="J283" s="84">
        <f t="shared" si="47"/>
        <v>13.4</v>
      </c>
      <c r="K283" s="1"/>
      <c r="L283" s="1"/>
      <c r="M283" s="84">
        <f t="shared" si="48"/>
        <v>2.67</v>
      </c>
      <c r="N283" s="84">
        <f t="shared" si="49"/>
        <v>5.15</v>
      </c>
      <c r="O283" s="84">
        <f t="shared" si="42"/>
        <v>16.995000000000001</v>
      </c>
      <c r="P283" s="1"/>
      <c r="Q283" s="1"/>
    </row>
    <row r="284" spans="1:17" x14ac:dyDescent="0.2">
      <c r="A284" s="84">
        <f t="shared" si="43"/>
        <v>27.8</v>
      </c>
      <c r="B284" s="84">
        <f t="shared" si="40"/>
        <v>3.1459999999999999</v>
      </c>
      <c r="C284" s="84">
        <f t="shared" si="41"/>
        <v>2.8347000000000002</v>
      </c>
      <c r="D284" s="1"/>
      <c r="E284" s="84">
        <f t="shared" si="44"/>
        <v>2.68</v>
      </c>
      <c r="F284" s="84">
        <f t="shared" si="45"/>
        <v>173</v>
      </c>
      <c r="G284" s="1"/>
      <c r="H284" s="1"/>
      <c r="I284" s="84">
        <f t="shared" si="46"/>
        <v>2.68</v>
      </c>
      <c r="J284" s="84">
        <f t="shared" si="47"/>
        <v>13.6</v>
      </c>
      <c r="K284" s="1"/>
      <c r="L284" s="1"/>
      <c r="M284" s="84">
        <f t="shared" si="48"/>
        <v>2.68</v>
      </c>
      <c r="N284" s="84">
        <f t="shared" si="49"/>
        <v>5.23</v>
      </c>
      <c r="O284" s="84">
        <f t="shared" si="42"/>
        <v>17.259</v>
      </c>
      <c r="P284" s="1"/>
      <c r="Q284" s="1"/>
    </row>
    <row r="285" spans="1:17" x14ac:dyDescent="0.2">
      <c r="A285" s="84">
        <f t="shared" si="43"/>
        <v>27.9</v>
      </c>
      <c r="B285" s="84">
        <f t="shared" si="40"/>
        <v>3.1318999999999999</v>
      </c>
      <c r="C285" s="84">
        <f t="shared" si="41"/>
        <v>2.8207</v>
      </c>
      <c r="D285" s="1"/>
      <c r="E285" s="84">
        <f t="shared" si="44"/>
        <v>2.69</v>
      </c>
      <c r="F285" s="84">
        <f t="shared" si="45"/>
        <v>173</v>
      </c>
      <c r="G285" s="1"/>
      <c r="H285" s="1"/>
      <c r="I285" s="84">
        <f t="shared" si="46"/>
        <v>2.69</v>
      </c>
      <c r="J285" s="84">
        <f t="shared" si="47"/>
        <v>13.8</v>
      </c>
      <c r="K285" s="1"/>
      <c r="L285" s="1"/>
      <c r="M285" s="84">
        <f t="shared" si="48"/>
        <v>2.69</v>
      </c>
      <c r="N285" s="84">
        <f t="shared" si="49"/>
        <v>5.31</v>
      </c>
      <c r="O285" s="84">
        <f t="shared" si="42"/>
        <v>17.523</v>
      </c>
      <c r="P285" s="1"/>
      <c r="Q285" s="1"/>
    </row>
    <row r="286" spans="1:17" x14ac:dyDescent="0.2">
      <c r="A286" s="84">
        <f t="shared" si="43"/>
        <v>28</v>
      </c>
      <c r="B286" s="84">
        <f t="shared" si="40"/>
        <v>3.1179999999999999</v>
      </c>
      <c r="C286" s="84">
        <f t="shared" si="41"/>
        <v>2.8068</v>
      </c>
      <c r="D286" s="1"/>
      <c r="E286" s="84">
        <f t="shared" si="44"/>
        <v>2.7</v>
      </c>
      <c r="F286" s="84">
        <f t="shared" si="45"/>
        <v>173</v>
      </c>
      <c r="G286" s="1"/>
      <c r="H286" s="1"/>
      <c r="I286" s="84">
        <f t="shared" si="46"/>
        <v>2.7</v>
      </c>
      <c r="J286" s="84">
        <f t="shared" si="47"/>
        <v>14</v>
      </c>
      <c r="K286" s="1"/>
      <c r="L286" s="1"/>
      <c r="M286" s="84">
        <f t="shared" si="48"/>
        <v>2.7</v>
      </c>
      <c r="N286" s="84">
        <f t="shared" si="49"/>
        <v>5.38</v>
      </c>
      <c r="O286" s="84">
        <f t="shared" si="42"/>
        <v>17.754000000000001</v>
      </c>
      <c r="P286" s="1"/>
      <c r="Q286" s="1"/>
    </row>
    <row r="287" spans="1:17" x14ac:dyDescent="0.2">
      <c r="A287" s="84">
        <f t="shared" si="43"/>
        <v>28.1</v>
      </c>
      <c r="B287" s="84">
        <f t="shared" si="40"/>
        <v>3.1042000000000001</v>
      </c>
      <c r="C287" s="84">
        <f t="shared" si="41"/>
        <v>2.7930999999999999</v>
      </c>
      <c r="D287" s="1"/>
      <c r="E287" s="84">
        <f t="shared" si="44"/>
        <v>2.71</v>
      </c>
      <c r="F287" s="84">
        <f t="shared" si="45"/>
        <v>172</v>
      </c>
      <c r="G287" s="1"/>
      <c r="H287" s="1"/>
      <c r="I287" s="84">
        <f t="shared" si="46"/>
        <v>2.71</v>
      </c>
      <c r="J287" s="84">
        <f t="shared" si="47"/>
        <v>14.2</v>
      </c>
      <c r="K287" s="1"/>
      <c r="L287" s="1"/>
      <c r="M287" s="84">
        <f t="shared" si="48"/>
        <v>2.71</v>
      </c>
      <c r="N287" s="84">
        <f t="shared" si="49"/>
        <v>5.46</v>
      </c>
      <c r="O287" s="84">
        <f t="shared" si="42"/>
        <v>18.018000000000001</v>
      </c>
      <c r="P287" s="1"/>
      <c r="Q287" s="1"/>
    </row>
    <row r="288" spans="1:17" x14ac:dyDescent="0.2">
      <c r="A288" s="84">
        <f t="shared" si="43"/>
        <v>28.2</v>
      </c>
      <c r="B288" s="84">
        <f t="shared" si="40"/>
        <v>3.0905</v>
      </c>
      <c r="C288" s="84">
        <f t="shared" si="41"/>
        <v>2.7795000000000001</v>
      </c>
      <c r="D288" s="1"/>
      <c r="E288" s="84">
        <f t="shared" si="44"/>
        <v>2.72</v>
      </c>
      <c r="F288" s="84">
        <f t="shared" si="45"/>
        <v>172</v>
      </c>
      <c r="G288" s="1"/>
      <c r="H288" s="1"/>
      <c r="I288" s="84">
        <f t="shared" si="46"/>
        <v>2.72</v>
      </c>
      <c r="J288" s="84">
        <f t="shared" si="47"/>
        <v>14.4</v>
      </c>
      <c r="K288" s="1"/>
      <c r="L288" s="1"/>
      <c r="M288" s="84">
        <f t="shared" si="48"/>
        <v>2.72</v>
      </c>
      <c r="N288" s="84">
        <f t="shared" si="49"/>
        <v>5.54</v>
      </c>
      <c r="O288" s="84">
        <f t="shared" si="42"/>
        <v>18.282</v>
      </c>
      <c r="P288" s="1"/>
      <c r="Q288" s="1"/>
    </row>
    <row r="289" spans="1:17" x14ac:dyDescent="0.2">
      <c r="A289" s="84">
        <f t="shared" si="43"/>
        <v>28.3</v>
      </c>
      <c r="B289" s="84">
        <f t="shared" si="40"/>
        <v>3.077</v>
      </c>
      <c r="C289" s="84">
        <f t="shared" si="41"/>
        <v>2.7660999999999998</v>
      </c>
      <c r="D289" s="1"/>
      <c r="E289" s="84">
        <f t="shared" si="44"/>
        <v>2.73</v>
      </c>
      <c r="F289" s="84">
        <f t="shared" si="45"/>
        <v>172</v>
      </c>
      <c r="G289" s="1"/>
      <c r="H289" s="1"/>
      <c r="I289" s="84">
        <f t="shared" si="46"/>
        <v>2.73</v>
      </c>
      <c r="J289" s="84">
        <f t="shared" si="47"/>
        <v>14.6</v>
      </c>
      <c r="K289" s="1"/>
      <c r="L289" s="1"/>
      <c r="M289" s="84">
        <f t="shared" si="48"/>
        <v>2.73</v>
      </c>
      <c r="N289" s="84">
        <f t="shared" si="49"/>
        <v>5.62</v>
      </c>
      <c r="O289" s="84">
        <f t="shared" si="42"/>
        <v>18.545999999999999</v>
      </c>
      <c r="P289" s="1"/>
      <c r="Q289" s="1"/>
    </row>
    <row r="290" spans="1:17" x14ac:dyDescent="0.2">
      <c r="A290" s="84">
        <f t="shared" si="43"/>
        <v>28.4</v>
      </c>
      <c r="B290" s="84">
        <f t="shared" si="40"/>
        <v>3.0636000000000001</v>
      </c>
      <c r="C290" s="84">
        <f t="shared" si="41"/>
        <v>2.7528000000000001</v>
      </c>
      <c r="D290" s="1"/>
      <c r="E290" s="84">
        <f t="shared" si="44"/>
        <v>2.74</v>
      </c>
      <c r="F290" s="84">
        <f t="shared" si="45"/>
        <v>172</v>
      </c>
      <c r="G290" s="1"/>
      <c r="H290" s="1"/>
      <c r="I290" s="84">
        <f t="shared" si="46"/>
        <v>2.74</v>
      </c>
      <c r="J290" s="84">
        <f t="shared" si="47"/>
        <v>14.8</v>
      </c>
      <c r="K290" s="1"/>
      <c r="L290" s="1"/>
      <c r="M290" s="84">
        <f t="shared" si="48"/>
        <v>2.74</v>
      </c>
      <c r="N290" s="84">
        <f t="shared" si="49"/>
        <v>5.69</v>
      </c>
      <c r="O290" s="84">
        <f t="shared" si="42"/>
        <v>18.777000000000001</v>
      </c>
      <c r="P290" s="1"/>
      <c r="Q290" s="1"/>
    </row>
    <row r="291" spans="1:17" x14ac:dyDescent="0.2">
      <c r="A291" s="84">
        <f t="shared" si="43"/>
        <v>28.5</v>
      </c>
      <c r="B291" s="84">
        <f t="shared" si="40"/>
        <v>3.0503999999999998</v>
      </c>
      <c r="C291" s="84">
        <f t="shared" si="41"/>
        <v>2.7395999999999998</v>
      </c>
      <c r="D291" s="1"/>
      <c r="E291" s="84">
        <f t="shared" si="44"/>
        <v>2.75</v>
      </c>
      <c r="F291" s="84">
        <f t="shared" si="45"/>
        <v>171</v>
      </c>
      <c r="G291" s="1"/>
      <c r="H291" s="1"/>
      <c r="I291" s="84">
        <f t="shared" si="46"/>
        <v>2.75</v>
      </c>
      <c r="J291" s="84">
        <f t="shared" si="47"/>
        <v>15</v>
      </c>
      <c r="K291" s="1"/>
      <c r="L291" s="1"/>
      <c r="M291" s="84">
        <f t="shared" si="48"/>
        <v>2.75</v>
      </c>
      <c r="N291" s="84">
        <f t="shared" si="49"/>
        <v>5.77</v>
      </c>
      <c r="O291" s="84">
        <f t="shared" si="42"/>
        <v>19.041</v>
      </c>
      <c r="P291" s="1"/>
      <c r="Q291" s="1"/>
    </row>
    <row r="292" spans="1:17" x14ac:dyDescent="0.2">
      <c r="A292" s="84">
        <f t="shared" si="43"/>
        <v>28.6</v>
      </c>
      <c r="B292" s="84">
        <f t="shared" si="40"/>
        <v>3.0371999999999999</v>
      </c>
      <c r="C292" s="84">
        <f t="shared" si="41"/>
        <v>2.7265999999999999</v>
      </c>
      <c r="D292" s="1"/>
      <c r="E292" s="84">
        <f t="shared" si="44"/>
        <v>2.76</v>
      </c>
      <c r="F292" s="84">
        <f t="shared" si="45"/>
        <v>171</v>
      </c>
      <c r="G292" s="1"/>
      <c r="H292" s="1"/>
      <c r="I292" s="84">
        <f t="shared" si="46"/>
        <v>2.76</v>
      </c>
      <c r="J292" s="84">
        <f t="shared" si="47"/>
        <v>15.2</v>
      </c>
      <c r="K292" s="1"/>
      <c r="L292" s="1"/>
      <c r="M292" s="84">
        <f t="shared" si="48"/>
        <v>2.76</v>
      </c>
      <c r="N292" s="84">
        <f t="shared" si="49"/>
        <v>5.85</v>
      </c>
      <c r="O292" s="84">
        <f t="shared" si="42"/>
        <v>19.305</v>
      </c>
      <c r="P292" s="1"/>
      <c r="Q292" s="1"/>
    </row>
    <row r="293" spans="1:17" x14ac:dyDescent="0.2">
      <c r="A293" s="84">
        <f t="shared" si="43"/>
        <v>28.7</v>
      </c>
      <c r="B293" s="84">
        <f t="shared" si="40"/>
        <v>3.0242</v>
      </c>
      <c r="C293" s="84">
        <f t="shared" si="41"/>
        <v>2.7138</v>
      </c>
      <c r="D293" s="1"/>
      <c r="E293" s="84">
        <f t="shared" si="44"/>
        <v>2.77</v>
      </c>
      <c r="F293" s="84">
        <f t="shared" si="45"/>
        <v>171</v>
      </c>
      <c r="G293" s="1"/>
      <c r="H293" s="1"/>
      <c r="I293" s="84">
        <f t="shared" si="46"/>
        <v>2.77</v>
      </c>
      <c r="J293" s="84">
        <f t="shared" si="47"/>
        <v>15.4</v>
      </c>
      <c r="K293" s="1"/>
      <c r="L293" s="1"/>
      <c r="M293" s="84">
        <f t="shared" si="48"/>
        <v>2.77</v>
      </c>
      <c r="N293" s="84">
        <f t="shared" si="49"/>
        <v>5.92</v>
      </c>
      <c r="O293" s="84">
        <f t="shared" si="42"/>
        <v>19.536000000000001</v>
      </c>
      <c r="P293" s="1"/>
      <c r="Q293" s="1"/>
    </row>
    <row r="294" spans="1:17" x14ac:dyDescent="0.2">
      <c r="A294" s="84">
        <f t="shared" si="43"/>
        <v>28.8</v>
      </c>
      <c r="B294" s="84">
        <f t="shared" si="40"/>
        <v>3.0112999999999999</v>
      </c>
      <c r="C294" s="84">
        <f t="shared" si="41"/>
        <v>2.7010000000000001</v>
      </c>
      <c r="D294" s="1"/>
      <c r="E294" s="84">
        <f t="shared" si="44"/>
        <v>2.78</v>
      </c>
      <c r="F294" s="84">
        <f t="shared" si="45"/>
        <v>171</v>
      </c>
      <c r="G294" s="1"/>
      <c r="H294" s="1"/>
      <c r="I294" s="84">
        <f t="shared" si="46"/>
        <v>2.78</v>
      </c>
      <c r="J294" s="84">
        <f t="shared" si="47"/>
        <v>15.6</v>
      </c>
      <c r="K294" s="1"/>
      <c r="L294" s="1"/>
      <c r="M294" s="84">
        <f t="shared" si="48"/>
        <v>2.78</v>
      </c>
      <c r="N294" s="84">
        <f t="shared" si="49"/>
        <v>6</v>
      </c>
      <c r="O294" s="84">
        <f t="shared" si="42"/>
        <v>19.8</v>
      </c>
      <c r="P294" s="1"/>
      <c r="Q294" s="1"/>
    </row>
    <row r="295" spans="1:17" x14ac:dyDescent="0.2">
      <c r="A295" s="84">
        <f t="shared" si="43"/>
        <v>28.9</v>
      </c>
      <c r="B295" s="84">
        <f t="shared" si="40"/>
        <v>2.9986000000000002</v>
      </c>
      <c r="C295" s="84">
        <f t="shared" si="41"/>
        <v>2.6884000000000001</v>
      </c>
      <c r="D295" s="1"/>
      <c r="E295" s="84">
        <f t="shared" si="44"/>
        <v>2.79</v>
      </c>
      <c r="F295" s="84">
        <f t="shared" si="45"/>
        <v>170</v>
      </c>
      <c r="G295" s="1"/>
      <c r="H295" s="1"/>
      <c r="I295" s="84">
        <f t="shared" si="46"/>
        <v>2.79</v>
      </c>
      <c r="J295" s="84">
        <f t="shared" si="47"/>
        <v>15.8</v>
      </c>
      <c r="K295" s="1"/>
      <c r="L295" s="1"/>
      <c r="M295" s="84">
        <f t="shared" si="48"/>
        <v>2.79</v>
      </c>
      <c r="N295" s="84">
        <f t="shared" si="49"/>
        <v>6.08</v>
      </c>
      <c r="O295" s="84">
        <f t="shared" si="42"/>
        <v>20.064</v>
      </c>
      <c r="P295" s="1"/>
      <c r="Q295" s="1"/>
    </row>
    <row r="296" spans="1:17" x14ac:dyDescent="0.2">
      <c r="A296" s="84">
        <f t="shared" si="43"/>
        <v>29</v>
      </c>
      <c r="B296" s="84">
        <f t="shared" si="40"/>
        <v>2.9859</v>
      </c>
      <c r="C296" s="84">
        <f t="shared" si="41"/>
        <v>2.6760000000000002</v>
      </c>
      <c r="D296" s="1"/>
      <c r="E296" s="84">
        <f t="shared" si="44"/>
        <v>2.8</v>
      </c>
      <c r="F296" s="84">
        <f t="shared" si="45"/>
        <v>170</v>
      </c>
      <c r="G296" s="1"/>
      <c r="H296" s="1"/>
      <c r="I296" s="84">
        <f t="shared" si="46"/>
        <v>2.8</v>
      </c>
      <c r="J296" s="84">
        <f t="shared" si="47"/>
        <v>16</v>
      </c>
      <c r="K296" s="1"/>
      <c r="L296" s="1"/>
      <c r="M296" s="84">
        <f t="shared" si="48"/>
        <v>2.8</v>
      </c>
      <c r="N296" s="84">
        <f t="shared" si="49"/>
        <v>6.15</v>
      </c>
      <c r="O296" s="84">
        <f t="shared" si="42"/>
        <v>20.295000000000002</v>
      </c>
      <c r="P296" s="1"/>
      <c r="Q296" s="1"/>
    </row>
    <row r="297" spans="1:17" x14ac:dyDescent="0.2">
      <c r="A297" s="84">
        <f t="shared" si="43"/>
        <v>29.1</v>
      </c>
      <c r="B297" s="84">
        <f t="shared" si="40"/>
        <v>2.9733999999999998</v>
      </c>
      <c r="C297" s="84">
        <f t="shared" si="41"/>
        <v>2.6636000000000002</v>
      </c>
      <c r="D297" s="1"/>
      <c r="E297" s="84">
        <f t="shared" si="44"/>
        <v>2.81</v>
      </c>
      <c r="F297" s="84">
        <f t="shared" si="45"/>
        <v>170</v>
      </c>
      <c r="G297" s="1"/>
      <c r="H297" s="1"/>
      <c r="I297" s="84">
        <f t="shared" si="46"/>
        <v>2.81</v>
      </c>
      <c r="J297" s="84">
        <f t="shared" si="47"/>
        <v>16.2</v>
      </c>
      <c r="K297" s="1"/>
      <c r="L297" s="1"/>
      <c r="M297" s="84">
        <f t="shared" si="48"/>
        <v>2.81</v>
      </c>
      <c r="N297" s="84">
        <f t="shared" si="49"/>
        <v>6.23</v>
      </c>
      <c r="O297" s="84">
        <f t="shared" si="42"/>
        <v>20.559000000000001</v>
      </c>
      <c r="P297" s="1"/>
      <c r="Q297" s="1"/>
    </row>
    <row r="298" spans="1:17" x14ac:dyDescent="0.2">
      <c r="A298" s="84">
        <f t="shared" si="43"/>
        <v>29.2</v>
      </c>
      <c r="B298" s="84">
        <f t="shared" si="40"/>
        <v>2.9609999999999999</v>
      </c>
      <c r="C298" s="84">
        <f t="shared" si="41"/>
        <v>2.6514000000000002</v>
      </c>
      <c r="D298" s="1"/>
      <c r="E298" s="84">
        <f t="shared" si="44"/>
        <v>2.82</v>
      </c>
      <c r="F298" s="84">
        <f t="shared" si="45"/>
        <v>170</v>
      </c>
      <c r="G298" s="1"/>
      <c r="H298" s="1"/>
      <c r="I298" s="84">
        <f t="shared" si="46"/>
        <v>2.82</v>
      </c>
      <c r="J298" s="84">
        <f t="shared" si="47"/>
        <v>16.399999999999999</v>
      </c>
      <c r="K298" s="1"/>
      <c r="L298" s="1"/>
      <c r="M298" s="84">
        <f t="shared" si="48"/>
        <v>2.82</v>
      </c>
      <c r="N298" s="84">
        <f t="shared" si="49"/>
        <v>6.31</v>
      </c>
      <c r="O298" s="84">
        <f t="shared" si="42"/>
        <v>20.823</v>
      </c>
      <c r="P298" s="1"/>
      <c r="Q298" s="1"/>
    </row>
    <row r="299" spans="1:17" x14ac:dyDescent="0.2">
      <c r="A299" s="84">
        <f t="shared" si="43"/>
        <v>29.3</v>
      </c>
      <c r="B299" s="84">
        <f t="shared" si="40"/>
        <v>2.9487999999999999</v>
      </c>
      <c r="C299" s="84">
        <f t="shared" si="41"/>
        <v>2.6393</v>
      </c>
      <c r="D299" s="1"/>
      <c r="E299" s="84">
        <f t="shared" si="44"/>
        <v>2.83</v>
      </c>
      <c r="F299" s="84">
        <f t="shared" si="45"/>
        <v>169</v>
      </c>
      <c r="G299" s="1"/>
      <c r="H299" s="1"/>
      <c r="I299" s="84">
        <f t="shared" si="46"/>
        <v>2.83</v>
      </c>
      <c r="J299" s="84">
        <f t="shared" si="47"/>
        <v>16.600000000000001</v>
      </c>
      <c r="K299" s="1"/>
      <c r="L299" s="1"/>
      <c r="M299" s="84">
        <f t="shared" si="48"/>
        <v>2.83</v>
      </c>
      <c r="N299" s="84">
        <f t="shared" si="49"/>
        <v>6.38</v>
      </c>
      <c r="O299" s="84">
        <f t="shared" si="42"/>
        <v>21.053999999999998</v>
      </c>
      <c r="P299" s="1"/>
      <c r="Q299" s="1"/>
    </row>
    <row r="300" spans="1:17" x14ac:dyDescent="0.2">
      <c r="A300" s="84">
        <f t="shared" si="43"/>
        <v>29.4</v>
      </c>
      <c r="B300" s="84">
        <f t="shared" si="40"/>
        <v>2.9365999999999999</v>
      </c>
      <c r="C300" s="84">
        <f t="shared" si="41"/>
        <v>2.6274000000000002</v>
      </c>
      <c r="D300" s="1"/>
      <c r="E300" s="84">
        <f t="shared" si="44"/>
        <v>2.84</v>
      </c>
      <c r="F300" s="84">
        <f t="shared" si="45"/>
        <v>169</v>
      </c>
      <c r="G300" s="1"/>
      <c r="H300" s="1"/>
      <c r="I300" s="84">
        <f t="shared" si="46"/>
        <v>2.84</v>
      </c>
      <c r="J300" s="84">
        <f t="shared" si="47"/>
        <v>16.8</v>
      </c>
      <c r="K300" s="1"/>
      <c r="L300" s="1"/>
      <c r="M300" s="84">
        <f t="shared" si="48"/>
        <v>2.84</v>
      </c>
      <c r="N300" s="84">
        <f t="shared" si="49"/>
        <v>6.46</v>
      </c>
      <c r="O300" s="84">
        <f t="shared" si="42"/>
        <v>21.318000000000001</v>
      </c>
      <c r="P300" s="1"/>
      <c r="Q300" s="1"/>
    </row>
    <row r="301" spans="1:17" x14ac:dyDescent="0.2">
      <c r="A301" s="84">
        <f t="shared" si="43"/>
        <v>29.5</v>
      </c>
      <c r="B301" s="84">
        <f t="shared" si="40"/>
        <v>2.9245000000000001</v>
      </c>
      <c r="C301" s="84">
        <f t="shared" si="41"/>
        <v>2.6154999999999999</v>
      </c>
      <c r="D301" s="1"/>
      <c r="E301" s="84">
        <f t="shared" si="44"/>
        <v>2.85</v>
      </c>
      <c r="F301" s="84">
        <f t="shared" si="45"/>
        <v>169</v>
      </c>
      <c r="G301" s="1"/>
      <c r="H301" s="1"/>
      <c r="I301" s="84">
        <f t="shared" si="46"/>
        <v>2.85</v>
      </c>
      <c r="J301" s="84">
        <f t="shared" si="47"/>
        <v>17</v>
      </c>
      <c r="K301" s="1"/>
      <c r="L301" s="1"/>
      <c r="M301" s="84">
        <f t="shared" si="48"/>
        <v>2.85</v>
      </c>
      <c r="N301" s="84">
        <f t="shared" si="49"/>
        <v>6.54</v>
      </c>
      <c r="O301" s="84">
        <f t="shared" si="42"/>
        <v>21.582000000000001</v>
      </c>
      <c r="P301" s="1"/>
      <c r="Q301" s="1"/>
    </row>
    <row r="302" spans="1:17" x14ac:dyDescent="0.2">
      <c r="A302" s="84">
        <f t="shared" si="43"/>
        <v>29.6</v>
      </c>
      <c r="B302" s="84">
        <f t="shared" si="40"/>
        <v>2.9125999999999999</v>
      </c>
      <c r="C302" s="84">
        <f t="shared" si="41"/>
        <v>2.6038000000000001</v>
      </c>
      <c r="D302" s="1"/>
      <c r="E302" s="84">
        <f t="shared" si="44"/>
        <v>2.86</v>
      </c>
      <c r="F302" s="84">
        <f t="shared" si="45"/>
        <v>169</v>
      </c>
      <c r="G302" s="1"/>
      <c r="H302" s="1"/>
      <c r="I302" s="84">
        <f t="shared" si="46"/>
        <v>2.86</v>
      </c>
      <c r="J302" s="84">
        <f t="shared" si="47"/>
        <v>17.2</v>
      </c>
      <c r="K302" s="1"/>
      <c r="L302" s="1"/>
      <c r="M302" s="84">
        <f t="shared" si="48"/>
        <v>2.86</v>
      </c>
      <c r="N302" s="84">
        <f t="shared" si="49"/>
        <v>6.62</v>
      </c>
      <c r="O302" s="84">
        <f t="shared" si="42"/>
        <v>21.846</v>
      </c>
      <c r="P302" s="1"/>
      <c r="Q302" s="1"/>
    </row>
    <row r="303" spans="1:17" x14ac:dyDescent="0.2">
      <c r="A303" s="84">
        <f t="shared" si="43"/>
        <v>29.7</v>
      </c>
      <c r="B303" s="84">
        <f t="shared" si="40"/>
        <v>2.9007999999999998</v>
      </c>
      <c r="C303" s="84">
        <f t="shared" si="41"/>
        <v>2.5922000000000001</v>
      </c>
      <c r="D303" s="1"/>
      <c r="E303" s="84">
        <f t="shared" si="44"/>
        <v>2.87</v>
      </c>
      <c r="F303" s="84">
        <f t="shared" si="45"/>
        <v>168</v>
      </c>
      <c r="G303" s="1"/>
      <c r="H303" s="1"/>
      <c r="I303" s="84">
        <f t="shared" si="46"/>
        <v>2.87</v>
      </c>
      <c r="J303" s="84">
        <f t="shared" si="47"/>
        <v>17.399999999999999</v>
      </c>
      <c r="K303" s="1"/>
      <c r="L303" s="1"/>
      <c r="M303" s="84">
        <f t="shared" si="48"/>
        <v>2.87</v>
      </c>
      <c r="N303" s="84">
        <f t="shared" si="49"/>
        <v>6.69</v>
      </c>
      <c r="O303" s="84">
        <f t="shared" si="42"/>
        <v>22.077000000000002</v>
      </c>
      <c r="P303" s="1"/>
      <c r="Q303" s="1"/>
    </row>
    <row r="304" spans="1:17" x14ac:dyDescent="0.2">
      <c r="A304" s="84">
        <f t="shared" si="43"/>
        <v>29.8</v>
      </c>
      <c r="B304" s="84">
        <f t="shared" si="40"/>
        <v>2.8891</v>
      </c>
      <c r="C304" s="84">
        <f t="shared" si="41"/>
        <v>2.5807000000000002</v>
      </c>
      <c r="D304" s="1"/>
      <c r="E304" s="84">
        <f t="shared" si="44"/>
        <v>2.88</v>
      </c>
      <c r="F304" s="84">
        <f t="shared" si="45"/>
        <v>168</v>
      </c>
      <c r="G304" s="1"/>
      <c r="H304" s="1"/>
      <c r="I304" s="84">
        <f t="shared" si="46"/>
        <v>2.88</v>
      </c>
      <c r="J304" s="84">
        <f t="shared" si="47"/>
        <v>17.600000000000001</v>
      </c>
      <c r="K304" s="1"/>
      <c r="L304" s="1"/>
      <c r="M304" s="84">
        <f t="shared" si="48"/>
        <v>2.88</v>
      </c>
      <c r="N304" s="84">
        <f t="shared" si="49"/>
        <v>6.77</v>
      </c>
      <c r="O304" s="84">
        <f t="shared" si="42"/>
        <v>22.341000000000001</v>
      </c>
      <c r="P304" s="1"/>
      <c r="Q304" s="1"/>
    </row>
    <row r="305" spans="1:17" x14ac:dyDescent="0.2">
      <c r="A305" s="84">
        <f t="shared" si="43"/>
        <v>29.9</v>
      </c>
      <c r="B305" s="84">
        <f t="shared" si="40"/>
        <v>2.8774999999999999</v>
      </c>
      <c r="C305" s="84">
        <f t="shared" si="41"/>
        <v>2.5693999999999999</v>
      </c>
      <c r="D305" s="1"/>
      <c r="E305" s="84">
        <f t="shared" si="44"/>
        <v>2.89</v>
      </c>
      <c r="F305" s="84">
        <f t="shared" si="45"/>
        <v>168</v>
      </c>
      <c r="G305" s="1"/>
      <c r="H305" s="1"/>
      <c r="I305" s="84">
        <f t="shared" si="46"/>
        <v>2.89</v>
      </c>
      <c r="J305" s="84">
        <f t="shared" si="47"/>
        <v>17.8</v>
      </c>
      <c r="K305" s="1"/>
      <c r="L305" s="1"/>
      <c r="M305" s="84">
        <f t="shared" si="48"/>
        <v>2.89</v>
      </c>
      <c r="N305" s="84">
        <f t="shared" si="49"/>
        <v>6.85</v>
      </c>
      <c r="O305" s="84">
        <f t="shared" si="42"/>
        <v>22.605</v>
      </c>
      <c r="P305" s="1"/>
      <c r="Q305" s="1"/>
    </row>
    <row r="306" spans="1:17" x14ac:dyDescent="0.2">
      <c r="A306" s="84">
        <f t="shared" si="43"/>
        <v>30</v>
      </c>
      <c r="B306" s="84">
        <f t="shared" si="40"/>
        <v>2.8660000000000001</v>
      </c>
      <c r="C306" s="84">
        <f t="shared" si="41"/>
        <v>2.5581</v>
      </c>
      <c r="D306" s="1"/>
      <c r="E306" s="84">
        <f t="shared" si="44"/>
        <v>2.9</v>
      </c>
      <c r="F306" s="84">
        <f t="shared" si="45"/>
        <v>168</v>
      </c>
      <c r="G306" s="1"/>
      <c r="H306" s="1"/>
      <c r="I306" s="84">
        <f t="shared" si="46"/>
        <v>2.9</v>
      </c>
      <c r="J306" s="84">
        <f t="shared" si="47"/>
        <v>18</v>
      </c>
      <c r="K306" s="1"/>
      <c r="L306" s="1"/>
      <c r="M306" s="84">
        <f t="shared" si="48"/>
        <v>2.9</v>
      </c>
      <c r="N306" s="84">
        <f t="shared" si="49"/>
        <v>6.92</v>
      </c>
      <c r="O306" s="84">
        <f t="shared" si="42"/>
        <v>22.835999999999999</v>
      </c>
      <c r="P306" s="1"/>
      <c r="Q306" s="1"/>
    </row>
    <row r="307" spans="1:17" x14ac:dyDescent="0.2">
      <c r="A307" s="84">
        <f t="shared" si="43"/>
        <v>30.1</v>
      </c>
      <c r="B307" s="84">
        <f t="shared" si="40"/>
        <v>2.8546</v>
      </c>
      <c r="C307" s="84">
        <f t="shared" si="41"/>
        <v>2.5470000000000002</v>
      </c>
      <c r="D307" s="1"/>
      <c r="E307" s="84">
        <f t="shared" si="44"/>
        <v>2.91</v>
      </c>
      <c r="F307" s="84">
        <f t="shared" si="45"/>
        <v>167</v>
      </c>
      <c r="G307" s="1"/>
      <c r="H307" s="1"/>
      <c r="I307" s="84">
        <f t="shared" si="46"/>
        <v>2.91</v>
      </c>
      <c r="J307" s="84">
        <f t="shared" si="47"/>
        <v>18.2</v>
      </c>
      <c r="K307" s="1"/>
      <c r="L307" s="1"/>
      <c r="M307" s="84">
        <f t="shared" si="48"/>
        <v>2.91</v>
      </c>
      <c r="N307" s="84">
        <f t="shared" si="49"/>
        <v>7</v>
      </c>
      <c r="O307" s="84">
        <f t="shared" si="42"/>
        <v>23.1</v>
      </c>
      <c r="P307" s="1"/>
      <c r="Q307" s="1"/>
    </row>
    <row r="308" spans="1:17" x14ac:dyDescent="0.2">
      <c r="A308" s="84">
        <f t="shared" si="43"/>
        <v>30.2</v>
      </c>
      <c r="B308" s="84">
        <f t="shared" si="40"/>
        <v>2.8433000000000002</v>
      </c>
      <c r="C308" s="84">
        <f t="shared" si="41"/>
        <v>2.5358999999999998</v>
      </c>
      <c r="D308" s="1"/>
      <c r="E308" s="84">
        <f t="shared" si="44"/>
        <v>2.92</v>
      </c>
      <c r="F308" s="84">
        <f t="shared" si="45"/>
        <v>167</v>
      </c>
      <c r="G308" s="1"/>
      <c r="H308" s="1"/>
      <c r="I308" s="84">
        <f t="shared" si="46"/>
        <v>2.92</v>
      </c>
      <c r="J308" s="84">
        <f t="shared" si="47"/>
        <v>18.399999999999999</v>
      </c>
      <c r="K308" s="1"/>
      <c r="L308" s="1"/>
      <c r="M308" s="84">
        <f t="shared" si="48"/>
        <v>2.92</v>
      </c>
      <c r="N308" s="84">
        <f t="shared" si="49"/>
        <v>7.08</v>
      </c>
      <c r="O308" s="84">
        <f t="shared" si="42"/>
        <v>23.364000000000001</v>
      </c>
      <c r="P308" s="1"/>
      <c r="Q308" s="1"/>
    </row>
    <row r="309" spans="1:17" x14ac:dyDescent="0.2">
      <c r="A309" s="84">
        <f t="shared" si="43"/>
        <v>30.3</v>
      </c>
      <c r="B309" s="84">
        <f t="shared" si="40"/>
        <v>2.8321000000000001</v>
      </c>
      <c r="C309" s="84">
        <f t="shared" si="41"/>
        <v>2.5249999999999999</v>
      </c>
      <c r="D309" s="1"/>
      <c r="E309" s="84">
        <f t="shared" si="44"/>
        <v>2.93</v>
      </c>
      <c r="F309" s="84">
        <f t="shared" si="45"/>
        <v>167</v>
      </c>
      <c r="G309" s="1"/>
      <c r="H309" s="1"/>
      <c r="I309" s="84">
        <f t="shared" si="46"/>
        <v>2.93</v>
      </c>
      <c r="J309" s="84">
        <f t="shared" si="47"/>
        <v>18.600000000000001</v>
      </c>
      <c r="K309" s="1"/>
      <c r="L309" s="1"/>
      <c r="M309" s="84">
        <f t="shared" si="48"/>
        <v>2.93</v>
      </c>
      <c r="N309" s="84">
        <f t="shared" si="49"/>
        <v>7.15</v>
      </c>
      <c r="O309" s="84">
        <f t="shared" si="42"/>
        <v>23.594999999999999</v>
      </c>
      <c r="P309" s="1"/>
      <c r="Q309" s="1"/>
    </row>
    <row r="310" spans="1:17" x14ac:dyDescent="0.2">
      <c r="A310" s="84">
        <f t="shared" si="43"/>
        <v>30.4</v>
      </c>
      <c r="B310" s="84">
        <f t="shared" si="40"/>
        <v>2.8210000000000002</v>
      </c>
      <c r="C310" s="84">
        <f t="shared" si="41"/>
        <v>2.5142000000000002</v>
      </c>
      <c r="D310" s="1"/>
      <c r="E310" s="84">
        <f t="shared" si="44"/>
        <v>2.94</v>
      </c>
      <c r="F310" s="84">
        <f t="shared" si="45"/>
        <v>167</v>
      </c>
      <c r="G310" s="1"/>
      <c r="H310" s="1"/>
      <c r="I310" s="84">
        <f t="shared" si="46"/>
        <v>2.94</v>
      </c>
      <c r="J310" s="84">
        <f t="shared" si="47"/>
        <v>18.8</v>
      </c>
      <c r="K310" s="1"/>
      <c r="L310" s="1"/>
      <c r="M310" s="84">
        <f t="shared" si="48"/>
        <v>2.94</v>
      </c>
      <c r="N310" s="84">
        <f t="shared" si="49"/>
        <v>7.23</v>
      </c>
      <c r="O310" s="84">
        <f t="shared" si="42"/>
        <v>23.859000000000002</v>
      </c>
      <c r="P310" s="1"/>
      <c r="Q310" s="1"/>
    </row>
    <row r="311" spans="1:17" x14ac:dyDescent="0.2">
      <c r="A311" s="84">
        <f t="shared" si="43"/>
        <v>30.5</v>
      </c>
      <c r="B311" s="84">
        <f t="shared" si="40"/>
        <v>2.81</v>
      </c>
      <c r="C311" s="84">
        <f t="shared" si="41"/>
        <v>2.5034999999999998</v>
      </c>
      <c r="D311" s="1"/>
      <c r="E311" s="84">
        <f t="shared" si="44"/>
        <v>2.95</v>
      </c>
      <c r="F311" s="84">
        <f t="shared" si="45"/>
        <v>166</v>
      </c>
      <c r="G311" s="1"/>
      <c r="H311" s="1"/>
      <c r="I311" s="84">
        <f t="shared" si="46"/>
        <v>2.95</v>
      </c>
      <c r="J311" s="84">
        <f t="shared" si="47"/>
        <v>19</v>
      </c>
      <c r="K311" s="1"/>
      <c r="L311" s="1"/>
      <c r="M311" s="84">
        <f t="shared" si="48"/>
        <v>2.95</v>
      </c>
      <c r="N311" s="84">
        <f t="shared" si="49"/>
        <v>7.31</v>
      </c>
      <c r="O311" s="84">
        <f t="shared" si="42"/>
        <v>24.123000000000001</v>
      </c>
      <c r="P311" s="1"/>
      <c r="Q311" s="1"/>
    </row>
    <row r="312" spans="1:17" x14ac:dyDescent="0.2">
      <c r="A312" s="84">
        <f t="shared" si="43"/>
        <v>30.6</v>
      </c>
      <c r="B312" s="84">
        <f t="shared" si="40"/>
        <v>2.7991000000000001</v>
      </c>
      <c r="C312" s="84">
        <f t="shared" si="41"/>
        <v>2.4929000000000001</v>
      </c>
      <c r="D312" s="1"/>
      <c r="E312" s="84">
        <f t="shared" si="44"/>
        <v>2.96</v>
      </c>
      <c r="F312" s="84">
        <f t="shared" si="45"/>
        <v>166</v>
      </c>
      <c r="G312" s="1"/>
      <c r="H312" s="1"/>
      <c r="I312" s="84">
        <f t="shared" si="46"/>
        <v>2.96</v>
      </c>
      <c r="J312" s="84">
        <f t="shared" si="47"/>
        <v>19.2</v>
      </c>
      <c r="K312" s="1"/>
      <c r="L312" s="1"/>
      <c r="M312" s="84">
        <f t="shared" si="48"/>
        <v>2.96</v>
      </c>
      <c r="N312" s="84">
        <f t="shared" si="49"/>
        <v>7.38</v>
      </c>
      <c r="O312" s="84">
        <f t="shared" si="42"/>
        <v>24.353999999999999</v>
      </c>
      <c r="P312" s="1"/>
      <c r="Q312" s="1"/>
    </row>
    <row r="313" spans="1:17" x14ac:dyDescent="0.2">
      <c r="A313" s="84">
        <f t="shared" si="43"/>
        <v>30.7</v>
      </c>
      <c r="B313" s="84">
        <f t="shared" si="40"/>
        <v>2.7884000000000002</v>
      </c>
      <c r="C313" s="84">
        <f t="shared" si="41"/>
        <v>2.4824000000000002</v>
      </c>
      <c r="D313" s="1"/>
      <c r="E313" s="84">
        <f t="shared" si="44"/>
        <v>2.97</v>
      </c>
      <c r="F313" s="84">
        <f t="shared" si="45"/>
        <v>166</v>
      </c>
      <c r="G313" s="1"/>
      <c r="H313" s="1"/>
      <c r="I313" s="84">
        <f t="shared" si="46"/>
        <v>2.97</v>
      </c>
      <c r="J313" s="84">
        <f t="shared" si="47"/>
        <v>19.399999999999999</v>
      </c>
      <c r="K313" s="1"/>
      <c r="L313" s="1"/>
      <c r="M313" s="84">
        <f t="shared" si="48"/>
        <v>2.97</v>
      </c>
      <c r="N313" s="84">
        <f t="shared" si="49"/>
        <v>7.46</v>
      </c>
      <c r="O313" s="84">
        <f t="shared" si="42"/>
        <v>24.617999999999999</v>
      </c>
      <c r="P313" s="1"/>
      <c r="Q313" s="1"/>
    </row>
    <row r="314" spans="1:17" x14ac:dyDescent="0.2">
      <c r="A314" s="84">
        <f t="shared" si="43"/>
        <v>30.8</v>
      </c>
      <c r="B314" s="84">
        <f t="shared" si="40"/>
        <v>2.7776999999999998</v>
      </c>
      <c r="C314" s="84">
        <f t="shared" si="41"/>
        <v>2.472</v>
      </c>
      <c r="D314" s="1"/>
      <c r="E314" s="84">
        <f t="shared" si="44"/>
        <v>2.98</v>
      </c>
      <c r="F314" s="84">
        <f t="shared" si="45"/>
        <v>166</v>
      </c>
      <c r="G314" s="1"/>
      <c r="H314" s="1"/>
      <c r="I314" s="84">
        <f t="shared" si="46"/>
        <v>2.98</v>
      </c>
      <c r="J314" s="84">
        <f t="shared" si="47"/>
        <v>19.600000000000001</v>
      </c>
      <c r="K314" s="1"/>
      <c r="L314" s="1"/>
      <c r="M314" s="84">
        <f t="shared" si="48"/>
        <v>2.98</v>
      </c>
      <c r="N314" s="84">
        <f t="shared" si="49"/>
        <v>7.54</v>
      </c>
      <c r="O314" s="84">
        <f t="shared" si="42"/>
        <v>24.882000000000001</v>
      </c>
      <c r="P314" s="1"/>
      <c r="Q314" s="1"/>
    </row>
    <row r="315" spans="1:17" x14ac:dyDescent="0.2">
      <c r="A315" s="84">
        <f t="shared" si="43"/>
        <v>30.9</v>
      </c>
      <c r="B315" s="84">
        <f t="shared" si="40"/>
        <v>2.7671000000000001</v>
      </c>
      <c r="C315" s="84">
        <f t="shared" si="41"/>
        <v>2.4617</v>
      </c>
      <c r="D315" s="1"/>
      <c r="E315" s="84">
        <f t="shared" si="44"/>
        <v>2.99</v>
      </c>
      <c r="F315" s="84">
        <f t="shared" si="45"/>
        <v>165</v>
      </c>
      <c r="G315" s="1"/>
      <c r="H315" s="1"/>
      <c r="I315" s="84">
        <f t="shared" si="46"/>
        <v>2.99</v>
      </c>
      <c r="J315" s="84">
        <f t="shared" si="47"/>
        <v>19.8</v>
      </c>
      <c r="K315" s="1"/>
      <c r="L315" s="1"/>
      <c r="M315" s="84">
        <f t="shared" si="48"/>
        <v>2.99</v>
      </c>
      <c r="N315" s="84">
        <f t="shared" si="49"/>
        <v>7.62</v>
      </c>
      <c r="O315" s="84">
        <f t="shared" si="42"/>
        <v>25.146000000000001</v>
      </c>
      <c r="P315" s="1"/>
      <c r="Q315" s="1"/>
    </row>
    <row r="316" spans="1:17" x14ac:dyDescent="0.2">
      <c r="A316" s="84">
        <f t="shared" si="43"/>
        <v>31</v>
      </c>
      <c r="B316" s="84">
        <f t="shared" si="40"/>
        <v>2.7566000000000002</v>
      </c>
      <c r="C316" s="84">
        <f t="shared" si="41"/>
        <v>2.4514999999999998</v>
      </c>
      <c r="D316" s="1"/>
      <c r="E316" s="84">
        <f t="shared" si="44"/>
        <v>3</v>
      </c>
      <c r="F316" s="84">
        <f t="shared" si="45"/>
        <v>165</v>
      </c>
      <c r="G316" s="1"/>
      <c r="H316" s="1"/>
      <c r="I316" s="84">
        <f t="shared" si="46"/>
        <v>3</v>
      </c>
      <c r="J316" s="84">
        <f t="shared" si="47"/>
        <v>20</v>
      </c>
      <c r="K316" s="1"/>
      <c r="L316" s="1"/>
      <c r="M316" s="84">
        <f t="shared" si="48"/>
        <v>3</v>
      </c>
      <c r="N316" s="84">
        <f t="shared" si="49"/>
        <v>7.69</v>
      </c>
      <c r="O316" s="84">
        <f t="shared" si="42"/>
        <v>25.376999999999999</v>
      </c>
      <c r="P316" s="1"/>
      <c r="Q316" s="1"/>
    </row>
    <row r="317" spans="1:17" x14ac:dyDescent="0.2">
      <c r="A317" s="84">
        <f t="shared" si="43"/>
        <v>31.1</v>
      </c>
      <c r="B317" s="84">
        <f t="shared" si="40"/>
        <v>2.7462</v>
      </c>
      <c r="C317" s="84">
        <f t="shared" si="41"/>
        <v>2.4413999999999998</v>
      </c>
      <c r="D317" s="1"/>
      <c r="E317" s="84">
        <f t="shared" si="44"/>
        <v>3.01</v>
      </c>
      <c r="F317" s="84">
        <f t="shared" si="45"/>
        <v>165</v>
      </c>
      <c r="G317" s="1"/>
      <c r="H317" s="1"/>
      <c r="I317" s="84">
        <f t="shared" si="46"/>
        <v>3.01</v>
      </c>
      <c r="J317" s="84">
        <f t="shared" si="47"/>
        <v>20.2</v>
      </c>
      <c r="K317" s="1"/>
      <c r="L317" s="1"/>
      <c r="M317" s="84">
        <f t="shared" si="48"/>
        <v>3.01</v>
      </c>
      <c r="N317" s="84">
        <f t="shared" si="49"/>
        <v>7.77</v>
      </c>
      <c r="O317" s="84">
        <f t="shared" si="42"/>
        <v>25.640999999999998</v>
      </c>
      <c r="P317" s="1"/>
      <c r="Q317" s="1"/>
    </row>
    <row r="318" spans="1:17" x14ac:dyDescent="0.2">
      <c r="A318" s="84">
        <f t="shared" si="43"/>
        <v>31.2</v>
      </c>
      <c r="B318" s="84">
        <f t="shared" si="40"/>
        <v>2.7357999999999998</v>
      </c>
      <c r="C318" s="84">
        <f t="shared" si="41"/>
        <v>2.4314</v>
      </c>
      <c r="D318" s="1"/>
      <c r="E318" s="84">
        <f t="shared" si="44"/>
        <v>3.02</v>
      </c>
      <c r="F318" s="84">
        <f t="shared" si="45"/>
        <v>165</v>
      </c>
      <c r="G318" s="1"/>
      <c r="H318" s="1"/>
      <c r="I318" s="84">
        <f t="shared" si="46"/>
        <v>3.02</v>
      </c>
      <c r="J318" s="84">
        <f t="shared" si="47"/>
        <v>20.399999999999999</v>
      </c>
      <c r="K318" s="1"/>
      <c r="L318" s="1"/>
      <c r="M318" s="84">
        <f t="shared" si="48"/>
        <v>3.02</v>
      </c>
      <c r="N318" s="84">
        <f t="shared" si="49"/>
        <v>7.85</v>
      </c>
      <c r="O318" s="84">
        <f t="shared" si="42"/>
        <v>25.905000000000001</v>
      </c>
      <c r="P318" s="1"/>
      <c r="Q318" s="1"/>
    </row>
    <row r="319" spans="1:17" x14ac:dyDescent="0.2">
      <c r="A319" s="84">
        <f t="shared" si="43"/>
        <v>31.3</v>
      </c>
      <c r="B319" s="84">
        <f t="shared" si="40"/>
        <v>2.7256</v>
      </c>
      <c r="C319" s="84">
        <f t="shared" si="41"/>
        <v>2.4215</v>
      </c>
      <c r="D319" s="1"/>
      <c r="E319" s="84">
        <f t="shared" si="44"/>
        <v>3.03</v>
      </c>
      <c r="F319" s="84">
        <f t="shared" si="45"/>
        <v>164</v>
      </c>
      <c r="G319" s="1"/>
      <c r="H319" s="1"/>
      <c r="I319" s="84">
        <f t="shared" si="46"/>
        <v>3.03</v>
      </c>
      <c r="J319" s="84">
        <f t="shared" si="47"/>
        <v>20.6</v>
      </c>
      <c r="K319" s="1"/>
      <c r="L319" s="1"/>
      <c r="M319" s="84">
        <f t="shared" si="48"/>
        <v>3.03</v>
      </c>
      <c r="N319" s="84">
        <f t="shared" si="49"/>
        <v>7.92</v>
      </c>
      <c r="O319" s="84">
        <f t="shared" si="42"/>
        <v>26.135999999999999</v>
      </c>
      <c r="P319" s="1"/>
      <c r="Q319" s="1"/>
    </row>
    <row r="320" spans="1:17" x14ac:dyDescent="0.2">
      <c r="A320" s="84">
        <f t="shared" si="43"/>
        <v>31.4</v>
      </c>
      <c r="B320" s="84">
        <f t="shared" si="40"/>
        <v>2.7155</v>
      </c>
      <c r="C320" s="84">
        <f t="shared" si="41"/>
        <v>2.4117000000000002</v>
      </c>
      <c r="D320" s="1"/>
      <c r="E320" s="84">
        <f t="shared" si="44"/>
        <v>3.04</v>
      </c>
      <c r="F320" s="84">
        <f t="shared" si="45"/>
        <v>164</v>
      </c>
      <c r="G320" s="1"/>
      <c r="H320" s="1"/>
      <c r="I320" s="84">
        <f t="shared" si="46"/>
        <v>3.04</v>
      </c>
      <c r="J320" s="84">
        <f t="shared" si="47"/>
        <v>20.8</v>
      </c>
      <c r="K320" s="1"/>
      <c r="L320" s="1"/>
      <c r="M320" s="84">
        <f t="shared" si="48"/>
        <v>3.04</v>
      </c>
      <c r="N320" s="84">
        <f t="shared" si="49"/>
        <v>8</v>
      </c>
      <c r="O320" s="84">
        <f t="shared" si="42"/>
        <v>26.4</v>
      </c>
      <c r="P320" s="1"/>
      <c r="Q320" s="1"/>
    </row>
    <row r="321" spans="1:17" x14ac:dyDescent="0.2">
      <c r="A321" s="84">
        <f t="shared" si="43"/>
        <v>31.5</v>
      </c>
      <c r="B321" s="84">
        <f t="shared" si="40"/>
        <v>2.7054</v>
      </c>
      <c r="C321" s="84">
        <f t="shared" si="41"/>
        <v>2.4020000000000001</v>
      </c>
      <c r="D321" s="1"/>
      <c r="E321" s="84">
        <f t="shared" si="44"/>
        <v>3.05</v>
      </c>
      <c r="F321" s="84">
        <f t="shared" si="45"/>
        <v>164</v>
      </c>
      <c r="G321" s="1"/>
      <c r="H321" s="1"/>
      <c r="I321" s="84">
        <f t="shared" si="46"/>
        <v>3.05</v>
      </c>
      <c r="J321" s="84">
        <f t="shared" si="47"/>
        <v>21</v>
      </c>
      <c r="K321" s="1"/>
      <c r="L321" s="1"/>
      <c r="M321" s="84">
        <f t="shared" si="48"/>
        <v>3.05</v>
      </c>
      <c r="N321" s="84">
        <f t="shared" si="49"/>
        <v>8.08</v>
      </c>
      <c r="O321" s="84">
        <f t="shared" si="42"/>
        <v>26.664000000000001</v>
      </c>
      <c r="P321" s="1"/>
      <c r="Q321" s="1"/>
    </row>
    <row r="322" spans="1:17" x14ac:dyDescent="0.2">
      <c r="A322" s="84">
        <f t="shared" si="43"/>
        <v>31.6</v>
      </c>
      <c r="B322" s="84">
        <f t="shared" si="40"/>
        <v>2.6955</v>
      </c>
      <c r="C322" s="84">
        <f t="shared" si="41"/>
        <v>2.3923999999999999</v>
      </c>
      <c r="D322" s="1"/>
      <c r="E322" s="84">
        <f t="shared" si="44"/>
        <v>3.06</v>
      </c>
      <c r="F322" s="84">
        <f t="shared" si="45"/>
        <v>164</v>
      </c>
      <c r="G322" s="1"/>
      <c r="H322" s="1"/>
      <c r="I322" s="84">
        <f t="shared" si="46"/>
        <v>3.06</v>
      </c>
      <c r="J322" s="84">
        <f t="shared" si="47"/>
        <v>21.2</v>
      </c>
      <c r="K322" s="1"/>
      <c r="L322" s="1"/>
      <c r="M322" s="84">
        <f t="shared" si="48"/>
        <v>3.06</v>
      </c>
      <c r="N322" s="84">
        <f t="shared" si="49"/>
        <v>8.15</v>
      </c>
      <c r="O322" s="84">
        <f t="shared" si="42"/>
        <v>26.895</v>
      </c>
      <c r="P322" s="1"/>
      <c r="Q322" s="1"/>
    </row>
    <row r="323" spans="1:17" x14ac:dyDescent="0.2">
      <c r="A323" s="84">
        <f t="shared" si="43"/>
        <v>31.7</v>
      </c>
      <c r="B323" s="84">
        <f t="shared" si="40"/>
        <v>2.6856</v>
      </c>
      <c r="C323" s="84">
        <f t="shared" si="41"/>
        <v>2.3828</v>
      </c>
      <c r="D323" s="1"/>
      <c r="E323" s="84">
        <f t="shared" si="44"/>
        <v>3.07</v>
      </c>
      <c r="F323" s="84">
        <f t="shared" si="45"/>
        <v>163</v>
      </c>
      <c r="G323" s="1"/>
      <c r="H323" s="1"/>
      <c r="I323" s="84">
        <f t="shared" si="46"/>
        <v>3.07</v>
      </c>
      <c r="J323" s="84">
        <f t="shared" si="47"/>
        <v>21.4</v>
      </c>
      <c r="K323" s="1"/>
      <c r="L323" s="1"/>
      <c r="M323" s="84">
        <f t="shared" si="48"/>
        <v>3.07</v>
      </c>
      <c r="N323" s="84">
        <f t="shared" si="49"/>
        <v>8.23</v>
      </c>
      <c r="O323" s="84">
        <f t="shared" si="42"/>
        <v>27.158999999999999</v>
      </c>
      <c r="P323" s="1"/>
      <c r="Q323" s="1"/>
    </row>
    <row r="324" spans="1:17" x14ac:dyDescent="0.2">
      <c r="A324" s="84">
        <f t="shared" si="43"/>
        <v>31.8</v>
      </c>
      <c r="B324" s="84">
        <f t="shared" si="40"/>
        <v>2.6758000000000002</v>
      </c>
      <c r="C324" s="84">
        <f t="shared" si="41"/>
        <v>2.3734000000000002</v>
      </c>
      <c r="D324" s="1"/>
      <c r="E324" s="84">
        <f t="shared" si="44"/>
        <v>3.08</v>
      </c>
      <c r="F324" s="84">
        <f t="shared" si="45"/>
        <v>163</v>
      </c>
      <c r="G324" s="1"/>
      <c r="H324" s="1"/>
      <c r="I324" s="84">
        <f t="shared" si="46"/>
        <v>3.08</v>
      </c>
      <c r="J324" s="84">
        <f t="shared" si="47"/>
        <v>21.6</v>
      </c>
      <c r="K324" s="1"/>
      <c r="L324" s="1"/>
      <c r="M324" s="84">
        <f t="shared" si="48"/>
        <v>3.08</v>
      </c>
      <c r="N324" s="84">
        <f t="shared" si="49"/>
        <v>8.31</v>
      </c>
      <c r="O324" s="84">
        <f t="shared" si="42"/>
        <v>27.422999999999998</v>
      </c>
      <c r="P324" s="1"/>
      <c r="Q324" s="1"/>
    </row>
    <row r="325" spans="1:17" x14ac:dyDescent="0.2">
      <c r="A325" s="84">
        <f t="shared" si="43"/>
        <v>31.9</v>
      </c>
      <c r="B325" s="84">
        <f t="shared" si="40"/>
        <v>2.6661000000000001</v>
      </c>
      <c r="C325" s="84">
        <f t="shared" si="41"/>
        <v>2.3639999999999999</v>
      </c>
      <c r="D325" s="1"/>
      <c r="E325" s="84">
        <f t="shared" si="44"/>
        <v>3.09</v>
      </c>
      <c r="F325" s="84">
        <f t="shared" si="45"/>
        <v>163</v>
      </c>
      <c r="G325" s="1"/>
      <c r="H325" s="1"/>
      <c r="I325" s="84">
        <f t="shared" si="46"/>
        <v>3.09</v>
      </c>
      <c r="J325" s="84">
        <f t="shared" si="47"/>
        <v>21.8</v>
      </c>
      <c r="K325" s="1"/>
      <c r="L325" s="1"/>
      <c r="M325" s="84">
        <f t="shared" si="48"/>
        <v>3.09</v>
      </c>
      <c r="N325" s="84">
        <f t="shared" si="49"/>
        <v>8.3800000000000008</v>
      </c>
      <c r="O325" s="84">
        <f t="shared" si="42"/>
        <v>27.654</v>
      </c>
      <c r="P325" s="1"/>
      <c r="Q325" s="1"/>
    </row>
    <row r="326" spans="1:17" x14ac:dyDescent="0.2">
      <c r="A326" s="84">
        <f t="shared" si="43"/>
        <v>32</v>
      </c>
      <c r="B326" s="84">
        <f t="shared" si="40"/>
        <v>2.6564999999999999</v>
      </c>
      <c r="C326" s="84">
        <f t="shared" si="41"/>
        <v>2.3546999999999998</v>
      </c>
      <c r="D326" s="1"/>
      <c r="E326" s="84">
        <f t="shared" si="44"/>
        <v>3.1</v>
      </c>
      <c r="F326" s="84">
        <f t="shared" si="45"/>
        <v>163</v>
      </c>
      <c r="G326" s="1"/>
      <c r="H326" s="1"/>
      <c r="I326" s="84">
        <f t="shared" si="46"/>
        <v>3.1</v>
      </c>
      <c r="J326" s="84">
        <f t="shared" si="47"/>
        <v>22</v>
      </c>
      <c r="K326" s="1"/>
      <c r="L326" s="1"/>
      <c r="M326" s="84">
        <f t="shared" si="48"/>
        <v>3.1</v>
      </c>
      <c r="N326" s="84">
        <f t="shared" si="49"/>
        <v>8.4600000000000009</v>
      </c>
      <c r="O326" s="84">
        <f t="shared" si="42"/>
        <v>27.917999999999999</v>
      </c>
      <c r="P326" s="1"/>
      <c r="Q326" s="1"/>
    </row>
    <row r="327" spans="1:17" x14ac:dyDescent="0.2">
      <c r="A327" s="84">
        <f t="shared" si="43"/>
        <v>32.1</v>
      </c>
      <c r="B327" s="84">
        <f t="shared" si="40"/>
        <v>2.6469</v>
      </c>
      <c r="C327" s="84">
        <f t="shared" si="41"/>
        <v>2.3456000000000001</v>
      </c>
      <c r="D327" s="1"/>
      <c r="E327" s="84">
        <f t="shared" si="44"/>
        <v>3.11</v>
      </c>
      <c r="F327" s="84">
        <f t="shared" si="45"/>
        <v>162</v>
      </c>
      <c r="G327" s="1"/>
      <c r="H327" s="1"/>
      <c r="I327" s="84">
        <f t="shared" si="46"/>
        <v>3.11</v>
      </c>
      <c r="J327" s="84">
        <f t="shared" si="47"/>
        <v>22.2</v>
      </c>
      <c r="K327" s="1"/>
      <c r="L327" s="1"/>
      <c r="M327" s="84">
        <f t="shared" si="48"/>
        <v>3.11</v>
      </c>
      <c r="N327" s="84">
        <f t="shared" si="49"/>
        <v>8.5399999999999991</v>
      </c>
      <c r="O327" s="84">
        <f t="shared" si="42"/>
        <v>28.181999999999999</v>
      </c>
      <c r="P327" s="1"/>
      <c r="Q327" s="1"/>
    </row>
    <row r="328" spans="1:17" x14ac:dyDescent="0.2">
      <c r="A328" s="84">
        <f t="shared" si="43"/>
        <v>32.200000000000003</v>
      </c>
      <c r="B328" s="84">
        <f t="shared" si="40"/>
        <v>2.6375000000000002</v>
      </c>
      <c r="C328" s="84">
        <f t="shared" si="41"/>
        <v>2.3365</v>
      </c>
      <c r="D328" s="1"/>
      <c r="E328" s="84">
        <f t="shared" si="44"/>
        <v>3.12</v>
      </c>
      <c r="F328" s="84">
        <f t="shared" si="45"/>
        <v>162</v>
      </c>
      <c r="G328" s="1"/>
      <c r="H328" s="1"/>
      <c r="I328" s="84">
        <f t="shared" si="46"/>
        <v>3.12</v>
      </c>
      <c r="J328" s="84">
        <f t="shared" si="47"/>
        <v>22.4</v>
      </c>
      <c r="K328" s="1"/>
      <c r="L328" s="1"/>
      <c r="M328" s="84">
        <f t="shared" si="48"/>
        <v>3.12</v>
      </c>
      <c r="N328" s="84">
        <f t="shared" si="49"/>
        <v>8.6199999999999992</v>
      </c>
      <c r="O328" s="84">
        <f t="shared" si="42"/>
        <v>28.446000000000002</v>
      </c>
      <c r="P328" s="1"/>
      <c r="Q328" s="1"/>
    </row>
    <row r="329" spans="1:17" x14ac:dyDescent="0.2">
      <c r="A329" s="84">
        <f t="shared" si="43"/>
        <v>32.299999999999997</v>
      </c>
      <c r="B329" s="84">
        <f t="shared" si="40"/>
        <v>2.6280999999999999</v>
      </c>
      <c r="C329" s="84">
        <f t="shared" si="41"/>
        <v>2.3275000000000001</v>
      </c>
      <c r="D329" s="1"/>
      <c r="E329" s="84">
        <f t="shared" si="44"/>
        <v>3.13</v>
      </c>
      <c r="F329" s="84">
        <f t="shared" si="45"/>
        <v>162</v>
      </c>
      <c r="G329" s="1"/>
      <c r="H329" s="1"/>
      <c r="I329" s="84">
        <f t="shared" si="46"/>
        <v>3.13</v>
      </c>
      <c r="J329" s="84">
        <f t="shared" si="47"/>
        <v>22.6</v>
      </c>
      <c r="K329" s="1"/>
      <c r="L329" s="1"/>
      <c r="M329" s="84">
        <f t="shared" si="48"/>
        <v>3.13</v>
      </c>
      <c r="N329" s="84">
        <f t="shared" si="49"/>
        <v>8.69</v>
      </c>
      <c r="O329" s="84">
        <f t="shared" si="42"/>
        <v>28.677</v>
      </c>
      <c r="P329" s="1"/>
      <c r="Q329" s="1"/>
    </row>
    <row r="330" spans="1:17" x14ac:dyDescent="0.2">
      <c r="A330" s="84">
        <f t="shared" si="43"/>
        <v>32.4</v>
      </c>
      <c r="B330" s="84">
        <f t="shared" si="40"/>
        <v>2.6187999999999998</v>
      </c>
      <c r="C330" s="84">
        <f t="shared" si="41"/>
        <v>2.3184999999999998</v>
      </c>
      <c r="D330" s="1"/>
      <c r="E330" s="84">
        <f t="shared" si="44"/>
        <v>3.14</v>
      </c>
      <c r="F330" s="84">
        <f t="shared" si="45"/>
        <v>162</v>
      </c>
      <c r="G330" s="1"/>
      <c r="H330" s="1"/>
      <c r="I330" s="84">
        <f t="shared" si="46"/>
        <v>3.14</v>
      </c>
      <c r="J330" s="84">
        <f t="shared" si="47"/>
        <v>22.8</v>
      </c>
      <c r="K330" s="1"/>
      <c r="L330" s="1"/>
      <c r="M330" s="84">
        <f t="shared" si="48"/>
        <v>3.14</v>
      </c>
      <c r="N330" s="84">
        <f t="shared" si="49"/>
        <v>8.77</v>
      </c>
      <c r="O330" s="84">
        <f t="shared" si="42"/>
        <v>28.940999999999999</v>
      </c>
      <c r="P330" s="1"/>
      <c r="Q330" s="1"/>
    </row>
    <row r="331" spans="1:17" x14ac:dyDescent="0.2">
      <c r="A331" s="84">
        <f t="shared" si="43"/>
        <v>32.5</v>
      </c>
      <c r="B331" s="84">
        <f t="shared" si="40"/>
        <v>2.6095999999999999</v>
      </c>
      <c r="C331" s="84">
        <f t="shared" si="41"/>
        <v>2.3096999999999999</v>
      </c>
      <c r="D331" s="1"/>
      <c r="E331" s="84">
        <f t="shared" si="44"/>
        <v>3.15</v>
      </c>
      <c r="F331" s="84">
        <f t="shared" si="45"/>
        <v>161</v>
      </c>
      <c r="G331" s="1"/>
      <c r="H331" s="1"/>
      <c r="I331" s="84">
        <f t="shared" si="46"/>
        <v>3.15</v>
      </c>
      <c r="J331" s="84">
        <f t="shared" si="47"/>
        <v>23</v>
      </c>
      <c r="K331" s="1"/>
      <c r="L331" s="1"/>
      <c r="M331" s="84">
        <f t="shared" si="48"/>
        <v>3.15</v>
      </c>
      <c r="N331" s="84">
        <f t="shared" si="49"/>
        <v>8.85</v>
      </c>
      <c r="O331" s="84">
        <f t="shared" si="42"/>
        <v>29.204999999999998</v>
      </c>
      <c r="P331" s="1"/>
      <c r="Q331" s="1"/>
    </row>
    <row r="332" spans="1:17" x14ac:dyDescent="0.2">
      <c r="A332" s="84">
        <f t="shared" si="43"/>
        <v>32.6</v>
      </c>
      <c r="B332" s="84">
        <f t="shared" si="40"/>
        <v>2.6004</v>
      </c>
      <c r="C332" s="84">
        <f t="shared" si="41"/>
        <v>2.3008999999999999</v>
      </c>
      <c r="D332" s="1"/>
      <c r="E332" s="84">
        <f t="shared" si="44"/>
        <v>3.16</v>
      </c>
      <c r="F332" s="84">
        <f t="shared" si="45"/>
        <v>161</v>
      </c>
      <c r="G332" s="1"/>
      <c r="H332" s="1"/>
      <c r="I332" s="84">
        <f t="shared" si="46"/>
        <v>3.16</v>
      </c>
      <c r="J332" s="84">
        <f t="shared" si="47"/>
        <v>23.2</v>
      </c>
      <c r="K332" s="1"/>
      <c r="L332" s="1"/>
      <c r="M332" s="84">
        <f t="shared" si="48"/>
        <v>3.16</v>
      </c>
      <c r="N332" s="84">
        <f t="shared" si="49"/>
        <v>8.92</v>
      </c>
      <c r="O332" s="84">
        <f t="shared" si="42"/>
        <v>29.436</v>
      </c>
      <c r="P332" s="1"/>
      <c r="Q332" s="1"/>
    </row>
    <row r="333" spans="1:17" x14ac:dyDescent="0.2">
      <c r="A333" s="84">
        <f t="shared" si="43"/>
        <v>32.700000000000003</v>
      </c>
      <c r="B333" s="84">
        <f t="shared" si="40"/>
        <v>2.5914000000000001</v>
      </c>
      <c r="C333" s="84">
        <f t="shared" si="41"/>
        <v>2.2921999999999998</v>
      </c>
      <c r="D333" s="1"/>
      <c r="E333" s="84">
        <f t="shared" si="44"/>
        <v>3.17</v>
      </c>
      <c r="F333" s="84">
        <f t="shared" si="45"/>
        <v>161</v>
      </c>
      <c r="G333" s="1"/>
      <c r="H333" s="1"/>
      <c r="I333" s="84">
        <f t="shared" si="46"/>
        <v>3.17</v>
      </c>
      <c r="J333" s="84">
        <f t="shared" si="47"/>
        <v>23.4</v>
      </c>
      <c r="K333" s="1"/>
      <c r="L333" s="1"/>
      <c r="M333" s="84">
        <f t="shared" si="48"/>
        <v>3.17</v>
      </c>
      <c r="N333" s="84">
        <f t="shared" si="49"/>
        <v>9</v>
      </c>
      <c r="O333" s="84">
        <f t="shared" si="42"/>
        <v>29.7</v>
      </c>
      <c r="P333" s="1"/>
      <c r="Q333" s="1"/>
    </row>
    <row r="334" spans="1:17" x14ac:dyDescent="0.2">
      <c r="A334" s="84">
        <f t="shared" si="43"/>
        <v>32.799999999999997</v>
      </c>
      <c r="B334" s="84">
        <f t="shared" si="40"/>
        <v>2.5823999999999998</v>
      </c>
      <c r="C334" s="84">
        <f t="shared" si="41"/>
        <v>2.2835999999999999</v>
      </c>
      <c r="D334" s="1"/>
      <c r="E334" s="84">
        <f t="shared" si="44"/>
        <v>3.18</v>
      </c>
      <c r="F334" s="84">
        <f t="shared" si="45"/>
        <v>161</v>
      </c>
      <c r="G334" s="1"/>
      <c r="H334" s="1"/>
      <c r="I334" s="84">
        <f t="shared" si="46"/>
        <v>3.18</v>
      </c>
      <c r="J334" s="84">
        <f t="shared" si="47"/>
        <v>23.6</v>
      </c>
      <c r="K334" s="1"/>
      <c r="L334" s="1"/>
      <c r="M334" s="84">
        <f t="shared" si="48"/>
        <v>3.18</v>
      </c>
      <c r="N334" s="84">
        <f t="shared" si="49"/>
        <v>9.08</v>
      </c>
      <c r="O334" s="84">
        <f t="shared" si="42"/>
        <v>29.963999999999999</v>
      </c>
      <c r="P334" s="1"/>
      <c r="Q334" s="1"/>
    </row>
    <row r="335" spans="1:17" x14ac:dyDescent="0.2">
      <c r="A335" s="84">
        <f t="shared" si="43"/>
        <v>32.9</v>
      </c>
      <c r="B335" s="84">
        <f t="shared" si="40"/>
        <v>2.5735000000000001</v>
      </c>
      <c r="C335" s="84">
        <f t="shared" si="41"/>
        <v>2.2751000000000001</v>
      </c>
      <c r="D335" s="1"/>
      <c r="E335" s="84">
        <f t="shared" si="44"/>
        <v>3.19</v>
      </c>
      <c r="F335" s="84">
        <f t="shared" si="45"/>
        <v>160</v>
      </c>
      <c r="G335" s="1"/>
      <c r="H335" s="1"/>
      <c r="I335" s="84">
        <f t="shared" si="46"/>
        <v>3.19</v>
      </c>
      <c r="J335" s="84">
        <f t="shared" si="47"/>
        <v>23.8</v>
      </c>
      <c r="K335" s="1"/>
      <c r="L335" s="1"/>
      <c r="M335" s="84">
        <f t="shared" si="48"/>
        <v>3.19</v>
      </c>
      <c r="N335" s="84">
        <f t="shared" si="49"/>
        <v>9.15</v>
      </c>
      <c r="O335" s="84">
        <f t="shared" si="42"/>
        <v>30.195</v>
      </c>
      <c r="P335" s="1"/>
      <c r="Q335" s="1"/>
    </row>
    <row r="336" spans="1:17" x14ac:dyDescent="0.2">
      <c r="A336" s="84">
        <f t="shared" si="43"/>
        <v>33</v>
      </c>
      <c r="B336" s="84">
        <f t="shared" ref="B336:B399" si="50">ROUND(VLOOKUP($A336,SINCLAIRTABELLE,$D$1),$B$10)</f>
        <v>2.5646</v>
      </c>
      <c r="C336" s="84">
        <f t="shared" ref="C336:C399" si="51">IF($B$3=$W$1,ROUND(VLOOKUP($A336,SINCLAIRTABELLE,$E$1),$B$10),IF($B$3=$W$2,B336,B336+$B$4))</f>
        <v>2.2665999999999999</v>
      </c>
      <c r="D336" s="1"/>
      <c r="E336" s="84">
        <f t="shared" si="44"/>
        <v>3.2</v>
      </c>
      <c r="F336" s="84">
        <f t="shared" si="45"/>
        <v>160</v>
      </c>
      <c r="G336" s="1"/>
      <c r="H336" s="1"/>
      <c r="I336" s="84">
        <f t="shared" si="46"/>
        <v>3.2</v>
      </c>
      <c r="J336" s="84">
        <f t="shared" si="47"/>
        <v>24</v>
      </c>
      <c r="K336" s="1"/>
      <c r="L336" s="1"/>
      <c r="M336" s="84">
        <f t="shared" si="48"/>
        <v>3.2</v>
      </c>
      <c r="N336" s="84">
        <f t="shared" si="49"/>
        <v>9.23</v>
      </c>
      <c r="O336" s="84">
        <f t="shared" ref="O336:O399" si="52">IF($N$4="Ja",ROUND(N336*$O$2,$B$10),N336)</f>
        <v>30.459</v>
      </c>
      <c r="P336" s="1"/>
      <c r="Q336" s="1"/>
    </row>
    <row r="337" spans="1:17" x14ac:dyDescent="0.2">
      <c r="A337" s="84">
        <f t="shared" si="43"/>
        <v>33.1</v>
      </c>
      <c r="B337" s="84">
        <f t="shared" si="50"/>
        <v>2.5558999999999998</v>
      </c>
      <c r="C337" s="84">
        <f t="shared" si="51"/>
        <v>2.2582</v>
      </c>
      <c r="D337" s="1"/>
      <c r="E337" s="84">
        <f t="shared" si="44"/>
        <v>3.21</v>
      </c>
      <c r="F337" s="84">
        <f t="shared" si="45"/>
        <v>160</v>
      </c>
      <c r="G337" s="1"/>
      <c r="H337" s="1"/>
      <c r="I337" s="84">
        <f t="shared" si="46"/>
        <v>3.21</v>
      </c>
      <c r="J337" s="84">
        <f t="shared" si="47"/>
        <v>24.2</v>
      </c>
      <c r="K337" s="1"/>
      <c r="L337" s="1"/>
      <c r="M337" s="84">
        <f t="shared" si="48"/>
        <v>3.21</v>
      </c>
      <c r="N337" s="84">
        <f t="shared" si="49"/>
        <v>9.31</v>
      </c>
      <c r="O337" s="84">
        <f t="shared" si="52"/>
        <v>30.722999999999999</v>
      </c>
      <c r="P337" s="1"/>
      <c r="Q337" s="1"/>
    </row>
    <row r="338" spans="1:17" x14ac:dyDescent="0.2">
      <c r="A338" s="84">
        <f t="shared" ref="A338:A401" si="53">ROUND(A337+0.1,1)</f>
        <v>33.200000000000003</v>
      </c>
      <c r="B338" s="84">
        <f t="shared" si="50"/>
        <v>2.5472000000000001</v>
      </c>
      <c r="C338" s="84">
        <f t="shared" si="51"/>
        <v>2.2498999999999998</v>
      </c>
      <c r="D338" s="1"/>
      <c r="E338" s="84">
        <f t="shared" ref="E338:E401" si="54">ROUND(E337+0.01,2)</f>
        <v>3.22</v>
      </c>
      <c r="F338" s="84">
        <f t="shared" ref="F338:F401" si="55">ROUND(IF(E338 &gt; $F$9,0,($F$9-E338)*100*$F$11), $F$10)</f>
        <v>160</v>
      </c>
      <c r="G338" s="1"/>
      <c r="H338" s="1"/>
      <c r="I338" s="84">
        <f t="shared" ref="I338:I401" si="56">ROUND(I337+0.01,2)</f>
        <v>3.22</v>
      </c>
      <c r="J338" s="84">
        <f t="shared" ref="J338:J401" si="57">ROUND(IF(I338&lt;=$J$9,0,(I338-$J$9)*100*$J$11),$J$10)</f>
        <v>24.4</v>
      </c>
      <c r="K338" s="1"/>
      <c r="L338" s="1"/>
      <c r="M338" s="84">
        <f t="shared" ref="M338:M401" si="58">ROUND(M337+0.01,2)</f>
        <v>3.22</v>
      </c>
      <c r="N338" s="84">
        <f t="shared" ref="N338:N401" si="59">ROUND(IF(M338&lt;=$N$9,0,(M338-$N$9)*100*$N$11),$N$10)</f>
        <v>9.3800000000000008</v>
      </c>
      <c r="O338" s="84">
        <f t="shared" si="52"/>
        <v>30.954000000000001</v>
      </c>
      <c r="P338" s="1"/>
      <c r="Q338" s="1"/>
    </row>
    <row r="339" spans="1:17" x14ac:dyDescent="0.2">
      <c r="A339" s="84">
        <f t="shared" si="53"/>
        <v>33.299999999999997</v>
      </c>
      <c r="B339" s="84">
        <f t="shared" si="50"/>
        <v>2.5385</v>
      </c>
      <c r="C339" s="84">
        <f t="shared" si="51"/>
        <v>2.2416999999999998</v>
      </c>
      <c r="D339" s="1"/>
      <c r="E339" s="84">
        <f t="shared" si="54"/>
        <v>3.23</v>
      </c>
      <c r="F339" s="84">
        <f t="shared" si="55"/>
        <v>159</v>
      </c>
      <c r="G339" s="1"/>
      <c r="H339" s="1"/>
      <c r="I339" s="84">
        <f t="shared" si="56"/>
        <v>3.23</v>
      </c>
      <c r="J339" s="84">
        <f t="shared" si="57"/>
        <v>24.6</v>
      </c>
      <c r="K339" s="1"/>
      <c r="L339" s="1"/>
      <c r="M339" s="84">
        <f t="shared" si="58"/>
        <v>3.23</v>
      </c>
      <c r="N339" s="84">
        <f t="shared" si="59"/>
        <v>9.4600000000000009</v>
      </c>
      <c r="O339" s="84">
        <f t="shared" si="52"/>
        <v>31.218</v>
      </c>
      <c r="P339" s="1"/>
      <c r="Q339" s="1"/>
    </row>
    <row r="340" spans="1:17" x14ac:dyDescent="0.2">
      <c r="A340" s="84">
        <f t="shared" si="53"/>
        <v>33.4</v>
      </c>
      <c r="B340" s="84">
        <f t="shared" si="50"/>
        <v>2.5299999999999998</v>
      </c>
      <c r="C340" s="84">
        <f t="shared" si="51"/>
        <v>2.2334999999999998</v>
      </c>
      <c r="D340" s="1"/>
      <c r="E340" s="84">
        <f t="shared" si="54"/>
        <v>3.24</v>
      </c>
      <c r="F340" s="84">
        <f t="shared" si="55"/>
        <v>159</v>
      </c>
      <c r="G340" s="1"/>
      <c r="H340" s="1"/>
      <c r="I340" s="84">
        <f t="shared" si="56"/>
        <v>3.24</v>
      </c>
      <c r="J340" s="84">
        <f t="shared" si="57"/>
        <v>24.8</v>
      </c>
      <c r="K340" s="1"/>
      <c r="L340" s="1"/>
      <c r="M340" s="84">
        <f t="shared" si="58"/>
        <v>3.24</v>
      </c>
      <c r="N340" s="84">
        <f t="shared" si="59"/>
        <v>9.5399999999999991</v>
      </c>
      <c r="O340" s="84">
        <f t="shared" si="52"/>
        <v>31.481999999999999</v>
      </c>
      <c r="P340" s="1"/>
      <c r="Q340" s="1"/>
    </row>
    <row r="341" spans="1:17" x14ac:dyDescent="0.2">
      <c r="A341" s="84">
        <f t="shared" si="53"/>
        <v>33.5</v>
      </c>
      <c r="B341" s="84">
        <f t="shared" si="50"/>
        <v>2.5215000000000001</v>
      </c>
      <c r="C341" s="84">
        <f t="shared" si="51"/>
        <v>2.2254999999999998</v>
      </c>
      <c r="D341" s="1"/>
      <c r="E341" s="84">
        <f t="shared" si="54"/>
        <v>3.25</v>
      </c>
      <c r="F341" s="84">
        <f t="shared" si="55"/>
        <v>159</v>
      </c>
      <c r="G341" s="1"/>
      <c r="H341" s="1"/>
      <c r="I341" s="84">
        <f t="shared" si="56"/>
        <v>3.25</v>
      </c>
      <c r="J341" s="84">
        <f t="shared" si="57"/>
        <v>25</v>
      </c>
      <c r="K341" s="1"/>
      <c r="L341" s="1"/>
      <c r="M341" s="84">
        <f t="shared" si="58"/>
        <v>3.25</v>
      </c>
      <c r="N341" s="84">
        <f t="shared" si="59"/>
        <v>9.6199999999999992</v>
      </c>
      <c r="O341" s="84">
        <f t="shared" si="52"/>
        <v>31.745999999999999</v>
      </c>
      <c r="P341" s="1"/>
      <c r="Q341" s="1"/>
    </row>
    <row r="342" spans="1:17" x14ac:dyDescent="0.2">
      <c r="A342" s="84">
        <f t="shared" si="53"/>
        <v>33.6</v>
      </c>
      <c r="B342" s="84">
        <f t="shared" si="50"/>
        <v>2.5131000000000001</v>
      </c>
      <c r="C342" s="84">
        <f t="shared" si="51"/>
        <v>2.2174</v>
      </c>
      <c r="D342" s="1"/>
      <c r="E342" s="84">
        <f t="shared" si="54"/>
        <v>3.26</v>
      </c>
      <c r="F342" s="84">
        <f t="shared" si="55"/>
        <v>159</v>
      </c>
      <c r="G342" s="1"/>
      <c r="H342" s="1"/>
      <c r="I342" s="84">
        <f t="shared" si="56"/>
        <v>3.26</v>
      </c>
      <c r="J342" s="84">
        <f t="shared" si="57"/>
        <v>25.2</v>
      </c>
      <c r="K342" s="1"/>
      <c r="L342" s="1"/>
      <c r="M342" s="84">
        <f t="shared" si="58"/>
        <v>3.26</v>
      </c>
      <c r="N342" s="84">
        <f t="shared" si="59"/>
        <v>9.69</v>
      </c>
      <c r="O342" s="84">
        <f t="shared" si="52"/>
        <v>31.977</v>
      </c>
      <c r="P342" s="1"/>
      <c r="Q342" s="1"/>
    </row>
    <row r="343" spans="1:17" x14ac:dyDescent="0.2">
      <c r="A343" s="84">
        <f t="shared" si="53"/>
        <v>33.700000000000003</v>
      </c>
      <c r="B343" s="84">
        <f t="shared" si="50"/>
        <v>2.5047000000000001</v>
      </c>
      <c r="C343" s="84">
        <f t="shared" si="51"/>
        <v>2.2094999999999998</v>
      </c>
      <c r="D343" s="1"/>
      <c r="E343" s="84">
        <f t="shared" si="54"/>
        <v>3.27</v>
      </c>
      <c r="F343" s="84">
        <f t="shared" si="55"/>
        <v>158</v>
      </c>
      <c r="G343" s="1"/>
      <c r="H343" s="1"/>
      <c r="I343" s="84">
        <f t="shared" si="56"/>
        <v>3.27</v>
      </c>
      <c r="J343" s="84">
        <f t="shared" si="57"/>
        <v>25.4</v>
      </c>
      <c r="K343" s="1"/>
      <c r="L343" s="1"/>
      <c r="M343" s="84">
        <f t="shared" si="58"/>
        <v>3.27</v>
      </c>
      <c r="N343" s="84">
        <f t="shared" si="59"/>
        <v>9.77</v>
      </c>
      <c r="O343" s="84">
        <f t="shared" si="52"/>
        <v>32.241</v>
      </c>
      <c r="P343" s="1"/>
      <c r="Q343" s="1"/>
    </row>
    <row r="344" spans="1:17" x14ac:dyDescent="0.2">
      <c r="A344" s="84">
        <f t="shared" si="53"/>
        <v>33.799999999999997</v>
      </c>
      <c r="B344" s="84">
        <f t="shared" si="50"/>
        <v>2.4964</v>
      </c>
      <c r="C344" s="84">
        <f t="shared" si="51"/>
        <v>2.2016</v>
      </c>
      <c r="D344" s="1"/>
      <c r="E344" s="84">
        <f t="shared" si="54"/>
        <v>3.28</v>
      </c>
      <c r="F344" s="84">
        <f t="shared" si="55"/>
        <v>158</v>
      </c>
      <c r="G344" s="1"/>
      <c r="H344" s="1"/>
      <c r="I344" s="84">
        <f t="shared" si="56"/>
        <v>3.28</v>
      </c>
      <c r="J344" s="84">
        <f t="shared" si="57"/>
        <v>25.6</v>
      </c>
      <c r="K344" s="1"/>
      <c r="L344" s="1"/>
      <c r="M344" s="84">
        <f t="shared" si="58"/>
        <v>3.28</v>
      </c>
      <c r="N344" s="84">
        <f t="shared" si="59"/>
        <v>9.85</v>
      </c>
      <c r="O344" s="84">
        <f t="shared" si="52"/>
        <v>32.505000000000003</v>
      </c>
      <c r="P344" s="1"/>
      <c r="Q344" s="1"/>
    </row>
    <row r="345" spans="1:17" x14ac:dyDescent="0.2">
      <c r="A345" s="84">
        <f t="shared" si="53"/>
        <v>33.9</v>
      </c>
      <c r="B345" s="84">
        <f t="shared" si="50"/>
        <v>2.4882</v>
      </c>
      <c r="C345" s="84">
        <f t="shared" si="51"/>
        <v>2.1938</v>
      </c>
      <c r="D345" s="1"/>
      <c r="E345" s="84">
        <f t="shared" si="54"/>
        <v>3.29</v>
      </c>
      <c r="F345" s="84">
        <f t="shared" si="55"/>
        <v>158</v>
      </c>
      <c r="G345" s="1"/>
      <c r="H345" s="1"/>
      <c r="I345" s="84">
        <f t="shared" si="56"/>
        <v>3.29</v>
      </c>
      <c r="J345" s="84">
        <f t="shared" si="57"/>
        <v>25.8</v>
      </c>
      <c r="K345" s="1"/>
      <c r="L345" s="1"/>
      <c r="M345" s="84">
        <f t="shared" si="58"/>
        <v>3.29</v>
      </c>
      <c r="N345" s="84">
        <f t="shared" si="59"/>
        <v>9.92</v>
      </c>
      <c r="O345" s="84">
        <f t="shared" si="52"/>
        <v>32.735999999999997</v>
      </c>
      <c r="P345" s="1"/>
      <c r="Q345" s="1"/>
    </row>
    <row r="346" spans="1:17" x14ac:dyDescent="0.2">
      <c r="A346" s="84">
        <f t="shared" si="53"/>
        <v>34</v>
      </c>
      <c r="B346" s="84">
        <f t="shared" si="50"/>
        <v>2.4801000000000002</v>
      </c>
      <c r="C346" s="84">
        <f t="shared" si="51"/>
        <v>2.1861000000000002</v>
      </c>
      <c r="D346" s="1"/>
      <c r="E346" s="84">
        <f t="shared" si="54"/>
        <v>3.3</v>
      </c>
      <c r="F346" s="84">
        <f t="shared" si="55"/>
        <v>158</v>
      </c>
      <c r="G346" s="1"/>
      <c r="H346" s="1"/>
      <c r="I346" s="84">
        <f t="shared" si="56"/>
        <v>3.3</v>
      </c>
      <c r="J346" s="84">
        <f t="shared" si="57"/>
        <v>26</v>
      </c>
      <c r="K346" s="1"/>
      <c r="L346" s="1"/>
      <c r="M346" s="84">
        <f t="shared" si="58"/>
        <v>3.3</v>
      </c>
      <c r="N346" s="84">
        <f t="shared" si="59"/>
        <v>10</v>
      </c>
      <c r="O346" s="84">
        <f t="shared" si="52"/>
        <v>33</v>
      </c>
      <c r="P346" s="1"/>
      <c r="Q346" s="1"/>
    </row>
    <row r="347" spans="1:17" x14ac:dyDescent="0.2">
      <c r="A347" s="84">
        <f t="shared" si="53"/>
        <v>34.1</v>
      </c>
      <c r="B347" s="84">
        <f t="shared" si="50"/>
        <v>2.472</v>
      </c>
      <c r="C347" s="84">
        <f t="shared" si="51"/>
        <v>2.1783999999999999</v>
      </c>
      <c r="D347" s="1"/>
      <c r="E347" s="84">
        <f t="shared" si="54"/>
        <v>3.31</v>
      </c>
      <c r="F347" s="84">
        <f t="shared" si="55"/>
        <v>157</v>
      </c>
      <c r="G347" s="1"/>
      <c r="H347" s="1"/>
      <c r="I347" s="84">
        <f t="shared" si="56"/>
        <v>3.31</v>
      </c>
      <c r="J347" s="84">
        <f t="shared" si="57"/>
        <v>26.2</v>
      </c>
      <c r="K347" s="1"/>
      <c r="L347" s="1"/>
      <c r="M347" s="84">
        <f t="shared" si="58"/>
        <v>3.31</v>
      </c>
      <c r="N347" s="84">
        <f t="shared" si="59"/>
        <v>10.08</v>
      </c>
      <c r="O347" s="84">
        <f t="shared" si="52"/>
        <v>33.264000000000003</v>
      </c>
      <c r="P347" s="1"/>
      <c r="Q347" s="1"/>
    </row>
    <row r="348" spans="1:17" x14ac:dyDescent="0.2">
      <c r="A348" s="84">
        <f t="shared" si="53"/>
        <v>34.200000000000003</v>
      </c>
      <c r="B348" s="84">
        <f t="shared" si="50"/>
        <v>2.464</v>
      </c>
      <c r="C348" s="84">
        <f t="shared" si="51"/>
        <v>2.1707999999999998</v>
      </c>
      <c r="D348" s="1"/>
      <c r="E348" s="84">
        <f t="shared" si="54"/>
        <v>3.32</v>
      </c>
      <c r="F348" s="84">
        <f t="shared" si="55"/>
        <v>157</v>
      </c>
      <c r="G348" s="1"/>
      <c r="H348" s="1"/>
      <c r="I348" s="84">
        <f t="shared" si="56"/>
        <v>3.32</v>
      </c>
      <c r="J348" s="84">
        <f t="shared" si="57"/>
        <v>26.4</v>
      </c>
      <c r="K348" s="1"/>
      <c r="L348" s="1"/>
      <c r="M348" s="84">
        <f t="shared" si="58"/>
        <v>3.32</v>
      </c>
      <c r="N348" s="84">
        <f t="shared" si="59"/>
        <v>10.15</v>
      </c>
      <c r="O348" s="84">
        <f t="shared" si="52"/>
        <v>33.494999999999997</v>
      </c>
      <c r="P348" s="1"/>
      <c r="Q348" s="1"/>
    </row>
    <row r="349" spans="1:17" x14ac:dyDescent="0.2">
      <c r="A349" s="84">
        <f t="shared" si="53"/>
        <v>34.299999999999997</v>
      </c>
      <c r="B349" s="84">
        <f t="shared" si="50"/>
        <v>2.456</v>
      </c>
      <c r="C349" s="84">
        <f t="shared" si="51"/>
        <v>2.1633</v>
      </c>
      <c r="D349" s="1"/>
      <c r="E349" s="84">
        <f t="shared" si="54"/>
        <v>3.33</v>
      </c>
      <c r="F349" s="84">
        <f t="shared" si="55"/>
        <v>157</v>
      </c>
      <c r="G349" s="1"/>
      <c r="H349" s="1"/>
      <c r="I349" s="84">
        <f t="shared" si="56"/>
        <v>3.33</v>
      </c>
      <c r="J349" s="84">
        <f t="shared" si="57"/>
        <v>26.6</v>
      </c>
      <c r="K349" s="1"/>
      <c r="L349" s="1"/>
      <c r="M349" s="84">
        <f t="shared" si="58"/>
        <v>3.33</v>
      </c>
      <c r="N349" s="84">
        <f t="shared" si="59"/>
        <v>10.23</v>
      </c>
      <c r="O349" s="84">
        <f t="shared" si="52"/>
        <v>33.759</v>
      </c>
      <c r="P349" s="1"/>
      <c r="Q349" s="1"/>
    </row>
    <row r="350" spans="1:17" x14ac:dyDescent="0.2">
      <c r="A350" s="84">
        <f t="shared" si="53"/>
        <v>34.4</v>
      </c>
      <c r="B350" s="84">
        <f t="shared" si="50"/>
        <v>2.4481000000000002</v>
      </c>
      <c r="C350" s="84">
        <f t="shared" si="51"/>
        <v>2.1558000000000002</v>
      </c>
      <c r="D350" s="1"/>
      <c r="E350" s="84">
        <f t="shared" si="54"/>
        <v>3.34</v>
      </c>
      <c r="F350" s="84">
        <f t="shared" si="55"/>
        <v>157</v>
      </c>
      <c r="G350" s="1"/>
      <c r="H350" s="1"/>
      <c r="I350" s="84">
        <f t="shared" si="56"/>
        <v>3.34</v>
      </c>
      <c r="J350" s="84">
        <f t="shared" si="57"/>
        <v>26.8</v>
      </c>
      <c r="K350" s="1"/>
      <c r="L350" s="1"/>
      <c r="M350" s="84">
        <f t="shared" si="58"/>
        <v>3.34</v>
      </c>
      <c r="N350" s="84">
        <f t="shared" si="59"/>
        <v>10.31</v>
      </c>
      <c r="O350" s="84">
        <f t="shared" si="52"/>
        <v>34.023000000000003</v>
      </c>
      <c r="P350" s="1"/>
      <c r="Q350" s="1"/>
    </row>
    <row r="351" spans="1:17" x14ac:dyDescent="0.2">
      <c r="A351" s="84">
        <f t="shared" si="53"/>
        <v>34.5</v>
      </c>
      <c r="B351" s="84">
        <f t="shared" si="50"/>
        <v>2.4403000000000001</v>
      </c>
      <c r="C351" s="84">
        <f t="shared" si="51"/>
        <v>2.1484000000000001</v>
      </c>
      <c r="D351" s="1"/>
      <c r="E351" s="84">
        <f t="shared" si="54"/>
        <v>3.35</v>
      </c>
      <c r="F351" s="84">
        <f t="shared" si="55"/>
        <v>156</v>
      </c>
      <c r="G351" s="1"/>
      <c r="H351" s="1"/>
      <c r="I351" s="84">
        <f t="shared" si="56"/>
        <v>3.35</v>
      </c>
      <c r="J351" s="84">
        <f t="shared" si="57"/>
        <v>27</v>
      </c>
      <c r="K351" s="1"/>
      <c r="L351" s="1"/>
      <c r="M351" s="84">
        <f t="shared" si="58"/>
        <v>3.35</v>
      </c>
      <c r="N351" s="84">
        <f t="shared" si="59"/>
        <v>10.38</v>
      </c>
      <c r="O351" s="84">
        <f t="shared" si="52"/>
        <v>34.253999999999998</v>
      </c>
      <c r="P351" s="1"/>
      <c r="Q351" s="1"/>
    </row>
    <row r="352" spans="1:17" x14ac:dyDescent="0.2">
      <c r="A352" s="84">
        <f t="shared" si="53"/>
        <v>34.6</v>
      </c>
      <c r="B352" s="84">
        <f t="shared" si="50"/>
        <v>2.4325000000000001</v>
      </c>
      <c r="C352" s="84">
        <f t="shared" si="51"/>
        <v>2.141</v>
      </c>
      <c r="D352" s="1"/>
      <c r="E352" s="84">
        <f t="shared" si="54"/>
        <v>3.36</v>
      </c>
      <c r="F352" s="84">
        <f t="shared" si="55"/>
        <v>156</v>
      </c>
      <c r="G352" s="1"/>
      <c r="H352" s="1"/>
      <c r="I352" s="84">
        <f t="shared" si="56"/>
        <v>3.36</v>
      </c>
      <c r="J352" s="84">
        <f t="shared" si="57"/>
        <v>27.2</v>
      </c>
      <c r="K352" s="1"/>
      <c r="L352" s="1"/>
      <c r="M352" s="84">
        <f t="shared" si="58"/>
        <v>3.36</v>
      </c>
      <c r="N352" s="84">
        <f t="shared" si="59"/>
        <v>10.46</v>
      </c>
      <c r="O352" s="84">
        <f t="shared" si="52"/>
        <v>34.518000000000001</v>
      </c>
      <c r="P352" s="1"/>
      <c r="Q352" s="1"/>
    </row>
    <row r="353" spans="1:17" x14ac:dyDescent="0.2">
      <c r="A353" s="84">
        <f t="shared" si="53"/>
        <v>34.700000000000003</v>
      </c>
      <c r="B353" s="84">
        <f t="shared" si="50"/>
        <v>2.4247999999999998</v>
      </c>
      <c r="C353" s="84">
        <f t="shared" si="51"/>
        <v>2.1337000000000002</v>
      </c>
      <c r="D353" s="1"/>
      <c r="E353" s="84">
        <f t="shared" si="54"/>
        <v>3.37</v>
      </c>
      <c r="F353" s="84">
        <f t="shared" si="55"/>
        <v>156</v>
      </c>
      <c r="G353" s="1"/>
      <c r="H353" s="1"/>
      <c r="I353" s="84">
        <f t="shared" si="56"/>
        <v>3.37</v>
      </c>
      <c r="J353" s="84">
        <f t="shared" si="57"/>
        <v>27.4</v>
      </c>
      <c r="K353" s="1"/>
      <c r="L353" s="1"/>
      <c r="M353" s="84">
        <f t="shared" si="58"/>
        <v>3.37</v>
      </c>
      <c r="N353" s="84">
        <f t="shared" si="59"/>
        <v>10.54</v>
      </c>
      <c r="O353" s="84">
        <f t="shared" si="52"/>
        <v>34.781999999999996</v>
      </c>
      <c r="P353" s="1"/>
      <c r="Q353" s="1"/>
    </row>
    <row r="354" spans="1:17" x14ac:dyDescent="0.2">
      <c r="A354" s="84">
        <f t="shared" si="53"/>
        <v>34.799999999999997</v>
      </c>
      <c r="B354" s="84">
        <f t="shared" si="50"/>
        <v>2.4171999999999998</v>
      </c>
      <c r="C354" s="84">
        <f t="shared" si="51"/>
        <v>2.1265000000000001</v>
      </c>
      <c r="D354" s="1"/>
      <c r="E354" s="84">
        <f t="shared" si="54"/>
        <v>3.38</v>
      </c>
      <c r="F354" s="84">
        <f t="shared" si="55"/>
        <v>156</v>
      </c>
      <c r="G354" s="1"/>
      <c r="H354" s="1"/>
      <c r="I354" s="84">
        <f t="shared" si="56"/>
        <v>3.38</v>
      </c>
      <c r="J354" s="84">
        <f t="shared" si="57"/>
        <v>27.6</v>
      </c>
      <c r="K354" s="1"/>
      <c r="L354" s="1"/>
      <c r="M354" s="84">
        <f t="shared" si="58"/>
        <v>3.38</v>
      </c>
      <c r="N354" s="84">
        <f t="shared" si="59"/>
        <v>10.62</v>
      </c>
      <c r="O354" s="84">
        <f t="shared" si="52"/>
        <v>35.045999999999999</v>
      </c>
      <c r="P354" s="1"/>
      <c r="Q354" s="1"/>
    </row>
    <row r="355" spans="1:17" x14ac:dyDescent="0.2">
      <c r="A355" s="84">
        <f t="shared" si="53"/>
        <v>34.9</v>
      </c>
      <c r="B355" s="84">
        <f t="shared" si="50"/>
        <v>2.4096000000000002</v>
      </c>
      <c r="C355" s="84">
        <f t="shared" si="51"/>
        <v>2.1194000000000002</v>
      </c>
      <c r="D355" s="1"/>
      <c r="E355" s="84">
        <f t="shared" si="54"/>
        <v>3.39</v>
      </c>
      <c r="F355" s="84">
        <f t="shared" si="55"/>
        <v>155</v>
      </c>
      <c r="G355" s="1"/>
      <c r="H355" s="1"/>
      <c r="I355" s="84">
        <f t="shared" si="56"/>
        <v>3.39</v>
      </c>
      <c r="J355" s="84">
        <f t="shared" si="57"/>
        <v>27.8</v>
      </c>
      <c r="K355" s="1"/>
      <c r="L355" s="1"/>
      <c r="M355" s="84">
        <f t="shared" si="58"/>
        <v>3.39</v>
      </c>
      <c r="N355" s="84">
        <f t="shared" si="59"/>
        <v>10.69</v>
      </c>
      <c r="O355" s="84">
        <f t="shared" si="52"/>
        <v>35.277000000000001</v>
      </c>
      <c r="P355" s="1"/>
      <c r="Q355" s="1"/>
    </row>
    <row r="356" spans="1:17" x14ac:dyDescent="0.2">
      <c r="A356" s="84">
        <f t="shared" si="53"/>
        <v>35</v>
      </c>
      <c r="B356" s="84">
        <f t="shared" si="50"/>
        <v>2.4020000000000001</v>
      </c>
      <c r="C356" s="84">
        <f t="shared" si="51"/>
        <v>2.1122999999999998</v>
      </c>
      <c r="D356" s="1"/>
      <c r="E356" s="84">
        <f t="shared" si="54"/>
        <v>3.4</v>
      </c>
      <c r="F356" s="84">
        <f t="shared" si="55"/>
        <v>155</v>
      </c>
      <c r="G356" s="1"/>
      <c r="H356" s="1"/>
      <c r="I356" s="84">
        <f t="shared" si="56"/>
        <v>3.4</v>
      </c>
      <c r="J356" s="84">
        <f t="shared" si="57"/>
        <v>28</v>
      </c>
      <c r="K356" s="1"/>
      <c r="L356" s="1"/>
      <c r="M356" s="84">
        <f t="shared" si="58"/>
        <v>3.4</v>
      </c>
      <c r="N356" s="84">
        <f t="shared" si="59"/>
        <v>10.77</v>
      </c>
      <c r="O356" s="84">
        <f t="shared" si="52"/>
        <v>35.540999999999997</v>
      </c>
      <c r="P356" s="1"/>
      <c r="Q356" s="1"/>
    </row>
    <row r="357" spans="1:17" x14ac:dyDescent="0.2">
      <c r="A357" s="84">
        <f t="shared" si="53"/>
        <v>35.1</v>
      </c>
      <c r="B357" s="84">
        <f t="shared" si="50"/>
        <v>2.3946000000000001</v>
      </c>
      <c r="C357" s="84">
        <f t="shared" si="51"/>
        <v>2.1052</v>
      </c>
      <c r="D357" s="1"/>
      <c r="E357" s="84">
        <f t="shared" si="54"/>
        <v>3.41</v>
      </c>
      <c r="F357" s="84">
        <f t="shared" si="55"/>
        <v>155</v>
      </c>
      <c r="G357" s="1"/>
      <c r="H357" s="1"/>
      <c r="I357" s="84">
        <f t="shared" si="56"/>
        <v>3.41</v>
      </c>
      <c r="J357" s="84">
        <f t="shared" si="57"/>
        <v>28.2</v>
      </c>
      <c r="K357" s="1"/>
      <c r="L357" s="1"/>
      <c r="M357" s="84">
        <f t="shared" si="58"/>
        <v>3.41</v>
      </c>
      <c r="N357" s="84">
        <f t="shared" si="59"/>
        <v>10.85</v>
      </c>
      <c r="O357" s="84">
        <f t="shared" si="52"/>
        <v>35.805</v>
      </c>
      <c r="P357" s="1"/>
      <c r="Q357" s="1"/>
    </row>
    <row r="358" spans="1:17" x14ac:dyDescent="0.2">
      <c r="A358" s="84">
        <f t="shared" si="53"/>
        <v>35.200000000000003</v>
      </c>
      <c r="B358" s="84">
        <f t="shared" si="50"/>
        <v>2.3872</v>
      </c>
      <c r="C358" s="84">
        <f t="shared" si="51"/>
        <v>2.0981999999999998</v>
      </c>
      <c r="D358" s="1"/>
      <c r="E358" s="84">
        <f t="shared" si="54"/>
        <v>3.42</v>
      </c>
      <c r="F358" s="84">
        <f t="shared" si="55"/>
        <v>155</v>
      </c>
      <c r="G358" s="1"/>
      <c r="H358" s="1"/>
      <c r="I358" s="84">
        <f t="shared" si="56"/>
        <v>3.42</v>
      </c>
      <c r="J358" s="84">
        <f t="shared" si="57"/>
        <v>28.4</v>
      </c>
      <c r="K358" s="1"/>
      <c r="L358" s="1"/>
      <c r="M358" s="84">
        <f t="shared" si="58"/>
        <v>3.42</v>
      </c>
      <c r="N358" s="84">
        <f t="shared" si="59"/>
        <v>10.92</v>
      </c>
      <c r="O358" s="84">
        <f t="shared" si="52"/>
        <v>36.036000000000001</v>
      </c>
      <c r="P358" s="1"/>
      <c r="Q358" s="1"/>
    </row>
    <row r="359" spans="1:17" x14ac:dyDescent="0.2">
      <c r="A359" s="84">
        <f t="shared" si="53"/>
        <v>35.299999999999997</v>
      </c>
      <c r="B359" s="84">
        <f t="shared" si="50"/>
        <v>2.3797999999999999</v>
      </c>
      <c r="C359" s="84">
        <f t="shared" si="51"/>
        <v>2.0912999999999999</v>
      </c>
      <c r="D359" s="1"/>
      <c r="E359" s="84">
        <f t="shared" si="54"/>
        <v>3.43</v>
      </c>
      <c r="F359" s="84">
        <f t="shared" si="55"/>
        <v>154</v>
      </c>
      <c r="G359" s="1"/>
      <c r="H359" s="1"/>
      <c r="I359" s="84">
        <f t="shared" si="56"/>
        <v>3.43</v>
      </c>
      <c r="J359" s="84">
        <f t="shared" si="57"/>
        <v>28.6</v>
      </c>
      <c r="K359" s="1"/>
      <c r="L359" s="1"/>
      <c r="M359" s="84">
        <f t="shared" si="58"/>
        <v>3.43</v>
      </c>
      <c r="N359" s="84">
        <f t="shared" si="59"/>
        <v>11</v>
      </c>
      <c r="O359" s="84">
        <f t="shared" si="52"/>
        <v>36.299999999999997</v>
      </c>
      <c r="P359" s="1"/>
      <c r="Q359" s="1"/>
    </row>
    <row r="360" spans="1:17" x14ac:dyDescent="0.2">
      <c r="A360" s="84">
        <f t="shared" si="53"/>
        <v>35.4</v>
      </c>
      <c r="B360" s="84">
        <f t="shared" si="50"/>
        <v>2.3725000000000001</v>
      </c>
      <c r="C360" s="84">
        <f t="shared" si="51"/>
        <v>2.0844999999999998</v>
      </c>
      <c r="D360" s="1"/>
      <c r="E360" s="84">
        <f t="shared" si="54"/>
        <v>3.44</v>
      </c>
      <c r="F360" s="84">
        <f t="shared" si="55"/>
        <v>154</v>
      </c>
      <c r="G360" s="1"/>
      <c r="H360" s="1"/>
      <c r="I360" s="84">
        <f t="shared" si="56"/>
        <v>3.44</v>
      </c>
      <c r="J360" s="84">
        <f t="shared" si="57"/>
        <v>28.8</v>
      </c>
      <c r="K360" s="1"/>
      <c r="L360" s="1"/>
      <c r="M360" s="84">
        <f t="shared" si="58"/>
        <v>3.44</v>
      </c>
      <c r="N360" s="84">
        <f t="shared" si="59"/>
        <v>11.08</v>
      </c>
      <c r="O360" s="84">
        <f t="shared" si="52"/>
        <v>36.564</v>
      </c>
      <c r="P360" s="1"/>
      <c r="Q360" s="1"/>
    </row>
    <row r="361" spans="1:17" x14ac:dyDescent="0.2">
      <c r="A361" s="84">
        <f t="shared" si="53"/>
        <v>35.5</v>
      </c>
      <c r="B361" s="84">
        <f t="shared" si="50"/>
        <v>2.3652000000000002</v>
      </c>
      <c r="C361" s="84">
        <f t="shared" si="51"/>
        <v>2.0775999999999999</v>
      </c>
      <c r="D361" s="1"/>
      <c r="E361" s="84">
        <f t="shared" si="54"/>
        <v>3.45</v>
      </c>
      <c r="F361" s="84">
        <f t="shared" si="55"/>
        <v>154</v>
      </c>
      <c r="G361" s="1"/>
      <c r="H361" s="1"/>
      <c r="I361" s="84">
        <f t="shared" si="56"/>
        <v>3.45</v>
      </c>
      <c r="J361" s="84">
        <f t="shared" si="57"/>
        <v>29</v>
      </c>
      <c r="K361" s="1"/>
      <c r="L361" s="1"/>
      <c r="M361" s="84">
        <f t="shared" si="58"/>
        <v>3.45</v>
      </c>
      <c r="N361" s="84">
        <f t="shared" si="59"/>
        <v>11.15</v>
      </c>
      <c r="O361" s="84">
        <f t="shared" si="52"/>
        <v>36.795000000000002</v>
      </c>
      <c r="P361" s="1"/>
      <c r="Q361" s="1"/>
    </row>
    <row r="362" spans="1:17" x14ac:dyDescent="0.2">
      <c r="A362" s="84">
        <f t="shared" si="53"/>
        <v>35.6</v>
      </c>
      <c r="B362" s="84">
        <f t="shared" si="50"/>
        <v>2.3580999999999999</v>
      </c>
      <c r="C362" s="84">
        <f t="shared" si="51"/>
        <v>2.0709</v>
      </c>
      <c r="D362" s="1"/>
      <c r="E362" s="84">
        <f t="shared" si="54"/>
        <v>3.46</v>
      </c>
      <c r="F362" s="84">
        <f t="shared" si="55"/>
        <v>154</v>
      </c>
      <c r="G362" s="1"/>
      <c r="H362" s="1"/>
      <c r="I362" s="84">
        <f t="shared" si="56"/>
        <v>3.46</v>
      </c>
      <c r="J362" s="84">
        <f t="shared" si="57"/>
        <v>29.2</v>
      </c>
      <c r="K362" s="1"/>
      <c r="L362" s="1"/>
      <c r="M362" s="84">
        <f t="shared" si="58"/>
        <v>3.46</v>
      </c>
      <c r="N362" s="84">
        <f t="shared" si="59"/>
        <v>11.23</v>
      </c>
      <c r="O362" s="84">
        <f t="shared" si="52"/>
        <v>37.058999999999997</v>
      </c>
      <c r="P362" s="1"/>
      <c r="Q362" s="1"/>
    </row>
    <row r="363" spans="1:17" x14ac:dyDescent="0.2">
      <c r="A363" s="84">
        <f t="shared" si="53"/>
        <v>35.700000000000003</v>
      </c>
      <c r="B363" s="84">
        <f t="shared" si="50"/>
        <v>2.3509000000000002</v>
      </c>
      <c r="C363" s="84">
        <f t="shared" si="51"/>
        <v>2.0642</v>
      </c>
      <c r="D363" s="1"/>
      <c r="E363" s="84">
        <f t="shared" si="54"/>
        <v>3.47</v>
      </c>
      <c r="F363" s="84">
        <f t="shared" si="55"/>
        <v>153</v>
      </c>
      <c r="G363" s="1"/>
      <c r="H363" s="1"/>
      <c r="I363" s="84">
        <f t="shared" si="56"/>
        <v>3.47</v>
      </c>
      <c r="J363" s="84">
        <f t="shared" si="57"/>
        <v>29.4</v>
      </c>
      <c r="K363" s="1"/>
      <c r="L363" s="1"/>
      <c r="M363" s="84">
        <f t="shared" si="58"/>
        <v>3.47</v>
      </c>
      <c r="N363" s="84">
        <f t="shared" si="59"/>
        <v>11.31</v>
      </c>
      <c r="O363" s="84">
        <f t="shared" si="52"/>
        <v>37.323</v>
      </c>
      <c r="P363" s="1"/>
      <c r="Q363" s="1"/>
    </row>
    <row r="364" spans="1:17" x14ac:dyDescent="0.2">
      <c r="A364" s="84">
        <f t="shared" si="53"/>
        <v>35.799999999999997</v>
      </c>
      <c r="B364" s="84">
        <f t="shared" si="50"/>
        <v>2.3437999999999999</v>
      </c>
      <c r="C364" s="84">
        <f t="shared" si="51"/>
        <v>2.0575999999999999</v>
      </c>
      <c r="D364" s="1"/>
      <c r="E364" s="84">
        <f t="shared" si="54"/>
        <v>3.48</v>
      </c>
      <c r="F364" s="84">
        <f t="shared" si="55"/>
        <v>153</v>
      </c>
      <c r="G364" s="1"/>
      <c r="H364" s="1"/>
      <c r="I364" s="84">
        <f t="shared" si="56"/>
        <v>3.48</v>
      </c>
      <c r="J364" s="84">
        <f t="shared" si="57"/>
        <v>29.6</v>
      </c>
      <c r="K364" s="1"/>
      <c r="L364" s="1"/>
      <c r="M364" s="84">
        <f t="shared" si="58"/>
        <v>3.48</v>
      </c>
      <c r="N364" s="84">
        <f t="shared" si="59"/>
        <v>11.38</v>
      </c>
      <c r="O364" s="84">
        <f t="shared" si="52"/>
        <v>37.554000000000002</v>
      </c>
      <c r="P364" s="1"/>
      <c r="Q364" s="1"/>
    </row>
    <row r="365" spans="1:17" x14ac:dyDescent="0.2">
      <c r="A365" s="84">
        <f t="shared" si="53"/>
        <v>35.9</v>
      </c>
      <c r="B365" s="84">
        <f t="shared" si="50"/>
        <v>2.3368000000000002</v>
      </c>
      <c r="C365" s="84">
        <f t="shared" si="51"/>
        <v>2.0510000000000002</v>
      </c>
      <c r="D365" s="1"/>
      <c r="E365" s="84">
        <f t="shared" si="54"/>
        <v>3.49</v>
      </c>
      <c r="F365" s="84">
        <f t="shared" si="55"/>
        <v>153</v>
      </c>
      <c r="G365" s="1"/>
      <c r="H365" s="1"/>
      <c r="I365" s="84">
        <f t="shared" si="56"/>
        <v>3.49</v>
      </c>
      <c r="J365" s="84">
        <f t="shared" si="57"/>
        <v>29.8</v>
      </c>
      <c r="K365" s="1"/>
      <c r="L365" s="1"/>
      <c r="M365" s="84">
        <f t="shared" si="58"/>
        <v>3.49</v>
      </c>
      <c r="N365" s="84">
        <f t="shared" si="59"/>
        <v>11.46</v>
      </c>
      <c r="O365" s="84">
        <f t="shared" si="52"/>
        <v>37.817999999999998</v>
      </c>
      <c r="P365" s="1"/>
      <c r="Q365" s="1"/>
    </row>
    <row r="366" spans="1:17" x14ac:dyDescent="0.2">
      <c r="A366" s="84">
        <f t="shared" si="53"/>
        <v>36</v>
      </c>
      <c r="B366" s="84">
        <f t="shared" si="50"/>
        <v>2.3298000000000001</v>
      </c>
      <c r="C366" s="84">
        <f t="shared" si="51"/>
        <v>2.0444</v>
      </c>
      <c r="D366" s="1"/>
      <c r="E366" s="84">
        <f t="shared" si="54"/>
        <v>3.5</v>
      </c>
      <c r="F366" s="84">
        <f t="shared" si="55"/>
        <v>153</v>
      </c>
      <c r="G366" s="1"/>
      <c r="H366" s="1"/>
      <c r="I366" s="84">
        <f t="shared" si="56"/>
        <v>3.5</v>
      </c>
      <c r="J366" s="84">
        <f t="shared" si="57"/>
        <v>30</v>
      </c>
      <c r="K366" s="1"/>
      <c r="L366" s="1"/>
      <c r="M366" s="84">
        <f t="shared" si="58"/>
        <v>3.5</v>
      </c>
      <c r="N366" s="84">
        <f t="shared" si="59"/>
        <v>11.54</v>
      </c>
      <c r="O366" s="84">
        <f t="shared" si="52"/>
        <v>38.082000000000001</v>
      </c>
      <c r="P366" s="1"/>
      <c r="Q366" s="1"/>
    </row>
    <row r="367" spans="1:17" x14ac:dyDescent="0.2">
      <c r="A367" s="84">
        <f t="shared" si="53"/>
        <v>36.1</v>
      </c>
      <c r="B367" s="84">
        <f t="shared" si="50"/>
        <v>2.3229000000000002</v>
      </c>
      <c r="C367" s="84">
        <f t="shared" si="51"/>
        <v>2.0379999999999998</v>
      </c>
      <c r="D367" s="1"/>
      <c r="E367" s="84">
        <f t="shared" si="54"/>
        <v>3.51</v>
      </c>
      <c r="F367" s="84">
        <f t="shared" si="55"/>
        <v>152</v>
      </c>
      <c r="G367" s="1"/>
      <c r="H367" s="1"/>
      <c r="I367" s="84">
        <f t="shared" si="56"/>
        <v>3.51</v>
      </c>
      <c r="J367" s="84">
        <f t="shared" si="57"/>
        <v>30.2</v>
      </c>
      <c r="K367" s="1"/>
      <c r="L367" s="1"/>
      <c r="M367" s="84">
        <f t="shared" si="58"/>
        <v>3.51</v>
      </c>
      <c r="N367" s="84">
        <f t="shared" si="59"/>
        <v>11.62</v>
      </c>
      <c r="O367" s="84">
        <f t="shared" si="52"/>
        <v>38.345999999999997</v>
      </c>
      <c r="P367" s="1"/>
      <c r="Q367" s="1"/>
    </row>
    <row r="368" spans="1:17" x14ac:dyDescent="0.2">
      <c r="A368" s="84">
        <f t="shared" si="53"/>
        <v>36.200000000000003</v>
      </c>
      <c r="B368" s="84">
        <f t="shared" si="50"/>
        <v>2.3159999999999998</v>
      </c>
      <c r="C368" s="84">
        <f t="shared" si="51"/>
        <v>2.0314999999999999</v>
      </c>
      <c r="D368" s="1"/>
      <c r="E368" s="84">
        <f t="shared" si="54"/>
        <v>3.52</v>
      </c>
      <c r="F368" s="84">
        <f t="shared" si="55"/>
        <v>152</v>
      </c>
      <c r="G368" s="1"/>
      <c r="H368" s="1"/>
      <c r="I368" s="84">
        <f t="shared" si="56"/>
        <v>3.52</v>
      </c>
      <c r="J368" s="84">
        <f t="shared" si="57"/>
        <v>30.4</v>
      </c>
      <c r="K368" s="1"/>
      <c r="L368" s="1"/>
      <c r="M368" s="84">
        <f t="shared" si="58"/>
        <v>3.52</v>
      </c>
      <c r="N368" s="84">
        <f t="shared" si="59"/>
        <v>11.69</v>
      </c>
      <c r="O368" s="84">
        <f t="shared" si="52"/>
        <v>38.576999999999998</v>
      </c>
      <c r="P368" s="1"/>
      <c r="Q368" s="1"/>
    </row>
    <row r="369" spans="1:17" x14ac:dyDescent="0.2">
      <c r="A369" s="84">
        <f t="shared" si="53"/>
        <v>36.299999999999997</v>
      </c>
      <c r="B369" s="84">
        <f t="shared" si="50"/>
        <v>2.3092000000000001</v>
      </c>
      <c r="C369" s="84">
        <f t="shared" si="51"/>
        <v>2.0251000000000001</v>
      </c>
      <c r="D369" s="1"/>
      <c r="E369" s="84">
        <f t="shared" si="54"/>
        <v>3.53</v>
      </c>
      <c r="F369" s="84">
        <f t="shared" si="55"/>
        <v>152</v>
      </c>
      <c r="G369" s="1"/>
      <c r="H369" s="1"/>
      <c r="I369" s="84">
        <f t="shared" si="56"/>
        <v>3.53</v>
      </c>
      <c r="J369" s="84">
        <f t="shared" si="57"/>
        <v>30.6</v>
      </c>
      <c r="K369" s="1"/>
      <c r="L369" s="1"/>
      <c r="M369" s="84">
        <f t="shared" si="58"/>
        <v>3.53</v>
      </c>
      <c r="N369" s="84">
        <f t="shared" si="59"/>
        <v>11.77</v>
      </c>
      <c r="O369" s="84">
        <f t="shared" si="52"/>
        <v>38.841000000000001</v>
      </c>
      <c r="P369" s="1"/>
      <c r="Q369" s="1"/>
    </row>
    <row r="370" spans="1:17" x14ac:dyDescent="0.2">
      <c r="A370" s="84">
        <f t="shared" si="53"/>
        <v>36.4</v>
      </c>
      <c r="B370" s="84">
        <f t="shared" si="50"/>
        <v>2.3024</v>
      </c>
      <c r="C370" s="84">
        <f t="shared" si="51"/>
        <v>2.0188000000000001</v>
      </c>
      <c r="D370" s="1"/>
      <c r="E370" s="84">
        <f t="shared" si="54"/>
        <v>3.54</v>
      </c>
      <c r="F370" s="84">
        <f t="shared" si="55"/>
        <v>152</v>
      </c>
      <c r="G370" s="1"/>
      <c r="H370" s="1"/>
      <c r="I370" s="84">
        <f t="shared" si="56"/>
        <v>3.54</v>
      </c>
      <c r="J370" s="84">
        <f t="shared" si="57"/>
        <v>30.8</v>
      </c>
      <c r="K370" s="1"/>
      <c r="L370" s="1"/>
      <c r="M370" s="84">
        <f t="shared" si="58"/>
        <v>3.54</v>
      </c>
      <c r="N370" s="84">
        <f t="shared" si="59"/>
        <v>11.85</v>
      </c>
      <c r="O370" s="84">
        <f t="shared" si="52"/>
        <v>39.104999999999997</v>
      </c>
      <c r="P370" s="1"/>
      <c r="Q370" s="1"/>
    </row>
    <row r="371" spans="1:17" x14ac:dyDescent="0.2">
      <c r="A371" s="84">
        <f t="shared" si="53"/>
        <v>36.5</v>
      </c>
      <c r="B371" s="84">
        <f t="shared" si="50"/>
        <v>2.2957000000000001</v>
      </c>
      <c r="C371" s="84">
        <f t="shared" si="51"/>
        <v>2.0125999999999999</v>
      </c>
      <c r="D371" s="1"/>
      <c r="E371" s="84">
        <f t="shared" si="54"/>
        <v>3.55</v>
      </c>
      <c r="F371" s="84">
        <f t="shared" si="55"/>
        <v>151</v>
      </c>
      <c r="G371" s="1"/>
      <c r="H371" s="1"/>
      <c r="I371" s="84">
        <f t="shared" si="56"/>
        <v>3.55</v>
      </c>
      <c r="J371" s="84">
        <f t="shared" si="57"/>
        <v>31</v>
      </c>
      <c r="K371" s="1"/>
      <c r="L371" s="1"/>
      <c r="M371" s="84">
        <f t="shared" si="58"/>
        <v>3.55</v>
      </c>
      <c r="N371" s="84">
        <f t="shared" si="59"/>
        <v>11.92</v>
      </c>
      <c r="O371" s="84">
        <f t="shared" si="52"/>
        <v>39.335999999999999</v>
      </c>
      <c r="P371" s="1"/>
      <c r="Q371" s="1"/>
    </row>
    <row r="372" spans="1:17" x14ac:dyDescent="0.2">
      <c r="A372" s="84">
        <f t="shared" si="53"/>
        <v>36.6</v>
      </c>
      <c r="B372" s="84">
        <f t="shared" si="50"/>
        <v>2.2890999999999999</v>
      </c>
      <c r="C372" s="84">
        <f t="shared" si="51"/>
        <v>2.0063</v>
      </c>
      <c r="D372" s="1"/>
      <c r="E372" s="84">
        <f t="shared" si="54"/>
        <v>3.56</v>
      </c>
      <c r="F372" s="84">
        <f t="shared" si="55"/>
        <v>151</v>
      </c>
      <c r="G372" s="1"/>
      <c r="H372" s="1"/>
      <c r="I372" s="84">
        <f t="shared" si="56"/>
        <v>3.56</v>
      </c>
      <c r="J372" s="84">
        <f t="shared" si="57"/>
        <v>31.2</v>
      </c>
      <c r="K372" s="1"/>
      <c r="L372" s="1"/>
      <c r="M372" s="84">
        <f t="shared" si="58"/>
        <v>3.56</v>
      </c>
      <c r="N372" s="84">
        <f t="shared" si="59"/>
        <v>12</v>
      </c>
      <c r="O372" s="84">
        <f t="shared" si="52"/>
        <v>39.6</v>
      </c>
      <c r="P372" s="1"/>
      <c r="Q372" s="1"/>
    </row>
    <row r="373" spans="1:17" x14ac:dyDescent="0.2">
      <c r="A373" s="84">
        <f t="shared" si="53"/>
        <v>36.700000000000003</v>
      </c>
      <c r="B373" s="84">
        <f t="shared" si="50"/>
        <v>2.2824</v>
      </c>
      <c r="C373" s="84">
        <f t="shared" si="51"/>
        <v>2.0002</v>
      </c>
      <c r="D373" s="1"/>
      <c r="E373" s="84">
        <f t="shared" si="54"/>
        <v>3.57</v>
      </c>
      <c r="F373" s="84">
        <f t="shared" si="55"/>
        <v>151</v>
      </c>
      <c r="G373" s="1"/>
      <c r="H373" s="1"/>
      <c r="I373" s="84">
        <f t="shared" si="56"/>
        <v>3.57</v>
      </c>
      <c r="J373" s="84">
        <f t="shared" si="57"/>
        <v>31.4</v>
      </c>
      <c r="K373" s="1"/>
      <c r="L373" s="1"/>
      <c r="M373" s="84">
        <f t="shared" si="58"/>
        <v>3.57</v>
      </c>
      <c r="N373" s="84">
        <f t="shared" si="59"/>
        <v>12.08</v>
      </c>
      <c r="O373" s="84">
        <f t="shared" si="52"/>
        <v>39.863999999999997</v>
      </c>
      <c r="P373" s="1"/>
      <c r="Q373" s="1"/>
    </row>
    <row r="374" spans="1:17" x14ac:dyDescent="0.2">
      <c r="A374" s="84">
        <f t="shared" si="53"/>
        <v>36.799999999999997</v>
      </c>
      <c r="B374" s="84">
        <f t="shared" si="50"/>
        <v>2.2759</v>
      </c>
      <c r="C374" s="84">
        <f t="shared" si="51"/>
        <v>1.994</v>
      </c>
      <c r="D374" s="1"/>
      <c r="E374" s="84">
        <f t="shared" si="54"/>
        <v>3.58</v>
      </c>
      <c r="F374" s="84">
        <f t="shared" si="55"/>
        <v>151</v>
      </c>
      <c r="G374" s="1"/>
      <c r="H374" s="1"/>
      <c r="I374" s="84">
        <f t="shared" si="56"/>
        <v>3.58</v>
      </c>
      <c r="J374" s="84">
        <f t="shared" si="57"/>
        <v>31.6</v>
      </c>
      <c r="K374" s="1"/>
      <c r="L374" s="1"/>
      <c r="M374" s="84">
        <f t="shared" si="58"/>
        <v>3.58</v>
      </c>
      <c r="N374" s="84">
        <f t="shared" si="59"/>
        <v>12.15</v>
      </c>
      <c r="O374" s="84">
        <f t="shared" si="52"/>
        <v>40.094999999999999</v>
      </c>
      <c r="P374" s="1"/>
      <c r="Q374" s="1"/>
    </row>
    <row r="375" spans="1:17" x14ac:dyDescent="0.2">
      <c r="A375" s="84">
        <f t="shared" si="53"/>
        <v>36.9</v>
      </c>
      <c r="B375" s="84">
        <f t="shared" si="50"/>
        <v>2.2692999999999999</v>
      </c>
      <c r="C375" s="84">
        <f t="shared" si="51"/>
        <v>1.988</v>
      </c>
      <c r="D375" s="1"/>
      <c r="E375" s="84">
        <f t="shared" si="54"/>
        <v>3.59</v>
      </c>
      <c r="F375" s="84">
        <f t="shared" si="55"/>
        <v>150</v>
      </c>
      <c r="G375" s="1"/>
      <c r="H375" s="1"/>
      <c r="I375" s="84">
        <f t="shared" si="56"/>
        <v>3.59</v>
      </c>
      <c r="J375" s="84">
        <f t="shared" si="57"/>
        <v>31.8</v>
      </c>
      <c r="K375" s="1"/>
      <c r="L375" s="1"/>
      <c r="M375" s="84">
        <f t="shared" si="58"/>
        <v>3.59</v>
      </c>
      <c r="N375" s="84">
        <f t="shared" si="59"/>
        <v>12.23</v>
      </c>
      <c r="O375" s="84">
        <f t="shared" si="52"/>
        <v>40.359000000000002</v>
      </c>
      <c r="P375" s="1"/>
      <c r="Q375" s="1"/>
    </row>
    <row r="376" spans="1:17" x14ac:dyDescent="0.2">
      <c r="A376" s="84">
        <f t="shared" si="53"/>
        <v>37</v>
      </c>
      <c r="B376" s="84">
        <f t="shared" si="50"/>
        <v>2.2629000000000001</v>
      </c>
      <c r="C376" s="84">
        <f t="shared" si="51"/>
        <v>1.9819</v>
      </c>
      <c r="D376" s="1"/>
      <c r="E376" s="84">
        <f t="shared" si="54"/>
        <v>3.6</v>
      </c>
      <c r="F376" s="84">
        <f t="shared" si="55"/>
        <v>150</v>
      </c>
      <c r="G376" s="1"/>
      <c r="H376" s="1"/>
      <c r="I376" s="84">
        <f t="shared" si="56"/>
        <v>3.6</v>
      </c>
      <c r="J376" s="84">
        <f t="shared" si="57"/>
        <v>32</v>
      </c>
      <c r="K376" s="1"/>
      <c r="L376" s="1"/>
      <c r="M376" s="84">
        <f t="shared" si="58"/>
        <v>3.6</v>
      </c>
      <c r="N376" s="84">
        <f t="shared" si="59"/>
        <v>12.31</v>
      </c>
      <c r="O376" s="84">
        <f t="shared" si="52"/>
        <v>40.622999999999998</v>
      </c>
      <c r="P376" s="1"/>
      <c r="Q376" s="1"/>
    </row>
    <row r="377" spans="1:17" x14ac:dyDescent="0.2">
      <c r="A377" s="84">
        <f t="shared" si="53"/>
        <v>37.1</v>
      </c>
      <c r="B377" s="84">
        <f t="shared" si="50"/>
        <v>2.2564000000000002</v>
      </c>
      <c r="C377" s="84">
        <f t="shared" si="51"/>
        <v>1.976</v>
      </c>
      <c r="D377" s="1"/>
      <c r="E377" s="84">
        <f t="shared" si="54"/>
        <v>3.61</v>
      </c>
      <c r="F377" s="84">
        <f t="shared" si="55"/>
        <v>150</v>
      </c>
      <c r="G377" s="1"/>
      <c r="H377" s="1"/>
      <c r="I377" s="84">
        <f t="shared" si="56"/>
        <v>3.61</v>
      </c>
      <c r="J377" s="84">
        <f t="shared" si="57"/>
        <v>32.200000000000003</v>
      </c>
      <c r="K377" s="1"/>
      <c r="L377" s="1"/>
      <c r="M377" s="84">
        <f t="shared" si="58"/>
        <v>3.61</v>
      </c>
      <c r="N377" s="84">
        <f t="shared" si="59"/>
        <v>12.38</v>
      </c>
      <c r="O377" s="84">
        <f t="shared" si="52"/>
        <v>40.853999999999999</v>
      </c>
      <c r="P377" s="1"/>
      <c r="Q377" s="1"/>
    </row>
    <row r="378" spans="1:17" x14ac:dyDescent="0.2">
      <c r="A378" s="84">
        <f t="shared" si="53"/>
        <v>37.200000000000003</v>
      </c>
      <c r="B378" s="84">
        <f t="shared" si="50"/>
        <v>2.2501000000000002</v>
      </c>
      <c r="C378" s="84">
        <f t="shared" si="51"/>
        <v>1.97</v>
      </c>
      <c r="D378" s="1"/>
      <c r="E378" s="84">
        <f t="shared" si="54"/>
        <v>3.62</v>
      </c>
      <c r="F378" s="84">
        <f t="shared" si="55"/>
        <v>150</v>
      </c>
      <c r="G378" s="1"/>
      <c r="H378" s="1"/>
      <c r="I378" s="84">
        <f t="shared" si="56"/>
        <v>3.62</v>
      </c>
      <c r="J378" s="84">
        <f t="shared" si="57"/>
        <v>32.4</v>
      </c>
      <c r="K378" s="1"/>
      <c r="L378" s="1"/>
      <c r="M378" s="84">
        <f t="shared" si="58"/>
        <v>3.62</v>
      </c>
      <c r="N378" s="84">
        <f t="shared" si="59"/>
        <v>12.46</v>
      </c>
      <c r="O378" s="84">
        <f t="shared" si="52"/>
        <v>41.118000000000002</v>
      </c>
      <c r="P378" s="1"/>
      <c r="Q378" s="1"/>
    </row>
    <row r="379" spans="1:17" x14ac:dyDescent="0.2">
      <c r="A379" s="84">
        <f t="shared" si="53"/>
        <v>37.299999999999997</v>
      </c>
      <c r="B379" s="84">
        <f t="shared" si="50"/>
        <v>2.2437</v>
      </c>
      <c r="C379" s="84">
        <f t="shared" si="51"/>
        <v>1.9641</v>
      </c>
      <c r="D379" s="1"/>
      <c r="E379" s="84">
        <f t="shared" si="54"/>
        <v>3.63</v>
      </c>
      <c r="F379" s="84">
        <f t="shared" si="55"/>
        <v>149</v>
      </c>
      <c r="G379" s="1"/>
      <c r="H379" s="1"/>
      <c r="I379" s="84">
        <f t="shared" si="56"/>
        <v>3.63</v>
      </c>
      <c r="J379" s="84">
        <f t="shared" si="57"/>
        <v>32.6</v>
      </c>
      <c r="K379" s="1"/>
      <c r="L379" s="1"/>
      <c r="M379" s="84">
        <f t="shared" si="58"/>
        <v>3.63</v>
      </c>
      <c r="N379" s="84">
        <f t="shared" si="59"/>
        <v>12.54</v>
      </c>
      <c r="O379" s="84">
        <f t="shared" si="52"/>
        <v>41.381999999999998</v>
      </c>
      <c r="P379" s="1"/>
      <c r="Q379" s="1"/>
    </row>
    <row r="380" spans="1:17" x14ac:dyDescent="0.2">
      <c r="A380" s="84">
        <f t="shared" si="53"/>
        <v>37.4</v>
      </c>
      <c r="B380" s="84">
        <f t="shared" si="50"/>
        <v>2.2374000000000001</v>
      </c>
      <c r="C380" s="84">
        <f t="shared" si="51"/>
        <v>1.9582999999999999</v>
      </c>
      <c r="D380" s="1"/>
      <c r="E380" s="84">
        <f t="shared" si="54"/>
        <v>3.64</v>
      </c>
      <c r="F380" s="84">
        <f t="shared" si="55"/>
        <v>149</v>
      </c>
      <c r="G380" s="1"/>
      <c r="H380" s="1"/>
      <c r="I380" s="84">
        <f t="shared" si="56"/>
        <v>3.64</v>
      </c>
      <c r="J380" s="84">
        <f t="shared" si="57"/>
        <v>32.799999999999997</v>
      </c>
      <c r="K380" s="1"/>
      <c r="L380" s="1"/>
      <c r="M380" s="84">
        <f t="shared" si="58"/>
        <v>3.64</v>
      </c>
      <c r="N380" s="84">
        <f t="shared" si="59"/>
        <v>12.62</v>
      </c>
      <c r="O380" s="84">
        <f t="shared" si="52"/>
        <v>41.646000000000001</v>
      </c>
      <c r="P380" s="1"/>
      <c r="Q380" s="1"/>
    </row>
    <row r="381" spans="1:17" x14ac:dyDescent="0.2">
      <c r="A381" s="84">
        <f t="shared" si="53"/>
        <v>37.5</v>
      </c>
      <c r="B381" s="84">
        <f t="shared" si="50"/>
        <v>2.2311999999999999</v>
      </c>
      <c r="C381" s="84">
        <f t="shared" si="51"/>
        <v>1.9524999999999999</v>
      </c>
      <c r="D381" s="1"/>
      <c r="E381" s="84">
        <f t="shared" si="54"/>
        <v>3.65</v>
      </c>
      <c r="F381" s="84">
        <f t="shared" si="55"/>
        <v>149</v>
      </c>
      <c r="G381" s="1"/>
      <c r="H381" s="1"/>
      <c r="I381" s="84">
        <f t="shared" si="56"/>
        <v>3.65</v>
      </c>
      <c r="J381" s="84">
        <f t="shared" si="57"/>
        <v>33</v>
      </c>
      <c r="K381" s="1"/>
      <c r="L381" s="1"/>
      <c r="M381" s="84">
        <f t="shared" si="58"/>
        <v>3.65</v>
      </c>
      <c r="N381" s="84">
        <f t="shared" si="59"/>
        <v>12.69</v>
      </c>
      <c r="O381" s="84">
        <f t="shared" si="52"/>
        <v>41.877000000000002</v>
      </c>
      <c r="P381" s="1"/>
      <c r="Q381" s="1"/>
    </row>
    <row r="382" spans="1:17" x14ac:dyDescent="0.2">
      <c r="A382" s="84">
        <f t="shared" si="53"/>
        <v>37.6</v>
      </c>
      <c r="B382" s="84">
        <f t="shared" si="50"/>
        <v>2.2250000000000001</v>
      </c>
      <c r="C382" s="84">
        <f t="shared" si="51"/>
        <v>1.9468000000000001</v>
      </c>
      <c r="D382" s="1"/>
      <c r="E382" s="84">
        <f t="shared" si="54"/>
        <v>3.66</v>
      </c>
      <c r="F382" s="84">
        <f t="shared" si="55"/>
        <v>149</v>
      </c>
      <c r="G382" s="1"/>
      <c r="H382" s="1"/>
      <c r="I382" s="84">
        <f t="shared" si="56"/>
        <v>3.66</v>
      </c>
      <c r="J382" s="84">
        <f t="shared" si="57"/>
        <v>33.200000000000003</v>
      </c>
      <c r="K382" s="1"/>
      <c r="L382" s="1"/>
      <c r="M382" s="84">
        <f t="shared" si="58"/>
        <v>3.66</v>
      </c>
      <c r="N382" s="84">
        <f t="shared" si="59"/>
        <v>12.77</v>
      </c>
      <c r="O382" s="84">
        <f t="shared" si="52"/>
        <v>42.140999999999998</v>
      </c>
      <c r="P382" s="1"/>
      <c r="Q382" s="1"/>
    </row>
    <row r="383" spans="1:17" x14ac:dyDescent="0.2">
      <c r="A383" s="84">
        <f t="shared" si="53"/>
        <v>37.700000000000003</v>
      </c>
      <c r="B383" s="84">
        <f t="shared" si="50"/>
        <v>2.2187999999999999</v>
      </c>
      <c r="C383" s="84">
        <f t="shared" si="51"/>
        <v>1.9411</v>
      </c>
      <c r="D383" s="1"/>
      <c r="E383" s="84">
        <f t="shared" si="54"/>
        <v>3.67</v>
      </c>
      <c r="F383" s="84">
        <f t="shared" si="55"/>
        <v>148</v>
      </c>
      <c r="G383" s="1"/>
      <c r="H383" s="1"/>
      <c r="I383" s="84">
        <f t="shared" si="56"/>
        <v>3.67</v>
      </c>
      <c r="J383" s="84">
        <f t="shared" si="57"/>
        <v>33.4</v>
      </c>
      <c r="K383" s="1"/>
      <c r="L383" s="1"/>
      <c r="M383" s="84">
        <f t="shared" si="58"/>
        <v>3.67</v>
      </c>
      <c r="N383" s="84">
        <f t="shared" si="59"/>
        <v>12.85</v>
      </c>
      <c r="O383" s="84">
        <f t="shared" si="52"/>
        <v>42.405000000000001</v>
      </c>
      <c r="P383" s="1"/>
      <c r="Q383" s="1"/>
    </row>
    <row r="384" spans="1:17" x14ac:dyDescent="0.2">
      <c r="A384" s="84">
        <f t="shared" si="53"/>
        <v>37.799999999999997</v>
      </c>
      <c r="B384" s="84">
        <f t="shared" si="50"/>
        <v>2.2126999999999999</v>
      </c>
      <c r="C384" s="84">
        <f t="shared" si="51"/>
        <v>1.9354</v>
      </c>
      <c r="D384" s="1"/>
      <c r="E384" s="84">
        <f t="shared" si="54"/>
        <v>3.68</v>
      </c>
      <c r="F384" s="84">
        <f t="shared" si="55"/>
        <v>148</v>
      </c>
      <c r="G384" s="1"/>
      <c r="H384" s="1"/>
      <c r="I384" s="84">
        <f t="shared" si="56"/>
        <v>3.68</v>
      </c>
      <c r="J384" s="84">
        <f t="shared" si="57"/>
        <v>33.6</v>
      </c>
      <c r="K384" s="1"/>
      <c r="L384" s="1"/>
      <c r="M384" s="84">
        <f t="shared" si="58"/>
        <v>3.68</v>
      </c>
      <c r="N384" s="84">
        <f t="shared" si="59"/>
        <v>12.92</v>
      </c>
      <c r="O384" s="84">
        <f t="shared" si="52"/>
        <v>42.636000000000003</v>
      </c>
      <c r="P384" s="1"/>
      <c r="Q384" s="1"/>
    </row>
    <row r="385" spans="1:17" x14ac:dyDescent="0.2">
      <c r="A385" s="84">
        <f t="shared" si="53"/>
        <v>37.9</v>
      </c>
      <c r="B385" s="84">
        <f t="shared" si="50"/>
        <v>2.2065999999999999</v>
      </c>
      <c r="C385" s="84">
        <f t="shared" si="51"/>
        <v>1.9298</v>
      </c>
      <c r="D385" s="1"/>
      <c r="E385" s="84">
        <f t="shared" si="54"/>
        <v>3.69</v>
      </c>
      <c r="F385" s="84">
        <f t="shared" si="55"/>
        <v>148</v>
      </c>
      <c r="G385" s="1"/>
      <c r="H385" s="1"/>
      <c r="I385" s="84">
        <f t="shared" si="56"/>
        <v>3.69</v>
      </c>
      <c r="J385" s="84">
        <f t="shared" si="57"/>
        <v>33.799999999999997</v>
      </c>
      <c r="K385" s="1"/>
      <c r="L385" s="1"/>
      <c r="M385" s="84">
        <f t="shared" si="58"/>
        <v>3.69</v>
      </c>
      <c r="N385" s="84">
        <f t="shared" si="59"/>
        <v>13</v>
      </c>
      <c r="O385" s="84">
        <f t="shared" si="52"/>
        <v>42.9</v>
      </c>
      <c r="P385" s="1"/>
      <c r="Q385" s="1"/>
    </row>
    <row r="386" spans="1:17" x14ac:dyDescent="0.2">
      <c r="A386" s="84">
        <f t="shared" si="53"/>
        <v>38</v>
      </c>
      <c r="B386" s="84">
        <f t="shared" si="50"/>
        <v>2.2006000000000001</v>
      </c>
      <c r="C386" s="84">
        <f t="shared" si="51"/>
        <v>1.9241999999999999</v>
      </c>
      <c r="D386" s="1"/>
      <c r="E386" s="84">
        <f t="shared" si="54"/>
        <v>3.7</v>
      </c>
      <c r="F386" s="84">
        <f t="shared" si="55"/>
        <v>148</v>
      </c>
      <c r="G386" s="1"/>
      <c r="H386" s="1"/>
      <c r="I386" s="84">
        <f t="shared" si="56"/>
        <v>3.7</v>
      </c>
      <c r="J386" s="84">
        <f t="shared" si="57"/>
        <v>34</v>
      </c>
      <c r="K386" s="1"/>
      <c r="L386" s="1"/>
      <c r="M386" s="84">
        <f t="shared" si="58"/>
        <v>3.7</v>
      </c>
      <c r="N386" s="84">
        <f t="shared" si="59"/>
        <v>13.08</v>
      </c>
      <c r="O386" s="84">
        <f t="shared" si="52"/>
        <v>43.164000000000001</v>
      </c>
      <c r="P386" s="1"/>
      <c r="Q386" s="1"/>
    </row>
    <row r="387" spans="1:17" x14ac:dyDescent="0.2">
      <c r="A387" s="84">
        <f t="shared" si="53"/>
        <v>38.1</v>
      </c>
      <c r="B387" s="84">
        <f t="shared" si="50"/>
        <v>2.1945999999999999</v>
      </c>
      <c r="C387" s="84">
        <f t="shared" si="51"/>
        <v>1.9187000000000001</v>
      </c>
      <c r="D387" s="1"/>
      <c r="E387" s="84">
        <f t="shared" si="54"/>
        <v>3.71</v>
      </c>
      <c r="F387" s="84">
        <f t="shared" si="55"/>
        <v>147</v>
      </c>
      <c r="G387" s="1"/>
      <c r="H387" s="1"/>
      <c r="I387" s="84">
        <f t="shared" si="56"/>
        <v>3.71</v>
      </c>
      <c r="J387" s="84">
        <f t="shared" si="57"/>
        <v>34.200000000000003</v>
      </c>
      <c r="K387" s="1"/>
      <c r="L387" s="1"/>
      <c r="M387" s="84">
        <f t="shared" si="58"/>
        <v>3.71</v>
      </c>
      <c r="N387" s="84">
        <f t="shared" si="59"/>
        <v>13.15</v>
      </c>
      <c r="O387" s="84">
        <f t="shared" si="52"/>
        <v>43.395000000000003</v>
      </c>
      <c r="P387" s="1"/>
      <c r="Q387" s="1"/>
    </row>
    <row r="388" spans="1:17" x14ac:dyDescent="0.2">
      <c r="A388" s="84">
        <f t="shared" si="53"/>
        <v>38.200000000000003</v>
      </c>
      <c r="B388" s="84">
        <f t="shared" si="50"/>
        <v>2.1886999999999999</v>
      </c>
      <c r="C388" s="84">
        <f t="shared" si="51"/>
        <v>1.9132</v>
      </c>
      <c r="D388" s="1"/>
      <c r="E388" s="84">
        <f t="shared" si="54"/>
        <v>3.72</v>
      </c>
      <c r="F388" s="84">
        <f t="shared" si="55"/>
        <v>147</v>
      </c>
      <c r="G388" s="1"/>
      <c r="H388" s="1"/>
      <c r="I388" s="84">
        <f t="shared" si="56"/>
        <v>3.72</v>
      </c>
      <c r="J388" s="84">
        <f t="shared" si="57"/>
        <v>34.4</v>
      </c>
      <c r="K388" s="1"/>
      <c r="L388" s="1"/>
      <c r="M388" s="84">
        <f t="shared" si="58"/>
        <v>3.72</v>
      </c>
      <c r="N388" s="84">
        <f t="shared" si="59"/>
        <v>13.23</v>
      </c>
      <c r="O388" s="84">
        <f t="shared" si="52"/>
        <v>43.658999999999999</v>
      </c>
      <c r="P388" s="1"/>
      <c r="Q388" s="1"/>
    </row>
    <row r="389" spans="1:17" x14ac:dyDescent="0.2">
      <c r="A389" s="84">
        <f t="shared" si="53"/>
        <v>38.299999999999997</v>
      </c>
      <c r="B389" s="84">
        <f t="shared" si="50"/>
        <v>2.1827999999999999</v>
      </c>
      <c r="C389" s="84">
        <f t="shared" si="51"/>
        <v>1.9077</v>
      </c>
      <c r="D389" s="1"/>
      <c r="E389" s="84">
        <f t="shared" si="54"/>
        <v>3.73</v>
      </c>
      <c r="F389" s="84">
        <f t="shared" si="55"/>
        <v>147</v>
      </c>
      <c r="G389" s="1"/>
      <c r="H389" s="1"/>
      <c r="I389" s="84">
        <f t="shared" si="56"/>
        <v>3.73</v>
      </c>
      <c r="J389" s="84">
        <f t="shared" si="57"/>
        <v>34.6</v>
      </c>
      <c r="K389" s="1"/>
      <c r="L389" s="1"/>
      <c r="M389" s="84">
        <f t="shared" si="58"/>
        <v>3.73</v>
      </c>
      <c r="N389" s="84">
        <f t="shared" si="59"/>
        <v>13.31</v>
      </c>
      <c r="O389" s="84">
        <f t="shared" si="52"/>
        <v>43.923000000000002</v>
      </c>
      <c r="P389" s="1"/>
      <c r="Q389" s="1"/>
    </row>
    <row r="390" spans="1:17" x14ac:dyDescent="0.2">
      <c r="A390" s="84">
        <f t="shared" si="53"/>
        <v>38.4</v>
      </c>
      <c r="B390" s="84">
        <f t="shared" si="50"/>
        <v>2.1768999999999998</v>
      </c>
      <c r="C390" s="84">
        <f t="shared" si="51"/>
        <v>1.9023000000000001</v>
      </c>
      <c r="D390" s="1"/>
      <c r="E390" s="84">
        <f t="shared" si="54"/>
        <v>3.74</v>
      </c>
      <c r="F390" s="84">
        <f t="shared" si="55"/>
        <v>147</v>
      </c>
      <c r="G390" s="1"/>
      <c r="H390" s="1"/>
      <c r="I390" s="84">
        <f t="shared" si="56"/>
        <v>3.74</v>
      </c>
      <c r="J390" s="84">
        <f t="shared" si="57"/>
        <v>34.799999999999997</v>
      </c>
      <c r="K390" s="1"/>
      <c r="L390" s="1"/>
      <c r="M390" s="84">
        <f t="shared" si="58"/>
        <v>3.74</v>
      </c>
      <c r="N390" s="84">
        <f t="shared" si="59"/>
        <v>13.38</v>
      </c>
      <c r="O390" s="84">
        <f t="shared" si="52"/>
        <v>44.154000000000003</v>
      </c>
      <c r="P390" s="1"/>
      <c r="Q390" s="1"/>
    </row>
    <row r="391" spans="1:17" x14ac:dyDescent="0.2">
      <c r="A391" s="84">
        <f t="shared" si="53"/>
        <v>38.5</v>
      </c>
      <c r="B391" s="84">
        <f t="shared" si="50"/>
        <v>2.1711</v>
      </c>
      <c r="C391" s="84">
        <f t="shared" si="51"/>
        <v>1.897</v>
      </c>
      <c r="D391" s="1"/>
      <c r="E391" s="84">
        <f t="shared" si="54"/>
        <v>3.75</v>
      </c>
      <c r="F391" s="84">
        <f t="shared" si="55"/>
        <v>146</v>
      </c>
      <c r="G391" s="1"/>
      <c r="H391" s="1"/>
      <c r="I391" s="84">
        <f t="shared" si="56"/>
        <v>3.75</v>
      </c>
      <c r="J391" s="84">
        <f t="shared" si="57"/>
        <v>35</v>
      </c>
      <c r="K391" s="1"/>
      <c r="L391" s="1"/>
      <c r="M391" s="84">
        <f t="shared" si="58"/>
        <v>3.75</v>
      </c>
      <c r="N391" s="84">
        <f t="shared" si="59"/>
        <v>13.46</v>
      </c>
      <c r="O391" s="84">
        <f t="shared" si="52"/>
        <v>44.417999999999999</v>
      </c>
      <c r="P391" s="1"/>
      <c r="Q391" s="1"/>
    </row>
    <row r="392" spans="1:17" x14ac:dyDescent="0.2">
      <c r="A392" s="84">
        <f t="shared" si="53"/>
        <v>38.6</v>
      </c>
      <c r="B392" s="84">
        <f t="shared" si="50"/>
        <v>2.1652999999999998</v>
      </c>
      <c r="C392" s="84">
        <f t="shared" si="51"/>
        <v>1.8916999999999999</v>
      </c>
      <c r="D392" s="1"/>
      <c r="E392" s="84">
        <f t="shared" si="54"/>
        <v>3.76</v>
      </c>
      <c r="F392" s="84">
        <f t="shared" si="55"/>
        <v>146</v>
      </c>
      <c r="G392" s="1"/>
      <c r="H392" s="1"/>
      <c r="I392" s="84">
        <f t="shared" si="56"/>
        <v>3.76</v>
      </c>
      <c r="J392" s="84">
        <f t="shared" si="57"/>
        <v>35.200000000000003</v>
      </c>
      <c r="K392" s="1"/>
      <c r="L392" s="1"/>
      <c r="M392" s="84">
        <f t="shared" si="58"/>
        <v>3.76</v>
      </c>
      <c r="N392" s="84">
        <f t="shared" si="59"/>
        <v>13.54</v>
      </c>
      <c r="O392" s="84">
        <f t="shared" si="52"/>
        <v>44.682000000000002</v>
      </c>
      <c r="P392" s="1"/>
      <c r="Q392" s="1"/>
    </row>
    <row r="393" spans="1:17" x14ac:dyDescent="0.2">
      <c r="A393" s="84">
        <f t="shared" si="53"/>
        <v>38.700000000000003</v>
      </c>
      <c r="B393" s="84">
        <f t="shared" si="50"/>
        <v>2.1596000000000002</v>
      </c>
      <c r="C393" s="84">
        <f t="shared" si="51"/>
        <v>1.8864000000000001</v>
      </c>
      <c r="D393" s="1"/>
      <c r="E393" s="84">
        <f t="shared" si="54"/>
        <v>3.77</v>
      </c>
      <c r="F393" s="84">
        <f t="shared" si="55"/>
        <v>146</v>
      </c>
      <c r="G393" s="1"/>
      <c r="H393" s="1"/>
      <c r="I393" s="84">
        <f t="shared" si="56"/>
        <v>3.77</v>
      </c>
      <c r="J393" s="84">
        <f t="shared" si="57"/>
        <v>35.4</v>
      </c>
      <c r="K393" s="1"/>
      <c r="L393" s="1"/>
      <c r="M393" s="84">
        <f t="shared" si="58"/>
        <v>3.77</v>
      </c>
      <c r="N393" s="84">
        <f t="shared" si="59"/>
        <v>13.62</v>
      </c>
      <c r="O393" s="84">
        <f t="shared" si="52"/>
        <v>44.945999999999998</v>
      </c>
      <c r="P393" s="1"/>
      <c r="Q393" s="1"/>
    </row>
    <row r="394" spans="1:17" x14ac:dyDescent="0.2">
      <c r="A394" s="84">
        <f t="shared" si="53"/>
        <v>38.799999999999997</v>
      </c>
      <c r="B394" s="84">
        <f t="shared" si="50"/>
        <v>2.1539000000000001</v>
      </c>
      <c r="C394" s="84">
        <f t="shared" si="51"/>
        <v>1.8811</v>
      </c>
      <c r="D394" s="1"/>
      <c r="E394" s="84">
        <f t="shared" si="54"/>
        <v>3.78</v>
      </c>
      <c r="F394" s="84">
        <f t="shared" si="55"/>
        <v>146</v>
      </c>
      <c r="G394" s="1"/>
      <c r="H394" s="1"/>
      <c r="I394" s="84">
        <f t="shared" si="56"/>
        <v>3.78</v>
      </c>
      <c r="J394" s="84">
        <f t="shared" si="57"/>
        <v>35.6</v>
      </c>
      <c r="K394" s="1"/>
      <c r="L394" s="1"/>
      <c r="M394" s="84">
        <f t="shared" si="58"/>
        <v>3.78</v>
      </c>
      <c r="N394" s="84">
        <f t="shared" si="59"/>
        <v>13.69</v>
      </c>
      <c r="O394" s="84">
        <f t="shared" si="52"/>
        <v>45.177</v>
      </c>
      <c r="P394" s="1"/>
      <c r="Q394" s="1"/>
    </row>
    <row r="395" spans="1:17" x14ac:dyDescent="0.2">
      <c r="A395" s="84">
        <f t="shared" si="53"/>
        <v>38.9</v>
      </c>
      <c r="B395" s="84">
        <f t="shared" si="50"/>
        <v>2.1482000000000001</v>
      </c>
      <c r="C395" s="84">
        <f t="shared" si="51"/>
        <v>1.8758999999999999</v>
      </c>
      <c r="D395" s="1"/>
      <c r="E395" s="84">
        <f t="shared" si="54"/>
        <v>3.79</v>
      </c>
      <c r="F395" s="84">
        <f t="shared" si="55"/>
        <v>145</v>
      </c>
      <c r="G395" s="1"/>
      <c r="H395" s="1"/>
      <c r="I395" s="84">
        <f t="shared" si="56"/>
        <v>3.79</v>
      </c>
      <c r="J395" s="84">
        <f t="shared" si="57"/>
        <v>35.799999999999997</v>
      </c>
      <c r="K395" s="1"/>
      <c r="L395" s="1"/>
      <c r="M395" s="84">
        <f t="shared" si="58"/>
        <v>3.79</v>
      </c>
      <c r="N395" s="84">
        <f t="shared" si="59"/>
        <v>13.77</v>
      </c>
      <c r="O395" s="84">
        <f t="shared" si="52"/>
        <v>45.441000000000003</v>
      </c>
      <c r="P395" s="1"/>
      <c r="Q395" s="1"/>
    </row>
    <row r="396" spans="1:17" x14ac:dyDescent="0.2">
      <c r="A396" s="84">
        <f t="shared" si="53"/>
        <v>39</v>
      </c>
      <c r="B396" s="84">
        <f t="shared" si="50"/>
        <v>2.1425999999999998</v>
      </c>
      <c r="C396" s="84">
        <f t="shared" si="51"/>
        <v>1.8708</v>
      </c>
      <c r="D396" s="1"/>
      <c r="E396" s="84">
        <f t="shared" si="54"/>
        <v>3.8</v>
      </c>
      <c r="F396" s="84">
        <f t="shared" si="55"/>
        <v>145</v>
      </c>
      <c r="G396" s="1"/>
      <c r="H396" s="1"/>
      <c r="I396" s="84">
        <f t="shared" si="56"/>
        <v>3.8</v>
      </c>
      <c r="J396" s="84">
        <f t="shared" si="57"/>
        <v>36</v>
      </c>
      <c r="K396" s="1"/>
      <c r="L396" s="1"/>
      <c r="M396" s="84">
        <f t="shared" si="58"/>
        <v>3.8</v>
      </c>
      <c r="N396" s="84">
        <f t="shared" si="59"/>
        <v>13.85</v>
      </c>
      <c r="O396" s="84">
        <f t="shared" si="52"/>
        <v>45.704999999999998</v>
      </c>
      <c r="P396" s="1"/>
      <c r="Q396" s="1"/>
    </row>
    <row r="397" spans="1:17" x14ac:dyDescent="0.2">
      <c r="A397" s="84">
        <f t="shared" si="53"/>
        <v>39.1</v>
      </c>
      <c r="B397" s="84">
        <f t="shared" si="50"/>
        <v>2.137</v>
      </c>
      <c r="C397" s="84">
        <f t="shared" si="51"/>
        <v>1.8656999999999999</v>
      </c>
      <c r="D397" s="1"/>
      <c r="E397" s="84">
        <f t="shared" si="54"/>
        <v>3.81</v>
      </c>
      <c r="F397" s="84">
        <f t="shared" si="55"/>
        <v>145</v>
      </c>
      <c r="G397" s="1"/>
      <c r="H397" s="1"/>
      <c r="I397" s="84">
        <f t="shared" si="56"/>
        <v>3.81</v>
      </c>
      <c r="J397" s="84">
        <f t="shared" si="57"/>
        <v>36.200000000000003</v>
      </c>
      <c r="K397" s="1"/>
      <c r="L397" s="1"/>
      <c r="M397" s="84">
        <f t="shared" si="58"/>
        <v>3.81</v>
      </c>
      <c r="N397" s="84">
        <f t="shared" si="59"/>
        <v>13.92</v>
      </c>
      <c r="O397" s="84">
        <f t="shared" si="52"/>
        <v>45.936</v>
      </c>
      <c r="P397" s="1"/>
      <c r="Q397" s="1"/>
    </row>
    <row r="398" spans="1:17" x14ac:dyDescent="0.2">
      <c r="A398" s="84">
        <f t="shared" si="53"/>
        <v>39.200000000000003</v>
      </c>
      <c r="B398" s="84">
        <f t="shared" si="50"/>
        <v>2.1315</v>
      </c>
      <c r="C398" s="84">
        <f t="shared" si="51"/>
        <v>1.8606</v>
      </c>
      <c r="D398" s="1"/>
      <c r="E398" s="84">
        <f t="shared" si="54"/>
        <v>3.82</v>
      </c>
      <c r="F398" s="84">
        <f t="shared" si="55"/>
        <v>145</v>
      </c>
      <c r="G398" s="1"/>
      <c r="H398" s="1"/>
      <c r="I398" s="84">
        <f t="shared" si="56"/>
        <v>3.82</v>
      </c>
      <c r="J398" s="84">
        <f t="shared" si="57"/>
        <v>36.4</v>
      </c>
      <c r="K398" s="1"/>
      <c r="L398" s="1"/>
      <c r="M398" s="84">
        <f t="shared" si="58"/>
        <v>3.82</v>
      </c>
      <c r="N398" s="84">
        <f t="shared" si="59"/>
        <v>14</v>
      </c>
      <c r="O398" s="84">
        <f t="shared" si="52"/>
        <v>46.2</v>
      </c>
      <c r="P398" s="1"/>
      <c r="Q398" s="1"/>
    </row>
    <row r="399" spans="1:17" x14ac:dyDescent="0.2">
      <c r="A399" s="84">
        <f t="shared" si="53"/>
        <v>39.299999999999997</v>
      </c>
      <c r="B399" s="84">
        <f t="shared" si="50"/>
        <v>2.1259999999999999</v>
      </c>
      <c r="C399" s="84">
        <f t="shared" si="51"/>
        <v>1.8554999999999999</v>
      </c>
      <c r="D399" s="1"/>
      <c r="E399" s="84">
        <f t="shared" si="54"/>
        <v>3.83</v>
      </c>
      <c r="F399" s="84">
        <f t="shared" si="55"/>
        <v>144</v>
      </c>
      <c r="G399" s="1"/>
      <c r="H399" s="1"/>
      <c r="I399" s="84">
        <f t="shared" si="56"/>
        <v>3.83</v>
      </c>
      <c r="J399" s="84">
        <f t="shared" si="57"/>
        <v>36.6</v>
      </c>
      <c r="K399" s="1"/>
      <c r="L399" s="1"/>
      <c r="M399" s="84">
        <f t="shared" si="58"/>
        <v>3.83</v>
      </c>
      <c r="N399" s="84">
        <f t="shared" si="59"/>
        <v>14.08</v>
      </c>
      <c r="O399" s="84">
        <f t="shared" si="52"/>
        <v>46.463999999999999</v>
      </c>
      <c r="P399" s="1"/>
      <c r="Q399" s="1"/>
    </row>
    <row r="400" spans="1:17" x14ac:dyDescent="0.2">
      <c r="A400" s="84">
        <f t="shared" si="53"/>
        <v>39.4</v>
      </c>
      <c r="B400" s="84">
        <f t="shared" ref="B400:B463" si="60">ROUND(VLOOKUP($A400,SINCLAIRTABELLE,$D$1),$B$10)</f>
        <v>2.1204999999999998</v>
      </c>
      <c r="C400" s="84">
        <f t="shared" ref="C400:C463" si="61">IF($B$3=$W$1,ROUND(VLOOKUP($A400,SINCLAIRTABELLE,$E$1),$B$10),IF($B$3=$W$2,B400,B400+$B$4))</f>
        <v>1.8505</v>
      </c>
      <c r="D400" s="1"/>
      <c r="E400" s="84">
        <f t="shared" si="54"/>
        <v>3.84</v>
      </c>
      <c r="F400" s="84">
        <f t="shared" si="55"/>
        <v>144</v>
      </c>
      <c r="G400" s="1"/>
      <c r="H400" s="1"/>
      <c r="I400" s="84">
        <f t="shared" si="56"/>
        <v>3.84</v>
      </c>
      <c r="J400" s="84">
        <f t="shared" si="57"/>
        <v>36.799999999999997</v>
      </c>
      <c r="K400" s="1"/>
      <c r="L400" s="1"/>
      <c r="M400" s="84">
        <f t="shared" si="58"/>
        <v>3.84</v>
      </c>
      <c r="N400" s="84">
        <f t="shared" si="59"/>
        <v>14.15</v>
      </c>
      <c r="O400" s="84">
        <f t="shared" ref="O400:O463" si="62">IF($N$4="Ja",ROUND(N400*$O$2,$B$10),N400)</f>
        <v>46.695</v>
      </c>
      <c r="P400" s="1"/>
      <c r="Q400" s="1"/>
    </row>
    <row r="401" spans="1:17" x14ac:dyDescent="0.2">
      <c r="A401" s="84">
        <f t="shared" si="53"/>
        <v>39.5</v>
      </c>
      <c r="B401" s="84">
        <f t="shared" si="60"/>
        <v>2.1151</v>
      </c>
      <c r="C401" s="84">
        <f t="shared" si="61"/>
        <v>1.8454999999999999</v>
      </c>
      <c r="D401" s="1"/>
      <c r="E401" s="84">
        <f t="shared" si="54"/>
        <v>3.85</v>
      </c>
      <c r="F401" s="84">
        <f t="shared" si="55"/>
        <v>144</v>
      </c>
      <c r="G401" s="1"/>
      <c r="H401" s="1"/>
      <c r="I401" s="84">
        <f t="shared" si="56"/>
        <v>3.85</v>
      </c>
      <c r="J401" s="84">
        <f t="shared" si="57"/>
        <v>37</v>
      </c>
      <c r="K401" s="1"/>
      <c r="L401" s="1"/>
      <c r="M401" s="84">
        <f t="shared" si="58"/>
        <v>3.85</v>
      </c>
      <c r="N401" s="84">
        <f t="shared" si="59"/>
        <v>14.23</v>
      </c>
      <c r="O401" s="84">
        <f t="shared" si="62"/>
        <v>46.959000000000003</v>
      </c>
      <c r="P401" s="1"/>
      <c r="Q401" s="1"/>
    </row>
    <row r="402" spans="1:17" x14ac:dyDescent="0.2">
      <c r="A402" s="84">
        <f t="shared" ref="A402:A465" si="63">ROUND(A401+0.1,1)</f>
        <v>39.6</v>
      </c>
      <c r="B402" s="84">
        <f t="shared" si="60"/>
        <v>2.1097000000000001</v>
      </c>
      <c r="C402" s="84">
        <f t="shared" si="61"/>
        <v>1.8406</v>
      </c>
      <c r="D402" s="1"/>
      <c r="E402" s="84">
        <f t="shared" ref="E402:E465" si="64">ROUND(E401+0.01,2)</f>
        <v>3.86</v>
      </c>
      <c r="F402" s="84">
        <f t="shared" ref="F402:F465" si="65">ROUND(IF(E402 &gt; $F$9,0,($F$9-E402)*100*$F$11), $F$10)</f>
        <v>144</v>
      </c>
      <c r="G402" s="1"/>
      <c r="H402" s="1"/>
      <c r="I402" s="84">
        <f t="shared" ref="I402:I465" si="66">ROUND(I401+0.01,2)</f>
        <v>3.86</v>
      </c>
      <c r="J402" s="84">
        <f t="shared" ref="J402:J465" si="67">ROUND(IF(I402&lt;=$J$9,0,(I402-$J$9)*100*$J$11),$J$10)</f>
        <v>37.200000000000003</v>
      </c>
      <c r="K402" s="1"/>
      <c r="L402" s="1"/>
      <c r="M402" s="84">
        <f t="shared" ref="M402:M465" si="68">ROUND(M401+0.01,2)</f>
        <v>3.86</v>
      </c>
      <c r="N402" s="84">
        <f t="shared" ref="N402:N465" si="69">ROUND(IF(M402&lt;=$N$9,0,(M402-$N$9)*100*$N$11),$N$10)</f>
        <v>14.31</v>
      </c>
      <c r="O402" s="84">
        <f t="shared" si="62"/>
        <v>47.222999999999999</v>
      </c>
      <c r="P402" s="1"/>
      <c r="Q402" s="1"/>
    </row>
    <row r="403" spans="1:17" x14ac:dyDescent="0.2">
      <c r="A403" s="84">
        <f t="shared" si="63"/>
        <v>39.700000000000003</v>
      </c>
      <c r="B403" s="84">
        <f t="shared" si="60"/>
        <v>2.1042999999999998</v>
      </c>
      <c r="C403" s="84">
        <f t="shared" si="61"/>
        <v>1.8357000000000001</v>
      </c>
      <c r="D403" s="1"/>
      <c r="E403" s="84">
        <f t="shared" si="64"/>
        <v>3.87</v>
      </c>
      <c r="F403" s="84">
        <f t="shared" si="65"/>
        <v>143</v>
      </c>
      <c r="G403" s="1"/>
      <c r="H403" s="1"/>
      <c r="I403" s="84">
        <f t="shared" si="66"/>
        <v>3.87</v>
      </c>
      <c r="J403" s="84">
        <f t="shared" si="67"/>
        <v>37.4</v>
      </c>
      <c r="K403" s="1"/>
      <c r="L403" s="1"/>
      <c r="M403" s="84">
        <f t="shared" si="68"/>
        <v>3.87</v>
      </c>
      <c r="N403" s="84">
        <f t="shared" si="69"/>
        <v>14.38</v>
      </c>
      <c r="O403" s="84">
        <f t="shared" si="62"/>
        <v>47.454000000000001</v>
      </c>
      <c r="P403" s="1"/>
      <c r="Q403" s="1"/>
    </row>
    <row r="404" spans="1:17" x14ac:dyDescent="0.2">
      <c r="A404" s="84">
        <f t="shared" si="63"/>
        <v>39.799999999999997</v>
      </c>
      <c r="B404" s="84">
        <f t="shared" si="60"/>
        <v>2.0990000000000002</v>
      </c>
      <c r="C404" s="84">
        <f t="shared" si="61"/>
        <v>1.8308</v>
      </c>
      <c r="D404" s="1"/>
      <c r="E404" s="84">
        <f t="shared" si="64"/>
        <v>3.88</v>
      </c>
      <c r="F404" s="84">
        <f t="shared" si="65"/>
        <v>143</v>
      </c>
      <c r="G404" s="1"/>
      <c r="H404" s="1"/>
      <c r="I404" s="84">
        <f t="shared" si="66"/>
        <v>3.88</v>
      </c>
      <c r="J404" s="84">
        <f t="shared" si="67"/>
        <v>37.6</v>
      </c>
      <c r="K404" s="1"/>
      <c r="L404" s="1"/>
      <c r="M404" s="84">
        <f t="shared" si="68"/>
        <v>3.88</v>
      </c>
      <c r="N404" s="84">
        <f t="shared" si="69"/>
        <v>14.46</v>
      </c>
      <c r="O404" s="84">
        <f t="shared" si="62"/>
        <v>47.718000000000004</v>
      </c>
      <c r="P404" s="1"/>
      <c r="Q404" s="1"/>
    </row>
    <row r="405" spans="1:17" x14ac:dyDescent="0.2">
      <c r="A405" s="84">
        <f t="shared" si="63"/>
        <v>39.9</v>
      </c>
      <c r="B405" s="84">
        <f t="shared" si="60"/>
        <v>2.0937000000000001</v>
      </c>
      <c r="C405" s="84">
        <f t="shared" si="61"/>
        <v>1.8260000000000001</v>
      </c>
      <c r="D405" s="1"/>
      <c r="E405" s="84">
        <f t="shared" si="64"/>
        <v>3.89</v>
      </c>
      <c r="F405" s="84">
        <f t="shared" si="65"/>
        <v>143</v>
      </c>
      <c r="G405" s="1"/>
      <c r="H405" s="1"/>
      <c r="I405" s="84">
        <f t="shared" si="66"/>
        <v>3.89</v>
      </c>
      <c r="J405" s="84">
        <f t="shared" si="67"/>
        <v>37.799999999999997</v>
      </c>
      <c r="K405" s="1"/>
      <c r="L405" s="1"/>
      <c r="M405" s="84">
        <f t="shared" si="68"/>
        <v>3.89</v>
      </c>
      <c r="N405" s="84">
        <f t="shared" si="69"/>
        <v>14.54</v>
      </c>
      <c r="O405" s="84">
        <f t="shared" si="62"/>
        <v>47.981999999999999</v>
      </c>
      <c r="P405" s="1"/>
      <c r="Q405" s="1"/>
    </row>
    <row r="406" spans="1:17" x14ac:dyDescent="0.2">
      <c r="A406" s="84">
        <f t="shared" si="63"/>
        <v>40</v>
      </c>
      <c r="B406" s="84">
        <f t="shared" si="60"/>
        <v>2.0884999999999998</v>
      </c>
      <c r="C406" s="84">
        <f t="shared" si="61"/>
        <v>1.8211999999999999</v>
      </c>
      <c r="D406" s="1"/>
      <c r="E406" s="84">
        <f t="shared" si="64"/>
        <v>3.9</v>
      </c>
      <c r="F406" s="84">
        <f t="shared" si="65"/>
        <v>143</v>
      </c>
      <c r="G406" s="1"/>
      <c r="H406" s="1"/>
      <c r="I406" s="84">
        <f t="shared" si="66"/>
        <v>3.9</v>
      </c>
      <c r="J406" s="84">
        <f t="shared" si="67"/>
        <v>38</v>
      </c>
      <c r="K406" s="1"/>
      <c r="L406" s="1"/>
      <c r="M406" s="84">
        <f t="shared" si="68"/>
        <v>3.9</v>
      </c>
      <c r="N406" s="84">
        <f t="shared" si="69"/>
        <v>14.62</v>
      </c>
      <c r="O406" s="84">
        <f t="shared" si="62"/>
        <v>48.246000000000002</v>
      </c>
      <c r="P406" s="1"/>
      <c r="Q406" s="1"/>
    </row>
    <row r="407" spans="1:17" x14ac:dyDescent="0.2">
      <c r="A407" s="84">
        <f t="shared" si="63"/>
        <v>40.1</v>
      </c>
      <c r="B407" s="84">
        <f t="shared" si="60"/>
        <v>2.0832999999999999</v>
      </c>
      <c r="C407" s="84">
        <f t="shared" si="61"/>
        <v>1.8164</v>
      </c>
      <c r="D407" s="1"/>
      <c r="E407" s="84">
        <f t="shared" si="64"/>
        <v>3.91</v>
      </c>
      <c r="F407" s="84">
        <f t="shared" si="65"/>
        <v>142</v>
      </c>
      <c r="G407" s="1"/>
      <c r="H407" s="1"/>
      <c r="I407" s="84">
        <f t="shared" si="66"/>
        <v>3.91</v>
      </c>
      <c r="J407" s="84">
        <f t="shared" si="67"/>
        <v>38.200000000000003</v>
      </c>
      <c r="K407" s="1"/>
      <c r="L407" s="1"/>
      <c r="M407" s="84">
        <f t="shared" si="68"/>
        <v>3.91</v>
      </c>
      <c r="N407" s="84">
        <f t="shared" si="69"/>
        <v>14.69</v>
      </c>
      <c r="O407" s="84">
        <f t="shared" si="62"/>
        <v>48.476999999999997</v>
      </c>
      <c r="P407" s="1"/>
      <c r="Q407" s="1"/>
    </row>
    <row r="408" spans="1:17" x14ac:dyDescent="0.2">
      <c r="A408" s="84">
        <f t="shared" si="63"/>
        <v>40.200000000000003</v>
      </c>
      <c r="B408" s="84">
        <f t="shared" si="60"/>
        <v>2.0781000000000001</v>
      </c>
      <c r="C408" s="84">
        <f t="shared" si="61"/>
        <v>1.8117000000000001</v>
      </c>
      <c r="D408" s="1"/>
      <c r="E408" s="84">
        <f t="shared" si="64"/>
        <v>3.92</v>
      </c>
      <c r="F408" s="84">
        <f t="shared" si="65"/>
        <v>142</v>
      </c>
      <c r="G408" s="1"/>
      <c r="H408" s="1"/>
      <c r="I408" s="84">
        <f t="shared" si="66"/>
        <v>3.92</v>
      </c>
      <c r="J408" s="84">
        <f t="shared" si="67"/>
        <v>38.4</v>
      </c>
      <c r="K408" s="1"/>
      <c r="L408" s="1"/>
      <c r="M408" s="84">
        <f t="shared" si="68"/>
        <v>3.92</v>
      </c>
      <c r="N408" s="84">
        <f t="shared" si="69"/>
        <v>14.77</v>
      </c>
      <c r="O408" s="84">
        <f t="shared" si="62"/>
        <v>48.741</v>
      </c>
      <c r="P408" s="1"/>
      <c r="Q408" s="1"/>
    </row>
    <row r="409" spans="1:17" x14ac:dyDescent="0.2">
      <c r="A409" s="84">
        <f t="shared" si="63"/>
        <v>40.299999999999997</v>
      </c>
      <c r="B409" s="84">
        <f t="shared" si="60"/>
        <v>2.073</v>
      </c>
      <c r="C409" s="84">
        <f t="shared" si="61"/>
        <v>1.8069999999999999</v>
      </c>
      <c r="D409" s="1"/>
      <c r="E409" s="84">
        <f t="shared" si="64"/>
        <v>3.93</v>
      </c>
      <c r="F409" s="84">
        <f t="shared" si="65"/>
        <v>142</v>
      </c>
      <c r="G409" s="1"/>
      <c r="H409" s="1"/>
      <c r="I409" s="84">
        <f t="shared" si="66"/>
        <v>3.93</v>
      </c>
      <c r="J409" s="84">
        <f t="shared" si="67"/>
        <v>38.6</v>
      </c>
      <c r="K409" s="1"/>
      <c r="L409" s="1"/>
      <c r="M409" s="84">
        <f t="shared" si="68"/>
        <v>3.93</v>
      </c>
      <c r="N409" s="84">
        <f t="shared" si="69"/>
        <v>14.85</v>
      </c>
      <c r="O409" s="84">
        <f t="shared" si="62"/>
        <v>49.005000000000003</v>
      </c>
      <c r="P409" s="1"/>
      <c r="Q409" s="1"/>
    </row>
    <row r="410" spans="1:17" x14ac:dyDescent="0.2">
      <c r="A410" s="84">
        <f t="shared" si="63"/>
        <v>40.4</v>
      </c>
      <c r="B410" s="84">
        <f t="shared" si="60"/>
        <v>2.0678000000000001</v>
      </c>
      <c r="C410" s="84">
        <f t="shared" si="61"/>
        <v>1.8024</v>
      </c>
      <c r="D410" s="1"/>
      <c r="E410" s="84">
        <f t="shared" si="64"/>
        <v>3.94</v>
      </c>
      <c r="F410" s="84">
        <f t="shared" si="65"/>
        <v>142</v>
      </c>
      <c r="G410" s="1"/>
      <c r="H410" s="1"/>
      <c r="I410" s="84">
        <f t="shared" si="66"/>
        <v>3.94</v>
      </c>
      <c r="J410" s="84">
        <f t="shared" si="67"/>
        <v>38.799999999999997</v>
      </c>
      <c r="K410" s="1"/>
      <c r="L410" s="1"/>
      <c r="M410" s="84">
        <f t="shared" si="68"/>
        <v>3.94</v>
      </c>
      <c r="N410" s="84">
        <f t="shared" si="69"/>
        <v>14.92</v>
      </c>
      <c r="O410" s="84">
        <f t="shared" si="62"/>
        <v>49.235999999999997</v>
      </c>
      <c r="P410" s="1"/>
      <c r="Q410" s="1"/>
    </row>
    <row r="411" spans="1:17" x14ac:dyDescent="0.2">
      <c r="A411" s="84">
        <f t="shared" si="63"/>
        <v>40.5</v>
      </c>
      <c r="B411" s="84">
        <f t="shared" si="60"/>
        <v>2.0628000000000002</v>
      </c>
      <c r="C411" s="84">
        <f t="shared" si="61"/>
        <v>1.7978000000000001</v>
      </c>
      <c r="D411" s="1"/>
      <c r="E411" s="84">
        <f t="shared" si="64"/>
        <v>3.95</v>
      </c>
      <c r="F411" s="84">
        <f t="shared" si="65"/>
        <v>141</v>
      </c>
      <c r="G411" s="1"/>
      <c r="H411" s="1"/>
      <c r="I411" s="84">
        <f t="shared" si="66"/>
        <v>3.95</v>
      </c>
      <c r="J411" s="84">
        <f t="shared" si="67"/>
        <v>39</v>
      </c>
      <c r="K411" s="1"/>
      <c r="L411" s="1"/>
      <c r="M411" s="84">
        <f t="shared" si="68"/>
        <v>3.95</v>
      </c>
      <c r="N411" s="84">
        <f t="shared" si="69"/>
        <v>15</v>
      </c>
      <c r="O411" s="84">
        <f t="shared" si="62"/>
        <v>49.5</v>
      </c>
      <c r="P411" s="1"/>
      <c r="Q411" s="1"/>
    </row>
    <row r="412" spans="1:17" x14ac:dyDescent="0.2">
      <c r="A412" s="84">
        <f t="shared" si="63"/>
        <v>40.6</v>
      </c>
      <c r="B412" s="84">
        <f t="shared" si="60"/>
        <v>2.0577000000000001</v>
      </c>
      <c r="C412" s="84">
        <f t="shared" si="61"/>
        <v>1.7931999999999999</v>
      </c>
      <c r="D412" s="1"/>
      <c r="E412" s="84">
        <f t="shared" si="64"/>
        <v>3.96</v>
      </c>
      <c r="F412" s="84">
        <f t="shared" si="65"/>
        <v>141</v>
      </c>
      <c r="G412" s="1"/>
      <c r="H412" s="1"/>
      <c r="I412" s="84">
        <f t="shared" si="66"/>
        <v>3.96</v>
      </c>
      <c r="J412" s="84">
        <f t="shared" si="67"/>
        <v>39.200000000000003</v>
      </c>
      <c r="K412" s="1"/>
      <c r="L412" s="1"/>
      <c r="M412" s="84">
        <f t="shared" si="68"/>
        <v>3.96</v>
      </c>
      <c r="N412" s="84">
        <f t="shared" si="69"/>
        <v>15.08</v>
      </c>
      <c r="O412" s="84">
        <f t="shared" si="62"/>
        <v>49.764000000000003</v>
      </c>
      <c r="P412" s="1"/>
      <c r="Q412" s="1"/>
    </row>
    <row r="413" spans="1:17" x14ac:dyDescent="0.2">
      <c r="A413" s="84">
        <f t="shared" si="63"/>
        <v>40.700000000000003</v>
      </c>
      <c r="B413" s="84">
        <f t="shared" si="60"/>
        <v>2.0527000000000002</v>
      </c>
      <c r="C413" s="84">
        <f t="shared" si="61"/>
        <v>1.7886</v>
      </c>
      <c r="D413" s="1"/>
      <c r="E413" s="84">
        <f t="shared" si="64"/>
        <v>3.97</v>
      </c>
      <c r="F413" s="84">
        <f t="shared" si="65"/>
        <v>141</v>
      </c>
      <c r="G413" s="1"/>
      <c r="H413" s="1"/>
      <c r="I413" s="84">
        <f t="shared" si="66"/>
        <v>3.97</v>
      </c>
      <c r="J413" s="84">
        <f t="shared" si="67"/>
        <v>39.4</v>
      </c>
      <c r="K413" s="1"/>
      <c r="L413" s="1"/>
      <c r="M413" s="84">
        <f t="shared" si="68"/>
        <v>3.97</v>
      </c>
      <c r="N413" s="84">
        <f t="shared" si="69"/>
        <v>15.15</v>
      </c>
      <c r="O413" s="84">
        <f t="shared" si="62"/>
        <v>49.994999999999997</v>
      </c>
      <c r="P413" s="1"/>
      <c r="Q413" s="1"/>
    </row>
    <row r="414" spans="1:17" x14ac:dyDescent="0.2">
      <c r="A414" s="84">
        <f t="shared" si="63"/>
        <v>40.799999999999997</v>
      </c>
      <c r="B414" s="84">
        <f t="shared" si="60"/>
        <v>2.0476999999999999</v>
      </c>
      <c r="C414" s="84">
        <f t="shared" si="61"/>
        <v>1.7841</v>
      </c>
      <c r="D414" s="1"/>
      <c r="E414" s="84">
        <f t="shared" si="64"/>
        <v>3.98</v>
      </c>
      <c r="F414" s="84">
        <f t="shared" si="65"/>
        <v>141</v>
      </c>
      <c r="G414" s="1"/>
      <c r="H414" s="1"/>
      <c r="I414" s="84">
        <f t="shared" si="66"/>
        <v>3.98</v>
      </c>
      <c r="J414" s="84">
        <f t="shared" si="67"/>
        <v>39.6</v>
      </c>
      <c r="K414" s="1"/>
      <c r="L414" s="1"/>
      <c r="M414" s="84">
        <f t="shared" si="68"/>
        <v>3.98</v>
      </c>
      <c r="N414" s="84">
        <f t="shared" si="69"/>
        <v>15.23</v>
      </c>
      <c r="O414" s="84">
        <f t="shared" si="62"/>
        <v>50.259</v>
      </c>
      <c r="P414" s="1"/>
      <c r="Q414" s="1"/>
    </row>
    <row r="415" spans="1:17" x14ac:dyDescent="0.2">
      <c r="A415" s="84">
        <f t="shared" si="63"/>
        <v>40.9</v>
      </c>
      <c r="B415" s="84">
        <f t="shared" si="60"/>
        <v>2.0428000000000002</v>
      </c>
      <c r="C415" s="84">
        <f t="shared" si="61"/>
        <v>1.7796000000000001</v>
      </c>
      <c r="D415" s="1"/>
      <c r="E415" s="84">
        <f t="shared" si="64"/>
        <v>3.99</v>
      </c>
      <c r="F415" s="84">
        <f t="shared" si="65"/>
        <v>140</v>
      </c>
      <c r="G415" s="1"/>
      <c r="H415" s="1"/>
      <c r="I415" s="84">
        <f t="shared" si="66"/>
        <v>3.99</v>
      </c>
      <c r="J415" s="84">
        <f t="shared" si="67"/>
        <v>39.799999999999997</v>
      </c>
      <c r="K415" s="1"/>
      <c r="L415" s="1"/>
      <c r="M415" s="84">
        <f t="shared" si="68"/>
        <v>3.99</v>
      </c>
      <c r="N415" s="84">
        <f t="shared" si="69"/>
        <v>15.31</v>
      </c>
      <c r="O415" s="84">
        <f t="shared" si="62"/>
        <v>50.523000000000003</v>
      </c>
      <c r="P415" s="1"/>
      <c r="Q415" s="1"/>
    </row>
    <row r="416" spans="1:17" x14ac:dyDescent="0.2">
      <c r="A416" s="84">
        <f t="shared" si="63"/>
        <v>41</v>
      </c>
      <c r="B416" s="84">
        <f t="shared" si="60"/>
        <v>2.0379</v>
      </c>
      <c r="C416" s="84">
        <f t="shared" si="61"/>
        <v>1.7750999999999999</v>
      </c>
      <c r="D416" s="1"/>
      <c r="E416" s="84">
        <f t="shared" si="64"/>
        <v>4</v>
      </c>
      <c r="F416" s="84">
        <f t="shared" si="65"/>
        <v>140</v>
      </c>
      <c r="G416" s="1"/>
      <c r="H416" s="1"/>
      <c r="I416" s="84">
        <f t="shared" si="66"/>
        <v>4</v>
      </c>
      <c r="J416" s="84">
        <f t="shared" si="67"/>
        <v>40</v>
      </c>
      <c r="K416" s="1"/>
      <c r="L416" s="1"/>
      <c r="M416" s="84">
        <f t="shared" si="68"/>
        <v>4</v>
      </c>
      <c r="N416" s="84">
        <f t="shared" si="69"/>
        <v>15.38</v>
      </c>
      <c r="O416" s="84">
        <f t="shared" si="62"/>
        <v>50.753999999999998</v>
      </c>
      <c r="P416" s="1"/>
      <c r="Q416" s="1"/>
    </row>
    <row r="417" spans="1:17" x14ac:dyDescent="0.2">
      <c r="A417" s="84">
        <f t="shared" si="63"/>
        <v>41.1</v>
      </c>
      <c r="B417" s="84">
        <f t="shared" si="60"/>
        <v>2.0329999999999999</v>
      </c>
      <c r="C417" s="84">
        <f t="shared" si="61"/>
        <v>1.7706999999999999</v>
      </c>
      <c r="D417" s="1"/>
      <c r="E417" s="84">
        <f t="shared" si="64"/>
        <v>4.01</v>
      </c>
      <c r="F417" s="84">
        <f t="shared" si="65"/>
        <v>140</v>
      </c>
      <c r="G417" s="1"/>
      <c r="H417" s="1"/>
      <c r="I417" s="84">
        <f t="shared" si="66"/>
        <v>4.01</v>
      </c>
      <c r="J417" s="84">
        <f t="shared" si="67"/>
        <v>40.200000000000003</v>
      </c>
      <c r="K417" s="1"/>
      <c r="L417" s="1"/>
      <c r="M417" s="84">
        <f t="shared" si="68"/>
        <v>4.01</v>
      </c>
      <c r="N417" s="84">
        <f t="shared" si="69"/>
        <v>15.46</v>
      </c>
      <c r="O417" s="84">
        <f t="shared" si="62"/>
        <v>51.018000000000001</v>
      </c>
      <c r="P417" s="1"/>
      <c r="Q417" s="1"/>
    </row>
    <row r="418" spans="1:17" x14ac:dyDescent="0.2">
      <c r="A418" s="84">
        <f t="shared" si="63"/>
        <v>41.2</v>
      </c>
      <c r="B418" s="84">
        <f t="shared" si="60"/>
        <v>2.0280999999999998</v>
      </c>
      <c r="C418" s="84">
        <f t="shared" si="61"/>
        <v>1.7663</v>
      </c>
      <c r="D418" s="1"/>
      <c r="E418" s="84">
        <f t="shared" si="64"/>
        <v>4.0199999999999996</v>
      </c>
      <c r="F418" s="84">
        <f t="shared" si="65"/>
        <v>140</v>
      </c>
      <c r="G418" s="1"/>
      <c r="H418" s="1"/>
      <c r="I418" s="84">
        <f t="shared" si="66"/>
        <v>4.0199999999999996</v>
      </c>
      <c r="J418" s="84">
        <f t="shared" si="67"/>
        <v>40.4</v>
      </c>
      <c r="K418" s="1"/>
      <c r="L418" s="1"/>
      <c r="M418" s="84">
        <f t="shared" si="68"/>
        <v>4.0199999999999996</v>
      </c>
      <c r="N418" s="84">
        <f t="shared" si="69"/>
        <v>15.54</v>
      </c>
      <c r="O418" s="84">
        <f t="shared" si="62"/>
        <v>51.281999999999996</v>
      </c>
      <c r="P418" s="1"/>
      <c r="Q418" s="1"/>
    </row>
    <row r="419" spans="1:17" x14ac:dyDescent="0.2">
      <c r="A419" s="84">
        <f t="shared" si="63"/>
        <v>41.3</v>
      </c>
      <c r="B419" s="84">
        <f t="shared" si="60"/>
        <v>2.0232999999999999</v>
      </c>
      <c r="C419" s="84">
        <f t="shared" si="61"/>
        <v>1.7619</v>
      </c>
      <c r="D419" s="1"/>
      <c r="E419" s="84">
        <f t="shared" si="64"/>
        <v>4.03</v>
      </c>
      <c r="F419" s="84">
        <f t="shared" si="65"/>
        <v>139</v>
      </c>
      <c r="G419" s="1"/>
      <c r="H419" s="1"/>
      <c r="I419" s="84">
        <f t="shared" si="66"/>
        <v>4.03</v>
      </c>
      <c r="J419" s="84">
        <f t="shared" si="67"/>
        <v>40.6</v>
      </c>
      <c r="K419" s="1"/>
      <c r="L419" s="1"/>
      <c r="M419" s="84">
        <f t="shared" si="68"/>
        <v>4.03</v>
      </c>
      <c r="N419" s="84">
        <f t="shared" si="69"/>
        <v>15.62</v>
      </c>
      <c r="O419" s="84">
        <f t="shared" si="62"/>
        <v>51.545999999999999</v>
      </c>
      <c r="P419" s="1"/>
      <c r="Q419" s="1"/>
    </row>
    <row r="420" spans="1:17" x14ac:dyDescent="0.2">
      <c r="A420" s="84">
        <f t="shared" si="63"/>
        <v>41.4</v>
      </c>
      <c r="B420" s="84">
        <f t="shared" si="60"/>
        <v>2.0185</v>
      </c>
      <c r="C420" s="84">
        <f t="shared" si="61"/>
        <v>1.7576000000000001</v>
      </c>
      <c r="D420" s="1"/>
      <c r="E420" s="84">
        <f t="shared" si="64"/>
        <v>4.04</v>
      </c>
      <c r="F420" s="84">
        <f t="shared" si="65"/>
        <v>139</v>
      </c>
      <c r="G420" s="1"/>
      <c r="H420" s="1"/>
      <c r="I420" s="84">
        <f t="shared" si="66"/>
        <v>4.04</v>
      </c>
      <c r="J420" s="84">
        <f t="shared" si="67"/>
        <v>40.799999999999997</v>
      </c>
      <c r="K420" s="1"/>
      <c r="L420" s="1"/>
      <c r="M420" s="84">
        <f t="shared" si="68"/>
        <v>4.04</v>
      </c>
      <c r="N420" s="84">
        <f t="shared" si="69"/>
        <v>15.69</v>
      </c>
      <c r="O420" s="84">
        <f t="shared" si="62"/>
        <v>51.777000000000001</v>
      </c>
      <c r="P420" s="1"/>
      <c r="Q420" s="1"/>
    </row>
    <row r="421" spans="1:17" x14ac:dyDescent="0.2">
      <c r="A421" s="84">
        <f t="shared" si="63"/>
        <v>41.5</v>
      </c>
      <c r="B421" s="84">
        <f t="shared" si="60"/>
        <v>2.0137999999999998</v>
      </c>
      <c r="C421" s="84">
        <f t="shared" si="61"/>
        <v>1.7533000000000001</v>
      </c>
      <c r="D421" s="1"/>
      <c r="E421" s="84">
        <f t="shared" si="64"/>
        <v>4.05</v>
      </c>
      <c r="F421" s="84">
        <f t="shared" si="65"/>
        <v>139</v>
      </c>
      <c r="G421" s="1"/>
      <c r="H421" s="1"/>
      <c r="I421" s="84">
        <f t="shared" si="66"/>
        <v>4.05</v>
      </c>
      <c r="J421" s="84">
        <f t="shared" si="67"/>
        <v>41</v>
      </c>
      <c r="K421" s="1"/>
      <c r="L421" s="1"/>
      <c r="M421" s="84">
        <f t="shared" si="68"/>
        <v>4.05</v>
      </c>
      <c r="N421" s="84">
        <f t="shared" si="69"/>
        <v>15.77</v>
      </c>
      <c r="O421" s="84">
        <f t="shared" si="62"/>
        <v>52.040999999999997</v>
      </c>
      <c r="P421" s="1"/>
      <c r="Q421" s="1"/>
    </row>
    <row r="422" spans="1:17" x14ac:dyDescent="0.2">
      <c r="A422" s="84">
        <f t="shared" si="63"/>
        <v>41.6</v>
      </c>
      <c r="B422" s="84">
        <f t="shared" si="60"/>
        <v>2.0091000000000001</v>
      </c>
      <c r="C422" s="84">
        <f t="shared" si="61"/>
        <v>1.7490000000000001</v>
      </c>
      <c r="D422" s="1"/>
      <c r="E422" s="84">
        <f t="shared" si="64"/>
        <v>4.0599999999999996</v>
      </c>
      <c r="F422" s="84">
        <f t="shared" si="65"/>
        <v>139</v>
      </c>
      <c r="G422" s="1"/>
      <c r="H422" s="1"/>
      <c r="I422" s="84">
        <f t="shared" si="66"/>
        <v>4.0599999999999996</v>
      </c>
      <c r="J422" s="84">
        <f t="shared" si="67"/>
        <v>41.2</v>
      </c>
      <c r="K422" s="1"/>
      <c r="L422" s="1"/>
      <c r="M422" s="84">
        <f t="shared" si="68"/>
        <v>4.0599999999999996</v>
      </c>
      <c r="N422" s="84">
        <f t="shared" si="69"/>
        <v>15.85</v>
      </c>
      <c r="O422" s="84">
        <f t="shared" si="62"/>
        <v>52.305</v>
      </c>
      <c r="P422" s="1"/>
      <c r="Q422" s="1"/>
    </row>
    <row r="423" spans="1:17" x14ac:dyDescent="0.2">
      <c r="A423" s="84">
        <f t="shared" si="63"/>
        <v>41.7</v>
      </c>
      <c r="B423" s="84">
        <f t="shared" si="60"/>
        <v>2.0044</v>
      </c>
      <c r="C423" s="84">
        <f t="shared" si="61"/>
        <v>1.7447999999999999</v>
      </c>
      <c r="D423" s="1"/>
      <c r="E423" s="84">
        <f t="shared" si="64"/>
        <v>4.07</v>
      </c>
      <c r="F423" s="84">
        <f t="shared" si="65"/>
        <v>138</v>
      </c>
      <c r="G423" s="1"/>
      <c r="H423" s="1"/>
      <c r="I423" s="84">
        <f t="shared" si="66"/>
        <v>4.07</v>
      </c>
      <c r="J423" s="84">
        <f t="shared" si="67"/>
        <v>41.4</v>
      </c>
      <c r="K423" s="1"/>
      <c r="L423" s="1"/>
      <c r="M423" s="84">
        <f t="shared" si="68"/>
        <v>4.07</v>
      </c>
      <c r="N423" s="84">
        <f t="shared" si="69"/>
        <v>15.92</v>
      </c>
      <c r="O423" s="84">
        <f t="shared" si="62"/>
        <v>52.536000000000001</v>
      </c>
      <c r="P423" s="1"/>
      <c r="Q423" s="1"/>
    </row>
    <row r="424" spans="1:17" x14ac:dyDescent="0.2">
      <c r="A424" s="84">
        <f t="shared" si="63"/>
        <v>41.8</v>
      </c>
      <c r="B424" s="84">
        <f t="shared" si="60"/>
        <v>1.9997</v>
      </c>
      <c r="C424" s="84">
        <f t="shared" si="61"/>
        <v>1.7405999999999999</v>
      </c>
      <c r="D424" s="1"/>
      <c r="E424" s="84">
        <f t="shared" si="64"/>
        <v>4.08</v>
      </c>
      <c r="F424" s="84">
        <f t="shared" si="65"/>
        <v>138</v>
      </c>
      <c r="G424" s="1"/>
      <c r="H424" s="1"/>
      <c r="I424" s="84">
        <f t="shared" si="66"/>
        <v>4.08</v>
      </c>
      <c r="J424" s="84">
        <f t="shared" si="67"/>
        <v>41.6</v>
      </c>
      <c r="K424" s="1"/>
      <c r="L424" s="1"/>
      <c r="M424" s="84">
        <f t="shared" si="68"/>
        <v>4.08</v>
      </c>
      <c r="N424" s="84">
        <f t="shared" si="69"/>
        <v>16</v>
      </c>
      <c r="O424" s="84">
        <f t="shared" si="62"/>
        <v>52.8</v>
      </c>
      <c r="P424" s="1"/>
      <c r="Q424" s="1"/>
    </row>
    <row r="425" spans="1:17" x14ac:dyDescent="0.2">
      <c r="A425" s="84">
        <f t="shared" si="63"/>
        <v>41.9</v>
      </c>
      <c r="B425" s="84">
        <f t="shared" si="60"/>
        <v>1.9951000000000001</v>
      </c>
      <c r="C425" s="84">
        <f t="shared" si="61"/>
        <v>1.7363999999999999</v>
      </c>
      <c r="D425" s="1"/>
      <c r="E425" s="84">
        <f t="shared" si="64"/>
        <v>4.09</v>
      </c>
      <c r="F425" s="84">
        <f t="shared" si="65"/>
        <v>138</v>
      </c>
      <c r="G425" s="1"/>
      <c r="H425" s="1"/>
      <c r="I425" s="84">
        <f t="shared" si="66"/>
        <v>4.09</v>
      </c>
      <c r="J425" s="84">
        <f t="shared" si="67"/>
        <v>41.8</v>
      </c>
      <c r="K425" s="1"/>
      <c r="L425" s="1"/>
      <c r="M425" s="84">
        <f t="shared" si="68"/>
        <v>4.09</v>
      </c>
      <c r="N425" s="84">
        <f t="shared" si="69"/>
        <v>16.079999999999998</v>
      </c>
      <c r="O425" s="84">
        <f t="shared" si="62"/>
        <v>53.064</v>
      </c>
      <c r="P425" s="1"/>
      <c r="Q425" s="1"/>
    </row>
    <row r="426" spans="1:17" x14ac:dyDescent="0.2">
      <c r="A426" s="84">
        <f t="shared" si="63"/>
        <v>42</v>
      </c>
      <c r="B426" s="84">
        <f t="shared" si="60"/>
        <v>1.9904999999999999</v>
      </c>
      <c r="C426" s="84">
        <f t="shared" si="61"/>
        <v>1.7322</v>
      </c>
      <c r="D426" s="1"/>
      <c r="E426" s="84">
        <f t="shared" si="64"/>
        <v>4.0999999999999996</v>
      </c>
      <c r="F426" s="84">
        <f t="shared" si="65"/>
        <v>138</v>
      </c>
      <c r="G426" s="1"/>
      <c r="H426" s="1"/>
      <c r="I426" s="84">
        <f t="shared" si="66"/>
        <v>4.0999999999999996</v>
      </c>
      <c r="J426" s="84">
        <f t="shared" si="67"/>
        <v>42</v>
      </c>
      <c r="K426" s="1"/>
      <c r="L426" s="1"/>
      <c r="M426" s="84">
        <f t="shared" si="68"/>
        <v>4.0999999999999996</v>
      </c>
      <c r="N426" s="84">
        <f t="shared" si="69"/>
        <v>16.149999999999999</v>
      </c>
      <c r="O426" s="84">
        <f t="shared" si="62"/>
        <v>53.295000000000002</v>
      </c>
      <c r="P426" s="1"/>
      <c r="Q426" s="1"/>
    </row>
    <row r="427" spans="1:17" x14ac:dyDescent="0.2">
      <c r="A427" s="84">
        <f t="shared" si="63"/>
        <v>42.1</v>
      </c>
      <c r="B427" s="84">
        <f t="shared" si="60"/>
        <v>1.9859</v>
      </c>
      <c r="C427" s="84">
        <f t="shared" si="61"/>
        <v>1.7281</v>
      </c>
      <c r="D427" s="1"/>
      <c r="E427" s="84">
        <f t="shared" si="64"/>
        <v>4.1100000000000003</v>
      </c>
      <c r="F427" s="84">
        <f t="shared" si="65"/>
        <v>137</v>
      </c>
      <c r="G427" s="1"/>
      <c r="H427" s="1"/>
      <c r="I427" s="84">
        <f t="shared" si="66"/>
        <v>4.1100000000000003</v>
      </c>
      <c r="J427" s="84">
        <f t="shared" si="67"/>
        <v>42.2</v>
      </c>
      <c r="K427" s="1"/>
      <c r="L427" s="1"/>
      <c r="M427" s="84">
        <f t="shared" si="68"/>
        <v>4.1100000000000003</v>
      </c>
      <c r="N427" s="84">
        <f t="shared" si="69"/>
        <v>16.23</v>
      </c>
      <c r="O427" s="84">
        <f t="shared" si="62"/>
        <v>53.558999999999997</v>
      </c>
      <c r="P427" s="1"/>
      <c r="Q427" s="1"/>
    </row>
    <row r="428" spans="1:17" x14ac:dyDescent="0.2">
      <c r="A428" s="84">
        <f t="shared" si="63"/>
        <v>42.2</v>
      </c>
      <c r="B428" s="84">
        <f t="shared" si="60"/>
        <v>1.9813000000000001</v>
      </c>
      <c r="C428" s="84">
        <f t="shared" si="61"/>
        <v>1.724</v>
      </c>
      <c r="D428" s="1"/>
      <c r="E428" s="84">
        <f t="shared" si="64"/>
        <v>4.12</v>
      </c>
      <c r="F428" s="84">
        <f t="shared" si="65"/>
        <v>137</v>
      </c>
      <c r="G428" s="1"/>
      <c r="H428" s="1"/>
      <c r="I428" s="84">
        <f t="shared" si="66"/>
        <v>4.12</v>
      </c>
      <c r="J428" s="84">
        <f t="shared" si="67"/>
        <v>42.4</v>
      </c>
      <c r="K428" s="1"/>
      <c r="L428" s="1"/>
      <c r="M428" s="84">
        <f t="shared" si="68"/>
        <v>4.12</v>
      </c>
      <c r="N428" s="84">
        <f t="shared" si="69"/>
        <v>16.309999999999999</v>
      </c>
      <c r="O428" s="84">
        <f t="shared" si="62"/>
        <v>53.823</v>
      </c>
      <c r="P428" s="1"/>
      <c r="Q428" s="1"/>
    </row>
    <row r="429" spans="1:17" x14ac:dyDescent="0.2">
      <c r="A429" s="84">
        <f t="shared" si="63"/>
        <v>42.3</v>
      </c>
      <c r="B429" s="84">
        <f t="shared" si="60"/>
        <v>1.9767999999999999</v>
      </c>
      <c r="C429" s="84">
        <f t="shared" si="61"/>
        <v>1.7199</v>
      </c>
      <c r="D429" s="1"/>
      <c r="E429" s="84">
        <f t="shared" si="64"/>
        <v>4.13</v>
      </c>
      <c r="F429" s="84">
        <f t="shared" si="65"/>
        <v>137</v>
      </c>
      <c r="G429" s="1"/>
      <c r="H429" s="1"/>
      <c r="I429" s="84">
        <f t="shared" si="66"/>
        <v>4.13</v>
      </c>
      <c r="J429" s="84">
        <f t="shared" si="67"/>
        <v>42.6</v>
      </c>
      <c r="K429" s="1"/>
      <c r="L429" s="1"/>
      <c r="M429" s="84">
        <f t="shared" si="68"/>
        <v>4.13</v>
      </c>
      <c r="N429" s="84">
        <f t="shared" si="69"/>
        <v>16.38</v>
      </c>
      <c r="O429" s="84">
        <f t="shared" si="62"/>
        <v>54.054000000000002</v>
      </c>
      <c r="P429" s="1"/>
      <c r="Q429" s="1"/>
    </row>
    <row r="430" spans="1:17" x14ac:dyDescent="0.2">
      <c r="A430" s="84">
        <f t="shared" si="63"/>
        <v>42.4</v>
      </c>
      <c r="B430" s="84">
        <f t="shared" si="60"/>
        <v>1.9722999999999999</v>
      </c>
      <c r="C430" s="84">
        <f t="shared" si="61"/>
        <v>1.7159</v>
      </c>
      <c r="D430" s="1"/>
      <c r="E430" s="84">
        <f t="shared" si="64"/>
        <v>4.1399999999999997</v>
      </c>
      <c r="F430" s="84">
        <f t="shared" si="65"/>
        <v>137</v>
      </c>
      <c r="G430" s="1"/>
      <c r="H430" s="1"/>
      <c r="I430" s="84">
        <f t="shared" si="66"/>
        <v>4.1399999999999997</v>
      </c>
      <c r="J430" s="84">
        <f t="shared" si="67"/>
        <v>42.8</v>
      </c>
      <c r="K430" s="1"/>
      <c r="L430" s="1"/>
      <c r="M430" s="84">
        <f t="shared" si="68"/>
        <v>4.1399999999999997</v>
      </c>
      <c r="N430" s="84">
        <f t="shared" si="69"/>
        <v>16.46</v>
      </c>
      <c r="O430" s="84">
        <f t="shared" si="62"/>
        <v>54.317999999999998</v>
      </c>
      <c r="P430" s="1"/>
      <c r="Q430" s="1"/>
    </row>
    <row r="431" spans="1:17" x14ac:dyDescent="0.2">
      <c r="A431" s="84">
        <f t="shared" si="63"/>
        <v>42.5</v>
      </c>
      <c r="B431" s="84">
        <f t="shared" si="60"/>
        <v>1.9679</v>
      </c>
      <c r="C431" s="84">
        <f t="shared" si="61"/>
        <v>1.7119</v>
      </c>
      <c r="D431" s="1"/>
      <c r="E431" s="84">
        <f t="shared" si="64"/>
        <v>4.1500000000000004</v>
      </c>
      <c r="F431" s="84">
        <f t="shared" si="65"/>
        <v>136</v>
      </c>
      <c r="G431" s="1"/>
      <c r="H431" s="1"/>
      <c r="I431" s="84">
        <f t="shared" si="66"/>
        <v>4.1500000000000004</v>
      </c>
      <c r="J431" s="84">
        <f t="shared" si="67"/>
        <v>43</v>
      </c>
      <c r="K431" s="1"/>
      <c r="L431" s="1"/>
      <c r="M431" s="84">
        <f t="shared" si="68"/>
        <v>4.1500000000000004</v>
      </c>
      <c r="N431" s="84">
        <f t="shared" si="69"/>
        <v>16.54</v>
      </c>
      <c r="O431" s="84">
        <f t="shared" si="62"/>
        <v>54.582000000000001</v>
      </c>
      <c r="P431" s="1"/>
      <c r="Q431" s="1"/>
    </row>
    <row r="432" spans="1:17" x14ac:dyDescent="0.2">
      <c r="A432" s="84">
        <f t="shared" si="63"/>
        <v>42.6</v>
      </c>
      <c r="B432" s="84">
        <f t="shared" si="60"/>
        <v>1.9634</v>
      </c>
      <c r="C432" s="84">
        <f t="shared" si="61"/>
        <v>1.7079</v>
      </c>
      <c r="D432" s="1"/>
      <c r="E432" s="84">
        <f t="shared" si="64"/>
        <v>4.16</v>
      </c>
      <c r="F432" s="84">
        <f t="shared" si="65"/>
        <v>136</v>
      </c>
      <c r="G432" s="1"/>
      <c r="H432" s="1"/>
      <c r="I432" s="84">
        <f t="shared" si="66"/>
        <v>4.16</v>
      </c>
      <c r="J432" s="84">
        <f t="shared" si="67"/>
        <v>43.2</v>
      </c>
      <c r="K432" s="1"/>
      <c r="L432" s="1"/>
      <c r="M432" s="84">
        <f t="shared" si="68"/>
        <v>4.16</v>
      </c>
      <c r="N432" s="84">
        <f t="shared" si="69"/>
        <v>16.62</v>
      </c>
      <c r="O432" s="84">
        <f t="shared" si="62"/>
        <v>54.845999999999997</v>
      </c>
      <c r="P432" s="1"/>
      <c r="Q432" s="1"/>
    </row>
    <row r="433" spans="1:17" x14ac:dyDescent="0.2">
      <c r="A433" s="84">
        <f t="shared" si="63"/>
        <v>42.7</v>
      </c>
      <c r="B433" s="84">
        <f t="shared" si="60"/>
        <v>1.9590000000000001</v>
      </c>
      <c r="C433" s="84">
        <f t="shared" si="61"/>
        <v>1.7039</v>
      </c>
      <c r="D433" s="1"/>
      <c r="E433" s="84">
        <f t="shared" si="64"/>
        <v>4.17</v>
      </c>
      <c r="F433" s="84">
        <f t="shared" si="65"/>
        <v>136</v>
      </c>
      <c r="G433" s="1"/>
      <c r="H433" s="1"/>
      <c r="I433" s="84">
        <f t="shared" si="66"/>
        <v>4.17</v>
      </c>
      <c r="J433" s="84">
        <f t="shared" si="67"/>
        <v>43.4</v>
      </c>
      <c r="K433" s="1"/>
      <c r="L433" s="1"/>
      <c r="M433" s="84">
        <f t="shared" si="68"/>
        <v>4.17</v>
      </c>
      <c r="N433" s="84">
        <f t="shared" si="69"/>
        <v>16.690000000000001</v>
      </c>
      <c r="O433" s="84">
        <f t="shared" si="62"/>
        <v>55.076999999999998</v>
      </c>
      <c r="P433" s="1"/>
      <c r="Q433" s="1"/>
    </row>
    <row r="434" spans="1:17" x14ac:dyDescent="0.2">
      <c r="A434" s="84">
        <f t="shared" si="63"/>
        <v>42.8</v>
      </c>
      <c r="B434" s="84">
        <f t="shared" si="60"/>
        <v>1.9545999999999999</v>
      </c>
      <c r="C434" s="84">
        <f t="shared" si="61"/>
        <v>1.7</v>
      </c>
      <c r="D434" s="1"/>
      <c r="E434" s="84">
        <f t="shared" si="64"/>
        <v>4.18</v>
      </c>
      <c r="F434" s="84">
        <f t="shared" si="65"/>
        <v>136</v>
      </c>
      <c r="G434" s="1"/>
      <c r="H434" s="1"/>
      <c r="I434" s="84">
        <f t="shared" si="66"/>
        <v>4.18</v>
      </c>
      <c r="J434" s="84">
        <f t="shared" si="67"/>
        <v>43.6</v>
      </c>
      <c r="K434" s="1"/>
      <c r="L434" s="1"/>
      <c r="M434" s="84">
        <f t="shared" si="68"/>
        <v>4.18</v>
      </c>
      <c r="N434" s="84">
        <f t="shared" si="69"/>
        <v>16.77</v>
      </c>
      <c r="O434" s="84">
        <f t="shared" si="62"/>
        <v>55.341000000000001</v>
      </c>
      <c r="P434" s="1"/>
      <c r="Q434" s="1"/>
    </row>
    <row r="435" spans="1:17" x14ac:dyDescent="0.2">
      <c r="A435" s="84">
        <f t="shared" si="63"/>
        <v>42.9</v>
      </c>
      <c r="B435" s="84">
        <f t="shared" si="60"/>
        <v>1.9502999999999999</v>
      </c>
      <c r="C435" s="84">
        <f t="shared" si="61"/>
        <v>1.6960999999999999</v>
      </c>
      <c r="D435" s="1"/>
      <c r="E435" s="84">
        <f t="shared" si="64"/>
        <v>4.1900000000000004</v>
      </c>
      <c r="F435" s="84">
        <f t="shared" si="65"/>
        <v>135</v>
      </c>
      <c r="G435" s="1"/>
      <c r="H435" s="1"/>
      <c r="I435" s="84">
        <f t="shared" si="66"/>
        <v>4.1900000000000004</v>
      </c>
      <c r="J435" s="84">
        <f t="shared" si="67"/>
        <v>43.8</v>
      </c>
      <c r="K435" s="1"/>
      <c r="L435" s="1"/>
      <c r="M435" s="84">
        <f t="shared" si="68"/>
        <v>4.1900000000000004</v>
      </c>
      <c r="N435" s="84">
        <f t="shared" si="69"/>
        <v>16.850000000000001</v>
      </c>
      <c r="O435" s="84">
        <f t="shared" si="62"/>
        <v>55.604999999999997</v>
      </c>
      <c r="P435" s="1"/>
      <c r="Q435" s="1"/>
    </row>
    <row r="436" spans="1:17" x14ac:dyDescent="0.2">
      <c r="A436" s="84">
        <f t="shared" si="63"/>
        <v>43</v>
      </c>
      <c r="B436" s="84">
        <f t="shared" si="60"/>
        <v>1.946</v>
      </c>
      <c r="C436" s="84">
        <f t="shared" si="61"/>
        <v>1.6921999999999999</v>
      </c>
      <c r="D436" s="1"/>
      <c r="E436" s="84">
        <f t="shared" si="64"/>
        <v>4.2</v>
      </c>
      <c r="F436" s="84">
        <f t="shared" si="65"/>
        <v>135</v>
      </c>
      <c r="G436" s="1"/>
      <c r="H436" s="1"/>
      <c r="I436" s="84">
        <f t="shared" si="66"/>
        <v>4.2</v>
      </c>
      <c r="J436" s="84">
        <f t="shared" si="67"/>
        <v>44</v>
      </c>
      <c r="K436" s="1"/>
      <c r="L436" s="1"/>
      <c r="M436" s="84">
        <f t="shared" si="68"/>
        <v>4.2</v>
      </c>
      <c r="N436" s="84">
        <f t="shared" si="69"/>
        <v>16.920000000000002</v>
      </c>
      <c r="O436" s="84">
        <f t="shared" si="62"/>
        <v>55.835999999999999</v>
      </c>
      <c r="P436" s="1"/>
      <c r="Q436" s="1"/>
    </row>
    <row r="437" spans="1:17" x14ac:dyDescent="0.2">
      <c r="A437" s="84">
        <f t="shared" si="63"/>
        <v>43.1</v>
      </c>
      <c r="B437" s="84">
        <f t="shared" si="60"/>
        <v>1.9417</v>
      </c>
      <c r="C437" s="84">
        <f t="shared" si="61"/>
        <v>1.6883999999999999</v>
      </c>
      <c r="D437" s="1"/>
      <c r="E437" s="84">
        <f t="shared" si="64"/>
        <v>4.21</v>
      </c>
      <c r="F437" s="84">
        <f t="shared" si="65"/>
        <v>135</v>
      </c>
      <c r="G437" s="1"/>
      <c r="H437" s="1"/>
      <c r="I437" s="84">
        <f t="shared" si="66"/>
        <v>4.21</v>
      </c>
      <c r="J437" s="84">
        <f t="shared" si="67"/>
        <v>44.2</v>
      </c>
      <c r="K437" s="1"/>
      <c r="L437" s="1"/>
      <c r="M437" s="84">
        <f t="shared" si="68"/>
        <v>4.21</v>
      </c>
      <c r="N437" s="84">
        <f t="shared" si="69"/>
        <v>17</v>
      </c>
      <c r="O437" s="84">
        <f t="shared" si="62"/>
        <v>56.1</v>
      </c>
      <c r="P437" s="1"/>
      <c r="Q437" s="1"/>
    </row>
    <row r="438" spans="1:17" x14ac:dyDescent="0.2">
      <c r="A438" s="84">
        <f t="shared" si="63"/>
        <v>43.2</v>
      </c>
      <c r="B438" s="84">
        <f t="shared" si="60"/>
        <v>1.9374</v>
      </c>
      <c r="C438" s="84">
        <f t="shared" si="61"/>
        <v>1.6845000000000001</v>
      </c>
      <c r="D438" s="1"/>
      <c r="E438" s="84">
        <f t="shared" si="64"/>
        <v>4.22</v>
      </c>
      <c r="F438" s="84">
        <f t="shared" si="65"/>
        <v>135</v>
      </c>
      <c r="G438" s="1"/>
      <c r="H438" s="1"/>
      <c r="I438" s="84">
        <f t="shared" si="66"/>
        <v>4.22</v>
      </c>
      <c r="J438" s="84">
        <f t="shared" si="67"/>
        <v>44.4</v>
      </c>
      <c r="K438" s="1"/>
      <c r="L438" s="1"/>
      <c r="M438" s="84">
        <f t="shared" si="68"/>
        <v>4.22</v>
      </c>
      <c r="N438" s="84">
        <f t="shared" si="69"/>
        <v>17.079999999999998</v>
      </c>
      <c r="O438" s="84">
        <f t="shared" si="62"/>
        <v>56.363999999999997</v>
      </c>
      <c r="P438" s="1"/>
      <c r="Q438" s="1"/>
    </row>
    <row r="439" spans="1:17" x14ac:dyDescent="0.2">
      <c r="A439" s="84">
        <f t="shared" si="63"/>
        <v>43.3</v>
      </c>
      <c r="B439" s="84">
        <f t="shared" si="60"/>
        <v>1.9332</v>
      </c>
      <c r="C439" s="84">
        <f t="shared" si="61"/>
        <v>1.6807000000000001</v>
      </c>
      <c r="D439" s="1"/>
      <c r="E439" s="84">
        <f t="shared" si="64"/>
        <v>4.2300000000000004</v>
      </c>
      <c r="F439" s="84">
        <f t="shared" si="65"/>
        <v>134</v>
      </c>
      <c r="G439" s="1"/>
      <c r="H439" s="1"/>
      <c r="I439" s="84">
        <f t="shared" si="66"/>
        <v>4.2300000000000004</v>
      </c>
      <c r="J439" s="84">
        <f t="shared" si="67"/>
        <v>44.6</v>
      </c>
      <c r="K439" s="1"/>
      <c r="L439" s="1"/>
      <c r="M439" s="84">
        <f t="shared" si="68"/>
        <v>4.2300000000000004</v>
      </c>
      <c r="N439" s="84">
        <f t="shared" si="69"/>
        <v>17.149999999999999</v>
      </c>
      <c r="O439" s="84">
        <f t="shared" si="62"/>
        <v>56.594999999999999</v>
      </c>
      <c r="P439" s="1"/>
      <c r="Q439" s="1"/>
    </row>
    <row r="440" spans="1:17" x14ac:dyDescent="0.2">
      <c r="A440" s="84">
        <f t="shared" si="63"/>
        <v>43.4</v>
      </c>
      <c r="B440" s="84">
        <f t="shared" si="60"/>
        <v>1.9289000000000001</v>
      </c>
      <c r="C440" s="84">
        <f t="shared" si="61"/>
        <v>1.6769000000000001</v>
      </c>
      <c r="D440" s="1"/>
      <c r="E440" s="84">
        <f t="shared" si="64"/>
        <v>4.24</v>
      </c>
      <c r="F440" s="84">
        <f t="shared" si="65"/>
        <v>134</v>
      </c>
      <c r="G440" s="1"/>
      <c r="H440" s="1"/>
      <c r="I440" s="84">
        <f t="shared" si="66"/>
        <v>4.24</v>
      </c>
      <c r="J440" s="84">
        <f t="shared" si="67"/>
        <v>44.8</v>
      </c>
      <c r="K440" s="1"/>
      <c r="L440" s="1"/>
      <c r="M440" s="84">
        <f t="shared" si="68"/>
        <v>4.24</v>
      </c>
      <c r="N440" s="84">
        <f t="shared" si="69"/>
        <v>17.23</v>
      </c>
      <c r="O440" s="84">
        <f t="shared" si="62"/>
        <v>56.859000000000002</v>
      </c>
      <c r="P440" s="1"/>
      <c r="Q440" s="1"/>
    </row>
    <row r="441" spans="1:17" x14ac:dyDescent="0.2">
      <c r="A441" s="84">
        <f t="shared" si="63"/>
        <v>43.5</v>
      </c>
      <c r="B441" s="84">
        <f t="shared" si="60"/>
        <v>1.9247000000000001</v>
      </c>
      <c r="C441" s="84">
        <f t="shared" si="61"/>
        <v>1.6732</v>
      </c>
      <c r="D441" s="1"/>
      <c r="E441" s="84">
        <f t="shared" si="64"/>
        <v>4.25</v>
      </c>
      <c r="F441" s="84">
        <f t="shared" si="65"/>
        <v>134</v>
      </c>
      <c r="G441" s="1"/>
      <c r="H441" s="1"/>
      <c r="I441" s="84">
        <f t="shared" si="66"/>
        <v>4.25</v>
      </c>
      <c r="J441" s="84">
        <f t="shared" si="67"/>
        <v>45</v>
      </c>
      <c r="K441" s="1"/>
      <c r="L441" s="1"/>
      <c r="M441" s="84">
        <f t="shared" si="68"/>
        <v>4.25</v>
      </c>
      <c r="N441" s="84">
        <f t="shared" si="69"/>
        <v>17.309999999999999</v>
      </c>
      <c r="O441" s="84">
        <f t="shared" si="62"/>
        <v>57.122999999999998</v>
      </c>
      <c r="P441" s="1"/>
      <c r="Q441" s="1"/>
    </row>
    <row r="442" spans="1:17" x14ac:dyDescent="0.2">
      <c r="A442" s="84">
        <f t="shared" si="63"/>
        <v>43.6</v>
      </c>
      <c r="B442" s="84">
        <f t="shared" si="60"/>
        <v>1.9206000000000001</v>
      </c>
      <c r="C442" s="84">
        <f t="shared" si="61"/>
        <v>1.6695</v>
      </c>
      <c r="D442" s="1"/>
      <c r="E442" s="84">
        <f t="shared" si="64"/>
        <v>4.26</v>
      </c>
      <c r="F442" s="84">
        <f t="shared" si="65"/>
        <v>134</v>
      </c>
      <c r="G442" s="1"/>
      <c r="H442" s="1"/>
      <c r="I442" s="84">
        <f t="shared" si="66"/>
        <v>4.26</v>
      </c>
      <c r="J442" s="84">
        <f t="shared" si="67"/>
        <v>45.2</v>
      </c>
      <c r="K442" s="1"/>
      <c r="L442" s="1"/>
      <c r="M442" s="84">
        <f t="shared" si="68"/>
        <v>4.26</v>
      </c>
      <c r="N442" s="84">
        <f t="shared" si="69"/>
        <v>17.38</v>
      </c>
      <c r="O442" s="84">
        <f t="shared" si="62"/>
        <v>57.353999999999999</v>
      </c>
      <c r="P442" s="1"/>
      <c r="Q442" s="1"/>
    </row>
    <row r="443" spans="1:17" x14ac:dyDescent="0.2">
      <c r="A443" s="84">
        <f t="shared" si="63"/>
        <v>43.7</v>
      </c>
      <c r="B443" s="84">
        <f t="shared" si="60"/>
        <v>1.9164000000000001</v>
      </c>
      <c r="C443" s="84">
        <f t="shared" si="61"/>
        <v>1.6657999999999999</v>
      </c>
      <c r="D443" s="1"/>
      <c r="E443" s="84">
        <f t="shared" si="64"/>
        <v>4.2699999999999996</v>
      </c>
      <c r="F443" s="84">
        <f t="shared" si="65"/>
        <v>133</v>
      </c>
      <c r="G443" s="1"/>
      <c r="H443" s="1"/>
      <c r="I443" s="84">
        <f t="shared" si="66"/>
        <v>4.2699999999999996</v>
      </c>
      <c r="J443" s="84">
        <f t="shared" si="67"/>
        <v>45.4</v>
      </c>
      <c r="K443" s="1"/>
      <c r="L443" s="1"/>
      <c r="M443" s="84">
        <f t="shared" si="68"/>
        <v>4.2699999999999996</v>
      </c>
      <c r="N443" s="84">
        <f t="shared" si="69"/>
        <v>17.46</v>
      </c>
      <c r="O443" s="84">
        <f t="shared" si="62"/>
        <v>57.618000000000002</v>
      </c>
      <c r="P443" s="1"/>
      <c r="Q443" s="1"/>
    </row>
    <row r="444" spans="1:17" x14ac:dyDescent="0.2">
      <c r="A444" s="84">
        <f t="shared" si="63"/>
        <v>43.8</v>
      </c>
      <c r="B444" s="84">
        <f t="shared" si="60"/>
        <v>1.9123000000000001</v>
      </c>
      <c r="C444" s="84">
        <f t="shared" si="61"/>
        <v>1.6620999999999999</v>
      </c>
      <c r="D444" s="1"/>
      <c r="E444" s="84">
        <f t="shared" si="64"/>
        <v>4.28</v>
      </c>
      <c r="F444" s="84">
        <f t="shared" si="65"/>
        <v>133</v>
      </c>
      <c r="G444" s="1"/>
      <c r="H444" s="1"/>
      <c r="I444" s="84">
        <f t="shared" si="66"/>
        <v>4.28</v>
      </c>
      <c r="J444" s="84">
        <f t="shared" si="67"/>
        <v>45.6</v>
      </c>
      <c r="K444" s="1"/>
      <c r="L444" s="1"/>
      <c r="M444" s="84">
        <f t="shared" si="68"/>
        <v>4.28</v>
      </c>
      <c r="N444" s="84">
        <f t="shared" si="69"/>
        <v>17.54</v>
      </c>
      <c r="O444" s="84">
        <f t="shared" si="62"/>
        <v>57.881999999999998</v>
      </c>
      <c r="P444" s="1"/>
      <c r="Q444" s="1"/>
    </row>
    <row r="445" spans="1:17" x14ac:dyDescent="0.2">
      <c r="A445" s="84">
        <f t="shared" si="63"/>
        <v>43.9</v>
      </c>
      <c r="B445" s="84">
        <f t="shared" si="60"/>
        <v>1.9081999999999999</v>
      </c>
      <c r="C445" s="84">
        <f t="shared" si="61"/>
        <v>1.6584000000000001</v>
      </c>
      <c r="D445" s="1"/>
      <c r="E445" s="84">
        <f t="shared" si="64"/>
        <v>4.29</v>
      </c>
      <c r="F445" s="84">
        <f t="shared" si="65"/>
        <v>133</v>
      </c>
      <c r="G445" s="1"/>
      <c r="H445" s="1"/>
      <c r="I445" s="84">
        <f t="shared" si="66"/>
        <v>4.29</v>
      </c>
      <c r="J445" s="84">
        <f t="shared" si="67"/>
        <v>45.8</v>
      </c>
      <c r="K445" s="1"/>
      <c r="L445" s="1"/>
      <c r="M445" s="84">
        <f t="shared" si="68"/>
        <v>4.29</v>
      </c>
      <c r="N445" s="84">
        <f t="shared" si="69"/>
        <v>17.62</v>
      </c>
      <c r="O445" s="84">
        <f t="shared" si="62"/>
        <v>58.146000000000001</v>
      </c>
      <c r="P445" s="1"/>
      <c r="Q445" s="1"/>
    </row>
    <row r="446" spans="1:17" x14ac:dyDescent="0.2">
      <c r="A446" s="84">
        <f t="shared" si="63"/>
        <v>44</v>
      </c>
      <c r="B446" s="84">
        <f t="shared" si="60"/>
        <v>1.9041999999999999</v>
      </c>
      <c r="C446" s="84">
        <f t="shared" si="61"/>
        <v>1.6548</v>
      </c>
      <c r="D446" s="1"/>
      <c r="E446" s="84">
        <f t="shared" si="64"/>
        <v>4.3</v>
      </c>
      <c r="F446" s="84">
        <f t="shared" si="65"/>
        <v>133</v>
      </c>
      <c r="G446" s="1"/>
      <c r="H446" s="1"/>
      <c r="I446" s="84">
        <f t="shared" si="66"/>
        <v>4.3</v>
      </c>
      <c r="J446" s="84">
        <f t="shared" si="67"/>
        <v>46</v>
      </c>
      <c r="K446" s="1"/>
      <c r="L446" s="1"/>
      <c r="M446" s="84">
        <f t="shared" si="68"/>
        <v>4.3</v>
      </c>
      <c r="N446" s="84">
        <f t="shared" si="69"/>
        <v>17.690000000000001</v>
      </c>
      <c r="O446" s="84">
        <f t="shared" si="62"/>
        <v>58.377000000000002</v>
      </c>
      <c r="P446" s="1"/>
      <c r="Q446" s="1"/>
    </row>
    <row r="447" spans="1:17" x14ac:dyDescent="0.2">
      <c r="A447" s="84">
        <f t="shared" si="63"/>
        <v>44.1</v>
      </c>
      <c r="B447" s="84">
        <f t="shared" si="60"/>
        <v>1.9000999999999999</v>
      </c>
      <c r="C447" s="84">
        <f t="shared" si="61"/>
        <v>1.6512</v>
      </c>
      <c r="D447" s="1"/>
      <c r="E447" s="84">
        <f t="shared" si="64"/>
        <v>4.3099999999999996</v>
      </c>
      <c r="F447" s="84">
        <f t="shared" si="65"/>
        <v>132</v>
      </c>
      <c r="G447" s="1"/>
      <c r="H447" s="1"/>
      <c r="I447" s="84">
        <f t="shared" si="66"/>
        <v>4.3099999999999996</v>
      </c>
      <c r="J447" s="84">
        <f t="shared" si="67"/>
        <v>46.2</v>
      </c>
      <c r="K447" s="1"/>
      <c r="L447" s="1"/>
      <c r="M447" s="84">
        <f t="shared" si="68"/>
        <v>4.3099999999999996</v>
      </c>
      <c r="N447" s="84">
        <f t="shared" si="69"/>
        <v>17.77</v>
      </c>
      <c r="O447" s="84">
        <f t="shared" si="62"/>
        <v>58.640999999999998</v>
      </c>
      <c r="P447" s="1"/>
      <c r="Q447" s="1"/>
    </row>
    <row r="448" spans="1:17" x14ac:dyDescent="0.2">
      <c r="A448" s="84">
        <f t="shared" si="63"/>
        <v>44.2</v>
      </c>
      <c r="B448" s="84">
        <f t="shared" si="60"/>
        <v>1.8960999999999999</v>
      </c>
      <c r="C448" s="84">
        <f t="shared" si="61"/>
        <v>1.6476</v>
      </c>
      <c r="D448" s="1"/>
      <c r="E448" s="84">
        <f t="shared" si="64"/>
        <v>4.32</v>
      </c>
      <c r="F448" s="84">
        <f t="shared" si="65"/>
        <v>132</v>
      </c>
      <c r="G448" s="1"/>
      <c r="H448" s="1"/>
      <c r="I448" s="84">
        <f t="shared" si="66"/>
        <v>4.32</v>
      </c>
      <c r="J448" s="84">
        <f t="shared" si="67"/>
        <v>46.4</v>
      </c>
      <c r="K448" s="1"/>
      <c r="L448" s="1"/>
      <c r="M448" s="84">
        <f t="shared" si="68"/>
        <v>4.32</v>
      </c>
      <c r="N448" s="84">
        <f t="shared" si="69"/>
        <v>17.850000000000001</v>
      </c>
      <c r="O448" s="84">
        <f t="shared" si="62"/>
        <v>58.905000000000001</v>
      </c>
      <c r="P448" s="1"/>
      <c r="Q448" s="1"/>
    </row>
    <row r="449" spans="1:17" x14ac:dyDescent="0.2">
      <c r="A449" s="84">
        <f t="shared" si="63"/>
        <v>44.3</v>
      </c>
      <c r="B449" s="84">
        <f t="shared" si="60"/>
        <v>1.8920999999999999</v>
      </c>
      <c r="C449" s="84">
        <f t="shared" si="61"/>
        <v>1.6440999999999999</v>
      </c>
      <c r="D449" s="1"/>
      <c r="E449" s="84">
        <f t="shared" si="64"/>
        <v>4.33</v>
      </c>
      <c r="F449" s="84">
        <f t="shared" si="65"/>
        <v>132</v>
      </c>
      <c r="G449" s="1"/>
      <c r="H449" s="1"/>
      <c r="I449" s="84">
        <f t="shared" si="66"/>
        <v>4.33</v>
      </c>
      <c r="J449" s="84">
        <f t="shared" si="67"/>
        <v>46.6</v>
      </c>
      <c r="K449" s="1"/>
      <c r="L449" s="1"/>
      <c r="M449" s="84">
        <f t="shared" si="68"/>
        <v>4.33</v>
      </c>
      <c r="N449" s="84">
        <f t="shared" si="69"/>
        <v>17.920000000000002</v>
      </c>
      <c r="O449" s="84">
        <f t="shared" si="62"/>
        <v>59.136000000000003</v>
      </c>
      <c r="P449" s="1"/>
      <c r="Q449" s="1"/>
    </row>
    <row r="450" spans="1:17" x14ac:dyDescent="0.2">
      <c r="A450" s="84">
        <f t="shared" si="63"/>
        <v>44.4</v>
      </c>
      <c r="B450" s="84">
        <f t="shared" si="60"/>
        <v>1.8880999999999999</v>
      </c>
      <c r="C450" s="84">
        <f t="shared" si="61"/>
        <v>1.6405000000000001</v>
      </c>
      <c r="D450" s="1"/>
      <c r="E450" s="84">
        <f t="shared" si="64"/>
        <v>4.34</v>
      </c>
      <c r="F450" s="84">
        <f t="shared" si="65"/>
        <v>132</v>
      </c>
      <c r="G450" s="1"/>
      <c r="H450" s="1"/>
      <c r="I450" s="84">
        <f t="shared" si="66"/>
        <v>4.34</v>
      </c>
      <c r="J450" s="84">
        <f t="shared" si="67"/>
        <v>46.8</v>
      </c>
      <c r="K450" s="1"/>
      <c r="L450" s="1"/>
      <c r="M450" s="84">
        <f t="shared" si="68"/>
        <v>4.34</v>
      </c>
      <c r="N450" s="84">
        <f t="shared" si="69"/>
        <v>18</v>
      </c>
      <c r="O450" s="84">
        <f t="shared" si="62"/>
        <v>59.4</v>
      </c>
      <c r="P450" s="1"/>
      <c r="Q450" s="1"/>
    </row>
    <row r="451" spans="1:17" x14ac:dyDescent="0.2">
      <c r="A451" s="84">
        <f t="shared" si="63"/>
        <v>44.5</v>
      </c>
      <c r="B451" s="84">
        <f t="shared" si="60"/>
        <v>1.8842000000000001</v>
      </c>
      <c r="C451" s="84">
        <f t="shared" si="61"/>
        <v>1.637</v>
      </c>
      <c r="D451" s="1"/>
      <c r="E451" s="84">
        <f t="shared" si="64"/>
        <v>4.3499999999999996</v>
      </c>
      <c r="F451" s="84">
        <f t="shared" si="65"/>
        <v>131</v>
      </c>
      <c r="G451" s="1"/>
      <c r="H451" s="1"/>
      <c r="I451" s="84">
        <f t="shared" si="66"/>
        <v>4.3499999999999996</v>
      </c>
      <c r="J451" s="84">
        <f t="shared" si="67"/>
        <v>47</v>
      </c>
      <c r="K451" s="1"/>
      <c r="L451" s="1"/>
      <c r="M451" s="84">
        <f t="shared" si="68"/>
        <v>4.3499999999999996</v>
      </c>
      <c r="N451" s="84">
        <f t="shared" si="69"/>
        <v>18.079999999999998</v>
      </c>
      <c r="O451" s="84">
        <f t="shared" si="62"/>
        <v>59.664000000000001</v>
      </c>
      <c r="P451" s="1"/>
      <c r="Q451" s="1"/>
    </row>
    <row r="452" spans="1:17" x14ac:dyDescent="0.2">
      <c r="A452" s="84">
        <f t="shared" si="63"/>
        <v>44.6</v>
      </c>
      <c r="B452" s="84">
        <f t="shared" si="60"/>
        <v>1.8803000000000001</v>
      </c>
      <c r="C452" s="84">
        <f t="shared" si="61"/>
        <v>1.6335</v>
      </c>
      <c r="D452" s="1"/>
      <c r="E452" s="84">
        <f t="shared" si="64"/>
        <v>4.3600000000000003</v>
      </c>
      <c r="F452" s="84">
        <f t="shared" si="65"/>
        <v>131</v>
      </c>
      <c r="G452" s="1"/>
      <c r="H452" s="1"/>
      <c r="I452" s="84">
        <f t="shared" si="66"/>
        <v>4.3600000000000003</v>
      </c>
      <c r="J452" s="84">
        <f t="shared" si="67"/>
        <v>47.2</v>
      </c>
      <c r="K452" s="1"/>
      <c r="L452" s="1"/>
      <c r="M452" s="84">
        <f t="shared" si="68"/>
        <v>4.3600000000000003</v>
      </c>
      <c r="N452" s="84">
        <f t="shared" si="69"/>
        <v>18.149999999999999</v>
      </c>
      <c r="O452" s="84">
        <f t="shared" si="62"/>
        <v>59.895000000000003</v>
      </c>
      <c r="P452" s="1"/>
      <c r="Q452" s="1"/>
    </row>
    <row r="453" spans="1:17" x14ac:dyDescent="0.2">
      <c r="A453" s="84">
        <f t="shared" si="63"/>
        <v>44.7</v>
      </c>
      <c r="B453" s="84">
        <f t="shared" si="60"/>
        <v>1.8764000000000001</v>
      </c>
      <c r="C453" s="84">
        <f t="shared" si="61"/>
        <v>1.6301000000000001</v>
      </c>
      <c r="D453" s="1"/>
      <c r="E453" s="84">
        <f t="shared" si="64"/>
        <v>4.37</v>
      </c>
      <c r="F453" s="84">
        <f t="shared" si="65"/>
        <v>131</v>
      </c>
      <c r="G453" s="1"/>
      <c r="H453" s="1"/>
      <c r="I453" s="84">
        <f t="shared" si="66"/>
        <v>4.37</v>
      </c>
      <c r="J453" s="84">
        <f t="shared" si="67"/>
        <v>47.4</v>
      </c>
      <c r="K453" s="1"/>
      <c r="L453" s="1"/>
      <c r="M453" s="84">
        <f t="shared" si="68"/>
        <v>4.37</v>
      </c>
      <c r="N453" s="84">
        <f t="shared" si="69"/>
        <v>18.23</v>
      </c>
      <c r="O453" s="84">
        <f t="shared" si="62"/>
        <v>60.158999999999999</v>
      </c>
      <c r="P453" s="1"/>
      <c r="Q453" s="1"/>
    </row>
    <row r="454" spans="1:17" x14ac:dyDescent="0.2">
      <c r="A454" s="84">
        <f t="shared" si="63"/>
        <v>44.8</v>
      </c>
      <c r="B454" s="84">
        <f t="shared" si="60"/>
        <v>1.8725000000000001</v>
      </c>
      <c r="C454" s="84">
        <f t="shared" si="61"/>
        <v>1.6266</v>
      </c>
      <c r="D454" s="1"/>
      <c r="E454" s="84">
        <f t="shared" si="64"/>
        <v>4.38</v>
      </c>
      <c r="F454" s="84">
        <f t="shared" si="65"/>
        <v>131</v>
      </c>
      <c r="G454" s="1"/>
      <c r="H454" s="1"/>
      <c r="I454" s="84">
        <f t="shared" si="66"/>
        <v>4.38</v>
      </c>
      <c r="J454" s="84">
        <f t="shared" si="67"/>
        <v>47.6</v>
      </c>
      <c r="K454" s="1"/>
      <c r="L454" s="1"/>
      <c r="M454" s="84">
        <f t="shared" si="68"/>
        <v>4.38</v>
      </c>
      <c r="N454" s="84">
        <f t="shared" si="69"/>
        <v>18.309999999999999</v>
      </c>
      <c r="O454" s="84">
        <f t="shared" si="62"/>
        <v>60.423000000000002</v>
      </c>
      <c r="P454" s="1"/>
      <c r="Q454" s="1"/>
    </row>
    <row r="455" spans="1:17" x14ac:dyDescent="0.2">
      <c r="A455" s="84">
        <f t="shared" si="63"/>
        <v>44.9</v>
      </c>
      <c r="B455" s="84">
        <f t="shared" si="60"/>
        <v>1.8686</v>
      </c>
      <c r="C455" s="84">
        <f t="shared" si="61"/>
        <v>1.6232</v>
      </c>
      <c r="D455" s="1"/>
      <c r="E455" s="84">
        <f t="shared" si="64"/>
        <v>4.3899999999999997</v>
      </c>
      <c r="F455" s="84">
        <f t="shared" si="65"/>
        <v>130</v>
      </c>
      <c r="G455" s="1"/>
      <c r="H455" s="1"/>
      <c r="I455" s="84">
        <f t="shared" si="66"/>
        <v>4.3899999999999997</v>
      </c>
      <c r="J455" s="84">
        <f t="shared" si="67"/>
        <v>47.8</v>
      </c>
      <c r="K455" s="1"/>
      <c r="L455" s="1"/>
      <c r="M455" s="84">
        <f t="shared" si="68"/>
        <v>4.3899999999999997</v>
      </c>
      <c r="N455" s="84">
        <f t="shared" si="69"/>
        <v>18.38</v>
      </c>
      <c r="O455" s="84">
        <f t="shared" si="62"/>
        <v>60.654000000000003</v>
      </c>
      <c r="P455" s="1"/>
      <c r="Q455" s="1"/>
    </row>
    <row r="456" spans="1:17" x14ac:dyDescent="0.2">
      <c r="A456" s="84">
        <f t="shared" si="63"/>
        <v>45</v>
      </c>
      <c r="B456" s="84">
        <f t="shared" si="60"/>
        <v>1.8648</v>
      </c>
      <c r="C456" s="84">
        <f t="shared" si="61"/>
        <v>1.6197999999999999</v>
      </c>
      <c r="D456" s="1"/>
      <c r="E456" s="84">
        <f t="shared" si="64"/>
        <v>4.4000000000000004</v>
      </c>
      <c r="F456" s="84">
        <f t="shared" si="65"/>
        <v>130</v>
      </c>
      <c r="G456" s="1"/>
      <c r="H456" s="1"/>
      <c r="I456" s="84">
        <f t="shared" si="66"/>
        <v>4.4000000000000004</v>
      </c>
      <c r="J456" s="84">
        <f t="shared" si="67"/>
        <v>48</v>
      </c>
      <c r="K456" s="1"/>
      <c r="L456" s="1"/>
      <c r="M456" s="84">
        <f t="shared" si="68"/>
        <v>4.4000000000000004</v>
      </c>
      <c r="N456" s="84">
        <f t="shared" si="69"/>
        <v>18.46</v>
      </c>
      <c r="O456" s="84">
        <f t="shared" si="62"/>
        <v>60.917999999999999</v>
      </c>
      <c r="P456" s="1"/>
      <c r="Q456" s="1"/>
    </row>
    <row r="457" spans="1:17" x14ac:dyDescent="0.2">
      <c r="A457" s="84">
        <f t="shared" si="63"/>
        <v>45.1</v>
      </c>
      <c r="B457" s="84">
        <f t="shared" si="60"/>
        <v>1.861</v>
      </c>
      <c r="C457" s="84">
        <f t="shared" si="61"/>
        <v>1.6164000000000001</v>
      </c>
      <c r="D457" s="1"/>
      <c r="E457" s="84">
        <f t="shared" si="64"/>
        <v>4.41</v>
      </c>
      <c r="F457" s="84">
        <f t="shared" si="65"/>
        <v>130</v>
      </c>
      <c r="G457" s="1"/>
      <c r="H457" s="1"/>
      <c r="I457" s="84">
        <f t="shared" si="66"/>
        <v>4.41</v>
      </c>
      <c r="J457" s="84">
        <f t="shared" si="67"/>
        <v>48.2</v>
      </c>
      <c r="K457" s="1"/>
      <c r="L457" s="1"/>
      <c r="M457" s="84">
        <f t="shared" si="68"/>
        <v>4.41</v>
      </c>
      <c r="N457" s="84">
        <f t="shared" si="69"/>
        <v>18.54</v>
      </c>
      <c r="O457" s="84">
        <f t="shared" si="62"/>
        <v>61.182000000000002</v>
      </c>
      <c r="P457" s="1"/>
      <c r="Q457" s="1"/>
    </row>
    <row r="458" spans="1:17" x14ac:dyDescent="0.2">
      <c r="A458" s="84">
        <f t="shared" si="63"/>
        <v>45.2</v>
      </c>
      <c r="B458" s="84">
        <f t="shared" si="60"/>
        <v>1.8572</v>
      </c>
      <c r="C458" s="84">
        <f t="shared" si="61"/>
        <v>1.6131</v>
      </c>
      <c r="D458" s="1"/>
      <c r="E458" s="84">
        <f t="shared" si="64"/>
        <v>4.42</v>
      </c>
      <c r="F458" s="84">
        <f t="shared" si="65"/>
        <v>130</v>
      </c>
      <c r="G458" s="1"/>
      <c r="H458" s="1"/>
      <c r="I458" s="84">
        <f t="shared" si="66"/>
        <v>4.42</v>
      </c>
      <c r="J458" s="84">
        <f t="shared" si="67"/>
        <v>48.4</v>
      </c>
      <c r="K458" s="1"/>
      <c r="L458" s="1"/>
      <c r="M458" s="84">
        <f t="shared" si="68"/>
        <v>4.42</v>
      </c>
      <c r="N458" s="84">
        <f t="shared" si="69"/>
        <v>18.62</v>
      </c>
      <c r="O458" s="84">
        <f t="shared" si="62"/>
        <v>61.445999999999998</v>
      </c>
      <c r="P458" s="1"/>
      <c r="Q458" s="1"/>
    </row>
    <row r="459" spans="1:17" x14ac:dyDescent="0.2">
      <c r="A459" s="84">
        <f t="shared" si="63"/>
        <v>45.3</v>
      </c>
      <c r="B459" s="84">
        <f t="shared" si="60"/>
        <v>1.8533999999999999</v>
      </c>
      <c r="C459" s="84">
        <f t="shared" si="61"/>
        <v>1.6096999999999999</v>
      </c>
      <c r="D459" s="1"/>
      <c r="E459" s="84">
        <f t="shared" si="64"/>
        <v>4.43</v>
      </c>
      <c r="F459" s="84">
        <f t="shared" si="65"/>
        <v>129</v>
      </c>
      <c r="G459" s="1"/>
      <c r="H459" s="1"/>
      <c r="I459" s="84">
        <f t="shared" si="66"/>
        <v>4.43</v>
      </c>
      <c r="J459" s="84">
        <f t="shared" si="67"/>
        <v>48.6</v>
      </c>
      <c r="K459" s="1"/>
      <c r="L459" s="1"/>
      <c r="M459" s="84">
        <f t="shared" si="68"/>
        <v>4.43</v>
      </c>
      <c r="N459" s="84">
        <f t="shared" si="69"/>
        <v>18.690000000000001</v>
      </c>
      <c r="O459" s="84">
        <f t="shared" si="62"/>
        <v>61.677</v>
      </c>
      <c r="P459" s="1"/>
      <c r="Q459" s="1"/>
    </row>
    <row r="460" spans="1:17" x14ac:dyDescent="0.2">
      <c r="A460" s="84">
        <f t="shared" si="63"/>
        <v>45.4</v>
      </c>
      <c r="B460" s="84">
        <f t="shared" si="60"/>
        <v>1.8496999999999999</v>
      </c>
      <c r="C460" s="84">
        <f t="shared" si="61"/>
        <v>1.6064000000000001</v>
      </c>
      <c r="D460" s="1"/>
      <c r="E460" s="84">
        <f t="shared" si="64"/>
        <v>4.4400000000000004</v>
      </c>
      <c r="F460" s="84">
        <f t="shared" si="65"/>
        <v>129</v>
      </c>
      <c r="G460" s="1"/>
      <c r="H460" s="1"/>
      <c r="I460" s="84">
        <f t="shared" si="66"/>
        <v>4.4400000000000004</v>
      </c>
      <c r="J460" s="84">
        <f t="shared" si="67"/>
        <v>48.8</v>
      </c>
      <c r="K460" s="1"/>
      <c r="L460" s="1"/>
      <c r="M460" s="84">
        <f t="shared" si="68"/>
        <v>4.4400000000000004</v>
      </c>
      <c r="N460" s="84">
        <f t="shared" si="69"/>
        <v>18.77</v>
      </c>
      <c r="O460" s="84">
        <f t="shared" si="62"/>
        <v>61.941000000000003</v>
      </c>
      <c r="P460" s="1"/>
      <c r="Q460" s="1"/>
    </row>
    <row r="461" spans="1:17" x14ac:dyDescent="0.2">
      <c r="A461" s="84">
        <f t="shared" si="63"/>
        <v>45.5</v>
      </c>
      <c r="B461" s="84">
        <f t="shared" si="60"/>
        <v>1.8460000000000001</v>
      </c>
      <c r="C461" s="84">
        <f t="shared" si="61"/>
        <v>1.6031</v>
      </c>
      <c r="D461" s="1"/>
      <c r="E461" s="84">
        <f t="shared" si="64"/>
        <v>4.45</v>
      </c>
      <c r="F461" s="84">
        <f t="shared" si="65"/>
        <v>129</v>
      </c>
      <c r="G461" s="1"/>
      <c r="H461" s="1"/>
      <c r="I461" s="84">
        <f t="shared" si="66"/>
        <v>4.45</v>
      </c>
      <c r="J461" s="84">
        <f t="shared" si="67"/>
        <v>49</v>
      </c>
      <c r="K461" s="1"/>
      <c r="L461" s="1"/>
      <c r="M461" s="84">
        <f t="shared" si="68"/>
        <v>4.45</v>
      </c>
      <c r="N461" s="84">
        <f t="shared" si="69"/>
        <v>18.850000000000001</v>
      </c>
      <c r="O461" s="84">
        <f t="shared" si="62"/>
        <v>62.204999999999998</v>
      </c>
      <c r="P461" s="1"/>
      <c r="Q461" s="1"/>
    </row>
    <row r="462" spans="1:17" x14ac:dyDescent="0.2">
      <c r="A462" s="84">
        <f t="shared" si="63"/>
        <v>45.6</v>
      </c>
      <c r="B462" s="84">
        <f t="shared" si="60"/>
        <v>1.8423</v>
      </c>
      <c r="C462" s="84">
        <f t="shared" si="61"/>
        <v>1.5999000000000001</v>
      </c>
      <c r="D462" s="1"/>
      <c r="E462" s="84">
        <f t="shared" si="64"/>
        <v>4.46</v>
      </c>
      <c r="F462" s="84">
        <f t="shared" si="65"/>
        <v>129</v>
      </c>
      <c r="G462" s="1"/>
      <c r="H462" s="1"/>
      <c r="I462" s="84">
        <f t="shared" si="66"/>
        <v>4.46</v>
      </c>
      <c r="J462" s="84">
        <f t="shared" si="67"/>
        <v>49.2</v>
      </c>
      <c r="K462" s="1"/>
      <c r="L462" s="1"/>
      <c r="M462" s="84">
        <f t="shared" si="68"/>
        <v>4.46</v>
      </c>
      <c r="N462" s="84">
        <f t="shared" si="69"/>
        <v>18.920000000000002</v>
      </c>
      <c r="O462" s="84">
        <f t="shared" si="62"/>
        <v>62.436</v>
      </c>
      <c r="P462" s="1"/>
      <c r="Q462" s="1"/>
    </row>
    <row r="463" spans="1:17" x14ac:dyDescent="0.2">
      <c r="A463" s="84">
        <f t="shared" si="63"/>
        <v>45.7</v>
      </c>
      <c r="B463" s="84">
        <f t="shared" si="60"/>
        <v>1.8386</v>
      </c>
      <c r="C463" s="84">
        <f t="shared" si="61"/>
        <v>1.5966</v>
      </c>
      <c r="D463" s="1"/>
      <c r="E463" s="84">
        <f t="shared" si="64"/>
        <v>4.47</v>
      </c>
      <c r="F463" s="84">
        <f t="shared" si="65"/>
        <v>128</v>
      </c>
      <c r="G463" s="1"/>
      <c r="H463" s="1"/>
      <c r="I463" s="84">
        <f t="shared" si="66"/>
        <v>4.47</v>
      </c>
      <c r="J463" s="84">
        <f t="shared" si="67"/>
        <v>49.4</v>
      </c>
      <c r="K463" s="1"/>
      <c r="L463" s="1"/>
      <c r="M463" s="84">
        <f t="shared" si="68"/>
        <v>4.47</v>
      </c>
      <c r="N463" s="84">
        <f t="shared" si="69"/>
        <v>19</v>
      </c>
      <c r="O463" s="84">
        <f t="shared" si="62"/>
        <v>62.7</v>
      </c>
      <c r="P463" s="1"/>
      <c r="Q463" s="1"/>
    </row>
    <row r="464" spans="1:17" x14ac:dyDescent="0.2">
      <c r="A464" s="84">
        <f t="shared" si="63"/>
        <v>45.8</v>
      </c>
      <c r="B464" s="84">
        <f t="shared" ref="B464:B527" si="70">ROUND(VLOOKUP($A464,SINCLAIRTABELLE,$D$1),$B$10)</f>
        <v>1.8349</v>
      </c>
      <c r="C464" s="84">
        <f t="shared" ref="C464:C527" si="71">IF($B$3=$W$1,ROUND(VLOOKUP($A464,SINCLAIRTABELLE,$E$1),$B$10),IF($B$3=$W$2,B464,B464+$B$4))</f>
        <v>1.5933999999999999</v>
      </c>
      <c r="D464" s="1"/>
      <c r="E464" s="84">
        <f t="shared" si="64"/>
        <v>4.4800000000000004</v>
      </c>
      <c r="F464" s="84">
        <f t="shared" si="65"/>
        <v>128</v>
      </c>
      <c r="G464" s="1"/>
      <c r="H464" s="1"/>
      <c r="I464" s="84">
        <f t="shared" si="66"/>
        <v>4.4800000000000004</v>
      </c>
      <c r="J464" s="84">
        <f t="shared" si="67"/>
        <v>49.6</v>
      </c>
      <c r="K464" s="1"/>
      <c r="L464" s="1"/>
      <c r="M464" s="84">
        <f t="shared" si="68"/>
        <v>4.4800000000000004</v>
      </c>
      <c r="N464" s="84">
        <f t="shared" si="69"/>
        <v>19.079999999999998</v>
      </c>
      <c r="O464" s="84">
        <f t="shared" ref="O464:O527" si="72">IF($N$4="Ja",ROUND(N464*$O$2,$B$10),N464)</f>
        <v>62.963999999999999</v>
      </c>
      <c r="P464" s="1"/>
      <c r="Q464" s="1"/>
    </row>
    <row r="465" spans="1:17" x14ac:dyDescent="0.2">
      <c r="A465" s="84">
        <f t="shared" si="63"/>
        <v>45.9</v>
      </c>
      <c r="B465" s="84">
        <f t="shared" si="70"/>
        <v>1.8312999999999999</v>
      </c>
      <c r="C465" s="84">
        <f t="shared" si="71"/>
        <v>1.5902000000000001</v>
      </c>
      <c r="D465" s="1"/>
      <c r="E465" s="84">
        <f t="shared" si="64"/>
        <v>4.49</v>
      </c>
      <c r="F465" s="84">
        <f t="shared" si="65"/>
        <v>128</v>
      </c>
      <c r="G465" s="1"/>
      <c r="H465" s="1"/>
      <c r="I465" s="84">
        <f t="shared" si="66"/>
        <v>4.49</v>
      </c>
      <c r="J465" s="84">
        <f t="shared" si="67"/>
        <v>49.8</v>
      </c>
      <c r="K465" s="1"/>
      <c r="L465" s="1"/>
      <c r="M465" s="84">
        <f t="shared" si="68"/>
        <v>4.49</v>
      </c>
      <c r="N465" s="84">
        <f t="shared" si="69"/>
        <v>19.149999999999999</v>
      </c>
      <c r="O465" s="84">
        <f t="shared" si="72"/>
        <v>63.195</v>
      </c>
      <c r="P465" s="1"/>
      <c r="Q465" s="1"/>
    </row>
    <row r="466" spans="1:17" x14ac:dyDescent="0.2">
      <c r="A466" s="84">
        <f t="shared" ref="A466:A529" si="73">ROUND(A465+0.1,1)</f>
        <v>46</v>
      </c>
      <c r="B466" s="84">
        <f t="shared" si="70"/>
        <v>1.8277000000000001</v>
      </c>
      <c r="C466" s="84">
        <f t="shared" si="71"/>
        <v>1.587</v>
      </c>
      <c r="D466" s="1"/>
      <c r="E466" s="84">
        <f t="shared" ref="E466:E529" si="74">ROUND(E465+0.01,2)</f>
        <v>4.5</v>
      </c>
      <c r="F466" s="84">
        <f t="shared" ref="F466:F529" si="75">ROUND(IF(E466 &gt; $F$9,0,($F$9-E466)*100*$F$11), $F$10)</f>
        <v>128</v>
      </c>
      <c r="G466" s="1"/>
      <c r="H466" s="1"/>
      <c r="I466" s="84">
        <f t="shared" ref="I466:I529" si="76">ROUND(I465+0.01,2)</f>
        <v>4.5</v>
      </c>
      <c r="J466" s="84">
        <f t="shared" ref="J466:J529" si="77">ROUND(IF(I466&lt;=$J$9,0,(I466-$J$9)*100*$J$11),$J$10)</f>
        <v>50</v>
      </c>
      <c r="K466" s="1"/>
      <c r="L466" s="1"/>
      <c r="M466" s="84">
        <f t="shared" ref="M466:M529" si="78">ROUND(M465+0.01,2)</f>
        <v>4.5</v>
      </c>
      <c r="N466" s="84">
        <f t="shared" ref="N466:N529" si="79">ROUND(IF(M466&lt;=$N$9,0,(M466-$N$9)*100*$N$11),$N$10)</f>
        <v>19.23</v>
      </c>
      <c r="O466" s="84">
        <f t="shared" si="72"/>
        <v>63.459000000000003</v>
      </c>
      <c r="P466" s="1"/>
      <c r="Q466" s="1"/>
    </row>
    <row r="467" spans="1:17" x14ac:dyDescent="0.2">
      <c r="A467" s="84">
        <f t="shared" si="73"/>
        <v>46.1</v>
      </c>
      <c r="B467" s="84">
        <f t="shared" si="70"/>
        <v>1.8241000000000001</v>
      </c>
      <c r="C467" s="84">
        <f t="shared" si="71"/>
        <v>1.5838000000000001</v>
      </c>
      <c r="D467" s="1"/>
      <c r="E467" s="84">
        <f t="shared" si="74"/>
        <v>4.51</v>
      </c>
      <c r="F467" s="84">
        <f t="shared" si="75"/>
        <v>127</v>
      </c>
      <c r="G467" s="1"/>
      <c r="H467" s="1"/>
      <c r="I467" s="84">
        <f t="shared" si="76"/>
        <v>4.51</v>
      </c>
      <c r="J467" s="84">
        <f t="shared" si="77"/>
        <v>50.2</v>
      </c>
      <c r="K467" s="1"/>
      <c r="L467" s="1"/>
      <c r="M467" s="84">
        <f t="shared" si="78"/>
        <v>4.51</v>
      </c>
      <c r="N467" s="84">
        <f t="shared" si="79"/>
        <v>19.309999999999999</v>
      </c>
      <c r="O467" s="84">
        <f t="shared" si="72"/>
        <v>63.722999999999999</v>
      </c>
      <c r="P467" s="1"/>
      <c r="Q467" s="1"/>
    </row>
    <row r="468" spans="1:17" x14ac:dyDescent="0.2">
      <c r="A468" s="84">
        <f t="shared" si="73"/>
        <v>46.2</v>
      </c>
      <c r="B468" s="84">
        <f t="shared" si="70"/>
        <v>1.8205</v>
      </c>
      <c r="C468" s="84">
        <f t="shared" si="71"/>
        <v>1.5807</v>
      </c>
      <c r="D468" s="1"/>
      <c r="E468" s="84">
        <f t="shared" si="74"/>
        <v>4.5199999999999996</v>
      </c>
      <c r="F468" s="84">
        <f t="shared" si="75"/>
        <v>127</v>
      </c>
      <c r="G468" s="1"/>
      <c r="H468" s="1"/>
      <c r="I468" s="84">
        <f t="shared" si="76"/>
        <v>4.5199999999999996</v>
      </c>
      <c r="J468" s="84">
        <f t="shared" si="77"/>
        <v>50.4</v>
      </c>
      <c r="K468" s="1"/>
      <c r="L468" s="1"/>
      <c r="M468" s="84">
        <f t="shared" si="78"/>
        <v>4.5199999999999996</v>
      </c>
      <c r="N468" s="84">
        <f t="shared" si="79"/>
        <v>19.38</v>
      </c>
      <c r="O468" s="84">
        <f t="shared" si="72"/>
        <v>63.954000000000001</v>
      </c>
      <c r="P468" s="1"/>
      <c r="Q468" s="1"/>
    </row>
    <row r="469" spans="1:17" x14ac:dyDescent="0.2">
      <c r="A469" s="84">
        <f t="shared" si="73"/>
        <v>46.3</v>
      </c>
      <c r="B469" s="84">
        <f t="shared" si="70"/>
        <v>1.8169999999999999</v>
      </c>
      <c r="C469" s="84">
        <f t="shared" si="71"/>
        <v>1.5775999999999999</v>
      </c>
      <c r="D469" s="1"/>
      <c r="E469" s="84">
        <f t="shared" si="74"/>
        <v>4.53</v>
      </c>
      <c r="F469" s="84">
        <f t="shared" si="75"/>
        <v>127</v>
      </c>
      <c r="G469" s="1"/>
      <c r="H469" s="1"/>
      <c r="I469" s="84">
        <f t="shared" si="76"/>
        <v>4.53</v>
      </c>
      <c r="J469" s="84">
        <f t="shared" si="77"/>
        <v>50.6</v>
      </c>
      <c r="K469" s="1"/>
      <c r="L469" s="1"/>
      <c r="M469" s="84">
        <f t="shared" si="78"/>
        <v>4.53</v>
      </c>
      <c r="N469" s="84">
        <f t="shared" si="79"/>
        <v>19.46</v>
      </c>
      <c r="O469" s="84">
        <f t="shared" si="72"/>
        <v>64.218000000000004</v>
      </c>
      <c r="P469" s="1"/>
      <c r="Q469" s="1"/>
    </row>
    <row r="470" spans="1:17" x14ac:dyDescent="0.2">
      <c r="A470" s="84">
        <f t="shared" si="73"/>
        <v>46.4</v>
      </c>
      <c r="B470" s="84">
        <f t="shared" si="70"/>
        <v>1.8134999999999999</v>
      </c>
      <c r="C470" s="84">
        <f t="shared" si="71"/>
        <v>1.5745</v>
      </c>
      <c r="D470" s="1"/>
      <c r="E470" s="84">
        <f t="shared" si="74"/>
        <v>4.54</v>
      </c>
      <c r="F470" s="84">
        <f t="shared" si="75"/>
        <v>127</v>
      </c>
      <c r="G470" s="1"/>
      <c r="H470" s="1"/>
      <c r="I470" s="84">
        <f t="shared" si="76"/>
        <v>4.54</v>
      </c>
      <c r="J470" s="84">
        <f t="shared" si="77"/>
        <v>50.8</v>
      </c>
      <c r="K470" s="1"/>
      <c r="L470" s="1"/>
      <c r="M470" s="84">
        <f t="shared" si="78"/>
        <v>4.54</v>
      </c>
      <c r="N470" s="84">
        <f t="shared" si="79"/>
        <v>19.54</v>
      </c>
      <c r="O470" s="84">
        <f t="shared" si="72"/>
        <v>64.481999999999999</v>
      </c>
      <c r="P470" s="1"/>
      <c r="Q470" s="1"/>
    </row>
    <row r="471" spans="1:17" x14ac:dyDescent="0.2">
      <c r="A471" s="84">
        <f t="shared" si="73"/>
        <v>46.5</v>
      </c>
      <c r="B471" s="84">
        <f t="shared" si="70"/>
        <v>1.8099000000000001</v>
      </c>
      <c r="C471" s="84">
        <f t="shared" si="71"/>
        <v>1.5713999999999999</v>
      </c>
      <c r="D471" s="1"/>
      <c r="E471" s="84">
        <f t="shared" si="74"/>
        <v>4.55</v>
      </c>
      <c r="F471" s="84">
        <f t="shared" si="75"/>
        <v>126</v>
      </c>
      <c r="G471" s="1"/>
      <c r="H471" s="1"/>
      <c r="I471" s="84">
        <f t="shared" si="76"/>
        <v>4.55</v>
      </c>
      <c r="J471" s="84">
        <f t="shared" si="77"/>
        <v>51</v>
      </c>
      <c r="K471" s="1"/>
      <c r="L471" s="1"/>
      <c r="M471" s="84">
        <f t="shared" si="78"/>
        <v>4.55</v>
      </c>
      <c r="N471" s="84">
        <f t="shared" si="79"/>
        <v>19.62</v>
      </c>
      <c r="O471" s="84">
        <f t="shared" si="72"/>
        <v>64.745999999999995</v>
      </c>
      <c r="P471" s="1"/>
      <c r="Q471" s="1"/>
    </row>
    <row r="472" spans="1:17" x14ac:dyDescent="0.2">
      <c r="A472" s="84">
        <f t="shared" si="73"/>
        <v>46.6</v>
      </c>
      <c r="B472" s="84">
        <f t="shared" si="70"/>
        <v>1.8065</v>
      </c>
      <c r="C472" s="84">
        <f t="shared" si="71"/>
        <v>1.5683</v>
      </c>
      <c r="D472" s="1"/>
      <c r="E472" s="84">
        <f t="shared" si="74"/>
        <v>4.5599999999999996</v>
      </c>
      <c r="F472" s="84">
        <f t="shared" si="75"/>
        <v>126</v>
      </c>
      <c r="G472" s="1"/>
      <c r="H472" s="1"/>
      <c r="I472" s="84">
        <f t="shared" si="76"/>
        <v>4.5599999999999996</v>
      </c>
      <c r="J472" s="84">
        <f t="shared" si="77"/>
        <v>51.2</v>
      </c>
      <c r="K472" s="1"/>
      <c r="L472" s="1"/>
      <c r="M472" s="84">
        <f t="shared" si="78"/>
        <v>4.5599999999999996</v>
      </c>
      <c r="N472" s="84">
        <f t="shared" si="79"/>
        <v>19.690000000000001</v>
      </c>
      <c r="O472" s="84">
        <f t="shared" si="72"/>
        <v>64.977000000000004</v>
      </c>
      <c r="P472" s="1"/>
      <c r="Q472" s="1"/>
    </row>
    <row r="473" spans="1:17" x14ac:dyDescent="0.2">
      <c r="A473" s="84">
        <f t="shared" si="73"/>
        <v>46.7</v>
      </c>
      <c r="B473" s="84">
        <f t="shared" si="70"/>
        <v>1.8029999999999999</v>
      </c>
      <c r="C473" s="84">
        <f t="shared" si="71"/>
        <v>1.5652999999999999</v>
      </c>
      <c r="D473" s="1"/>
      <c r="E473" s="84">
        <f t="shared" si="74"/>
        <v>4.57</v>
      </c>
      <c r="F473" s="84">
        <f t="shared" si="75"/>
        <v>126</v>
      </c>
      <c r="G473" s="1"/>
      <c r="H473" s="1"/>
      <c r="I473" s="84">
        <f t="shared" si="76"/>
        <v>4.57</v>
      </c>
      <c r="J473" s="84">
        <f t="shared" si="77"/>
        <v>51.4</v>
      </c>
      <c r="K473" s="1"/>
      <c r="L473" s="1"/>
      <c r="M473" s="84">
        <f t="shared" si="78"/>
        <v>4.57</v>
      </c>
      <c r="N473" s="84">
        <f t="shared" si="79"/>
        <v>19.77</v>
      </c>
      <c r="O473" s="84">
        <f t="shared" si="72"/>
        <v>65.241</v>
      </c>
      <c r="P473" s="1"/>
      <c r="Q473" s="1"/>
    </row>
    <row r="474" spans="1:17" x14ac:dyDescent="0.2">
      <c r="A474" s="84">
        <f t="shared" si="73"/>
        <v>46.8</v>
      </c>
      <c r="B474" s="84">
        <f t="shared" si="70"/>
        <v>1.7995000000000001</v>
      </c>
      <c r="C474" s="84">
        <f t="shared" si="71"/>
        <v>1.5622</v>
      </c>
      <c r="D474" s="1"/>
      <c r="E474" s="84">
        <f t="shared" si="74"/>
        <v>4.58</v>
      </c>
      <c r="F474" s="84">
        <f t="shared" si="75"/>
        <v>126</v>
      </c>
      <c r="G474" s="1"/>
      <c r="H474" s="1"/>
      <c r="I474" s="84">
        <f t="shared" si="76"/>
        <v>4.58</v>
      </c>
      <c r="J474" s="84">
        <f t="shared" si="77"/>
        <v>51.6</v>
      </c>
      <c r="K474" s="1"/>
      <c r="L474" s="1"/>
      <c r="M474" s="84">
        <f t="shared" si="78"/>
        <v>4.58</v>
      </c>
      <c r="N474" s="84">
        <f t="shared" si="79"/>
        <v>19.850000000000001</v>
      </c>
      <c r="O474" s="84">
        <f t="shared" si="72"/>
        <v>65.504999999999995</v>
      </c>
      <c r="P474" s="1"/>
      <c r="Q474" s="1"/>
    </row>
    <row r="475" spans="1:17" x14ac:dyDescent="0.2">
      <c r="A475" s="84">
        <f t="shared" si="73"/>
        <v>46.9</v>
      </c>
      <c r="B475" s="84">
        <f t="shared" si="70"/>
        <v>1.7961</v>
      </c>
      <c r="C475" s="84">
        <f t="shared" si="71"/>
        <v>1.5591999999999999</v>
      </c>
      <c r="D475" s="1"/>
      <c r="E475" s="84">
        <f t="shared" si="74"/>
        <v>4.59</v>
      </c>
      <c r="F475" s="84">
        <f t="shared" si="75"/>
        <v>125</v>
      </c>
      <c r="G475" s="1"/>
      <c r="H475" s="1"/>
      <c r="I475" s="84">
        <f t="shared" si="76"/>
        <v>4.59</v>
      </c>
      <c r="J475" s="84">
        <f t="shared" si="77"/>
        <v>51.8</v>
      </c>
      <c r="K475" s="1"/>
      <c r="L475" s="1"/>
      <c r="M475" s="84">
        <f t="shared" si="78"/>
        <v>4.59</v>
      </c>
      <c r="N475" s="84">
        <f t="shared" si="79"/>
        <v>19.920000000000002</v>
      </c>
      <c r="O475" s="84">
        <f t="shared" si="72"/>
        <v>65.736000000000004</v>
      </c>
      <c r="P475" s="1"/>
      <c r="Q475" s="1"/>
    </row>
    <row r="476" spans="1:17" x14ac:dyDescent="0.2">
      <c r="A476" s="84">
        <f t="shared" si="73"/>
        <v>47</v>
      </c>
      <c r="B476" s="84">
        <f t="shared" si="70"/>
        <v>1.7927</v>
      </c>
      <c r="C476" s="84">
        <f t="shared" si="71"/>
        <v>1.5562</v>
      </c>
      <c r="D476" s="1"/>
      <c r="E476" s="84">
        <f t="shared" si="74"/>
        <v>4.5999999999999996</v>
      </c>
      <c r="F476" s="84">
        <f t="shared" si="75"/>
        <v>125</v>
      </c>
      <c r="G476" s="1"/>
      <c r="H476" s="1"/>
      <c r="I476" s="84">
        <f t="shared" si="76"/>
        <v>4.5999999999999996</v>
      </c>
      <c r="J476" s="84">
        <f t="shared" si="77"/>
        <v>52</v>
      </c>
      <c r="K476" s="1"/>
      <c r="L476" s="1"/>
      <c r="M476" s="84">
        <f t="shared" si="78"/>
        <v>4.5999999999999996</v>
      </c>
      <c r="N476" s="84">
        <f t="shared" si="79"/>
        <v>20</v>
      </c>
      <c r="O476" s="84">
        <f t="shared" si="72"/>
        <v>66</v>
      </c>
      <c r="P476" s="1"/>
      <c r="Q476" s="1"/>
    </row>
    <row r="477" spans="1:17" x14ac:dyDescent="0.2">
      <c r="A477" s="84">
        <f t="shared" si="73"/>
        <v>47.1</v>
      </c>
      <c r="B477" s="84">
        <f t="shared" si="70"/>
        <v>1.7892999999999999</v>
      </c>
      <c r="C477" s="84">
        <f t="shared" si="71"/>
        <v>1.5531999999999999</v>
      </c>
      <c r="D477" s="1"/>
      <c r="E477" s="84">
        <f t="shared" si="74"/>
        <v>4.6100000000000003</v>
      </c>
      <c r="F477" s="84">
        <f t="shared" si="75"/>
        <v>125</v>
      </c>
      <c r="G477" s="1"/>
      <c r="H477" s="1"/>
      <c r="I477" s="84">
        <f t="shared" si="76"/>
        <v>4.6100000000000003</v>
      </c>
      <c r="J477" s="84">
        <f t="shared" si="77"/>
        <v>52.2</v>
      </c>
      <c r="K477" s="1"/>
      <c r="L477" s="1"/>
      <c r="M477" s="84">
        <f t="shared" si="78"/>
        <v>4.6100000000000003</v>
      </c>
      <c r="N477" s="84">
        <f t="shared" si="79"/>
        <v>20.079999999999998</v>
      </c>
      <c r="O477" s="84">
        <f t="shared" si="72"/>
        <v>66.263999999999996</v>
      </c>
      <c r="P477" s="1"/>
      <c r="Q477" s="1"/>
    </row>
    <row r="478" spans="1:17" x14ac:dyDescent="0.2">
      <c r="A478" s="84">
        <f t="shared" si="73"/>
        <v>47.2</v>
      </c>
      <c r="B478" s="84">
        <f t="shared" si="70"/>
        <v>1.7859</v>
      </c>
      <c r="C478" s="84">
        <f t="shared" si="71"/>
        <v>1.5503</v>
      </c>
      <c r="D478" s="1"/>
      <c r="E478" s="84">
        <f t="shared" si="74"/>
        <v>4.62</v>
      </c>
      <c r="F478" s="84">
        <f t="shared" si="75"/>
        <v>125</v>
      </c>
      <c r="G478" s="1"/>
      <c r="H478" s="1"/>
      <c r="I478" s="84">
        <f t="shared" si="76"/>
        <v>4.62</v>
      </c>
      <c r="J478" s="84">
        <f t="shared" si="77"/>
        <v>52.4</v>
      </c>
      <c r="K478" s="1"/>
      <c r="L478" s="1"/>
      <c r="M478" s="84">
        <f t="shared" si="78"/>
        <v>4.62</v>
      </c>
      <c r="N478" s="84">
        <f t="shared" si="79"/>
        <v>20.149999999999999</v>
      </c>
      <c r="O478" s="84">
        <f t="shared" si="72"/>
        <v>66.495000000000005</v>
      </c>
      <c r="P478" s="1"/>
      <c r="Q478" s="1"/>
    </row>
    <row r="479" spans="1:17" x14ac:dyDescent="0.2">
      <c r="A479" s="84">
        <f t="shared" si="73"/>
        <v>47.3</v>
      </c>
      <c r="B479" s="84">
        <f t="shared" si="70"/>
        <v>1.7826</v>
      </c>
      <c r="C479" s="84">
        <f t="shared" si="71"/>
        <v>1.5474000000000001</v>
      </c>
      <c r="D479" s="1"/>
      <c r="E479" s="84">
        <f t="shared" si="74"/>
        <v>4.63</v>
      </c>
      <c r="F479" s="84">
        <f t="shared" si="75"/>
        <v>124</v>
      </c>
      <c r="G479" s="1"/>
      <c r="H479" s="1"/>
      <c r="I479" s="84">
        <f t="shared" si="76"/>
        <v>4.63</v>
      </c>
      <c r="J479" s="84">
        <f t="shared" si="77"/>
        <v>52.6</v>
      </c>
      <c r="K479" s="1"/>
      <c r="L479" s="1"/>
      <c r="M479" s="84">
        <f t="shared" si="78"/>
        <v>4.63</v>
      </c>
      <c r="N479" s="84">
        <f t="shared" si="79"/>
        <v>20.23</v>
      </c>
      <c r="O479" s="84">
        <f t="shared" si="72"/>
        <v>66.759</v>
      </c>
      <c r="P479" s="1"/>
      <c r="Q479" s="1"/>
    </row>
    <row r="480" spans="1:17" x14ac:dyDescent="0.2">
      <c r="A480" s="84">
        <f t="shared" si="73"/>
        <v>47.4</v>
      </c>
      <c r="B480" s="84">
        <f t="shared" si="70"/>
        <v>1.7791999999999999</v>
      </c>
      <c r="C480" s="84">
        <f t="shared" si="71"/>
        <v>1.5444</v>
      </c>
      <c r="D480" s="1"/>
      <c r="E480" s="84">
        <f t="shared" si="74"/>
        <v>4.6399999999999997</v>
      </c>
      <c r="F480" s="84">
        <f t="shared" si="75"/>
        <v>124</v>
      </c>
      <c r="G480" s="1"/>
      <c r="H480" s="1"/>
      <c r="I480" s="84">
        <f t="shared" si="76"/>
        <v>4.6399999999999997</v>
      </c>
      <c r="J480" s="84">
        <f t="shared" si="77"/>
        <v>52.8</v>
      </c>
      <c r="K480" s="1"/>
      <c r="L480" s="1"/>
      <c r="M480" s="84">
        <f t="shared" si="78"/>
        <v>4.6399999999999997</v>
      </c>
      <c r="N480" s="84">
        <f t="shared" si="79"/>
        <v>20.309999999999999</v>
      </c>
      <c r="O480" s="84">
        <f t="shared" si="72"/>
        <v>67.022999999999996</v>
      </c>
      <c r="P480" s="1"/>
      <c r="Q480" s="1"/>
    </row>
    <row r="481" spans="1:17" x14ac:dyDescent="0.2">
      <c r="A481" s="84">
        <f t="shared" si="73"/>
        <v>47.5</v>
      </c>
      <c r="B481" s="84">
        <f t="shared" si="70"/>
        <v>1.7759</v>
      </c>
      <c r="C481" s="84">
        <f t="shared" si="71"/>
        <v>1.5415000000000001</v>
      </c>
      <c r="D481" s="1"/>
      <c r="E481" s="84">
        <f t="shared" si="74"/>
        <v>4.6500000000000004</v>
      </c>
      <c r="F481" s="84">
        <f t="shared" si="75"/>
        <v>124</v>
      </c>
      <c r="G481" s="1"/>
      <c r="H481" s="1"/>
      <c r="I481" s="84">
        <f t="shared" si="76"/>
        <v>4.6500000000000004</v>
      </c>
      <c r="J481" s="84">
        <f t="shared" si="77"/>
        <v>53</v>
      </c>
      <c r="K481" s="1"/>
      <c r="L481" s="1"/>
      <c r="M481" s="84">
        <f t="shared" si="78"/>
        <v>4.6500000000000004</v>
      </c>
      <c r="N481" s="84">
        <f t="shared" si="79"/>
        <v>20.38</v>
      </c>
      <c r="O481" s="84">
        <f t="shared" si="72"/>
        <v>67.254000000000005</v>
      </c>
      <c r="P481" s="1"/>
      <c r="Q481" s="1"/>
    </row>
    <row r="482" spans="1:17" x14ac:dyDescent="0.2">
      <c r="A482" s="84">
        <f t="shared" si="73"/>
        <v>47.6</v>
      </c>
      <c r="B482" s="84">
        <f t="shared" si="70"/>
        <v>1.7726</v>
      </c>
      <c r="C482" s="84">
        <f t="shared" si="71"/>
        <v>1.5386</v>
      </c>
      <c r="D482" s="1"/>
      <c r="E482" s="84">
        <f t="shared" si="74"/>
        <v>4.66</v>
      </c>
      <c r="F482" s="84">
        <f t="shared" si="75"/>
        <v>124</v>
      </c>
      <c r="G482" s="1"/>
      <c r="H482" s="1"/>
      <c r="I482" s="84">
        <f t="shared" si="76"/>
        <v>4.66</v>
      </c>
      <c r="J482" s="84">
        <f t="shared" si="77"/>
        <v>53.2</v>
      </c>
      <c r="K482" s="1"/>
      <c r="L482" s="1"/>
      <c r="M482" s="84">
        <f t="shared" si="78"/>
        <v>4.66</v>
      </c>
      <c r="N482" s="84">
        <f t="shared" si="79"/>
        <v>20.46</v>
      </c>
      <c r="O482" s="84">
        <f t="shared" si="72"/>
        <v>67.518000000000001</v>
      </c>
      <c r="P482" s="1"/>
      <c r="Q482" s="1"/>
    </row>
    <row r="483" spans="1:17" x14ac:dyDescent="0.2">
      <c r="A483" s="84">
        <f t="shared" si="73"/>
        <v>47.7</v>
      </c>
      <c r="B483" s="84">
        <f t="shared" si="70"/>
        <v>1.7693000000000001</v>
      </c>
      <c r="C483" s="84">
        <f t="shared" si="71"/>
        <v>1.5358000000000001</v>
      </c>
      <c r="D483" s="1"/>
      <c r="E483" s="84">
        <f t="shared" si="74"/>
        <v>4.67</v>
      </c>
      <c r="F483" s="84">
        <f t="shared" si="75"/>
        <v>123</v>
      </c>
      <c r="G483" s="1"/>
      <c r="H483" s="1"/>
      <c r="I483" s="84">
        <f t="shared" si="76"/>
        <v>4.67</v>
      </c>
      <c r="J483" s="84">
        <f t="shared" si="77"/>
        <v>53.4</v>
      </c>
      <c r="K483" s="1"/>
      <c r="L483" s="1"/>
      <c r="M483" s="84">
        <f t="shared" si="78"/>
        <v>4.67</v>
      </c>
      <c r="N483" s="84">
        <f t="shared" si="79"/>
        <v>20.54</v>
      </c>
      <c r="O483" s="84">
        <f t="shared" si="72"/>
        <v>67.781999999999996</v>
      </c>
      <c r="P483" s="1"/>
      <c r="Q483" s="1"/>
    </row>
    <row r="484" spans="1:17" x14ac:dyDescent="0.2">
      <c r="A484" s="84">
        <f t="shared" si="73"/>
        <v>47.8</v>
      </c>
      <c r="B484" s="84">
        <f t="shared" si="70"/>
        <v>1.7661</v>
      </c>
      <c r="C484" s="84">
        <f t="shared" si="71"/>
        <v>1.5328999999999999</v>
      </c>
      <c r="D484" s="1"/>
      <c r="E484" s="84">
        <f t="shared" si="74"/>
        <v>4.68</v>
      </c>
      <c r="F484" s="84">
        <f t="shared" si="75"/>
        <v>123</v>
      </c>
      <c r="G484" s="1"/>
      <c r="H484" s="1"/>
      <c r="I484" s="84">
        <f t="shared" si="76"/>
        <v>4.68</v>
      </c>
      <c r="J484" s="84">
        <f t="shared" si="77"/>
        <v>53.6</v>
      </c>
      <c r="K484" s="1"/>
      <c r="L484" s="1"/>
      <c r="M484" s="84">
        <f t="shared" si="78"/>
        <v>4.68</v>
      </c>
      <c r="N484" s="84">
        <f t="shared" si="79"/>
        <v>20.62</v>
      </c>
      <c r="O484" s="84">
        <f t="shared" si="72"/>
        <v>68.046000000000006</v>
      </c>
      <c r="P484" s="1"/>
      <c r="Q484" s="1"/>
    </row>
    <row r="485" spans="1:17" x14ac:dyDescent="0.2">
      <c r="A485" s="84">
        <f t="shared" si="73"/>
        <v>47.9</v>
      </c>
      <c r="B485" s="84">
        <f t="shared" si="70"/>
        <v>1.7627999999999999</v>
      </c>
      <c r="C485" s="84">
        <f t="shared" si="71"/>
        <v>1.5301</v>
      </c>
      <c r="D485" s="1"/>
      <c r="E485" s="84">
        <f t="shared" si="74"/>
        <v>4.6900000000000004</v>
      </c>
      <c r="F485" s="84">
        <f t="shared" si="75"/>
        <v>123</v>
      </c>
      <c r="G485" s="1"/>
      <c r="H485" s="1"/>
      <c r="I485" s="84">
        <f t="shared" si="76"/>
        <v>4.6900000000000004</v>
      </c>
      <c r="J485" s="84">
        <f t="shared" si="77"/>
        <v>53.8</v>
      </c>
      <c r="K485" s="1"/>
      <c r="L485" s="1"/>
      <c r="M485" s="84">
        <f t="shared" si="78"/>
        <v>4.6900000000000004</v>
      </c>
      <c r="N485" s="84">
        <f t="shared" si="79"/>
        <v>20.69</v>
      </c>
      <c r="O485" s="84">
        <f t="shared" si="72"/>
        <v>68.277000000000001</v>
      </c>
      <c r="P485" s="1"/>
      <c r="Q485" s="1"/>
    </row>
    <row r="486" spans="1:17" x14ac:dyDescent="0.2">
      <c r="A486" s="84">
        <f t="shared" si="73"/>
        <v>48</v>
      </c>
      <c r="B486" s="84">
        <f t="shared" si="70"/>
        <v>1.7596000000000001</v>
      </c>
      <c r="C486" s="84">
        <f t="shared" si="71"/>
        <v>1.5273000000000001</v>
      </c>
      <c r="D486" s="1"/>
      <c r="E486" s="84">
        <f t="shared" si="74"/>
        <v>4.7</v>
      </c>
      <c r="F486" s="84">
        <f t="shared" si="75"/>
        <v>123</v>
      </c>
      <c r="G486" s="1"/>
      <c r="H486" s="1"/>
      <c r="I486" s="84">
        <f t="shared" si="76"/>
        <v>4.7</v>
      </c>
      <c r="J486" s="84">
        <f t="shared" si="77"/>
        <v>54</v>
      </c>
      <c r="K486" s="1"/>
      <c r="L486" s="1"/>
      <c r="M486" s="84">
        <f t="shared" si="78"/>
        <v>4.7</v>
      </c>
      <c r="N486" s="84">
        <f t="shared" si="79"/>
        <v>20.77</v>
      </c>
      <c r="O486" s="84">
        <f t="shared" si="72"/>
        <v>68.540999999999997</v>
      </c>
      <c r="P486" s="1"/>
      <c r="Q486" s="1"/>
    </row>
    <row r="487" spans="1:17" x14ac:dyDescent="0.2">
      <c r="A487" s="84">
        <f t="shared" si="73"/>
        <v>48.1</v>
      </c>
      <c r="B487" s="84">
        <f t="shared" si="70"/>
        <v>1.7564</v>
      </c>
      <c r="C487" s="84">
        <f t="shared" si="71"/>
        <v>1.5245</v>
      </c>
      <c r="D487" s="1"/>
      <c r="E487" s="84">
        <f t="shared" si="74"/>
        <v>4.71</v>
      </c>
      <c r="F487" s="84">
        <f t="shared" si="75"/>
        <v>122</v>
      </c>
      <c r="G487" s="1"/>
      <c r="H487" s="1"/>
      <c r="I487" s="84">
        <f t="shared" si="76"/>
        <v>4.71</v>
      </c>
      <c r="J487" s="84">
        <f t="shared" si="77"/>
        <v>54.2</v>
      </c>
      <c r="K487" s="1"/>
      <c r="L487" s="1"/>
      <c r="M487" s="84">
        <f t="shared" si="78"/>
        <v>4.71</v>
      </c>
      <c r="N487" s="84">
        <f t="shared" si="79"/>
        <v>20.85</v>
      </c>
      <c r="O487" s="84">
        <f t="shared" si="72"/>
        <v>68.805000000000007</v>
      </c>
      <c r="P487" s="1"/>
      <c r="Q487" s="1"/>
    </row>
    <row r="488" spans="1:17" x14ac:dyDescent="0.2">
      <c r="A488" s="84">
        <f t="shared" si="73"/>
        <v>48.2</v>
      </c>
      <c r="B488" s="84">
        <f t="shared" si="70"/>
        <v>1.7532000000000001</v>
      </c>
      <c r="C488" s="84">
        <f t="shared" si="71"/>
        <v>1.5217000000000001</v>
      </c>
      <c r="D488" s="1"/>
      <c r="E488" s="84">
        <f t="shared" si="74"/>
        <v>4.72</v>
      </c>
      <c r="F488" s="84">
        <f t="shared" si="75"/>
        <v>122</v>
      </c>
      <c r="G488" s="1"/>
      <c r="H488" s="1"/>
      <c r="I488" s="84">
        <f t="shared" si="76"/>
        <v>4.72</v>
      </c>
      <c r="J488" s="84">
        <f t="shared" si="77"/>
        <v>54.4</v>
      </c>
      <c r="K488" s="1"/>
      <c r="L488" s="1"/>
      <c r="M488" s="84">
        <f t="shared" si="78"/>
        <v>4.72</v>
      </c>
      <c r="N488" s="84">
        <f t="shared" si="79"/>
        <v>20.92</v>
      </c>
      <c r="O488" s="84">
        <f t="shared" si="72"/>
        <v>69.036000000000001</v>
      </c>
      <c r="P488" s="1"/>
      <c r="Q488" s="1"/>
    </row>
    <row r="489" spans="1:17" x14ac:dyDescent="0.2">
      <c r="A489" s="84">
        <f t="shared" si="73"/>
        <v>48.3</v>
      </c>
      <c r="B489" s="84">
        <f t="shared" si="70"/>
        <v>1.75</v>
      </c>
      <c r="C489" s="84">
        <f t="shared" si="71"/>
        <v>1.5188999999999999</v>
      </c>
      <c r="D489" s="1"/>
      <c r="E489" s="84">
        <f t="shared" si="74"/>
        <v>4.7300000000000004</v>
      </c>
      <c r="F489" s="84">
        <f t="shared" si="75"/>
        <v>122</v>
      </c>
      <c r="G489" s="1"/>
      <c r="H489" s="1"/>
      <c r="I489" s="84">
        <f t="shared" si="76"/>
        <v>4.7300000000000004</v>
      </c>
      <c r="J489" s="84">
        <f t="shared" si="77"/>
        <v>54.6</v>
      </c>
      <c r="K489" s="1"/>
      <c r="L489" s="1"/>
      <c r="M489" s="84">
        <f t="shared" si="78"/>
        <v>4.7300000000000004</v>
      </c>
      <c r="N489" s="84">
        <f t="shared" si="79"/>
        <v>21</v>
      </c>
      <c r="O489" s="84">
        <f t="shared" si="72"/>
        <v>69.3</v>
      </c>
      <c r="P489" s="1"/>
      <c r="Q489" s="1"/>
    </row>
    <row r="490" spans="1:17" x14ac:dyDescent="0.2">
      <c r="A490" s="84">
        <f t="shared" si="73"/>
        <v>48.4</v>
      </c>
      <c r="B490" s="84">
        <f t="shared" si="70"/>
        <v>1.7468999999999999</v>
      </c>
      <c r="C490" s="84">
        <f t="shared" si="71"/>
        <v>1.5162</v>
      </c>
      <c r="D490" s="1"/>
      <c r="E490" s="84">
        <f t="shared" si="74"/>
        <v>4.74</v>
      </c>
      <c r="F490" s="84">
        <f t="shared" si="75"/>
        <v>122</v>
      </c>
      <c r="G490" s="1"/>
      <c r="H490" s="1"/>
      <c r="I490" s="84">
        <f t="shared" si="76"/>
        <v>4.74</v>
      </c>
      <c r="J490" s="84">
        <f t="shared" si="77"/>
        <v>54.8</v>
      </c>
      <c r="K490" s="1"/>
      <c r="L490" s="1"/>
      <c r="M490" s="84">
        <f t="shared" si="78"/>
        <v>4.74</v>
      </c>
      <c r="N490" s="84">
        <f t="shared" si="79"/>
        <v>21.08</v>
      </c>
      <c r="O490" s="84">
        <f t="shared" si="72"/>
        <v>69.563999999999993</v>
      </c>
      <c r="P490" s="1"/>
      <c r="Q490" s="1"/>
    </row>
    <row r="491" spans="1:17" x14ac:dyDescent="0.2">
      <c r="A491" s="84">
        <f t="shared" si="73"/>
        <v>48.5</v>
      </c>
      <c r="B491" s="84">
        <f t="shared" si="70"/>
        <v>1.7437</v>
      </c>
      <c r="C491" s="84">
        <f t="shared" si="71"/>
        <v>1.5135000000000001</v>
      </c>
      <c r="D491" s="1"/>
      <c r="E491" s="84">
        <f t="shared" si="74"/>
        <v>4.75</v>
      </c>
      <c r="F491" s="84">
        <f t="shared" si="75"/>
        <v>121</v>
      </c>
      <c r="G491" s="1"/>
      <c r="H491" s="1"/>
      <c r="I491" s="84">
        <f t="shared" si="76"/>
        <v>4.75</v>
      </c>
      <c r="J491" s="84">
        <f t="shared" si="77"/>
        <v>55</v>
      </c>
      <c r="K491" s="1"/>
      <c r="L491" s="1"/>
      <c r="M491" s="84">
        <f t="shared" si="78"/>
        <v>4.75</v>
      </c>
      <c r="N491" s="84">
        <f t="shared" si="79"/>
        <v>21.15</v>
      </c>
      <c r="O491" s="84">
        <f t="shared" si="72"/>
        <v>69.795000000000002</v>
      </c>
      <c r="P491" s="1"/>
      <c r="Q491" s="1"/>
    </row>
    <row r="492" spans="1:17" x14ac:dyDescent="0.2">
      <c r="A492" s="84">
        <f t="shared" si="73"/>
        <v>48.6</v>
      </c>
      <c r="B492" s="84">
        <f t="shared" si="70"/>
        <v>1.7405999999999999</v>
      </c>
      <c r="C492" s="84">
        <f t="shared" si="71"/>
        <v>1.5107999999999999</v>
      </c>
      <c r="D492" s="1"/>
      <c r="E492" s="84">
        <f t="shared" si="74"/>
        <v>4.76</v>
      </c>
      <c r="F492" s="84">
        <f t="shared" si="75"/>
        <v>121</v>
      </c>
      <c r="G492" s="1"/>
      <c r="H492" s="1"/>
      <c r="I492" s="84">
        <f t="shared" si="76"/>
        <v>4.76</v>
      </c>
      <c r="J492" s="84">
        <f t="shared" si="77"/>
        <v>55.2</v>
      </c>
      <c r="K492" s="1"/>
      <c r="L492" s="1"/>
      <c r="M492" s="84">
        <f t="shared" si="78"/>
        <v>4.76</v>
      </c>
      <c r="N492" s="84">
        <f t="shared" si="79"/>
        <v>21.23</v>
      </c>
      <c r="O492" s="84">
        <f t="shared" si="72"/>
        <v>70.058999999999997</v>
      </c>
      <c r="P492" s="1"/>
      <c r="Q492" s="1"/>
    </row>
    <row r="493" spans="1:17" x14ac:dyDescent="0.2">
      <c r="A493" s="84">
        <f t="shared" si="73"/>
        <v>48.7</v>
      </c>
      <c r="B493" s="84">
        <f t="shared" si="70"/>
        <v>1.7375</v>
      </c>
      <c r="C493" s="84">
        <f t="shared" si="71"/>
        <v>1.5081</v>
      </c>
      <c r="D493" s="1"/>
      <c r="E493" s="84">
        <f t="shared" si="74"/>
        <v>4.7699999999999996</v>
      </c>
      <c r="F493" s="84">
        <f t="shared" si="75"/>
        <v>121</v>
      </c>
      <c r="G493" s="1"/>
      <c r="H493" s="1"/>
      <c r="I493" s="84">
        <f t="shared" si="76"/>
        <v>4.7699999999999996</v>
      </c>
      <c r="J493" s="84">
        <f t="shared" si="77"/>
        <v>55.4</v>
      </c>
      <c r="K493" s="1"/>
      <c r="L493" s="1"/>
      <c r="M493" s="84">
        <f t="shared" si="78"/>
        <v>4.7699999999999996</v>
      </c>
      <c r="N493" s="84">
        <f t="shared" si="79"/>
        <v>21.31</v>
      </c>
      <c r="O493" s="84">
        <f t="shared" si="72"/>
        <v>70.322999999999993</v>
      </c>
      <c r="P493" s="1"/>
      <c r="Q493" s="1"/>
    </row>
    <row r="494" spans="1:17" x14ac:dyDescent="0.2">
      <c r="A494" s="84">
        <f t="shared" si="73"/>
        <v>48.8</v>
      </c>
      <c r="B494" s="84">
        <f t="shared" si="70"/>
        <v>1.7343999999999999</v>
      </c>
      <c r="C494" s="84">
        <f t="shared" si="71"/>
        <v>1.5054000000000001</v>
      </c>
      <c r="D494" s="1"/>
      <c r="E494" s="84">
        <f t="shared" si="74"/>
        <v>4.78</v>
      </c>
      <c r="F494" s="84">
        <f t="shared" si="75"/>
        <v>121</v>
      </c>
      <c r="G494" s="1"/>
      <c r="H494" s="1"/>
      <c r="I494" s="84">
        <f t="shared" si="76"/>
        <v>4.78</v>
      </c>
      <c r="J494" s="84">
        <f t="shared" si="77"/>
        <v>55.6</v>
      </c>
      <c r="K494" s="1"/>
      <c r="L494" s="1"/>
      <c r="M494" s="84">
        <f t="shared" si="78"/>
        <v>4.78</v>
      </c>
      <c r="N494" s="84">
        <f t="shared" si="79"/>
        <v>21.38</v>
      </c>
      <c r="O494" s="84">
        <f t="shared" si="72"/>
        <v>70.554000000000002</v>
      </c>
      <c r="P494" s="1"/>
      <c r="Q494" s="1"/>
    </row>
    <row r="495" spans="1:17" x14ac:dyDescent="0.2">
      <c r="A495" s="84">
        <f t="shared" si="73"/>
        <v>48.9</v>
      </c>
      <c r="B495" s="84">
        <f t="shared" si="70"/>
        <v>1.7313000000000001</v>
      </c>
      <c r="C495" s="84">
        <f t="shared" si="71"/>
        <v>1.5026999999999999</v>
      </c>
      <c r="D495" s="1"/>
      <c r="E495" s="84">
        <f t="shared" si="74"/>
        <v>4.79</v>
      </c>
      <c r="F495" s="84">
        <f t="shared" si="75"/>
        <v>120</v>
      </c>
      <c r="G495" s="1"/>
      <c r="H495" s="1"/>
      <c r="I495" s="84">
        <f t="shared" si="76"/>
        <v>4.79</v>
      </c>
      <c r="J495" s="84">
        <f t="shared" si="77"/>
        <v>55.8</v>
      </c>
      <c r="K495" s="1"/>
      <c r="L495" s="1"/>
      <c r="M495" s="84">
        <f t="shared" si="78"/>
        <v>4.79</v>
      </c>
      <c r="N495" s="84">
        <f t="shared" si="79"/>
        <v>21.46</v>
      </c>
      <c r="O495" s="84">
        <f t="shared" si="72"/>
        <v>70.817999999999998</v>
      </c>
      <c r="P495" s="1"/>
      <c r="Q495" s="1"/>
    </row>
    <row r="496" spans="1:17" x14ac:dyDescent="0.2">
      <c r="A496" s="84">
        <f t="shared" si="73"/>
        <v>49</v>
      </c>
      <c r="B496" s="84">
        <f t="shared" si="70"/>
        <v>1.7282999999999999</v>
      </c>
      <c r="C496" s="84">
        <f t="shared" si="71"/>
        <v>1.5001</v>
      </c>
      <c r="D496" s="1"/>
      <c r="E496" s="84">
        <f t="shared" si="74"/>
        <v>4.8</v>
      </c>
      <c r="F496" s="84">
        <f t="shared" si="75"/>
        <v>120</v>
      </c>
      <c r="G496" s="1"/>
      <c r="H496" s="1"/>
      <c r="I496" s="84">
        <f t="shared" si="76"/>
        <v>4.8</v>
      </c>
      <c r="J496" s="84">
        <f t="shared" si="77"/>
        <v>56</v>
      </c>
      <c r="K496" s="1"/>
      <c r="L496" s="1"/>
      <c r="M496" s="84">
        <f t="shared" si="78"/>
        <v>4.8</v>
      </c>
      <c r="N496" s="84">
        <f t="shared" si="79"/>
        <v>21.54</v>
      </c>
      <c r="O496" s="84">
        <f t="shared" si="72"/>
        <v>71.081999999999994</v>
      </c>
      <c r="P496" s="1"/>
      <c r="Q496" s="1"/>
    </row>
    <row r="497" spans="1:17" x14ac:dyDescent="0.2">
      <c r="A497" s="84">
        <f t="shared" si="73"/>
        <v>49.1</v>
      </c>
      <c r="B497" s="84">
        <f t="shared" si="70"/>
        <v>1.7253000000000001</v>
      </c>
      <c r="C497" s="84">
        <f t="shared" si="71"/>
        <v>1.4974000000000001</v>
      </c>
      <c r="D497" s="1"/>
      <c r="E497" s="84">
        <f t="shared" si="74"/>
        <v>4.8099999999999996</v>
      </c>
      <c r="F497" s="84">
        <f t="shared" si="75"/>
        <v>120</v>
      </c>
      <c r="G497" s="1"/>
      <c r="H497" s="1"/>
      <c r="I497" s="84">
        <f t="shared" si="76"/>
        <v>4.8099999999999996</v>
      </c>
      <c r="J497" s="84">
        <f t="shared" si="77"/>
        <v>56.2</v>
      </c>
      <c r="K497" s="1"/>
      <c r="L497" s="1"/>
      <c r="M497" s="84">
        <f t="shared" si="78"/>
        <v>4.8099999999999996</v>
      </c>
      <c r="N497" s="84">
        <f t="shared" si="79"/>
        <v>21.62</v>
      </c>
      <c r="O497" s="84">
        <f t="shared" si="72"/>
        <v>71.346000000000004</v>
      </c>
      <c r="P497" s="1"/>
      <c r="Q497" s="1"/>
    </row>
    <row r="498" spans="1:17" x14ac:dyDescent="0.2">
      <c r="A498" s="84">
        <f t="shared" si="73"/>
        <v>49.2</v>
      </c>
      <c r="B498" s="84">
        <f t="shared" si="70"/>
        <v>1.7222</v>
      </c>
      <c r="C498" s="84">
        <f t="shared" si="71"/>
        <v>1.4947999999999999</v>
      </c>
      <c r="D498" s="1"/>
      <c r="E498" s="84">
        <f t="shared" si="74"/>
        <v>4.82</v>
      </c>
      <c r="F498" s="84">
        <f t="shared" si="75"/>
        <v>120</v>
      </c>
      <c r="G498" s="1"/>
      <c r="H498" s="1"/>
      <c r="I498" s="84">
        <f t="shared" si="76"/>
        <v>4.82</v>
      </c>
      <c r="J498" s="84">
        <f t="shared" si="77"/>
        <v>56.4</v>
      </c>
      <c r="K498" s="1"/>
      <c r="L498" s="1"/>
      <c r="M498" s="84">
        <f t="shared" si="78"/>
        <v>4.82</v>
      </c>
      <c r="N498" s="84">
        <f t="shared" si="79"/>
        <v>21.69</v>
      </c>
      <c r="O498" s="84">
        <f t="shared" si="72"/>
        <v>71.576999999999998</v>
      </c>
      <c r="P498" s="1"/>
      <c r="Q498" s="1"/>
    </row>
    <row r="499" spans="1:17" x14ac:dyDescent="0.2">
      <c r="A499" s="84">
        <f t="shared" si="73"/>
        <v>49.3</v>
      </c>
      <c r="B499" s="84">
        <f t="shared" si="70"/>
        <v>1.7192000000000001</v>
      </c>
      <c r="C499" s="84">
        <f t="shared" si="71"/>
        <v>1.4922</v>
      </c>
      <c r="D499" s="1"/>
      <c r="E499" s="84">
        <f t="shared" si="74"/>
        <v>4.83</v>
      </c>
      <c r="F499" s="84">
        <f t="shared" si="75"/>
        <v>119</v>
      </c>
      <c r="G499" s="1"/>
      <c r="H499" s="1"/>
      <c r="I499" s="84">
        <f t="shared" si="76"/>
        <v>4.83</v>
      </c>
      <c r="J499" s="84">
        <f t="shared" si="77"/>
        <v>56.6</v>
      </c>
      <c r="K499" s="1"/>
      <c r="L499" s="1"/>
      <c r="M499" s="84">
        <f t="shared" si="78"/>
        <v>4.83</v>
      </c>
      <c r="N499" s="84">
        <f t="shared" si="79"/>
        <v>21.77</v>
      </c>
      <c r="O499" s="84">
        <f t="shared" si="72"/>
        <v>71.840999999999994</v>
      </c>
      <c r="P499" s="1"/>
      <c r="Q499" s="1"/>
    </row>
    <row r="500" spans="1:17" x14ac:dyDescent="0.2">
      <c r="A500" s="84">
        <f t="shared" si="73"/>
        <v>49.4</v>
      </c>
      <c r="B500" s="84">
        <f t="shared" si="70"/>
        <v>1.7161999999999999</v>
      </c>
      <c r="C500" s="84">
        <f t="shared" si="71"/>
        <v>1.4896</v>
      </c>
      <c r="D500" s="1"/>
      <c r="E500" s="84">
        <f t="shared" si="74"/>
        <v>4.84</v>
      </c>
      <c r="F500" s="84">
        <f t="shared" si="75"/>
        <v>119</v>
      </c>
      <c r="G500" s="1"/>
      <c r="H500" s="1"/>
      <c r="I500" s="84">
        <f t="shared" si="76"/>
        <v>4.84</v>
      </c>
      <c r="J500" s="84">
        <f t="shared" si="77"/>
        <v>56.8</v>
      </c>
      <c r="K500" s="1"/>
      <c r="L500" s="1"/>
      <c r="M500" s="84">
        <f t="shared" si="78"/>
        <v>4.84</v>
      </c>
      <c r="N500" s="84">
        <f t="shared" si="79"/>
        <v>21.85</v>
      </c>
      <c r="O500" s="84">
        <f t="shared" si="72"/>
        <v>72.105000000000004</v>
      </c>
      <c r="P500" s="1"/>
      <c r="Q500" s="1"/>
    </row>
    <row r="501" spans="1:17" x14ac:dyDescent="0.2">
      <c r="A501" s="84">
        <f t="shared" si="73"/>
        <v>49.5</v>
      </c>
      <c r="B501" s="84">
        <f t="shared" si="70"/>
        <v>1.7133</v>
      </c>
      <c r="C501" s="84">
        <f t="shared" si="71"/>
        <v>1.4871000000000001</v>
      </c>
      <c r="D501" s="1"/>
      <c r="E501" s="84">
        <f t="shared" si="74"/>
        <v>4.8499999999999996</v>
      </c>
      <c r="F501" s="84">
        <f t="shared" si="75"/>
        <v>119</v>
      </c>
      <c r="G501" s="1"/>
      <c r="H501" s="1"/>
      <c r="I501" s="84">
        <f t="shared" si="76"/>
        <v>4.8499999999999996</v>
      </c>
      <c r="J501" s="84">
        <f t="shared" si="77"/>
        <v>57</v>
      </c>
      <c r="K501" s="1"/>
      <c r="L501" s="1"/>
      <c r="M501" s="84">
        <f t="shared" si="78"/>
        <v>4.8499999999999996</v>
      </c>
      <c r="N501" s="84">
        <f t="shared" si="79"/>
        <v>21.92</v>
      </c>
      <c r="O501" s="84">
        <f t="shared" si="72"/>
        <v>72.335999999999999</v>
      </c>
      <c r="P501" s="1"/>
      <c r="Q501" s="1"/>
    </row>
    <row r="502" spans="1:17" x14ac:dyDescent="0.2">
      <c r="A502" s="84">
        <f t="shared" si="73"/>
        <v>49.6</v>
      </c>
      <c r="B502" s="84">
        <f t="shared" si="70"/>
        <v>1.7102999999999999</v>
      </c>
      <c r="C502" s="84">
        <f t="shared" si="71"/>
        <v>1.4844999999999999</v>
      </c>
      <c r="D502" s="1"/>
      <c r="E502" s="84">
        <f t="shared" si="74"/>
        <v>4.8600000000000003</v>
      </c>
      <c r="F502" s="84">
        <f t="shared" si="75"/>
        <v>119</v>
      </c>
      <c r="G502" s="1"/>
      <c r="H502" s="1"/>
      <c r="I502" s="84">
        <f t="shared" si="76"/>
        <v>4.8600000000000003</v>
      </c>
      <c r="J502" s="84">
        <f t="shared" si="77"/>
        <v>57.2</v>
      </c>
      <c r="K502" s="1"/>
      <c r="L502" s="1"/>
      <c r="M502" s="84">
        <f t="shared" si="78"/>
        <v>4.8600000000000003</v>
      </c>
      <c r="N502" s="84">
        <f t="shared" si="79"/>
        <v>22</v>
      </c>
      <c r="O502" s="84">
        <f t="shared" si="72"/>
        <v>72.599999999999994</v>
      </c>
      <c r="P502" s="1"/>
      <c r="Q502" s="1"/>
    </row>
    <row r="503" spans="1:17" x14ac:dyDescent="0.2">
      <c r="A503" s="84">
        <f t="shared" si="73"/>
        <v>49.7</v>
      </c>
      <c r="B503" s="84">
        <f t="shared" si="70"/>
        <v>1.7074</v>
      </c>
      <c r="C503" s="84">
        <f t="shared" si="71"/>
        <v>1.482</v>
      </c>
      <c r="D503" s="1"/>
      <c r="E503" s="84">
        <f t="shared" si="74"/>
        <v>4.87</v>
      </c>
      <c r="F503" s="84">
        <f t="shared" si="75"/>
        <v>118</v>
      </c>
      <c r="G503" s="1"/>
      <c r="H503" s="1"/>
      <c r="I503" s="84">
        <f t="shared" si="76"/>
        <v>4.87</v>
      </c>
      <c r="J503" s="84">
        <f t="shared" si="77"/>
        <v>57.4</v>
      </c>
      <c r="K503" s="1"/>
      <c r="L503" s="1"/>
      <c r="M503" s="84">
        <f t="shared" si="78"/>
        <v>4.87</v>
      </c>
      <c r="N503" s="84">
        <f t="shared" si="79"/>
        <v>22.08</v>
      </c>
      <c r="O503" s="84">
        <f t="shared" si="72"/>
        <v>72.864000000000004</v>
      </c>
      <c r="P503" s="1"/>
      <c r="Q503" s="1"/>
    </row>
    <row r="504" spans="1:17" x14ac:dyDescent="0.2">
      <c r="A504" s="84">
        <f t="shared" si="73"/>
        <v>49.8</v>
      </c>
      <c r="B504" s="84">
        <f t="shared" si="70"/>
        <v>1.7043999999999999</v>
      </c>
      <c r="C504" s="84">
        <f t="shared" si="71"/>
        <v>1.4794</v>
      </c>
      <c r="D504" s="1"/>
      <c r="E504" s="84">
        <f t="shared" si="74"/>
        <v>4.88</v>
      </c>
      <c r="F504" s="84">
        <f t="shared" si="75"/>
        <v>118</v>
      </c>
      <c r="G504" s="1"/>
      <c r="H504" s="1"/>
      <c r="I504" s="84">
        <f t="shared" si="76"/>
        <v>4.88</v>
      </c>
      <c r="J504" s="84">
        <f t="shared" si="77"/>
        <v>57.6</v>
      </c>
      <c r="K504" s="1"/>
      <c r="L504" s="1"/>
      <c r="M504" s="84">
        <f t="shared" si="78"/>
        <v>4.88</v>
      </c>
      <c r="N504" s="84">
        <f t="shared" si="79"/>
        <v>22.15</v>
      </c>
      <c r="O504" s="84">
        <f t="shared" si="72"/>
        <v>73.094999999999999</v>
      </c>
      <c r="P504" s="1"/>
      <c r="Q504" s="1"/>
    </row>
    <row r="505" spans="1:17" x14ac:dyDescent="0.2">
      <c r="A505" s="84">
        <f t="shared" si="73"/>
        <v>49.9</v>
      </c>
      <c r="B505" s="84">
        <f t="shared" si="70"/>
        <v>1.7015</v>
      </c>
      <c r="C505" s="84">
        <f t="shared" si="71"/>
        <v>1.4769000000000001</v>
      </c>
      <c r="D505" s="1"/>
      <c r="E505" s="84">
        <f t="shared" si="74"/>
        <v>4.8899999999999997</v>
      </c>
      <c r="F505" s="84">
        <f t="shared" si="75"/>
        <v>118</v>
      </c>
      <c r="G505" s="1"/>
      <c r="H505" s="1"/>
      <c r="I505" s="84">
        <f t="shared" si="76"/>
        <v>4.8899999999999997</v>
      </c>
      <c r="J505" s="84">
        <f t="shared" si="77"/>
        <v>57.8</v>
      </c>
      <c r="K505" s="1"/>
      <c r="L505" s="1"/>
      <c r="M505" s="84">
        <f t="shared" si="78"/>
        <v>4.8899999999999997</v>
      </c>
      <c r="N505" s="84">
        <f t="shared" si="79"/>
        <v>22.23</v>
      </c>
      <c r="O505" s="84">
        <f t="shared" si="72"/>
        <v>73.358999999999995</v>
      </c>
      <c r="P505" s="1"/>
      <c r="Q505" s="1"/>
    </row>
    <row r="506" spans="1:17" x14ac:dyDescent="0.2">
      <c r="A506" s="84">
        <f t="shared" si="73"/>
        <v>50</v>
      </c>
      <c r="B506" s="84">
        <f t="shared" si="70"/>
        <v>1.6986000000000001</v>
      </c>
      <c r="C506" s="84">
        <f t="shared" si="71"/>
        <v>1.4743999999999999</v>
      </c>
      <c r="D506" s="1"/>
      <c r="E506" s="84">
        <f t="shared" si="74"/>
        <v>4.9000000000000004</v>
      </c>
      <c r="F506" s="84">
        <f t="shared" si="75"/>
        <v>118</v>
      </c>
      <c r="G506" s="1"/>
      <c r="H506" s="1"/>
      <c r="I506" s="84">
        <f t="shared" si="76"/>
        <v>4.9000000000000004</v>
      </c>
      <c r="J506" s="84">
        <f t="shared" si="77"/>
        <v>58</v>
      </c>
      <c r="K506" s="1"/>
      <c r="L506" s="1"/>
      <c r="M506" s="84">
        <f t="shared" si="78"/>
        <v>4.9000000000000004</v>
      </c>
      <c r="N506" s="84">
        <f t="shared" si="79"/>
        <v>22.31</v>
      </c>
      <c r="O506" s="84">
        <f t="shared" si="72"/>
        <v>73.623000000000005</v>
      </c>
      <c r="P506" s="1"/>
      <c r="Q506" s="1"/>
    </row>
    <row r="507" spans="1:17" x14ac:dyDescent="0.2">
      <c r="A507" s="84">
        <f t="shared" si="73"/>
        <v>50.1</v>
      </c>
      <c r="B507" s="84">
        <f t="shared" si="70"/>
        <v>1.6958</v>
      </c>
      <c r="C507" s="84">
        <f t="shared" si="71"/>
        <v>1.4719</v>
      </c>
      <c r="D507" s="1"/>
      <c r="E507" s="84">
        <f t="shared" si="74"/>
        <v>4.91</v>
      </c>
      <c r="F507" s="84">
        <f t="shared" si="75"/>
        <v>117</v>
      </c>
      <c r="G507" s="1"/>
      <c r="H507" s="1"/>
      <c r="I507" s="84">
        <f t="shared" si="76"/>
        <v>4.91</v>
      </c>
      <c r="J507" s="84">
        <f t="shared" si="77"/>
        <v>58.2</v>
      </c>
      <c r="K507" s="1"/>
      <c r="L507" s="1"/>
      <c r="M507" s="84">
        <f t="shared" si="78"/>
        <v>4.91</v>
      </c>
      <c r="N507" s="84">
        <f t="shared" si="79"/>
        <v>22.38</v>
      </c>
      <c r="O507" s="84">
        <f t="shared" si="72"/>
        <v>73.853999999999999</v>
      </c>
      <c r="P507" s="1"/>
      <c r="Q507" s="1"/>
    </row>
    <row r="508" spans="1:17" x14ac:dyDescent="0.2">
      <c r="A508" s="84">
        <f t="shared" si="73"/>
        <v>50.2</v>
      </c>
      <c r="B508" s="84">
        <f t="shared" si="70"/>
        <v>1.6929000000000001</v>
      </c>
      <c r="C508" s="84">
        <f t="shared" si="71"/>
        <v>1.4695</v>
      </c>
      <c r="D508" s="1"/>
      <c r="E508" s="84">
        <f t="shared" si="74"/>
        <v>4.92</v>
      </c>
      <c r="F508" s="84">
        <f t="shared" si="75"/>
        <v>117</v>
      </c>
      <c r="G508" s="1"/>
      <c r="H508" s="1"/>
      <c r="I508" s="84">
        <f t="shared" si="76"/>
        <v>4.92</v>
      </c>
      <c r="J508" s="84">
        <f t="shared" si="77"/>
        <v>58.4</v>
      </c>
      <c r="K508" s="1"/>
      <c r="L508" s="1"/>
      <c r="M508" s="84">
        <f t="shared" si="78"/>
        <v>4.92</v>
      </c>
      <c r="N508" s="84">
        <f t="shared" si="79"/>
        <v>22.46</v>
      </c>
      <c r="O508" s="84">
        <f t="shared" si="72"/>
        <v>74.117999999999995</v>
      </c>
      <c r="P508" s="1"/>
      <c r="Q508" s="1"/>
    </row>
    <row r="509" spans="1:17" x14ac:dyDescent="0.2">
      <c r="A509" s="84">
        <f t="shared" si="73"/>
        <v>50.3</v>
      </c>
      <c r="B509" s="84">
        <f t="shared" si="70"/>
        <v>1.69</v>
      </c>
      <c r="C509" s="84">
        <f t="shared" si="71"/>
        <v>1.4670000000000001</v>
      </c>
      <c r="D509" s="1"/>
      <c r="E509" s="84">
        <f t="shared" si="74"/>
        <v>4.93</v>
      </c>
      <c r="F509" s="84">
        <f t="shared" si="75"/>
        <v>117</v>
      </c>
      <c r="G509" s="1"/>
      <c r="H509" s="1"/>
      <c r="I509" s="84">
        <f t="shared" si="76"/>
        <v>4.93</v>
      </c>
      <c r="J509" s="84">
        <f t="shared" si="77"/>
        <v>58.6</v>
      </c>
      <c r="K509" s="1"/>
      <c r="L509" s="1"/>
      <c r="M509" s="84">
        <f t="shared" si="78"/>
        <v>4.93</v>
      </c>
      <c r="N509" s="84">
        <f t="shared" si="79"/>
        <v>22.54</v>
      </c>
      <c r="O509" s="84">
        <f t="shared" si="72"/>
        <v>74.382000000000005</v>
      </c>
      <c r="P509" s="1"/>
      <c r="Q509" s="1"/>
    </row>
    <row r="510" spans="1:17" x14ac:dyDescent="0.2">
      <c r="A510" s="84">
        <f t="shared" si="73"/>
        <v>50.4</v>
      </c>
      <c r="B510" s="84">
        <f t="shared" si="70"/>
        <v>1.6872</v>
      </c>
      <c r="C510" s="84">
        <f t="shared" si="71"/>
        <v>1.4645999999999999</v>
      </c>
      <c r="D510" s="1"/>
      <c r="E510" s="84">
        <f t="shared" si="74"/>
        <v>4.9400000000000004</v>
      </c>
      <c r="F510" s="84">
        <f t="shared" si="75"/>
        <v>117</v>
      </c>
      <c r="G510" s="1"/>
      <c r="H510" s="1"/>
      <c r="I510" s="84">
        <f t="shared" si="76"/>
        <v>4.9400000000000004</v>
      </c>
      <c r="J510" s="84">
        <f t="shared" si="77"/>
        <v>58.8</v>
      </c>
      <c r="K510" s="1"/>
      <c r="L510" s="1"/>
      <c r="M510" s="84">
        <f t="shared" si="78"/>
        <v>4.9400000000000004</v>
      </c>
      <c r="N510" s="84">
        <f t="shared" si="79"/>
        <v>22.62</v>
      </c>
      <c r="O510" s="84">
        <f t="shared" si="72"/>
        <v>74.646000000000001</v>
      </c>
      <c r="P510" s="1"/>
      <c r="Q510" s="1"/>
    </row>
    <row r="511" spans="1:17" x14ac:dyDescent="0.2">
      <c r="A511" s="84">
        <f t="shared" si="73"/>
        <v>50.5</v>
      </c>
      <c r="B511" s="84">
        <f t="shared" si="70"/>
        <v>1.6843999999999999</v>
      </c>
      <c r="C511" s="84">
        <f t="shared" si="71"/>
        <v>1.4621999999999999</v>
      </c>
      <c r="D511" s="1"/>
      <c r="E511" s="84">
        <f t="shared" si="74"/>
        <v>4.95</v>
      </c>
      <c r="F511" s="84">
        <f t="shared" si="75"/>
        <v>116</v>
      </c>
      <c r="G511" s="1"/>
      <c r="H511" s="1"/>
      <c r="I511" s="84">
        <f t="shared" si="76"/>
        <v>4.95</v>
      </c>
      <c r="J511" s="84">
        <f t="shared" si="77"/>
        <v>59</v>
      </c>
      <c r="K511" s="1"/>
      <c r="L511" s="1"/>
      <c r="M511" s="84">
        <f t="shared" si="78"/>
        <v>4.95</v>
      </c>
      <c r="N511" s="84">
        <f t="shared" si="79"/>
        <v>22.69</v>
      </c>
      <c r="O511" s="84">
        <f t="shared" si="72"/>
        <v>74.876999999999995</v>
      </c>
      <c r="P511" s="1"/>
      <c r="Q511" s="1"/>
    </row>
    <row r="512" spans="1:17" x14ac:dyDescent="0.2">
      <c r="A512" s="84">
        <f t="shared" si="73"/>
        <v>50.6</v>
      </c>
      <c r="B512" s="84">
        <f t="shared" si="70"/>
        <v>1.6816</v>
      </c>
      <c r="C512" s="84">
        <f t="shared" si="71"/>
        <v>1.4597</v>
      </c>
      <c r="D512" s="1"/>
      <c r="E512" s="84">
        <f t="shared" si="74"/>
        <v>4.96</v>
      </c>
      <c r="F512" s="84">
        <f t="shared" si="75"/>
        <v>116</v>
      </c>
      <c r="G512" s="1"/>
      <c r="H512" s="1"/>
      <c r="I512" s="84">
        <f t="shared" si="76"/>
        <v>4.96</v>
      </c>
      <c r="J512" s="84">
        <f t="shared" si="77"/>
        <v>59.2</v>
      </c>
      <c r="K512" s="1"/>
      <c r="L512" s="1"/>
      <c r="M512" s="84">
        <f t="shared" si="78"/>
        <v>4.96</v>
      </c>
      <c r="N512" s="84">
        <f t="shared" si="79"/>
        <v>22.77</v>
      </c>
      <c r="O512" s="84">
        <f t="shared" si="72"/>
        <v>75.141000000000005</v>
      </c>
      <c r="P512" s="1"/>
      <c r="Q512" s="1"/>
    </row>
    <row r="513" spans="1:17" x14ac:dyDescent="0.2">
      <c r="A513" s="84">
        <f t="shared" si="73"/>
        <v>50.7</v>
      </c>
      <c r="B513" s="84">
        <f t="shared" si="70"/>
        <v>1.6788000000000001</v>
      </c>
      <c r="C513" s="84">
        <f t="shared" si="71"/>
        <v>1.4573</v>
      </c>
      <c r="D513" s="1"/>
      <c r="E513" s="84">
        <f t="shared" si="74"/>
        <v>4.97</v>
      </c>
      <c r="F513" s="84">
        <f t="shared" si="75"/>
        <v>116</v>
      </c>
      <c r="G513" s="1"/>
      <c r="H513" s="1"/>
      <c r="I513" s="84">
        <f t="shared" si="76"/>
        <v>4.97</v>
      </c>
      <c r="J513" s="84">
        <f t="shared" si="77"/>
        <v>59.4</v>
      </c>
      <c r="K513" s="1"/>
      <c r="L513" s="1"/>
      <c r="M513" s="84">
        <f t="shared" si="78"/>
        <v>4.97</v>
      </c>
      <c r="N513" s="84">
        <f t="shared" si="79"/>
        <v>22.85</v>
      </c>
      <c r="O513" s="84">
        <f t="shared" si="72"/>
        <v>75.405000000000001</v>
      </c>
      <c r="P513" s="1"/>
      <c r="Q513" s="1"/>
    </row>
    <row r="514" spans="1:17" x14ac:dyDescent="0.2">
      <c r="A514" s="84">
        <f t="shared" si="73"/>
        <v>50.8</v>
      </c>
      <c r="B514" s="84">
        <f t="shared" si="70"/>
        <v>1.6759999999999999</v>
      </c>
      <c r="C514" s="84">
        <f t="shared" si="71"/>
        <v>1.4550000000000001</v>
      </c>
      <c r="D514" s="1"/>
      <c r="E514" s="84">
        <f t="shared" si="74"/>
        <v>4.9800000000000004</v>
      </c>
      <c r="F514" s="84">
        <f t="shared" si="75"/>
        <v>116</v>
      </c>
      <c r="G514" s="1"/>
      <c r="H514" s="1"/>
      <c r="I514" s="84">
        <f t="shared" si="76"/>
        <v>4.9800000000000004</v>
      </c>
      <c r="J514" s="84">
        <f t="shared" si="77"/>
        <v>59.6</v>
      </c>
      <c r="K514" s="1"/>
      <c r="L514" s="1"/>
      <c r="M514" s="84">
        <f t="shared" si="78"/>
        <v>4.9800000000000004</v>
      </c>
      <c r="N514" s="84">
        <f t="shared" si="79"/>
        <v>22.92</v>
      </c>
      <c r="O514" s="84">
        <f t="shared" si="72"/>
        <v>75.635999999999996</v>
      </c>
      <c r="P514" s="1"/>
      <c r="Q514" s="1"/>
    </row>
    <row r="515" spans="1:17" x14ac:dyDescent="0.2">
      <c r="A515" s="84">
        <f t="shared" si="73"/>
        <v>50.9</v>
      </c>
      <c r="B515" s="84">
        <f t="shared" si="70"/>
        <v>1.6733</v>
      </c>
      <c r="C515" s="84">
        <f t="shared" si="71"/>
        <v>1.4525999999999999</v>
      </c>
      <c r="D515" s="1"/>
      <c r="E515" s="84">
        <f t="shared" si="74"/>
        <v>4.99</v>
      </c>
      <c r="F515" s="84">
        <f t="shared" si="75"/>
        <v>115</v>
      </c>
      <c r="G515" s="1"/>
      <c r="H515" s="1"/>
      <c r="I515" s="84">
        <f t="shared" si="76"/>
        <v>4.99</v>
      </c>
      <c r="J515" s="84">
        <f t="shared" si="77"/>
        <v>59.8</v>
      </c>
      <c r="K515" s="1"/>
      <c r="L515" s="1"/>
      <c r="M515" s="84">
        <f t="shared" si="78"/>
        <v>4.99</v>
      </c>
      <c r="N515" s="84">
        <f t="shared" si="79"/>
        <v>23</v>
      </c>
      <c r="O515" s="84">
        <f t="shared" si="72"/>
        <v>75.900000000000006</v>
      </c>
      <c r="P515" s="1"/>
      <c r="Q515" s="1"/>
    </row>
    <row r="516" spans="1:17" x14ac:dyDescent="0.2">
      <c r="A516" s="84">
        <f t="shared" si="73"/>
        <v>51</v>
      </c>
      <c r="B516" s="84">
        <f t="shared" si="70"/>
        <v>1.6705000000000001</v>
      </c>
      <c r="C516" s="84">
        <f t="shared" si="71"/>
        <v>1.4501999999999999</v>
      </c>
      <c r="D516" s="1"/>
      <c r="E516" s="84">
        <f t="shared" si="74"/>
        <v>5</v>
      </c>
      <c r="F516" s="84">
        <f t="shared" si="75"/>
        <v>115</v>
      </c>
      <c r="G516" s="1"/>
      <c r="H516" s="1"/>
      <c r="I516" s="84">
        <f t="shared" si="76"/>
        <v>5</v>
      </c>
      <c r="J516" s="84">
        <f t="shared" si="77"/>
        <v>60</v>
      </c>
      <c r="K516" s="1"/>
      <c r="L516" s="1"/>
      <c r="M516" s="84">
        <f t="shared" si="78"/>
        <v>5</v>
      </c>
      <c r="N516" s="84">
        <f t="shared" si="79"/>
        <v>23.08</v>
      </c>
      <c r="O516" s="84">
        <f t="shared" si="72"/>
        <v>76.164000000000001</v>
      </c>
      <c r="P516" s="1"/>
      <c r="Q516" s="1"/>
    </row>
    <row r="517" spans="1:17" x14ac:dyDescent="0.2">
      <c r="A517" s="84">
        <f t="shared" si="73"/>
        <v>51.1</v>
      </c>
      <c r="B517" s="84">
        <f t="shared" si="70"/>
        <v>1.6677999999999999</v>
      </c>
      <c r="C517" s="84">
        <f t="shared" si="71"/>
        <v>1.4479</v>
      </c>
      <c r="D517" s="1"/>
      <c r="E517" s="84">
        <f t="shared" si="74"/>
        <v>5.01</v>
      </c>
      <c r="F517" s="84">
        <f t="shared" si="75"/>
        <v>115</v>
      </c>
      <c r="G517" s="1"/>
      <c r="H517" s="1"/>
      <c r="I517" s="84">
        <f t="shared" si="76"/>
        <v>5.01</v>
      </c>
      <c r="J517" s="84">
        <f t="shared" si="77"/>
        <v>60.2</v>
      </c>
      <c r="K517" s="1"/>
      <c r="L517" s="1"/>
      <c r="M517" s="84">
        <f t="shared" si="78"/>
        <v>5.01</v>
      </c>
      <c r="N517" s="84">
        <f t="shared" si="79"/>
        <v>23.15</v>
      </c>
      <c r="O517" s="84">
        <f t="shared" si="72"/>
        <v>76.394999999999996</v>
      </c>
      <c r="P517" s="1"/>
      <c r="Q517" s="1"/>
    </row>
    <row r="518" spans="1:17" x14ac:dyDescent="0.2">
      <c r="A518" s="84">
        <f t="shared" si="73"/>
        <v>51.2</v>
      </c>
      <c r="B518" s="84">
        <f t="shared" si="70"/>
        <v>1.6651</v>
      </c>
      <c r="C518" s="84">
        <f t="shared" si="71"/>
        <v>1.4456</v>
      </c>
      <c r="D518" s="1"/>
      <c r="E518" s="84">
        <f t="shared" si="74"/>
        <v>5.0199999999999996</v>
      </c>
      <c r="F518" s="84">
        <f t="shared" si="75"/>
        <v>115</v>
      </c>
      <c r="G518" s="1"/>
      <c r="H518" s="1"/>
      <c r="I518" s="84">
        <f t="shared" si="76"/>
        <v>5.0199999999999996</v>
      </c>
      <c r="J518" s="84">
        <f t="shared" si="77"/>
        <v>60.4</v>
      </c>
      <c r="K518" s="1"/>
      <c r="L518" s="1"/>
      <c r="M518" s="84">
        <f t="shared" si="78"/>
        <v>5.0199999999999996</v>
      </c>
      <c r="N518" s="84">
        <f t="shared" si="79"/>
        <v>23.23</v>
      </c>
      <c r="O518" s="84">
        <f t="shared" si="72"/>
        <v>76.659000000000006</v>
      </c>
      <c r="P518" s="1"/>
      <c r="Q518" s="1"/>
    </row>
    <row r="519" spans="1:17" x14ac:dyDescent="0.2">
      <c r="A519" s="84">
        <f t="shared" si="73"/>
        <v>51.3</v>
      </c>
      <c r="B519" s="84">
        <f t="shared" si="70"/>
        <v>1.6624000000000001</v>
      </c>
      <c r="C519" s="84">
        <f t="shared" si="71"/>
        <v>1.4433</v>
      </c>
      <c r="D519" s="1"/>
      <c r="E519" s="84">
        <f t="shared" si="74"/>
        <v>5.03</v>
      </c>
      <c r="F519" s="84">
        <f t="shared" si="75"/>
        <v>114</v>
      </c>
      <c r="G519" s="1"/>
      <c r="H519" s="1"/>
      <c r="I519" s="84">
        <f t="shared" si="76"/>
        <v>5.03</v>
      </c>
      <c r="J519" s="84">
        <f t="shared" si="77"/>
        <v>60.6</v>
      </c>
      <c r="K519" s="1"/>
      <c r="L519" s="1"/>
      <c r="M519" s="84">
        <f t="shared" si="78"/>
        <v>5.03</v>
      </c>
      <c r="N519" s="84">
        <f t="shared" si="79"/>
        <v>23.31</v>
      </c>
      <c r="O519" s="84">
        <f t="shared" si="72"/>
        <v>76.923000000000002</v>
      </c>
      <c r="P519" s="1"/>
      <c r="Q519" s="1"/>
    </row>
    <row r="520" spans="1:17" x14ac:dyDescent="0.2">
      <c r="A520" s="84">
        <f t="shared" si="73"/>
        <v>51.4</v>
      </c>
      <c r="B520" s="84">
        <f t="shared" si="70"/>
        <v>1.6597</v>
      </c>
      <c r="C520" s="84">
        <f t="shared" si="71"/>
        <v>1.4409000000000001</v>
      </c>
      <c r="D520" s="1"/>
      <c r="E520" s="84">
        <f t="shared" si="74"/>
        <v>5.04</v>
      </c>
      <c r="F520" s="84">
        <f t="shared" si="75"/>
        <v>114</v>
      </c>
      <c r="G520" s="1"/>
      <c r="H520" s="1"/>
      <c r="I520" s="84">
        <f t="shared" si="76"/>
        <v>5.04</v>
      </c>
      <c r="J520" s="84">
        <f t="shared" si="77"/>
        <v>60.8</v>
      </c>
      <c r="K520" s="1"/>
      <c r="L520" s="1"/>
      <c r="M520" s="84">
        <f t="shared" si="78"/>
        <v>5.04</v>
      </c>
      <c r="N520" s="84">
        <f t="shared" si="79"/>
        <v>23.38</v>
      </c>
      <c r="O520" s="84">
        <f t="shared" si="72"/>
        <v>77.153999999999996</v>
      </c>
      <c r="P520" s="1"/>
      <c r="Q520" s="1"/>
    </row>
    <row r="521" spans="1:17" x14ac:dyDescent="0.2">
      <c r="A521" s="84">
        <f t="shared" si="73"/>
        <v>51.5</v>
      </c>
      <c r="B521" s="84">
        <f t="shared" si="70"/>
        <v>1.657</v>
      </c>
      <c r="C521" s="84">
        <f t="shared" si="71"/>
        <v>1.4387000000000001</v>
      </c>
      <c r="D521" s="1"/>
      <c r="E521" s="84">
        <f t="shared" si="74"/>
        <v>5.05</v>
      </c>
      <c r="F521" s="84">
        <f t="shared" si="75"/>
        <v>114</v>
      </c>
      <c r="G521" s="1"/>
      <c r="H521" s="1"/>
      <c r="I521" s="84">
        <f t="shared" si="76"/>
        <v>5.05</v>
      </c>
      <c r="J521" s="84">
        <f t="shared" si="77"/>
        <v>61</v>
      </c>
      <c r="K521" s="1"/>
      <c r="L521" s="1"/>
      <c r="M521" s="84">
        <f t="shared" si="78"/>
        <v>5.05</v>
      </c>
      <c r="N521" s="84">
        <f t="shared" si="79"/>
        <v>23.46</v>
      </c>
      <c r="O521" s="84">
        <f t="shared" si="72"/>
        <v>77.418000000000006</v>
      </c>
      <c r="P521" s="1"/>
      <c r="Q521" s="1"/>
    </row>
    <row r="522" spans="1:17" x14ac:dyDescent="0.2">
      <c r="A522" s="84">
        <f t="shared" si="73"/>
        <v>51.6</v>
      </c>
      <c r="B522" s="84">
        <f t="shared" si="70"/>
        <v>1.6543000000000001</v>
      </c>
      <c r="C522" s="84">
        <f t="shared" si="71"/>
        <v>1.4363999999999999</v>
      </c>
      <c r="D522" s="1"/>
      <c r="E522" s="84">
        <f t="shared" si="74"/>
        <v>5.0599999999999996</v>
      </c>
      <c r="F522" s="84">
        <f t="shared" si="75"/>
        <v>114</v>
      </c>
      <c r="G522" s="1"/>
      <c r="H522" s="1"/>
      <c r="I522" s="84">
        <f t="shared" si="76"/>
        <v>5.0599999999999996</v>
      </c>
      <c r="J522" s="84">
        <f t="shared" si="77"/>
        <v>61.2</v>
      </c>
      <c r="K522" s="1"/>
      <c r="L522" s="1"/>
      <c r="M522" s="84">
        <f t="shared" si="78"/>
        <v>5.0599999999999996</v>
      </c>
      <c r="N522" s="84">
        <f t="shared" si="79"/>
        <v>23.54</v>
      </c>
      <c r="O522" s="84">
        <f t="shared" si="72"/>
        <v>77.682000000000002</v>
      </c>
      <c r="P522" s="1"/>
      <c r="Q522" s="1"/>
    </row>
    <row r="523" spans="1:17" x14ac:dyDescent="0.2">
      <c r="A523" s="84">
        <f t="shared" si="73"/>
        <v>51.7</v>
      </c>
      <c r="B523" s="84">
        <f t="shared" si="70"/>
        <v>1.6516999999999999</v>
      </c>
      <c r="C523" s="84">
        <f t="shared" si="71"/>
        <v>1.4340999999999999</v>
      </c>
      <c r="D523" s="1"/>
      <c r="E523" s="84">
        <f t="shared" si="74"/>
        <v>5.07</v>
      </c>
      <c r="F523" s="84">
        <f t="shared" si="75"/>
        <v>113</v>
      </c>
      <c r="G523" s="1"/>
      <c r="H523" s="1"/>
      <c r="I523" s="84">
        <f t="shared" si="76"/>
        <v>5.07</v>
      </c>
      <c r="J523" s="84">
        <f t="shared" si="77"/>
        <v>61.4</v>
      </c>
      <c r="K523" s="1"/>
      <c r="L523" s="1"/>
      <c r="M523" s="84">
        <f t="shared" si="78"/>
        <v>5.07</v>
      </c>
      <c r="N523" s="84">
        <f t="shared" si="79"/>
        <v>23.62</v>
      </c>
      <c r="O523" s="84">
        <f t="shared" si="72"/>
        <v>77.945999999999998</v>
      </c>
      <c r="P523" s="1"/>
      <c r="Q523" s="1"/>
    </row>
    <row r="524" spans="1:17" x14ac:dyDescent="0.2">
      <c r="A524" s="84">
        <f t="shared" si="73"/>
        <v>51.8</v>
      </c>
      <c r="B524" s="84">
        <f t="shared" si="70"/>
        <v>1.649</v>
      </c>
      <c r="C524" s="84">
        <f t="shared" si="71"/>
        <v>1.4319</v>
      </c>
      <c r="D524" s="1"/>
      <c r="E524" s="84">
        <f t="shared" si="74"/>
        <v>5.08</v>
      </c>
      <c r="F524" s="84">
        <f t="shared" si="75"/>
        <v>113</v>
      </c>
      <c r="G524" s="1"/>
      <c r="H524" s="1"/>
      <c r="I524" s="84">
        <f t="shared" si="76"/>
        <v>5.08</v>
      </c>
      <c r="J524" s="84">
        <f t="shared" si="77"/>
        <v>61.6</v>
      </c>
      <c r="K524" s="1"/>
      <c r="L524" s="1"/>
      <c r="M524" s="84">
        <f t="shared" si="78"/>
        <v>5.08</v>
      </c>
      <c r="N524" s="84">
        <f t="shared" si="79"/>
        <v>23.69</v>
      </c>
      <c r="O524" s="84">
        <f t="shared" si="72"/>
        <v>78.177000000000007</v>
      </c>
      <c r="P524" s="1"/>
      <c r="Q524" s="1"/>
    </row>
    <row r="525" spans="1:17" x14ac:dyDescent="0.2">
      <c r="A525" s="84">
        <f t="shared" si="73"/>
        <v>51.9</v>
      </c>
      <c r="B525" s="84">
        <f t="shared" si="70"/>
        <v>1.6464000000000001</v>
      </c>
      <c r="C525" s="84">
        <f t="shared" si="71"/>
        <v>1.4296</v>
      </c>
      <c r="D525" s="1"/>
      <c r="E525" s="84">
        <f t="shared" si="74"/>
        <v>5.09</v>
      </c>
      <c r="F525" s="84">
        <f t="shared" si="75"/>
        <v>113</v>
      </c>
      <c r="G525" s="1"/>
      <c r="H525" s="1"/>
      <c r="I525" s="84">
        <f t="shared" si="76"/>
        <v>5.09</v>
      </c>
      <c r="J525" s="84">
        <f t="shared" si="77"/>
        <v>61.8</v>
      </c>
      <c r="K525" s="1"/>
      <c r="L525" s="1"/>
      <c r="M525" s="84">
        <f t="shared" si="78"/>
        <v>5.09</v>
      </c>
      <c r="N525" s="84">
        <f t="shared" si="79"/>
        <v>23.77</v>
      </c>
      <c r="O525" s="84">
        <f t="shared" si="72"/>
        <v>78.441000000000003</v>
      </c>
      <c r="P525" s="1"/>
      <c r="Q525" s="1"/>
    </row>
    <row r="526" spans="1:17" x14ac:dyDescent="0.2">
      <c r="A526" s="84">
        <f t="shared" si="73"/>
        <v>52</v>
      </c>
      <c r="B526" s="84">
        <f t="shared" si="70"/>
        <v>1.6437999999999999</v>
      </c>
      <c r="C526" s="84">
        <f t="shared" si="71"/>
        <v>1.4274</v>
      </c>
      <c r="D526" s="1"/>
      <c r="E526" s="84">
        <f t="shared" si="74"/>
        <v>5.0999999999999996</v>
      </c>
      <c r="F526" s="84">
        <f t="shared" si="75"/>
        <v>113</v>
      </c>
      <c r="G526" s="1"/>
      <c r="H526" s="1"/>
      <c r="I526" s="84">
        <f t="shared" si="76"/>
        <v>5.0999999999999996</v>
      </c>
      <c r="J526" s="84">
        <f t="shared" si="77"/>
        <v>62</v>
      </c>
      <c r="K526" s="1"/>
      <c r="L526" s="1"/>
      <c r="M526" s="84">
        <f t="shared" si="78"/>
        <v>5.0999999999999996</v>
      </c>
      <c r="N526" s="84">
        <f t="shared" si="79"/>
        <v>23.85</v>
      </c>
      <c r="O526" s="84">
        <f t="shared" si="72"/>
        <v>78.704999999999998</v>
      </c>
      <c r="P526" s="1"/>
      <c r="Q526" s="1"/>
    </row>
    <row r="527" spans="1:17" x14ac:dyDescent="0.2">
      <c r="A527" s="84">
        <f t="shared" si="73"/>
        <v>52.1</v>
      </c>
      <c r="B527" s="84">
        <f t="shared" si="70"/>
        <v>1.6412</v>
      </c>
      <c r="C527" s="84">
        <f t="shared" si="71"/>
        <v>1.4252</v>
      </c>
      <c r="D527" s="1"/>
      <c r="E527" s="84">
        <f t="shared" si="74"/>
        <v>5.1100000000000003</v>
      </c>
      <c r="F527" s="84">
        <f t="shared" si="75"/>
        <v>112</v>
      </c>
      <c r="G527" s="1"/>
      <c r="H527" s="1"/>
      <c r="I527" s="84">
        <f t="shared" si="76"/>
        <v>5.1100000000000003</v>
      </c>
      <c r="J527" s="84">
        <f t="shared" si="77"/>
        <v>62.2</v>
      </c>
      <c r="K527" s="1"/>
      <c r="L527" s="1"/>
      <c r="M527" s="84">
        <f t="shared" si="78"/>
        <v>5.1100000000000003</v>
      </c>
      <c r="N527" s="84">
        <f t="shared" si="79"/>
        <v>23.92</v>
      </c>
      <c r="O527" s="84">
        <f t="shared" si="72"/>
        <v>78.936000000000007</v>
      </c>
      <c r="P527" s="1"/>
      <c r="Q527" s="1"/>
    </row>
    <row r="528" spans="1:17" x14ac:dyDescent="0.2">
      <c r="A528" s="84">
        <f t="shared" si="73"/>
        <v>52.2</v>
      </c>
      <c r="B528" s="84">
        <f t="shared" ref="B528:B591" si="80">ROUND(VLOOKUP($A528,SINCLAIRTABELLE,$D$1),$B$10)</f>
        <v>1.6386000000000001</v>
      </c>
      <c r="C528" s="84">
        <f t="shared" ref="C528:C591" si="81">IF($B$3=$W$1,ROUND(VLOOKUP($A528,SINCLAIRTABELLE,$E$1),$B$10),IF($B$3=$W$2,B528,B528+$B$4))</f>
        <v>1.423</v>
      </c>
      <c r="D528" s="1"/>
      <c r="E528" s="84">
        <f t="shared" si="74"/>
        <v>5.12</v>
      </c>
      <c r="F528" s="84">
        <f t="shared" si="75"/>
        <v>112</v>
      </c>
      <c r="G528" s="1"/>
      <c r="H528" s="1"/>
      <c r="I528" s="84">
        <f t="shared" si="76"/>
        <v>5.12</v>
      </c>
      <c r="J528" s="84">
        <f t="shared" si="77"/>
        <v>62.4</v>
      </c>
      <c r="K528" s="1"/>
      <c r="L528" s="1"/>
      <c r="M528" s="84">
        <f t="shared" si="78"/>
        <v>5.12</v>
      </c>
      <c r="N528" s="84">
        <f t="shared" si="79"/>
        <v>24</v>
      </c>
      <c r="O528" s="84">
        <f t="shared" ref="O528:O591" si="82">IF($N$4="Ja",ROUND(N528*$O$2,$B$10),N528)</f>
        <v>79.2</v>
      </c>
      <c r="P528" s="1"/>
      <c r="Q528" s="1"/>
    </row>
    <row r="529" spans="1:17" x14ac:dyDescent="0.2">
      <c r="A529" s="84">
        <f t="shared" si="73"/>
        <v>52.3</v>
      </c>
      <c r="B529" s="84">
        <f t="shared" si="80"/>
        <v>1.6361000000000001</v>
      </c>
      <c r="C529" s="84">
        <f t="shared" si="81"/>
        <v>1.4208000000000001</v>
      </c>
      <c r="D529" s="1"/>
      <c r="E529" s="84">
        <f t="shared" si="74"/>
        <v>5.13</v>
      </c>
      <c r="F529" s="84">
        <f t="shared" si="75"/>
        <v>112</v>
      </c>
      <c r="G529" s="1"/>
      <c r="H529" s="1"/>
      <c r="I529" s="84">
        <f t="shared" si="76"/>
        <v>5.13</v>
      </c>
      <c r="J529" s="84">
        <f t="shared" si="77"/>
        <v>62.6</v>
      </c>
      <c r="K529" s="1"/>
      <c r="L529" s="1"/>
      <c r="M529" s="84">
        <f t="shared" si="78"/>
        <v>5.13</v>
      </c>
      <c r="N529" s="84">
        <f t="shared" si="79"/>
        <v>24.08</v>
      </c>
      <c r="O529" s="84">
        <f t="shared" si="82"/>
        <v>79.463999999999999</v>
      </c>
      <c r="P529" s="1"/>
      <c r="Q529" s="1"/>
    </row>
    <row r="530" spans="1:17" x14ac:dyDescent="0.2">
      <c r="A530" s="84">
        <f t="shared" ref="A530:A593" si="83">ROUND(A529+0.1,1)</f>
        <v>52.4</v>
      </c>
      <c r="B530" s="84">
        <f t="shared" si="80"/>
        <v>1.6335</v>
      </c>
      <c r="C530" s="84">
        <f t="shared" si="81"/>
        <v>1.4186000000000001</v>
      </c>
      <c r="D530" s="1"/>
      <c r="E530" s="84">
        <f t="shared" ref="E530:E593" si="84">ROUND(E529+0.01,2)</f>
        <v>5.14</v>
      </c>
      <c r="F530" s="84">
        <f t="shared" ref="F530:F593" si="85">ROUND(IF(E530 &gt; $F$9,0,($F$9-E530)*100*$F$11), $F$10)</f>
        <v>112</v>
      </c>
      <c r="G530" s="1"/>
      <c r="H530" s="1"/>
      <c r="I530" s="84">
        <f t="shared" ref="I530:I593" si="86">ROUND(I529+0.01,2)</f>
        <v>5.14</v>
      </c>
      <c r="J530" s="84">
        <f t="shared" ref="J530:J593" si="87">ROUND(IF(I530&lt;=$J$9,0,(I530-$J$9)*100*$J$11),$J$10)</f>
        <v>62.8</v>
      </c>
      <c r="K530" s="1"/>
      <c r="L530" s="1"/>
      <c r="M530" s="84">
        <f t="shared" ref="M530:M593" si="88">ROUND(M529+0.01,2)</f>
        <v>5.14</v>
      </c>
      <c r="N530" s="84">
        <f t="shared" ref="N530:N593" si="89">ROUND(IF(M530&lt;=$N$9,0,(M530-$N$9)*100*$N$11),$N$10)</f>
        <v>24.15</v>
      </c>
      <c r="O530" s="84">
        <f t="shared" si="82"/>
        <v>79.694999999999993</v>
      </c>
      <c r="P530" s="1"/>
      <c r="Q530" s="1"/>
    </row>
    <row r="531" spans="1:17" x14ac:dyDescent="0.2">
      <c r="A531" s="84">
        <f t="shared" si="83"/>
        <v>52.5</v>
      </c>
      <c r="B531" s="84">
        <f t="shared" si="80"/>
        <v>1.631</v>
      </c>
      <c r="C531" s="84">
        <f t="shared" si="81"/>
        <v>1.4165000000000001</v>
      </c>
      <c r="D531" s="1"/>
      <c r="E531" s="84">
        <f t="shared" si="84"/>
        <v>5.15</v>
      </c>
      <c r="F531" s="84">
        <f t="shared" si="85"/>
        <v>111</v>
      </c>
      <c r="G531" s="1"/>
      <c r="H531" s="1"/>
      <c r="I531" s="84">
        <f t="shared" si="86"/>
        <v>5.15</v>
      </c>
      <c r="J531" s="84">
        <f t="shared" si="87"/>
        <v>63</v>
      </c>
      <c r="K531" s="1"/>
      <c r="L531" s="1"/>
      <c r="M531" s="84">
        <f t="shared" si="88"/>
        <v>5.15</v>
      </c>
      <c r="N531" s="84">
        <f t="shared" si="89"/>
        <v>24.23</v>
      </c>
      <c r="O531" s="84">
        <f t="shared" si="82"/>
        <v>79.959000000000003</v>
      </c>
      <c r="P531" s="1"/>
      <c r="Q531" s="1"/>
    </row>
    <row r="532" spans="1:17" x14ac:dyDescent="0.2">
      <c r="A532" s="84">
        <f t="shared" si="83"/>
        <v>52.6</v>
      </c>
      <c r="B532" s="84">
        <f t="shared" si="80"/>
        <v>1.6284000000000001</v>
      </c>
      <c r="C532" s="84">
        <f t="shared" si="81"/>
        <v>1.4142999999999999</v>
      </c>
      <c r="D532" s="1"/>
      <c r="E532" s="84">
        <f t="shared" si="84"/>
        <v>5.16</v>
      </c>
      <c r="F532" s="84">
        <f t="shared" si="85"/>
        <v>111</v>
      </c>
      <c r="G532" s="1"/>
      <c r="H532" s="1"/>
      <c r="I532" s="84">
        <f t="shared" si="86"/>
        <v>5.16</v>
      </c>
      <c r="J532" s="84">
        <f t="shared" si="87"/>
        <v>63.2</v>
      </c>
      <c r="K532" s="1"/>
      <c r="L532" s="1"/>
      <c r="M532" s="84">
        <f t="shared" si="88"/>
        <v>5.16</v>
      </c>
      <c r="N532" s="84">
        <f t="shared" si="89"/>
        <v>24.31</v>
      </c>
      <c r="O532" s="84">
        <f t="shared" si="82"/>
        <v>80.222999999999999</v>
      </c>
      <c r="P532" s="1"/>
      <c r="Q532" s="1"/>
    </row>
    <row r="533" spans="1:17" x14ac:dyDescent="0.2">
      <c r="A533" s="84">
        <f t="shared" si="83"/>
        <v>52.7</v>
      </c>
      <c r="B533" s="84">
        <f t="shared" si="80"/>
        <v>1.6258999999999999</v>
      </c>
      <c r="C533" s="84">
        <f t="shared" si="81"/>
        <v>1.4121999999999999</v>
      </c>
      <c r="D533" s="1"/>
      <c r="E533" s="84">
        <f t="shared" si="84"/>
        <v>5.17</v>
      </c>
      <c r="F533" s="84">
        <f t="shared" si="85"/>
        <v>111</v>
      </c>
      <c r="G533" s="1"/>
      <c r="H533" s="1"/>
      <c r="I533" s="84">
        <f t="shared" si="86"/>
        <v>5.17</v>
      </c>
      <c r="J533" s="84">
        <f t="shared" si="87"/>
        <v>63.4</v>
      </c>
      <c r="K533" s="1"/>
      <c r="L533" s="1"/>
      <c r="M533" s="84">
        <f t="shared" si="88"/>
        <v>5.17</v>
      </c>
      <c r="N533" s="84">
        <f t="shared" si="89"/>
        <v>24.38</v>
      </c>
      <c r="O533" s="84">
        <f t="shared" si="82"/>
        <v>80.453999999999994</v>
      </c>
      <c r="P533" s="1"/>
      <c r="Q533" s="1"/>
    </row>
    <row r="534" spans="1:17" x14ac:dyDescent="0.2">
      <c r="A534" s="84">
        <f t="shared" si="83"/>
        <v>52.8</v>
      </c>
      <c r="B534" s="84">
        <f t="shared" si="80"/>
        <v>1.6234</v>
      </c>
      <c r="C534" s="84">
        <f t="shared" si="81"/>
        <v>1.4100999999999999</v>
      </c>
      <c r="D534" s="1"/>
      <c r="E534" s="84">
        <f t="shared" si="84"/>
        <v>5.18</v>
      </c>
      <c r="F534" s="84">
        <f t="shared" si="85"/>
        <v>111</v>
      </c>
      <c r="G534" s="1"/>
      <c r="H534" s="1"/>
      <c r="I534" s="84">
        <f t="shared" si="86"/>
        <v>5.18</v>
      </c>
      <c r="J534" s="84">
        <f t="shared" si="87"/>
        <v>63.6</v>
      </c>
      <c r="K534" s="1"/>
      <c r="L534" s="1"/>
      <c r="M534" s="84">
        <f t="shared" si="88"/>
        <v>5.18</v>
      </c>
      <c r="N534" s="84">
        <f t="shared" si="89"/>
        <v>24.46</v>
      </c>
      <c r="O534" s="84">
        <f t="shared" si="82"/>
        <v>80.718000000000004</v>
      </c>
      <c r="P534" s="1"/>
      <c r="Q534" s="1"/>
    </row>
    <row r="535" spans="1:17" x14ac:dyDescent="0.2">
      <c r="A535" s="84">
        <f t="shared" si="83"/>
        <v>52.9</v>
      </c>
      <c r="B535" s="84">
        <f t="shared" si="80"/>
        <v>1.6209</v>
      </c>
      <c r="C535" s="84">
        <f t="shared" si="81"/>
        <v>1.4078999999999999</v>
      </c>
      <c r="D535" s="1"/>
      <c r="E535" s="84">
        <f t="shared" si="84"/>
        <v>5.19</v>
      </c>
      <c r="F535" s="84">
        <f t="shared" si="85"/>
        <v>110</v>
      </c>
      <c r="G535" s="1"/>
      <c r="H535" s="1"/>
      <c r="I535" s="84">
        <f t="shared" si="86"/>
        <v>5.19</v>
      </c>
      <c r="J535" s="84">
        <f t="shared" si="87"/>
        <v>63.8</v>
      </c>
      <c r="K535" s="1"/>
      <c r="L535" s="1"/>
      <c r="M535" s="84">
        <f t="shared" si="88"/>
        <v>5.19</v>
      </c>
      <c r="N535" s="84">
        <f t="shared" si="89"/>
        <v>24.54</v>
      </c>
      <c r="O535" s="84">
        <f t="shared" si="82"/>
        <v>80.981999999999999</v>
      </c>
      <c r="P535" s="1"/>
      <c r="Q535" s="1"/>
    </row>
    <row r="536" spans="1:17" x14ac:dyDescent="0.2">
      <c r="A536" s="84">
        <f t="shared" si="83"/>
        <v>53</v>
      </c>
      <c r="B536" s="84">
        <f t="shared" si="80"/>
        <v>1.6184000000000001</v>
      </c>
      <c r="C536" s="84">
        <f t="shared" si="81"/>
        <v>1.4057999999999999</v>
      </c>
      <c r="D536" s="1"/>
      <c r="E536" s="84">
        <f t="shared" si="84"/>
        <v>5.2</v>
      </c>
      <c r="F536" s="84">
        <f t="shared" si="85"/>
        <v>110</v>
      </c>
      <c r="G536" s="1"/>
      <c r="H536" s="1"/>
      <c r="I536" s="84">
        <f t="shared" si="86"/>
        <v>5.2</v>
      </c>
      <c r="J536" s="84">
        <f t="shared" si="87"/>
        <v>64</v>
      </c>
      <c r="K536" s="1"/>
      <c r="L536" s="1"/>
      <c r="M536" s="84">
        <f t="shared" si="88"/>
        <v>5.2</v>
      </c>
      <c r="N536" s="84">
        <f t="shared" si="89"/>
        <v>24.62</v>
      </c>
      <c r="O536" s="84">
        <f t="shared" si="82"/>
        <v>81.245999999999995</v>
      </c>
      <c r="P536" s="1"/>
      <c r="Q536" s="1"/>
    </row>
    <row r="537" spans="1:17" x14ac:dyDescent="0.2">
      <c r="A537" s="84">
        <f t="shared" si="83"/>
        <v>53.1</v>
      </c>
      <c r="B537" s="84">
        <f t="shared" si="80"/>
        <v>1.6160000000000001</v>
      </c>
      <c r="C537" s="84">
        <f t="shared" si="81"/>
        <v>1.4036999999999999</v>
      </c>
      <c r="D537" s="1"/>
      <c r="E537" s="84">
        <f t="shared" si="84"/>
        <v>5.21</v>
      </c>
      <c r="F537" s="84">
        <f t="shared" si="85"/>
        <v>110</v>
      </c>
      <c r="G537" s="1"/>
      <c r="H537" s="1"/>
      <c r="I537" s="84">
        <f t="shared" si="86"/>
        <v>5.21</v>
      </c>
      <c r="J537" s="84">
        <f t="shared" si="87"/>
        <v>64.2</v>
      </c>
      <c r="K537" s="1"/>
      <c r="L537" s="1"/>
      <c r="M537" s="84">
        <f t="shared" si="88"/>
        <v>5.21</v>
      </c>
      <c r="N537" s="84">
        <f t="shared" si="89"/>
        <v>24.69</v>
      </c>
      <c r="O537" s="84">
        <f t="shared" si="82"/>
        <v>81.477000000000004</v>
      </c>
      <c r="P537" s="1"/>
      <c r="Q537" s="1"/>
    </row>
    <row r="538" spans="1:17" x14ac:dyDescent="0.2">
      <c r="A538" s="84">
        <f t="shared" si="83"/>
        <v>53.2</v>
      </c>
      <c r="B538" s="84">
        <f t="shared" si="80"/>
        <v>1.6134999999999999</v>
      </c>
      <c r="C538" s="84">
        <f t="shared" si="81"/>
        <v>1.4016999999999999</v>
      </c>
      <c r="D538" s="1"/>
      <c r="E538" s="84">
        <f t="shared" si="84"/>
        <v>5.22</v>
      </c>
      <c r="F538" s="84">
        <f t="shared" si="85"/>
        <v>110</v>
      </c>
      <c r="G538" s="1"/>
      <c r="H538" s="1"/>
      <c r="I538" s="84">
        <f t="shared" si="86"/>
        <v>5.22</v>
      </c>
      <c r="J538" s="84">
        <f t="shared" si="87"/>
        <v>64.400000000000006</v>
      </c>
      <c r="K538" s="1"/>
      <c r="L538" s="1"/>
      <c r="M538" s="84">
        <f t="shared" si="88"/>
        <v>5.22</v>
      </c>
      <c r="N538" s="84">
        <f t="shared" si="89"/>
        <v>24.77</v>
      </c>
      <c r="O538" s="84">
        <f t="shared" si="82"/>
        <v>81.741</v>
      </c>
      <c r="P538" s="1"/>
      <c r="Q538" s="1"/>
    </row>
    <row r="539" spans="1:17" x14ac:dyDescent="0.2">
      <c r="A539" s="84">
        <f t="shared" si="83"/>
        <v>53.3</v>
      </c>
      <c r="B539" s="84">
        <f t="shared" si="80"/>
        <v>1.6111</v>
      </c>
      <c r="C539" s="84">
        <f t="shared" si="81"/>
        <v>1.3996</v>
      </c>
      <c r="D539" s="1"/>
      <c r="E539" s="84">
        <f t="shared" si="84"/>
        <v>5.23</v>
      </c>
      <c r="F539" s="84">
        <f t="shared" si="85"/>
        <v>109</v>
      </c>
      <c r="G539" s="1"/>
      <c r="H539" s="1"/>
      <c r="I539" s="84">
        <f t="shared" si="86"/>
        <v>5.23</v>
      </c>
      <c r="J539" s="84">
        <f t="shared" si="87"/>
        <v>64.599999999999994</v>
      </c>
      <c r="K539" s="1"/>
      <c r="L539" s="1"/>
      <c r="M539" s="84">
        <f t="shared" si="88"/>
        <v>5.23</v>
      </c>
      <c r="N539" s="84">
        <f t="shared" si="89"/>
        <v>24.85</v>
      </c>
      <c r="O539" s="84">
        <f t="shared" si="82"/>
        <v>82.004999999999995</v>
      </c>
      <c r="P539" s="1"/>
      <c r="Q539" s="1"/>
    </row>
    <row r="540" spans="1:17" x14ac:dyDescent="0.2">
      <c r="A540" s="84">
        <f t="shared" si="83"/>
        <v>53.4</v>
      </c>
      <c r="B540" s="84">
        <f t="shared" si="80"/>
        <v>1.6086</v>
      </c>
      <c r="C540" s="84">
        <f t="shared" si="81"/>
        <v>1.3975</v>
      </c>
      <c r="D540" s="1"/>
      <c r="E540" s="84">
        <f t="shared" si="84"/>
        <v>5.24</v>
      </c>
      <c r="F540" s="84">
        <f t="shared" si="85"/>
        <v>109</v>
      </c>
      <c r="G540" s="1"/>
      <c r="H540" s="1"/>
      <c r="I540" s="84">
        <f t="shared" si="86"/>
        <v>5.24</v>
      </c>
      <c r="J540" s="84">
        <f t="shared" si="87"/>
        <v>64.8</v>
      </c>
      <c r="K540" s="1"/>
      <c r="L540" s="1"/>
      <c r="M540" s="84">
        <f t="shared" si="88"/>
        <v>5.24</v>
      </c>
      <c r="N540" s="84">
        <f t="shared" si="89"/>
        <v>24.92</v>
      </c>
      <c r="O540" s="84">
        <f t="shared" si="82"/>
        <v>82.236000000000004</v>
      </c>
      <c r="P540" s="1"/>
      <c r="Q540" s="1"/>
    </row>
    <row r="541" spans="1:17" x14ac:dyDescent="0.2">
      <c r="A541" s="84">
        <f t="shared" si="83"/>
        <v>53.5</v>
      </c>
      <c r="B541" s="84">
        <f t="shared" si="80"/>
        <v>1.6062000000000001</v>
      </c>
      <c r="C541" s="84">
        <f t="shared" si="81"/>
        <v>1.3955</v>
      </c>
      <c r="D541" s="1"/>
      <c r="E541" s="84">
        <f t="shared" si="84"/>
        <v>5.25</v>
      </c>
      <c r="F541" s="84">
        <f t="shared" si="85"/>
        <v>109</v>
      </c>
      <c r="G541" s="1"/>
      <c r="H541" s="1"/>
      <c r="I541" s="84">
        <f t="shared" si="86"/>
        <v>5.25</v>
      </c>
      <c r="J541" s="84">
        <f t="shared" si="87"/>
        <v>65</v>
      </c>
      <c r="K541" s="1"/>
      <c r="L541" s="1"/>
      <c r="M541" s="84">
        <f t="shared" si="88"/>
        <v>5.25</v>
      </c>
      <c r="N541" s="84">
        <f t="shared" si="89"/>
        <v>25</v>
      </c>
      <c r="O541" s="84">
        <f t="shared" si="82"/>
        <v>82.5</v>
      </c>
      <c r="P541" s="1"/>
      <c r="Q541" s="1"/>
    </row>
    <row r="542" spans="1:17" x14ac:dyDescent="0.2">
      <c r="A542" s="84">
        <f t="shared" si="83"/>
        <v>53.6</v>
      </c>
      <c r="B542" s="84">
        <f t="shared" si="80"/>
        <v>1.6037999999999999</v>
      </c>
      <c r="C542" s="84">
        <f t="shared" si="81"/>
        <v>1.3935</v>
      </c>
      <c r="D542" s="1"/>
      <c r="E542" s="84">
        <f t="shared" si="84"/>
        <v>5.26</v>
      </c>
      <c r="F542" s="84">
        <f t="shared" si="85"/>
        <v>109</v>
      </c>
      <c r="G542" s="1"/>
      <c r="H542" s="1"/>
      <c r="I542" s="84">
        <f t="shared" si="86"/>
        <v>5.26</v>
      </c>
      <c r="J542" s="84">
        <f t="shared" si="87"/>
        <v>65.2</v>
      </c>
      <c r="K542" s="1"/>
      <c r="L542" s="1"/>
      <c r="M542" s="84">
        <f t="shared" si="88"/>
        <v>5.26</v>
      </c>
      <c r="N542" s="84">
        <f t="shared" si="89"/>
        <v>25.08</v>
      </c>
      <c r="O542" s="84">
        <f t="shared" si="82"/>
        <v>82.763999999999996</v>
      </c>
      <c r="P542" s="1"/>
      <c r="Q542" s="1"/>
    </row>
    <row r="543" spans="1:17" x14ac:dyDescent="0.2">
      <c r="A543" s="84">
        <f t="shared" si="83"/>
        <v>53.7</v>
      </c>
      <c r="B543" s="84">
        <f t="shared" si="80"/>
        <v>1.6013999999999999</v>
      </c>
      <c r="C543" s="84">
        <f t="shared" si="81"/>
        <v>1.3914</v>
      </c>
      <c r="D543" s="1"/>
      <c r="E543" s="84">
        <f t="shared" si="84"/>
        <v>5.27</v>
      </c>
      <c r="F543" s="84">
        <f t="shared" si="85"/>
        <v>108</v>
      </c>
      <c r="G543" s="1"/>
      <c r="H543" s="1"/>
      <c r="I543" s="84">
        <f t="shared" si="86"/>
        <v>5.27</v>
      </c>
      <c r="J543" s="84">
        <f t="shared" si="87"/>
        <v>65.400000000000006</v>
      </c>
      <c r="K543" s="1"/>
      <c r="L543" s="1"/>
      <c r="M543" s="84">
        <f t="shared" si="88"/>
        <v>5.27</v>
      </c>
      <c r="N543" s="84">
        <f t="shared" si="89"/>
        <v>25.15</v>
      </c>
      <c r="O543" s="84">
        <f t="shared" si="82"/>
        <v>82.995000000000005</v>
      </c>
      <c r="P543" s="1"/>
      <c r="Q543" s="1"/>
    </row>
    <row r="544" spans="1:17" x14ac:dyDescent="0.2">
      <c r="A544" s="84">
        <f t="shared" si="83"/>
        <v>53.8</v>
      </c>
      <c r="B544" s="84">
        <f t="shared" si="80"/>
        <v>1.599</v>
      </c>
      <c r="C544" s="84">
        <f t="shared" si="81"/>
        <v>1.3894</v>
      </c>
      <c r="D544" s="1"/>
      <c r="E544" s="84">
        <f t="shared" si="84"/>
        <v>5.28</v>
      </c>
      <c r="F544" s="84">
        <f t="shared" si="85"/>
        <v>108</v>
      </c>
      <c r="G544" s="1"/>
      <c r="H544" s="1"/>
      <c r="I544" s="84">
        <f t="shared" si="86"/>
        <v>5.28</v>
      </c>
      <c r="J544" s="84">
        <f t="shared" si="87"/>
        <v>65.599999999999994</v>
      </c>
      <c r="K544" s="1"/>
      <c r="L544" s="1"/>
      <c r="M544" s="84">
        <f t="shared" si="88"/>
        <v>5.28</v>
      </c>
      <c r="N544" s="84">
        <f t="shared" si="89"/>
        <v>25.23</v>
      </c>
      <c r="O544" s="84">
        <f t="shared" si="82"/>
        <v>83.259</v>
      </c>
      <c r="P544" s="1"/>
      <c r="Q544" s="1"/>
    </row>
    <row r="545" spans="1:17" x14ac:dyDescent="0.2">
      <c r="A545" s="84">
        <f t="shared" si="83"/>
        <v>53.9</v>
      </c>
      <c r="B545" s="84">
        <f t="shared" si="80"/>
        <v>1.5967</v>
      </c>
      <c r="C545" s="84">
        <f t="shared" si="81"/>
        <v>1.3874</v>
      </c>
      <c r="D545" s="1"/>
      <c r="E545" s="84">
        <f t="shared" si="84"/>
        <v>5.29</v>
      </c>
      <c r="F545" s="84">
        <f t="shared" si="85"/>
        <v>108</v>
      </c>
      <c r="G545" s="1"/>
      <c r="H545" s="1"/>
      <c r="I545" s="84">
        <f t="shared" si="86"/>
        <v>5.29</v>
      </c>
      <c r="J545" s="84">
        <f t="shared" si="87"/>
        <v>65.8</v>
      </c>
      <c r="K545" s="1"/>
      <c r="L545" s="1"/>
      <c r="M545" s="84">
        <f t="shared" si="88"/>
        <v>5.29</v>
      </c>
      <c r="N545" s="84">
        <f t="shared" si="89"/>
        <v>25.31</v>
      </c>
      <c r="O545" s="84">
        <f t="shared" si="82"/>
        <v>83.522999999999996</v>
      </c>
      <c r="P545" s="1"/>
      <c r="Q545" s="1"/>
    </row>
    <row r="546" spans="1:17" x14ac:dyDescent="0.2">
      <c r="A546" s="84">
        <f t="shared" si="83"/>
        <v>54</v>
      </c>
      <c r="B546" s="84">
        <f t="shared" si="80"/>
        <v>1.5943000000000001</v>
      </c>
      <c r="C546" s="84">
        <f t="shared" si="81"/>
        <v>1.3854</v>
      </c>
      <c r="D546" s="1"/>
      <c r="E546" s="84">
        <f t="shared" si="84"/>
        <v>5.3</v>
      </c>
      <c r="F546" s="84">
        <f t="shared" si="85"/>
        <v>108</v>
      </c>
      <c r="G546" s="1"/>
      <c r="H546" s="1"/>
      <c r="I546" s="84">
        <f t="shared" si="86"/>
        <v>5.3</v>
      </c>
      <c r="J546" s="84">
        <f t="shared" si="87"/>
        <v>66</v>
      </c>
      <c r="K546" s="1"/>
      <c r="L546" s="1"/>
      <c r="M546" s="84">
        <f t="shared" si="88"/>
        <v>5.3</v>
      </c>
      <c r="N546" s="84">
        <f t="shared" si="89"/>
        <v>25.38</v>
      </c>
      <c r="O546" s="84">
        <f t="shared" si="82"/>
        <v>83.754000000000005</v>
      </c>
      <c r="P546" s="1"/>
      <c r="Q546" s="1"/>
    </row>
    <row r="547" spans="1:17" x14ac:dyDescent="0.2">
      <c r="A547" s="84">
        <f t="shared" si="83"/>
        <v>54.1</v>
      </c>
      <c r="B547" s="84">
        <f t="shared" si="80"/>
        <v>1.5920000000000001</v>
      </c>
      <c r="C547" s="84">
        <f t="shared" si="81"/>
        <v>1.3835</v>
      </c>
      <c r="D547" s="1"/>
      <c r="E547" s="84">
        <f t="shared" si="84"/>
        <v>5.31</v>
      </c>
      <c r="F547" s="84">
        <f t="shared" si="85"/>
        <v>107</v>
      </c>
      <c r="G547" s="1"/>
      <c r="H547" s="1"/>
      <c r="I547" s="84">
        <f t="shared" si="86"/>
        <v>5.31</v>
      </c>
      <c r="J547" s="84">
        <f t="shared" si="87"/>
        <v>66.2</v>
      </c>
      <c r="K547" s="1"/>
      <c r="L547" s="1"/>
      <c r="M547" s="84">
        <f t="shared" si="88"/>
        <v>5.31</v>
      </c>
      <c r="N547" s="84">
        <f t="shared" si="89"/>
        <v>25.46</v>
      </c>
      <c r="O547" s="84">
        <f t="shared" si="82"/>
        <v>84.018000000000001</v>
      </c>
      <c r="P547" s="1"/>
      <c r="Q547" s="1"/>
    </row>
    <row r="548" spans="1:17" x14ac:dyDescent="0.2">
      <c r="A548" s="84">
        <f t="shared" si="83"/>
        <v>54.2</v>
      </c>
      <c r="B548" s="84">
        <f t="shared" si="80"/>
        <v>1.5895999999999999</v>
      </c>
      <c r="C548" s="84">
        <f t="shared" si="81"/>
        <v>1.3815</v>
      </c>
      <c r="D548" s="1"/>
      <c r="E548" s="84">
        <f t="shared" si="84"/>
        <v>5.32</v>
      </c>
      <c r="F548" s="84">
        <f t="shared" si="85"/>
        <v>107</v>
      </c>
      <c r="G548" s="1"/>
      <c r="H548" s="1"/>
      <c r="I548" s="84">
        <f t="shared" si="86"/>
        <v>5.32</v>
      </c>
      <c r="J548" s="84">
        <f t="shared" si="87"/>
        <v>66.400000000000006</v>
      </c>
      <c r="K548" s="1"/>
      <c r="L548" s="1"/>
      <c r="M548" s="84">
        <f t="shared" si="88"/>
        <v>5.32</v>
      </c>
      <c r="N548" s="84">
        <f t="shared" si="89"/>
        <v>25.54</v>
      </c>
      <c r="O548" s="84">
        <f t="shared" si="82"/>
        <v>84.281999999999996</v>
      </c>
      <c r="P548" s="1"/>
      <c r="Q548" s="1"/>
    </row>
    <row r="549" spans="1:17" x14ac:dyDescent="0.2">
      <c r="A549" s="84">
        <f t="shared" si="83"/>
        <v>54.3</v>
      </c>
      <c r="B549" s="84">
        <f t="shared" si="80"/>
        <v>1.5872999999999999</v>
      </c>
      <c r="C549" s="84">
        <f t="shared" si="81"/>
        <v>1.3794999999999999</v>
      </c>
      <c r="D549" s="1"/>
      <c r="E549" s="84">
        <f t="shared" si="84"/>
        <v>5.33</v>
      </c>
      <c r="F549" s="84">
        <f t="shared" si="85"/>
        <v>107</v>
      </c>
      <c r="G549" s="1"/>
      <c r="H549" s="1"/>
      <c r="I549" s="84">
        <f t="shared" si="86"/>
        <v>5.33</v>
      </c>
      <c r="J549" s="84">
        <f t="shared" si="87"/>
        <v>66.599999999999994</v>
      </c>
      <c r="K549" s="1"/>
      <c r="L549" s="1"/>
      <c r="M549" s="84">
        <f t="shared" si="88"/>
        <v>5.33</v>
      </c>
      <c r="N549" s="84">
        <f t="shared" si="89"/>
        <v>25.62</v>
      </c>
      <c r="O549" s="84">
        <f t="shared" si="82"/>
        <v>84.546000000000006</v>
      </c>
      <c r="P549" s="1"/>
      <c r="Q549" s="1"/>
    </row>
    <row r="550" spans="1:17" x14ac:dyDescent="0.2">
      <c r="A550" s="84">
        <f t="shared" si="83"/>
        <v>54.4</v>
      </c>
      <c r="B550" s="84">
        <f t="shared" si="80"/>
        <v>1.585</v>
      </c>
      <c r="C550" s="84">
        <f t="shared" si="81"/>
        <v>1.3775999999999999</v>
      </c>
      <c r="D550" s="1"/>
      <c r="E550" s="84">
        <f t="shared" si="84"/>
        <v>5.34</v>
      </c>
      <c r="F550" s="84">
        <f t="shared" si="85"/>
        <v>107</v>
      </c>
      <c r="G550" s="1"/>
      <c r="H550" s="1"/>
      <c r="I550" s="84">
        <f t="shared" si="86"/>
        <v>5.34</v>
      </c>
      <c r="J550" s="84">
        <f t="shared" si="87"/>
        <v>66.8</v>
      </c>
      <c r="K550" s="1"/>
      <c r="L550" s="1"/>
      <c r="M550" s="84">
        <f t="shared" si="88"/>
        <v>5.34</v>
      </c>
      <c r="N550" s="84">
        <f t="shared" si="89"/>
        <v>25.69</v>
      </c>
      <c r="O550" s="84">
        <f t="shared" si="82"/>
        <v>84.777000000000001</v>
      </c>
      <c r="P550" s="1"/>
      <c r="Q550" s="1"/>
    </row>
    <row r="551" spans="1:17" x14ac:dyDescent="0.2">
      <c r="A551" s="84">
        <f t="shared" si="83"/>
        <v>54.5</v>
      </c>
      <c r="B551" s="84">
        <f t="shared" si="80"/>
        <v>1.5827</v>
      </c>
      <c r="C551" s="84">
        <f t="shared" si="81"/>
        <v>1.3755999999999999</v>
      </c>
      <c r="D551" s="1"/>
      <c r="E551" s="84">
        <f t="shared" si="84"/>
        <v>5.35</v>
      </c>
      <c r="F551" s="84">
        <f t="shared" si="85"/>
        <v>106</v>
      </c>
      <c r="G551" s="1"/>
      <c r="H551" s="1"/>
      <c r="I551" s="84">
        <f t="shared" si="86"/>
        <v>5.35</v>
      </c>
      <c r="J551" s="84">
        <f t="shared" si="87"/>
        <v>67</v>
      </c>
      <c r="K551" s="1"/>
      <c r="L551" s="1"/>
      <c r="M551" s="84">
        <f t="shared" si="88"/>
        <v>5.35</v>
      </c>
      <c r="N551" s="84">
        <f t="shared" si="89"/>
        <v>25.77</v>
      </c>
      <c r="O551" s="84">
        <f t="shared" si="82"/>
        <v>85.040999999999997</v>
      </c>
      <c r="P551" s="1"/>
      <c r="Q551" s="1"/>
    </row>
    <row r="552" spans="1:17" x14ac:dyDescent="0.2">
      <c r="A552" s="84">
        <f t="shared" si="83"/>
        <v>54.6</v>
      </c>
      <c r="B552" s="84">
        <f t="shared" si="80"/>
        <v>1.5804</v>
      </c>
      <c r="C552" s="84">
        <f t="shared" si="81"/>
        <v>1.3736999999999999</v>
      </c>
      <c r="D552" s="1"/>
      <c r="E552" s="84">
        <f t="shared" si="84"/>
        <v>5.36</v>
      </c>
      <c r="F552" s="84">
        <f t="shared" si="85"/>
        <v>106</v>
      </c>
      <c r="G552" s="1"/>
      <c r="H552" s="1"/>
      <c r="I552" s="84">
        <f t="shared" si="86"/>
        <v>5.36</v>
      </c>
      <c r="J552" s="84">
        <f t="shared" si="87"/>
        <v>67.2</v>
      </c>
      <c r="K552" s="1"/>
      <c r="L552" s="1"/>
      <c r="M552" s="84">
        <f t="shared" si="88"/>
        <v>5.36</v>
      </c>
      <c r="N552" s="84">
        <f t="shared" si="89"/>
        <v>25.85</v>
      </c>
      <c r="O552" s="84">
        <f t="shared" si="82"/>
        <v>85.305000000000007</v>
      </c>
      <c r="P552" s="1"/>
      <c r="Q552" s="1"/>
    </row>
    <row r="553" spans="1:17" x14ac:dyDescent="0.2">
      <c r="A553" s="84">
        <f t="shared" si="83"/>
        <v>54.7</v>
      </c>
      <c r="B553" s="84">
        <f t="shared" si="80"/>
        <v>1.5781000000000001</v>
      </c>
      <c r="C553" s="84">
        <f t="shared" si="81"/>
        <v>1.3717999999999999</v>
      </c>
      <c r="D553" s="1"/>
      <c r="E553" s="84">
        <f t="shared" si="84"/>
        <v>5.37</v>
      </c>
      <c r="F553" s="84">
        <f t="shared" si="85"/>
        <v>106</v>
      </c>
      <c r="G553" s="1"/>
      <c r="H553" s="1"/>
      <c r="I553" s="84">
        <f t="shared" si="86"/>
        <v>5.37</v>
      </c>
      <c r="J553" s="84">
        <f t="shared" si="87"/>
        <v>67.400000000000006</v>
      </c>
      <c r="K553" s="1"/>
      <c r="L553" s="1"/>
      <c r="M553" s="84">
        <f t="shared" si="88"/>
        <v>5.37</v>
      </c>
      <c r="N553" s="84">
        <f t="shared" si="89"/>
        <v>25.92</v>
      </c>
      <c r="O553" s="84">
        <f t="shared" si="82"/>
        <v>85.536000000000001</v>
      </c>
      <c r="P553" s="1"/>
      <c r="Q553" s="1"/>
    </row>
    <row r="554" spans="1:17" x14ac:dyDescent="0.2">
      <c r="A554" s="84">
        <f t="shared" si="83"/>
        <v>54.8</v>
      </c>
      <c r="B554" s="84">
        <f t="shared" si="80"/>
        <v>1.5758000000000001</v>
      </c>
      <c r="C554" s="84">
        <f t="shared" si="81"/>
        <v>1.3698999999999999</v>
      </c>
      <c r="D554" s="1"/>
      <c r="E554" s="84">
        <f t="shared" si="84"/>
        <v>5.38</v>
      </c>
      <c r="F554" s="84">
        <f t="shared" si="85"/>
        <v>106</v>
      </c>
      <c r="G554" s="1"/>
      <c r="H554" s="1"/>
      <c r="I554" s="84">
        <f t="shared" si="86"/>
        <v>5.38</v>
      </c>
      <c r="J554" s="84">
        <f t="shared" si="87"/>
        <v>67.599999999999994</v>
      </c>
      <c r="K554" s="1"/>
      <c r="L554" s="1"/>
      <c r="M554" s="84">
        <f t="shared" si="88"/>
        <v>5.38</v>
      </c>
      <c r="N554" s="84">
        <f t="shared" si="89"/>
        <v>26</v>
      </c>
      <c r="O554" s="84">
        <f t="shared" si="82"/>
        <v>85.8</v>
      </c>
      <c r="P554" s="1"/>
      <c r="Q554" s="1"/>
    </row>
    <row r="555" spans="1:17" x14ac:dyDescent="0.2">
      <c r="A555" s="84">
        <f t="shared" si="83"/>
        <v>54.9</v>
      </c>
      <c r="B555" s="84">
        <f t="shared" si="80"/>
        <v>1.5736000000000001</v>
      </c>
      <c r="C555" s="84">
        <f t="shared" si="81"/>
        <v>1.3680000000000001</v>
      </c>
      <c r="D555" s="1"/>
      <c r="E555" s="84">
        <f t="shared" si="84"/>
        <v>5.39</v>
      </c>
      <c r="F555" s="84">
        <f t="shared" si="85"/>
        <v>105</v>
      </c>
      <c r="G555" s="1"/>
      <c r="H555" s="1"/>
      <c r="I555" s="84">
        <f t="shared" si="86"/>
        <v>5.39</v>
      </c>
      <c r="J555" s="84">
        <f t="shared" si="87"/>
        <v>67.8</v>
      </c>
      <c r="K555" s="1"/>
      <c r="L555" s="1"/>
      <c r="M555" s="84">
        <f t="shared" si="88"/>
        <v>5.39</v>
      </c>
      <c r="N555" s="84">
        <f t="shared" si="89"/>
        <v>26.08</v>
      </c>
      <c r="O555" s="84">
        <f t="shared" si="82"/>
        <v>86.063999999999993</v>
      </c>
      <c r="P555" s="1"/>
      <c r="Q555" s="1"/>
    </row>
    <row r="556" spans="1:17" x14ac:dyDescent="0.2">
      <c r="A556" s="84">
        <f t="shared" si="83"/>
        <v>55</v>
      </c>
      <c r="B556" s="84">
        <f t="shared" si="80"/>
        <v>1.5712999999999999</v>
      </c>
      <c r="C556" s="84">
        <f t="shared" si="81"/>
        <v>1.3661000000000001</v>
      </c>
      <c r="D556" s="1"/>
      <c r="E556" s="84">
        <f t="shared" si="84"/>
        <v>5.4</v>
      </c>
      <c r="F556" s="84">
        <f t="shared" si="85"/>
        <v>105</v>
      </c>
      <c r="G556" s="1"/>
      <c r="H556" s="1"/>
      <c r="I556" s="84">
        <f t="shared" si="86"/>
        <v>5.4</v>
      </c>
      <c r="J556" s="84">
        <f t="shared" si="87"/>
        <v>68</v>
      </c>
      <c r="K556" s="1"/>
      <c r="L556" s="1"/>
      <c r="M556" s="84">
        <f t="shared" si="88"/>
        <v>5.4</v>
      </c>
      <c r="N556" s="84">
        <f t="shared" si="89"/>
        <v>26.15</v>
      </c>
      <c r="O556" s="84">
        <f t="shared" si="82"/>
        <v>86.295000000000002</v>
      </c>
      <c r="P556" s="1"/>
      <c r="Q556" s="1"/>
    </row>
    <row r="557" spans="1:17" x14ac:dyDescent="0.2">
      <c r="A557" s="84">
        <f t="shared" si="83"/>
        <v>55.1</v>
      </c>
      <c r="B557" s="84">
        <f t="shared" si="80"/>
        <v>1.5690999999999999</v>
      </c>
      <c r="C557" s="84">
        <f t="shared" si="81"/>
        <v>1.3642000000000001</v>
      </c>
      <c r="D557" s="1"/>
      <c r="E557" s="84">
        <f t="shared" si="84"/>
        <v>5.41</v>
      </c>
      <c r="F557" s="84">
        <f t="shared" si="85"/>
        <v>105</v>
      </c>
      <c r="G557" s="1"/>
      <c r="H557" s="1"/>
      <c r="I557" s="84">
        <f t="shared" si="86"/>
        <v>5.41</v>
      </c>
      <c r="J557" s="84">
        <f t="shared" si="87"/>
        <v>68.2</v>
      </c>
      <c r="K557" s="1"/>
      <c r="L557" s="1"/>
      <c r="M557" s="84">
        <f t="shared" si="88"/>
        <v>5.41</v>
      </c>
      <c r="N557" s="84">
        <f t="shared" si="89"/>
        <v>26.23</v>
      </c>
      <c r="O557" s="84">
        <f t="shared" si="82"/>
        <v>86.558999999999997</v>
      </c>
      <c r="P557" s="1"/>
      <c r="Q557" s="1"/>
    </row>
    <row r="558" spans="1:17" x14ac:dyDescent="0.2">
      <c r="A558" s="84">
        <f t="shared" si="83"/>
        <v>55.2</v>
      </c>
      <c r="B558" s="84">
        <f t="shared" si="80"/>
        <v>1.5669</v>
      </c>
      <c r="C558" s="84">
        <f t="shared" si="81"/>
        <v>1.3624000000000001</v>
      </c>
      <c r="D558" s="1"/>
      <c r="E558" s="84">
        <f t="shared" si="84"/>
        <v>5.42</v>
      </c>
      <c r="F558" s="84">
        <f t="shared" si="85"/>
        <v>105</v>
      </c>
      <c r="G558" s="1"/>
      <c r="H558" s="1"/>
      <c r="I558" s="84">
        <f t="shared" si="86"/>
        <v>5.42</v>
      </c>
      <c r="J558" s="84">
        <f t="shared" si="87"/>
        <v>68.400000000000006</v>
      </c>
      <c r="K558" s="1"/>
      <c r="L558" s="1"/>
      <c r="M558" s="84">
        <f t="shared" si="88"/>
        <v>5.42</v>
      </c>
      <c r="N558" s="84">
        <f t="shared" si="89"/>
        <v>26.31</v>
      </c>
      <c r="O558" s="84">
        <f t="shared" si="82"/>
        <v>86.822999999999993</v>
      </c>
      <c r="P558" s="1"/>
      <c r="Q558" s="1"/>
    </row>
    <row r="559" spans="1:17" x14ac:dyDescent="0.2">
      <c r="A559" s="84">
        <f t="shared" si="83"/>
        <v>55.3</v>
      </c>
      <c r="B559" s="84">
        <f t="shared" si="80"/>
        <v>1.5646</v>
      </c>
      <c r="C559" s="84">
        <f t="shared" si="81"/>
        <v>1.3605</v>
      </c>
      <c r="D559" s="1"/>
      <c r="E559" s="84">
        <f t="shared" si="84"/>
        <v>5.43</v>
      </c>
      <c r="F559" s="84">
        <f t="shared" si="85"/>
        <v>104</v>
      </c>
      <c r="G559" s="1"/>
      <c r="H559" s="1"/>
      <c r="I559" s="84">
        <f t="shared" si="86"/>
        <v>5.43</v>
      </c>
      <c r="J559" s="84">
        <f t="shared" si="87"/>
        <v>68.599999999999994</v>
      </c>
      <c r="K559" s="1"/>
      <c r="L559" s="1"/>
      <c r="M559" s="84">
        <f t="shared" si="88"/>
        <v>5.43</v>
      </c>
      <c r="N559" s="84">
        <f t="shared" si="89"/>
        <v>26.38</v>
      </c>
      <c r="O559" s="84">
        <f t="shared" si="82"/>
        <v>87.054000000000002</v>
      </c>
      <c r="P559" s="1"/>
      <c r="Q559" s="1"/>
    </row>
    <row r="560" spans="1:17" x14ac:dyDescent="0.2">
      <c r="A560" s="84">
        <f t="shared" si="83"/>
        <v>55.4</v>
      </c>
      <c r="B560" s="84">
        <f t="shared" si="80"/>
        <v>1.5624</v>
      </c>
      <c r="C560" s="84">
        <f t="shared" si="81"/>
        <v>1.3587</v>
      </c>
      <c r="D560" s="1"/>
      <c r="E560" s="84">
        <f t="shared" si="84"/>
        <v>5.44</v>
      </c>
      <c r="F560" s="84">
        <f t="shared" si="85"/>
        <v>104</v>
      </c>
      <c r="G560" s="1"/>
      <c r="H560" s="1"/>
      <c r="I560" s="84">
        <f t="shared" si="86"/>
        <v>5.44</v>
      </c>
      <c r="J560" s="84">
        <f t="shared" si="87"/>
        <v>68.8</v>
      </c>
      <c r="K560" s="1"/>
      <c r="L560" s="1"/>
      <c r="M560" s="84">
        <f t="shared" si="88"/>
        <v>5.44</v>
      </c>
      <c r="N560" s="84">
        <f t="shared" si="89"/>
        <v>26.46</v>
      </c>
      <c r="O560" s="84">
        <f t="shared" si="82"/>
        <v>87.317999999999998</v>
      </c>
      <c r="P560" s="1"/>
      <c r="Q560" s="1"/>
    </row>
    <row r="561" spans="1:17" x14ac:dyDescent="0.2">
      <c r="A561" s="84">
        <f t="shared" si="83"/>
        <v>55.5</v>
      </c>
      <c r="B561" s="84">
        <f t="shared" si="80"/>
        <v>1.5602</v>
      </c>
      <c r="C561" s="84">
        <f t="shared" si="81"/>
        <v>1.3568</v>
      </c>
      <c r="D561" s="1"/>
      <c r="E561" s="84">
        <f t="shared" si="84"/>
        <v>5.45</v>
      </c>
      <c r="F561" s="84">
        <f t="shared" si="85"/>
        <v>104</v>
      </c>
      <c r="G561" s="1"/>
      <c r="H561" s="1"/>
      <c r="I561" s="84">
        <f t="shared" si="86"/>
        <v>5.45</v>
      </c>
      <c r="J561" s="84">
        <f t="shared" si="87"/>
        <v>69</v>
      </c>
      <c r="K561" s="1"/>
      <c r="L561" s="1"/>
      <c r="M561" s="84">
        <f t="shared" si="88"/>
        <v>5.45</v>
      </c>
      <c r="N561" s="84">
        <f t="shared" si="89"/>
        <v>26.54</v>
      </c>
      <c r="O561" s="84">
        <f t="shared" si="82"/>
        <v>87.581999999999994</v>
      </c>
      <c r="P561" s="1"/>
      <c r="Q561" s="1"/>
    </row>
    <row r="562" spans="1:17" x14ac:dyDescent="0.2">
      <c r="A562" s="84">
        <f t="shared" si="83"/>
        <v>55.6</v>
      </c>
      <c r="B562" s="84">
        <f t="shared" si="80"/>
        <v>1.5581</v>
      </c>
      <c r="C562" s="84">
        <f t="shared" si="81"/>
        <v>1.355</v>
      </c>
      <c r="D562" s="1"/>
      <c r="E562" s="84">
        <f t="shared" si="84"/>
        <v>5.46</v>
      </c>
      <c r="F562" s="84">
        <f t="shared" si="85"/>
        <v>104</v>
      </c>
      <c r="G562" s="1"/>
      <c r="H562" s="1"/>
      <c r="I562" s="84">
        <f t="shared" si="86"/>
        <v>5.46</v>
      </c>
      <c r="J562" s="84">
        <f t="shared" si="87"/>
        <v>69.2</v>
      </c>
      <c r="K562" s="1"/>
      <c r="L562" s="1"/>
      <c r="M562" s="84">
        <f t="shared" si="88"/>
        <v>5.46</v>
      </c>
      <c r="N562" s="84">
        <f t="shared" si="89"/>
        <v>26.62</v>
      </c>
      <c r="O562" s="84">
        <f t="shared" si="82"/>
        <v>87.846000000000004</v>
      </c>
      <c r="P562" s="1"/>
      <c r="Q562" s="1"/>
    </row>
    <row r="563" spans="1:17" x14ac:dyDescent="0.2">
      <c r="A563" s="84">
        <f t="shared" si="83"/>
        <v>55.7</v>
      </c>
      <c r="B563" s="84">
        <f t="shared" si="80"/>
        <v>1.5559000000000001</v>
      </c>
      <c r="C563" s="84">
        <f t="shared" si="81"/>
        <v>1.3532</v>
      </c>
      <c r="D563" s="1"/>
      <c r="E563" s="84">
        <f t="shared" si="84"/>
        <v>5.47</v>
      </c>
      <c r="F563" s="84">
        <f t="shared" si="85"/>
        <v>103</v>
      </c>
      <c r="G563" s="1"/>
      <c r="H563" s="1"/>
      <c r="I563" s="84">
        <f t="shared" si="86"/>
        <v>5.47</v>
      </c>
      <c r="J563" s="84">
        <f t="shared" si="87"/>
        <v>69.400000000000006</v>
      </c>
      <c r="K563" s="1"/>
      <c r="L563" s="1"/>
      <c r="M563" s="84">
        <f t="shared" si="88"/>
        <v>5.47</v>
      </c>
      <c r="N563" s="84">
        <f t="shared" si="89"/>
        <v>26.69</v>
      </c>
      <c r="O563" s="84">
        <f t="shared" si="82"/>
        <v>88.076999999999998</v>
      </c>
      <c r="P563" s="1"/>
      <c r="Q563" s="1"/>
    </row>
    <row r="564" spans="1:17" x14ac:dyDescent="0.2">
      <c r="A564" s="84">
        <f t="shared" si="83"/>
        <v>55.8</v>
      </c>
      <c r="B564" s="84">
        <f t="shared" si="80"/>
        <v>1.5537000000000001</v>
      </c>
      <c r="C564" s="84">
        <f t="shared" si="81"/>
        <v>1.3513999999999999</v>
      </c>
      <c r="D564" s="1"/>
      <c r="E564" s="84">
        <f t="shared" si="84"/>
        <v>5.48</v>
      </c>
      <c r="F564" s="84">
        <f t="shared" si="85"/>
        <v>103</v>
      </c>
      <c r="G564" s="1"/>
      <c r="H564" s="1"/>
      <c r="I564" s="84">
        <f t="shared" si="86"/>
        <v>5.48</v>
      </c>
      <c r="J564" s="84">
        <f t="shared" si="87"/>
        <v>69.599999999999994</v>
      </c>
      <c r="K564" s="1"/>
      <c r="L564" s="1"/>
      <c r="M564" s="84">
        <f t="shared" si="88"/>
        <v>5.48</v>
      </c>
      <c r="N564" s="84">
        <f t="shared" si="89"/>
        <v>26.77</v>
      </c>
      <c r="O564" s="84">
        <f t="shared" si="82"/>
        <v>88.340999999999994</v>
      </c>
      <c r="P564" s="1"/>
      <c r="Q564" s="1"/>
    </row>
    <row r="565" spans="1:17" x14ac:dyDescent="0.2">
      <c r="A565" s="84">
        <f t="shared" si="83"/>
        <v>55.9</v>
      </c>
      <c r="B565" s="84">
        <f t="shared" si="80"/>
        <v>1.5516000000000001</v>
      </c>
      <c r="C565" s="84">
        <f t="shared" si="81"/>
        <v>1.3495999999999999</v>
      </c>
      <c r="D565" s="1"/>
      <c r="E565" s="84">
        <f t="shared" si="84"/>
        <v>5.49</v>
      </c>
      <c r="F565" s="84">
        <f t="shared" si="85"/>
        <v>103</v>
      </c>
      <c r="G565" s="1"/>
      <c r="H565" s="1"/>
      <c r="I565" s="84">
        <f t="shared" si="86"/>
        <v>5.49</v>
      </c>
      <c r="J565" s="84">
        <f t="shared" si="87"/>
        <v>69.8</v>
      </c>
      <c r="K565" s="1"/>
      <c r="L565" s="1"/>
      <c r="M565" s="84">
        <f t="shared" si="88"/>
        <v>5.49</v>
      </c>
      <c r="N565" s="84">
        <f t="shared" si="89"/>
        <v>26.85</v>
      </c>
      <c r="O565" s="84">
        <f t="shared" si="82"/>
        <v>88.605000000000004</v>
      </c>
      <c r="P565" s="1"/>
      <c r="Q565" s="1"/>
    </row>
    <row r="566" spans="1:17" x14ac:dyDescent="0.2">
      <c r="A566" s="84">
        <f t="shared" si="83"/>
        <v>56</v>
      </c>
      <c r="B566" s="84">
        <f t="shared" si="80"/>
        <v>1.5494000000000001</v>
      </c>
      <c r="C566" s="84">
        <f t="shared" si="81"/>
        <v>1.3478000000000001</v>
      </c>
      <c r="D566" s="1"/>
      <c r="E566" s="84">
        <f t="shared" si="84"/>
        <v>5.5</v>
      </c>
      <c r="F566" s="84">
        <f t="shared" si="85"/>
        <v>103</v>
      </c>
      <c r="G566" s="1"/>
      <c r="H566" s="1"/>
      <c r="I566" s="84">
        <f t="shared" si="86"/>
        <v>5.5</v>
      </c>
      <c r="J566" s="84">
        <f t="shared" si="87"/>
        <v>70</v>
      </c>
      <c r="K566" s="1"/>
      <c r="L566" s="1"/>
      <c r="M566" s="84">
        <f t="shared" si="88"/>
        <v>5.5</v>
      </c>
      <c r="N566" s="84">
        <f t="shared" si="89"/>
        <v>26.92</v>
      </c>
      <c r="O566" s="84">
        <f t="shared" si="82"/>
        <v>88.835999999999999</v>
      </c>
      <c r="P566" s="1"/>
      <c r="Q566" s="1"/>
    </row>
    <row r="567" spans="1:17" x14ac:dyDescent="0.2">
      <c r="A567" s="84">
        <f t="shared" si="83"/>
        <v>56.1</v>
      </c>
      <c r="B567" s="84">
        <f t="shared" si="80"/>
        <v>1.5472999999999999</v>
      </c>
      <c r="C567" s="84">
        <f t="shared" si="81"/>
        <v>1.3460000000000001</v>
      </c>
      <c r="D567" s="1"/>
      <c r="E567" s="84">
        <f t="shared" si="84"/>
        <v>5.51</v>
      </c>
      <c r="F567" s="84">
        <f t="shared" si="85"/>
        <v>102</v>
      </c>
      <c r="G567" s="1"/>
      <c r="H567" s="1"/>
      <c r="I567" s="84">
        <f t="shared" si="86"/>
        <v>5.51</v>
      </c>
      <c r="J567" s="84">
        <f t="shared" si="87"/>
        <v>70.2</v>
      </c>
      <c r="K567" s="1"/>
      <c r="L567" s="1"/>
      <c r="M567" s="84">
        <f t="shared" si="88"/>
        <v>5.51</v>
      </c>
      <c r="N567" s="84">
        <f t="shared" si="89"/>
        <v>27</v>
      </c>
      <c r="O567" s="84">
        <f t="shared" si="82"/>
        <v>89.1</v>
      </c>
      <c r="P567" s="1"/>
      <c r="Q567" s="1"/>
    </row>
    <row r="568" spans="1:17" x14ac:dyDescent="0.2">
      <c r="A568" s="84">
        <f t="shared" si="83"/>
        <v>56.2</v>
      </c>
      <c r="B568" s="84">
        <f t="shared" si="80"/>
        <v>1.5451999999999999</v>
      </c>
      <c r="C568" s="84">
        <f t="shared" si="81"/>
        <v>1.3443000000000001</v>
      </c>
      <c r="D568" s="1"/>
      <c r="E568" s="84">
        <f t="shared" si="84"/>
        <v>5.52</v>
      </c>
      <c r="F568" s="84">
        <f t="shared" si="85"/>
        <v>102</v>
      </c>
      <c r="G568" s="1"/>
      <c r="H568" s="1"/>
      <c r="I568" s="84">
        <f t="shared" si="86"/>
        <v>5.52</v>
      </c>
      <c r="J568" s="84">
        <f t="shared" si="87"/>
        <v>70.400000000000006</v>
      </c>
      <c r="K568" s="1"/>
      <c r="L568" s="1"/>
      <c r="M568" s="84">
        <f t="shared" si="88"/>
        <v>5.52</v>
      </c>
      <c r="N568" s="84">
        <f t="shared" si="89"/>
        <v>27.08</v>
      </c>
      <c r="O568" s="84">
        <f t="shared" si="82"/>
        <v>89.364000000000004</v>
      </c>
      <c r="P568" s="1"/>
      <c r="Q568" s="1"/>
    </row>
    <row r="569" spans="1:17" x14ac:dyDescent="0.2">
      <c r="A569" s="84">
        <f t="shared" si="83"/>
        <v>56.3</v>
      </c>
      <c r="B569" s="84">
        <f t="shared" si="80"/>
        <v>1.5430999999999999</v>
      </c>
      <c r="C569" s="84">
        <f t="shared" si="81"/>
        <v>1.3425</v>
      </c>
      <c r="D569" s="1"/>
      <c r="E569" s="84">
        <f t="shared" si="84"/>
        <v>5.53</v>
      </c>
      <c r="F569" s="84">
        <f t="shared" si="85"/>
        <v>102</v>
      </c>
      <c r="G569" s="1"/>
      <c r="H569" s="1"/>
      <c r="I569" s="84">
        <f t="shared" si="86"/>
        <v>5.53</v>
      </c>
      <c r="J569" s="84">
        <f t="shared" si="87"/>
        <v>70.599999999999994</v>
      </c>
      <c r="K569" s="1"/>
      <c r="L569" s="1"/>
      <c r="M569" s="84">
        <f t="shared" si="88"/>
        <v>5.53</v>
      </c>
      <c r="N569" s="84">
        <f t="shared" si="89"/>
        <v>27.15</v>
      </c>
      <c r="O569" s="84">
        <f t="shared" si="82"/>
        <v>89.594999999999999</v>
      </c>
      <c r="P569" s="1"/>
      <c r="Q569" s="1"/>
    </row>
    <row r="570" spans="1:17" x14ac:dyDescent="0.2">
      <c r="A570" s="84">
        <f t="shared" si="83"/>
        <v>56.4</v>
      </c>
      <c r="B570" s="84">
        <f t="shared" si="80"/>
        <v>1.5409999999999999</v>
      </c>
      <c r="C570" s="84">
        <f t="shared" si="81"/>
        <v>1.3408</v>
      </c>
      <c r="D570" s="1"/>
      <c r="E570" s="84">
        <f t="shared" si="84"/>
        <v>5.54</v>
      </c>
      <c r="F570" s="84">
        <f t="shared" si="85"/>
        <v>102</v>
      </c>
      <c r="G570" s="1"/>
      <c r="H570" s="1"/>
      <c r="I570" s="84">
        <f t="shared" si="86"/>
        <v>5.54</v>
      </c>
      <c r="J570" s="84">
        <f t="shared" si="87"/>
        <v>70.8</v>
      </c>
      <c r="K570" s="1"/>
      <c r="L570" s="1"/>
      <c r="M570" s="84">
        <f t="shared" si="88"/>
        <v>5.54</v>
      </c>
      <c r="N570" s="84">
        <f t="shared" si="89"/>
        <v>27.23</v>
      </c>
      <c r="O570" s="84">
        <f t="shared" si="82"/>
        <v>89.858999999999995</v>
      </c>
      <c r="P570" s="1"/>
      <c r="Q570" s="1"/>
    </row>
    <row r="571" spans="1:17" x14ac:dyDescent="0.2">
      <c r="A571" s="84">
        <f t="shared" si="83"/>
        <v>56.5</v>
      </c>
      <c r="B571" s="84">
        <f t="shared" si="80"/>
        <v>1.5388999999999999</v>
      </c>
      <c r="C571" s="84">
        <f t="shared" si="81"/>
        <v>1.339</v>
      </c>
      <c r="D571" s="1"/>
      <c r="E571" s="84">
        <f t="shared" si="84"/>
        <v>5.55</v>
      </c>
      <c r="F571" s="84">
        <f t="shared" si="85"/>
        <v>101</v>
      </c>
      <c r="G571" s="1"/>
      <c r="H571" s="1"/>
      <c r="I571" s="84">
        <f t="shared" si="86"/>
        <v>5.55</v>
      </c>
      <c r="J571" s="84">
        <f t="shared" si="87"/>
        <v>71</v>
      </c>
      <c r="K571" s="1"/>
      <c r="L571" s="1"/>
      <c r="M571" s="84">
        <f t="shared" si="88"/>
        <v>5.55</v>
      </c>
      <c r="N571" s="84">
        <f t="shared" si="89"/>
        <v>27.31</v>
      </c>
      <c r="O571" s="84">
        <f t="shared" si="82"/>
        <v>90.123000000000005</v>
      </c>
      <c r="P571" s="1"/>
      <c r="Q571" s="1"/>
    </row>
    <row r="572" spans="1:17" x14ac:dyDescent="0.2">
      <c r="A572" s="84">
        <f t="shared" si="83"/>
        <v>56.6</v>
      </c>
      <c r="B572" s="84">
        <f t="shared" si="80"/>
        <v>1.5367999999999999</v>
      </c>
      <c r="C572" s="84">
        <f t="shared" si="81"/>
        <v>1.3372999999999999</v>
      </c>
      <c r="D572" s="1"/>
      <c r="E572" s="84">
        <f t="shared" si="84"/>
        <v>5.56</v>
      </c>
      <c r="F572" s="84">
        <f t="shared" si="85"/>
        <v>101</v>
      </c>
      <c r="G572" s="1"/>
      <c r="H572" s="1"/>
      <c r="I572" s="84">
        <f t="shared" si="86"/>
        <v>5.56</v>
      </c>
      <c r="J572" s="84">
        <f t="shared" si="87"/>
        <v>71.2</v>
      </c>
      <c r="K572" s="1"/>
      <c r="L572" s="1"/>
      <c r="M572" s="84">
        <f t="shared" si="88"/>
        <v>5.56</v>
      </c>
      <c r="N572" s="84">
        <f t="shared" si="89"/>
        <v>27.38</v>
      </c>
      <c r="O572" s="84">
        <f t="shared" si="82"/>
        <v>90.353999999999999</v>
      </c>
      <c r="P572" s="1"/>
      <c r="Q572" s="1"/>
    </row>
    <row r="573" spans="1:17" x14ac:dyDescent="0.2">
      <c r="A573" s="84">
        <f t="shared" si="83"/>
        <v>56.7</v>
      </c>
      <c r="B573" s="84">
        <f t="shared" si="80"/>
        <v>1.5347</v>
      </c>
      <c r="C573" s="84">
        <f t="shared" si="81"/>
        <v>1.3355999999999999</v>
      </c>
      <c r="D573" s="1"/>
      <c r="E573" s="84">
        <f t="shared" si="84"/>
        <v>5.57</v>
      </c>
      <c r="F573" s="84">
        <f t="shared" si="85"/>
        <v>101</v>
      </c>
      <c r="G573" s="1"/>
      <c r="H573" s="1"/>
      <c r="I573" s="84">
        <f t="shared" si="86"/>
        <v>5.57</v>
      </c>
      <c r="J573" s="84">
        <f t="shared" si="87"/>
        <v>71.400000000000006</v>
      </c>
      <c r="K573" s="1"/>
      <c r="L573" s="1"/>
      <c r="M573" s="84">
        <f t="shared" si="88"/>
        <v>5.57</v>
      </c>
      <c r="N573" s="84">
        <f t="shared" si="89"/>
        <v>27.46</v>
      </c>
      <c r="O573" s="84">
        <f t="shared" si="82"/>
        <v>90.617999999999995</v>
      </c>
      <c r="P573" s="1"/>
      <c r="Q573" s="1"/>
    </row>
    <row r="574" spans="1:17" x14ac:dyDescent="0.2">
      <c r="A574" s="84">
        <f t="shared" si="83"/>
        <v>56.8</v>
      </c>
      <c r="B574" s="84">
        <f t="shared" si="80"/>
        <v>1.5326</v>
      </c>
      <c r="C574" s="84">
        <f t="shared" si="81"/>
        <v>1.3339000000000001</v>
      </c>
      <c r="D574" s="1"/>
      <c r="E574" s="84">
        <f t="shared" si="84"/>
        <v>5.58</v>
      </c>
      <c r="F574" s="84">
        <f t="shared" si="85"/>
        <v>101</v>
      </c>
      <c r="G574" s="1"/>
      <c r="H574" s="1"/>
      <c r="I574" s="84">
        <f t="shared" si="86"/>
        <v>5.58</v>
      </c>
      <c r="J574" s="84">
        <f t="shared" si="87"/>
        <v>71.599999999999994</v>
      </c>
      <c r="K574" s="1"/>
      <c r="L574" s="1"/>
      <c r="M574" s="84">
        <f t="shared" si="88"/>
        <v>5.58</v>
      </c>
      <c r="N574" s="84">
        <f t="shared" si="89"/>
        <v>27.54</v>
      </c>
      <c r="O574" s="84">
        <f t="shared" si="82"/>
        <v>90.882000000000005</v>
      </c>
      <c r="P574" s="1"/>
      <c r="Q574" s="1"/>
    </row>
    <row r="575" spans="1:17" x14ac:dyDescent="0.2">
      <c r="A575" s="84">
        <f t="shared" si="83"/>
        <v>56.9</v>
      </c>
      <c r="B575" s="84">
        <f t="shared" si="80"/>
        <v>1.5306</v>
      </c>
      <c r="C575" s="84">
        <f t="shared" si="81"/>
        <v>1.3322000000000001</v>
      </c>
      <c r="D575" s="1"/>
      <c r="E575" s="84">
        <f t="shared" si="84"/>
        <v>5.59</v>
      </c>
      <c r="F575" s="84">
        <f t="shared" si="85"/>
        <v>100</v>
      </c>
      <c r="G575" s="1"/>
      <c r="H575" s="1"/>
      <c r="I575" s="84">
        <f t="shared" si="86"/>
        <v>5.59</v>
      </c>
      <c r="J575" s="84">
        <f t="shared" si="87"/>
        <v>71.8</v>
      </c>
      <c r="K575" s="1"/>
      <c r="L575" s="1"/>
      <c r="M575" s="84">
        <f t="shared" si="88"/>
        <v>5.59</v>
      </c>
      <c r="N575" s="84">
        <f t="shared" si="89"/>
        <v>27.62</v>
      </c>
      <c r="O575" s="84">
        <f t="shared" si="82"/>
        <v>91.146000000000001</v>
      </c>
      <c r="P575" s="1"/>
      <c r="Q575" s="1"/>
    </row>
    <row r="576" spans="1:17" x14ac:dyDescent="0.2">
      <c r="A576" s="84">
        <f t="shared" si="83"/>
        <v>57</v>
      </c>
      <c r="B576" s="84">
        <f t="shared" si="80"/>
        <v>1.5285</v>
      </c>
      <c r="C576" s="84">
        <f t="shared" si="81"/>
        <v>1.3305</v>
      </c>
      <c r="D576" s="1"/>
      <c r="E576" s="84">
        <f t="shared" si="84"/>
        <v>5.6</v>
      </c>
      <c r="F576" s="84">
        <f t="shared" si="85"/>
        <v>100</v>
      </c>
      <c r="G576" s="1"/>
      <c r="H576" s="1"/>
      <c r="I576" s="84">
        <f t="shared" si="86"/>
        <v>5.6</v>
      </c>
      <c r="J576" s="84">
        <f t="shared" si="87"/>
        <v>72</v>
      </c>
      <c r="K576" s="1"/>
      <c r="L576" s="1"/>
      <c r="M576" s="84">
        <f t="shared" si="88"/>
        <v>5.6</v>
      </c>
      <c r="N576" s="84">
        <f t="shared" si="89"/>
        <v>27.69</v>
      </c>
      <c r="O576" s="84">
        <f t="shared" si="82"/>
        <v>91.376999999999995</v>
      </c>
      <c r="P576" s="1"/>
      <c r="Q576" s="1"/>
    </row>
    <row r="577" spans="1:17" x14ac:dyDescent="0.2">
      <c r="A577" s="84">
        <f t="shared" si="83"/>
        <v>57.1</v>
      </c>
      <c r="B577" s="84">
        <f t="shared" si="80"/>
        <v>1.5265</v>
      </c>
      <c r="C577" s="84">
        <f t="shared" si="81"/>
        <v>1.3288</v>
      </c>
      <c r="D577" s="1"/>
      <c r="E577" s="84">
        <f t="shared" si="84"/>
        <v>5.61</v>
      </c>
      <c r="F577" s="84">
        <f t="shared" si="85"/>
        <v>100</v>
      </c>
      <c r="G577" s="1"/>
      <c r="H577" s="1"/>
      <c r="I577" s="84">
        <f t="shared" si="86"/>
        <v>5.61</v>
      </c>
      <c r="J577" s="84">
        <f t="shared" si="87"/>
        <v>72.2</v>
      </c>
      <c r="K577" s="1"/>
      <c r="L577" s="1"/>
      <c r="M577" s="84">
        <f t="shared" si="88"/>
        <v>5.61</v>
      </c>
      <c r="N577" s="84">
        <f t="shared" si="89"/>
        <v>27.77</v>
      </c>
      <c r="O577" s="84">
        <f t="shared" si="82"/>
        <v>91.641000000000005</v>
      </c>
      <c r="P577" s="1"/>
      <c r="Q577" s="1"/>
    </row>
    <row r="578" spans="1:17" x14ac:dyDescent="0.2">
      <c r="A578" s="84">
        <f t="shared" si="83"/>
        <v>57.2</v>
      </c>
      <c r="B578" s="84">
        <f t="shared" si="80"/>
        <v>1.5245</v>
      </c>
      <c r="C578" s="84">
        <f t="shared" si="81"/>
        <v>1.3270999999999999</v>
      </c>
      <c r="D578" s="1"/>
      <c r="E578" s="84">
        <f t="shared" si="84"/>
        <v>5.62</v>
      </c>
      <c r="F578" s="84">
        <f t="shared" si="85"/>
        <v>100</v>
      </c>
      <c r="G578" s="1"/>
      <c r="H578" s="1"/>
      <c r="I578" s="84">
        <f t="shared" si="86"/>
        <v>5.62</v>
      </c>
      <c r="J578" s="84">
        <f t="shared" si="87"/>
        <v>72.400000000000006</v>
      </c>
      <c r="K578" s="1"/>
      <c r="L578" s="1"/>
      <c r="M578" s="84">
        <f t="shared" si="88"/>
        <v>5.62</v>
      </c>
      <c r="N578" s="84">
        <f t="shared" si="89"/>
        <v>27.85</v>
      </c>
      <c r="O578" s="84">
        <f t="shared" si="82"/>
        <v>91.905000000000001</v>
      </c>
      <c r="P578" s="1"/>
      <c r="Q578" s="1"/>
    </row>
    <row r="579" spans="1:17" x14ac:dyDescent="0.2">
      <c r="A579" s="84">
        <f t="shared" si="83"/>
        <v>57.3</v>
      </c>
      <c r="B579" s="84">
        <f t="shared" si="80"/>
        <v>1.5225</v>
      </c>
      <c r="C579" s="84">
        <f t="shared" si="81"/>
        <v>1.3253999999999999</v>
      </c>
      <c r="D579" s="1"/>
      <c r="E579" s="84">
        <f t="shared" si="84"/>
        <v>5.63</v>
      </c>
      <c r="F579" s="84">
        <f t="shared" si="85"/>
        <v>99</v>
      </c>
      <c r="G579" s="1"/>
      <c r="H579" s="1"/>
      <c r="I579" s="84">
        <f t="shared" si="86"/>
        <v>5.63</v>
      </c>
      <c r="J579" s="84">
        <f t="shared" si="87"/>
        <v>72.599999999999994</v>
      </c>
      <c r="K579" s="1"/>
      <c r="L579" s="1"/>
      <c r="M579" s="84">
        <f t="shared" si="88"/>
        <v>5.63</v>
      </c>
      <c r="N579" s="84">
        <f t="shared" si="89"/>
        <v>27.92</v>
      </c>
      <c r="O579" s="84">
        <f t="shared" si="82"/>
        <v>92.135999999999996</v>
      </c>
      <c r="P579" s="1"/>
      <c r="Q579" s="1"/>
    </row>
    <row r="580" spans="1:17" x14ac:dyDescent="0.2">
      <c r="A580" s="84">
        <f t="shared" si="83"/>
        <v>57.4</v>
      </c>
      <c r="B580" s="84">
        <f t="shared" si="80"/>
        <v>1.5205</v>
      </c>
      <c r="C580" s="84">
        <f t="shared" si="81"/>
        <v>1.3238000000000001</v>
      </c>
      <c r="D580" s="1"/>
      <c r="E580" s="84">
        <f t="shared" si="84"/>
        <v>5.64</v>
      </c>
      <c r="F580" s="84">
        <f t="shared" si="85"/>
        <v>99</v>
      </c>
      <c r="G580" s="1"/>
      <c r="H580" s="1"/>
      <c r="I580" s="84">
        <f t="shared" si="86"/>
        <v>5.64</v>
      </c>
      <c r="J580" s="84">
        <f t="shared" si="87"/>
        <v>72.8</v>
      </c>
      <c r="K580" s="1"/>
      <c r="L580" s="1"/>
      <c r="M580" s="84">
        <f t="shared" si="88"/>
        <v>5.64</v>
      </c>
      <c r="N580" s="84">
        <f t="shared" si="89"/>
        <v>28</v>
      </c>
      <c r="O580" s="84">
        <f t="shared" si="82"/>
        <v>92.4</v>
      </c>
      <c r="P580" s="1"/>
      <c r="Q580" s="1"/>
    </row>
    <row r="581" spans="1:17" x14ac:dyDescent="0.2">
      <c r="A581" s="84">
        <f t="shared" si="83"/>
        <v>57.5</v>
      </c>
      <c r="B581" s="84">
        <f t="shared" si="80"/>
        <v>1.5185</v>
      </c>
      <c r="C581" s="84">
        <f t="shared" si="81"/>
        <v>1.3221000000000001</v>
      </c>
      <c r="D581" s="1"/>
      <c r="E581" s="84">
        <f t="shared" si="84"/>
        <v>5.65</v>
      </c>
      <c r="F581" s="84">
        <f t="shared" si="85"/>
        <v>99</v>
      </c>
      <c r="G581" s="1"/>
      <c r="H581" s="1"/>
      <c r="I581" s="84">
        <f t="shared" si="86"/>
        <v>5.65</v>
      </c>
      <c r="J581" s="84">
        <f t="shared" si="87"/>
        <v>73</v>
      </c>
      <c r="K581" s="1"/>
      <c r="L581" s="1"/>
      <c r="M581" s="84">
        <f t="shared" si="88"/>
        <v>5.65</v>
      </c>
      <c r="N581" s="84">
        <f t="shared" si="89"/>
        <v>28.08</v>
      </c>
      <c r="O581" s="84">
        <f t="shared" si="82"/>
        <v>92.664000000000001</v>
      </c>
      <c r="P581" s="1"/>
      <c r="Q581" s="1"/>
    </row>
    <row r="582" spans="1:17" x14ac:dyDescent="0.2">
      <c r="A582" s="84">
        <f t="shared" si="83"/>
        <v>57.6</v>
      </c>
      <c r="B582" s="84">
        <f t="shared" si="80"/>
        <v>1.5165</v>
      </c>
      <c r="C582" s="84">
        <f t="shared" si="81"/>
        <v>1.3205</v>
      </c>
      <c r="D582" s="1"/>
      <c r="E582" s="84">
        <f t="shared" si="84"/>
        <v>5.66</v>
      </c>
      <c r="F582" s="84">
        <f t="shared" si="85"/>
        <v>99</v>
      </c>
      <c r="G582" s="1"/>
      <c r="H582" s="1"/>
      <c r="I582" s="84">
        <f t="shared" si="86"/>
        <v>5.66</v>
      </c>
      <c r="J582" s="84">
        <f t="shared" si="87"/>
        <v>73.2</v>
      </c>
      <c r="K582" s="1"/>
      <c r="L582" s="1"/>
      <c r="M582" s="84">
        <f t="shared" si="88"/>
        <v>5.66</v>
      </c>
      <c r="N582" s="84">
        <f t="shared" si="89"/>
        <v>28.15</v>
      </c>
      <c r="O582" s="84">
        <f t="shared" si="82"/>
        <v>92.894999999999996</v>
      </c>
      <c r="P582" s="1"/>
      <c r="Q582" s="1"/>
    </row>
    <row r="583" spans="1:17" x14ac:dyDescent="0.2">
      <c r="A583" s="84">
        <f t="shared" si="83"/>
        <v>57.7</v>
      </c>
      <c r="B583" s="84">
        <f t="shared" si="80"/>
        <v>1.5145</v>
      </c>
      <c r="C583" s="84">
        <f t="shared" si="81"/>
        <v>1.3188</v>
      </c>
      <c r="D583" s="1"/>
      <c r="E583" s="84">
        <f t="shared" si="84"/>
        <v>5.67</v>
      </c>
      <c r="F583" s="84">
        <f t="shared" si="85"/>
        <v>98</v>
      </c>
      <c r="G583" s="1"/>
      <c r="H583" s="1"/>
      <c r="I583" s="84">
        <f t="shared" si="86"/>
        <v>5.67</v>
      </c>
      <c r="J583" s="84">
        <f t="shared" si="87"/>
        <v>73.400000000000006</v>
      </c>
      <c r="K583" s="1"/>
      <c r="L583" s="1"/>
      <c r="M583" s="84">
        <f t="shared" si="88"/>
        <v>5.67</v>
      </c>
      <c r="N583" s="84">
        <f t="shared" si="89"/>
        <v>28.23</v>
      </c>
      <c r="O583" s="84">
        <f t="shared" si="82"/>
        <v>93.159000000000006</v>
      </c>
      <c r="P583" s="1"/>
      <c r="Q583" s="1"/>
    </row>
    <row r="584" spans="1:17" x14ac:dyDescent="0.2">
      <c r="A584" s="84">
        <f t="shared" si="83"/>
        <v>57.8</v>
      </c>
      <c r="B584" s="84">
        <f t="shared" si="80"/>
        <v>1.5125</v>
      </c>
      <c r="C584" s="84">
        <f t="shared" si="81"/>
        <v>1.3171999999999999</v>
      </c>
      <c r="D584" s="1"/>
      <c r="E584" s="84">
        <f t="shared" si="84"/>
        <v>5.68</v>
      </c>
      <c r="F584" s="84">
        <f t="shared" si="85"/>
        <v>98</v>
      </c>
      <c r="G584" s="1"/>
      <c r="H584" s="1"/>
      <c r="I584" s="84">
        <f t="shared" si="86"/>
        <v>5.68</v>
      </c>
      <c r="J584" s="84">
        <f t="shared" si="87"/>
        <v>73.599999999999994</v>
      </c>
      <c r="K584" s="1"/>
      <c r="L584" s="1"/>
      <c r="M584" s="84">
        <f t="shared" si="88"/>
        <v>5.68</v>
      </c>
      <c r="N584" s="84">
        <f t="shared" si="89"/>
        <v>28.31</v>
      </c>
      <c r="O584" s="84">
        <f t="shared" si="82"/>
        <v>93.423000000000002</v>
      </c>
      <c r="P584" s="1"/>
      <c r="Q584" s="1"/>
    </row>
    <row r="585" spans="1:17" x14ac:dyDescent="0.2">
      <c r="A585" s="84">
        <f t="shared" si="83"/>
        <v>57.9</v>
      </c>
      <c r="B585" s="84">
        <f t="shared" si="80"/>
        <v>1.5105999999999999</v>
      </c>
      <c r="C585" s="84">
        <f t="shared" si="81"/>
        <v>1.3156000000000001</v>
      </c>
      <c r="D585" s="1"/>
      <c r="E585" s="84">
        <f t="shared" si="84"/>
        <v>5.69</v>
      </c>
      <c r="F585" s="84">
        <f t="shared" si="85"/>
        <v>98</v>
      </c>
      <c r="G585" s="1"/>
      <c r="H585" s="1"/>
      <c r="I585" s="84">
        <f t="shared" si="86"/>
        <v>5.69</v>
      </c>
      <c r="J585" s="84">
        <f t="shared" si="87"/>
        <v>73.8</v>
      </c>
      <c r="K585" s="1"/>
      <c r="L585" s="1"/>
      <c r="M585" s="84">
        <f t="shared" si="88"/>
        <v>5.69</v>
      </c>
      <c r="N585" s="84">
        <f t="shared" si="89"/>
        <v>28.38</v>
      </c>
      <c r="O585" s="84">
        <f t="shared" si="82"/>
        <v>93.653999999999996</v>
      </c>
      <c r="P585" s="1"/>
      <c r="Q585" s="1"/>
    </row>
    <row r="586" spans="1:17" x14ac:dyDescent="0.2">
      <c r="A586" s="84">
        <f t="shared" si="83"/>
        <v>58</v>
      </c>
      <c r="B586" s="84">
        <f t="shared" si="80"/>
        <v>1.5085999999999999</v>
      </c>
      <c r="C586" s="84">
        <f t="shared" si="81"/>
        <v>1.3140000000000001</v>
      </c>
      <c r="D586" s="1"/>
      <c r="E586" s="84">
        <f t="shared" si="84"/>
        <v>5.7</v>
      </c>
      <c r="F586" s="84">
        <f t="shared" si="85"/>
        <v>98</v>
      </c>
      <c r="G586" s="1"/>
      <c r="H586" s="1"/>
      <c r="I586" s="84">
        <f t="shared" si="86"/>
        <v>5.7</v>
      </c>
      <c r="J586" s="84">
        <f t="shared" si="87"/>
        <v>74</v>
      </c>
      <c r="K586" s="1"/>
      <c r="L586" s="1"/>
      <c r="M586" s="84">
        <f t="shared" si="88"/>
        <v>5.7</v>
      </c>
      <c r="N586" s="84">
        <f t="shared" si="89"/>
        <v>28.46</v>
      </c>
      <c r="O586" s="84">
        <f t="shared" si="82"/>
        <v>93.918000000000006</v>
      </c>
      <c r="P586" s="1"/>
      <c r="Q586" s="1"/>
    </row>
    <row r="587" spans="1:17" x14ac:dyDescent="0.2">
      <c r="A587" s="84">
        <f t="shared" si="83"/>
        <v>58.1</v>
      </c>
      <c r="B587" s="84">
        <f t="shared" si="80"/>
        <v>1.5066999999999999</v>
      </c>
      <c r="C587" s="84">
        <f t="shared" si="81"/>
        <v>1.3124</v>
      </c>
      <c r="D587" s="1"/>
      <c r="E587" s="84">
        <f t="shared" si="84"/>
        <v>5.71</v>
      </c>
      <c r="F587" s="84">
        <f t="shared" si="85"/>
        <v>97</v>
      </c>
      <c r="G587" s="1"/>
      <c r="H587" s="1"/>
      <c r="I587" s="84">
        <f t="shared" si="86"/>
        <v>5.71</v>
      </c>
      <c r="J587" s="84">
        <f t="shared" si="87"/>
        <v>74.2</v>
      </c>
      <c r="K587" s="1"/>
      <c r="L587" s="1"/>
      <c r="M587" s="84">
        <f t="shared" si="88"/>
        <v>5.71</v>
      </c>
      <c r="N587" s="84">
        <f t="shared" si="89"/>
        <v>28.54</v>
      </c>
      <c r="O587" s="84">
        <f t="shared" si="82"/>
        <v>94.182000000000002</v>
      </c>
      <c r="P587" s="1"/>
      <c r="Q587" s="1"/>
    </row>
    <row r="588" spans="1:17" x14ac:dyDescent="0.2">
      <c r="A588" s="84">
        <f t="shared" si="83"/>
        <v>58.2</v>
      </c>
      <c r="B588" s="84">
        <f t="shared" si="80"/>
        <v>1.5046999999999999</v>
      </c>
      <c r="C588" s="84">
        <f t="shared" si="81"/>
        <v>1.3108</v>
      </c>
      <c r="D588" s="1"/>
      <c r="E588" s="84">
        <f t="shared" si="84"/>
        <v>5.72</v>
      </c>
      <c r="F588" s="84">
        <f t="shared" si="85"/>
        <v>97</v>
      </c>
      <c r="G588" s="1"/>
      <c r="H588" s="1"/>
      <c r="I588" s="84">
        <f t="shared" si="86"/>
        <v>5.72</v>
      </c>
      <c r="J588" s="84">
        <f t="shared" si="87"/>
        <v>74.400000000000006</v>
      </c>
      <c r="K588" s="1"/>
      <c r="L588" s="1"/>
      <c r="M588" s="84">
        <f t="shared" si="88"/>
        <v>5.72</v>
      </c>
      <c r="N588" s="84">
        <f t="shared" si="89"/>
        <v>28.62</v>
      </c>
      <c r="O588" s="84">
        <f t="shared" si="82"/>
        <v>94.445999999999998</v>
      </c>
      <c r="P588" s="1"/>
      <c r="Q588" s="1"/>
    </row>
    <row r="589" spans="1:17" x14ac:dyDescent="0.2">
      <c r="A589" s="84">
        <f t="shared" si="83"/>
        <v>58.3</v>
      </c>
      <c r="B589" s="84">
        <f t="shared" si="80"/>
        <v>1.5027999999999999</v>
      </c>
      <c r="C589" s="84">
        <f t="shared" si="81"/>
        <v>1.3091999999999999</v>
      </c>
      <c r="D589" s="1"/>
      <c r="E589" s="84">
        <f t="shared" si="84"/>
        <v>5.73</v>
      </c>
      <c r="F589" s="84">
        <f t="shared" si="85"/>
        <v>97</v>
      </c>
      <c r="G589" s="1"/>
      <c r="H589" s="1"/>
      <c r="I589" s="84">
        <f t="shared" si="86"/>
        <v>5.73</v>
      </c>
      <c r="J589" s="84">
        <f t="shared" si="87"/>
        <v>74.599999999999994</v>
      </c>
      <c r="K589" s="1"/>
      <c r="L589" s="1"/>
      <c r="M589" s="84">
        <f t="shared" si="88"/>
        <v>5.73</v>
      </c>
      <c r="N589" s="84">
        <f t="shared" si="89"/>
        <v>28.69</v>
      </c>
      <c r="O589" s="84">
        <f t="shared" si="82"/>
        <v>94.677000000000007</v>
      </c>
      <c r="P589" s="1"/>
      <c r="Q589" s="1"/>
    </row>
    <row r="590" spans="1:17" x14ac:dyDescent="0.2">
      <c r="A590" s="84">
        <f t="shared" si="83"/>
        <v>58.4</v>
      </c>
      <c r="B590" s="84">
        <f t="shared" si="80"/>
        <v>1.5008999999999999</v>
      </c>
      <c r="C590" s="84">
        <f t="shared" si="81"/>
        <v>1.3076000000000001</v>
      </c>
      <c r="D590" s="1"/>
      <c r="E590" s="84">
        <f t="shared" si="84"/>
        <v>5.74</v>
      </c>
      <c r="F590" s="84">
        <f t="shared" si="85"/>
        <v>97</v>
      </c>
      <c r="G590" s="1"/>
      <c r="H590" s="1"/>
      <c r="I590" s="84">
        <f t="shared" si="86"/>
        <v>5.74</v>
      </c>
      <c r="J590" s="84">
        <f t="shared" si="87"/>
        <v>74.8</v>
      </c>
      <c r="K590" s="1"/>
      <c r="L590" s="1"/>
      <c r="M590" s="84">
        <f t="shared" si="88"/>
        <v>5.74</v>
      </c>
      <c r="N590" s="84">
        <f t="shared" si="89"/>
        <v>28.77</v>
      </c>
      <c r="O590" s="84">
        <f t="shared" si="82"/>
        <v>94.941000000000003</v>
      </c>
      <c r="P590" s="1"/>
      <c r="Q590" s="1"/>
    </row>
    <row r="591" spans="1:17" x14ac:dyDescent="0.2">
      <c r="A591" s="84">
        <f t="shared" si="83"/>
        <v>58.5</v>
      </c>
      <c r="B591" s="84">
        <f t="shared" si="80"/>
        <v>1.4990000000000001</v>
      </c>
      <c r="C591" s="84">
        <f t="shared" si="81"/>
        <v>1.3061</v>
      </c>
      <c r="D591" s="1"/>
      <c r="E591" s="84">
        <f t="shared" si="84"/>
        <v>5.75</v>
      </c>
      <c r="F591" s="84">
        <f t="shared" si="85"/>
        <v>96</v>
      </c>
      <c r="G591" s="1"/>
      <c r="H591" s="1"/>
      <c r="I591" s="84">
        <f t="shared" si="86"/>
        <v>5.75</v>
      </c>
      <c r="J591" s="84">
        <f t="shared" si="87"/>
        <v>75</v>
      </c>
      <c r="K591" s="1"/>
      <c r="L591" s="1"/>
      <c r="M591" s="84">
        <f t="shared" si="88"/>
        <v>5.75</v>
      </c>
      <c r="N591" s="84">
        <f t="shared" si="89"/>
        <v>28.85</v>
      </c>
      <c r="O591" s="84">
        <f t="shared" si="82"/>
        <v>95.204999999999998</v>
      </c>
      <c r="P591" s="1"/>
      <c r="Q591" s="1"/>
    </row>
    <row r="592" spans="1:17" x14ac:dyDescent="0.2">
      <c r="A592" s="84">
        <f t="shared" si="83"/>
        <v>58.6</v>
      </c>
      <c r="B592" s="84">
        <f t="shared" ref="B592:B655" si="90">ROUND(VLOOKUP($A592,SINCLAIRTABELLE,$D$1),$B$10)</f>
        <v>1.4971000000000001</v>
      </c>
      <c r="C592" s="84">
        <f t="shared" ref="C592:C655" si="91">IF($B$3=$W$1,ROUND(VLOOKUP($A592,SINCLAIRTABELLE,$E$1),$B$10),IF($B$3=$W$2,B592,B592+$B$4))</f>
        <v>1.3045</v>
      </c>
      <c r="D592" s="1"/>
      <c r="E592" s="84">
        <f t="shared" si="84"/>
        <v>5.76</v>
      </c>
      <c r="F592" s="84">
        <f t="shared" si="85"/>
        <v>96</v>
      </c>
      <c r="G592" s="1"/>
      <c r="H592" s="1"/>
      <c r="I592" s="84">
        <f t="shared" si="86"/>
        <v>5.76</v>
      </c>
      <c r="J592" s="84">
        <f t="shared" si="87"/>
        <v>75.2</v>
      </c>
      <c r="K592" s="1"/>
      <c r="L592" s="1"/>
      <c r="M592" s="84">
        <f t="shared" si="88"/>
        <v>5.76</v>
      </c>
      <c r="N592" s="84">
        <f t="shared" si="89"/>
        <v>28.92</v>
      </c>
      <c r="O592" s="84">
        <f t="shared" ref="O592:O655" si="92">IF($N$4="Ja",ROUND(N592*$O$2,$B$10),N592)</f>
        <v>95.436000000000007</v>
      </c>
      <c r="P592" s="1"/>
      <c r="Q592" s="1"/>
    </row>
    <row r="593" spans="1:17" x14ac:dyDescent="0.2">
      <c r="A593" s="84">
        <f t="shared" si="83"/>
        <v>58.7</v>
      </c>
      <c r="B593" s="84">
        <f t="shared" si="90"/>
        <v>1.4952000000000001</v>
      </c>
      <c r="C593" s="84">
        <f t="shared" si="91"/>
        <v>1.3029999999999999</v>
      </c>
      <c r="D593" s="1"/>
      <c r="E593" s="84">
        <f t="shared" si="84"/>
        <v>5.77</v>
      </c>
      <c r="F593" s="84">
        <f t="shared" si="85"/>
        <v>96</v>
      </c>
      <c r="G593" s="1"/>
      <c r="H593" s="1"/>
      <c r="I593" s="84">
        <f t="shared" si="86"/>
        <v>5.77</v>
      </c>
      <c r="J593" s="84">
        <f t="shared" si="87"/>
        <v>75.400000000000006</v>
      </c>
      <c r="K593" s="1"/>
      <c r="L593" s="1"/>
      <c r="M593" s="84">
        <f t="shared" si="88"/>
        <v>5.77</v>
      </c>
      <c r="N593" s="84">
        <f t="shared" si="89"/>
        <v>29</v>
      </c>
      <c r="O593" s="84">
        <f t="shared" si="92"/>
        <v>95.7</v>
      </c>
      <c r="P593" s="1"/>
      <c r="Q593" s="1"/>
    </row>
    <row r="594" spans="1:17" x14ac:dyDescent="0.2">
      <c r="A594" s="84">
        <f t="shared" ref="A594:A657" si="93">ROUND(A593+0.1,1)</f>
        <v>58.8</v>
      </c>
      <c r="B594" s="84">
        <f t="shared" si="90"/>
        <v>1.4933000000000001</v>
      </c>
      <c r="C594" s="84">
        <f t="shared" si="91"/>
        <v>1.3013999999999999</v>
      </c>
      <c r="D594" s="1"/>
      <c r="E594" s="84">
        <f t="shared" ref="E594:E657" si="94">ROUND(E593+0.01,2)</f>
        <v>5.78</v>
      </c>
      <c r="F594" s="84">
        <f t="shared" ref="F594:F657" si="95">ROUND(IF(E594 &gt; $F$9,0,($F$9-E594)*100*$F$11), $F$10)</f>
        <v>96</v>
      </c>
      <c r="G594" s="1"/>
      <c r="H594" s="1"/>
      <c r="I594" s="84">
        <f t="shared" ref="I594:I657" si="96">ROUND(I593+0.01,2)</f>
        <v>5.78</v>
      </c>
      <c r="J594" s="84">
        <f t="shared" ref="J594:J657" si="97">ROUND(IF(I594&lt;=$J$9,0,(I594-$J$9)*100*$J$11),$J$10)</f>
        <v>75.599999999999994</v>
      </c>
      <c r="K594" s="1"/>
      <c r="L594" s="1"/>
      <c r="M594" s="84">
        <f t="shared" ref="M594:M657" si="98">ROUND(M593+0.01,2)</f>
        <v>5.78</v>
      </c>
      <c r="N594" s="84">
        <f t="shared" ref="N594:N657" si="99">ROUND(IF(M594&lt;=$N$9,0,(M594-$N$9)*100*$N$11),$N$10)</f>
        <v>29.08</v>
      </c>
      <c r="O594" s="84">
        <f t="shared" si="92"/>
        <v>95.963999999999999</v>
      </c>
      <c r="P594" s="1"/>
      <c r="Q594" s="1"/>
    </row>
    <row r="595" spans="1:17" x14ac:dyDescent="0.2">
      <c r="A595" s="84">
        <f t="shared" si="93"/>
        <v>58.9</v>
      </c>
      <c r="B595" s="84">
        <f t="shared" si="90"/>
        <v>1.4914000000000001</v>
      </c>
      <c r="C595" s="84">
        <f t="shared" si="91"/>
        <v>1.2999000000000001</v>
      </c>
      <c r="D595" s="1"/>
      <c r="E595" s="84">
        <f t="shared" si="94"/>
        <v>5.79</v>
      </c>
      <c r="F595" s="84">
        <f t="shared" si="95"/>
        <v>95</v>
      </c>
      <c r="G595" s="1"/>
      <c r="H595" s="1"/>
      <c r="I595" s="84">
        <f t="shared" si="96"/>
        <v>5.79</v>
      </c>
      <c r="J595" s="84">
        <f t="shared" si="97"/>
        <v>75.8</v>
      </c>
      <c r="K595" s="1"/>
      <c r="L595" s="1"/>
      <c r="M595" s="84">
        <f t="shared" si="98"/>
        <v>5.79</v>
      </c>
      <c r="N595" s="84">
        <f t="shared" si="99"/>
        <v>29.15</v>
      </c>
      <c r="O595" s="84">
        <f t="shared" si="92"/>
        <v>96.194999999999993</v>
      </c>
      <c r="P595" s="1"/>
      <c r="Q595" s="1"/>
    </row>
    <row r="596" spans="1:17" x14ac:dyDescent="0.2">
      <c r="A596" s="84">
        <f t="shared" si="93"/>
        <v>59</v>
      </c>
      <c r="B596" s="84">
        <f t="shared" si="90"/>
        <v>1.4896</v>
      </c>
      <c r="C596" s="84">
        <f t="shared" si="91"/>
        <v>1.2984</v>
      </c>
      <c r="D596" s="1"/>
      <c r="E596" s="84">
        <f t="shared" si="94"/>
        <v>5.8</v>
      </c>
      <c r="F596" s="84">
        <f t="shared" si="95"/>
        <v>95</v>
      </c>
      <c r="G596" s="1"/>
      <c r="H596" s="1"/>
      <c r="I596" s="84">
        <f t="shared" si="96"/>
        <v>5.8</v>
      </c>
      <c r="J596" s="84">
        <f t="shared" si="97"/>
        <v>76</v>
      </c>
      <c r="K596" s="1"/>
      <c r="L596" s="1"/>
      <c r="M596" s="84">
        <f t="shared" si="98"/>
        <v>5.8</v>
      </c>
      <c r="N596" s="84">
        <f t="shared" si="99"/>
        <v>29.23</v>
      </c>
      <c r="O596" s="84">
        <f t="shared" si="92"/>
        <v>96.459000000000003</v>
      </c>
      <c r="P596" s="1"/>
      <c r="Q596" s="1"/>
    </row>
    <row r="597" spans="1:17" x14ac:dyDescent="0.2">
      <c r="A597" s="84">
        <f t="shared" si="93"/>
        <v>59.1</v>
      </c>
      <c r="B597" s="84">
        <f t="shared" si="90"/>
        <v>1.4877</v>
      </c>
      <c r="C597" s="84">
        <f t="shared" si="91"/>
        <v>1.2968</v>
      </c>
      <c r="D597" s="1"/>
      <c r="E597" s="84">
        <f t="shared" si="94"/>
        <v>5.81</v>
      </c>
      <c r="F597" s="84">
        <f t="shared" si="95"/>
        <v>95</v>
      </c>
      <c r="G597" s="1"/>
      <c r="H597" s="1"/>
      <c r="I597" s="84">
        <f t="shared" si="96"/>
        <v>5.81</v>
      </c>
      <c r="J597" s="84">
        <f t="shared" si="97"/>
        <v>76.2</v>
      </c>
      <c r="K597" s="1"/>
      <c r="L597" s="1"/>
      <c r="M597" s="84">
        <f t="shared" si="98"/>
        <v>5.81</v>
      </c>
      <c r="N597" s="84">
        <f t="shared" si="99"/>
        <v>29.31</v>
      </c>
      <c r="O597" s="84">
        <f t="shared" si="92"/>
        <v>96.722999999999999</v>
      </c>
      <c r="P597" s="1"/>
      <c r="Q597" s="1"/>
    </row>
    <row r="598" spans="1:17" x14ac:dyDescent="0.2">
      <c r="A598" s="84">
        <f t="shared" si="93"/>
        <v>59.2</v>
      </c>
      <c r="B598" s="84">
        <f t="shared" si="90"/>
        <v>1.4859</v>
      </c>
      <c r="C598" s="84">
        <f t="shared" si="91"/>
        <v>1.2952999999999999</v>
      </c>
      <c r="D598" s="1"/>
      <c r="E598" s="84">
        <f t="shared" si="94"/>
        <v>5.82</v>
      </c>
      <c r="F598" s="84">
        <f t="shared" si="95"/>
        <v>95</v>
      </c>
      <c r="G598" s="1"/>
      <c r="H598" s="1"/>
      <c r="I598" s="84">
        <f t="shared" si="96"/>
        <v>5.82</v>
      </c>
      <c r="J598" s="84">
        <f t="shared" si="97"/>
        <v>76.400000000000006</v>
      </c>
      <c r="K598" s="1"/>
      <c r="L598" s="1"/>
      <c r="M598" s="84">
        <f t="shared" si="98"/>
        <v>5.82</v>
      </c>
      <c r="N598" s="84">
        <f t="shared" si="99"/>
        <v>29.38</v>
      </c>
      <c r="O598" s="84">
        <f t="shared" si="92"/>
        <v>96.953999999999994</v>
      </c>
      <c r="P598" s="1"/>
      <c r="Q598" s="1"/>
    </row>
    <row r="599" spans="1:17" x14ac:dyDescent="0.2">
      <c r="A599" s="84">
        <f t="shared" si="93"/>
        <v>59.3</v>
      </c>
      <c r="B599" s="84">
        <f t="shared" si="90"/>
        <v>1.484</v>
      </c>
      <c r="C599" s="84">
        <f t="shared" si="91"/>
        <v>1.2938000000000001</v>
      </c>
      <c r="D599" s="1"/>
      <c r="E599" s="84">
        <f t="shared" si="94"/>
        <v>5.83</v>
      </c>
      <c r="F599" s="84">
        <f t="shared" si="95"/>
        <v>94</v>
      </c>
      <c r="G599" s="1"/>
      <c r="H599" s="1"/>
      <c r="I599" s="84">
        <f t="shared" si="96"/>
        <v>5.83</v>
      </c>
      <c r="J599" s="84">
        <f t="shared" si="97"/>
        <v>76.599999999999994</v>
      </c>
      <c r="K599" s="1"/>
      <c r="L599" s="1"/>
      <c r="M599" s="84">
        <f t="shared" si="98"/>
        <v>5.83</v>
      </c>
      <c r="N599" s="84">
        <f t="shared" si="99"/>
        <v>29.46</v>
      </c>
      <c r="O599" s="84">
        <f t="shared" si="92"/>
        <v>97.218000000000004</v>
      </c>
      <c r="P599" s="1"/>
      <c r="Q599" s="1"/>
    </row>
    <row r="600" spans="1:17" x14ac:dyDescent="0.2">
      <c r="A600" s="84">
        <f t="shared" si="93"/>
        <v>59.4</v>
      </c>
      <c r="B600" s="84">
        <f t="shared" si="90"/>
        <v>1.4822</v>
      </c>
      <c r="C600" s="84">
        <f t="shared" si="91"/>
        <v>1.2923</v>
      </c>
      <c r="D600" s="1"/>
      <c r="E600" s="84">
        <f t="shared" si="94"/>
        <v>5.84</v>
      </c>
      <c r="F600" s="84">
        <f t="shared" si="95"/>
        <v>94</v>
      </c>
      <c r="G600" s="1"/>
      <c r="H600" s="1"/>
      <c r="I600" s="84">
        <f t="shared" si="96"/>
        <v>5.84</v>
      </c>
      <c r="J600" s="84">
        <f t="shared" si="97"/>
        <v>76.8</v>
      </c>
      <c r="K600" s="1"/>
      <c r="L600" s="1"/>
      <c r="M600" s="84">
        <f t="shared" si="98"/>
        <v>5.84</v>
      </c>
      <c r="N600" s="84">
        <f t="shared" si="99"/>
        <v>29.54</v>
      </c>
      <c r="O600" s="84">
        <f t="shared" si="92"/>
        <v>97.481999999999999</v>
      </c>
      <c r="P600" s="1"/>
      <c r="Q600" s="1"/>
    </row>
    <row r="601" spans="1:17" x14ac:dyDescent="0.2">
      <c r="A601" s="84">
        <f t="shared" si="93"/>
        <v>59.5</v>
      </c>
      <c r="B601" s="84">
        <f t="shared" si="90"/>
        <v>1.4803999999999999</v>
      </c>
      <c r="C601" s="84">
        <f t="shared" si="91"/>
        <v>1.2907999999999999</v>
      </c>
      <c r="D601" s="1"/>
      <c r="E601" s="84">
        <f t="shared" si="94"/>
        <v>5.85</v>
      </c>
      <c r="F601" s="84">
        <f t="shared" si="95"/>
        <v>94</v>
      </c>
      <c r="G601" s="1"/>
      <c r="H601" s="1"/>
      <c r="I601" s="84">
        <f t="shared" si="96"/>
        <v>5.85</v>
      </c>
      <c r="J601" s="84">
        <f t="shared" si="97"/>
        <v>77</v>
      </c>
      <c r="K601" s="1"/>
      <c r="L601" s="1"/>
      <c r="M601" s="84">
        <f t="shared" si="98"/>
        <v>5.85</v>
      </c>
      <c r="N601" s="84">
        <f t="shared" si="99"/>
        <v>29.62</v>
      </c>
      <c r="O601" s="84">
        <f t="shared" si="92"/>
        <v>97.745999999999995</v>
      </c>
      <c r="P601" s="1"/>
      <c r="Q601" s="1"/>
    </row>
    <row r="602" spans="1:17" x14ac:dyDescent="0.2">
      <c r="A602" s="84">
        <f t="shared" si="93"/>
        <v>59.6</v>
      </c>
      <c r="B602" s="84">
        <f t="shared" si="90"/>
        <v>1.4785999999999999</v>
      </c>
      <c r="C602" s="84">
        <f t="shared" si="91"/>
        <v>1.2894000000000001</v>
      </c>
      <c r="D602" s="1"/>
      <c r="E602" s="84">
        <f t="shared" si="94"/>
        <v>5.86</v>
      </c>
      <c r="F602" s="84">
        <f t="shared" si="95"/>
        <v>94</v>
      </c>
      <c r="G602" s="1"/>
      <c r="H602" s="1"/>
      <c r="I602" s="84">
        <f t="shared" si="96"/>
        <v>5.86</v>
      </c>
      <c r="J602" s="84">
        <f t="shared" si="97"/>
        <v>77.2</v>
      </c>
      <c r="K602" s="1"/>
      <c r="L602" s="1"/>
      <c r="M602" s="84">
        <f t="shared" si="98"/>
        <v>5.86</v>
      </c>
      <c r="N602" s="84">
        <f t="shared" si="99"/>
        <v>29.69</v>
      </c>
      <c r="O602" s="84">
        <f t="shared" si="92"/>
        <v>97.977000000000004</v>
      </c>
      <c r="P602" s="1"/>
      <c r="Q602" s="1"/>
    </row>
    <row r="603" spans="1:17" x14ac:dyDescent="0.2">
      <c r="A603" s="84">
        <f t="shared" si="93"/>
        <v>59.7</v>
      </c>
      <c r="B603" s="84">
        <f t="shared" si="90"/>
        <v>1.4767999999999999</v>
      </c>
      <c r="C603" s="84">
        <f t="shared" si="91"/>
        <v>1.2879</v>
      </c>
      <c r="D603" s="1"/>
      <c r="E603" s="84">
        <f t="shared" si="94"/>
        <v>5.87</v>
      </c>
      <c r="F603" s="84">
        <f t="shared" si="95"/>
        <v>93</v>
      </c>
      <c r="G603" s="1"/>
      <c r="H603" s="1"/>
      <c r="I603" s="84">
        <f t="shared" si="96"/>
        <v>5.87</v>
      </c>
      <c r="J603" s="84">
        <f t="shared" si="97"/>
        <v>77.400000000000006</v>
      </c>
      <c r="K603" s="1"/>
      <c r="L603" s="1"/>
      <c r="M603" s="84">
        <f t="shared" si="98"/>
        <v>5.87</v>
      </c>
      <c r="N603" s="84">
        <f t="shared" si="99"/>
        <v>29.77</v>
      </c>
      <c r="O603" s="84">
        <f t="shared" si="92"/>
        <v>98.241</v>
      </c>
      <c r="P603" s="1"/>
      <c r="Q603" s="1"/>
    </row>
    <row r="604" spans="1:17" x14ac:dyDescent="0.2">
      <c r="A604" s="84">
        <f t="shared" si="93"/>
        <v>59.8</v>
      </c>
      <c r="B604" s="84">
        <f t="shared" si="90"/>
        <v>1.4750000000000001</v>
      </c>
      <c r="C604" s="84">
        <f t="shared" si="91"/>
        <v>1.2864</v>
      </c>
      <c r="D604" s="1"/>
      <c r="E604" s="84">
        <f t="shared" si="94"/>
        <v>5.88</v>
      </c>
      <c r="F604" s="84">
        <f t="shared" si="95"/>
        <v>93</v>
      </c>
      <c r="G604" s="1"/>
      <c r="H604" s="1"/>
      <c r="I604" s="84">
        <f t="shared" si="96"/>
        <v>5.88</v>
      </c>
      <c r="J604" s="84">
        <f t="shared" si="97"/>
        <v>77.599999999999994</v>
      </c>
      <c r="K604" s="1"/>
      <c r="L604" s="1"/>
      <c r="M604" s="84">
        <f t="shared" si="98"/>
        <v>5.88</v>
      </c>
      <c r="N604" s="84">
        <f t="shared" si="99"/>
        <v>29.85</v>
      </c>
      <c r="O604" s="84">
        <f t="shared" si="92"/>
        <v>98.504999999999995</v>
      </c>
      <c r="P604" s="1"/>
      <c r="Q604" s="1"/>
    </row>
    <row r="605" spans="1:17" x14ac:dyDescent="0.2">
      <c r="A605" s="84">
        <f t="shared" si="93"/>
        <v>59.9</v>
      </c>
      <c r="B605" s="84">
        <f t="shared" si="90"/>
        <v>1.4732000000000001</v>
      </c>
      <c r="C605" s="84">
        <f t="shared" si="91"/>
        <v>1.2849999999999999</v>
      </c>
      <c r="D605" s="1"/>
      <c r="E605" s="84">
        <f t="shared" si="94"/>
        <v>5.89</v>
      </c>
      <c r="F605" s="84">
        <f t="shared" si="95"/>
        <v>93</v>
      </c>
      <c r="G605" s="1"/>
      <c r="H605" s="1"/>
      <c r="I605" s="84">
        <f t="shared" si="96"/>
        <v>5.89</v>
      </c>
      <c r="J605" s="84">
        <f t="shared" si="97"/>
        <v>77.8</v>
      </c>
      <c r="K605" s="1"/>
      <c r="L605" s="1"/>
      <c r="M605" s="84">
        <f t="shared" si="98"/>
        <v>5.89</v>
      </c>
      <c r="N605" s="84">
        <f t="shared" si="99"/>
        <v>29.92</v>
      </c>
      <c r="O605" s="84">
        <f t="shared" si="92"/>
        <v>98.736000000000004</v>
      </c>
      <c r="P605" s="1"/>
      <c r="Q605" s="1"/>
    </row>
    <row r="606" spans="1:17" x14ac:dyDescent="0.2">
      <c r="A606" s="84">
        <f t="shared" si="93"/>
        <v>60</v>
      </c>
      <c r="B606" s="84">
        <f t="shared" si="90"/>
        <v>1.4714</v>
      </c>
      <c r="C606" s="84">
        <f t="shared" si="91"/>
        <v>1.2835000000000001</v>
      </c>
      <c r="D606" s="1"/>
      <c r="E606" s="84">
        <f t="shared" si="94"/>
        <v>5.9</v>
      </c>
      <c r="F606" s="84">
        <f t="shared" si="95"/>
        <v>93</v>
      </c>
      <c r="G606" s="1"/>
      <c r="H606" s="1"/>
      <c r="I606" s="84">
        <f t="shared" si="96"/>
        <v>5.9</v>
      </c>
      <c r="J606" s="84">
        <f t="shared" si="97"/>
        <v>78</v>
      </c>
      <c r="K606" s="1"/>
      <c r="L606" s="1"/>
      <c r="M606" s="84">
        <f t="shared" si="98"/>
        <v>5.9</v>
      </c>
      <c r="N606" s="84">
        <f t="shared" si="99"/>
        <v>30</v>
      </c>
      <c r="O606" s="84">
        <f t="shared" si="92"/>
        <v>99</v>
      </c>
      <c r="P606" s="1"/>
      <c r="Q606" s="1"/>
    </row>
    <row r="607" spans="1:17" x14ac:dyDescent="0.2">
      <c r="A607" s="84">
        <f t="shared" si="93"/>
        <v>60.1</v>
      </c>
      <c r="B607" s="84">
        <f t="shared" si="90"/>
        <v>1.4696</v>
      </c>
      <c r="C607" s="84">
        <f t="shared" si="91"/>
        <v>1.2821</v>
      </c>
      <c r="D607" s="1"/>
      <c r="E607" s="84">
        <f t="shared" si="94"/>
        <v>5.91</v>
      </c>
      <c r="F607" s="84">
        <f t="shared" si="95"/>
        <v>92</v>
      </c>
      <c r="G607" s="1"/>
      <c r="H607" s="1"/>
      <c r="I607" s="84">
        <f t="shared" si="96"/>
        <v>5.91</v>
      </c>
      <c r="J607" s="84">
        <f t="shared" si="97"/>
        <v>78.2</v>
      </c>
      <c r="K607" s="1"/>
      <c r="L607" s="1"/>
      <c r="M607" s="84">
        <f t="shared" si="98"/>
        <v>5.91</v>
      </c>
      <c r="N607" s="84">
        <f t="shared" si="99"/>
        <v>30.08</v>
      </c>
      <c r="O607" s="84">
        <f t="shared" si="92"/>
        <v>99.263999999999996</v>
      </c>
      <c r="P607" s="1"/>
      <c r="Q607" s="1"/>
    </row>
    <row r="608" spans="1:17" x14ac:dyDescent="0.2">
      <c r="A608" s="84">
        <f t="shared" si="93"/>
        <v>60.2</v>
      </c>
      <c r="B608" s="84">
        <f t="shared" si="90"/>
        <v>1.4678</v>
      </c>
      <c r="C608" s="84">
        <f t="shared" si="91"/>
        <v>1.2806</v>
      </c>
      <c r="D608" s="1"/>
      <c r="E608" s="84">
        <f t="shared" si="94"/>
        <v>5.92</v>
      </c>
      <c r="F608" s="84">
        <f t="shared" si="95"/>
        <v>92</v>
      </c>
      <c r="G608" s="1"/>
      <c r="H608" s="1"/>
      <c r="I608" s="84">
        <f t="shared" si="96"/>
        <v>5.92</v>
      </c>
      <c r="J608" s="84">
        <f t="shared" si="97"/>
        <v>78.400000000000006</v>
      </c>
      <c r="K608" s="1"/>
      <c r="L608" s="1"/>
      <c r="M608" s="84">
        <f t="shared" si="98"/>
        <v>5.92</v>
      </c>
      <c r="N608" s="84">
        <f t="shared" si="99"/>
        <v>30.15</v>
      </c>
      <c r="O608" s="84">
        <f t="shared" si="92"/>
        <v>99.495000000000005</v>
      </c>
      <c r="P608" s="1"/>
      <c r="Q608" s="1"/>
    </row>
    <row r="609" spans="1:17" x14ac:dyDescent="0.2">
      <c r="A609" s="84">
        <f t="shared" si="93"/>
        <v>60.3</v>
      </c>
      <c r="B609" s="84">
        <f t="shared" si="90"/>
        <v>1.4661</v>
      </c>
      <c r="C609" s="84">
        <f t="shared" si="91"/>
        <v>1.2791999999999999</v>
      </c>
      <c r="D609" s="1"/>
      <c r="E609" s="84">
        <f t="shared" si="94"/>
        <v>5.93</v>
      </c>
      <c r="F609" s="84">
        <f t="shared" si="95"/>
        <v>92</v>
      </c>
      <c r="G609" s="1"/>
      <c r="H609" s="1"/>
      <c r="I609" s="84">
        <f t="shared" si="96"/>
        <v>5.93</v>
      </c>
      <c r="J609" s="84">
        <f t="shared" si="97"/>
        <v>78.599999999999994</v>
      </c>
      <c r="K609" s="1"/>
      <c r="L609" s="1"/>
      <c r="M609" s="84">
        <f t="shared" si="98"/>
        <v>5.93</v>
      </c>
      <c r="N609" s="84">
        <f t="shared" si="99"/>
        <v>30.23</v>
      </c>
      <c r="O609" s="84">
        <f t="shared" si="92"/>
        <v>99.759</v>
      </c>
      <c r="P609" s="1"/>
      <c r="Q609" s="1"/>
    </row>
    <row r="610" spans="1:17" x14ac:dyDescent="0.2">
      <c r="A610" s="84">
        <f t="shared" si="93"/>
        <v>60.4</v>
      </c>
      <c r="B610" s="84">
        <f t="shared" si="90"/>
        <v>1.4642999999999999</v>
      </c>
      <c r="C610" s="84">
        <f t="shared" si="91"/>
        <v>1.2778</v>
      </c>
      <c r="D610" s="1"/>
      <c r="E610" s="84">
        <f t="shared" si="94"/>
        <v>5.94</v>
      </c>
      <c r="F610" s="84">
        <f t="shared" si="95"/>
        <v>92</v>
      </c>
      <c r="G610" s="1"/>
      <c r="H610" s="1"/>
      <c r="I610" s="84">
        <f t="shared" si="96"/>
        <v>5.94</v>
      </c>
      <c r="J610" s="84">
        <f t="shared" si="97"/>
        <v>78.8</v>
      </c>
      <c r="K610" s="1"/>
      <c r="L610" s="1"/>
      <c r="M610" s="84">
        <f t="shared" si="98"/>
        <v>5.94</v>
      </c>
      <c r="N610" s="84">
        <f t="shared" si="99"/>
        <v>30.31</v>
      </c>
      <c r="O610" s="84">
        <f t="shared" si="92"/>
        <v>100.023</v>
      </c>
      <c r="P610" s="1"/>
      <c r="Q610" s="1"/>
    </row>
    <row r="611" spans="1:17" x14ac:dyDescent="0.2">
      <c r="A611" s="84">
        <f t="shared" si="93"/>
        <v>60.5</v>
      </c>
      <c r="B611" s="84">
        <f t="shared" si="90"/>
        <v>1.4625999999999999</v>
      </c>
      <c r="C611" s="84">
        <f t="shared" si="91"/>
        <v>1.2764</v>
      </c>
      <c r="D611" s="1"/>
      <c r="E611" s="84">
        <f t="shared" si="94"/>
        <v>5.95</v>
      </c>
      <c r="F611" s="84">
        <f t="shared" si="95"/>
        <v>91</v>
      </c>
      <c r="G611" s="1"/>
      <c r="H611" s="1"/>
      <c r="I611" s="84">
        <f t="shared" si="96"/>
        <v>5.95</v>
      </c>
      <c r="J611" s="84">
        <f t="shared" si="97"/>
        <v>79</v>
      </c>
      <c r="K611" s="1"/>
      <c r="L611" s="1"/>
      <c r="M611" s="84">
        <f t="shared" si="98"/>
        <v>5.95</v>
      </c>
      <c r="N611" s="84">
        <f t="shared" si="99"/>
        <v>30.38</v>
      </c>
      <c r="O611" s="84">
        <f t="shared" si="92"/>
        <v>100.254</v>
      </c>
      <c r="P611" s="1"/>
      <c r="Q611" s="1"/>
    </row>
    <row r="612" spans="1:17" x14ac:dyDescent="0.2">
      <c r="A612" s="84">
        <f t="shared" si="93"/>
        <v>60.6</v>
      </c>
      <c r="B612" s="84">
        <f t="shared" si="90"/>
        <v>1.4608000000000001</v>
      </c>
      <c r="C612" s="84">
        <f t="shared" si="91"/>
        <v>1.2749999999999999</v>
      </c>
      <c r="D612" s="1"/>
      <c r="E612" s="84">
        <f t="shared" si="94"/>
        <v>5.96</v>
      </c>
      <c r="F612" s="84">
        <f t="shared" si="95"/>
        <v>91</v>
      </c>
      <c r="G612" s="1"/>
      <c r="H612" s="1"/>
      <c r="I612" s="84">
        <f t="shared" si="96"/>
        <v>5.96</v>
      </c>
      <c r="J612" s="84">
        <f t="shared" si="97"/>
        <v>79.2</v>
      </c>
      <c r="K612" s="1"/>
      <c r="L612" s="1"/>
      <c r="M612" s="84">
        <f t="shared" si="98"/>
        <v>5.96</v>
      </c>
      <c r="N612" s="84">
        <f t="shared" si="99"/>
        <v>30.46</v>
      </c>
      <c r="O612" s="84">
        <f t="shared" si="92"/>
        <v>100.518</v>
      </c>
      <c r="P612" s="1"/>
      <c r="Q612" s="1"/>
    </row>
    <row r="613" spans="1:17" x14ac:dyDescent="0.2">
      <c r="A613" s="84">
        <f t="shared" si="93"/>
        <v>60.7</v>
      </c>
      <c r="B613" s="84">
        <f t="shared" si="90"/>
        <v>1.4591000000000001</v>
      </c>
      <c r="C613" s="84">
        <f t="shared" si="91"/>
        <v>1.2736000000000001</v>
      </c>
      <c r="D613" s="1"/>
      <c r="E613" s="84">
        <f t="shared" si="94"/>
        <v>5.97</v>
      </c>
      <c r="F613" s="84">
        <f t="shared" si="95"/>
        <v>91</v>
      </c>
      <c r="G613" s="1"/>
      <c r="H613" s="1"/>
      <c r="I613" s="84">
        <f t="shared" si="96"/>
        <v>5.97</v>
      </c>
      <c r="J613" s="84">
        <f t="shared" si="97"/>
        <v>79.400000000000006</v>
      </c>
      <c r="K613" s="1"/>
      <c r="L613" s="1"/>
      <c r="M613" s="84">
        <f t="shared" si="98"/>
        <v>5.97</v>
      </c>
      <c r="N613" s="84">
        <f t="shared" si="99"/>
        <v>30.54</v>
      </c>
      <c r="O613" s="84">
        <f t="shared" si="92"/>
        <v>100.782</v>
      </c>
      <c r="P613" s="1"/>
      <c r="Q613" s="1"/>
    </row>
    <row r="614" spans="1:17" x14ac:dyDescent="0.2">
      <c r="A614" s="84">
        <f t="shared" si="93"/>
        <v>60.8</v>
      </c>
      <c r="B614" s="84">
        <f t="shared" si="90"/>
        <v>1.4574</v>
      </c>
      <c r="C614" s="84">
        <f t="shared" si="91"/>
        <v>1.2722</v>
      </c>
      <c r="D614" s="1"/>
      <c r="E614" s="84">
        <f t="shared" si="94"/>
        <v>5.98</v>
      </c>
      <c r="F614" s="84">
        <f t="shared" si="95"/>
        <v>91</v>
      </c>
      <c r="G614" s="1"/>
      <c r="H614" s="1"/>
      <c r="I614" s="84">
        <f t="shared" si="96"/>
        <v>5.98</v>
      </c>
      <c r="J614" s="84">
        <f t="shared" si="97"/>
        <v>79.599999999999994</v>
      </c>
      <c r="K614" s="1"/>
      <c r="L614" s="1"/>
      <c r="M614" s="84">
        <f t="shared" si="98"/>
        <v>5.98</v>
      </c>
      <c r="N614" s="84">
        <f t="shared" si="99"/>
        <v>30.62</v>
      </c>
      <c r="O614" s="84">
        <f t="shared" si="92"/>
        <v>101.04600000000001</v>
      </c>
      <c r="P614" s="1"/>
      <c r="Q614" s="1"/>
    </row>
    <row r="615" spans="1:17" x14ac:dyDescent="0.2">
      <c r="A615" s="84">
        <f t="shared" si="93"/>
        <v>60.9</v>
      </c>
      <c r="B615" s="84">
        <f t="shared" si="90"/>
        <v>1.4557</v>
      </c>
      <c r="C615" s="84">
        <f t="shared" si="91"/>
        <v>1.2707999999999999</v>
      </c>
      <c r="D615" s="1"/>
      <c r="E615" s="84">
        <f t="shared" si="94"/>
        <v>5.99</v>
      </c>
      <c r="F615" s="84">
        <f t="shared" si="95"/>
        <v>90</v>
      </c>
      <c r="G615" s="1"/>
      <c r="H615" s="1"/>
      <c r="I615" s="84">
        <f t="shared" si="96"/>
        <v>5.99</v>
      </c>
      <c r="J615" s="84">
        <f t="shared" si="97"/>
        <v>79.8</v>
      </c>
      <c r="K615" s="1"/>
      <c r="L615" s="1"/>
      <c r="M615" s="84">
        <f t="shared" si="98"/>
        <v>5.99</v>
      </c>
      <c r="N615" s="84">
        <f t="shared" si="99"/>
        <v>30.69</v>
      </c>
      <c r="O615" s="84">
        <f t="shared" si="92"/>
        <v>101.277</v>
      </c>
      <c r="P615" s="1"/>
      <c r="Q615" s="1"/>
    </row>
    <row r="616" spans="1:17" x14ac:dyDescent="0.2">
      <c r="A616" s="84">
        <f t="shared" si="93"/>
        <v>61</v>
      </c>
      <c r="B616" s="84">
        <f t="shared" si="90"/>
        <v>1.454</v>
      </c>
      <c r="C616" s="84">
        <f t="shared" si="91"/>
        <v>1.2694000000000001</v>
      </c>
      <c r="D616" s="1"/>
      <c r="E616" s="84">
        <f t="shared" si="94"/>
        <v>6</v>
      </c>
      <c r="F616" s="84">
        <f t="shared" si="95"/>
        <v>90</v>
      </c>
      <c r="G616" s="1"/>
      <c r="H616" s="1"/>
      <c r="I616" s="84">
        <f t="shared" si="96"/>
        <v>6</v>
      </c>
      <c r="J616" s="84">
        <f t="shared" si="97"/>
        <v>80</v>
      </c>
      <c r="K616" s="1"/>
      <c r="L616" s="1"/>
      <c r="M616" s="84">
        <f t="shared" si="98"/>
        <v>6</v>
      </c>
      <c r="N616" s="84">
        <f t="shared" si="99"/>
        <v>30.77</v>
      </c>
      <c r="O616" s="84">
        <f t="shared" si="92"/>
        <v>101.541</v>
      </c>
      <c r="P616" s="1"/>
      <c r="Q616" s="1"/>
    </row>
    <row r="617" spans="1:17" x14ac:dyDescent="0.2">
      <c r="A617" s="84">
        <f t="shared" si="93"/>
        <v>61.1</v>
      </c>
      <c r="B617" s="84">
        <f t="shared" si="90"/>
        <v>1.4522999999999999</v>
      </c>
      <c r="C617" s="84">
        <f t="shared" si="91"/>
        <v>1.268</v>
      </c>
      <c r="D617" s="1"/>
      <c r="E617" s="84">
        <f t="shared" si="94"/>
        <v>6.01</v>
      </c>
      <c r="F617" s="84">
        <f t="shared" si="95"/>
        <v>90</v>
      </c>
      <c r="G617" s="1"/>
      <c r="H617" s="1"/>
      <c r="I617" s="84">
        <f t="shared" si="96"/>
        <v>6.01</v>
      </c>
      <c r="J617" s="84">
        <f t="shared" si="97"/>
        <v>80.2</v>
      </c>
      <c r="K617" s="1"/>
      <c r="L617" s="1"/>
      <c r="M617" s="84">
        <f t="shared" si="98"/>
        <v>6.01</v>
      </c>
      <c r="N617" s="84">
        <f t="shared" si="99"/>
        <v>30.85</v>
      </c>
      <c r="O617" s="84">
        <f t="shared" si="92"/>
        <v>101.80500000000001</v>
      </c>
      <c r="P617" s="1"/>
      <c r="Q617" s="1"/>
    </row>
    <row r="618" spans="1:17" x14ac:dyDescent="0.2">
      <c r="A618" s="84">
        <f t="shared" si="93"/>
        <v>61.2</v>
      </c>
      <c r="B618" s="84">
        <f t="shared" si="90"/>
        <v>1.4505999999999999</v>
      </c>
      <c r="C618" s="84">
        <f t="shared" si="91"/>
        <v>1.2665999999999999</v>
      </c>
      <c r="D618" s="1"/>
      <c r="E618" s="84">
        <f t="shared" si="94"/>
        <v>6.02</v>
      </c>
      <c r="F618" s="84">
        <f t="shared" si="95"/>
        <v>90</v>
      </c>
      <c r="G618" s="1"/>
      <c r="H618" s="1"/>
      <c r="I618" s="84">
        <f t="shared" si="96"/>
        <v>6.02</v>
      </c>
      <c r="J618" s="84">
        <f t="shared" si="97"/>
        <v>80.400000000000006</v>
      </c>
      <c r="K618" s="1"/>
      <c r="L618" s="1"/>
      <c r="M618" s="84">
        <f t="shared" si="98"/>
        <v>6.02</v>
      </c>
      <c r="N618" s="84">
        <f t="shared" si="99"/>
        <v>30.92</v>
      </c>
      <c r="O618" s="84">
        <f t="shared" si="92"/>
        <v>102.036</v>
      </c>
      <c r="P618" s="1"/>
      <c r="Q618" s="1"/>
    </row>
    <row r="619" spans="1:17" x14ac:dyDescent="0.2">
      <c r="A619" s="84">
        <f t="shared" si="93"/>
        <v>61.3</v>
      </c>
      <c r="B619" s="84">
        <f t="shared" si="90"/>
        <v>1.4489000000000001</v>
      </c>
      <c r="C619" s="84">
        <f t="shared" si="91"/>
        <v>1.2653000000000001</v>
      </c>
      <c r="D619" s="1"/>
      <c r="E619" s="84">
        <f t="shared" si="94"/>
        <v>6.03</v>
      </c>
      <c r="F619" s="84">
        <f t="shared" si="95"/>
        <v>89</v>
      </c>
      <c r="G619" s="1"/>
      <c r="H619" s="1"/>
      <c r="I619" s="84">
        <f t="shared" si="96"/>
        <v>6.03</v>
      </c>
      <c r="J619" s="84">
        <f t="shared" si="97"/>
        <v>80.599999999999994</v>
      </c>
      <c r="K619" s="1"/>
      <c r="L619" s="1"/>
      <c r="M619" s="84">
        <f t="shared" si="98"/>
        <v>6.03</v>
      </c>
      <c r="N619" s="84">
        <f t="shared" si="99"/>
        <v>31</v>
      </c>
      <c r="O619" s="84">
        <f t="shared" si="92"/>
        <v>102.3</v>
      </c>
      <c r="P619" s="1"/>
      <c r="Q619" s="1"/>
    </row>
    <row r="620" spans="1:17" x14ac:dyDescent="0.2">
      <c r="A620" s="84">
        <f t="shared" si="93"/>
        <v>61.4</v>
      </c>
      <c r="B620" s="84">
        <f t="shared" si="90"/>
        <v>1.4472</v>
      </c>
      <c r="C620" s="84">
        <f t="shared" si="91"/>
        <v>1.2639</v>
      </c>
      <c r="D620" s="1"/>
      <c r="E620" s="84">
        <f t="shared" si="94"/>
        <v>6.04</v>
      </c>
      <c r="F620" s="84">
        <f t="shared" si="95"/>
        <v>89</v>
      </c>
      <c r="G620" s="1"/>
      <c r="H620" s="1"/>
      <c r="I620" s="84">
        <f t="shared" si="96"/>
        <v>6.04</v>
      </c>
      <c r="J620" s="84">
        <f t="shared" si="97"/>
        <v>80.8</v>
      </c>
      <c r="K620" s="1"/>
      <c r="L620" s="1"/>
      <c r="M620" s="84">
        <f t="shared" si="98"/>
        <v>6.04</v>
      </c>
      <c r="N620" s="84">
        <f t="shared" si="99"/>
        <v>31.08</v>
      </c>
      <c r="O620" s="84">
        <f t="shared" si="92"/>
        <v>102.56399999999999</v>
      </c>
      <c r="P620" s="1"/>
      <c r="Q620" s="1"/>
    </row>
    <row r="621" spans="1:17" x14ac:dyDescent="0.2">
      <c r="A621" s="84">
        <f t="shared" si="93"/>
        <v>61.5</v>
      </c>
      <c r="B621" s="84">
        <f t="shared" si="90"/>
        <v>1.4456</v>
      </c>
      <c r="C621" s="84">
        <f t="shared" si="91"/>
        <v>1.2625999999999999</v>
      </c>
      <c r="D621" s="1"/>
      <c r="E621" s="84">
        <f t="shared" si="94"/>
        <v>6.05</v>
      </c>
      <c r="F621" s="84">
        <f t="shared" si="95"/>
        <v>89</v>
      </c>
      <c r="G621" s="1"/>
      <c r="H621" s="1"/>
      <c r="I621" s="84">
        <f t="shared" si="96"/>
        <v>6.05</v>
      </c>
      <c r="J621" s="84">
        <f t="shared" si="97"/>
        <v>81</v>
      </c>
      <c r="K621" s="1"/>
      <c r="L621" s="1"/>
      <c r="M621" s="84">
        <f t="shared" si="98"/>
        <v>6.05</v>
      </c>
      <c r="N621" s="84">
        <f t="shared" si="99"/>
        <v>31.15</v>
      </c>
      <c r="O621" s="84">
        <f t="shared" si="92"/>
        <v>102.795</v>
      </c>
      <c r="P621" s="1"/>
      <c r="Q621" s="1"/>
    </row>
    <row r="622" spans="1:17" x14ac:dyDescent="0.2">
      <c r="A622" s="84">
        <f t="shared" si="93"/>
        <v>61.6</v>
      </c>
      <c r="B622" s="84">
        <f t="shared" si="90"/>
        <v>1.4439</v>
      </c>
      <c r="C622" s="84">
        <f t="shared" si="91"/>
        <v>1.2612000000000001</v>
      </c>
      <c r="D622" s="1"/>
      <c r="E622" s="84">
        <f t="shared" si="94"/>
        <v>6.06</v>
      </c>
      <c r="F622" s="84">
        <f t="shared" si="95"/>
        <v>89</v>
      </c>
      <c r="G622" s="1"/>
      <c r="H622" s="1"/>
      <c r="I622" s="84">
        <f t="shared" si="96"/>
        <v>6.06</v>
      </c>
      <c r="J622" s="84">
        <f t="shared" si="97"/>
        <v>81.2</v>
      </c>
      <c r="K622" s="1"/>
      <c r="L622" s="1"/>
      <c r="M622" s="84">
        <f t="shared" si="98"/>
        <v>6.06</v>
      </c>
      <c r="N622" s="84">
        <f t="shared" si="99"/>
        <v>31.23</v>
      </c>
      <c r="O622" s="84">
        <f t="shared" si="92"/>
        <v>103.059</v>
      </c>
      <c r="P622" s="1"/>
      <c r="Q622" s="1"/>
    </row>
    <row r="623" spans="1:17" x14ac:dyDescent="0.2">
      <c r="A623" s="84">
        <f t="shared" si="93"/>
        <v>61.7</v>
      </c>
      <c r="B623" s="84">
        <f t="shared" si="90"/>
        <v>1.4421999999999999</v>
      </c>
      <c r="C623" s="84">
        <f t="shared" si="91"/>
        <v>1.2599</v>
      </c>
      <c r="D623" s="1"/>
      <c r="E623" s="84">
        <f t="shared" si="94"/>
        <v>6.07</v>
      </c>
      <c r="F623" s="84">
        <f t="shared" si="95"/>
        <v>88</v>
      </c>
      <c r="G623" s="1"/>
      <c r="H623" s="1"/>
      <c r="I623" s="84">
        <f t="shared" si="96"/>
        <v>6.07</v>
      </c>
      <c r="J623" s="84">
        <f t="shared" si="97"/>
        <v>81.400000000000006</v>
      </c>
      <c r="K623" s="1"/>
      <c r="L623" s="1"/>
      <c r="M623" s="84">
        <f t="shared" si="98"/>
        <v>6.07</v>
      </c>
      <c r="N623" s="84">
        <f t="shared" si="99"/>
        <v>31.31</v>
      </c>
      <c r="O623" s="84">
        <f t="shared" si="92"/>
        <v>103.32299999999999</v>
      </c>
      <c r="P623" s="1"/>
      <c r="Q623" s="1"/>
    </row>
    <row r="624" spans="1:17" x14ac:dyDescent="0.2">
      <c r="A624" s="84">
        <f t="shared" si="93"/>
        <v>61.8</v>
      </c>
      <c r="B624" s="84">
        <f t="shared" si="90"/>
        <v>1.4406000000000001</v>
      </c>
      <c r="C624" s="84">
        <f t="shared" si="91"/>
        <v>1.2585999999999999</v>
      </c>
      <c r="D624" s="1"/>
      <c r="E624" s="84">
        <f t="shared" si="94"/>
        <v>6.08</v>
      </c>
      <c r="F624" s="84">
        <f t="shared" si="95"/>
        <v>88</v>
      </c>
      <c r="G624" s="1"/>
      <c r="H624" s="1"/>
      <c r="I624" s="84">
        <f t="shared" si="96"/>
        <v>6.08</v>
      </c>
      <c r="J624" s="84">
        <f t="shared" si="97"/>
        <v>81.599999999999994</v>
      </c>
      <c r="K624" s="1"/>
      <c r="L624" s="1"/>
      <c r="M624" s="84">
        <f t="shared" si="98"/>
        <v>6.08</v>
      </c>
      <c r="N624" s="84">
        <f t="shared" si="99"/>
        <v>31.38</v>
      </c>
      <c r="O624" s="84">
        <f t="shared" si="92"/>
        <v>103.554</v>
      </c>
      <c r="P624" s="1"/>
      <c r="Q624" s="1"/>
    </row>
    <row r="625" spans="1:17" x14ac:dyDescent="0.2">
      <c r="A625" s="84">
        <f t="shared" si="93"/>
        <v>61.9</v>
      </c>
      <c r="B625" s="84">
        <f t="shared" si="90"/>
        <v>1.4389000000000001</v>
      </c>
      <c r="C625" s="84">
        <f t="shared" si="91"/>
        <v>1.2573000000000001</v>
      </c>
      <c r="D625" s="1"/>
      <c r="E625" s="84">
        <f t="shared" si="94"/>
        <v>6.09</v>
      </c>
      <c r="F625" s="84">
        <f t="shared" si="95"/>
        <v>88</v>
      </c>
      <c r="G625" s="1"/>
      <c r="H625" s="1"/>
      <c r="I625" s="84">
        <f t="shared" si="96"/>
        <v>6.09</v>
      </c>
      <c r="J625" s="84">
        <f t="shared" si="97"/>
        <v>81.8</v>
      </c>
      <c r="K625" s="1"/>
      <c r="L625" s="1"/>
      <c r="M625" s="84">
        <f t="shared" si="98"/>
        <v>6.09</v>
      </c>
      <c r="N625" s="84">
        <f t="shared" si="99"/>
        <v>31.46</v>
      </c>
      <c r="O625" s="84">
        <f t="shared" si="92"/>
        <v>103.818</v>
      </c>
      <c r="P625" s="1"/>
      <c r="Q625" s="1"/>
    </row>
    <row r="626" spans="1:17" x14ac:dyDescent="0.2">
      <c r="A626" s="84">
        <f t="shared" si="93"/>
        <v>62</v>
      </c>
      <c r="B626" s="84">
        <f t="shared" si="90"/>
        <v>1.4373</v>
      </c>
      <c r="C626" s="84">
        <f t="shared" si="91"/>
        <v>1.256</v>
      </c>
      <c r="D626" s="1"/>
      <c r="E626" s="84">
        <f t="shared" si="94"/>
        <v>6.1</v>
      </c>
      <c r="F626" s="84">
        <f t="shared" si="95"/>
        <v>88</v>
      </c>
      <c r="G626" s="1"/>
      <c r="H626" s="1"/>
      <c r="I626" s="84">
        <f t="shared" si="96"/>
        <v>6.1</v>
      </c>
      <c r="J626" s="84">
        <f t="shared" si="97"/>
        <v>82</v>
      </c>
      <c r="K626" s="1"/>
      <c r="L626" s="1"/>
      <c r="M626" s="84">
        <f t="shared" si="98"/>
        <v>6.1</v>
      </c>
      <c r="N626" s="84">
        <f t="shared" si="99"/>
        <v>31.54</v>
      </c>
      <c r="O626" s="84">
        <f t="shared" si="92"/>
        <v>104.08199999999999</v>
      </c>
      <c r="P626" s="1"/>
      <c r="Q626" s="1"/>
    </row>
    <row r="627" spans="1:17" x14ac:dyDescent="0.2">
      <c r="A627" s="84">
        <f t="shared" si="93"/>
        <v>62.1</v>
      </c>
      <c r="B627" s="84">
        <f t="shared" si="90"/>
        <v>1.4357</v>
      </c>
      <c r="C627" s="84">
        <f t="shared" si="91"/>
        <v>1.2545999999999999</v>
      </c>
      <c r="D627" s="1"/>
      <c r="E627" s="84">
        <f t="shared" si="94"/>
        <v>6.11</v>
      </c>
      <c r="F627" s="84">
        <f t="shared" si="95"/>
        <v>87</v>
      </c>
      <c r="G627" s="1"/>
      <c r="H627" s="1"/>
      <c r="I627" s="84">
        <f t="shared" si="96"/>
        <v>6.11</v>
      </c>
      <c r="J627" s="84">
        <f t="shared" si="97"/>
        <v>82.2</v>
      </c>
      <c r="K627" s="1"/>
      <c r="L627" s="1"/>
      <c r="M627" s="84">
        <f t="shared" si="98"/>
        <v>6.11</v>
      </c>
      <c r="N627" s="84">
        <f t="shared" si="99"/>
        <v>31.62</v>
      </c>
      <c r="O627" s="84">
        <f t="shared" si="92"/>
        <v>104.346</v>
      </c>
      <c r="P627" s="1"/>
      <c r="Q627" s="1"/>
    </row>
    <row r="628" spans="1:17" x14ac:dyDescent="0.2">
      <c r="A628" s="84">
        <f t="shared" si="93"/>
        <v>62.2</v>
      </c>
      <c r="B628" s="84">
        <f t="shared" si="90"/>
        <v>1.4340999999999999</v>
      </c>
      <c r="C628" s="84">
        <f t="shared" si="91"/>
        <v>1.2533000000000001</v>
      </c>
      <c r="D628" s="1"/>
      <c r="E628" s="84">
        <f t="shared" si="94"/>
        <v>6.12</v>
      </c>
      <c r="F628" s="84">
        <f t="shared" si="95"/>
        <v>87</v>
      </c>
      <c r="G628" s="1"/>
      <c r="H628" s="1"/>
      <c r="I628" s="84">
        <f t="shared" si="96"/>
        <v>6.12</v>
      </c>
      <c r="J628" s="84">
        <f t="shared" si="97"/>
        <v>82.4</v>
      </c>
      <c r="K628" s="1"/>
      <c r="L628" s="1"/>
      <c r="M628" s="84">
        <f t="shared" si="98"/>
        <v>6.12</v>
      </c>
      <c r="N628" s="84">
        <f t="shared" si="99"/>
        <v>31.69</v>
      </c>
      <c r="O628" s="84">
        <f t="shared" si="92"/>
        <v>104.577</v>
      </c>
      <c r="P628" s="1"/>
      <c r="Q628" s="1"/>
    </row>
    <row r="629" spans="1:17" x14ac:dyDescent="0.2">
      <c r="A629" s="84">
        <f t="shared" si="93"/>
        <v>62.3</v>
      </c>
      <c r="B629" s="84">
        <f t="shared" si="90"/>
        <v>1.4325000000000001</v>
      </c>
      <c r="C629" s="84">
        <f t="shared" si="91"/>
        <v>1.2521</v>
      </c>
      <c r="D629" s="1"/>
      <c r="E629" s="84">
        <f t="shared" si="94"/>
        <v>6.13</v>
      </c>
      <c r="F629" s="84">
        <f t="shared" si="95"/>
        <v>87</v>
      </c>
      <c r="G629" s="1"/>
      <c r="H629" s="1"/>
      <c r="I629" s="84">
        <f t="shared" si="96"/>
        <v>6.13</v>
      </c>
      <c r="J629" s="84">
        <f t="shared" si="97"/>
        <v>82.6</v>
      </c>
      <c r="K629" s="1"/>
      <c r="L629" s="1"/>
      <c r="M629" s="84">
        <f t="shared" si="98"/>
        <v>6.13</v>
      </c>
      <c r="N629" s="84">
        <f t="shared" si="99"/>
        <v>31.77</v>
      </c>
      <c r="O629" s="84">
        <f t="shared" si="92"/>
        <v>104.84099999999999</v>
      </c>
      <c r="P629" s="1"/>
      <c r="Q629" s="1"/>
    </row>
    <row r="630" spans="1:17" x14ac:dyDescent="0.2">
      <c r="A630" s="84">
        <f t="shared" si="93"/>
        <v>62.4</v>
      </c>
      <c r="B630" s="84">
        <f t="shared" si="90"/>
        <v>1.4308000000000001</v>
      </c>
      <c r="C630" s="84">
        <f t="shared" si="91"/>
        <v>1.2507999999999999</v>
      </c>
      <c r="D630" s="1"/>
      <c r="E630" s="84">
        <f t="shared" si="94"/>
        <v>6.14</v>
      </c>
      <c r="F630" s="84">
        <f t="shared" si="95"/>
        <v>87</v>
      </c>
      <c r="G630" s="1"/>
      <c r="H630" s="1"/>
      <c r="I630" s="84">
        <f t="shared" si="96"/>
        <v>6.14</v>
      </c>
      <c r="J630" s="84">
        <f t="shared" si="97"/>
        <v>82.8</v>
      </c>
      <c r="K630" s="1"/>
      <c r="L630" s="1"/>
      <c r="M630" s="84">
        <f t="shared" si="98"/>
        <v>6.14</v>
      </c>
      <c r="N630" s="84">
        <f t="shared" si="99"/>
        <v>31.85</v>
      </c>
      <c r="O630" s="84">
        <f t="shared" si="92"/>
        <v>105.105</v>
      </c>
      <c r="P630" s="1"/>
      <c r="Q630" s="1"/>
    </row>
    <row r="631" spans="1:17" x14ac:dyDescent="0.2">
      <c r="A631" s="84">
        <f t="shared" si="93"/>
        <v>62.5</v>
      </c>
      <c r="B631" s="84">
        <f t="shared" si="90"/>
        <v>1.4292</v>
      </c>
      <c r="C631" s="84">
        <f t="shared" si="91"/>
        <v>1.2495000000000001</v>
      </c>
      <c r="D631" s="1"/>
      <c r="E631" s="84">
        <f t="shared" si="94"/>
        <v>6.15</v>
      </c>
      <c r="F631" s="84">
        <f t="shared" si="95"/>
        <v>86</v>
      </c>
      <c r="G631" s="1"/>
      <c r="H631" s="1"/>
      <c r="I631" s="84">
        <f t="shared" si="96"/>
        <v>6.15</v>
      </c>
      <c r="J631" s="84">
        <f t="shared" si="97"/>
        <v>83</v>
      </c>
      <c r="K631" s="1"/>
      <c r="L631" s="1"/>
      <c r="M631" s="84">
        <f t="shared" si="98"/>
        <v>6.15</v>
      </c>
      <c r="N631" s="84">
        <f t="shared" si="99"/>
        <v>31.92</v>
      </c>
      <c r="O631" s="84">
        <f t="shared" si="92"/>
        <v>105.336</v>
      </c>
      <c r="P631" s="1"/>
      <c r="Q631" s="1"/>
    </row>
    <row r="632" spans="1:17" x14ac:dyDescent="0.2">
      <c r="A632" s="84">
        <f t="shared" si="93"/>
        <v>62.6</v>
      </c>
      <c r="B632" s="84">
        <f t="shared" si="90"/>
        <v>1.4277</v>
      </c>
      <c r="C632" s="84">
        <f t="shared" si="91"/>
        <v>1.2482</v>
      </c>
      <c r="D632" s="1"/>
      <c r="E632" s="84">
        <f t="shared" si="94"/>
        <v>6.16</v>
      </c>
      <c r="F632" s="84">
        <f t="shared" si="95"/>
        <v>86</v>
      </c>
      <c r="G632" s="1"/>
      <c r="H632" s="1"/>
      <c r="I632" s="84">
        <f t="shared" si="96"/>
        <v>6.16</v>
      </c>
      <c r="J632" s="84">
        <f t="shared" si="97"/>
        <v>83.2</v>
      </c>
      <c r="K632" s="1"/>
      <c r="L632" s="1"/>
      <c r="M632" s="84">
        <f t="shared" si="98"/>
        <v>6.16</v>
      </c>
      <c r="N632" s="84">
        <f t="shared" si="99"/>
        <v>32</v>
      </c>
      <c r="O632" s="84">
        <f t="shared" si="92"/>
        <v>105.6</v>
      </c>
      <c r="P632" s="1"/>
      <c r="Q632" s="1"/>
    </row>
    <row r="633" spans="1:17" x14ac:dyDescent="0.2">
      <c r="A633" s="84">
        <f t="shared" si="93"/>
        <v>62.7</v>
      </c>
      <c r="B633" s="84">
        <f t="shared" si="90"/>
        <v>1.4260999999999999</v>
      </c>
      <c r="C633" s="84">
        <f t="shared" si="91"/>
        <v>1.2468999999999999</v>
      </c>
      <c r="D633" s="1"/>
      <c r="E633" s="84">
        <f t="shared" si="94"/>
        <v>6.17</v>
      </c>
      <c r="F633" s="84">
        <f t="shared" si="95"/>
        <v>86</v>
      </c>
      <c r="G633" s="1"/>
      <c r="H633" s="1"/>
      <c r="I633" s="84">
        <f t="shared" si="96"/>
        <v>6.17</v>
      </c>
      <c r="J633" s="84">
        <f t="shared" si="97"/>
        <v>83.4</v>
      </c>
      <c r="K633" s="1"/>
      <c r="L633" s="1"/>
      <c r="M633" s="84">
        <f t="shared" si="98"/>
        <v>6.17</v>
      </c>
      <c r="N633" s="84">
        <f t="shared" si="99"/>
        <v>32.08</v>
      </c>
      <c r="O633" s="84">
        <f t="shared" si="92"/>
        <v>105.864</v>
      </c>
      <c r="P633" s="1"/>
      <c r="Q633" s="1"/>
    </row>
    <row r="634" spans="1:17" x14ac:dyDescent="0.2">
      <c r="A634" s="84">
        <f t="shared" si="93"/>
        <v>62.8</v>
      </c>
      <c r="B634" s="84">
        <f t="shared" si="90"/>
        <v>1.4245000000000001</v>
      </c>
      <c r="C634" s="84">
        <f t="shared" si="91"/>
        <v>1.2457</v>
      </c>
      <c r="D634" s="1"/>
      <c r="E634" s="84">
        <f t="shared" si="94"/>
        <v>6.18</v>
      </c>
      <c r="F634" s="84">
        <f t="shared" si="95"/>
        <v>86</v>
      </c>
      <c r="G634" s="1"/>
      <c r="H634" s="1"/>
      <c r="I634" s="84">
        <f t="shared" si="96"/>
        <v>6.18</v>
      </c>
      <c r="J634" s="84">
        <f t="shared" si="97"/>
        <v>83.6</v>
      </c>
      <c r="K634" s="1"/>
      <c r="L634" s="1"/>
      <c r="M634" s="84">
        <f t="shared" si="98"/>
        <v>6.18</v>
      </c>
      <c r="N634" s="84">
        <f t="shared" si="99"/>
        <v>32.15</v>
      </c>
      <c r="O634" s="84">
        <f t="shared" si="92"/>
        <v>106.095</v>
      </c>
      <c r="P634" s="1"/>
      <c r="Q634" s="1"/>
    </row>
    <row r="635" spans="1:17" x14ac:dyDescent="0.2">
      <c r="A635" s="84">
        <f t="shared" si="93"/>
        <v>62.9</v>
      </c>
      <c r="B635" s="84">
        <f t="shared" si="90"/>
        <v>1.4229000000000001</v>
      </c>
      <c r="C635" s="84">
        <f t="shared" si="91"/>
        <v>1.2444</v>
      </c>
      <c r="D635" s="1"/>
      <c r="E635" s="84">
        <f t="shared" si="94"/>
        <v>6.19</v>
      </c>
      <c r="F635" s="84">
        <f t="shared" si="95"/>
        <v>85</v>
      </c>
      <c r="G635" s="1"/>
      <c r="H635" s="1"/>
      <c r="I635" s="84">
        <f t="shared" si="96"/>
        <v>6.19</v>
      </c>
      <c r="J635" s="84">
        <f t="shared" si="97"/>
        <v>83.8</v>
      </c>
      <c r="K635" s="1"/>
      <c r="L635" s="1"/>
      <c r="M635" s="84">
        <f t="shared" si="98"/>
        <v>6.19</v>
      </c>
      <c r="N635" s="84">
        <f t="shared" si="99"/>
        <v>32.229999999999997</v>
      </c>
      <c r="O635" s="84">
        <f t="shared" si="92"/>
        <v>106.35899999999999</v>
      </c>
      <c r="P635" s="1"/>
      <c r="Q635" s="1"/>
    </row>
    <row r="636" spans="1:17" x14ac:dyDescent="0.2">
      <c r="A636" s="84">
        <f t="shared" si="93"/>
        <v>63</v>
      </c>
      <c r="B636" s="84">
        <f t="shared" si="90"/>
        <v>1.4214</v>
      </c>
      <c r="C636" s="84">
        <f t="shared" si="91"/>
        <v>1.2432000000000001</v>
      </c>
      <c r="D636" s="1"/>
      <c r="E636" s="84">
        <f t="shared" si="94"/>
        <v>6.2</v>
      </c>
      <c r="F636" s="84">
        <f t="shared" si="95"/>
        <v>85</v>
      </c>
      <c r="G636" s="1"/>
      <c r="H636" s="1"/>
      <c r="I636" s="84">
        <f t="shared" si="96"/>
        <v>6.2</v>
      </c>
      <c r="J636" s="84">
        <f t="shared" si="97"/>
        <v>84</v>
      </c>
      <c r="K636" s="1"/>
      <c r="L636" s="1"/>
      <c r="M636" s="84">
        <f t="shared" si="98"/>
        <v>6.2</v>
      </c>
      <c r="N636" s="84">
        <f t="shared" si="99"/>
        <v>32.31</v>
      </c>
      <c r="O636" s="84">
        <f t="shared" si="92"/>
        <v>106.623</v>
      </c>
      <c r="P636" s="1"/>
      <c r="Q636" s="1"/>
    </row>
    <row r="637" spans="1:17" x14ac:dyDescent="0.2">
      <c r="A637" s="84">
        <f t="shared" si="93"/>
        <v>63.1</v>
      </c>
      <c r="B637" s="84">
        <f t="shared" si="90"/>
        <v>1.4198</v>
      </c>
      <c r="C637" s="84">
        <f t="shared" si="91"/>
        <v>1.2419</v>
      </c>
      <c r="D637" s="1"/>
      <c r="E637" s="84">
        <f t="shared" si="94"/>
        <v>6.21</v>
      </c>
      <c r="F637" s="84">
        <f t="shared" si="95"/>
        <v>85</v>
      </c>
      <c r="G637" s="1"/>
      <c r="H637" s="1"/>
      <c r="I637" s="84">
        <f t="shared" si="96"/>
        <v>6.21</v>
      </c>
      <c r="J637" s="84">
        <f t="shared" si="97"/>
        <v>84.2</v>
      </c>
      <c r="K637" s="1"/>
      <c r="L637" s="1"/>
      <c r="M637" s="84">
        <f t="shared" si="98"/>
        <v>6.21</v>
      </c>
      <c r="N637" s="84">
        <f t="shared" si="99"/>
        <v>32.380000000000003</v>
      </c>
      <c r="O637" s="84">
        <f t="shared" si="92"/>
        <v>106.854</v>
      </c>
      <c r="P637" s="1"/>
      <c r="Q637" s="1"/>
    </row>
    <row r="638" spans="1:17" x14ac:dyDescent="0.2">
      <c r="A638" s="84">
        <f t="shared" si="93"/>
        <v>63.2</v>
      </c>
      <c r="B638" s="84">
        <f t="shared" si="90"/>
        <v>1.4181999999999999</v>
      </c>
      <c r="C638" s="84">
        <f t="shared" si="91"/>
        <v>1.2406999999999999</v>
      </c>
      <c r="D638" s="1"/>
      <c r="E638" s="84">
        <f t="shared" si="94"/>
        <v>6.22</v>
      </c>
      <c r="F638" s="84">
        <f t="shared" si="95"/>
        <v>85</v>
      </c>
      <c r="G638" s="1"/>
      <c r="H638" s="1"/>
      <c r="I638" s="84">
        <f t="shared" si="96"/>
        <v>6.22</v>
      </c>
      <c r="J638" s="84">
        <f t="shared" si="97"/>
        <v>84.4</v>
      </c>
      <c r="K638" s="1"/>
      <c r="L638" s="1"/>
      <c r="M638" s="84">
        <f t="shared" si="98"/>
        <v>6.22</v>
      </c>
      <c r="N638" s="84">
        <f t="shared" si="99"/>
        <v>32.46</v>
      </c>
      <c r="O638" s="84">
        <f t="shared" si="92"/>
        <v>107.11799999999999</v>
      </c>
      <c r="P638" s="1"/>
      <c r="Q638" s="1"/>
    </row>
    <row r="639" spans="1:17" x14ac:dyDescent="0.2">
      <c r="A639" s="84">
        <f t="shared" si="93"/>
        <v>63.3</v>
      </c>
      <c r="B639" s="84">
        <f t="shared" si="90"/>
        <v>1.4167000000000001</v>
      </c>
      <c r="C639" s="84">
        <f t="shared" si="91"/>
        <v>1.2395</v>
      </c>
      <c r="D639" s="1"/>
      <c r="E639" s="84">
        <f t="shared" si="94"/>
        <v>6.23</v>
      </c>
      <c r="F639" s="84">
        <f t="shared" si="95"/>
        <v>84</v>
      </c>
      <c r="G639" s="1"/>
      <c r="H639" s="1"/>
      <c r="I639" s="84">
        <f t="shared" si="96"/>
        <v>6.23</v>
      </c>
      <c r="J639" s="84">
        <f t="shared" si="97"/>
        <v>84.6</v>
      </c>
      <c r="K639" s="1"/>
      <c r="L639" s="1"/>
      <c r="M639" s="84">
        <f t="shared" si="98"/>
        <v>6.23</v>
      </c>
      <c r="N639" s="84">
        <f t="shared" si="99"/>
        <v>32.54</v>
      </c>
      <c r="O639" s="84">
        <f t="shared" si="92"/>
        <v>107.38200000000001</v>
      </c>
      <c r="P639" s="1"/>
      <c r="Q639" s="1"/>
    </row>
    <row r="640" spans="1:17" x14ac:dyDescent="0.2">
      <c r="A640" s="84">
        <f t="shared" si="93"/>
        <v>63.4</v>
      </c>
      <c r="B640" s="84">
        <f t="shared" si="90"/>
        <v>1.4152</v>
      </c>
      <c r="C640" s="84">
        <f t="shared" si="91"/>
        <v>1.2382</v>
      </c>
      <c r="D640" s="1"/>
      <c r="E640" s="84">
        <f t="shared" si="94"/>
        <v>6.24</v>
      </c>
      <c r="F640" s="84">
        <f t="shared" si="95"/>
        <v>84</v>
      </c>
      <c r="G640" s="1"/>
      <c r="H640" s="1"/>
      <c r="I640" s="84">
        <f t="shared" si="96"/>
        <v>6.24</v>
      </c>
      <c r="J640" s="84">
        <f t="shared" si="97"/>
        <v>84.8</v>
      </c>
      <c r="K640" s="1"/>
      <c r="L640" s="1"/>
      <c r="M640" s="84">
        <f t="shared" si="98"/>
        <v>6.24</v>
      </c>
      <c r="N640" s="84">
        <f t="shared" si="99"/>
        <v>32.619999999999997</v>
      </c>
      <c r="O640" s="84">
        <f t="shared" si="92"/>
        <v>107.646</v>
      </c>
      <c r="P640" s="1"/>
      <c r="Q640" s="1"/>
    </row>
    <row r="641" spans="1:17" x14ac:dyDescent="0.2">
      <c r="A641" s="84">
        <f t="shared" si="93"/>
        <v>63.5</v>
      </c>
      <c r="B641" s="84">
        <f t="shared" si="90"/>
        <v>1.4136</v>
      </c>
      <c r="C641" s="84">
        <f t="shared" si="91"/>
        <v>1.2370000000000001</v>
      </c>
      <c r="D641" s="1"/>
      <c r="E641" s="84">
        <f t="shared" si="94"/>
        <v>6.25</v>
      </c>
      <c r="F641" s="84">
        <f t="shared" si="95"/>
        <v>84</v>
      </c>
      <c r="G641" s="1"/>
      <c r="H641" s="1"/>
      <c r="I641" s="84">
        <f t="shared" si="96"/>
        <v>6.25</v>
      </c>
      <c r="J641" s="84">
        <f t="shared" si="97"/>
        <v>85</v>
      </c>
      <c r="K641" s="1"/>
      <c r="L641" s="1"/>
      <c r="M641" s="84">
        <f t="shared" si="98"/>
        <v>6.25</v>
      </c>
      <c r="N641" s="84">
        <f t="shared" si="99"/>
        <v>32.69</v>
      </c>
      <c r="O641" s="84">
        <f t="shared" si="92"/>
        <v>107.877</v>
      </c>
      <c r="P641" s="1"/>
      <c r="Q641" s="1"/>
    </row>
    <row r="642" spans="1:17" x14ac:dyDescent="0.2">
      <c r="A642" s="84">
        <f t="shared" si="93"/>
        <v>63.6</v>
      </c>
      <c r="B642" s="84">
        <f t="shared" si="90"/>
        <v>1.4120999999999999</v>
      </c>
      <c r="C642" s="84">
        <f t="shared" si="91"/>
        <v>1.2358</v>
      </c>
      <c r="D642" s="1"/>
      <c r="E642" s="84">
        <f t="shared" si="94"/>
        <v>6.26</v>
      </c>
      <c r="F642" s="84">
        <f t="shared" si="95"/>
        <v>84</v>
      </c>
      <c r="G642" s="1"/>
      <c r="H642" s="1"/>
      <c r="I642" s="84">
        <f t="shared" si="96"/>
        <v>6.26</v>
      </c>
      <c r="J642" s="84">
        <f t="shared" si="97"/>
        <v>85.2</v>
      </c>
      <c r="K642" s="1"/>
      <c r="L642" s="1"/>
      <c r="M642" s="84">
        <f t="shared" si="98"/>
        <v>6.26</v>
      </c>
      <c r="N642" s="84">
        <f t="shared" si="99"/>
        <v>32.770000000000003</v>
      </c>
      <c r="O642" s="84">
        <f t="shared" si="92"/>
        <v>108.14100000000001</v>
      </c>
      <c r="P642" s="1"/>
      <c r="Q642" s="1"/>
    </row>
    <row r="643" spans="1:17" x14ac:dyDescent="0.2">
      <c r="A643" s="84">
        <f t="shared" si="93"/>
        <v>63.7</v>
      </c>
      <c r="B643" s="84">
        <f t="shared" si="90"/>
        <v>1.4106000000000001</v>
      </c>
      <c r="C643" s="84">
        <f t="shared" si="91"/>
        <v>1.2345999999999999</v>
      </c>
      <c r="D643" s="1"/>
      <c r="E643" s="84">
        <f t="shared" si="94"/>
        <v>6.27</v>
      </c>
      <c r="F643" s="84">
        <f t="shared" si="95"/>
        <v>83</v>
      </c>
      <c r="G643" s="1"/>
      <c r="H643" s="1"/>
      <c r="I643" s="84">
        <f t="shared" si="96"/>
        <v>6.27</v>
      </c>
      <c r="J643" s="84">
        <f t="shared" si="97"/>
        <v>85.4</v>
      </c>
      <c r="K643" s="1"/>
      <c r="L643" s="1"/>
      <c r="M643" s="84">
        <f t="shared" si="98"/>
        <v>6.27</v>
      </c>
      <c r="N643" s="84">
        <f t="shared" si="99"/>
        <v>32.85</v>
      </c>
      <c r="O643" s="84">
        <f t="shared" si="92"/>
        <v>108.405</v>
      </c>
      <c r="P643" s="1"/>
      <c r="Q643" s="1"/>
    </row>
    <row r="644" spans="1:17" x14ac:dyDescent="0.2">
      <c r="A644" s="84">
        <f t="shared" si="93"/>
        <v>63.8</v>
      </c>
      <c r="B644" s="84">
        <f t="shared" si="90"/>
        <v>1.4091</v>
      </c>
      <c r="C644" s="84">
        <f t="shared" si="91"/>
        <v>1.2334000000000001</v>
      </c>
      <c r="D644" s="1"/>
      <c r="E644" s="84">
        <f t="shared" si="94"/>
        <v>6.28</v>
      </c>
      <c r="F644" s="84">
        <f t="shared" si="95"/>
        <v>83</v>
      </c>
      <c r="G644" s="1"/>
      <c r="H644" s="1"/>
      <c r="I644" s="84">
        <f t="shared" si="96"/>
        <v>6.28</v>
      </c>
      <c r="J644" s="84">
        <f t="shared" si="97"/>
        <v>85.6</v>
      </c>
      <c r="K644" s="1"/>
      <c r="L644" s="1"/>
      <c r="M644" s="84">
        <f t="shared" si="98"/>
        <v>6.28</v>
      </c>
      <c r="N644" s="84">
        <f t="shared" si="99"/>
        <v>32.92</v>
      </c>
      <c r="O644" s="84">
        <f t="shared" si="92"/>
        <v>108.636</v>
      </c>
      <c r="P644" s="1"/>
      <c r="Q644" s="1"/>
    </row>
    <row r="645" spans="1:17" x14ac:dyDescent="0.2">
      <c r="A645" s="84">
        <f t="shared" si="93"/>
        <v>63.9</v>
      </c>
      <c r="B645" s="84">
        <f t="shared" si="90"/>
        <v>1.4076</v>
      </c>
      <c r="C645" s="84">
        <f t="shared" si="91"/>
        <v>1.2322</v>
      </c>
      <c r="D645" s="1"/>
      <c r="E645" s="84">
        <f t="shared" si="94"/>
        <v>6.29</v>
      </c>
      <c r="F645" s="84">
        <f t="shared" si="95"/>
        <v>83</v>
      </c>
      <c r="G645" s="1"/>
      <c r="H645" s="1"/>
      <c r="I645" s="84">
        <f t="shared" si="96"/>
        <v>6.29</v>
      </c>
      <c r="J645" s="84">
        <f t="shared" si="97"/>
        <v>85.8</v>
      </c>
      <c r="K645" s="1"/>
      <c r="L645" s="1"/>
      <c r="M645" s="84">
        <f t="shared" si="98"/>
        <v>6.29</v>
      </c>
      <c r="N645" s="84">
        <f t="shared" si="99"/>
        <v>33</v>
      </c>
      <c r="O645" s="84">
        <f t="shared" si="92"/>
        <v>108.9</v>
      </c>
      <c r="P645" s="1"/>
      <c r="Q645" s="1"/>
    </row>
    <row r="646" spans="1:17" x14ac:dyDescent="0.2">
      <c r="A646" s="84">
        <f t="shared" si="93"/>
        <v>64</v>
      </c>
      <c r="B646" s="84">
        <f t="shared" si="90"/>
        <v>1.4060999999999999</v>
      </c>
      <c r="C646" s="84">
        <f t="shared" si="91"/>
        <v>1.2310000000000001</v>
      </c>
      <c r="D646" s="1"/>
      <c r="E646" s="84">
        <f t="shared" si="94"/>
        <v>6.3</v>
      </c>
      <c r="F646" s="84">
        <f t="shared" si="95"/>
        <v>83</v>
      </c>
      <c r="G646" s="1"/>
      <c r="H646" s="1"/>
      <c r="I646" s="84">
        <f t="shared" si="96"/>
        <v>6.3</v>
      </c>
      <c r="J646" s="84">
        <f t="shared" si="97"/>
        <v>86</v>
      </c>
      <c r="K646" s="1"/>
      <c r="L646" s="1"/>
      <c r="M646" s="84">
        <f t="shared" si="98"/>
        <v>6.3</v>
      </c>
      <c r="N646" s="84">
        <f t="shared" si="99"/>
        <v>33.08</v>
      </c>
      <c r="O646" s="84">
        <f t="shared" si="92"/>
        <v>109.164</v>
      </c>
      <c r="P646" s="1"/>
      <c r="Q646" s="1"/>
    </row>
    <row r="647" spans="1:17" x14ac:dyDescent="0.2">
      <c r="A647" s="84">
        <f t="shared" si="93"/>
        <v>64.099999999999994</v>
      </c>
      <c r="B647" s="84">
        <f t="shared" si="90"/>
        <v>1.4046000000000001</v>
      </c>
      <c r="C647" s="84">
        <f t="shared" si="91"/>
        <v>1.2298</v>
      </c>
      <c r="D647" s="1"/>
      <c r="E647" s="84">
        <f t="shared" si="94"/>
        <v>6.31</v>
      </c>
      <c r="F647" s="84">
        <f t="shared" si="95"/>
        <v>82</v>
      </c>
      <c r="G647" s="1"/>
      <c r="H647" s="1"/>
      <c r="I647" s="84">
        <f t="shared" si="96"/>
        <v>6.31</v>
      </c>
      <c r="J647" s="84">
        <f t="shared" si="97"/>
        <v>86.2</v>
      </c>
      <c r="K647" s="1"/>
      <c r="L647" s="1"/>
      <c r="M647" s="84">
        <f t="shared" si="98"/>
        <v>6.31</v>
      </c>
      <c r="N647" s="84">
        <f t="shared" si="99"/>
        <v>33.15</v>
      </c>
      <c r="O647" s="84">
        <f t="shared" si="92"/>
        <v>109.395</v>
      </c>
      <c r="P647" s="1"/>
      <c r="Q647" s="1"/>
    </row>
    <row r="648" spans="1:17" x14ac:dyDescent="0.2">
      <c r="A648" s="84">
        <f t="shared" si="93"/>
        <v>64.2</v>
      </c>
      <c r="B648" s="84">
        <f t="shared" si="90"/>
        <v>1.4031</v>
      </c>
      <c r="C648" s="84">
        <f t="shared" si="91"/>
        <v>1.2285999999999999</v>
      </c>
      <c r="D648" s="1"/>
      <c r="E648" s="84">
        <f t="shared" si="94"/>
        <v>6.32</v>
      </c>
      <c r="F648" s="84">
        <f t="shared" si="95"/>
        <v>82</v>
      </c>
      <c r="G648" s="1"/>
      <c r="H648" s="1"/>
      <c r="I648" s="84">
        <f t="shared" si="96"/>
        <v>6.32</v>
      </c>
      <c r="J648" s="84">
        <f t="shared" si="97"/>
        <v>86.4</v>
      </c>
      <c r="K648" s="1"/>
      <c r="L648" s="1"/>
      <c r="M648" s="84">
        <f t="shared" si="98"/>
        <v>6.32</v>
      </c>
      <c r="N648" s="84">
        <f t="shared" si="99"/>
        <v>33.229999999999997</v>
      </c>
      <c r="O648" s="84">
        <f t="shared" si="92"/>
        <v>109.65900000000001</v>
      </c>
      <c r="P648" s="1"/>
      <c r="Q648" s="1"/>
    </row>
    <row r="649" spans="1:17" x14ac:dyDescent="0.2">
      <c r="A649" s="84">
        <f t="shared" si="93"/>
        <v>64.3</v>
      </c>
      <c r="B649" s="84">
        <f t="shared" si="90"/>
        <v>1.4016</v>
      </c>
      <c r="C649" s="84">
        <f t="shared" si="91"/>
        <v>1.2275</v>
      </c>
      <c r="D649" s="1"/>
      <c r="E649" s="84">
        <f t="shared" si="94"/>
        <v>6.33</v>
      </c>
      <c r="F649" s="84">
        <f t="shared" si="95"/>
        <v>82</v>
      </c>
      <c r="G649" s="1"/>
      <c r="H649" s="1"/>
      <c r="I649" s="84">
        <f t="shared" si="96"/>
        <v>6.33</v>
      </c>
      <c r="J649" s="84">
        <f t="shared" si="97"/>
        <v>86.6</v>
      </c>
      <c r="K649" s="1"/>
      <c r="L649" s="1"/>
      <c r="M649" s="84">
        <f t="shared" si="98"/>
        <v>6.33</v>
      </c>
      <c r="N649" s="84">
        <f t="shared" si="99"/>
        <v>33.31</v>
      </c>
      <c r="O649" s="84">
        <f t="shared" si="92"/>
        <v>109.923</v>
      </c>
      <c r="P649" s="1"/>
      <c r="Q649" s="1"/>
    </row>
    <row r="650" spans="1:17" x14ac:dyDescent="0.2">
      <c r="A650" s="84">
        <f t="shared" si="93"/>
        <v>64.400000000000006</v>
      </c>
      <c r="B650" s="84">
        <f t="shared" si="90"/>
        <v>1.4000999999999999</v>
      </c>
      <c r="C650" s="84">
        <f t="shared" si="91"/>
        <v>1.2262999999999999</v>
      </c>
      <c r="D650" s="1"/>
      <c r="E650" s="84">
        <f t="shared" si="94"/>
        <v>6.34</v>
      </c>
      <c r="F650" s="84">
        <f t="shared" si="95"/>
        <v>82</v>
      </c>
      <c r="G650" s="1"/>
      <c r="H650" s="1"/>
      <c r="I650" s="84">
        <f t="shared" si="96"/>
        <v>6.34</v>
      </c>
      <c r="J650" s="84">
        <f t="shared" si="97"/>
        <v>86.8</v>
      </c>
      <c r="K650" s="1"/>
      <c r="L650" s="1"/>
      <c r="M650" s="84">
        <f t="shared" si="98"/>
        <v>6.34</v>
      </c>
      <c r="N650" s="84">
        <f t="shared" si="99"/>
        <v>33.380000000000003</v>
      </c>
      <c r="O650" s="84">
        <f t="shared" si="92"/>
        <v>110.154</v>
      </c>
      <c r="P650" s="1"/>
      <c r="Q650" s="1"/>
    </row>
    <row r="651" spans="1:17" x14ac:dyDescent="0.2">
      <c r="A651" s="84">
        <f t="shared" si="93"/>
        <v>64.5</v>
      </c>
      <c r="B651" s="84">
        <f t="shared" si="90"/>
        <v>1.3986000000000001</v>
      </c>
      <c r="C651" s="84">
        <f t="shared" si="91"/>
        <v>1.2251000000000001</v>
      </c>
      <c r="D651" s="1"/>
      <c r="E651" s="84">
        <f t="shared" si="94"/>
        <v>6.35</v>
      </c>
      <c r="F651" s="84">
        <f t="shared" si="95"/>
        <v>81</v>
      </c>
      <c r="G651" s="1"/>
      <c r="H651" s="1"/>
      <c r="I651" s="84">
        <f t="shared" si="96"/>
        <v>6.35</v>
      </c>
      <c r="J651" s="84">
        <f t="shared" si="97"/>
        <v>87</v>
      </c>
      <c r="K651" s="1"/>
      <c r="L651" s="1"/>
      <c r="M651" s="84">
        <f t="shared" si="98"/>
        <v>6.35</v>
      </c>
      <c r="N651" s="84">
        <f t="shared" si="99"/>
        <v>33.46</v>
      </c>
      <c r="O651" s="84">
        <f t="shared" si="92"/>
        <v>110.41800000000001</v>
      </c>
      <c r="P651" s="1"/>
      <c r="Q651" s="1"/>
    </row>
    <row r="652" spans="1:17" x14ac:dyDescent="0.2">
      <c r="A652" s="84">
        <f t="shared" si="93"/>
        <v>64.599999999999994</v>
      </c>
      <c r="B652" s="84">
        <f t="shared" si="90"/>
        <v>1.3972</v>
      </c>
      <c r="C652" s="84">
        <f t="shared" si="91"/>
        <v>1.224</v>
      </c>
      <c r="D652" s="1"/>
      <c r="E652" s="84">
        <f t="shared" si="94"/>
        <v>6.36</v>
      </c>
      <c r="F652" s="84">
        <f t="shared" si="95"/>
        <v>81</v>
      </c>
      <c r="G652" s="1"/>
      <c r="H652" s="1"/>
      <c r="I652" s="84">
        <f t="shared" si="96"/>
        <v>6.36</v>
      </c>
      <c r="J652" s="84">
        <f t="shared" si="97"/>
        <v>87.2</v>
      </c>
      <c r="K652" s="1"/>
      <c r="L652" s="1"/>
      <c r="M652" s="84">
        <f t="shared" si="98"/>
        <v>6.36</v>
      </c>
      <c r="N652" s="84">
        <f t="shared" si="99"/>
        <v>33.54</v>
      </c>
      <c r="O652" s="84">
        <f t="shared" si="92"/>
        <v>110.682</v>
      </c>
      <c r="P652" s="1"/>
      <c r="Q652" s="1"/>
    </row>
    <row r="653" spans="1:17" x14ac:dyDescent="0.2">
      <c r="A653" s="84">
        <f t="shared" si="93"/>
        <v>64.7</v>
      </c>
      <c r="B653" s="84">
        <f t="shared" si="90"/>
        <v>1.3956999999999999</v>
      </c>
      <c r="C653" s="84">
        <f t="shared" si="91"/>
        <v>1.2228000000000001</v>
      </c>
      <c r="D653" s="1"/>
      <c r="E653" s="84">
        <f t="shared" si="94"/>
        <v>6.37</v>
      </c>
      <c r="F653" s="84">
        <f t="shared" si="95"/>
        <v>81</v>
      </c>
      <c r="G653" s="1"/>
      <c r="H653" s="1"/>
      <c r="I653" s="84">
        <f t="shared" si="96"/>
        <v>6.37</v>
      </c>
      <c r="J653" s="84">
        <f t="shared" si="97"/>
        <v>87.4</v>
      </c>
      <c r="K653" s="1"/>
      <c r="L653" s="1"/>
      <c r="M653" s="84">
        <f t="shared" si="98"/>
        <v>6.37</v>
      </c>
      <c r="N653" s="84">
        <f t="shared" si="99"/>
        <v>33.619999999999997</v>
      </c>
      <c r="O653" s="84">
        <f t="shared" si="92"/>
        <v>110.946</v>
      </c>
      <c r="P653" s="1"/>
      <c r="Q653" s="1"/>
    </row>
    <row r="654" spans="1:17" x14ac:dyDescent="0.2">
      <c r="A654" s="84">
        <f t="shared" si="93"/>
        <v>64.8</v>
      </c>
      <c r="B654" s="84">
        <f t="shared" si="90"/>
        <v>1.3943000000000001</v>
      </c>
      <c r="C654" s="84">
        <f t="shared" si="91"/>
        <v>1.2217</v>
      </c>
      <c r="D654" s="1"/>
      <c r="E654" s="84">
        <f t="shared" si="94"/>
        <v>6.38</v>
      </c>
      <c r="F654" s="84">
        <f t="shared" si="95"/>
        <v>81</v>
      </c>
      <c r="G654" s="1"/>
      <c r="H654" s="1"/>
      <c r="I654" s="84">
        <f t="shared" si="96"/>
        <v>6.38</v>
      </c>
      <c r="J654" s="84">
        <f t="shared" si="97"/>
        <v>87.6</v>
      </c>
      <c r="K654" s="1"/>
      <c r="L654" s="1"/>
      <c r="M654" s="84">
        <f t="shared" si="98"/>
        <v>6.38</v>
      </c>
      <c r="N654" s="84">
        <f t="shared" si="99"/>
        <v>33.69</v>
      </c>
      <c r="O654" s="84">
        <f t="shared" si="92"/>
        <v>111.17700000000001</v>
      </c>
      <c r="P654" s="1"/>
      <c r="Q654" s="1"/>
    </row>
    <row r="655" spans="1:17" x14ac:dyDescent="0.2">
      <c r="A655" s="84">
        <f t="shared" si="93"/>
        <v>64.900000000000006</v>
      </c>
      <c r="B655" s="84">
        <f t="shared" si="90"/>
        <v>1.3928</v>
      </c>
      <c r="C655" s="84">
        <f t="shared" si="91"/>
        <v>1.2204999999999999</v>
      </c>
      <c r="D655" s="1"/>
      <c r="E655" s="84">
        <f t="shared" si="94"/>
        <v>6.39</v>
      </c>
      <c r="F655" s="84">
        <f t="shared" si="95"/>
        <v>80</v>
      </c>
      <c r="G655" s="1"/>
      <c r="H655" s="1"/>
      <c r="I655" s="84">
        <f t="shared" si="96"/>
        <v>6.39</v>
      </c>
      <c r="J655" s="84">
        <f t="shared" si="97"/>
        <v>87.8</v>
      </c>
      <c r="K655" s="1"/>
      <c r="L655" s="1"/>
      <c r="M655" s="84">
        <f t="shared" si="98"/>
        <v>6.39</v>
      </c>
      <c r="N655" s="84">
        <f t="shared" si="99"/>
        <v>33.770000000000003</v>
      </c>
      <c r="O655" s="84">
        <f t="shared" si="92"/>
        <v>111.441</v>
      </c>
      <c r="P655" s="1"/>
      <c r="Q655" s="1"/>
    </row>
    <row r="656" spans="1:17" x14ac:dyDescent="0.2">
      <c r="A656" s="84">
        <f t="shared" si="93"/>
        <v>65</v>
      </c>
      <c r="B656" s="84">
        <f t="shared" ref="B656:B719" si="100">ROUND(VLOOKUP($A656,SINCLAIRTABELLE,$D$1),$B$10)</f>
        <v>1.3914</v>
      </c>
      <c r="C656" s="84">
        <f t="shared" ref="C656:C719" si="101">IF($B$3=$W$1,ROUND(VLOOKUP($A656,SINCLAIRTABELLE,$E$1),$B$10),IF($B$3=$W$2,B656,B656+$B$4))</f>
        <v>1.2194</v>
      </c>
      <c r="D656" s="1"/>
      <c r="E656" s="84">
        <f t="shared" si="94"/>
        <v>6.4</v>
      </c>
      <c r="F656" s="84">
        <f t="shared" si="95"/>
        <v>80</v>
      </c>
      <c r="G656" s="1"/>
      <c r="H656" s="1"/>
      <c r="I656" s="84">
        <f t="shared" si="96"/>
        <v>6.4</v>
      </c>
      <c r="J656" s="84">
        <f t="shared" si="97"/>
        <v>88</v>
      </c>
      <c r="K656" s="1"/>
      <c r="L656" s="1"/>
      <c r="M656" s="84">
        <f t="shared" si="98"/>
        <v>6.4</v>
      </c>
      <c r="N656" s="84">
        <f t="shared" si="99"/>
        <v>33.85</v>
      </c>
      <c r="O656" s="84">
        <f t="shared" ref="O656:O719" si="102">IF($N$4="Ja",ROUND(N656*$O$2,$B$10),N656)</f>
        <v>111.705</v>
      </c>
      <c r="P656" s="1"/>
      <c r="Q656" s="1"/>
    </row>
    <row r="657" spans="1:17" x14ac:dyDescent="0.2">
      <c r="A657" s="84">
        <f t="shared" si="93"/>
        <v>65.099999999999994</v>
      </c>
      <c r="B657" s="84">
        <f t="shared" si="100"/>
        <v>1.39</v>
      </c>
      <c r="C657" s="84">
        <f t="shared" si="101"/>
        <v>1.2182999999999999</v>
      </c>
      <c r="D657" s="1"/>
      <c r="E657" s="84">
        <f t="shared" si="94"/>
        <v>6.41</v>
      </c>
      <c r="F657" s="84">
        <f t="shared" si="95"/>
        <v>80</v>
      </c>
      <c r="G657" s="1"/>
      <c r="H657" s="1"/>
      <c r="I657" s="84">
        <f t="shared" si="96"/>
        <v>6.41</v>
      </c>
      <c r="J657" s="84">
        <f t="shared" si="97"/>
        <v>88.2</v>
      </c>
      <c r="K657" s="1"/>
      <c r="L657" s="1"/>
      <c r="M657" s="84">
        <f t="shared" si="98"/>
        <v>6.41</v>
      </c>
      <c r="N657" s="84">
        <f t="shared" si="99"/>
        <v>33.92</v>
      </c>
      <c r="O657" s="84">
        <f t="shared" si="102"/>
        <v>111.93600000000001</v>
      </c>
      <c r="P657" s="1"/>
      <c r="Q657" s="1"/>
    </row>
    <row r="658" spans="1:17" x14ac:dyDescent="0.2">
      <c r="A658" s="84">
        <f t="shared" ref="A658:A721" si="103">ROUND(A657+0.1,1)</f>
        <v>65.2</v>
      </c>
      <c r="B658" s="84">
        <f t="shared" si="100"/>
        <v>1.3885000000000001</v>
      </c>
      <c r="C658" s="84">
        <f t="shared" si="101"/>
        <v>1.2171000000000001</v>
      </c>
      <c r="D658" s="1"/>
      <c r="E658" s="84">
        <f t="shared" ref="E658:E721" si="104">ROUND(E657+0.01,2)</f>
        <v>6.42</v>
      </c>
      <c r="F658" s="84">
        <f t="shared" ref="F658:F721" si="105">ROUND(IF(E658 &gt; $F$9,0,($F$9-E658)*100*$F$11), $F$10)</f>
        <v>80</v>
      </c>
      <c r="G658" s="1"/>
      <c r="H658" s="1"/>
      <c r="I658" s="84">
        <f t="shared" ref="I658:I721" si="106">ROUND(I657+0.01,2)</f>
        <v>6.42</v>
      </c>
      <c r="J658" s="84">
        <f t="shared" ref="J658:J721" si="107">ROUND(IF(I658&lt;=$J$9,0,(I658-$J$9)*100*$J$11),$J$10)</f>
        <v>88.4</v>
      </c>
      <c r="K658" s="1"/>
      <c r="L658" s="1"/>
      <c r="M658" s="84">
        <f t="shared" ref="M658:M721" si="108">ROUND(M657+0.01,2)</f>
        <v>6.42</v>
      </c>
      <c r="N658" s="84">
        <f t="shared" ref="N658:N721" si="109">ROUND(IF(M658&lt;=$N$9,0,(M658-$N$9)*100*$N$11),$N$10)</f>
        <v>34</v>
      </c>
      <c r="O658" s="84">
        <f t="shared" si="102"/>
        <v>112.2</v>
      </c>
      <c r="P658" s="1"/>
      <c r="Q658" s="1"/>
    </row>
    <row r="659" spans="1:17" x14ac:dyDescent="0.2">
      <c r="A659" s="84">
        <f t="shared" si="103"/>
        <v>65.3</v>
      </c>
      <c r="B659" s="84">
        <f t="shared" si="100"/>
        <v>1.3871</v>
      </c>
      <c r="C659" s="84">
        <f t="shared" si="101"/>
        <v>1.216</v>
      </c>
      <c r="D659" s="1"/>
      <c r="E659" s="84">
        <f t="shared" si="104"/>
        <v>6.43</v>
      </c>
      <c r="F659" s="84">
        <f t="shared" si="105"/>
        <v>79</v>
      </c>
      <c r="G659" s="1"/>
      <c r="H659" s="1"/>
      <c r="I659" s="84">
        <f t="shared" si="106"/>
        <v>6.43</v>
      </c>
      <c r="J659" s="84">
        <f t="shared" si="107"/>
        <v>88.6</v>
      </c>
      <c r="K659" s="1"/>
      <c r="L659" s="1"/>
      <c r="M659" s="84">
        <f t="shared" si="108"/>
        <v>6.43</v>
      </c>
      <c r="N659" s="84">
        <f t="shared" si="109"/>
        <v>34.08</v>
      </c>
      <c r="O659" s="84">
        <f t="shared" si="102"/>
        <v>112.464</v>
      </c>
      <c r="P659" s="1"/>
      <c r="Q659" s="1"/>
    </row>
    <row r="660" spans="1:17" x14ac:dyDescent="0.2">
      <c r="A660" s="84">
        <f t="shared" si="103"/>
        <v>65.400000000000006</v>
      </c>
      <c r="B660" s="84">
        <f t="shared" si="100"/>
        <v>1.3856999999999999</v>
      </c>
      <c r="C660" s="84">
        <f t="shared" si="101"/>
        <v>1.2149000000000001</v>
      </c>
      <c r="D660" s="1"/>
      <c r="E660" s="84">
        <f t="shared" si="104"/>
        <v>6.44</v>
      </c>
      <c r="F660" s="84">
        <f t="shared" si="105"/>
        <v>79</v>
      </c>
      <c r="G660" s="1"/>
      <c r="H660" s="1"/>
      <c r="I660" s="84">
        <f t="shared" si="106"/>
        <v>6.44</v>
      </c>
      <c r="J660" s="84">
        <f t="shared" si="107"/>
        <v>88.8</v>
      </c>
      <c r="K660" s="1"/>
      <c r="L660" s="1"/>
      <c r="M660" s="84">
        <f t="shared" si="108"/>
        <v>6.44</v>
      </c>
      <c r="N660" s="84">
        <f t="shared" si="109"/>
        <v>34.15</v>
      </c>
      <c r="O660" s="84">
        <f t="shared" si="102"/>
        <v>112.69499999999999</v>
      </c>
      <c r="P660" s="1"/>
      <c r="Q660" s="1"/>
    </row>
    <row r="661" spans="1:17" x14ac:dyDescent="0.2">
      <c r="A661" s="84">
        <f t="shared" si="103"/>
        <v>65.5</v>
      </c>
      <c r="B661" s="84">
        <f t="shared" si="100"/>
        <v>1.3843000000000001</v>
      </c>
      <c r="C661" s="84">
        <f t="shared" si="101"/>
        <v>1.2138</v>
      </c>
      <c r="D661" s="1"/>
      <c r="E661" s="84">
        <f t="shared" si="104"/>
        <v>6.45</v>
      </c>
      <c r="F661" s="84">
        <f t="shared" si="105"/>
        <v>79</v>
      </c>
      <c r="G661" s="1"/>
      <c r="H661" s="1"/>
      <c r="I661" s="84">
        <f t="shared" si="106"/>
        <v>6.45</v>
      </c>
      <c r="J661" s="84">
        <f t="shared" si="107"/>
        <v>89</v>
      </c>
      <c r="K661" s="1"/>
      <c r="L661" s="1"/>
      <c r="M661" s="84">
        <f t="shared" si="108"/>
        <v>6.45</v>
      </c>
      <c r="N661" s="84">
        <f t="shared" si="109"/>
        <v>34.229999999999997</v>
      </c>
      <c r="O661" s="84">
        <f t="shared" si="102"/>
        <v>112.959</v>
      </c>
      <c r="P661" s="1"/>
      <c r="Q661" s="1"/>
    </row>
    <row r="662" spans="1:17" x14ac:dyDescent="0.2">
      <c r="A662" s="84">
        <f t="shared" si="103"/>
        <v>65.599999999999994</v>
      </c>
      <c r="B662" s="84">
        <f t="shared" si="100"/>
        <v>1.3829</v>
      </c>
      <c r="C662" s="84">
        <f t="shared" si="101"/>
        <v>1.2126999999999999</v>
      </c>
      <c r="D662" s="1"/>
      <c r="E662" s="84">
        <f t="shared" si="104"/>
        <v>6.46</v>
      </c>
      <c r="F662" s="84">
        <f t="shared" si="105"/>
        <v>79</v>
      </c>
      <c r="G662" s="1"/>
      <c r="H662" s="1"/>
      <c r="I662" s="84">
        <f t="shared" si="106"/>
        <v>6.46</v>
      </c>
      <c r="J662" s="84">
        <f t="shared" si="107"/>
        <v>89.2</v>
      </c>
      <c r="K662" s="1"/>
      <c r="L662" s="1"/>
      <c r="M662" s="84">
        <f t="shared" si="108"/>
        <v>6.46</v>
      </c>
      <c r="N662" s="84">
        <f t="shared" si="109"/>
        <v>34.31</v>
      </c>
      <c r="O662" s="84">
        <f t="shared" si="102"/>
        <v>113.223</v>
      </c>
      <c r="P662" s="1"/>
      <c r="Q662" s="1"/>
    </row>
    <row r="663" spans="1:17" x14ac:dyDescent="0.2">
      <c r="A663" s="84">
        <f t="shared" si="103"/>
        <v>65.7</v>
      </c>
      <c r="B663" s="84">
        <f t="shared" si="100"/>
        <v>1.3815</v>
      </c>
      <c r="C663" s="84">
        <f t="shared" si="101"/>
        <v>1.2116</v>
      </c>
      <c r="D663" s="1"/>
      <c r="E663" s="84">
        <f t="shared" si="104"/>
        <v>6.47</v>
      </c>
      <c r="F663" s="84">
        <f t="shared" si="105"/>
        <v>78</v>
      </c>
      <c r="G663" s="1"/>
      <c r="H663" s="1"/>
      <c r="I663" s="84">
        <f t="shared" si="106"/>
        <v>6.47</v>
      </c>
      <c r="J663" s="84">
        <f t="shared" si="107"/>
        <v>89.4</v>
      </c>
      <c r="K663" s="1"/>
      <c r="L663" s="1"/>
      <c r="M663" s="84">
        <f t="shared" si="108"/>
        <v>6.47</v>
      </c>
      <c r="N663" s="84">
        <f t="shared" si="109"/>
        <v>34.380000000000003</v>
      </c>
      <c r="O663" s="84">
        <f t="shared" si="102"/>
        <v>113.45399999999999</v>
      </c>
      <c r="P663" s="1"/>
      <c r="Q663" s="1"/>
    </row>
    <row r="664" spans="1:17" x14ac:dyDescent="0.2">
      <c r="A664" s="84">
        <f t="shared" si="103"/>
        <v>65.8</v>
      </c>
      <c r="B664" s="84">
        <f t="shared" si="100"/>
        <v>1.3801000000000001</v>
      </c>
      <c r="C664" s="84">
        <f t="shared" si="101"/>
        <v>1.2104999999999999</v>
      </c>
      <c r="D664" s="1"/>
      <c r="E664" s="84">
        <f t="shared" si="104"/>
        <v>6.48</v>
      </c>
      <c r="F664" s="84">
        <f t="shared" si="105"/>
        <v>78</v>
      </c>
      <c r="G664" s="1"/>
      <c r="H664" s="1"/>
      <c r="I664" s="84">
        <f t="shared" si="106"/>
        <v>6.48</v>
      </c>
      <c r="J664" s="84">
        <f t="shared" si="107"/>
        <v>89.6</v>
      </c>
      <c r="K664" s="1"/>
      <c r="L664" s="1"/>
      <c r="M664" s="84">
        <f t="shared" si="108"/>
        <v>6.48</v>
      </c>
      <c r="N664" s="84">
        <f t="shared" si="109"/>
        <v>34.46</v>
      </c>
      <c r="O664" s="84">
        <f t="shared" si="102"/>
        <v>113.718</v>
      </c>
      <c r="P664" s="1"/>
      <c r="Q664" s="1"/>
    </row>
    <row r="665" spans="1:17" x14ac:dyDescent="0.2">
      <c r="A665" s="84">
        <f t="shared" si="103"/>
        <v>65.900000000000006</v>
      </c>
      <c r="B665" s="84">
        <f t="shared" si="100"/>
        <v>1.3787</v>
      </c>
      <c r="C665" s="84">
        <f t="shared" si="101"/>
        <v>1.2094</v>
      </c>
      <c r="D665" s="1"/>
      <c r="E665" s="84">
        <f t="shared" si="104"/>
        <v>6.49</v>
      </c>
      <c r="F665" s="84">
        <f t="shared" si="105"/>
        <v>78</v>
      </c>
      <c r="G665" s="1"/>
      <c r="H665" s="1"/>
      <c r="I665" s="84">
        <f t="shared" si="106"/>
        <v>6.49</v>
      </c>
      <c r="J665" s="84">
        <f t="shared" si="107"/>
        <v>89.8</v>
      </c>
      <c r="K665" s="1"/>
      <c r="L665" s="1"/>
      <c r="M665" s="84">
        <f t="shared" si="108"/>
        <v>6.49</v>
      </c>
      <c r="N665" s="84">
        <f t="shared" si="109"/>
        <v>34.54</v>
      </c>
      <c r="O665" s="84">
        <f t="shared" si="102"/>
        <v>113.982</v>
      </c>
      <c r="P665" s="1"/>
      <c r="Q665" s="1"/>
    </row>
    <row r="666" spans="1:17" x14ac:dyDescent="0.2">
      <c r="A666" s="84">
        <f t="shared" si="103"/>
        <v>66</v>
      </c>
      <c r="B666" s="84">
        <f t="shared" si="100"/>
        <v>1.3773</v>
      </c>
      <c r="C666" s="84">
        <f t="shared" si="101"/>
        <v>1.2082999999999999</v>
      </c>
      <c r="D666" s="1"/>
      <c r="E666" s="84">
        <f t="shared" si="104"/>
        <v>6.5</v>
      </c>
      <c r="F666" s="84">
        <f t="shared" si="105"/>
        <v>78</v>
      </c>
      <c r="G666" s="1"/>
      <c r="H666" s="1"/>
      <c r="I666" s="84">
        <f t="shared" si="106"/>
        <v>6.5</v>
      </c>
      <c r="J666" s="84">
        <f t="shared" si="107"/>
        <v>90</v>
      </c>
      <c r="K666" s="1"/>
      <c r="L666" s="1"/>
      <c r="M666" s="84">
        <f t="shared" si="108"/>
        <v>6.5</v>
      </c>
      <c r="N666" s="84">
        <f t="shared" si="109"/>
        <v>34.619999999999997</v>
      </c>
      <c r="O666" s="84">
        <f t="shared" si="102"/>
        <v>114.246</v>
      </c>
      <c r="P666" s="1"/>
      <c r="Q666" s="1"/>
    </row>
    <row r="667" spans="1:17" x14ac:dyDescent="0.2">
      <c r="A667" s="84">
        <f t="shared" si="103"/>
        <v>66.099999999999994</v>
      </c>
      <c r="B667" s="84">
        <f t="shared" si="100"/>
        <v>1.3758999999999999</v>
      </c>
      <c r="C667" s="84">
        <f t="shared" si="101"/>
        <v>1.2073</v>
      </c>
      <c r="D667" s="1"/>
      <c r="E667" s="84">
        <f t="shared" si="104"/>
        <v>6.51</v>
      </c>
      <c r="F667" s="84">
        <f t="shared" si="105"/>
        <v>77</v>
      </c>
      <c r="G667" s="1"/>
      <c r="H667" s="1"/>
      <c r="I667" s="84">
        <f t="shared" si="106"/>
        <v>6.51</v>
      </c>
      <c r="J667" s="84">
        <f t="shared" si="107"/>
        <v>90.2</v>
      </c>
      <c r="K667" s="1"/>
      <c r="L667" s="1"/>
      <c r="M667" s="84">
        <f t="shared" si="108"/>
        <v>6.51</v>
      </c>
      <c r="N667" s="84">
        <f t="shared" si="109"/>
        <v>34.69</v>
      </c>
      <c r="O667" s="84">
        <f t="shared" si="102"/>
        <v>114.477</v>
      </c>
      <c r="P667" s="1"/>
      <c r="Q667" s="1"/>
    </row>
    <row r="668" spans="1:17" x14ac:dyDescent="0.2">
      <c r="A668" s="84">
        <f t="shared" si="103"/>
        <v>66.2</v>
      </c>
      <c r="B668" s="84">
        <f t="shared" si="100"/>
        <v>1.3746</v>
      </c>
      <c r="C668" s="84">
        <f t="shared" si="101"/>
        <v>1.2061999999999999</v>
      </c>
      <c r="D668" s="1"/>
      <c r="E668" s="84">
        <f t="shared" si="104"/>
        <v>6.52</v>
      </c>
      <c r="F668" s="84">
        <f t="shared" si="105"/>
        <v>77</v>
      </c>
      <c r="G668" s="1"/>
      <c r="H668" s="1"/>
      <c r="I668" s="84">
        <f t="shared" si="106"/>
        <v>6.52</v>
      </c>
      <c r="J668" s="84">
        <f t="shared" si="107"/>
        <v>90.4</v>
      </c>
      <c r="K668" s="1"/>
      <c r="L668" s="1"/>
      <c r="M668" s="84">
        <f t="shared" si="108"/>
        <v>6.52</v>
      </c>
      <c r="N668" s="84">
        <f t="shared" si="109"/>
        <v>34.770000000000003</v>
      </c>
      <c r="O668" s="84">
        <f t="shared" si="102"/>
        <v>114.741</v>
      </c>
      <c r="P668" s="1"/>
      <c r="Q668" s="1"/>
    </row>
    <row r="669" spans="1:17" x14ac:dyDescent="0.2">
      <c r="A669" s="84">
        <f t="shared" si="103"/>
        <v>66.3</v>
      </c>
      <c r="B669" s="84">
        <f t="shared" si="100"/>
        <v>1.3732</v>
      </c>
      <c r="C669" s="84">
        <f t="shared" si="101"/>
        <v>1.2051000000000001</v>
      </c>
      <c r="D669" s="1"/>
      <c r="E669" s="84">
        <f t="shared" si="104"/>
        <v>6.53</v>
      </c>
      <c r="F669" s="84">
        <f t="shared" si="105"/>
        <v>77</v>
      </c>
      <c r="G669" s="1"/>
      <c r="H669" s="1"/>
      <c r="I669" s="84">
        <f t="shared" si="106"/>
        <v>6.53</v>
      </c>
      <c r="J669" s="84">
        <f t="shared" si="107"/>
        <v>90.6</v>
      </c>
      <c r="K669" s="1"/>
      <c r="L669" s="1"/>
      <c r="M669" s="84">
        <f t="shared" si="108"/>
        <v>6.53</v>
      </c>
      <c r="N669" s="84">
        <f t="shared" si="109"/>
        <v>34.85</v>
      </c>
      <c r="O669" s="84">
        <f t="shared" si="102"/>
        <v>115.005</v>
      </c>
      <c r="P669" s="1"/>
      <c r="Q669" s="1"/>
    </row>
    <row r="670" spans="1:17" x14ac:dyDescent="0.2">
      <c r="A670" s="84">
        <f t="shared" si="103"/>
        <v>66.400000000000006</v>
      </c>
      <c r="B670" s="84">
        <f t="shared" si="100"/>
        <v>1.3717999999999999</v>
      </c>
      <c r="C670" s="84">
        <f t="shared" si="101"/>
        <v>1.2040999999999999</v>
      </c>
      <c r="D670" s="1"/>
      <c r="E670" s="84">
        <f t="shared" si="104"/>
        <v>6.54</v>
      </c>
      <c r="F670" s="84">
        <f t="shared" si="105"/>
        <v>77</v>
      </c>
      <c r="G670" s="1"/>
      <c r="H670" s="1"/>
      <c r="I670" s="84">
        <f t="shared" si="106"/>
        <v>6.54</v>
      </c>
      <c r="J670" s="84">
        <f t="shared" si="107"/>
        <v>90.8</v>
      </c>
      <c r="K670" s="1"/>
      <c r="L670" s="1"/>
      <c r="M670" s="84">
        <f t="shared" si="108"/>
        <v>6.54</v>
      </c>
      <c r="N670" s="84">
        <f t="shared" si="109"/>
        <v>34.92</v>
      </c>
      <c r="O670" s="84">
        <f t="shared" si="102"/>
        <v>115.236</v>
      </c>
      <c r="P670" s="1"/>
      <c r="Q670" s="1"/>
    </row>
    <row r="671" spans="1:17" x14ac:dyDescent="0.2">
      <c r="A671" s="84">
        <f t="shared" si="103"/>
        <v>66.5</v>
      </c>
      <c r="B671" s="84">
        <f t="shared" si="100"/>
        <v>1.3705000000000001</v>
      </c>
      <c r="C671" s="84">
        <f t="shared" si="101"/>
        <v>1.2030000000000001</v>
      </c>
      <c r="D671" s="1"/>
      <c r="E671" s="84">
        <f t="shared" si="104"/>
        <v>6.55</v>
      </c>
      <c r="F671" s="84">
        <f t="shared" si="105"/>
        <v>76</v>
      </c>
      <c r="G671" s="1"/>
      <c r="H671" s="1"/>
      <c r="I671" s="84">
        <f t="shared" si="106"/>
        <v>6.55</v>
      </c>
      <c r="J671" s="84">
        <f t="shared" si="107"/>
        <v>91</v>
      </c>
      <c r="K671" s="1"/>
      <c r="L671" s="1"/>
      <c r="M671" s="84">
        <f t="shared" si="108"/>
        <v>6.55</v>
      </c>
      <c r="N671" s="84">
        <f t="shared" si="109"/>
        <v>35</v>
      </c>
      <c r="O671" s="84">
        <f t="shared" si="102"/>
        <v>115.5</v>
      </c>
      <c r="P671" s="1"/>
      <c r="Q671" s="1"/>
    </row>
    <row r="672" spans="1:17" x14ac:dyDescent="0.2">
      <c r="A672" s="84">
        <f t="shared" si="103"/>
        <v>66.599999999999994</v>
      </c>
      <c r="B672" s="84">
        <f t="shared" si="100"/>
        <v>1.3691</v>
      </c>
      <c r="C672" s="84">
        <f t="shared" si="101"/>
        <v>1.202</v>
      </c>
      <c r="D672" s="1"/>
      <c r="E672" s="84">
        <f t="shared" si="104"/>
        <v>6.56</v>
      </c>
      <c r="F672" s="84">
        <f t="shared" si="105"/>
        <v>76</v>
      </c>
      <c r="G672" s="1"/>
      <c r="H672" s="1"/>
      <c r="I672" s="84">
        <f t="shared" si="106"/>
        <v>6.56</v>
      </c>
      <c r="J672" s="84">
        <f t="shared" si="107"/>
        <v>91.2</v>
      </c>
      <c r="K672" s="1"/>
      <c r="L672" s="1"/>
      <c r="M672" s="84">
        <f t="shared" si="108"/>
        <v>6.56</v>
      </c>
      <c r="N672" s="84">
        <f t="shared" si="109"/>
        <v>35.08</v>
      </c>
      <c r="O672" s="84">
        <f t="shared" si="102"/>
        <v>115.764</v>
      </c>
      <c r="P672" s="1"/>
      <c r="Q672" s="1"/>
    </row>
    <row r="673" spans="1:17" x14ac:dyDescent="0.2">
      <c r="A673" s="84">
        <f t="shared" si="103"/>
        <v>66.7</v>
      </c>
      <c r="B673" s="84">
        <f t="shared" si="100"/>
        <v>1.3677999999999999</v>
      </c>
      <c r="C673" s="84">
        <f t="shared" si="101"/>
        <v>1.2009000000000001</v>
      </c>
      <c r="D673" s="1"/>
      <c r="E673" s="84">
        <f t="shared" si="104"/>
        <v>6.57</v>
      </c>
      <c r="F673" s="84">
        <f t="shared" si="105"/>
        <v>76</v>
      </c>
      <c r="G673" s="1"/>
      <c r="H673" s="1"/>
      <c r="I673" s="84">
        <f t="shared" si="106"/>
        <v>6.57</v>
      </c>
      <c r="J673" s="84">
        <f t="shared" si="107"/>
        <v>91.4</v>
      </c>
      <c r="K673" s="1"/>
      <c r="L673" s="1"/>
      <c r="M673" s="84">
        <f t="shared" si="108"/>
        <v>6.57</v>
      </c>
      <c r="N673" s="84">
        <f t="shared" si="109"/>
        <v>35.15</v>
      </c>
      <c r="O673" s="84">
        <f t="shared" si="102"/>
        <v>115.995</v>
      </c>
      <c r="P673" s="1"/>
      <c r="Q673" s="1"/>
    </row>
    <row r="674" spans="1:17" x14ac:dyDescent="0.2">
      <c r="A674" s="84">
        <f t="shared" si="103"/>
        <v>66.8</v>
      </c>
      <c r="B674" s="84">
        <f t="shared" si="100"/>
        <v>1.3665</v>
      </c>
      <c r="C674" s="84">
        <f t="shared" si="101"/>
        <v>1.1999</v>
      </c>
      <c r="D674" s="1"/>
      <c r="E674" s="84">
        <f t="shared" si="104"/>
        <v>6.58</v>
      </c>
      <c r="F674" s="84">
        <f t="shared" si="105"/>
        <v>76</v>
      </c>
      <c r="G674" s="1"/>
      <c r="H674" s="1"/>
      <c r="I674" s="84">
        <f t="shared" si="106"/>
        <v>6.58</v>
      </c>
      <c r="J674" s="84">
        <f t="shared" si="107"/>
        <v>91.6</v>
      </c>
      <c r="K674" s="1"/>
      <c r="L674" s="1"/>
      <c r="M674" s="84">
        <f t="shared" si="108"/>
        <v>6.58</v>
      </c>
      <c r="N674" s="84">
        <f t="shared" si="109"/>
        <v>35.229999999999997</v>
      </c>
      <c r="O674" s="84">
        <f t="shared" si="102"/>
        <v>116.259</v>
      </c>
      <c r="P674" s="1"/>
      <c r="Q674" s="1"/>
    </row>
    <row r="675" spans="1:17" x14ac:dyDescent="0.2">
      <c r="A675" s="84">
        <f t="shared" si="103"/>
        <v>66.900000000000006</v>
      </c>
      <c r="B675" s="84">
        <f t="shared" si="100"/>
        <v>1.3651</v>
      </c>
      <c r="C675" s="84">
        <f t="shared" si="101"/>
        <v>1.1988000000000001</v>
      </c>
      <c r="D675" s="1"/>
      <c r="E675" s="84">
        <f t="shared" si="104"/>
        <v>6.59</v>
      </c>
      <c r="F675" s="84">
        <f t="shared" si="105"/>
        <v>75</v>
      </c>
      <c r="G675" s="1"/>
      <c r="H675" s="1"/>
      <c r="I675" s="84">
        <f t="shared" si="106"/>
        <v>6.59</v>
      </c>
      <c r="J675" s="84">
        <f t="shared" si="107"/>
        <v>91.8</v>
      </c>
      <c r="K675" s="1"/>
      <c r="L675" s="1"/>
      <c r="M675" s="84">
        <f t="shared" si="108"/>
        <v>6.59</v>
      </c>
      <c r="N675" s="84">
        <f t="shared" si="109"/>
        <v>35.31</v>
      </c>
      <c r="O675" s="84">
        <f t="shared" si="102"/>
        <v>116.523</v>
      </c>
      <c r="P675" s="1"/>
      <c r="Q675" s="1"/>
    </row>
    <row r="676" spans="1:17" x14ac:dyDescent="0.2">
      <c r="A676" s="84">
        <f t="shared" si="103"/>
        <v>67</v>
      </c>
      <c r="B676" s="84">
        <f t="shared" si="100"/>
        <v>1.3637999999999999</v>
      </c>
      <c r="C676" s="84">
        <f t="shared" si="101"/>
        <v>1.1978</v>
      </c>
      <c r="D676" s="1"/>
      <c r="E676" s="84">
        <f t="shared" si="104"/>
        <v>6.6</v>
      </c>
      <c r="F676" s="84">
        <f t="shared" si="105"/>
        <v>75</v>
      </c>
      <c r="G676" s="1"/>
      <c r="H676" s="1"/>
      <c r="I676" s="84">
        <f t="shared" si="106"/>
        <v>6.6</v>
      </c>
      <c r="J676" s="84">
        <f t="shared" si="107"/>
        <v>92</v>
      </c>
      <c r="K676" s="1"/>
      <c r="L676" s="1"/>
      <c r="M676" s="84">
        <f t="shared" si="108"/>
        <v>6.6</v>
      </c>
      <c r="N676" s="84">
        <f t="shared" si="109"/>
        <v>35.380000000000003</v>
      </c>
      <c r="O676" s="84">
        <f t="shared" si="102"/>
        <v>116.754</v>
      </c>
      <c r="P676" s="1"/>
      <c r="Q676" s="1"/>
    </row>
    <row r="677" spans="1:17" x14ac:dyDescent="0.2">
      <c r="A677" s="84">
        <f t="shared" si="103"/>
        <v>67.099999999999994</v>
      </c>
      <c r="B677" s="84">
        <f t="shared" si="100"/>
        <v>1.3625</v>
      </c>
      <c r="C677" s="84">
        <f t="shared" si="101"/>
        <v>1.1968000000000001</v>
      </c>
      <c r="D677" s="1"/>
      <c r="E677" s="84">
        <f t="shared" si="104"/>
        <v>6.61</v>
      </c>
      <c r="F677" s="84">
        <f t="shared" si="105"/>
        <v>75</v>
      </c>
      <c r="G677" s="1"/>
      <c r="H677" s="1"/>
      <c r="I677" s="84">
        <f t="shared" si="106"/>
        <v>6.61</v>
      </c>
      <c r="J677" s="84">
        <f t="shared" si="107"/>
        <v>92.2</v>
      </c>
      <c r="K677" s="1"/>
      <c r="L677" s="1"/>
      <c r="M677" s="84">
        <f t="shared" si="108"/>
        <v>6.61</v>
      </c>
      <c r="N677" s="84">
        <f t="shared" si="109"/>
        <v>35.46</v>
      </c>
      <c r="O677" s="84">
        <f t="shared" si="102"/>
        <v>117.018</v>
      </c>
      <c r="P677" s="1"/>
      <c r="Q677" s="1"/>
    </row>
    <row r="678" spans="1:17" x14ac:dyDescent="0.2">
      <c r="A678" s="84">
        <f t="shared" si="103"/>
        <v>67.2</v>
      </c>
      <c r="B678" s="84">
        <f t="shared" si="100"/>
        <v>1.3612</v>
      </c>
      <c r="C678" s="84">
        <f t="shared" si="101"/>
        <v>1.1958</v>
      </c>
      <c r="D678" s="1"/>
      <c r="E678" s="84">
        <f t="shared" si="104"/>
        <v>6.62</v>
      </c>
      <c r="F678" s="84">
        <f t="shared" si="105"/>
        <v>75</v>
      </c>
      <c r="G678" s="1"/>
      <c r="H678" s="1"/>
      <c r="I678" s="84">
        <f t="shared" si="106"/>
        <v>6.62</v>
      </c>
      <c r="J678" s="84">
        <f t="shared" si="107"/>
        <v>92.4</v>
      </c>
      <c r="K678" s="1"/>
      <c r="L678" s="1"/>
      <c r="M678" s="84">
        <f t="shared" si="108"/>
        <v>6.62</v>
      </c>
      <c r="N678" s="84">
        <f t="shared" si="109"/>
        <v>35.54</v>
      </c>
      <c r="O678" s="84">
        <f t="shared" si="102"/>
        <v>117.282</v>
      </c>
      <c r="P678" s="1"/>
      <c r="Q678" s="1"/>
    </row>
    <row r="679" spans="1:17" x14ac:dyDescent="0.2">
      <c r="A679" s="84">
        <f t="shared" si="103"/>
        <v>67.3</v>
      </c>
      <c r="B679" s="84">
        <f t="shared" si="100"/>
        <v>1.3599000000000001</v>
      </c>
      <c r="C679" s="84">
        <f t="shared" si="101"/>
        <v>1.1947000000000001</v>
      </c>
      <c r="D679" s="1"/>
      <c r="E679" s="84">
        <f t="shared" si="104"/>
        <v>6.63</v>
      </c>
      <c r="F679" s="84">
        <f t="shared" si="105"/>
        <v>74</v>
      </c>
      <c r="G679" s="1"/>
      <c r="H679" s="1"/>
      <c r="I679" s="84">
        <f t="shared" si="106"/>
        <v>6.63</v>
      </c>
      <c r="J679" s="84">
        <f t="shared" si="107"/>
        <v>92.6</v>
      </c>
      <c r="K679" s="1"/>
      <c r="L679" s="1"/>
      <c r="M679" s="84">
        <f t="shared" si="108"/>
        <v>6.63</v>
      </c>
      <c r="N679" s="84">
        <f t="shared" si="109"/>
        <v>35.619999999999997</v>
      </c>
      <c r="O679" s="84">
        <f t="shared" si="102"/>
        <v>117.54600000000001</v>
      </c>
      <c r="P679" s="1"/>
      <c r="Q679" s="1"/>
    </row>
    <row r="680" spans="1:17" x14ac:dyDescent="0.2">
      <c r="A680" s="84">
        <f t="shared" si="103"/>
        <v>67.400000000000006</v>
      </c>
      <c r="B680" s="84">
        <f t="shared" si="100"/>
        <v>1.3586</v>
      </c>
      <c r="C680" s="84">
        <f t="shared" si="101"/>
        <v>1.1937</v>
      </c>
      <c r="D680" s="1"/>
      <c r="E680" s="84">
        <f t="shared" si="104"/>
        <v>6.64</v>
      </c>
      <c r="F680" s="84">
        <f t="shared" si="105"/>
        <v>74</v>
      </c>
      <c r="G680" s="1"/>
      <c r="H680" s="1"/>
      <c r="I680" s="84">
        <f t="shared" si="106"/>
        <v>6.64</v>
      </c>
      <c r="J680" s="84">
        <f t="shared" si="107"/>
        <v>92.8</v>
      </c>
      <c r="K680" s="1"/>
      <c r="L680" s="1"/>
      <c r="M680" s="84">
        <f t="shared" si="108"/>
        <v>6.64</v>
      </c>
      <c r="N680" s="84">
        <f t="shared" si="109"/>
        <v>35.69</v>
      </c>
      <c r="O680" s="84">
        <f t="shared" si="102"/>
        <v>117.777</v>
      </c>
      <c r="P680" s="1"/>
      <c r="Q680" s="1"/>
    </row>
    <row r="681" spans="1:17" x14ac:dyDescent="0.2">
      <c r="A681" s="84">
        <f t="shared" si="103"/>
        <v>67.5</v>
      </c>
      <c r="B681" s="84">
        <f t="shared" si="100"/>
        <v>1.3573</v>
      </c>
      <c r="C681" s="84">
        <f t="shared" si="101"/>
        <v>1.1927000000000001</v>
      </c>
      <c r="D681" s="1"/>
      <c r="E681" s="84">
        <f t="shared" si="104"/>
        <v>6.65</v>
      </c>
      <c r="F681" s="84">
        <f t="shared" si="105"/>
        <v>74</v>
      </c>
      <c r="G681" s="1"/>
      <c r="H681" s="1"/>
      <c r="I681" s="84">
        <f t="shared" si="106"/>
        <v>6.65</v>
      </c>
      <c r="J681" s="84">
        <f t="shared" si="107"/>
        <v>93</v>
      </c>
      <c r="K681" s="1"/>
      <c r="L681" s="1"/>
      <c r="M681" s="84">
        <f t="shared" si="108"/>
        <v>6.65</v>
      </c>
      <c r="N681" s="84">
        <f t="shared" si="109"/>
        <v>35.770000000000003</v>
      </c>
      <c r="O681" s="84">
        <f t="shared" si="102"/>
        <v>118.041</v>
      </c>
      <c r="P681" s="1"/>
      <c r="Q681" s="1"/>
    </row>
    <row r="682" spans="1:17" x14ac:dyDescent="0.2">
      <c r="A682" s="84">
        <f t="shared" si="103"/>
        <v>67.599999999999994</v>
      </c>
      <c r="B682" s="84">
        <f t="shared" si="100"/>
        <v>1.3560000000000001</v>
      </c>
      <c r="C682" s="84">
        <f t="shared" si="101"/>
        <v>1.1917</v>
      </c>
      <c r="D682" s="1"/>
      <c r="E682" s="84">
        <f t="shared" si="104"/>
        <v>6.66</v>
      </c>
      <c r="F682" s="84">
        <f t="shared" si="105"/>
        <v>74</v>
      </c>
      <c r="G682" s="1"/>
      <c r="H682" s="1"/>
      <c r="I682" s="84">
        <f t="shared" si="106"/>
        <v>6.66</v>
      </c>
      <c r="J682" s="84">
        <f t="shared" si="107"/>
        <v>93.2</v>
      </c>
      <c r="K682" s="1"/>
      <c r="L682" s="1"/>
      <c r="M682" s="84">
        <f t="shared" si="108"/>
        <v>6.66</v>
      </c>
      <c r="N682" s="84">
        <f t="shared" si="109"/>
        <v>35.85</v>
      </c>
      <c r="O682" s="84">
        <f t="shared" si="102"/>
        <v>118.30500000000001</v>
      </c>
      <c r="P682" s="1"/>
      <c r="Q682" s="1"/>
    </row>
    <row r="683" spans="1:17" x14ac:dyDescent="0.2">
      <c r="A683" s="84">
        <f t="shared" si="103"/>
        <v>67.7</v>
      </c>
      <c r="B683" s="84">
        <f t="shared" si="100"/>
        <v>1.3547</v>
      </c>
      <c r="C683" s="84">
        <f t="shared" si="101"/>
        <v>1.1907000000000001</v>
      </c>
      <c r="D683" s="1"/>
      <c r="E683" s="84">
        <f t="shared" si="104"/>
        <v>6.67</v>
      </c>
      <c r="F683" s="84">
        <f t="shared" si="105"/>
        <v>73</v>
      </c>
      <c r="G683" s="1"/>
      <c r="H683" s="1"/>
      <c r="I683" s="84">
        <f t="shared" si="106"/>
        <v>6.67</v>
      </c>
      <c r="J683" s="84">
        <f t="shared" si="107"/>
        <v>93.4</v>
      </c>
      <c r="K683" s="1"/>
      <c r="L683" s="1"/>
      <c r="M683" s="84">
        <f t="shared" si="108"/>
        <v>6.67</v>
      </c>
      <c r="N683" s="84">
        <f t="shared" si="109"/>
        <v>35.92</v>
      </c>
      <c r="O683" s="84">
        <f t="shared" si="102"/>
        <v>118.536</v>
      </c>
      <c r="P683" s="1"/>
      <c r="Q683" s="1"/>
    </row>
    <row r="684" spans="1:17" x14ac:dyDescent="0.2">
      <c r="A684" s="84">
        <f t="shared" si="103"/>
        <v>67.8</v>
      </c>
      <c r="B684" s="84">
        <f t="shared" si="100"/>
        <v>1.3533999999999999</v>
      </c>
      <c r="C684" s="84">
        <f t="shared" si="101"/>
        <v>1.1897</v>
      </c>
      <c r="D684" s="1"/>
      <c r="E684" s="84">
        <f t="shared" si="104"/>
        <v>6.68</v>
      </c>
      <c r="F684" s="84">
        <f t="shared" si="105"/>
        <v>73</v>
      </c>
      <c r="G684" s="1"/>
      <c r="H684" s="1"/>
      <c r="I684" s="84">
        <f t="shared" si="106"/>
        <v>6.68</v>
      </c>
      <c r="J684" s="84">
        <f t="shared" si="107"/>
        <v>93.6</v>
      </c>
      <c r="K684" s="1"/>
      <c r="L684" s="1"/>
      <c r="M684" s="84">
        <f t="shared" si="108"/>
        <v>6.68</v>
      </c>
      <c r="N684" s="84">
        <f t="shared" si="109"/>
        <v>36</v>
      </c>
      <c r="O684" s="84">
        <f t="shared" si="102"/>
        <v>118.8</v>
      </c>
      <c r="P684" s="1"/>
      <c r="Q684" s="1"/>
    </row>
    <row r="685" spans="1:17" x14ac:dyDescent="0.2">
      <c r="A685" s="84">
        <f t="shared" si="103"/>
        <v>67.900000000000006</v>
      </c>
      <c r="B685" s="84">
        <f t="shared" si="100"/>
        <v>1.3521000000000001</v>
      </c>
      <c r="C685" s="84">
        <f t="shared" si="101"/>
        <v>1.1887000000000001</v>
      </c>
      <c r="D685" s="1"/>
      <c r="E685" s="84">
        <f t="shared" si="104"/>
        <v>6.69</v>
      </c>
      <c r="F685" s="84">
        <f t="shared" si="105"/>
        <v>73</v>
      </c>
      <c r="G685" s="1"/>
      <c r="H685" s="1"/>
      <c r="I685" s="84">
        <f t="shared" si="106"/>
        <v>6.69</v>
      </c>
      <c r="J685" s="84">
        <f t="shared" si="107"/>
        <v>93.8</v>
      </c>
      <c r="K685" s="1"/>
      <c r="L685" s="1"/>
      <c r="M685" s="84">
        <f t="shared" si="108"/>
        <v>6.69</v>
      </c>
      <c r="N685" s="84">
        <f t="shared" si="109"/>
        <v>36.08</v>
      </c>
      <c r="O685" s="84">
        <f t="shared" si="102"/>
        <v>119.06399999999999</v>
      </c>
      <c r="P685" s="1"/>
      <c r="Q685" s="1"/>
    </row>
    <row r="686" spans="1:17" x14ac:dyDescent="0.2">
      <c r="A686" s="84">
        <f t="shared" si="103"/>
        <v>68</v>
      </c>
      <c r="B686" s="84">
        <f t="shared" si="100"/>
        <v>1.3508</v>
      </c>
      <c r="C686" s="84">
        <f t="shared" si="101"/>
        <v>1.1878</v>
      </c>
      <c r="D686" s="1"/>
      <c r="E686" s="84">
        <f t="shared" si="104"/>
        <v>6.7</v>
      </c>
      <c r="F686" s="84">
        <f t="shared" si="105"/>
        <v>73</v>
      </c>
      <c r="G686" s="1"/>
      <c r="H686" s="1"/>
      <c r="I686" s="84">
        <f t="shared" si="106"/>
        <v>6.7</v>
      </c>
      <c r="J686" s="84">
        <f t="shared" si="107"/>
        <v>94</v>
      </c>
      <c r="K686" s="1"/>
      <c r="L686" s="1"/>
      <c r="M686" s="84">
        <f t="shared" si="108"/>
        <v>6.7</v>
      </c>
      <c r="N686" s="84">
        <f t="shared" si="109"/>
        <v>36.15</v>
      </c>
      <c r="O686" s="84">
        <f t="shared" si="102"/>
        <v>119.295</v>
      </c>
      <c r="P686" s="1"/>
      <c r="Q686" s="1"/>
    </row>
    <row r="687" spans="1:17" x14ac:dyDescent="0.2">
      <c r="A687" s="84">
        <f t="shared" si="103"/>
        <v>68.099999999999994</v>
      </c>
      <c r="B687" s="84">
        <f t="shared" si="100"/>
        <v>1.3495999999999999</v>
      </c>
      <c r="C687" s="84">
        <f t="shared" si="101"/>
        <v>1.1868000000000001</v>
      </c>
      <c r="D687" s="1"/>
      <c r="E687" s="84">
        <f t="shared" si="104"/>
        <v>6.71</v>
      </c>
      <c r="F687" s="84">
        <f t="shared" si="105"/>
        <v>72</v>
      </c>
      <c r="G687" s="1"/>
      <c r="H687" s="1"/>
      <c r="I687" s="84">
        <f t="shared" si="106"/>
        <v>6.71</v>
      </c>
      <c r="J687" s="84">
        <f t="shared" si="107"/>
        <v>94.2</v>
      </c>
      <c r="K687" s="1"/>
      <c r="L687" s="1"/>
      <c r="M687" s="84">
        <f t="shared" si="108"/>
        <v>6.71</v>
      </c>
      <c r="N687" s="84">
        <f t="shared" si="109"/>
        <v>36.229999999999997</v>
      </c>
      <c r="O687" s="84">
        <f t="shared" si="102"/>
        <v>119.559</v>
      </c>
      <c r="P687" s="1"/>
      <c r="Q687" s="1"/>
    </row>
    <row r="688" spans="1:17" x14ac:dyDescent="0.2">
      <c r="A688" s="84">
        <f t="shared" si="103"/>
        <v>68.2</v>
      </c>
      <c r="B688" s="84">
        <f t="shared" si="100"/>
        <v>1.3483000000000001</v>
      </c>
      <c r="C688" s="84">
        <f t="shared" si="101"/>
        <v>1.1858</v>
      </c>
      <c r="D688" s="1"/>
      <c r="E688" s="84">
        <f t="shared" si="104"/>
        <v>6.72</v>
      </c>
      <c r="F688" s="84">
        <f t="shared" si="105"/>
        <v>72</v>
      </c>
      <c r="G688" s="1"/>
      <c r="H688" s="1"/>
      <c r="I688" s="84">
        <f t="shared" si="106"/>
        <v>6.72</v>
      </c>
      <c r="J688" s="84">
        <f t="shared" si="107"/>
        <v>94.4</v>
      </c>
      <c r="K688" s="1"/>
      <c r="L688" s="1"/>
      <c r="M688" s="84">
        <f t="shared" si="108"/>
        <v>6.72</v>
      </c>
      <c r="N688" s="84">
        <f t="shared" si="109"/>
        <v>36.31</v>
      </c>
      <c r="O688" s="84">
        <f t="shared" si="102"/>
        <v>119.82299999999999</v>
      </c>
      <c r="P688" s="1"/>
      <c r="Q688" s="1"/>
    </row>
    <row r="689" spans="1:17" x14ac:dyDescent="0.2">
      <c r="A689" s="84">
        <f t="shared" si="103"/>
        <v>68.3</v>
      </c>
      <c r="B689" s="84">
        <f t="shared" si="100"/>
        <v>1.347</v>
      </c>
      <c r="C689" s="84">
        <f t="shared" si="101"/>
        <v>1.1848000000000001</v>
      </c>
      <c r="D689" s="1"/>
      <c r="E689" s="84">
        <f t="shared" si="104"/>
        <v>6.73</v>
      </c>
      <c r="F689" s="84">
        <f t="shared" si="105"/>
        <v>72</v>
      </c>
      <c r="G689" s="1"/>
      <c r="H689" s="1"/>
      <c r="I689" s="84">
        <f t="shared" si="106"/>
        <v>6.73</v>
      </c>
      <c r="J689" s="84">
        <f t="shared" si="107"/>
        <v>94.6</v>
      </c>
      <c r="K689" s="1"/>
      <c r="L689" s="1"/>
      <c r="M689" s="84">
        <f t="shared" si="108"/>
        <v>6.73</v>
      </c>
      <c r="N689" s="84">
        <f t="shared" si="109"/>
        <v>36.380000000000003</v>
      </c>
      <c r="O689" s="84">
        <f t="shared" si="102"/>
        <v>120.054</v>
      </c>
      <c r="P689" s="1"/>
      <c r="Q689" s="1"/>
    </row>
    <row r="690" spans="1:17" x14ac:dyDescent="0.2">
      <c r="A690" s="84">
        <f t="shared" si="103"/>
        <v>68.400000000000006</v>
      </c>
      <c r="B690" s="84">
        <f t="shared" si="100"/>
        <v>1.3458000000000001</v>
      </c>
      <c r="C690" s="84">
        <f t="shared" si="101"/>
        <v>1.1839</v>
      </c>
      <c r="D690" s="1"/>
      <c r="E690" s="84">
        <f t="shared" si="104"/>
        <v>6.74</v>
      </c>
      <c r="F690" s="84">
        <f t="shared" si="105"/>
        <v>72</v>
      </c>
      <c r="G690" s="1"/>
      <c r="H690" s="1"/>
      <c r="I690" s="84">
        <f t="shared" si="106"/>
        <v>6.74</v>
      </c>
      <c r="J690" s="84">
        <f t="shared" si="107"/>
        <v>94.8</v>
      </c>
      <c r="K690" s="1"/>
      <c r="L690" s="1"/>
      <c r="M690" s="84">
        <f t="shared" si="108"/>
        <v>6.74</v>
      </c>
      <c r="N690" s="84">
        <f t="shared" si="109"/>
        <v>36.46</v>
      </c>
      <c r="O690" s="84">
        <f t="shared" si="102"/>
        <v>120.318</v>
      </c>
      <c r="P690" s="1"/>
      <c r="Q690" s="1"/>
    </row>
    <row r="691" spans="1:17" x14ac:dyDescent="0.2">
      <c r="A691" s="84">
        <f t="shared" si="103"/>
        <v>68.5</v>
      </c>
      <c r="B691" s="84">
        <f t="shared" si="100"/>
        <v>1.3445</v>
      </c>
      <c r="C691" s="84">
        <f t="shared" si="101"/>
        <v>1.1829000000000001</v>
      </c>
      <c r="D691" s="1"/>
      <c r="E691" s="84">
        <f t="shared" si="104"/>
        <v>6.75</v>
      </c>
      <c r="F691" s="84">
        <f t="shared" si="105"/>
        <v>71</v>
      </c>
      <c r="G691" s="1"/>
      <c r="H691" s="1"/>
      <c r="I691" s="84">
        <f t="shared" si="106"/>
        <v>6.75</v>
      </c>
      <c r="J691" s="84">
        <f t="shared" si="107"/>
        <v>95</v>
      </c>
      <c r="K691" s="1"/>
      <c r="L691" s="1"/>
      <c r="M691" s="84">
        <f t="shared" si="108"/>
        <v>6.75</v>
      </c>
      <c r="N691" s="84">
        <f t="shared" si="109"/>
        <v>36.54</v>
      </c>
      <c r="O691" s="84">
        <f t="shared" si="102"/>
        <v>120.58199999999999</v>
      </c>
      <c r="P691" s="1"/>
      <c r="Q691" s="1"/>
    </row>
    <row r="692" spans="1:17" x14ac:dyDescent="0.2">
      <c r="A692" s="84">
        <f t="shared" si="103"/>
        <v>68.599999999999994</v>
      </c>
      <c r="B692" s="84">
        <f t="shared" si="100"/>
        <v>1.3432999999999999</v>
      </c>
      <c r="C692" s="84">
        <f t="shared" si="101"/>
        <v>1.1819</v>
      </c>
      <c r="D692" s="1"/>
      <c r="E692" s="84">
        <f t="shared" si="104"/>
        <v>6.76</v>
      </c>
      <c r="F692" s="84">
        <f t="shared" si="105"/>
        <v>71</v>
      </c>
      <c r="G692" s="1"/>
      <c r="H692" s="1"/>
      <c r="I692" s="84">
        <f t="shared" si="106"/>
        <v>6.76</v>
      </c>
      <c r="J692" s="84">
        <f t="shared" si="107"/>
        <v>95.2</v>
      </c>
      <c r="K692" s="1"/>
      <c r="L692" s="1"/>
      <c r="M692" s="84">
        <f t="shared" si="108"/>
        <v>6.76</v>
      </c>
      <c r="N692" s="84">
        <f t="shared" si="109"/>
        <v>36.619999999999997</v>
      </c>
      <c r="O692" s="84">
        <f t="shared" si="102"/>
        <v>120.846</v>
      </c>
      <c r="P692" s="1"/>
      <c r="Q692" s="1"/>
    </row>
    <row r="693" spans="1:17" x14ac:dyDescent="0.2">
      <c r="A693" s="84">
        <f t="shared" si="103"/>
        <v>68.7</v>
      </c>
      <c r="B693" s="84">
        <f t="shared" si="100"/>
        <v>1.3421000000000001</v>
      </c>
      <c r="C693" s="84">
        <f t="shared" si="101"/>
        <v>1.181</v>
      </c>
      <c r="D693" s="1"/>
      <c r="E693" s="84">
        <f t="shared" si="104"/>
        <v>6.77</v>
      </c>
      <c r="F693" s="84">
        <f t="shared" si="105"/>
        <v>71</v>
      </c>
      <c r="G693" s="1"/>
      <c r="H693" s="1"/>
      <c r="I693" s="84">
        <f t="shared" si="106"/>
        <v>6.77</v>
      </c>
      <c r="J693" s="84">
        <f t="shared" si="107"/>
        <v>95.4</v>
      </c>
      <c r="K693" s="1"/>
      <c r="L693" s="1"/>
      <c r="M693" s="84">
        <f t="shared" si="108"/>
        <v>6.77</v>
      </c>
      <c r="N693" s="84">
        <f t="shared" si="109"/>
        <v>36.69</v>
      </c>
      <c r="O693" s="84">
        <f t="shared" si="102"/>
        <v>121.077</v>
      </c>
      <c r="P693" s="1"/>
      <c r="Q693" s="1"/>
    </row>
    <row r="694" spans="1:17" x14ac:dyDescent="0.2">
      <c r="A694" s="84">
        <f t="shared" si="103"/>
        <v>68.8</v>
      </c>
      <c r="B694" s="84">
        <f t="shared" si="100"/>
        <v>1.3408</v>
      </c>
      <c r="C694" s="84">
        <f t="shared" si="101"/>
        <v>1.18</v>
      </c>
      <c r="D694" s="1"/>
      <c r="E694" s="84">
        <f t="shared" si="104"/>
        <v>6.78</v>
      </c>
      <c r="F694" s="84">
        <f t="shared" si="105"/>
        <v>71</v>
      </c>
      <c r="G694" s="1"/>
      <c r="H694" s="1"/>
      <c r="I694" s="84">
        <f t="shared" si="106"/>
        <v>6.78</v>
      </c>
      <c r="J694" s="84">
        <f t="shared" si="107"/>
        <v>95.6</v>
      </c>
      <c r="K694" s="1"/>
      <c r="L694" s="1"/>
      <c r="M694" s="84">
        <f t="shared" si="108"/>
        <v>6.78</v>
      </c>
      <c r="N694" s="84">
        <f t="shared" si="109"/>
        <v>36.770000000000003</v>
      </c>
      <c r="O694" s="84">
        <f t="shared" si="102"/>
        <v>121.34099999999999</v>
      </c>
      <c r="P694" s="1"/>
      <c r="Q694" s="1"/>
    </row>
    <row r="695" spans="1:17" x14ac:dyDescent="0.2">
      <c r="A695" s="84">
        <f t="shared" si="103"/>
        <v>68.900000000000006</v>
      </c>
      <c r="B695" s="84">
        <f t="shared" si="100"/>
        <v>1.3395999999999999</v>
      </c>
      <c r="C695" s="84">
        <f t="shared" si="101"/>
        <v>1.1791</v>
      </c>
      <c r="D695" s="1"/>
      <c r="E695" s="84">
        <f t="shared" si="104"/>
        <v>6.79</v>
      </c>
      <c r="F695" s="84">
        <f t="shared" si="105"/>
        <v>70</v>
      </c>
      <c r="G695" s="1"/>
      <c r="H695" s="1"/>
      <c r="I695" s="84">
        <f t="shared" si="106"/>
        <v>6.79</v>
      </c>
      <c r="J695" s="84">
        <f t="shared" si="107"/>
        <v>95.8</v>
      </c>
      <c r="K695" s="1"/>
      <c r="L695" s="1"/>
      <c r="M695" s="84">
        <f t="shared" si="108"/>
        <v>6.79</v>
      </c>
      <c r="N695" s="84">
        <f t="shared" si="109"/>
        <v>36.85</v>
      </c>
      <c r="O695" s="84">
        <f t="shared" si="102"/>
        <v>121.605</v>
      </c>
      <c r="P695" s="1"/>
      <c r="Q695" s="1"/>
    </row>
    <row r="696" spans="1:17" x14ac:dyDescent="0.2">
      <c r="A696" s="84">
        <f t="shared" si="103"/>
        <v>69</v>
      </c>
      <c r="B696" s="84">
        <f t="shared" si="100"/>
        <v>1.3384</v>
      </c>
      <c r="C696" s="84">
        <f t="shared" si="101"/>
        <v>1.1781999999999999</v>
      </c>
      <c r="D696" s="1"/>
      <c r="E696" s="84">
        <f t="shared" si="104"/>
        <v>6.8</v>
      </c>
      <c r="F696" s="84">
        <f t="shared" si="105"/>
        <v>70</v>
      </c>
      <c r="G696" s="1"/>
      <c r="H696" s="1"/>
      <c r="I696" s="84">
        <f t="shared" si="106"/>
        <v>6.8</v>
      </c>
      <c r="J696" s="84">
        <f t="shared" si="107"/>
        <v>96</v>
      </c>
      <c r="K696" s="1"/>
      <c r="L696" s="1"/>
      <c r="M696" s="84">
        <f t="shared" si="108"/>
        <v>6.8</v>
      </c>
      <c r="N696" s="84">
        <f t="shared" si="109"/>
        <v>36.92</v>
      </c>
      <c r="O696" s="84">
        <f t="shared" si="102"/>
        <v>121.836</v>
      </c>
      <c r="P696" s="1"/>
      <c r="Q696" s="1"/>
    </row>
    <row r="697" spans="1:17" x14ac:dyDescent="0.2">
      <c r="A697" s="84">
        <f t="shared" si="103"/>
        <v>69.099999999999994</v>
      </c>
      <c r="B697" s="84">
        <f t="shared" si="100"/>
        <v>1.3371</v>
      </c>
      <c r="C697" s="84">
        <f t="shared" si="101"/>
        <v>1.1772</v>
      </c>
      <c r="D697" s="1"/>
      <c r="E697" s="84">
        <f t="shared" si="104"/>
        <v>6.81</v>
      </c>
      <c r="F697" s="84">
        <f t="shared" si="105"/>
        <v>70</v>
      </c>
      <c r="G697" s="1"/>
      <c r="H697" s="1"/>
      <c r="I697" s="84">
        <f t="shared" si="106"/>
        <v>6.81</v>
      </c>
      <c r="J697" s="84">
        <f t="shared" si="107"/>
        <v>96.2</v>
      </c>
      <c r="K697" s="1"/>
      <c r="L697" s="1"/>
      <c r="M697" s="84">
        <f t="shared" si="108"/>
        <v>6.81</v>
      </c>
      <c r="N697" s="84">
        <f t="shared" si="109"/>
        <v>37</v>
      </c>
      <c r="O697" s="84">
        <f t="shared" si="102"/>
        <v>122.1</v>
      </c>
      <c r="P697" s="1"/>
      <c r="Q697" s="1"/>
    </row>
    <row r="698" spans="1:17" x14ac:dyDescent="0.2">
      <c r="A698" s="84">
        <f t="shared" si="103"/>
        <v>69.2</v>
      </c>
      <c r="B698" s="84">
        <f t="shared" si="100"/>
        <v>1.3359000000000001</v>
      </c>
      <c r="C698" s="84">
        <f t="shared" si="101"/>
        <v>1.1762999999999999</v>
      </c>
      <c r="D698" s="1"/>
      <c r="E698" s="84">
        <f t="shared" si="104"/>
        <v>6.82</v>
      </c>
      <c r="F698" s="84">
        <f t="shared" si="105"/>
        <v>70</v>
      </c>
      <c r="G698" s="1"/>
      <c r="H698" s="1"/>
      <c r="I698" s="84">
        <f t="shared" si="106"/>
        <v>6.82</v>
      </c>
      <c r="J698" s="84">
        <f t="shared" si="107"/>
        <v>96.4</v>
      </c>
      <c r="K698" s="1"/>
      <c r="L698" s="1"/>
      <c r="M698" s="84">
        <f t="shared" si="108"/>
        <v>6.82</v>
      </c>
      <c r="N698" s="84">
        <f t="shared" si="109"/>
        <v>37.08</v>
      </c>
      <c r="O698" s="84">
        <f t="shared" si="102"/>
        <v>122.364</v>
      </c>
      <c r="P698" s="1"/>
      <c r="Q698" s="1"/>
    </row>
    <row r="699" spans="1:17" x14ac:dyDescent="0.2">
      <c r="A699" s="84">
        <f t="shared" si="103"/>
        <v>69.3</v>
      </c>
      <c r="B699" s="84">
        <f t="shared" si="100"/>
        <v>1.3347</v>
      </c>
      <c r="C699" s="84">
        <f t="shared" si="101"/>
        <v>1.1754</v>
      </c>
      <c r="D699" s="1"/>
      <c r="E699" s="84">
        <f t="shared" si="104"/>
        <v>6.83</v>
      </c>
      <c r="F699" s="84">
        <f t="shared" si="105"/>
        <v>69</v>
      </c>
      <c r="G699" s="1"/>
      <c r="H699" s="1"/>
      <c r="I699" s="84">
        <f t="shared" si="106"/>
        <v>6.83</v>
      </c>
      <c r="J699" s="84">
        <f t="shared" si="107"/>
        <v>96.6</v>
      </c>
      <c r="K699" s="1"/>
      <c r="L699" s="1"/>
      <c r="M699" s="84">
        <f t="shared" si="108"/>
        <v>6.83</v>
      </c>
      <c r="N699" s="84">
        <f t="shared" si="109"/>
        <v>37.15</v>
      </c>
      <c r="O699" s="84">
        <f t="shared" si="102"/>
        <v>122.595</v>
      </c>
      <c r="P699" s="1"/>
      <c r="Q699" s="1"/>
    </row>
    <row r="700" spans="1:17" x14ac:dyDescent="0.2">
      <c r="A700" s="84">
        <f t="shared" si="103"/>
        <v>69.400000000000006</v>
      </c>
      <c r="B700" s="84">
        <f t="shared" si="100"/>
        <v>1.3334999999999999</v>
      </c>
      <c r="C700" s="84">
        <f t="shared" si="101"/>
        <v>1.1745000000000001</v>
      </c>
      <c r="D700" s="1"/>
      <c r="E700" s="84">
        <f t="shared" si="104"/>
        <v>6.84</v>
      </c>
      <c r="F700" s="84">
        <f t="shared" si="105"/>
        <v>69</v>
      </c>
      <c r="G700" s="1"/>
      <c r="H700" s="1"/>
      <c r="I700" s="84">
        <f t="shared" si="106"/>
        <v>6.84</v>
      </c>
      <c r="J700" s="84">
        <f t="shared" si="107"/>
        <v>96.8</v>
      </c>
      <c r="K700" s="1"/>
      <c r="L700" s="1"/>
      <c r="M700" s="84">
        <f t="shared" si="108"/>
        <v>6.84</v>
      </c>
      <c r="N700" s="84">
        <f t="shared" si="109"/>
        <v>37.229999999999997</v>
      </c>
      <c r="O700" s="84">
        <f t="shared" si="102"/>
        <v>122.85899999999999</v>
      </c>
      <c r="P700" s="1"/>
      <c r="Q700" s="1"/>
    </row>
    <row r="701" spans="1:17" x14ac:dyDescent="0.2">
      <c r="A701" s="84">
        <f t="shared" si="103"/>
        <v>69.5</v>
      </c>
      <c r="B701" s="84">
        <f t="shared" si="100"/>
        <v>1.3323</v>
      </c>
      <c r="C701" s="84">
        <f t="shared" si="101"/>
        <v>1.1735</v>
      </c>
      <c r="D701" s="1"/>
      <c r="E701" s="84">
        <f t="shared" si="104"/>
        <v>6.85</v>
      </c>
      <c r="F701" s="84">
        <f t="shared" si="105"/>
        <v>69</v>
      </c>
      <c r="G701" s="1"/>
      <c r="H701" s="1"/>
      <c r="I701" s="84">
        <f t="shared" si="106"/>
        <v>6.85</v>
      </c>
      <c r="J701" s="84">
        <f t="shared" si="107"/>
        <v>97</v>
      </c>
      <c r="K701" s="1"/>
      <c r="L701" s="1"/>
      <c r="M701" s="84">
        <f t="shared" si="108"/>
        <v>6.85</v>
      </c>
      <c r="N701" s="84">
        <f t="shared" si="109"/>
        <v>37.31</v>
      </c>
      <c r="O701" s="84">
        <f t="shared" si="102"/>
        <v>123.123</v>
      </c>
      <c r="P701" s="1"/>
      <c r="Q701" s="1"/>
    </row>
    <row r="702" spans="1:17" x14ac:dyDescent="0.2">
      <c r="A702" s="84">
        <f t="shared" si="103"/>
        <v>69.599999999999994</v>
      </c>
      <c r="B702" s="84">
        <f t="shared" si="100"/>
        <v>1.3310999999999999</v>
      </c>
      <c r="C702" s="84">
        <f t="shared" si="101"/>
        <v>1.1726000000000001</v>
      </c>
      <c r="D702" s="1"/>
      <c r="E702" s="84">
        <f t="shared" si="104"/>
        <v>6.86</v>
      </c>
      <c r="F702" s="84">
        <f t="shared" si="105"/>
        <v>69</v>
      </c>
      <c r="G702" s="1"/>
      <c r="H702" s="1"/>
      <c r="I702" s="84">
        <f t="shared" si="106"/>
        <v>6.86</v>
      </c>
      <c r="J702" s="84">
        <f t="shared" si="107"/>
        <v>97.2</v>
      </c>
      <c r="K702" s="1"/>
      <c r="L702" s="1"/>
      <c r="M702" s="84">
        <f t="shared" si="108"/>
        <v>6.86</v>
      </c>
      <c r="N702" s="84">
        <f t="shared" si="109"/>
        <v>37.380000000000003</v>
      </c>
      <c r="O702" s="84">
        <f t="shared" si="102"/>
        <v>123.354</v>
      </c>
      <c r="P702" s="1"/>
      <c r="Q702" s="1"/>
    </row>
    <row r="703" spans="1:17" x14ac:dyDescent="0.2">
      <c r="A703" s="84">
        <f t="shared" si="103"/>
        <v>69.7</v>
      </c>
      <c r="B703" s="84">
        <f t="shared" si="100"/>
        <v>1.3299000000000001</v>
      </c>
      <c r="C703" s="84">
        <f t="shared" si="101"/>
        <v>1.1717</v>
      </c>
      <c r="D703" s="1"/>
      <c r="E703" s="84">
        <f t="shared" si="104"/>
        <v>6.87</v>
      </c>
      <c r="F703" s="84">
        <f t="shared" si="105"/>
        <v>68</v>
      </c>
      <c r="G703" s="1"/>
      <c r="H703" s="1"/>
      <c r="I703" s="84">
        <f t="shared" si="106"/>
        <v>6.87</v>
      </c>
      <c r="J703" s="84">
        <f t="shared" si="107"/>
        <v>97.4</v>
      </c>
      <c r="K703" s="1"/>
      <c r="L703" s="1"/>
      <c r="M703" s="84">
        <f t="shared" si="108"/>
        <v>6.87</v>
      </c>
      <c r="N703" s="84">
        <f t="shared" si="109"/>
        <v>37.46</v>
      </c>
      <c r="O703" s="84">
        <f t="shared" si="102"/>
        <v>123.61799999999999</v>
      </c>
      <c r="P703" s="1"/>
      <c r="Q703" s="1"/>
    </row>
    <row r="704" spans="1:17" x14ac:dyDescent="0.2">
      <c r="A704" s="84">
        <f t="shared" si="103"/>
        <v>69.8</v>
      </c>
      <c r="B704" s="84">
        <f t="shared" si="100"/>
        <v>1.3287</v>
      </c>
      <c r="C704" s="84">
        <f t="shared" si="101"/>
        <v>1.1708000000000001</v>
      </c>
      <c r="D704" s="1"/>
      <c r="E704" s="84">
        <f t="shared" si="104"/>
        <v>6.88</v>
      </c>
      <c r="F704" s="84">
        <f t="shared" si="105"/>
        <v>68</v>
      </c>
      <c r="G704" s="1"/>
      <c r="H704" s="1"/>
      <c r="I704" s="84">
        <f t="shared" si="106"/>
        <v>6.88</v>
      </c>
      <c r="J704" s="84">
        <f t="shared" si="107"/>
        <v>97.6</v>
      </c>
      <c r="K704" s="1"/>
      <c r="L704" s="1"/>
      <c r="M704" s="84">
        <f t="shared" si="108"/>
        <v>6.88</v>
      </c>
      <c r="N704" s="84">
        <f t="shared" si="109"/>
        <v>37.54</v>
      </c>
      <c r="O704" s="84">
        <f t="shared" si="102"/>
        <v>123.88200000000001</v>
      </c>
      <c r="P704" s="1"/>
      <c r="Q704" s="1"/>
    </row>
    <row r="705" spans="1:17" x14ac:dyDescent="0.2">
      <c r="A705" s="84">
        <f t="shared" si="103"/>
        <v>69.900000000000006</v>
      </c>
      <c r="B705" s="84">
        <f t="shared" si="100"/>
        <v>1.3274999999999999</v>
      </c>
      <c r="C705" s="84">
        <f t="shared" si="101"/>
        <v>1.1698999999999999</v>
      </c>
      <c r="D705" s="1"/>
      <c r="E705" s="84">
        <f t="shared" si="104"/>
        <v>6.89</v>
      </c>
      <c r="F705" s="84">
        <f t="shared" si="105"/>
        <v>68</v>
      </c>
      <c r="G705" s="1"/>
      <c r="H705" s="1"/>
      <c r="I705" s="84">
        <f t="shared" si="106"/>
        <v>6.89</v>
      </c>
      <c r="J705" s="84">
        <f t="shared" si="107"/>
        <v>97.8</v>
      </c>
      <c r="K705" s="1"/>
      <c r="L705" s="1"/>
      <c r="M705" s="84">
        <f t="shared" si="108"/>
        <v>6.89</v>
      </c>
      <c r="N705" s="84">
        <f t="shared" si="109"/>
        <v>37.619999999999997</v>
      </c>
      <c r="O705" s="84">
        <f t="shared" si="102"/>
        <v>124.146</v>
      </c>
      <c r="P705" s="1"/>
      <c r="Q705" s="1"/>
    </row>
    <row r="706" spans="1:17" x14ac:dyDescent="0.2">
      <c r="A706" s="84">
        <f t="shared" si="103"/>
        <v>70</v>
      </c>
      <c r="B706" s="84">
        <f t="shared" si="100"/>
        <v>1.3264</v>
      </c>
      <c r="C706" s="84">
        <f t="shared" si="101"/>
        <v>1.169</v>
      </c>
      <c r="D706" s="1"/>
      <c r="E706" s="84">
        <f t="shared" si="104"/>
        <v>6.9</v>
      </c>
      <c r="F706" s="84">
        <f t="shared" si="105"/>
        <v>68</v>
      </c>
      <c r="G706" s="1"/>
      <c r="H706" s="1"/>
      <c r="I706" s="84">
        <f t="shared" si="106"/>
        <v>6.9</v>
      </c>
      <c r="J706" s="84">
        <f t="shared" si="107"/>
        <v>98</v>
      </c>
      <c r="K706" s="1"/>
      <c r="L706" s="1"/>
      <c r="M706" s="84">
        <f t="shared" si="108"/>
        <v>6.9</v>
      </c>
      <c r="N706" s="84">
        <f t="shared" si="109"/>
        <v>37.69</v>
      </c>
      <c r="O706" s="84">
        <f t="shared" si="102"/>
        <v>124.377</v>
      </c>
      <c r="P706" s="1"/>
      <c r="Q706" s="1"/>
    </row>
    <row r="707" spans="1:17" x14ac:dyDescent="0.2">
      <c r="A707" s="84">
        <f t="shared" si="103"/>
        <v>70.099999999999994</v>
      </c>
      <c r="B707" s="84">
        <f t="shared" si="100"/>
        <v>1.3251999999999999</v>
      </c>
      <c r="C707" s="84">
        <f t="shared" si="101"/>
        <v>1.1680999999999999</v>
      </c>
      <c r="D707" s="1"/>
      <c r="E707" s="84">
        <f t="shared" si="104"/>
        <v>6.91</v>
      </c>
      <c r="F707" s="84">
        <f t="shared" si="105"/>
        <v>67</v>
      </c>
      <c r="G707" s="1"/>
      <c r="H707" s="1"/>
      <c r="I707" s="84">
        <f t="shared" si="106"/>
        <v>6.91</v>
      </c>
      <c r="J707" s="84">
        <f t="shared" si="107"/>
        <v>98.2</v>
      </c>
      <c r="K707" s="1"/>
      <c r="L707" s="1"/>
      <c r="M707" s="84">
        <f t="shared" si="108"/>
        <v>6.91</v>
      </c>
      <c r="N707" s="84">
        <f t="shared" si="109"/>
        <v>37.770000000000003</v>
      </c>
      <c r="O707" s="84">
        <f t="shared" si="102"/>
        <v>124.64100000000001</v>
      </c>
      <c r="P707" s="1"/>
      <c r="Q707" s="1"/>
    </row>
    <row r="708" spans="1:17" x14ac:dyDescent="0.2">
      <c r="A708" s="84">
        <f t="shared" si="103"/>
        <v>70.2</v>
      </c>
      <c r="B708" s="84">
        <f t="shared" si="100"/>
        <v>1.3240000000000001</v>
      </c>
      <c r="C708" s="84">
        <f t="shared" si="101"/>
        <v>1.1672</v>
      </c>
      <c r="D708" s="1"/>
      <c r="E708" s="84">
        <f t="shared" si="104"/>
        <v>6.92</v>
      </c>
      <c r="F708" s="84">
        <f t="shared" si="105"/>
        <v>67</v>
      </c>
      <c r="G708" s="1"/>
      <c r="H708" s="1"/>
      <c r="I708" s="84">
        <f t="shared" si="106"/>
        <v>6.92</v>
      </c>
      <c r="J708" s="84">
        <f t="shared" si="107"/>
        <v>98.4</v>
      </c>
      <c r="K708" s="1"/>
      <c r="L708" s="1"/>
      <c r="M708" s="84">
        <f t="shared" si="108"/>
        <v>6.92</v>
      </c>
      <c r="N708" s="84">
        <f t="shared" si="109"/>
        <v>37.85</v>
      </c>
      <c r="O708" s="84">
        <f t="shared" si="102"/>
        <v>124.905</v>
      </c>
      <c r="P708" s="1"/>
      <c r="Q708" s="1"/>
    </row>
    <row r="709" spans="1:17" x14ac:dyDescent="0.2">
      <c r="A709" s="84">
        <f t="shared" si="103"/>
        <v>70.3</v>
      </c>
      <c r="B709" s="84">
        <f t="shared" si="100"/>
        <v>1.3229</v>
      </c>
      <c r="C709" s="84">
        <f t="shared" si="101"/>
        <v>1.1664000000000001</v>
      </c>
      <c r="D709" s="1"/>
      <c r="E709" s="84">
        <f t="shared" si="104"/>
        <v>6.93</v>
      </c>
      <c r="F709" s="84">
        <f t="shared" si="105"/>
        <v>67</v>
      </c>
      <c r="G709" s="1"/>
      <c r="H709" s="1"/>
      <c r="I709" s="84">
        <f t="shared" si="106"/>
        <v>6.93</v>
      </c>
      <c r="J709" s="84">
        <f t="shared" si="107"/>
        <v>98.6</v>
      </c>
      <c r="K709" s="1"/>
      <c r="L709" s="1"/>
      <c r="M709" s="84">
        <f t="shared" si="108"/>
        <v>6.93</v>
      </c>
      <c r="N709" s="84">
        <f t="shared" si="109"/>
        <v>37.92</v>
      </c>
      <c r="O709" s="84">
        <f t="shared" si="102"/>
        <v>125.136</v>
      </c>
      <c r="P709" s="1"/>
      <c r="Q709" s="1"/>
    </row>
    <row r="710" spans="1:17" x14ac:dyDescent="0.2">
      <c r="A710" s="84">
        <f t="shared" si="103"/>
        <v>70.400000000000006</v>
      </c>
      <c r="B710" s="84">
        <f t="shared" si="100"/>
        <v>1.3217000000000001</v>
      </c>
      <c r="C710" s="84">
        <f t="shared" si="101"/>
        <v>1.1655</v>
      </c>
      <c r="D710" s="1"/>
      <c r="E710" s="84">
        <f t="shared" si="104"/>
        <v>6.94</v>
      </c>
      <c r="F710" s="84">
        <f t="shared" si="105"/>
        <v>67</v>
      </c>
      <c r="G710" s="1"/>
      <c r="H710" s="1"/>
      <c r="I710" s="84">
        <f t="shared" si="106"/>
        <v>6.94</v>
      </c>
      <c r="J710" s="84">
        <f t="shared" si="107"/>
        <v>98.8</v>
      </c>
      <c r="K710" s="1"/>
      <c r="L710" s="1"/>
      <c r="M710" s="84">
        <f t="shared" si="108"/>
        <v>6.94</v>
      </c>
      <c r="N710" s="84">
        <f t="shared" si="109"/>
        <v>38</v>
      </c>
      <c r="O710" s="84">
        <f t="shared" si="102"/>
        <v>125.4</v>
      </c>
      <c r="P710" s="1"/>
      <c r="Q710" s="1"/>
    </row>
    <row r="711" spans="1:17" x14ac:dyDescent="0.2">
      <c r="A711" s="84">
        <f t="shared" si="103"/>
        <v>70.5</v>
      </c>
      <c r="B711" s="84">
        <f t="shared" si="100"/>
        <v>1.3205</v>
      </c>
      <c r="C711" s="84">
        <f t="shared" si="101"/>
        <v>1.1646000000000001</v>
      </c>
      <c r="D711" s="1"/>
      <c r="E711" s="84">
        <f t="shared" si="104"/>
        <v>6.95</v>
      </c>
      <c r="F711" s="84">
        <f t="shared" si="105"/>
        <v>66</v>
      </c>
      <c r="G711" s="1"/>
      <c r="H711" s="1"/>
      <c r="I711" s="84">
        <f t="shared" si="106"/>
        <v>6.95</v>
      </c>
      <c r="J711" s="84">
        <f t="shared" si="107"/>
        <v>99</v>
      </c>
      <c r="K711" s="1"/>
      <c r="L711" s="1"/>
      <c r="M711" s="84">
        <f t="shared" si="108"/>
        <v>6.95</v>
      </c>
      <c r="N711" s="84">
        <f t="shared" si="109"/>
        <v>38.08</v>
      </c>
      <c r="O711" s="84">
        <f t="shared" si="102"/>
        <v>125.664</v>
      </c>
      <c r="P711" s="1"/>
      <c r="Q711" s="1"/>
    </row>
    <row r="712" spans="1:17" x14ac:dyDescent="0.2">
      <c r="A712" s="84">
        <f t="shared" si="103"/>
        <v>70.599999999999994</v>
      </c>
      <c r="B712" s="84">
        <f t="shared" si="100"/>
        <v>1.3193999999999999</v>
      </c>
      <c r="C712" s="84">
        <f t="shared" si="101"/>
        <v>1.1637</v>
      </c>
      <c r="D712" s="1"/>
      <c r="E712" s="84">
        <f t="shared" si="104"/>
        <v>6.96</v>
      </c>
      <c r="F712" s="84">
        <f t="shared" si="105"/>
        <v>66</v>
      </c>
      <c r="G712" s="1"/>
      <c r="H712" s="1"/>
      <c r="I712" s="84">
        <f t="shared" si="106"/>
        <v>6.96</v>
      </c>
      <c r="J712" s="84">
        <f t="shared" si="107"/>
        <v>99.2</v>
      </c>
      <c r="K712" s="1"/>
      <c r="L712" s="1"/>
      <c r="M712" s="84">
        <f t="shared" si="108"/>
        <v>6.96</v>
      </c>
      <c r="N712" s="84">
        <f t="shared" si="109"/>
        <v>38.15</v>
      </c>
      <c r="O712" s="84">
        <f t="shared" si="102"/>
        <v>125.895</v>
      </c>
      <c r="P712" s="1"/>
      <c r="Q712" s="1"/>
    </row>
    <row r="713" spans="1:17" x14ac:dyDescent="0.2">
      <c r="A713" s="84">
        <f t="shared" si="103"/>
        <v>70.7</v>
      </c>
      <c r="B713" s="84">
        <f t="shared" si="100"/>
        <v>1.3183</v>
      </c>
      <c r="C713" s="84">
        <f t="shared" si="101"/>
        <v>1.1629</v>
      </c>
      <c r="D713" s="1"/>
      <c r="E713" s="84">
        <f t="shared" si="104"/>
        <v>6.97</v>
      </c>
      <c r="F713" s="84">
        <f t="shared" si="105"/>
        <v>66</v>
      </c>
      <c r="G713" s="1"/>
      <c r="H713" s="1"/>
      <c r="I713" s="84">
        <f t="shared" si="106"/>
        <v>6.97</v>
      </c>
      <c r="J713" s="84">
        <f t="shared" si="107"/>
        <v>99.4</v>
      </c>
      <c r="K713" s="1"/>
      <c r="L713" s="1"/>
      <c r="M713" s="84">
        <f t="shared" si="108"/>
        <v>6.97</v>
      </c>
      <c r="N713" s="84">
        <f t="shared" si="109"/>
        <v>38.229999999999997</v>
      </c>
      <c r="O713" s="84">
        <f t="shared" si="102"/>
        <v>126.15900000000001</v>
      </c>
      <c r="P713" s="1"/>
      <c r="Q713" s="1"/>
    </row>
    <row r="714" spans="1:17" x14ac:dyDescent="0.2">
      <c r="A714" s="84">
        <f t="shared" si="103"/>
        <v>70.8</v>
      </c>
      <c r="B714" s="84">
        <f t="shared" si="100"/>
        <v>1.3170999999999999</v>
      </c>
      <c r="C714" s="84">
        <f t="shared" si="101"/>
        <v>1.1619999999999999</v>
      </c>
      <c r="D714" s="1"/>
      <c r="E714" s="84">
        <f t="shared" si="104"/>
        <v>6.98</v>
      </c>
      <c r="F714" s="84">
        <f t="shared" si="105"/>
        <v>66</v>
      </c>
      <c r="G714" s="1"/>
      <c r="H714" s="1"/>
      <c r="I714" s="84">
        <f t="shared" si="106"/>
        <v>6.98</v>
      </c>
      <c r="J714" s="84">
        <f t="shared" si="107"/>
        <v>99.6</v>
      </c>
      <c r="K714" s="1"/>
      <c r="L714" s="1"/>
      <c r="M714" s="84">
        <f t="shared" si="108"/>
        <v>6.98</v>
      </c>
      <c r="N714" s="84">
        <f t="shared" si="109"/>
        <v>38.31</v>
      </c>
      <c r="O714" s="84">
        <f t="shared" si="102"/>
        <v>126.423</v>
      </c>
      <c r="P714" s="1"/>
      <c r="Q714" s="1"/>
    </row>
    <row r="715" spans="1:17" x14ac:dyDescent="0.2">
      <c r="A715" s="84">
        <f t="shared" si="103"/>
        <v>70.900000000000006</v>
      </c>
      <c r="B715" s="84">
        <f t="shared" si="100"/>
        <v>1.3160000000000001</v>
      </c>
      <c r="C715" s="84">
        <f t="shared" si="101"/>
        <v>1.1611</v>
      </c>
      <c r="D715" s="1"/>
      <c r="E715" s="84">
        <f t="shared" si="104"/>
        <v>6.99</v>
      </c>
      <c r="F715" s="84">
        <f t="shared" si="105"/>
        <v>65</v>
      </c>
      <c r="G715" s="1"/>
      <c r="H715" s="1"/>
      <c r="I715" s="84">
        <f t="shared" si="106"/>
        <v>6.99</v>
      </c>
      <c r="J715" s="84">
        <f t="shared" si="107"/>
        <v>99.8</v>
      </c>
      <c r="K715" s="1"/>
      <c r="L715" s="1"/>
      <c r="M715" s="84">
        <f t="shared" si="108"/>
        <v>6.99</v>
      </c>
      <c r="N715" s="84">
        <f t="shared" si="109"/>
        <v>38.380000000000003</v>
      </c>
      <c r="O715" s="84">
        <f t="shared" si="102"/>
        <v>126.654</v>
      </c>
      <c r="P715" s="1"/>
      <c r="Q715" s="1"/>
    </row>
    <row r="716" spans="1:17" x14ac:dyDescent="0.2">
      <c r="A716" s="84">
        <f t="shared" si="103"/>
        <v>71</v>
      </c>
      <c r="B716" s="84">
        <f t="shared" si="100"/>
        <v>1.3148</v>
      </c>
      <c r="C716" s="84">
        <f t="shared" si="101"/>
        <v>1.1603000000000001</v>
      </c>
      <c r="D716" s="1"/>
      <c r="E716" s="84">
        <f t="shared" si="104"/>
        <v>7</v>
      </c>
      <c r="F716" s="84">
        <f t="shared" si="105"/>
        <v>65</v>
      </c>
      <c r="G716" s="1"/>
      <c r="H716" s="1"/>
      <c r="I716" s="84">
        <f t="shared" si="106"/>
        <v>7</v>
      </c>
      <c r="J716" s="84">
        <f t="shared" si="107"/>
        <v>100</v>
      </c>
      <c r="K716" s="1"/>
      <c r="L716" s="1"/>
      <c r="M716" s="84">
        <f t="shared" si="108"/>
        <v>7</v>
      </c>
      <c r="N716" s="84">
        <f t="shared" si="109"/>
        <v>38.46</v>
      </c>
      <c r="O716" s="84">
        <f t="shared" si="102"/>
        <v>126.91800000000001</v>
      </c>
      <c r="P716" s="1"/>
      <c r="Q716" s="1"/>
    </row>
    <row r="717" spans="1:17" x14ac:dyDescent="0.2">
      <c r="A717" s="84">
        <f t="shared" si="103"/>
        <v>71.099999999999994</v>
      </c>
      <c r="B717" s="84">
        <f t="shared" si="100"/>
        <v>1.3137000000000001</v>
      </c>
      <c r="C717" s="84">
        <f t="shared" si="101"/>
        <v>1.1594</v>
      </c>
      <c r="D717" s="1"/>
      <c r="E717" s="84">
        <f t="shared" si="104"/>
        <v>7.01</v>
      </c>
      <c r="F717" s="84">
        <f t="shared" si="105"/>
        <v>65</v>
      </c>
      <c r="G717" s="1"/>
      <c r="H717" s="1"/>
      <c r="I717" s="84">
        <f t="shared" si="106"/>
        <v>7.01</v>
      </c>
      <c r="J717" s="84">
        <f t="shared" si="107"/>
        <v>100.2</v>
      </c>
      <c r="K717" s="1"/>
      <c r="L717" s="1"/>
      <c r="M717" s="84">
        <f t="shared" si="108"/>
        <v>7.01</v>
      </c>
      <c r="N717" s="84">
        <f t="shared" si="109"/>
        <v>38.54</v>
      </c>
      <c r="O717" s="84">
        <f t="shared" si="102"/>
        <v>127.182</v>
      </c>
      <c r="P717" s="1"/>
      <c r="Q717" s="1"/>
    </row>
    <row r="718" spans="1:17" x14ac:dyDescent="0.2">
      <c r="A718" s="84">
        <f t="shared" si="103"/>
        <v>71.2</v>
      </c>
      <c r="B718" s="84">
        <f t="shared" si="100"/>
        <v>1.3126</v>
      </c>
      <c r="C718" s="84">
        <f t="shared" si="101"/>
        <v>1.1586000000000001</v>
      </c>
      <c r="D718" s="1"/>
      <c r="E718" s="84">
        <f t="shared" si="104"/>
        <v>7.02</v>
      </c>
      <c r="F718" s="84">
        <f t="shared" si="105"/>
        <v>65</v>
      </c>
      <c r="G718" s="1"/>
      <c r="H718" s="1"/>
      <c r="I718" s="84">
        <f t="shared" si="106"/>
        <v>7.02</v>
      </c>
      <c r="J718" s="84">
        <f t="shared" si="107"/>
        <v>100.4</v>
      </c>
      <c r="K718" s="1"/>
      <c r="L718" s="1"/>
      <c r="M718" s="84">
        <f t="shared" si="108"/>
        <v>7.02</v>
      </c>
      <c r="N718" s="84">
        <f t="shared" si="109"/>
        <v>38.619999999999997</v>
      </c>
      <c r="O718" s="84">
        <f t="shared" si="102"/>
        <v>127.446</v>
      </c>
      <c r="P718" s="1"/>
      <c r="Q718" s="1"/>
    </row>
    <row r="719" spans="1:17" x14ac:dyDescent="0.2">
      <c r="A719" s="84">
        <f t="shared" si="103"/>
        <v>71.3</v>
      </c>
      <c r="B719" s="84">
        <f t="shared" si="100"/>
        <v>1.3115000000000001</v>
      </c>
      <c r="C719" s="84">
        <f t="shared" si="101"/>
        <v>1.1577</v>
      </c>
      <c r="D719" s="1"/>
      <c r="E719" s="84">
        <f t="shared" si="104"/>
        <v>7.03</v>
      </c>
      <c r="F719" s="84">
        <f t="shared" si="105"/>
        <v>64</v>
      </c>
      <c r="G719" s="1"/>
      <c r="H719" s="1"/>
      <c r="I719" s="84">
        <f t="shared" si="106"/>
        <v>7.03</v>
      </c>
      <c r="J719" s="84">
        <f t="shared" si="107"/>
        <v>100.6</v>
      </c>
      <c r="K719" s="1"/>
      <c r="L719" s="1"/>
      <c r="M719" s="84">
        <f t="shared" si="108"/>
        <v>7.03</v>
      </c>
      <c r="N719" s="84">
        <f t="shared" si="109"/>
        <v>38.69</v>
      </c>
      <c r="O719" s="84">
        <f t="shared" si="102"/>
        <v>127.67700000000001</v>
      </c>
      <c r="P719" s="1"/>
      <c r="Q719" s="1"/>
    </row>
    <row r="720" spans="1:17" x14ac:dyDescent="0.2">
      <c r="A720" s="84">
        <f t="shared" si="103"/>
        <v>71.400000000000006</v>
      </c>
      <c r="B720" s="84">
        <f t="shared" ref="B720:B783" si="110">ROUND(VLOOKUP($A720,SINCLAIRTABELLE,$D$1),$B$10)</f>
        <v>1.3103</v>
      </c>
      <c r="C720" s="84">
        <f t="shared" ref="C720:C783" si="111">IF($B$3=$W$1,ROUND(VLOOKUP($A720,SINCLAIRTABELLE,$E$1),$B$10),IF($B$3=$W$2,B720,B720+$B$4))</f>
        <v>1.1569</v>
      </c>
      <c r="D720" s="1"/>
      <c r="E720" s="84">
        <f t="shared" si="104"/>
        <v>7.04</v>
      </c>
      <c r="F720" s="84">
        <f t="shared" si="105"/>
        <v>64</v>
      </c>
      <c r="G720" s="1"/>
      <c r="H720" s="1"/>
      <c r="I720" s="84">
        <f t="shared" si="106"/>
        <v>7.04</v>
      </c>
      <c r="J720" s="84">
        <f t="shared" si="107"/>
        <v>100.8</v>
      </c>
      <c r="K720" s="1"/>
      <c r="L720" s="1"/>
      <c r="M720" s="84">
        <f t="shared" si="108"/>
        <v>7.04</v>
      </c>
      <c r="N720" s="84">
        <f t="shared" si="109"/>
        <v>38.770000000000003</v>
      </c>
      <c r="O720" s="84">
        <f t="shared" ref="O720:O783" si="112">IF($N$4="Ja",ROUND(N720*$O$2,$B$10),N720)</f>
        <v>127.941</v>
      </c>
      <c r="P720" s="1"/>
      <c r="Q720" s="1"/>
    </row>
    <row r="721" spans="1:17" x14ac:dyDescent="0.2">
      <c r="A721" s="84">
        <f t="shared" si="103"/>
        <v>71.5</v>
      </c>
      <c r="B721" s="84">
        <f t="shared" si="110"/>
        <v>1.3091999999999999</v>
      </c>
      <c r="C721" s="84">
        <f t="shared" si="111"/>
        <v>1.1560999999999999</v>
      </c>
      <c r="D721" s="1"/>
      <c r="E721" s="84">
        <f t="shared" si="104"/>
        <v>7.05</v>
      </c>
      <c r="F721" s="84">
        <f t="shared" si="105"/>
        <v>64</v>
      </c>
      <c r="G721" s="1"/>
      <c r="H721" s="1"/>
      <c r="I721" s="84">
        <f t="shared" si="106"/>
        <v>7.05</v>
      </c>
      <c r="J721" s="84">
        <f t="shared" si="107"/>
        <v>101</v>
      </c>
      <c r="K721" s="1"/>
      <c r="L721" s="1"/>
      <c r="M721" s="84">
        <f t="shared" si="108"/>
        <v>7.05</v>
      </c>
      <c r="N721" s="84">
        <f t="shared" si="109"/>
        <v>38.85</v>
      </c>
      <c r="O721" s="84">
        <f t="shared" si="112"/>
        <v>128.20500000000001</v>
      </c>
      <c r="P721" s="1"/>
      <c r="Q721" s="1"/>
    </row>
    <row r="722" spans="1:17" x14ac:dyDescent="0.2">
      <c r="A722" s="84">
        <f t="shared" ref="A722:A785" si="113">ROUND(A721+0.1,1)</f>
        <v>71.599999999999994</v>
      </c>
      <c r="B722" s="84">
        <f t="shared" si="110"/>
        <v>1.3081</v>
      </c>
      <c r="C722" s="84">
        <f t="shared" si="111"/>
        <v>1.1552</v>
      </c>
      <c r="D722" s="1"/>
      <c r="E722" s="84">
        <f t="shared" ref="E722:E785" si="114">ROUND(E721+0.01,2)</f>
        <v>7.06</v>
      </c>
      <c r="F722" s="84">
        <f t="shared" ref="F722:F785" si="115">ROUND(IF(E722 &gt; $F$9,0,($F$9-E722)*100*$F$11), $F$10)</f>
        <v>64</v>
      </c>
      <c r="G722" s="1"/>
      <c r="H722" s="1"/>
      <c r="I722" s="84">
        <f t="shared" ref="I722:I785" si="116">ROUND(I721+0.01,2)</f>
        <v>7.06</v>
      </c>
      <c r="J722" s="84">
        <f t="shared" ref="J722:J785" si="117">ROUND(IF(I722&lt;=$J$9,0,(I722-$J$9)*100*$J$11),$J$10)</f>
        <v>101.2</v>
      </c>
      <c r="K722" s="1"/>
      <c r="L722" s="1"/>
      <c r="M722" s="84">
        <f t="shared" ref="M722:M785" si="118">ROUND(M721+0.01,2)</f>
        <v>7.06</v>
      </c>
      <c r="N722" s="84">
        <f t="shared" ref="N722:N785" si="119">ROUND(IF(M722&lt;=$N$9,0,(M722-$N$9)*100*$N$11),$N$10)</f>
        <v>38.92</v>
      </c>
      <c r="O722" s="84">
        <f t="shared" si="112"/>
        <v>128.43600000000001</v>
      </c>
      <c r="P722" s="1"/>
      <c r="Q722" s="1"/>
    </row>
    <row r="723" spans="1:17" x14ac:dyDescent="0.2">
      <c r="A723" s="84">
        <f t="shared" si="113"/>
        <v>71.7</v>
      </c>
      <c r="B723" s="84">
        <f t="shared" si="110"/>
        <v>1.3069999999999999</v>
      </c>
      <c r="C723" s="84">
        <f t="shared" si="111"/>
        <v>1.1544000000000001</v>
      </c>
      <c r="D723" s="1"/>
      <c r="E723" s="84">
        <f t="shared" si="114"/>
        <v>7.07</v>
      </c>
      <c r="F723" s="84">
        <f t="shared" si="115"/>
        <v>63</v>
      </c>
      <c r="G723" s="1"/>
      <c r="H723" s="1"/>
      <c r="I723" s="84">
        <f t="shared" si="116"/>
        <v>7.07</v>
      </c>
      <c r="J723" s="84">
        <f t="shared" si="117"/>
        <v>101.4</v>
      </c>
      <c r="K723" s="1"/>
      <c r="L723" s="1"/>
      <c r="M723" s="84">
        <f t="shared" si="118"/>
        <v>7.07</v>
      </c>
      <c r="N723" s="84">
        <f t="shared" si="119"/>
        <v>39</v>
      </c>
      <c r="O723" s="84">
        <f t="shared" si="112"/>
        <v>128.69999999999999</v>
      </c>
      <c r="P723" s="1"/>
      <c r="Q723" s="1"/>
    </row>
    <row r="724" spans="1:17" x14ac:dyDescent="0.2">
      <c r="A724" s="84">
        <f t="shared" si="113"/>
        <v>71.8</v>
      </c>
      <c r="B724" s="84">
        <f t="shared" si="110"/>
        <v>1.3059000000000001</v>
      </c>
      <c r="C724" s="84">
        <f t="shared" si="111"/>
        <v>1.1536</v>
      </c>
      <c r="D724" s="1"/>
      <c r="E724" s="84">
        <f t="shared" si="114"/>
        <v>7.08</v>
      </c>
      <c r="F724" s="84">
        <f t="shared" si="115"/>
        <v>63</v>
      </c>
      <c r="G724" s="1"/>
      <c r="H724" s="1"/>
      <c r="I724" s="84">
        <f t="shared" si="116"/>
        <v>7.08</v>
      </c>
      <c r="J724" s="84">
        <f t="shared" si="117"/>
        <v>101.6</v>
      </c>
      <c r="K724" s="1"/>
      <c r="L724" s="1"/>
      <c r="M724" s="84">
        <f t="shared" si="118"/>
        <v>7.08</v>
      </c>
      <c r="N724" s="84">
        <f t="shared" si="119"/>
        <v>39.08</v>
      </c>
      <c r="O724" s="84">
        <f t="shared" si="112"/>
        <v>128.964</v>
      </c>
      <c r="P724" s="1"/>
      <c r="Q724" s="1"/>
    </row>
    <row r="725" spans="1:17" x14ac:dyDescent="0.2">
      <c r="A725" s="84">
        <f t="shared" si="113"/>
        <v>71.900000000000006</v>
      </c>
      <c r="B725" s="84">
        <f t="shared" si="110"/>
        <v>1.3048</v>
      </c>
      <c r="C725" s="84">
        <f t="shared" si="111"/>
        <v>1.1528</v>
      </c>
      <c r="D725" s="1"/>
      <c r="E725" s="84">
        <f t="shared" si="114"/>
        <v>7.09</v>
      </c>
      <c r="F725" s="84">
        <f t="shared" si="115"/>
        <v>63</v>
      </c>
      <c r="G725" s="1"/>
      <c r="H725" s="1"/>
      <c r="I725" s="84">
        <f t="shared" si="116"/>
        <v>7.09</v>
      </c>
      <c r="J725" s="84">
        <f t="shared" si="117"/>
        <v>101.8</v>
      </c>
      <c r="K725" s="1"/>
      <c r="L725" s="1"/>
      <c r="M725" s="84">
        <f t="shared" si="118"/>
        <v>7.09</v>
      </c>
      <c r="N725" s="84">
        <f t="shared" si="119"/>
        <v>39.15</v>
      </c>
      <c r="O725" s="84">
        <f t="shared" si="112"/>
        <v>129.19499999999999</v>
      </c>
      <c r="P725" s="1"/>
      <c r="Q725" s="1"/>
    </row>
    <row r="726" spans="1:17" x14ac:dyDescent="0.2">
      <c r="A726" s="84">
        <f t="shared" si="113"/>
        <v>72</v>
      </c>
      <c r="B726" s="84">
        <f t="shared" si="110"/>
        <v>1.3037000000000001</v>
      </c>
      <c r="C726" s="84">
        <f t="shared" si="111"/>
        <v>1.1518999999999999</v>
      </c>
      <c r="D726" s="1"/>
      <c r="E726" s="84">
        <f t="shared" si="114"/>
        <v>7.1</v>
      </c>
      <c r="F726" s="84">
        <f t="shared" si="115"/>
        <v>63</v>
      </c>
      <c r="G726" s="1"/>
      <c r="H726" s="1"/>
      <c r="I726" s="84">
        <f t="shared" si="116"/>
        <v>7.1</v>
      </c>
      <c r="J726" s="84">
        <f t="shared" si="117"/>
        <v>102</v>
      </c>
      <c r="K726" s="1"/>
      <c r="L726" s="1"/>
      <c r="M726" s="84">
        <f t="shared" si="118"/>
        <v>7.1</v>
      </c>
      <c r="N726" s="84">
        <f t="shared" si="119"/>
        <v>39.229999999999997</v>
      </c>
      <c r="O726" s="84">
        <f t="shared" si="112"/>
        <v>129.459</v>
      </c>
      <c r="P726" s="1"/>
      <c r="Q726" s="1"/>
    </row>
    <row r="727" spans="1:17" x14ac:dyDescent="0.2">
      <c r="A727" s="84">
        <f t="shared" si="113"/>
        <v>72.099999999999994</v>
      </c>
      <c r="B727" s="84">
        <f t="shared" si="110"/>
        <v>1.3027</v>
      </c>
      <c r="C727" s="84">
        <f t="shared" si="111"/>
        <v>1.1511</v>
      </c>
      <c r="D727" s="1"/>
      <c r="E727" s="84">
        <f t="shared" si="114"/>
        <v>7.11</v>
      </c>
      <c r="F727" s="84">
        <f t="shared" si="115"/>
        <v>62</v>
      </c>
      <c r="G727" s="1"/>
      <c r="H727" s="1"/>
      <c r="I727" s="84">
        <f t="shared" si="116"/>
        <v>7.11</v>
      </c>
      <c r="J727" s="84">
        <f t="shared" si="117"/>
        <v>102.2</v>
      </c>
      <c r="K727" s="1"/>
      <c r="L727" s="1"/>
      <c r="M727" s="84">
        <f t="shared" si="118"/>
        <v>7.11</v>
      </c>
      <c r="N727" s="84">
        <f t="shared" si="119"/>
        <v>39.31</v>
      </c>
      <c r="O727" s="84">
        <f t="shared" si="112"/>
        <v>129.72300000000001</v>
      </c>
      <c r="P727" s="1"/>
      <c r="Q727" s="1"/>
    </row>
    <row r="728" spans="1:17" x14ac:dyDescent="0.2">
      <c r="A728" s="84">
        <f t="shared" si="113"/>
        <v>72.2</v>
      </c>
      <c r="B728" s="84">
        <f t="shared" si="110"/>
        <v>1.3016000000000001</v>
      </c>
      <c r="C728" s="84">
        <f t="shared" si="111"/>
        <v>1.1503000000000001</v>
      </c>
      <c r="D728" s="1"/>
      <c r="E728" s="84">
        <f t="shared" si="114"/>
        <v>7.12</v>
      </c>
      <c r="F728" s="84">
        <f t="shared" si="115"/>
        <v>62</v>
      </c>
      <c r="G728" s="1"/>
      <c r="H728" s="1"/>
      <c r="I728" s="84">
        <f t="shared" si="116"/>
        <v>7.12</v>
      </c>
      <c r="J728" s="84">
        <f t="shared" si="117"/>
        <v>102.4</v>
      </c>
      <c r="K728" s="1"/>
      <c r="L728" s="1"/>
      <c r="M728" s="84">
        <f t="shared" si="118"/>
        <v>7.12</v>
      </c>
      <c r="N728" s="84">
        <f t="shared" si="119"/>
        <v>39.380000000000003</v>
      </c>
      <c r="O728" s="84">
        <f t="shared" si="112"/>
        <v>129.95400000000001</v>
      </c>
      <c r="P728" s="1"/>
      <c r="Q728" s="1"/>
    </row>
    <row r="729" spans="1:17" x14ac:dyDescent="0.2">
      <c r="A729" s="84">
        <f t="shared" si="113"/>
        <v>72.3</v>
      </c>
      <c r="B729" s="84">
        <f t="shared" si="110"/>
        <v>1.3005</v>
      </c>
      <c r="C729" s="84">
        <f t="shared" si="111"/>
        <v>1.1495</v>
      </c>
      <c r="D729" s="1"/>
      <c r="E729" s="84">
        <f t="shared" si="114"/>
        <v>7.13</v>
      </c>
      <c r="F729" s="84">
        <f t="shared" si="115"/>
        <v>62</v>
      </c>
      <c r="G729" s="1"/>
      <c r="H729" s="1"/>
      <c r="I729" s="84">
        <f t="shared" si="116"/>
        <v>7.13</v>
      </c>
      <c r="J729" s="84">
        <f t="shared" si="117"/>
        <v>102.6</v>
      </c>
      <c r="K729" s="1"/>
      <c r="L729" s="1"/>
      <c r="M729" s="84">
        <f t="shared" si="118"/>
        <v>7.13</v>
      </c>
      <c r="N729" s="84">
        <f t="shared" si="119"/>
        <v>39.46</v>
      </c>
      <c r="O729" s="84">
        <f t="shared" si="112"/>
        <v>130.21799999999999</v>
      </c>
      <c r="P729" s="1"/>
      <c r="Q729" s="1"/>
    </row>
    <row r="730" spans="1:17" x14ac:dyDescent="0.2">
      <c r="A730" s="84">
        <f t="shared" si="113"/>
        <v>72.400000000000006</v>
      </c>
      <c r="B730" s="84">
        <f t="shared" si="110"/>
        <v>1.2994000000000001</v>
      </c>
      <c r="C730" s="84">
        <f t="shared" si="111"/>
        <v>1.1487000000000001</v>
      </c>
      <c r="D730" s="1"/>
      <c r="E730" s="84">
        <f t="shared" si="114"/>
        <v>7.14</v>
      </c>
      <c r="F730" s="84">
        <f t="shared" si="115"/>
        <v>62</v>
      </c>
      <c r="G730" s="1"/>
      <c r="H730" s="1"/>
      <c r="I730" s="84">
        <f t="shared" si="116"/>
        <v>7.14</v>
      </c>
      <c r="J730" s="84">
        <f t="shared" si="117"/>
        <v>102.8</v>
      </c>
      <c r="K730" s="1"/>
      <c r="L730" s="1"/>
      <c r="M730" s="84">
        <f t="shared" si="118"/>
        <v>7.14</v>
      </c>
      <c r="N730" s="84">
        <f t="shared" si="119"/>
        <v>39.54</v>
      </c>
      <c r="O730" s="84">
        <f t="shared" si="112"/>
        <v>130.482</v>
      </c>
      <c r="P730" s="1"/>
      <c r="Q730" s="1"/>
    </row>
    <row r="731" spans="1:17" x14ac:dyDescent="0.2">
      <c r="A731" s="84">
        <f t="shared" si="113"/>
        <v>72.5</v>
      </c>
      <c r="B731" s="84">
        <f t="shared" si="110"/>
        <v>1.2983</v>
      </c>
      <c r="C731" s="84">
        <f t="shared" si="111"/>
        <v>1.1478999999999999</v>
      </c>
      <c r="D731" s="1"/>
      <c r="E731" s="84">
        <f t="shared" si="114"/>
        <v>7.15</v>
      </c>
      <c r="F731" s="84">
        <f t="shared" si="115"/>
        <v>61</v>
      </c>
      <c r="G731" s="1"/>
      <c r="H731" s="1"/>
      <c r="I731" s="84">
        <f t="shared" si="116"/>
        <v>7.15</v>
      </c>
      <c r="J731" s="84">
        <f t="shared" si="117"/>
        <v>103</v>
      </c>
      <c r="K731" s="1"/>
      <c r="L731" s="1"/>
      <c r="M731" s="84">
        <f t="shared" si="118"/>
        <v>7.15</v>
      </c>
      <c r="N731" s="84">
        <f t="shared" si="119"/>
        <v>39.619999999999997</v>
      </c>
      <c r="O731" s="84">
        <f t="shared" si="112"/>
        <v>130.74600000000001</v>
      </c>
      <c r="P731" s="1"/>
      <c r="Q731" s="1"/>
    </row>
    <row r="732" spans="1:17" x14ac:dyDescent="0.2">
      <c r="A732" s="84">
        <f t="shared" si="113"/>
        <v>72.599999999999994</v>
      </c>
      <c r="B732" s="84">
        <f t="shared" si="110"/>
        <v>1.2972999999999999</v>
      </c>
      <c r="C732" s="84">
        <f t="shared" si="111"/>
        <v>1.1471</v>
      </c>
      <c r="D732" s="1"/>
      <c r="E732" s="84">
        <f t="shared" si="114"/>
        <v>7.16</v>
      </c>
      <c r="F732" s="84">
        <f t="shared" si="115"/>
        <v>61</v>
      </c>
      <c r="G732" s="1"/>
      <c r="H732" s="1"/>
      <c r="I732" s="84">
        <f t="shared" si="116"/>
        <v>7.16</v>
      </c>
      <c r="J732" s="84">
        <f t="shared" si="117"/>
        <v>103.2</v>
      </c>
      <c r="K732" s="1"/>
      <c r="L732" s="1"/>
      <c r="M732" s="84">
        <f t="shared" si="118"/>
        <v>7.16</v>
      </c>
      <c r="N732" s="84">
        <f t="shared" si="119"/>
        <v>39.69</v>
      </c>
      <c r="O732" s="84">
        <f t="shared" si="112"/>
        <v>130.977</v>
      </c>
      <c r="P732" s="1"/>
      <c r="Q732" s="1"/>
    </row>
    <row r="733" spans="1:17" x14ac:dyDescent="0.2">
      <c r="A733" s="84">
        <f t="shared" si="113"/>
        <v>72.7</v>
      </c>
      <c r="B733" s="84">
        <f t="shared" si="110"/>
        <v>1.2962</v>
      </c>
      <c r="C733" s="84">
        <f t="shared" si="111"/>
        <v>1.1463000000000001</v>
      </c>
      <c r="D733" s="1"/>
      <c r="E733" s="84">
        <f t="shared" si="114"/>
        <v>7.17</v>
      </c>
      <c r="F733" s="84">
        <f t="shared" si="115"/>
        <v>61</v>
      </c>
      <c r="G733" s="1"/>
      <c r="H733" s="1"/>
      <c r="I733" s="84">
        <f t="shared" si="116"/>
        <v>7.17</v>
      </c>
      <c r="J733" s="84">
        <f t="shared" si="117"/>
        <v>103.4</v>
      </c>
      <c r="K733" s="1"/>
      <c r="L733" s="1"/>
      <c r="M733" s="84">
        <f t="shared" si="118"/>
        <v>7.17</v>
      </c>
      <c r="N733" s="84">
        <f t="shared" si="119"/>
        <v>39.770000000000003</v>
      </c>
      <c r="O733" s="84">
        <f t="shared" si="112"/>
        <v>131.24100000000001</v>
      </c>
      <c r="P733" s="1"/>
      <c r="Q733" s="1"/>
    </row>
    <row r="734" spans="1:17" x14ac:dyDescent="0.2">
      <c r="A734" s="84">
        <f t="shared" si="113"/>
        <v>72.8</v>
      </c>
      <c r="B734" s="84">
        <f t="shared" si="110"/>
        <v>1.2951999999999999</v>
      </c>
      <c r="C734" s="84">
        <f t="shared" si="111"/>
        <v>1.1455</v>
      </c>
      <c r="D734" s="1"/>
      <c r="E734" s="84">
        <f t="shared" si="114"/>
        <v>7.18</v>
      </c>
      <c r="F734" s="84">
        <f t="shared" si="115"/>
        <v>61</v>
      </c>
      <c r="G734" s="1"/>
      <c r="H734" s="1"/>
      <c r="I734" s="84">
        <f t="shared" si="116"/>
        <v>7.18</v>
      </c>
      <c r="J734" s="84">
        <f t="shared" si="117"/>
        <v>103.6</v>
      </c>
      <c r="K734" s="1"/>
      <c r="L734" s="1"/>
      <c r="M734" s="84">
        <f t="shared" si="118"/>
        <v>7.18</v>
      </c>
      <c r="N734" s="84">
        <f t="shared" si="119"/>
        <v>39.85</v>
      </c>
      <c r="O734" s="84">
        <f t="shared" si="112"/>
        <v>131.505</v>
      </c>
      <c r="P734" s="1"/>
      <c r="Q734" s="1"/>
    </row>
    <row r="735" spans="1:17" x14ac:dyDescent="0.2">
      <c r="A735" s="84">
        <f t="shared" si="113"/>
        <v>72.900000000000006</v>
      </c>
      <c r="B735" s="84">
        <f t="shared" si="110"/>
        <v>1.2941</v>
      </c>
      <c r="C735" s="84">
        <f t="shared" si="111"/>
        <v>1.1447000000000001</v>
      </c>
      <c r="D735" s="1"/>
      <c r="E735" s="84">
        <f t="shared" si="114"/>
        <v>7.19</v>
      </c>
      <c r="F735" s="84">
        <f t="shared" si="115"/>
        <v>60</v>
      </c>
      <c r="G735" s="1"/>
      <c r="H735" s="1"/>
      <c r="I735" s="84">
        <f t="shared" si="116"/>
        <v>7.19</v>
      </c>
      <c r="J735" s="84">
        <f t="shared" si="117"/>
        <v>103.8</v>
      </c>
      <c r="K735" s="1"/>
      <c r="L735" s="1"/>
      <c r="M735" s="84">
        <f t="shared" si="118"/>
        <v>7.19</v>
      </c>
      <c r="N735" s="84">
        <f t="shared" si="119"/>
        <v>39.92</v>
      </c>
      <c r="O735" s="84">
        <f t="shared" si="112"/>
        <v>131.73599999999999</v>
      </c>
      <c r="P735" s="1"/>
      <c r="Q735" s="1"/>
    </row>
    <row r="736" spans="1:17" x14ac:dyDescent="0.2">
      <c r="A736" s="84">
        <f t="shared" si="113"/>
        <v>73</v>
      </c>
      <c r="B736" s="84">
        <f t="shared" si="110"/>
        <v>1.2930999999999999</v>
      </c>
      <c r="C736" s="84">
        <f t="shared" si="111"/>
        <v>1.1439999999999999</v>
      </c>
      <c r="D736" s="1"/>
      <c r="E736" s="84">
        <f t="shared" si="114"/>
        <v>7.2</v>
      </c>
      <c r="F736" s="84">
        <f t="shared" si="115"/>
        <v>60</v>
      </c>
      <c r="G736" s="1"/>
      <c r="H736" s="1"/>
      <c r="I736" s="84">
        <f t="shared" si="116"/>
        <v>7.2</v>
      </c>
      <c r="J736" s="84">
        <f t="shared" si="117"/>
        <v>104</v>
      </c>
      <c r="K736" s="1"/>
      <c r="L736" s="1"/>
      <c r="M736" s="84">
        <f t="shared" si="118"/>
        <v>7.2</v>
      </c>
      <c r="N736" s="84">
        <f t="shared" si="119"/>
        <v>40</v>
      </c>
      <c r="O736" s="84">
        <f t="shared" si="112"/>
        <v>132</v>
      </c>
      <c r="P736" s="1"/>
      <c r="Q736" s="1"/>
    </row>
    <row r="737" spans="1:17" x14ac:dyDescent="0.2">
      <c r="A737" s="84">
        <f t="shared" si="113"/>
        <v>73.099999999999994</v>
      </c>
      <c r="B737" s="84">
        <f t="shared" si="110"/>
        <v>1.292</v>
      </c>
      <c r="C737" s="84">
        <f t="shared" si="111"/>
        <v>1.1432</v>
      </c>
      <c r="D737" s="1"/>
      <c r="E737" s="84">
        <f t="shared" si="114"/>
        <v>7.21</v>
      </c>
      <c r="F737" s="84">
        <f t="shared" si="115"/>
        <v>60</v>
      </c>
      <c r="G737" s="1"/>
      <c r="H737" s="1"/>
      <c r="I737" s="84">
        <f t="shared" si="116"/>
        <v>7.21</v>
      </c>
      <c r="J737" s="84">
        <f t="shared" si="117"/>
        <v>104.2</v>
      </c>
      <c r="K737" s="1"/>
      <c r="L737" s="1"/>
      <c r="M737" s="84">
        <f t="shared" si="118"/>
        <v>7.21</v>
      </c>
      <c r="N737" s="84">
        <f t="shared" si="119"/>
        <v>40.08</v>
      </c>
      <c r="O737" s="84">
        <f t="shared" si="112"/>
        <v>132.26400000000001</v>
      </c>
      <c r="P737" s="1"/>
      <c r="Q737" s="1"/>
    </row>
    <row r="738" spans="1:17" x14ac:dyDescent="0.2">
      <c r="A738" s="84">
        <f t="shared" si="113"/>
        <v>73.2</v>
      </c>
      <c r="B738" s="84">
        <f t="shared" si="110"/>
        <v>1.2909999999999999</v>
      </c>
      <c r="C738" s="84">
        <f t="shared" si="111"/>
        <v>1.1424000000000001</v>
      </c>
      <c r="D738" s="1"/>
      <c r="E738" s="84">
        <f t="shared" si="114"/>
        <v>7.22</v>
      </c>
      <c r="F738" s="84">
        <f t="shared" si="115"/>
        <v>60</v>
      </c>
      <c r="G738" s="1"/>
      <c r="H738" s="1"/>
      <c r="I738" s="84">
        <f t="shared" si="116"/>
        <v>7.22</v>
      </c>
      <c r="J738" s="84">
        <f t="shared" si="117"/>
        <v>104.4</v>
      </c>
      <c r="K738" s="1"/>
      <c r="L738" s="1"/>
      <c r="M738" s="84">
        <f t="shared" si="118"/>
        <v>7.22</v>
      </c>
      <c r="N738" s="84">
        <f t="shared" si="119"/>
        <v>40.15</v>
      </c>
      <c r="O738" s="84">
        <f t="shared" si="112"/>
        <v>132.495</v>
      </c>
      <c r="P738" s="1"/>
      <c r="Q738" s="1"/>
    </row>
    <row r="739" spans="1:17" x14ac:dyDescent="0.2">
      <c r="A739" s="84">
        <f t="shared" si="113"/>
        <v>73.3</v>
      </c>
      <c r="B739" s="84">
        <f t="shared" si="110"/>
        <v>1.2899</v>
      </c>
      <c r="C739" s="84">
        <f t="shared" si="111"/>
        <v>1.1415999999999999</v>
      </c>
      <c r="D739" s="1"/>
      <c r="E739" s="84">
        <f t="shared" si="114"/>
        <v>7.23</v>
      </c>
      <c r="F739" s="84">
        <f t="shared" si="115"/>
        <v>59</v>
      </c>
      <c r="G739" s="1"/>
      <c r="H739" s="1"/>
      <c r="I739" s="84">
        <f t="shared" si="116"/>
        <v>7.23</v>
      </c>
      <c r="J739" s="84">
        <f t="shared" si="117"/>
        <v>104.6</v>
      </c>
      <c r="K739" s="1"/>
      <c r="L739" s="1"/>
      <c r="M739" s="84">
        <f t="shared" si="118"/>
        <v>7.23</v>
      </c>
      <c r="N739" s="84">
        <f t="shared" si="119"/>
        <v>40.229999999999997</v>
      </c>
      <c r="O739" s="84">
        <f t="shared" si="112"/>
        <v>132.75899999999999</v>
      </c>
      <c r="P739" s="1"/>
      <c r="Q739" s="1"/>
    </row>
    <row r="740" spans="1:17" x14ac:dyDescent="0.2">
      <c r="A740" s="84">
        <f t="shared" si="113"/>
        <v>73.400000000000006</v>
      </c>
      <c r="B740" s="84">
        <f t="shared" si="110"/>
        <v>1.2888999999999999</v>
      </c>
      <c r="C740" s="84">
        <f t="shared" si="111"/>
        <v>1.1409</v>
      </c>
      <c r="D740" s="1"/>
      <c r="E740" s="84">
        <f t="shared" si="114"/>
        <v>7.24</v>
      </c>
      <c r="F740" s="84">
        <f t="shared" si="115"/>
        <v>59</v>
      </c>
      <c r="G740" s="1"/>
      <c r="H740" s="1"/>
      <c r="I740" s="84">
        <f t="shared" si="116"/>
        <v>7.24</v>
      </c>
      <c r="J740" s="84">
        <f t="shared" si="117"/>
        <v>104.8</v>
      </c>
      <c r="K740" s="1"/>
      <c r="L740" s="1"/>
      <c r="M740" s="84">
        <f t="shared" si="118"/>
        <v>7.24</v>
      </c>
      <c r="N740" s="84">
        <f t="shared" si="119"/>
        <v>40.31</v>
      </c>
      <c r="O740" s="84">
        <f t="shared" si="112"/>
        <v>133.023</v>
      </c>
      <c r="P740" s="1"/>
      <c r="Q740" s="1"/>
    </row>
    <row r="741" spans="1:17" x14ac:dyDescent="0.2">
      <c r="A741" s="84">
        <f t="shared" si="113"/>
        <v>73.5</v>
      </c>
      <c r="B741" s="84">
        <f t="shared" si="110"/>
        <v>1.2879</v>
      </c>
      <c r="C741" s="84">
        <f t="shared" si="111"/>
        <v>1.1400999999999999</v>
      </c>
      <c r="D741" s="1"/>
      <c r="E741" s="84">
        <f t="shared" si="114"/>
        <v>7.25</v>
      </c>
      <c r="F741" s="84">
        <f t="shared" si="115"/>
        <v>59</v>
      </c>
      <c r="G741" s="1"/>
      <c r="H741" s="1"/>
      <c r="I741" s="84">
        <f t="shared" si="116"/>
        <v>7.25</v>
      </c>
      <c r="J741" s="84">
        <f t="shared" si="117"/>
        <v>105</v>
      </c>
      <c r="K741" s="1"/>
      <c r="L741" s="1"/>
      <c r="M741" s="84">
        <f t="shared" si="118"/>
        <v>7.25</v>
      </c>
      <c r="N741" s="84">
        <f t="shared" si="119"/>
        <v>40.380000000000003</v>
      </c>
      <c r="O741" s="84">
        <f t="shared" si="112"/>
        <v>133.25399999999999</v>
      </c>
      <c r="P741" s="1"/>
      <c r="Q741" s="1"/>
    </row>
    <row r="742" spans="1:17" x14ac:dyDescent="0.2">
      <c r="A742" s="84">
        <f t="shared" si="113"/>
        <v>73.599999999999994</v>
      </c>
      <c r="B742" s="84">
        <f t="shared" si="110"/>
        <v>1.2867999999999999</v>
      </c>
      <c r="C742" s="84">
        <f t="shared" si="111"/>
        <v>1.1394</v>
      </c>
      <c r="D742" s="1"/>
      <c r="E742" s="84">
        <f t="shared" si="114"/>
        <v>7.26</v>
      </c>
      <c r="F742" s="84">
        <f t="shared" si="115"/>
        <v>59</v>
      </c>
      <c r="G742" s="1"/>
      <c r="H742" s="1"/>
      <c r="I742" s="84">
        <f t="shared" si="116"/>
        <v>7.26</v>
      </c>
      <c r="J742" s="84">
        <f t="shared" si="117"/>
        <v>105.2</v>
      </c>
      <c r="K742" s="1"/>
      <c r="L742" s="1"/>
      <c r="M742" s="84">
        <f t="shared" si="118"/>
        <v>7.26</v>
      </c>
      <c r="N742" s="84">
        <f t="shared" si="119"/>
        <v>40.46</v>
      </c>
      <c r="O742" s="84">
        <f t="shared" si="112"/>
        <v>133.518</v>
      </c>
      <c r="P742" s="1"/>
      <c r="Q742" s="1"/>
    </row>
    <row r="743" spans="1:17" x14ac:dyDescent="0.2">
      <c r="A743" s="84">
        <f t="shared" si="113"/>
        <v>73.7</v>
      </c>
      <c r="B743" s="84">
        <f t="shared" si="110"/>
        <v>1.2858000000000001</v>
      </c>
      <c r="C743" s="84">
        <f t="shared" si="111"/>
        <v>1.1386000000000001</v>
      </c>
      <c r="D743" s="1"/>
      <c r="E743" s="84">
        <f t="shared" si="114"/>
        <v>7.27</v>
      </c>
      <c r="F743" s="84">
        <f t="shared" si="115"/>
        <v>58</v>
      </c>
      <c r="G743" s="1"/>
      <c r="H743" s="1"/>
      <c r="I743" s="84">
        <f t="shared" si="116"/>
        <v>7.27</v>
      </c>
      <c r="J743" s="84">
        <f t="shared" si="117"/>
        <v>105.4</v>
      </c>
      <c r="K743" s="1"/>
      <c r="L743" s="1"/>
      <c r="M743" s="84">
        <f t="shared" si="118"/>
        <v>7.27</v>
      </c>
      <c r="N743" s="84">
        <f t="shared" si="119"/>
        <v>40.54</v>
      </c>
      <c r="O743" s="84">
        <f t="shared" si="112"/>
        <v>133.78200000000001</v>
      </c>
      <c r="P743" s="1"/>
      <c r="Q743" s="1"/>
    </row>
    <row r="744" spans="1:17" x14ac:dyDescent="0.2">
      <c r="A744" s="84">
        <f t="shared" si="113"/>
        <v>73.8</v>
      </c>
      <c r="B744" s="84">
        <f t="shared" si="110"/>
        <v>1.2847999999999999</v>
      </c>
      <c r="C744" s="84">
        <f t="shared" si="111"/>
        <v>1.1377999999999999</v>
      </c>
      <c r="D744" s="1"/>
      <c r="E744" s="84">
        <f t="shared" si="114"/>
        <v>7.28</v>
      </c>
      <c r="F744" s="84">
        <f t="shared" si="115"/>
        <v>58</v>
      </c>
      <c r="G744" s="1"/>
      <c r="H744" s="1"/>
      <c r="I744" s="84">
        <f t="shared" si="116"/>
        <v>7.28</v>
      </c>
      <c r="J744" s="84">
        <f t="shared" si="117"/>
        <v>105.6</v>
      </c>
      <c r="K744" s="1"/>
      <c r="L744" s="1"/>
      <c r="M744" s="84">
        <f t="shared" si="118"/>
        <v>7.28</v>
      </c>
      <c r="N744" s="84">
        <f t="shared" si="119"/>
        <v>40.619999999999997</v>
      </c>
      <c r="O744" s="84">
        <f t="shared" si="112"/>
        <v>134.04599999999999</v>
      </c>
      <c r="P744" s="1"/>
      <c r="Q744" s="1"/>
    </row>
    <row r="745" spans="1:17" x14ac:dyDescent="0.2">
      <c r="A745" s="84">
        <f t="shared" si="113"/>
        <v>73.900000000000006</v>
      </c>
      <c r="B745" s="84">
        <f t="shared" si="110"/>
        <v>1.2838000000000001</v>
      </c>
      <c r="C745" s="84">
        <f t="shared" si="111"/>
        <v>1.1371</v>
      </c>
      <c r="D745" s="1"/>
      <c r="E745" s="84">
        <f t="shared" si="114"/>
        <v>7.29</v>
      </c>
      <c r="F745" s="84">
        <f t="shared" si="115"/>
        <v>58</v>
      </c>
      <c r="G745" s="1"/>
      <c r="H745" s="1"/>
      <c r="I745" s="84">
        <f t="shared" si="116"/>
        <v>7.29</v>
      </c>
      <c r="J745" s="84">
        <f t="shared" si="117"/>
        <v>105.8</v>
      </c>
      <c r="K745" s="1"/>
      <c r="L745" s="1"/>
      <c r="M745" s="84">
        <f t="shared" si="118"/>
        <v>7.29</v>
      </c>
      <c r="N745" s="84">
        <f t="shared" si="119"/>
        <v>40.69</v>
      </c>
      <c r="O745" s="84">
        <f t="shared" si="112"/>
        <v>134.27699999999999</v>
      </c>
      <c r="P745" s="1"/>
      <c r="Q745" s="1"/>
    </row>
    <row r="746" spans="1:17" x14ac:dyDescent="0.2">
      <c r="A746" s="84">
        <f t="shared" si="113"/>
        <v>74</v>
      </c>
      <c r="B746" s="84">
        <f t="shared" si="110"/>
        <v>1.2827999999999999</v>
      </c>
      <c r="C746" s="84">
        <f t="shared" si="111"/>
        <v>1.1364000000000001</v>
      </c>
      <c r="D746" s="1"/>
      <c r="E746" s="84">
        <f t="shared" si="114"/>
        <v>7.3</v>
      </c>
      <c r="F746" s="84">
        <f t="shared" si="115"/>
        <v>58</v>
      </c>
      <c r="G746" s="1"/>
      <c r="H746" s="1"/>
      <c r="I746" s="84">
        <f t="shared" si="116"/>
        <v>7.3</v>
      </c>
      <c r="J746" s="84">
        <f t="shared" si="117"/>
        <v>106</v>
      </c>
      <c r="K746" s="1"/>
      <c r="L746" s="1"/>
      <c r="M746" s="84">
        <f t="shared" si="118"/>
        <v>7.3</v>
      </c>
      <c r="N746" s="84">
        <f t="shared" si="119"/>
        <v>40.770000000000003</v>
      </c>
      <c r="O746" s="84">
        <f t="shared" si="112"/>
        <v>134.541</v>
      </c>
      <c r="P746" s="1"/>
      <c r="Q746" s="1"/>
    </row>
    <row r="747" spans="1:17" x14ac:dyDescent="0.2">
      <c r="A747" s="84">
        <f t="shared" si="113"/>
        <v>74.099999999999994</v>
      </c>
      <c r="B747" s="84">
        <f t="shared" si="110"/>
        <v>1.2818000000000001</v>
      </c>
      <c r="C747" s="84">
        <f t="shared" si="111"/>
        <v>1.1355999999999999</v>
      </c>
      <c r="D747" s="1"/>
      <c r="E747" s="84">
        <f t="shared" si="114"/>
        <v>7.31</v>
      </c>
      <c r="F747" s="84">
        <f t="shared" si="115"/>
        <v>57</v>
      </c>
      <c r="G747" s="1"/>
      <c r="H747" s="1"/>
      <c r="I747" s="84">
        <f t="shared" si="116"/>
        <v>7.31</v>
      </c>
      <c r="J747" s="84">
        <f t="shared" si="117"/>
        <v>106.2</v>
      </c>
      <c r="K747" s="1"/>
      <c r="L747" s="1"/>
      <c r="M747" s="84">
        <f t="shared" si="118"/>
        <v>7.31</v>
      </c>
      <c r="N747" s="84">
        <f t="shared" si="119"/>
        <v>40.85</v>
      </c>
      <c r="O747" s="84">
        <f t="shared" si="112"/>
        <v>134.80500000000001</v>
      </c>
      <c r="P747" s="1"/>
      <c r="Q747" s="1"/>
    </row>
    <row r="748" spans="1:17" x14ac:dyDescent="0.2">
      <c r="A748" s="84">
        <f t="shared" si="113"/>
        <v>74.2</v>
      </c>
      <c r="B748" s="84">
        <f t="shared" si="110"/>
        <v>1.2806999999999999</v>
      </c>
      <c r="C748" s="84">
        <f t="shared" si="111"/>
        <v>1.1349</v>
      </c>
      <c r="D748" s="1"/>
      <c r="E748" s="84">
        <f t="shared" si="114"/>
        <v>7.32</v>
      </c>
      <c r="F748" s="84">
        <f t="shared" si="115"/>
        <v>57</v>
      </c>
      <c r="G748" s="1"/>
      <c r="H748" s="1"/>
      <c r="I748" s="84">
        <f t="shared" si="116"/>
        <v>7.32</v>
      </c>
      <c r="J748" s="84">
        <f t="shared" si="117"/>
        <v>106.4</v>
      </c>
      <c r="K748" s="1"/>
      <c r="L748" s="1"/>
      <c r="M748" s="84">
        <f t="shared" si="118"/>
        <v>7.32</v>
      </c>
      <c r="N748" s="84">
        <f t="shared" si="119"/>
        <v>40.92</v>
      </c>
      <c r="O748" s="84">
        <f t="shared" si="112"/>
        <v>135.036</v>
      </c>
      <c r="P748" s="1"/>
      <c r="Q748" s="1"/>
    </row>
    <row r="749" spans="1:17" x14ac:dyDescent="0.2">
      <c r="A749" s="84">
        <f t="shared" si="113"/>
        <v>74.3</v>
      </c>
      <c r="B749" s="84">
        <f t="shared" si="110"/>
        <v>1.2797000000000001</v>
      </c>
      <c r="C749" s="84">
        <f t="shared" si="111"/>
        <v>1.1341000000000001</v>
      </c>
      <c r="D749" s="1"/>
      <c r="E749" s="84">
        <f t="shared" si="114"/>
        <v>7.33</v>
      </c>
      <c r="F749" s="84">
        <f t="shared" si="115"/>
        <v>57</v>
      </c>
      <c r="G749" s="1"/>
      <c r="H749" s="1"/>
      <c r="I749" s="84">
        <f t="shared" si="116"/>
        <v>7.33</v>
      </c>
      <c r="J749" s="84">
        <f t="shared" si="117"/>
        <v>106.6</v>
      </c>
      <c r="K749" s="1"/>
      <c r="L749" s="1"/>
      <c r="M749" s="84">
        <f t="shared" si="118"/>
        <v>7.33</v>
      </c>
      <c r="N749" s="84">
        <f t="shared" si="119"/>
        <v>41</v>
      </c>
      <c r="O749" s="84">
        <f t="shared" si="112"/>
        <v>135.30000000000001</v>
      </c>
      <c r="P749" s="1"/>
      <c r="Q749" s="1"/>
    </row>
    <row r="750" spans="1:17" x14ac:dyDescent="0.2">
      <c r="A750" s="84">
        <f t="shared" si="113"/>
        <v>74.400000000000006</v>
      </c>
      <c r="B750" s="84">
        <f t="shared" si="110"/>
        <v>1.2787999999999999</v>
      </c>
      <c r="C750" s="84">
        <f t="shared" si="111"/>
        <v>1.1334</v>
      </c>
      <c r="D750" s="1"/>
      <c r="E750" s="84">
        <f t="shared" si="114"/>
        <v>7.34</v>
      </c>
      <c r="F750" s="84">
        <f t="shared" si="115"/>
        <v>57</v>
      </c>
      <c r="G750" s="1"/>
      <c r="H750" s="1"/>
      <c r="I750" s="84">
        <f t="shared" si="116"/>
        <v>7.34</v>
      </c>
      <c r="J750" s="84">
        <f t="shared" si="117"/>
        <v>106.8</v>
      </c>
      <c r="K750" s="1"/>
      <c r="L750" s="1"/>
      <c r="M750" s="84">
        <f t="shared" si="118"/>
        <v>7.34</v>
      </c>
      <c r="N750" s="84">
        <f t="shared" si="119"/>
        <v>41.08</v>
      </c>
      <c r="O750" s="84">
        <f t="shared" si="112"/>
        <v>135.56399999999999</v>
      </c>
      <c r="P750" s="1"/>
      <c r="Q750" s="1"/>
    </row>
    <row r="751" spans="1:17" x14ac:dyDescent="0.2">
      <c r="A751" s="84">
        <f t="shared" si="113"/>
        <v>74.5</v>
      </c>
      <c r="B751" s="84">
        <f t="shared" si="110"/>
        <v>1.2778</v>
      </c>
      <c r="C751" s="84">
        <f t="shared" si="111"/>
        <v>1.1327</v>
      </c>
      <c r="D751" s="1"/>
      <c r="E751" s="84">
        <f t="shared" si="114"/>
        <v>7.35</v>
      </c>
      <c r="F751" s="84">
        <f t="shared" si="115"/>
        <v>56</v>
      </c>
      <c r="G751" s="1"/>
      <c r="H751" s="1"/>
      <c r="I751" s="84">
        <f t="shared" si="116"/>
        <v>7.35</v>
      </c>
      <c r="J751" s="84">
        <f t="shared" si="117"/>
        <v>107</v>
      </c>
      <c r="K751" s="1"/>
      <c r="L751" s="1"/>
      <c r="M751" s="84">
        <f t="shared" si="118"/>
        <v>7.35</v>
      </c>
      <c r="N751" s="84">
        <f t="shared" si="119"/>
        <v>41.15</v>
      </c>
      <c r="O751" s="84">
        <f t="shared" si="112"/>
        <v>135.79499999999999</v>
      </c>
      <c r="P751" s="1"/>
      <c r="Q751" s="1"/>
    </row>
    <row r="752" spans="1:17" x14ac:dyDescent="0.2">
      <c r="A752" s="84">
        <f t="shared" si="113"/>
        <v>74.599999999999994</v>
      </c>
      <c r="B752" s="84">
        <f t="shared" si="110"/>
        <v>1.2767999999999999</v>
      </c>
      <c r="C752" s="84">
        <f t="shared" si="111"/>
        <v>1.1319999999999999</v>
      </c>
      <c r="D752" s="1"/>
      <c r="E752" s="84">
        <f t="shared" si="114"/>
        <v>7.36</v>
      </c>
      <c r="F752" s="84">
        <f t="shared" si="115"/>
        <v>56</v>
      </c>
      <c r="G752" s="1"/>
      <c r="H752" s="1"/>
      <c r="I752" s="84">
        <f t="shared" si="116"/>
        <v>7.36</v>
      </c>
      <c r="J752" s="84">
        <f t="shared" si="117"/>
        <v>107.2</v>
      </c>
      <c r="K752" s="1"/>
      <c r="L752" s="1"/>
      <c r="M752" s="84">
        <f t="shared" si="118"/>
        <v>7.36</v>
      </c>
      <c r="N752" s="84">
        <f t="shared" si="119"/>
        <v>41.23</v>
      </c>
      <c r="O752" s="84">
        <f t="shared" si="112"/>
        <v>136.059</v>
      </c>
      <c r="P752" s="1"/>
      <c r="Q752" s="1"/>
    </row>
    <row r="753" spans="1:17" x14ac:dyDescent="0.2">
      <c r="A753" s="84">
        <f t="shared" si="113"/>
        <v>74.7</v>
      </c>
      <c r="B753" s="84">
        <f t="shared" si="110"/>
        <v>1.2758</v>
      </c>
      <c r="C753" s="84">
        <f t="shared" si="111"/>
        <v>1.1312</v>
      </c>
      <c r="D753" s="1"/>
      <c r="E753" s="84">
        <f t="shared" si="114"/>
        <v>7.37</v>
      </c>
      <c r="F753" s="84">
        <f t="shared" si="115"/>
        <v>56</v>
      </c>
      <c r="G753" s="1"/>
      <c r="H753" s="1"/>
      <c r="I753" s="84">
        <f t="shared" si="116"/>
        <v>7.37</v>
      </c>
      <c r="J753" s="84">
        <f t="shared" si="117"/>
        <v>107.4</v>
      </c>
      <c r="K753" s="1"/>
      <c r="L753" s="1"/>
      <c r="M753" s="84">
        <f t="shared" si="118"/>
        <v>7.37</v>
      </c>
      <c r="N753" s="84">
        <f t="shared" si="119"/>
        <v>41.31</v>
      </c>
      <c r="O753" s="84">
        <f t="shared" si="112"/>
        <v>136.32300000000001</v>
      </c>
      <c r="P753" s="1"/>
      <c r="Q753" s="1"/>
    </row>
    <row r="754" spans="1:17" x14ac:dyDescent="0.2">
      <c r="A754" s="84">
        <f t="shared" si="113"/>
        <v>74.8</v>
      </c>
      <c r="B754" s="84">
        <f t="shared" si="110"/>
        <v>1.2747999999999999</v>
      </c>
      <c r="C754" s="84">
        <f t="shared" si="111"/>
        <v>1.1305000000000001</v>
      </c>
      <c r="D754" s="1"/>
      <c r="E754" s="84">
        <f t="shared" si="114"/>
        <v>7.38</v>
      </c>
      <c r="F754" s="84">
        <f t="shared" si="115"/>
        <v>56</v>
      </c>
      <c r="G754" s="1"/>
      <c r="H754" s="1"/>
      <c r="I754" s="84">
        <f t="shared" si="116"/>
        <v>7.38</v>
      </c>
      <c r="J754" s="84">
        <f t="shared" si="117"/>
        <v>107.6</v>
      </c>
      <c r="K754" s="1"/>
      <c r="L754" s="1"/>
      <c r="M754" s="84">
        <f t="shared" si="118"/>
        <v>7.38</v>
      </c>
      <c r="N754" s="84">
        <f t="shared" si="119"/>
        <v>41.38</v>
      </c>
      <c r="O754" s="84">
        <f t="shared" si="112"/>
        <v>136.554</v>
      </c>
      <c r="P754" s="1"/>
      <c r="Q754" s="1"/>
    </row>
    <row r="755" spans="1:17" x14ac:dyDescent="0.2">
      <c r="A755" s="84">
        <f t="shared" si="113"/>
        <v>74.900000000000006</v>
      </c>
      <c r="B755" s="84">
        <f t="shared" si="110"/>
        <v>1.2738</v>
      </c>
      <c r="C755" s="84">
        <f t="shared" si="111"/>
        <v>1.1297999999999999</v>
      </c>
      <c r="D755" s="1"/>
      <c r="E755" s="84">
        <f t="shared" si="114"/>
        <v>7.39</v>
      </c>
      <c r="F755" s="84">
        <f t="shared" si="115"/>
        <v>55</v>
      </c>
      <c r="G755" s="1"/>
      <c r="H755" s="1"/>
      <c r="I755" s="84">
        <f t="shared" si="116"/>
        <v>7.39</v>
      </c>
      <c r="J755" s="84">
        <f t="shared" si="117"/>
        <v>107.8</v>
      </c>
      <c r="K755" s="1"/>
      <c r="L755" s="1"/>
      <c r="M755" s="84">
        <f t="shared" si="118"/>
        <v>7.39</v>
      </c>
      <c r="N755" s="84">
        <f t="shared" si="119"/>
        <v>41.46</v>
      </c>
      <c r="O755" s="84">
        <f t="shared" si="112"/>
        <v>136.81800000000001</v>
      </c>
      <c r="P755" s="1"/>
      <c r="Q755" s="1"/>
    </row>
    <row r="756" spans="1:17" x14ac:dyDescent="0.2">
      <c r="A756" s="84">
        <f t="shared" si="113"/>
        <v>75</v>
      </c>
      <c r="B756" s="84">
        <f t="shared" si="110"/>
        <v>1.2727999999999999</v>
      </c>
      <c r="C756" s="84">
        <f t="shared" si="111"/>
        <v>1.1291</v>
      </c>
      <c r="D756" s="1"/>
      <c r="E756" s="84">
        <f t="shared" si="114"/>
        <v>7.4</v>
      </c>
      <c r="F756" s="84">
        <f t="shared" si="115"/>
        <v>55</v>
      </c>
      <c r="G756" s="1"/>
      <c r="H756" s="1"/>
      <c r="I756" s="84">
        <f t="shared" si="116"/>
        <v>7.4</v>
      </c>
      <c r="J756" s="84">
        <f t="shared" si="117"/>
        <v>108</v>
      </c>
      <c r="K756" s="1"/>
      <c r="L756" s="1"/>
      <c r="M756" s="84">
        <f t="shared" si="118"/>
        <v>7.4</v>
      </c>
      <c r="N756" s="84">
        <f t="shared" si="119"/>
        <v>41.54</v>
      </c>
      <c r="O756" s="84">
        <f t="shared" si="112"/>
        <v>137.08199999999999</v>
      </c>
      <c r="P756" s="1"/>
      <c r="Q756" s="1"/>
    </row>
    <row r="757" spans="1:17" x14ac:dyDescent="0.2">
      <c r="A757" s="84">
        <f t="shared" si="113"/>
        <v>75.099999999999994</v>
      </c>
      <c r="B757" s="84">
        <f t="shared" si="110"/>
        <v>1.2719</v>
      </c>
      <c r="C757" s="84">
        <f t="shared" si="111"/>
        <v>1.1284000000000001</v>
      </c>
      <c r="D757" s="1"/>
      <c r="E757" s="84">
        <f t="shared" si="114"/>
        <v>7.41</v>
      </c>
      <c r="F757" s="84">
        <f t="shared" si="115"/>
        <v>55</v>
      </c>
      <c r="G757" s="1"/>
      <c r="H757" s="1"/>
      <c r="I757" s="84">
        <f t="shared" si="116"/>
        <v>7.41</v>
      </c>
      <c r="J757" s="84">
        <f t="shared" si="117"/>
        <v>108.2</v>
      </c>
      <c r="K757" s="1"/>
      <c r="L757" s="1"/>
      <c r="M757" s="84">
        <f t="shared" si="118"/>
        <v>7.41</v>
      </c>
      <c r="N757" s="84">
        <f t="shared" si="119"/>
        <v>41.62</v>
      </c>
      <c r="O757" s="84">
        <f t="shared" si="112"/>
        <v>137.346</v>
      </c>
      <c r="P757" s="1"/>
      <c r="Q757" s="1"/>
    </row>
    <row r="758" spans="1:17" x14ac:dyDescent="0.2">
      <c r="A758" s="84">
        <f t="shared" si="113"/>
        <v>75.2</v>
      </c>
      <c r="B758" s="84">
        <f t="shared" si="110"/>
        <v>1.2708999999999999</v>
      </c>
      <c r="C758" s="84">
        <f t="shared" si="111"/>
        <v>1.1276999999999999</v>
      </c>
      <c r="D758" s="1"/>
      <c r="E758" s="84">
        <f t="shared" si="114"/>
        <v>7.42</v>
      </c>
      <c r="F758" s="84">
        <f t="shared" si="115"/>
        <v>55</v>
      </c>
      <c r="G758" s="1"/>
      <c r="H758" s="1"/>
      <c r="I758" s="84">
        <f t="shared" si="116"/>
        <v>7.42</v>
      </c>
      <c r="J758" s="84">
        <f t="shared" si="117"/>
        <v>108.4</v>
      </c>
      <c r="K758" s="1"/>
      <c r="L758" s="1"/>
      <c r="M758" s="84">
        <f t="shared" si="118"/>
        <v>7.42</v>
      </c>
      <c r="N758" s="84">
        <f t="shared" si="119"/>
        <v>41.69</v>
      </c>
      <c r="O758" s="84">
        <f t="shared" si="112"/>
        <v>137.577</v>
      </c>
      <c r="P758" s="1"/>
      <c r="Q758" s="1"/>
    </row>
    <row r="759" spans="1:17" x14ac:dyDescent="0.2">
      <c r="A759" s="84">
        <f t="shared" si="113"/>
        <v>75.3</v>
      </c>
      <c r="B759" s="84">
        <f t="shared" si="110"/>
        <v>1.2699</v>
      </c>
      <c r="C759" s="84">
        <f t="shared" si="111"/>
        <v>1.127</v>
      </c>
      <c r="D759" s="1"/>
      <c r="E759" s="84">
        <f t="shared" si="114"/>
        <v>7.43</v>
      </c>
      <c r="F759" s="84">
        <f t="shared" si="115"/>
        <v>54</v>
      </c>
      <c r="G759" s="1"/>
      <c r="H759" s="1"/>
      <c r="I759" s="84">
        <f t="shared" si="116"/>
        <v>7.43</v>
      </c>
      <c r="J759" s="84">
        <f t="shared" si="117"/>
        <v>108.6</v>
      </c>
      <c r="K759" s="1"/>
      <c r="L759" s="1"/>
      <c r="M759" s="84">
        <f t="shared" si="118"/>
        <v>7.43</v>
      </c>
      <c r="N759" s="84">
        <f t="shared" si="119"/>
        <v>41.77</v>
      </c>
      <c r="O759" s="84">
        <f t="shared" si="112"/>
        <v>137.84100000000001</v>
      </c>
      <c r="P759" s="1"/>
      <c r="Q759" s="1"/>
    </row>
    <row r="760" spans="1:17" x14ac:dyDescent="0.2">
      <c r="A760" s="84">
        <f t="shared" si="113"/>
        <v>75.400000000000006</v>
      </c>
      <c r="B760" s="84">
        <f t="shared" si="110"/>
        <v>1.2689999999999999</v>
      </c>
      <c r="C760" s="84">
        <f t="shared" si="111"/>
        <v>1.1263000000000001</v>
      </c>
      <c r="D760" s="1"/>
      <c r="E760" s="84">
        <f t="shared" si="114"/>
        <v>7.44</v>
      </c>
      <c r="F760" s="84">
        <f t="shared" si="115"/>
        <v>54</v>
      </c>
      <c r="G760" s="1"/>
      <c r="H760" s="1"/>
      <c r="I760" s="84">
        <f t="shared" si="116"/>
        <v>7.44</v>
      </c>
      <c r="J760" s="84">
        <f t="shared" si="117"/>
        <v>108.8</v>
      </c>
      <c r="K760" s="1"/>
      <c r="L760" s="1"/>
      <c r="M760" s="84">
        <f t="shared" si="118"/>
        <v>7.44</v>
      </c>
      <c r="N760" s="84">
        <f t="shared" si="119"/>
        <v>41.85</v>
      </c>
      <c r="O760" s="84">
        <f t="shared" si="112"/>
        <v>138.10499999999999</v>
      </c>
      <c r="P760" s="1"/>
      <c r="Q760" s="1"/>
    </row>
    <row r="761" spans="1:17" x14ac:dyDescent="0.2">
      <c r="A761" s="84">
        <f t="shared" si="113"/>
        <v>75.5</v>
      </c>
      <c r="B761" s="84">
        <f t="shared" si="110"/>
        <v>1.268</v>
      </c>
      <c r="C761" s="84">
        <f t="shared" si="111"/>
        <v>1.1255999999999999</v>
      </c>
      <c r="D761" s="1"/>
      <c r="E761" s="84">
        <f t="shared" si="114"/>
        <v>7.45</v>
      </c>
      <c r="F761" s="84">
        <f t="shared" si="115"/>
        <v>54</v>
      </c>
      <c r="G761" s="1"/>
      <c r="H761" s="1"/>
      <c r="I761" s="84">
        <f t="shared" si="116"/>
        <v>7.45</v>
      </c>
      <c r="J761" s="84">
        <f t="shared" si="117"/>
        <v>109</v>
      </c>
      <c r="K761" s="1"/>
      <c r="L761" s="1"/>
      <c r="M761" s="84">
        <f t="shared" si="118"/>
        <v>7.45</v>
      </c>
      <c r="N761" s="84">
        <f t="shared" si="119"/>
        <v>41.92</v>
      </c>
      <c r="O761" s="84">
        <f t="shared" si="112"/>
        <v>138.33600000000001</v>
      </c>
      <c r="P761" s="1"/>
      <c r="Q761" s="1"/>
    </row>
    <row r="762" spans="1:17" x14ac:dyDescent="0.2">
      <c r="A762" s="84">
        <f t="shared" si="113"/>
        <v>75.599999999999994</v>
      </c>
      <c r="B762" s="84">
        <f t="shared" si="110"/>
        <v>1.2670999999999999</v>
      </c>
      <c r="C762" s="84">
        <f t="shared" si="111"/>
        <v>1.1249</v>
      </c>
      <c r="D762" s="1"/>
      <c r="E762" s="84">
        <f t="shared" si="114"/>
        <v>7.46</v>
      </c>
      <c r="F762" s="84">
        <f t="shared" si="115"/>
        <v>54</v>
      </c>
      <c r="G762" s="1"/>
      <c r="H762" s="1"/>
      <c r="I762" s="84">
        <f t="shared" si="116"/>
        <v>7.46</v>
      </c>
      <c r="J762" s="84">
        <f t="shared" si="117"/>
        <v>109.2</v>
      </c>
      <c r="K762" s="1"/>
      <c r="L762" s="1"/>
      <c r="M762" s="84">
        <f t="shared" si="118"/>
        <v>7.46</v>
      </c>
      <c r="N762" s="84">
        <f t="shared" si="119"/>
        <v>42</v>
      </c>
      <c r="O762" s="84">
        <f t="shared" si="112"/>
        <v>138.6</v>
      </c>
      <c r="P762" s="1"/>
      <c r="Q762" s="1"/>
    </row>
    <row r="763" spans="1:17" x14ac:dyDescent="0.2">
      <c r="A763" s="84">
        <f t="shared" si="113"/>
        <v>75.7</v>
      </c>
      <c r="B763" s="84">
        <f t="shared" si="110"/>
        <v>1.2661</v>
      </c>
      <c r="C763" s="84">
        <f t="shared" si="111"/>
        <v>1.1242000000000001</v>
      </c>
      <c r="D763" s="1"/>
      <c r="E763" s="84">
        <f t="shared" si="114"/>
        <v>7.47</v>
      </c>
      <c r="F763" s="84">
        <f t="shared" si="115"/>
        <v>53</v>
      </c>
      <c r="G763" s="1"/>
      <c r="H763" s="1"/>
      <c r="I763" s="84">
        <f t="shared" si="116"/>
        <v>7.47</v>
      </c>
      <c r="J763" s="84">
        <f t="shared" si="117"/>
        <v>109.4</v>
      </c>
      <c r="K763" s="1"/>
      <c r="L763" s="1"/>
      <c r="M763" s="84">
        <f t="shared" si="118"/>
        <v>7.47</v>
      </c>
      <c r="N763" s="84">
        <f t="shared" si="119"/>
        <v>42.08</v>
      </c>
      <c r="O763" s="84">
        <f t="shared" si="112"/>
        <v>138.864</v>
      </c>
      <c r="P763" s="1"/>
      <c r="Q763" s="1"/>
    </row>
    <row r="764" spans="1:17" x14ac:dyDescent="0.2">
      <c r="A764" s="84">
        <f t="shared" si="113"/>
        <v>75.8</v>
      </c>
      <c r="B764" s="84">
        <f t="shared" si="110"/>
        <v>1.2652000000000001</v>
      </c>
      <c r="C764" s="84">
        <f t="shared" si="111"/>
        <v>1.1234999999999999</v>
      </c>
      <c r="D764" s="1"/>
      <c r="E764" s="84">
        <f t="shared" si="114"/>
        <v>7.48</v>
      </c>
      <c r="F764" s="84">
        <f t="shared" si="115"/>
        <v>53</v>
      </c>
      <c r="G764" s="1"/>
      <c r="H764" s="1"/>
      <c r="I764" s="84">
        <f t="shared" si="116"/>
        <v>7.48</v>
      </c>
      <c r="J764" s="84">
        <f t="shared" si="117"/>
        <v>109.6</v>
      </c>
      <c r="K764" s="1"/>
      <c r="L764" s="1"/>
      <c r="M764" s="84">
        <f t="shared" si="118"/>
        <v>7.48</v>
      </c>
      <c r="N764" s="84">
        <f t="shared" si="119"/>
        <v>42.15</v>
      </c>
      <c r="O764" s="84">
        <f t="shared" si="112"/>
        <v>139.095</v>
      </c>
      <c r="P764" s="1"/>
      <c r="Q764" s="1"/>
    </row>
    <row r="765" spans="1:17" x14ac:dyDescent="0.2">
      <c r="A765" s="84">
        <f t="shared" si="113"/>
        <v>75.900000000000006</v>
      </c>
      <c r="B765" s="84">
        <f t="shared" si="110"/>
        <v>1.2642</v>
      </c>
      <c r="C765" s="84">
        <f t="shared" si="111"/>
        <v>1.1228</v>
      </c>
      <c r="D765" s="1"/>
      <c r="E765" s="84">
        <f t="shared" si="114"/>
        <v>7.49</v>
      </c>
      <c r="F765" s="84">
        <f t="shared" si="115"/>
        <v>53</v>
      </c>
      <c r="G765" s="1"/>
      <c r="H765" s="1"/>
      <c r="I765" s="84">
        <f t="shared" si="116"/>
        <v>7.49</v>
      </c>
      <c r="J765" s="84">
        <f t="shared" si="117"/>
        <v>109.8</v>
      </c>
      <c r="K765" s="1"/>
      <c r="L765" s="1"/>
      <c r="M765" s="84">
        <f t="shared" si="118"/>
        <v>7.49</v>
      </c>
      <c r="N765" s="84">
        <f t="shared" si="119"/>
        <v>42.23</v>
      </c>
      <c r="O765" s="84">
        <f t="shared" si="112"/>
        <v>139.35900000000001</v>
      </c>
      <c r="P765" s="1"/>
      <c r="Q765" s="1"/>
    </row>
    <row r="766" spans="1:17" x14ac:dyDescent="0.2">
      <c r="A766" s="84">
        <f t="shared" si="113"/>
        <v>76</v>
      </c>
      <c r="B766" s="84">
        <f t="shared" si="110"/>
        <v>1.2633000000000001</v>
      </c>
      <c r="C766" s="84">
        <f t="shared" si="111"/>
        <v>1.1221000000000001</v>
      </c>
      <c r="D766" s="1"/>
      <c r="E766" s="84">
        <f t="shared" si="114"/>
        <v>7.5</v>
      </c>
      <c r="F766" s="84">
        <f t="shared" si="115"/>
        <v>53</v>
      </c>
      <c r="G766" s="1"/>
      <c r="H766" s="1"/>
      <c r="I766" s="84">
        <f t="shared" si="116"/>
        <v>7.5</v>
      </c>
      <c r="J766" s="84">
        <f t="shared" si="117"/>
        <v>110</v>
      </c>
      <c r="K766" s="1"/>
      <c r="L766" s="1"/>
      <c r="M766" s="84">
        <f t="shared" si="118"/>
        <v>7.5</v>
      </c>
      <c r="N766" s="84">
        <f t="shared" si="119"/>
        <v>42.31</v>
      </c>
      <c r="O766" s="84">
        <f t="shared" si="112"/>
        <v>139.62299999999999</v>
      </c>
      <c r="P766" s="1"/>
      <c r="Q766" s="1"/>
    </row>
    <row r="767" spans="1:17" x14ac:dyDescent="0.2">
      <c r="A767" s="84">
        <f t="shared" si="113"/>
        <v>76.099999999999994</v>
      </c>
      <c r="B767" s="84">
        <f t="shared" si="110"/>
        <v>1.2624</v>
      </c>
      <c r="C767" s="84">
        <f t="shared" si="111"/>
        <v>1.1214999999999999</v>
      </c>
      <c r="D767" s="1"/>
      <c r="E767" s="84">
        <f t="shared" si="114"/>
        <v>7.51</v>
      </c>
      <c r="F767" s="84">
        <f t="shared" si="115"/>
        <v>52</v>
      </c>
      <c r="G767" s="1"/>
      <c r="H767" s="1"/>
      <c r="I767" s="84">
        <f t="shared" si="116"/>
        <v>7.51</v>
      </c>
      <c r="J767" s="84">
        <f t="shared" si="117"/>
        <v>110.2</v>
      </c>
      <c r="K767" s="1"/>
      <c r="L767" s="1"/>
      <c r="M767" s="84">
        <f t="shared" si="118"/>
        <v>7.51</v>
      </c>
      <c r="N767" s="84">
        <f t="shared" si="119"/>
        <v>42.38</v>
      </c>
      <c r="O767" s="84">
        <f t="shared" si="112"/>
        <v>139.85400000000001</v>
      </c>
      <c r="P767" s="1"/>
      <c r="Q767" s="1"/>
    </row>
    <row r="768" spans="1:17" x14ac:dyDescent="0.2">
      <c r="A768" s="84">
        <f t="shared" si="113"/>
        <v>76.2</v>
      </c>
      <c r="B768" s="84">
        <f t="shared" si="110"/>
        <v>1.2614000000000001</v>
      </c>
      <c r="C768" s="84">
        <f t="shared" si="111"/>
        <v>1.1208</v>
      </c>
      <c r="D768" s="1"/>
      <c r="E768" s="84">
        <f t="shared" si="114"/>
        <v>7.52</v>
      </c>
      <c r="F768" s="84">
        <f t="shared" si="115"/>
        <v>52</v>
      </c>
      <c r="G768" s="1"/>
      <c r="H768" s="1"/>
      <c r="I768" s="84">
        <f t="shared" si="116"/>
        <v>7.52</v>
      </c>
      <c r="J768" s="84">
        <f t="shared" si="117"/>
        <v>110.4</v>
      </c>
      <c r="K768" s="1"/>
      <c r="L768" s="1"/>
      <c r="M768" s="84">
        <f t="shared" si="118"/>
        <v>7.52</v>
      </c>
      <c r="N768" s="84">
        <f t="shared" si="119"/>
        <v>42.46</v>
      </c>
      <c r="O768" s="84">
        <f t="shared" si="112"/>
        <v>140.11799999999999</v>
      </c>
      <c r="P768" s="1"/>
      <c r="Q768" s="1"/>
    </row>
    <row r="769" spans="1:17" x14ac:dyDescent="0.2">
      <c r="A769" s="84">
        <f t="shared" si="113"/>
        <v>76.3</v>
      </c>
      <c r="B769" s="84">
        <f t="shared" si="110"/>
        <v>1.2605</v>
      </c>
      <c r="C769" s="84">
        <f t="shared" si="111"/>
        <v>1.1201000000000001</v>
      </c>
      <c r="D769" s="1"/>
      <c r="E769" s="84">
        <f t="shared" si="114"/>
        <v>7.53</v>
      </c>
      <c r="F769" s="84">
        <f t="shared" si="115"/>
        <v>52</v>
      </c>
      <c r="G769" s="1"/>
      <c r="H769" s="1"/>
      <c r="I769" s="84">
        <f t="shared" si="116"/>
        <v>7.53</v>
      </c>
      <c r="J769" s="84">
        <f t="shared" si="117"/>
        <v>110.6</v>
      </c>
      <c r="K769" s="1"/>
      <c r="L769" s="1"/>
      <c r="M769" s="84">
        <f t="shared" si="118"/>
        <v>7.53</v>
      </c>
      <c r="N769" s="84">
        <f t="shared" si="119"/>
        <v>42.54</v>
      </c>
      <c r="O769" s="84">
        <f t="shared" si="112"/>
        <v>140.38200000000001</v>
      </c>
      <c r="P769" s="1"/>
      <c r="Q769" s="1"/>
    </row>
    <row r="770" spans="1:17" x14ac:dyDescent="0.2">
      <c r="A770" s="84">
        <f t="shared" si="113"/>
        <v>76.400000000000006</v>
      </c>
      <c r="B770" s="84">
        <f t="shared" si="110"/>
        <v>1.2596000000000001</v>
      </c>
      <c r="C770" s="84">
        <f t="shared" si="111"/>
        <v>1.1194</v>
      </c>
      <c r="D770" s="1"/>
      <c r="E770" s="84">
        <f t="shared" si="114"/>
        <v>7.54</v>
      </c>
      <c r="F770" s="84">
        <f t="shared" si="115"/>
        <v>52</v>
      </c>
      <c r="G770" s="1"/>
      <c r="H770" s="1"/>
      <c r="I770" s="84">
        <f t="shared" si="116"/>
        <v>7.54</v>
      </c>
      <c r="J770" s="84">
        <f t="shared" si="117"/>
        <v>110.8</v>
      </c>
      <c r="K770" s="1"/>
      <c r="L770" s="1"/>
      <c r="M770" s="84">
        <f t="shared" si="118"/>
        <v>7.54</v>
      </c>
      <c r="N770" s="84">
        <f t="shared" si="119"/>
        <v>42.62</v>
      </c>
      <c r="O770" s="84">
        <f t="shared" si="112"/>
        <v>140.64599999999999</v>
      </c>
      <c r="P770" s="1"/>
      <c r="Q770" s="1"/>
    </row>
    <row r="771" spans="1:17" x14ac:dyDescent="0.2">
      <c r="A771" s="84">
        <f t="shared" si="113"/>
        <v>76.5</v>
      </c>
      <c r="B771" s="84">
        <f t="shared" si="110"/>
        <v>1.2585999999999999</v>
      </c>
      <c r="C771" s="84">
        <f t="shared" si="111"/>
        <v>1.1188</v>
      </c>
      <c r="D771" s="1"/>
      <c r="E771" s="84">
        <f t="shared" si="114"/>
        <v>7.55</v>
      </c>
      <c r="F771" s="84">
        <f t="shared" si="115"/>
        <v>51</v>
      </c>
      <c r="G771" s="1"/>
      <c r="H771" s="1"/>
      <c r="I771" s="84">
        <f t="shared" si="116"/>
        <v>7.55</v>
      </c>
      <c r="J771" s="84">
        <f t="shared" si="117"/>
        <v>111</v>
      </c>
      <c r="K771" s="1"/>
      <c r="L771" s="1"/>
      <c r="M771" s="84">
        <f t="shared" si="118"/>
        <v>7.55</v>
      </c>
      <c r="N771" s="84">
        <f t="shared" si="119"/>
        <v>42.69</v>
      </c>
      <c r="O771" s="84">
        <f t="shared" si="112"/>
        <v>140.87700000000001</v>
      </c>
      <c r="P771" s="1"/>
      <c r="Q771" s="1"/>
    </row>
    <row r="772" spans="1:17" x14ac:dyDescent="0.2">
      <c r="A772" s="84">
        <f t="shared" si="113"/>
        <v>76.599999999999994</v>
      </c>
      <c r="B772" s="84">
        <f t="shared" si="110"/>
        <v>1.2577</v>
      </c>
      <c r="C772" s="84">
        <f t="shared" si="111"/>
        <v>1.1181000000000001</v>
      </c>
      <c r="D772" s="1"/>
      <c r="E772" s="84">
        <f t="shared" si="114"/>
        <v>7.56</v>
      </c>
      <c r="F772" s="84">
        <f t="shared" si="115"/>
        <v>51</v>
      </c>
      <c r="G772" s="1"/>
      <c r="H772" s="1"/>
      <c r="I772" s="84">
        <f t="shared" si="116"/>
        <v>7.56</v>
      </c>
      <c r="J772" s="84">
        <f t="shared" si="117"/>
        <v>111.2</v>
      </c>
      <c r="K772" s="1"/>
      <c r="L772" s="1"/>
      <c r="M772" s="84">
        <f t="shared" si="118"/>
        <v>7.56</v>
      </c>
      <c r="N772" s="84">
        <f t="shared" si="119"/>
        <v>42.77</v>
      </c>
      <c r="O772" s="84">
        <f t="shared" si="112"/>
        <v>141.14099999999999</v>
      </c>
      <c r="P772" s="1"/>
      <c r="Q772" s="1"/>
    </row>
    <row r="773" spans="1:17" x14ac:dyDescent="0.2">
      <c r="A773" s="84">
        <f t="shared" si="113"/>
        <v>76.7</v>
      </c>
      <c r="B773" s="84">
        <f t="shared" si="110"/>
        <v>1.2567999999999999</v>
      </c>
      <c r="C773" s="84">
        <f t="shared" si="111"/>
        <v>1.1174999999999999</v>
      </c>
      <c r="D773" s="1"/>
      <c r="E773" s="84">
        <f t="shared" si="114"/>
        <v>7.57</v>
      </c>
      <c r="F773" s="84">
        <f t="shared" si="115"/>
        <v>51</v>
      </c>
      <c r="G773" s="1"/>
      <c r="H773" s="1"/>
      <c r="I773" s="84">
        <f t="shared" si="116"/>
        <v>7.57</v>
      </c>
      <c r="J773" s="84">
        <f t="shared" si="117"/>
        <v>111.4</v>
      </c>
      <c r="K773" s="1"/>
      <c r="L773" s="1"/>
      <c r="M773" s="84">
        <f t="shared" si="118"/>
        <v>7.57</v>
      </c>
      <c r="N773" s="84">
        <f t="shared" si="119"/>
        <v>42.85</v>
      </c>
      <c r="O773" s="84">
        <f t="shared" si="112"/>
        <v>141.405</v>
      </c>
      <c r="P773" s="1"/>
      <c r="Q773" s="1"/>
    </row>
    <row r="774" spans="1:17" x14ac:dyDescent="0.2">
      <c r="A774" s="84">
        <f t="shared" si="113"/>
        <v>76.8</v>
      </c>
      <c r="B774" s="84">
        <f t="shared" si="110"/>
        <v>1.2559</v>
      </c>
      <c r="C774" s="84">
        <f t="shared" si="111"/>
        <v>1.1168</v>
      </c>
      <c r="D774" s="1"/>
      <c r="E774" s="84">
        <f t="shared" si="114"/>
        <v>7.58</v>
      </c>
      <c r="F774" s="84">
        <f t="shared" si="115"/>
        <v>51</v>
      </c>
      <c r="G774" s="1"/>
      <c r="H774" s="1"/>
      <c r="I774" s="84">
        <f t="shared" si="116"/>
        <v>7.58</v>
      </c>
      <c r="J774" s="84">
        <f t="shared" si="117"/>
        <v>111.6</v>
      </c>
      <c r="K774" s="1"/>
      <c r="L774" s="1"/>
      <c r="M774" s="84">
        <f t="shared" si="118"/>
        <v>7.58</v>
      </c>
      <c r="N774" s="84">
        <f t="shared" si="119"/>
        <v>42.92</v>
      </c>
      <c r="O774" s="84">
        <f t="shared" si="112"/>
        <v>141.636</v>
      </c>
      <c r="P774" s="1"/>
      <c r="Q774" s="1"/>
    </row>
    <row r="775" spans="1:17" x14ac:dyDescent="0.2">
      <c r="A775" s="84">
        <f t="shared" si="113"/>
        <v>76.900000000000006</v>
      </c>
      <c r="B775" s="84">
        <f t="shared" si="110"/>
        <v>1.2549999999999999</v>
      </c>
      <c r="C775" s="84">
        <f t="shared" si="111"/>
        <v>1.1161000000000001</v>
      </c>
      <c r="D775" s="1"/>
      <c r="E775" s="84">
        <f t="shared" si="114"/>
        <v>7.59</v>
      </c>
      <c r="F775" s="84">
        <f t="shared" si="115"/>
        <v>50</v>
      </c>
      <c r="G775" s="1"/>
      <c r="H775" s="1"/>
      <c r="I775" s="84">
        <f t="shared" si="116"/>
        <v>7.59</v>
      </c>
      <c r="J775" s="84">
        <f t="shared" si="117"/>
        <v>111.8</v>
      </c>
      <c r="K775" s="1"/>
      <c r="L775" s="1"/>
      <c r="M775" s="84">
        <f t="shared" si="118"/>
        <v>7.59</v>
      </c>
      <c r="N775" s="84">
        <f t="shared" si="119"/>
        <v>43</v>
      </c>
      <c r="O775" s="84">
        <f t="shared" si="112"/>
        <v>141.9</v>
      </c>
      <c r="P775" s="1"/>
      <c r="Q775" s="1"/>
    </row>
    <row r="776" spans="1:17" x14ac:dyDescent="0.2">
      <c r="A776" s="84">
        <f t="shared" si="113"/>
        <v>77</v>
      </c>
      <c r="B776" s="84">
        <f t="shared" si="110"/>
        <v>1.2541</v>
      </c>
      <c r="C776" s="84">
        <f t="shared" si="111"/>
        <v>1.1154999999999999</v>
      </c>
      <c r="D776" s="1"/>
      <c r="E776" s="84">
        <f t="shared" si="114"/>
        <v>7.6</v>
      </c>
      <c r="F776" s="84">
        <f t="shared" si="115"/>
        <v>50</v>
      </c>
      <c r="G776" s="1"/>
      <c r="H776" s="1"/>
      <c r="I776" s="84">
        <f t="shared" si="116"/>
        <v>7.6</v>
      </c>
      <c r="J776" s="84">
        <f t="shared" si="117"/>
        <v>112</v>
      </c>
      <c r="K776" s="1"/>
      <c r="L776" s="1"/>
      <c r="M776" s="84">
        <f t="shared" si="118"/>
        <v>7.6</v>
      </c>
      <c r="N776" s="84">
        <f t="shared" si="119"/>
        <v>43.08</v>
      </c>
      <c r="O776" s="84">
        <f t="shared" si="112"/>
        <v>142.16399999999999</v>
      </c>
      <c r="P776" s="1"/>
      <c r="Q776" s="1"/>
    </row>
    <row r="777" spans="1:17" x14ac:dyDescent="0.2">
      <c r="A777" s="84">
        <f t="shared" si="113"/>
        <v>77.099999999999994</v>
      </c>
      <c r="B777" s="84">
        <f t="shared" si="110"/>
        <v>1.2532000000000001</v>
      </c>
      <c r="C777" s="84">
        <f t="shared" si="111"/>
        <v>1.1149</v>
      </c>
      <c r="D777" s="1"/>
      <c r="E777" s="84">
        <f t="shared" si="114"/>
        <v>7.61</v>
      </c>
      <c r="F777" s="84">
        <f t="shared" si="115"/>
        <v>50</v>
      </c>
      <c r="G777" s="1"/>
      <c r="H777" s="1"/>
      <c r="I777" s="84">
        <f t="shared" si="116"/>
        <v>7.61</v>
      </c>
      <c r="J777" s="84">
        <f t="shared" si="117"/>
        <v>112.2</v>
      </c>
      <c r="K777" s="1"/>
      <c r="L777" s="1"/>
      <c r="M777" s="84">
        <f t="shared" si="118"/>
        <v>7.61</v>
      </c>
      <c r="N777" s="84">
        <f t="shared" si="119"/>
        <v>43.15</v>
      </c>
      <c r="O777" s="84">
        <f t="shared" si="112"/>
        <v>142.39500000000001</v>
      </c>
      <c r="P777" s="1"/>
      <c r="Q777" s="1"/>
    </row>
    <row r="778" spans="1:17" x14ac:dyDescent="0.2">
      <c r="A778" s="84">
        <f t="shared" si="113"/>
        <v>77.2</v>
      </c>
      <c r="B778" s="84">
        <f t="shared" si="110"/>
        <v>1.2523</v>
      </c>
      <c r="C778" s="84">
        <f t="shared" si="111"/>
        <v>1.1142000000000001</v>
      </c>
      <c r="D778" s="1"/>
      <c r="E778" s="84">
        <f t="shared" si="114"/>
        <v>7.62</v>
      </c>
      <c r="F778" s="84">
        <f t="shared" si="115"/>
        <v>50</v>
      </c>
      <c r="G778" s="1"/>
      <c r="H778" s="1"/>
      <c r="I778" s="84">
        <f t="shared" si="116"/>
        <v>7.62</v>
      </c>
      <c r="J778" s="84">
        <f t="shared" si="117"/>
        <v>112.4</v>
      </c>
      <c r="K778" s="1"/>
      <c r="L778" s="1"/>
      <c r="M778" s="84">
        <f t="shared" si="118"/>
        <v>7.62</v>
      </c>
      <c r="N778" s="84">
        <f t="shared" si="119"/>
        <v>43.23</v>
      </c>
      <c r="O778" s="84">
        <f t="shared" si="112"/>
        <v>142.65899999999999</v>
      </c>
      <c r="P778" s="1"/>
      <c r="Q778" s="1"/>
    </row>
    <row r="779" spans="1:17" x14ac:dyDescent="0.2">
      <c r="A779" s="84">
        <f t="shared" si="113"/>
        <v>77.3</v>
      </c>
      <c r="B779" s="84">
        <f t="shared" si="110"/>
        <v>1.2514000000000001</v>
      </c>
      <c r="C779" s="84">
        <f t="shared" si="111"/>
        <v>1.1135999999999999</v>
      </c>
      <c r="D779" s="1"/>
      <c r="E779" s="84">
        <f t="shared" si="114"/>
        <v>7.63</v>
      </c>
      <c r="F779" s="84">
        <f t="shared" si="115"/>
        <v>49</v>
      </c>
      <c r="G779" s="1"/>
      <c r="H779" s="1"/>
      <c r="I779" s="84">
        <f t="shared" si="116"/>
        <v>7.63</v>
      </c>
      <c r="J779" s="84">
        <f t="shared" si="117"/>
        <v>112.6</v>
      </c>
      <c r="K779" s="1"/>
      <c r="L779" s="1"/>
      <c r="M779" s="84">
        <f t="shared" si="118"/>
        <v>7.63</v>
      </c>
      <c r="N779" s="84">
        <f t="shared" si="119"/>
        <v>43.31</v>
      </c>
      <c r="O779" s="84">
        <f t="shared" si="112"/>
        <v>142.923</v>
      </c>
      <c r="P779" s="1"/>
      <c r="Q779" s="1"/>
    </row>
    <row r="780" spans="1:17" x14ac:dyDescent="0.2">
      <c r="A780" s="84">
        <f t="shared" si="113"/>
        <v>77.400000000000006</v>
      </c>
      <c r="B780" s="84">
        <f t="shared" si="110"/>
        <v>1.2504999999999999</v>
      </c>
      <c r="C780" s="84">
        <f t="shared" si="111"/>
        <v>1.1129</v>
      </c>
      <c r="D780" s="1"/>
      <c r="E780" s="84">
        <f t="shared" si="114"/>
        <v>7.64</v>
      </c>
      <c r="F780" s="84">
        <f t="shared" si="115"/>
        <v>49</v>
      </c>
      <c r="G780" s="1"/>
      <c r="H780" s="1"/>
      <c r="I780" s="84">
        <f t="shared" si="116"/>
        <v>7.64</v>
      </c>
      <c r="J780" s="84">
        <f t="shared" si="117"/>
        <v>112.8</v>
      </c>
      <c r="K780" s="1"/>
      <c r="L780" s="1"/>
      <c r="M780" s="84">
        <f t="shared" si="118"/>
        <v>7.64</v>
      </c>
      <c r="N780" s="84">
        <f t="shared" si="119"/>
        <v>43.38</v>
      </c>
      <c r="O780" s="84">
        <f t="shared" si="112"/>
        <v>143.154</v>
      </c>
      <c r="P780" s="1"/>
      <c r="Q780" s="1"/>
    </row>
    <row r="781" spans="1:17" x14ac:dyDescent="0.2">
      <c r="A781" s="84">
        <f t="shared" si="113"/>
        <v>77.5</v>
      </c>
      <c r="B781" s="84">
        <f t="shared" si="110"/>
        <v>1.2496</v>
      </c>
      <c r="C781" s="84">
        <f t="shared" si="111"/>
        <v>1.1123000000000001</v>
      </c>
      <c r="D781" s="1"/>
      <c r="E781" s="84">
        <f t="shared" si="114"/>
        <v>7.65</v>
      </c>
      <c r="F781" s="84">
        <f t="shared" si="115"/>
        <v>49</v>
      </c>
      <c r="G781" s="1"/>
      <c r="H781" s="1"/>
      <c r="I781" s="84">
        <f t="shared" si="116"/>
        <v>7.65</v>
      </c>
      <c r="J781" s="84">
        <f t="shared" si="117"/>
        <v>113</v>
      </c>
      <c r="K781" s="1"/>
      <c r="L781" s="1"/>
      <c r="M781" s="84">
        <f t="shared" si="118"/>
        <v>7.65</v>
      </c>
      <c r="N781" s="84">
        <f t="shared" si="119"/>
        <v>43.46</v>
      </c>
      <c r="O781" s="84">
        <f t="shared" si="112"/>
        <v>143.41800000000001</v>
      </c>
      <c r="P781" s="1"/>
      <c r="Q781" s="1"/>
    </row>
    <row r="782" spans="1:17" x14ac:dyDescent="0.2">
      <c r="A782" s="84">
        <f t="shared" si="113"/>
        <v>77.599999999999994</v>
      </c>
      <c r="B782" s="84">
        <f t="shared" si="110"/>
        <v>1.2486999999999999</v>
      </c>
      <c r="C782" s="84">
        <f t="shared" si="111"/>
        <v>1.1116999999999999</v>
      </c>
      <c r="D782" s="1"/>
      <c r="E782" s="84">
        <f t="shared" si="114"/>
        <v>7.66</v>
      </c>
      <c r="F782" s="84">
        <f t="shared" si="115"/>
        <v>49</v>
      </c>
      <c r="G782" s="1"/>
      <c r="H782" s="1"/>
      <c r="I782" s="84">
        <f t="shared" si="116"/>
        <v>7.66</v>
      </c>
      <c r="J782" s="84">
        <f t="shared" si="117"/>
        <v>113.2</v>
      </c>
      <c r="K782" s="1"/>
      <c r="L782" s="1"/>
      <c r="M782" s="84">
        <f t="shared" si="118"/>
        <v>7.66</v>
      </c>
      <c r="N782" s="84">
        <f t="shared" si="119"/>
        <v>43.54</v>
      </c>
      <c r="O782" s="84">
        <f t="shared" si="112"/>
        <v>143.68199999999999</v>
      </c>
      <c r="P782" s="1"/>
      <c r="Q782" s="1"/>
    </row>
    <row r="783" spans="1:17" x14ac:dyDescent="0.2">
      <c r="A783" s="84">
        <f t="shared" si="113"/>
        <v>77.7</v>
      </c>
      <c r="B783" s="84">
        <f t="shared" si="110"/>
        <v>1.2478</v>
      </c>
      <c r="C783" s="84">
        <f t="shared" si="111"/>
        <v>1.111</v>
      </c>
      <c r="D783" s="1"/>
      <c r="E783" s="84">
        <f t="shared" si="114"/>
        <v>7.67</v>
      </c>
      <c r="F783" s="84">
        <f t="shared" si="115"/>
        <v>48</v>
      </c>
      <c r="G783" s="1"/>
      <c r="H783" s="1"/>
      <c r="I783" s="84">
        <f t="shared" si="116"/>
        <v>7.67</v>
      </c>
      <c r="J783" s="84">
        <f t="shared" si="117"/>
        <v>113.4</v>
      </c>
      <c r="K783" s="1"/>
      <c r="L783" s="1"/>
      <c r="M783" s="84">
        <f t="shared" si="118"/>
        <v>7.67</v>
      </c>
      <c r="N783" s="84">
        <f t="shared" si="119"/>
        <v>43.62</v>
      </c>
      <c r="O783" s="84">
        <f t="shared" si="112"/>
        <v>143.946</v>
      </c>
      <c r="P783" s="1"/>
      <c r="Q783" s="1"/>
    </row>
    <row r="784" spans="1:17" x14ac:dyDescent="0.2">
      <c r="A784" s="84">
        <f t="shared" si="113"/>
        <v>77.8</v>
      </c>
      <c r="B784" s="84">
        <f t="shared" ref="B784:B847" si="120">ROUND(VLOOKUP($A784,SINCLAIRTABELLE,$D$1),$B$10)</f>
        <v>1.2468999999999999</v>
      </c>
      <c r="C784" s="84">
        <f t="shared" ref="C784:C847" si="121">IF($B$3=$W$1,ROUND(VLOOKUP($A784,SINCLAIRTABELLE,$E$1),$B$10),IF($B$3=$W$2,B784,B784+$B$4))</f>
        <v>1.1104000000000001</v>
      </c>
      <c r="D784" s="1"/>
      <c r="E784" s="84">
        <f t="shared" si="114"/>
        <v>7.68</v>
      </c>
      <c r="F784" s="84">
        <f t="shared" si="115"/>
        <v>48</v>
      </c>
      <c r="G784" s="1"/>
      <c r="H784" s="1"/>
      <c r="I784" s="84">
        <f t="shared" si="116"/>
        <v>7.68</v>
      </c>
      <c r="J784" s="84">
        <f t="shared" si="117"/>
        <v>113.6</v>
      </c>
      <c r="K784" s="1"/>
      <c r="L784" s="1"/>
      <c r="M784" s="84">
        <f t="shared" si="118"/>
        <v>7.68</v>
      </c>
      <c r="N784" s="84">
        <f t="shared" si="119"/>
        <v>43.69</v>
      </c>
      <c r="O784" s="84">
        <f t="shared" ref="O784:O847" si="122">IF($N$4="Ja",ROUND(N784*$O$2,$B$10),N784)</f>
        <v>144.17699999999999</v>
      </c>
      <c r="P784" s="1"/>
      <c r="Q784" s="1"/>
    </row>
    <row r="785" spans="1:17" x14ac:dyDescent="0.2">
      <c r="A785" s="84">
        <f t="shared" si="113"/>
        <v>77.900000000000006</v>
      </c>
      <c r="B785" s="84">
        <f t="shared" si="120"/>
        <v>1.2461</v>
      </c>
      <c r="C785" s="84">
        <f t="shared" si="121"/>
        <v>1.1097999999999999</v>
      </c>
      <c r="D785" s="1"/>
      <c r="E785" s="84">
        <f t="shared" si="114"/>
        <v>7.69</v>
      </c>
      <c r="F785" s="84">
        <f t="shared" si="115"/>
        <v>48</v>
      </c>
      <c r="G785" s="1"/>
      <c r="H785" s="1"/>
      <c r="I785" s="84">
        <f t="shared" si="116"/>
        <v>7.69</v>
      </c>
      <c r="J785" s="84">
        <f t="shared" si="117"/>
        <v>113.8</v>
      </c>
      <c r="K785" s="1"/>
      <c r="L785" s="1"/>
      <c r="M785" s="84">
        <f t="shared" si="118"/>
        <v>7.69</v>
      </c>
      <c r="N785" s="84">
        <f t="shared" si="119"/>
        <v>43.77</v>
      </c>
      <c r="O785" s="84">
        <f t="shared" si="122"/>
        <v>144.441</v>
      </c>
      <c r="P785" s="1"/>
      <c r="Q785" s="1"/>
    </row>
    <row r="786" spans="1:17" x14ac:dyDescent="0.2">
      <c r="A786" s="84">
        <f t="shared" ref="A786:A849" si="123">ROUND(A785+0.1,1)</f>
        <v>78</v>
      </c>
      <c r="B786" s="84">
        <f t="shared" si="120"/>
        <v>1.2452000000000001</v>
      </c>
      <c r="C786" s="84">
        <f t="shared" si="121"/>
        <v>1.1092</v>
      </c>
      <c r="D786" s="1"/>
      <c r="E786" s="84">
        <f t="shared" ref="E786:E849" si="124">ROUND(E785+0.01,2)</f>
        <v>7.7</v>
      </c>
      <c r="F786" s="84">
        <f t="shared" ref="F786:F849" si="125">ROUND(IF(E786 &gt; $F$9,0,($F$9-E786)*100*$F$11), $F$10)</f>
        <v>48</v>
      </c>
      <c r="G786" s="1"/>
      <c r="H786" s="1"/>
      <c r="I786" s="84">
        <f t="shared" ref="I786:I849" si="126">ROUND(I785+0.01,2)</f>
        <v>7.7</v>
      </c>
      <c r="J786" s="84">
        <f t="shared" ref="J786:J849" si="127">ROUND(IF(I786&lt;=$J$9,0,(I786-$J$9)*100*$J$11),$J$10)</f>
        <v>114</v>
      </c>
      <c r="K786" s="1"/>
      <c r="L786" s="1"/>
      <c r="M786" s="84">
        <f t="shared" ref="M786:M849" si="128">ROUND(M785+0.01,2)</f>
        <v>7.7</v>
      </c>
      <c r="N786" s="84">
        <f t="shared" ref="N786:N849" si="129">ROUND(IF(M786&lt;=$N$9,0,(M786-$N$9)*100*$N$11),$N$10)</f>
        <v>43.85</v>
      </c>
      <c r="O786" s="84">
        <f t="shared" si="122"/>
        <v>144.70500000000001</v>
      </c>
      <c r="P786" s="1"/>
      <c r="Q786" s="1"/>
    </row>
    <row r="787" spans="1:17" x14ac:dyDescent="0.2">
      <c r="A787" s="84">
        <f t="shared" si="123"/>
        <v>78.099999999999994</v>
      </c>
      <c r="B787" s="84">
        <f t="shared" si="120"/>
        <v>1.2443</v>
      </c>
      <c r="C787" s="84">
        <f t="shared" si="121"/>
        <v>1.1085</v>
      </c>
      <c r="D787" s="1"/>
      <c r="E787" s="84">
        <f t="shared" si="124"/>
        <v>7.71</v>
      </c>
      <c r="F787" s="84">
        <f t="shared" si="125"/>
        <v>47</v>
      </c>
      <c r="G787" s="1"/>
      <c r="H787" s="1"/>
      <c r="I787" s="84">
        <f t="shared" si="126"/>
        <v>7.71</v>
      </c>
      <c r="J787" s="84">
        <f t="shared" si="127"/>
        <v>114.2</v>
      </c>
      <c r="K787" s="1"/>
      <c r="L787" s="1"/>
      <c r="M787" s="84">
        <f t="shared" si="128"/>
        <v>7.71</v>
      </c>
      <c r="N787" s="84">
        <f t="shared" si="129"/>
        <v>43.92</v>
      </c>
      <c r="O787" s="84">
        <f t="shared" si="122"/>
        <v>144.93600000000001</v>
      </c>
      <c r="P787" s="1"/>
      <c r="Q787" s="1"/>
    </row>
    <row r="788" spans="1:17" x14ac:dyDescent="0.2">
      <c r="A788" s="84">
        <f t="shared" si="123"/>
        <v>78.2</v>
      </c>
      <c r="B788" s="84">
        <f t="shared" si="120"/>
        <v>1.2434000000000001</v>
      </c>
      <c r="C788" s="84">
        <f t="shared" si="121"/>
        <v>1.1079000000000001</v>
      </c>
      <c r="D788" s="1"/>
      <c r="E788" s="84">
        <f t="shared" si="124"/>
        <v>7.72</v>
      </c>
      <c r="F788" s="84">
        <f t="shared" si="125"/>
        <v>47</v>
      </c>
      <c r="G788" s="1"/>
      <c r="H788" s="1"/>
      <c r="I788" s="84">
        <f t="shared" si="126"/>
        <v>7.72</v>
      </c>
      <c r="J788" s="84">
        <f t="shared" si="127"/>
        <v>114.4</v>
      </c>
      <c r="K788" s="1"/>
      <c r="L788" s="1"/>
      <c r="M788" s="84">
        <f t="shared" si="128"/>
        <v>7.72</v>
      </c>
      <c r="N788" s="84">
        <f t="shared" si="129"/>
        <v>44</v>
      </c>
      <c r="O788" s="84">
        <f t="shared" si="122"/>
        <v>145.19999999999999</v>
      </c>
      <c r="P788" s="1"/>
      <c r="Q788" s="1"/>
    </row>
    <row r="789" spans="1:17" x14ac:dyDescent="0.2">
      <c r="A789" s="84">
        <f t="shared" si="123"/>
        <v>78.3</v>
      </c>
      <c r="B789" s="84">
        <f t="shared" si="120"/>
        <v>1.2425999999999999</v>
      </c>
      <c r="C789" s="84">
        <f t="shared" si="121"/>
        <v>1.1073</v>
      </c>
      <c r="D789" s="1"/>
      <c r="E789" s="84">
        <f t="shared" si="124"/>
        <v>7.73</v>
      </c>
      <c r="F789" s="84">
        <f t="shared" si="125"/>
        <v>47</v>
      </c>
      <c r="G789" s="1"/>
      <c r="H789" s="1"/>
      <c r="I789" s="84">
        <f t="shared" si="126"/>
        <v>7.73</v>
      </c>
      <c r="J789" s="84">
        <f t="shared" si="127"/>
        <v>114.6</v>
      </c>
      <c r="K789" s="1"/>
      <c r="L789" s="1"/>
      <c r="M789" s="84">
        <f t="shared" si="128"/>
        <v>7.73</v>
      </c>
      <c r="N789" s="84">
        <f t="shared" si="129"/>
        <v>44.08</v>
      </c>
      <c r="O789" s="84">
        <f t="shared" si="122"/>
        <v>145.464</v>
      </c>
      <c r="P789" s="1"/>
      <c r="Q789" s="1"/>
    </row>
    <row r="790" spans="1:17" x14ac:dyDescent="0.2">
      <c r="A790" s="84">
        <f t="shared" si="123"/>
        <v>78.400000000000006</v>
      </c>
      <c r="B790" s="84">
        <f t="shared" si="120"/>
        <v>1.2417</v>
      </c>
      <c r="C790" s="84">
        <f t="shared" si="121"/>
        <v>1.1067</v>
      </c>
      <c r="D790" s="1"/>
      <c r="E790" s="84">
        <f t="shared" si="124"/>
        <v>7.74</v>
      </c>
      <c r="F790" s="84">
        <f t="shared" si="125"/>
        <v>47</v>
      </c>
      <c r="G790" s="1"/>
      <c r="H790" s="1"/>
      <c r="I790" s="84">
        <f t="shared" si="126"/>
        <v>7.74</v>
      </c>
      <c r="J790" s="84">
        <f t="shared" si="127"/>
        <v>114.8</v>
      </c>
      <c r="K790" s="1"/>
      <c r="L790" s="1"/>
      <c r="M790" s="84">
        <f t="shared" si="128"/>
        <v>7.74</v>
      </c>
      <c r="N790" s="84">
        <f t="shared" si="129"/>
        <v>44.15</v>
      </c>
      <c r="O790" s="84">
        <f t="shared" si="122"/>
        <v>145.69499999999999</v>
      </c>
      <c r="P790" s="1"/>
      <c r="Q790" s="1"/>
    </row>
    <row r="791" spans="1:17" x14ac:dyDescent="0.2">
      <c r="A791" s="84">
        <f t="shared" si="123"/>
        <v>78.5</v>
      </c>
      <c r="B791" s="84">
        <f t="shared" si="120"/>
        <v>1.2408999999999999</v>
      </c>
      <c r="C791" s="84">
        <f t="shared" si="121"/>
        <v>1.1061000000000001</v>
      </c>
      <c r="D791" s="1"/>
      <c r="E791" s="84">
        <f t="shared" si="124"/>
        <v>7.75</v>
      </c>
      <c r="F791" s="84">
        <f t="shared" si="125"/>
        <v>46</v>
      </c>
      <c r="G791" s="1"/>
      <c r="H791" s="1"/>
      <c r="I791" s="84">
        <f t="shared" si="126"/>
        <v>7.75</v>
      </c>
      <c r="J791" s="84">
        <f t="shared" si="127"/>
        <v>115</v>
      </c>
      <c r="K791" s="1"/>
      <c r="L791" s="1"/>
      <c r="M791" s="84">
        <f t="shared" si="128"/>
        <v>7.75</v>
      </c>
      <c r="N791" s="84">
        <f t="shared" si="129"/>
        <v>44.23</v>
      </c>
      <c r="O791" s="84">
        <f t="shared" si="122"/>
        <v>145.959</v>
      </c>
      <c r="P791" s="1"/>
      <c r="Q791" s="1"/>
    </row>
    <row r="792" spans="1:17" x14ac:dyDescent="0.2">
      <c r="A792" s="84">
        <f t="shared" si="123"/>
        <v>78.599999999999994</v>
      </c>
      <c r="B792" s="84">
        <f t="shared" si="120"/>
        <v>1.24</v>
      </c>
      <c r="C792" s="84">
        <f t="shared" si="121"/>
        <v>1.1054999999999999</v>
      </c>
      <c r="D792" s="1"/>
      <c r="E792" s="84">
        <f t="shared" si="124"/>
        <v>7.76</v>
      </c>
      <c r="F792" s="84">
        <f t="shared" si="125"/>
        <v>46</v>
      </c>
      <c r="G792" s="1"/>
      <c r="H792" s="1"/>
      <c r="I792" s="84">
        <f t="shared" si="126"/>
        <v>7.76</v>
      </c>
      <c r="J792" s="84">
        <f t="shared" si="127"/>
        <v>115.2</v>
      </c>
      <c r="K792" s="1"/>
      <c r="L792" s="1"/>
      <c r="M792" s="84">
        <f t="shared" si="128"/>
        <v>7.76</v>
      </c>
      <c r="N792" s="84">
        <f t="shared" si="129"/>
        <v>44.31</v>
      </c>
      <c r="O792" s="84">
        <f t="shared" si="122"/>
        <v>146.22300000000001</v>
      </c>
      <c r="P792" s="1"/>
      <c r="Q792" s="1"/>
    </row>
    <row r="793" spans="1:17" x14ac:dyDescent="0.2">
      <c r="A793" s="84">
        <f t="shared" si="123"/>
        <v>78.7</v>
      </c>
      <c r="B793" s="84">
        <f t="shared" si="120"/>
        <v>1.2392000000000001</v>
      </c>
      <c r="C793" s="84">
        <f t="shared" si="121"/>
        <v>1.1049</v>
      </c>
      <c r="D793" s="1"/>
      <c r="E793" s="84">
        <f t="shared" si="124"/>
        <v>7.77</v>
      </c>
      <c r="F793" s="84">
        <f t="shared" si="125"/>
        <v>46</v>
      </c>
      <c r="G793" s="1"/>
      <c r="H793" s="1"/>
      <c r="I793" s="84">
        <f t="shared" si="126"/>
        <v>7.77</v>
      </c>
      <c r="J793" s="84">
        <f t="shared" si="127"/>
        <v>115.4</v>
      </c>
      <c r="K793" s="1"/>
      <c r="L793" s="1"/>
      <c r="M793" s="84">
        <f t="shared" si="128"/>
        <v>7.77</v>
      </c>
      <c r="N793" s="84">
        <f t="shared" si="129"/>
        <v>44.38</v>
      </c>
      <c r="O793" s="84">
        <f t="shared" si="122"/>
        <v>146.45400000000001</v>
      </c>
      <c r="P793" s="1"/>
      <c r="Q793" s="1"/>
    </row>
    <row r="794" spans="1:17" x14ac:dyDescent="0.2">
      <c r="A794" s="84">
        <f t="shared" si="123"/>
        <v>78.8</v>
      </c>
      <c r="B794" s="84">
        <f t="shared" si="120"/>
        <v>1.2383</v>
      </c>
      <c r="C794" s="84">
        <f t="shared" si="121"/>
        <v>1.1043000000000001</v>
      </c>
      <c r="D794" s="1"/>
      <c r="E794" s="84">
        <f t="shared" si="124"/>
        <v>7.78</v>
      </c>
      <c r="F794" s="84">
        <f t="shared" si="125"/>
        <v>46</v>
      </c>
      <c r="G794" s="1"/>
      <c r="H794" s="1"/>
      <c r="I794" s="84">
        <f t="shared" si="126"/>
        <v>7.78</v>
      </c>
      <c r="J794" s="84">
        <f t="shared" si="127"/>
        <v>115.6</v>
      </c>
      <c r="K794" s="1"/>
      <c r="L794" s="1"/>
      <c r="M794" s="84">
        <f t="shared" si="128"/>
        <v>7.78</v>
      </c>
      <c r="N794" s="84">
        <f t="shared" si="129"/>
        <v>44.46</v>
      </c>
      <c r="O794" s="84">
        <f t="shared" si="122"/>
        <v>146.71799999999999</v>
      </c>
      <c r="P794" s="1"/>
      <c r="Q794" s="1"/>
    </row>
    <row r="795" spans="1:17" x14ac:dyDescent="0.2">
      <c r="A795" s="84">
        <f t="shared" si="123"/>
        <v>78.900000000000006</v>
      </c>
      <c r="B795" s="84">
        <f t="shared" si="120"/>
        <v>1.2375</v>
      </c>
      <c r="C795" s="84">
        <f t="shared" si="121"/>
        <v>1.1036999999999999</v>
      </c>
      <c r="D795" s="1"/>
      <c r="E795" s="84">
        <f t="shared" si="124"/>
        <v>7.79</v>
      </c>
      <c r="F795" s="84">
        <f t="shared" si="125"/>
        <v>45</v>
      </c>
      <c r="G795" s="1"/>
      <c r="H795" s="1"/>
      <c r="I795" s="84">
        <f t="shared" si="126"/>
        <v>7.79</v>
      </c>
      <c r="J795" s="84">
        <f t="shared" si="127"/>
        <v>115.8</v>
      </c>
      <c r="K795" s="1"/>
      <c r="L795" s="1"/>
      <c r="M795" s="84">
        <f t="shared" si="128"/>
        <v>7.79</v>
      </c>
      <c r="N795" s="84">
        <f t="shared" si="129"/>
        <v>44.54</v>
      </c>
      <c r="O795" s="84">
        <f t="shared" si="122"/>
        <v>146.982</v>
      </c>
      <c r="P795" s="1"/>
      <c r="Q795" s="1"/>
    </row>
    <row r="796" spans="1:17" x14ac:dyDescent="0.2">
      <c r="A796" s="84">
        <f t="shared" si="123"/>
        <v>79</v>
      </c>
      <c r="B796" s="84">
        <f t="shared" si="120"/>
        <v>1.2365999999999999</v>
      </c>
      <c r="C796" s="84">
        <f t="shared" si="121"/>
        <v>1.1031</v>
      </c>
      <c r="D796" s="1"/>
      <c r="E796" s="84">
        <f t="shared" si="124"/>
        <v>7.8</v>
      </c>
      <c r="F796" s="84">
        <f t="shared" si="125"/>
        <v>45</v>
      </c>
      <c r="G796" s="1"/>
      <c r="H796" s="1"/>
      <c r="I796" s="84">
        <f t="shared" si="126"/>
        <v>7.8</v>
      </c>
      <c r="J796" s="84">
        <f t="shared" si="127"/>
        <v>116</v>
      </c>
      <c r="K796" s="1"/>
      <c r="L796" s="1"/>
      <c r="M796" s="84">
        <f t="shared" si="128"/>
        <v>7.8</v>
      </c>
      <c r="N796" s="84">
        <f t="shared" si="129"/>
        <v>44.62</v>
      </c>
      <c r="O796" s="84">
        <f t="shared" si="122"/>
        <v>147.24600000000001</v>
      </c>
      <c r="P796" s="1"/>
      <c r="Q796" s="1"/>
    </row>
    <row r="797" spans="1:17" x14ac:dyDescent="0.2">
      <c r="A797" s="84">
        <f t="shared" si="123"/>
        <v>79.099999999999994</v>
      </c>
      <c r="B797" s="84">
        <f t="shared" si="120"/>
        <v>1.2358</v>
      </c>
      <c r="C797" s="84">
        <f t="shared" si="121"/>
        <v>1.1025</v>
      </c>
      <c r="D797" s="1"/>
      <c r="E797" s="84">
        <f t="shared" si="124"/>
        <v>7.81</v>
      </c>
      <c r="F797" s="84">
        <f t="shared" si="125"/>
        <v>45</v>
      </c>
      <c r="G797" s="1"/>
      <c r="H797" s="1"/>
      <c r="I797" s="84">
        <f t="shared" si="126"/>
        <v>7.81</v>
      </c>
      <c r="J797" s="84">
        <f t="shared" si="127"/>
        <v>116.2</v>
      </c>
      <c r="K797" s="1"/>
      <c r="L797" s="1"/>
      <c r="M797" s="84">
        <f t="shared" si="128"/>
        <v>7.81</v>
      </c>
      <c r="N797" s="84">
        <f t="shared" si="129"/>
        <v>44.69</v>
      </c>
      <c r="O797" s="84">
        <f t="shared" si="122"/>
        <v>147.477</v>
      </c>
      <c r="P797" s="1"/>
      <c r="Q797" s="1"/>
    </row>
    <row r="798" spans="1:17" x14ac:dyDescent="0.2">
      <c r="A798" s="84">
        <f t="shared" si="123"/>
        <v>79.2</v>
      </c>
      <c r="B798" s="84">
        <f t="shared" si="120"/>
        <v>1.2349000000000001</v>
      </c>
      <c r="C798" s="84">
        <f t="shared" si="121"/>
        <v>1.1019000000000001</v>
      </c>
      <c r="D798" s="1"/>
      <c r="E798" s="84">
        <f t="shared" si="124"/>
        <v>7.82</v>
      </c>
      <c r="F798" s="84">
        <f t="shared" si="125"/>
        <v>45</v>
      </c>
      <c r="G798" s="1"/>
      <c r="H798" s="1"/>
      <c r="I798" s="84">
        <f t="shared" si="126"/>
        <v>7.82</v>
      </c>
      <c r="J798" s="84">
        <f t="shared" si="127"/>
        <v>116.4</v>
      </c>
      <c r="K798" s="1"/>
      <c r="L798" s="1"/>
      <c r="M798" s="84">
        <f t="shared" si="128"/>
        <v>7.82</v>
      </c>
      <c r="N798" s="84">
        <f t="shared" si="129"/>
        <v>44.77</v>
      </c>
      <c r="O798" s="84">
        <f t="shared" si="122"/>
        <v>147.74100000000001</v>
      </c>
      <c r="P798" s="1"/>
      <c r="Q798" s="1"/>
    </row>
    <row r="799" spans="1:17" x14ac:dyDescent="0.2">
      <c r="A799" s="84">
        <f t="shared" si="123"/>
        <v>79.3</v>
      </c>
      <c r="B799" s="84">
        <f t="shared" si="120"/>
        <v>1.2341</v>
      </c>
      <c r="C799" s="84">
        <f t="shared" si="121"/>
        <v>1.1012999999999999</v>
      </c>
      <c r="D799" s="1"/>
      <c r="E799" s="84">
        <f t="shared" si="124"/>
        <v>7.83</v>
      </c>
      <c r="F799" s="84">
        <f t="shared" si="125"/>
        <v>44</v>
      </c>
      <c r="G799" s="1"/>
      <c r="H799" s="1"/>
      <c r="I799" s="84">
        <f t="shared" si="126"/>
        <v>7.83</v>
      </c>
      <c r="J799" s="84">
        <f t="shared" si="127"/>
        <v>116.6</v>
      </c>
      <c r="K799" s="1"/>
      <c r="L799" s="1"/>
      <c r="M799" s="84">
        <f t="shared" si="128"/>
        <v>7.83</v>
      </c>
      <c r="N799" s="84">
        <f t="shared" si="129"/>
        <v>44.85</v>
      </c>
      <c r="O799" s="84">
        <f t="shared" si="122"/>
        <v>148.005</v>
      </c>
      <c r="P799" s="1"/>
      <c r="Q799" s="1"/>
    </row>
    <row r="800" spans="1:17" x14ac:dyDescent="0.2">
      <c r="A800" s="84">
        <f t="shared" si="123"/>
        <v>79.400000000000006</v>
      </c>
      <c r="B800" s="84">
        <f t="shared" si="120"/>
        <v>1.2333000000000001</v>
      </c>
      <c r="C800" s="84">
        <f t="shared" si="121"/>
        <v>1.1007</v>
      </c>
      <c r="D800" s="1"/>
      <c r="E800" s="84">
        <f t="shared" si="124"/>
        <v>7.84</v>
      </c>
      <c r="F800" s="84">
        <f t="shared" si="125"/>
        <v>44</v>
      </c>
      <c r="G800" s="1"/>
      <c r="H800" s="1"/>
      <c r="I800" s="84">
        <f t="shared" si="126"/>
        <v>7.84</v>
      </c>
      <c r="J800" s="84">
        <f t="shared" si="127"/>
        <v>116.8</v>
      </c>
      <c r="K800" s="1"/>
      <c r="L800" s="1"/>
      <c r="M800" s="84">
        <f t="shared" si="128"/>
        <v>7.84</v>
      </c>
      <c r="N800" s="84">
        <f t="shared" si="129"/>
        <v>44.92</v>
      </c>
      <c r="O800" s="84">
        <f t="shared" si="122"/>
        <v>148.23599999999999</v>
      </c>
      <c r="P800" s="1"/>
      <c r="Q800" s="1"/>
    </row>
    <row r="801" spans="1:17" x14ac:dyDescent="0.2">
      <c r="A801" s="84">
        <f t="shared" si="123"/>
        <v>79.5</v>
      </c>
      <c r="B801" s="84">
        <f t="shared" si="120"/>
        <v>1.2323999999999999</v>
      </c>
      <c r="C801" s="84">
        <f t="shared" si="121"/>
        <v>1.1002000000000001</v>
      </c>
      <c r="D801" s="1"/>
      <c r="E801" s="84">
        <f t="shared" si="124"/>
        <v>7.85</v>
      </c>
      <c r="F801" s="84">
        <f t="shared" si="125"/>
        <v>44</v>
      </c>
      <c r="G801" s="1"/>
      <c r="H801" s="1"/>
      <c r="I801" s="84">
        <f t="shared" si="126"/>
        <v>7.85</v>
      </c>
      <c r="J801" s="84">
        <f t="shared" si="127"/>
        <v>117</v>
      </c>
      <c r="K801" s="1"/>
      <c r="L801" s="1"/>
      <c r="M801" s="84">
        <f t="shared" si="128"/>
        <v>7.85</v>
      </c>
      <c r="N801" s="84">
        <f t="shared" si="129"/>
        <v>45</v>
      </c>
      <c r="O801" s="84">
        <f t="shared" si="122"/>
        <v>148.5</v>
      </c>
      <c r="P801" s="1"/>
      <c r="Q801" s="1"/>
    </row>
    <row r="802" spans="1:17" x14ac:dyDescent="0.2">
      <c r="A802" s="84">
        <f t="shared" si="123"/>
        <v>79.599999999999994</v>
      </c>
      <c r="B802" s="84">
        <f t="shared" si="120"/>
        <v>1.2316</v>
      </c>
      <c r="C802" s="84">
        <f t="shared" si="121"/>
        <v>1.0995999999999999</v>
      </c>
      <c r="D802" s="1"/>
      <c r="E802" s="84">
        <f t="shared" si="124"/>
        <v>7.86</v>
      </c>
      <c r="F802" s="84">
        <f t="shared" si="125"/>
        <v>44</v>
      </c>
      <c r="G802" s="1"/>
      <c r="H802" s="1"/>
      <c r="I802" s="84">
        <f t="shared" si="126"/>
        <v>7.86</v>
      </c>
      <c r="J802" s="84">
        <f t="shared" si="127"/>
        <v>117.2</v>
      </c>
      <c r="K802" s="1"/>
      <c r="L802" s="1"/>
      <c r="M802" s="84">
        <f t="shared" si="128"/>
        <v>7.86</v>
      </c>
      <c r="N802" s="84">
        <f t="shared" si="129"/>
        <v>45.08</v>
      </c>
      <c r="O802" s="84">
        <f t="shared" si="122"/>
        <v>148.76400000000001</v>
      </c>
      <c r="P802" s="1"/>
      <c r="Q802" s="1"/>
    </row>
    <row r="803" spans="1:17" x14ac:dyDescent="0.2">
      <c r="A803" s="84">
        <f t="shared" si="123"/>
        <v>79.7</v>
      </c>
      <c r="B803" s="84">
        <f t="shared" si="120"/>
        <v>1.2307999999999999</v>
      </c>
      <c r="C803" s="84">
        <f t="shared" si="121"/>
        <v>1.099</v>
      </c>
      <c r="D803" s="1"/>
      <c r="E803" s="84">
        <f t="shared" si="124"/>
        <v>7.87</v>
      </c>
      <c r="F803" s="84">
        <f t="shared" si="125"/>
        <v>43</v>
      </c>
      <c r="G803" s="1"/>
      <c r="H803" s="1"/>
      <c r="I803" s="84">
        <f t="shared" si="126"/>
        <v>7.87</v>
      </c>
      <c r="J803" s="84">
        <f t="shared" si="127"/>
        <v>117.4</v>
      </c>
      <c r="K803" s="1"/>
      <c r="L803" s="1"/>
      <c r="M803" s="84">
        <f t="shared" si="128"/>
        <v>7.87</v>
      </c>
      <c r="N803" s="84">
        <f t="shared" si="129"/>
        <v>45.15</v>
      </c>
      <c r="O803" s="84">
        <f t="shared" si="122"/>
        <v>148.995</v>
      </c>
      <c r="P803" s="1"/>
      <c r="Q803" s="1"/>
    </row>
    <row r="804" spans="1:17" x14ac:dyDescent="0.2">
      <c r="A804" s="84">
        <f t="shared" si="123"/>
        <v>79.8</v>
      </c>
      <c r="B804" s="84">
        <f t="shared" si="120"/>
        <v>1.23</v>
      </c>
      <c r="C804" s="84">
        <f t="shared" si="121"/>
        <v>1.0984</v>
      </c>
      <c r="D804" s="1"/>
      <c r="E804" s="84">
        <f t="shared" si="124"/>
        <v>7.88</v>
      </c>
      <c r="F804" s="84">
        <f t="shared" si="125"/>
        <v>43</v>
      </c>
      <c r="G804" s="1"/>
      <c r="H804" s="1"/>
      <c r="I804" s="84">
        <f t="shared" si="126"/>
        <v>7.88</v>
      </c>
      <c r="J804" s="84">
        <f t="shared" si="127"/>
        <v>117.6</v>
      </c>
      <c r="K804" s="1"/>
      <c r="L804" s="1"/>
      <c r="M804" s="84">
        <f t="shared" si="128"/>
        <v>7.88</v>
      </c>
      <c r="N804" s="84">
        <f t="shared" si="129"/>
        <v>45.23</v>
      </c>
      <c r="O804" s="84">
        <f t="shared" si="122"/>
        <v>149.25899999999999</v>
      </c>
      <c r="P804" s="1"/>
      <c r="Q804" s="1"/>
    </row>
    <row r="805" spans="1:17" x14ac:dyDescent="0.2">
      <c r="A805" s="84">
        <f t="shared" si="123"/>
        <v>79.900000000000006</v>
      </c>
      <c r="B805" s="84">
        <f t="shared" si="120"/>
        <v>1.2292000000000001</v>
      </c>
      <c r="C805" s="84">
        <f t="shared" si="121"/>
        <v>1.0979000000000001</v>
      </c>
      <c r="D805" s="1"/>
      <c r="E805" s="84">
        <f t="shared" si="124"/>
        <v>7.89</v>
      </c>
      <c r="F805" s="84">
        <f t="shared" si="125"/>
        <v>43</v>
      </c>
      <c r="G805" s="1"/>
      <c r="H805" s="1"/>
      <c r="I805" s="84">
        <f t="shared" si="126"/>
        <v>7.89</v>
      </c>
      <c r="J805" s="84">
        <f t="shared" si="127"/>
        <v>117.8</v>
      </c>
      <c r="K805" s="1"/>
      <c r="L805" s="1"/>
      <c r="M805" s="84">
        <f t="shared" si="128"/>
        <v>7.89</v>
      </c>
      <c r="N805" s="84">
        <f t="shared" si="129"/>
        <v>45.31</v>
      </c>
      <c r="O805" s="84">
        <f t="shared" si="122"/>
        <v>149.523</v>
      </c>
      <c r="P805" s="1"/>
      <c r="Q805" s="1"/>
    </row>
    <row r="806" spans="1:17" x14ac:dyDescent="0.2">
      <c r="A806" s="84">
        <f t="shared" si="123"/>
        <v>80</v>
      </c>
      <c r="B806" s="84">
        <f t="shared" si="120"/>
        <v>1.2282999999999999</v>
      </c>
      <c r="C806" s="84">
        <f t="shared" si="121"/>
        <v>1.0972999999999999</v>
      </c>
      <c r="D806" s="1"/>
      <c r="E806" s="84">
        <f t="shared" si="124"/>
        <v>7.9</v>
      </c>
      <c r="F806" s="84">
        <f t="shared" si="125"/>
        <v>43</v>
      </c>
      <c r="G806" s="1"/>
      <c r="H806" s="1"/>
      <c r="I806" s="84">
        <f t="shared" si="126"/>
        <v>7.9</v>
      </c>
      <c r="J806" s="84">
        <f t="shared" si="127"/>
        <v>118</v>
      </c>
      <c r="K806" s="1"/>
      <c r="L806" s="1"/>
      <c r="M806" s="84">
        <f t="shared" si="128"/>
        <v>7.9</v>
      </c>
      <c r="N806" s="84">
        <f t="shared" si="129"/>
        <v>45.38</v>
      </c>
      <c r="O806" s="84">
        <f t="shared" si="122"/>
        <v>149.75399999999999</v>
      </c>
      <c r="P806" s="1"/>
      <c r="Q806" s="1"/>
    </row>
    <row r="807" spans="1:17" x14ac:dyDescent="0.2">
      <c r="A807" s="84">
        <f t="shared" si="123"/>
        <v>80.099999999999994</v>
      </c>
      <c r="B807" s="84">
        <f t="shared" si="120"/>
        <v>1.2275</v>
      </c>
      <c r="C807" s="84">
        <f t="shared" si="121"/>
        <v>1.0967</v>
      </c>
      <c r="D807" s="1"/>
      <c r="E807" s="84">
        <f t="shared" si="124"/>
        <v>7.91</v>
      </c>
      <c r="F807" s="84">
        <f t="shared" si="125"/>
        <v>42</v>
      </c>
      <c r="G807" s="1"/>
      <c r="H807" s="1"/>
      <c r="I807" s="84">
        <f t="shared" si="126"/>
        <v>7.91</v>
      </c>
      <c r="J807" s="84">
        <f t="shared" si="127"/>
        <v>118.2</v>
      </c>
      <c r="K807" s="1"/>
      <c r="L807" s="1"/>
      <c r="M807" s="84">
        <f t="shared" si="128"/>
        <v>7.91</v>
      </c>
      <c r="N807" s="84">
        <f t="shared" si="129"/>
        <v>45.46</v>
      </c>
      <c r="O807" s="84">
        <f t="shared" si="122"/>
        <v>150.018</v>
      </c>
      <c r="P807" s="1"/>
      <c r="Q807" s="1"/>
    </row>
    <row r="808" spans="1:17" x14ac:dyDescent="0.2">
      <c r="A808" s="84">
        <f t="shared" si="123"/>
        <v>80.2</v>
      </c>
      <c r="B808" s="84">
        <f t="shared" si="120"/>
        <v>1.2266999999999999</v>
      </c>
      <c r="C808" s="84">
        <f t="shared" si="121"/>
        <v>1.0962000000000001</v>
      </c>
      <c r="D808" s="1"/>
      <c r="E808" s="84">
        <f t="shared" si="124"/>
        <v>7.92</v>
      </c>
      <c r="F808" s="84">
        <f t="shared" si="125"/>
        <v>42</v>
      </c>
      <c r="G808" s="1"/>
      <c r="H808" s="1"/>
      <c r="I808" s="84">
        <f t="shared" si="126"/>
        <v>7.92</v>
      </c>
      <c r="J808" s="84">
        <f t="shared" si="127"/>
        <v>118.4</v>
      </c>
      <c r="K808" s="1"/>
      <c r="L808" s="1"/>
      <c r="M808" s="84">
        <f t="shared" si="128"/>
        <v>7.92</v>
      </c>
      <c r="N808" s="84">
        <f t="shared" si="129"/>
        <v>45.54</v>
      </c>
      <c r="O808" s="84">
        <f t="shared" si="122"/>
        <v>150.28200000000001</v>
      </c>
      <c r="P808" s="1"/>
      <c r="Q808" s="1"/>
    </row>
    <row r="809" spans="1:17" x14ac:dyDescent="0.2">
      <c r="A809" s="84">
        <f t="shared" si="123"/>
        <v>80.3</v>
      </c>
      <c r="B809" s="84">
        <f t="shared" si="120"/>
        <v>1.2259</v>
      </c>
      <c r="C809" s="84">
        <f t="shared" si="121"/>
        <v>1.0955999999999999</v>
      </c>
      <c r="D809" s="1"/>
      <c r="E809" s="84">
        <f t="shared" si="124"/>
        <v>7.93</v>
      </c>
      <c r="F809" s="84">
        <f t="shared" si="125"/>
        <v>42</v>
      </c>
      <c r="G809" s="1"/>
      <c r="H809" s="1"/>
      <c r="I809" s="84">
        <f t="shared" si="126"/>
        <v>7.93</v>
      </c>
      <c r="J809" s="84">
        <f t="shared" si="127"/>
        <v>118.6</v>
      </c>
      <c r="K809" s="1"/>
      <c r="L809" s="1"/>
      <c r="M809" s="84">
        <f t="shared" si="128"/>
        <v>7.93</v>
      </c>
      <c r="N809" s="84">
        <f t="shared" si="129"/>
        <v>45.62</v>
      </c>
      <c r="O809" s="84">
        <f t="shared" si="122"/>
        <v>150.54599999999999</v>
      </c>
      <c r="P809" s="1"/>
      <c r="Q809" s="1"/>
    </row>
    <row r="810" spans="1:17" x14ac:dyDescent="0.2">
      <c r="A810" s="84">
        <f t="shared" si="123"/>
        <v>80.400000000000006</v>
      </c>
      <c r="B810" s="84">
        <f t="shared" si="120"/>
        <v>1.2251000000000001</v>
      </c>
      <c r="C810" s="84">
        <f t="shared" si="121"/>
        <v>1.0951</v>
      </c>
      <c r="D810" s="1"/>
      <c r="E810" s="84">
        <f t="shared" si="124"/>
        <v>7.94</v>
      </c>
      <c r="F810" s="84">
        <f t="shared" si="125"/>
        <v>42</v>
      </c>
      <c r="G810" s="1"/>
      <c r="H810" s="1"/>
      <c r="I810" s="84">
        <f t="shared" si="126"/>
        <v>7.94</v>
      </c>
      <c r="J810" s="84">
        <f t="shared" si="127"/>
        <v>118.8</v>
      </c>
      <c r="K810" s="1"/>
      <c r="L810" s="1"/>
      <c r="M810" s="84">
        <f t="shared" si="128"/>
        <v>7.94</v>
      </c>
      <c r="N810" s="84">
        <f t="shared" si="129"/>
        <v>45.69</v>
      </c>
      <c r="O810" s="84">
        <f t="shared" si="122"/>
        <v>150.77699999999999</v>
      </c>
      <c r="P810" s="1"/>
      <c r="Q810" s="1"/>
    </row>
    <row r="811" spans="1:17" x14ac:dyDescent="0.2">
      <c r="A811" s="84">
        <f t="shared" si="123"/>
        <v>80.5</v>
      </c>
      <c r="B811" s="84">
        <f t="shared" si="120"/>
        <v>1.2242999999999999</v>
      </c>
      <c r="C811" s="84">
        <f t="shared" si="121"/>
        <v>1.0945</v>
      </c>
      <c r="D811" s="1"/>
      <c r="E811" s="84">
        <f t="shared" si="124"/>
        <v>7.95</v>
      </c>
      <c r="F811" s="84">
        <f t="shared" si="125"/>
        <v>41</v>
      </c>
      <c r="G811" s="1"/>
      <c r="H811" s="1"/>
      <c r="I811" s="84">
        <f t="shared" si="126"/>
        <v>7.95</v>
      </c>
      <c r="J811" s="84">
        <f t="shared" si="127"/>
        <v>119</v>
      </c>
      <c r="K811" s="1"/>
      <c r="L811" s="1"/>
      <c r="M811" s="84">
        <f t="shared" si="128"/>
        <v>7.95</v>
      </c>
      <c r="N811" s="84">
        <f t="shared" si="129"/>
        <v>45.77</v>
      </c>
      <c r="O811" s="84">
        <f t="shared" si="122"/>
        <v>151.041</v>
      </c>
      <c r="P811" s="1"/>
      <c r="Q811" s="1"/>
    </row>
    <row r="812" spans="1:17" x14ac:dyDescent="0.2">
      <c r="A812" s="84">
        <f t="shared" si="123"/>
        <v>80.599999999999994</v>
      </c>
      <c r="B812" s="84">
        <f t="shared" si="120"/>
        <v>1.2235</v>
      </c>
      <c r="C812" s="84">
        <f t="shared" si="121"/>
        <v>1.0939000000000001</v>
      </c>
      <c r="D812" s="1"/>
      <c r="E812" s="84">
        <f t="shared" si="124"/>
        <v>7.96</v>
      </c>
      <c r="F812" s="84">
        <f t="shared" si="125"/>
        <v>41</v>
      </c>
      <c r="G812" s="1"/>
      <c r="H812" s="1"/>
      <c r="I812" s="84">
        <f t="shared" si="126"/>
        <v>7.96</v>
      </c>
      <c r="J812" s="84">
        <f t="shared" si="127"/>
        <v>119.2</v>
      </c>
      <c r="K812" s="1"/>
      <c r="L812" s="1"/>
      <c r="M812" s="84">
        <f t="shared" si="128"/>
        <v>7.96</v>
      </c>
      <c r="N812" s="84">
        <f t="shared" si="129"/>
        <v>45.85</v>
      </c>
      <c r="O812" s="84">
        <f t="shared" si="122"/>
        <v>151.30500000000001</v>
      </c>
      <c r="P812" s="1"/>
      <c r="Q812" s="1"/>
    </row>
    <row r="813" spans="1:17" x14ac:dyDescent="0.2">
      <c r="A813" s="84">
        <f t="shared" si="123"/>
        <v>80.7</v>
      </c>
      <c r="B813" s="84">
        <f t="shared" si="120"/>
        <v>1.2226999999999999</v>
      </c>
      <c r="C813" s="84">
        <f t="shared" si="121"/>
        <v>1.0933999999999999</v>
      </c>
      <c r="D813" s="1"/>
      <c r="E813" s="84">
        <f t="shared" si="124"/>
        <v>7.97</v>
      </c>
      <c r="F813" s="84">
        <f t="shared" si="125"/>
        <v>41</v>
      </c>
      <c r="G813" s="1"/>
      <c r="H813" s="1"/>
      <c r="I813" s="84">
        <f t="shared" si="126"/>
        <v>7.97</v>
      </c>
      <c r="J813" s="84">
        <f t="shared" si="127"/>
        <v>119.4</v>
      </c>
      <c r="K813" s="1"/>
      <c r="L813" s="1"/>
      <c r="M813" s="84">
        <f t="shared" si="128"/>
        <v>7.97</v>
      </c>
      <c r="N813" s="84">
        <f t="shared" si="129"/>
        <v>45.92</v>
      </c>
      <c r="O813" s="84">
        <f t="shared" si="122"/>
        <v>151.536</v>
      </c>
      <c r="P813" s="1"/>
      <c r="Q813" s="1"/>
    </row>
    <row r="814" spans="1:17" x14ac:dyDescent="0.2">
      <c r="A814" s="84">
        <f t="shared" si="123"/>
        <v>80.8</v>
      </c>
      <c r="B814" s="84">
        <f t="shared" si="120"/>
        <v>1.2219</v>
      </c>
      <c r="C814" s="84">
        <f t="shared" si="121"/>
        <v>1.0928</v>
      </c>
      <c r="D814" s="1"/>
      <c r="E814" s="84">
        <f t="shared" si="124"/>
        <v>7.98</v>
      </c>
      <c r="F814" s="84">
        <f t="shared" si="125"/>
        <v>41</v>
      </c>
      <c r="G814" s="1"/>
      <c r="H814" s="1"/>
      <c r="I814" s="84">
        <f t="shared" si="126"/>
        <v>7.98</v>
      </c>
      <c r="J814" s="84">
        <f t="shared" si="127"/>
        <v>119.6</v>
      </c>
      <c r="K814" s="1"/>
      <c r="L814" s="1"/>
      <c r="M814" s="84">
        <f t="shared" si="128"/>
        <v>7.98</v>
      </c>
      <c r="N814" s="84">
        <f t="shared" si="129"/>
        <v>46</v>
      </c>
      <c r="O814" s="84">
        <f t="shared" si="122"/>
        <v>151.80000000000001</v>
      </c>
      <c r="P814" s="1"/>
      <c r="Q814" s="1"/>
    </row>
    <row r="815" spans="1:17" x14ac:dyDescent="0.2">
      <c r="A815" s="84">
        <f t="shared" si="123"/>
        <v>80.900000000000006</v>
      </c>
      <c r="B815" s="84">
        <f t="shared" si="120"/>
        <v>1.2211000000000001</v>
      </c>
      <c r="C815" s="84">
        <f t="shared" si="121"/>
        <v>1.0923</v>
      </c>
      <c r="D815" s="1"/>
      <c r="E815" s="84">
        <f t="shared" si="124"/>
        <v>7.99</v>
      </c>
      <c r="F815" s="84">
        <f t="shared" si="125"/>
        <v>40</v>
      </c>
      <c r="G815" s="1"/>
      <c r="H815" s="1"/>
      <c r="I815" s="84">
        <f t="shared" si="126"/>
        <v>7.99</v>
      </c>
      <c r="J815" s="84">
        <f t="shared" si="127"/>
        <v>119.8</v>
      </c>
      <c r="K815" s="1"/>
      <c r="L815" s="1"/>
      <c r="M815" s="84">
        <f t="shared" si="128"/>
        <v>7.99</v>
      </c>
      <c r="N815" s="84">
        <f t="shared" si="129"/>
        <v>46.08</v>
      </c>
      <c r="O815" s="84">
        <f t="shared" si="122"/>
        <v>152.06399999999999</v>
      </c>
      <c r="P815" s="1"/>
      <c r="Q815" s="1"/>
    </row>
    <row r="816" spans="1:17" x14ac:dyDescent="0.2">
      <c r="A816" s="84">
        <f t="shared" si="123"/>
        <v>81</v>
      </c>
      <c r="B816" s="84">
        <f t="shared" si="120"/>
        <v>1.2202999999999999</v>
      </c>
      <c r="C816" s="84">
        <f t="shared" si="121"/>
        <v>1.0918000000000001</v>
      </c>
      <c r="D816" s="1"/>
      <c r="E816" s="84">
        <f t="shared" si="124"/>
        <v>8</v>
      </c>
      <c r="F816" s="84">
        <f t="shared" si="125"/>
        <v>40</v>
      </c>
      <c r="G816" s="1"/>
      <c r="H816" s="1"/>
      <c r="I816" s="84">
        <f t="shared" si="126"/>
        <v>8</v>
      </c>
      <c r="J816" s="84">
        <f t="shared" si="127"/>
        <v>120</v>
      </c>
      <c r="K816" s="1"/>
      <c r="L816" s="1"/>
      <c r="M816" s="84">
        <f t="shared" si="128"/>
        <v>8</v>
      </c>
      <c r="N816" s="84">
        <f t="shared" si="129"/>
        <v>46.15</v>
      </c>
      <c r="O816" s="84">
        <f t="shared" si="122"/>
        <v>152.29499999999999</v>
      </c>
      <c r="P816" s="1"/>
      <c r="Q816" s="1"/>
    </row>
    <row r="817" spans="1:17" x14ac:dyDescent="0.2">
      <c r="A817" s="84">
        <f t="shared" si="123"/>
        <v>81.099999999999994</v>
      </c>
      <c r="B817" s="84">
        <f t="shared" si="120"/>
        <v>1.2196</v>
      </c>
      <c r="C817" s="84">
        <f t="shared" si="121"/>
        <v>1.0911999999999999</v>
      </c>
      <c r="D817" s="1"/>
      <c r="E817" s="84">
        <f t="shared" si="124"/>
        <v>8.01</v>
      </c>
      <c r="F817" s="84">
        <f t="shared" si="125"/>
        <v>40</v>
      </c>
      <c r="G817" s="1"/>
      <c r="H817" s="1"/>
      <c r="I817" s="84">
        <f t="shared" si="126"/>
        <v>8.01</v>
      </c>
      <c r="J817" s="84">
        <f t="shared" si="127"/>
        <v>120.2</v>
      </c>
      <c r="K817" s="1"/>
      <c r="L817" s="1"/>
      <c r="M817" s="84">
        <f t="shared" si="128"/>
        <v>8.01</v>
      </c>
      <c r="N817" s="84">
        <f t="shared" si="129"/>
        <v>46.23</v>
      </c>
      <c r="O817" s="84">
        <f t="shared" si="122"/>
        <v>152.559</v>
      </c>
      <c r="P817" s="1"/>
      <c r="Q817" s="1"/>
    </row>
    <row r="818" spans="1:17" x14ac:dyDescent="0.2">
      <c r="A818" s="84">
        <f t="shared" si="123"/>
        <v>81.2</v>
      </c>
      <c r="B818" s="84">
        <f t="shared" si="120"/>
        <v>1.2188000000000001</v>
      </c>
      <c r="C818" s="84">
        <f t="shared" si="121"/>
        <v>1.0907</v>
      </c>
      <c r="D818" s="1"/>
      <c r="E818" s="84">
        <f t="shared" si="124"/>
        <v>8.02</v>
      </c>
      <c r="F818" s="84">
        <f t="shared" si="125"/>
        <v>40</v>
      </c>
      <c r="G818" s="1"/>
      <c r="H818" s="1"/>
      <c r="I818" s="84">
        <f t="shared" si="126"/>
        <v>8.02</v>
      </c>
      <c r="J818" s="84">
        <f t="shared" si="127"/>
        <v>120.4</v>
      </c>
      <c r="K818" s="1"/>
      <c r="L818" s="1"/>
      <c r="M818" s="84">
        <f t="shared" si="128"/>
        <v>8.02</v>
      </c>
      <c r="N818" s="84">
        <f t="shared" si="129"/>
        <v>46.31</v>
      </c>
      <c r="O818" s="84">
        <f t="shared" si="122"/>
        <v>152.82300000000001</v>
      </c>
      <c r="P818" s="1"/>
      <c r="Q818" s="1"/>
    </row>
    <row r="819" spans="1:17" x14ac:dyDescent="0.2">
      <c r="A819" s="84">
        <f t="shared" si="123"/>
        <v>81.3</v>
      </c>
      <c r="B819" s="84">
        <f t="shared" si="120"/>
        <v>1.218</v>
      </c>
      <c r="C819" s="84">
        <f t="shared" si="121"/>
        <v>1.0901000000000001</v>
      </c>
      <c r="D819" s="1"/>
      <c r="E819" s="84">
        <f t="shared" si="124"/>
        <v>8.0299999999999994</v>
      </c>
      <c r="F819" s="84">
        <f t="shared" si="125"/>
        <v>39</v>
      </c>
      <c r="G819" s="1"/>
      <c r="H819" s="1"/>
      <c r="I819" s="84">
        <f t="shared" si="126"/>
        <v>8.0299999999999994</v>
      </c>
      <c r="J819" s="84">
        <f t="shared" si="127"/>
        <v>120.6</v>
      </c>
      <c r="K819" s="1"/>
      <c r="L819" s="1"/>
      <c r="M819" s="84">
        <f t="shared" si="128"/>
        <v>8.0299999999999994</v>
      </c>
      <c r="N819" s="84">
        <f t="shared" si="129"/>
        <v>46.38</v>
      </c>
      <c r="O819" s="84">
        <f t="shared" si="122"/>
        <v>153.054</v>
      </c>
      <c r="P819" s="1"/>
      <c r="Q819" s="1"/>
    </row>
    <row r="820" spans="1:17" x14ac:dyDescent="0.2">
      <c r="A820" s="84">
        <f t="shared" si="123"/>
        <v>81.400000000000006</v>
      </c>
      <c r="B820" s="84">
        <f t="shared" si="120"/>
        <v>1.2172000000000001</v>
      </c>
      <c r="C820" s="84">
        <f t="shared" si="121"/>
        <v>1.0895999999999999</v>
      </c>
      <c r="D820" s="1"/>
      <c r="E820" s="84">
        <f t="shared" si="124"/>
        <v>8.0399999999999991</v>
      </c>
      <c r="F820" s="84">
        <f t="shared" si="125"/>
        <v>39</v>
      </c>
      <c r="G820" s="1"/>
      <c r="H820" s="1"/>
      <c r="I820" s="84">
        <f t="shared" si="126"/>
        <v>8.0399999999999991</v>
      </c>
      <c r="J820" s="84">
        <f t="shared" si="127"/>
        <v>120.8</v>
      </c>
      <c r="K820" s="1"/>
      <c r="L820" s="1"/>
      <c r="M820" s="84">
        <f t="shared" si="128"/>
        <v>8.0399999999999991</v>
      </c>
      <c r="N820" s="84">
        <f t="shared" si="129"/>
        <v>46.46</v>
      </c>
      <c r="O820" s="84">
        <f t="shared" si="122"/>
        <v>153.31800000000001</v>
      </c>
      <c r="P820" s="1"/>
      <c r="Q820" s="1"/>
    </row>
    <row r="821" spans="1:17" x14ac:dyDescent="0.2">
      <c r="A821" s="84">
        <f t="shared" si="123"/>
        <v>81.5</v>
      </c>
      <c r="B821" s="84">
        <f t="shared" si="120"/>
        <v>1.2164999999999999</v>
      </c>
      <c r="C821" s="84">
        <f t="shared" si="121"/>
        <v>1.0891</v>
      </c>
      <c r="D821" s="1"/>
      <c r="E821" s="84">
        <f t="shared" si="124"/>
        <v>8.0500000000000007</v>
      </c>
      <c r="F821" s="84">
        <f t="shared" si="125"/>
        <v>39</v>
      </c>
      <c r="G821" s="1"/>
      <c r="H821" s="1"/>
      <c r="I821" s="84">
        <f t="shared" si="126"/>
        <v>8.0500000000000007</v>
      </c>
      <c r="J821" s="84">
        <f t="shared" si="127"/>
        <v>121</v>
      </c>
      <c r="K821" s="1"/>
      <c r="L821" s="1"/>
      <c r="M821" s="84">
        <f t="shared" si="128"/>
        <v>8.0500000000000007</v>
      </c>
      <c r="N821" s="84">
        <f t="shared" si="129"/>
        <v>46.54</v>
      </c>
      <c r="O821" s="84">
        <f t="shared" si="122"/>
        <v>153.58199999999999</v>
      </c>
      <c r="P821" s="1"/>
      <c r="Q821" s="1"/>
    </row>
    <row r="822" spans="1:17" x14ac:dyDescent="0.2">
      <c r="A822" s="84">
        <f t="shared" si="123"/>
        <v>81.599999999999994</v>
      </c>
      <c r="B822" s="84">
        <f t="shared" si="120"/>
        <v>1.2157</v>
      </c>
      <c r="C822" s="84">
        <f t="shared" si="121"/>
        <v>1.0886</v>
      </c>
      <c r="D822" s="1"/>
      <c r="E822" s="84">
        <f t="shared" si="124"/>
        <v>8.06</v>
      </c>
      <c r="F822" s="84">
        <f t="shared" si="125"/>
        <v>39</v>
      </c>
      <c r="G822" s="1"/>
      <c r="H822" s="1"/>
      <c r="I822" s="84">
        <f t="shared" si="126"/>
        <v>8.06</v>
      </c>
      <c r="J822" s="84">
        <f t="shared" si="127"/>
        <v>121.2</v>
      </c>
      <c r="K822" s="1"/>
      <c r="L822" s="1"/>
      <c r="M822" s="84">
        <f t="shared" si="128"/>
        <v>8.06</v>
      </c>
      <c r="N822" s="84">
        <f t="shared" si="129"/>
        <v>46.62</v>
      </c>
      <c r="O822" s="84">
        <f t="shared" si="122"/>
        <v>153.846</v>
      </c>
      <c r="P822" s="1"/>
      <c r="Q822" s="1"/>
    </row>
    <row r="823" spans="1:17" x14ac:dyDescent="0.2">
      <c r="A823" s="84">
        <f t="shared" si="123"/>
        <v>81.7</v>
      </c>
      <c r="B823" s="84">
        <f t="shared" si="120"/>
        <v>1.2149000000000001</v>
      </c>
      <c r="C823" s="84">
        <f t="shared" si="121"/>
        <v>1.0880000000000001</v>
      </c>
      <c r="D823" s="1"/>
      <c r="E823" s="84">
        <f t="shared" si="124"/>
        <v>8.07</v>
      </c>
      <c r="F823" s="84">
        <f t="shared" si="125"/>
        <v>38</v>
      </c>
      <c r="G823" s="1"/>
      <c r="H823" s="1"/>
      <c r="I823" s="84">
        <f t="shared" si="126"/>
        <v>8.07</v>
      </c>
      <c r="J823" s="84">
        <f t="shared" si="127"/>
        <v>121.4</v>
      </c>
      <c r="K823" s="1"/>
      <c r="L823" s="1"/>
      <c r="M823" s="84">
        <f t="shared" si="128"/>
        <v>8.07</v>
      </c>
      <c r="N823" s="84">
        <f t="shared" si="129"/>
        <v>46.69</v>
      </c>
      <c r="O823" s="84">
        <f t="shared" si="122"/>
        <v>154.077</v>
      </c>
      <c r="P823" s="1"/>
      <c r="Q823" s="1"/>
    </row>
    <row r="824" spans="1:17" x14ac:dyDescent="0.2">
      <c r="A824" s="84">
        <f t="shared" si="123"/>
        <v>81.8</v>
      </c>
      <c r="B824" s="84">
        <f t="shared" si="120"/>
        <v>1.2141999999999999</v>
      </c>
      <c r="C824" s="84">
        <f t="shared" si="121"/>
        <v>1.0874999999999999</v>
      </c>
      <c r="D824" s="1"/>
      <c r="E824" s="84">
        <f t="shared" si="124"/>
        <v>8.08</v>
      </c>
      <c r="F824" s="84">
        <f t="shared" si="125"/>
        <v>38</v>
      </c>
      <c r="G824" s="1"/>
      <c r="H824" s="1"/>
      <c r="I824" s="84">
        <f t="shared" si="126"/>
        <v>8.08</v>
      </c>
      <c r="J824" s="84">
        <f t="shared" si="127"/>
        <v>121.6</v>
      </c>
      <c r="K824" s="1"/>
      <c r="L824" s="1"/>
      <c r="M824" s="84">
        <f t="shared" si="128"/>
        <v>8.08</v>
      </c>
      <c r="N824" s="84">
        <f t="shared" si="129"/>
        <v>46.77</v>
      </c>
      <c r="O824" s="84">
        <f t="shared" si="122"/>
        <v>154.34100000000001</v>
      </c>
      <c r="P824" s="1"/>
      <c r="Q824" s="1"/>
    </row>
    <row r="825" spans="1:17" x14ac:dyDescent="0.2">
      <c r="A825" s="84">
        <f t="shared" si="123"/>
        <v>81.900000000000006</v>
      </c>
      <c r="B825" s="84">
        <f t="shared" si="120"/>
        <v>1.2134</v>
      </c>
      <c r="C825" s="84">
        <f t="shared" si="121"/>
        <v>1.087</v>
      </c>
      <c r="D825" s="1"/>
      <c r="E825" s="84">
        <f t="shared" si="124"/>
        <v>8.09</v>
      </c>
      <c r="F825" s="84">
        <f t="shared" si="125"/>
        <v>38</v>
      </c>
      <c r="G825" s="1"/>
      <c r="H825" s="1"/>
      <c r="I825" s="84">
        <f t="shared" si="126"/>
        <v>8.09</v>
      </c>
      <c r="J825" s="84">
        <f t="shared" si="127"/>
        <v>121.8</v>
      </c>
      <c r="K825" s="1"/>
      <c r="L825" s="1"/>
      <c r="M825" s="84">
        <f t="shared" si="128"/>
        <v>8.09</v>
      </c>
      <c r="N825" s="84">
        <f t="shared" si="129"/>
        <v>46.85</v>
      </c>
      <c r="O825" s="84">
        <f t="shared" si="122"/>
        <v>154.60499999999999</v>
      </c>
      <c r="P825" s="1"/>
      <c r="Q825" s="1"/>
    </row>
    <row r="826" spans="1:17" x14ac:dyDescent="0.2">
      <c r="A826" s="84">
        <f t="shared" si="123"/>
        <v>82</v>
      </c>
      <c r="B826" s="84">
        <f t="shared" si="120"/>
        <v>1.2125999999999999</v>
      </c>
      <c r="C826" s="84">
        <f t="shared" si="121"/>
        <v>1.0865</v>
      </c>
      <c r="D826" s="1"/>
      <c r="E826" s="84">
        <f t="shared" si="124"/>
        <v>8.1</v>
      </c>
      <c r="F826" s="84">
        <f t="shared" si="125"/>
        <v>38</v>
      </c>
      <c r="G826" s="1"/>
      <c r="H826" s="1"/>
      <c r="I826" s="84">
        <f t="shared" si="126"/>
        <v>8.1</v>
      </c>
      <c r="J826" s="84">
        <f t="shared" si="127"/>
        <v>122</v>
      </c>
      <c r="K826" s="1"/>
      <c r="L826" s="1"/>
      <c r="M826" s="84">
        <f t="shared" si="128"/>
        <v>8.1</v>
      </c>
      <c r="N826" s="84">
        <f t="shared" si="129"/>
        <v>46.92</v>
      </c>
      <c r="O826" s="84">
        <f t="shared" si="122"/>
        <v>154.83600000000001</v>
      </c>
      <c r="P826" s="1"/>
      <c r="Q826" s="1"/>
    </row>
    <row r="827" spans="1:17" x14ac:dyDescent="0.2">
      <c r="A827" s="84">
        <f t="shared" si="123"/>
        <v>82.1</v>
      </c>
      <c r="B827" s="84">
        <f t="shared" si="120"/>
        <v>1.2119</v>
      </c>
      <c r="C827" s="84">
        <f t="shared" si="121"/>
        <v>1.0860000000000001</v>
      </c>
      <c r="D827" s="1"/>
      <c r="E827" s="84">
        <f t="shared" si="124"/>
        <v>8.11</v>
      </c>
      <c r="F827" s="84">
        <f t="shared" si="125"/>
        <v>37</v>
      </c>
      <c r="G827" s="1"/>
      <c r="H827" s="1"/>
      <c r="I827" s="84">
        <f t="shared" si="126"/>
        <v>8.11</v>
      </c>
      <c r="J827" s="84">
        <f t="shared" si="127"/>
        <v>122.2</v>
      </c>
      <c r="K827" s="1"/>
      <c r="L827" s="1"/>
      <c r="M827" s="84">
        <f t="shared" si="128"/>
        <v>8.11</v>
      </c>
      <c r="N827" s="84">
        <f t="shared" si="129"/>
        <v>47</v>
      </c>
      <c r="O827" s="84">
        <f t="shared" si="122"/>
        <v>155.1</v>
      </c>
      <c r="P827" s="1"/>
      <c r="Q827" s="1"/>
    </row>
    <row r="828" spans="1:17" x14ac:dyDescent="0.2">
      <c r="A828" s="84">
        <f t="shared" si="123"/>
        <v>82.2</v>
      </c>
      <c r="B828" s="84">
        <f t="shared" si="120"/>
        <v>1.2111000000000001</v>
      </c>
      <c r="C828" s="84">
        <f t="shared" si="121"/>
        <v>1.0853999999999999</v>
      </c>
      <c r="D828" s="1"/>
      <c r="E828" s="84">
        <f t="shared" si="124"/>
        <v>8.1199999999999992</v>
      </c>
      <c r="F828" s="84">
        <f t="shared" si="125"/>
        <v>37</v>
      </c>
      <c r="G828" s="1"/>
      <c r="H828" s="1"/>
      <c r="I828" s="84">
        <f t="shared" si="126"/>
        <v>8.1199999999999992</v>
      </c>
      <c r="J828" s="84">
        <f t="shared" si="127"/>
        <v>122.4</v>
      </c>
      <c r="K828" s="1"/>
      <c r="L828" s="1"/>
      <c r="M828" s="84">
        <f t="shared" si="128"/>
        <v>8.1199999999999992</v>
      </c>
      <c r="N828" s="84">
        <f t="shared" si="129"/>
        <v>47.08</v>
      </c>
      <c r="O828" s="84">
        <f t="shared" si="122"/>
        <v>155.364</v>
      </c>
      <c r="P828" s="1"/>
      <c r="Q828" s="1"/>
    </row>
    <row r="829" spans="1:17" x14ac:dyDescent="0.2">
      <c r="A829" s="84">
        <f t="shared" si="123"/>
        <v>82.3</v>
      </c>
      <c r="B829" s="84">
        <f t="shared" si="120"/>
        <v>1.2103999999999999</v>
      </c>
      <c r="C829" s="84">
        <f t="shared" si="121"/>
        <v>1.0849</v>
      </c>
      <c r="D829" s="1"/>
      <c r="E829" s="84">
        <f t="shared" si="124"/>
        <v>8.1300000000000008</v>
      </c>
      <c r="F829" s="84">
        <f t="shared" si="125"/>
        <v>37</v>
      </c>
      <c r="G829" s="1"/>
      <c r="H829" s="1"/>
      <c r="I829" s="84">
        <f t="shared" si="126"/>
        <v>8.1300000000000008</v>
      </c>
      <c r="J829" s="84">
        <f t="shared" si="127"/>
        <v>122.6</v>
      </c>
      <c r="K829" s="1"/>
      <c r="L829" s="1"/>
      <c r="M829" s="84">
        <f t="shared" si="128"/>
        <v>8.1300000000000008</v>
      </c>
      <c r="N829" s="84">
        <f t="shared" si="129"/>
        <v>47.15</v>
      </c>
      <c r="O829" s="84">
        <f t="shared" si="122"/>
        <v>155.595</v>
      </c>
      <c r="P829" s="1"/>
      <c r="Q829" s="1"/>
    </row>
    <row r="830" spans="1:17" x14ac:dyDescent="0.2">
      <c r="A830" s="84">
        <f t="shared" si="123"/>
        <v>82.4</v>
      </c>
      <c r="B830" s="84">
        <f t="shared" si="120"/>
        <v>1.2096</v>
      </c>
      <c r="C830" s="84">
        <f t="shared" si="121"/>
        <v>1.0844</v>
      </c>
      <c r="D830" s="1"/>
      <c r="E830" s="84">
        <f t="shared" si="124"/>
        <v>8.14</v>
      </c>
      <c r="F830" s="84">
        <f t="shared" si="125"/>
        <v>37</v>
      </c>
      <c r="G830" s="1"/>
      <c r="H830" s="1"/>
      <c r="I830" s="84">
        <f t="shared" si="126"/>
        <v>8.14</v>
      </c>
      <c r="J830" s="84">
        <f t="shared" si="127"/>
        <v>122.8</v>
      </c>
      <c r="K830" s="1"/>
      <c r="L830" s="1"/>
      <c r="M830" s="84">
        <f t="shared" si="128"/>
        <v>8.14</v>
      </c>
      <c r="N830" s="84">
        <f t="shared" si="129"/>
        <v>47.23</v>
      </c>
      <c r="O830" s="84">
        <f t="shared" si="122"/>
        <v>155.85900000000001</v>
      </c>
      <c r="P830" s="1"/>
      <c r="Q830" s="1"/>
    </row>
    <row r="831" spans="1:17" x14ac:dyDescent="0.2">
      <c r="A831" s="84">
        <f t="shared" si="123"/>
        <v>82.5</v>
      </c>
      <c r="B831" s="84">
        <f t="shared" si="120"/>
        <v>1.2089000000000001</v>
      </c>
      <c r="C831" s="84">
        <f t="shared" si="121"/>
        <v>1.0839000000000001</v>
      </c>
      <c r="D831" s="1"/>
      <c r="E831" s="84">
        <f t="shared" si="124"/>
        <v>8.15</v>
      </c>
      <c r="F831" s="84">
        <f t="shared" si="125"/>
        <v>36</v>
      </c>
      <c r="G831" s="1"/>
      <c r="H831" s="1"/>
      <c r="I831" s="84">
        <f t="shared" si="126"/>
        <v>8.15</v>
      </c>
      <c r="J831" s="84">
        <f t="shared" si="127"/>
        <v>123</v>
      </c>
      <c r="K831" s="1"/>
      <c r="L831" s="1"/>
      <c r="M831" s="84">
        <f t="shared" si="128"/>
        <v>8.15</v>
      </c>
      <c r="N831" s="84">
        <f t="shared" si="129"/>
        <v>47.31</v>
      </c>
      <c r="O831" s="84">
        <f t="shared" si="122"/>
        <v>156.12299999999999</v>
      </c>
      <c r="P831" s="1"/>
      <c r="Q831" s="1"/>
    </row>
    <row r="832" spans="1:17" x14ac:dyDescent="0.2">
      <c r="A832" s="84">
        <f t="shared" si="123"/>
        <v>82.6</v>
      </c>
      <c r="B832" s="84">
        <f t="shared" si="120"/>
        <v>1.2081</v>
      </c>
      <c r="C832" s="84">
        <f t="shared" si="121"/>
        <v>1.0833999999999999</v>
      </c>
      <c r="D832" s="1"/>
      <c r="E832" s="84">
        <f t="shared" si="124"/>
        <v>8.16</v>
      </c>
      <c r="F832" s="84">
        <f t="shared" si="125"/>
        <v>36</v>
      </c>
      <c r="G832" s="1"/>
      <c r="H832" s="1"/>
      <c r="I832" s="84">
        <f t="shared" si="126"/>
        <v>8.16</v>
      </c>
      <c r="J832" s="84">
        <f t="shared" si="127"/>
        <v>123.2</v>
      </c>
      <c r="K832" s="1"/>
      <c r="L832" s="1"/>
      <c r="M832" s="84">
        <f t="shared" si="128"/>
        <v>8.16</v>
      </c>
      <c r="N832" s="84">
        <f t="shared" si="129"/>
        <v>47.38</v>
      </c>
      <c r="O832" s="84">
        <f t="shared" si="122"/>
        <v>156.35400000000001</v>
      </c>
      <c r="P832" s="1"/>
      <c r="Q832" s="1"/>
    </row>
    <row r="833" spans="1:17" x14ac:dyDescent="0.2">
      <c r="A833" s="84">
        <f t="shared" si="123"/>
        <v>82.7</v>
      </c>
      <c r="B833" s="84">
        <f t="shared" si="120"/>
        <v>1.2074</v>
      </c>
      <c r="C833" s="84">
        <f t="shared" si="121"/>
        <v>1.0829</v>
      </c>
      <c r="D833" s="1"/>
      <c r="E833" s="84">
        <f t="shared" si="124"/>
        <v>8.17</v>
      </c>
      <c r="F833" s="84">
        <f t="shared" si="125"/>
        <v>36</v>
      </c>
      <c r="G833" s="1"/>
      <c r="H833" s="1"/>
      <c r="I833" s="84">
        <f t="shared" si="126"/>
        <v>8.17</v>
      </c>
      <c r="J833" s="84">
        <f t="shared" si="127"/>
        <v>123.4</v>
      </c>
      <c r="K833" s="1"/>
      <c r="L833" s="1"/>
      <c r="M833" s="84">
        <f t="shared" si="128"/>
        <v>8.17</v>
      </c>
      <c r="N833" s="84">
        <f t="shared" si="129"/>
        <v>47.46</v>
      </c>
      <c r="O833" s="84">
        <f t="shared" si="122"/>
        <v>156.61799999999999</v>
      </c>
      <c r="P833" s="1"/>
      <c r="Q833" s="1"/>
    </row>
    <row r="834" spans="1:17" x14ac:dyDescent="0.2">
      <c r="A834" s="84">
        <f t="shared" si="123"/>
        <v>82.8</v>
      </c>
      <c r="B834" s="84">
        <f t="shared" si="120"/>
        <v>1.2067000000000001</v>
      </c>
      <c r="C834" s="84">
        <f t="shared" si="121"/>
        <v>1.0824</v>
      </c>
      <c r="D834" s="1"/>
      <c r="E834" s="84">
        <f t="shared" si="124"/>
        <v>8.18</v>
      </c>
      <c r="F834" s="84">
        <f t="shared" si="125"/>
        <v>36</v>
      </c>
      <c r="G834" s="1"/>
      <c r="H834" s="1"/>
      <c r="I834" s="84">
        <f t="shared" si="126"/>
        <v>8.18</v>
      </c>
      <c r="J834" s="84">
        <f t="shared" si="127"/>
        <v>123.6</v>
      </c>
      <c r="K834" s="1"/>
      <c r="L834" s="1"/>
      <c r="M834" s="84">
        <f t="shared" si="128"/>
        <v>8.18</v>
      </c>
      <c r="N834" s="84">
        <f t="shared" si="129"/>
        <v>47.54</v>
      </c>
      <c r="O834" s="84">
        <f t="shared" si="122"/>
        <v>156.88200000000001</v>
      </c>
      <c r="P834" s="1"/>
      <c r="Q834" s="1"/>
    </row>
    <row r="835" spans="1:17" x14ac:dyDescent="0.2">
      <c r="A835" s="84">
        <f t="shared" si="123"/>
        <v>82.9</v>
      </c>
      <c r="B835" s="84">
        <f t="shared" si="120"/>
        <v>1.2059</v>
      </c>
      <c r="C835" s="84">
        <f t="shared" si="121"/>
        <v>1.0819000000000001</v>
      </c>
      <c r="D835" s="1"/>
      <c r="E835" s="84">
        <f t="shared" si="124"/>
        <v>8.19</v>
      </c>
      <c r="F835" s="84">
        <f t="shared" si="125"/>
        <v>35</v>
      </c>
      <c r="G835" s="1"/>
      <c r="H835" s="1"/>
      <c r="I835" s="84">
        <f t="shared" si="126"/>
        <v>8.19</v>
      </c>
      <c r="J835" s="84">
        <f t="shared" si="127"/>
        <v>123.8</v>
      </c>
      <c r="K835" s="1"/>
      <c r="L835" s="1"/>
      <c r="M835" s="84">
        <f t="shared" si="128"/>
        <v>8.19</v>
      </c>
      <c r="N835" s="84">
        <f t="shared" si="129"/>
        <v>47.62</v>
      </c>
      <c r="O835" s="84">
        <f t="shared" si="122"/>
        <v>157.14599999999999</v>
      </c>
      <c r="P835" s="1"/>
      <c r="Q835" s="1"/>
    </row>
    <row r="836" spans="1:17" x14ac:dyDescent="0.2">
      <c r="A836" s="84">
        <f t="shared" si="123"/>
        <v>83</v>
      </c>
      <c r="B836" s="84">
        <f t="shared" si="120"/>
        <v>1.2052</v>
      </c>
      <c r="C836" s="84">
        <f t="shared" si="121"/>
        <v>1.0813999999999999</v>
      </c>
      <c r="D836" s="1"/>
      <c r="E836" s="84">
        <f t="shared" si="124"/>
        <v>8.1999999999999993</v>
      </c>
      <c r="F836" s="84">
        <f t="shared" si="125"/>
        <v>35</v>
      </c>
      <c r="G836" s="1"/>
      <c r="H836" s="1"/>
      <c r="I836" s="84">
        <f t="shared" si="126"/>
        <v>8.1999999999999993</v>
      </c>
      <c r="J836" s="84">
        <f t="shared" si="127"/>
        <v>124</v>
      </c>
      <c r="K836" s="1"/>
      <c r="L836" s="1"/>
      <c r="M836" s="84">
        <f t="shared" si="128"/>
        <v>8.1999999999999993</v>
      </c>
      <c r="N836" s="84">
        <f t="shared" si="129"/>
        <v>47.69</v>
      </c>
      <c r="O836" s="84">
        <f t="shared" si="122"/>
        <v>157.37700000000001</v>
      </c>
      <c r="P836" s="1"/>
      <c r="Q836" s="1"/>
    </row>
    <row r="837" spans="1:17" x14ac:dyDescent="0.2">
      <c r="A837" s="84">
        <f t="shared" si="123"/>
        <v>83.1</v>
      </c>
      <c r="B837" s="84">
        <f t="shared" si="120"/>
        <v>1.2044999999999999</v>
      </c>
      <c r="C837" s="84">
        <f t="shared" si="121"/>
        <v>1.0809</v>
      </c>
      <c r="D837" s="1"/>
      <c r="E837" s="84">
        <f t="shared" si="124"/>
        <v>8.2100000000000009</v>
      </c>
      <c r="F837" s="84">
        <f t="shared" si="125"/>
        <v>35</v>
      </c>
      <c r="G837" s="1"/>
      <c r="H837" s="1"/>
      <c r="I837" s="84">
        <f t="shared" si="126"/>
        <v>8.2100000000000009</v>
      </c>
      <c r="J837" s="84">
        <f t="shared" si="127"/>
        <v>124.2</v>
      </c>
      <c r="K837" s="1"/>
      <c r="L837" s="1"/>
      <c r="M837" s="84">
        <f t="shared" si="128"/>
        <v>8.2100000000000009</v>
      </c>
      <c r="N837" s="84">
        <f t="shared" si="129"/>
        <v>47.77</v>
      </c>
      <c r="O837" s="84">
        <f t="shared" si="122"/>
        <v>157.64099999999999</v>
      </c>
      <c r="P837" s="1"/>
      <c r="Q837" s="1"/>
    </row>
    <row r="838" spans="1:17" x14ac:dyDescent="0.2">
      <c r="A838" s="84">
        <f t="shared" si="123"/>
        <v>83.2</v>
      </c>
      <c r="B838" s="84">
        <f t="shared" si="120"/>
        <v>1.2037</v>
      </c>
      <c r="C838" s="84">
        <f t="shared" si="121"/>
        <v>1.0804</v>
      </c>
      <c r="D838" s="1"/>
      <c r="E838" s="84">
        <f t="shared" si="124"/>
        <v>8.2200000000000006</v>
      </c>
      <c r="F838" s="84">
        <f t="shared" si="125"/>
        <v>35</v>
      </c>
      <c r="G838" s="1"/>
      <c r="H838" s="1"/>
      <c r="I838" s="84">
        <f t="shared" si="126"/>
        <v>8.2200000000000006</v>
      </c>
      <c r="J838" s="84">
        <f t="shared" si="127"/>
        <v>124.4</v>
      </c>
      <c r="K838" s="1"/>
      <c r="L838" s="1"/>
      <c r="M838" s="84">
        <f t="shared" si="128"/>
        <v>8.2200000000000006</v>
      </c>
      <c r="N838" s="84">
        <f t="shared" si="129"/>
        <v>47.85</v>
      </c>
      <c r="O838" s="84">
        <f t="shared" si="122"/>
        <v>157.905</v>
      </c>
      <c r="P838" s="1"/>
      <c r="Q838" s="1"/>
    </row>
    <row r="839" spans="1:17" x14ac:dyDescent="0.2">
      <c r="A839" s="84">
        <f t="shared" si="123"/>
        <v>83.3</v>
      </c>
      <c r="B839" s="84">
        <f t="shared" si="120"/>
        <v>1.2030000000000001</v>
      </c>
      <c r="C839" s="84">
        <f t="shared" si="121"/>
        <v>1.0799000000000001</v>
      </c>
      <c r="D839" s="1"/>
      <c r="E839" s="84">
        <f t="shared" si="124"/>
        <v>8.23</v>
      </c>
      <c r="F839" s="84">
        <f t="shared" si="125"/>
        <v>34</v>
      </c>
      <c r="G839" s="1"/>
      <c r="H839" s="1"/>
      <c r="I839" s="84">
        <f t="shared" si="126"/>
        <v>8.23</v>
      </c>
      <c r="J839" s="84">
        <f t="shared" si="127"/>
        <v>124.6</v>
      </c>
      <c r="K839" s="1"/>
      <c r="L839" s="1"/>
      <c r="M839" s="84">
        <f t="shared" si="128"/>
        <v>8.23</v>
      </c>
      <c r="N839" s="84">
        <f t="shared" si="129"/>
        <v>47.92</v>
      </c>
      <c r="O839" s="84">
        <f t="shared" si="122"/>
        <v>158.136</v>
      </c>
      <c r="P839" s="1"/>
      <c r="Q839" s="1"/>
    </row>
    <row r="840" spans="1:17" x14ac:dyDescent="0.2">
      <c r="A840" s="84">
        <f t="shared" si="123"/>
        <v>83.4</v>
      </c>
      <c r="B840" s="84">
        <f t="shared" si="120"/>
        <v>1.2022999999999999</v>
      </c>
      <c r="C840" s="84">
        <f t="shared" si="121"/>
        <v>1.0794999999999999</v>
      </c>
      <c r="D840" s="1"/>
      <c r="E840" s="84">
        <f t="shared" si="124"/>
        <v>8.24</v>
      </c>
      <c r="F840" s="84">
        <f t="shared" si="125"/>
        <v>34</v>
      </c>
      <c r="G840" s="1"/>
      <c r="H840" s="1"/>
      <c r="I840" s="84">
        <f t="shared" si="126"/>
        <v>8.24</v>
      </c>
      <c r="J840" s="84">
        <f t="shared" si="127"/>
        <v>124.8</v>
      </c>
      <c r="K840" s="1"/>
      <c r="L840" s="1"/>
      <c r="M840" s="84">
        <f t="shared" si="128"/>
        <v>8.24</v>
      </c>
      <c r="N840" s="84">
        <f t="shared" si="129"/>
        <v>48</v>
      </c>
      <c r="O840" s="84">
        <f t="shared" si="122"/>
        <v>158.4</v>
      </c>
      <c r="P840" s="1"/>
      <c r="Q840" s="1"/>
    </row>
    <row r="841" spans="1:17" x14ac:dyDescent="0.2">
      <c r="A841" s="84">
        <f t="shared" si="123"/>
        <v>83.5</v>
      </c>
      <c r="B841" s="84">
        <f t="shared" si="120"/>
        <v>1.2016</v>
      </c>
      <c r="C841" s="84">
        <f t="shared" si="121"/>
        <v>1.079</v>
      </c>
      <c r="D841" s="1"/>
      <c r="E841" s="84">
        <f t="shared" si="124"/>
        <v>8.25</v>
      </c>
      <c r="F841" s="84">
        <f t="shared" si="125"/>
        <v>34</v>
      </c>
      <c r="G841" s="1"/>
      <c r="H841" s="1"/>
      <c r="I841" s="84">
        <f t="shared" si="126"/>
        <v>8.25</v>
      </c>
      <c r="J841" s="84">
        <f t="shared" si="127"/>
        <v>125</v>
      </c>
      <c r="K841" s="1"/>
      <c r="L841" s="1"/>
      <c r="M841" s="84">
        <f t="shared" si="128"/>
        <v>8.25</v>
      </c>
      <c r="N841" s="84">
        <f t="shared" si="129"/>
        <v>48.08</v>
      </c>
      <c r="O841" s="84">
        <f t="shared" si="122"/>
        <v>158.66399999999999</v>
      </c>
      <c r="P841" s="1"/>
      <c r="Q841" s="1"/>
    </row>
    <row r="842" spans="1:17" x14ac:dyDescent="0.2">
      <c r="A842" s="84">
        <f t="shared" si="123"/>
        <v>83.6</v>
      </c>
      <c r="B842" s="84">
        <f t="shared" si="120"/>
        <v>1.2008000000000001</v>
      </c>
      <c r="C842" s="84">
        <f t="shared" si="121"/>
        <v>1.0785</v>
      </c>
      <c r="D842" s="1"/>
      <c r="E842" s="84">
        <f t="shared" si="124"/>
        <v>8.26</v>
      </c>
      <c r="F842" s="84">
        <f t="shared" si="125"/>
        <v>34</v>
      </c>
      <c r="G842" s="1"/>
      <c r="H842" s="1"/>
      <c r="I842" s="84">
        <f t="shared" si="126"/>
        <v>8.26</v>
      </c>
      <c r="J842" s="84">
        <f t="shared" si="127"/>
        <v>125.2</v>
      </c>
      <c r="K842" s="1"/>
      <c r="L842" s="1"/>
      <c r="M842" s="84">
        <f t="shared" si="128"/>
        <v>8.26</v>
      </c>
      <c r="N842" s="84">
        <f t="shared" si="129"/>
        <v>48.15</v>
      </c>
      <c r="O842" s="84">
        <f t="shared" si="122"/>
        <v>158.89500000000001</v>
      </c>
      <c r="P842" s="1"/>
      <c r="Q842" s="1"/>
    </row>
    <row r="843" spans="1:17" x14ac:dyDescent="0.2">
      <c r="A843" s="84">
        <f t="shared" si="123"/>
        <v>83.7</v>
      </c>
      <c r="B843" s="84">
        <f t="shared" si="120"/>
        <v>1.2000999999999999</v>
      </c>
      <c r="C843" s="84">
        <f t="shared" si="121"/>
        <v>1.0780000000000001</v>
      </c>
      <c r="D843" s="1"/>
      <c r="E843" s="84">
        <f t="shared" si="124"/>
        <v>8.27</v>
      </c>
      <c r="F843" s="84">
        <f t="shared" si="125"/>
        <v>33</v>
      </c>
      <c r="G843" s="1"/>
      <c r="H843" s="1"/>
      <c r="I843" s="84">
        <f t="shared" si="126"/>
        <v>8.27</v>
      </c>
      <c r="J843" s="84">
        <f t="shared" si="127"/>
        <v>125.4</v>
      </c>
      <c r="K843" s="1"/>
      <c r="L843" s="1"/>
      <c r="M843" s="84">
        <f t="shared" si="128"/>
        <v>8.27</v>
      </c>
      <c r="N843" s="84">
        <f t="shared" si="129"/>
        <v>48.23</v>
      </c>
      <c r="O843" s="84">
        <f t="shared" si="122"/>
        <v>159.15899999999999</v>
      </c>
      <c r="P843" s="1"/>
      <c r="Q843" s="1"/>
    </row>
    <row r="844" spans="1:17" x14ac:dyDescent="0.2">
      <c r="A844" s="84">
        <f t="shared" si="123"/>
        <v>83.8</v>
      </c>
      <c r="B844" s="84">
        <f t="shared" si="120"/>
        <v>1.1994</v>
      </c>
      <c r="C844" s="84">
        <f t="shared" si="121"/>
        <v>1.0774999999999999</v>
      </c>
      <c r="D844" s="1"/>
      <c r="E844" s="84">
        <f t="shared" si="124"/>
        <v>8.2799999999999994</v>
      </c>
      <c r="F844" s="84">
        <f t="shared" si="125"/>
        <v>33</v>
      </c>
      <c r="G844" s="1"/>
      <c r="H844" s="1"/>
      <c r="I844" s="84">
        <f t="shared" si="126"/>
        <v>8.2799999999999994</v>
      </c>
      <c r="J844" s="84">
        <f t="shared" si="127"/>
        <v>125.6</v>
      </c>
      <c r="K844" s="1"/>
      <c r="L844" s="1"/>
      <c r="M844" s="84">
        <f t="shared" si="128"/>
        <v>8.2799999999999994</v>
      </c>
      <c r="N844" s="84">
        <f t="shared" si="129"/>
        <v>48.31</v>
      </c>
      <c r="O844" s="84">
        <f t="shared" si="122"/>
        <v>159.423</v>
      </c>
      <c r="P844" s="1"/>
      <c r="Q844" s="1"/>
    </row>
    <row r="845" spans="1:17" x14ac:dyDescent="0.2">
      <c r="A845" s="84">
        <f t="shared" si="123"/>
        <v>83.9</v>
      </c>
      <c r="B845" s="84">
        <f t="shared" si="120"/>
        <v>1.1987000000000001</v>
      </c>
      <c r="C845" s="84">
        <f t="shared" si="121"/>
        <v>1.0770999999999999</v>
      </c>
      <c r="D845" s="1"/>
      <c r="E845" s="84">
        <f t="shared" si="124"/>
        <v>8.2899999999999991</v>
      </c>
      <c r="F845" s="84">
        <f t="shared" si="125"/>
        <v>33</v>
      </c>
      <c r="G845" s="1"/>
      <c r="H845" s="1"/>
      <c r="I845" s="84">
        <f t="shared" si="126"/>
        <v>8.2899999999999991</v>
      </c>
      <c r="J845" s="84">
        <f t="shared" si="127"/>
        <v>125.8</v>
      </c>
      <c r="K845" s="1"/>
      <c r="L845" s="1"/>
      <c r="M845" s="84">
        <f t="shared" si="128"/>
        <v>8.2899999999999991</v>
      </c>
      <c r="N845" s="84">
        <f t="shared" si="129"/>
        <v>48.38</v>
      </c>
      <c r="O845" s="84">
        <f t="shared" si="122"/>
        <v>159.654</v>
      </c>
      <c r="P845" s="1"/>
      <c r="Q845" s="1"/>
    </row>
    <row r="846" spans="1:17" x14ac:dyDescent="0.2">
      <c r="A846" s="84">
        <f t="shared" si="123"/>
        <v>84</v>
      </c>
      <c r="B846" s="84">
        <f t="shared" si="120"/>
        <v>1.198</v>
      </c>
      <c r="C846" s="84">
        <f t="shared" si="121"/>
        <v>1.0766</v>
      </c>
      <c r="D846" s="1"/>
      <c r="E846" s="84">
        <f t="shared" si="124"/>
        <v>8.3000000000000007</v>
      </c>
      <c r="F846" s="84">
        <f t="shared" si="125"/>
        <v>33</v>
      </c>
      <c r="G846" s="1"/>
      <c r="H846" s="1"/>
      <c r="I846" s="84">
        <f t="shared" si="126"/>
        <v>8.3000000000000007</v>
      </c>
      <c r="J846" s="84">
        <f t="shared" si="127"/>
        <v>126</v>
      </c>
      <c r="K846" s="1"/>
      <c r="L846" s="1"/>
      <c r="M846" s="84">
        <f t="shared" si="128"/>
        <v>8.3000000000000007</v>
      </c>
      <c r="N846" s="84">
        <f t="shared" si="129"/>
        <v>48.46</v>
      </c>
      <c r="O846" s="84">
        <f t="shared" si="122"/>
        <v>159.91800000000001</v>
      </c>
      <c r="P846" s="1"/>
      <c r="Q846" s="1"/>
    </row>
    <row r="847" spans="1:17" x14ac:dyDescent="0.2">
      <c r="A847" s="84">
        <f t="shared" si="123"/>
        <v>84.1</v>
      </c>
      <c r="B847" s="84">
        <f t="shared" si="120"/>
        <v>1.1973</v>
      </c>
      <c r="C847" s="84">
        <f t="shared" si="121"/>
        <v>1.0761000000000001</v>
      </c>
      <c r="D847" s="1"/>
      <c r="E847" s="84">
        <f t="shared" si="124"/>
        <v>8.31</v>
      </c>
      <c r="F847" s="84">
        <f t="shared" si="125"/>
        <v>32</v>
      </c>
      <c r="G847" s="1"/>
      <c r="H847" s="1"/>
      <c r="I847" s="84">
        <f t="shared" si="126"/>
        <v>8.31</v>
      </c>
      <c r="J847" s="84">
        <f t="shared" si="127"/>
        <v>126.2</v>
      </c>
      <c r="K847" s="1"/>
      <c r="L847" s="1"/>
      <c r="M847" s="84">
        <f t="shared" si="128"/>
        <v>8.31</v>
      </c>
      <c r="N847" s="84">
        <f t="shared" si="129"/>
        <v>48.54</v>
      </c>
      <c r="O847" s="84">
        <f t="shared" si="122"/>
        <v>160.18199999999999</v>
      </c>
      <c r="P847" s="1"/>
      <c r="Q847" s="1"/>
    </row>
    <row r="848" spans="1:17" x14ac:dyDescent="0.2">
      <c r="A848" s="84">
        <f t="shared" si="123"/>
        <v>84.2</v>
      </c>
      <c r="B848" s="84">
        <f t="shared" ref="B848:B911" si="130">ROUND(VLOOKUP($A848,SINCLAIRTABELLE,$D$1),$B$10)</f>
        <v>1.1966000000000001</v>
      </c>
      <c r="C848" s="84">
        <f t="shared" ref="C848:C911" si="131">IF($B$3=$W$1,ROUND(VLOOKUP($A848,SINCLAIRTABELLE,$E$1),$B$10),IF($B$3=$W$2,B848,B848+$B$4))</f>
        <v>1.0757000000000001</v>
      </c>
      <c r="D848" s="1"/>
      <c r="E848" s="84">
        <f t="shared" si="124"/>
        <v>8.32</v>
      </c>
      <c r="F848" s="84">
        <f t="shared" si="125"/>
        <v>32</v>
      </c>
      <c r="G848" s="1"/>
      <c r="H848" s="1"/>
      <c r="I848" s="84">
        <f t="shared" si="126"/>
        <v>8.32</v>
      </c>
      <c r="J848" s="84">
        <f t="shared" si="127"/>
        <v>126.4</v>
      </c>
      <c r="K848" s="1"/>
      <c r="L848" s="1"/>
      <c r="M848" s="84">
        <f t="shared" si="128"/>
        <v>8.32</v>
      </c>
      <c r="N848" s="84">
        <f t="shared" si="129"/>
        <v>48.62</v>
      </c>
      <c r="O848" s="84">
        <f t="shared" ref="O848:O911" si="132">IF($N$4="Ja",ROUND(N848*$O$2,$B$10),N848)</f>
        <v>160.446</v>
      </c>
      <c r="P848" s="1"/>
      <c r="Q848" s="1"/>
    </row>
    <row r="849" spans="1:17" x14ac:dyDescent="0.2">
      <c r="A849" s="84">
        <f t="shared" si="123"/>
        <v>84.3</v>
      </c>
      <c r="B849" s="84">
        <f t="shared" si="130"/>
        <v>1.1959</v>
      </c>
      <c r="C849" s="84">
        <f t="shared" si="131"/>
        <v>1.0751999999999999</v>
      </c>
      <c r="D849" s="1"/>
      <c r="E849" s="84">
        <f t="shared" si="124"/>
        <v>8.33</v>
      </c>
      <c r="F849" s="84">
        <f t="shared" si="125"/>
        <v>32</v>
      </c>
      <c r="G849" s="1"/>
      <c r="H849" s="1"/>
      <c r="I849" s="84">
        <f t="shared" si="126"/>
        <v>8.33</v>
      </c>
      <c r="J849" s="84">
        <f t="shared" si="127"/>
        <v>126.6</v>
      </c>
      <c r="K849" s="1"/>
      <c r="L849" s="1"/>
      <c r="M849" s="84">
        <f t="shared" si="128"/>
        <v>8.33</v>
      </c>
      <c r="N849" s="84">
        <f t="shared" si="129"/>
        <v>48.69</v>
      </c>
      <c r="O849" s="84">
        <f t="shared" si="132"/>
        <v>160.67699999999999</v>
      </c>
      <c r="P849" s="1"/>
      <c r="Q849" s="1"/>
    </row>
    <row r="850" spans="1:17" x14ac:dyDescent="0.2">
      <c r="A850" s="84">
        <f t="shared" ref="A850:A913" si="133">ROUND(A849+0.1,1)</f>
        <v>84.4</v>
      </c>
      <c r="B850" s="84">
        <f t="shared" si="130"/>
        <v>1.1952</v>
      </c>
      <c r="C850" s="84">
        <f t="shared" si="131"/>
        <v>1.0747</v>
      </c>
      <c r="D850" s="1"/>
      <c r="E850" s="84">
        <f t="shared" ref="E850:E913" si="134">ROUND(E849+0.01,2)</f>
        <v>8.34</v>
      </c>
      <c r="F850" s="84">
        <f t="shared" ref="F850:F913" si="135">ROUND(IF(E850 &gt; $F$9,0,($F$9-E850)*100*$F$11), $F$10)</f>
        <v>32</v>
      </c>
      <c r="G850" s="1"/>
      <c r="H850" s="1"/>
      <c r="I850" s="84">
        <f t="shared" ref="I850:I913" si="136">ROUND(I849+0.01,2)</f>
        <v>8.34</v>
      </c>
      <c r="J850" s="84">
        <f t="shared" ref="J850:J913" si="137">ROUND(IF(I850&lt;=$J$9,0,(I850-$J$9)*100*$J$11),$J$10)</f>
        <v>126.8</v>
      </c>
      <c r="K850" s="1"/>
      <c r="L850" s="1"/>
      <c r="M850" s="84">
        <f t="shared" ref="M850:M913" si="138">ROUND(M849+0.01,2)</f>
        <v>8.34</v>
      </c>
      <c r="N850" s="84">
        <f t="shared" ref="N850:N913" si="139">ROUND(IF(M850&lt;=$N$9,0,(M850-$N$9)*100*$N$11),$N$10)</f>
        <v>48.77</v>
      </c>
      <c r="O850" s="84">
        <f t="shared" si="132"/>
        <v>160.941</v>
      </c>
      <c r="P850" s="1"/>
      <c r="Q850" s="1"/>
    </row>
    <row r="851" spans="1:17" x14ac:dyDescent="0.2">
      <c r="A851" s="84">
        <f t="shared" si="133"/>
        <v>84.5</v>
      </c>
      <c r="B851" s="84">
        <f t="shared" si="130"/>
        <v>1.1944999999999999</v>
      </c>
      <c r="C851" s="84">
        <f t="shared" si="131"/>
        <v>1.0743</v>
      </c>
      <c r="D851" s="1"/>
      <c r="E851" s="84">
        <f t="shared" si="134"/>
        <v>8.35</v>
      </c>
      <c r="F851" s="84">
        <f t="shared" si="135"/>
        <v>31</v>
      </c>
      <c r="G851" s="1"/>
      <c r="H851" s="1"/>
      <c r="I851" s="84">
        <f t="shared" si="136"/>
        <v>8.35</v>
      </c>
      <c r="J851" s="84">
        <f t="shared" si="137"/>
        <v>127</v>
      </c>
      <c r="K851" s="1"/>
      <c r="L851" s="1"/>
      <c r="M851" s="84">
        <f t="shared" si="138"/>
        <v>8.35</v>
      </c>
      <c r="N851" s="84">
        <f t="shared" si="139"/>
        <v>48.85</v>
      </c>
      <c r="O851" s="84">
        <f t="shared" si="132"/>
        <v>161.20500000000001</v>
      </c>
      <c r="P851" s="1"/>
      <c r="Q851" s="1"/>
    </row>
    <row r="852" spans="1:17" x14ac:dyDescent="0.2">
      <c r="A852" s="84">
        <f t="shared" si="133"/>
        <v>84.6</v>
      </c>
      <c r="B852" s="84">
        <f t="shared" si="130"/>
        <v>1.1938</v>
      </c>
      <c r="C852" s="84">
        <f t="shared" si="131"/>
        <v>1.0738000000000001</v>
      </c>
      <c r="D852" s="1"/>
      <c r="E852" s="84">
        <f t="shared" si="134"/>
        <v>8.36</v>
      </c>
      <c r="F852" s="84">
        <f t="shared" si="135"/>
        <v>31</v>
      </c>
      <c r="G852" s="1"/>
      <c r="H852" s="1"/>
      <c r="I852" s="84">
        <f t="shared" si="136"/>
        <v>8.36</v>
      </c>
      <c r="J852" s="84">
        <f t="shared" si="137"/>
        <v>127.2</v>
      </c>
      <c r="K852" s="1"/>
      <c r="L852" s="1"/>
      <c r="M852" s="84">
        <f t="shared" si="138"/>
        <v>8.36</v>
      </c>
      <c r="N852" s="84">
        <f t="shared" si="139"/>
        <v>48.92</v>
      </c>
      <c r="O852" s="84">
        <f t="shared" si="132"/>
        <v>161.43600000000001</v>
      </c>
      <c r="P852" s="1"/>
      <c r="Q852" s="1"/>
    </row>
    <row r="853" spans="1:17" x14ac:dyDescent="0.2">
      <c r="A853" s="84">
        <f t="shared" si="133"/>
        <v>84.7</v>
      </c>
      <c r="B853" s="84">
        <f t="shared" si="130"/>
        <v>1.1931</v>
      </c>
      <c r="C853" s="84">
        <f t="shared" si="131"/>
        <v>1.0732999999999999</v>
      </c>
      <c r="D853" s="1"/>
      <c r="E853" s="84">
        <f t="shared" si="134"/>
        <v>8.3699999999999992</v>
      </c>
      <c r="F853" s="84">
        <f t="shared" si="135"/>
        <v>31</v>
      </c>
      <c r="G853" s="1"/>
      <c r="H853" s="1"/>
      <c r="I853" s="84">
        <f t="shared" si="136"/>
        <v>8.3699999999999992</v>
      </c>
      <c r="J853" s="84">
        <f t="shared" si="137"/>
        <v>127.4</v>
      </c>
      <c r="K853" s="1"/>
      <c r="L853" s="1"/>
      <c r="M853" s="84">
        <f t="shared" si="138"/>
        <v>8.3699999999999992</v>
      </c>
      <c r="N853" s="84">
        <f t="shared" si="139"/>
        <v>49</v>
      </c>
      <c r="O853" s="84">
        <f t="shared" si="132"/>
        <v>161.69999999999999</v>
      </c>
      <c r="P853" s="1"/>
      <c r="Q853" s="1"/>
    </row>
    <row r="854" spans="1:17" x14ac:dyDescent="0.2">
      <c r="A854" s="84">
        <f t="shared" si="133"/>
        <v>84.8</v>
      </c>
      <c r="B854" s="84">
        <f t="shared" si="130"/>
        <v>1.1923999999999999</v>
      </c>
      <c r="C854" s="84">
        <f t="shared" si="131"/>
        <v>1.0729</v>
      </c>
      <c r="D854" s="1"/>
      <c r="E854" s="84">
        <f t="shared" si="134"/>
        <v>8.3800000000000008</v>
      </c>
      <c r="F854" s="84">
        <f t="shared" si="135"/>
        <v>31</v>
      </c>
      <c r="G854" s="1"/>
      <c r="H854" s="1"/>
      <c r="I854" s="84">
        <f t="shared" si="136"/>
        <v>8.3800000000000008</v>
      </c>
      <c r="J854" s="84">
        <f t="shared" si="137"/>
        <v>127.6</v>
      </c>
      <c r="K854" s="1"/>
      <c r="L854" s="1"/>
      <c r="M854" s="84">
        <f t="shared" si="138"/>
        <v>8.3800000000000008</v>
      </c>
      <c r="N854" s="84">
        <f t="shared" si="139"/>
        <v>49.08</v>
      </c>
      <c r="O854" s="84">
        <f t="shared" si="132"/>
        <v>161.964</v>
      </c>
      <c r="P854" s="1"/>
      <c r="Q854" s="1"/>
    </row>
    <row r="855" spans="1:17" x14ac:dyDescent="0.2">
      <c r="A855" s="84">
        <f t="shared" si="133"/>
        <v>84.9</v>
      </c>
      <c r="B855" s="84">
        <f t="shared" si="130"/>
        <v>1.1917</v>
      </c>
      <c r="C855" s="84">
        <f t="shared" si="131"/>
        <v>1.0724</v>
      </c>
      <c r="D855" s="1"/>
      <c r="E855" s="84">
        <f t="shared" si="134"/>
        <v>8.39</v>
      </c>
      <c r="F855" s="84">
        <f t="shared" si="135"/>
        <v>30</v>
      </c>
      <c r="G855" s="1"/>
      <c r="H855" s="1"/>
      <c r="I855" s="84">
        <f t="shared" si="136"/>
        <v>8.39</v>
      </c>
      <c r="J855" s="84">
        <f t="shared" si="137"/>
        <v>127.8</v>
      </c>
      <c r="K855" s="1"/>
      <c r="L855" s="1"/>
      <c r="M855" s="84">
        <f t="shared" si="138"/>
        <v>8.39</v>
      </c>
      <c r="N855" s="84">
        <f t="shared" si="139"/>
        <v>49.15</v>
      </c>
      <c r="O855" s="84">
        <f t="shared" si="132"/>
        <v>162.19499999999999</v>
      </c>
      <c r="P855" s="1"/>
      <c r="Q855" s="1"/>
    </row>
    <row r="856" spans="1:17" x14ac:dyDescent="0.2">
      <c r="A856" s="84">
        <f t="shared" si="133"/>
        <v>85</v>
      </c>
      <c r="B856" s="84">
        <f t="shared" si="130"/>
        <v>1.1910000000000001</v>
      </c>
      <c r="C856" s="84">
        <f t="shared" si="131"/>
        <v>1.0720000000000001</v>
      </c>
      <c r="D856" s="1"/>
      <c r="E856" s="84">
        <f t="shared" si="134"/>
        <v>8.4</v>
      </c>
      <c r="F856" s="84">
        <f t="shared" si="135"/>
        <v>30</v>
      </c>
      <c r="G856" s="1"/>
      <c r="H856" s="1"/>
      <c r="I856" s="84">
        <f t="shared" si="136"/>
        <v>8.4</v>
      </c>
      <c r="J856" s="84">
        <f t="shared" si="137"/>
        <v>128</v>
      </c>
      <c r="K856" s="1"/>
      <c r="L856" s="1"/>
      <c r="M856" s="84">
        <f t="shared" si="138"/>
        <v>8.4</v>
      </c>
      <c r="N856" s="84">
        <f t="shared" si="139"/>
        <v>49.23</v>
      </c>
      <c r="O856" s="84">
        <f t="shared" si="132"/>
        <v>162.459</v>
      </c>
      <c r="P856" s="1"/>
      <c r="Q856" s="1"/>
    </row>
    <row r="857" spans="1:17" x14ac:dyDescent="0.2">
      <c r="A857" s="84">
        <f t="shared" si="133"/>
        <v>85.1</v>
      </c>
      <c r="B857" s="84">
        <f t="shared" si="130"/>
        <v>1.1902999999999999</v>
      </c>
      <c r="C857" s="84">
        <f t="shared" si="131"/>
        <v>1.0714999999999999</v>
      </c>
      <c r="D857" s="1"/>
      <c r="E857" s="84">
        <f t="shared" si="134"/>
        <v>8.41</v>
      </c>
      <c r="F857" s="84">
        <f t="shared" si="135"/>
        <v>30</v>
      </c>
      <c r="G857" s="1"/>
      <c r="H857" s="1"/>
      <c r="I857" s="84">
        <f t="shared" si="136"/>
        <v>8.41</v>
      </c>
      <c r="J857" s="84">
        <f t="shared" si="137"/>
        <v>128.19999999999999</v>
      </c>
      <c r="K857" s="1"/>
      <c r="L857" s="1"/>
      <c r="M857" s="84">
        <f t="shared" si="138"/>
        <v>8.41</v>
      </c>
      <c r="N857" s="84">
        <f t="shared" si="139"/>
        <v>49.31</v>
      </c>
      <c r="O857" s="84">
        <f t="shared" si="132"/>
        <v>162.72300000000001</v>
      </c>
      <c r="P857" s="1"/>
      <c r="Q857" s="1"/>
    </row>
    <row r="858" spans="1:17" x14ac:dyDescent="0.2">
      <c r="A858" s="84">
        <f t="shared" si="133"/>
        <v>85.2</v>
      </c>
      <c r="B858" s="84">
        <f t="shared" si="130"/>
        <v>1.1897</v>
      </c>
      <c r="C858" s="84">
        <f t="shared" si="131"/>
        <v>1.0710999999999999</v>
      </c>
      <c r="D858" s="1"/>
      <c r="E858" s="84">
        <f t="shared" si="134"/>
        <v>8.42</v>
      </c>
      <c r="F858" s="84">
        <f t="shared" si="135"/>
        <v>30</v>
      </c>
      <c r="G858" s="1"/>
      <c r="H858" s="1"/>
      <c r="I858" s="84">
        <f t="shared" si="136"/>
        <v>8.42</v>
      </c>
      <c r="J858" s="84">
        <f t="shared" si="137"/>
        <v>128.4</v>
      </c>
      <c r="K858" s="1"/>
      <c r="L858" s="1"/>
      <c r="M858" s="84">
        <f t="shared" si="138"/>
        <v>8.42</v>
      </c>
      <c r="N858" s="84">
        <f t="shared" si="139"/>
        <v>49.38</v>
      </c>
      <c r="O858" s="84">
        <f t="shared" si="132"/>
        <v>162.95400000000001</v>
      </c>
      <c r="P858" s="1"/>
      <c r="Q858" s="1"/>
    </row>
    <row r="859" spans="1:17" x14ac:dyDescent="0.2">
      <c r="A859" s="84">
        <f t="shared" si="133"/>
        <v>85.3</v>
      </c>
      <c r="B859" s="84">
        <f t="shared" si="130"/>
        <v>1.1890000000000001</v>
      </c>
      <c r="C859" s="84">
        <f t="shared" si="131"/>
        <v>1.0706</v>
      </c>
      <c r="D859" s="1"/>
      <c r="E859" s="84">
        <f t="shared" si="134"/>
        <v>8.43</v>
      </c>
      <c r="F859" s="84">
        <f t="shared" si="135"/>
        <v>29</v>
      </c>
      <c r="G859" s="1"/>
      <c r="H859" s="1"/>
      <c r="I859" s="84">
        <f t="shared" si="136"/>
        <v>8.43</v>
      </c>
      <c r="J859" s="84">
        <f t="shared" si="137"/>
        <v>128.6</v>
      </c>
      <c r="K859" s="1"/>
      <c r="L859" s="1"/>
      <c r="M859" s="84">
        <f t="shared" si="138"/>
        <v>8.43</v>
      </c>
      <c r="N859" s="84">
        <f t="shared" si="139"/>
        <v>49.46</v>
      </c>
      <c r="O859" s="84">
        <f t="shared" si="132"/>
        <v>163.21799999999999</v>
      </c>
      <c r="P859" s="1"/>
      <c r="Q859" s="1"/>
    </row>
    <row r="860" spans="1:17" x14ac:dyDescent="0.2">
      <c r="A860" s="84">
        <f t="shared" si="133"/>
        <v>85.4</v>
      </c>
      <c r="B860" s="84">
        <f t="shared" si="130"/>
        <v>1.1882999999999999</v>
      </c>
      <c r="C860" s="84">
        <f t="shared" si="131"/>
        <v>1.0702</v>
      </c>
      <c r="D860" s="1"/>
      <c r="E860" s="84">
        <f t="shared" si="134"/>
        <v>8.44</v>
      </c>
      <c r="F860" s="84">
        <f t="shared" si="135"/>
        <v>29</v>
      </c>
      <c r="G860" s="1"/>
      <c r="H860" s="1"/>
      <c r="I860" s="84">
        <f t="shared" si="136"/>
        <v>8.44</v>
      </c>
      <c r="J860" s="84">
        <f t="shared" si="137"/>
        <v>128.80000000000001</v>
      </c>
      <c r="K860" s="1"/>
      <c r="L860" s="1"/>
      <c r="M860" s="84">
        <f t="shared" si="138"/>
        <v>8.44</v>
      </c>
      <c r="N860" s="84">
        <f t="shared" si="139"/>
        <v>49.54</v>
      </c>
      <c r="O860" s="84">
        <f t="shared" si="132"/>
        <v>163.482</v>
      </c>
      <c r="P860" s="1"/>
      <c r="Q860" s="1"/>
    </row>
    <row r="861" spans="1:17" x14ac:dyDescent="0.2">
      <c r="A861" s="84">
        <f t="shared" si="133"/>
        <v>85.5</v>
      </c>
      <c r="B861" s="84">
        <f t="shared" si="130"/>
        <v>1.1876</v>
      </c>
      <c r="C861" s="84">
        <f t="shared" si="131"/>
        <v>1.0698000000000001</v>
      </c>
      <c r="D861" s="1"/>
      <c r="E861" s="84">
        <f t="shared" si="134"/>
        <v>8.4499999999999993</v>
      </c>
      <c r="F861" s="84">
        <f t="shared" si="135"/>
        <v>29</v>
      </c>
      <c r="G861" s="1"/>
      <c r="H861" s="1"/>
      <c r="I861" s="84">
        <f t="shared" si="136"/>
        <v>8.4499999999999993</v>
      </c>
      <c r="J861" s="84">
        <f t="shared" si="137"/>
        <v>129</v>
      </c>
      <c r="K861" s="1"/>
      <c r="L861" s="1"/>
      <c r="M861" s="84">
        <f t="shared" si="138"/>
        <v>8.4499999999999993</v>
      </c>
      <c r="N861" s="84">
        <f t="shared" si="139"/>
        <v>49.62</v>
      </c>
      <c r="O861" s="84">
        <f t="shared" si="132"/>
        <v>163.74600000000001</v>
      </c>
      <c r="P861" s="1"/>
      <c r="Q861" s="1"/>
    </row>
    <row r="862" spans="1:17" x14ac:dyDescent="0.2">
      <c r="A862" s="84">
        <f t="shared" si="133"/>
        <v>85.6</v>
      </c>
      <c r="B862" s="84">
        <f t="shared" si="130"/>
        <v>1.1870000000000001</v>
      </c>
      <c r="C862" s="84">
        <f t="shared" si="131"/>
        <v>1.0692999999999999</v>
      </c>
      <c r="D862" s="1"/>
      <c r="E862" s="84">
        <f t="shared" si="134"/>
        <v>8.4600000000000009</v>
      </c>
      <c r="F862" s="84">
        <f t="shared" si="135"/>
        <v>29</v>
      </c>
      <c r="G862" s="1"/>
      <c r="H862" s="1"/>
      <c r="I862" s="84">
        <f t="shared" si="136"/>
        <v>8.4600000000000009</v>
      </c>
      <c r="J862" s="84">
        <f t="shared" si="137"/>
        <v>129.19999999999999</v>
      </c>
      <c r="K862" s="1"/>
      <c r="L862" s="1"/>
      <c r="M862" s="84">
        <f t="shared" si="138"/>
        <v>8.4600000000000009</v>
      </c>
      <c r="N862" s="84">
        <f t="shared" si="139"/>
        <v>49.69</v>
      </c>
      <c r="O862" s="84">
        <f t="shared" si="132"/>
        <v>163.977</v>
      </c>
      <c r="P862" s="1"/>
      <c r="Q862" s="1"/>
    </row>
    <row r="863" spans="1:17" x14ac:dyDescent="0.2">
      <c r="A863" s="84">
        <f t="shared" si="133"/>
        <v>85.7</v>
      </c>
      <c r="B863" s="84">
        <f t="shared" si="130"/>
        <v>1.1862999999999999</v>
      </c>
      <c r="C863" s="84">
        <f t="shared" si="131"/>
        <v>1.0689</v>
      </c>
      <c r="D863" s="1"/>
      <c r="E863" s="84">
        <f t="shared" si="134"/>
        <v>8.4700000000000006</v>
      </c>
      <c r="F863" s="84">
        <f t="shared" si="135"/>
        <v>28</v>
      </c>
      <c r="G863" s="1"/>
      <c r="H863" s="1"/>
      <c r="I863" s="84">
        <f t="shared" si="136"/>
        <v>8.4700000000000006</v>
      </c>
      <c r="J863" s="84">
        <f t="shared" si="137"/>
        <v>129.4</v>
      </c>
      <c r="K863" s="1"/>
      <c r="L863" s="1"/>
      <c r="M863" s="84">
        <f t="shared" si="138"/>
        <v>8.4700000000000006</v>
      </c>
      <c r="N863" s="84">
        <f t="shared" si="139"/>
        <v>49.77</v>
      </c>
      <c r="O863" s="84">
        <f t="shared" si="132"/>
        <v>164.24100000000001</v>
      </c>
      <c r="P863" s="1"/>
      <c r="Q863" s="1"/>
    </row>
    <row r="864" spans="1:17" x14ac:dyDescent="0.2">
      <c r="A864" s="84">
        <f t="shared" si="133"/>
        <v>85.8</v>
      </c>
      <c r="B864" s="84">
        <f t="shared" si="130"/>
        <v>1.1856</v>
      </c>
      <c r="C864" s="84">
        <f t="shared" si="131"/>
        <v>1.0684</v>
      </c>
      <c r="D864" s="1"/>
      <c r="E864" s="84">
        <f t="shared" si="134"/>
        <v>8.48</v>
      </c>
      <c r="F864" s="84">
        <f t="shared" si="135"/>
        <v>28</v>
      </c>
      <c r="G864" s="1"/>
      <c r="H864" s="1"/>
      <c r="I864" s="84">
        <f t="shared" si="136"/>
        <v>8.48</v>
      </c>
      <c r="J864" s="84">
        <f t="shared" si="137"/>
        <v>129.6</v>
      </c>
      <c r="K864" s="1"/>
      <c r="L864" s="1"/>
      <c r="M864" s="84">
        <f t="shared" si="138"/>
        <v>8.48</v>
      </c>
      <c r="N864" s="84">
        <f t="shared" si="139"/>
        <v>49.85</v>
      </c>
      <c r="O864" s="84">
        <f t="shared" si="132"/>
        <v>164.505</v>
      </c>
      <c r="P864" s="1"/>
      <c r="Q864" s="1"/>
    </row>
    <row r="865" spans="1:17" x14ac:dyDescent="0.2">
      <c r="A865" s="84">
        <f t="shared" si="133"/>
        <v>85.9</v>
      </c>
      <c r="B865" s="84">
        <f t="shared" si="130"/>
        <v>1.1850000000000001</v>
      </c>
      <c r="C865" s="84">
        <f t="shared" si="131"/>
        <v>1.0680000000000001</v>
      </c>
      <c r="D865" s="1"/>
      <c r="E865" s="84">
        <f t="shared" si="134"/>
        <v>8.49</v>
      </c>
      <c r="F865" s="84">
        <f t="shared" si="135"/>
        <v>28</v>
      </c>
      <c r="G865" s="1"/>
      <c r="H865" s="1"/>
      <c r="I865" s="84">
        <f t="shared" si="136"/>
        <v>8.49</v>
      </c>
      <c r="J865" s="84">
        <f t="shared" si="137"/>
        <v>129.80000000000001</v>
      </c>
      <c r="K865" s="1"/>
      <c r="L865" s="1"/>
      <c r="M865" s="84">
        <f t="shared" si="138"/>
        <v>8.49</v>
      </c>
      <c r="N865" s="84">
        <f t="shared" si="139"/>
        <v>49.92</v>
      </c>
      <c r="O865" s="84">
        <f t="shared" si="132"/>
        <v>164.73599999999999</v>
      </c>
      <c r="P865" s="1"/>
      <c r="Q865" s="1"/>
    </row>
    <row r="866" spans="1:17" x14ac:dyDescent="0.2">
      <c r="A866" s="84">
        <f t="shared" si="133"/>
        <v>86</v>
      </c>
      <c r="B866" s="84">
        <f t="shared" si="130"/>
        <v>1.1842999999999999</v>
      </c>
      <c r="C866" s="84">
        <f t="shared" si="131"/>
        <v>1.0676000000000001</v>
      </c>
      <c r="D866" s="1"/>
      <c r="E866" s="84">
        <f t="shared" si="134"/>
        <v>8.5</v>
      </c>
      <c r="F866" s="84">
        <f t="shared" si="135"/>
        <v>28</v>
      </c>
      <c r="G866" s="1"/>
      <c r="H866" s="1"/>
      <c r="I866" s="84">
        <f t="shared" si="136"/>
        <v>8.5</v>
      </c>
      <c r="J866" s="84">
        <f t="shared" si="137"/>
        <v>130</v>
      </c>
      <c r="K866" s="1"/>
      <c r="L866" s="1"/>
      <c r="M866" s="84">
        <f t="shared" si="138"/>
        <v>8.5</v>
      </c>
      <c r="N866" s="84">
        <f t="shared" si="139"/>
        <v>50</v>
      </c>
      <c r="O866" s="84">
        <f t="shared" si="132"/>
        <v>165</v>
      </c>
      <c r="P866" s="1"/>
      <c r="Q866" s="1"/>
    </row>
    <row r="867" spans="1:17" x14ac:dyDescent="0.2">
      <c r="A867" s="84">
        <f t="shared" si="133"/>
        <v>86.1</v>
      </c>
      <c r="B867" s="84">
        <f t="shared" si="130"/>
        <v>1.1836</v>
      </c>
      <c r="C867" s="84">
        <f t="shared" si="131"/>
        <v>1.0671999999999999</v>
      </c>
      <c r="D867" s="1"/>
      <c r="E867" s="84">
        <f t="shared" si="134"/>
        <v>8.51</v>
      </c>
      <c r="F867" s="84">
        <f t="shared" si="135"/>
        <v>27</v>
      </c>
      <c r="G867" s="1"/>
      <c r="H867" s="1"/>
      <c r="I867" s="84">
        <f t="shared" si="136"/>
        <v>8.51</v>
      </c>
      <c r="J867" s="84">
        <f t="shared" si="137"/>
        <v>130.19999999999999</v>
      </c>
      <c r="K867" s="1"/>
      <c r="L867" s="1"/>
      <c r="M867" s="84">
        <f t="shared" si="138"/>
        <v>8.51</v>
      </c>
      <c r="N867" s="84">
        <f t="shared" si="139"/>
        <v>50.08</v>
      </c>
      <c r="O867" s="84">
        <f t="shared" si="132"/>
        <v>165.26400000000001</v>
      </c>
      <c r="P867" s="1"/>
      <c r="Q867" s="1"/>
    </row>
    <row r="868" spans="1:17" x14ac:dyDescent="0.2">
      <c r="A868" s="84">
        <f t="shared" si="133"/>
        <v>86.2</v>
      </c>
      <c r="B868" s="84">
        <f t="shared" si="130"/>
        <v>1.1830000000000001</v>
      </c>
      <c r="C868" s="84">
        <f t="shared" si="131"/>
        <v>1.0667</v>
      </c>
      <c r="D868" s="1"/>
      <c r="E868" s="84">
        <f t="shared" si="134"/>
        <v>8.52</v>
      </c>
      <c r="F868" s="84">
        <f t="shared" si="135"/>
        <v>27</v>
      </c>
      <c r="G868" s="1"/>
      <c r="H868" s="1"/>
      <c r="I868" s="84">
        <f t="shared" si="136"/>
        <v>8.52</v>
      </c>
      <c r="J868" s="84">
        <f t="shared" si="137"/>
        <v>130.4</v>
      </c>
      <c r="K868" s="1"/>
      <c r="L868" s="1"/>
      <c r="M868" s="84">
        <f t="shared" si="138"/>
        <v>8.52</v>
      </c>
      <c r="N868" s="84">
        <f t="shared" si="139"/>
        <v>50.15</v>
      </c>
      <c r="O868" s="84">
        <f t="shared" si="132"/>
        <v>165.495</v>
      </c>
      <c r="P868" s="1"/>
      <c r="Q868" s="1"/>
    </row>
    <row r="869" spans="1:17" x14ac:dyDescent="0.2">
      <c r="A869" s="84">
        <f t="shared" si="133"/>
        <v>86.3</v>
      </c>
      <c r="B869" s="84">
        <f t="shared" si="130"/>
        <v>1.1822999999999999</v>
      </c>
      <c r="C869" s="84">
        <f t="shared" si="131"/>
        <v>1.0663</v>
      </c>
      <c r="D869" s="1"/>
      <c r="E869" s="84">
        <f t="shared" si="134"/>
        <v>8.5299999999999994</v>
      </c>
      <c r="F869" s="84">
        <f t="shared" si="135"/>
        <v>27</v>
      </c>
      <c r="G869" s="1"/>
      <c r="H869" s="1"/>
      <c r="I869" s="84">
        <f t="shared" si="136"/>
        <v>8.5299999999999994</v>
      </c>
      <c r="J869" s="84">
        <f t="shared" si="137"/>
        <v>130.6</v>
      </c>
      <c r="K869" s="1"/>
      <c r="L869" s="1"/>
      <c r="M869" s="84">
        <f t="shared" si="138"/>
        <v>8.5299999999999994</v>
      </c>
      <c r="N869" s="84">
        <f t="shared" si="139"/>
        <v>50.23</v>
      </c>
      <c r="O869" s="84">
        <f t="shared" si="132"/>
        <v>165.75899999999999</v>
      </c>
      <c r="P869" s="1"/>
      <c r="Q869" s="1"/>
    </row>
    <row r="870" spans="1:17" x14ac:dyDescent="0.2">
      <c r="A870" s="84">
        <f t="shared" si="133"/>
        <v>86.4</v>
      </c>
      <c r="B870" s="84">
        <f t="shared" si="130"/>
        <v>1.1817</v>
      </c>
      <c r="C870" s="84">
        <f t="shared" si="131"/>
        <v>1.0659000000000001</v>
      </c>
      <c r="D870" s="1"/>
      <c r="E870" s="84">
        <f t="shared" si="134"/>
        <v>8.5399999999999991</v>
      </c>
      <c r="F870" s="84">
        <f t="shared" si="135"/>
        <v>27</v>
      </c>
      <c r="G870" s="1"/>
      <c r="H870" s="1"/>
      <c r="I870" s="84">
        <f t="shared" si="136"/>
        <v>8.5399999999999991</v>
      </c>
      <c r="J870" s="84">
        <f t="shared" si="137"/>
        <v>130.80000000000001</v>
      </c>
      <c r="K870" s="1"/>
      <c r="L870" s="1"/>
      <c r="M870" s="84">
        <f t="shared" si="138"/>
        <v>8.5399999999999991</v>
      </c>
      <c r="N870" s="84">
        <f t="shared" si="139"/>
        <v>50.31</v>
      </c>
      <c r="O870" s="84">
        <f t="shared" si="132"/>
        <v>166.023</v>
      </c>
      <c r="P870" s="1"/>
      <c r="Q870" s="1"/>
    </row>
    <row r="871" spans="1:17" x14ac:dyDescent="0.2">
      <c r="A871" s="84">
        <f t="shared" si="133"/>
        <v>86.5</v>
      </c>
      <c r="B871" s="84">
        <f t="shared" si="130"/>
        <v>1.181</v>
      </c>
      <c r="C871" s="84">
        <f t="shared" si="131"/>
        <v>1.0654999999999999</v>
      </c>
      <c r="D871" s="1"/>
      <c r="E871" s="84">
        <f t="shared" si="134"/>
        <v>8.5500000000000007</v>
      </c>
      <c r="F871" s="84">
        <f t="shared" si="135"/>
        <v>26</v>
      </c>
      <c r="G871" s="1"/>
      <c r="H871" s="1"/>
      <c r="I871" s="84">
        <f t="shared" si="136"/>
        <v>8.5500000000000007</v>
      </c>
      <c r="J871" s="84">
        <f t="shared" si="137"/>
        <v>131</v>
      </c>
      <c r="K871" s="1"/>
      <c r="L871" s="1"/>
      <c r="M871" s="84">
        <f t="shared" si="138"/>
        <v>8.5500000000000007</v>
      </c>
      <c r="N871" s="84">
        <f t="shared" si="139"/>
        <v>50.38</v>
      </c>
      <c r="O871" s="84">
        <f t="shared" si="132"/>
        <v>166.25399999999999</v>
      </c>
      <c r="P871" s="1"/>
      <c r="Q871" s="1"/>
    </row>
    <row r="872" spans="1:17" x14ac:dyDescent="0.2">
      <c r="A872" s="84">
        <f t="shared" si="133"/>
        <v>86.6</v>
      </c>
      <c r="B872" s="84">
        <f t="shared" si="130"/>
        <v>1.1803999999999999</v>
      </c>
      <c r="C872" s="84">
        <f t="shared" si="131"/>
        <v>1.0649999999999999</v>
      </c>
      <c r="D872" s="1"/>
      <c r="E872" s="84">
        <f t="shared" si="134"/>
        <v>8.56</v>
      </c>
      <c r="F872" s="84">
        <f t="shared" si="135"/>
        <v>26</v>
      </c>
      <c r="G872" s="1"/>
      <c r="H872" s="1"/>
      <c r="I872" s="84">
        <f t="shared" si="136"/>
        <v>8.56</v>
      </c>
      <c r="J872" s="84">
        <f t="shared" si="137"/>
        <v>131.19999999999999</v>
      </c>
      <c r="K872" s="1"/>
      <c r="L872" s="1"/>
      <c r="M872" s="84">
        <f t="shared" si="138"/>
        <v>8.56</v>
      </c>
      <c r="N872" s="84">
        <f t="shared" si="139"/>
        <v>50.46</v>
      </c>
      <c r="O872" s="84">
        <f t="shared" si="132"/>
        <v>166.518</v>
      </c>
      <c r="P872" s="1"/>
      <c r="Q872" s="1"/>
    </row>
    <row r="873" spans="1:17" x14ac:dyDescent="0.2">
      <c r="A873" s="84">
        <f t="shared" si="133"/>
        <v>86.7</v>
      </c>
      <c r="B873" s="84">
        <f t="shared" si="130"/>
        <v>1.1797</v>
      </c>
      <c r="C873" s="84">
        <f t="shared" si="131"/>
        <v>1.0646</v>
      </c>
      <c r="D873" s="1"/>
      <c r="E873" s="84">
        <f t="shared" si="134"/>
        <v>8.57</v>
      </c>
      <c r="F873" s="84">
        <f t="shared" si="135"/>
        <v>26</v>
      </c>
      <c r="G873" s="1"/>
      <c r="H873" s="1"/>
      <c r="I873" s="84">
        <f t="shared" si="136"/>
        <v>8.57</v>
      </c>
      <c r="J873" s="84">
        <f t="shared" si="137"/>
        <v>131.4</v>
      </c>
      <c r="K873" s="1"/>
      <c r="L873" s="1"/>
      <c r="M873" s="84">
        <f t="shared" si="138"/>
        <v>8.57</v>
      </c>
      <c r="N873" s="84">
        <f t="shared" si="139"/>
        <v>50.54</v>
      </c>
      <c r="O873" s="84">
        <f t="shared" si="132"/>
        <v>166.78200000000001</v>
      </c>
      <c r="P873" s="1"/>
      <c r="Q873" s="1"/>
    </row>
    <row r="874" spans="1:17" x14ac:dyDescent="0.2">
      <c r="A874" s="84">
        <f t="shared" si="133"/>
        <v>86.8</v>
      </c>
      <c r="B874" s="84">
        <f t="shared" si="130"/>
        <v>1.1791</v>
      </c>
      <c r="C874" s="84">
        <f t="shared" si="131"/>
        <v>1.0642</v>
      </c>
      <c r="D874" s="1"/>
      <c r="E874" s="84">
        <f t="shared" si="134"/>
        <v>8.58</v>
      </c>
      <c r="F874" s="84">
        <f t="shared" si="135"/>
        <v>26</v>
      </c>
      <c r="G874" s="1"/>
      <c r="H874" s="1"/>
      <c r="I874" s="84">
        <f t="shared" si="136"/>
        <v>8.58</v>
      </c>
      <c r="J874" s="84">
        <f t="shared" si="137"/>
        <v>131.6</v>
      </c>
      <c r="K874" s="1"/>
      <c r="L874" s="1"/>
      <c r="M874" s="84">
        <f t="shared" si="138"/>
        <v>8.58</v>
      </c>
      <c r="N874" s="84">
        <f t="shared" si="139"/>
        <v>50.62</v>
      </c>
      <c r="O874" s="84">
        <f t="shared" si="132"/>
        <v>167.04599999999999</v>
      </c>
      <c r="P874" s="1"/>
      <c r="Q874" s="1"/>
    </row>
    <row r="875" spans="1:17" x14ac:dyDescent="0.2">
      <c r="A875" s="84">
        <f t="shared" si="133"/>
        <v>86.9</v>
      </c>
      <c r="B875" s="84">
        <f t="shared" si="130"/>
        <v>1.1783999999999999</v>
      </c>
      <c r="C875" s="84">
        <f t="shared" si="131"/>
        <v>1.0638000000000001</v>
      </c>
      <c r="D875" s="1"/>
      <c r="E875" s="84">
        <f t="shared" si="134"/>
        <v>8.59</v>
      </c>
      <c r="F875" s="84">
        <f t="shared" si="135"/>
        <v>25</v>
      </c>
      <c r="G875" s="1"/>
      <c r="H875" s="1"/>
      <c r="I875" s="84">
        <f t="shared" si="136"/>
        <v>8.59</v>
      </c>
      <c r="J875" s="84">
        <f t="shared" si="137"/>
        <v>131.80000000000001</v>
      </c>
      <c r="K875" s="1"/>
      <c r="L875" s="1"/>
      <c r="M875" s="84">
        <f t="shared" si="138"/>
        <v>8.59</v>
      </c>
      <c r="N875" s="84">
        <f t="shared" si="139"/>
        <v>50.69</v>
      </c>
      <c r="O875" s="84">
        <f t="shared" si="132"/>
        <v>167.27699999999999</v>
      </c>
      <c r="P875" s="1"/>
      <c r="Q875" s="1"/>
    </row>
    <row r="876" spans="1:17" x14ac:dyDescent="0.2">
      <c r="A876" s="84">
        <f t="shared" si="133"/>
        <v>87</v>
      </c>
      <c r="B876" s="84">
        <f t="shared" si="130"/>
        <v>1.1778</v>
      </c>
      <c r="C876" s="84">
        <f t="shared" si="131"/>
        <v>1.0633999999999999</v>
      </c>
      <c r="D876" s="1"/>
      <c r="E876" s="84">
        <f t="shared" si="134"/>
        <v>8.6</v>
      </c>
      <c r="F876" s="84">
        <f t="shared" si="135"/>
        <v>25</v>
      </c>
      <c r="G876" s="1"/>
      <c r="H876" s="1"/>
      <c r="I876" s="84">
        <f t="shared" si="136"/>
        <v>8.6</v>
      </c>
      <c r="J876" s="84">
        <f t="shared" si="137"/>
        <v>132</v>
      </c>
      <c r="K876" s="1"/>
      <c r="L876" s="1"/>
      <c r="M876" s="84">
        <f t="shared" si="138"/>
        <v>8.6</v>
      </c>
      <c r="N876" s="84">
        <f t="shared" si="139"/>
        <v>50.77</v>
      </c>
      <c r="O876" s="84">
        <f t="shared" si="132"/>
        <v>167.541</v>
      </c>
      <c r="P876" s="1"/>
      <c r="Q876" s="1"/>
    </row>
    <row r="877" spans="1:17" x14ac:dyDescent="0.2">
      <c r="A877" s="84">
        <f t="shared" si="133"/>
        <v>87.1</v>
      </c>
      <c r="B877" s="84">
        <f t="shared" si="130"/>
        <v>1.1772</v>
      </c>
      <c r="C877" s="84">
        <f t="shared" si="131"/>
        <v>1.0629999999999999</v>
      </c>
      <c r="D877" s="1"/>
      <c r="E877" s="84">
        <f t="shared" si="134"/>
        <v>8.61</v>
      </c>
      <c r="F877" s="84">
        <f t="shared" si="135"/>
        <v>25</v>
      </c>
      <c r="G877" s="1"/>
      <c r="H877" s="1"/>
      <c r="I877" s="84">
        <f t="shared" si="136"/>
        <v>8.61</v>
      </c>
      <c r="J877" s="84">
        <f t="shared" si="137"/>
        <v>132.19999999999999</v>
      </c>
      <c r="K877" s="1"/>
      <c r="L877" s="1"/>
      <c r="M877" s="84">
        <f t="shared" si="138"/>
        <v>8.61</v>
      </c>
      <c r="N877" s="84">
        <f t="shared" si="139"/>
        <v>50.85</v>
      </c>
      <c r="O877" s="84">
        <f t="shared" si="132"/>
        <v>167.80500000000001</v>
      </c>
      <c r="P877" s="1"/>
      <c r="Q877" s="1"/>
    </row>
    <row r="878" spans="1:17" x14ac:dyDescent="0.2">
      <c r="A878" s="84">
        <f t="shared" si="133"/>
        <v>87.2</v>
      </c>
      <c r="B878" s="84">
        <f t="shared" si="130"/>
        <v>1.1765000000000001</v>
      </c>
      <c r="C878" s="84">
        <f t="shared" si="131"/>
        <v>1.0626</v>
      </c>
      <c r="D878" s="1"/>
      <c r="E878" s="84">
        <f t="shared" si="134"/>
        <v>8.6199999999999992</v>
      </c>
      <c r="F878" s="84">
        <f t="shared" si="135"/>
        <v>25</v>
      </c>
      <c r="G878" s="1"/>
      <c r="H878" s="1"/>
      <c r="I878" s="84">
        <f t="shared" si="136"/>
        <v>8.6199999999999992</v>
      </c>
      <c r="J878" s="84">
        <f t="shared" si="137"/>
        <v>132.4</v>
      </c>
      <c r="K878" s="1"/>
      <c r="L878" s="1"/>
      <c r="M878" s="84">
        <f t="shared" si="138"/>
        <v>8.6199999999999992</v>
      </c>
      <c r="N878" s="84">
        <f t="shared" si="139"/>
        <v>50.92</v>
      </c>
      <c r="O878" s="84">
        <f t="shared" si="132"/>
        <v>168.036</v>
      </c>
      <c r="P878" s="1"/>
      <c r="Q878" s="1"/>
    </row>
    <row r="879" spans="1:17" x14ac:dyDescent="0.2">
      <c r="A879" s="84">
        <f t="shared" si="133"/>
        <v>87.3</v>
      </c>
      <c r="B879" s="84">
        <f t="shared" si="130"/>
        <v>1.1758999999999999</v>
      </c>
      <c r="C879" s="84">
        <f t="shared" si="131"/>
        <v>1.0622</v>
      </c>
      <c r="D879" s="1"/>
      <c r="E879" s="84">
        <f t="shared" si="134"/>
        <v>8.6300000000000008</v>
      </c>
      <c r="F879" s="84">
        <f t="shared" si="135"/>
        <v>24</v>
      </c>
      <c r="G879" s="1"/>
      <c r="H879" s="1"/>
      <c r="I879" s="84">
        <f t="shared" si="136"/>
        <v>8.6300000000000008</v>
      </c>
      <c r="J879" s="84">
        <f t="shared" si="137"/>
        <v>132.6</v>
      </c>
      <c r="K879" s="1"/>
      <c r="L879" s="1"/>
      <c r="M879" s="84">
        <f t="shared" si="138"/>
        <v>8.6300000000000008</v>
      </c>
      <c r="N879" s="84">
        <f t="shared" si="139"/>
        <v>51</v>
      </c>
      <c r="O879" s="84">
        <f t="shared" si="132"/>
        <v>168.3</v>
      </c>
      <c r="P879" s="1"/>
      <c r="Q879" s="1"/>
    </row>
    <row r="880" spans="1:17" x14ac:dyDescent="0.2">
      <c r="A880" s="84">
        <f t="shared" si="133"/>
        <v>87.4</v>
      </c>
      <c r="B880" s="84">
        <f t="shared" si="130"/>
        <v>1.1753</v>
      </c>
      <c r="C880" s="84">
        <f t="shared" si="131"/>
        <v>1.0618000000000001</v>
      </c>
      <c r="D880" s="1"/>
      <c r="E880" s="84">
        <f t="shared" si="134"/>
        <v>8.64</v>
      </c>
      <c r="F880" s="84">
        <f t="shared" si="135"/>
        <v>24</v>
      </c>
      <c r="G880" s="1"/>
      <c r="H880" s="1"/>
      <c r="I880" s="84">
        <f t="shared" si="136"/>
        <v>8.64</v>
      </c>
      <c r="J880" s="84">
        <f t="shared" si="137"/>
        <v>132.80000000000001</v>
      </c>
      <c r="K880" s="1"/>
      <c r="L880" s="1"/>
      <c r="M880" s="84">
        <f t="shared" si="138"/>
        <v>8.64</v>
      </c>
      <c r="N880" s="84">
        <f t="shared" si="139"/>
        <v>51.08</v>
      </c>
      <c r="O880" s="84">
        <f t="shared" si="132"/>
        <v>168.56399999999999</v>
      </c>
      <c r="P880" s="1"/>
      <c r="Q880" s="1"/>
    </row>
    <row r="881" spans="1:17" x14ac:dyDescent="0.2">
      <c r="A881" s="84">
        <f t="shared" si="133"/>
        <v>87.5</v>
      </c>
      <c r="B881" s="84">
        <f t="shared" si="130"/>
        <v>1.1746000000000001</v>
      </c>
      <c r="C881" s="84">
        <f t="shared" si="131"/>
        <v>1.0612999999999999</v>
      </c>
      <c r="D881" s="1"/>
      <c r="E881" s="84">
        <f t="shared" si="134"/>
        <v>8.65</v>
      </c>
      <c r="F881" s="84">
        <f t="shared" si="135"/>
        <v>24</v>
      </c>
      <c r="G881" s="1"/>
      <c r="H881" s="1"/>
      <c r="I881" s="84">
        <f t="shared" si="136"/>
        <v>8.65</v>
      </c>
      <c r="J881" s="84">
        <f t="shared" si="137"/>
        <v>133</v>
      </c>
      <c r="K881" s="1"/>
      <c r="L881" s="1"/>
      <c r="M881" s="84">
        <f t="shared" si="138"/>
        <v>8.65</v>
      </c>
      <c r="N881" s="84">
        <f t="shared" si="139"/>
        <v>51.15</v>
      </c>
      <c r="O881" s="84">
        <f t="shared" si="132"/>
        <v>168.79499999999999</v>
      </c>
      <c r="P881" s="1"/>
      <c r="Q881" s="1"/>
    </row>
    <row r="882" spans="1:17" x14ac:dyDescent="0.2">
      <c r="A882" s="84">
        <f t="shared" si="133"/>
        <v>87.6</v>
      </c>
      <c r="B882" s="84">
        <f t="shared" si="130"/>
        <v>1.1739999999999999</v>
      </c>
      <c r="C882" s="84">
        <f t="shared" si="131"/>
        <v>1.0609</v>
      </c>
      <c r="D882" s="1"/>
      <c r="E882" s="84">
        <f t="shared" si="134"/>
        <v>8.66</v>
      </c>
      <c r="F882" s="84">
        <f t="shared" si="135"/>
        <v>24</v>
      </c>
      <c r="G882" s="1"/>
      <c r="H882" s="1"/>
      <c r="I882" s="84">
        <f t="shared" si="136"/>
        <v>8.66</v>
      </c>
      <c r="J882" s="84">
        <f t="shared" si="137"/>
        <v>133.19999999999999</v>
      </c>
      <c r="K882" s="1"/>
      <c r="L882" s="1"/>
      <c r="M882" s="84">
        <f t="shared" si="138"/>
        <v>8.66</v>
      </c>
      <c r="N882" s="84">
        <f t="shared" si="139"/>
        <v>51.23</v>
      </c>
      <c r="O882" s="84">
        <f t="shared" si="132"/>
        <v>169.059</v>
      </c>
      <c r="P882" s="1"/>
      <c r="Q882" s="1"/>
    </row>
    <row r="883" spans="1:17" x14ac:dyDescent="0.2">
      <c r="A883" s="84">
        <f t="shared" si="133"/>
        <v>87.7</v>
      </c>
      <c r="B883" s="84">
        <f t="shared" si="130"/>
        <v>1.1734</v>
      </c>
      <c r="C883" s="84">
        <f t="shared" si="131"/>
        <v>1.0605</v>
      </c>
      <c r="D883" s="1"/>
      <c r="E883" s="84">
        <f t="shared" si="134"/>
        <v>8.67</v>
      </c>
      <c r="F883" s="84">
        <f t="shared" si="135"/>
        <v>23</v>
      </c>
      <c r="G883" s="1"/>
      <c r="H883" s="1"/>
      <c r="I883" s="84">
        <f t="shared" si="136"/>
        <v>8.67</v>
      </c>
      <c r="J883" s="84">
        <f t="shared" si="137"/>
        <v>133.4</v>
      </c>
      <c r="K883" s="1"/>
      <c r="L883" s="1"/>
      <c r="M883" s="84">
        <f t="shared" si="138"/>
        <v>8.67</v>
      </c>
      <c r="N883" s="84">
        <f t="shared" si="139"/>
        <v>51.31</v>
      </c>
      <c r="O883" s="84">
        <f t="shared" si="132"/>
        <v>169.32300000000001</v>
      </c>
      <c r="P883" s="1"/>
      <c r="Q883" s="1"/>
    </row>
    <row r="884" spans="1:17" x14ac:dyDescent="0.2">
      <c r="A884" s="84">
        <f t="shared" si="133"/>
        <v>87.8</v>
      </c>
      <c r="B884" s="84">
        <f t="shared" si="130"/>
        <v>1.1727000000000001</v>
      </c>
      <c r="C884" s="84">
        <f t="shared" si="131"/>
        <v>1.0602</v>
      </c>
      <c r="D884" s="1"/>
      <c r="E884" s="84">
        <f t="shared" si="134"/>
        <v>8.68</v>
      </c>
      <c r="F884" s="84">
        <f t="shared" si="135"/>
        <v>23</v>
      </c>
      <c r="G884" s="1"/>
      <c r="H884" s="1"/>
      <c r="I884" s="84">
        <f t="shared" si="136"/>
        <v>8.68</v>
      </c>
      <c r="J884" s="84">
        <f t="shared" si="137"/>
        <v>133.6</v>
      </c>
      <c r="K884" s="1"/>
      <c r="L884" s="1"/>
      <c r="M884" s="84">
        <f t="shared" si="138"/>
        <v>8.68</v>
      </c>
      <c r="N884" s="84">
        <f t="shared" si="139"/>
        <v>51.38</v>
      </c>
      <c r="O884" s="84">
        <f t="shared" si="132"/>
        <v>169.554</v>
      </c>
      <c r="P884" s="1"/>
      <c r="Q884" s="1"/>
    </row>
    <row r="885" spans="1:17" x14ac:dyDescent="0.2">
      <c r="A885" s="84">
        <f t="shared" si="133"/>
        <v>87.9</v>
      </c>
      <c r="B885" s="84">
        <f t="shared" si="130"/>
        <v>1.1720999999999999</v>
      </c>
      <c r="C885" s="84">
        <f t="shared" si="131"/>
        <v>1.0598000000000001</v>
      </c>
      <c r="D885" s="1"/>
      <c r="E885" s="84">
        <f t="shared" si="134"/>
        <v>8.69</v>
      </c>
      <c r="F885" s="84">
        <f t="shared" si="135"/>
        <v>23</v>
      </c>
      <c r="G885" s="1"/>
      <c r="H885" s="1"/>
      <c r="I885" s="84">
        <f t="shared" si="136"/>
        <v>8.69</v>
      </c>
      <c r="J885" s="84">
        <f t="shared" si="137"/>
        <v>133.80000000000001</v>
      </c>
      <c r="K885" s="1"/>
      <c r="L885" s="1"/>
      <c r="M885" s="84">
        <f t="shared" si="138"/>
        <v>8.69</v>
      </c>
      <c r="N885" s="84">
        <f t="shared" si="139"/>
        <v>51.46</v>
      </c>
      <c r="O885" s="84">
        <f t="shared" si="132"/>
        <v>169.81800000000001</v>
      </c>
      <c r="P885" s="1"/>
      <c r="Q885" s="1"/>
    </row>
    <row r="886" spans="1:17" x14ac:dyDescent="0.2">
      <c r="A886" s="84">
        <f t="shared" si="133"/>
        <v>88</v>
      </c>
      <c r="B886" s="84">
        <f t="shared" si="130"/>
        <v>1.1715</v>
      </c>
      <c r="C886" s="84">
        <f t="shared" si="131"/>
        <v>1.0593999999999999</v>
      </c>
      <c r="D886" s="1"/>
      <c r="E886" s="84">
        <f t="shared" si="134"/>
        <v>8.6999999999999993</v>
      </c>
      <c r="F886" s="84">
        <f t="shared" si="135"/>
        <v>23</v>
      </c>
      <c r="G886" s="1"/>
      <c r="H886" s="1"/>
      <c r="I886" s="84">
        <f t="shared" si="136"/>
        <v>8.6999999999999993</v>
      </c>
      <c r="J886" s="84">
        <f t="shared" si="137"/>
        <v>134</v>
      </c>
      <c r="K886" s="1"/>
      <c r="L886" s="1"/>
      <c r="M886" s="84">
        <f t="shared" si="138"/>
        <v>8.6999999999999993</v>
      </c>
      <c r="N886" s="84">
        <f t="shared" si="139"/>
        <v>51.54</v>
      </c>
      <c r="O886" s="84">
        <f t="shared" si="132"/>
        <v>170.08199999999999</v>
      </c>
      <c r="P886" s="1"/>
      <c r="Q886" s="1"/>
    </row>
    <row r="887" spans="1:17" x14ac:dyDescent="0.2">
      <c r="A887" s="84">
        <f t="shared" si="133"/>
        <v>88.1</v>
      </c>
      <c r="B887" s="84">
        <f t="shared" si="130"/>
        <v>1.1709000000000001</v>
      </c>
      <c r="C887" s="84">
        <f t="shared" si="131"/>
        <v>1.0589999999999999</v>
      </c>
      <c r="D887" s="1"/>
      <c r="E887" s="84">
        <f t="shared" si="134"/>
        <v>8.7100000000000009</v>
      </c>
      <c r="F887" s="84">
        <f t="shared" si="135"/>
        <v>22</v>
      </c>
      <c r="G887" s="1"/>
      <c r="H887" s="1"/>
      <c r="I887" s="84">
        <f t="shared" si="136"/>
        <v>8.7100000000000009</v>
      </c>
      <c r="J887" s="84">
        <f t="shared" si="137"/>
        <v>134.19999999999999</v>
      </c>
      <c r="K887" s="1"/>
      <c r="L887" s="1"/>
      <c r="M887" s="84">
        <f t="shared" si="138"/>
        <v>8.7100000000000009</v>
      </c>
      <c r="N887" s="84">
        <f t="shared" si="139"/>
        <v>51.62</v>
      </c>
      <c r="O887" s="84">
        <f t="shared" si="132"/>
        <v>170.346</v>
      </c>
      <c r="P887" s="1"/>
      <c r="Q887" s="1"/>
    </row>
    <row r="888" spans="1:17" x14ac:dyDescent="0.2">
      <c r="A888" s="84">
        <f t="shared" si="133"/>
        <v>88.2</v>
      </c>
      <c r="B888" s="84">
        <f t="shared" si="130"/>
        <v>1.1702999999999999</v>
      </c>
      <c r="C888" s="84">
        <f t="shared" si="131"/>
        <v>1.0586</v>
      </c>
      <c r="D888" s="1"/>
      <c r="E888" s="84">
        <f t="shared" si="134"/>
        <v>8.7200000000000006</v>
      </c>
      <c r="F888" s="84">
        <f t="shared" si="135"/>
        <v>22</v>
      </c>
      <c r="G888" s="1"/>
      <c r="H888" s="1"/>
      <c r="I888" s="84">
        <f t="shared" si="136"/>
        <v>8.7200000000000006</v>
      </c>
      <c r="J888" s="84">
        <f t="shared" si="137"/>
        <v>134.4</v>
      </c>
      <c r="K888" s="1"/>
      <c r="L888" s="1"/>
      <c r="M888" s="84">
        <f t="shared" si="138"/>
        <v>8.7200000000000006</v>
      </c>
      <c r="N888" s="84">
        <f t="shared" si="139"/>
        <v>51.69</v>
      </c>
      <c r="O888" s="84">
        <f t="shared" si="132"/>
        <v>170.577</v>
      </c>
      <c r="P888" s="1"/>
      <c r="Q888" s="1"/>
    </row>
    <row r="889" spans="1:17" x14ac:dyDescent="0.2">
      <c r="A889" s="84">
        <f t="shared" si="133"/>
        <v>88.3</v>
      </c>
      <c r="B889" s="84">
        <f t="shared" si="130"/>
        <v>1.1697</v>
      </c>
      <c r="C889" s="84">
        <f t="shared" si="131"/>
        <v>1.0582</v>
      </c>
      <c r="D889" s="1"/>
      <c r="E889" s="84">
        <f t="shared" si="134"/>
        <v>8.73</v>
      </c>
      <c r="F889" s="84">
        <f t="shared" si="135"/>
        <v>22</v>
      </c>
      <c r="G889" s="1"/>
      <c r="H889" s="1"/>
      <c r="I889" s="84">
        <f t="shared" si="136"/>
        <v>8.73</v>
      </c>
      <c r="J889" s="84">
        <f t="shared" si="137"/>
        <v>134.6</v>
      </c>
      <c r="K889" s="1"/>
      <c r="L889" s="1"/>
      <c r="M889" s="84">
        <f t="shared" si="138"/>
        <v>8.73</v>
      </c>
      <c r="N889" s="84">
        <f t="shared" si="139"/>
        <v>51.77</v>
      </c>
      <c r="O889" s="84">
        <f t="shared" si="132"/>
        <v>170.84100000000001</v>
      </c>
      <c r="P889" s="1"/>
      <c r="Q889" s="1"/>
    </row>
    <row r="890" spans="1:17" x14ac:dyDescent="0.2">
      <c r="A890" s="84">
        <f t="shared" si="133"/>
        <v>88.4</v>
      </c>
      <c r="B890" s="84">
        <f t="shared" si="130"/>
        <v>1.1691</v>
      </c>
      <c r="C890" s="84">
        <f t="shared" si="131"/>
        <v>1.0578000000000001</v>
      </c>
      <c r="D890" s="1"/>
      <c r="E890" s="84">
        <f t="shared" si="134"/>
        <v>8.74</v>
      </c>
      <c r="F890" s="84">
        <f t="shared" si="135"/>
        <v>22</v>
      </c>
      <c r="G890" s="1"/>
      <c r="H890" s="1"/>
      <c r="I890" s="84">
        <f t="shared" si="136"/>
        <v>8.74</v>
      </c>
      <c r="J890" s="84">
        <f t="shared" si="137"/>
        <v>134.80000000000001</v>
      </c>
      <c r="K890" s="1"/>
      <c r="L890" s="1"/>
      <c r="M890" s="84">
        <f t="shared" si="138"/>
        <v>8.74</v>
      </c>
      <c r="N890" s="84">
        <f t="shared" si="139"/>
        <v>51.85</v>
      </c>
      <c r="O890" s="84">
        <f t="shared" si="132"/>
        <v>171.10499999999999</v>
      </c>
      <c r="P890" s="1"/>
      <c r="Q890" s="1"/>
    </row>
    <row r="891" spans="1:17" x14ac:dyDescent="0.2">
      <c r="A891" s="84">
        <f t="shared" si="133"/>
        <v>88.5</v>
      </c>
      <c r="B891" s="84">
        <f t="shared" si="130"/>
        <v>1.1684000000000001</v>
      </c>
      <c r="C891" s="84">
        <f t="shared" si="131"/>
        <v>1.0573999999999999</v>
      </c>
      <c r="D891" s="1"/>
      <c r="E891" s="84">
        <f t="shared" si="134"/>
        <v>8.75</v>
      </c>
      <c r="F891" s="84">
        <f t="shared" si="135"/>
        <v>21</v>
      </c>
      <c r="G891" s="1"/>
      <c r="H891" s="1"/>
      <c r="I891" s="84">
        <f t="shared" si="136"/>
        <v>8.75</v>
      </c>
      <c r="J891" s="84">
        <f t="shared" si="137"/>
        <v>135</v>
      </c>
      <c r="K891" s="1"/>
      <c r="L891" s="1"/>
      <c r="M891" s="84">
        <f t="shared" si="138"/>
        <v>8.75</v>
      </c>
      <c r="N891" s="84">
        <f t="shared" si="139"/>
        <v>51.92</v>
      </c>
      <c r="O891" s="84">
        <f t="shared" si="132"/>
        <v>171.33600000000001</v>
      </c>
      <c r="P891" s="1"/>
      <c r="Q891" s="1"/>
    </row>
    <row r="892" spans="1:17" x14ac:dyDescent="0.2">
      <c r="A892" s="84">
        <f t="shared" si="133"/>
        <v>88.6</v>
      </c>
      <c r="B892" s="84">
        <f t="shared" si="130"/>
        <v>1.1677999999999999</v>
      </c>
      <c r="C892" s="84">
        <f t="shared" si="131"/>
        <v>1.0569999999999999</v>
      </c>
      <c r="D892" s="1"/>
      <c r="E892" s="84">
        <f t="shared" si="134"/>
        <v>8.76</v>
      </c>
      <c r="F892" s="84">
        <f t="shared" si="135"/>
        <v>21</v>
      </c>
      <c r="G892" s="1"/>
      <c r="H892" s="1"/>
      <c r="I892" s="84">
        <f t="shared" si="136"/>
        <v>8.76</v>
      </c>
      <c r="J892" s="84">
        <f t="shared" si="137"/>
        <v>135.19999999999999</v>
      </c>
      <c r="K892" s="1"/>
      <c r="L892" s="1"/>
      <c r="M892" s="84">
        <f t="shared" si="138"/>
        <v>8.76</v>
      </c>
      <c r="N892" s="84">
        <f t="shared" si="139"/>
        <v>52</v>
      </c>
      <c r="O892" s="84">
        <f t="shared" si="132"/>
        <v>171.6</v>
      </c>
      <c r="P892" s="1"/>
      <c r="Q892" s="1"/>
    </row>
    <row r="893" spans="1:17" x14ac:dyDescent="0.2">
      <c r="A893" s="84">
        <f t="shared" si="133"/>
        <v>88.7</v>
      </c>
      <c r="B893" s="84">
        <f t="shared" si="130"/>
        <v>1.1672</v>
      </c>
      <c r="C893" s="84">
        <f t="shared" si="131"/>
        <v>1.0567</v>
      </c>
      <c r="D893" s="1"/>
      <c r="E893" s="84">
        <f t="shared" si="134"/>
        <v>8.77</v>
      </c>
      <c r="F893" s="84">
        <f t="shared" si="135"/>
        <v>21</v>
      </c>
      <c r="G893" s="1"/>
      <c r="H893" s="1"/>
      <c r="I893" s="84">
        <f t="shared" si="136"/>
        <v>8.77</v>
      </c>
      <c r="J893" s="84">
        <f t="shared" si="137"/>
        <v>135.4</v>
      </c>
      <c r="K893" s="1"/>
      <c r="L893" s="1"/>
      <c r="M893" s="84">
        <f t="shared" si="138"/>
        <v>8.77</v>
      </c>
      <c r="N893" s="84">
        <f t="shared" si="139"/>
        <v>52.08</v>
      </c>
      <c r="O893" s="84">
        <f t="shared" si="132"/>
        <v>171.864</v>
      </c>
      <c r="P893" s="1"/>
      <c r="Q893" s="1"/>
    </row>
    <row r="894" spans="1:17" x14ac:dyDescent="0.2">
      <c r="A894" s="84">
        <f t="shared" si="133"/>
        <v>88.8</v>
      </c>
      <c r="B894" s="84">
        <f t="shared" si="130"/>
        <v>1.1666000000000001</v>
      </c>
      <c r="C894" s="84">
        <f t="shared" si="131"/>
        <v>1.0563</v>
      </c>
      <c r="D894" s="1"/>
      <c r="E894" s="84">
        <f t="shared" si="134"/>
        <v>8.7799999999999994</v>
      </c>
      <c r="F894" s="84">
        <f t="shared" si="135"/>
        <v>21</v>
      </c>
      <c r="G894" s="1"/>
      <c r="H894" s="1"/>
      <c r="I894" s="84">
        <f t="shared" si="136"/>
        <v>8.7799999999999994</v>
      </c>
      <c r="J894" s="84">
        <f t="shared" si="137"/>
        <v>135.6</v>
      </c>
      <c r="K894" s="1"/>
      <c r="L894" s="1"/>
      <c r="M894" s="84">
        <f t="shared" si="138"/>
        <v>8.7799999999999994</v>
      </c>
      <c r="N894" s="84">
        <f t="shared" si="139"/>
        <v>52.15</v>
      </c>
      <c r="O894" s="84">
        <f t="shared" si="132"/>
        <v>172.095</v>
      </c>
      <c r="P894" s="1"/>
      <c r="Q894" s="1"/>
    </row>
    <row r="895" spans="1:17" x14ac:dyDescent="0.2">
      <c r="A895" s="84">
        <f t="shared" si="133"/>
        <v>88.9</v>
      </c>
      <c r="B895" s="84">
        <f t="shared" si="130"/>
        <v>1.1659999999999999</v>
      </c>
      <c r="C895" s="84">
        <f t="shared" si="131"/>
        <v>1.0559000000000001</v>
      </c>
      <c r="D895" s="1"/>
      <c r="E895" s="84">
        <f t="shared" si="134"/>
        <v>8.7899999999999991</v>
      </c>
      <c r="F895" s="84">
        <f t="shared" si="135"/>
        <v>20</v>
      </c>
      <c r="G895" s="1"/>
      <c r="H895" s="1"/>
      <c r="I895" s="84">
        <f t="shared" si="136"/>
        <v>8.7899999999999991</v>
      </c>
      <c r="J895" s="84">
        <f t="shared" si="137"/>
        <v>135.80000000000001</v>
      </c>
      <c r="K895" s="1"/>
      <c r="L895" s="1"/>
      <c r="M895" s="84">
        <f t="shared" si="138"/>
        <v>8.7899999999999991</v>
      </c>
      <c r="N895" s="84">
        <f t="shared" si="139"/>
        <v>52.23</v>
      </c>
      <c r="O895" s="84">
        <f t="shared" si="132"/>
        <v>172.35900000000001</v>
      </c>
      <c r="P895" s="1"/>
      <c r="Q895" s="1"/>
    </row>
    <row r="896" spans="1:17" x14ac:dyDescent="0.2">
      <c r="A896" s="84">
        <f t="shared" si="133"/>
        <v>89</v>
      </c>
      <c r="B896" s="84">
        <f t="shared" si="130"/>
        <v>1.1654</v>
      </c>
      <c r="C896" s="84">
        <f t="shared" si="131"/>
        <v>1.0555000000000001</v>
      </c>
      <c r="D896" s="1"/>
      <c r="E896" s="84">
        <f t="shared" si="134"/>
        <v>8.8000000000000007</v>
      </c>
      <c r="F896" s="84">
        <f t="shared" si="135"/>
        <v>20</v>
      </c>
      <c r="G896" s="1"/>
      <c r="H896" s="1"/>
      <c r="I896" s="84">
        <f t="shared" si="136"/>
        <v>8.8000000000000007</v>
      </c>
      <c r="J896" s="84">
        <f t="shared" si="137"/>
        <v>136</v>
      </c>
      <c r="K896" s="1"/>
      <c r="L896" s="1"/>
      <c r="M896" s="84">
        <f t="shared" si="138"/>
        <v>8.8000000000000007</v>
      </c>
      <c r="N896" s="84">
        <f t="shared" si="139"/>
        <v>52.31</v>
      </c>
      <c r="O896" s="84">
        <f t="shared" si="132"/>
        <v>172.62299999999999</v>
      </c>
      <c r="P896" s="1"/>
      <c r="Q896" s="1"/>
    </row>
    <row r="897" spans="1:17" x14ac:dyDescent="0.2">
      <c r="A897" s="84">
        <f t="shared" si="133"/>
        <v>89.1</v>
      </c>
      <c r="B897" s="84">
        <f t="shared" si="130"/>
        <v>1.1648000000000001</v>
      </c>
      <c r="C897" s="84">
        <f t="shared" si="131"/>
        <v>1.0551999999999999</v>
      </c>
      <c r="D897" s="1"/>
      <c r="E897" s="84">
        <f t="shared" si="134"/>
        <v>8.81</v>
      </c>
      <c r="F897" s="84">
        <f t="shared" si="135"/>
        <v>20</v>
      </c>
      <c r="G897" s="1"/>
      <c r="H897" s="1"/>
      <c r="I897" s="84">
        <f t="shared" si="136"/>
        <v>8.81</v>
      </c>
      <c r="J897" s="84">
        <f t="shared" si="137"/>
        <v>136.19999999999999</v>
      </c>
      <c r="K897" s="1"/>
      <c r="L897" s="1"/>
      <c r="M897" s="84">
        <f t="shared" si="138"/>
        <v>8.81</v>
      </c>
      <c r="N897" s="84">
        <f t="shared" si="139"/>
        <v>52.38</v>
      </c>
      <c r="O897" s="84">
        <f t="shared" si="132"/>
        <v>172.85400000000001</v>
      </c>
      <c r="P897" s="1"/>
      <c r="Q897" s="1"/>
    </row>
    <row r="898" spans="1:17" x14ac:dyDescent="0.2">
      <c r="A898" s="84">
        <f t="shared" si="133"/>
        <v>89.2</v>
      </c>
      <c r="B898" s="84">
        <f t="shared" si="130"/>
        <v>1.1641999999999999</v>
      </c>
      <c r="C898" s="84">
        <f t="shared" si="131"/>
        <v>1.0548</v>
      </c>
      <c r="D898" s="1"/>
      <c r="E898" s="84">
        <f t="shared" si="134"/>
        <v>8.82</v>
      </c>
      <c r="F898" s="84">
        <f t="shared" si="135"/>
        <v>20</v>
      </c>
      <c r="G898" s="1"/>
      <c r="H898" s="1"/>
      <c r="I898" s="84">
        <f t="shared" si="136"/>
        <v>8.82</v>
      </c>
      <c r="J898" s="84">
        <f t="shared" si="137"/>
        <v>136.4</v>
      </c>
      <c r="K898" s="1"/>
      <c r="L898" s="1"/>
      <c r="M898" s="84">
        <f t="shared" si="138"/>
        <v>8.82</v>
      </c>
      <c r="N898" s="84">
        <f t="shared" si="139"/>
        <v>52.46</v>
      </c>
      <c r="O898" s="84">
        <f t="shared" si="132"/>
        <v>173.11799999999999</v>
      </c>
      <c r="P898" s="1"/>
      <c r="Q898" s="1"/>
    </row>
    <row r="899" spans="1:17" x14ac:dyDescent="0.2">
      <c r="A899" s="84">
        <f t="shared" si="133"/>
        <v>89.3</v>
      </c>
      <c r="B899" s="84">
        <f t="shared" si="130"/>
        <v>1.1636</v>
      </c>
      <c r="C899" s="84">
        <f t="shared" si="131"/>
        <v>1.0544</v>
      </c>
      <c r="D899" s="1"/>
      <c r="E899" s="84">
        <f t="shared" si="134"/>
        <v>8.83</v>
      </c>
      <c r="F899" s="84">
        <f t="shared" si="135"/>
        <v>19</v>
      </c>
      <c r="G899" s="1"/>
      <c r="H899" s="1"/>
      <c r="I899" s="84">
        <f t="shared" si="136"/>
        <v>8.83</v>
      </c>
      <c r="J899" s="84">
        <f t="shared" si="137"/>
        <v>136.6</v>
      </c>
      <c r="K899" s="1"/>
      <c r="L899" s="1"/>
      <c r="M899" s="84">
        <f t="shared" si="138"/>
        <v>8.83</v>
      </c>
      <c r="N899" s="84">
        <f t="shared" si="139"/>
        <v>52.54</v>
      </c>
      <c r="O899" s="84">
        <f t="shared" si="132"/>
        <v>173.38200000000001</v>
      </c>
      <c r="P899" s="1"/>
      <c r="Q899" s="1"/>
    </row>
    <row r="900" spans="1:17" x14ac:dyDescent="0.2">
      <c r="A900" s="84">
        <f t="shared" si="133"/>
        <v>89.4</v>
      </c>
      <c r="B900" s="84">
        <f t="shared" si="130"/>
        <v>1.163</v>
      </c>
      <c r="C900" s="84">
        <f t="shared" si="131"/>
        <v>1.0541</v>
      </c>
      <c r="D900" s="1"/>
      <c r="E900" s="84">
        <f t="shared" si="134"/>
        <v>8.84</v>
      </c>
      <c r="F900" s="84">
        <f t="shared" si="135"/>
        <v>19</v>
      </c>
      <c r="G900" s="1"/>
      <c r="H900" s="1"/>
      <c r="I900" s="84">
        <f t="shared" si="136"/>
        <v>8.84</v>
      </c>
      <c r="J900" s="84">
        <f t="shared" si="137"/>
        <v>136.80000000000001</v>
      </c>
      <c r="K900" s="1"/>
      <c r="L900" s="1"/>
      <c r="M900" s="84">
        <f t="shared" si="138"/>
        <v>8.84</v>
      </c>
      <c r="N900" s="84">
        <f t="shared" si="139"/>
        <v>52.62</v>
      </c>
      <c r="O900" s="84">
        <f t="shared" si="132"/>
        <v>173.64599999999999</v>
      </c>
      <c r="P900" s="1"/>
      <c r="Q900" s="1"/>
    </row>
    <row r="901" spans="1:17" x14ac:dyDescent="0.2">
      <c r="A901" s="84">
        <f t="shared" si="133"/>
        <v>89.5</v>
      </c>
      <c r="B901" s="84">
        <f t="shared" si="130"/>
        <v>1.1625000000000001</v>
      </c>
      <c r="C901" s="84">
        <f t="shared" si="131"/>
        <v>1.0537000000000001</v>
      </c>
      <c r="D901" s="1"/>
      <c r="E901" s="84">
        <f t="shared" si="134"/>
        <v>8.85</v>
      </c>
      <c r="F901" s="84">
        <f t="shared" si="135"/>
        <v>19</v>
      </c>
      <c r="G901" s="1"/>
      <c r="H901" s="1"/>
      <c r="I901" s="84">
        <f t="shared" si="136"/>
        <v>8.85</v>
      </c>
      <c r="J901" s="84">
        <f t="shared" si="137"/>
        <v>137</v>
      </c>
      <c r="K901" s="1"/>
      <c r="L901" s="1"/>
      <c r="M901" s="84">
        <f t="shared" si="138"/>
        <v>8.85</v>
      </c>
      <c r="N901" s="84">
        <f t="shared" si="139"/>
        <v>52.69</v>
      </c>
      <c r="O901" s="84">
        <f t="shared" si="132"/>
        <v>173.87700000000001</v>
      </c>
      <c r="P901" s="1"/>
      <c r="Q901" s="1"/>
    </row>
    <row r="902" spans="1:17" x14ac:dyDescent="0.2">
      <c r="A902" s="84">
        <f t="shared" si="133"/>
        <v>89.6</v>
      </c>
      <c r="B902" s="84">
        <f t="shared" si="130"/>
        <v>1.1618999999999999</v>
      </c>
      <c r="C902" s="84">
        <f t="shared" si="131"/>
        <v>1.0532999999999999</v>
      </c>
      <c r="D902" s="1"/>
      <c r="E902" s="84">
        <f t="shared" si="134"/>
        <v>8.86</v>
      </c>
      <c r="F902" s="84">
        <f t="shared" si="135"/>
        <v>19</v>
      </c>
      <c r="G902" s="1"/>
      <c r="H902" s="1"/>
      <c r="I902" s="84">
        <f t="shared" si="136"/>
        <v>8.86</v>
      </c>
      <c r="J902" s="84">
        <f t="shared" si="137"/>
        <v>137.19999999999999</v>
      </c>
      <c r="K902" s="1"/>
      <c r="L902" s="1"/>
      <c r="M902" s="84">
        <f t="shared" si="138"/>
        <v>8.86</v>
      </c>
      <c r="N902" s="84">
        <f t="shared" si="139"/>
        <v>52.77</v>
      </c>
      <c r="O902" s="84">
        <f t="shared" si="132"/>
        <v>174.14099999999999</v>
      </c>
      <c r="P902" s="1"/>
      <c r="Q902" s="1"/>
    </row>
    <row r="903" spans="1:17" x14ac:dyDescent="0.2">
      <c r="A903" s="84">
        <f t="shared" si="133"/>
        <v>89.7</v>
      </c>
      <c r="B903" s="84">
        <f t="shared" si="130"/>
        <v>1.1613</v>
      </c>
      <c r="C903" s="84">
        <f t="shared" si="131"/>
        <v>1.0529999999999999</v>
      </c>
      <c r="D903" s="1"/>
      <c r="E903" s="84">
        <f t="shared" si="134"/>
        <v>8.8699999999999992</v>
      </c>
      <c r="F903" s="84">
        <f t="shared" si="135"/>
        <v>18</v>
      </c>
      <c r="G903" s="1"/>
      <c r="H903" s="1"/>
      <c r="I903" s="84">
        <f t="shared" si="136"/>
        <v>8.8699999999999992</v>
      </c>
      <c r="J903" s="84">
        <f t="shared" si="137"/>
        <v>137.4</v>
      </c>
      <c r="K903" s="1"/>
      <c r="L903" s="1"/>
      <c r="M903" s="84">
        <f t="shared" si="138"/>
        <v>8.8699999999999992</v>
      </c>
      <c r="N903" s="84">
        <f t="shared" si="139"/>
        <v>52.85</v>
      </c>
      <c r="O903" s="84">
        <f t="shared" si="132"/>
        <v>174.405</v>
      </c>
      <c r="P903" s="1"/>
      <c r="Q903" s="1"/>
    </row>
    <row r="904" spans="1:17" x14ac:dyDescent="0.2">
      <c r="A904" s="84">
        <f t="shared" si="133"/>
        <v>89.8</v>
      </c>
      <c r="B904" s="84">
        <f t="shared" si="130"/>
        <v>1.1607000000000001</v>
      </c>
      <c r="C904" s="84">
        <f t="shared" si="131"/>
        <v>1.0526</v>
      </c>
      <c r="D904" s="1"/>
      <c r="E904" s="84">
        <f t="shared" si="134"/>
        <v>8.8800000000000008</v>
      </c>
      <c r="F904" s="84">
        <f t="shared" si="135"/>
        <v>18</v>
      </c>
      <c r="G904" s="1"/>
      <c r="H904" s="1"/>
      <c r="I904" s="84">
        <f t="shared" si="136"/>
        <v>8.8800000000000008</v>
      </c>
      <c r="J904" s="84">
        <f t="shared" si="137"/>
        <v>137.6</v>
      </c>
      <c r="K904" s="1"/>
      <c r="L904" s="1"/>
      <c r="M904" s="84">
        <f t="shared" si="138"/>
        <v>8.8800000000000008</v>
      </c>
      <c r="N904" s="84">
        <f t="shared" si="139"/>
        <v>52.92</v>
      </c>
      <c r="O904" s="84">
        <f t="shared" si="132"/>
        <v>174.636</v>
      </c>
      <c r="P904" s="1"/>
      <c r="Q904" s="1"/>
    </row>
    <row r="905" spans="1:17" x14ac:dyDescent="0.2">
      <c r="A905" s="84">
        <f t="shared" si="133"/>
        <v>89.9</v>
      </c>
      <c r="B905" s="84">
        <f t="shared" si="130"/>
        <v>1.1600999999999999</v>
      </c>
      <c r="C905" s="84">
        <f t="shared" si="131"/>
        <v>1.0522</v>
      </c>
      <c r="D905" s="1"/>
      <c r="E905" s="84">
        <f t="shared" si="134"/>
        <v>8.89</v>
      </c>
      <c r="F905" s="84">
        <f t="shared" si="135"/>
        <v>18</v>
      </c>
      <c r="G905" s="1"/>
      <c r="H905" s="1"/>
      <c r="I905" s="84">
        <f t="shared" si="136"/>
        <v>8.89</v>
      </c>
      <c r="J905" s="84">
        <f t="shared" si="137"/>
        <v>137.80000000000001</v>
      </c>
      <c r="K905" s="1"/>
      <c r="L905" s="1"/>
      <c r="M905" s="84">
        <f t="shared" si="138"/>
        <v>8.89</v>
      </c>
      <c r="N905" s="84">
        <f t="shared" si="139"/>
        <v>53</v>
      </c>
      <c r="O905" s="84">
        <f t="shared" si="132"/>
        <v>174.9</v>
      </c>
      <c r="P905" s="1"/>
      <c r="Q905" s="1"/>
    </row>
    <row r="906" spans="1:17" x14ac:dyDescent="0.2">
      <c r="A906" s="84">
        <f t="shared" si="133"/>
        <v>90</v>
      </c>
      <c r="B906" s="84">
        <f t="shared" si="130"/>
        <v>1.1595</v>
      </c>
      <c r="C906" s="84">
        <f t="shared" si="131"/>
        <v>1.0519000000000001</v>
      </c>
      <c r="D906" s="1"/>
      <c r="E906" s="84">
        <f t="shared" si="134"/>
        <v>8.9</v>
      </c>
      <c r="F906" s="84">
        <f t="shared" si="135"/>
        <v>18</v>
      </c>
      <c r="G906" s="1"/>
      <c r="H906" s="1"/>
      <c r="I906" s="84">
        <f t="shared" si="136"/>
        <v>8.9</v>
      </c>
      <c r="J906" s="84">
        <f t="shared" si="137"/>
        <v>138</v>
      </c>
      <c r="K906" s="1"/>
      <c r="L906" s="1"/>
      <c r="M906" s="84">
        <f t="shared" si="138"/>
        <v>8.9</v>
      </c>
      <c r="N906" s="84">
        <f t="shared" si="139"/>
        <v>53.08</v>
      </c>
      <c r="O906" s="84">
        <f t="shared" si="132"/>
        <v>175.16399999999999</v>
      </c>
      <c r="P906" s="1"/>
      <c r="Q906" s="1"/>
    </row>
    <row r="907" spans="1:17" x14ac:dyDescent="0.2">
      <c r="A907" s="84">
        <f t="shared" si="133"/>
        <v>90.1</v>
      </c>
      <c r="B907" s="84">
        <f t="shared" si="130"/>
        <v>1.159</v>
      </c>
      <c r="C907" s="84">
        <f t="shared" si="131"/>
        <v>1.0515000000000001</v>
      </c>
      <c r="D907" s="1"/>
      <c r="E907" s="84">
        <f t="shared" si="134"/>
        <v>8.91</v>
      </c>
      <c r="F907" s="84">
        <f t="shared" si="135"/>
        <v>17</v>
      </c>
      <c r="G907" s="1"/>
      <c r="H907" s="1"/>
      <c r="I907" s="84">
        <f t="shared" si="136"/>
        <v>8.91</v>
      </c>
      <c r="J907" s="84">
        <f t="shared" si="137"/>
        <v>138.19999999999999</v>
      </c>
      <c r="K907" s="1"/>
      <c r="L907" s="1"/>
      <c r="M907" s="84">
        <f t="shared" si="138"/>
        <v>8.91</v>
      </c>
      <c r="N907" s="84">
        <f t="shared" si="139"/>
        <v>53.15</v>
      </c>
      <c r="O907" s="84">
        <f t="shared" si="132"/>
        <v>175.39500000000001</v>
      </c>
      <c r="P907" s="1"/>
      <c r="Q907" s="1"/>
    </row>
    <row r="908" spans="1:17" x14ac:dyDescent="0.2">
      <c r="A908" s="84">
        <f t="shared" si="133"/>
        <v>90.2</v>
      </c>
      <c r="B908" s="84">
        <f t="shared" si="130"/>
        <v>1.1584000000000001</v>
      </c>
      <c r="C908" s="84">
        <f t="shared" si="131"/>
        <v>1.0511999999999999</v>
      </c>
      <c r="D908" s="1"/>
      <c r="E908" s="84">
        <f t="shared" si="134"/>
        <v>8.92</v>
      </c>
      <c r="F908" s="84">
        <f t="shared" si="135"/>
        <v>17</v>
      </c>
      <c r="G908" s="1"/>
      <c r="H908" s="1"/>
      <c r="I908" s="84">
        <f t="shared" si="136"/>
        <v>8.92</v>
      </c>
      <c r="J908" s="84">
        <f t="shared" si="137"/>
        <v>138.4</v>
      </c>
      <c r="K908" s="1"/>
      <c r="L908" s="1"/>
      <c r="M908" s="84">
        <f t="shared" si="138"/>
        <v>8.92</v>
      </c>
      <c r="N908" s="84">
        <f t="shared" si="139"/>
        <v>53.23</v>
      </c>
      <c r="O908" s="84">
        <f t="shared" si="132"/>
        <v>175.65899999999999</v>
      </c>
      <c r="P908" s="1"/>
      <c r="Q908" s="1"/>
    </row>
    <row r="909" spans="1:17" x14ac:dyDescent="0.2">
      <c r="A909" s="84">
        <f t="shared" si="133"/>
        <v>90.3</v>
      </c>
      <c r="B909" s="84">
        <f t="shared" si="130"/>
        <v>1.1577999999999999</v>
      </c>
      <c r="C909" s="84">
        <f t="shared" si="131"/>
        <v>1.0508</v>
      </c>
      <c r="D909" s="1"/>
      <c r="E909" s="84">
        <f t="shared" si="134"/>
        <v>8.93</v>
      </c>
      <c r="F909" s="84">
        <f t="shared" si="135"/>
        <v>17</v>
      </c>
      <c r="G909" s="1"/>
      <c r="H909" s="1"/>
      <c r="I909" s="84">
        <f t="shared" si="136"/>
        <v>8.93</v>
      </c>
      <c r="J909" s="84">
        <f t="shared" si="137"/>
        <v>138.6</v>
      </c>
      <c r="K909" s="1"/>
      <c r="L909" s="1"/>
      <c r="M909" s="84">
        <f t="shared" si="138"/>
        <v>8.93</v>
      </c>
      <c r="N909" s="84">
        <f t="shared" si="139"/>
        <v>53.31</v>
      </c>
      <c r="O909" s="84">
        <f t="shared" si="132"/>
        <v>175.923</v>
      </c>
      <c r="P909" s="1"/>
      <c r="Q909" s="1"/>
    </row>
    <row r="910" spans="1:17" x14ac:dyDescent="0.2">
      <c r="A910" s="84">
        <f t="shared" si="133"/>
        <v>90.4</v>
      </c>
      <c r="B910" s="84">
        <f t="shared" si="130"/>
        <v>1.1572</v>
      </c>
      <c r="C910" s="84">
        <f t="shared" si="131"/>
        <v>1.0505</v>
      </c>
      <c r="D910" s="1"/>
      <c r="E910" s="84">
        <f t="shared" si="134"/>
        <v>8.94</v>
      </c>
      <c r="F910" s="84">
        <f t="shared" si="135"/>
        <v>17</v>
      </c>
      <c r="G910" s="1"/>
      <c r="H910" s="1"/>
      <c r="I910" s="84">
        <f t="shared" si="136"/>
        <v>8.94</v>
      </c>
      <c r="J910" s="84">
        <f t="shared" si="137"/>
        <v>138.80000000000001</v>
      </c>
      <c r="K910" s="1"/>
      <c r="L910" s="1"/>
      <c r="M910" s="84">
        <f t="shared" si="138"/>
        <v>8.94</v>
      </c>
      <c r="N910" s="84">
        <f t="shared" si="139"/>
        <v>53.38</v>
      </c>
      <c r="O910" s="84">
        <f t="shared" si="132"/>
        <v>176.154</v>
      </c>
      <c r="P910" s="1"/>
      <c r="Q910" s="1"/>
    </row>
    <row r="911" spans="1:17" x14ac:dyDescent="0.2">
      <c r="A911" s="84">
        <f t="shared" si="133"/>
        <v>90.5</v>
      </c>
      <c r="B911" s="84">
        <f t="shared" si="130"/>
        <v>1.1567000000000001</v>
      </c>
      <c r="C911" s="84">
        <f t="shared" si="131"/>
        <v>1.0501</v>
      </c>
      <c r="D911" s="1"/>
      <c r="E911" s="84">
        <f t="shared" si="134"/>
        <v>8.9499999999999993</v>
      </c>
      <c r="F911" s="84">
        <f t="shared" si="135"/>
        <v>16</v>
      </c>
      <c r="G911" s="1"/>
      <c r="H911" s="1"/>
      <c r="I911" s="84">
        <f t="shared" si="136"/>
        <v>8.9499999999999993</v>
      </c>
      <c r="J911" s="84">
        <f t="shared" si="137"/>
        <v>139</v>
      </c>
      <c r="K911" s="1"/>
      <c r="L911" s="1"/>
      <c r="M911" s="84">
        <f t="shared" si="138"/>
        <v>8.9499999999999993</v>
      </c>
      <c r="N911" s="84">
        <f t="shared" si="139"/>
        <v>53.46</v>
      </c>
      <c r="O911" s="84">
        <f t="shared" si="132"/>
        <v>176.41800000000001</v>
      </c>
      <c r="P911" s="1"/>
      <c r="Q911" s="1"/>
    </row>
    <row r="912" spans="1:17" x14ac:dyDescent="0.2">
      <c r="A912" s="84">
        <f t="shared" si="133"/>
        <v>90.6</v>
      </c>
      <c r="B912" s="84">
        <f t="shared" ref="B912:B975" si="140">ROUND(VLOOKUP($A912,SINCLAIRTABELLE,$D$1),$B$10)</f>
        <v>1.1560999999999999</v>
      </c>
      <c r="C912" s="84">
        <f t="shared" ref="C912:C975" si="141">IF($B$3=$W$1,ROUND(VLOOKUP($A912,SINCLAIRTABELLE,$E$1),$B$10),IF($B$3=$W$2,B912,B912+$B$4))</f>
        <v>1.0498000000000001</v>
      </c>
      <c r="D912" s="1"/>
      <c r="E912" s="84">
        <f t="shared" si="134"/>
        <v>8.9600000000000009</v>
      </c>
      <c r="F912" s="84">
        <f t="shared" si="135"/>
        <v>16</v>
      </c>
      <c r="G912" s="1"/>
      <c r="H912" s="1"/>
      <c r="I912" s="84">
        <f t="shared" si="136"/>
        <v>8.9600000000000009</v>
      </c>
      <c r="J912" s="84">
        <f t="shared" si="137"/>
        <v>139.19999999999999</v>
      </c>
      <c r="K912" s="1"/>
      <c r="L912" s="1"/>
      <c r="M912" s="84">
        <f t="shared" si="138"/>
        <v>8.9600000000000009</v>
      </c>
      <c r="N912" s="84">
        <f t="shared" si="139"/>
        <v>53.54</v>
      </c>
      <c r="O912" s="84">
        <f t="shared" ref="O912:O975" si="142">IF($N$4="Ja",ROUND(N912*$O$2,$B$10),N912)</f>
        <v>176.68199999999999</v>
      </c>
      <c r="P912" s="1"/>
      <c r="Q912" s="1"/>
    </row>
    <row r="913" spans="1:17" x14ac:dyDescent="0.2">
      <c r="A913" s="84">
        <f t="shared" si="133"/>
        <v>90.7</v>
      </c>
      <c r="B913" s="84">
        <f t="shared" si="140"/>
        <v>1.1555</v>
      </c>
      <c r="C913" s="84">
        <f t="shared" si="141"/>
        <v>1.0494000000000001</v>
      </c>
      <c r="D913" s="1"/>
      <c r="E913" s="84">
        <f t="shared" si="134"/>
        <v>8.9700000000000006</v>
      </c>
      <c r="F913" s="84">
        <f t="shared" si="135"/>
        <v>16</v>
      </c>
      <c r="G913" s="1"/>
      <c r="H913" s="1"/>
      <c r="I913" s="84">
        <f t="shared" si="136"/>
        <v>8.9700000000000006</v>
      </c>
      <c r="J913" s="84">
        <f t="shared" si="137"/>
        <v>139.4</v>
      </c>
      <c r="K913" s="1"/>
      <c r="L913" s="1"/>
      <c r="M913" s="84">
        <f t="shared" si="138"/>
        <v>8.9700000000000006</v>
      </c>
      <c r="N913" s="84">
        <f t="shared" si="139"/>
        <v>53.62</v>
      </c>
      <c r="O913" s="84">
        <f t="shared" si="142"/>
        <v>176.946</v>
      </c>
      <c r="P913" s="1"/>
      <c r="Q913" s="1"/>
    </row>
    <row r="914" spans="1:17" x14ac:dyDescent="0.2">
      <c r="A914" s="84">
        <f t="shared" ref="A914:A977" si="143">ROUND(A913+0.1,1)</f>
        <v>90.8</v>
      </c>
      <c r="B914" s="84">
        <f t="shared" si="140"/>
        <v>1.155</v>
      </c>
      <c r="C914" s="84">
        <f t="shared" si="141"/>
        <v>1.0490999999999999</v>
      </c>
      <c r="D914" s="1"/>
      <c r="E914" s="84">
        <f t="shared" ref="E914:E977" si="144">ROUND(E913+0.01,2)</f>
        <v>8.98</v>
      </c>
      <c r="F914" s="84">
        <f t="shared" ref="F914:F977" si="145">ROUND(IF(E914 &gt; $F$9,0,($F$9-E914)*100*$F$11), $F$10)</f>
        <v>16</v>
      </c>
      <c r="G914" s="1"/>
      <c r="H914" s="1"/>
      <c r="I914" s="84">
        <f t="shared" ref="I914:I977" si="146">ROUND(I913+0.01,2)</f>
        <v>8.98</v>
      </c>
      <c r="J914" s="84">
        <f t="shared" ref="J914:J977" si="147">ROUND(IF(I914&lt;=$J$9,0,(I914-$J$9)*100*$J$11),$J$10)</f>
        <v>139.6</v>
      </c>
      <c r="K914" s="1"/>
      <c r="L914" s="1"/>
      <c r="M914" s="84">
        <f t="shared" ref="M914:M977" si="148">ROUND(M913+0.01,2)</f>
        <v>8.98</v>
      </c>
      <c r="N914" s="84">
        <f t="shared" ref="N914:N977" si="149">ROUND(IF(M914&lt;=$N$9,0,(M914-$N$9)*100*$N$11),$N$10)</f>
        <v>53.69</v>
      </c>
      <c r="O914" s="84">
        <f t="shared" si="142"/>
        <v>177.17699999999999</v>
      </c>
      <c r="P914" s="1"/>
      <c r="Q914" s="1"/>
    </row>
    <row r="915" spans="1:17" x14ac:dyDescent="0.2">
      <c r="A915" s="84">
        <f t="shared" si="143"/>
        <v>90.9</v>
      </c>
      <c r="B915" s="84">
        <f t="shared" si="140"/>
        <v>1.1544000000000001</v>
      </c>
      <c r="C915" s="84">
        <f t="shared" si="141"/>
        <v>1.0488</v>
      </c>
      <c r="D915" s="1"/>
      <c r="E915" s="84">
        <f t="shared" si="144"/>
        <v>8.99</v>
      </c>
      <c r="F915" s="84">
        <f t="shared" si="145"/>
        <v>15</v>
      </c>
      <c r="G915" s="1"/>
      <c r="H915" s="1"/>
      <c r="I915" s="84">
        <f t="shared" si="146"/>
        <v>8.99</v>
      </c>
      <c r="J915" s="84">
        <f t="shared" si="147"/>
        <v>139.80000000000001</v>
      </c>
      <c r="K915" s="1"/>
      <c r="L915" s="1"/>
      <c r="M915" s="84">
        <f t="shared" si="148"/>
        <v>8.99</v>
      </c>
      <c r="N915" s="84">
        <f t="shared" si="149"/>
        <v>53.77</v>
      </c>
      <c r="O915" s="84">
        <f t="shared" si="142"/>
        <v>177.441</v>
      </c>
      <c r="P915" s="1"/>
      <c r="Q915" s="1"/>
    </row>
    <row r="916" spans="1:17" x14ac:dyDescent="0.2">
      <c r="A916" s="84">
        <f t="shared" si="143"/>
        <v>91</v>
      </c>
      <c r="B916" s="84">
        <f t="shared" si="140"/>
        <v>1.1537999999999999</v>
      </c>
      <c r="C916" s="84">
        <f t="shared" si="141"/>
        <v>1.0484</v>
      </c>
      <c r="D916" s="1"/>
      <c r="E916" s="84">
        <f t="shared" si="144"/>
        <v>9</v>
      </c>
      <c r="F916" s="84">
        <f t="shared" si="145"/>
        <v>15</v>
      </c>
      <c r="G916" s="1"/>
      <c r="H916" s="1"/>
      <c r="I916" s="84">
        <f t="shared" si="146"/>
        <v>9</v>
      </c>
      <c r="J916" s="84">
        <f t="shared" si="147"/>
        <v>140</v>
      </c>
      <c r="K916" s="1"/>
      <c r="L916" s="1"/>
      <c r="M916" s="84">
        <f t="shared" si="148"/>
        <v>9</v>
      </c>
      <c r="N916" s="84">
        <f t="shared" si="149"/>
        <v>53.85</v>
      </c>
      <c r="O916" s="84">
        <f t="shared" si="142"/>
        <v>177.70500000000001</v>
      </c>
      <c r="P916" s="1"/>
      <c r="Q916" s="1"/>
    </row>
    <row r="917" spans="1:17" x14ac:dyDescent="0.2">
      <c r="A917" s="84">
        <f t="shared" si="143"/>
        <v>91.1</v>
      </c>
      <c r="B917" s="84">
        <f t="shared" si="140"/>
        <v>1.1533</v>
      </c>
      <c r="C917" s="84">
        <f t="shared" si="141"/>
        <v>1.0481</v>
      </c>
      <c r="D917" s="1"/>
      <c r="E917" s="84">
        <f t="shared" si="144"/>
        <v>9.01</v>
      </c>
      <c r="F917" s="84">
        <f t="shared" si="145"/>
        <v>15</v>
      </c>
      <c r="G917" s="1"/>
      <c r="H917" s="1"/>
      <c r="I917" s="84">
        <f t="shared" si="146"/>
        <v>9.01</v>
      </c>
      <c r="J917" s="84">
        <f t="shared" si="147"/>
        <v>140.19999999999999</v>
      </c>
      <c r="K917" s="1"/>
      <c r="L917" s="1"/>
      <c r="M917" s="84">
        <f t="shared" si="148"/>
        <v>9.01</v>
      </c>
      <c r="N917" s="84">
        <f t="shared" si="149"/>
        <v>53.92</v>
      </c>
      <c r="O917" s="84">
        <f t="shared" si="142"/>
        <v>177.93600000000001</v>
      </c>
      <c r="P917" s="1"/>
      <c r="Q917" s="1"/>
    </row>
    <row r="918" spans="1:17" x14ac:dyDescent="0.2">
      <c r="A918" s="84">
        <f t="shared" si="143"/>
        <v>91.2</v>
      </c>
      <c r="B918" s="84">
        <f t="shared" si="140"/>
        <v>1.1527000000000001</v>
      </c>
      <c r="C918" s="84">
        <f t="shared" si="141"/>
        <v>1.0477000000000001</v>
      </c>
      <c r="D918" s="1"/>
      <c r="E918" s="84">
        <f t="shared" si="144"/>
        <v>9.02</v>
      </c>
      <c r="F918" s="84">
        <f t="shared" si="145"/>
        <v>15</v>
      </c>
      <c r="G918" s="1"/>
      <c r="H918" s="1"/>
      <c r="I918" s="84">
        <f t="shared" si="146"/>
        <v>9.02</v>
      </c>
      <c r="J918" s="84">
        <f t="shared" si="147"/>
        <v>140.4</v>
      </c>
      <c r="K918" s="1"/>
      <c r="L918" s="1"/>
      <c r="M918" s="84">
        <f t="shared" si="148"/>
        <v>9.02</v>
      </c>
      <c r="N918" s="84">
        <f t="shared" si="149"/>
        <v>54</v>
      </c>
      <c r="O918" s="84">
        <f t="shared" si="142"/>
        <v>178.2</v>
      </c>
      <c r="P918" s="1"/>
      <c r="Q918" s="1"/>
    </row>
    <row r="919" spans="1:17" x14ac:dyDescent="0.2">
      <c r="A919" s="84">
        <f t="shared" si="143"/>
        <v>91.3</v>
      </c>
      <c r="B919" s="84">
        <f t="shared" si="140"/>
        <v>1.1521999999999999</v>
      </c>
      <c r="C919" s="84">
        <f t="shared" si="141"/>
        <v>1.0474000000000001</v>
      </c>
      <c r="D919" s="1"/>
      <c r="E919" s="84">
        <f t="shared" si="144"/>
        <v>9.0299999999999994</v>
      </c>
      <c r="F919" s="84">
        <f t="shared" si="145"/>
        <v>14</v>
      </c>
      <c r="G919" s="1"/>
      <c r="H919" s="1"/>
      <c r="I919" s="84">
        <f t="shared" si="146"/>
        <v>9.0299999999999994</v>
      </c>
      <c r="J919" s="84">
        <f t="shared" si="147"/>
        <v>140.6</v>
      </c>
      <c r="K919" s="1"/>
      <c r="L919" s="1"/>
      <c r="M919" s="84">
        <f t="shared" si="148"/>
        <v>9.0299999999999994</v>
      </c>
      <c r="N919" s="84">
        <f t="shared" si="149"/>
        <v>54.08</v>
      </c>
      <c r="O919" s="84">
        <f t="shared" si="142"/>
        <v>178.464</v>
      </c>
      <c r="P919" s="1"/>
      <c r="Q919" s="1"/>
    </row>
    <row r="920" spans="1:17" x14ac:dyDescent="0.2">
      <c r="A920" s="84">
        <f t="shared" si="143"/>
        <v>91.4</v>
      </c>
      <c r="B920" s="84">
        <f t="shared" si="140"/>
        <v>1.1516</v>
      </c>
      <c r="C920" s="84">
        <f t="shared" si="141"/>
        <v>1.0470999999999999</v>
      </c>
      <c r="D920" s="1"/>
      <c r="E920" s="84">
        <f t="shared" si="144"/>
        <v>9.0399999999999991</v>
      </c>
      <c r="F920" s="84">
        <f t="shared" si="145"/>
        <v>14</v>
      </c>
      <c r="G920" s="1"/>
      <c r="H920" s="1"/>
      <c r="I920" s="84">
        <f t="shared" si="146"/>
        <v>9.0399999999999991</v>
      </c>
      <c r="J920" s="84">
        <f t="shared" si="147"/>
        <v>140.80000000000001</v>
      </c>
      <c r="K920" s="1"/>
      <c r="L920" s="1"/>
      <c r="M920" s="84">
        <f t="shared" si="148"/>
        <v>9.0399999999999991</v>
      </c>
      <c r="N920" s="84">
        <f t="shared" si="149"/>
        <v>54.15</v>
      </c>
      <c r="O920" s="84">
        <f t="shared" si="142"/>
        <v>178.69499999999999</v>
      </c>
      <c r="P920" s="1"/>
      <c r="Q920" s="1"/>
    </row>
    <row r="921" spans="1:17" x14ac:dyDescent="0.2">
      <c r="A921" s="84">
        <f t="shared" si="143"/>
        <v>91.5</v>
      </c>
      <c r="B921" s="84">
        <f t="shared" si="140"/>
        <v>1.1511</v>
      </c>
      <c r="C921" s="84">
        <f t="shared" si="141"/>
        <v>1.0467</v>
      </c>
      <c r="D921" s="1"/>
      <c r="E921" s="84">
        <f t="shared" si="144"/>
        <v>9.0500000000000007</v>
      </c>
      <c r="F921" s="84">
        <f t="shared" si="145"/>
        <v>14</v>
      </c>
      <c r="G921" s="1"/>
      <c r="H921" s="1"/>
      <c r="I921" s="84">
        <f t="shared" si="146"/>
        <v>9.0500000000000007</v>
      </c>
      <c r="J921" s="84">
        <f t="shared" si="147"/>
        <v>141</v>
      </c>
      <c r="K921" s="1"/>
      <c r="L921" s="1"/>
      <c r="M921" s="84">
        <f t="shared" si="148"/>
        <v>9.0500000000000007</v>
      </c>
      <c r="N921" s="84">
        <f t="shared" si="149"/>
        <v>54.23</v>
      </c>
      <c r="O921" s="84">
        <f t="shared" si="142"/>
        <v>178.959</v>
      </c>
      <c r="P921" s="1"/>
      <c r="Q921" s="1"/>
    </row>
    <row r="922" spans="1:17" x14ac:dyDescent="0.2">
      <c r="A922" s="84">
        <f t="shared" si="143"/>
        <v>91.6</v>
      </c>
      <c r="B922" s="84">
        <f t="shared" si="140"/>
        <v>1.1505000000000001</v>
      </c>
      <c r="C922" s="84">
        <f t="shared" si="141"/>
        <v>1.0464</v>
      </c>
      <c r="D922" s="1"/>
      <c r="E922" s="84">
        <f t="shared" si="144"/>
        <v>9.06</v>
      </c>
      <c r="F922" s="84">
        <f t="shared" si="145"/>
        <v>14</v>
      </c>
      <c r="G922" s="1"/>
      <c r="H922" s="1"/>
      <c r="I922" s="84">
        <f t="shared" si="146"/>
        <v>9.06</v>
      </c>
      <c r="J922" s="84">
        <f t="shared" si="147"/>
        <v>141.19999999999999</v>
      </c>
      <c r="K922" s="1"/>
      <c r="L922" s="1"/>
      <c r="M922" s="84">
        <f t="shared" si="148"/>
        <v>9.06</v>
      </c>
      <c r="N922" s="84">
        <f t="shared" si="149"/>
        <v>54.31</v>
      </c>
      <c r="O922" s="84">
        <f t="shared" si="142"/>
        <v>179.22300000000001</v>
      </c>
      <c r="P922" s="1"/>
      <c r="Q922" s="1"/>
    </row>
    <row r="923" spans="1:17" x14ac:dyDescent="0.2">
      <c r="A923" s="84">
        <f t="shared" si="143"/>
        <v>91.7</v>
      </c>
      <c r="B923" s="84">
        <f t="shared" si="140"/>
        <v>1.1499999999999999</v>
      </c>
      <c r="C923" s="84">
        <f t="shared" si="141"/>
        <v>1.0461</v>
      </c>
      <c r="D923" s="1"/>
      <c r="E923" s="84">
        <f t="shared" si="144"/>
        <v>9.07</v>
      </c>
      <c r="F923" s="84">
        <f t="shared" si="145"/>
        <v>13</v>
      </c>
      <c r="G923" s="1"/>
      <c r="H923" s="1"/>
      <c r="I923" s="84">
        <f t="shared" si="146"/>
        <v>9.07</v>
      </c>
      <c r="J923" s="84">
        <f t="shared" si="147"/>
        <v>141.4</v>
      </c>
      <c r="K923" s="1"/>
      <c r="L923" s="1"/>
      <c r="M923" s="84">
        <f t="shared" si="148"/>
        <v>9.07</v>
      </c>
      <c r="N923" s="84">
        <f t="shared" si="149"/>
        <v>54.38</v>
      </c>
      <c r="O923" s="84">
        <f t="shared" si="142"/>
        <v>179.45400000000001</v>
      </c>
      <c r="P923" s="1"/>
      <c r="Q923" s="1"/>
    </row>
    <row r="924" spans="1:17" x14ac:dyDescent="0.2">
      <c r="A924" s="84">
        <f t="shared" si="143"/>
        <v>91.8</v>
      </c>
      <c r="B924" s="84">
        <f t="shared" si="140"/>
        <v>1.1494</v>
      </c>
      <c r="C924" s="84">
        <f t="shared" si="141"/>
        <v>1.0458000000000001</v>
      </c>
      <c r="D924" s="1"/>
      <c r="E924" s="84">
        <f t="shared" si="144"/>
        <v>9.08</v>
      </c>
      <c r="F924" s="84">
        <f t="shared" si="145"/>
        <v>13</v>
      </c>
      <c r="G924" s="1"/>
      <c r="H924" s="1"/>
      <c r="I924" s="84">
        <f t="shared" si="146"/>
        <v>9.08</v>
      </c>
      <c r="J924" s="84">
        <f t="shared" si="147"/>
        <v>141.6</v>
      </c>
      <c r="K924" s="1"/>
      <c r="L924" s="1"/>
      <c r="M924" s="84">
        <f t="shared" si="148"/>
        <v>9.08</v>
      </c>
      <c r="N924" s="84">
        <f t="shared" si="149"/>
        <v>54.46</v>
      </c>
      <c r="O924" s="84">
        <f t="shared" si="142"/>
        <v>179.71799999999999</v>
      </c>
      <c r="P924" s="1"/>
      <c r="Q924" s="1"/>
    </row>
    <row r="925" spans="1:17" x14ac:dyDescent="0.2">
      <c r="A925" s="84">
        <f t="shared" si="143"/>
        <v>91.9</v>
      </c>
      <c r="B925" s="84">
        <f t="shared" si="140"/>
        <v>1.1489</v>
      </c>
      <c r="C925" s="84">
        <f t="shared" si="141"/>
        <v>1.0454000000000001</v>
      </c>
      <c r="D925" s="1"/>
      <c r="E925" s="84">
        <f t="shared" si="144"/>
        <v>9.09</v>
      </c>
      <c r="F925" s="84">
        <f t="shared" si="145"/>
        <v>13</v>
      </c>
      <c r="G925" s="1"/>
      <c r="H925" s="1"/>
      <c r="I925" s="84">
        <f t="shared" si="146"/>
        <v>9.09</v>
      </c>
      <c r="J925" s="84">
        <f t="shared" si="147"/>
        <v>141.80000000000001</v>
      </c>
      <c r="K925" s="1"/>
      <c r="L925" s="1"/>
      <c r="M925" s="84">
        <f t="shared" si="148"/>
        <v>9.09</v>
      </c>
      <c r="N925" s="84">
        <f t="shared" si="149"/>
        <v>54.54</v>
      </c>
      <c r="O925" s="84">
        <f t="shared" si="142"/>
        <v>179.982</v>
      </c>
      <c r="P925" s="1"/>
      <c r="Q925" s="1"/>
    </row>
    <row r="926" spans="1:17" x14ac:dyDescent="0.2">
      <c r="A926" s="84">
        <f t="shared" si="143"/>
        <v>92</v>
      </c>
      <c r="B926" s="84">
        <f t="shared" si="140"/>
        <v>1.1483000000000001</v>
      </c>
      <c r="C926" s="84">
        <f t="shared" si="141"/>
        <v>1.0450999999999999</v>
      </c>
      <c r="D926" s="1"/>
      <c r="E926" s="84">
        <f t="shared" si="144"/>
        <v>9.1</v>
      </c>
      <c r="F926" s="84">
        <f t="shared" si="145"/>
        <v>13</v>
      </c>
      <c r="G926" s="1"/>
      <c r="H926" s="1"/>
      <c r="I926" s="84">
        <f t="shared" si="146"/>
        <v>9.1</v>
      </c>
      <c r="J926" s="84">
        <f t="shared" si="147"/>
        <v>142</v>
      </c>
      <c r="K926" s="1"/>
      <c r="L926" s="1"/>
      <c r="M926" s="84">
        <f t="shared" si="148"/>
        <v>9.1</v>
      </c>
      <c r="N926" s="84">
        <f t="shared" si="149"/>
        <v>54.62</v>
      </c>
      <c r="O926" s="84">
        <f t="shared" si="142"/>
        <v>180.24600000000001</v>
      </c>
      <c r="P926" s="1"/>
      <c r="Q926" s="1"/>
    </row>
    <row r="927" spans="1:17" x14ac:dyDescent="0.2">
      <c r="A927" s="84">
        <f t="shared" si="143"/>
        <v>92.1</v>
      </c>
      <c r="B927" s="84">
        <f t="shared" si="140"/>
        <v>1.1477999999999999</v>
      </c>
      <c r="C927" s="84">
        <f t="shared" si="141"/>
        <v>1.0448</v>
      </c>
      <c r="D927" s="1"/>
      <c r="E927" s="84">
        <f t="shared" si="144"/>
        <v>9.11</v>
      </c>
      <c r="F927" s="84">
        <f t="shared" si="145"/>
        <v>12</v>
      </c>
      <c r="G927" s="1"/>
      <c r="H927" s="1"/>
      <c r="I927" s="84">
        <f t="shared" si="146"/>
        <v>9.11</v>
      </c>
      <c r="J927" s="84">
        <f t="shared" si="147"/>
        <v>142.19999999999999</v>
      </c>
      <c r="K927" s="1"/>
      <c r="L927" s="1"/>
      <c r="M927" s="84">
        <f t="shared" si="148"/>
        <v>9.11</v>
      </c>
      <c r="N927" s="84">
        <f t="shared" si="149"/>
        <v>54.69</v>
      </c>
      <c r="O927" s="84">
        <f t="shared" si="142"/>
        <v>180.477</v>
      </c>
      <c r="P927" s="1"/>
      <c r="Q927" s="1"/>
    </row>
    <row r="928" spans="1:17" x14ac:dyDescent="0.2">
      <c r="A928" s="84">
        <f t="shared" si="143"/>
        <v>92.2</v>
      </c>
      <c r="B928" s="84">
        <f t="shared" si="140"/>
        <v>1.1473</v>
      </c>
      <c r="C928" s="84">
        <f t="shared" si="141"/>
        <v>1.0445</v>
      </c>
      <c r="D928" s="1"/>
      <c r="E928" s="84">
        <f t="shared" si="144"/>
        <v>9.1199999999999992</v>
      </c>
      <c r="F928" s="84">
        <f t="shared" si="145"/>
        <v>12</v>
      </c>
      <c r="G928" s="1"/>
      <c r="H928" s="1"/>
      <c r="I928" s="84">
        <f t="shared" si="146"/>
        <v>9.1199999999999992</v>
      </c>
      <c r="J928" s="84">
        <f t="shared" si="147"/>
        <v>142.4</v>
      </c>
      <c r="K928" s="1"/>
      <c r="L928" s="1"/>
      <c r="M928" s="84">
        <f t="shared" si="148"/>
        <v>9.1199999999999992</v>
      </c>
      <c r="N928" s="84">
        <f t="shared" si="149"/>
        <v>54.77</v>
      </c>
      <c r="O928" s="84">
        <f t="shared" si="142"/>
        <v>180.74100000000001</v>
      </c>
      <c r="P928" s="1"/>
      <c r="Q928" s="1"/>
    </row>
    <row r="929" spans="1:17" x14ac:dyDescent="0.2">
      <c r="A929" s="84">
        <f t="shared" si="143"/>
        <v>92.3</v>
      </c>
      <c r="B929" s="84">
        <f t="shared" si="140"/>
        <v>1.1467000000000001</v>
      </c>
      <c r="C929" s="84">
        <f t="shared" si="141"/>
        <v>1.0441</v>
      </c>
      <c r="D929" s="1"/>
      <c r="E929" s="84">
        <f t="shared" si="144"/>
        <v>9.1300000000000008</v>
      </c>
      <c r="F929" s="84">
        <f t="shared" si="145"/>
        <v>12</v>
      </c>
      <c r="G929" s="1"/>
      <c r="H929" s="1"/>
      <c r="I929" s="84">
        <f t="shared" si="146"/>
        <v>9.1300000000000008</v>
      </c>
      <c r="J929" s="84">
        <f t="shared" si="147"/>
        <v>142.6</v>
      </c>
      <c r="K929" s="1"/>
      <c r="L929" s="1"/>
      <c r="M929" s="84">
        <f t="shared" si="148"/>
        <v>9.1300000000000008</v>
      </c>
      <c r="N929" s="84">
        <f t="shared" si="149"/>
        <v>54.85</v>
      </c>
      <c r="O929" s="84">
        <f t="shared" si="142"/>
        <v>181.005</v>
      </c>
      <c r="P929" s="1"/>
      <c r="Q929" s="1"/>
    </row>
    <row r="930" spans="1:17" x14ac:dyDescent="0.2">
      <c r="A930" s="84">
        <f t="shared" si="143"/>
        <v>92.4</v>
      </c>
      <c r="B930" s="84">
        <f t="shared" si="140"/>
        <v>1.1462000000000001</v>
      </c>
      <c r="C930" s="84">
        <f t="shared" si="141"/>
        <v>1.0438000000000001</v>
      </c>
      <c r="D930" s="1"/>
      <c r="E930" s="84">
        <f t="shared" si="144"/>
        <v>9.14</v>
      </c>
      <c r="F930" s="84">
        <f t="shared" si="145"/>
        <v>12</v>
      </c>
      <c r="G930" s="1"/>
      <c r="H930" s="1"/>
      <c r="I930" s="84">
        <f t="shared" si="146"/>
        <v>9.14</v>
      </c>
      <c r="J930" s="84">
        <f t="shared" si="147"/>
        <v>142.80000000000001</v>
      </c>
      <c r="K930" s="1"/>
      <c r="L930" s="1"/>
      <c r="M930" s="84">
        <f t="shared" si="148"/>
        <v>9.14</v>
      </c>
      <c r="N930" s="84">
        <f t="shared" si="149"/>
        <v>54.92</v>
      </c>
      <c r="O930" s="84">
        <f t="shared" si="142"/>
        <v>181.23599999999999</v>
      </c>
      <c r="P930" s="1"/>
      <c r="Q930" s="1"/>
    </row>
    <row r="931" spans="1:17" x14ac:dyDescent="0.2">
      <c r="A931" s="84">
        <f t="shared" si="143"/>
        <v>92.5</v>
      </c>
      <c r="B931" s="84">
        <f t="shared" si="140"/>
        <v>1.1456</v>
      </c>
      <c r="C931" s="84">
        <f t="shared" si="141"/>
        <v>1.0435000000000001</v>
      </c>
      <c r="D931" s="1"/>
      <c r="E931" s="84">
        <f t="shared" si="144"/>
        <v>9.15</v>
      </c>
      <c r="F931" s="84">
        <f t="shared" si="145"/>
        <v>11</v>
      </c>
      <c r="G931" s="1"/>
      <c r="H931" s="1"/>
      <c r="I931" s="84">
        <f t="shared" si="146"/>
        <v>9.15</v>
      </c>
      <c r="J931" s="84">
        <f t="shared" si="147"/>
        <v>143</v>
      </c>
      <c r="K931" s="1"/>
      <c r="L931" s="1"/>
      <c r="M931" s="84">
        <f t="shared" si="148"/>
        <v>9.15</v>
      </c>
      <c r="N931" s="84">
        <f t="shared" si="149"/>
        <v>55</v>
      </c>
      <c r="O931" s="84">
        <f t="shared" si="142"/>
        <v>181.5</v>
      </c>
      <c r="P931" s="1"/>
      <c r="Q931" s="1"/>
    </row>
    <row r="932" spans="1:17" x14ac:dyDescent="0.2">
      <c r="A932" s="84">
        <f t="shared" si="143"/>
        <v>92.6</v>
      </c>
      <c r="B932" s="84">
        <f t="shared" si="140"/>
        <v>1.1451</v>
      </c>
      <c r="C932" s="84">
        <f t="shared" si="141"/>
        <v>1.0431999999999999</v>
      </c>
      <c r="D932" s="1"/>
      <c r="E932" s="84">
        <f t="shared" si="144"/>
        <v>9.16</v>
      </c>
      <c r="F932" s="84">
        <f t="shared" si="145"/>
        <v>11</v>
      </c>
      <c r="G932" s="1"/>
      <c r="H932" s="1"/>
      <c r="I932" s="84">
        <f t="shared" si="146"/>
        <v>9.16</v>
      </c>
      <c r="J932" s="84">
        <f t="shared" si="147"/>
        <v>143.19999999999999</v>
      </c>
      <c r="K932" s="1"/>
      <c r="L932" s="1"/>
      <c r="M932" s="84">
        <f t="shared" si="148"/>
        <v>9.16</v>
      </c>
      <c r="N932" s="84">
        <f t="shared" si="149"/>
        <v>55.08</v>
      </c>
      <c r="O932" s="84">
        <f t="shared" si="142"/>
        <v>181.76400000000001</v>
      </c>
      <c r="P932" s="1"/>
      <c r="Q932" s="1"/>
    </row>
    <row r="933" spans="1:17" x14ac:dyDescent="0.2">
      <c r="A933" s="84">
        <f t="shared" si="143"/>
        <v>92.7</v>
      </c>
      <c r="B933" s="84">
        <f t="shared" si="140"/>
        <v>1.1446000000000001</v>
      </c>
      <c r="C933" s="84">
        <f t="shared" si="141"/>
        <v>1.0428999999999999</v>
      </c>
      <c r="D933" s="1"/>
      <c r="E933" s="84">
        <f t="shared" si="144"/>
        <v>9.17</v>
      </c>
      <c r="F933" s="84">
        <f t="shared" si="145"/>
        <v>11</v>
      </c>
      <c r="G933" s="1"/>
      <c r="H933" s="1"/>
      <c r="I933" s="84">
        <f t="shared" si="146"/>
        <v>9.17</v>
      </c>
      <c r="J933" s="84">
        <f t="shared" si="147"/>
        <v>143.4</v>
      </c>
      <c r="K933" s="1"/>
      <c r="L933" s="1"/>
      <c r="M933" s="84">
        <f t="shared" si="148"/>
        <v>9.17</v>
      </c>
      <c r="N933" s="84">
        <f t="shared" si="149"/>
        <v>55.15</v>
      </c>
      <c r="O933" s="84">
        <f t="shared" si="142"/>
        <v>181.995</v>
      </c>
      <c r="P933" s="1"/>
      <c r="Q933" s="1"/>
    </row>
    <row r="934" spans="1:17" x14ac:dyDescent="0.2">
      <c r="A934" s="84">
        <f t="shared" si="143"/>
        <v>92.8</v>
      </c>
      <c r="B934" s="84">
        <f t="shared" si="140"/>
        <v>1.1440999999999999</v>
      </c>
      <c r="C934" s="84">
        <f t="shared" si="141"/>
        <v>1.0426</v>
      </c>
      <c r="D934" s="1"/>
      <c r="E934" s="84">
        <f t="shared" si="144"/>
        <v>9.18</v>
      </c>
      <c r="F934" s="84">
        <f t="shared" si="145"/>
        <v>11</v>
      </c>
      <c r="G934" s="1"/>
      <c r="H934" s="1"/>
      <c r="I934" s="84">
        <f t="shared" si="146"/>
        <v>9.18</v>
      </c>
      <c r="J934" s="84">
        <f t="shared" si="147"/>
        <v>143.6</v>
      </c>
      <c r="K934" s="1"/>
      <c r="L934" s="1"/>
      <c r="M934" s="84">
        <f t="shared" si="148"/>
        <v>9.18</v>
      </c>
      <c r="N934" s="84">
        <f t="shared" si="149"/>
        <v>55.23</v>
      </c>
      <c r="O934" s="84">
        <f t="shared" si="142"/>
        <v>182.25899999999999</v>
      </c>
      <c r="P934" s="1"/>
      <c r="Q934" s="1"/>
    </row>
    <row r="935" spans="1:17" x14ac:dyDescent="0.2">
      <c r="A935" s="84">
        <f t="shared" si="143"/>
        <v>92.9</v>
      </c>
      <c r="B935" s="84">
        <f t="shared" si="140"/>
        <v>1.1435</v>
      </c>
      <c r="C935" s="84">
        <f t="shared" si="141"/>
        <v>1.0423</v>
      </c>
      <c r="D935" s="1"/>
      <c r="E935" s="84">
        <f t="shared" si="144"/>
        <v>9.19</v>
      </c>
      <c r="F935" s="84">
        <f t="shared" si="145"/>
        <v>10</v>
      </c>
      <c r="G935" s="1"/>
      <c r="H935" s="1"/>
      <c r="I935" s="84">
        <f t="shared" si="146"/>
        <v>9.19</v>
      </c>
      <c r="J935" s="84">
        <f t="shared" si="147"/>
        <v>143.80000000000001</v>
      </c>
      <c r="K935" s="1"/>
      <c r="L935" s="1"/>
      <c r="M935" s="84">
        <f t="shared" si="148"/>
        <v>9.19</v>
      </c>
      <c r="N935" s="84">
        <f t="shared" si="149"/>
        <v>55.31</v>
      </c>
      <c r="O935" s="84">
        <f t="shared" si="142"/>
        <v>182.523</v>
      </c>
      <c r="P935" s="1"/>
      <c r="Q935" s="1"/>
    </row>
    <row r="936" spans="1:17" x14ac:dyDescent="0.2">
      <c r="A936" s="84">
        <f t="shared" si="143"/>
        <v>93</v>
      </c>
      <c r="B936" s="84">
        <f t="shared" si="140"/>
        <v>1.143</v>
      </c>
      <c r="C936" s="84">
        <f t="shared" si="141"/>
        <v>1.0419</v>
      </c>
      <c r="D936" s="1"/>
      <c r="E936" s="84">
        <f t="shared" si="144"/>
        <v>9.1999999999999993</v>
      </c>
      <c r="F936" s="84">
        <f t="shared" si="145"/>
        <v>10</v>
      </c>
      <c r="G936" s="1"/>
      <c r="H936" s="1"/>
      <c r="I936" s="84">
        <f t="shared" si="146"/>
        <v>9.1999999999999993</v>
      </c>
      <c r="J936" s="84">
        <f t="shared" si="147"/>
        <v>144</v>
      </c>
      <c r="K936" s="1"/>
      <c r="L936" s="1"/>
      <c r="M936" s="84">
        <f t="shared" si="148"/>
        <v>9.1999999999999993</v>
      </c>
      <c r="N936" s="84">
        <f t="shared" si="149"/>
        <v>55.38</v>
      </c>
      <c r="O936" s="84">
        <f t="shared" si="142"/>
        <v>182.75399999999999</v>
      </c>
      <c r="P936" s="1"/>
      <c r="Q936" s="1"/>
    </row>
    <row r="937" spans="1:17" x14ac:dyDescent="0.2">
      <c r="A937" s="84">
        <f t="shared" si="143"/>
        <v>93.1</v>
      </c>
      <c r="B937" s="84">
        <f t="shared" si="140"/>
        <v>1.1425000000000001</v>
      </c>
      <c r="C937" s="84">
        <f t="shared" si="141"/>
        <v>1.0416000000000001</v>
      </c>
      <c r="D937" s="1"/>
      <c r="E937" s="84">
        <f t="shared" si="144"/>
        <v>9.2100000000000009</v>
      </c>
      <c r="F937" s="84">
        <f t="shared" si="145"/>
        <v>10</v>
      </c>
      <c r="G937" s="1"/>
      <c r="H937" s="1"/>
      <c r="I937" s="84">
        <f t="shared" si="146"/>
        <v>9.2100000000000009</v>
      </c>
      <c r="J937" s="84">
        <f t="shared" si="147"/>
        <v>144.19999999999999</v>
      </c>
      <c r="K937" s="1"/>
      <c r="L937" s="1"/>
      <c r="M937" s="84">
        <f t="shared" si="148"/>
        <v>9.2100000000000009</v>
      </c>
      <c r="N937" s="84">
        <f t="shared" si="149"/>
        <v>55.46</v>
      </c>
      <c r="O937" s="84">
        <f t="shared" si="142"/>
        <v>183.018</v>
      </c>
      <c r="P937" s="1"/>
      <c r="Q937" s="1"/>
    </row>
    <row r="938" spans="1:17" x14ac:dyDescent="0.2">
      <c r="A938" s="84">
        <f t="shared" si="143"/>
        <v>93.2</v>
      </c>
      <c r="B938" s="84">
        <f t="shared" si="140"/>
        <v>1.1419999999999999</v>
      </c>
      <c r="C938" s="84">
        <f t="shared" si="141"/>
        <v>1.0412999999999999</v>
      </c>
      <c r="D938" s="1"/>
      <c r="E938" s="84">
        <f t="shared" si="144"/>
        <v>9.2200000000000006</v>
      </c>
      <c r="F938" s="84">
        <f t="shared" si="145"/>
        <v>9</v>
      </c>
      <c r="G938" s="1"/>
      <c r="H938" s="1"/>
      <c r="I938" s="84">
        <f t="shared" si="146"/>
        <v>9.2200000000000006</v>
      </c>
      <c r="J938" s="84">
        <f t="shared" si="147"/>
        <v>144.4</v>
      </c>
      <c r="K938" s="1"/>
      <c r="L938" s="1"/>
      <c r="M938" s="84">
        <f t="shared" si="148"/>
        <v>9.2200000000000006</v>
      </c>
      <c r="N938" s="84">
        <f t="shared" si="149"/>
        <v>55.54</v>
      </c>
      <c r="O938" s="84">
        <f t="shared" si="142"/>
        <v>183.28200000000001</v>
      </c>
      <c r="P938" s="1"/>
      <c r="Q938" s="1"/>
    </row>
    <row r="939" spans="1:17" x14ac:dyDescent="0.2">
      <c r="A939" s="84">
        <f t="shared" si="143"/>
        <v>93.3</v>
      </c>
      <c r="B939" s="84">
        <f t="shared" si="140"/>
        <v>1.1414</v>
      </c>
      <c r="C939" s="84">
        <f t="shared" si="141"/>
        <v>1.0409999999999999</v>
      </c>
      <c r="D939" s="1"/>
      <c r="E939" s="84">
        <f t="shared" si="144"/>
        <v>9.23</v>
      </c>
      <c r="F939" s="84">
        <f t="shared" si="145"/>
        <v>9</v>
      </c>
      <c r="G939" s="1"/>
      <c r="H939" s="1"/>
      <c r="I939" s="84">
        <f t="shared" si="146"/>
        <v>9.23</v>
      </c>
      <c r="J939" s="84">
        <f t="shared" si="147"/>
        <v>144.6</v>
      </c>
      <c r="K939" s="1"/>
      <c r="L939" s="1"/>
      <c r="M939" s="84">
        <f t="shared" si="148"/>
        <v>9.23</v>
      </c>
      <c r="N939" s="84">
        <f t="shared" si="149"/>
        <v>55.62</v>
      </c>
      <c r="O939" s="84">
        <f t="shared" si="142"/>
        <v>183.54599999999999</v>
      </c>
      <c r="P939" s="1"/>
      <c r="Q939" s="1"/>
    </row>
    <row r="940" spans="1:17" x14ac:dyDescent="0.2">
      <c r="A940" s="84">
        <f t="shared" si="143"/>
        <v>93.4</v>
      </c>
      <c r="B940" s="84">
        <f t="shared" si="140"/>
        <v>1.1409</v>
      </c>
      <c r="C940" s="84">
        <f t="shared" si="141"/>
        <v>1.0407</v>
      </c>
      <c r="D940" s="1"/>
      <c r="E940" s="84">
        <f t="shared" si="144"/>
        <v>9.24</v>
      </c>
      <c r="F940" s="84">
        <f t="shared" si="145"/>
        <v>9</v>
      </c>
      <c r="G940" s="1"/>
      <c r="H940" s="1"/>
      <c r="I940" s="84">
        <f t="shared" si="146"/>
        <v>9.24</v>
      </c>
      <c r="J940" s="84">
        <f t="shared" si="147"/>
        <v>144.80000000000001</v>
      </c>
      <c r="K940" s="1"/>
      <c r="L940" s="1"/>
      <c r="M940" s="84">
        <f t="shared" si="148"/>
        <v>9.24</v>
      </c>
      <c r="N940" s="84">
        <f t="shared" si="149"/>
        <v>55.69</v>
      </c>
      <c r="O940" s="84">
        <f t="shared" si="142"/>
        <v>183.77699999999999</v>
      </c>
      <c r="P940" s="1"/>
      <c r="Q940" s="1"/>
    </row>
    <row r="941" spans="1:17" x14ac:dyDescent="0.2">
      <c r="A941" s="84">
        <f t="shared" si="143"/>
        <v>93.5</v>
      </c>
      <c r="B941" s="84">
        <f t="shared" si="140"/>
        <v>1.1404000000000001</v>
      </c>
      <c r="C941" s="84">
        <f t="shared" si="141"/>
        <v>1.0404</v>
      </c>
      <c r="D941" s="1"/>
      <c r="E941" s="84">
        <f t="shared" si="144"/>
        <v>9.25</v>
      </c>
      <c r="F941" s="84">
        <f t="shared" si="145"/>
        <v>9</v>
      </c>
      <c r="G941" s="1"/>
      <c r="H941" s="1"/>
      <c r="I941" s="84">
        <f t="shared" si="146"/>
        <v>9.25</v>
      </c>
      <c r="J941" s="84">
        <f t="shared" si="147"/>
        <v>145</v>
      </c>
      <c r="K941" s="1"/>
      <c r="L941" s="1"/>
      <c r="M941" s="84">
        <f t="shared" si="148"/>
        <v>9.25</v>
      </c>
      <c r="N941" s="84">
        <f t="shared" si="149"/>
        <v>55.77</v>
      </c>
      <c r="O941" s="84">
        <f t="shared" si="142"/>
        <v>184.041</v>
      </c>
      <c r="P941" s="1"/>
      <c r="Q941" s="1"/>
    </row>
    <row r="942" spans="1:17" x14ac:dyDescent="0.2">
      <c r="A942" s="84">
        <f t="shared" si="143"/>
        <v>93.6</v>
      </c>
      <c r="B942" s="84">
        <f t="shared" si="140"/>
        <v>1.1398999999999999</v>
      </c>
      <c r="C942" s="84">
        <f t="shared" si="141"/>
        <v>1.0401</v>
      </c>
      <c r="D942" s="1"/>
      <c r="E942" s="84">
        <f t="shared" si="144"/>
        <v>9.26</v>
      </c>
      <c r="F942" s="84">
        <f t="shared" si="145"/>
        <v>9</v>
      </c>
      <c r="G942" s="1"/>
      <c r="H942" s="1"/>
      <c r="I942" s="84">
        <f t="shared" si="146"/>
        <v>9.26</v>
      </c>
      <c r="J942" s="84">
        <f t="shared" si="147"/>
        <v>145.19999999999999</v>
      </c>
      <c r="K942" s="1"/>
      <c r="L942" s="1"/>
      <c r="M942" s="84">
        <f t="shared" si="148"/>
        <v>9.26</v>
      </c>
      <c r="N942" s="84">
        <f t="shared" si="149"/>
        <v>55.85</v>
      </c>
      <c r="O942" s="84">
        <f t="shared" si="142"/>
        <v>184.30500000000001</v>
      </c>
      <c r="P942" s="1"/>
      <c r="Q942" s="1"/>
    </row>
    <row r="943" spans="1:17" x14ac:dyDescent="0.2">
      <c r="A943" s="84">
        <f t="shared" si="143"/>
        <v>93.7</v>
      </c>
      <c r="B943" s="84">
        <f t="shared" si="140"/>
        <v>1.1394</v>
      </c>
      <c r="C943" s="84">
        <f t="shared" si="141"/>
        <v>1.0398000000000001</v>
      </c>
      <c r="D943" s="1"/>
      <c r="E943" s="84">
        <f t="shared" si="144"/>
        <v>9.27</v>
      </c>
      <c r="F943" s="84">
        <f t="shared" si="145"/>
        <v>8</v>
      </c>
      <c r="G943" s="1"/>
      <c r="H943" s="1"/>
      <c r="I943" s="84">
        <f t="shared" si="146"/>
        <v>9.27</v>
      </c>
      <c r="J943" s="84">
        <f t="shared" si="147"/>
        <v>145.4</v>
      </c>
      <c r="K943" s="1"/>
      <c r="L943" s="1"/>
      <c r="M943" s="84">
        <f t="shared" si="148"/>
        <v>9.27</v>
      </c>
      <c r="N943" s="84">
        <f t="shared" si="149"/>
        <v>55.92</v>
      </c>
      <c r="O943" s="84">
        <f t="shared" si="142"/>
        <v>184.536</v>
      </c>
      <c r="P943" s="1"/>
      <c r="Q943" s="1"/>
    </row>
    <row r="944" spans="1:17" x14ac:dyDescent="0.2">
      <c r="A944" s="84">
        <f t="shared" si="143"/>
        <v>93.8</v>
      </c>
      <c r="B944" s="84">
        <f t="shared" si="140"/>
        <v>1.1389</v>
      </c>
      <c r="C944" s="84">
        <f t="shared" si="141"/>
        <v>1.0395000000000001</v>
      </c>
      <c r="D944" s="1"/>
      <c r="E944" s="84">
        <f t="shared" si="144"/>
        <v>9.2799999999999994</v>
      </c>
      <c r="F944" s="84">
        <f t="shared" si="145"/>
        <v>8</v>
      </c>
      <c r="G944" s="1"/>
      <c r="H944" s="1"/>
      <c r="I944" s="84">
        <f t="shared" si="146"/>
        <v>9.2799999999999994</v>
      </c>
      <c r="J944" s="84">
        <f t="shared" si="147"/>
        <v>145.6</v>
      </c>
      <c r="K944" s="1"/>
      <c r="L944" s="1"/>
      <c r="M944" s="84">
        <f t="shared" si="148"/>
        <v>9.2799999999999994</v>
      </c>
      <c r="N944" s="84">
        <f t="shared" si="149"/>
        <v>56</v>
      </c>
      <c r="O944" s="84">
        <f t="shared" si="142"/>
        <v>184.8</v>
      </c>
      <c r="P944" s="1"/>
      <c r="Q944" s="1"/>
    </row>
    <row r="945" spans="1:17" x14ac:dyDescent="0.2">
      <c r="A945" s="84">
        <f t="shared" si="143"/>
        <v>93.9</v>
      </c>
      <c r="B945" s="84">
        <f t="shared" si="140"/>
        <v>1.1384000000000001</v>
      </c>
      <c r="C945" s="84">
        <f t="shared" si="141"/>
        <v>1.0391999999999999</v>
      </c>
      <c r="D945" s="1"/>
      <c r="E945" s="84">
        <f t="shared" si="144"/>
        <v>9.2899999999999991</v>
      </c>
      <c r="F945" s="84">
        <f t="shared" si="145"/>
        <v>8</v>
      </c>
      <c r="G945" s="1"/>
      <c r="H945" s="1"/>
      <c r="I945" s="84">
        <f t="shared" si="146"/>
        <v>9.2899999999999991</v>
      </c>
      <c r="J945" s="84">
        <f t="shared" si="147"/>
        <v>145.80000000000001</v>
      </c>
      <c r="K945" s="1"/>
      <c r="L945" s="1"/>
      <c r="M945" s="84">
        <f t="shared" si="148"/>
        <v>9.2899999999999991</v>
      </c>
      <c r="N945" s="84">
        <f t="shared" si="149"/>
        <v>56.08</v>
      </c>
      <c r="O945" s="84">
        <f t="shared" si="142"/>
        <v>185.06399999999999</v>
      </c>
      <c r="P945" s="1"/>
      <c r="Q945" s="1"/>
    </row>
    <row r="946" spans="1:17" x14ac:dyDescent="0.2">
      <c r="A946" s="84">
        <f t="shared" si="143"/>
        <v>94</v>
      </c>
      <c r="B946" s="84">
        <f t="shared" si="140"/>
        <v>1.1377999999999999</v>
      </c>
      <c r="C946" s="84">
        <f t="shared" si="141"/>
        <v>1.0388999999999999</v>
      </c>
      <c r="D946" s="1"/>
      <c r="E946" s="84">
        <f t="shared" si="144"/>
        <v>9.3000000000000007</v>
      </c>
      <c r="F946" s="84">
        <f t="shared" si="145"/>
        <v>7</v>
      </c>
      <c r="G946" s="1"/>
      <c r="H946" s="1"/>
      <c r="I946" s="84">
        <f t="shared" si="146"/>
        <v>9.3000000000000007</v>
      </c>
      <c r="J946" s="84">
        <f t="shared" si="147"/>
        <v>146</v>
      </c>
      <c r="K946" s="1"/>
      <c r="L946" s="1"/>
      <c r="M946" s="84">
        <f t="shared" si="148"/>
        <v>9.3000000000000007</v>
      </c>
      <c r="N946" s="84">
        <f t="shared" si="149"/>
        <v>56.15</v>
      </c>
      <c r="O946" s="84">
        <f t="shared" si="142"/>
        <v>185.29499999999999</v>
      </c>
      <c r="P946" s="1"/>
      <c r="Q946" s="1"/>
    </row>
    <row r="947" spans="1:17" x14ac:dyDescent="0.2">
      <c r="A947" s="84">
        <f t="shared" si="143"/>
        <v>94.1</v>
      </c>
      <c r="B947" s="84">
        <f t="shared" si="140"/>
        <v>1.1373</v>
      </c>
      <c r="C947" s="84">
        <f t="shared" si="141"/>
        <v>1.0387</v>
      </c>
      <c r="D947" s="1"/>
      <c r="E947" s="84">
        <f t="shared" si="144"/>
        <v>9.31</v>
      </c>
      <c r="F947" s="84">
        <f t="shared" si="145"/>
        <v>7</v>
      </c>
      <c r="G947" s="1"/>
      <c r="H947" s="1"/>
      <c r="I947" s="84">
        <f t="shared" si="146"/>
        <v>9.31</v>
      </c>
      <c r="J947" s="84">
        <f t="shared" si="147"/>
        <v>146.19999999999999</v>
      </c>
      <c r="K947" s="1"/>
      <c r="L947" s="1"/>
      <c r="M947" s="84">
        <f t="shared" si="148"/>
        <v>9.31</v>
      </c>
      <c r="N947" s="84">
        <f t="shared" si="149"/>
        <v>56.23</v>
      </c>
      <c r="O947" s="84">
        <f t="shared" si="142"/>
        <v>185.559</v>
      </c>
      <c r="P947" s="1"/>
      <c r="Q947" s="1"/>
    </row>
    <row r="948" spans="1:17" x14ac:dyDescent="0.2">
      <c r="A948" s="84">
        <f t="shared" si="143"/>
        <v>94.2</v>
      </c>
      <c r="B948" s="84">
        <f t="shared" si="140"/>
        <v>1.1368</v>
      </c>
      <c r="C948" s="84">
        <f t="shared" si="141"/>
        <v>1.0384</v>
      </c>
      <c r="D948" s="1"/>
      <c r="E948" s="84">
        <f t="shared" si="144"/>
        <v>9.32</v>
      </c>
      <c r="F948" s="84">
        <f t="shared" si="145"/>
        <v>7</v>
      </c>
      <c r="G948" s="1"/>
      <c r="H948" s="1"/>
      <c r="I948" s="84">
        <f t="shared" si="146"/>
        <v>9.32</v>
      </c>
      <c r="J948" s="84">
        <f t="shared" si="147"/>
        <v>146.4</v>
      </c>
      <c r="K948" s="1"/>
      <c r="L948" s="1"/>
      <c r="M948" s="84">
        <f t="shared" si="148"/>
        <v>9.32</v>
      </c>
      <c r="N948" s="84">
        <f t="shared" si="149"/>
        <v>56.31</v>
      </c>
      <c r="O948" s="84">
        <f t="shared" si="142"/>
        <v>185.82300000000001</v>
      </c>
      <c r="P948" s="1"/>
      <c r="Q948" s="1"/>
    </row>
    <row r="949" spans="1:17" x14ac:dyDescent="0.2">
      <c r="A949" s="84">
        <f t="shared" si="143"/>
        <v>94.3</v>
      </c>
      <c r="B949" s="84">
        <f t="shared" si="140"/>
        <v>1.1363000000000001</v>
      </c>
      <c r="C949" s="84">
        <f t="shared" si="141"/>
        <v>1.0381</v>
      </c>
      <c r="D949" s="1"/>
      <c r="E949" s="84">
        <f t="shared" si="144"/>
        <v>9.33</v>
      </c>
      <c r="F949" s="84">
        <f t="shared" si="145"/>
        <v>7</v>
      </c>
      <c r="G949" s="1"/>
      <c r="H949" s="1"/>
      <c r="I949" s="84">
        <f t="shared" si="146"/>
        <v>9.33</v>
      </c>
      <c r="J949" s="84">
        <f t="shared" si="147"/>
        <v>146.6</v>
      </c>
      <c r="K949" s="1"/>
      <c r="L949" s="1"/>
      <c r="M949" s="84">
        <f t="shared" si="148"/>
        <v>9.33</v>
      </c>
      <c r="N949" s="84">
        <f t="shared" si="149"/>
        <v>56.38</v>
      </c>
      <c r="O949" s="84">
        <f t="shared" si="142"/>
        <v>186.054</v>
      </c>
      <c r="P949" s="1"/>
      <c r="Q949" s="1"/>
    </row>
    <row r="950" spans="1:17" x14ac:dyDescent="0.2">
      <c r="A950" s="84">
        <f t="shared" si="143"/>
        <v>94.4</v>
      </c>
      <c r="B950" s="84">
        <f t="shared" si="140"/>
        <v>1.1357999999999999</v>
      </c>
      <c r="C950" s="84">
        <f t="shared" si="141"/>
        <v>1.0378000000000001</v>
      </c>
      <c r="D950" s="1"/>
      <c r="E950" s="84">
        <f t="shared" si="144"/>
        <v>9.34</v>
      </c>
      <c r="F950" s="84">
        <f t="shared" si="145"/>
        <v>6</v>
      </c>
      <c r="G950" s="1"/>
      <c r="H950" s="1"/>
      <c r="I950" s="84">
        <f t="shared" si="146"/>
        <v>9.34</v>
      </c>
      <c r="J950" s="84">
        <f t="shared" si="147"/>
        <v>146.80000000000001</v>
      </c>
      <c r="K950" s="1"/>
      <c r="L950" s="1"/>
      <c r="M950" s="84">
        <f t="shared" si="148"/>
        <v>9.34</v>
      </c>
      <c r="N950" s="84">
        <f t="shared" si="149"/>
        <v>56.46</v>
      </c>
      <c r="O950" s="84">
        <f t="shared" si="142"/>
        <v>186.31800000000001</v>
      </c>
      <c r="P950" s="1"/>
      <c r="Q950" s="1"/>
    </row>
    <row r="951" spans="1:17" x14ac:dyDescent="0.2">
      <c r="A951" s="84">
        <f t="shared" si="143"/>
        <v>94.5</v>
      </c>
      <c r="B951" s="84">
        <f t="shared" si="140"/>
        <v>1.1353</v>
      </c>
      <c r="C951" s="84">
        <f t="shared" si="141"/>
        <v>1.0375000000000001</v>
      </c>
      <c r="D951" s="1"/>
      <c r="E951" s="84">
        <f t="shared" si="144"/>
        <v>9.35</v>
      </c>
      <c r="F951" s="84">
        <f t="shared" si="145"/>
        <v>6</v>
      </c>
      <c r="G951" s="1"/>
      <c r="H951" s="1"/>
      <c r="I951" s="84">
        <f t="shared" si="146"/>
        <v>9.35</v>
      </c>
      <c r="J951" s="84">
        <f t="shared" si="147"/>
        <v>147</v>
      </c>
      <c r="K951" s="1"/>
      <c r="L951" s="1"/>
      <c r="M951" s="84">
        <f t="shared" si="148"/>
        <v>9.35</v>
      </c>
      <c r="N951" s="84">
        <f t="shared" si="149"/>
        <v>56.54</v>
      </c>
      <c r="O951" s="84">
        <f t="shared" si="142"/>
        <v>186.58199999999999</v>
      </c>
      <c r="P951" s="1"/>
      <c r="Q951" s="1"/>
    </row>
    <row r="952" spans="1:17" x14ac:dyDescent="0.2">
      <c r="A952" s="84">
        <f t="shared" si="143"/>
        <v>94.6</v>
      </c>
      <c r="B952" s="84">
        <f t="shared" si="140"/>
        <v>1.1348</v>
      </c>
      <c r="C952" s="84">
        <f t="shared" si="141"/>
        <v>1.0371999999999999</v>
      </c>
      <c r="D952" s="1"/>
      <c r="E952" s="84">
        <f t="shared" si="144"/>
        <v>9.36</v>
      </c>
      <c r="F952" s="84">
        <f t="shared" si="145"/>
        <v>6</v>
      </c>
      <c r="G952" s="1"/>
      <c r="H952" s="1"/>
      <c r="I952" s="84">
        <f t="shared" si="146"/>
        <v>9.36</v>
      </c>
      <c r="J952" s="84">
        <f t="shared" si="147"/>
        <v>147.19999999999999</v>
      </c>
      <c r="K952" s="1"/>
      <c r="L952" s="1"/>
      <c r="M952" s="84">
        <f t="shared" si="148"/>
        <v>9.36</v>
      </c>
      <c r="N952" s="84">
        <f t="shared" si="149"/>
        <v>56.62</v>
      </c>
      <c r="O952" s="84">
        <f t="shared" si="142"/>
        <v>186.846</v>
      </c>
      <c r="P952" s="1"/>
      <c r="Q952" s="1"/>
    </row>
    <row r="953" spans="1:17" x14ac:dyDescent="0.2">
      <c r="A953" s="84">
        <f t="shared" si="143"/>
        <v>94.7</v>
      </c>
      <c r="B953" s="84">
        <f t="shared" si="140"/>
        <v>1.1343000000000001</v>
      </c>
      <c r="C953" s="84">
        <f t="shared" si="141"/>
        <v>1.0368999999999999</v>
      </c>
      <c r="D953" s="1"/>
      <c r="E953" s="84">
        <f t="shared" si="144"/>
        <v>9.3699999999999992</v>
      </c>
      <c r="F953" s="84">
        <f t="shared" si="145"/>
        <v>6</v>
      </c>
      <c r="G953" s="1"/>
      <c r="H953" s="1"/>
      <c r="I953" s="84">
        <f t="shared" si="146"/>
        <v>9.3699999999999992</v>
      </c>
      <c r="J953" s="84">
        <f t="shared" si="147"/>
        <v>147.4</v>
      </c>
      <c r="K953" s="1"/>
      <c r="L953" s="1"/>
      <c r="M953" s="84">
        <f t="shared" si="148"/>
        <v>9.3699999999999992</v>
      </c>
      <c r="N953" s="84">
        <f t="shared" si="149"/>
        <v>56.69</v>
      </c>
      <c r="O953" s="84">
        <f t="shared" si="142"/>
        <v>187.077</v>
      </c>
      <c r="P953" s="1"/>
      <c r="Q953" s="1"/>
    </row>
    <row r="954" spans="1:17" x14ac:dyDescent="0.2">
      <c r="A954" s="84">
        <f t="shared" si="143"/>
        <v>94.8</v>
      </c>
      <c r="B954" s="84">
        <f t="shared" si="140"/>
        <v>1.1337999999999999</v>
      </c>
      <c r="C954" s="84">
        <f t="shared" si="141"/>
        <v>1.0367</v>
      </c>
      <c r="D954" s="1"/>
      <c r="E954" s="84">
        <f t="shared" si="144"/>
        <v>9.3800000000000008</v>
      </c>
      <c r="F954" s="84">
        <f t="shared" si="145"/>
        <v>5</v>
      </c>
      <c r="G954" s="1"/>
      <c r="H954" s="1"/>
      <c r="I954" s="84">
        <f t="shared" si="146"/>
        <v>9.3800000000000008</v>
      </c>
      <c r="J954" s="84">
        <f t="shared" si="147"/>
        <v>147.6</v>
      </c>
      <c r="K954" s="1"/>
      <c r="L954" s="1"/>
      <c r="M954" s="84">
        <f t="shared" si="148"/>
        <v>9.3800000000000008</v>
      </c>
      <c r="N954" s="84">
        <f t="shared" si="149"/>
        <v>56.77</v>
      </c>
      <c r="O954" s="84">
        <f t="shared" si="142"/>
        <v>187.34100000000001</v>
      </c>
      <c r="P954" s="1"/>
      <c r="Q954" s="1"/>
    </row>
    <row r="955" spans="1:17" x14ac:dyDescent="0.2">
      <c r="A955" s="84">
        <f t="shared" si="143"/>
        <v>94.9</v>
      </c>
      <c r="B955" s="84">
        <f t="shared" si="140"/>
        <v>1.1333</v>
      </c>
      <c r="C955" s="84">
        <f t="shared" si="141"/>
        <v>1.0364</v>
      </c>
      <c r="D955" s="1"/>
      <c r="E955" s="84">
        <f t="shared" si="144"/>
        <v>9.39</v>
      </c>
      <c r="F955" s="84">
        <f t="shared" si="145"/>
        <v>5</v>
      </c>
      <c r="G955" s="1"/>
      <c r="H955" s="1"/>
      <c r="I955" s="84">
        <f t="shared" si="146"/>
        <v>9.39</v>
      </c>
      <c r="J955" s="84">
        <f t="shared" si="147"/>
        <v>147.80000000000001</v>
      </c>
      <c r="K955" s="1"/>
      <c r="L955" s="1"/>
      <c r="M955" s="84">
        <f t="shared" si="148"/>
        <v>9.39</v>
      </c>
      <c r="N955" s="84">
        <f t="shared" si="149"/>
        <v>56.85</v>
      </c>
      <c r="O955" s="84">
        <f t="shared" si="142"/>
        <v>187.60499999999999</v>
      </c>
      <c r="P955" s="1"/>
      <c r="Q955" s="1"/>
    </row>
    <row r="956" spans="1:17" x14ac:dyDescent="0.2">
      <c r="A956" s="84">
        <f t="shared" si="143"/>
        <v>95</v>
      </c>
      <c r="B956" s="84">
        <f t="shared" si="140"/>
        <v>1.1328</v>
      </c>
      <c r="C956" s="84">
        <f t="shared" si="141"/>
        <v>1.0361</v>
      </c>
      <c r="D956" s="1"/>
      <c r="E956" s="84">
        <f t="shared" si="144"/>
        <v>9.4</v>
      </c>
      <c r="F956" s="84">
        <f t="shared" si="145"/>
        <v>5</v>
      </c>
      <c r="G956" s="1"/>
      <c r="H956" s="1"/>
      <c r="I956" s="84">
        <f t="shared" si="146"/>
        <v>9.4</v>
      </c>
      <c r="J956" s="84">
        <f t="shared" si="147"/>
        <v>148</v>
      </c>
      <c r="K956" s="1"/>
      <c r="L956" s="1"/>
      <c r="M956" s="84">
        <f t="shared" si="148"/>
        <v>9.4</v>
      </c>
      <c r="N956" s="84">
        <f t="shared" si="149"/>
        <v>56.92</v>
      </c>
      <c r="O956" s="84">
        <f t="shared" si="142"/>
        <v>187.83600000000001</v>
      </c>
      <c r="P956" s="1"/>
      <c r="Q956" s="1"/>
    </row>
    <row r="957" spans="1:17" x14ac:dyDescent="0.2">
      <c r="A957" s="84">
        <f t="shared" si="143"/>
        <v>95.1</v>
      </c>
      <c r="B957" s="84">
        <f t="shared" si="140"/>
        <v>1.1324000000000001</v>
      </c>
      <c r="C957" s="84">
        <f t="shared" si="141"/>
        <v>1.0358000000000001</v>
      </c>
      <c r="D957" s="1"/>
      <c r="E957" s="84">
        <f t="shared" si="144"/>
        <v>9.41</v>
      </c>
      <c r="F957" s="84">
        <f t="shared" si="145"/>
        <v>5</v>
      </c>
      <c r="G957" s="1"/>
      <c r="H957" s="1"/>
      <c r="I957" s="84">
        <f t="shared" si="146"/>
        <v>9.41</v>
      </c>
      <c r="J957" s="84">
        <f t="shared" si="147"/>
        <v>148.19999999999999</v>
      </c>
      <c r="K957" s="1"/>
      <c r="L957" s="1"/>
      <c r="M957" s="84">
        <f t="shared" si="148"/>
        <v>9.41</v>
      </c>
      <c r="N957" s="84">
        <f t="shared" si="149"/>
        <v>57</v>
      </c>
      <c r="O957" s="84">
        <f t="shared" si="142"/>
        <v>188.1</v>
      </c>
      <c r="P957" s="1"/>
      <c r="Q957" s="1"/>
    </row>
    <row r="958" spans="1:17" x14ac:dyDescent="0.2">
      <c r="A958" s="84">
        <f t="shared" si="143"/>
        <v>95.2</v>
      </c>
      <c r="B958" s="84">
        <f t="shared" si="140"/>
        <v>1.1318999999999999</v>
      </c>
      <c r="C958" s="84">
        <f t="shared" si="141"/>
        <v>1.0355000000000001</v>
      </c>
      <c r="D958" s="1"/>
      <c r="E958" s="84">
        <f t="shared" si="144"/>
        <v>9.42</v>
      </c>
      <c r="F958" s="84">
        <f t="shared" si="145"/>
        <v>4</v>
      </c>
      <c r="G958" s="1"/>
      <c r="H958" s="1"/>
      <c r="I958" s="84">
        <f t="shared" si="146"/>
        <v>9.42</v>
      </c>
      <c r="J958" s="84">
        <f t="shared" si="147"/>
        <v>148.4</v>
      </c>
      <c r="K958" s="1"/>
      <c r="L958" s="1"/>
      <c r="M958" s="84">
        <f t="shared" si="148"/>
        <v>9.42</v>
      </c>
      <c r="N958" s="84">
        <f t="shared" si="149"/>
        <v>57.08</v>
      </c>
      <c r="O958" s="84">
        <f t="shared" si="142"/>
        <v>188.364</v>
      </c>
      <c r="P958" s="1"/>
      <c r="Q958" s="1"/>
    </row>
    <row r="959" spans="1:17" x14ac:dyDescent="0.2">
      <c r="A959" s="84">
        <f t="shared" si="143"/>
        <v>95.3</v>
      </c>
      <c r="B959" s="84">
        <f t="shared" si="140"/>
        <v>1.1314</v>
      </c>
      <c r="C959" s="84">
        <f t="shared" si="141"/>
        <v>1.0353000000000001</v>
      </c>
      <c r="D959" s="1"/>
      <c r="E959" s="84">
        <f t="shared" si="144"/>
        <v>9.43</v>
      </c>
      <c r="F959" s="84">
        <f t="shared" si="145"/>
        <v>4</v>
      </c>
      <c r="G959" s="1"/>
      <c r="H959" s="1"/>
      <c r="I959" s="84">
        <f t="shared" si="146"/>
        <v>9.43</v>
      </c>
      <c r="J959" s="84">
        <f t="shared" si="147"/>
        <v>148.6</v>
      </c>
      <c r="K959" s="1"/>
      <c r="L959" s="1"/>
      <c r="M959" s="84">
        <f t="shared" si="148"/>
        <v>9.43</v>
      </c>
      <c r="N959" s="84">
        <f t="shared" si="149"/>
        <v>57.15</v>
      </c>
      <c r="O959" s="84">
        <f t="shared" si="142"/>
        <v>188.595</v>
      </c>
      <c r="P959" s="1"/>
      <c r="Q959" s="1"/>
    </row>
    <row r="960" spans="1:17" x14ac:dyDescent="0.2">
      <c r="A960" s="84">
        <f t="shared" si="143"/>
        <v>95.4</v>
      </c>
      <c r="B960" s="84">
        <f t="shared" si="140"/>
        <v>1.1309</v>
      </c>
      <c r="C960" s="84">
        <f t="shared" si="141"/>
        <v>1.0349999999999999</v>
      </c>
      <c r="D960" s="1"/>
      <c r="E960" s="84">
        <f t="shared" si="144"/>
        <v>9.44</v>
      </c>
      <c r="F960" s="84">
        <f t="shared" si="145"/>
        <v>4</v>
      </c>
      <c r="G960" s="1"/>
      <c r="H960" s="1"/>
      <c r="I960" s="84">
        <f t="shared" si="146"/>
        <v>9.44</v>
      </c>
      <c r="J960" s="84">
        <f t="shared" si="147"/>
        <v>148.80000000000001</v>
      </c>
      <c r="K960" s="1"/>
      <c r="L960" s="1"/>
      <c r="M960" s="84">
        <f t="shared" si="148"/>
        <v>9.44</v>
      </c>
      <c r="N960" s="84">
        <f t="shared" si="149"/>
        <v>57.23</v>
      </c>
      <c r="O960" s="84">
        <f t="shared" si="142"/>
        <v>188.85900000000001</v>
      </c>
      <c r="P960" s="1"/>
      <c r="Q960" s="1"/>
    </row>
    <row r="961" spans="1:17" x14ac:dyDescent="0.2">
      <c r="A961" s="84">
        <f t="shared" si="143"/>
        <v>95.5</v>
      </c>
      <c r="B961" s="84">
        <f t="shared" si="140"/>
        <v>1.1304000000000001</v>
      </c>
      <c r="C961" s="84">
        <f t="shared" si="141"/>
        <v>1.0347</v>
      </c>
      <c r="D961" s="1"/>
      <c r="E961" s="84">
        <f t="shared" si="144"/>
        <v>9.4499999999999993</v>
      </c>
      <c r="F961" s="84">
        <f t="shared" si="145"/>
        <v>4</v>
      </c>
      <c r="G961" s="1"/>
      <c r="H961" s="1"/>
      <c r="I961" s="84">
        <f t="shared" si="146"/>
        <v>9.4499999999999993</v>
      </c>
      <c r="J961" s="84">
        <f t="shared" si="147"/>
        <v>149</v>
      </c>
      <c r="K961" s="1"/>
      <c r="L961" s="1"/>
      <c r="M961" s="84">
        <f t="shared" si="148"/>
        <v>9.4499999999999993</v>
      </c>
      <c r="N961" s="84">
        <f t="shared" si="149"/>
        <v>57.31</v>
      </c>
      <c r="O961" s="84">
        <f t="shared" si="142"/>
        <v>189.12299999999999</v>
      </c>
      <c r="P961" s="1"/>
      <c r="Q961" s="1"/>
    </row>
    <row r="962" spans="1:17" x14ac:dyDescent="0.2">
      <c r="A962" s="84">
        <f t="shared" si="143"/>
        <v>95.6</v>
      </c>
      <c r="B962" s="84">
        <f t="shared" si="140"/>
        <v>1.1298999999999999</v>
      </c>
      <c r="C962" s="84">
        <f t="shared" si="141"/>
        <v>1.0344</v>
      </c>
      <c r="D962" s="1"/>
      <c r="E962" s="84">
        <f t="shared" si="144"/>
        <v>9.4600000000000009</v>
      </c>
      <c r="F962" s="84">
        <f t="shared" si="145"/>
        <v>3</v>
      </c>
      <c r="G962" s="1"/>
      <c r="H962" s="1"/>
      <c r="I962" s="84">
        <f t="shared" si="146"/>
        <v>9.4600000000000009</v>
      </c>
      <c r="J962" s="84">
        <f t="shared" si="147"/>
        <v>149.19999999999999</v>
      </c>
      <c r="K962" s="1"/>
      <c r="L962" s="1"/>
      <c r="M962" s="84">
        <f t="shared" si="148"/>
        <v>9.4600000000000009</v>
      </c>
      <c r="N962" s="84">
        <f t="shared" si="149"/>
        <v>57.38</v>
      </c>
      <c r="O962" s="84">
        <f t="shared" si="142"/>
        <v>189.35400000000001</v>
      </c>
      <c r="P962" s="1"/>
      <c r="Q962" s="1"/>
    </row>
    <row r="963" spans="1:17" x14ac:dyDescent="0.2">
      <c r="A963" s="84">
        <f t="shared" si="143"/>
        <v>95.7</v>
      </c>
      <c r="B963" s="84">
        <f t="shared" si="140"/>
        <v>1.1294</v>
      </c>
      <c r="C963" s="84">
        <f t="shared" si="141"/>
        <v>1.0342</v>
      </c>
      <c r="D963" s="1"/>
      <c r="E963" s="84">
        <f t="shared" si="144"/>
        <v>9.4700000000000006</v>
      </c>
      <c r="F963" s="84">
        <f t="shared" si="145"/>
        <v>3</v>
      </c>
      <c r="G963" s="1"/>
      <c r="H963" s="1"/>
      <c r="I963" s="84">
        <f t="shared" si="146"/>
        <v>9.4700000000000006</v>
      </c>
      <c r="J963" s="84">
        <f t="shared" si="147"/>
        <v>149.4</v>
      </c>
      <c r="K963" s="1"/>
      <c r="L963" s="1"/>
      <c r="M963" s="84">
        <f t="shared" si="148"/>
        <v>9.4700000000000006</v>
      </c>
      <c r="N963" s="84">
        <f t="shared" si="149"/>
        <v>57.46</v>
      </c>
      <c r="O963" s="84">
        <f t="shared" si="142"/>
        <v>189.61799999999999</v>
      </c>
      <c r="P963" s="1"/>
      <c r="Q963" s="1"/>
    </row>
    <row r="964" spans="1:17" x14ac:dyDescent="0.2">
      <c r="A964" s="84">
        <f t="shared" si="143"/>
        <v>95.8</v>
      </c>
      <c r="B964" s="84">
        <f t="shared" si="140"/>
        <v>1.129</v>
      </c>
      <c r="C964" s="84">
        <f t="shared" si="141"/>
        <v>1.0339</v>
      </c>
      <c r="D964" s="1"/>
      <c r="E964" s="84">
        <f t="shared" si="144"/>
        <v>9.48</v>
      </c>
      <c r="F964" s="84">
        <f t="shared" si="145"/>
        <v>3</v>
      </c>
      <c r="G964" s="1"/>
      <c r="H964" s="1"/>
      <c r="I964" s="84">
        <f t="shared" si="146"/>
        <v>9.48</v>
      </c>
      <c r="J964" s="84">
        <f t="shared" si="147"/>
        <v>149.6</v>
      </c>
      <c r="K964" s="1"/>
      <c r="L964" s="1"/>
      <c r="M964" s="84">
        <f t="shared" si="148"/>
        <v>9.48</v>
      </c>
      <c r="N964" s="84">
        <f t="shared" si="149"/>
        <v>57.54</v>
      </c>
      <c r="O964" s="84">
        <f t="shared" si="142"/>
        <v>189.88200000000001</v>
      </c>
      <c r="P964" s="1"/>
      <c r="Q964" s="1"/>
    </row>
    <row r="965" spans="1:17" x14ac:dyDescent="0.2">
      <c r="A965" s="84">
        <f t="shared" si="143"/>
        <v>95.9</v>
      </c>
      <c r="B965" s="84">
        <f t="shared" si="140"/>
        <v>1.1285000000000001</v>
      </c>
      <c r="C965" s="84">
        <f t="shared" si="141"/>
        <v>1.0336000000000001</v>
      </c>
      <c r="D965" s="1"/>
      <c r="E965" s="84">
        <f t="shared" si="144"/>
        <v>9.49</v>
      </c>
      <c r="F965" s="84">
        <f t="shared" si="145"/>
        <v>3</v>
      </c>
      <c r="G965" s="1"/>
      <c r="H965" s="1"/>
      <c r="I965" s="84">
        <f t="shared" si="146"/>
        <v>9.49</v>
      </c>
      <c r="J965" s="84">
        <f t="shared" si="147"/>
        <v>149.80000000000001</v>
      </c>
      <c r="K965" s="1"/>
      <c r="L965" s="1"/>
      <c r="M965" s="84">
        <f t="shared" si="148"/>
        <v>9.49</v>
      </c>
      <c r="N965" s="84">
        <f t="shared" si="149"/>
        <v>57.62</v>
      </c>
      <c r="O965" s="84">
        <f t="shared" si="142"/>
        <v>190.14599999999999</v>
      </c>
      <c r="P965" s="1"/>
      <c r="Q965" s="1"/>
    </row>
    <row r="966" spans="1:17" x14ac:dyDescent="0.2">
      <c r="A966" s="84">
        <f t="shared" si="143"/>
        <v>96</v>
      </c>
      <c r="B966" s="84">
        <f t="shared" si="140"/>
        <v>1.1279999999999999</v>
      </c>
      <c r="C966" s="84">
        <f t="shared" si="141"/>
        <v>1.0334000000000001</v>
      </c>
      <c r="D966" s="1"/>
      <c r="E966" s="84">
        <f t="shared" si="144"/>
        <v>9.5</v>
      </c>
      <c r="F966" s="84">
        <f t="shared" si="145"/>
        <v>2</v>
      </c>
      <c r="G966" s="1"/>
      <c r="H966" s="1"/>
      <c r="I966" s="84">
        <f t="shared" si="146"/>
        <v>9.5</v>
      </c>
      <c r="J966" s="84">
        <f t="shared" si="147"/>
        <v>150</v>
      </c>
      <c r="K966" s="1"/>
      <c r="L966" s="1"/>
      <c r="M966" s="84">
        <f t="shared" si="148"/>
        <v>9.5</v>
      </c>
      <c r="N966" s="84">
        <f t="shared" si="149"/>
        <v>57.69</v>
      </c>
      <c r="O966" s="84">
        <f t="shared" si="142"/>
        <v>190.37700000000001</v>
      </c>
      <c r="P966" s="1"/>
      <c r="Q966" s="1"/>
    </row>
    <row r="967" spans="1:17" x14ac:dyDescent="0.2">
      <c r="A967" s="84">
        <f t="shared" si="143"/>
        <v>96.1</v>
      </c>
      <c r="B967" s="84">
        <f t="shared" si="140"/>
        <v>1.1274999999999999</v>
      </c>
      <c r="C967" s="84">
        <f t="shared" si="141"/>
        <v>1.0330999999999999</v>
      </c>
      <c r="D967" s="1"/>
      <c r="E967" s="84">
        <f t="shared" si="144"/>
        <v>9.51</v>
      </c>
      <c r="F967" s="84">
        <f t="shared" si="145"/>
        <v>2</v>
      </c>
      <c r="G967" s="1"/>
      <c r="H967" s="1"/>
      <c r="I967" s="84">
        <f t="shared" si="146"/>
        <v>9.51</v>
      </c>
      <c r="J967" s="84">
        <f t="shared" si="147"/>
        <v>150.19999999999999</v>
      </c>
      <c r="K967" s="1"/>
      <c r="L967" s="1"/>
      <c r="M967" s="84">
        <f t="shared" si="148"/>
        <v>9.51</v>
      </c>
      <c r="N967" s="84">
        <f t="shared" si="149"/>
        <v>57.77</v>
      </c>
      <c r="O967" s="84">
        <f t="shared" si="142"/>
        <v>190.64099999999999</v>
      </c>
      <c r="P967" s="1"/>
      <c r="Q967" s="1"/>
    </row>
    <row r="968" spans="1:17" x14ac:dyDescent="0.2">
      <c r="A968" s="84">
        <f t="shared" si="143"/>
        <v>96.2</v>
      </c>
      <c r="B968" s="84">
        <f t="shared" si="140"/>
        <v>1.1271</v>
      </c>
      <c r="C968" s="84">
        <f t="shared" si="141"/>
        <v>1.0328999999999999</v>
      </c>
      <c r="D968" s="1"/>
      <c r="E968" s="84">
        <f t="shared" si="144"/>
        <v>9.52</v>
      </c>
      <c r="F968" s="84">
        <f t="shared" si="145"/>
        <v>2</v>
      </c>
      <c r="G968" s="1"/>
      <c r="H968" s="1"/>
      <c r="I968" s="84">
        <f t="shared" si="146"/>
        <v>9.52</v>
      </c>
      <c r="J968" s="84">
        <f t="shared" si="147"/>
        <v>150.4</v>
      </c>
      <c r="K968" s="1"/>
      <c r="L968" s="1"/>
      <c r="M968" s="84">
        <f t="shared" si="148"/>
        <v>9.52</v>
      </c>
      <c r="N968" s="84">
        <f t="shared" si="149"/>
        <v>57.85</v>
      </c>
      <c r="O968" s="84">
        <f t="shared" si="142"/>
        <v>190.905</v>
      </c>
      <c r="P968" s="1"/>
      <c r="Q968" s="1"/>
    </row>
    <row r="969" spans="1:17" x14ac:dyDescent="0.2">
      <c r="A969" s="84">
        <f t="shared" si="143"/>
        <v>96.3</v>
      </c>
      <c r="B969" s="84">
        <f t="shared" si="140"/>
        <v>1.1266</v>
      </c>
      <c r="C969" s="84">
        <f t="shared" si="141"/>
        <v>1.0326</v>
      </c>
      <c r="D969" s="1"/>
      <c r="E969" s="84">
        <f t="shared" si="144"/>
        <v>9.5299999999999994</v>
      </c>
      <c r="F969" s="84">
        <f t="shared" si="145"/>
        <v>2</v>
      </c>
      <c r="G969" s="1"/>
      <c r="H969" s="1"/>
      <c r="I969" s="84">
        <f t="shared" si="146"/>
        <v>9.5299999999999994</v>
      </c>
      <c r="J969" s="84">
        <f t="shared" si="147"/>
        <v>150.6</v>
      </c>
      <c r="K969" s="1"/>
      <c r="L969" s="1"/>
      <c r="M969" s="84">
        <f t="shared" si="148"/>
        <v>9.5299999999999994</v>
      </c>
      <c r="N969" s="84">
        <f t="shared" si="149"/>
        <v>57.92</v>
      </c>
      <c r="O969" s="84">
        <f t="shared" si="142"/>
        <v>191.136</v>
      </c>
      <c r="P969" s="1"/>
      <c r="Q969" s="1"/>
    </row>
    <row r="970" spans="1:17" x14ac:dyDescent="0.2">
      <c r="A970" s="84">
        <f t="shared" si="143"/>
        <v>96.4</v>
      </c>
      <c r="B970" s="84">
        <f t="shared" si="140"/>
        <v>1.1261000000000001</v>
      </c>
      <c r="C970" s="84">
        <f t="shared" si="141"/>
        <v>1.0323</v>
      </c>
      <c r="D970" s="1"/>
      <c r="E970" s="84">
        <f t="shared" si="144"/>
        <v>9.5399999999999991</v>
      </c>
      <c r="F970" s="84">
        <f t="shared" si="145"/>
        <v>2</v>
      </c>
      <c r="G970" s="1"/>
      <c r="H970" s="1"/>
      <c r="I970" s="84">
        <f t="shared" si="146"/>
        <v>9.5399999999999991</v>
      </c>
      <c r="J970" s="84">
        <f t="shared" si="147"/>
        <v>150.80000000000001</v>
      </c>
      <c r="K970" s="1"/>
      <c r="L970" s="1"/>
      <c r="M970" s="84">
        <f t="shared" si="148"/>
        <v>9.5399999999999991</v>
      </c>
      <c r="N970" s="84">
        <f t="shared" si="149"/>
        <v>58</v>
      </c>
      <c r="O970" s="84">
        <f t="shared" si="142"/>
        <v>191.4</v>
      </c>
      <c r="P970" s="1"/>
      <c r="Q970" s="1"/>
    </row>
    <row r="971" spans="1:17" x14ac:dyDescent="0.2">
      <c r="A971" s="84">
        <f t="shared" si="143"/>
        <v>96.5</v>
      </c>
      <c r="B971" s="84">
        <f t="shared" si="140"/>
        <v>1.1255999999999999</v>
      </c>
      <c r="C971" s="84">
        <f t="shared" si="141"/>
        <v>1.0321</v>
      </c>
      <c r="D971" s="1"/>
      <c r="E971" s="84">
        <f t="shared" si="144"/>
        <v>9.5500000000000007</v>
      </c>
      <c r="F971" s="84">
        <f t="shared" si="145"/>
        <v>1</v>
      </c>
      <c r="G971" s="1"/>
      <c r="H971" s="1"/>
      <c r="I971" s="84">
        <f t="shared" si="146"/>
        <v>9.5500000000000007</v>
      </c>
      <c r="J971" s="84">
        <f t="shared" si="147"/>
        <v>151</v>
      </c>
      <c r="K971" s="1"/>
      <c r="L971" s="1"/>
      <c r="M971" s="84">
        <f t="shared" si="148"/>
        <v>9.5500000000000007</v>
      </c>
      <c r="N971" s="84">
        <f t="shared" si="149"/>
        <v>58.08</v>
      </c>
      <c r="O971" s="84">
        <f t="shared" si="142"/>
        <v>191.66399999999999</v>
      </c>
      <c r="P971" s="1"/>
      <c r="Q971" s="1"/>
    </row>
    <row r="972" spans="1:17" x14ac:dyDescent="0.2">
      <c r="A972" s="84">
        <f t="shared" si="143"/>
        <v>96.6</v>
      </c>
      <c r="B972" s="84">
        <f t="shared" si="140"/>
        <v>1.1252</v>
      </c>
      <c r="C972" s="84">
        <f t="shared" si="141"/>
        <v>1.0318000000000001</v>
      </c>
      <c r="D972" s="1"/>
      <c r="E972" s="84">
        <f t="shared" si="144"/>
        <v>9.56</v>
      </c>
      <c r="F972" s="84">
        <f t="shared" si="145"/>
        <v>1</v>
      </c>
      <c r="G972" s="1"/>
      <c r="H972" s="1"/>
      <c r="I972" s="84">
        <f t="shared" si="146"/>
        <v>9.56</v>
      </c>
      <c r="J972" s="84">
        <f t="shared" si="147"/>
        <v>151.19999999999999</v>
      </c>
      <c r="K972" s="1"/>
      <c r="L972" s="1"/>
      <c r="M972" s="84">
        <f t="shared" si="148"/>
        <v>9.56</v>
      </c>
      <c r="N972" s="84">
        <f t="shared" si="149"/>
        <v>58.15</v>
      </c>
      <c r="O972" s="84">
        <f t="shared" si="142"/>
        <v>191.89500000000001</v>
      </c>
      <c r="P972" s="1"/>
      <c r="Q972" s="1"/>
    </row>
    <row r="973" spans="1:17" x14ac:dyDescent="0.2">
      <c r="A973" s="84">
        <f t="shared" si="143"/>
        <v>96.7</v>
      </c>
      <c r="B973" s="84">
        <f t="shared" si="140"/>
        <v>1.1247</v>
      </c>
      <c r="C973" s="84">
        <f t="shared" si="141"/>
        <v>1.0316000000000001</v>
      </c>
      <c r="D973" s="1"/>
      <c r="E973" s="84">
        <f t="shared" si="144"/>
        <v>9.57</v>
      </c>
      <c r="F973" s="84">
        <f t="shared" si="145"/>
        <v>1</v>
      </c>
      <c r="G973" s="1"/>
      <c r="H973" s="1"/>
      <c r="I973" s="84">
        <f t="shared" si="146"/>
        <v>9.57</v>
      </c>
      <c r="J973" s="84">
        <f t="shared" si="147"/>
        <v>151.4</v>
      </c>
      <c r="K973" s="1"/>
      <c r="L973" s="1"/>
      <c r="M973" s="84">
        <f t="shared" si="148"/>
        <v>9.57</v>
      </c>
      <c r="N973" s="84">
        <f t="shared" si="149"/>
        <v>58.23</v>
      </c>
      <c r="O973" s="84">
        <f t="shared" si="142"/>
        <v>192.15899999999999</v>
      </c>
      <c r="P973" s="1"/>
      <c r="Q973" s="1"/>
    </row>
    <row r="974" spans="1:17" x14ac:dyDescent="0.2">
      <c r="A974" s="84">
        <f t="shared" si="143"/>
        <v>96.8</v>
      </c>
      <c r="B974" s="84">
        <f t="shared" si="140"/>
        <v>1.1242000000000001</v>
      </c>
      <c r="C974" s="84">
        <f t="shared" si="141"/>
        <v>1.0313000000000001</v>
      </c>
      <c r="D974" s="1"/>
      <c r="E974" s="84">
        <f t="shared" si="144"/>
        <v>9.58</v>
      </c>
      <c r="F974" s="84">
        <f t="shared" si="145"/>
        <v>0</v>
      </c>
      <c r="G974" s="1"/>
      <c r="H974" s="1"/>
      <c r="I974" s="84">
        <f t="shared" si="146"/>
        <v>9.58</v>
      </c>
      <c r="J974" s="84">
        <f t="shared" si="147"/>
        <v>151.6</v>
      </c>
      <c r="K974" s="1"/>
      <c r="L974" s="1"/>
      <c r="M974" s="84">
        <f t="shared" si="148"/>
        <v>9.58</v>
      </c>
      <c r="N974" s="84">
        <f t="shared" si="149"/>
        <v>58.31</v>
      </c>
      <c r="O974" s="84">
        <f t="shared" si="142"/>
        <v>192.423</v>
      </c>
      <c r="P974" s="1"/>
      <c r="Q974" s="1"/>
    </row>
    <row r="975" spans="1:17" x14ac:dyDescent="0.2">
      <c r="A975" s="84">
        <f t="shared" si="143"/>
        <v>96.9</v>
      </c>
      <c r="B975" s="84">
        <f t="shared" si="140"/>
        <v>1.1237999999999999</v>
      </c>
      <c r="C975" s="84">
        <f t="shared" si="141"/>
        <v>1.0310999999999999</v>
      </c>
      <c r="D975" s="1"/>
      <c r="E975" s="84">
        <f t="shared" si="144"/>
        <v>9.59</v>
      </c>
      <c r="F975" s="84">
        <f t="shared" si="145"/>
        <v>0</v>
      </c>
      <c r="G975" s="1"/>
      <c r="H975" s="1"/>
      <c r="I975" s="84">
        <f t="shared" si="146"/>
        <v>9.59</v>
      </c>
      <c r="J975" s="84">
        <f t="shared" si="147"/>
        <v>151.80000000000001</v>
      </c>
      <c r="K975" s="1"/>
      <c r="L975" s="1"/>
      <c r="M975" s="84">
        <f t="shared" si="148"/>
        <v>9.59</v>
      </c>
      <c r="N975" s="84">
        <f t="shared" si="149"/>
        <v>58.38</v>
      </c>
      <c r="O975" s="84">
        <f t="shared" si="142"/>
        <v>192.654</v>
      </c>
      <c r="P975" s="1"/>
      <c r="Q975" s="1"/>
    </row>
    <row r="976" spans="1:17" x14ac:dyDescent="0.2">
      <c r="A976" s="84">
        <f t="shared" si="143"/>
        <v>97</v>
      </c>
      <c r="B976" s="84">
        <f t="shared" ref="B976:B1039" si="150">ROUND(VLOOKUP($A976,SINCLAIRTABELLE,$D$1),$B$10)</f>
        <v>1.1233</v>
      </c>
      <c r="C976" s="84">
        <f t="shared" ref="C976:C1039" si="151">IF($B$3=$W$1,ROUND(VLOOKUP($A976,SINCLAIRTABELLE,$E$1),$B$10),IF($B$3=$W$2,B976,B976+$B$4))</f>
        <v>1.0307999999999999</v>
      </c>
      <c r="D976" s="1"/>
      <c r="E976" s="84">
        <f t="shared" si="144"/>
        <v>9.6</v>
      </c>
      <c r="F976" s="84">
        <f t="shared" si="145"/>
        <v>0</v>
      </c>
      <c r="G976" s="1"/>
      <c r="H976" s="1"/>
      <c r="I976" s="84">
        <f t="shared" si="146"/>
        <v>9.6</v>
      </c>
      <c r="J976" s="84">
        <f t="shared" si="147"/>
        <v>152</v>
      </c>
      <c r="K976" s="1"/>
      <c r="L976" s="1"/>
      <c r="M976" s="84">
        <f t="shared" si="148"/>
        <v>9.6</v>
      </c>
      <c r="N976" s="84">
        <f t="shared" si="149"/>
        <v>58.46</v>
      </c>
      <c r="O976" s="84">
        <f t="shared" ref="O976:O1039" si="152">IF($N$4="Ja",ROUND(N976*$O$2,$B$10),N976)</f>
        <v>192.91800000000001</v>
      </c>
      <c r="P976" s="1"/>
      <c r="Q976" s="1"/>
    </row>
    <row r="977" spans="1:17" x14ac:dyDescent="0.2">
      <c r="A977" s="84">
        <f t="shared" si="143"/>
        <v>97.1</v>
      </c>
      <c r="B977" s="84">
        <f t="shared" si="150"/>
        <v>1.1229</v>
      </c>
      <c r="C977" s="84">
        <f t="shared" si="151"/>
        <v>1.0306</v>
      </c>
      <c r="D977" s="1"/>
      <c r="E977" s="84">
        <f t="shared" si="144"/>
        <v>9.61</v>
      </c>
      <c r="F977" s="84">
        <f t="shared" si="145"/>
        <v>0</v>
      </c>
      <c r="G977" s="1"/>
      <c r="H977" s="1"/>
      <c r="I977" s="84">
        <f t="shared" si="146"/>
        <v>9.61</v>
      </c>
      <c r="J977" s="84">
        <f t="shared" si="147"/>
        <v>152.19999999999999</v>
      </c>
      <c r="K977" s="1"/>
      <c r="L977" s="1"/>
      <c r="M977" s="84">
        <f t="shared" si="148"/>
        <v>9.61</v>
      </c>
      <c r="N977" s="84">
        <f t="shared" si="149"/>
        <v>58.54</v>
      </c>
      <c r="O977" s="84">
        <f t="shared" si="152"/>
        <v>193.18199999999999</v>
      </c>
      <c r="P977" s="1"/>
      <c r="Q977" s="1"/>
    </row>
    <row r="978" spans="1:17" x14ac:dyDescent="0.2">
      <c r="A978" s="84">
        <f t="shared" ref="A978:A1041" si="153">ROUND(A977+0.1,1)</f>
        <v>97.2</v>
      </c>
      <c r="B978" s="84">
        <f t="shared" si="150"/>
        <v>1.1224000000000001</v>
      </c>
      <c r="C978" s="84">
        <f t="shared" si="151"/>
        <v>1.0303</v>
      </c>
      <c r="D978" s="1"/>
      <c r="E978" s="84">
        <f t="shared" ref="E978:E1041" si="154">ROUND(E977+0.01,2)</f>
        <v>9.6199999999999992</v>
      </c>
      <c r="F978" s="84">
        <f t="shared" ref="F978:F1041" si="155">ROUND(IF(E978 &gt; $F$9,0,($F$9-E978)*100*$F$11), $F$10)</f>
        <v>0</v>
      </c>
      <c r="G978" s="1"/>
      <c r="H978" s="1"/>
      <c r="I978" s="84">
        <f t="shared" ref="I978:I1041" si="156">ROUND(I977+0.01,2)</f>
        <v>9.6199999999999992</v>
      </c>
      <c r="J978" s="84">
        <f t="shared" ref="J978:J1041" si="157">ROUND(IF(I978&lt;=$J$9,0,(I978-$J$9)*100*$J$11),$J$10)</f>
        <v>152.4</v>
      </c>
      <c r="K978" s="1"/>
      <c r="L978" s="1"/>
      <c r="M978" s="84">
        <f t="shared" ref="M978:M1041" si="158">ROUND(M977+0.01,2)</f>
        <v>9.6199999999999992</v>
      </c>
      <c r="N978" s="84">
        <f t="shared" ref="N978:N1041" si="159">ROUND(IF(M978&lt;=$N$9,0,(M978-$N$9)*100*$N$11),$N$10)</f>
        <v>58.62</v>
      </c>
      <c r="O978" s="84">
        <f t="shared" si="152"/>
        <v>193.446</v>
      </c>
      <c r="P978" s="1"/>
      <c r="Q978" s="1"/>
    </row>
    <row r="979" spans="1:17" x14ac:dyDescent="0.2">
      <c r="A979" s="84">
        <f t="shared" si="153"/>
        <v>97.3</v>
      </c>
      <c r="B979" s="84">
        <f t="shared" si="150"/>
        <v>1.1218999999999999</v>
      </c>
      <c r="C979" s="84">
        <f t="shared" si="151"/>
        <v>1.0301</v>
      </c>
      <c r="D979" s="1"/>
      <c r="E979" s="84">
        <f t="shared" si="154"/>
        <v>9.6300000000000008</v>
      </c>
      <c r="F979" s="84">
        <f t="shared" si="155"/>
        <v>0</v>
      </c>
      <c r="G979" s="1"/>
      <c r="H979" s="1"/>
      <c r="I979" s="84">
        <f t="shared" si="156"/>
        <v>9.6300000000000008</v>
      </c>
      <c r="J979" s="84">
        <f t="shared" si="157"/>
        <v>152.6</v>
      </c>
      <c r="K979" s="1"/>
      <c r="L979" s="1"/>
      <c r="M979" s="84">
        <f t="shared" si="158"/>
        <v>9.6300000000000008</v>
      </c>
      <c r="N979" s="84">
        <f t="shared" si="159"/>
        <v>58.69</v>
      </c>
      <c r="O979" s="84">
        <f t="shared" si="152"/>
        <v>193.67699999999999</v>
      </c>
      <c r="P979" s="1"/>
      <c r="Q979" s="1"/>
    </row>
    <row r="980" spans="1:17" x14ac:dyDescent="0.2">
      <c r="A980" s="84">
        <f t="shared" si="153"/>
        <v>97.4</v>
      </c>
      <c r="B980" s="84">
        <f t="shared" si="150"/>
        <v>1.1214999999999999</v>
      </c>
      <c r="C980" s="84">
        <f t="shared" si="151"/>
        <v>1.0298</v>
      </c>
      <c r="D980" s="1"/>
      <c r="E980" s="84">
        <f t="shared" si="154"/>
        <v>9.64</v>
      </c>
      <c r="F980" s="84">
        <f t="shared" si="155"/>
        <v>0</v>
      </c>
      <c r="G980" s="1"/>
      <c r="H980" s="1"/>
      <c r="I980" s="84">
        <f t="shared" si="156"/>
        <v>9.64</v>
      </c>
      <c r="J980" s="84">
        <f t="shared" si="157"/>
        <v>152.80000000000001</v>
      </c>
      <c r="K980" s="1"/>
      <c r="L980" s="1"/>
      <c r="M980" s="84">
        <f t="shared" si="158"/>
        <v>9.64</v>
      </c>
      <c r="N980" s="84">
        <f t="shared" si="159"/>
        <v>58.77</v>
      </c>
      <c r="O980" s="84">
        <f t="shared" si="152"/>
        <v>193.941</v>
      </c>
      <c r="P980" s="1"/>
      <c r="Q980" s="1"/>
    </row>
    <row r="981" spans="1:17" x14ac:dyDescent="0.2">
      <c r="A981" s="84">
        <f t="shared" si="153"/>
        <v>97.5</v>
      </c>
      <c r="B981" s="84">
        <f t="shared" si="150"/>
        <v>1.121</v>
      </c>
      <c r="C981" s="84">
        <f t="shared" si="151"/>
        <v>1.0296000000000001</v>
      </c>
      <c r="D981" s="1"/>
      <c r="E981" s="84">
        <f t="shared" si="154"/>
        <v>9.65</v>
      </c>
      <c r="F981" s="84">
        <f t="shared" si="155"/>
        <v>0</v>
      </c>
      <c r="G981" s="1"/>
      <c r="H981" s="1"/>
      <c r="I981" s="84">
        <f t="shared" si="156"/>
        <v>9.65</v>
      </c>
      <c r="J981" s="84">
        <f t="shared" si="157"/>
        <v>153</v>
      </c>
      <c r="K981" s="1"/>
      <c r="L981" s="1"/>
      <c r="M981" s="84">
        <f t="shared" si="158"/>
        <v>9.65</v>
      </c>
      <c r="N981" s="84">
        <f t="shared" si="159"/>
        <v>58.85</v>
      </c>
      <c r="O981" s="84">
        <f t="shared" si="152"/>
        <v>194.20500000000001</v>
      </c>
      <c r="P981" s="1"/>
      <c r="Q981" s="1"/>
    </row>
    <row r="982" spans="1:17" x14ac:dyDescent="0.2">
      <c r="A982" s="84">
        <f t="shared" si="153"/>
        <v>97.6</v>
      </c>
      <c r="B982" s="84">
        <f t="shared" si="150"/>
        <v>1.1206</v>
      </c>
      <c r="C982" s="84">
        <f t="shared" si="151"/>
        <v>1.0293000000000001</v>
      </c>
      <c r="D982" s="1"/>
      <c r="E982" s="84">
        <f t="shared" si="154"/>
        <v>9.66</v>
      </c>
      <c r="F982" s="84">
        <f t="shared" si="155"/>
        <v>0</v>
      </c>
      <c r="G982" s="1"/>
      <c r="H982" s="1"/>
      <c r="I982" s="84">
        <f t="shared" si="156"/>
        <v>9.66</v>
      </c>
      <c r="J982" s="84">
        <f t="shared" si="157"/>
        <v>153.19999999999999</v>
      </c>
      <c r="K982" s="1"/>
      <c r="L982" s="1"/>
      <c r="M982" s="84">
        <f t="shared" si="158"/>
        <v>9.66</v>
      </c>
      <c r="N982" s="84">
        <f t="shared" si="159"/>
        <v>58.92</v>
      </c>
      <c r="O982" s="84">
        <f t="shared" si="152"/>
        <v>194.43600000000001</v>
      </c>
      <c r="P982" s="1"/>
      <c r="Q982" s="1"/>
    </row>
    <row r="983" spans="1:17" x14ac:dyDescent="0.2">
      <c r="A983" s="84">
        <f t="shared" si="153"/>
        <v>97.7</v>
      </c>
      <c r="B983" s="84">
        <f t="shared" si="150"/>
        <v>1.1201000000000001</v>
      </c>
      <c r="C983" s="84">
        <f t="shared" si="151"/>
        <v>1.0290999999999999</v>
      </c>
      <c r="D983" s="1"/>
      <c r="E983" s="84">
        <f t="shared" si="154"/>
        <v>9.67</v>
      </c>
      <c r="F983" s="84">
        <f t="shared" si="155"/>
        <v>0</v>
      </c>
      <c r="G983" s="1"/>
      <c r="H983" s="1"/>
      <c r="I983" s="84">
        <f t="shared" si="156"/>
        <v>9.67</v>
      </c>
      <c r="J983" s="84">
        <f t="shared" si="157"/>
        <v>153.4</v>
      </c>
      <c r="K983" s="1"/>
      <c r="L983" s="1"/>
      <c r="M983" s="84">
        <f t="shared" si="158"/>
        <v>9.67</v>
      </c>
      <c r="N983" s="84">
        <f t="shared" si="159"/>
        <v>59</v>
      </c>
      <c r="O983" s="84">
        <f t="shared" si="152"/>
        <v>194.7</v>
      </c>
      <c r="P983" s="1"/>
      <c r="Q983" s="1"/>
    </row>
    <row r="984" spans="1:17" x14ac:dyDescent="0.2">
      <c r="A984" s="84">
        <f t="shared" si="153"/>
        <v>97.8</v>
      </c>
      <c r="B984" s="84">
        <f t="shared" si="150"/>
        <v>1.1196999999999999</v>
      </c>
      <c r="C984" s="84">
        <f t="shared" si="151"/>
        <v>1.0287999999999999</v>
      </c>
      <c r="D984" s="1"/>
      <c r="E984" s="84">
        <f t="shared" si="154"/>
        <v>9.68</v>
      </c>
      <c r="F984" s="84">
        <f t="shared" si="155"/>
        <v>0</v>
      </c>
      <c r="G984" s="1"/>
      <c r="H984" s="1"/>
      <c r="I984" s="84">
        <f t="shared" si="156"/>
        <v>9.68</v>
      </c>
      <c r="J984" s="84">
        <f t="shared" si="157"/>
        <v>153.6</v>
      </c>
      <c r="K984" s="1"/>
      <c r="L984" s="1"/>
      <c r="M984" s="84">
        <f t="shared" si="158"/>
        <v>9.68</v>
      </c>
      <c r="N984" s="84">
        <f t="shared" si="159"/>
        <v>59.08</v>
      </c>
      <c r="O984" s="84">
        <f t="shared" si="152"/>
        <v>194.964</v>
      </c>
      <c r="P984" s="1"/>
      <c r="Q984" s="1"/>
    </row>
    <row r="985" spans="1:17" x14ac:dyDescent="0.2">
      <c r="A985" s="84">
        <f t="shared" si="153"/>
        <v>97.9</v>
      </c>
      <c r="B985" s="84">
        <f t="shared" si="150"/>
        <v>1.1192</v>
      </c>
      <c r="C985" s="84">
        <f t="shared" si="151"/>
        <v>1.0286</v>
      </c>
      <c r="D985" s="1"/>
      <c r="E985" s="84">
        <f t="shared" si="154"/>
        <v>9.69</v>
      </c>
      <c r="F985" s="84">
        <f t="shared" si="155"/>
        <v>0</v>
      </c>
      <c r="G985" s="1"/>
      <c r="H985" s="1"/>
      <c r="I985" s="84">
        <f t="shared" si="156"/>
        <v>9.69</v>
      </c>
      <c r="J985" s="84">
        <f t="shared" si="157"/>
        <v>153.80000000000001</v>
      </c>
      <c r="K985" s="1"/>
      <c r="L985" s="1"/>
      <c r="M985" s="84">
        <f t="shared" si="158"/>
        <v>9.69</v>
      </c>
      <c r="N985" s="84">
        <f t="shared" si="159"/>
        <v>59.15</v>
      </c>
      <c r="O985" s="84">
        <f t="shared" si="152"/>
        <v>195.19499999999999</v>
      </c>
      <c r="P985" s="1"/>
      <c r="Q985" s="1"/>
    </row>
    <row r="986" spans="1:17" x14ac:dyDescent="0.2">
      <c r="A986" s="84">
        <f t="shared" si="153"/>
        <v>98</v>
      </c>
      <c r="B986" s="84">
        <f t="shared" si="150"/>
        <v>1.1188</v>
      </c>
      <c r="C986" s="84">
        <f t="shared" si="151"/>
        <v>1.0284</v>
      </c>
      <c r="D986" s="1"/>
      <c r="E986" s="84">
        <f t="shared" si="154"/>
        <v>9.6999999999999993</v>
      </c>
      <c r="F986" s="84">
        <f t="shared" si="155"/>
        <v>0</v>
      </c>
      <c r="G986" s="1"/>
      <c r="H986" s="1"/>
      <c r="I986" s="84">
        <f t="shared" si="156"/>
        <v>9.6999999999999993</v>
      </c>
      <c r="J986" s="84">
        <f t="shared" si="157"/>
        <v>154</v>
      </c>
      <c r="K986" s="1"/>
      <c r="L986" s="1"/>
      <c r="M986" s="84">
        <f t="shared" si="158"/>
        <v>9.6999999999999993</v>
      </c>
      <c r="N986" s="84">
        <f t="shared" si="159"/>
        <v>59.23</v>
      </c>
      <c r="O986" s="84">
        <f t="shared" si="152"/>
        <v>195.459</v>
      </c>
      <c r="P986" s="1"/>
      <c r="Q986" s="1"/>
    </row>
    <row r="987" spans="1:17" x14ac:dyDescent="0.2">
      <c r="A987" s="84">
        <f t="shared" si="153"/>
        <v>98.1</v>
      </c>
      <c r="B987" s="84">
        <f t="shared" si="150"/>
        <v>1.1183000000000001</v>
      </c>
      <c r="C987" s="84">
        <f t="shared" si="151"/>
        <v>1.0281</v>
      </c>
      <c r="D987" s="1"/>
      <c r="E987" s="84">
        <f t="shared" si="154"/>
        <v>9.7100000000000009</v>
      </c>
      <c r="F987" s="84">
        <f t="shared" si="155"/>
        <v>0</v>
      </c>
      <c r="G987" s="1"/>
      <c r="H987" s="1"/>
      <c r="I987" s="84">
        <f t="shared" si="156"/>
        <v>9.7100000000000009</v>
      </c>
      <c r="J987" s="84">
        <f t="shared" si="157"/>
        <v>154.19999999999999</v>
      </c>
      <c r="K987" s="1"/>
      <c r="L987" s="1"/>
      <c r="M987" s="84">
        <f t="shared" si="158"/>
        <v>9.7100000000000009</v>
      </c>
      <c r="N987" s="84">
        <f t="shared" si="159"/>
        <v>59.31</v>
      </c>
      <c r="O987" s="84">
        <f t="shared" si="152"/>
        <v>195.72300000000001</v>
      </c>
      <c r="P987" s="1"/>
      <c r="Q987" s="1"/>
    </row>
    <row r="988" spans="1:17" x14ac:dyDescent="0.2">
      <c r="A988" s="84">
        <f t="shared" si="153"/>
        <v>98.2</v>
      </c>
      <c r="B988" s="84">
        <f t="shared" si="150"/>
        <v>1.1178999999999999</v>
      </c>
      <c r="C988" s="84">
        <f t="shared" si="151"/>
        <v>1.0279</v>
      </c>
      <c r="D988" s="1"/>
      <c r="E988" s="84">
        <f t="shared" si="154"/>
        <v>9.7200000000000006</v>
      </c>
      <c r="F988" s="84">
        <f t="shared" si="155"/>
        <v>0</v>
      </c>
      <c r="G988" s="1"/>
      <c r="H988" s="1"/>
      <c r="I988" s="84">
        <f t="shared" si="156"/>
        <v>9.7200000000000006</v>
      </c>
      <c r="J988" s="84">
        <f t="shared" si="157"/>
        <v>154.4</v>
      </c>
      <c r="K988" s="1"/>
      <c r="L988" s="1"/>
      <c r="M988" s="84">
        <f t="shared" si="158"/>
        <v>9.7200000000000006</v>
      </c>
      <c r="N988" s="84">
        <f t="shared" si="159"/>
        <v>59.38</v>
      </c>
      <c r="O988" s="84">
        <f t="shared" si="152"/>
        <v>195.95400000000001</v>
      </c>
      <c r="P988" s="1"/>
      <c r="Q988" s="1"/>
    </row>
    <row r="989" spans="1:17" x14ac:dyDescent="0.2">
      <c r="A989" s="84">
        <f t="shared" si="153"/>
        <v>98.3</v>
      </c>
      <c r="B989" s="84">
        <f t="shared" si="150"/>
        <v>1.1173999999999999</v>
      </c>
      <c r="C989" s="84">
        <f t="shared" si="151"/>
        <v>1.0277000000000001</v>
      </c>
      <c r="D989" s="1"/>
      <c r="E989" s="84">
        <f t="shared" si="154"/>
        <v>9.73</v>
      </c>
      <c r="F989" s="84">
        <f t="shared" si="155"/>
        <v>0</v>
      </c>
      <c r="G989" s="1"/>
      <c r="H989" s="1"/>
      <c r="I989" s="84">
        <f t="shared" si="156"/>
        <v>9.73</v>
      </c>
      <c r="J989" s="84">
        <f t="shared" si="157"/>
        <v>154.6</v>
      </c>
      <c r="K989" s="1"/>
      <c r="L989" s="1"/>
      <c r="M989" s="84">
        <f t="shared" si="158"/>
        <v>9.73</v>
      </c>
      <c r="N989" s="84">
        <f t="shared" si="159"/>
        <v>59.46</v>
      </c>
      <c r="O989" s="84">
        <f t="shared" si="152"/>
        <v>196.21799999999999</v>
      </c>
      <c r="P989" s="1"/>
      <c r="Q989" s="1"/>
    </row>
    <row r="990" spans="1:17" x14ac:dyDescent="0.2">
      <c r="A990" s="84">
        <f t="shared" si="153"/>
        <v>98.4</v>
      </c>
      <c r="B990" s="84">
        <f t="shared" si="150"/>
        <v>1.117</v>
      </c>
      <c r="C990" s="84">
        <f t="shared" si="151"/>
        <v>1.0274000000000001</v>
      </c>
      <c r="D990" s="1"/>
      <c r="E990" s="84">
        <f t="shared" si="154"/>
        <v>9.74</v>
      </c>
      <c r="F990" s="84">
        <f t="shared" si="155"/>
        <v>0</v>
      </c>
      <c r="G990" s="1"/>
      <c r="H990" s="1"/>
      <c r="I990" s="84">
        <f t="shared" si="156"/>
        <v>9.74</v>
      </c>
      <c r="J990" s="84">
        <f t="shared" si="157"/>
        <v>154.80000000000001</v>
      </c>
      <c r="K990" s="1"/>
      <c r="L990" s="1"/>
      <c r="M990" s="84">
        <f t="shared" si="158"/>
        <v>9.74</v>
      </c>
      <c r="N990" s="84">
        <f t="shared" si="159"/>
        <v>59.54</v>
      </c>
      <c r="O990" s="84">
        <f t="shared" si="152"/>
        <v>196.482</v>
      </c>
      <c r="P990" s="1"/>
      <c r="Q990" s="1"/>
    </row>
    <row r="991" spans="1:17" x14ac:dyDescent="0.2">
      <c r="A991" s="84">
        <f t="shared" si="153"/>
        <v>98.5</v>
      </c>
      <c r="B991" s="84">
        <f t="shared" si="150"/>
        <v>1.1166</v>
      </c>
      <c r="C991" s="84">
        <f t="shared" si="151"/>
        <v>1.0271999999999999</v>
      </c>
      <c r="D991" s="1"/>
      <c r="E991" s="84">
        <f t="shared" si="154"/>
        <v>9.75</v>
      </c>
      <c r="F991" s="84">
        <f t="shared" si="155"/>
        <v>0</v>
      </c>
      <c r="G991" s="1"/>
      <c r="H991" s="1"/>
      <c r="I991" s="84">
        <f t="shared" si="156"/>
        <v>9.75</v>
      </c>
      <c r="J991" s="84">
        <f t="shared" si="157"/>
        <v>155</v>
      </c>
      <c r="K991" s="1"/>
      <c r="L991" s="1"/>
      <c r="M991" s="84">
        <f t="shared" si="158"/>
        <v>9.75</v>
      </c>
      <c r="N991" s="84">
        <f t="shared" si="159"/>
        <v>59.62</v>
      </c>
      <c r="O991" s="84">
        <f t="shared" si="152"/>
        <v>196.74600000000001</v>
      </c>
      <c r="P991" s="1"/>
      <c r="Q991" s="1"/>
    </row>
    <row r="992" spans="1:17" x14ac:dyDescent="0.2">
      <c r="A992" s="84">
        <f t="shared" si="153"/>
        <v>98.6</v>
      </c>
      <c r="B992" s="84">
        <f t="shared" si="150"/>
        <v>1.1161000000000001</v>
      </c>
      <c r="C992" s="84">
        <f t="shared" si="151"/>
        <v>1.0269999999999999</v>
      </c>
      <c r="D992" s="1"/>
      <c r="E992" s="84">
        <f t="shared" si="154"/>
        <v>9.76</v>
      </c>
      <c r="F992" s="84">
        <f t="shared" si="155"/>
        <v>0</v>
      </c>
      <c r="G992" s="1"/>
      <c r="H992" s="1"/>
      <c r="I992" s="84">
        <f t="shared" si="156"/>
        <v>9.76</v>
      </c>
      <c r="J992" s="84">
        <f t="shared" si="157"/>
        <v>155.19999999999999</v>
      </c>
      <c r="K992" s="1"/>
      <c r="L992" s="1"/>
      <c r="M992" s="84">
        <f t="shared" si="158"/>
        <v>9.76</v>
      </c>
      <c r="N992" s="84">
        <f t="shared" si="159"/>
        <v>59.69</v>
      </c>
      <c r="O992" s="84">
        <f t="shared" si="152"/>
        <v>196.977</v>
      </c>
      <c r="P992" s="1"/>
      <c r="Q992" s="1"/>
    </row>
    <row r="993" spans="1:17" x14ac:dyDescent="0.2">
      <c r="A993" s="84">
        <f t="shared" si="153"/>
        <v>98.7</v>
      </c>
      <c r="B993" s="84">
        <f t="shared" si="150"/>
        <v>1.1156999999999999</v>
      </c>
      <c r="C993" s="84">
        <f t="shared" si="151"/>
        <v>1.0266999999999999</v>
      </c>
      <c r="D993" s="1"/>
      <c r="E993" s="84">
        <f t="shared" si="154"/>
        <v>9.77</v>
      </c>
      <c r="F993" s="84">
        <f t="shared" si="155"/>
        <v>0</v>
      </c>
      <c r="G993" s="1"/>
      <c r="H993" s="1"/>
      <c r="I993" s="84">
        <f t="shared" si="156"/>
        <v>9.77</v>
      </c>
      <c r="J993" s="84">
        <f t="shared" si="157"/>
        <v>155.4</v>
      </c>
      <c r="K993" s="1"/>
      <c r="L993" s="1"/>
      <c r="M993" s="84">
        <f t="shared" si="158"/>
        <v>9.77</v>
      </c>
      <c r="N993" s="84">
        <f t="shared" si="159"/>
        <v>59.77</v>
      </c>
      <c r="O993" s="84">
        <f t="shared" si="152"/>
        <v>197.24100000000001</v>
      </c>
      <c r="P993" s="1"/>
      <c r="Q993" s="1"/>
    </row>
    <row r="994" spans="1:17" x14ac:dyDescent="0.2">
      <c r="A994" s="84">
        <f t="shared" si="153"/>
        <v>98.8</v>
      </c>
      <c r="B994" s="84">
        <f t="shared" si="150"/>
        <v>1.1153</v>
      </c>
      <c r="C994" s="84">
        <f t="shared" si="151"/>
        <v>1.0265</v>
      </c>
      <c r="D994" s="1"/>
      <c r="E994" s="84">
        <f t="shared" si="154"/>
        <v>9.7799999999999994</v>
      </c>
      <c r="F994" s="84">
        <f t="shared" si="155"/>
        <v>0</v>
      </c>
      <c r="G994" s="1"/>
      <c r="H994" s="1"/>
      <c r="I994" s="84">
        <f t="shared" si="156"/>
        <v>9.7799999999999994</v>
      </c>
      <c r="J994" s="84">
        <f t="shared" si="157"/>
        <v>155.6</v>
      </c>
      <c r="K994" s="1"/>
      <c r="L994" s="1"/>
      <c r="M994" s="84">
        <f t="shared" si="158"/>
        <v>9.7799999999999994</v>
      </c>
      <c r="N994" s="84">
        <f t="shared" si="159"/>
        <v>59.85</v>
      </c>
      <c r="O994" s="84">
        <f t="shared" si="152"/>
        <v>197.505</v>
      </c>
      <c r="P994" s="1"/>
      <c r="Q994" s="1"/>
    </row>
    <row r="995" spans="1:17" x14ac:dyDescent="0.2">
      <c r="A995" s="84">
        <f t="shared" si="153"/>
        <v>98.9</v>
      </c>
      <c r="B995" s="84">
        <f t="shared" si="150"/>
        <v>1.1148</v>
      </c>
      <c r="C995" s="84">
        <f t="shared" si="151"/>
        <v>1.0263</v>
      </c>
      <c r="D995" s="1"/>
      <c r="E995" s="84">
        <f t="shared" si="154"/>
        <v>9.7899999999999991</v>
      </c>
      <c r="F995" s="84">
        <f t="shared" si="155"/>
        <v>0</v>
      </c>
      <c r="G995" s="1"/>
      <c r="H995" s="1"/>
      <c r="I995" s="84">
        <f t="shared" si="156"/>
        <v>9.7899999999999991</v>
      </c>
      <c r="J995" s="84">
        <f t="shared" si="157"/>
        <v>155.80000000000001</v>
      </c>
      <c r="K995" s="1"/>
      <c r="L995" s="1"/>
      <c r="M995" s="84">
        <f t="shared" si="158"/>
        <v>9.7899999999999991</v>
      </c>
      <c r="N995" s="84">
        <f t="shared" si="159"/>
        <v>59.92</v>
      </c>
      <c r="O995" s="84">
        <f t="shared" si="152"/>
        <v>197.73599999999999</v>
      </c>
      <c r="P995" s="1"/>
      <c r="Q995" s="1"/>
    </row>
    <row r="996" spans="1:17" x14ac:dyDescent="0.2">
      <c r="A996" s="84">
        <f t="shared" si="153"/>
        <v>99</v>
      </c>
      <c r="B996" s="84">
        <f t="shared" si="150"/>
        <v>1.1144000000000001</v>
      </c>
      <c r="C996" s="84">
        <f t="shared" si="151"/>
        <v>1.026</v>
      </c>
      <c r="D996" s="1"/>
      <c r="E996" s="84">
        <f t="shared" si="154"/>
        <v>9.8000000000000007</v>
      </c>
      <c r="F996" s="84">
        <f t="shared" si="155"/>
        <v>0</v>
      </c>
      <c r="G996" s="1"/>
      <c r="H996" s="1"/>
      <c r="I996" s="84">
        <f t="shared" si="156"/>
        <v>9.8000000000000007</v>
      </c>
      <c r="J996" s="84">
        <f t="shared" si="157"/>
        <v>156</v>
      </c>
      <c r="K996" s="1"/>
      <c r="L996" s="1"/>
      <c r="M996" s="84">
        <f t="shared" si="158"/>
        <v>9.8000000000000007</v>
      </c>
      <c r="N996" s="84">
        <f t="shared" si="159"/>
        <v>60</v>
      </c>
      <c r="O996" s="84">
        <f t="shared" si="152"/>
        <v>198</v>
      </c>
      <c r="P996" s="1"/>
      <c r="Q996" s="1"/>
    </row>
    <row r="997" spans="1:17" x14ac:dyDescent="0.2">
      <c r="A997" s="84">
        <f t="shared" si="153"/>
        <v>99.1</v>
      </c>
      <c r="B997" s="84">
        <f t="shared" si="150"/>
        <v>1.1140000000000001</v>
      </c>
      <c r="C997" s="84">
        <f t="shared" si="151"/>
        <v>1.0258</v>
      </c>
      <c r="D997" s="1"/>
      <c r="E997" s="84">
        <f t="shared" si="154"/>
        <v>9.81</v>
      </c>
      <c r="F997" s="84">
        <f t="shared" si="155"/>
        <v>0</v>
      </c>
      <c r="G997" s="1"/>
      <c r="H997" s="1"/>
      <c r="I997" s="84">
        <f t="shared" si="156"/>
        <v>9.81</v>
      </c>
      <c r="J997" s="84">
        <f t="shared" si="157"/>
        <v>156.19999999999999</v>
      </c>
      <c r="K997" s="1"/>
      <c r="L997" s="1"/>
      <c r="M997" s="84">
        <f t="shared" si="158"/>
        <v>9.81</v>
      </c>
      <c r="N997" s="84">
        <f t="shared" si="159"/>
        <v>60.08</v>
      </c>
      <c r="O997" s="84">
        <f t="shared" si="152"/>
        <v>198.26400000000001</v>
      </c>
      <c r="P997" s="1"/>
      <c r="Q997" s="1"/>
    </row>
    <row r="998" spans="1:17" x14ac:dyDescent="0.2">
      <c r="A998" s="84">
        <f t="shared" si="153"/>
        <v>99.2</v>
      </c>
      <c r="B998" s="84">
        <f t="shared" si="150"/>
        <v>1.1134999999999999</v>
      </c>
      <c r="C998" s="84">
        <f t="shared" si="151"/>
        <v>1.0256000000000001</v>
      </c>
      <c r="D998" s="1"/>
      <c r="E998" s="84">
        <f t="shared" si="154"/>
        <v>9.82</v>
      </c>
      <c r="F998" s="84">
        <f t="shared" si="155"/>
        <v>0</v>
      </c>
      <c r="G998" s="1"/>
      <c r="H998" s="1"/>
      <c r="I998" s="84">
        <f t="shared" si="156"/>
        <v>9.82</v>
      </c>
      <c r="J998" s="84">
        <f t="shared" si="157"/>
        <v>156.4</v>
      </c>
      <c r="K998" s="1"/>
      <c r="L998" s="1"/>
      <c r="M998" s="84">
        <f t="shared" si="158"/>
        <v>9.82</v>
      </c>
      <c r="N998" s="84">
        <f t="shared" si="159"/>
        <v>60.15</v>
      </c>
      <c r="O998" s="84">
        <f t="shared" si="152"/>
        <v>198.495</v>
      </c>
      <c r="P998" s="1"/>
      <c r="Q998" s="1"/>
    </row>
    <row r="999" spans="1:17" x14ac:dyDescent="0.2">
      <c r="A999" s="84">
        <f t="shared" si="153"/>
        <v>99.3</v>
      </c>
      <c r="B999" s="84">
        <f t="shared" si="150"/>
        <v>1.1131</v>
      </c>
      <c r="C999" s="84">
        <f t="shared" si="151"/>
        <v>1.0254000000000001</v>
      </c>
      <c r="D999" s="1"/>
      <c r="E999" s="84">
        <f t="shared" si="154"/>
        <v>9.83</v>
      </c>
      <c r="F999" s="84">
        <f t="shared" si="155"/>
        <v>0</v>
      </c>
      <c r="G999" s="1"/>
      <c r="H999" s="1"/>
      <c r="I999" s="84">
        <f t="shared" si="156"/>
        <v>9.83</v>
      </c>
      <c r="J999" s="84">
        <f t="shared" si="157"/>
        <v>156.6</v>
      </c>
      <c r="K999" s="1"/>
      <c r="L999" s="1"/>
      <c r="M999" s="84">
        <f t="shared" si="158"/>
        <v>9.83</v>
      </c>
      <c r="N999" s="84">
        <f t="shared" si="159"/>
        <v>60.23</v>
      </c>
      <c r="O999" s="84">
        <f t="shared" si="152"/>
        <v>198.75899999999999</v>
      </c>
      <c r="P999" s="1"/>
      <c r="Q999" s="1"/>
    </row>
    <row r="1000" spans="1:17" x14ac:dyDescent="0.2">
      <c r="A1000" s="84">
        <f t="shared" si="153"/>
        <v>99.4</v>
      </c>
      <c r="B1000" s="84">
        <f t="shared" si="150"/>
        <v>1.1127</v>
      </c>
      <c r="C1000" s="84">
        <f t="shared" si="151"/>
        <v>1.0251999999999999</v>
      </c>
      <c r="D1000" s="1"/>
      <c r="E1000" s="84">
        <f t="shared" si="154"/>
        <v>9.84</v>
      </c>
      <c r="F1000" s="84">
        <f t="shared" si="155"/>
        <v>0</v>
      </c>
      <c r="G1000" s="1"/>
      <c r="H1000" s="1"/>
      <c r="I1000" s="84">
        <f t="shared" si="156"/>
        <v>9.84</v>
      </c>
      <c r="J1000" s="84">
        <f t="shared" si="157"/>
        <v>156.80000000000001</v>
      </c>
      <c r="K1000" s="1"/>
      <c r="L1000" s="1"/>
      <c r="M1000" s="84">
        <f t="shared" si="158"/>
        <v>9.84</v>
      </c>
      <c r="N1000" s="84">
        <f t="shared" si="159"/>
        <v>60.31</v>
      </c>
      <c r="O1000" s="84">
        <f t="shared" si="152"/>
        <v>199.023</v>
      </c>
      <c r="P1000" s="1"/>
      <c r="Q1000" s="1"/>
    </row>
    <row r="1001" spans="1:17" x14ac:dyDescent="0.2">
      <c r="A1001" s="84">
        <f t="shared" si="153"/>
        <v>99.5</v>
      </c>
      <c r="B1001" s="84">
        <f t="shared" si="150"/>
        <v>1.1122000000000001</v>
      </c>
      <c r="C1001" s="84">
        <f t="shared" si="151"/>
        <v>1.0248999999999999</v>
      </c>
      <c r="D1001" s="1"/>
      <c r="E1001" s="84">
        <f t="shared" si="154"/>
        <v>9.85</v>
      </c>
      <c r="F1001" s="84">
        <f t="shared" si="155"/>
        <v>0</v>
      </c>
      <c r="G1001" s="1"/>
      <c r="H1001" s="1"/>
      <c r="I1001" s="84">
        <f t="shared" si="156"/>
        <v>9.85</v>
      </c>
      <c r="J1001" s="84">
        <f t="shared" si="157"/>
        <v>157</v>
      </c>
      <c r="K1001" s="1"/>
      <c r="L1001" s="1"/>
      <c r="M1001" s="84">
        <f t="shared" si="158"/>
        <v>9.85</v>
      </c>
      <c r="N1001" s="84">
        <f t="shared" si="159"/>
        <v>60.38</v>
      </c>
      <c r="O1001" s="84">
        <f t="shared" si="152"/>
        <v>199.25399999999999</v>
      </c>
      <c r="P1001" s="1"/>
      <c r="Q1001" s="1"/>
    </row>
    <row r="1002" spans="1:17" x14ac:dyDescent="0.2">
      <c r="A1002" s="84">
        <f t="shared" si="153"/>
        <v>99.6</v>
      </c>
      <c r="B1002" s="84">
        <f t="shared" si="150"/>
        <v>1.1117999999999999</v>
      </c>
      <c r="C1002" s="84">
        <f t="shared" si="151"/>
        <v>1.0246999999999999</v>
      </c>
      <c r="D1002" s="1"/>
      <c r="E1002" s="84">
        <f t="shared" si="154"/>
        <v>9.86</v>
      </c>
      <c r="F1002" s="84">
        <f t="shared" si="155"/>
        <v>0</v>
      </c>
      <c r="G1002" s="1"/>
      <c r="H1002" s="1"/>
      <c r="I1002" s="84">
        <f t="shared" si="156"/>
        <v>9.86</v>
      </c>
      <c r="J1002" s="84">
        <f t="shared" si="157"/>
        <v>157.19999999999999</v>
      </c>
      <c r="K1002" s="1"/>
      <c r="L1002" s="1"/>
      <c r="M1002" s="84">
        <f t="shared" si="158"/>
        <v>9.86</v>
      </c>
      <c r="N1002" s="84">
        <f t="shared" si="159"/>
        <v>60.46</v>
      </c>
      <c r="O1002" s="84">
        <f t="shared" si="152"/>
        <v>199.518</v>
      </c>
      <c r="P1002" s="1"/>
      <c r="Q1002" s="1"/>
    </row>
    <row r="1003" spans="1:17" x14ac:dyDescent="0.2">
      <c r="A1003" s="84">
        <f t="shared" si="153"/>
        <v>99.7</v>
      </c>
      <c r="B1003" s="84">
        <f t="shared" si="150"/>
        <v>1.1113999999999999</v>
      </c>
      <c r="C1003" s="84">
        <f t="shared" si="151"/>
        <v>1.0245</v>
      </c>
      <c r="D1003" s="1"/>
      <c r="E1003" s="84">
        <f t="shared" si="154"/>
        <v>9.8699999999999992</v>
      </c>
      <c r="F1003" s="84">
        <f t="shared" si="155"/>
        <v>0</v>
      </c>
      <c r="G1003" s="1"/>
      <c r="H1003" s="1"/>
      <c r="I1003" s="84">
        <f t="shared" si="156"/>
        <v>9.8699999999999992</v>
      </c>
      <c r="J1003" s="84">
        <f t="shared" si="157"/>
        <v>157.4</v>
      </c>
      <c r="K1003" s="1"/>
      <c r="L1003" s="1"/>
      <c r="M1003" s="84">
        <f t="shared" si="158"/>
        <v>9.8699999999999992</v>
      </c>
      <c r="N1003" s="84">
        <f t="shared" si="159"/>
        <v>60.54</v>
      </c>
      <c r="O1003" s="84">
        <f t="shared" si="152"/>
        <v>199.78200000000001</v>
      </c>
      <c r="P1003" s="1"/>
      <c r="Q1003" s="1"/>
    </row>
    <row r="1004" spans="1:17" x14ac:dyDescent="0.2">
      <c r="A1004" s="84">
        <f t="shared" si="153"/>
        <v>99.8</v>
      </c>
      <c r="B1004" s="84">
        <f t="shared" si="150"/>
        <v>1.111</v>
      </c>
      <c r="C1004" s="84">
        <f t="shared" si="151"/>
        <v>1.0243</v>
      </c>
      <c r="D1004" s="1"/>
      <c r="E1004" s="84">
        <f t="shared" si="154"/>
        <v>9.8800000000000008</v>
      </c>
      <c r="F1004" s="84">
        <f t="shared" si="155"/>
        <v>0</v>
      </c>
      <c r="G1004" s="1"/>
      <c r="H1004" s="1"/>
      <c r="I1004" s="84">
        <f t="shared" si="156"/>
        <v>9.8800000000000008</v>
      </c>
      <c r="J1004" s="84">
        <f t="shared" si="157"/>
        <v>157.6</v>
      </c>
      <c r="K1004" s="1"/>
      <c r="L1004" s="1"/>
      <c r="M1004" s="84">
        <f t="shared" si="158"/>
        <v>9.8800000000000008</v>
      </c>
      <c r="N1004" s="84">
        <f t="shared" si="159"/>
        <v>60.62</v>
      </c>
      <c r="O1004" s="84">
        <f t="shared" si="152"/>
        <v>200.04599999999999</v>
      </c>
      <c r="P1004" s="1"/>
      <c r="Q1004" s="1"/>
    </row>
    <row r="1005" spans="1:17" x14ac:dyDescent="0.2">
      <c r="A1005" s="84">
        <f t="shared" si="153"/>
        <v>99.9</v>
      </c>
      <c r="B1005" s="84">
        <f t="shared" si="150"/>
        <v>1.1105</v>
      </c>
      <c r="C1005" s="84">
        <f t="shared" si="151"/>
        <v>1.0241</v>
      </c>
      <c r="D1005" s="1"/>
      <c r="E1005" s="84">
        <f t="shared" si="154"/>
        <v>9.89</v>
      </c>
      <c r="F1005" s="84">
        <f t="shared" si="155"/>
        <v>0</v>
      </c>
      <c r="G1005" s="1"/>
      <c r="H1005" s="1"/>
      <c r="I1005" s="84">
        <f t="shared" si="156"/>
        <v>9.89</v>
      </c>
      <c r="J1005" s="84">
        <f t="shared" si="157"/>
        <v>157.80000000000001</v>
      </c>
      <c r="K1005" s="1"/>
      <c r="L1005" s="1"/>
      <c r="M1005" s="84">
        <f t="shared" si="158"/>
        <v>9.89</v>
      </c>
      <c r="N1005" s="84">
        <f t="shared" si="159"/>
        <v>60.69</v>
      </c>
      <c r="O1005" s="84">
        <f t="shared" si="152"/>
        <v>200.27699999999999</v>
      </c>
      <c r="P1005" s="1"/>
      <c r="Q1005" s="1"/>
    </row>
    <row r="1006" spans="1:17" x14ac:dyDescent="0.2">
      <c r="A1006" s="84">
        <f t="shared" si="153"/>
        <v>100</v>
      </c>
      <c r="B1006" s="84">
        <f t="shared" si="150"/>
        <v>1.1101000000000001</v>
      </c>
      <c r="C1006" s="84">
        <f t="shared" si="151"/>
        <v>1.0239</v>
      </c>
      <c r="D1006" s="1"/>
      <c r="E1006" s="84">
        <f t="shared" si="154"/>
        <v>9.9</v>
      </c>
      <c r="F1006" s="84">
        <f t="shared" si="155"/>
        <v>0</v>
      </c>
      <c r="G1006" s="1"/>
      <c r="H1006" s="1"/>
      <c r="I1006" s="84">
        <f t="shared" si="156"/>
        <v>9.9</v>
      </c>
      <c r="J1006" s="84">
        <f t="shared" si="157"/>
        <v>158</v>
      </c>
      <c r="K1006" s="1"/>
      <c r="L1006" s="1"/>
      <c r="M1006" s="84">
        <f t="shared" si="158"/>
        <v>9.9</v>
      </c>
      <c r="N1006" s="84">
        <f t="shared" si="159"/>
        <v>60.77</v>
      </c>
      <c r="O1006" s="84">
        <f t="shared" si="152"/>
        <v>200.541</v>
      </c>
      <c r="P1006" s="1"/>
      <c r="Q1006" s="1"/>
    </row>
    <row r="1007" spans="1:17" x14ac:dyDescent="0.2">
      <c r="A1007" s="84">
        <f t="shared" si="153"/>
        <v>100.1</v>
      </c>
      <c r="B1007" s="84">
        <f t="shared" si="150"/>
        <v>1.1096999999999999</v>
      </c>
      <c r="C1007" s="84">
        <f t="shared" si="151"/>
        <v>1.0236000000000001</v>
      </c>
      <c r="D1007" s="1"/>
      <c r="E1007" s="84">
        <f t="shared" si="154"/>
        <v>9.91</v>
      </c>
      <c r="F1007" s="84">
        <f t="shared" si="155"/>
        <v>0</v>
      </c>
      <c r="G1007" s="1"/>
      <c r="H1007" s="1"/>
      <c r="I1007" s="84">
        <f t="shared" si="156"/>
        <v>9.91</v>
      </c>
      <c r="J1007" s="84">
        <f t="shared" si="157"/>
        <v>158.19999999999999</v>
      </c>
      <c r="K1007" s="1"/>
      <c r="L1007" s="1"/>
      <c r="M1007" s="84">
        <f t="shared" si="158"/>
        <v>9.91</v>
      </c>
      <c r="N1007" s="84">
        <f t="shared" si="159"/>
        <v>60.85</v>
      </c>
      <c r="O1007" s="84">
        <f t="shared" si="152"/>
        <v>200.80500000000001</v>
      </c>
      <c r="P1007" s="1"/>
      <c r="Q1007" s="1"/>
    </row>
    <row r="1008" spans="1:17" x14ac:dyDescent="0.2">
      <c r="A1008" s="84">
        <f t="shared" si="153"/>
        <v>100.2</v>
      </c>
      <c r="B1008" s="84">
        <f t="shared" si="150"/>
        <v>1.1093</v>
      </c>
      <c r="C1008" s="84">
        <f t="shared" si="151"/>
        <v>1.0234000000000001</v>
      </c>
      <c r="D1008" s="1"/>
      <c r="E1008" s="84">
        <f t="shared" si="154"/>
        <v>9.92</v>
      </c>
      <c r="F1008" s="84">
        <f t="shared" si="155"/>
        <v>0</v>
      </c>
      <c r="G1008" s="1"/>
      <c r="H1008" s="1"/>
      <c r="I1008" s="84">
        <f t="shared" si="156"/>
        <v>9.92</v>
      </c>
      <c r="J1008" s="84">
        <f t="shared" si="157"/>
        <v>158.4</v>
      </c>
      <c r="K1008" s="1"/>
      <c r="L1008" s="1"/>
      <c r="M1008" s="84">
        <f t="shared" si="158"/>
        <v>9.92</v>
      </c>
      <c r="N1008" s="84">
        <f t="shared" si="159"/>
        <v>60.92</v>
      </c>
      <c r="O1008" s="84">
        <f t="shared" si="152"/>
        <v>201.036</v>
      </c>
      <c r="P1008" s="1"/>
      <c r="Q1008" s="1"/>
    </row>
    <row r="1009" spans="1:17" x14ac:dyDescent="0.2">
      <c r="A1009" s="84">
        <f t="shared" si="153"/>
        <v>100.3</v>
      </c>
      <c r="B1009" s="84">
        <f t="shared" si="150"/>
        <v>1.1089</v>
      </c>
      <c r="C1009" s="84">
        <f t="shared" si="151"/>
        <v>1.0232000000000001</v>
      </c>
      <c r="D1009" s="1"/>
      <c r="E1009" s="84">
        <f t="shared" si="154"/>
        <v>9.93</v>
      </c>
      <c r="F1009" s="84">
        <f t="shared" si="155"/>
        <v>0</v>
      </c>
      <c r="G1009" s="1"/>
      <c r="H1009" s="1"/>
      <c r="I1009" s="84">
        <f t="shared" si="156"/>
        <v>9.93</v>
      </c>
      <c r="J1009" s="84">
        <f t="shared" si="157"/>
        <v>158.6</v>
      </c>
      <c r="K1009" s="1"/>
      <c r="L1009" s="1"/>
      <c r="M1009" s="84">
        <f t="shared" si="158"/>
        <v>9.93</v>
      </c>
      <c r="N1009" s="84">
        <f t="shared" si="159"/>
        <v>61</v>
      </c>
      <c r="O1009" s="84">
        <f t="shared" si="152"/>
        <v>201.3</v>
      </c>
      <c r="P1009" s="1"/>
      <c r="Q1009" s="1"/>
    </row>
    <row r="1010" spans="1:17" x14ac:dyDescent="0.2">
      <c r="A1010" s="84">
        <f t="shared" si="153"/>
        <v>100.4</v>
      </c>
      <c r="B1010" s="84">
        <f t="shared" si="150"/>
        <v>1.1085</v>
      </c>
      <c r="C1010" s="84">
        <f t="shared" si="151"/>
        <v>1.0229999999999999</v>
      </c>
      <c r="D1010" s="1"/>
      <c r="E1010" s="84">
        <f t="shared" si="154"/>
        <v>9.94</v>
      </c>
      <c r="F1010" s="84">
        <f t="shared" si="155"/>
        <v>0</v>
      </c>
      <c r="G1010" s="1"/>
      <c r="H1010" s="1"/>
      <c r="I1010" s="84">
        <f t="shared" si="156"/>
        <v>9.94</v>
      </c>
      <c r="J1010" s="84">
        <f t="shared" si="157"/>
        <v>158.80000000000001</v>
      </c>
      <c r="K1010" s="1"/>
      <c r="L1010" s="1"/>
      <c r="M1010" s="84">
        <f t="shared" si="158"/>
        <v>9.94</v>
      </c>
      <c r="N1010" s="84">
        <f t="shared" si="159"/>
        <v>61.08</v>
      </c>
      <c r="O1010" s="84">
        <f t="shared" si="152"/>
        <v>201.56399999999999</v>
      </c>
      <c r="P1010" s="1"/>
      <c r="Q1010" s="1"/>
    </row>
    <row r="1011" spans="1:17" x14ac:dyDescent="0.2">
      <c r="A1011" s="84">
        <f t="shared" si="153"/>
        <v>100.5</v>
      </c>
      <c r="B1011" s="84">
        <f t="shared" si="150"/>
        <v>1.1081000000000001</v>
      </c>
      <c r="C1011" s="84">
        <f t="shared" si="151"/>
        <v>1.0227999999999999</v>
      </c>
      <c r="D1011" s="1"/>
      <c r="E1011" s="84">
        <f t="shared" si="154"/>
        <v>9.9499999999999993</v>
      </c>
      <c r="F1011" s="84">
        <f t="shared" si="155"/>
        <v>0</v>
      </c>
      <c r="G1011" s="1"/>
      <c r="H1011" s="1"/>
      <c r="I1011" s="84">
        <f t="shared" si="156"/>
        <v>9.9499999999999993</v>
      </c>
      <c r="J1011" s="84">
        <f t="shared" si="157"/>
        <v>159</v>
      </c>
      <c r="K1011" s="1"/>
      <c r="L1011" s="1"/>
      <c r="M1011" s="84">
        <f t="shared" si="158"/>
        <v>9.9499999999999993</v>
      </c>
      <c r="N1011" s="84">
        <f t="shared" si="159"/>
        <v>61.15</v>
      </c>
      <c r="O1011" s="84">
        <f t="shared" si="152"/>
        <v>201.79499999999999</v>
      </c>
      <c r="P1011" s="1"/>
      <c r="Q1011" s="1"/>
    </row>
    <row r="1012" spans="1:17" x14ac:dyDescent="0.2">
      <c r="A1012" s="84">
        <f t="shared" si="153"/>
        <v>100.6</v>
      </c>
      <c r="B1012" s="84">
        <f t="shared" si="150"/>
        <v>1.1075999999999999</v>
      </c>
      <c r="C1012" s="84">
        <f t="shared" si="151"/>
        <v>1.0226</v>
      </c>
      <c r="D1012" s="1"/>
      <c r="E1012" s="84">
        <f t="shared" si="154"/>
        <v>9.9600000000000009</v>
      </c>
      <c r="F1012" s="84">
        <f t="shared" si="155"/>
        <v>0</v>
      </c>
      <c r="G1012" s="1"/>
      <c r="H1012" s="1"/>
      <c r="I1012" s="84">
        <f t="shared" si="156"/>
        <v>9.9600000000000009</v>
      </c>
      <c r="J1012" s="84">
        <f t="shared" si="157"/>
        <v>159.19999999999999</v>
      </c>
      <c r="K1012" s="1"/>
      <c r="L1012" s="1"/>
      <c r="M1012" s="84">
        <f t="shared" si="158"/>
        <v>9.9600000000000009</v>
      </c>
      <c r="N1012" s="84">
        <f t="shared" si="159"/>
        <v>61.23</v>
      </c>
      <c r="O1012" s="84">
        <f t="shared" si="152"/>
        <v>202.059</v>
      </c>
      <c r="P1012" s="1"/>
      <c r="Q1012" s="1"/>
    </row>
    <row r="1013" spans="1:17" x14ac:dyDescent="0.2">
      <c r="A1013" s="84">
        <f t="shared" si="153"/>
        <v>100.7</v>
      </c>
      <c r="B1013" s="84">
        <f t="shared" si="150"/>
        <v>1.1072</v>
      </c>
      <c r="C1013" s="84">
        <f t="shared" si="151"/>
        <v>1.0224</v>
      </c>
      <c r="D1013" s="1"/>
      <c r="E1013" s="84">
        <f t="shared" si="154"/>
        <v>9.9700000000000006</v>
      </c>
      <c r="F1013" s="84">
        <f t="shared" si="155"/>
        <v>0</v>
      </c>
      <c r="G1013" s="1"/>
      <c r="H1013" s="1"/>
      <c r="I1013" s="84">
        <f t="shared" si="156"/>
        <v>9.9700000000000006</v>
      </c>
      <c r="J1013" s="84">
        <f t="shared" si="157"/>
        <v>159.4</v>
      </c>
      <c r="K1013" s="1"/>
      <c r="L1013" s="1"/>
      <c r="M1013" s="84">
        <f t="shared" si="158"/>
        <v>9.9700000000000006</v>
      </c>
      <c r="N1013" s="84">
        <f t="shared" si="159"/>
        <v>61.31</v>
      </c>
      <c r="O1013" s="84">
        <f t="shared" si="152"/>
        <v>202.32300000000001</v>
      </c>
      <c r="P1013" s="1"/>
      <c r="Q1013" s="1"/>
    </row>
    <row r="1014" spans="1:17" x14ac:dyDescent="0.2">
      <c r="A1014" s="84">
        <f t="shared" si="153"/>
        <v>100.8</v>
      </c>
      <c r="B1014" s="84">
        <f t="shared" si="150"/>
        <v>1.1068</v>
      </c>
      <c r="C1014" s="84">
        <f t="shared" si="151"/>
        <v>1.0222</v>
      </c>
      <c r="D1014" s="1"/>
      <c r="E1014" s="84">
        <f t="shared" si="154"/>
        <v>9.98</v>
      </c>
      <c r="F1014" s="84">
        <f t="shared" si="155"/>
        <v>0</v>
      </c>
      <c r="G1014" s="1"/>
      <c r="H1014" s="1"/>
      <c r="I1014" s="84">
        <f t="shared" si="156"/>
        <v>9.98</v>
      </c>
      <c r="J1014" s="84">
        <f t="shared" si="157"/>
        <v>159.6</v>
      </c>
      <c r="K1014" s="1"/>
      <c r="L1014" s="1"/>
      <c r="M1014" s="84">
        <f t="shared" si="158"/>
        <v>9.98</v>
      </c>
      <c r="N1014" s="84">
        <f t="shared" si="159"/>
        <v>61.38</v>
      </c>
      <c r="O1014" s="84">
        <f t="shared" si="152"/>
        <v>202.554</v>
      </c>
      <c r="P1014" s="1"/>
      <c r="Q1014" s="1"/>
    </row>
    <row r="1015" spans="1:17" x14ac:dyDescent="0.2">
      <c r="A1015" s="84">
        <f t="shared" si="153"/>
        <v>100.9</v>
      </c>
      <c r="B1015" s="84">
        <f t="shared" si="150"/>
        <v>1.1064000000000001</v>
      </c>
      <c r="C1015" s="84">
        <f t="shared" si="151"/>
        <v>1.022</v>
      </c>
      <c r="D1015" s="1"/>
      <c r="E1015" s="84">
        <f t="shared" si="154"/>
        <v>9.99</v>
      </c>
      <c r="F1015" s="84">
        <f t="shared" si="155"/>
        <v>0</v>
      </c>
      <c r="G1015" s="1"/>
      <c r="H1015" s="1"/>
      <c r="I1015" s="84">
        <f t="shared" si="156"/>
        <v>9.99</v>
      </c>
      <c r="J1015" s="84">
        <f t="shared" si="157"/>
        <v>159.80000000000001</v>
      </c>
      <c r="K1015" s="1"/>
      <c r="L1015" s="1"/>
      <c r="M1015" s="84">
        <f t="shared" si="158"/>
        <v>9.99</v>
      </c>
      <c r="N1015" s="84">
        <f t="shared" si="159"/>
        <v>61.46</v>
      </c>
      <c r="O1015" s="84">
        <f t="shared" si="152"/>
        <v>202.81800000000001</v>
      </c>
      <c r="P1015" s="1"/>
      <c r="Q1015" s="1"/>
    </row>
    <row r="1016" spans="1:17" x14ac:dyDescent="0.2">
      <c r="A1016" s="84">
        <f t="shared" si="153"/>
        <v>101</v>
      </c>
      <c r="B1016" s="84">
        <f t="shared" si="150"/>
        <v>1.1060000000000001</v>
      </c>
      <c r="C1016" s="84">
        <f t="shared" si="151"/>
        <v>1.0218</v>
      </c>
      <c r="D1016" s="1"/>
      <c r="E1016" s="84">
        <f t="shared" si="154"/>
        <v>10</v>
      </c>
      <c r="F1016" s="84">
        <f t="shared" si="155"/>
        <v>0</v>
      </c>
      <c r="G1016" s="1"/>
      <c r="H1016" s="1"/>
      <c r="I1016" s="84">
        <f t="shared" si="156"/>
        <v>10</v>
      </c>
      <c r="J1016" s="84">
        <f t="shared" si="157"/>
        <v>160</v>
      </c>
      <c r="K1016" s="1"/>
      <c r="L1016" s="1"/>
      <c r="M1016" s="84">
        <f t="shared" si="158"/>
        <v>10</v>
      </c>
      <c r="N1016" s="84">
        <f t="shared" si="159"/>
        <v>61.54</v>
      </c>
      <c r="O1016" s="84">
        <f t="shared" si="152"/>
        <v>203.08199999999999</v>
      </c>
      <c r="P1016" s="1"/>
      <c r="Q1016" s="1"/>
    </row>
    <row r="1017" spans="1:17" x14ac:dyDescent="0.2">
      <c r="A1017" s="84">
        <f t="shared" si="153"/>
        <v>101.1</v>
      </c>
      <c r="B1017" s="84">
        <f t="shared" si="150"/>
        <v>1.1055999999999999</v>
      </c>
      <c r="C1017" s="84">
        <f t="shared" si="151"/>
        <v>1.0216000000000001</v>
      </c>
      <c r="D1017" s="1"/>
      <c r="E1017" s="84">
        <f t="shared" si="154"/>
        <v>10.01</v>
      </c>
      <c r="F1017" s="84">
        <f t="shared" si="155"/>
        <v>0</v>
      </c>
      <c r="G1017" s="1"/>
      <c r="H1017" s="1"/>
      <c r="I1017" s="84">
        <f t="shared" si="156"/>
        <v>10.01</v>
      </c>
      <c r="J1017" s="84">
        <f t="shared" si="157"/>
        <v>160.19999999999999</v>
      </c>
      <c r="K1017" s="1"/>
      <c r="L1017" s="1"/>
      <c r="M1017" s="84">
        <f t="shared" si="158"/>
        <v>10.01</v>
      </c>
      <c r="N1017" s="84">
        <f t="shared" si="159"/>
        <v>61.62</v>
      </c>
      <c r="O1017" s="84">
        <f t="shared" si="152"/>
        <v>203.346</v>
      </c>
      <c r="P1017" s="1"/>
      <c r="Q1017" s="1"/>
    </row>
    <row r="1018" spans="1:17" x14ac:dyDescent="0.2">
      <c r="A1018" s="84">
        <f t="shared" si="153"/>
        <v>101.2</v>
      </c>
      <c r="B1018" s="84">
        <f t="shared" si="150"/>
        <v>1.1052</v>
      </c>
      <c r="C1018" s="84">
        <f t="shared" si="151"/>
        <v>1.0214000000000001</v>
      </c>
      <c r="D1018" s="1"/>
      <c r="E1018" s="84">
        <f t="shared" si="154"/>
        <v>10.02</v>
      </c>
      <c r="F1018" s="84">
        <f t="shared" si="155"/>
        <v>0</v>
      </c>
      <c r="G1018" s="1"/>
      <c r="H1018" s="1"/>
      <c r="I1018" s="84">
        <f t="shared" si="156"/>
        <v>10.02</v>
      </c>
      <c r="J1018" s="84">
        <f t="shared" si="157"/>
        <v>160.4</v>
      </c>
      <c r="K1018" s="1"/>
      <c r="L1018" s="1"/>
      <c r="M1018" s="84">
        <f t="shared" si="158"/>
        <v>10.02</v>
      </c>
      <c r="N1018" s="84">
        <f t="shared" si="159"/>
        <v>61.69</v>
      </c>
      <c r="O1018" s="84">
        <f t="shared" si="152"/>
        <v>203.577</v>
      </c>
      <c r="P1018" s="1"/>
      <c r="Q1018" s="1"/>
    </row>
    <row r="1019" spans="1:17" x14ac:dyDescent="0.2">
      <c r="A1019" s="84">
        <f t="shared" si="153"/>
        <v>101.3</v>
      </c>
      <c r="B1019" s="84">
        <f t="shared" si="150"/>
        <v>1.1048</v>
      </c>
      <c r="C1019" s="84">
        <f t="shared" si="151"/>
        <v>1.0212000000000001</v>
      </c>
      <c r="D1019" s="1"/>
      <c r="E1019" s="84">
        <f t="shared" si="154"/>
        <v>10.029999999999999</v>
      </c>
      <c r="F1019" s="84">
        <f t="shared" si="155"/>
        <v>0</v>
      </c>
      <c r="G1019" s="1"/>
      <c r="H1019" s="1"/>
      <c r="I1019" s="84">
        <f t="shared" si="156"/>
        <v>10.029999999999999</v>
      </c>
      <c r="J1019" s="84">
        <f t="shared" si="157"/>
        <v>160.6</v>
      </c>
      <c r="K1019" s="1"/>
      <c r="L1019" s="1"/>
      <c r="M1019" s="84">
        <f t="shared" si="158"/>
        <v>10.029999999999999</v>
      </c>
      <c r="N1019" s="84">
        <f t="shared" si="159"/>
        <v>61.77</v>
      </c>
      <c r="O1019" s="84">
        <f t="shared" si="152"/>
        <v>203.84100000000001</v>
      </c>
      <c r="P1019" s="1"/>
      <c r="Q1019" s="1"/>
    </row>
    <row r="1020" spans="1:17" x14ac:dyDescent="0.2">
      <c r="A1020" s="84">
        <f t="shared" si="153"/>
        <v>101.4</v>
      </c>
      <c r="B1020" s="84">
        <f t="shared" si="150"/>
        <v>1.1044</v>
      </c>
      <c r="C1020" s="84">
        <f t="shared" si="151"/>
        <v>1.0209999999999999</v>
      </c>
      <c r="D1020" s="1"/>
      <c r="E1020" s="84">
        <f t="shared" si="154"/>
        <v>10.039999999999999</v>
      </c>
      <c r="F1020" s="84">
        <f t="shared" si="155"/>
        <v>0</v>
      </c>
      <c r="G1020" s="1"/>
      <c r="H1020" s="1"/>
      <c r="I1020" s="84">
        <f t="shared" si="156"/>
        <v>10.039999999999999</v>
      </c>
      <c r="J1020" s="84">
        <f t="shared" si="157"/>
        <v>160.80000000000001</v>
      </c>
      <c r="K1020" s="1"/>
      <c r="L1020" s="1"/>
      <c r="M1020" s="84">
        <f t="shared" si="158"/>
        <v>10.039999999999999</v>
      </c>
      <c r="N1020" s="84">
        <f t="shared" si="159"/>
        <v>61.85</v>
      </c>
      <c r="O1020" s="84">
        <f t="shared" si="152"/>
        <v>204.10499999999999</v>
      </c>
      <c r="P1020" s="1"/>
      <c r="Q1020" s="1"/>
    </row>
    <row r="1021" spans="1:17" x14ac:dyDescent="0.2">
      <c r="A1021" s="84">
        <f t="shared" si="153"/>
        <v>101.5</v>
      </c>
      <c r="B1021" s="84">
        <f t="shared" si="150"/>
        <v>1.1040000000000001</v>
      </c>
      <c r="C1021" s="84">
        <f t="shared" si="151"/>
        <v>1.0207999999999999</v>
      </c>
      <c r="D1021" s="1"/>
      <c r="E1021" s="84">
        <f t="shared" si="154"/>
        <v>10.050000000000001</v>
      </c>
      <c r="F1021" s="84">
        <f t="shared" si="155"/>
        <v>0</v>
      </c>
      <c r="G1021" s="1"/>
      <c r="H1021" s="1"/>
      <c r="I1021" s="84">
        <f t="shared" si="156"/>
        <v>10.050000000000001</v>
      </c>
      <c r="J1021" s="84">
        <f t="shared" si="157"/>
        <v>161</v>
      </c>
      <c r="K1021" s="1"/>
      <c r="L1021" s="1"/>
      <c r="M1021" s="84">
        <f t="shared" si="158"/>
        <v>10.050000000000001</v>
      </c>
      <c r="N1021" s="84">
        <f t="shared" si="159"/>
        <v>61.92</v>
      </c>
      <c r="O1021" s="84">
        <f t="shared" si="152"/>
        <v>204.33600000000001</v>
      </c>
      <c r="P1021" s="1"/>
      <c r="Q1021" s="1"/>
    </row>
    <row r="1022" spans="1:17" x14ac:dyDescent="0.2">
      <c r="A1022" s="84">
        <f t="shared" si="153"/>
        <v>101.6</v>
      </c>
      <c r="B1022" s="84">
        <f t="shared" si="150"/>
        <v>1.1035999999999999</v>
      </c>
      <c r="C1022" s="84">
        <f t="shared" si="151"/>
        <v>1.0206</v>
      </c>
      <c r="D1022" s="1"/>
      <c r="E1022" s="84">
        <f t="shared" si="154"/>
        <v>10.06</v>
      </c>
      <c r="F1022" s="84">
        <f t="shared" si="155"/>
        <v>0</v>
      </c>
      <c r="G1022" s="1"/>
      <c r="H1022" s="1"/>
      <c r="I1022" s="84">
        <f t="shared" si="156"/>
        <v>10.06</v>
      </c>
      <c r="J1022" s="84">
        <f t="shared" si="157"/>
        <v>161.19999999999999</v>
      </c>
      <c r="K1022" s="1"/>
      <c r="L1022" s="1"/>
      <c r="M1022" s="84">
        <f t="shared" si="158"/>
        <v>10.06</v>
      </c>
      <c r="N1022" s="84">
        <f t="shared" si="159"/>
        <v>62</v>
      </c>
      <c r="O1022" s="84">
        <f t="shared" si="152"/>
        <v>204.6</v>
      </c>
      <c r="P1022" s="1"/>
      <c r="Q1022" s="1"/>
    </row>
    <row r="1023" spans="1:17" x14ac:dyDescent="0.2">
      <c r="A1023" s="84">
        <f t="shared" si="153"/>
        <v>101.7</v>
      </c>
      <c r="B1023" s="84">
        <f t="shared" si="150"/>
        <v>1.1032</v>
      </c>
      <c r="C1023" s="84">
        <f t="shared" si="151"/>
        <v>1.0204</v>
      </c>
      <c r="D1023" s="1"/>
      <c r="E1023" s="84">
        <f t="shared" si="154"/>
        <v>10.07</v>
      </c>
      <c r="F1023" s="84">
        <f t="shared" si="155"/>
        <v>0</v>
      </c>
      <c r="G1023" s="1"/>
      <c r="H1023" s="1"/>
      <c r="I1023" s="84">
        <f t="shared" si="156"/>
        <v>10.07</v>
      </c>
      <c r="J1023" s="84">
        <f t="shared" si="157"/>
        <v>161.4</v>
      </c>
      <c r="K1023" s="1"/>
      <c r="L1023" s="1"/>
      <c r="M1023" s="84">
        <f t="shared" si="158"/>
        <v>10.07</v>
      </c>
      <c r="N1023" s="84">
        <f t="shared" si="159"/>
        <v>62.08</v>
      </c>
      <c r="O1023" s="84">
        <f t="shared" si="152"/>
        <v>204.864</v>
      </c>
      <c r="P1023" s="1"/>
      <c r="Q1023" s="1"/>
    </row>
    <row r="1024" spans="1:17" x14ac:dyDescent="0.2">
      <c r="A1024" s="84">
        <f t="shared" si="153"/>
        <v>101.8</v>
      </c>
      <c r="B1024" s="84">
        <f t="shared" si="150"/>
        <v>1.1028</v>
      </c>
      <c r="C1024" s="84">
        <f t="shared" si="151"/>
        <v>1.0202</v>
      </c>
      <c r="D1024" s="1"/>
      <c r="E1024" s="84">
        <f t="shared" si="154"/>
        <v>10.08</v>
      </c>
      <c r="F1024" s="84">
        <f t="shared" si="155"/>
        <v>0</v>
      </c>
      <c r="G1024" s="1"/>
      <c r="H1024" s="1"/>
      <c r="I1024" s="84">
        <f t="shared" si="156"/>
        <v>10.08</v>
      </c>
      <c r="J1024" s="84">
        <f t="shared" si="157"/>
        <v>161.6</v>
      </c>
      <c r="K1024" s="1"/>
      <c r="L1024" s="1"/>
      <c r="M1024" s="84">
        <f t="shared" si="158"/>
        <v>10.08</v>
      </c>
      <c r="N1024" s="84">
        <f t="shared" si="159"/>
        <v>62.15</v>
      </c>
      <c r="O1024" s="84">
        <f t="shared" si="152"/>
        <v>205.095</v>
      </c>
      <c r="P1024" s="1"/>
      <c r="Q1024" s="1"/>
    </row>
    <row r="1025" spans="1:17" x14ac:dyDescent="0.2">
      <c r="A1025" s="84">
        <f t="shared" si="153"/>
        <v>101.9</v>
      </c>
      <c r="B1025" s="84">
        <f t="shared" si="150"/>
        <v>1.1024</v>
      </c>
      <c r="C1025" s="84">
        <f t="shared" si="151"/>
        <v>1.02</v>
      </c>
      <c r="D1025" s="1"/>
      <c r="E1025" s="84">
        <f t="shared" si="154"/>
        <v>10.09</v>
      </c>
      <c r="F1025" s="84">
        <f t="shared" si="155"/>
        <v>0</v>
      </c>
      <c r="G1025" s="1"/>
      <c r="H1025" s="1"/>
      <c r="I1025" s="84">
        <f t="shared" si="156"/>
        <v>10.09</v>
      </c>
      <c r="J1025" s="84">
        <f t="shared" si="157"/>
        <v>161.80000000000001</v>
      </c>
      <c r="K1025" s="1"/>
      <c r="L1025" s="1"/>
      <c r="M1025" s="84">
        <f t="shared" si="158"/>
        <v>10.09</v>
      </c>
      <c r="N1025" s="84">
        <f t="shared" si="159"/>
        <v>62.23</v>
      </c>
      <c r="O1025" s="84">
        <f t="shared" si="152"/>
        <v>205.35900000000001</v>
      </c>
      <c r="P1025" s="1"/>
      <c r="Q1025" s="1"/>
    </row>
    <row r="1026" spans="1:17" x14ac:dyDescent="0.2">
      <c r="A1026" s="84">
        <f t="shared" si="153"/>
        <v>102</v>
      </c>
      <c r="B1026" s="84">
        <f t="shared" si="150"/>
        <v>1.1020000000000001</v>
      </c>
      <c r="C1026" s="84">
        <f t="shared" si="151"/>
        <v>1.0198</v>
      </c>
      <c r="D1026" s="1"/>
      <c r="E1026" s="84">
        <f t="shared" si="154"/>
        <v>10.1</v>
      </c>
      <c r="F1026" s="84">
        <f t="shared" si="155"/>
        <v>0</v>
      </c>
      <c r="G1026" s="1"/>
      <c r="H1026" s="1"/>
      <c r="I1026" s="84">
        <f t="shared" si="156"/>
        <v>10.1</v>
      </c>
      <c r="J1026" s="84">
        <f t="shared" si="157"/>
        <v>162</v>
      </c>
      <c r="K1026" s="1"/>
      <c r="L1026" s="1"/>
      <c r="M1026" s="84">
        <f t="shared" si="158"/>
        <v>10.1</v>
      </c>
      <c r="N1026" s="84">
        <f t="shared" si="159"/>
        <v>62.31</v>
      </c>
      <c r="O1026" s="84">
        <f t="shared" si="152"/>
        <v>205.62299999999999</v>
      </c>
      <c r="P1026" s="1"/>
      <c r="Q1026" s="1"/>
    </row>
    <row r="1027" spans="1:17" x14ac:dyDescent="0.2">
      <c r="A1027" s="84">
        <f t="shared" si="153"/>
        <v>102.1</v>
      </c>
      <c r="B1027" s="84">
        <f t="shared" si="150"/>
        <v>1.1015999999999999</v>
      </c>
      <c r="C1027" s="84">
        <f t="shared" si="151"/>
        <v>1.0196000000000001</v>
      </c>
      <c r="D1027" s="1"/>
      <c r="E1027" s="84">
        <f t="shared" si="154"/>
        <v>10.11</v>
      </c>
      <c r="F1027" s="84">
        <f t="shared" si="155"/>
        <v>0</v>
      </c>
      <c r="G1027" s="1"/>
      <c r="H1027" s="1"/>
      <c r="I1027" s="84">
        <f t="shared" si="156"/>
        <v>10.11</v>
      </c>
      <c r="J1027" s="84">
        <f t="shared" si="157"/>
        <v>162.19999999999999</v>
      </c>
      <c r="K1027" s="1"/>
      <c r="L1027" s="1"/>
      <c r="M1027" s="84">
        <f t="shared" si="158"/>
        <v>10.11</v>
      </c>
      <c r="N1027" s="84">
        <f t="shared" si="159"/>
        <v>62.38</v>
      </c>
      <c r="O1027" s="84">
        <f t="shared" si="152"/>
        <v>205.85400000000001</v>
      </c>
      <c r="P1027" s="1"/>
      <c r="Q1027" s="1"/>
    </row>
    <row r="1028" spans="1:17" x14ac:dyDescent="0.2">
      <c r="A1028" s="84">
        <f t="shared" si="153"/>
        <v>102.2</v>
      </c>
      <c r="B1028" s="84">
        <f t="shared" si="150"/>
        <v>1.1012</v>
      </c>
      <c r="C1028" s="84">
        <f t="shared" si="151"/>
        <v>1.0195000000000001</v>
      </c>
      <c r="D1028" s="1"/>
      <c r="E1028" s="84">
        <f t="shared" si="154"/>
        <v>10.119999999999999</v>
      </c>
      <c r="F1028" s="84">
        <f t="shared" si="155"/>
        <v>0</v>
      </c>
      <c r="G1028" s="1"/>
      <c r="H1028" s="1"/>
      <c r="I1028" s="84">
        <f t="shared" si="156"/>
        <v>10.119999999999999</v>
      </c>
      <c r="J1028" s="84">
        <f t="shared" si="157"/>
        <v>162.4</v>
      </c>
      <c r="K1028" s="1"/>
      <c r="L1028" s="1"/>
      <c r="M1028" s="84">
        <f t="shared" si="158"/>
        <v>10.119999999999999</v>
      </c>
      <c r="N1028" s="84">
        <f t="shared" si="159"/>
        <v>62.46</v>
      </c>
      <c r="O1028" s="84">
        <f t="shared" si="152"/>
        <v>206.11799999999999</v>
      </c>
      <c r="P1028" s="1"/>
      <c r="Q1028" s="1"/>
    </row>
    <row r="1029" spans="1:17" x14ac:dyDescent="0.2">
      <c r="A1029" s="84">
        <f t="shared" si="153"/>
        <v>102.3</v>
      </c>
      <c r="B1029" s="84">
        <f t="shared" si="150"/>
        <v>1.1008</v>
      </c>
      <c r="C1029" s="84">
        <f t="shared" si="151"/>
        <v>1.0193000000000001</v>
      </c>
      <c r="D1029" s="1"/>
      <c r="E1029" s="84">
        <f t="shared" si="154"/>
        <v>10.130000000000001</v>
      </c>
      <c r="F1029" s="84">
        <f t="shared" si="155"/>
        <v>0</v>
      </c>
      <c r="G1029" s="1"/>
      <c r="H1029" s="1"/>
      <c r="I1029" s="84">
        <f t="shared" si="156"/>
        <v>10.130000000000001</v>
      </c>
      <c r="J1029" s="84">
        <f t="shared" si="157"/>
        <v>162.6</v>
      </c>
      <c r="K1029" s="1"/>
      <c r="L1029" s="1"/>
      <c r="M1029" s="84">
        <f t="shared" si="158"/>
        <v>10.130000000000001</v>
      </c>
      <c r="N1029" s="84">
        <f t="shared" si="159"/>
        <v>62.54</v>
      </c>
      <c r="O1029" s="84">
        <f t="shared" si="152"/>
        <v>206.38200000000001</v>
      </c>
      <c r="P1029" s="1"/>
      <c r="Q1029" s="1"/>
    </row>
    <row r="1030" spans="1:17" x14ac:dyDescent="0.2">
      <c r="A1030" s="84">
        <f t="shared" si="153"/>
        <v>102.4</v>
      </c>
      <c r="B1030" s="84">
        <f t="shared" si="150"/>
        <v>1.1004</v>
      </c>
      <c r="C1030" s="84">
        <f t="shared" si="151"/>
        <v>1.0190999999999999</v>
      </c>
      <c r="D1030" s="1"/>
      <c r="E1030" s="84">
        <f t="shared" si="154"/>
        <v>10.14</v>
      </c>
      <c r="F1030" s="84">
        <f t="shared" si="155"/>
        <v>0</v>
      </c>
      <c r="G1030" s="1"/>
      <c r="H1030" s="1"/>
      <c r="I1030" s="84">
        <f t="shared" si="156"/>
        <v>10.14</v>
      </c>
      <c r="J1030" s="84">
        <f t="shared" si="157"/>
        <v>162.80000000000001</v>
      </c>
      <c r="K1030" s="1"/>
      <c r="L1030" s="1"/>
      <c r="M1030" s="84">
        <f t="shared" si="158"/>
        <v>10.14</v>
      </c>
      <c r="N1030" s="84">
        <f t="shared" si="159"/>
        <v>62.62</v>
      </c>
      <c r="O1030" s="84">
        <f t="shared" si="152"/>
        <v>206.64599999999999</v>
      </c>
      <c r="P1030" s="1"/>
      <c r="Q1030" s="1"/>
    </row>
    <row r="1031" spans="1:17" x14ac:dyDescent="0.2">
      <c r="A1031" s="84">
        <f t="shared" si="153"/>
        <v>102.5</v>
      </c>
      <c r="B1031" s="84">
        <f t="shared" si="150"/>
        <v>1.1001000000000001</v>
      </c>
      <c r="C1031" s="84">
        <f t="shared" si="151"/>
        <v>1.0188999999999999</v>
      </c>
      <c r="D1031" s="1"/>
      <c r="E1031" s="84">
        <f t="shared" si="154"/>
        <v>10.15</v>
      </c>
      <c r="F1031" s="84">
        <f t="shared" si="155"/>
        <v>0</v>
      </c>
      <c r="G1031" s="1"/>
      <c r="H1031" s="1"/>
      <c r="I1031" s="84">
        <f t="shared" si="156"/>
        <v>10.15</v>
      </c>
      <c r="J1031" s="84">
        <f t="shared" si="157"/>
        <v>163</v>
      </c>
      <c r="K1031" s="1"/>
      <c r="L1031" s="1"/>
      <c r="M1031" s="84">
        <f t="shared" si="158"/>
        <v>10.15</v>
      </c>
      <c r="N1031" s="84">
        <f t="shared" si="159"/>
        <v>62.69</v>
      </c>
      <c r="O1031" s="84">
        <f t="shared" si="152"/>
        <v>206.87700000000001</v>
      </c>
      <c r="P1031" s="1"/>
      <c r="Q1031" s="1"/>
    </row>
    <row r="1032" spans="1:17" x14ac:dyDescent="0.2">
      <c r="A1032" s="84">
        <f t="shared" si="153"/>
        <v>102.6</v>
      </c>
      <c r="B1032" s="84">
        <f t="shared" si="150"/>
        <v>1.0996999999999999</v>
      </c>
      <c r="C1032" s="84">
        <f t="shared" si="151"/>
        <v>1.0186999999999999</v>
      </c>
      <c r="D1032" s="1"/>
      <c r="E1032" s="84">
        <f t="shared" si="154"/>
        <v>10.16</v>
      </c>
      <c r="F1032" s="84">
        <f t="shared" si="155"/>
        <v>0</v>
      </c>
      <c r="G1032" s="1"/>
      <c r="H1032" s="1"/>
      <c r="I1032" s="84">
        <f t="shared" si="156"/>
        <v>10.16</v>
      </c>
      <c r="J1032" s="84">
        <f t="shared" si="157"/>
        <v>163.19999999999999</v>
      </c>
      <c r="K1032" s="1"/>
      <c r="L1032" s="1"/>
      <c r="M1032" s="84">
        <f t="shared" si="158"/>
        <v>10.16</v>
      </c>
      <c r="N1032" s="84">
        <f t="shared" si="159"/>
        <v>62.77</v>
      </c>
      <c r="O1032" s="84">
        <f t="shared" si="152"/>
        <v>207.14099999999999</v>
      </c>
      <c r="P1032" s="1"/>
      <c r="Q1032" s="1"/>
    </row>
    <row r="1033" spans="1:17" x14ac:dyDescent="0.2">
      <c r="A1033" s="84">
        <f t="shared" si="153"/>
        <v>102.7</v>
      </c>
      <c r="B1033" s="84">
        <f t="shared" si="150"/>
        <v>1.0992999999999999</v>
      </c>
      <c r="C1033" s="84">
        <f t="shared" si="151"/>
        <v>1.0185</v>
      </c>
      <c r="D1033" s="1"/>
      <c r="E1033" s="84">
        <f t="shared" si="154"/>
        <v>10.17</v>
      </c>
      <c r="F1033" s="84">
        <f t="shared" si="155"/>
        <v>0</v>
      </c>
      <c r="G1033" s="1"/>
      <c r="H1033" s="1"/>
      <c r="I1033" s="84">
        <f t="shared" si="156"/>
        <v>10.17</v>
      </c>
      <c r="J1033" s="84">
        <f t="shared" si="157"/>
        <v>163.4</v>
      </c>
      <c r="K1033" s="1"/>
      <c r="L1033" s="1"/>
      <c r="M1033" s="84">
        <f t="shared" si="158"/>
        <v>10.17</v>
      </c>
      <c r="N1033" s="84">
        <f t="shared" si="159"/>
        <v>62.85</v>
      </c>
      <c r="O1033" s="84">
        <f t="shared" si="152"/>
        <v>207.405</v>
      </c>
      <c r="P1033" s="1"/>
      <c r="Q1033" s="1"/>
    </row>
    <row r="1034" spans="1:17" x14ac:dyDescent="0.2">
      <c r="A1034" s="84">
        <f t="shared" si="153"/>
        <v>102.8</v>
      </c>
      <c r="B1034" s="84">
        <f t="shared" si="150"/>
        <v>1.0989</v>
      </c>
      <c r="C1034" s="84">
        <f t="shared" si="151"/>
        <v>1.0183</v>
      </c>
      <c r="D1034" s="1"/>
      <c r="E1034" s="84">
        <f t="shared" si="154"/>
        <v>10.18</v>
      </c>
      <c r="F1034" s="84">
        <f t="shared" si="155"/>
        <v>0</v>
      </c>
      <c r="G1034" s="1"/>
      <c r="H1034" s="1"/>
      <c r="I1034" s="84">
        <f t="shared" si="156"/>
        <v>10.18</v>
      </c>
      <c r="J1034" s="84">
        <f t="shared" si="157"/>
        <v>163.6</v>
      </c>
      <c r="K1034" s="1"/>
      <c r="L1034" s="1"/>
      <c r="M1034" s="84">
        <f t="shared" si="158"/>
        <v>10.18</v>
      </c>
      <c r="N1034" s="84">
        <f t="shared" si="159"/>
        <v>62.92</v>
      </c>
      <c r="O1034" s="84">
        <f t="shared" si="152"/>
        <v>207.636</v>
      </c>
      <c r="P1034" s="1"/>
      <c r="Q1034" s="1"/>
    </row>
    <row r="1035" spans="1:17" x14ac:dyDescent="0.2">
      <c r="A1035" s="84">
        <f t="shared" si="153"/>
        <v>102.9</v>
      </c>
      <c r="B1035" s="84">
        <f t="shared" si="150"/>
        <v>1.0985</v>
      </c>
      <c r="C1035" s="84">
        <f t="shared" si="151"/>
        <v>1.0182</v>
      </c>
      <c r="D1035" s="1"/>
      <c r="E1035" s="84">
        <f t="shared" si="154"/>
        <v>10.19</v>
      </c>
      <c r="F1035" s="84">
        <f t="shared" si="155"/>
        <v>0</v>
      </c>
      <c r="G1035" s="1"/>
      <c r="H1035" s="1"/>
      <c r="I1035" s="84">
        <f t="shared" si="156"/>
        <v>10.19</v>
      </c>
      <c r="J1035" s="84">
        <f t="shared" si="157"/>
        <v>163.80000000000001</v>
      </c>
      <c r="K1035" s="1"/>
      <c r="L1035" s="1"/>
      <c r="M1035" s="84">
        <f t="shared" si="158"/>
        <v>10.19</v>
      </c>
      <c r="N1035" s="84">
        <f t="shared" si="159"/>
        <v>63</v>
      </c>
      <c r="O1035" s="84">
        <f t="shared" si="152"/>
        <v>207.9</v>
      </c>
      <c r="P1035" s="1"/>
      <c r="Q1035" s="1"/>
    </row>
    <row r="1036" spans="1:17" x14ac:dyDescent="0.2">
      <c r="A1036" s="84">
        <f t="shared" si="153"/>
        <v>103</v>
      </c>
      <c r="B1036" s="84">
        <f t="shared" si="150"/>
        <v>1.0981000000000001</v>
      </c>
      <c r="C1036" s="84">
        <f t="shared" si="151"/>
        <v>1.018</v>
      </c>
      <c r="D1036" s="1"/>
      <c r="E1036" s="84">
        <f t="shared" si="154"/>
        <v>10.199999999999999</v>
      </c>
      <c r="F1036" s="84">
        <f t="shared" si="155"/>
        <v>0</v>
      </c>
      <c r="G1036" s="1"/>
      <c r="H1036" s="1"/>
      <c r="I1036" s="84">
        <f t="shared" si="156"/>
        <v>10.199999999999999</v>
      </c>
      <c r="J1036" s="84">
        <f t="shared" si="157"/>
        <v>164</v>
      </c>
      <c r="K1036" s="1"/>
      <c r="L1036" s="1"/>
      <c r="M1036" s="84">
        <f t="shared" si="158"/>
        <v>10.199999999999999</v>
      </c>
      <c r="N1036" s="84">
        <f t="shared" si="159"/>
        <v>63.08</v>
      </c>
      <c r="O1036" s="84">
        <f t="shared" si="152"/>
        <v>208.16399999999999</v>
      </c>
      <c r="P1036" s="1"/>
      <c r="Q1036" s="1"/>
    </row>
    <row r="1037" spans="1:17" x14ac:dyDescent="0.2">
      <c r="A1037" s="84">
        <f t="shared" si="153"/>
        <v>103.1</v>
      </c>
      <c r="B1037" s="84">
        <f t="shared" si="150"/>
        <v>1.0978000000000001</v>
      </c>
      <c r="C1037" s="84">
        <f t="shared" si="151"/>
        <v>1.0178</v>
      </c>
      <c r="D1037" s="1"/>
      <c r="E1037" s="84">
        <f t="shared" si="154"/>
        <v>10.210000000000001</v>
      </c>
      <c r="F1037" s="84">
        <f t="shared" si="155"/>
        <v>0</v>
      </c>
      <c r="G1037" s="1"/>
      <c r="H1037" s="1"/>
      <c r="I1037" s="84">
        <f t="shared" si="156"/>
        <v>10.210000000000001</v>
      </c>
      <c r="J1037" s="84">
        <f t="shared" si="157"/>
        <v>164.2</v>
      </c>
      <c r="K1037" s="1"/>
      <c r="L1037" s="1"/>
      <c r="M1037" s="84">
        <f t="shared" si="158"/>
        <v>10.210000000000001</v>
      </c>
      <c r="N1037" s="84">
        <f t="shared" si="159"/>
        <v>63.15</v>
      </c>
      <c r="O1037" s="84">
        <f t="shared" si="152"/>
        <v>208.39500000000001</v>
      </c>
      <c r="P1037" s="1"/>
      <c r="Q1037" s="1"/>
    </row>
    <row r="1038" spans="1:17" x14ac:dyDescent="0.2">
      <c r="A1038" s="84">
        <f t="shared" si="153"/>
        <v>103.2</v>
      </c>
      <c r="B1038" s="84">
        <f t="shared" si="150"/>
        <v>1.0973999999999999</v>
      </c>
      <c r="C1038" s="84">
        <f t="shared" si="151"/>
        <v>1.0176000000000001</v>
      </c>
      <c r="D1038" s="1"/>
      <c r="E1038" s="84">
        <f t="shared" si="154"/>
        <v>10.220000000000001</v>
      </c>
      <c r="F1038" s="84">
        <f t="shared" si="155"/>
        <v>0</v>
      </c>
      <c r="G1038" s="1"/>
      <c r="H1038" s="1"/>
      <c r="I1038" s="84">
        <f t="shared" si="156"/>
        <v>10.220000000000001</v>
      </c>
      <c r="J1038" s="84">
        <f t="shared" si="157"/>
        <v>164.4</v>
      </c>
      <c r="K1038" s="1"/>
      <c r="L1038" s="1"/>
      <c r="M1038" s="84">
        <f t="shared" si="158"/>
        <v>10.220000000000001</v>
      </c>
      <c r="N1038" s="84">
        <f t="shared" si="159"/>
        <v>63.23</v>
      </c>
      <c r="O1038" s="84">
        <f t="shared" si="152"/>
        <v>208.65899999999999</v>
      </c>
      <c r="P1038" s="1"/>
      <c r="Q1038" s="1"/>
    </row>
    <row r="1039" spans="1:17" x14ac:dyDescent="0.2">
      <c r="A1039" s="84">
        <f t="shared" si="153"/>
        <v>103.3</v>
      </c>
      <c r="B1039" s="84">
        <f t="shared" si="150"/>
        <v>1.097</v>
      </c>
      <c r="C1039" s="84">
        <f t="shared" si="151"/>
        <v>1.0175000000000001</v>
      </c>
      <c r="D1039" s="1"/>
      <c r="E1039" s="84">
        <f t="shared" si="154"/>
        <v>10.23</v>
      </c>
      <c r="F1039" s="84">
        <f t="shared" si="155"/>
        <v>0</v>
      </c>
      <c r="G1039" s="1"/>
      <c r="H1039" s="1"/>
      <c r="I1039" s="84">
        <f t="shared" si="156"/>
        <v>10.23</v>
      </c>
      <c r="J1039" s="84">
        <f t="shared" si="157"/>
        <v>164.6</v>
      </c>
      <c r="K1039" s="1"/>
      <c r="L1039" s="1"/>
      <c r="M1039" s="84">
        <f t="shared" si="158"/>
        <v>10.23</v>
      </c>
      <c r="N1039" s="84">
        <f t="shared" si="159"/>
        <v>63.31</v>
      </c>
      <c r="O1039" s="84">
        <f t="shared" si="152"/>
        <v>208.923</v>
      </c>
      <c r="P1039" s="1"/>
      <c r="Q1039" s="1"/>
    </row>
    <row r="1040" spans="1:17" x14ac:dyDescent="0.2">
      <c r="A1040" s="84">
        <f t="shared" si="153"/>
        <v>103.4</v>
      </c>
      <c r="B1040" s="84">
        <f t="shared" ref="B1040:B1103" si="160">ROUND(VLOOKUP($A1040,SINCLAIRTABELLE,$D$1),$B$10)</f>
        <v>1.0966</v>
      </c>
      <c r="C1040" s="84">
        <f t="shared" ref="C1040:C1103" si="161">IF($B$3=$W$1,ROUND(VLOOKUP($A1040,SINCLAIRTABELLE,$E$1),$B$10),IF($B$3=$W$2,B1040,B1040+$B$4))</f>
        <v>1.0173000000000001</v>
      </c>
      <c r="D1040" s="1"/>
      <c r="E1040" s="84">
        <f t="shared" si="154"/>
        <v>10.24</v>
      </c>
      <c r="F1040" s="84">
        <f t="shared" si="155"/>
        <v>0</v>
      </c>
      <c r="G1040" s="1"/>
      <c r="H1040" s="1"/>
      <c r="I1040" s="84">
        <f t="shared" si="156"/>
        <v>10.24</v>
      </c>
      <c r="J1040" s="84">
        <f t="shared" si="157"/>
        <v>164.8</v>
      </c>
      <c r="K1040" s="1"/>
      <c r="L1040" s="1"/>
      <c r="M1040" s="84">
        <f t="shared" si="158"/>
        <v>10.24</v>
      </c>
      <c r="N1040" s="84">
        <f t="shared" si="159"/>
        <v>63.38</v>
      </c>
      <c r="O1040" s="84">
        <f t="shared" ref="O1040:O1103" si="162">IF($N$4="Ja",ROUND(N1040*$O$2,$B$10),N1040)</f>
        <v>209.154</v>
      </c>
      <c r="P1040" s="1"/>
      <c r="Q1040" s="1"/>
    </row>
    <row r="1041" spans="1:17" x14ac:dyDescent="0.2">
      <c r="A1041" s="84">
        <f t="shared" si="153"/>
        <v>103.5</v>
      </c>
      <c r="B1041" s="84">
        <f t="shared" si="160"/>
        <v>1.0963000000000001</v>
      </c>
      <c r="C1041" s="84">
        <f t="shared" si="161"/>
        <v>1.0170999999999999</v>
      </c>
      <c r="D1041" s="1"/>
      <c r="E1041" s="84">
        <f t="shared" si="154"/>
        <v>10.25</v>
      </c>
      <c r="F1041" s="84">
        <f t="shared" si="155"/>
        <v>0</v>
      </c>
      <c r="G1041" s="1"/>
      <c r="H1041" s="1"/>
      <c r="I1041" s="84">
        <f t="shared" si="156"/>
        <v>10.25</v>
      </c>
      <c r="J1041" s="84">
        <f t="shared" si="157"/>
        <v>165</v>
      </c>
      <c r="K1041" s="1"/>
      <c r="L1041" s="1"/>
      <c r="M1041" s="84">
        <f t="shared" si="158"/>
        <v>10.25</v>
      </c>
      <c r="N1041" s="84">
        <f t="shared" si="159"/>
        <v>63.46</v>
      </c>
      <c r="O1041" s="84">
        <f t="shared" si="162"/>
        <v>209.41800000000001</v>
      </c>
      <c r="P1041" s="1"/>
      <c r="Q1041" s="1"/>
    </row>
    <row r="1042" spans="1:17" x14ac:dyDescent="0.2">
      <c r="A1042" s="84">
        <f t="shared" ref="A1042:A1105" si="163">ROUND(A1041+0.1,1)</f>
        <v>103.6</v>
      </c>
      <c r="B1042" s="84">
        <f t="shared" si="160"/>
        <v>1.0959000000000001</v>
      </c>
      <c r="C1042" s="84">
        <f t="shared" si="161"/>
        <v>1.0168999999999999</v>
      </c>
      <c r="D1042" s="1"/>
      <c r="E1042" s="84">
        <f t="shared" ref="E1042:E1105" si="164">ROUND(E1041+0.01,2)</f>
        <v>10.26</v>
      </c>
      <c r="F1042" s="84">
        <f t="shared" ref="F1042:F1105" si="165">ROUND(IF(E1042 &gt; $F$9,0,($F$9-E1042)*100*$F$11), $F$10)</f>
        <v>0</v>
      </c>
      <c r="G1042" s="1"/>
      <c r="H1042" s="1"/>
      <c r="I1042" s="84">
        <f t="shared" ref="I1042:I1105" si="166">ROUND(I1041+0.01,2)</f>
        <v>10.26</v>
      </c>
      <c r="J1042" s="84">
        <f t="shared" ref="J1042:J1105" si="167">ROUND(IF(I1042&lt;=$J$9,0,(I1042-$J$9)*100*$J$11),$J$10)</f>
        <v>165.2</v>
      </c>
      <c r="K1042" s="1"/>
      <c r="L1042" s="1"/>
      <c r="M1042" s="84">
        <f t="shared" ref="M1042:M1105" si="168">ROUND(M1041+0.01,2)</f>
        <v>10.26</v>
      </c>
      <c r="N1042" s="84">
        <f t="shared" ref="N1042:N1105" si="169">ROUND(IF(M1042&lt;=$N$9,0,(M1042-$N$9)*100*$N$11),$N$10)</f>
        <v>63.54</v>
      </c>
      <c r="O1042" s="84">
        <f t="shared" si="162"/>
        <v>209.68199999999999</v>
      </c>
      <c r="P1042" s="1"/>
      <c r="Q1042" s="1"/>
    </row>
    <row r="1043" spans="1:17" x14ac:dyDescent="0.2">
      <c r="A1043" s="84">
        <f t="shared" si="163"/>
        <v>103.7</v>
      </c>
      <c r="B1043" s="84">
        <f t="shared" si="160"/>
        <v>1.0954999999999999</v>
      </c>
      <c r="C1043" s="84">
        <f t="shared" si="161"/>
        <v>1.0167999999999999</v>
      </c>
      <c r="D1043" s="1"/>
      <c r="E1043" s="84">
        <f t="shared" si="164"/>
        <v>10.27</v>
      </c>
      <c r="F1043" s="84">
        <f t="shared" si="165"/>
        <v>0</v>
      </c>
      <c r="G1043" s="1"/>
      <c r="H1043" s="1"/>
      <c r="I1043" s="84">
        <f t="shared" si="166"/>
        <v>10.27</v>
      </c>
      <c r="J1043" s="84">
        <f t="shared" si="167"/>
        <v>165.4</v>
      </c>
      <c r="K1043" s="1"/>
      <c r="L1043" s="1"/>
      <c r="M1043" s="84">
        <f t="shared" si="168"/>
        <v>10.27</v>
      </c>
      <c r="N1043" s="84">
        <f t="shared" si="169"/>
        <v>63.62</v>
      </c>
      <c r="O1043" s="84">
        <f t="shared" si="162"/>
        <v>209.946</v>
      </c>
      <c r="P1043" s="1"/>
      <c r="Q1043" s="1"/>
    </row>
    <row r="1044" spans="1:17" x14ac:dyDescent="0.2">
      <c r="A1044" s="84">
        <f t="shared" si="163"/>
        <v>103.8</v>
      </c>
      <c r="B1044" s="84">
        <f t="shared" si="160"/>
        <v>1.0951</v>
      </c>
      <c r="C1044" s="84">
        <f t="shared" si="161"/>
        <v>1.0165999999999999</v>
      </c>
      <c r="D1044" s="1"/>
      <c r="E1044" s="84">
        <f t="shared" si="164"/>
        <v>10.28</v>
      </c>
      <c r="F1044" s="84">
        <f t="shared" si="165"/>
        <v>0</v>
      </c>
      <c r="G1044" s="1"/>
      <c r="H1044" s="1"/>
      <c r="I1044" s="84">
        <f t="shared" si="166"/>
        <v>10.28</v>
      </c>
      <c r="J1044" s="84">
        <f t="shared" si="167"/>
        <v>165.6</v>
      </c>
      <c r="K1044" s="1"/>
      <c r="L1044" s="1"/>
      <c r="M1044" s="84">
        <f t="shared" si="168"/>
        <v>10.28</v>
      </c>
      <c r="N1044" s="84">
        <f t="shared" si="169"/>
        <v>63.69</v>
      </c>
      <c r="O1044" s="84">
        <f t="shared" si="162"/>
        <v>210.17699999999999</v>
      </c>
      <c r="P1044" s="1"/>
      <c r="Q1044" s="1"/>
    </row>
    <row r="1045" spans="1:17" x14ac:dyDescent="0.2">
      <c r="A1045" s="84">
        <f t="shared" si="163"/>
        <v>103.9</v>
      </c>
      <c r="B1045" s="84">
        <f t="shared" si="160"/>
        <v>1.0948</v>
      </c>
      <c r="C1045" s="84">
        <f t="shared" si="161"/>
        <v>1.0164</v>
      </c>
      <c r="D1045" s="1"/>
      <c r="E1045" s="84">
        <f t="shared" si="164"/>
        <v>10.29</v>
      </c>
      <c r="F1045" s="84">
        <f t="shared" si="165"/>
        <v>0</v>
      </c>
      <c r="G1045" s="1"/>
      <c r="H1045" s="1"/>
      <c r="I1045" s="84">
        <f t="shared" si="166"/>
        <v>10.29</v>
      </c>
      <c r="J1045" s="84">
        <f t="shared" si="167"/>
        <v>165.8</v>
      </c>
      <c r="K1045" s="1"/>
      <c r="L1045" s="1"/>
      <c r="M1045" s="84">
        <f t="shared" si="168"/>
        <v>10.29</v>
      </c>
      <c r="N1045" s="84">
        <f t="shared" si="169"/>
        <v>63.77</v>
      </c>
      <c r="O1045" s="84">
        <f t="shared" si="162"/>
        <v>210.441</v>
      </c>
      <c r="P1045" s="1"/>
      <c r="Q1045" s="1"/>
    </row>
    <row r="1046" spans="1:17" x14ac:dyDescent="0.2">
      <c r="A1046" s="84">
        <f t="shared" si="163"/>
        <v>104</v>
      </c>
      <c r="B1046" s="84">
        <f t="shared" si="160"/>
        <v>1.0944</v>
      </c>
      <c r="C1046" s="84">
        <f t="shared" si="161"/>
        <v>1.0163</v>
      </c>
      <c r="D1046" s="1"/>
      <c r="E1046" s="84">
        <f t="shared" si="164"/>
        <v>10.3</v>
      </c>
      <c r="F1046" s="84">
        <f t="shared" si="165"/>
        <v>0</v>
      </c>
      <c r="G1046" s="1"/>
      <c r="H1046" s="1"/>
      <c r="I1046" s="84">
        <f t="shared" si="166"/>
        <v>10.3</v>
      </c>
      <c r="J1046" s="84">
        <f t="shared" si="167"/>
        <v>166</v>
      </c>
      <c r="K1046" s="1"/>
      <c r="L1046" s="1"/>
      <c r="M1046" s="84">
        <f t="shared" si="168"/>
        <v>10.3</v>
      </c>
      <c r="N1046" s="84">
        <f t="shared" si="169"/>
        <v>63.85</v>
      </c>
      <c r="O1046" s="84">
        <f t="shared" si="162"/>
        <v>210.70500000000001</v>
      </c>
      <c r="P1046" s="1"/>
      <c r="Q1046" s="1"/>
    </row>
    <row r="1047" spans="1:17" x14ac:dyDescent="0.2">
      <c r="A1047" s="84">
        <f t="shared" si="163"/>
        <v>104.1</v>
      </c>
      <c r="B1047" s="84">
        <f t="shared" si="160"/>
        <v>1.0940000000000001</v>
      </c>
      <c r="C1047" s="84">
        <f t="shared" si="161"/>
        <v>1.0161</v>
      </c>
      <c r="D1047" s="1"/>
      <c r="E1047" s="84">
        <f t="shared" si="164"/>
        <v>10.31</v>
      </c>
      <c r="F1047" s="84">
        <f t="shared" si="165"/>
        <v>0</v>
      </c>
      <c r="G1047" s="1"/>
      <c r="H1047" s="1"/>
      <c r="I1047" s="84">
        <f t="shared" si="166"/>
        <v>10.31</v>
      </c>
      <c r="J1047" s="84">
        <f t="shared" si="167"/>
        <v>166.2</v>
      </c>
      <c r="K1047" s="1"/>
      <c r="L1047" s="1"/>
      <c r="M1047" s="84">
        <f t="shared" si="168"/>
        <v>10.31</v>
      </c>
      <c r="N1047" s="84">
        <f t="shared" si="169"/>
        <v>63.92</v>
      </c>
      <c r="O1047" s="84">
        <f t="shared" si="162"/>
        <v>210.93600000000001</v>
      </c>
      <c r="P1047" s="1"/>
      <c r="Q1047" s="1"/>
    </row>
    <row r="1048" spans="1:17" x14ac:dyDescent="0.2">
      <c r="A1048" s="84">
        <f t="shared" si="163"/>
        <v>104.2</v>
      </c>
      <c r="B1048" s="84">
        <f t="shared" si="160"/>
        <v>1.0936999999999999</v>
      </c>
      <c r="C1048" s="84">
        <f t="shared" si="161"/>
        <v>1.0159</v>
      </c>
      <c r="D1048" s="1"/>
      <c r="E1048" s="84">
        <f t="shared" si="164"/>
        <v>10.32</v>
      </c>
      <c r="F1048" s="84">
        <f t="shared" si="165"/>
        <v>0</v>
      </c>
      <c r="G1048" s="1"/>
      <c r="H1048" s="1"/>
      <c r="I1048" s="84">
        <f t="shared" si="166"/>
        <v>10.32</v>
      </c>
      <c r="J1048" s="84">
        <f t="shared" si="167"/>
        <v>166.4</v>
      </c>
      <c r="K1048" s="1"/>
      <c r="L1048" s="1"/>
      <c r="M1048" s="84">
        <f t="shared" si="168"/>
        <v>10.32</v>
      </c>
      <c r="N1048" s="84">
        <f t="shared" si="169"/>
        <v>64</v>
      </c>
      <c r="O1048" s="84">
        <f t="shared" si="162"/>
        <v>211.2</v>
      </c>
      <c r="P1048" s="1"/>
      <c r="Q1048" s="1"/>
    </row>
    <row r="1049" spans="1:17" x14ac:dyDescent="0.2">
      <c r="A1049" s="84">
        <f t="shared" si="163"/>
        <v>104.3</v>
      </c>
      <c r="B1049" s="84">
        <f t="shared" si="160"/>
        <v>1.0932999999999999</v>
      </c>
      <c r="C1049" s="84">
        <f t="shared" si="161"/>
        <v>1.0158</v>
      </c>
      <c r="D1049" s="1"/>
      <c r="E1049" s="84">
        <f t="shared" si="164"/>
        <v>10.33</v>
      </c>
      <c r="F1049" s="84">
        <f t="shared" si="165"/>
        <v>0</v>
      </c>
      <c r="G1049" s="1"/>
      <c r="H1049" s="1"/>
      <c r="I1049" s="84">
        <f t="shared" si="166"/>
        <v>10.33</v>
      </c>
      <c r="J1049" s="84">
        <f t="shared" si="167"/>
        <v>166.6</v>
      </c>
      <c r="K1049" s="1"/>
      <c r="L1049" s="1"/>
      <c r="M1049" s="84">
        <f t="shared" si="168"/>
        <v>10.33</v>
      </c>
      <c r="N1049" s="84">
        <f t="shared" si="169"/>
        <v>64.08</v>
      </c>
      <c r="O1049" s="84">
        <f t="shared" si="162"/>
        <v>211.464</v>
      </c>
      <c r="P1049" s="1"/>
      <c r="Q1049" s="1"/>
    </row>
    <row r="1050" spans="1:17" x14ac:dyDescent="0.2">
      <c r="A1050" s="84">
        <f t="shared" si="163"/>
        <v>104.4</v>
      </c>
      <c r="B1050" s="84">
        <f t="shared" si="160"/>
        <v>1.0929</v>
      </c>
      <c r="C1050" s="84">
        <f t="shared" si="161"/>
        <v>1.0156000000000001</v>
      </c>
      <c r="D1050" s="1"/>
      <c r="E1050" s="84">
        <f t="shared" si="164"/>
        <v>10.34</v>
      </c>
      <c r="F1050" s="84">
        <f t="shared" si="165"/>
        <v>0</v>
      </c>
      <c r="G1050" s="1"/>
      <c r="H1050" s="1"/>
      <c r="I1050" s="84">
        <f t="shared" si="166"/>
        <v>10.34</v>
      </c>
      <c r="J1050" s="84">
        <f t="shared" si="167"/>
        <v>166.8</v>
      </c>
      <c r="K1050" s="1"/>
      <c r="L1050" s="1"/>
      <c r="M1050" s="84">
        <f t="shared" si="168"/>
        <v>10.34</v>
      </c>
      <c r="N1050" s="84">
        <f t="shared" si="169"/>
        <v>64.150000000000006</v>
      </c>
      <c r="O1050" s="84">
        <f t="shared" si="162"/>
        <v>211.69499999999999</v>
      </c>
      <c r="P1050" s="1"/>
      <c r="Q1050" s="1"/>
    </row>
    <row r="1051" spans="1:17" x14ac:dyDescent="0.2">
      <c r="A1051" s="84">
        <f t="shared" si="163"/>
        <v>104.5</v>
      </c>
      <c r="B1051" s="84">
        <f t="shared" si="160"/>
        <v>1.0926</v>
      </c>
      <c r="C1051" s="84">
        <f t="shared" si="161"/>
        <v>1.0154000000000001</v>
      </c>
      <c r="D1051" s="1"/>
      <c r="E1051" s="84">
        <f t="shared" si="164"/>
        <v>10.35</v>
      </c>
      <c r="F1051" s="84">
        <f t="shared" si="165"/>
        <v>0</v>
      </c>
      <c r="G1051" s="1"/>
      <c r="H1051" s="1"/>
      <c r="I1051" s="84">
        <f t="shared" si="166"/>
        <v>10.35</v>
      </c>
      <c r="J1051" s="84">
        <f t="shared" si="167"/>
        <v>167</v>
      </c>
      <c r="K1051" s="1"/>
      <c r="L1051" s="1"/>
      <c r="M1051" s="84">
        <f t="shared" si="168"/>
        <v>10.35</v>
      </c>
      <c r="N1051" s="84">
        <f t="shared" si="169"/>
        <v>64.23</v>
      </c>
      <c r="O1051" s="84">
        <f t="shared" si="162"/>
        <v>211.959</v>
      </c>
      <c r="P1051" s="1"/>
      <c r="Q1051" s="1"/>
    </row>
    <row r="1052" spans="1:17" x14ac:dyDescent="0.2">
      <c r="A1052" s="84">
        <f t="shared" si="163"/>
        <v>104.6</v>
      </c>
      <c r="B1052" s="84">
        <f t="shared" si="160"/>
        <v>1.0922000000000001</v>
      </c>
      <c r="C1052" s="84">
        <f t="shared" si="161"/>
        <v>1.0153000000000001</v>
      </c>
      <c r="D1052" s="1"/>
      <c r="E1052" s="84">
        <f t="shared" si="164"/>
        <v>10.36</v>
      </c>
      <c r="F1052" s="84">
        <f t="shared" si="165"/>
        <v>0</v>
      </c>
      <c r="G1052" s="1"/>
      <c r="H1052" s="1"/>
      <c r="I1052" s="84">
        <f t="shared" si="166"/>
        <v>10.36</v>
      </c>
      <c r="J1052" s="84">
        <f t="shared" si="167"/>
        <v>167.2</v>
      </c>
      <c r="K1052" s="1"/>
      <c r="L1052" s="1"/>
      <c r="M1052" s="84">
        <f t="shared" si="168"/>
        <v>10.36</v>
      </c>
      <c r="N1052" s="84">
        <f t="shared" si="169"/>
        <v>64.31</v>
      </c>
      <c r="O1052" s="84">
        <f t="shared" si="162"/>
        <v>212.22300000000001</v>
      </c>
      <c r="P1052" s="1"/>
      <c r="Q1052" s="1"/>
    </row>
    <row r="1053" spans="1:17" x14ac:dyDescent="0.2">
      <c r="A1053" s="84">
        <f t="shared" si="163"/>
        <v>104.7</v>
      </c>
      <c r="B1053" s="84">
        <f t="shared" si="160"/>
        <v>1.0918000000000001</v>
      </c>
      <c r="C1053" s="84">
        <f t="shared" si="161"/>
        <v>1.0150999999999999</v>
      </c>
      <c r="D1053" s="1"/>
      <c r="E1053" s="84">
        <f t="shared" si="164"/>
        <v>10.37</v>
      </c>
      <c r="F1053" s="84">
        <f t="shared" si="165"/>
        <v>0</v>
      </c>
      <c r="G1053" s="1"/>
      <c r="H1053" s="1"/>
      <c r="I1053" s="84">
        <f t="shared" si="166"/>
        <v>10.37</v>
      </c>
      <c r="J1053" s="84">
        <f t="shared" si="167"/>
        <v>167.4</v>
      </c>
      <c r="K1053" s="1"/>
      <c r="L1053" s="1"/>
      <c r="M1053" s="84">
        <f t="shared" si="168"/>
        <v>10.37</v>
      </c>
      <c r="N1053" s="84">
        <f t="shared" si="169"/>
        <v>64.38</v>
      </c>
      <c r="O1053" s="84">
        <f t="shared" si="162"/>
        <v>212.45400000000001</v>
      </c>
      <c r="P1053" s="1"/>
      <c r="Q1053" s="1"/>
    </row>
    <row r="1054" spans="1:17" x14ac:dyDescent="0.2">
      <c r="A1054" s="84">
        <f t="shared" si="163"/>
        <v>104.8</v>
      </c>
      <c r="B1054" s="84">
        <f t="shared" si="160"/>
        <v>1.0914999999999999</v>
      </c>
      <c r="C1054" s="84">
        <f t="shared" si="161"/>
        <v>1.0148999999999999</v>
      </c>
      <c r="D1054" s="1"/>
      <c r="E1054" s="84">
        <f t="shared" si="164"/>
        <v>10.38</v>
      </c>
      <c r="F1054" s="84">
        <f t="shared" si="165"/>
        <v>0</v>
      </c>
      <c r="G1054" s="1"/>
      <c r="H1054" s="1"/>
      <c r="I1054" s="84">
        <f t="shared" si="166"/>
        <v>10.38</v>
      </c>
      <c r="J1054" s="84">
        <f t="shared" si="167"/>
        <v>167.6</v>
      </c>
      <c r="K1054" s="1"/>
      <c r="L1054" s="1"/>
      <c r="M1054" s="84">
        <f t="shared" si="168"/>
        <v>10.38</v>
      </c>
      <c r="N1054" s="84">
        <f t="shared" si="169"/>
        <v>64.459999999999994</v>
      </c>
      <c r="O1054" s="84">
        <f t="shared" si="162"/>
        <v>212.71799999999999</v>
      </c>
      <c r="P1054" s="1"/>
      <c r="Q1054" s="1"/>
    </row>
    <row r="1055" spans="1:17" x14ac:dyDescent="0.2">
      <c r="A1055" s="84">
        <f t="shared" si="163"/>
        <v>104.9</v>
      </c>
      <c r="B1055" s="84">
        <f t="shared" si="160"/>
        <v>1.0911</v>
      </c>
      <c r="C1055" s="84">
        <f t="shared" si="161"/>
        <v>1.0147999999999999</v>
      </c>
      <c r="D1055" s="1"/>
      <c r="E1055" s="84">
        <f t="shared" si="164"/>
        <v>10.39</v>
      </c>
      <c r="F1055" s="84">
        <f t="shared" si="165"/>
        <v>0</v>
      </c>
      <c r="G1055" s="1"/>
      <c r="H1055" s="1"/>
      <c r="I1055" s="84">
        <f t="shared" si="166"/>
        <v>10.39</v>
      </c>
      <c r="J1055" s="84">
        <f t="shared" si="167"/>
        <v>167.8</v>
      </c>
      <c r="K1055" s="1"/>
      <c r="L1055" s="1"/>
      <c r="M1055" s="84">
        <f t="shared" si="168"/>
        <v>10.39</v>
      </c>
      <c r="N1055" s="84">
        <f t="shared" si="169"/>
        <v>64.540000000000006</v>
      </c>
      <c r="O1055" s="84">
        <f t="shared" si="162"/>
        <v>212.982</v>
      </c>
      <c r="P1055" s="1"/>
      <c r="Q1055" s="1"/>
    </row>
    <row r="1056" spans="1:17" x14ac:dyDescent="0.2">
      <c r="A1056" s="84">
        <f t="shared" si="163"/>
        <v>105</v>
      </c>
      <c r="B1056" s="84">
        <f t="shared" si="160"/>
        <v>1.0908</v>
      </c>
      <c r="C1056" s="84">
        <f t="shared" si="161"/>
        <v>1.0145999999999999</v>
      </c>
      <c r="D1056" s="1"/>
      <c r="E1056" s="84">
        <f t="shared" si="164"/>
        <v>10.4</v>
      </c>
      <c r="F1056" s="84">
        <f t="shared" si="165"/>
        <v>0</v>
      </c>
      <c r="G1056" s="1"/>
      <c r="H1056" s="1"/>
      <c r="I1056" s="84">
        <f t="shared" si="166"/>
        <v>10.4</v>
      </c>
      <c r="J1056" s="84">
        <f t="shared" si="167"/>
        <v>168</v>
      </c>
      <c r="K1056" s="1"/>
      <c r="L1056" s="1"/>
      <c r="M1056" s="84">
        <f t="shared" si="168"/>
        <v>10.4</v>
      </c>
      <c r="N1056" s="84">
        <f t="shared" si="169"/>
        <v>64.62</v>
      </c>
      <c r="O1056" s="84">
        <f t="shared" si="162"/>
        <v>213.24600000000001</v>
      </c>
      <c r="P1056" s="1"/>
      <c r="Q1056" s="1"/>
    </row>
    <row r="1057" spans="1:17" x14ac:dyDescent="0.2">
      <c r="A1057" s="84">
        <f t="shared" si="163"/>
        <v>105.1</v>
      </c>
      <c r="B1057" s="84">
        <f t="shared" si="160"/>
        <v>1.0904</v>
      </c>
      <c r="C1057" s="84">
        <f t="shared" si="161"/>
        <v>1.0145</v>
      </c>
      <c r="D1057" s="1"/>
      <c r="E1057" s="84">
        <f t="shared" si="164"/>
        <v>10.41</v>
      </c>
      <c r="F1057" s="84">
        <f t="shared" si="165"/>
        <v>0</v>
      </c>
      <c r="G1057" s="1"/>
      <c r="H1057" s="1"/>
      <c r="I1057" s="84">
        <f t="shared" si="166"/>
        <v>10.41</v>
      </c>
      <c r="J1057" s="84">
        <f t="shared" si="167"/>
        <v>168.2</v>
      </c>
      <c r="K1057" s="1"/>
      <c r="L1057" s="1"/>
      <c r="M1057" s="84">
        <f t="shared" si="168"/>
        <v>10.41</v>
      </c>
      <c r="N1057" s="84">
        <f t="shared" si="169"/>
        <v>64.69</v>
      </c>
      <c r="O1057" s="84">
        <f t="shared" si="162"/>
        <v>213.477</v>
      </c>
      <c r="P1057" s="1"/>
      <c r="Q1057" s="1"/>
    </row>
    <row r="1058" spans="1:17" x14ac:dyDescent="0.2">
      <c r="A1058" s="84">
        <f t="shared" si="163"/>
        <v>105.2</v>
      </c>
      <c r="B1058" s="84">
        <f t="shared" si="160"/>
        <v>1.0900000000000001</v>
      </c>
      <c r="C1058" s="84">
        <f t="shared" si="161"/>
        <v>1.0143</v>
      </c>
      <c r="D1058" s="1"/>
      <c r="E1058" s="84">
        <f t="shared" si="164"/>
        <v>10.42</v>
      </c>
      <c r="F1058" s="84">
        <f t="shared" si="165"/>
        <v>0</v>
      </c>
      <c r="G1058" s="1"/>
      <c r="H1058" s="1"/>
      <c r="I1058" s="84">
        <f t="shared" si="166"/>
        <v>10.42</v>
      </c>
      <c r="J1058" s="84">
        <f t="shared" si="167"/>
        <v>168.4</v>
      </c>
      <c r="K1058" s="1"/>
      <c r="L1058" s="1"/>
      <c r="M1058" s="84">
        <f t="shared" si="168"/>
        <v>10.42</v>
      </c>
      <c r="N1058" s="84">
        <f t="shared" si="169"/>
        <v>64.77</v>
      </c>
      <c r="O1058" s="84">
        <f t="shared" si="162"/>
        <v>213.74100000000001</v>
      </c>
      <c r="P1058" s="1"/>
      <c r="Q1058" s="1"/>
    </row>
    <row r="1059" spans="1:17" x14ac:dyDescent="0.2">
      <c r="A1059" s="84">
        <f t="shared" si="163"/>
        <v>105.3</v>
      </c>
      <c r="B1059" s="84">
        <f t="shared" si="160"/>
        <v>1.0896999999999999</v>
      </c>
      <c r="C1059" s="84">
        <f t="shared" si="161"/>
        <v>1.0142</v>
      </c>
      <c r="D1059" s="1"/>
      <c r="E1059" s="84">
        <f t="shared" si="164"/>
        <v>10.43</v>
      </c>
      <c r="F1059" s="84">
        <f t="shared" si="165"/>
        <v>0</v>
      </c>
      <c r="G1059" s="1"/>
      <c r="H1059" s="1"/>
      <c r="I1059" s="84">
        <f t="shared" si="166"/>
        <v>10.43</v>
      </c>
      <c r="J1059" s="84">
        <f t="shared" si="167"/>
        <v>168.6</v>
      </c>
      <c r="K1059" s="1"/>
      <c r="L1059" s="1"/>
      <c r="M1059" s="84">
        <f t="shared" si="168"/>
        <v>10.43</v>
      </c>
      <c r="N1059" s="84">
        <f t="shared" si="169"/>
        <v>64.849999999999994</v>
      </c>
      <c r="O1059" s="84">
        <f t="shared" si="162"/>
        <v>214.005</v>
      </c>
      <c r="P1059" s="1"/>
      <c r="Q1059" s="1"/>
    </row>
    <row r="1060" spans="1:17" x14ac:dyDescent="0.2">
      <c r="A1060" s="84">
        <f t="shared" si="163"/>
        <v>105.4</v>
      </c>
      <c r="B1060" s="84">
        <f t="shared" si="160"/>
        <v>1.0892999999999999</v>
      </c>
      <c r="C1060" s="84">
        <f t="shared" si="161"/>
        <v>1.014</v>
      </c>
      <c r="D1060" s="1"/>
      <c r="E1060" s="84">
        <f t="shared" si="164"/>
        <v>10.44</v>
      </c>
      <c r="F1060" s="84">
        <f t="shared" si="165"/>
        <v>0</v>
      </c>
      <c r="G1060" s="1"/>
      <c r="H1060" s="1"/>
      <c r="I1060" s="84">
        <f t="shared" si="166"/>
        <v>10.44</v>
      </c>
      <c r="J1060" s="84">
        <f t="shared" si="167"/>
        <v>168.8</v>
      </c>
      <c r="K1060" s="1"/>
      <c r="L1060" s="1"/>
      <c r="M1060" s="84">
        <f t="shared" si="168"/>
        <v>10.44</v>
      </c>
      <c r="N1060" s="84">
        <f t="shared" si="169"/>
        <v>64.92</v>
      </c>
      <c r="O1060" s="84">
        <f t="shared" si="162"/>
        <v>214.23599999999999</v>
      </c>
      <c r="P1060" s="1"/>
      <c r="Q1060" s="1"/>
    </row>
    <row r="1061" spans="1:17" x14ac:dyDescent="0.2">
      <c r="A1061" s="84">
        <f t="shared" si="163"/>
        <v>105.5</v>
      </c>
      <c r="B1061" s="84">
        <f t="shared" si="160"/>
        <v>1.089</v>
      </c>
      <c r="C1061" s="84">
        <f t="shared" si="161"/>
        <v>1.0138</v>
      </c>
      <c r="D1061" s="1"/>
      <c r="E1061" s="84">
        <f t="shared" si="164"/>
        <v>10.45</v>
      </c>
      <c r="F1061" s="84">
        <f t="shared" si="165"/>
        <v>0</v>
      </c>
      <c r="G1061" s="1"/>
      <c r="H1061" s="1"/>
      <c r="I1061" s="84">
        <f t="shared" si="166"/>
        <v>10.45</v>
      </c>
      <c r="J1061" s="84">
        <f t="shared" si="167"/>
        <v>169</v>
      </c>
      <c r="K1061" s="1"/>
      <c r="L1061" s="1"/>
      <c r="M1061" s="84">
        <f t="shared" si="168"/>
        <v>10.45</v>
      </c>
      <c r="N1061" s="84">
        <f t="shared" si="169"/>
        <v>65</v>
      </c>
      <c r="O1061" s="84">
        <f t="shared" si="162"/>
        <v>214.5</v>
      </c>
      <c r="P1061" s="1"/>
      <c r="Q1061" s="1"/>
    </row>
    <row r="1062" spans="1:17" x14ac:dyDescent="0.2">
      <c r="A1062" s="84">
        <f t="shared" si="163"/>
        <v>105.6</v>
      </c>
      <c r="B1062" s="84">
        <f t="shared" si="160"/>
        <v>1.0886</v>
      </c>
      <c r="C1062" s="84">
        <f t="shared" si="161"/>
        <v>1.0137</v>
      </c>
      <c r="D1062" s="1"/>
      <c r="E1062" s="84">
        <f t="shared" si="164"/>
        <v>10.46</v>
      </c>
      <c r="F1062" s="84">
        <f t="shared" si="165"/>
        <v>0</v>
      </c>
      <c r="G1062" s="1"/>
      <c r="H1062" s="1"/>
      <c r="I1062" s="84">
        <f t="shared" si="166"/>
        <v>10.46</v>
      </c>
      <c r="J1062" s="84">
        <f t="shared" si="167"/>
        <v>169.2</v>
      </c>
      <c r="K1062" s="1"/>
      <c r="L1062" s="1"/>
      <c r="M1062" s="84">
        <f t="shared" si="168"/>
        <v>10.46</v>
      </c>
      <c r="N1062" s="84">
        <f t="shared" si="169"/>
        <v>65.08</v>
      </c>
      <c r="O1062" s="84">
        <f t="shared" si="162"/>
        <v>214.76400000000001</v>
      </c>
      <c r="P1062" s="1"/>
      <c r="Q1062" s="1"/>
    </row>
    <row r="1063" spans="1:17" x14ac:dyDescent="0.2">
      <c r="A1063" s="84">
        <f t="shared" si="163"/>
        <v>105.7</v>
      </c>
      <c r="B1063" s="84">
        <f t="shared" si="160"/>
        <v>1.0883</v>
      </c>
      <c r="C1063" s="84">
        <f t="shared" si="161"/>
        <v>1.0135000000000001</v>
      </c>
      <c r="D1063" s="1"/>
      <c r="E1063" s="84">
        <f t="shared" si="164"/>
        <v>10.47</v>
      </c>
      <c r="F1063" s="84">
        <f t="shared" si="165"/>
        <v>0</v>
      </c>
      <c r="G1063" s="1"/>
      <c r="H1063" s="1"/>
      <c r="I1063" s="84">
        <f t="shared" si="166"/>
        <v>10.47</v>
      </c>
      <c r="J1063" s="84">
        <f t="shared" si="167"/>
        <v>169.4</v>
      </c>
      <c r="K1063" s="1"/>
      <c r="L1063" s="1"/>
      <c r="M1063" s="84">
        <f t="shared" si="168"/>
        <v>10.47</v>
      </c>
      <c r="N1063" s="84">
        <f t="shared" si="169"/>
        <v>65.150000000000006</v>
      </c>
      <c r="O1063" s="84">
        <f t="shared" si="162"/>
        <v>214.995</v>
      </c>
      <c r="P1063" s="1"/>
      <c r="Q1063" s="1"/>
    </row>
    <row r="1064" spans="1:17" x14ac:dyDescent="0.2">
      <c r="A1064" s="84">
        <f t="shared" si="163"/>
        <v>105.8</v>
      </c>
      <c r="B1064" s="84">
        <f t="shared" si="160"/>
        <v>1.0879000000000001</v>
      </c>
      <c r="C1064" s="84">
        <f t="shared" si="161"/>
        <v>1.0134000000000001</v>
      </c>
      <c r="D1064" s="1"/>
      <c r="E1064" s="84">
        <f t="shared" si="164"/>
        <v>10.48</v>
      </c>
      <c r="F1064" s="84">
        <f t="shared" si="165"/>
        <v>0</v>
      </c>
      <c r="G1064" s="1"/>
      <c r="H1064" s="1"/>
      <c r="I1064" s="84">
        <f t="shared" si="166"/>
        <v>10.48</v>
      </c>
      <c r="J1064" s="84">
        <f t="shared" si="167"/>
        <v>169.6</v>
      </c>
      <c r="K1064" s="1"/>
      <c r="L1064" s="1"/>
      <c r="M1064" s="84">
        <f t="shared" si="168"/>
        <v>10.48</v>
      </c>
      <c r="N1064" s="84">
        <f t="shared" si="169"/>
        <v>65.23</v>
      </c>
      <c r="O1064" s="84">
        <f t="shared" si="162"/>
        <v>215.25899999999999</v>
      </c>
      <c r="P1064" s="1"/>
      <c r="Q1064" s="1"/>
    </row>
    <row r="1065" spans="1:17" x14ac:dyDescent="0.2">
      <c r="A1065" s="84">
        <f t="shared" si="163"/>
        <v>105.9</v>
      </c>
      <c r="B1065" s="84">
        <f t="shared" si="160"/>
        <v>1.0875999999999999</v>
      </c>
      <c r="C1065" s="84">
        <f t="shared" si="161"/>
        <v>1.0132000000000001</v>
      </c>
      <c r="D1065" s="1"/>
      <c r="E1065" s="84">
        <f t="shared" si="164"/>
        <v>10.49</v>
      </c>
      <c r="F1065" s="84">
        <f t="shared" si="165"/>
        <v>0</v>
      </c>
      <c r="G1065" s="1"/>
      <c r="H1065" s="1"/>
      <c r="I1065" s="84">
        <f t="shared" si="166"/>
        <v>10.49</v>
      </c>
      <c r="J1065" s="84">
        <f t="shared" si="167"/>
        <v>169.8</v>
      </c>
      <c r="K1065" s="1"/>
      <c r="L1065" s="1"/>
      <c r="M1065" s="84">
        <f t="shared" si="168"/>
        <v>10.49</v>
      </c>
      <c r="N1065" s="84">
        <f t="shared" si="169"/>
        <v>65.31</v>
      </c>
      <c r="O1065" s="84">
        <f t="shared" si="162"/>
        <v>215.523</v>
      </c>
      <c r="P1065" s="1"/>
      <c r="Q1065" s="1"/>
    </row>
    <row r="1066" spans="1:17" x14ac:dyDescent="0.2">
      <c r="A1066" s="84">
        <f t="shared" si="163"/>
        <v>106</v>
      </c>
      <c r="B1066" s="84">
        <f t="shared" si="160"/>
        <v>1.0871999999999999</v>
      </c>
      <c r="C1066" s="84">
        <f t="shared" si="161"/>
        <v>1.0130999999999999</v>
      </c>
      <c r="D1066" s="1"/>
      <c r="E1066" s="84">
        <f t="shared" si="164"/>
        <v>10.5</v>
      </c>
      <c r="F1066" s="84">
        <f t="shared" si="165"/>
        <v>0</v>
      </c>
      <c r="G1066" s="1"/>
      <c r="H1066" s="1"/>
      <c r="I1066" s="84">
        <f t="shared" si="166"/>
        <v>10.5</v>
      </c>
      <c r="J1066" s="84">
        <f t="shared" si="167"/>
        <v>170</v>
      </c>
      <c r="K1066" s="1"/>
      <c r="L1066" s="1"/>
      <c r="M1066" s="84">
        <f t="shared" si="168"/>
        <v>10.5</v>
      </c>
      <c r="N1066" s="84">
        <f t="shared" si="169"/>
        <v>65.38</v>
      </c>
      <c r="O1066" s="84">
        <f t="shared" si="162"/>
        <v>215.75399999999999</v>
      </c>
      <c r="P1066" s="1"/>
      <c r="Q1066" s="1"/>
    </row>
    <row r="1067" spans="1:17" x14ac:dyDescent="0.2">
      <c r="A1067" s="84">
        <f t="shared" si="163"/>
        <v>106.1</v>
      </c>
      <c r="B1067" s="84">
        <f t="shared" si="160"/>
        <v>1.0869</v>
      </c>
      <c r="C1067" s="84">
        <f t="shared" si="161"/>
        <v>1.0129999999999999</v>
      </c>
      <c r="D1067" s="1"/>
      <c r="E1067" s="84">
        <f t="shared" si="164"/>
        <v>10.51</v>
      </c>
      <c r="F1067" s="84">
        <f t="shared" si="165"/>
        <v>0</v>
      </c>
      <c r="G1067" s="1"/>
      <c r="H1067" s="1"/>
      <c r="I1067" s="84">
        <f t="shared" si="166"/>
        <v>10.51</v>
      </c>
      <c r="J1067" s="84">
        <f t="shared" si="167"/>
        <v>170.2</v>
      </c>
      <c r="K1067" s="1"/>
      <c r="L1067" s="1"/>
      <c r="M1067" s="84">
        <f t="shared" si="168"/>
        <v>10.51</v>
      </c>
      <c r="N1067" s="84">
        <f t="shared" si="169"/>
        <v>65.459999999999994</v>
      </c>
      <c r="O1067" s="84">
        <f t="shared" si="162"/>
        <v>216.018</v>
      </c>
      <c r="P1067" s="1"/>
      <c r="Q1067" s="1"/>
    </row>
    <row r="1068" spans="1:17" x14ac:dyDescent="0.2">
      <c r="A1068" s="84">
        <f t="shared" si="163"/>
        <v>106.2</v>
      </c>
      <c r="B1068" s="84">
        <f t="shared" si="160"/>
        <v>1.0866</v>
      </c>
      <c r="C1068" s="84">
        <f t="shared" si="161"/>
        <v>1.0127999999999999</v>
      </c>
      <c r="D1068" s="1"/>
      <c r="E1068" s="84">
        <f t="shared" si="164"/>
        <v>10.52</v>
      </c>
      <c r="F1068" s="84">
        <f t="shared" si="165"/>
        <v>0</v>
      </c>
      <c r="G1068" s="1"/>
      <c r="H1068" s="1"/>
      <c r="I1068" s="84">
        <f t="shared" si="166"/>
        <v>10.52</v>
      </c>
      <c r="J1068" s="84">
        <f t="shared" si="167"/>
        <v>170.4</v>
      </c>
      <c r="K1068" s="1"/>
      <c r="L1068" s="1"/>
      <c r="M1068" s="84">
        <f t="shared" si="168"/>
        <v>10.52</v>
      </c>
      <c r="N1068" s="84">
        <f t="shared" si="169"/>
        <v>65.540000000000006</v>
      </c>
      <c r="O1068" s="84">
        <f t="shared" si="162"/>
        <v>216.28200000000001</v>
      </c>
      <c r="P1068" s="1"/>
      <c r="Q1068" s="1"/>
    </row>
    <row r="1069" spans="1:17" x14ac:dyDescent="0.2">
      <c r="A1069" s="84">
        <f t="shared" si="163"/>
        <v>106.3</v>
      </c>
      <c r="B1069" s="84">
        <f t="shared" si="160"/>
        <v>1.0862000000000001</v>
      </c>
      <c r="C1069" s="84">
        <f t="shared" si="161"/>
        <v>1.0126999999999999</v>
      </c>
      <c r="D1069" s="1"/>
      <c r="E1069" s="84">
        <f t="shared" si="164"/>
        <v>10.53</v>
      </c>
      <c r="F1069" s="84">
        <f t="shared" si="165"/>
        <v>0</v>
      </c>
      <c r="G1069" s="1"/>
      <c r="H1069" s="1"/>
      <c r="I1069" s="84">
        <f t="shared" si="166"/>
        <v>10.53</v>
      </c>
      <c r="J1069" s="84">
        <f t="shared" si="167"/>
        <v>170.6</v>
      </c>
      <c r="K1069" s="1"/>
      <c r="L1069" s="1"/>
      <c r="M1069" s="84">
        <f t="shared" si="168"/>
        <v>10.53</v>
      </c>
      <c r="N1069" s="84">
        <f t="shared" si="169"/>
        <v>65.62</v>
      </c>
      <c r="O1069" s="84">
        <f t="shared" si="162"/>
        <v>216.54599999999999</v>
      </c>
      <c r="P1069" s="1"/>
      <c r="Q1069" s="1"/>
    </row>
    <row r="1070" spans="1:17" x14ac:dyDescent="0.2">
      <c r="A1070" s="84">
        <f t="shared" si="163"/>
        <v>106.4</v>
      </c>
      <c r="B1070" s="84">
        <f t="shared" si="160"/>
        <v>1.0859000000000001</v>
      </c>
      <c r="C1070" s="84">
        <f t="shared" si="161"/>
        <v>1.0125</v>
      </c>
      <c r="D1070" s="1"/>
      <c r="E1070" s="84">
        <f t="shared" si="164"/>
        <v>10.54</v>
      </c>
      <c r="F1070" s="84">
        <f t="shared" si="165"/>
        <v>0</v>
      </c>
      <c r="G1070" s="1"/>
      <c r="H1070" s="1"/>
      <c r="I1070" s="84">
        <f t="shared" si="166"/>
        <v>10.54</v>
      </c>
      <c r="J1070" s="84">
        <f t="shared" si="167"/>
        <v>170.8</v>
      </c>
      <c r="K1070" s="1"/>
      <c r="L1070" s="1"/>
      <c r="M1070" s="84">
        <f t="shared" si="168"/>
        <v>10.54</v>
      </c>
      <c r="N1070" s="84">
        <f t="shared" si="169"/>
        <v>65.69</v>
      </c>
      <c r="O1070" s="84">
        <f t="shared" si="162"/>
        <v>216.77699999999999</v>
      </c>
      <c r="P1070" s="1"/>
      <c r="Q1070" s="1"/>
    </row>
    <row r="1071" spans="1:17" x14ac:dyDescent="0.2">
      <c r="A1071" s="84">
        <f t="shared" si="163"/>
        <v>106.5</v>
      </c>
      <c r="B1071" s="84">
        <f t="shared" si="160"/>
        <v>1.0854999999999999</v>
      </c>
      <c r="C1071" s="84">
        <f t="shared" si="161"/>
        <v>1.0124</v>
      </c>
      <c r="D1071" s="1"/>
      <c r="E1071" s="84">
        <f t="shared" si="164"/>
        <v>10.55</v>
      </c>
      <c r="F1071" s="84">
        <f t="shared" si="165"/>
        <v>0</v>
      </c>
      <c r="G1071" s="1"/>
      <c r="H1071" s="1"/>
      <c r="I1071" s="84">
        <f t="shared" si="166"/>
        <v>10.55</v>
      </c>
      <c r="J1071" s="84">
        <f t="shared" si="167"/>
        <v>171</v>
      </c>
      <c r="K1071" s="1"/>
      <c r="L1071" s="1"/>
      <c r="M1071" s="84">
        <f t="shared" si="168"/>
        <v>10.55</v>
      </c>
      <c r="N1071" s="84">
        <f t="shared" si="169"/>
        <v>65.77</v>
      </c>
      <c r="O1071" s="84">
        <f t="shared" si="162"/>
        <v>217.041</v>
      </c>
      <c r="P1071" s="1"/>
      <c r="Q1071" s="1"/>
    </row>
    <row r="1072" spans="1:17" x14ac:dyDescent="0.2">
      <c r="A1072" s="84">
        <f t="shared" si="163"/>
        <v>106.6</v>
      </c>
      <c r="B1072" s="84">
        <f t="shared" si="160"/>
        <v>1.0851999999999999</v>
      </c>
      <c r="C1072" s="84">
        <f t="shared" si="161"/>
        <v>1.0122</v>
      </c>
      <c r="D1072" s="1"/>
      <c r="E1072" s="84">
        <f t="shared" si="164"/>
        <v>10.56</v>
      </c>
      <c r="F1072" s="84">
        <f t="shared" si="165"/>
        <v>0</v>
      </c>
      <c r="G1072" s="1"/>
      <c r="H1072" s="1"/>
      <c r="I1072" s="84">
        <f t="shared" si="166"/>
        <v>10.56</v>
      </c>
      <c r="J1072" s="84">
        <f t="shared" si="167"/>
        <v>171.2</v>
      </c>
      <c r="K1072" s="1"/>
      <c r="L1072" s="1"/>
      <c r="M1072" s="84">
        <f t="shared" si="168"/>
        <v>10.56</v>
      </c>
      <c r="N1072" s="84">
        <f t="shared" si="169"/>
        <v>65.849999999999994</v>
      </c>
      <c r="O1072" s="84">
        <f t="shared" si="162"/>
        <v>217.30500000000001</v>
      </c>
      <c r="P1072" s="1"/>
      <c r="Q1072" s="1"/>
    </row>
    <row r="1073" spans="1:17" x14ac:dyDescent="0.2">
      <c r="A1073" s="84">
        <f t="shared" si="163"/>
        <v>106.7</v>
      </c>
      <c r="B1073" s="84">
        <f t="shared" si="160"/>
        <v>1.0848</v>
      </c>
      <c r="C1073" s="84">
        <f t="shared" si="161"/>
        <v>1.0121</v>
      </c>
      <c r="D1073" s="1"/>
      <c r="E1073" s="84">
        <f t="shared" si="164"/>
        <v>10.57</v>
      </c>
      <c r="F1073" s="84">
        <f t="shared" si="165"/>
        <v>0</v>
      </c>
      <c r="G1073" s="1"/>
      <c r="H1073" s="1"/>
      <c r="I1073" s="84">
        <f t="shared" si="166"/>
        <v>10.57</v>
      </c>
      <c r="J1073" s="84">
        <f t="shared" si="167"/>
        <v>171.4</v>
      </c>
      <c r="K1073" s="1"/>
      <c r="L1073" s="1"/>
      <c r="M1073" s="84">
        <f t="shared" si="168"/>
        <v>10.57</v>
      </c>
      <c r="N1073" s="84">
        <f t="shared" si="169"/>
        <v>65.92</v>
      </c>
      <c r="O1073" s="84">
        <f t="shared" si="162"/>
        <v>217.536</v>
      </c>
      <c r="P1073" s="1"/>
      <c r="Q1073" s="1"/>
    </row>
    <row r="1074" spans="1:17" x14ac:dyDescent="0.2">
      <c r="A1074" s="84">
        <f t="shared" si="163"/>
        <v>106.8</v>
      </c>
      <c r="B1074" s="84">
        <f t="shared" si="160"/>
        <v>1.0845</v>
      </c>
      <c r="C1074" s="84">
        <f t="shared" si="161"/>
        <v>1.0119</v>
      </c>
      <c r="D1074" s="1"/>
      <c r="E1074" s="84">
        <f t="shared" si="164"/>
        <v>10.58</v>
      </c>
      <c r="F1074" s="84">
        <f t="shared" si="165"/>
        <v>0</v>
      </c>
      <c r="G1074" s="1"/>
      <c r="H1074" s="1"/>
      <c r="I1074" s="84">
        <f t="shared" si="166"/>
        <v>10.58</v>
      </c>
      <c r="J1074" s="84">
        <f t="shared" si="167"/>
        <v>171.6</v>
      </c>
      <c r="K1074" s="1"/>
      <c r="L1074" s="1"/>
      <c r="M1074" s="84">
        <f t="shared" si="168"/>
        <v>10.58</v>
      </c>
      <c r="N1074" s="84">
        <f t="shared" si="169"/>
        <v>66</v>
      </c>
      <c r="O1074" s="84">
        <f t="shared" si="162"/>
        <v>217.8</v>
      </c>
      <c r="P1074" s="1"/>
      <c r="Q1074" s="1"/>
    </row>
    <row r="1075" spans="1:17" x14ac:dyDescent="0.2">
      <c r="A1075" s="84">
        <f t="shared" si="163"/>
        <v>106.9</v>
      </c>
      <c r="B1075" s="84">
        <f t="shared" si="160"/>
        <v>1.0842000000000001</v>
      </c>
      <c r="C1075" s="84">
        <f t="shared" si="161"/>
        <v>1.0118</v>
      </c>
      <c r="D1075" s="1"/>
      <c r="E1075" s="84">
        <f t="shared" si="164"/>
        <v>10.59</v>
      </c>
      <c r="F1075" s="84">
        <f t="shared" si="165"/>
        <v>0</v>
      </c>
      <c r="G1075" s="1"/>
      <c r="H1075" s="1"/>
      <c r="I1075" s="84">
        <f t="shared" si="166"/>
        <v>10.59</v>
      </c>
      <c r="J1075" s="84">
        <f t="shared" si="167"/>
        <v>171.8</v>
      </c>
      <c r="K1075" s="1"/>
      <c r="L1075" s="1"/>
      <c r="M1075" s="84">
        <f t="shared" si="168"/>
        <v>10.59</v>
      </c>
      <c r="N1075" s="84">
        <f t="shared" si="169"/>
        <v>66.08</v>
      </c>
      <c r="O1075" s="84">
        <f t="shared" si="162"/>
        <v>218.06399999999999</v>
      </c>
      <c r="P1075" s="1"/>
      <c r="Q1075" s="1"/>
    </row>
    <row r="1076" spans="1:17" x14ac:dyDescent="0.2">
      <c r="A1076" s="84">
        <f t="shared" si="163"/>
        <v>107</v>
      </c>
      <c r="B1076" s="84">
        <f t="shared" si="160"/>
        <v>1.0838000000000001</v>
      </c>
      <c r="C1076" s="84">
        <f t="shared" si="161"/>
        <v>1.0117</v>
      </c>
      <c r="D1076" s="1"/>
      <c r="E1076" s="84">
        <f t="shared" si="164"/>
        <v>10.6</v>
      </c>
      <c r="F1076" s="84">
        <f t="shared" si="165"/>
        <v>0</v>
      </c>
      <c r="G1076" s="1"/>
      <c r="H1076" s="1"/>
      <c r="I1076" s="84">
        <f t="shared" si="166"/>
        <v>10.6</v>
      </c>
      <c r="J1076" s="84">
        <f t="shared" si="167"/>
        <v>172</v>
      </c>
      <c r="K1076" s="1"/>
      <c r="L1076" s="1"/>
      <c r="M1076" s="84">
        <f t="shared" si="168"/>
        <v>10.6</v>
      </c>
      <c r="N1076" s="84">
        <f t="shared" si="169"/>
        <v>66.150000000000006</v>
      </c>
      <c r="O1076" s="84">
        <f t="shared" si="162"/>
        <v>218.29499999999999</v>
      </c>
      <c r="P1076" s="1"/>
      <c r="Q1076" s="1"/>
    </row>
    <row r="1077" spans="1:17" x14ac:dyDescent="0.2">
      <c r="A1077" s="84">
        <f t="shared" si="163"/>
        <v>107.1</v>
      </c>
      <c r="B1077" s="84">
        <f t="shared" si="160"/>
        <v>1.0834999999999999</v>
      </c>
      <c r="C1077" s="84">
        <f t="shared" si="161"/>
        <v>1.0115000000000001</v>
      </c>
      <c r="D1077" s="1"/>
      <c r="E1077" s="84">
        <f t="shared" si="164"/>
        <v>10.61</v>
      </c>
      <c r="F1077" s="84">
        <f t="shared" si="165"/>
        <v>0</v>
      </c>
      <c r="G1077" s="1"/>
      <c r="H1077" s="1"/>
      <c r="I1077" s="84">
        <f t="shared" si="166"/>
        <v>10.61</v>
      </c>
      <c r="J1077" s="84">
        <f t="shared" si="167"/>
        <v>172.2</v>
      </c>
      <c r="K1077" s="1"/>
      <c r="L1077" s="1"/>
      <c r="M1077" s="84">
        <f t="shared" si="168"/>
        <v>10.61</v>
      </c>
      <c r="N1077" s="84">
        <f t="shared" si="169"/>
        <v>66.23</v>
      </c>
      <c r="O1077" s="84">
        <f t="shared" si="162"/>
        <v>218.559</v>
      </c>
      <c r="P1077" s="1"/>
      <c r="Q1077" s="1"/>
    </row>
    <row r="1078" spans="1:17" x14ac:dyDescent="0.2">
      <c r="A1078" s="84">
        <f t="shared" si="163"/>
        <v>107.2</v>
      </c>
      <c r="B1078" s="84">
        <f t="shared" si="160"/>
        <v>1.0831999999999999</v>
      </c>
      <c r="C1078" s="84">
        <f t="shared" si="161"/>
        <v>1.0114000000000001</v>
      </c>
      <c r="D1078" s="1"/>
      <c r="E1078" s="84">
        <f t="shared" si="164"/>
        <v>10.62</v>
      </c>
      <c r="F1078" s="84">
        <f t="shared" si="165"/>
        <v>0</v>
      </c>
      <c r="G1078" s="1"/>
      <c r="H1078" s="1"/>
      <c r="I1078" s="84">
        <f t="shared" si="166"/>
        <v>10.62</v>
      </c>
      <c r="J1078" s="84">
        <f t="shared" si="167"/>
        <v>172.4</v>
      </c>
      <c r="K1078" s="1"/>
      <c r="L1078" s="1"/>
      <c r="M1078" s="84">
        <f t="shared" si="168"/>
        <v>10.62</v>
      </c>
      <c r="N1078" s="84">
        <f t="shared" si="169"/>
        <v>66.31</v>
      </c>
      <c r="O1078" s="84">
        <f t="shared" si="162"/>
        <v>218.82300000000001</v>
      </c>
      <c r="P1078" s="1"/>
      <c r="Q1078" s="1"/>
    </row>
    <row r="1079" spans="1:17" x14ac:dyDescent="0.2">
      <c r="A1079" s="84">
        <f t="shared" si="163"/>
        <v>107.3</v>
      </c>
      <c r="B1079" s="84">
        <f t="shared" si="160"/>
        <v>1.0828</v>
      </c>
      <c r="C1079" s="84">
        <f t="shared" si="161"/>
        <v>1.0113000000000001</v>
      </c>
      <c r="D1079" s="1"/>
      <c r="E1079" s="84">
        <f t="shared" si="164"/>
        <v>10.63</v>
      </c>
      <c r="F1079" s="84">
        <f t="shared" si="165"/>
        <v>0</v>
      </c>
      <c r="G1079" s="1"/>
      <c r="H1079" s="1"/>
      <c r="I1079" s="84">
        <f t="shared" si="166"/>
        <v>10.63</v>
      </c>
      <c r="J1079" s="84">
        <f t="shared" si="167"/>
        <v>172.6</v>
      </c>
      <c r="K1079" s="1"/>
      <c r="L1079" s="1"/>
      <c r="M1079" s="84">
        <f t="shared" si="168"/>
        <v>10.63</v>
      </c>
      <c r="N1079" s="84">
        <f t="shared" si="169"/>
        <v>66.38</v>
      </c>
      <c r="O1079" s="84">
        <f t="shared" si="162"/>
        <v>219.054</v>
      </c>
      <c r="P1079" s="1"/>
      <c r="Q1079" s="1"/>
    </row>
    <row r="1080" spans="1:17" x14ac:dyDescent="0.2">
      <c r="A1080" s="84">
        <f t="shared" si="163"/>
        <v>107.4</v>
      </c>
      <c r="B1080" s="84">
        <f t="shared" si="160"/>
        <v>1.0825</v>
      </c>
      <c r="C1080" s="84">
        <f t="shared" si="161"/>
        <v>1.0111000000000001</v>
      </c>
      <c r="D1080" s="1"/>
      <c r="E1080" s="84">
        <f t="shared" si="164"/>
        <v>10.64</v>
      </c>
      <c r="F1080" s="84">
        <f t="shared" si="165"/>
        <v>0</v>
      </c>
      <c r="G1080" s="1"/>
      <c r="H1080" s="1"/>
      <c r="I1080" s="84">
        <f t="shared" si="166"/>
        <v>10.64</v>
      </c>
      <c r="J1080" s="84">
        <f t="shared" si="167"/>
        <v>172.8</v>
      </c>
      <c r="K1080" s="1"/>
      <c r="L1080" s="1"/>
      <c r="M1080" s="84">
        <f t="shared" si="168"/>
        <v>10.64</v>
      </c>
      <c r="N1080" s="84">
        <f t="shared" si="169"/>
        <v>66.459999999999994</v>
      </c>
      <c r="O1080" s="84">
        <f t="shared" si="162"/>
        <v>219.31800000000001</v>
      </c>
      <c r="P1080" s="1"/>
      <c r="Q1080" s="1"/>
    </row>
    <row r="1081" spans="1:17" x14ac:dyDescent="0.2">
      <c r="A1081" s="84">
        <f t="shared" si="163"/>
        <v>107.5</v>
      </c>
      <c r="B1081" s="84">
        <f t="shared" si="160"/>
        <v>1.0822000000000001</v>
      </c>
      <c r="C1081" s="84">
        <f t="shared" si="161"/>
        <v>1.0109999999999999</v>
      </c>
      <c r="D1081" s="1"/>
      <c r="E1081" s="84">
        <f t="shared" si="164"/>
        <v>10.65</v>
      </c>
      <c r="F1081" s="84">
        <f t="shared" si="165"/>
        <v>0</v>
      </c>
      <c r="G1081" s="1"/>
      <c r="H1081" s="1"/>
      <c r="I1081" s="84">
        <f t="shared" si="166"/>
        <v>10.65</v>
      </c>
      <c r="J1081" s="84">
        <f t="shared" si="167"/>
        <v>173</v>
      </c>
      <c r="K1081" s="1"/>
      <c r="L1081" s="1"/>
      <c r="M1081" s="84">
        <f t="shared" si="168"/>
        <v>10.65</v>
      </c>
      <c r="N1081" s="84">
        <f t="shared" si="169"/>
        <v>66.540000000000006</v>
      </c>
      <c r="O1081" s="84">
        <f t="shared" si="162"/>
        <v>219.58199999999999</v>
      </c>
      <c r="P1081" s="1"/>
      <c r="Q1081" s="1"/>
    </row>
    <row r="1082" spans="1:17" x14ac:dyDescent="0.2">
      <c r="A1082" s="84">
        <f t="shared" si="163"/>
        <v>107.6</v>
      </c>
      <c r="B1082" s="84">
        <f t="shared" si="160"/>
        <v>1.0818000000000001</v>
      </c>
      <c r="C1082" s="84">
        <f t="shared" si="161"/>
        <v>1.0108999999999999</v>
      </c>
      <c r="D1082" s="1"/>
      <c r="E1082" s="84">
        <f t="shared" si="164"/>
        <v>10.66</v>
      </c>
      <c r="F1082" s="84">
        <f t="shared" si="165"/>
        <v>0</v>
      </c>
      <c r="G1082" s="1"/>
      <c r="H1082" s="1"/>
      <c r="I1082" s="84">
        <f t="shared" si="166"/>
        <v>10.66</v>
      </c>
      <c r="J1082" s="84">
        <f t="shared" si="167"/>
        <v>173.2</v>
      </c>
      <c r="K1082" s="1"/>
      <c r="L1082" s="1"/>
      <c r="M1082" s="84">
        <f t="shared" si="168"/>
        <v>10.66</v>
      </c>
      <c r="N1082" s="84">
        <f t="shared" si="169"/>
        <v>66.62</v>
      </c>
      <c r="O1082" s="84">
        <f t="shared" si="162"/>
        <v>219.846</v>
      </c>
      <c r="P1082" s="1"/>
      <c r="Q1082" s="1"/>
    </row>
    <row r="1083" spans="1:17" x14ac:dyDescent="0.2">
      <c r="A1083" s="84">
        <f t="shared" si="163"/>
        <v>107.7</v>
      </c>
      <c r="B1083" s="84">
        <f t="shared" si="160"/>
        <v>1.0814999999999999</v>
      </c>
      <c r="C1083" s="84">
        <f t="shared" si="161"/>
        <v>1.0106999999999999</v>
      </c>
      <c r="D1083" s="1"/>
      <c r="E1083" s="84">
        <f t="shared" si="164"/>
        <v>10.67</v>
      </c>
      <c r="F1083" s="84">
        <f t="shared" si="165"/>
        <v>0</v>
      </c>
      <c r="G1083" s="1"/>
      <c r="H1083" s="1"/>
      <c r="I1083" s="84">
        <f t="shared" si="166"/>
        <v>10.67</v>
      </c>
      <c r="J1083" s="84">
        <f t="shared" si="167"/>
        <v>173.4</v>
      </c>
      <c r="K1083" s="1"/>
      <c r="L1083" s="1"/>
      <c r="M1083" s="84">
        <f t="shared" si="168"/>
        <v>10.67</v>
      </c>
      <c r="N1083" s="84">
        <f t="shared" si="169"/>
        <v>66.69</v>
      </c>
      <c r="O1083" s="84">
        <f t="shared" si="162"/>
        <v>220.077</v>
      </c>
      <c r="P1083" s="1"/>
      <c r="Q1083" s="1"/>
    </row>
    <row r="1084" spans="1:17" x14ac:dyDescent="0.2">
      <c r="A1084" s="84">
        <f t="shared" si="163"/>
        <v>107.8</v>
      </c>
      <c r="B1084" s="84">
        <f t="shared" si="160"/>
        <v>1.0811999999999999</v>
      </c>
      <c r="C1084" s="84">
        <f t="shared" si="161"/>
        <v>1.0105999999999999</v>
      </c>
      <c r="D1084" s="1"/>
      <c r="E1084" s="84">
        <f t="shared" si="164"/>
        <v>10.68</v>
      </c>
      <c r="F1084" s="84">
        <f t="shared" si="165"/>
        <v>0</v>
      </c>
      <c r="G1084" s="1"/>
      <c r="H1084" s="1"/>
      <c r="I1084" s="84">
        <f t="shared" si="166"/>
        <v>10.68</v>
      </c>
      <c r="J1084" s="84">
        <f t="shared" si="167"/>
        <v>173.6</v>
      </c>
      <c r="K1084" s="1"/>
      <c r="L1084" s="1"/>
      <c r="M1084" s="84">
        <f t="shared" si="168"/>
        <v>10.68</v>
      </c>
      <c r="N1084" s="84">
        <f t="shared" si="169"/>
        <v>66.77</v>
      </c>
      <c r="O1084" s="84">
        <f t="shared" si="162"/>
        <v>220.34100000000001</v>
      </c>
      <c r="P1084" s="1"/>
      <c r="Q1084" s="1"/>
    </row>
    <row r="1085" spans="1:17" x14ac:dyDescent="0.2">
      <c r="A1085" s="84">
        <f t="shared" si="163"/>
        <v>107.9</v>
      </c>
      <c r="B1085" s="84">
        <f t="shared" si="160"/>
        <v>1.0809</v>
      </c>
      <c r="C1085" s="84">
        <f t="shared" si="161"/>
        <v>1.0105</v>
      </c>
      <c r="D1085" s="1"/>
      <c r="E1085" s="84">
        <f t="shared" si="164"/>
        <v>10.69</v>
      </c>
      <c r="F1085" s="84">
        <f t="shared" si="165"/>
        <v>0</v>
      </c>
      <c r="G1085" s="1"/>
      <c r="H1085" s="1"/>
      <c r="I1085" s="84">
        <f t="shared" si="166"/>
        <v>10.69</v>
      </c>
      <c r="J1085" s="84">
        <f t="shared" si="167"/>
        <v>173.8</v>
      </c>
      <c r="K1085" s="1"/>
      <c r="L1085" s="1"/>
      <c r="M1085" s="84">
        <f t="shared" si="168"/>
        <v>10.69</v>
      </c>
      <c r="N1085" s="84">
        <f t="shared" si="169"/>
        <v>66.849999999999994</v>
      </c>
      <c r="O1085" s="84">
        <f t="shared" si="162"/>
        <v>220.60499999999999</v>
      </c>
      <c r="P1085" s="1"/>
      <c r="Q1085" s="1"/>
    </row>
    <row r="1086" spans="1:17" x14ac:dyDescent="0.2">
      <c r="A1086" s="84">
        <f t="shared" si="163"/>
        <v>108</v>
      </c>
      <c r="B1086" s="84">
        <f t="shared" si="160"/>
        <v>1.0805</v>
      </c>
      <c r="C1086" s="84">
        <f t="shared" si="161"/>
        <v>1.0103</v>
      </c>
      <c r="D1086" s="1"/>
      <c r="E1086" s="84">
        <f t="shared" si="164"/>
        <v>10.7</v>
      </c>
      <c r="F1086" s="84">
        <f t="shared" si="165"/>
        <v>0</v>
      </c>
      <c r="G1086" s="1"/>
      <c r="H1086" s="1"/>
      <c r="I1086" s="84">
        <f t="shared" si="166"/>
        <v>10.7</v>
      </c>
      <c r="J1086" s="84">
        <f t="shared" si="167"/>
        <v>174</v>
      </c>
      <c r="K1086" s="1"/>
      <c r="L1086" s="1"/>
      <c r="M1086" s="84">
        <f t="shared" si="168"/>
        <v>10.7</v>
      </c>
      <c r="N1086" s="84">
        <f t="shared" si="169"/>
        <v>66.92</v>
      </c>
      <c r="O1086" s="84">
        <f t="shared" si="162"/>
        <v>220.83600000000001</v>
      </c>
      <c r="P1086" s="1"/>
      <c r="Q1086" s="1"/>
    </row>
    <row r="1087" spans="1:17" x14ac:dyDescent="0.2">
      <c r="A1087" s="84">
        <f t="shared" si="163"/>
        <v>108.1</v>
      </c>
      <c r="B1087" s="84">
        <f t="shared" si="160"/>
        <v>1.0802</v>
      </c>
      <c r="C1087" s="84">
        <f t="shared" si="161"/>
        <v>1.0102</v>
      </c>
      <c r="D1087" s="1"/>
      <c r="E1087" s="84">
        <f t="shared" si="164"/>
        <v>10.71</v>
      </c>
      <c r="F1087" s="84">
        <f t="shared" si="165"/>
        <v>0</v>
      </c>
      <c r="G1087" s="1"/>
      <c r="H1087" s="1"/>
      <c r="I1087" s="84">
        <f t="shared" si="166"/>
        <v>10.71</v>
      </c>
      <c r="J1087" s="84">
        <f t="shared" si="167"/>
        <v>174.2</v>
      </c>
      <c r="K1087" s="1"/>
      <c r="L1087" s="1"/>
      <c r="M1087" s="84">
        <f t="shared" si="168"/>
        <v>10.71</v>
      </c>
      <c r="N1087" s="84">
        <f t="shared" si="169"/>
        <v>67</v>
      </c>
      <c r="O1087" s="84">
        <f t="shared" si="162"/>
        <v>221.1</v>
      </c>
      <c r="P1087" s="1"/>
      <c r="Q1087" s="1"/>
    </row>
    <row r="1088" spans="1:17" x14ac:dyDescent="0.2">
      <c r="A1088" s="84">
        <f t="shared" si="163"/>
        <v>108.2</v>
      </c>
      <c r="B1088" s="84">
        <f t="shared" si="160"/>
        <v>1.0799000000000001</v>
      </c>
      <c r="C1088" s="84">
        <f t="shared" si="161"/>
        <v>1.0101</v>
      </c>
      <c r="D1088" s="1"/>
      <c r="E1088" s="84">
        <f t="shared" si="164"/>
        <v>10.72</v>
      </c>
      <c r="F1088" s="84">
        <f t="shared" si="165"/>
        <v>0</v>
      </c>
      <c r="G1088" s="1"/>
      <c r="H1088" s="1"/>
      <c r="I1088" s="84">
        <f t="shared" si="166"/>
        <v>10.72</v>
      </c>
      <c r="J1088" s="84">
        <f t="shared" si="167"/>
        <v>174.4</v>
      </c>
      <c r="K1088" s="1"/>
      <c r="L1088" s="1"/>
      <c r="M1088" s="84">
        <f t="shared" si="168"/>
        <v>10.72</v>
      </c>
      <c r="N1088" s="84">
        <f t="shared" si="169"/>
        <v>67.08</v>
      </c>
      <c r="O1088" s="84">
        <f t="shared" si="162"/>
        <v>221.364</v>
      </c>
      <c r="P1088" s="1"/>
      <c r="Q1088" s="1"/>
    </row>
    <row r="1089" spans="1:17" x14ac:dyDescent="0.2">
      <c r="A1089" s="84">
        <f t="shared" si="163"/>
        <v>108.3</v>
      </c>
      <c r="B1089" s="84">
        <f t="shared" si="160"/>
        <v>1.0795999999999999</v>
      </c>
      <c r="C1089" s="84">
        <f t="shared" si="161"/>
        <v>1.01</v>
      </c>
      <c r="D1089" s="1"/>
      <c r="E1089" s="84">
        <f t="shared" si="164"/>
        <v>10.73</v>
      </c>
      <c r="F1089" s="84">
        <f t="shared" si="165"/>
        <v>0</v>
      </c>
      <c r="G1089" s="1"/>
      <c r="H1089" s="1"/>
      <c r="I1089" s="84">
        <f t="shared" si="166"/>
        <v>10.73</v>
      </c>
      <c r="J1089" s="84">
        <f t="shared" si="167"/>
        <v>174.6</v>
      </c>
      <c r="K1089" s="1"/>
      <c r="L1089" s="1"/>
      <c r="M1089" s="84">
        <f t="shared" si="168"/>
        <v>10.73</v>
      </c>
      <c r="N1089" s="84">
        <f t="shared" si="169"/>
        <v>67.150000000000006</v>
      </c>
      <c r="O1089" s="84">
        <f t="shared" si="162"/>
        <v>221.595</v>
      </c>
      <c r="P1089" s="1"/>
      <c r="Q1089" s="1"/>
    </row>
    <row r="1090" spans="1:17" x14ac:dyDescent="0.2">
      <c r="A1090" s="84">
        <f t="shared" si="163"/>
        <v>108.4</v>
      </c>
      <c r="B1090" s="84">
        <f t="shared" si="160"/>
        <v>1.0791999999999999</v>
      </c>
      <c r="C1090" s="84">
        <f t="shared" si="161"/>
        <v>1.0098</v>
      </c>
      <c r="D1090" s="1"/>
      <c r="E1090" s="84">
        <f t="shared" si="164"/>
        <v>10.74</v>
      </c>
      <c r="F1090" s="84">
        <f t="shared" si="165"/>
        <v>0</v>
      </c>
      <c r="G1090" s="1"/>
      <c r="H1090" s="1"/>
      <c r="I1090" s="84">
        <f t="shared" si="166"/>
        <v>10.74</v>
      </c>
      <c r="J1090" s="84">
        <f t="shared" si="167"/>
        <v>174.8</v>
      </c>
      <c r="K1090" s="1"/>
      <c r="L1090" s="1"/>
      <c r="M1090" s="84">
        <f t="shared" si="168"/>
        <v>10.74</v>
      </c>
      <c r="N1090" s="84">
        <f t="shared" si="169"/>
        <v>67.23</v>
      </c>
      <c r="O1090" s="84">
        <f t="shared" si="162"/>
        <v>221.85900000000001</v>
      </c>
      <c r="P1090" s="1"/>
      <c r="Q1090" s="1"/>
    </row>
    <row r="1091" spans="1:17" x14ac:dyDescent="0.2">
      <c r="A1091" s="84">
        <f t="shared" si="163"/>
        <v>108.5</v>
      </c>
      <c r="B1091" s="84">
        <f t="shared" si="160"/>
        <v>1.0789</v>
      </c>
      <c r="C1091" s="84">
        <f t="shared" si="161"/>
        <v>1.0097</v>
      </c>
      <c r="D1091" s="1"/>
      <c r="E1091" s="84">
        <f t="shared" si="164"/>
        <v>10.75</v>
      </c>
      <c r="F1091" s="84">
        <f t="shared" si="165"/>
        <v>0</v>
      </c>
      <c r="G1091" s="1"/>
      <c r="H1091" s="1"/>
      <c r="I1091" s="84">
        <f t="shared" si="166"/>
        <v>10.75</v>
      </c>
      <c r="J1091" s="84">
        <f t="shared" si="167"/>
        <v>175</v>
      </c>
      <c r="K1091" s="1"/>
      <c r="L1091" s="1"/>
      <c r="M1091" s="84">
        <f t="shared" si="168"/>
        <v>10.75</v>
      </c>
      <c r="N1091" s="84">
        <f t="shared" si="169"/>
        <v>67.31</v>
      </c>
      <c r="O1091" s="84">
        <f t="shared" si="162"/>
        <v>222.12299999999999</v>
      </c>
      <c r="P1091" s="1"/>
      <c r="Q1091" s="1"/>
    </row>
    <row r="1092" spans="1:17" x14ac:dyDescent="0.2">
      <c r="A1092" s="84">
        <f t="shared" si="163"/>
        <v>108.6</v>
      </c>
      <c r="B1092" s="84">
        <f t="shared" si="160"/>
        <v>1.0786</v>
      </c>
      <c r="C1092" s="84">
        <f t="shared" si="161"/>
        <v>1.0096000000000001</v>
      </c>
      <c r="D1092" s="1"/>
      <c r="E1092" s="84">
        <f t="shared" si="164"/>
        <v>10.76</v>
      </c>
      <c r="F1092" s="84">
        <f t="shared" si="165"/>
        <v>0</v>
      </c>
      <c r="G1092" s="1"/>
      <c r="H1092" s="1"/>
      <c r="I1092" s="84">
        <f t="shared" si="166"/>
        <v>10.76</v>
      </c>
      <c r="J1092" s="84">
        <f t="shared" si="167"/>
        <v>175.2</v>
      </c>
      <c r="K1092" s="1"/>
      <c r="L1092" s="1"/>
      <c r="M1092" s="84">
        <f t="shared" si="168"/>
        <v>10.76</v>
      </c>
      <c r="N1092" s="84">
        <f t="shared" si="169"/>
        <v>67.38</v>
      </c>
      <c r="O1092" s="84">
        <f t="shared" si="162"/>
        <v>222.35400000000001</v>
      </c>
      <c r="P1092" s="1"/>
      <c r="Q1092" s="1"/>
    </row>
    <row r="1093" spans="1:17" x14ac:dyDescent="0.2">
      <c r="A1093" s="84">
        <f t="shared" si="163"/>
        <v>108.7</v>
      </c>
      <c r="B1093" s="84">
        <f t="shared" si="160"/>
        <v>1.0783</v>
      </c>
      <c r="C1093" s="84">
        <f t="shared" si="161"/>
        <v>1.0095000000000001</v>
      </c>
      <c r="D1093" s="1"/>
      <c r="E1093" s="84">
        <f t="shared" si="164"/>
        <v>10.77</v>
      </c>
      <c r="F1093" s="84">
        <f t="shared" si="165"/>
        <v>0</v>
      </c>
      <c r="G1093" s="1"/>
      <c r="H1093" s="1"/>
      <c r="I1093" s="84">
        <f t="shared" si="166"/>
        <v>10.77</v>
      </c>
      <c r="J1093" s="84">
        <f t="shared" si="167"/>
        <v>175.4</v>
      </c>
      <c r="K1093" s="1"/>
      <c r="L1093" s="1"/>
      <c r="M1093" s="84">
        <f t="shared" si="168"/>
        <v>10.77</v>
      </c>
      <c r="N1093" s="84">
        <f t="shared" si="169"/>
        <v>67.459999999999994</v>
      </c>
      <c r="O1093" s="84">
        <f t="shared" si="162"/>
        <v>222.61799999999999</v>
      </c>
      <c r="P1093" s="1"/>
      <c r="Q1093" s="1"/>
    </row>
    <row r="1094" spans="1:17" x14ac:dyDescent="0.2">
      <c r="A1094" s="84">
        <f t="shared" si="163"/>
        <v>108.8</v>
      </c>
      <c r="B1094" s="84">
        <f t="shared" si="160"/>
        <v>1.0780000000000001</v>
      </c>
      <c r="C1094" s="84">
        <f t="shared" si="161"/>
        <v>1.0093000000000001</v>
      </c>
      <c r="D1094" s="1"/>
      <c r="E1094" s="84">
        <f t="shared" si="164"/>
        <v>10.78</v>
      </c>
      <c r="F1094" s="84">
        <f t="shared" si="165"/>
        <v>0</v>
      </c>
      <c r="G1094" s="1"/>
      <c r="H1094" s="1"/>
      <c r="I1094" s="84">
        <f t="shared" si="166"/>
        <v>10.78</v>
      </c>
      <c r="J1094" s="84">
        <f t="shared" si="167"/>
        <v>175.6</v>
      </c>
      <c r="K1094" s="1"/>
      <c r="L1094" s="1"/>
      <c r="M1094" s="84">
        <f t="shared" si="168"/>
        <v>10.78</v>
      </c>
      <c r="N1094" s="84">
        <f t="shared" si="169"/>
        <v>67.540000000000006</v>
      </c>
      <c r="O1094" s="84">
        <f t="shared" si="162"/>
        <v>222.88200000000001</v>
      </c>
      <c r="P1094" s="1"/>
      <c r="Q1094" s="1"/>
    </row>
    <row r="1095" spans="1:17" x14ac:dyDescent="0.2">
      <c r="A1095" s="84">
        <f t="shared" si="163"/>
        <v>108.9</v>
      </c>
      <c r="B1095" s="84">
        <f t="shared" si="160"/>
        <v>1.0775999999999999</v>
      </c>
      <c r="C1095" s="84">
        <f t="shared" si="161"/>
        <v>1.0092000000000001</v>
      </c>
      <c r="D1095" s="1"/>
      <c r="E1095" s="84">
        <f t="shared" si="164"/>
        <v>10.79</v>
      </c>
      <c r="F1095" s="84">
        <f t="shared" si="165"/>
        <v>0</v>
      </c>
      <c r="G1095" s="1"/>
      <c r="H1095" s="1"/>
      <c r="I1095" s="84">
        <f t="shared" si="166"/>
        <v>10.79</v>
      </c>
      <c r="J1095" s="84">
        <f t="shared" si="167"/>
        <v>175.8</v>
      </c>
      <c r="K1095" s="1"/>
      <c r="L1095" s="1"/>
      <c r="M1095" s="84">
        <f t="shared" si="168"/>
        <v>10.79</v>
      </c>
      <c r="N1095" s="84">
        <f t="shared" si="169"/>
        <v>67.62</v>
      </c>
      <c r="O1095" s="84">
        <f t="shared" si="162"/>
        <v>223.14599999999999</v>
      </c>
      <c r="P1095" s="1"/>
      <c r="Q1095" s="1"/>
    </row>
    <row r="1096" spans="1:17" x14ac:dyDescent="0.2">
      <c r="A1096" s="84">
        <f t="shared" si="163"/>
        <v>109</v>
      </c>
      <c r="B1096" s="84">
        <f t="shared" si="160"/>
        <v>1.0772999999999999</v>
      </c>
      <c r="C1096" s="84">
        <f t="shared" si="161"/>
        <v>1.0091000000000001</v>
      </c>
      <c r="D1096" s="1"/>
      <c r="E1096" s="84">
        <f t="shared" si="164"/>
        <v>10.8</v>
      </c>
      <c r="F1096" s="84">
        <f t="shared" si="165"/>
        <v>0</v>
      </c>
      <c r="G1096" s="1"/>
      <c r="H1096" s="1"/>
      <c r="I1096" s="84">
        <f t="shared" si="166"/>
        <v>10.8</v>
      </c>
      <c r="J1096" s="84">
        <f t="shared" si="167"/>
        <v>176</v>
      </c>
      <c r="K1096" s="1"/>
      <c r="L1096" s="1"/>
      <c r="M1096" s="84">
        <f t="shared" si="168"/>
        <v>10.8</v>
      </c>
      <c r="N1096" s="84">
        <f t="shared" si="169"/>
        <v>67.69</v>
      </c>
      <c r="O1096" s="84">
        <f t="shared" si="162"/>
        <v>223.37700000000001</v>
      </c>
      <c r="P1096" s="1"/>
      <c r="Q1096" s="1"/>
    </row>
    <row r="1097" spans="1:17" x14ac:dyDescent="0.2">
      <c r="A1097" s="84">
        <f t="shared" si="163"/>
        <v>109.1</v>
      </c>
      <c r="B1097" s="84">
        <f t="shared" si="160"/>
        <v>1.077</v>
      </c>
      <c r="C1097" s="84">
        <f t="shared" si="161"/>
        <v>1.0089999999999999</v>
      </c>
      <c r="D1097" s="1"/>
      <c r="E1097" s="84">
        <f t="shared" si="164"/>
        <v>10.81</v>
      </c>
      <c r="F1097" s="84">
        <f t="shared" si="165"/>
        <v>0</v>
      </c>
      <c r="G1097" s="1"/>
      <c r="H1097" s="1"/>
      <c r="I1097" s="84">
        <f t="shared" si="166"/>
        <v>10.81</v>
      </c>
      <c r="J1097" s="84">
        <f t="shared" si="167"/>
        <v>176.2</v>
      </c>
      <c r="K1097" s="1"/>
      <c r="L1097" s="1"/>
      <c r="M1097" s="84">
        <f t="shared" si="168"/>
        <v>10.81</v>
      </c>
      <c r="N1097" s="84">
        <f t="shared" si="169"/>
        <v>67.77</v>
      </c>
      <c r="O1097" s="84">
        <f t="shared" si="162"/>
        <v>223.64099999999999</v>
      </c>
      <c r="P1097" s="1"/>
      <c r="Q1097" s="1"/>
    </row>
    <row r="1098" spans="1:17" x14ac:dyDescent="0.2">
      <c r="A1098" s="84">
        <f t="shared" si="163"/>
        <v>109.2</v>
      </c>
      <c r="B1098" s="84">
        <f t="shared" si="160"/>
        <v>1.0767</v>
      </c>
      <c r="C1098" s="84">
        <f t="shared" si="161"/>
        <v>1.0088999999999999</v>
      </c>
      <c r="D1098" s="1"/>
      <c r="E1098" s="84">
        <f t="shared" si="164"/>
        <v>10.82</v>
      </c>
      <c r="F1098" s="84">
        <f t="shared" si="165"/>
        <v>0</v>
      </c>
      <c r="G1098" s="1"/>
      <c r="H1098" s="1"/>
      <c r="I1098" s="84">
        <f t="shared" si="166"/>
        <v>10.82</v>
      </c>
      <c r="J1098" s="84">
        <f t="shared" si="167"/>
        <v>176.4</v>
      </c>
      <c r="K1098" s="1"/>
      <c r="L1098" s="1"/>
      <c r="M1098" s="84">
        <f t="shared" si="168"/>
        <v>10.82</v>
      </c>
      <c r="N1098" s="84">
        <f t="shared" si="169"/>
        <v>67.849999999999994</v>
      </c>
      <c r="O1098" s="84">
        <f t="shared" si="162"/>
        <v>223.905</v>
      </c>
      <c r="P1098" s="1"/>
      <c r="Q1098" s="1"/>
    </row>
    <row r="1099" spans="1:17" x14ac:dyDescent="0.2">
      <c r="A1099" s="84">
        <f t="shared" si="163"/>
        <v>109.3</v>
      </c>
      <c r="B1099" s="84">
        <f t="shared" si="160"/>
        <v>1.0764</v>
      </c>
      <c r="C1099" s="84">
        <f t="shared" si="161"/>
        <v>1.0086999999999999</v>
      </c>
      <c r="D1099" s="1"/>
      <c r="E1099" s="84">
        <f t="shared" si="164"/>
        <v>10.83</v>
      </c>
      <c r="F1099" s="84">
        <f t="shared" si="165"/>
        <v>0</v>
      </c>
      <c r="G1099" s="1"/>
      <c r="H1099" s="1"/>
      <c r="I1099" s="84">
        <f t="shared" si="166"/>
        <v>10.83</v>
      </c>
      <c r="J1099" s="84">
        <f t="shared" si="167"/>
        <v>176.6</v>
      </c>
      <c r="K1099" s="1"/>
      <c r="L1099" s="1"/>
      <c r="M1099" s="84">
        <f t="shared" si="168"/>
        <v>10.83</v>
      </c>
      <c r="N1099" s="84">
        <f t="shared" si="169"/>
        <v>67.92</v>
      </c>
      <c r="O1099" s="84">
        <f t="shared" si="162"/>
        <v>224.136</v>
      </c>
      <c r="P1099" s="1"/>
      <c r="Q1099" s="1"/>
    </row>
    <row r="1100" spans="1:17" x14ac:dyDescent="0.2">
      <c r="A1100" s="84">
        <f t="shared" si="163"/>
        <v>109.4</v>
      </c>
      <c r="B1100" s="84">
        <f t="shared" si="160"/>
        <v>1.0761000000000001</v>
      </c>
      <c r="C1100" s="84">
        <f t="shared" si="161"/>
        <v>1.0085999999999999</v>
      </c>
      <c r="D1100" s="1"/>
      <c r="E1100" s="84">
        <f t="shared" si="164"/>
        <v>10.84</v>
      </c>
      <c r="F1100" s="84">
        <f t="shared" si="165"/>
        <v>0</v>
      </c>
      <c r="G1100" s="1"/>
      <c r="H1100" s="1"/>
      <c r="I1100" s="84">
        <f t="shared" si="166"/>
        <v>10.84</v>
      </c>
      <c r="J1100" s="84">
        <f t="shared" si="167"/>
        <v>176.8</v>
      </c>
      <c r="K1100" s="1"/>
      <c r="L1100" s="1"/>
      <c r="M1100" s="84">
        <f t="shared" si="168"/>
        <v>10.84</v>
      </c>
      <c r="N1100" s="84">
        <f t="shared" si="169"/>
        <v>68</v>
      </c>
      <c r="O1100" s="84">
        <f t="shared" si="162"/>
        <v>224.4</v>
      </c>
      <c r="P1100" s="1"/>
      <c r="Q1100" s="1"/>
    </row>
    <row r="1101" spans="1:17" x14ac:dyDescent="0.2">
      <c r="A1101" s="84">
        <f t="shared" si="163"/>
        <v>109.5</v>
      </c>
      <c r="B1101" s="84">
        <f t="shared" si="160"/>
        <v>1.0758000000000001</v>
      </c>
      <c r="C1101" s="84">
        <f t="shared" si="161"/>
        <v>1.0085</v>
      </c>
      <c r="D1101" s="1"/>
      <c r="E1101" s="84">
        <f t="shared" si="164"/>
        <v>10.85</v>
      </c>
      <c r="F1101" s="84">
        <f t="shared" si="165"/>
        <v>0</v>
      </c>
      <c r="G1101" s="1"/>
      <c r="H1101" s="1"/>
      <c r="I1101" s="84">
        <f t="shared" si="166"/>
        <v>10.85</v>
      </c>
      <c r="J1101" s="84">
        <f t="shared" si="167"/>
        <v>177</v>
      </c>
      <c r="K1101" s="1"/>
      <c r="L1101" s="1"/>
      <c r="M1101" s="84">
        <f t="shared" si="168"/>
        <v>10.85</v>
      </c>
      <c r="N1101" s="84">
        <f t="shared" si="169"/>
        <v>68.08</v>
      </c>
      <c r="O1101" s="84">
        <f t="shared" si="162"/>
        <v>224.66399999999999</v>
      </c>
      <c r="P1101" s="1"/>
      <c r="Q1101" s="1"/>
    </row>
    <row r="1102" spans="1:17" x14ac:dyDescent="0.2">
      <c r="A1102" s="84">
        <f t="shared" si="163"/>
        <v>109.6</v>
      </c>
      <c r="B1102" s="84">
        <f t="shared" si="160"/>
        <v>1.0754999999999999</v>
      </c>
      <c r="C1102" s="84">
        <f t="shared" si="161"/>
        <v>1.0084</v>
      </c>
      <c r="D1102" s="1"/>
      <c r="E1102" s="84">
        <f t="shared" si="164"/>
        <v>10.86</v>
      </c>
      <c r="F1102" s="84">
        <f t="shared" si="165"/>
        <v>0</v>
      </c>
      <c r="G1102" s="1"/>
      <c r="H1102" s="1"/>
      <c r="I1102" s="84">
        <f t="shared" si="166"/>
        <v>10.86</v>
      </c>
      <c r="J1102" s="84">
        <f t="shared" si="167"/>
        <v>177.2</v>
      </c>
      <c r="K1102" s="1"/>
      <c r="L1102" s="1"/>
      <c r="M1102" s="84">
        <f t="shared" si="168"/>
        <v>10.86</v>
      </c>
      <c r="N1102" s="84">
        <f t="shared" si="169"/>
        <v>68.150000000000006</v>
      </c>
      <c r="O1102" s="84">
        <f t="shared" si="162"/>
        <v>224.89500000000001</v>
      </c>
      <c r="P1102" s="1"/>
      <c r="Q1102" s="1"/>
    </row>
    <row r="1103" spans="1:17" x14ac:dyDescent="0.2">
      <c r="A1103" s="84">
        <f t="shared" si="163"/>
        <v>109.7</v>
      </c>
      <c r="B1103" s="84">
        <f t="shared" si="160"/>
        <v>1.0750999999999999</v>
      </c>
      <c r="C1103" s="84">
        <f t="shared" si="161"/>
        <v>1.0083</v>
      </c>
      <c r="D1103" s="1"/>
      <c r="E1103" s="84">
        <f t="shared" si="164"/>
        <v>10.87</v>
      </c>
      <c r="F1103" s="84">
        <f t="shared" si="165"/>
        <v>0</v>
      </c>
      <c r="G1103" s="1"/>
      <c r="H1103" s="1"/>
      <c r="I1103" s="84">
        <f t="shared" si="166"/>
        <v>10.87</v>
      </c>
      <c r="J1103" s="84">
        <f t="shared" si="167"/>
        <v>177.4</v>
      </c>
      <c r="K1103" s="1"/>
      <c r="L1103" s="1"/>
      <c r="M1103" s="84">
        <f t="shared" si="168"/>
        <v>10.87</v>
      </c>
      <c r="N1103" s="84">
        <f t="shared" si="169"/>
        <v>68.23</v>
      </c>
      <c r="O1103" s="84">
        <f t="shared" si="162"/>
        <v>225.15899999999999</v>
      </c>
      <c r="P1103" s="1"/>
      <c r="Q1103" s="1"/>
    </row>
    <row r="1104" spans="1:17" x14ac:dyDescent="0.2">
      <c r="A1104" s="84">
        <f t="shared" si="163"/>
        <v>109.8</v>
      </c>
      <c r="B1104" s="84">
        <f t="shared" ref="B1104:B1167" si="170">ROUND(VLOOKUP($A1104,SINCLAIRTABELLE,$D$1),$B$10)</f>
        <v>1.0748</v>
      </c>
      <c r="C1104" s="84">
        <f t="shared" ref="C1104:C1167" si="171">IF($B$3=$W$1,ROUND(VLOOKUP($A1104,SINCLAIRTABELLE,$E$1),$B$10),IF($B$3=$W$2,B1104,B1104+$B$4))</f>
        <v>1.0082</v>
      </c>
      <c r="D1104" s="1"/>
      <c r="E1104" s="84">
        <f t="shared" si="164"/>
        <v>10.88</v>
      </c>
      <c r="F1104" s="84">
        <f t="shared" si="165"/>
        <v>0</v>
      </c>
      <c r="G1104" s="1"/>
      <c r="H1104" s="1"/>
      <c r="I1104" s="84">
        <f t="shared" si="166"/>
        <v>10.88</v>
      </c>
      <c r="J1104" s="84">
        <f t="shared" si="167"/>
        <v>177.6</v>
      </c>
      <c r="K1104" s="1"/>
      <c r="L1104" s="1"/>
      <c r="M1104" s="84">
        <f t="shared" si="168"/>
        <v>10.88</v>
      </c>
      <c r="N1104" s="84">
        <f t="shared" si="169"/>
        <v>68.31</v>
      </c>
      <c r="O1104" s="84">
        <f t="shared" ref="O1104:O1167" si="172">IF($N$4="Ja",ROUND(N1104*$O$2,$B$10),N1104)</f>
        <v>225.423</v>
      </c>
      <c r="P1104" s="1"/>
      <c r="Q1104" s="1"/>
    </row>
    <row r="1105" spans="1:17" x14ac:dyDescent="0.2">
      <c r="A1105" s="84">
        <f t="shared" si="163"/>
        <v>109.9</v>
      </c>
      <c r="B1105" s="84">
        <f t="shared" si="170"/>
        <v>1.0745</v>
      </c>
      <c r="C1105" s="84">
        <f t="shared" si="171"/>
        <v>1.0081</v>
      </c>
      <c r="D1105" s="1"/>
      <c r="E1105" s="84">
        <f t="shared" si="164"/>
        <v>10.89</v>
      </c>
      <c r="F1105" s="84">
        <f t="shared" si="165"/>
        <v>0</v>
      </c>
      <c r="G1105" s="1"/>
      <c r="H1105" s="1"/>
      <c r="I1105" s="84">
        <f t="shared" si="166"/>
        <v>10.89</v>
      </c>
      <c r="J1105" s="84">
        <f t="shared" si="167"/>
        <v>177.8</v>
      </c>
      <c r="K1105" s="1"/>
      <c r="L1105" s="1"/>
      <c r="M1105" s="84">
        <f t="shared" si="168"/>
        <v>10.89</v>
      </c>
      <c r="N1105" s="84">
        <f t="shared" si="169"/>
        <v>68.38</v>
      </c>
      <c r="O1105" s="84">
        <f t="shared" si="172"/>
        <v>225.654</v>
      </c>
      <c r="P1105" s="1"/>
      <c r="Q1105" s="1"/>
    </row>
    <row r="1106" spans="1:17" x14ac:dyDescent="0.2">
      <c r="A1106" s="84">
        <f t="shared" ref="A1106:A1169" si="173">ROUND(A1105+0.1,1)</f>
        <v>110</v>
      </c>
      <c r="B1106" s="84">
        <f t="shared" si="170"/>
        <v>1.0742</v>
      </c>
      <c r="C1106" s="84">
        <f t="shared" si="171"/>
        <v>1.0079</v>
      </c>
      <c r="D1106" s="1"/>
      <c r="E1106" s="84">
        <f t="shared" ref="E1106:E1169" si="174">ROUND(E1105+0.01,2)</f>
        <v>10.9</v>
      </c>
      <c r="F1106" s="84">
        <f t="shared" ref="F1106:F1169" si="175">ROUND(IF(E1106 &gt; $F$9,0,($F$9-E1106)*100*$F$11), $F$10)</f>
        <v>0</v>
      </c>
      <c r="G1106" s="1"/>
      <c r="H1106" s="1"/>
      <c r="I1106" s="84">
        <f t="shared" ref="I1106:I1169" si="176">ROUND(I1105+0.01,2)</f>
        <v>10.9</v>
      </c>
      <c r="J1106" s="84">
        <f t="shared" ref="J1106:J1169" si="177">ROUND(IF(I1106&lt;=$J$9,0,(I1106-$J$9)*100*$J$11),$J$10)</f>
        <v>178</v>
      </c>
      <c r="K1106" s="1"/>
      <c r="L1106" s="1"/>
      <c r="M1106" s="84">
        <f t="shared" ref="M1106:M1169" si="178">ROUND(M1105+0.01,2)</f>
        <v>10.9</v>
      </c>
      <c r="N1106" s="84">
        <f t="shared" ref="N1106:N1169" si="179">ROUND(IF(M1106&lt;=$N$9,0,(M1106-$N$9)*100*$N$11),$N$10)</f>
        <v>68.459999999999994</v>
      </c>
      <c r="O1106" s="84">
        <f t="shared" si="172"/>
        <v>225.91800000000001</v>
      </c>
      <c r="P1106" s="1"/>
      <c r="Q1106" s="1"/>
    </row>
    <row r="1107" spans="1:17" x14ac:dyDescent="0.2">
      <c r="A1107" s="84">
        <f t="shared" si="173"/>
        <v>110.1</v>
      </c>
      <c r="B1107" s="84">
        <f t="shared" si="170"/>
        <v>1.0739000000000001</v>
      </c>
      <c r="C1107" s="84">
        <f t="shared" si="171"/>
        <v>1.0078</v>
      </c>
      <c r="D1107" s="1"/>
      <c r="E1107" s="84">
        <f t="shared" si="174"/>
        <v>10.91</v>
      </c>
      <c r="F1107" s="84">
        <f t="shared" si="175"/>
        <v>0</v>
      </c>
      <c r="G1107" s="1"/>
      <c r="H1107" s="1"/>
      <c r="I1107" s="84">
        <f t="shared" si="176"/>
        <v>10.91</v>
      </c>
      <c r="J1107" s="84">
        <f t="shared" si="177"/>
        <v>178.2</v>
      </c>
      <c r="K1107" s="1"/>
      <c r="L1107" s="1"/>
      <c r="M1107" s="84">
        <f t="shared" si="178"/>
        <v>10.91</v>
      </c>
      <c r="N1107" s="84">
        <f t="shared" si="179"/>
        <v>68.540000000000006</v>
      </c>
      <c r="O1107" s="84">
        <f t="shared" si="172"/>
        <v>226.18199999999999</v>
      </c>
      <c r="P1107" s="1"/>
      <c r="Q1107" s="1"/>
    </row>
    <row r="1108" spans="1:17" x14ac:dyDescent="0.2">
      <c r="A1108" s="84">
        <f t="shared" si="173"/>
        <v>110.2</v>
      </c>
      <c r="B1108" s="84">
        <f t="shared" si="170"/>
        <v>1.0736000000000001</v>
      </c>
      <c r="C1108" s="84">
        <f t="shared" si="171"/>
        <v>1.0077</v>
      </c>
      <c r="D1108" s="1"/>
      <c r="E1108" s="84">
        <f t="shared" si="174"/>
        <v>10.92</v>
      </c>
      <c r="F1108" s="84">
        <f t="shared" si="175"/>
        <v>0</v>
      </c>
      <c r="G1108" s="1"/>
      <c r="H1108" s="1"/>
      <c r="I1108" s="84">
        <f t="shared" si="176"/>
        <v>10.92</v>
      </c>
      <c r="J1108" s="84">
        <f t="shared" si="177"/>
        <v>178.4</v>
      </c>
      <c r="K1108" s="1"/>
      <c r="L1108" s="1"/>
      <c r="M1108" s="84">
        <f t="shared" si="178"/>
        <v>10.92</v>
      </c>
      <c r="N1108" s="84">
        <f t="shared" si="179"/>
        <v>68.62</v>
      </c>
      <c r="O1108" s="84">
        <f t="shared" si="172"/>
        <v>226.446</v>
      </c>
      <c r="P1108" s="1"/>
      <c r="Q1108" s="1"/>
    </row>
    <row r="1109" spans="1:17" x14ac:dyDescent="0.2">
      <c r="A1109" s="84">
        <f t="shared" si="173"/>
        <v>110.3</v>
      </c>
      <c r="B1109" s="84">
        <f t="shared" si="170"/>
        <v>1.0732999999999999</v>
      </c>
      <c r="C1109" s="84">
        <f t="shared" si="171"/>
        <v>1.0076000000000001</v>
      </c>
      <c r="D1109" s="1"/>
      <c r="E1109" s="84">
        <f t="shared" si="174"/>
        <v>10.93</v>
      </c>
      <c r="F1109" s="84">
        <f t="shared" si="175"/>
        <v>0</v>
      </c>
      <c r="G1109" s="1"/>
      <c r="H1109" s="1"/>
      <c r="I1109" s="84">
        <f t="shared" si="176"/>
        <v>10.93</v>
      </c>
      <c r="J1109" s="84">
        <f t="shared" si="177"/>
        <v>178.6</v>
      </c>
      <c r="K1109" s="1"/>
      <c r="L1109" s="1"/>
      <c r="M1109" s="84">
        <f t="shared" si="178"/>
        <v>10.93</v>
      </c>
      <c r="N1109" s="84">
        <f t="shared" si="179"/>
        <v>68.69</v>
      </c>
      <c r="O1109" s="84">
        <f t="shared" si="172"/>
        <v>226.67699999999999</v>
      </c>
      <c r="P1109" s="1"/>
      <c r="Q1109" s="1"/>
    </row>
    <row r="1110" spans="1:17" x14ac:dyDescent="0.2">
      <c r="A1110" s="84">
        <f t="shared" si="173"/>
        <v>110.4</v>
      </c>
      <c r="B1110" s="84">
        <f t="shared" si="170"/>
        <v>1.073</v>
      </c>
      <c r="C1110" s="84">
        <f t="shared" si="171"/>
        <v>1.0075000000000001</v>
      </c>
      <c r="D1110" s="1"/>
      <c r="E1110" s="84">
        <f t="shared" si="174"/>
        <v>10.94</v>
      </c>
      <c r="F1110" s="84">
        <f t="shared" si="175"/>
        <v>0</v>
      </c>
      <c r="G1110" s="1"/>
      <c r="H1110" s="1"/>
      <c r="I1110" s="84">
        <f t="shared" si="176"/>
        <v>10.94</v>
      </c>
      <c r="J1110" s="84">
        <f t="shared" si="177"/>
        <v>178.8</v>
      </c>
      <c r="K1110" s="1"/>
      <c r="L1110" s="1"/>
      <c r="M1110" s="84">
        <f t="shared" si="178"/>
        <v>10.94</v>
      </c>
      <c r="N1110" s="84">
        <f t="shared" si="179"/>
        <v>68.77</v>
      </c>
      <c r="O1110" s="84">
        <f t="shared" si="172"/>
        <v>226.941</v>
      </c>
      <c r="P1110" s="1"/>
      <c r="Q1110" s="1"/>
    </row>
    <row r="1111" spans="1:17" x14ac:dyDescent="0.2">
      <c r="A1111" s="84">
        <f t="shared" si="173"/>
        <v>110.5</v>
      </c>
      <c r="B1111" s="84">
        <f t="shared" si="170"/>
        <v>1.0727</v>
      </c>
      <c r="C1111" s="84">
        <f t="shared" si="171"/>
        <v>1.0074000000000001</v>
      </c>
      <c r="D1111" s="1"/>
      <c r="E1111" s="84">
        <f t="shared" si="174"/>
        <v>10.95</v>
      </c>
      <c r="F1111" s="84">
        <f t="shared" si="175"/>
        <v>0</v>
      </c>
      <c r="G1111" s="1"/>
      <c r="H1111" s="1"/>
      <c r="I1111" s="84">
        <f t="shared" si="176"/>
        <v>10.95</v>
      </c>
      <c r="J1111" s="84">
        <f t="shared" si="177"/>
        <v>179</v>
      </c>
      <c r="K1111" s="1"/>
      <c r="L1111" s="1"/>
      <c r="M1111" s="84">
        <f t="shared" si="178"/>
        <v>10.95</v>
      </c>
      <c r="N1111" s="84">
        <f t="shared" si="179"/>
        <v>68.849999999999994</v>
      </c>
      <c r="O1111" s="84">
        <f t="shared" si="172"/>
        <v>227.20500000000001</v>
      </c>
      <c r="P1111" s="1"/>
      <c r="Q1111" s="1"/>
    </row>
    <row r="1112" spans="1:17" x14ac:dyDescent="0.2">
      <c r="A1112" s="84">
        <f t="shared" si="173"/>
        <v>110.6</v>
      </c>
      <c r="B1112" s="84">
        <f t="shared" si="170"/>
        <v>1.0724</v>
      </c>
      <c r="C1112" s="84">
        <f t="shared" si="171"/>
        <v>1.0073000000000001</v>
      </c>
      <c r="D1112" s="1"/>
      <c r="E1112" s="84">
        <f t="shared" si="174"/>
        <v>10.96</v>
      </c>
      <c r="F1112" s="84">
        <f t="shared" si="175"/>
        <v>0</v>
      </c>
      <c r="G1112" s="1"/>
      <c r="H1112" s="1"/>
      <c r="I1112" s="84">
        <f t="shared" si="176"/>
        <v>10.96</v>
      </c>
      <c r="J1112" s="84">
        <f t="shared" si="177"/>
        <v>179.2</v>
      </c>
      <c r="K1112" s="1"/>
      <c r="L1112" s="1"/>
      <c r="M1112" s="84">
        <f t="shared" si="178"/>
        <v>10.96</v>
      </c>
      <c r="N1112" s="84">
        <f t="shared" si="179"/>
        <v>68.92</v>
      </c>
      <c r="O1112" s="84">
        <f t="shared" si="172"/>
        <v>227.43600000000001</v>
      </c>
      <c r="P1112" s="1"/>
      <c r="Q1112" s="1"/>
    </row>
    <row r="1113" spans="1:17" x14ac:dyDescent="0.2">
      <c r="A1113" s="84">
        <f t="shared" si="173"/>
        <v>110.7</v>
      </c>
      <c r="B1113" s="84">
        <f t="shared" si="170"/>
        <v>1.0721000000000001</v>
      </c>
      <c r="C1113" s="84">
        <f t="shared" si="171"/>
        <v>1.0072000000000001</v>
      </c>
      <c r="D1113" s="1"/>
      <c r="E1113" s="84">
        <f t="shared" si="174"/>
        <v>10.97</v>
      </c>
      <c r="F1113" s="84">
        <f t="shared" si="175"/>
        <v>0</v>
      </c>
      <c r="G1113" s="1"/>
      <c r="H1113" s="1"/>
      <c r="I1113" s="84">
        <f t="shared" si="176"/>
        <v>10.97</v>
      </c>
      <c r="J1113" s="84">
        <f t="shared" si="177"/>
        <v>179.4</v>
      </c>
      <c r="K1113" s="1"/>
      <c r="L1113" s="1"/>
      <c r="M1113" s="84">
        <f t="shared" si="178"/>
        <v>10.97</v>
      </c>
      <c r="N1113" s="84">
        <f t="shared" si="179"/>
        <v>69</v>
      </c>
      <c r="O1113" s="84">
        <f t="shared" si="172"/>
        <v>227.7</v>
      </c>
      <c r="P1113" s="1"/>
      <c r="Q1113" s="1"/>
    </row>
    <row r="1114" spans="1:17" x14ac:dyDescent="0.2">
      <c r="A1114" s="84">
        <f t="shared" si="173"/>
        <v>110.8</v>
      </c>
      <c r="B1114" s="84">
        <f t="shared" si="170"/>
        <v>1.0718000000000001</v>
      </c>
      <c r="C1114" s="84">
        <f t="shared" si="171"/>
        <v>1.0071000000000001</v>
      </c>
      <c r="D1114" s="1"/>
      <c r="E1114" s="84">
        <f t="shared" si="174"/>
        <v>10.98</v>
      </c>
      <c r="F1114" s="84">
        <f t="shared" si="175"/>
        <v>0</v>
      </c>
      <c r="G1114" s="1"/>
      <c r="H1114" s="1"/>
      <c r="I1114" s="84">
        <f t="shared" si="176"/>
        <v>10.98</v>
      </c>
      <c r="J1114" s="84">
        <f t="shared" si="177"/>
        <v>179.6</v>
      </c>
      <c r="K1114" s="1"/>
      <c r="L1114" s="1"/>
      <c r="M1114" s="84">
        <f t="shared" si="178"/>
        <v>10.98</v>
      </c>
      <c r="N1114" s="84">
        <f t="shared" si="179"/>
        <v>69.08</v>
      </c>
      <c r="O1114" s="84">
        <f t="shared" si="172"/>
        <v>227.964</v>
      </c>
      <c r="P1114" s="1"/>
      <c r="Q1114" s="1"/>
    </row>
    <row r="1115" spans="1:17" x14ac:dyDescent="0.2">
      <c r="A1115" s="84">
        <f t="shared" si="173"/>
        <v>110.9</v>
      </c>
      <c r="B1115" s="84">
        <f t="shared" si="170"/>
        <v>1.0714999999999999</v>
      </c>
      <c r="C1115" s="84">
        <f t="shared" si="171"/>
        <v>1.0069999999999999</v>
      </c>
      <c r="D1115" s="1"/>
      <c r="E1115" s="84">
        <f t="shared" si="174"/>
        <v>10.99</v>
      </c>
      <c r="F1115" s="84">
        <f t="shared" si="175"/>
        <v>0</v>
      </c>
      <c r="G1115" s="1"/>
      <c r="H1115" s="1"/>
      <c r="I1115" s="84">
        <f t="shared" si="176"/>
        <v>10.99</v>
      </c>
      <c r="J1115" s="84">
        <f t="shared" si="177"/>
        <v>179.8</v>
      </c>
      <c r="K1115" s="1"/>
      <c r="L1115" s="1"/>
      <c r="M1115" s="84">
        <f t="shared" si="178"/>
        <v>10.99</v>
      </c>
      <c r="N1115" s="84">
        <f t="shared" si="179"/>
        <v>69.150000000000006</v>
      </c>
      <c r="O1115" s="84">
        <f t="shared" si="172"/>
        <v>228.19499999999999</v>
      </c>
      <c r="P1115" s="1"/>
      <c r="Q1115" s="1"/>
    </row>
    <row r="1116" spans="1:17" x14ac:dyDescent="0.2">
      <c r="A1116" s="84">
        <f t="shared" si="173"/>
        <v>111</v>
      </c>
      <c r="B1116" s="84">
        <f t="shared" si="170"/>
        <v>1.0711999999999999</v>
      </c>
      <c r="C1116" s="84">
        <f t="shared" si="171"/>
        <v>1.0068999999999999</v>
      </c>
      <c r="D1116" s="1"/>
      <c r="E1116" s="84">
        <f t="shared" si="174"/>
        <v>11</v>
      </c>
      <c r="F1116" s="84">
        <f t="shared" si="175"/>
        <v>0</v>
      </c>
      <c r="G1116" s="1"/>
      <c r="H1116" s="1"/>
      <c r="I1116" s="84">
        <f t="shared" si="176"/>
        <v>11</v>
      </c>
      <c r="J1116" s="84">
        <f t="shared" si="177"/>
        <v>180</v>
      </c>
      <c r="K1116" s="1"/>
      <c r="L1116" s="1"/>
      <c r="M1116" s="84">
        <f t="shared" si="178"/>
        <v>11</v>
      </c>
      <c r="N1116" s="84">
        <f t="shared" si="179"/>
        <v>69.23</v>
      </c>
      <c r="O1116" s="84">
        <f t="shared" si="172"/>
        <v>228.459</v>
      </c>
      <c r="P1116" s="1"/>
      <c r="Q1116" s="1"/>
    </row>
    <row r="1117" spans="1:17" x14ac:dyDescent="0.2">
      <c r="A1117" s="84">
        <f t="shared" si="173"/>
        <v>111.1</v>
      </c>
      <c r="B1117" s="84">
        <f t="shared" si="170"/>
        <v>1.0709</v>
      </c>
      <c r="C1117" s="84">
        <f t="shared" si="171"/>
        <v>1.0067999999999999</v>
      </c>
      <c r="D1117" s="1"/>
      <c r="E1117" s="84">
        <f t="shared" si="174"/>
        <v>11.01</v>
      </c>
      <c r="F1117" s="84">
        <f t="shared" si="175"/>
        <v>0</v>
      </c>
      <c r="G1117" s="1"/>
      <c r="H1117" s="1"/>
      <c r="I1117" s="84">
        <f t="shared" si="176"/>
        <v>11.01</v>
      </c>
      <c r="J1117" s="84">
        <f t="shared" si="177"/>
        <v>180.2</v>
      </c>
      <c r="K1117" s="1"/>
      <c r="L1117" s="1"/>
      <c r="M1117" s="84">
        <f t="shared" si="178"/>
        <v>11.01</v>
      </c>
      <c r="N1117" s="84">
        <f t="shared" si="179"/>
        <v>69.31</v>
      </c>
      <c r="O1117" s="84">
        <f t="shared" si="172"/>
        <v>228.72300000000001</v>
      </c>
      <c r="P1117" s="1"/>
      <c r="Q1117" s="1"/>
    </row>
    <row r="1118" spans="1:17" x14ac:dyDescent="0.2">
      <c r="A1118" s="84">
        <f t="shared" si="173"/>
        <v>111.2</v>
      </c>
      <c r="B1118" s="84">
        <f t="shared" si="170"/>
        <v>1.0706</v>
      </c>
      <c r="C1118" s="84">
        <f t="shared" si="171"/>
        <v>1.0066999999999999</v>
      </c>
      <c r="D1118" s="1"/>
      <c r="E1118" s="84">
        <f t="shared" si="174"/>
        <v>11.02</v>
      </c>
      <c r="F1118" s="84">
        <f t="shared" si="175"/>
        <v>0</v>
      </c>
      <c r="G1118" s="1"/>
      <c r="H1118" s="1"/>
      <c r="I1118" s="84">
        <f t="shared" si="176"/>
        <v>11.02</v>
      </c>
      <c r="J1118" s="84">
        <f t="shared" si="177"/>
        <v>180.4</v>
      </c>
      <c r="K1118" s="1"/>
      <c r="L1118" s="1"/>
      <c r="M1118" s="84">
        <f t="shared" si="178"/>
        <v>11.02</v>
      </c>
      <c r="N1118" s="84">
        <f t="shared" si="179"/>
        <v>69.38</v>
      </c>
      <c r="O1118" s="84">
        <f t="shared" si="172"/>
        <v>228.95400000000001</v>
      </c>
      <c r="P1118" s="1"/>
      <c r="Q1118" s="1"/>
    </row>
    <row r="1119" spans="1:17" x14ac:dyDescent="0.2">
      <c r="A1119" s="84">
        <f t="shared" si="173"/>
        <v>111.3</v>
      </c>
      <c r="B1119" s="84">
        <f t="shared" si="170"/>
        <v>1.0703</v>
      </c>
      <c r="C1119" s="84">
        <f t="shared" si="171"/>
        <v>1.0065999999999999</v>
      </c>
      <c r="D1119" s="1"/>
      <c r="E1119" s="84">
        <f t="shared" si="174"/>
        <v>11.03</v>
      </c>
      <c r="F1119" s="84">
        <f t="shared" si="175"/>
        <v>0</v>
      </c>
      <c r="G1119" s="1"/>
      <c r="H1119" s="1"/>
      <c r="I1119" s="84">
        <f t="shared" si="176"/>
        <v>11.03</v>
      </c>
      <c r="J1119" s="84">
        <f t="shared" si="177"/>
        <v>180.6</v>
      </c>
      <c r="K1119" s="1"/>
      <c r="L1119" s="1"/>
      <c r="M1119" s="84">
        <f t="shared" si="178"/>
        <v>11.03</v>
      </c>
      <c r="N1119" s="84">
        <f t="shared" si="179"/>
        <v>69.459999999999994</v>
      </c>
      <c r="O1119" s="84">
        <f t="shared" si="172"/>
        <v>229.21799999999999</v>
      </c>
      <c r="P1119" s="1"/>
      <c r="Q1119" s="1"/>
    </row>
    <row r="1120" spans="1:17" x14ac:dyDescent="0.2">
      <c r="A1120" s="84">
        <f t="shared" si="173"/>
        <v>111.4</v>
      </c>
      <c r="B1120" s="84">
        <f t="shared" si="170"/>
        <v>1.0701000000000001</v>
      </c>
      <c r="C1120" s="84">
        <f t="shared" si="171"/>
        <v>1.0065</v>
      </c>
      <c r="D1120" s="1"/>
      <c r="E1120" s="84">
        <f t="shared" si="174"/>
        <v>11.04</v>
      </c>
      <c r="F1120" s="84">
        <f t="shared" si="175"/>
        <v>0</v>
      </c>
      <c r="G1120" s="1"/>
      <c r="H1120" s="1"/>
      <c r="I1120" s="84">
        <f t="shared" si="176"/>
        <v>11.04</v>
      </c>
      <c r="J1120" s="84">
        <f t="shared" si="177"/>
        <v>180.8</v>
      </c>
      <c r="K1120" s="1"/>
      <c r="L1120" s="1"/>
      <c r="M1120" s="84">
        <f t="shared" si="178"/>
        <v>11.04</v>
      </c>
      <c r="N1120" s="84">
        <f t="shared" si="179"/>
        <v>69.540000000000006</v>
      </c>
      <c r="O1120" s="84">
        <f t="shared" si="172"/>
        <v>229.482</v>
      </c>
      <c r="P1120" s="1"/>
      <c r="Q1120" s="1"/>
    </row>
    <row r="1121" spans="1:17" x14ac:dyDescent="0.2">
      <c r="A1121" s="84">
        <f t="shared" si="173"/>
        <v>111.5</v>
      </c>
      <c r="B1121" s="84">
        <f t="shared" si="170"/>
        <v>1.0698000000000001</v>
      </c>
      <c r="C1121" s="84">
        <f t="shared" si="171"/>
        <v>1.0064</v>
      </c>
      <c r="D1121" s="1"/>
      <c r="E1121" s="84">
        <f t="shared" si="174"/>
        <v>11.05</v>
      </c>
      <c r="F1121" s="84">
        <f t="shared" si="175"/>
        <v>0</v>
      </c>
      <c r="G1121" s="1"/>
      <c r="H1121" s="1"/>
      <c r="I1121" s="84">
        <f t="shared" si="176"/>
        <v>11.05</v>
      </c>
      <c r="J1121" s="84">
        <f t="shared" si="177"/>
        <v>181</v>
      </c>
      <c r="K1121" s="1"/>
      <c r="L1121" s="1"/>
      <c r="M1121" s="84">
        <f t="shared" si="178"/>
        <v>11.05</v>
      </c>
      <c r="N1121" s="84">
        <f t="shared" si="179"/>
        <v>69.62</v>
      </c>
      <c r="O1121" s="84">
        <f t="shared" si="172"/>
        <v>229.74600000000001</v>
      </c>
      <c r="P1121" s="1"/>
      <c r="Q1121" s="1"/>
    </row>
    <row r="1122" spans="1:17" x14ac:dyDescent="0.2">
      <c r="A1122" s="84">
        <f t="shared" si="173"/>
        <v>111.6</v>
      </c>
      <c r="B1122" s="84">
        <f t="shared" si="170"/>
        <v>1.0694999999999999</v>
      </c>
      <c r="C1122" s="84">
        <f t="shared" si="171"/>
        <v>1.0063</v>
      </c>
      <c r="D1122" s="1"/>
      <c r="E1122" s="84">
        <f t="shared" si="174"/>
        <v>11.06</v>
      </c>
      <c r="F1122" s="84">
        <f t="shared" si="175"/>
        <v>0</v>
      </c>
      <c r="G1122" s="1"/>
      <c r="H1122" s="1"/>
      <c r="I1122" s="84">
        <f t="shared" si="176"/>
        <v>11.06</v>
      </c>
      <c r="J1122" s="84">
        <f t="shared" si="177"/>
        <v>181.2</v>
      </c>
      <c r="K1122" s="1"/>
      <c r="L1122" s="1"/>
      <c r="M1122" s="84">
        <f t="shared" si="178"/>
        <v>11.06</v>
      </c>
      <c r="N1122" s="84">
        <f t="shared" si="179"/>
        <v>69.69</v>
      </c>
      <c r="O1122" s="84">
        <f t="shared" si="172"/>
        <v>229.977</v>
      </c>
      <c r="P1122" s="1"/>
      <c r="Q1122" s="1"/>
    </row>
    <row r="1123" spans="1:17" x14ac:dyDescent="0.2">
      <c r="A1123" s="84">
        <f t="shared" si="173"/>
        <v>111.7</v>
      </c>
      <c r="B1123" s="84">
        <f t="shared" si="170"/>
        <v>1.0691999999999999</v>
      </c>
      <c r="C1123" s="84">
        <f t="shared" si="171"/>
        <v>1.0062</v>
      </c>
      <c r="D1123" s="1"/>
      <c r="E1123" s="84">
        <f t="shared" si="174"/>
        <v>11.07</v>
      </c>
      <c r="F1123" s="84">
        <f t="shared" si="175"/>
        <v>0</v>
      </c>
      <c r="G1123" s="1"/>
      <c r="H1123" s="1"/>
      <c r="I1123" s="84">
        <f t="shared" si="176"/>
        <v>11.07</v>
      </c>
      <c r="J1123" s="84">
        <f t="shared" si="177"/>
        <v>181.4</v>
      </c>
      <c r="K1123" s="1"/>
      <c r="L1123" s="1"/>
      <c r="M1123" s="84">
        <f t="shared" si="178"/>
        <v>11.07</v>
      </c>
      <c r="N1123" s="84">
        <f t="shared" si="179"/>
        <v>69.77</v>
      </c>
      <c r="O1123" s="84">
        <f t="shared" si="172"/>
        <v>230.24100000000001</v>
      </c>
      <c r="P1123" s="1"/>
      <c r="Q1123" s="1"/>
    </row>
    <row r="1124" spans="1:17" x14ac:dyDescent="0.2">
      <c r="A1124" s="84">
        <f t="shared" si="173"/>
        <v>111.8</v>
      </c>
      <c r="B1124" s="84">
        <f t="shared" si="170"/>
        <v>1.0689</v>
      </c>
      <c r="C1124" s="84">
        <f t="shared" si="171"/>
        <v>1.0061</v>
      </c>
      <c r="D1124" s="1"/>
      <c r="E1124" s="84">
        <f t="shared" si="174"/>
        <v>11.08</v>
      </c>
      <c r="F1124" s="84">
        <f t="shared" si="175"/>
        <v>0</v>
      </c>
      <c r="G1124" s="1"/>
      <c r="H1124" s="1"/>
      <c r="I1124" s="84">
        <f t="shared" si="176"/>
        <v>11.08</v>
      </c>
      <c r="J1124" s="84">
        <f t="shared" si="177"/>
        <v>181.6</v>
      </c>
      <c r="K1124" s="1"/>
      <c r="L1124" s="1"/>
      <c r="M1124" s="84">
        <f t="shared" si="178"/>
        <v>11.08</v>
      </c>
      <c r="N1124" s="84">
        <f t="shared" si="179"/>
        <v>69.849999999999994</v>
      </c>
      <c r="O1124" s="84">
        <f t="shared" si="172"/>
        <v>230.505</v>
      </c>
      <c r="P1124" s="1"/>
      <c r="Q1124" s="1"/>
    </row>
    <row r="1125" spans="1:17" x14ac:dyDescent="0.2">
      <c r="A1125" s="84">
        <f t="shared" si="173"/>
        <v>111.9</v>
      </c>
      <c r="B1125" s="84">
        <f t="shared" si="170"/>
        <v>1.0686</v>
      </c>
      <c r="C1125" s="84">
        <f t="shared" si="171"/>
        <v>1.006</v>
      </c>
      <c r="D1125" s="1"/>
      <c r="E1125" s="84">
        <f t="shared" si="174"/>
        <v>11.09</v>
      </c>
      <c r="F1125" s="84">
        <f t="shared" si="175"/>
        <v>0</v>
      </c>
      <c r="G1125" s="1"/>
      <c r="H1125" s="1"/>
      <c r="I1125" s="84">
        <f t="shared" si="176"/>
        <v>11.09</v>
      </c>
      <c r="J1125" s="84">
        <f t="shared" si="177"/>
        <v>181.8</v>
      </c>
      <c r="K1125" s="1"/>
      <c r="L1125" s="1"/>
      <c r="M1125" s="84">
        <f t="shared" si="178"/>
        <v>11.09</v>
      </c>
      <c r="N1125" s="84">
        <f t="shared" si="179"/>
        <v>69.92</v>
      </c>
      <c r="O1125" s="84">
        <f t="shared" si="172"/>
        <v>230.73599999999999</v>
      </c>
      <c r="P1125" s="1"/>
      <c r="Q1125" s="1"/>
    </row>
    <row r="1126" spans="1:17" x14ac:dyDescent="0.2">
      <c r="A1126" s="84">
        <f t="shared" si="173"/>
        <v>112</v>
      </c>
      <c r="B1126" s="84">
        <f t="shared" si="170"/>
        <v>1.0683</v>
      </c>
      <c r="C1126" s="84">
        <f t="shared" si="171"/>
        <v>1.0059</v>
      </c>
      <c r="D1126" s="1"/>
      <c r="E1126" s="84">
        <f t="shared" si="174"/>
        <v>11.1</v>
      </c>
      <c r="F1126" s="84">
        <f t="shared" si="175"/>
        <v>0</v>
      </c>
      <c r="G1126" s="1"/>
      <c r="H1126" s="1"/>
      <c r="I1126" s="84">
        <f t="shared" si="176"/>
        <v>11.1</v>
      </c>
      <c r="J1126" s="84">
        <f t="shared" si="177"/>
        <v>182</v>
      </c>
      <c r="K1126" s="1"/>
      <c r="L1126" s="1"/>
      <c r="M1126" s="84">
        <f t="shared" si="178"/>
        <v>11.1</v>
      </c>
      <c r="N1126" s="84">
        <f t="shared" si="179"/>
        <v>70</v>
      </c>
      <c r="O1126" s="84">
        <f t="shared" si="172"/>
        <v>231</v>
      </c>
      <c r="P1126" s="1"/>
      <c r="Q1126" s="1"/>
    </row>
    <row r="1127" spans="1:17" x14ac:dyDescent="0.2">
      <c r="A1127" s="84">
        <f t="shared" si="173"/>
        <v>112.1</v>
      </c>
      <c r="B1127" s="84">
        <f t="shared" si="170"/>
        <v>1.0680000000000001</v>
      </c>
      <c r="C1127" s="84">
        <f t="shared" si="171"/>
        <v>1.0058</v>
      </c>
      <c r="D1127" s="1"/>
      <c r="E1127" s="84">
        <f t="shared" si="174"/>
        <v>11.11</v>
      </c>
      <c r="F1127" s="84">
        <f t="shared" si="175"/>
        <v>0</v>
      </c>
      <c r="G1127" s="1"/>
      <c r="H1127" s="1"/>
      <c r="I1127" s="84">
        <f t="shared" si="176"/>
        <v>11.11</v>
      </c>
      <c r="J1127" s="84">
        <f t="shared" si="177"/>
        <v>182.2</v>
      </c>
      <c r="K1127" s="1"/>
      <c r="L1127" s="1"/>
      <c r="M1127" s="84">
        <f t="shared" si="178"/>
        <v>11.11</v>
      </c>
      <c r="N1127" s="84">
        <f t="shared" si="179"/>
        <v>70.08</v>
      </c>
      <c r="O1127" s="84">
        <f t="shared" si="172"/>
        <v>231.26400000000001</v>
      </c>
      <c r="P1127" s="1"/>
      <c r="Q1127" s="1"/>
    </row>
    <row r="1128" spans="1:17" x14ac:dyDescent="0.2">
      <c r="A1128" s="84">
        <f t="shared" si="173"/>
        <v>112.2</v>
      </c>
      <c r="B1128" s="84">
        <f t="shared" si="170"/>
        <v>1.0677000000000001</v>
      </c>
      <c r="C1128" s="84">
        <f t="shared" si="171"/>
        <v>1.0057</v>
      </c>
      <c r="D1128" s="1"/>
      <c r="E1128" s="84">
        <f t="shared" si="174"/>
        <v>11.12</v>
      </c>
      <c r="F1128" s="84">
        <f t="shared" si="175"/>
        <v>0</v>
      </c>
      <c r="G1128" s="1"/>
      <c r="H1128" s="1"/>
      <c r="I1128" s="84">
        <f t="shared" si="176"/>
        <v>11.12</v>
      </c>
      <c r="J1128" s="84">
        <f t="shared" si="177"/>
        <v>182.4</v>
      </c>
      <c r="K1128" s="1"/>
      <c r="L1128" s="1"/>
      <c r="M1128" s="84">
        <f t="shared" si="178"/>
        <v>11.12</v>
      </c>
      <c r="N1128" s="84">
        <f t="shared" si="179"/>
        <v>70.150000000000006</v>
      </c>
      <c r="O1128" s="84">
        <f t="shared" si="172"/>
        <v>231.495</v>
      </c>
      <c r="P1128" s="1"/>
      <c r="Q1128" s="1"/>
    </row>
    <row r="1129" spans="1:17" x14ac:dyDescent="0.2">
      <c r="A1129" s="84">
        <f t="shared" si="173"/>
        <v>112.3</v>
      </c>
      <c r="B1129" s="84">
        <f t="shared" si="170"/>
        <v>1.0674999999999999</v>
      </c>
      <c r="C1129" s="84">
        <f t="shared" si="171"/>
        <v>1.0056</v>
      </c>
      <c r="D1129" s="1"/>
      <c r="E1129" s="84">
        <f t="shared" si="174"/>
        <v>11.13</v>
      </c>
      <c r="F1129" s="84">
        <f t="shared" si="175"/>
        <v>0</v>
      </c>
      <c r="G1129" s="1"/>
      <c r="H1129" s="1"/>
      <c r="I1129" s="84">
        <f t="shared" si="176"/>
        <v>11.13</v>
      </c>
      <c r="J1129" s="84">
        <f t="shared" si="177"/>
        <v>182.6</v>
      </c>
      <c r="K1129" s="1"/>
      <c r="L1129" s="1"/>
      <c r="M1129" s="84">
        <f t="shared" si="178"/>
        <v>11.13</v>
      </c>
      <c r="N1129" s="84">
        <f t="shared" si="179"/>
        <v>70.23</v>
      </c>
      <c r="O1129" s="84">
        <f t="shared" si="172"/>
        <v>231.75899999999999</v>
      </c>
      <c r="P1129" s="1"/>
      <c r="Q1129" s="1"/>
    </row>
    <row r="1130" spans="1:17" x14ac:dyDescent="0.2">
      <c r="A1130" s="84">
        <f t="shared" si="173"/>
        <v>112.4</v>
      </c>
      <c r="B1130" s="84">
        <f t="shared" si="170"/>
        <v>1.0671999999999999</v>
      </c>
      <c r="C1130" s="84">
        <f t="shared" si="171"/>
        <v>1.0055000000000001</v>
      </c>
      <c r="D1130" s="1"/>
      <c r="E1130" s="84">
        <f t="shared" si="174"/>
        <v>11.14</v>
      </c>
      <c r="F1130" s="84">
        <f t="shared" si="175"/>
        <v>0</v>
      </c>
      <c r="G1130" s="1"/>
      <c r="H1130" s="1"/>
      <c r="I1130" s="84">
        <f t="shared" si="176"/>
        <v>11.14</v>
      </c>
      <c r="J1130" s="84">
        <f t="shared" si="177"/>
        <v>182.8</v>
      </c>
      <c r="K1130" s="1"/>
      <c r="L1130" s="1"/>
      <c r="M1130" s="84">
        <f t="shared" si="178"/>
        <v>11.14</v>
      </c>
      <c r="N1130" s="84">
        <f t="shared" si="179"/>
        <v>70.31</v>
      </c>
      <c r="O1130" s="84">
        <f t="shared" si="172"/>
        <v>232.023</v>
      </c>
      <c r="P1130" s="1"/>
      <c r="Q1130" s="1"/>
    </row>
    <row r="1131" spans="1:17" x14ac:dyDescent="0.2">
      <c r="A1131" s="84">
        <f t="shared" si="173"/>
        <v>112.5</v>
      </c>
      <c r="B1131" s="84">
        <f t="shared" si="170"/>
        <v>1.0669</v>
      </c>
      <c r="C1131" s="84">
        <f t="shared" si="171"/>
        <v>1.0055000000000001</v>
      </c>
      <c r="D1131" s="1"/>
      <c r="E1131" s="84">
        <f t="shared" si="174"/>
        <v>11.15</v>
      </c>
      <c r="F1131" s="84">
        <f t="shared" si="175"/>
        <v>0</v>
      </c>
      <c r="G1131" s="1"/>
      <c r="H1131" s="1"/>
      <c r="I1131" s="84">
        <f t="shared" si="176"/>
        <v>11.15</v>
      </c>
      <c r="J1131" s="84">
        <f t="shared" si="177"/>
        <v>183</v>
      </c>
      <c r="K1131" s="1"/>
      <c r="L1131" s="1"/>
      <c r="M1131" s="84">
        <f t="shared" si="178"/>
        <v>11.15</v>
      </c>
      <c r="N1131" s="84">
        <f t="shared" si="179"/>
        <v>70.38</v>
      </c>
      <c r="O1131" s="84">
        <f t="shared" si="172"/>
        <v>232.25399999999999</v>
      </c>
      <c r="P1131" s="1"/>
      <c r="Q1131" s="1"/>
    </row>
    <row r="1132" spans="1:17" x14ac:dyDescent="0.2">
      <c r="A1132" s="84">
        <f t="shared" si="173"/>
        <v>112.6</v>
      </c>
      <c r="B1132" s="84">
        <f t="shared" si="170"/>
        <v>1.0666</v>
      </c>
      <c r="C1132" s="84">
        <f t="shared" si="171"/>
        <v>1.0054000000000001</v>
      </c>
      <c r="D1132" s="1"/>
      <c r="E1132" s="84">
        <f t="shared" si="174"/>
        <v>11.16</v>
      </c>
      <c r="F1132" s="84">
        <f t="shared" si="175"/>
        <v>0</v>
      </c>
      <c r="G1132" s="1"/>
      <c r="H1132" s="1"/>
      <c r="I1132" s="84">
        <f t="shared" si="176"/>
        <v>11.16</v>
      </c>
      <c r="J1132" s="84">
        <f t="shared" si="177"/>
        <v>183.2</v>
      </c>
      <c r="K1132" s="1"/>
      <c r="L1132" s="1"/>
      <c r="M1132" s="84">
        <f t="shared" si="178"/>
        <v>11.16</v>
      </c>
      <c r="N1132" s="84">
        <f t="shared" si="179"/>
        <v>70.459999999999994</v>
      </c>
      <c r="O1132" s="84">
        <f t="shared" si="172"/>
        <v>232.518</v>
      </c>
      <c r="P1132" s="1"/>
      <c r="Q1132" s="1"/>
    </row>
    <row r="1133" spans="1:17" x14ac:dyDescent="0.2">
      <c r="A1133" s="84">
        <f t="shared" si="173"/>
        <v>112.7</v>
      </c>
      <c r="B1133" s="84">
        <f t="shared" si="170"/>
        <v>1.0663</v>
      </c>
      <c r="C1133" s="84">
        <f t="shared" si="171"/>
        <v>1.0053000000000001</v>
      </c>
      <c r="D1133" s="1"/>
      <c r="E1133" s="84">
        <f t="shared" si="174"/>
        <v>11.17</v>
      </c>
      <c r="F1133" s="84">
        <f t="shared" si="175"/>
        <v>0</v>
      </c>
      <c r="G1133" s="1"/>
      <c r="H1133" s="1"/>
      <c r="I1133" s="84">
        <f t="shared" si="176"/>
        <v>11.17</v>
      </c>
      <c r="J1133" s="84">
        <f t="shared" si="177"/>
        <v>183.4</v>
      </c>
      <c r="K1133" s="1"/>
      <c r="L1133" s="1"/>
      <c r="M1133" s="84">
        <f t="shared" si="178"/>
        <v>11.17</v>
      </c>
      <c r="N1133" s="84">
        <f t="shared" si="179"/>
        <v>70.540000000000006</v>
      </c>
      <c r="O1133" s="84">
        <f t="shared" si="172"/>
        <v>232.78200000000001</v>
      </c>
      <c r="P1133" s="1"/>
      <c r="Q1133" s="1"/>
    </row>
    <row r="1134" spans="1:17" x14ac:dyDescent="0.2">
      <c r="A1134" s="84">
        <f t="shared" si="173"/>
        <v>112.8</v>
      </c>
      <c r="B1134" s="84">
        <f t="shared" si="170"/>
        <v>1.0661</v>
      </c>
      <c r="C1134" s="84">
        <f t="shared" si="171"/>
        <v>1.0052000000000001</v>
      </c>
      <c r="D1134" s="1"/>
      <c r="E1134" s="84">
        <f t="shared" si="174"/>
        <v>11.18</v>
      </c>
      <c r="F1134" s="84">
        <f t="shared" si="175"/>
        <v>0</v>
      </c>
      <c r="G1134" s="1"/>
      <c r="H1134" s="1"/>
      <c r="I1134" s="84">
        <f t="shared" si="176"/>
        <v>11.18</v>
      </c>
      <c r="J1134" s="84">
        <f t="shared" si="177"/>
        <v>183.6</v>
      </c>
      <c r="K1134" s="1"/>
      <c r="L1134" s="1"/>
      <c r="M1134" s="84">
        <f t="shared" si="178"/>
        <v>11.18</v>
      </c>
      <c r="N1134" s="84">
        <f t="shared" si="179"/>
        <v>70.62</v>
      </c>
      <c r="O1134" s="84">
        <f t="shared" si="172"/>
        <v>233.04599999999999</v>
      </c>
      <c r="P1134" s="1"/>
      <c r="Q1134" s="1"/>
    </row>
    <row r="1135" spans="1:17" x14ac:dyDescent="0.2">
      <c r="A1135" s="84">
        <f t="shared" si="173"/>
        <v>112.9</v>
      </c>
      <c r="B1135" s="84">
        <f t="shared" si="170"/>
        <v>1.0658000000000001</v>
      </c>
      <c r="C1135" s="84">
        <f t="shared" si="171"/>
        <v>1.0051000000000001</v>
      </c>
      <c r="D1135" s="1"/>
      <c r="E1135" s="84">
        <f t="shared" si="174"/>
        <v>11.19</v>
      </c>
      <c r="F1135" s="84">
        <f t="shared" si="175"/>
        <v>0</v>
      </c>
      <c r="G1135" s="1"/>
      <c r="H1135" s="1"/>
      <c r="I1135" s="84">
        <f t="shared" si="176"/>
        <v>11.19</v>
      </c>
      <c r="J1135" s="84">
        <f t="shared" si="177"/>
        <v>183.8</v>
      </c>
      <c r="K1135" s="1"/>
      <c r="L1135" s="1"/>
      <c r="M1135" s="84">
        <f t="shared" si="178"/>
        <v>11.19</v>
      </c>
      <c r="N1135" s="84">
        <f t="shared" si="179"/>
        <v>70.69</v>
      </c>
      <c r="O1135" s="84">
        <f t="shared" si="172"/>
        <v>233.27699999999999</v>
      </c>
      <c r="P1135" s="1"/>
      <c r="Q1135" s="1"/>
    </row>
    <row r="1136" spans="1:17" x14ac:dyDescent="0.2">
      <c r="A1136" s="84">
        <f t="shared" si="173"/>
        <v>113</v>
      </c>
      <c r="B1136" s="84">
        <f t="shared" si="170"/>
        <v>1.0654999999999999</v>
      </c>
      <c r="C1136" s="84">
        <f t="shared" si="171"/>
        <v>1.0049999999999999</v>
      </c>
      <c r="D1136" s="1"/>
      <c r="E1136" s="84">
        <f t="shared" si="174"/>
        <v>11.2</v>
      </c>
      <c r="F1136" s="84">
        <f t="shared" si="175"/>
        <v>0</v>
      </c>
      <c r="G1136" s="1"/>
      <c r="H1136" s="1"/>
      <c r="I1136" s="84">
        <f t="shared" si="176"/>
        <v>11.2</v>
      </c>
      <c r="J1136" s="84">
        <f t="shared" si="177"/>
        <v>184</v>
      </c>
      <c r="K1136" s="1"/>
      <c r="L1136" s="1"/>
      <c r="M1136" s="84">
        <f t="shared" si="178"/>
        <v>11.2</v>
      </c>
      <c r="N1136" s="84">
        <f t="shared" si="179"/>
        <v>70.77</v>
      </c>
      <c r="O1136" s="84">
        <f t="shared" si="172"/>
        <v>233.541</v>
      </c>
      <c r="P1136" s="1"/>
      <c r="Q1136" s="1"/>
    </row>
    <row r="1137" spans="1:17" x14ac:dyDescent="0.2">
      <c r="A1137" s="84">
        <f t="shared" si="173"/>
        <v>113.1</v>
      </c>
      <c r="B1137" s="84">
        <f t="shared" si="170"/>
        <v>1.0651999999999999</v>
      </c>
      <c r="C1137" s="84">
        <f t="shared" si="171"/>
        <v>1.0048999999999999</v>
      </c>
      <c r="D1137" s="1"/>
      <c r="E1137" s="84">
        <f t="shared" si="174"/>
        <v>11.21</v>
      </c>
      <c r="F1137" s="84">
        <f t="shared" si="175"/>
        <v>0</v>
      </c>
      <c r="G1137" s="1"/>
      <c r="H1137" s="1"/>
      <c r="I1137" s="84">
        <f t="shared" si="176"/>
        <v>11.21</v>
      </c>
      <c r="J1137" s="84">
        <f t="shared" si="177"/>
        <v>184.2</v>
      </c>
      <c r="K1137" s="1"/>
      <c r="L1137" s="1"/>
      <c r="M1137" s="84">
        <f t="shared" si="178"/>
        <v>11.21</v>
      </c>
      <c r="N1137" s="84">
        <f t="shared" si="179"/>
        <v>70.849999999999994</v>
      </c>
      <c r="O1137" s="84">
        <f t="shared" si="172"/>
        <v>233.80500000000001</v>
      </c>
      <c r="P1137" s="1"/>
      <c r="Q1137" s="1"/>
    </row>
    <row r="1138" spans="1:17" x14ac:dyDescent="0.2">
      <c r="A1138" s="84">
        <f t="shared" si="173"/>
        <v>113.2</v>
      </c>
      <c r="B1138" s="84">
        <f t="shared" si="170"/>
        <v>1.0649</v>
      </c>
      <c r="C1138" s="84">
        <f t="shared" si="171"/>
        <v>1.0048999999999999</v>
      </c>
      <c r="D1138" s="1"/>
      <c r="E1138" s="84">
        <f t="shared" si="174"/>
        <v>11.22</v>
      </c>
      <c r="F1138" s="84">
        <f t="shared" si="175"/>
        <v>0</v>
      </c>
      <c r="G1138" s="1"/>
      <c r="H1138" s="1"/>
      <c r="I1138" s="84">
        <f t="shared" si="176"/>
        <v>11.22</v>
      </c>
      <c r="J1138" s="84">
        <f t="shared" si="177"/>
        <v>184.4</v>
      </c>
      <c r="K1138" s="1"/>
      <c r="L1138" s="1"/>
      <c r="M1138" s="84">
        <f t="shared" si="178"/>
        <v>11.22</v>
      </c>
      <c r="N1138" s="84">
        <f t="shared" si="179"/>
        <v>70.92</v>
      </c>
      <c r="O1138" s="84">
        <f t="shared" si="172"/>
        <v>234.036</v>
      </c>
      <c r="P1138" s="1"/>
      <c r="Q1138" s="1"/>
    </row>
    <row r="1139" spans="1:17" x14ac:dyDescent="0.2">
      <c r="A1139" s="84">
        <f t="shared" si="173"/>
        <v>113.3</v>
      </c>
      <c r="B1139" s="84">
        <f t="shared" si="170"/>
        <v>1.0647</v>
      </c>
      <c r="C1139" s="84">
        <f t="shared" si="171"/>
        <v>1.0047999999999999</v>
      </c>
      <c r="D1139" s="1"/>
      <c r="E1139" s="84">
        <f t="shared" si="174"/>
        <v>11.23</v>
      </c>
      <c r="F1139" s="84">
        <f t="shared" si="175"/>
        <v>0</v>
      </c>
      <c r="G1139" s="1"/>
      <c r="H1139" s="1"/>
      <c r="I1139" s="84">
        <f t="shared" si="176"/>
        <v>11.23</v>
      </c>
      <c r="J1139" s="84">
        <f t="shared" si="177"/>
        <v>184.6</v>
      </c>
      <c r="K1139" s="1"/>
      <c r="L1139" s="1"/>
      <c r="M1139" s="84">
        <f t="shared" si="178"/>
        <v>11.23</v>
      </c>
      <c r="N1139" s="84">
        <f t="shared" si="179"/>
        <v>71</v>
      </c>
      <c r="O1139" s="84">
        <f t="shared" si="172"/>
        <v>234.3</v>
      </c>
      <c r="P1139" s="1"/>
      <c r="Q1139" s="1"/>
    </row>
    <row r="1140" spans="1:17" x14ac:dyDescent="0.2">
      <c r="A1140" s="84">
        <f t="shared" si="173"/>
        <v>113.4</v>
      </c>
      <c r="B1140" s="84">
        <f t="shared" si="170"/>
        <v>1.0644</v>
      </c>
      <c r="C1140" s="84">
        <f t="shared" si="171"/>
        <v>1.0046999999999999</v>
      </c>
      <c r="D1140" s="1"/>
      <c r="E1140" s="84">
        <f t="shared" si="174"/>
        <v>11.24</v>
      </c>
      <c r="F1140" s="84">
        <f t="shared" si="175"/>
        <v>0</v>
      </c>
      <c r="G1140" s="1"/>
      <c r="H1140" s="1"/>
      <c r="I1140" s="84">
        <f t="shared" si="176"/>
        <v>11.24</v>
      </c>
      <c r="J1140" s="84">
        <f t="shared" si="177"/>
        <v>184.8</v>
      </c>
      <c r="K1140" s="1"/>
      <c r="L1140" s="1"/>
      <c r="M1140" s="84">
        <f t="shared" si="178"/>
        <v>11.24</v>
      </c>
      <c r="N1140" s="84">
        <f t="shared" si="179"/>
        <v>71.08</v>
      </c>
      <c r="O1140" s="84">
        <f t="shared" si="172"/>
        <v>234.56399999999999</v>
      </c>
      <c r="P1140" s="1"/>
      <c r="Q1140" s="1"/>
    </row>
    <row r="1141" spans="1:17" x14ac:dyDescent="0.2">
      <c r="A1141" s="84">
        <f t="shared" si="173"/>
        <v>113.5</v>
      </c>
      <c r="B1141" s="84">
        <f t="shared" si="170"/>
        <v>1.0641</v>
      </c>
      <c r="C1141" s="84">
        <f t="shared" si="171"/>
        <v>1.0045999999999999</v>
      </c>
      <c r="D1141" s="1"/>
      <c r="E1141" s="84">
        <f t="shared" si="174"/>
        <v>11.25</v>
      </c>
      <c r="F1141" s="84">
        <f t="shared" si="175"/>
        <v>0</v>
      </c>
      <c r="G1141" s="1"/>
      <c r="H1141" s="1"/>
      <c r="I1141" s="84">
        <f t="shared" si="176"/>
        <v>11.25</v>
      </c>
      <c r="J1141" s="84">
        <f t="shared" si="177"/>
        <v>185</v>
      </c>
      <c r="K1141" s="1"/>
      <c r="L1141" s="1"/>
      <c r="M1141" s="84">
        <f t="shared" si="178"/>
        <v>11.25</v>
      </c>
      <c r="N1141" s="84">
        <f t="shared" si="179"/>
        <v>71.150000000000006</v>
      </c>
      <c r="O1141" s="84">
        <f t="shared" si="172"/>
        <v>234.79499999999999</v>
      </c>
      <c r="P1141" s="1"/>
      <c r="Q1141" s="1"/>
    </row>
    <row r="1142" spans="1:17" x14ac:dyDescent="0.2">
      <c r="A1142" s="84">
        <f t="shared" si="173"/>
        <v>113.6</v>
      </c>
      <c r="B1142" s="84">
        <f t="shared" si="170"/>
        <v>1.0639000000000001</v>
      </c>
      <c r="C1142" s="84">
        <f t="shared" si="171"/>
        <v>1.0044999999999999</v>
      </c>
      <c r="D1142" s="1"/>
      <c r="E1142" s="84">
        <f t="shared" si="174"/>
        <v>11.26</v>
      </c>
      <c r="F1142" s="84">
        <f t="shared" si="175"/>
        <v>0</v>
      </c>
      <c r="G1142" s="1"/>
      <c r="H1142" s="1"/>
      <c r="I1142" s="84">
        <f t="shared" si="176"/>
        <v>11.26</v>
      </c>
      <c r="J1142" s="84">
        <f t="shared" si="177"/>
        <v>185.2</v>
      </c>
      <c r="K1142" s="1"/>
      <c r="L1142" s="1"/>
      <c r="M1142" s="84">
        <f t="shared" si="178"/>
        <v>11.26</v>
      </c>
      <c r="N1142" s="84">
        <f t="shared" si="179"/>
        <v>71.23</v>
      </c>
      <c r="O1142" s="84">
        <f t="shared" si="172"/>
        <v>235.059</v>
      </c>
      <c r="P1142" s="1"/>
      <c r="Q1142" s="1"/>
    </row>
    <row r="1143" spans="1:17" x14ac:dyDescent="0.2">
      <c r="A1143" s="84">
        <f t="shared" si="173"/>
        <v>113.7</v>
      </c>
      <c r="B1143" s="84">
        <f t="shared" si="170"/>
        <v>1.0636000000000001</v>
      </c>
      <c r="C1143" s="84">
        <f t="shared" si="171"/>
        <v>1.0044</v>
      </c>
      <c r="D1143" s="1"/>
      <c r="E1143" s="84">
        <f t="shared" si="174"/>
        <v>11.27</v>
      </c>
      <c r="F1143" s="84">
        <f t="shared" si="175"/>
        <v>0</v>
      </c>
      <c r="G1143" s="1"/>
      <c r="H1143" s="1"/>
      <c r="I1143" s="84">
        <f t="shared" si="176"/>
        <v>11.27</v>
      </c>
      <c r="J1143" s="84">
        <f t="shared" si="177"/>
        <v>185.4</v>
      </c>
      <c r="K1143" s="1"/>
      <c r="L1143" s="1"/>
      <c r="M1143" s="84">
        <f t="shared" si="178"/>
        <v>11.27</v>
      </c>
      <c r="N1143" s="84">
        <f t="shared" si="179"/>
        <v>71.31</v>
      </c>
      <c r="O1143" s="84">
        <f t="shared" si="172"/>
        <v>235.32300000000001</v>
      </c>
      <c r="P1143" s="1"/>
      <c r="Q1143" s="1"/>
    </row>
    <row r="1144" spans="1:17" x14ac:dyDescent="0.2">
      <c r="A1144" s="84">
        <f t="shared" si="173"/>
        <v>113.8</v>
      </c>
      <c r="B1144" s="84">
        <f t="shared" si="170"/>
        <v>1.0632999999999999</v>
      </c>
      <c r="C1144" s="84">
        <f t="shared" si="171"/>
        <v>1.0044</v>
      </c>
      <c r="D1144" s="1"/>
      <c r="E1144" s="84">
        <f t="shared" si="174"/>
        <v>11.28</v>
      </c>
      <c r="F1144" s="84">
        <f t="shared" si="175"/>
        <v>0</v>
      </c>
      <c r="G1144" s="1"/>
      <c r="H1144" s="1"/>
      <c r="I1144" s="84">
        <f t="shared" si="176"/>
        <v>11.28</v>
      </c>
      <c r="J1144" s="84">
        <f t="shared" si="177"/>
        <v>185.6</v>
      </c>
      <c r="K1144" s="1"/>
      <c r="L1144" s="1"/>
      <c r="M1144" s="84">
        <f t="shared" si="178"/>
        <v>11.28</v>
      </c>
      <c r="N1144" s="84">
        <f t="shared" si="179"/>
        <v>71.38</v>
      </c>
      <c r="O1144" s="84">
        <f t="shared" si="172"/>
        <v>235.554</v>
      </c>
      <c r="P1144" s="1"/>
      <c r="Q1144" s="1"/>
    </row>
    <row r="1145" spans="1:17" x14ac:dyDescent="0.2">
      <c r="A1145" s="84">
        <f t="shared" si="173"/>
        <v>113.9</v>
      </c>
      <c r="B1145" s="84">
        <f t="shared" si="170"/>
        <v>1.0629999999999999</v>
      </c>
      <c r="C1145" s="84">
        <f t="shared" si="171"/>
        <v>1.0043</v>
      </c>
      <c r="D1145" s="1"/>
      <c r="E1145" s="84">
        <f t="shared" si="174"/>
        <v>11.29</v>
      </c>
      <c r="F1145" s="84">
        <f t="shared" si="175"/>
        <v>0</v>
      </c>
      <c r="G1145" s="1"/>
      <c r="H1145" s="1"/>
      <c r="I1145" s="84">
        <f t="shared" si="176"/>
        <v>11.29</v>
      </c>
      <c r="J1145" s="84">
        <f t="shared" si="177"/>
        <v>185.8</v>
      </c>
      <c r="K1145" s="1"/>
      <c r="L1145" s="1"/>
      <c r="M1145" s="84">
        <f t="shared" si="178"/>
        <v>11.29</v>
      </c>
      <c r="N1145" s="84">
        <f t="shared" si="179"/>
        <v>71.459999999999994</v>
      </c>
      <c r="O1145" s="84">
        <f t="shared" si="172"/>
        <v>235.81800000000001</v>
      </c>
      <c r="P1145" s="1"/>
      <c r="Q1145" s="1"/>
    </row>
    <row r="1146" spans="1:17" x14ac:dyDescent="0.2">
      <c r="A1146" s="84">
        <f t="shared" si="173"/>
        <v>114</v>
      </c>
      <c r="B1146" s="84">
        <f t="shared" si="170"/>
        <v>1.0628</v>
      </c>
      <c r="C1146" s="84">
        <f t="shared" si="171"/>
        <v>1.0042</v>
      </c>
      <c r="D1146" s="1"/>
      <c r="E1146" s="84">
        <f t="shared" si="174"/>
        <v>11.3</v>
      </c>
      <c r="F1146" s="84">
        <f t="shared" si="175"/>
        <v>0</v>
      </c>
      <c r="G1146" s="1"/>
      <c r="H1146" s="1"/>
      <c r="I1146" s="84">
        <f t="shared" si="176"/>
        <v>11.3</v>
      </c>
      <c r="J1146" s="84">
        <f t="shared" si="177"/>
        <v>186</v>
      </c>
      <c r="K1146" s="1"/>
      <c r="L1146" s="1"/>
      <c r="M1146" s="84">
        <f t="shared" si="178"/>
        <v>11.3</v>
      </c>
      <c r="N1146" s="84">
        <f t="shared" si="179"/>
        <v>71.540000000000006</v>
      </c>
      <c r="O1146" s="84">
        <f t="shared" si="172"/>
        <v>236.08199999999999</v>
      </c>
      <c r="P1146" s="1"/>
      <c r="Q1146" s="1"/>
    </row>
    <row r="1147" spans="1:17" x14ac:dyDescent="0.2">
      <c r="A1147" s="84">
        <f t="shared" si="173"/>
        <v>114.1</v>
      </c>
      <c r="B1147" s="84">
        <f t="shared" si="170"/>
        <v>1.0625</v>
      </c>
      <c r="C1147" s="84">
        <f t="shared" si="171"/>
        <v>1.0041</v>
      </c>
      <c r="D1147" s="1"/>
      <c r="E1147" s="84">
        <f t="shared" si="174"/>
        <v>11.31</v>
      </c>
      <c r="F1147" s="84">
        <f t="shared" si="175"/>
        <v>0</v>
      </c>
      <c r="G1147" s="1"/>
      <c r="H1147" s="1"/>
      <c r="I1147" s="84">
        <f t="shared" si="176"/>
        <v>11.31</v>
      </c>
      <c r="J1147" s="84">
        <f t="shared" si="177"/>
        <v>186.2</v>
      </c>
      <c r="K1147" s="1"/>
      <c r="L1147" s="1"/>
      <c r="M1147" s="84">
        <f t="shared" si="178"/>
        <v>11.31</v>
      </c>
      <c r="N1147" s="84">
        <f t="shared" si="179"/>
        <v>71.62</v>
      </c>
      <c r="O1147" s="84">
        <f t="shared" si="172"/>
        <v>236.346</v>
      </c>
      <c r="P1147" s="1"/>
      <c r="Q1147" s="1"/>
    </row>
    <row r="1148" spans="1:17" x14ac:dyDescent="0.2">
      <c r="A1148" s="84">
        <f t="shared" si="173"/>
        <v>114.2</v>
      </c>
      <c r="B1148" s="84">
        <f t="shared" si="170"/>
        <v>1.0622</v>
      </c>
      <c r="C1148" s="84">
        <f t="shared" si="171"/>
        <v>1.0041</v>
      </c>
      <c r="D1148" s="1"/>
      <c r="E1148" s="84">
        <f t="shared" si="174"/>
        <v>11.32</v>
      </c>
      <c r="F1148" s="84">
        <f t="shared" si="175"/>
        <v>0</v>
      </c>
      <c r="G1148" s="1"/>
      <c r="H1148" s="1"/>
      <c r="I1148" s="84">
        <f t="shared" si="176"/>
        <v>11.32</v>
      </c>
      <c r="J1148" s="84">
        <f t="shared" si="177"/>
        <v>186.4</v>
      </c>
      <c r="K1148" s="1"/>
      <c r="L1148" s="1"/>
      <c r="M1148" s="84">
        <f t="shared" si="178"/>
        <v>11.32</v>
      </c>
      <c r="N1148" s="84">
        <f t="shared" si="179"/>
        <v>71.69</v>
      </c>
      <c r="O1148" s="84">
        <f t="shared" si="172"/>
        <v>236.577</v>
      </c>
      <c r="P1148" s="1"/>
      <c r="Q1148" s="1"/>
    </row>
    <row r="1149" spans="1:17" x14ac:dyDescent="0.2">
      <c r="A1149" s="84">
        <f t="shared" si="173"/>
        <v>114.3</v>
      </c>
      <c r="B1149" s="84">
        <f t="shared" si="170"/>
        <v>1.0620000000000001</v>
      </c>
      <c r="C1149" s="84">
        <f t="shared" si="171"/>
        <v>1.004</v>
      </c>
      <c r="D1149" s="1"/>
      <c r="E1149" s="84">
        <f t="shared" si="174"/>
        <v>11.33</v>
      </c>
      <c r="F1149" s="84">
        <f t="shared" si="175"/>
        <v>0</v>
      </c>
      <c r="G1149" s="1"/>
      <c r="H1149" s="1"/>
      <c r="I1149" s="84">
        <f t="shared" si="176"/>
        <v>11.33</v>
      </c>
      <c r="J1149" s="84">
        <f t="shared" si="177"/>
        <v>186.6</v>
      </c>
      <c r="K1149" s="1"/>
      <c r="L1149" s="1"/>
      <c r="M1149" s="84">
        <f t="shared" si="178"/>
        <v>11.33</v>
      </c>
      <c r="N1149" s="84">
        <f t="shared" si="179"/>
        <v>71.77</v>
      </c>
      <c r="O1149" s="84">
        <f t="shared" si="172"/>
        <v>236.84100000000001</v>
      </c>
      <c r="P1149" s="1"/>
      <c r="Q1149" s="1"/>
    </row>
    <row r="1150" spans="1:17" x14ac:dyDescent="0.2">
      <c r="A1150" s="84">
        <f t="shared" si="173"/>
        <v>114.4</v>
      </c>
      <c r="B1150" s="84">
        <f t="shared" si="170"/>
        <v>1.0617000000000001</v>
      </c>
      <c r="C1150" s="84">
        <f t="shared" si="171"/>
        <v>1.0039</v>
      </c>
      <c r="D1150" s="1"/>
      <c r="E1150" s="84">
        <f t="shared" si="174"/>
        <v>11.34</v>
      </c>
      <c r="F1150" s="84">
        <f t="shared" si="175"/>
        <v>0</v>
      </c>
      <c r="G1150" s="1"/>
      <c r="H1150" s="1"/>
      <c r="I1150" s="84">
        <f t="shared" si="176"/>
        <v>11.34</v>
      </c>
      <c r="J1150" s="84">
        <f t="shared" si="177"/>
        <v>186.8</v>
      </c>
      <c r="K1150" s="1"/>
      <c r="L1150" s="1"/>
      <c r="M1150" s="84">
        <f t="shared" si="178"/>
        <v>11.34</v>
      </c>
      <c r="N1150" s="84">
        <f t="shared" si="179"/>
        <v>71.849999999999994</v>
      </c>
      <c r="O1150" s="84">
        <f t="shared" si="172"/>
        <v>237.10499999999999</v>
      </c>
      <c r="P1150" s="1"/>
      <c r="Q1150" s="1"/>
    </row>
    <row r="1151" spans="1:17" x14ac:dyDescent="0.2">
      <c r="A1151" s="84">
        <f t="shared" si="173"/>
        <v>114.5</v>
      </c>
      <c r="B1151" s="84">
        <f t="shared" si="170"/>
        <v>1.0613999999999999</v>
      </c>
      <c r="C1151" s="84">
        <f t="shared" si="171"/>
        <v>1.0038</v>
      </c>
      <c r="D1151" s="1"/>
      <c r="E1151" s="84">
        <f t="shared" si="174"/>
        <v>11.35</v>
      </c>
      <c r="F1151" s="84">
        <f t="shared" si="175"/>
        <v>0</v>
      </c>
      <c r="G1151" s="1"/>
      <c r="H1151" s="1"/>
      <c r="I1151" s="84">
        <f t="shared" si="176"/>
        <v>11.35</v>
      </c>
      <c r="J1151" s="84">
        <f t="shared" si="177"/>
        <v>187</v>
      </c>
      <c r="K1151" s="1"/>
      <c r="L1151" s="1"/>
      <c r="M1151" s="84">
        <f t="shared" si="178"/>
        <v>11.35</v>
      </c>
      <c r="N1151" s="84">
        <f t="shared" si="179"/>
        <v>71.92</v>
      </c>
      <c r="O1151" s="84">
        <f t="shared" si="172"/>
        <v>237.33600000000001</v>
      </c>
      <c r="P1151" s="1"/>
      <c r="Q1151" s="1"/>
    </row>
    <row r="1152" spans="1:17" x14ac:dyDescent="0.2">
      <c r="A1152" s="84">
        <f t="shared" si="173"/>
        <v>114.6</v>
      </c>
      <c r="B1152" s="84">
        <f t="shared" si="170"/>
        <v>1.0611999999999999</v>
      </c>
      <c r="C1152" s="84">
        <f t="shared" si="171"/>
        <v>1.0038</v>
      </c>
      <c r="D1152" s="1"/>
      <c r="E1152" s="84">
        <f t="shared" si="174"/>
        <v>11.36</v>
      </c>
      <c r="F1152" s="84">
        <f t="shared" si="175"/>
        <v>0</v>
      </c>
      <c r="G1152" s="1"/>
      <c r="H1152" s="1"/>
      <c r="I1152" s="84">
        <f t="shared" si="176"/>
        <v>11.36</v>
      </c>
      <c r="J1152" s="84">
        <f t="shared" si="177"/>
        <v>187.2</v>
      </c>
      <c r="K1152" s="1"/>
      <c r="L1152" s="1"/>
      <c r="M1152" s="84">
        <f t="shared" si="178"/>
        <v>11.36</v>
      </c>
      <c r="N1152" s="84">
        <f t="shared" si="179"/>
        <v>72</v>
      </c>
      <c r="O1152" s="84">
        <f t="shared" si="172"/>
        <v>237.6</v>
      </c>
      <c r="P1152" s="1"/>
      <c r="Q1152" s="1"/>
    </row>
    <row r="1153" spans="1:17" x14ac:dyDescent="0.2">
      <c r="A1153" s="84">
        <f t="shared" si="173"/>
        <v>114.7</v>
      </c>
      <c r="B1153" s="84">
        <f t="shared" si="170"/>
        <v>1.0609</v>
      </c>
      <c r="C1153" s="84">
        <f t="shared" si="171"/>
        <v>1.0037</v>
      </c>
      <c r="D1153" s="1"/>
      <c r="E1153" s="84">
        <f t="shared" si="174"/>
        <v>11.37</v>
      </c>
      <c r="F1153" s="84">
        <f t="shared" si="175"/>
        <v>0</v>
      </c>
      <c r="G1153" s="1"/>
      <c r="H1153" s="1"/>
      <c r="I1153" s="84">
        <f t="shared" si="176"/>
        <v>11.37</v>
      </c>
      <c r="J1153" s="84">
        <f t="shared" si="177"/>
        <v>187.4</v>
      </c>
      <c r="K1153" s="1"/>
      <c r="L1153" s="1"/>
      <c r="M1153" s="84">
        <f t="shared" si="178"/>
        <v>11.37</v>
      </c>
      <c r="N1153" s="84">
        <f t="shared" si="179"/>
        <v>72.08</v>
      </c>
      <c r="O1153" s="84">
        <f t="shared" si="172"/>
        <v>237.864</v>
      </c>
      <c r="P1153" s="1"/>
      <c r="Q1153" s="1"/>
    </row>
    <row r="1154" spans="1:17" x14ac:dyDescent="0.2">
      <c r="A1154" s="84">
        <f t="shared" si="173"/>
        <v>114.8</v>
      </c>
      <c r="B1154" s="84">
        <f t="shared" si="170"/>
        <v>1.0606</v>
      </c>
      <c r="C1154" s="84">
        <f t="shared" si="171"/>
        <v>1.0036</v>
      </c>
      <c r="D1154" s="1"/>
      <c r="E1154" s="84">
        <f t="shared" si="174"/>
        <v>11.38</v>
      </c>
      <c r="F1154" s="84">
        <f t="shared" si="175"/>
        <v>0</v>
      </c>
      <c r="G1154" s="1"/>
      <c r="H1154" s="1"/>
      <c r="I1154" s="84">
        <f t="shared" si="176"/>
        <v>11.38</v>
      </c>
      <c r="J1154" s="84">
        <f t="shared" si="177"/>
        <v>187.6</v>
      </c>
      <c r="K1154" s="1"/>
      <c r="L1154" s="1"/>
      <c r="M1154" s="84">
        <f t="shared" si="178"/>
        <v>11.38</v>
      </c>
      <c r="N1154" s="84">
        <f t="shared" si="179"/>
        <v>72.150000000000006</v>
      </c>
      <c r="O1154" s="84">
        <f t="shared" si="172"/>
        <v>238.095</v>
      </c>
      <c r="P1154" s="1"/>
      <c r="Q1154" s="1"/>
    </row>
    <row r="1155" spans="1:17" x14ac:dyDescent="0.2">
      <c r="A1155" s="84">
        <f t="shared" si="173"/>
        <v>114.9</v>
      </c>
      <c r="B1155" s="84">
        <f t="shared" si="170"/>
        <v>1.0604</v>
      </c>
      <c r="C1155" s="84">
        <f t="shared" si="171"/>
        <v>1.0035000000000001</v>
      </c>
      <c r="D1155" s="1"/>
      <c r="E1155" s="84">
        <f t="shared" si="174"/>
        <v>11.39</v>
      </c>
      <c r="F1155" s="84">
        <f t="shared" si="175"/>
        <v>0</v>
      </c>
      <c r="G1155" s="1"/>
      <c r="H1155" s="1"/>
      <c r="I1155" s="84">
        <f t="shared" si="176"/>
        <v>11.39</v>
      </c>
      <c r="J1155" s="84">
        <f t="shared" si="177"/>
        <v>187.8</v>
      </c>
      <c r="K1155" s="1"/>
      <c r="L1155" s="1"/>
      <c r="M1155" s="84">
        <f t="shared" si="178"/>
        <v>11.39</v>
      </c>
      <c r="N1155" s="84">
        <f t="shared" si="179"/>
        <v>72.23</v>
      </c>
      <c r="O1155" s="84">
        <f t="shared" si="172"/>
        <v>238.35900000000001</v>
      </c>
      <c r="P1155" s="1"/>
      <c r="Q1155" s="1"/>
    </row>
    <row r="1156" spans="1:17" x14ac:dyDescent="0.2">
      <c r="A1156" s="84">
        <f t="shared" si="173"/>
        <v>115</v>
      </c>
      <c r="B1156" s="84">
        <f t="shared" si="170"/>
        <v>1.0601</v>
      </c>
      <c r="C1156" s="84">
        <f t="shared" si="171"/>
        <v>1.0035000000000001</v>
      </c>
      <c r="D1156" s="1"/>
      <c r="E1156" s="84">
        <f t="shared" si="174"/>
        <v>11.4</v>
      </c>
      <c r="F1156" s="84">
        <f t="shared" si="175"/>
        <v>0</v>
      </c>
      <c r="G1156" s="1"/>
      <c r="H1156" s="1"/>
      <c r="I1156" s="84">
        <f t="shared" si="176"/>
        <v>11.4</v>
      </c>
      <c r="J1156" s="84">
        <f t="shared" si="177"/>
        <v>188</v>
      </c>
      <c r="K1156" s="1"/>
      <c r="L1156" s="1"/>
      <c r="M1156" s="84">
        <f t="shared" si="178"/>
        <v>11.4</v>
      </c>
      <c r="N1156" s="84">
        <f t="shared" si="179"/>
        <v>72.31</v>
      </c>
      <c r="O1156" s="84">
        <f t="shared" si="172"/>
        <v>238.62299999999999</v>
      </c>
      <c r="P1156" s="1"/>
      <c r="Q1156" s="1"/>
    </row>
    <row r="1157" spans="1:17" x14ac:dyDescent="0.2">
      <c r="A1157" s="84">
        <f t="shared" si="173"/>
        <v>115.1</v>
      </c>
      <c r="B1157" s="84">
        <f t="shared" si="170"/>
        <v>1.0599000000000001</v>
      </c>
      <c r="C1157" s="84">
        <f t="shared" si="171"/>
        <v>1.0034000000000001</v>
      </c>
      <c r="D1157" s="1"/>
      <c r="E1157" s="84">
        <f t="shared" si="174"/>
        <v>11.41</v>
      </c>
      <c r="F1157" s="84">
        <f t="shared" si="175"/>
        <v>0</v>
      </c>
      <c r="G1157" s="1"/>
      <c r="H1157" s="1"/>
      <c r="I1157" s="84">
        <f t="shared" si="176"/>
        <v>11.41</v>
      </c>
      <c r="J1157" s="84">
        <f t="shared" si="177"/>
        <v>188.2</v>
      </c>
      <c r="K1157" s="1"/>
      <c r="L1157" s="1"/>
      <c r="M1157" s="84">
        <f t="shared" si="178"/>
        <v>11.41</v>
      </c>
      <c r="N1157" s="84">
        <f t="shared" si="179"/>
        <v>72.38</v>
      </c>
      <c r="O1157" s="84">
        <f t="shared" si="172"/>
        <v>238.85400000000001</v>
      </c>
      <c r="P1157" s="1"/>
      <c r="Q1157" s="1"/>
    </row>
    <row r="1158" spans="1:17" x14ac:dyDescent="0.2">
      <c r="A1158" s="84">
        <f t="shared" si="173"/>
        <v>115.2</v>
      </c>
      <c r="B1158" s="84">
        <f t="shared" si="170"/>
        <v>1.0596000000000001</v>
      </c>
      <c r="C1158" s="84">
        <f t="shared" si="171"/>
        <v>1.0033000000000001</v>
      </c>
      <c r="D1158" s="1"/>
      <c r="E1158" s="84">
        <f t="shared" si="174"/>
        <v>11.42</v>
      </c>
      <c r="F1158" s="84">
        <f t="shared" si="175"/>
        <v>0</v>
      </c>
      <c r="G1158" s="1"/>
      <c r="H1158" s="1"/>
      <c r="I1158" s="84">
        <f t="shared" si="176"/>
        <v>11.42</v>
      </c>
      <c r="J1158" s="84">
        <f t="shared" si="177"/>
        <v>188.4</v>
      </c>
      <c r="K1158" s="1"/>
      <c r="L1158" s="1"/>
      <c r="M1158" s="84">
        <f t="shared" si="178"/>
        <v>11.42</v>
      </c>
      <c r="N1158" s="84">
        <f t="shared" si="179"/>
        <v>72.459999999999994</v>
      </c>
      <c r="O1158" s="84">
        <f t="shared" si="172"/>
        <v>239.11799999999999</v>
      </c>
      <c r="P1158" s="1"/>
      <c r="Q1158" s="1"/>
    </row>
    <row r="1159" spans="1:17" x14ac:dyDescent="0.2">
      <c r="A1159" s="84">
        <f t="shared" si="173"/>
        <v>115.3</v>
      </c>
      <c r="B1159" s="84">
        <f t="shared" si="170"/>
        <v>1.0592999999999999</v>
      </c>
      <c r="C1159" s="84">
        <f t="shared" si="171"/>
        <v>1.0033000000000001</v>
      </c>
      <c r="D1159" s="1"/>
      <c r="E1159" s="84">
        <f t="shared" si="174"/>
        <v>11.43</v>
      </c>
      <c r="F1159" s="84">
        <f t="shared" si="175"/>
        <v>0</v>
      </c>
      <c r="G1159" s="1"/>
      <c r="H1159" s="1"/>
      <c r="I1159" s="84">
        <f t="shared" si="176"/>
        <v>11.43</v>
      </c>
      <c r="J1159" s="84">
        <f t="shared" si="177"/>
        <v>188.6</v>
      </c>
      <c r="K1159" s="1"/>
      <c r="L1159" s="1"/>
      <c r="M1159" s="84">
        <f t="shared" si="178"/>
        <v>11.43</v>
      </c>
      <c r="N1159" s="84">
        <f t="shared" si="179"/>
        <v>72.540000000000006</v>
      </c>
      <c r="O1159" s="84">
        <f t="shared" si="172"/>
        <v>239.38200000000001</v>
      </c>
      <c r="P1159" s="1"/>
      <c r="Q1159" s="1"/>
    </row>
    <row r="1160" spans="1:17" x14ac:dyDescent="0.2">
      <c r="A1160" s="84">
        <f t="shared" si="173"/>
        <v>115.4</v>
      </c>
      <c r="B1160" s="84">
        <f t="shared" si="170"/>
        <v>1.0590999999999999</v>
      </c>
      <c r="C1160" s="84">
        <f t="shared" si="171"/>
        <v>1.0032000000000001</v>
      </c>
      <c r="D1160" s="1"/>
      <c r="E1160" s="84">
        <f t="shared" si="174"/>
        <v>11.44</v>
      </c>
      <c r="F1160" s="84">
        <f t="shared" si="175"/>
        <v>0</v>
      </c>
      <c r="G1160" s="1"/>
      <c r="H1160" s="1"/>
      <c r="I1160" s="84">
        <f t="shared" si="176"/>
        <v>11.44</v>
      </c>
      <c r="J1160" s="84">
        <f t="shared" si="177"/>
        <v>188.8</v>
      </c>
      <c r="K1160" s="1"/>
      <c r="L1160" s="1"/>
      <c r="M1160" s="84">
        <f t="shared" si="178"/>
        <v>11.44</v>
      </c>
      <c r="N1160" s="84">
        <f t="shared" si="179"/>
        <v>72.62</v>
      </c>
      <c r="O1160" s="84">
        <f t="shared" si="172"/>
        <v>239.64599999999999</v>
      </c>
      <c r="P1160" s="1"/>
      <c r="Q1160" s="1"/>
    </row>
    <row r="1161" spans="1:17" x14ac:dyDescent="0.2">
      <c r="A1161" s="84">
        <f t="shared" si="173"/>
        <v>115.5</v>
      </c>
      <c r="B1161" s="84">
        <f t="shared" si="170"/>
        <v>1.0588</v>
      </c>
      <c r="C1161" s="84">
        <f t="shared" si="171"/>
        <v>1.0031000000000001</v>
      </c>
      <c r="D1161" s="1"/>
      <c r="E1161" s="84">
        <f t="shared" si="174"/>
        <v>11.45</v>
      </c>
      <c r="F1161" s="84">
        <f t="shared" si="175"/>
        <v>0</v>
      </c>
      <c r="G1161" s="1"/>
      <c r="H1161" s="1"/>
      <c r="I1161" s="84">
        <f t="shared" si="176"/>
        <v>11.45</v>
      </c>
      <c r="J1161" s="84">
        <f t="shared" si="177"/>
        <v>189</v>
      </c>
      <c r="K1161" s="1"/>
      <c r="L1161" s="1"/>
      <c r="M1161" s="84">
        <f t="shared" si="178"/>
        <v>11.45</v>
      </c>
      <c r="N1161" s="84">
        <f t="shared" si="179"/>
        <v>72.69</v>
      </c>
      <c r="O1161" s="84">
        <f t="shared" si="172"/>
        <v>239.87700000000001</v>
      </c>
      <c r="P1161" s="1"/>
      <c r="Q1161" s="1"/>
    </row>
    <row r="1162" spans="1:17" x14ac:dyDescent="0.2">
      <c r="A1162" s="84">
        <f t="shared" si="173"/>
        <v>115.6</v>
      </c>
      <c r="B1162" s="84">
        <f t="shared" si="170"/>
        <v>1.0586</v>
      </c>
      <c r="C1162" s="84">
        <f t="shared" si="171"/>
        <v>1.0031000000000001</v>
      </c>
      <c r="D1162" s="1"/>
      <c r="E1162" s="84">
        <f t="shared" si="174"/>
        <v>11.46</v>
      </c>
      <c r="F1162" s="84">
        <f t="shared" si="175"/>
        <v>0</v>
      </c>
      <c r="G1162" s="1"/>
      <c r="H1162" s="1"/>
      <c r="I1162" s="84">
        <f t="shared" si="176"/>
        <v>11.46</v>
      </c>
      <c r="J1162" s="84">
        <f t="shared" si="177"/>
        <v>189.2</v>
      </c>
      <c r="K1162" s="1"/>
      <c r="L1162" s="1"/>
      <c r="M1162" s="84">
        <f t="shared" si="178"/>
        <v>11.46</v>
      </c>
      <c r="N1162" s="84">
        <f t="shared" si="179"/>
        <v>72.77</v>
      </c>
      <c r="O1162" s="84">
        <f t="shared" si="172"/>
        <v>240.14099999999999</v>
      </c>
      <c r="P1162" s="1"/>
      <c r="Q1162" s="1"/>
    </row>
    <row r="1163" spans="1:17" x14ac:dyDescent="0.2">
      <c r="A1163" s="84">
        <f t="shared" si="173"/>
        <v>115.7</v>
      </c>
      <c r="B1163" s="84">
        <f t="shared" si="170"/>
        <v>1.0583</v>
      </c>
      <c r="C1163" s="84">
        <f t="shared" si="171"/>
        <v>1.0029999999999999</v>
      </c>
      <c r="D1163" s="1"/>
      <c r="E1163" s="84">
        <f t="shared" si="174"/>
        <v>11.47</v>
      </c>
      <c r="F1163" s="84">
        <f t="shared" si="175"/>
        <v>0</v>
      </c>
      <c r="G1163" s="1"/>
      <c r="H1163" s="1"/>
      <c r="I1163" s="84">
        <f t="shared" si="176"/>
        <v>11.47</v>
      </c>
      <c r="J1163" s="84">
        <f t="shared" si="177"/>
        <v>189.4</v>
      </c>
      <c r="K1163" s="1"/>
      <c r="L1163" s="1"/>
      <c r="M1163" s="84">
        <f t="shared" si="178"/>
        <v>11.47</v>
      </c>
      <c r="N1163" s="84">
        <f t="shared" si="179"/>
        <v>72.849999999999994</v>
      </c>
      <c r="O1163" s="84">
        <f t="shared" si="172"/>
        <v>240.405</v>
      </c>
      <c r="P1163" s="1"/>
      <c r="Q1163" s="1"/>
    </row>
    <row r="1164" spans="1:17" x14ac:dyDescent="0.2">
      <c r="A1164" s="84">
        <f t="shared" si="173"/>
        <v>115.8</v>
      </c>
      <c r="B1164" s="84">
        <f t="shared" si="170"/>
        <v>1.0581</v>
      </c>
      <c r="C1164" s="84">
        <f t="shared" si="171"/>
        <v>1.0028999999999999</v>
      </c>
      <c r="D1164" s="1"/>
      <c r="E1164" s="84">
        <f t="shared" si="174"/>
        <v>11.48</v>
      </c>
      <c r="F1164" s="84">
        <f t="shared" si="175"/>
        <v>0</v>
      </c>
      <c r="G1164" s="1"/>
      <c r="H1164" s="1"/>
      <c r="I1164" s="84">
        <f t="shared" si="176"/>
        <v>11.48</v>
      </c>
      <c r="J1164" s="84">
        <f t="shared" si="177"/>
        <v>189.6</v>
      </c>
      <c r="K1164" s="1"/>
      <c r="L1164" s="1"/>
      <c r="M1164" s="84">
        <f t="shared" si="178"/>
        <v>11.48</v>
      </c>
      <c r="N1164" s="84">
        <f t="shared" si="179"/>
        <v>72.92</v>
      </c>
      <c r="O1164" s="84">
        <f t="shared" si="172"/>
        <v>240.636</v>
      </c>
      <c r="P1164" s="1"/>
      <c r="Q1164" s="1"/>
    </row>
    <row r="1165" spans="1:17" x14ac:dyDescent="0.2">
      <c r="A1165" s="84">
        <f t="shared" si="173"/>
        <v>115.9</v>
      </c>
      <c r="B1165" s="84">
        <f t="shared" si="170"/>
        <v>1.0578000000000001</v>
      </c>
      <c r="C1165" s="84">
        <f t="shared" si="171"/>
        <v>1.0028999999999999</v>
      </c>
      <c r="D1165" s="1"/>
      <c r="E1165" s="84">
        <f t="shared" si="174"/>
        <v>11.49</v>
      </c>
      <c r="F1165" s="84">
        <f t="shared" si="175"/>
        <v>0</v>
      </c>
      <c r="G1165" s="1"/>
      <c r="H1165" s="1"/>
      <c r="I1165" s="84">
        <f t="shared" si="176"/>
        <v>11.49</v>
      </c>
      <c r="J1165" s="84">
        <f t="shared" si="177"/>
        <v>189.8</v>
      </c>
      <c r="K1165" s="1"/>
      <c r="L1165" s="1"/>
      <c r="M1165" s="84">
        <f t="shared" si="178"/>
        <v>11.49</v>
      </c>
      <c r="N1165" s="84">
        <f t="shared" si="179"/>
        <v>73</v>
      </c>
      <c r="O1165" s="84">
        <f t="shared" si="172"/>
        <v>240.9</v>
      </c>
      <c r="P1165" s="1"/>
      <c r="Q1165" s="1"/>
    </row>
    <row r="1166" spans="1:17" x14ac:dyDescent="0.2">
      <c r="A1166" s="84">
        <f t="shared" si="173"/>
        <v>116</v>
      </c>
      <c r="B1166" s="84">
        <f t="shared" si="170"/>
        <v>1.0576000000000001</v>
      </c>
      <c r="C1166" s="84">
        <f t="shared" si="171"/>
        <v>1.0027999999999999</v>
      </c>
      <c r="D1166" s="1"/>
      <c r="E1166" s="84">
        <f t="shared" si="174"/>
        <v>11.5</v>
      </c>
      <c r="F1166" s="84">
        <f t="shared" si="175"/>
        <v>0</v>
      </c>
      <c r="G1166" s="1"/>
      <c r="H1166" s="1"/>
      <c r="I1166" s="84">
        <f t="shared" si="176"/>
        <v>11.5</v>
      </c>
      <c r="J1166" s="84">
        <f t="shared" si="177"/>
        <v>190</v>
      </c>
      <c r="K1166" s="1"/>
      <c r="L1166" s="1"/>
      <c r="M1166" s="84">
        <f t="shared" si="178"/>
        <v>11.5</v>
      </c>
      <c r="N1166" s="84">
        <f t="shared" si="179"/>
        <v>73.08</v>
      </c>
      <c r="O1166" s="84">
        <f t="shared" si="172"/>
        <v>241.16399999999999</v>
      </c>
      <c r="P1166" s="1"/>
      <c r="Q1166" s="1"/>
    </row>
    <row r="1167" spans="1:17" x14ac:dyDescent="0.2">
      <c r="A1167" s="84">
        <f t="shared" si="173"/>
        <v>116.1</v>
      </c>
      <c r="B1167" s="84">
        <f t="shared" si="170"/>
        <v>1.0572999999999999</v>
      </c>
      <c r="C1167" s="84">
        <f t="shared" si="171"/>
        <v>1.0027999999999999</v>
      </c>
      <c r="D1167" s="1"/>
      <c r="E1167" s="84">
        <f t="shared" si="174"/>
        <v>11.51</v>
      </c>
      <c r="F1167" s="84">
        <f t="shared" si="175"/>
        <v>0</v>
      </c>
      <c r="G1167" s="1"/>
      <c r="H1167" s="1"/>
      <c r="I1167" s="84">
        <f t="shared" si="176"/>
        <v>11.51</v>
      </c>
      <c r="J1167" s="84">
        <f t="shared" si="177"/>
        <v>190.2</v>
      </c>
      <c r="K1167" s="1"/>
      <c r="L1167" s="1"/>
      <c r="M1167" s="84">
        <f t="shared" si="178"/>
        <v>11.51</v>
      </c>
      <c r="N1167" s="84">
        <f t="shared" si="179"/>
        <v>73.150000000000006</v>
      </c>
      <c r="O1167" s="84">
        <f t="shared" si="172"/>
        <v>241.39500000000001</v>
      </c>
      <c r="P1167" s="1"/>
      <c r="Q1167" s="1"/>
    </row>
    <row r="1168" spans="1:17" x14ac:dyDescent="0.2">
      <c r="A1168" s="84">
        <f t="shared" si="173"/>
        <v>116.2</v>
      </c>
      <c r="B1168" s="84">
        <f t="shared" ref="B1168:B1231" si="180">ROUND(VLOOKUP($A1168,SINCLAIRTABELLE,$D$1),$B$10)</f>
        <v>1.0570999999999999</v>
      </c>
      <c r="C1168" s="84">
        <f t="shared" ref="C1168:C1231" si="181">IF($B$3=$W$1,ROUND(VLOOKUP($A1168,SINCLAIRTABELLE,$E$1),$B$10),IF($B$3=$W$2,B1168,B1168+$B$4))</f>
        <v>1.0026999999999999</v>
      </c>
      <c r="D1168" s="1"/>
      <c r="E1168" s="84">
        <f t="shared" si="174"/>
        <v>11.52</v>
      </c>
      <c r="F1168" s="84">
        <f t="shared" si="175"/>
        <v>0</v>
      </c>
      <c r="G1168" s="1"/>
      <c r="H1168" s="1"/>
      <c r="I1168" s="84">
        <f t="shared" si="176"/>
        <v>11.52</v>
      </c>
      <c r="J1168" s="84">
        <f t="shared" si="177"/>
        <v>190.4</v>
      </c>
      <c r="K1168" s="1"/>
      <c r="L1168" s="1"/>
      <c r="M1168" s="84">
        <f t="shared" si="178"/>
        <v>11.52</v>
      </c>
      <c r="N1168" s="84">
        <f t="shared" si="179"/>
        <v>73.23</v>
      </c>
      <c r="O1168" s="84">
        <f t="shared" ref="O1168:O1231" si="182">IF($N$4="Ja",ROUND(N1168*$O$2,$B$10),N1168)</f>
        <v>241.65899999999999</v>
      </c>
      <c r="P1168" s="1"/>
      <c r="Q1168" s="1"/>
    </row>
    <row r="1169" spans="1:17" x14ac:dyDescent="0.2">
      <c r="A1169" s="84">
        <f t="shared" si="173"/>
        <v>116.3</v>
      </c>
      <c r="B1169" s="84">
        <f t="shared" si="180"/>
        <v>1.0568</v>
      </c>
      <c r="C1169" s="84">
        <f t="shared" si="181"/>
        <v>1.0025999999999999</v>
      </c>
      <c r="D1169" s="1"/>
      <c r="E1169" s="84">
        <f t="shared" si="174"/>
        <v>11.53</v>
      </c>
      <c r="F1169" s="84">
        <f t="shared" si="175"/>
        <v>0</v>
      </c>
      <c r="G1169" s="1"/>
      <c r="H1169" s="1"/>
      <c r="I1169" s="84">
        <f t="shared" si="176"/>
        <v>11.53</v>
      </c>
      <c r="J1169" s="84">
        <f t="shared" si="177"/>
        <v>190.6</v>
      </c>
      <c r="K1169" s="1"/>
      <c r="L1169" s="1"/>
      <c r="M1169" s="84">
        <f t="shared" si="178"/>
        <v>11.53</v>
      </c>
      <c r="N1169" s="84">
        <f t="shared" si="179"/>
        <v>73.31</v>
      </c>
      <c r="O1169" s="84">
        <f t="shared" si="182"/>
        <v>241.923</v>
      </c>
      <c r="P1169" s="1"/>
      <c r="Q1169" s="1"/>
    </row>
    <row r="1170" spans="1:17" x14ac:dyDescent="0.2">
      <c r="A1170" s="84">
        <f t="shared" ref="A1170:A1233" si="183">ROUND(A1169+0.1,1)</f>
        <v>116.4</v>
      </c>
      <c r="B1170" s="84">
        <f t="shared" si="180"/>
        <v>1.0566</v>
      </c>
      <c r="C1170" s="84">
        <f t="shared" si="181"/>
        <v>1.0025999999999999</v>
      </c>
      <c r="D1170" s="1"/>
      <c r="E1170" s="84">
        <f t="shared" ref="E1170:E1233" si="184">ROUND(E1169+0.01,2)</f>
        <v>11.54</v>
      </c>
      <c r="F1170" s="84">
        <f t="shared" ref="F1170:F1233" si="185">ROUND(IF(E1170 &gt; $F$9,0,($F$9-E1170)*100*$F$11), $F$10)</f>
        <v>0</v>
      </c>
      <c r="G1170" s="1"/>
      <c r="H1170" s="1"/>
      <c r="I1170" s="84">
        <f t="shared" ref="I1170:I1233" si="186">ROUND(I1169+0.01,2)</f>
        <v>11.54</v>
      </c>
      <c r="J1170" s="84">
        <f t="shared" ref="J1170:J1233" si="187">ROUND(IF(I1170&lt;=$J$9,0,(I1170-$J$9)*100*$J$11),$J$10)</f>
        <v>190.8</v>
      </c>
      <c r="K1170" s="1"/>
      <c r="L1170" s="1"/>
      <c r="M1170" s="84">
        <f t="shared" ref="M1170:M1233" si="188">ROUND(M1169+0.01,2)</f>
        <v>11.54</v>
      </c>
      <c r="N1170" s="84">
        <f t="shared" ref="N1170:N1233" si="189">ROUND(IF(M1170&lt;=$N$9,0,(M1170-$N$9)*100*$N$11),$N$10)</f>
        <v>73.38</v>
      </c>
      <c r="O1170" s="84">
        <f t="shared" si="182"/>
        <v>242.154</v>
      </c>
      <c r="P1170" s="1"/>
      <c r="Q1170" s="1"/>
    </row>
    <row r="1171" spans="1:17" x14ac:dyDescent="0.2">
      <c r="A1171" s="84">
        <f t="shared" si="183"/>
        <v>116.5</v>
      </c>
      <c r="B1171" s="84">
        <f t="shared" si="180"/>
        <v>1.0563</v>
      </c>
      <c r="C1171" s="84">
        <f t="shared" si="181"/>
        <v>1.0024999999999999</v>
      </c>
      <c r="D1171" s="1"/>
      <c r="E1171" s="84">
        <f t="shared" si="184"/>
        <v>11.55</v>
      </c>
      <c r="F1171" s="84">
        <f t="shared" si="185"/>
        <v>0</v>
      </c>
      <c r="G1171" s="1"/>
      <c r="H1171" s="1"/>
      <c r="I1171" s="84">
        <f t="shared" si="186"/>
        <v>11.55</v>
      </c>
      <c r="J1171" s="84">
        <f t="shared" si="187"/>
        <v>191</v>
      </c>
      <c r="K1171" s="1"/>
      <c r="L1171" s="1"/>
      <c r="M1171" s="84">
        <f t="shared" si="188"/>
        <v>11.55</v>
      </c>
      <c r="N1171" s="84">
        <f t="shared" si="189"/>
        <v>73.459999999999994</v>
      </c>
      <c r="O1171" s="84">
        <f t="shared" si="182"/>
        <v>242.41800000000001</v>
      </c>
      <c r="P1171" s="1"/>
      <c r="Q1171" s="1"/>
    </row>
    <row r="1172" spans="1:17" x14ac:dyDescent="0.2">
      <c r="A1172" s="84">
        <f t="shared" si="183"/>
        <v>116.6</v>
      </c>
      <c r="B1172" s="84">
        <f t="shared" si="180"/>
        <v>1.0561</v>
      </c>
      <c r="C1172" s="84">
        <f t="shared" si="181"/>
        <v>1.0024999999999999</v>
      </c>
      <c r="D1172" s="1"/>
      <c r="E1172" s="84">
        <f t="shared" si="184"/>
        <v>11.56</v>
      </c>
      <c r="F1172" s="84">
        <f t="shared" si="185"/>
        <v>0</v>
      </c>
      <c r="G1172" s="1"/>
      <c r="H1172" s="1"/>
      <c r="I1172" s="84">
        <f t="shared" si="186"/>
        <v>11.56</v>
      </c>
      <c r="J1172" s="84">
        <f t="shared" si="187"/>
        <v>191.2</v>
      </c>
      <c r="K1172" s="1"/>
      <c r="L1172" s="1"/>
      <c r="M1172" s="84">
        <f t="shared" si="188"/>
        <v>11.56</v>
      </c>
      <c r="N1172" s="84">
        <f t="shared" si="189"/>
        <v>73.540000000000006</v>
      </c>
      <c r="O1172" s="84">
        <f t="shared" si="182"/>
        <v>242.68199999999999</v>
      </c>
      <c r="P1172" s="1"/>
      <c r="Q1172" s="1"/>
    </row>
    <row r="1173" spans="1:17" x14ac:dyDescent="0.2">
      <c r="A1173" s="84">
        <f t="shared" si="183"/>
        <v>116.7</v>
      </c>
      <c r="B1173" s="84">
        <f t="shared" si="180"/>
        <v>1.0558000000000001</v>
      </c>
      <c r="C1173" s="84">
        <f t="shared" si="181"/>
        <v>1.0024</v>
      </c>
      <c r="D1173" s="1"/>
      <c r="E1173" s="84">
        <f t="shared" si="184"/>
        <v>11.57</v>
      </c>
      <c r="F1173" s="84">
        <f t="shared" si="185"/>
        <v>0</v>
      </c>
      <c r="G1173" s="1"/>
      <c r="H1173" s="1"/>
      <c r="I1173" s="84">
        <f t="shared" si="186"/>
        <v>11.57</v>
      </c>
      <c r="J1173" s="84">
        <f t="shared" si="187"/>
        <v>191.4</v>
      </c>
      <c r="K1173" s="1"/>
      <c r="L1173" s="1"/>
      <c r="M1173" s="84">
        <f t="shared" si="188"/>
        <v>11.57</v>
      </c>
      <c r="N1173" s="84">
        <f t="shared" si="189"/>
        <v>73.62</v>
      </c>
      <c r="O1173" s="84">
        <f t="shared" si="182"/>
        <v>242.946</v>
      </c>
      <c r="P1173" s="1"/>
      <c r="Q1173" s="1"/>
    </row>
    <row r="1174" spans="1:17" x14ac:dyDescent="0.2">
      <c r="A1174" s="84">
        <f t="shared" si="183"/>
        <v>116.8</v>
      </c>
      <c r="B1174" s="84">
        <f t="shared" si="180"/>
        <v>1.0556000000000001</v>
      </c>
      <c r="C1174" s="84">
        <f t="shared" si="181"/>
        <v>1.0023</v>
      </c>
      <c r="D1174" s="1"/>
      <c r="E1174" s="84">
        <f t="shared" si="184"/>
        <v>11.58</v>
      </c>
      <c r="F1174" s="84">
        <f t="shared" si="185"/>
        <v>0</v>
      </c>
      <c r="G1174" s="1"/>
      <c r="H1174" s="1"/>
      <c r="I1174" s="84">
        <f t="shared" si="186"/>
        <v>11.58</v>
      </c>
      <c r="J1174" s="84">
        <f t="shared" si="187"/>
        <v>191.6</v>
      </c>
      <c r="K1174" s="1"/>
      <c r="L1174" s="1"/>
      <c r="M1174" s="84">
        <f t="shared" si="188"/>
        <v>11.58</v>
      </c>
      <c r="N1174" s="84">
        <f t="shared" si="189"/>
        <v>73.69</v>
      </c>
      <c r="O1174" s="84">
        <f t="shared" si="182"/>
        <v>243.17699999999999</v>
      </c>
      <c r="P1174" s="1"/>
      <c r="Q1174" s="1"/>
    </row>
    <row r="1175" spans="1:17" x14ac:dyDescent="0.2">
      <c r="A1175" s="84">
        <f t="shared" si="183"/>
        <v>116.9</v>
      </c>
      <c r="B1175" s="84">
        <f t="shared" si="180"/>
        <v>1.0552999999999999</v>
      </c>
      <c r="C1175" s="84">
        <f t="shared" si="181"/>
        <v>1.0023</v>
      </c>
      <c r="D1175" s="1"/>
      <c r="E1175" s="84">
        <f t="shared" si="184"/>
        <v>11.59</v>
      </c>
      <c r="F1175" s="84">
        <f t="shared" si="185"/>
        <v>0</v>
      </c>
      <c r="G1175" s="1"/>
      <c r="H1175" s="1"/>
      <c r="I1175" s="84">
        <f t="shared" si="186"/>
        <v>11.59</v>
      </c>
      <c r="J1175" s="84">
        <f t="shared" si="187"/>
        <v>191.8</v>
      </c>
      <c r="K1175" s="1"/>
      <c r="L1175" s="1"/>
      <c r="M1175" s="84">
        <f t="shared" si="188"/>
        <v>11.59</v>
      </c>
      <c r="N1175" s="84">
        <f t="shared" si="189"/>
        <v>73.77</v>
      </c>
      <c r="O1175" s="84">
        <f t="shared" si="182"/>
        <v>243.441</v>
      </c>
      <c r="P1175" s="1"/>
      <c r="Q1175" s="1"/>
    </row>
    <row r="1176" spans="1:17" x14ac:dyDescent="0.2">
      <c r="A1176" s="84">
        <f t="shared" si="183"/>
        <v>117</v>
      </c>
      <c r="B1176" s="84">
        <f t="shared" si="180"/>
        <v>1.0550999999999999</v>
      </c>
      <c r="C1176" s="84">
        <f t="shared" si="181"/>
        <v>1.0022</v>
      </c>
      <c r="D1176" s="1"/>
      <c r="E1176" s="84">
        <f t="shared" si="184"/>
        <v>11.6</v>
      </c>
      <c r="F1176" s="84">
        <f t="shared" si="185"/>
        <v>0</v>
      </c>
      <c r="G1176" s="1"/>
      <c r="H1176" s="1"/>
      <c r="I1176" s="84">
        <f t="shared" si="186"/>
        <v>11.6</v>
      </c>
      <c r="J1176" s="84">
        <f t="shared" si="187"/>
        <v>192</v>
      </c>
      <c r="K1176" s="1"/>
      <c r="L1176" s="1"/>
      <c r="M1176" s="84">
        <f t="shared" si="188"/>
        <v>11.6</v>
      </c>
      <c r="N1176" s="84">
        <f t="shared" si="189"/>
        <v>73.849999999999994</v>
      </c>
      <c r="O1176" s="84">
        <f t="shared" si="182"/>
        <v>243.70500000000001</v>
      </c>
      <c r="P1176" s="1"/>
      <c r="Q1176" s="1"/>
    </row>
    <row r="1177" spans="1:17" x14ac:dyDescent="0.2">
      <c r="A1177" s="84">
        <f t="shared" si="183"/>
        <v>117.1</v>
      </c>
      <c r="B1177" s="84">
        <f t="shared" si="180"/>
        <v>1.0548</v>
      </c>
      <c r="C1177" s="84">
        <f t="shared" si="181"/>
        <v>1.0022</v>
      </c>
      <c r="D1177" s="1"/>
      <c r="E1177" s="84">
        <f t="shared" si="184"/>
        <v>11.61</v>
      </c>
      <c r="F1177" s="84">
        <f t="shared" si="185"/>
        <v>0</v>
      </c>
      <c r="G1177" s="1"/>
      <c r="H1177" s="1"/>
      <c r="I1177" s="84">
        <f t="shared" si="186"/>
        <v>11.61</v>
      </c>
      <c r="J1177" s="84">
        <f t="shared" si="187"/>
        <v>192.2</v>
      </c>
      <c r="K1177" s="1"/>
      <c r="L1177" s="1"/>
      <c r="M1177" s="84">
        <f t="shared" si="188"/>
        <v>11.61</v>
      </c>
      <c r="N1177" s="84">
        <f t="shared" si="189"/>
        <v>73.92</v>
      </c>
      <c r="O1177" s="84">
        <f t="shared" si="182"/>
        <v>243.93600000000001</v>
      </c>
      <c r="P1177" s="1"/>
      <c r="Q1177" s="1"/>
    </row>
    <row r="1178" spans="1:17" x14ac:dyDescent="0.2">
      <c r="A1178" s="84">
        <f t="shared" si="183"/>
        <v>117.2</v>
      </c>
      <c r="B1178" s="84">
        <f t="shared" si="180"/>
        <v>1.0546</v>
      </c>
      <c r="C1178" s="84">
        <f t="shared" si="181"/>
        <v>1.0021</v>
      </c>
      <c r="D1178" s="1"/>
      <c r="E1178" s="84">
        <f t="shared" si="184"/>
        <v>11.62</v>
      </c>
      <c r="F1178" s="84">
        <f t="shared" si="185"/>
        <v>0</v>
      </c>
      <c r="G1178" s="1"/>
      <c r="H1178" s="1"/>
      <c r="I1178" s="84">
        <f t="shared" si="186"/>
        <v>11.62</v>
      </c>
      <c r="J1178" s="84">
        <f t="shared" si="187"/>
        <v>192.4</v>
      </c>
      <c r="K1178" s="1"/>
      <c r="L1178" s="1"/>
      <c r="M1178" s="84">
        <f t="shared" si="188"/>
        <v>11.62</v>
      </c>
      <c r="N1178" s="84">
        <f t="shared" si="189"/>
        <v>74</v>
      </c>
      <c r="O1178" s="84">
        <f t="shared" si="182"/>
        <v>244.2</v>
      </c>
      <c r="P1178" s="1"/>
      <c r="Q1178" s="1"/>
    </row>
    <row r="1179" spans="1:17" x14ac:dyDescent="0.2">
      <c r="A1179" s="84">
        <f t="shared" si="183"/>
        <v>117.3</v>
      </c>
      <c r="B1179" s="84">
        <f t="shared" si="180"/>
        <v>1.0544</v>
      </c>
      <c r="C1179" s="84">
        <f t="shared" si="181"/>
        <v>1.0021</v>
      </c>
      <c r="D1179" s="1"/>
      <c r="E1179" s="84">
        <f t="shared" si="184"/>
        <v>11.63</v>
      </c>
      <c r="F1179" s="84">
        <f t="shared" si="185"/>
        <v>0</v>
      </c>
      <c r="G1179" s="1"/>
      <c r="H1179" s="1"/>
      <c r="I1179" s="84">
        <f t="shared" si="186"/>
        <v>11.63</v>
      </c>
      <c r="J1179" s="84">
        <f t="shared" si="187"/>
        <v>192.6</v>
      </c>
      <c r="K1179" s="1"/>
      <c r="L1179" s="1"/>
      <c r="M1179" s="84">
        <f t="shared" si="188"/>
        <v>11.63</v>
      </c>
      <c r="N1179" s="84">
        <f t="shared" si="189"/>
        <v>74.08</v>
      </c>
      <c r="O1179" s="84">
        <f t="shared" si="182"/>
        <v>244.464</v>
      </c>
      <c r="P1179" s="1"/>
      <c r="Q1179" s="1"/>
    </row>
    <row r="1180" spans="1:17" x14ac:dyDescent="0.2">
      <c r="A1180" s="84">
        <f t="shared" si="183"/>
        <v>117.4</v>
      </c>
      <c r="B1180" s="84">
        <f t="shared" si="180"/>
        <v>1.0541</v>
      </c>
      <c r="C1180" s="84">
        <f t="shared" si="181"/>
        <v>1.002</v>
      </c>
      <c r="D1180" s="1"/>
      <c r="E1180" s="84">
        <f t="shared" si="184"/>
        <v>11.64</v>
      </c>
      <c r="F1180" s="84">
        <f t="shared" si="185"/>
        <v>0</v>
      </c>
      <c r="G1180" s="1"/>
      <c r="H1180" s="1"/>
      <c r="I1180" s="84">
        <f t="shared" si="186"/>
        <v>11.64</v>
      </c>
      <c r="J1180" s="84">
        <f t="shared" si="187"/>
        <v>192.8</v>
      </c>
      <c r="K1180" s="1"/>
      <c r="L1180" s="1"/>
      <c r="M1180" s="84">
        <f t="shared" si="188"/>
        <v>11.64</v>
      </c>
      <c r="N1180" s="84">
        <f t="shared" si="189"/>
        <v>74.150000000000006</v>
      </c>
      <c r="O1180" s="84">
        <f t="shared" si="182"/>
        <v>244.69499999999999</v>
      </c>
      <c r="P1180" s="1"/>
      <c r="Q1180" s="1"/>
    </row>
    <row r="1181" spans="1:17" x14ac:dyDescent="0.2">
      <c r="A1181" s="84">
        <f t="shared" si="183"/>
        <v>117.5</v>
      </c>
      <c r="B1181" s="84">
        <f t="shared" si="180"/>
        <v>1.0539000000000001</v>
      </c>
      <c r="C1181" s="84">
        <f t="shared" si="181"/>
        <v>1.002</v>
      </c>
      <c r="D1181" s="1"/>
      <c r="E1181" s="84">
        <f t="shared" si="184"/>
        <v>11.65</v>
      </c>
      <c r="F1181" s="84">
        <f t="shared" si="185"/>
        <v>0</v>
      </c>
      <c r="G1181" s="1"/>
      <c r="H1181" s="1"/>
      <c r="I1181" s="84">
        <f t="shared" si="186"/>
        <v>11.65</v>
      </c>
      <c r="J1181" s="84">
        <f t="shared" si="187"/>
        <v>193</v>
      </c>
      <c r="K1181" s="1"/>
      <c r="L1181" s="1"/>
      <c r="M1181" s="84">
        <f t="shared" si="188"/>
        <v>11.65</v>
      </c>
      <c r="N1181" s="84">
        <f t="shared" si="189"/>
        <v>74.23</v>
      </c>
      <c r="O1181" s="84">
        <f t="shared" si="182"/>
        <v>244.959</v>
      </c>
      <c r="P1181" s="1"/>
      <c r="Q1181" s="1"/>
    </row>
    <row r="1182" spans="1:17" x14ac:dyDescent="0.2">
      <c r="A1182" s="84">
        <f t="shared" si="183"/>
        <v>117.6</v>
      </c>
      <c r="B1182" s="84">
        <f t="shared" si="180"/>
        <v>1.0536000000000001</v>
      </c>
      <c r="C1182" s="84">
        <f t="shared" si="181"/>
        <v>1.0019</v>
      </c>
      <c r="D1182" s="1"/>
      <c r="E1182" s="84">
        <f t="shared" si="184"/>
        <v>11.66</v>
      </c>
      <c r="F1182" s="84">
        <f t="shared" si="185"/>
        <v>0</v>
      </c>
      <c r="G1182" s="1"/>
      <c r="H1182" s="1"/>
      <c r="I1182" s="84">
        <f t="shared" si="186"/>
        <v>11.66</v>
      </c>
      <c r="J1182" s="84">
        <f t="shared" si="187"/>
        <v>193.2</v>
      </c>
      <c r="K1182" s="1"/>
      <c r="L1182" s="1"/>
      <c r="M1182" s="84">
        <f t="shared" si="188"/>
        <v>11.66</v>
      </c>
      <c r="N1182" s="84">
        <f t="shared" si="189"/>
        <v>74.31</v>
      </c>
      <c r="O1182" s="84">
        <f t="shared" si="182"/>
        <v>245.22300000000001</v>
      </c>
      <c r="P1182" s="1"/>
      <c r="Q1182" s="1"/>
    </row>
    <row r="1183" spans="1:17" x14ac:dyDescent="0.2">
      <c r="A1183" s="84">
        <f t="shared" si="183"/>
        <v>117.7</v>
      </c>
      <c r="B1183" s="84">
        <f t="shared" si="180"/>
        <v>1.0533999999999999</v>
      </c>
      <c r="C1183" s="84">
        <f t="shared" si="181"/>
        <v>1.0019</v>
      </c>
      <c r="D1183" s="1"/>
      <c r="E1183" s="84">
        <f t="shared" si="184"/>
        <v>11.67</v>
      </c>
      <c r="F1183" s="84">
        <f t="shared" si="185"/>
        <v>0</v>
      </c>
      <c r="G1183" s="1"/>
      <c r="H1183" s="1"/>
      <c r="I1183" s="84">
        <f t="shared" si="186"/>
        <v>11.67</v>
      </c>
      <c r="J1183" s="84">
        <f t="shared" si="187"/>
        <v>193.4</v>
      </c>
      <c r="K1183" s="1"/>
      <c r="L1183" s="1"/>
      <c r="M1183" s="84">
        <f t="shared" si="188"/>
        <v>11.67</v>
      </c>
      <c r="N1183" s="84">
        <f t="shared" si="189"/>
        <v>74.38</v>
      </c>
      <c r="O1183" s="84">
        <f t="shared" si="182"/>
        <v>245.45400000000001</v>
      </c>
      <c r="P1183" s="1"/>
      <c r="Q1183" s="1"/>
    </row>
    <row r="1184" spans="1:17" x14ac:dyDescent="0.2">
      <c r="A1184" s="84">
        <f t="shared" si="183"/>
        <v>117.8</v>
      </c>
      <c r="B1184" s="84">
        <f t="shared" si="180"/>
        <v>1.0531999999999999</v>
      </c>
      <c r="C1184" s="84">
        <f t="shared" si="181"/>
        <v>1.0018</v>
      </c>
      <c r="D1184" s="1"/>
      <c r="E1184" s="84">
        <f t="shared" si="184"/>
        <v>11.68</v>
      </c>
      <c r="F1184" s="84">
        <f t="shared" si="185"/>
        <v>0</v>
      </c>
      <c r="G1184" s="1"/>
      <c r="H1184" s="1"/>
      <c r="I1184" s="84">
        <f t="shared" si="186"/>
        <v>11.68</v>
      </c>
      <c r="J1184" s="84">
        <f t="shared" si="187"/>
        <v>193.6</v>
      </c>
      <c r="K1184" s="1"/>
      <c r="L1184" s="1"/>
      <c r="M1184" s="84">
        <f t="shared" si="188"/>
        <v>11.68</v>
      </c>
      <c r="N1184" s="84">
        <f t="shared" si="189"/>
        <v>74.459999999999994</v>
      </c>
      <c r="O1184" s="84">
        <f t="shared" si="182"/>
        <v>245.71799999999999</v>
      </c>
      <c r="P1184" s="1"/>
      <c r="Q1184" s="1"/>
    </row>
    <row r="1185" spans="1:17" x14ac:dyDescent="0.2">
      <c r="A1185" s="84">
        <f t="shared" si="183"/>
        <v>117.9</v>
      </c>
      <c r="B1185" s="84">
        <f t="shared" si="180"/>
        <v>1.0528999999999999</v>
      </c>
      <c r="C1185" s="84">
        <f t="shared" si="181"/>
        <v>1.0018</v>
      </c>
      <c r="D1185" s="1"/>
      <c r="E1185" s="84">
        <f t="shared" si="184"/>
        <v>11.69</v>
      </c>
      <c r="F1185" s="84">
        <f t="shared" si="185"/>
        <v>0</v>
      </c>
      <c r="G1185" s="1"/>
      <c r="H1185" s="1"/>
      <c r="I1185" s="84">
        <f t="shared" si="186"/>
        <v>11.69</v>
      </c>
      <c r="J1185" s="84">
        <f t="shared" si="187"/>
        <v>193.8</v>
      </c>
      <c r="K1185" s="1"/>
      <c r="L1185" s="1"/>
      <c r="M1185" s="84">
        <f t="shared" si="188"/>
        <v>11.69</v>
      </c>
      <c r="N1185" s="84">
        <f t="shared" si="189"/>
        <v>74.540000000000006</v>
      </c>
      <c r="O1185" s="84">
        <f t="shared" si="182"/>
        <v>245.982</v>
      </c>
      <c r="P1185" s="1"/>
      <c r="Q1185" s="1"/>
    </row>
    <row r="1186" spans="1:17" x14ac:dyDescent="0.2">
      <c r="A1186" s="84">
        <f t="shared" si="183"/>
        <v>118</v>
      </c>
      <c r="B1186" s="84">
        <f t="shared" si="180"/>
        <v>1.0527</v>
      </c>
      <c r="C1186" s="84">
        <f t="shared" si="181"/>
        <v>1.0017</v>
      </c>
      <c r="D1186" s="1"/>
      <c r="E1186" s="84">
        <f t="shared" si="184"/>
        <v>11.7</v>
      </c>
      <c r="F1186" s="84">
        <f t="shared" si="185"/>
        <v>0</v>
      </c>
      <c r="G1186" s="1"/>
      <c r="H1186" s="1"/>
      <c r="I1186" s="84">
        <f t="shared" si="186"/>
        <v>11.7</v>
      </c>
      <c r="J1186" s="84">
        <f t="shared" si="187"/>
        <v>194</v>
      </c>
      <c r="K1186" s="1"/>
      <c r="L1186" s="1"/>
      <c r="M1186" s="84">
        <f t="shared" si="188"/>
        <v>11.7</v>
      </c>
      <c r="N1186" s="84">
        <f t="shared" si="189"/>
        <v>74.62</v>
      </c>
      <c r="O1186" s="84">
        <f t="shared" si="182"/>
        <v>246.24600000000001</v>
      </c>
      <c r="P1186" s="1"/>
      <c r="Q1186" s="1"/>
    </row>
    <row r="1187" spans="1:17" x14ac:dyDescent="0.2">
      <c r="A1187" s="84">
        <f t="shared" si="183"/>
        <v>118.1</v>
      </c>
      <c r="B1187" s="84">
        <f t="shared" si="180"/>
        <v>1.0525</v>
      </c>
      <c r="C1187" s="84">
        <f t="shared" si="181"/>
        <v>1.0017</v>
      </c>
      <c r="D1187" s="1"/>
      <c r="E1187" s="84">
        <f t="shared" si="184"/>
        <v>11.71</v>
      </c>
      <c r="F1187" s="84">
        <f t="shared" si="185"/>
        <v>0</v>
      </c>
      <c r="G1187" s="1"/>
      <c r="H1187" s="1"/>
      <c r="I1187" s="84">
        <f t="shared" si="186"/>
        <v>11.71</v>
      </c>
      <c r="J1187" s="84">
        <f t="shared" si="187"/>
        <v>194.2</v>
      </c>
      <c r="K1187" s="1"/>
      <c r="L1187" s="1"/>
      <c r="M1187" s="84">
        <f t="shared" si="188"/>
        <v>11.71</v>
      </c>
      <c r="N1187" s="84">
        <f t="shared" si="189"/>
        <v>74.69</v>
      </c>
      <c r="O1187" s="84">
        <f t="shared" si="182"/>
        <v>246.477</v>
      </c>
      <c r="P1187" s="1"/>
      <c r="Q1187" s="1"/>
    </row>
    <row r="1188" spans="1:17" x14ac:dyDescent="0.2">
      <c r="A1188" s="84">
        <f t="shared" si="183"/>
        <v>118.2</v>
      </c>
      <c r="B1188" s="84">
        <f t="shared" si="180"/>
        <v>1.0522</v>
      </c>
      <c r="C1188" s="84">
        <f t="shared" si="181"/>
        <v>1.0016</v>
      </c>
      <c r="D1188" s="1"/>
      <c r="E1188" s="84">
        <f t="shared" si="184"/>
        <v>11.72</v>
      </c>
      <c r="F1188" s="84">
        <f t="shared" si="185"/>
        <v>0</v>
      </c>
      <c r="G1188" s="1"/>
      <c r="H1188" s="1"/>
      <c r="I1188" s="84">
        <f t="shared" si="186"/>
        <v>11.72</v>
      </c>
      <c r="J1188" s="84">
        <f t="shared" si="187"/>
        <v>194.4</v>
      </c>
      <c r="K1188" s="1"/>
      <c r="L1188" s="1"/>
      <c r="M1188" s="84">
        <f t="shared" si="188"/>
        <v>11.72</v>
      </c>
      <c r="N1188" s="84">
        <f t="shared" si="189"/>
        <v>74.77</v>
      </c>
      <c r="O1188" s="84">
        <f t="shared" si="182"/>
        <v>246.74100000000001</v>
      </c>
      <c r="P1188" s="1"/>
      <c r="Q1188" s="1"/>
    </row>
    <row r="1189" spans="1:17" x14ac:dyDescent="0.2">
      <c r="A1189" s="84">
        <f t="shared" si="183"/>
        <v>118.3</v>
      </c>
      <c r="B1189" s="84">
        <f t="shared" si="180"/>
        <v>1.052</v>
      </c>
      <c r="C1189" s="84">
        <f t="shared" si="181"/>
        <v>1.0016</v>
      </c>
      <c r="D1189" s="1"/>
      <c r="E1189" s="84">
        <f t="shared" si="184"/>
        <v>11.73</v>
      </c>
      <c r="F1189" s="84">
        <f t="shared" si="185"/>
        <v>0</v>
      </c>
      <c r="G1189" s="1"/>
      <c r="H1189" s="1"/>
      <c r="I1189" s="84">
        <f t="shared" si="186"/>
        <v>11.73</v>
      </c>
      <c r="J1189" s="84">
        <f t="shared" si="187"/>
        <v>194.6</v>
      </c>
      <c r="K1189" s="1"/>
      <c r="L1189" s="1"/>
      <c r="M1189" s="84">
        <f t="shared" si="188"/>
        <v>11.73</v>
      </c>
      <c r="N1189" s="84">
        <f t="shared" si="189"/>
        <v>74.849999999999994</v>
      </c>
      <c r="O1189" s="84">
        <f t="shared" si="182"/>
        <v>247.005</v>
      </c>
      <c r="P1189" s="1"/>
      <c r="Q1189" s="1"/>
    </row>
    <row r="1190" spans="1:17" x14ac:dyDescent="0.2">
      <c r="A1190" s="84">
        <f t="shared" si="183"/>
        <v>118.4</v>
      </c>
      <c r="B1190" s="84">
        <f t="shared" si="180"/>
        <v>1.0518000000000001</v>
      </c>
      <c r="C1190" s="84">
        <f t="shared" si="181"/>
        <v>1.0015000000000001</v>
      </c>
      <c r="D1190" s="1"/>
      <c r="E1190" s="84">
        <f t="shared" si="184"/>
        <v>11.74</v>
      </c>
      <c r="F1190" s="84">
        <f t="shared" si="185"/>
        <v>0</v>
      </c>
      <c r="G1190" s="1"/>
      <c r="H1190" s="1"/>
      <c r="I1190" s="84">
        <f t="shared" si="186"/>
        <v>11.74</v>
      </c>
      <c r="J1190" s="84">
        <f t="shared" si="187"/>
        <v>194.8</v>
      </c>
      <c r="K1190" s="1"/>
      <c r="L1190" s="1"/>
      <c r="M1190" s="84">
        <f t="shared" si="188"/>
        <v>11.74</v>
      </c>
      <c r="N1190" s="84">
        <f t="shared" si="189"/>
        <v>74.92</v>
      </c>
      <c r="O1190" s="84">
        <f t="shared" si="182"/>
        <v>247.23599999999999</v>
      </c>
      <c r="P1190" s="1"/>
      <c r="Q1190" s="1"/>
    </row>
    <row r="1191" spans="1:17" x14ac:dyDescent="0.2">
      <c r="A1191" s="84">
        <f t="shared" si="183"/>
        <v>118.5</v>
      </c>
      <c r="B1191" s="84">
        <f t="shared" si="180"/>
        <v>1.0515000000000001</v>
      </c>
      <c r="C1191" s="84">
        <f t="shared" si="181"/>
        <v>1.0015000000000001</v>
      </c>
      <c r="D1191" s="1"/>
      <c r="E1191" s="84">
        <f t="shared" si="184"/>
        <v>11.75</v>
      </c>
      <c r="F1191" s="84">
        <f t="shared" si="185"/>
        <v>0</v>
      </c>
      <c r="G1191" s="1"/>
      <c r="H1191" s="1"/>
      <c r="I1191" s="84">
        <f t="shared" si="186"/>
        <v>11.75</v>
      </c>
      <c r="J1191" s="84">
        <f t="shared" si="187"/>
        <v>195</v>
      </c>
      <c r="K1191" s="1"/>
      <c r="L1191" s="1"/>
      <c r="M1191" s="84">
        <f t="shared" si="188"/>
        <v>11.75</v>
      </c>
      <c r="N1191" s="84">
        <f t="shared" si="189"/>
        <v>75</v>
      </c>
      <c r="O1191" s="84">
        <f t="shared" si="182"/>
        <v>247.5</v>
      </c>
      <c r="P1191" s="1"/>
      <c r="Q1191" s="1"/>
    </row>
    <row r="1192" spans="1:17" x14ac:dyDescent="0.2">
      <c r="A1192" s="84">
        <f t="shared" si="183"/>
        <v>118.6</v>
      </c>
      <c r="B1192" s="84">
        <f t="shared" si="180"/>
        <v>1.0512999999999999</v>
      </c>
      <c r="C1192" s="84">
        <f t="shared" si="181"/>
        <v>1.0014000000000001</v>
      </c>
      <c r="D1192" s="1"/>
      <c r="E1192" s="84">
        <f t="shared" si="184"/>
        <v>11.76</v>
      </c>
      <c r="F1192" s="84">
        <f t="shared" si="185"/>
        <v>0</v>
      </c>
      <c r="G1192" s="1"/>
      <c r="H1192" s="1"/>
      <c r="I1192" s="84">
        <f t="shared" si="186"/>
        <v>11.76</v>
      </c>
      <c r="J1192" s="84">
        <f t="shared" si="187"/>
        <v>195.2</v>
      </c>
      <c r="K1192" s="1"/>
      <c r="L1192" s="1"/>
      <c r="M1192" s="84">
        <f t="shared" si="188"/>
        <v>11.76</v>
      </c>
      <c r="N1192" s="84">
        <f t="shared" si="189"/>
        <v>75.08</v>
      </c>
      <c r="O1192" s="84">
        <f t="shared" si="182"/>
        <v>247.76400000000001</v>
      </c>
      <c r="P1192" s="1"/>
      <c r="Q1192" s="1"/>
    </row>
    <row r="1193" spans="1:17" x14ac:dyDescent="0.2">
      <c r="A1193" s="84">
        <f t="shared" si="183"/>
        <v>118.7</v>
      </c>
      <c r="B1193" s="84">
        <f t="shared" si="180"/>
        <v>1.0510999999999999</v>
      </c>
      <c r="C1193" s="84">
        <f t="shared" si="181"/>
        <v>1.0014000000000001</v>
      </c>
      <c r="D1193" s="1"/>
      <c r="E1193" s="84">
        <f t="shared" si="184"/>
        <v>11.77</v>
      </c>
      <c r="F1193" s="84">
        <f t="shared" si="185"/>
        <v>0</v>
      </c>
      <c r="G1193" s="1"/>
      <c r="H1193" s="1"/>
      <c r="I1193" s="84">
        <f t="shared" si="186"/>
        <v>11.77</v>
      </c>
      <c r="J1193" s="84">
        <f t="shared" si="187"/>
        <v>195.4</v>
      </c>
      <c r="K1193" s="1"/>
      <c r="L1193" s="1"/>
      <c r="M1193" s="84">
        <f t="shared" si="188"/>
        <v>11.77</v>
      </c>
      <c r="N1193" s="84">
        <f t="shared" si="189"/>
        <v>75.150000000000006</v>
      </c>
      <c r="O1193" s="84">
        <f t="shared" si="182"/>
        <v>247.995</v>
      </c>
      <c r="P1193" s="1"/>
      <c r="Q1193" s="1"/>
    </row>
    <row r="1194" spans="1:17" x14ac:dyDescent="0.2">
      <c r="A1194" s="84">
        <f t="shared" si="183"/>
        <v>118.8</v>
      </c>
      <c r="B1194" s="84">
        <f t="shared" si="180"/>
        <v>1.0508</v>
      </c>
      <c r="C1194" s="84">
        <f t="shared" si="181"/>
        <v>1.0014000000000001</v>
      </c>
      <c r="D1194" s="1"/>
      <c r="E1194" s="84">
        <f t="shared" si="184"/>
        <v>11.78</v>
      </c>
      <c r="F1194" s="84">
        <f t="shared" si="185"/>
        <v>0</v>
      </c>
      <c r="G1194" s="1"/>
      <c r="H1194" s="1"/>
      <c r="I1194" s="84">
        <f t="shared" si="186"/>
        <v>11.78</v>
      </c>
      <c r="J1194" s="84">
        <f t="shared" si="187"/>
        <v>195.6</v>
      </c>
      <c r="K1194" s="1"/>
      <c r="L1194" s="1"/>
      <c r="M1194" s="84">
        <f t="shared" si="188"/>
        <v>11.78</v>
      </c>
      <c r="N1194" s="84">
        <f t="shared" si="189"/>
        <v>75.23</v>
      </c>
      <c r="O1194" s="84">
        <f t="shared" si="182"/>
        <v>248.25899999999999</v>
      </c>
      <c r="P1194" s="1"/>
      <c r="Q1194" s="1"/>
    </row>
    <row r="1195" spans="1:17" x14ac:dyDescent="0.2">
      <c r="A1195" s="84">
        <f t="shared" si="183"/>
        <v>118.9</v>
      </c>
      <c r="B1195" s="84">
        <f t="shared" si="180"/>
        <v>1.0506</v>
      </c>
      <c r="C1195" s="84">
        <f t="shared" si="181"/>
        <v>1.0013000000000001</v>
      </c>
      <c r="D1195" s="1"/>
      <c r="E1195" s="84">
        <f t="shared" si="184"/>
        <v>11.79</v>
      </c>
      <c r="F1195" s="84">
        <f t="shared" si="185"/>
        <v>0</v>
      </c>
      <c r="G1195" s="1"/>
      <c r="H1195" s="1"/>
      <c r="I1195" s="84">
        <f t="shared" si="186"/>
        <v>11.79</v>
      </c>
      <c r="J1195" s="84">
        <f t="shared" si="187"/>
        <v>195.8</v>
      </c>
      <c r="K1195" s="1"/>
      <c r="L1195" s="1"/>
      <c r="M1195" s="84">
        <f t="shared" si="188"/>
        <v>11.79</v>
      </c>
      <c r="N1195" s="84">
        <f t="shared" si="189"/>
        <v>75.31</v>
      </c>
      <c r="O1195" s="84">
        <f t="shared" si="182"/>
        <v>248.523</v>
      </c>
      <c r="P1195" s="1"/>
      <c r="Q1195" s="1"/>
    </row>
    <row r="1196" spans="1:17" x14ac:dyDescent="0.2">
      <c r="A1196" s="84">
        <f t="shared" si="183"/>
        <v>119</v>
      </c>
      <c r="B1196" s="84">
        <f t="shared" si="180"/>
        <v>1.0504</v>
      </c>
      <c r="C1196" s="84">
        <f t="shared" si="181"/>
        <v>1.0013000000000001</v>
      </c>
      <c r="D1196" s="1"/>
      <c r="E1196" s="84">
        <f t="shared" si="184"/>
        <v>11.8</v>
      </c>
      <c r="F1196" s="84">
        <f t="shared" si="185"/>
        <v>0</v>
      </c>
      <c r="G1196" s="1"/>
      <c r="H1196" s="1"/>
      <c r="I1196" s="84">
        <f t="shared" si="186"/>
        <v>11.8</v>
      </c>
      <c r="J1196" s="84">
        <f t="shared" si="187"/>
        <v>196</v>
      </c>
      <c r="K1196" s="1"/>
      <c r="L1196" s="1"/>
      <c r="M1196" s="84">
        <f t="shared" si="188"/>
        <v>11.8</v>
      </c>
      <c r="N1196" s="84">
        <f t="shared" si="189"/>
        <v>75.38</v>
      </c>
      <c r="O1196" s="84">
        <f t="shared" si="182"/>
        <v>248.75399999999999</v>
      </c>
      <c r="P1196" s="1"/>
      <c r="Q1196" s="1"/>
    </row>
    <row r="1197" spans="1:17" x14ac:dyDescent="0.2">
      <c r="A1197" s="84">
        <f t="shared" si="183"/>
        <v>119.1</v>
      </c>
      <c r="B1197" s="84">
        <f t="shared" si="180"/>
        <v>1.0501</v>
      </c>
      <c r="C1197" s="84">
        <f t="shared" si="181"/>
        <v>1.0012000000000001</v>
      </c>
      <c r="D1197" s="1"/>
      <c r="E1197" s="84">
        <f t="shared" si="184"/>
        <v>11.81</v>
      </c>
      <c r="F1197" s="84">
        <f t="shared" si="185"/>
        <v>0</v>
      </c>
      <c r="G1197" s="1"/>
      <c r="H1197" s="1"/>
      <c r="I1197" s="84">
        <f t="shared" si="186"/>
        <v>11.81</v>
      </c>
      <c r="J1197" s="84">
        <f t="shared" si="187"/>
        <v>196.2</v>
      </c>
      <c r="K1197" s="1"/>
      <c r="L1197" s="1"/>
      <c r="M1197" s="84">
        <f t="shared" si="188"/>
        <v>11.81</v>
      </c>
      <c r="N1197" s="84">
        <f t="shared" si="189"/>
        <v>75.459999999999994</v>
      </c>
      <c r="O1197" s="84">
        <f t="shared" si="182"/>
        <v>249.018</v>
      </c>
      <c r="P1197" s="1"/>
      <c r="Q1197" s="1"/>
    </row>
    <row r="1198" spans="1:17" x14ac:dyDescent="0.2">
      <c r="A1198" s="84">
        <f t="shared" si="183"/>
        <v>119.2</v>
      </c>
      <c r="B1198" s="84">
        <f t="shared" si="180"/>
        <v>1.0499000000000001</v>
      </c>
      <c r="C1198" s="84">
        <f t="shared" si="181"/>
        <v>1.0012000000000001</v>
      </c>
      <c r="D1198" s="1"/>
      <c r="E1198" s="84">
        <f t="shared" si="184"/>
        <v>11.82</v>
      </c>
      <c r="F1198" s="84">
        <f t="shared" si="185"/>
        <v>0</v>
      </c>
      <c r="G1198" s="1"/>
      <c r="H1198" s="1"/>
      <c r="I1198" s="84">
        <f t="shared" si="186"/>
        <v>11.82</v>
      </c>
      <c r="J1198" s="84">
        <f t="shared" si="187"/>
        <v>196.4</v>
      </c>
      <c r="K1198" s="1"/>
      <c r="L1198" s="1"/>
      <c r="M1198" s="84">
        <f t="shared" si="188"/>
        <v>11.82</v>
      </c>
      <c r="N1198" s="84">
        <f t="shared" si="189"/>
        <v>75.540000000000006</v>
      </c>
      <c r="O1198" s="84">
        <f t="shared" si="182"/>
        <v>249.28200000000001</v>
      </c>
      <c r="P1198" s="1"/>
      <c r="Q1198" s="1"/>
    </row>
    <row r="1199" spans="1:17" x14ac:dyDescent="0.2">
      <c r="A1199" s="84">
        <f t="shared" si="183"/>
        <v>119.3</v>
      </c>
      <c r="B1199" s="84">
        <f t="shared" si="180"/>
        <v>1.0497000000000001</v>
      </c>
      <c r="C1199" s="84">
        <f t="shared" si="181"/>
        <v>1.0012000000000001</v>
      </c>
      <c r="D1199" s="1"/>
      <c r="E1199" s="84">
        <f t="shared" si="184"/>
        <v>11.83</v>
      </c>
      <c r="F1199" s="84">
        <f t="shared" si="185"/>
        <v>0</v>
      </c>
      <c r="G1199" s="1"/>
      <c r="H1199" s="1"/>
      <c r="I1199" s="84">
        <f t="shared" si="186"/>
        <v>11.83</v>
      </c>
      <c r="J1199" s="84">
        <f t="shared" si="187"/>
        <v>196.6</v>
      </c>
      <c r="K1199" s="1"/>
      <c r="L1199" s="1"/>
      <c r="M1199" s="84">
        <f t="shared" si="188"/>
        <v>11.83</v>
      </c>
      <c r="N1199" s="84">
        <f t="shared" si="189"/>
        <v>75.62</v>
      </c>
      <c r="O1199" s="84">
        <f t="shared" si="182"/>
        <v>249.54599999999999</v>
      </c>
      <c r="P1199" s="1"/>
      <c r="Q1199" s="1"/>
    </row>
    <row r="1200" spans="1:17" x14ac:dyDescent="0.2">
      <c r="A1200" s="84">
        <f t="shared" si="183"/>
        <v>119.4</v>
      </c>
      <c r="B1200" s="84">
        <f t="shared" si="180"/>
        <v>1.0495000000000001</v>
      </c>
      <c r="C1200" s="84">
        <f t="shared" si="181"/>
        <v>1.0011000000000001</v>
      </c>
      <c r="D1200" s="1"/>
      <c r="E1200" s="84">
        <f t="shared" si="184"/>
        <v>11.84</v>
      </c>
      <c r="F1200" s="84">
        <f t="shared" si="185"/>
        <v>0</v>
      </c>
      <c r="G1200" s="1"/>
      <c r="H1200" s="1"/>
      <c r="I1200" s="84">
        <f t="shared" si="186"/>
        <v>11.84</v>
      </c>
      <c r="J1200" s="84">
        <f t="shared" si="187"/>
        <v>196.8</v>
      </c>
      <c r="K1200" s="1"/>
      <c r="L1200" s="1"/>
      <c r="M1200" s="84">
        <f t="shared" si="188"/>
        <v>11.84</v>
      </c>
      <c r="N1200" s="84">
        <f t="shared" si="189"/>
        <v>75.69</v>
      </c>
      <c r="O1200" s="84">
        <f t="shared" si="182"/>
        <v>249.77699999999999</v>
      </c>
      <c r="P1200" s="1"/>
      <c r="Q1200" s="1"/>
    </row>
    <row r="1201" spans="1:17" x14ac:dyDescent="0.2">
      <c r="A1201" s="84">
        <f t="shared" si="183"/>
        <v>119.5</v>
      </c>
      <c r="B1201" s="84">
        <f t="shared" si="180"/>
        <v>1.0491999999999999</v>
      </c>
      <c r="C1201" s="84">
        <f t="shared" si="181"/>
        <v>1.0011000000000001</v>
      </c>
      <c r="D1201" s="1"/>
      <c r="E1201" s="84">
        <f t="shared" si="184"/>
        <v>11.85</v>
      </c>
      <c r="F1201" s="84">
        <f t="shared" si="185"/>
        <v>0</v>
      </c>
      <c r="G1201" s="1"/>
      <c r="H1201" s="1"/>
      <c r="I1201" s="84">
        <f t="shared" si="186"/>
        <v>11.85</v>
      </c>
      <c r="J1201" s="84">
        <f t="shared" si="187"/>
        <v>197</v>
      </c>
      <c r="K1201" s="1"/>
      <c r="L1201" s="1"/>
      <c r="M1201" s="84">
        <f t="shared" si="188"/>
        <v>11.85</v>
      </c>
      <c r="N1201" s="84">
        <f t="shared" si="189"/>
        <v>75.77</v>
      </c>
      <c r="O1201" s="84">
        <f t="shared" si="182"/>
        <v>250.041</v>
      </c>
      <c r="P1201" s="1"/>
      <c r="Q1201" s="1"/>
    </row>
    <row r="1202" spans="1:17" x14ac:dyDescent="0.2">
      <c r="A1202" s="84">
        <f t="shared" si="183"/>
        <v>119.6</v>
      </c>
      <c r="B1202" s="84">
        <f t="shared" si="180"/>
        <v>1.0489999999999999</v>
      </c>
      <c r="C1202" s="84">
        <f t="shared" si="181"/>
        <v>1.0009999999999999</v>
      </c>
      <c r="D1202" s="1"/>
      <c r="E1202" s="84">
        <f t="shared" si="184"/>
        <v>11.86</v>
      </c>
      <c r="F1202" s="84">
        <f t="shared" si="185"/>
        <v>0</v>
      </c>
      <c r="G1202" s="1"/>
      <c r="H1202" s="1"/>
      <c r="I1202" s="84">
        <f t="shared" si="186"/>
        <v>11.86</v>
      </c>
      <c r="J1202" s="84">
        <f t="shared" si="187"/>
        <v>197.2</v>
      </c>
      <c r="K1202" s="1"/>
      <c r="L1202" s="1"/>
      <c r="M1202" s="84">
        <f t="shared" si="188"/>
        <v>11.86</v>
      </c>
      <c r="N1202" s="84">
        <f t="shared" si="189"/>
        <v>75.849999999999994</v>
      </c>
      <c r="O1202" s="84">
        <f t="shared" si="182"/>
        <v>250.30500000000001</v>
      </c>
      <c r="P1202" s="1"/>
      <c r="Q1202" s="1"/>
    </row>
    <row r="1203" spans="1:17" x14ac:dyDescent="0.2">
      <c r="A1203" s="84">
        <f t="shared" si="183"/>
        <v>119.7</v>
      </c>
      <c r="B1203" s="84">
        <f t="shared" si="180"/>
        <v>1.0488</v>
      </c>
      <c r="C1203" s="84">
        <f t="shared" si="181"/>
        <v>1.0009999999999999</v>
      </c>
      <c r="D1203" s="1"/>
      <c r="E1203" s="84">
        <f t="shared" si="184"/>
        <v>11.87</v>
      </c>
      <c r="F1203" s="84">
        <f t="shared" si="185"/>
        <v>0</v>
      </c>
      <c r="G1203" s="1"/>
      <c r="H1203" s="1"/>
      <c r="I1203" s="84">
        <f t="shared" si="186"/>
        <v>11.87</v>
      </c>
      <c r="J1203" s="84">
        <f t="shared" si="187"/>
        <v>197.4</v>
      </c>
      <c r="K1203" s="1"/>
      <c r="L1203" s="1"/>
      <c r="M1203" s="84">
        <f t="shared" si="188"/>
        <v>11.87</v>
      </c>
      <c r="N1203" s="84">
        <f t="shared" si="189"/>
        <v>75.92</v>
      </c>
      <c r="O1203" s="84">
        <f t="shared" si="182"/>
        <v>250.536</v>
      </c>
      <c r="P1203" s="1"/>
      <c r="Q1203" s="1"/>
    </row>
    <row r="1204" spans="1:17" x14ac:dyDescent="0.2">
      <c r="A1204" s="84">
        <f t="shared" si="183"/>
        <v>119.8</v>
      </c>
      <c r="B1204" s="84">
        <f t="shared" si="180"/>
        <v>1.0486</v>
      </c>
      <c r="C1204" s="84">
        <f t="shared" si="181"/>
        <v>1.0009999999999999</v>
      </c>
      <c r="D1204" s="1"/>
      <c r="E1204" s="84">
        <f t="shared" si="184"/>
        <v>11.88</v>
      </c>
      <c r="F1204" s="84">
        <f t="shared" si="185"/>
        <v>0</v>
      </c>
      <c r="G1204" s="1"/>
      <c r="H1204" s="1"/>
      <c r="I1204" s="84">
        <f t="shared" si="186"/>
        <v>11.88</v>
      </c>
      <c r="J1204" s="84">
        <f t="shared" si="187"/>
        <v>197.6</v>
      </c>
      <c r="K1204" s="1"/>
      <c r="L1204" s="1"/>
      <c r="M1204" s="84">
        <f t="shared" si="188"/>
        <v>11.88</v>
      </c>
      <c r="N1204" s="84">
        <f t="shared" si="189"/>
        <v>76</v>
      </c>
      <c r="O1204" s="84">
        <f t="shared" si="182"/>
        <v>250.8</v>
      </c>
      <c r="P1204" s="1"/>
      <c r="Q1204" s="1"/>
    </row>
    <row r="1205" spans="1:17" x14ac:dyDescent="0.2">
      <c r="A1205" s="84">
        <f t="shared" si="183"/>
        <v>119.9</v>
      </c>
      <c r="B1205" s="84">
        <f t="shared" si="180"/>
        <v>1.0483</v>
      </c>
      <c r="C1205" s="84">
        <f t="shared" si="181"/>
        <v>1.0008999999999999</v>
      </c>
      <c r="D1205" s="1"/>
      <c r="E1205" s="84">
        <f t="shared" si="184"/>
        <v>11.89</v>
      </c>
      <c r="F1205" s="84">
        <f t="shared" si="185"/>
        <v>0</v>
      </c>
      <c r="G1205" s="1"/>
      <c r="H1205" s="1"/>
      <c r="I1205" s="84">
        <f t="shared" si="186"/>
        <v>11.89</v>
      </c>
      <c r="J1205" s="84">
        <f t="shared" si="187"/>
        <v>197.8</v>
      </c>
      <c r="K1205" s="1"/>
      <c r="L1205" s="1"/>
      <c r="M1205" s="84">
        <f t="shared" si="188"/>
        <v>11.89</v>
      </c>
      <c r="N1205" s="84">
        <f t="shared" si="189"/>
        <v>76.08</v>
      </c>
      <c r="O1205" s="84">
        <f t="shared" si="182"/>
        <v>251.06399999999999</v>
      </c>
      <c r="P1205" s="1"/>
      <c r="Q1205" s="1"/>
    </row>
    <row r="1206" spans="1:17" x14ac:dyDescent="0.2">
      <c r="A1206" s="84">
        <f t="shared" si="183"/>
        <v>120</v>
      </c>
      <c r="B1206" s="84">
        <f t="shared" si="180"/>
        <v>1.0481</v>
      </c>
      <c r="C1206" s="84">
        <f t="shared" si="181"/>
        <v>1.0008999999999999</v>
      </c>
      <c r="D1206" s="1"/>
      <c r="E1206" s="84">
        <f t="shared" si="184"/>
        <v>11.9</v>
      </c>
      <c r="F1206" s="84">
        <f t="shared" si="185"/>
        <v>0</v>
      </c>
      <c r="G1206" s="1"/>
      <c r="H1206" s="1"/>
      <c r="I1206" s="84">
        <f t="shared" si="186"/>
        <v>11.9</v>
      </c>
      <c r="J1206" s="84">
        <f t="shared" si="187"/>
        <v>198</v>
      </c>
      <c r="K1206" s="1"/>
      <c r="L1206" s="1"/>
      <c r="M1206" s="84">
        <f t="shared" si="188"/>
        <v>11.9</v>
      </c>
      <c r="N1206" s="84">
        <f t="shared" si="189"/>
        <v>76.150000000000006</v>
      </c>
      <c r="O1206" s="84">
        <f t="shared" si="182"/>
        <v>251.29499999999999</v>
      </c>
      <c r="P1206" s="1"/>
      <c r="Q1206" s="1"/>
    </row>
    <row r="1207" spans="1:17" x14ac:dyDescent="0.2">
      <c r="A1207" s="84">
        <f t="shared" si="183"/>
        <v>120.1</v>
      </c>
      <c r="B1207" s="84">
        <f t="shared" si="180"/>
        <v>1.0479000000000001</v>
      </c>
      <c r="C1207" s="84">
        <f t="shared" si="181"/>
        <v>1.0008999999999999</v>
      </c>
      <c r="D1207" s="1"/>
      <c r="E1207" s="84">
        <f t="shared" si="184"/>
        <v>11.91</v>
      </c>
      <c r="F1207" s="84">
        <f t="shared" si="185"/>
        <v>0</v>
      </c>
      <c r="G1207" s="1"/>
      <c r="H1207" s="1"/>
      <c r="I1207" s="84">
        <f t="shared" si="186"/>
        <v>11.91</v>
      </c>
      <c r="J1207" s="84">
        <f t="shared" si="187"/>
        <v>198.2</v>
      </c>
      <c r="K1207" s="1"/>
      <c r="L1207" s="1"/>
      <c r="M1207" s="84">
        <f t="shared" si="188"/>
        <v>11.91</v>
      </c>
      <c r="N1207" s="84">
        <f t="shared" si="189"/>
        <v>76.23</v>
      </c>
      <c r="O1207" s="84">
        <f t="shared" si="182"/>
        <v>251.559</v>
      </c>
      <c r="P1207" s="1"/>
      <c r="Q1207" s="1"/>
    </row>
    <row r="1208" spans="1:17" x14ac:dyDescent="0.2">
      <c r="A1208" s="84">
        <f t="shared" si="183"/>
        <v>120.2</v>
      </c>
      <c r="B1208" s="84">
        <f t="shared" si="180"/>
        <v>1.0477000000000001</v>
      </c>
      <c r="C1208" s="84">
        <f t="shared" si="181"/>
        <v>1.0007999999999999</v>
      </c>
      <c r="D1208" s="1"/>
      <c r="E1208" s="84">
        <f t="shared" si="184"/>
        <v>11.92</v>
      </c>
      <c r="F1208" s="84">
        <f t="shared" si="185"/>
        <v>0</v>
      </c>
      <c r="G1208" s="1"/>
      <c r="H1208" s="1"/>
      <c r="I1208" s="84">
        <f t="shared" si="186"/>
        <v>11.92</v>
      </c>
      <c r="J1208" s="84">
        <f t="shared" si="187"/>
        <v>198.4</v>
      </c>
      <c r="K1208" s="1"/>
      <c r="L1208" s="1"/>
      <c r="M1208" s="84">
        <f t="shared" si="188"/>
        <v>11.92</v>
      </c>
      <c r="N1208" s="84">
        <f t="shared" si="189"/>
        <v>76.31</v>
      </c>
      <c r="O1208" s="84">
        <f t="shared" si="182"/>
        <v>251.82300000000001</v>
      </c>
      <c r="P1208" s="1"/>
      <c r="Q1208" s="1"/>
    </row>
    <row r="1209" spans="1:17" x14ac:dyDescent="0.2">
      <c r="A1209" s="84">
        <f t="shared" si="183"/>
        <v>120.3</v>
      </c>
      <c r="B1209" s="84">
        <f t="shared" si="180"/>
        <v>1.0475000000000001</v>
      </c>
      <c r="C1209" s="84">
        <f t="shared" si="181"/>
        <v>1.0007999999999999</v>
      </c>
      <c r="D1209" s="1"/>
      <c r="E1209" s="84">
        <f t="shared" si="184"/>
        <v>11.93</v>
      </c>
      <c r="F1209" s="84">
        <f t="shared" si="185"/>
        <v>0</v>
      </c>
      <c r="G1209" s="1"/>
      <c r="H1209" s="1"/>
      <c r="I1209" s="84">
        <f t="shared" si="186"/>
        <v>11.93</v>
      </c>
      <c r="J1209" s="84">
        <f t="shared" si="187"/>
        <v>198.6</v>
      </c>
      <c r="K1209" s="1"/>
      <c r="L1209" s="1"/>
      <c r="M1209" s="84">
        <f t="shared" si="188"/>
        <v>11.93</v>
      </c>
      <c r="N1209" s="84">
        <f t="shared" si="189"/>
        <v>76.38</v>
      </c>
      <c r="O1209" s="84">
        <f t="shared" si="182"/>
        <v>252.054</v>
      </c>
      <c r="P1209" s="1"/>
      <c r="Q1209" s="1"/>
    </row>
    <row r="1210" spans="1:17" x14ac:dyDescent="0.2">
      <c r="A1210" s="84">
        <f t="shared" si="183"/>
        <v>120.4</v>
      </c>
      <c r="B1210" s="84">
        <f t="shared" si="180"/>
        <v>1.0471999999999999</v>
      </c>
      <c r="C1210" s="84">
        <f t="shared" si="181"/>
        <v>1.0007999999999999</v>
      </c>
      <c r="D1210" s="1"/>
      <c r="E1210" s="84">
        <f t="shared" si="184"/>
        <v>11.94</v>
      </c>
      <c r="F1210" s="84">
        <f t="shared" si="185"/>
        <v>0</v>
      </c>
      <c r="G1210" s="1"/>
      <c r="H1210" s="1"/>
      <c r="I1210" s="84">
        <f t="shared" si="186"/>
        <v>11.94</v>
      </c>
      <c r="J1210" s="84">
        <f t="shared" si="187"/>
        <v>198.8</v>
      </c>
      <c r="K1210" s="1"/>
      <c r="L1210" s="1"/>
      <c r="M1210" s="84">
        <f t="shared" si="188"/>
        <v>11.94</v>
      </c>
      <c r="N1210" s="84">
        <f t="shared" si="189"/>
        <v>76.459999999999994</v>
      </c>
      <c r="O1210" s="84">
        <f t="shared" si="182"/>
        <v>252.31800000000001</v>
      </c>
      <c r="P1210" s="1"/>
      <c r="Q1210" s="1"/>
    </row>
    <row r="1211" spans="1:17" x14ac:dyDescent="0.2">
      <c r="A1211" s="84">
        <f t="shared" si="183"/>
        <v>120.5</v>
      </c>
      <c r="B1211" s="84">
        <f t="shared" si="180"/>
        <v>1.0469999999999999</v>
      </c>
      <c r="C1211" s="84">
        <f t="shared" si="181"/>
        <v>1.0006999999999999</v>
      </c>
      <c r="D1211" s="1"/>
      <c r="E1211" s="84">
        <f t="shared" si="184"/>
        <v>11.95</v>
      </c>
      <c r="F1211" s="84">
        <f t="shared" si="185"/>
        <v>0</v>
      </c>
      <c r="G1211" s="1"/>
      <c r="H1211" s="1"/>
      <c r="I1211" s="84">
        <f t="shared" si="186"/>
        <v>11.95</v>
      </c>
      <c r="J1211" s="84">
        <f t="shared" si="187"/>
        <v>199</v>
      </c>
      <c r="K1211" s="1"/>
      <c r="L1211" s="1"/>
      <c r="M1211" s="84">
        <f t="shared" si="188"/>
        <v>11.95</v>
      </c>
      <c r="N1211" s="84">
        <f t="shared" si="189"/>
        <v>76.540000000000006</v>
      </c>
      <c r="O1211" s="84">
        <f t="shared" si="182"/>
        <v>252.58199999999999</v>
      </c>
      <c r="P1211" s="1"/>
      <c r="Q1211" s="1"/>
    </row>
    <row r="1212" spans="1:17" x14ac:dyDescent="0.2">
      <c r="A1212" s="84">
        <f t="shared" si="183"/>
        <v>120.6</v>
      </c>
      <c r="B1212" s="84">
        <f t="shared" si="180"/>
        <v>1.0468</v>
      </c>
      <c r="C1212" s="84">
        <f t="shared" si="181"/>
        <v>1.0006999999999999</v>
      </c>
      <c r="D1212" s="1"/>
      <c r="E1212" s="84">
        <f t="shared" si="184"/>
        <v>11.96</v>
      </c>
      <c r="F1212" s="84">
        <f t="shared" si="185"/>
        <v>0</v>
      </c>
      <c r="G1212" s="1"/>
      <c r="H1212" s="1"/>
      <c r="I1212" s="84">
        <f t="shared" si="186"/>
        <v>11.96</v>
      </c>
      <c r="J1212" s="84">
        <f t="shared" si="187"/>
        <v>199.2</v>
      </c>
      <c r="K1212" s="1"/>
      <c r="L1212" s="1"/>
      <c r="M1212" s="84">
        <f t="shared" si="188"/>
        <v>11.96</v>
      </c>
      <c r="N1212" s="84">
        <f t="shared" si="189"/>
        <v>76.62</v>
      </c>
      <c r="O1212" s="84">
        <f t="shared" si="182"/>
        <v>252.846</v>
      </c>
      <c r="P1212" s="1"/>
      <c r="Q1212" s="1"/>
    </row>
    <row r="1213" spans="1:17" x14ac:dyDescent="0.2">
      <c r="A1213" s="84">
        <f t="shared" si="183"/>
        <v>120.7</v>
      </c>
      <c r="B1213" s="84">
        <f t="shared" si="180"/>
        <v>1.0466</v>
      </c>
      <c r="C1213" s="84">
        <f t="shared" si="181"/>
        <v>1.0006999999999999</v>
      </c>
      <c r="D1213" s="1"/>
      <c r="E1213" s="84">
        <f t="shared" si="184"/>
        <v>11.97</v>
      </c>
      <c r="F1213" s="84">
        <f t="shared" si="185"/>
        <v>0</v>
      </c>
      <c r="G1213" s="1"/>
      <c r="H1213" s="1"/>
      <c r="I1213" s="84">
        <f t="shared" si="186"/>
        <v>11.97</v>
      </c>
      <c r="J1213" s="84">
        <f t="shared" si="187"/>
        <v>199.4</v>
      </c>
      <c r="K1213" s="1"/>
      <c r="L1213" s="1"/>
      <c r="M1213" s="84">
        <f t="shared" si="188"/>
        <v>11.97</v>
      </c>
      <c r="N1213" s="84">
        <f t="shared" si="189"/>
        <v>76.69</v>
      </c>
      <c r="O1213" s="84">
        <f t="shared" si="182"/>
        <v>253.077</v>
      </c>
      <c r="P1213" s="1"/>
      <c r="Q1213" s="1"/>
    </row>
    <row r="1214" spans="1:17" x14ac:dyDescent="0.2">
      <c r="A1214" s="84">
        <f t="shared" si="183"/>
        <v>120.8</v>
      </c>
      <c r="B1214" s="84">
        <f t="shared" si="180"/>
        <v>1.0464</v>
      </c>
      <c r="C1214" s="84">
        <f t="shared" si="181"/>
        <v>1.0006999999999999</v>
      </c>
      <c r="D1214" s="1"/>
      <c r="E1214" s="84">
        <f t="shared" si="184"/>
        <v>11.98</v>
      </c>
      <c r="F1214" s="84">
        <f t="shared" si="185"/>
        <v>0</v>
      </c>
      <c r="G1214" s="1"/>
      <c r="H1214" s="1"/>
      <c r="I1214" s="84">
        <f t="shared" si="186"/>
        <v>11.98</v>
      </c>
      <c r="J1214" s="84">
        <f t="shared" si="187"/>
        <v>199.6</v>
      </c>
      <c r="K1214" s="1"/>
      <c r="L1214" s="1"/>
      <c r="M1214" s="84">
        <f t="shared" si="188"/>
        <v>11.98</v>
      </c>
      <c r="N1214" s="84">
        <f t="shared" si="189"/>
        <v>76.77</v>
      </c>
      <c r="O1214" s="84">
        <f t="shared" si="182"/>
        <v>253.34100000000001</v>
      </c>
      <c r="P1214" s="1"/>
      <c r="Q1214" s="1"/>
    </row>
    <row r="1215" spans="1:17" x14ac:dyDescent="0.2">
      <c r="A1215" s="84">
        <f t="shared" si="183"/>
        <v>120.9</v>
      </c>
      <c r="B1215" s="84">
        <f t="shared" si="180"/>
        <v>1.0462</v>
      </c>
      <c r="C1215" s="84">
        <f t="shared" si="181"/>
        <v>1.0005999999999999</v>
      </c>
      <c r="D1215" s="1"/>
      <c r="E1215" s="84">
        <f t="shared" si="184"/>
        <v>11.99</v>
      </c>
      <c r="F1215" s="84">
        <f t="shared" si="185"/>
        <v>0</v>
      </c>
      <c r="G1215" s="1"/>
      <c r="H1215" s="1"/>
      <c r="I1215" s="84">
        <f t="shared" si="186"/>
        <v>11.99</v>
      </c>
      <c r="J1215" s="84">
        <f t="shared" si="187"/>
        <v>199.8</v>
      </c>
      <c r="K1215" s="1"/>
      <c r="L1215" s="1"/>
      <c r="M1215" s="84">
        <f t="shared" si="188"/>
        <v>11.99</v>
      </c>
      <c r="N1215" s="84">
        <f t="shared" si="189"/>
        <v>76.849999999999994</v>
      </c>
      <c r="O1215" s="84">
        <f t="shared" si="182"/>
        <v>253.60499999999999</v>
      </c>
      <c r="P1215" s="1"/>
      <c r="Q1215" s="1"/>
    </row>
    <row r="1216" spans="1:17" x14ac:dyDescent="0.2">
      <c r="A1216" s="84">
        <f t="shared" si="183"/>
        <v>121</v>
      </c>
      <c r="B1216" s="84">
        <f t="shared" si="180"/>
        <v>1.0459000000000001</v>
      </c>
      <c r="C1216" s="84">
        <f t="shared" si="181"/>
        <v>1.0005999999999999</v>
      </c>
      <c r="D1216" s="1"/>
      <c r="E1216" s="84">
        <f t="shared" si="184"/>
        <v>12</v>
      </c>
      <c r="F1216" s="84">
        <f t="shared" si="185"/>
        <v>0</v>
      </c>
      <c r="G1216" s="1"/>
      <c r="H1216" s="1"/>
      <c r="I1216" s="84">
        <f t="shared" si="186"/>
        <v>12</v>
      </c>
      <c r="J1216" s="84">
        <f t="shared" si="187"/>
        <v>200</v>
      </c>
      <c r="K1216" s="1"/>
      <c r="L1216" s="1"/>
      <c r="M1216" s="84">
        <f t="shared" si="188"/>
        <v>12</v>
      </c>
      <c r="N1216" s="84">
        <f t="shared" si="189"/>
        <v>76.92</v>
      </c>
      <c r="O1216" s="84">
        <f t="shared" si="182"/>
        <v>253.83600000000001</v>
      </c>
      <c r="P1216" s="1"/>
      <c r="Q1216" s="1"/>
    </row>
    <row r="1217" spans="1:17" x14ac:dyDescent="0.2">
      <c r="A1217" s="84">
        <f t="shared" si="183"/>
        <v>121.1</v>
      </c>
      <c r="B1217" s="84">
        <f t="shared" si="180"/>
        <v>1.0457000000000001</v>
      </c>
      <c r="C1217" s="84">
        <f t="shared" si="181"/>
        <v>1.0005999999999999</v>
      </c>
      <c r="D1217" s="1"/>
      <c r="E1217" s="84">
        <f t="shared" si="184"/>
        <v>12.01</v>
      </c>
      <c r="F1217" s="84">
        <f t="shared" si="185"/>
        <v>0</v>
      </c>
      <c r="G1217" s="1"/>
      <c r="H1217" s="1"/>
      <c r="I1217" s="84">
        <f t="shared" si="186"/>
        <v>12.01</v>
      </c>
      <c r="J1217" s="84">
        <f t="shared" si="187"/>
        <v>200.2</v>
      </c>
      <c r="K1217" s="1"/>
      <c r="L1217" s="1"/>
      <c r="M1217" s="84">
        <f t="shared" si="188"/>
        <v>12.01</v>
      </c>
      <c r="N1217" s="84">
        <f t="shared" si="189"/>
        <v>77</v>
      </c>
      <c r="O1217" s="84">
        <f t="shared" si="182"/>
        <v>254.1</v>
      </c>
      <c r="P1217" s="1"/>
      <c r="Q1217" s="1"/>
    </row>
    <row r="1218" spans="1:17" x14ac:dyDescent="0.2">
      <c r="A1218" s="84">
        <f t="shared" si="183"/>
        <v>121.2</v>
      </c>
      <c r="B1218" s="84">
        <f t="shared" si="180"/>
        <v>1.0455000000000001</v>
      </c>
      <c r="C1218" s="84">
        <f t="shared" si="181"/>
        <v>1.0004999999999999</v>
      </c>
      <c r="D1218" s="1"/>
      <c r="E1218" s="84">
        <f t="shared" si="184"/>
        <v>12.02</v>
      </c>
      <c r="F1218" s="84">
        <f t="shared" si="185"/>
        <v>0</v>
      </c>
      <c r="G1218" s="1"/>
      <c r="H1218" s="1"/>
      <c r="I1218" s="84">
        <f t="shared" si="186"/>
        <v>12.02</v>
      </c>
      <c r="J1218" s="84">
        <f t="shared" si="187"/>
        <v>200.4</v>
      </c>
      <c r="K1218" s="1"/>
      <c r="L1218" s="1"/>
      <c r="M1218" s="84">
        <f t="shared" si="188"/>
        <v>12.02</v>
      </c>
      <c r="N1218" s="84">
        <f t="shared" si="189"/>
        <v>77.08</v>
      </c>
      <c r="O1218" s="84">
        <f t="shared" si="182"/>
        <v>254.364</v>
      </c>
      <c r="P1218" s="1"/>
      <c r="Q1218" s="1"/>
    </row>
    <row r="1219" spans="1:17" x14ac:dyDescent="0.2">
      <c r="A1219" s="84">
        <f t="shared" si="183"/>
        <v>121.3</v>
      </c>
      <c r="B1219" s="84">
        <f t="shared" si="180"/>
        <v>1.0452999999999999</v>
      </c>
      <c r="C1219" s="84">
        <f t="shared" si="181"/>
        <v>1.0004999999999999</v>
      </c>
      <c r="D1219" s="1"/>
      <c r="E1219" s="84">
        <f t="shared" si="184"/>
        <v>12.03</v>
      </c>
      <c r="F1219" s="84">
        <f t="shared" si="185"/>
        <v>0</v>
      </c>
      <c r="G1219" s="1"/>
      <c r="H1219" s="1"/>
      <c r="I1219" s="84">
        <f t="shared" si="186"/>
        <v>12.03</v>
      </c>
      <c r="J1219" s="84">
        <f t="shared" si="187"/>
        <v>200.6</v>
      </c>
      <c r="K1219" s="1"/>
      <c r="L1219" s="1"/>
      <c r="M1219" s="84">
        <f t="shared" si="188"/>
        <v>12.03</v>
      </c>
      <c r="N1219" s="84">
        <f t="shared" si="189"/>
        <v>77.150000000000006</v>
      </c>
      <c r="O1219" s="84">
        <f t="shared" si="182"/>
        <v>254.595</v>
      </c>
      <c r="P1219" s="1"/>
      <c r="Q1219" s="1"/>
    </row>
    <row r="1220" spans="1:17" x14ac:dyDescent="0.2">
      <c r="A1220" s="84">
        <f t="shared" si="183"/>
        <v>121.4</v>
      </c>
      <c r="B1220" s="84">
        <f t="shared" si="180"/>
        <v>1.0450999999999999</v>
      </c>
      <c r="C1220" s="84">
        <f t="shared" si="181"/>
        <v>1.0004999999999999</v>
      </c>
      <c r="D1220" s="1"/>
      <c r="E1220" s="84">
        <f t="shared" si="184"/>
        <v>12.04</v>
      </c>
      <c r="F1220" s="84">
        <f t="shared" si="185"/>
        <v>0</v>
      </c>
      <c r="G1220" s="1"/>
      <c r="H1220" s="1"/>
      <c r="I1220" s="84">
        <f t="shared" si="186"/>
        <v>12.04</v>
      </c>
      <c r="J1220" s="84">
        <f t="shared" si="187"/>
        <v>200.8</v>
      </c>
      <c r="K1220" s="1"/>
      <c r="L1220" s="1"/>
      <c r="M1220" s="84">
        <f t="shared" si="188"/>
        <v>12.04</v>
      </c>
      <c r="N1220" s="84">
        <f t="shared" si="189"/>
        <v>77.23</v>
      </c>
      <c r="O1220" s="84">
        <f t="shared" si="182"/>
        <v>254.85900000000001</v>
      </c>
      <c r="P1220" s="1"/>
      <c r="Q1220" s="1"/>
    </row>
    <row r="1221" spans="1:17" x14ac:dyDescent="0.2">
      <c r="A1221" s="84">
        <f t="shared" si="183"/>
        <v>121.5</v>
      </c>
      <c r="B1221" s="84">
        <f t="shared" si="180"/>
        <v>1.0448999999999999</v>
      </c>
      <c r="C1221" s="84">
        <f t="shared" si="181"/>
        <v>1.0004999999999999</v>
      </c>
      <c r="D1221" s="1"/>
      <c r="E1221" s="84">
        <f t="shared" si="184"/>
        <v>12.05</v>
      </c>
      <c r="F1221" s="84">
        <f t="shared" si="185"/>
        <v>0</v>
      </c>
      <c r="G1221" s="1"/>
      <c r="H1221" s="1"/>
      <c r="I1221" s="84">
        <f t="shared" si="186"/>
        <v>12.05</v>
      </c>
      <c r="J1221" s="84">
        <f t="shared" si="187"/>
        <v>201</v>
      </c>
      <c r="K1221" s="1"/>
      <c r="L1221" s="1"/>
      <c r="M1221" s="84">
        <f t="shared" si="188"/>
        <v>12.05</v>
      </c>
      <c r="N1221" s="84">
        <f t="shared" si="189"/>
        <v>77.31</v>
      </c>
      <c r="O1221" s="84">
        <f t="shared" si="182"/>
        <v>255.12299999999999</v>
      </c>
      <c r="P1221" s="1"/>
      <c r="Q1221" s="1"/>
    </row>
    <row r="1222" spans="1:17" x14ac:dyDescent="0.2">
      <c r="A1222" s="84">
        <f t="shared" si="183"/>
        <v>121.6</v>
      </c>
      <c r="B1222" s="84">
        <f t="shared" si="180"/>
        <v>1.0447</v>
      </c>
      <c r="C1222" s="84">
        <f t="shared" si="181"/>
        <v>1.0004</v>
      </c>
      <c r="D1222" s="1"/>
      <c r="E1222" s="84">
        <f t="shared" si="184"/>
        <v>12.06</v>
      </c>
      <c r="F1222" s="84">
        <f t="shared" si="185"/>
        <v>0</v>
      </c>
      <c r="G1222" s="1"/>
      <c r="H1222" s="1"/>
      <c r="I1222" s="84">
        <f t="shared" si="186"/>
        <v>12.06</v>
      </c>
      <c r="J1222" s="84">
        <f t="shared" si="187"/>
        <v>201.2</v>
      </c>
      <c r="K1222" s="1"/>
      <c r="L1222" s="1"/>
      <c r="M1222" s="84">
        <f t="shared" si="188"/>
        <v>12.06</v>
      </c>
      <c r="N1222" s="84">
        <f t="shared" si="189"/>
        <v>77.38</v>
      </c>
      <c r="O1222" s="84">
        <f t="shared" si="182"/>
        <v>255.35400000000001</v>
      </c>
      <c r="P1222" s="1"/>
      <c r="Q1222" s="1"/>
    </row>
    <row r="1223" spans="1:17" x14ac:dyDescent="0.2">
      <c r="A1223" s="84">
        <f t="shared" si="183"/>
        <v>121.7</v>
      </c>
      <c r="B1223" s="84">
        <f t="shared" si="180"/>
        <v>1.0445</v>
      </c>
      <c r="C1223" s="84">
        <f t="shared" si="181"/>
        <v>1.0004</v>
      </c>
      <c r="D1223" s="1"/>
      <c r="E1223" s="84">
        <f t="shared" si="184"/>
        <v>12.07</v>
      </c>
      <c r="F1223" s="84">
        <f t="shared" si="185"/>
        <v>0</v>
      </c>
      <c r="G1223" s="1"/>
      <c r="H1223" s="1"/>
      <c r="I1223" s="84">
        <f t="shared" si="186"/>
        <v>12.07</v>
      </c>
      <c r="J1223" s="84">
        <f t="shared" si="187"/>
        <v>201.4</v>
      </c>
      <c r="K1223" s="1"/>
      <c r="L1223" s="1"/>
      <c r="M1223" s="84">
        <f t="shared" si="188"/>
        <v>12.07</v>
      </c>
      <c r="N1223" s="84">
        <f t="shared" si="189"/>
        <v>77.459999999999994</v>
      </c>
      <c r="O1223" s="84">
        <f t="shared" si="182"/>
        <v>255.61799999999999</v>
      </c>
      <c r="P1223" s="1"/>
      <c r="Q1223" s="1"/>
    </row>
    <row r="1224" spans="1:17" x14ac:dyDescent="0.2">
      <c r="A1224" s="84">
        <f t="shared" si="183"/>
        <v>121.8</v>
      </c>
      <c r="B1224" s="84">
        <f t="shared" si="180"/>
        <v>1.0443</v>
      </c>
      <c r="C1224" s="84">
        <f t="shared" si="181"/>
        <v>1.0004</v>
      </c>
      <c r="D1224" s="1"/>
      <c r="E1224" s="84">
        <f t="shared" si="184"/>
        <v>12.08</v>
      </c>
      <c r="F1224" s="84">
        <f t="shared" si="185"/>
        <v>0</v>
      </c>
      <c r="G1224" s="1"/>
      <c r="H1224" s="1"/>
      <c r="I1224" s="84">
        <f t="shared" si="186"/>
        <v>12.08</v>
      </c>
      <c r="J1224" s="84">
        <f t="shared" si="187"/>
        <v>201.6</v>
      </c>
      <c r="K1224" s="1"/>
      <c r="L1224" s="1"/>
      <c r="M1224" s="84">
        <f t="shared" si="188"/>
        <v>12.08</v>
      </c>
      <c r="N1224" s="84">
        <f t="shared" si="189"/>
        <v>77.540000000000006</v>
      </c>
      <c r="O1224" s="84">
        <f t="shared" si="182"/>
        <v>255.88200000000001</v>
      </c>
      <c r="P1224" s="1"/>
      <c r="Q1224" s="1"/>
    </row>
    <row r="1225" spans="1:17" x14ac:dyDescent="0.2">
      <c r="A1225" s="84">
        <f t="shared" si="183"/>
        <v>121.9</v>
      </c>
      <c r="B1225" s="84">
        <f t="shared" si="180"/>
        <v>1.044</v>
      </c>
      <c r="C1225" s="84">
        <f t="shared" si="181"/>
        <v>1.0004</v>
      </c>
      <c r="D1225" s="1"/>
      <c r="E1225" s="84">
        <f t="shared" si="184"/>
        <v>12.09</v>
      </c>
      <c r="F1225" s="84">
        <f t="shared" si="185"/>
        <v>0</v>
      </c>
      <c r="G1225" s="1"/>
      <c r="H1225" s="1"/>
      <c r="I1225" s="84">
        <f t="shared" si="186"/>
        <v>12.09</v>
      </c>
      <c r="J1225" s="84">
        <f t="shared" si="187"/>
        <v>201.8</v>
      </c>
      <c r="K1225" s="1"/>
      <c r="L1225" s="1"/>
      <c r="M1225" s="84">
        <f t="shared" si="188"/>
        <v>12.09</v>
      </c>
      <c r="N1225" s="84">
        <f t="shared" si="189"/>
        <v>77.62</v>
      </c>
      <c r="O1225" s="84">
        <f t="shared" si="182"/>
        <v>256.14600000000002</v>
      </c>
      <c r="P1225" s="1"/>
      <c r="Q1225" s="1"/>
    </row>
    <row r="1226" spans="1:17" x14ac:dyDescent="0.2">
      <c r="A1226" s="84">
        <f t="shared" si="183"/>
        <v>122</v>
      </c>
      <c r="B1226" s="84">
        <f t="shared" si="180"/>
        <v>1.0438000000000001</v>
      </c>
      <c r="C1226" s="84">
        <f t="shared" si="181"/>
        <v>1.0004</v>
      </c>
      <c r="D1226" s="1"/>
      <c r="E1226" s="84">
        <f t="shared" si="184"/>
        <v>12.1</v>
      </c>
      <c r="F1226" s="84">
        <f t="shared" si="185"/>
        <v>0</v>
      </c>
      <c r="G1226" s="1"/>
      <c r="H1226" s="1"/>
      <c r="I1226" s="84">
        <f t="shared" si="186"/>
        <v>12.1</v>
      </c>
      <c r="J1226" s="84">
        <f t="shared" si="187"/>
        <v>202</v>
      </c>
      <c r="K1226" s="1"/>
      <c r="L1226" s="1"/>
      <c r="M1226" s="84">
        <f t="shared" si="188"/>
        <v>12.1</v>
      </c>
      <c r="N1226" s="84">
        <f t="shared" si="189"/>
        <v>77.69</v>
      </c>
      <c r="O1226" s="84">
        <f t="shared" si="182"/>
        <v>256.37700000000001</v>
      </c>
      <c r="P1226" s="1"/>
      <c r="Q1226" s="1"/>
    </row>
    <row r="1227" spans="1:17" x14ac:dyDescent="0.2">
      <c r="A1227" s="84">
        <f t="shared" si="183"/>
        <v>122.1</v>
      </c>
      <c r="B1227" s="84">
        <f t="shared" si="180"/>
        <v>1.0436000000000001</v>
      </c>
      <c r="C1227" s="84">
        <f t="shared" si="181"/>
        <v>1.0003</v>
      </c>
      <c r="D1227" s="1"/>
      <c r="E1227" s="84">
        <f t="shared" si="184"/>
        <v>12.11</v>
      </c>
      <c r="F1227" s="84">
        <f t="shared" si="185"/>
        <v>0</v>
      </c>
      <c r="G1227" s="1"/>
      <c r="H1227" s="1"/>
      <c r="I1227" s="84">
        <f t="shared" si="186"/>
        <v>12.11</v>
      </c>
      <c r="J1227" s="84">
        <f t="shared" si="187"/>
        <v>202.2</v>
      </c>
      <c r="K1227" s="1"/>
      <c r="L1227" s="1"/>
      <c r="M1227" s="84">
        <f t="shared" si="188"/>
        <v>12.11</v>
      </c>
      <c r="N1227" s="84">
        <f t="shared" si="189"/>
        <v>77.77</v>
      </c>
      <c r="O1227" s="84">
        <f t="shared" si="182"/>
        <v>256.64100000000002</v>
      </c>
      <c r="P1227" s="1"/>
      <c r="Q1227" s="1"/>
    </row>
    <row r="1228" spans="1:17" x14ac:dyDescent="0.2">
      <c r="A1228" s="84">
        <f t="shared" si="183"/>
        <v>122.2</v>
      </c>
      <c r="B1228" s="84">
        <f t="shared" si="180"/>
        <v>1.0434000000000001</v>
      </c>
      <c r="C1228" s="84">
        <f t="shared" si="181"/>
        <v>1.0003</v>
      </c>
      <c r="D1228" s="1"/>
      <c r="E1228" s="84">
        <f t="shared" si="184"/>
        <v>12.12</v>
      </c>
      <c r="F1228" s="84">
        <f t="shared" si="185"/>
        <v>0</v>
      </c>
      <c r="G1228" s="1"/>
      <c r="H1228" s="1"/>
      <c r="I1228" s="84">
        <f t="shared" si="186"/>
        <v>12.12</v>
      </c>
      <c r="J1228" s="84">
        <f t="shared" si="187"/>
        <v>202.4</v>
      </c>
      <c r="K1228" s="1"/>
      <c r="L1228" s="1"/>
      <c r="M1228" s="84">
        <f t="shared" si="188"/>
        <v>12.12</v>
      </c>
      <c r="N1228" s="84">
        <f t="shared" si="189"/>
        <v>77.849999999999994</v>
      </c>
      <c r="O1228" s="84">
        <f t="shared" si="182"/>
        <v>256.90499999999997</v>
      </c>
      <c r="P1228" s="1"/>
      <c r="Q1228" s="1"/>
    </row>
    <row r="1229" spans="1:17" x14ac:dyDescent="0.2">
      <c r="A1229" s="84">
        <f t="shared" si="183"/>
        <v>122.3</v>
      </c>
      <c r="B1229" s="84">
        <f t="shared" si="180"/>
        <v>1.0431999999999999</v>
      </c>
      <c r="C1229" s="84">
        <f t="shared" si="181"/>
        <v>1.0003</v>
      </c>
      <c r="D1229" s="1"/>
      <c r="E1229" s="84">
        <f t="shared" si="184"/>
        <v>12.13</v>
      </c>
      <c r="F1229" s="84">
        <f t="shared" si="185"/>
        <v>0</v>
      </c>
      <c r="G1229" s="1"/>
      <c r="H1229" s="1"/>
      <c r="I1229" s="84">
        <f t="shared" si="186"/>
        <v>12.13</v>
      </c>
      <c r="J1229" s="84">
        <f t="shared" si="187"/>
        <v>202.6</v>
      </c>
      <c r="K1229" s="1"/>
      <c r="L1229" s="1"/>
      <c r="M1229" s="84">
        <f t="shared" si="188"/>
        <v>12.13</v>
      </c>
      <c r="N1229" s="84">
        <f t="shared" si="189"/>
        <v>77.92</v>
      </c>
      <c r="O1229" s="84">
        <f t="shared" si="182"/>
        <v>257.13600000000002</v>
      </c>
      <c r="P1229" s="1"/>
      <c r="Q1229" s="1"/>
    </row>
    <row r="1230" spans="1:17" x14ac:dyDescent="0.2">
      <c r="A1230" s="84">
        <f t="shared" si="183"/>
        <v>122.4</v>
      </c>
      <c r="B1230" s="84">
        <f t="shared" si="180"/>
        <v>1.0429999999999999</v>
      </c>
      <c r="C1230" s="84">
        <f t="shared" si="181"/>
        <v>1.0003</v>
      </c>
      <c r="D1230" s="1"/>
      <c r="E1230" s="84">
        <f t="shared" si="184"/>
        <v>12.14</v>
      </c>
      <c r="F1230" s="84">
        <f t="shared" si="185"/>
        <v>0</v>
      </c>
      <c r="G1230" s="1"/>
      <c r="H1230" s="1"/>
      <c r="I1230" s="84">
        <f t="shared" si="186"/>
        <v>12.14</v>
      </c>
      <c r="J1230" s="84">
        <f t="shared" si="187"/>
        <v>202.8</v>
      </c>
      <c r="K1230" s="1"/>
      <c r="L1230" s="1"/>
      <c r="M1230" s="84">
        <f t="shared" si="188"/>
        <v>12.14</v>
      </c>
      <c r="N1230" s="84">
        <f t="shared" si="189"/>
        <v>78</v>
      </c>
      <c r="O1230" s="84">
        <f t="shared" si="182"/>
        <v>257.39999999999998</v>
      </c>
      <c r="P1230" s="1"/>
      <c r="Q1230" s="1"/>
    </row>
    <row r="1231" spans="1:17" x14ac:dyDescent="0.2">
      <c r="A1231" s="84">
        <f t="shared" si="183"/>
        <v>122.5</v>
      </c>
      <c r="B1231" s="84">
        <f t="shared" si="180"/>
        <v>1.0427999999999999</v>
      </c>
      <c r="C1231" s="84">
        <f t="shared" si="181"/>
        <v>1.0003</v>
      </c>
      <c r="D1231" s="1"/>
      <c r="E1231" s="84">
        <f t="shared" si="184"/>
        <v>12.15</v>
      </c>
      <c r="F1231" s="84">
        <f t="shared" si="185"/>
        <v>0</v>
      </c>
      <c r="G1231" s="1"/>
      <c r="H1231" s="1"/>
      <c r="I1231" s="84">
        <f t="shared" si="186"/>
        <v>12.15</v>
      </c>
      <c r="J1231" s="84">
        <f t="shared" si="187"/>
        <v>203</v>
      </c>
      <c r="K1231" s="1"/>
      <c r="L1231" s="1"/>
      <c r="M1231" s="84">
        <f t="shared" si="188"/>
        <v>12.15</v>
      </c>
      <c r="N1231" s="84">
        <f t="shared" si="189"/>
        <v>78.08</v>
      </c>
      <c r="O1231" s="84">
        <f t="shared" si="182"/>
        <v>257.66399999999999</v>
      </c>
      <c r="P1231" s="1"/>
      <c r="Q1231" s="1"/>
    </row>
    <row r="1232" spans="1:17" x14ac:dyDescent="0.2">
      <c r="A1232" s="84">
        <f t="shared" si="183"/>
        <v>122.6</v>
      </c>
      <c r="B1232" s="84">
        <f t="shared" ref="B1232:B1295" si="190">ROUND(VLOOKUP($A1232,SINCLAIRTABELLE,$D$1),$B$10)</f>
        <v>1.0426</v>
      </c>
      <c r="C1232" s="84">
        <f t="shared" ref="C1232:C1295" si="191">IF($B$3=$W$1,ROUND(VLOOKUP($A1232,SINCLAIRTABELLE,$E$1),$B$10),IF($B$3=$W$2,B1232,B1232+$B$4))</f>
        <v>1.0002</v>
      </c>
      <c r="D1232" s="1"/>
      <c r="E1232" s="84">
        <f t="shared" si="184"/>
        <v>12.16</v>
      </c>
      <c r="F1232" s="84">
        <f t="shared" si="185"/>
        <v>0</v>
      </c>
      <c r="G1232" s="1"/>
      <c r="H1232" s="1"/>
      <c r="I1232" s="84">
        <f t="shared" si="186"/>
        <v>12.16</v>
      </c>
      <c r="J1232" s="84">
        <f t="shared" si="187"/>
        <v>203.2</v>
      </c>
      <c r="K1232" s="1"/>
      <c r="L1232" s="1"/>
      <c r="M1232" s="84">
        <f t="shared" si="188"/>
        <v>12.16</v>
      </c>
      <c r="N1232" s="84">
        <f t="shared" si="189"/>
        <v>78.150000000000006</v>
      </c>
      <c r="O1232" s="84">
        <f t="shared" ref="O1232:O1295" si="192">IF($N$4="Ja",ROUND(N1232*$O$2,$B$10),N1232)</f>
        <v>257.89499999999998</v>
      </c>
      <c r="P1232" s="1"/>
      <c r="Q1232" s="1"/>
    </row>
    <row r="1233" spans="1:17" x14ac:dyDescent="0.2">
      <c r="A1233" s="84">
        <f t="shared" si="183"/>
        <v>122.7</v>
      </c>
      <c r="B1233" s="84">
        <f t="shared" si="190"/>
        <v>1.0424</v>
      </c>
      <c r="C1233" s="84">
        <f t="shared" si="191"/>
        <v>1.0002</v>
      </c>
      <c r="D1233" s="1"/>
      <c r="E1233" s="84">
        <f t="shared" si="184"/>
        <v>12.17</v>
      </c>
      <c r="F1233" s="84">
        <f t="shared" si="185"/>
        <v>0</v>
      </c>
      <c r="G1233" s="1"/>
      <c r="H1233" s="1"/>
      <c r="I1233" s="84">
        <f t="shared" si="186"/>
        <v>12.17</v>
      </c>
      <c r="J1233" s="84">
        <f t="shared" si="187"/>
        <v>203.4</v>
      </c>
      <c r="K1233" s="1"/>
      <c r="L1233" s="1"/>
      <c r="M1233" s="84">
        <f t="shared" si="188"/>
        <v>12.17</v>
      </c>
      <c r="N1233" s="84">
        <f t="shared" si="189"/>
        <v>78.23</v>
      </c>
      <c r="O1233" s="84">
        <f t="shared" si="192"/>
        <v>258.15899999999999</v>
      </c>
      <c r="P1233" s="1"/>
      <c r="Q1233" s="1"/>
    </row>
    <row r="1234" spans="1:17" x14ac:dyDescent="0.2">
      <c r="A1234" s="84">
        <f t="shared" ref="A1234:A1297" si="193">ROUND(A1233+0.1,1)</f>
        <v>122.8</v>
      </c>
      <c r="B1234" s="84">
        <f t="shared" si="190"/>
        <v>1.0422</v>
      </c>
      <c r="C1234" s="84">
        <f t="shared" si="191"/>
        <v>1.0002</v>
      </c>
      <c r="D1234" s="1"/>
      <c r="E1234" s="84">
        <f t="shared" ref="E1234:E1297" si="194">ROUND(E1233+0.01,2)</f>
        <v>12.18</v>
      </c>
      <c r="F1234" s="84">
        <f t="shared" ref="F1234:F1297" si="195">ROUND(IF(E1234 &gt; $F$9,0,($F$9-E1234)*100*$F$11), $F$10)</f>
        <v>0</v>
      </c>
      <c r="G1234" s="1"/>
      <c r="H1234" s="1"/>
      <c r="I1234" s="84">
        <f t="shared" ref="I1234:I1297" si="196">ROUND(I1233+0.01,2)</f>
        <v>12.18</v>
      </c>
      <c r="J1234" s="84">
        <f t="shared" ref="J1234:J1297" si="197">ROUND(IF(I1234&lt;=$J$9,0,(I1234-$J$9)*100*$J$11),$J$10)</f>
        <v>203.6</v>
      </c>
      <c r="K1234" s="1"/>
      <c r="L1234" s="1"/>
      <c r="M1234" s="84">
        <f t="shared" ref="M1234:M1297" si="198">ROUND(M1233+0.01,2)</f>
        <v>12.18</v>
      </c>
      <c r="N1234" s="84">
        <f t="shared" ref="N1234:N1297" si="199">ROUND(IF(M1234&lt;=$N$9,0,(M1234-$N$9)*100*$N$11),$N$10)</f>
        <v>78.31</v>
      </c>
      <c r="O1234" s="84">
        <f t="shared" si="192"/>
        <v>258.423</v>
      </c>
      <c r="P1234" s="1"/>
      <c r="Q1234" s="1"/>
    </row>
    <row r="1235" spans="1:17" x14ac:dyDescent="0.2">
      <c r="A1235" s="84">
        <f t="shared" si="193"/>
        <v>122.9</v>
      </c>
      <c r="B1235" s="84">
        <f t="shared" si="190"/>
        <v>1.042</v>
      </c>
      <c r="C1235" s="84">
        <f t="shared" si="191"/>
        <v>1.0002</v>
      </c>
      <c r="D1235" s="1"/>
      <c r="E1235" s="84">
        <f t="shared" si="194"/>
        <v>12.19</v>
      </c>
      <c r="F1235" s="84">
        <f t="shared" si="195"/>
        <v>0</v>
      </c>
      <c r="G1235" s="1"/>
      <c r="H1235" s="1"/>
      <c r="I1235" s="84">
        <f t="shared" si="196"/>
        <v>12.19</v>
      </c>
      <c r="J1235" s="84">
        <f t="shared" si="197"/>
        <v>203.8</v>
      </c>
      <c r="K1235" s="1"/>
      <c r="L1235" s="1"/>
      <c r="M1235" s="84">
        <f t="shared" si="198"/>
        <v>12.19</v>
      </c>
      <c r="N1235" s="84">
        <f t="shared" si="199"/>
        <v>78.38</v>
      </c>
      <c r="O1235" s="84">
        <f t="shared" si="192"/>
        <v>258.654</v>
      </c>
      <c r="P1235" s="1"/>
      <c r="Q1235" s="1"/>
    </row>
    <row r="1236" spans="1:17" x14ac:dyDescent="0.2">
      <c r="A1236" s="84">
        <f t="shared" si="193"/>
        <v>123</v>
      </c>
      <c r="B1236" s="84">
        <f t="shared" si="190"/>
        <v>1.0418000000000001</v>
      </c>
      <c r="C1236" s="84">
        <f t="shared" si="191"/>
        <v>1.0002</v>
      </c>
      <c r="D1236" s="1"/>
      <c r="E1236" s="84">
        <f t="shared" si="194"/>
        <v>12.2</v>
      </c>
      <c r="F1236" s="84">
        <f t="shared" si="195"/>
        <v>0</v>
      </c>
      <c r="G1236" s="1"/>
      <c r="H1236" s="1"/>
      <c r="I1236" s="84">
        <f t="shared" si="196"/>
        <v>12.2</v>
      </c>
      <c r="J1236" s="84">
        <f t="shared" si="197"/>
        <v>204</v>
      </c>
      <c r="K1236" s="1"/>
      <c r="L1236" s="1"/>
      <c r="M1236" s="84">
        <f t="shared" si="198"/>
        <v>12.2</v>
      </c>
      <c r="N1236" s="84">
        <f t="shared" si="199"/>
        <v>78.459999999999994</v>
      </c>
      <c r="O1236" s="84">
        <f t="shared" si="192"/>
        <v>258.91800000000001</v>
      </c>
      <c r="P1236" s="1"/>
      <c r="Q1236" s="1"/>
    </row>
    <row r="1237" spans="1:17" x14ac:dyDescent="0.2">
      <c r="A1237" s="84">
        <f t="shared" si="193"/>
        <v>123.1</v>
      </c>
      <c r="B1237" s="84">
        <f t="shared" si="190"/>
        <v>1.0416000000000001</v>
      </c>
      <c r="C1237" s="84">
        <f t="shared" si="191"/>
        <v>1.0002</v>
      </c>
      <c r="D1237" s="1"/>
      <c r="E1237" s="84">
        <f t="shared" si="194"/>
        <v>12.21</v>
      </c>
      <c r="F1237" s="84">
        <f t="shared" si="195"/>
        <v>0</v>
      </c>
      <c r="G1237" s="1"/>
      <c r="H1237" s="1"/>
      <c r="I1237" s="84">
        <f t="shared" si="196"/>
        <v>12.21</v>
      </c>
      <c r="J1237" s="84">
        <f t="shared" si="197"/>
        <v>204.2</v>
      </c>
      <c r="K1237" s="1"/>
      <c r="L1237" s="1"/>
      <c r="M1237" s="84">
        <f t="shared" si="198"/>
        <v>12.21</v>
      </c>
      <c r="N1237" s="84">
        <f t="shared" si="199"/>
        <v>78.540000000000006</v>
      </c>
      <c r="O1237" s="84">
        <f t="shared" si="192"/>
        <v>259.18200000000002</v>
      </c>
      <c r="P1237" s="1"/>
      <c r="Q1237" s="1"/>
    </row>
    <row r="1238" spans="1:17" x14ac:dyDescent="0.2">
      <c r="A1238" s="84">
        <f t="shared" si="193"/>
        <v>123.2</v>
      </c>
      <c r="B1238" s="84">
        <f t="shared" si="190"/>
        <v>1.0414000000000001</v>
      </c>
      <c r="C1238" s="84">
        <f t="shared" si="191"/>
        <v>1.0001</v>
      </c>
      <c r="D1238" s="1"/>
      <c r="E1238" s="84">
        <f t="shared" si="194"/>
        <v>12.22</v>
      </c>
      <c r="F1238" s="84">
        <f t="shared" si="195"/>
        <v>0</v>
      </c>
      <c r="G1238" s="1"/>
      <c r="H1238" s="1"/>
      <c r="I1238" s="84">
        <f t="shared" si="196"/>
        <v>12.22</v>
      </c>
      <c r="J1238" s="84">
        <f t="shared" si="197"/>
        <v>204.4</v>
      </c>
      <c r="K1238" s="1"/>
      <c r="L1238" s="1"/>
      <c r="M1238" s="84">
        <f t="shared" si="198"/>
        <v>12.22</v>
      </c>
      <c r="N1238" s="84">
        <f t="shared" si="199"/>
        <v>78.62</v>
      </c>
      <c r="O1238" s="84">
        <f t="shared" si="192"/>
        <v>259.44600000000003</v>
      </c>
      <c r="P1238" s="1"/>
      <c r="Q1238" s="1"/>
    </row>
    <row r="1239" spans="1:17" x14ac:dyDescent="0.2">
      <c r="A1239" s="84">
        <f t="shared" si="193"/>
        <v>123.3</v>
      </c>
      <c r="B1239" s="84">
        <f t="shared" si="190"/>
        <v>1.0411999999999999</v>
      </c>
      <c r="C1239" s="84">
        <f t="shared" si="191"/>
        <v>1.0001</v>
      </c>
      <c r="D1239" s="1"/>
      <c r="E1239" s="84">
        <f t="shared" si="194"/>
        <v>12.23</v>
      </c>
      <c r="F1239" s="84">
        <f t="shared" si="195"/>
        <v>0</v>
      </c>
      <c r="G1239" s="1"/>
      <c r="H1239" s="1"/>
      <c r="I1239" s="84">
        <f t="shared" si="196"/>
        <v>12.23</v>
      </c>
      <c r="J1239" s="84">
        <f t="shared" si="197"/>
        <v>204.6</v>
      </c>
      <c r="K1239" s="1"/>
      <c r="L1239" s="1"/>
      <c r="M1239" s="84">
        <f t="shared" si="198"/>
        <v>12.23</v>
      </c>
      <c r="N1239" s="84">
        <f t="shared" si="199"/>
        <v>78.69</v>
      </c>
      <c r="O1239" s="84">
        <f t="shared" si="192"/>
        <v>259.67700000000002</v>
      </c>
      <c r="P1239" s="1"/>
      <c r="Q1239" s="1"/>
    </row>
    <row r="1240" spans="1:17" x14ac:dyDescent="0.2">
      <c r="A1240" s="84">
        <f t="shared" si="193"/>
        <v>123.4</v>
      </c>
      <c r="B1240" s="84">
        <f t="shared" si="190"/>
        <v>1.0409999999999999</v>
      </c>
      <c r="C1240" s="84">
        <f t="shared" si="191"/>
        <v>1.0001</v>
      </c>
      <c r="D1240" s="1"/>
      <c r="E1240" s="84">
        <f t="shared" si="194"/>
        <v>12.24</v>
      </c>
      <c r="F1240" s="84">
        <f t="shared" si="195"/>
        <v>0</v>
      </c>
      <c r="G1240" s="1"/>
      <c r="H1240" s="1"/>
      <c r="I1240" s="84">
        <f t="shared" si="196"/>
        <v>12.24</v>
      </c>
      <c r="J1240" s="84">
        <f t="shared" si="197"/>
        <v>204.8</v>
      </c>
      <c r="K1240" s="1"/>
      <c r="L1240" s="1"/>
      <c r="M1240" s="84">
        <f t="shared" si="198"/>
        <v>12.24</v>
      </c>
      <c r="N1240" s="84">
        <f t="shared" si="199"/>
        <v>78.77</v>
      </c>
      <c r="O1240" s="84">
        <f t="shared" si="192"/>
        <v>259.94099999999997</v>
      </c>
      <c r="P1240" s="1"/>
      <c r="Q1240" s="1"/>
    </row>
    <row r="1241" spans="1:17" x14ac:dyDescent="0.2">
      <c r="A1241" s="84">
        <f t="shared" si="193"/>
        <v>123.5</v>
      </c>
      <c r="B1241" s="84">
        <f t="shared" si="190"/>
        <v>1.0407999999999999</v>
      </c>
      <c r="C1241" s="84">
        <f t="shared" si="191"/>
        <v>1.0001</v>
      </c>
      <c r="D1241" s="1"/>
      <c r="E1241" s="84">
        <f t="shared" si="194"/>
        <v>12.25</v>
      </c>
      <c r="F1241" s="84">
        <f t="shared" si="195"/>
        <v>0</v>
      </c>
      <c r="G1241" s="1"/>
      <c r="H1241" s="1"/>
      <c r="I1241" s="84">
        <f t="shared" si="196"/>
        <v>12.25</v>
      </c>
      <c r="J1241" s="84">
        <f t="shared" si="197"/>
        <v>205</v>
      </c>
      <c r="K1241" s="1"/>
      <c r="L1241" s="1"/>
      <c r="M1241" s="84">
        <f t="shared" si="198"/>
        <v>12.25</v>
      </c>
      <c r="N1241" s="84">
        <f t="shared" si="199"/>
        <v>78.849999999999994</v>
      </c>
      <c r="O1241" s="84">
        <f t="shared" si="192"/>
        <v>260.20499999999998</v>
      </c>
      <c r="P1241" s="1"/>
      <c r="Q1241" s="1"/>
    </row>
    <row r="1242" spans="1:17" x14ac:dyDescent="0.2">
      <c r="A1242" s="84">
        <f t="shared" si="193"/>
        <v>123.6</v>
      </c>
      <c r="B1242" s="84">
        <f t="shared" si="190"/>
        <v>1.0406</v>
      </c>
      <c r="C1242" s="84">
        <f t="shared" si="191"/>
        <v>1.0001</v>
      </c>
      <c r="D1242" s="1"/>
      <c r="E1242" s="84">
        <f t="shared" si="194"/>
        <v>12.26</v>
      </c>
      <c r="F1242" s="84">
        <f t="shared" si="195"/>
        <v>0</v>
      </c>
      <c r="G1242" s="1"/>
      <c r="H1242" s="1"/>
      <c r="I1242" s="84">
        <f t="shared" si="196"/>
        <v>12.26</v>
      </c>
      <c r="J1242" s="84">
        <f t="shared" si="197"/>
        <v>205.2</v>
      </c>
      <c r="K1242" s="1"/>
      <c r="L1242" s="1"/>
      <c r="M1242" s="84">
        <f t="shared" si="198"/>
        <v>12.26</v>
      </c>
      <c r="N1242" s="84">
        <f t="shared" si="199"/>
        <v>78.92</v>
      </c>
      <c r="O1242" s="84">
        <f t="shared" si="192"/>
        <v>260.43599999999998</v>
      </c>
      <c r="P1242" s="1"/>
      <c r="Q1242" s="1"/>
    </row>
    <row r="1243" spans="1:17" x14ac:dyDescent="0.2">
      <c r="A1243" s="84">
        <f t="shared" si="193"/>
        <v>123.7</v>
      </c>
      <c r="B1243" s="84">
        <f t="shared" si="190"/>
        <v>1.0404</v>
      </c>
      <c r="C1243" s="84">
        <f t="shared" si="191"/>
        <v>1.0001</v>
      </c>
      <c r="D1243" s="1"/>
      <c r="E1243" s="84">
        <f t="shared" si="194"/>
        <v>12.27</v>
      </c>
      <c r="F1243" s="84">
        <f t="shared" si="195"/>
        <v>0</v>
      </c>
      <c r="G1243" s="1"/>
      <c r="H1243" s="1"/>
      <c r="I1243" s="84">
        <f t="shared" si="196"/>
        <v>12.27</v>
      </c>
      <c r="J1243" s="84">
        <f t="shared" si="197"/>
        <v>205.4</v>
      </c>
      <c r="K1243" s="1"/>
      <c r="L1243" s="1"/>
      <c r="M1243" s="84">
        <f t="shared" si="198"/>
        <v>12.27</v>
      </c>
      <c r="N1243" s="84">
        <f t="shared" si="199"/>
        <v>79</v>
      </c>
      <c r="O1243" s="84">
        <f t="shared" si="192"/>
        <v>260.7</v>
      </c>
      <c r="P1243" s="1"/>
      <c r="Q1243" s="1"/>
    </row>
    <row r="1244" spans="1:17" x14ac:dyDescent="0.2">
      <c r="A1244" s="84">
        <f t="shared" si="193"/>
        <v>123.8</v>
      </c>
      <c r="B1244" s="84">
        <f t="shared" si="190"/>
        <v>1.0402</v>
      </c>
      <c r="C1244" s="84">
        <f t="shared" si="191"/>
        <v>1.0001</v>
      </c>
      <c r="D1244" s="1"/>
      <c r="E1244" s="84">
        <f t="shared" si="194"/>
        <v>12.28</v>
      </c>
      <c r="F1244" s="84">
        <f t="shared" si="195"/>
        <v>0</v>
      </c>
      <c r="G1244" s="1"/>
      <c r="H1244" s="1"/>
      <c r="I1244" s="84">
        <f t="shared" si="196"/>
        <v>12.28</v>
      </c>
      <c r="J1244" s="84">
        <f t="shared" si="197"/>
        <v>205.6</v>
      </c>
      <c r="K1244" s="1"/>
      <c r="L1244" s="1"/>
      <c r="M1244" s="84">
        <f t="shared" si="198"/>
        <v>12.28</v>
      </c>
      <c r="N1244" s="84">
        <f t="shared" si="199"/>
        <v>79.08</v>
      </c>
      <c r="O1244" s="84">
        <f t="shared" si="192"/>
        <v>260.964</v>
      </c>
      <c r="P1244" s="1"/>
      <c r="Q1244" s="1"/>
    </row>
    <row r="1245" spans="1:17" x14ac:dyDescent="0.2">
      <c r="A1245" s="84">
        <f t="shared" si="193"/>
        <v>123.9</v>
      </c>
      <c r="B1245" s="84">
        <f t="shared" si="190"/>
        <v>1.04</v>
      </c>
      <c r="C1245" s="84">
        <f t="shared" si="191"/>
        <v>1.0001</v>
      </c>
      <c r="D1245" s="1"/>
      <c r="E1245" s="84">
        <f t="shared" si="194"/>
        <v>12.29</v>
      </c>
      <c r="F1245" s="84">
        <f t="shared" si="195"/>
        <v>0</v>
      </c>
      <c r="G1245" s="1"/>
      <c r="H1245" s="1"/>
      <c r="I1245" s="84">
        <f t="shared" si="196"/>
        <v>12.29</v>
      </c>
      <c r="J1245" s="84">
        <f t="shared" si="197"/>
        <v>205.8</v>
      </c>
      <c r="K1245" s="1"/>
      <c r="L1245" s="1"/>
      <c r="M1245" s="84">
        <f t="shared" si="198"/>
        <v>12.29</v>
      </c>
      <c r="N1245" s="84">
        <f t="shared" si="199"/>
        <v>79.150000000000006</v>
      </c>
      <c r="O1245" s="84">
        <f t="shared" si="192"/>
        <v>261.19499999999999</v>
      </c>
      <c r="P1245" s="1"/>
      <c r="Q1245" s="1"/>
    </row>
    <row r="1246" spans="1:17" x14ac:dyDescent="0.2">
      <c r="A1246" s="84">
        <f t="shared" si="193"/>
        <v>124</v>
      </c>
      <c r="B1246" s="84">
        <f t="shared" si="190"/>
        <v>1.0398000000000001</v>
      </c>
      <c r="C1246" s="84">
        <f t="shared" si="191"/>
        <v>1.0001</v>
      </c>
      <c r="D1246" s="1"/>
      <c r="E1246" s="84">
        <f t="shared" si="194"/>
        <v>12.3</v>
      </c>
      <c r="F1246" s="84">
        <f t="shared" si="195"/>
        <v>0</v>
      </c>
      <c r="G1246" s="1"/>
      <c r="H1246" s="1"/>
      <c r="I1246" s="84">
        <f t="shared" si="196"/>
        <v>12.3</v>
      </c>
      <c r="J1246" s="84">
        <f t="shared" si="197"/>
        <v>206</v>
      </c>
      <c r="K1246" s="1"/>
      <c r="L1246" s="1"/>
      <c r="M1246" s="84">
        <f t="shared" si="198"/>
        <v>12.3</v>
      </c>
      <c r="N1246" s="84">
        <f t="shared" si="199"/>
        <v>79.23</v>
      </c>
      <c r="O1246" s="84">
        <f t="shared" si="192"/>
        <v>261.459</v>
      </c>
      <c r="P1246" s="1"/>
      <c r="Q1246" s="1"/>
    </row>
    <row r="1247" spans="1:17" x14ac:dyDescent="0.2">
      <c r="A1247" s="84">
        <f t="shared" si="193"/>
        <v>124.1</v>
      </c>
      <c r="B1247" s="84">
        <f t="shared" si="190"/>
        <v>1.0396000000000001</v>
      </c>
      <c r="C1247" s="84">
        <f t="shared" si="191"/>
        <v>1.0001</v>
      </c>
      <c r="D1247" s="1"/>
      <c r="E1247" s="84">
        <f t="shared" si="194"/>
        <v>12.31</v>
      </c>
      <c r="F1247" s="84">
        <f t="shared" si="195"/>
        <v>0</v>
      </c>
      <c r="G1247" s="1"/>
      <c r="H1247" s="1"/>
      <c r="I1247" s="84">
        <f t="shared" si="196"/>
        <v>12.31</v>
      </c>
      <c r="J1247" s="84">
        <f t="shared" si="197"/>
        <v>206.2</v>
      </c>
      <c r="K1247" s="1"/>
      <c r="L1247" s="1"/>
      <c r="M1247" s="84">
        <f t="shared" si="198"/>
        <v>12.31</v>
      </c>
      <c r="N1247" s="84">
        <f t="shared" si="199"/>
        <v>79.31</v>
      </c>
      <c r="O1247" s="84">
        <f t="shared" si="192"/>
        <v>261.72300000000001</v>
      </c>
      <c r="P1247" s="1"/>
      <c r="Q1247" s="1"/>
    </row>
    <row r="1248" spans="1:17" x14ac:dyDescent="0.2">
      <c r="A1248" s="84">
        <f t="shared" si="193"/>
        <v>124.2</v>
      </c>
      <c r="B1248" s="84">
        <f t="shared" si="190"/>
        <v>1.0395000000000001</v>
      </c>
      <c r="C1248" s="84">
        <f t="shared" si="191"/>
        <v>1</v>
      </c>
      <c r="D1248" s="1"/>
      <c r="E1248" s="84">
        <f t="shared" si="194"/>
        <v>12.32</v>
      </c>
      <c r="F1248" s="84">
        <f t="shared" si="195"/>
        <v>0</v>
      </c>
      <c r="G1248" s="1"/>
      <c r="H1248" s="1"/>
      <c r="I1248" s="84">
        <f t="shared" si="196"/>
        <v>12.32</v>
      </c>
      <c r="J1248" s="84">
        <f t="shared" si="197"/>
        <v>206.4</v>
      </c>
      <c r="K1248" s="1"/>
      <c r="L1248" s="1"/>
      <c r="M1248" s="84">
        <f t="shared" si="198"/>
        <v>12.32</v>
      </c>
      <c r="N1248" s="84">
        <f t="shared" si="199"/>
        <v>79.38</v>
      </c>
      <c r="O1248" s="84">
        <f t="shared" si="192"/>
        <v>261.95400000000001</v>
      </c>
      <c r="P1248" s="1"/>
      <c r="Q1248" s="1"/>
    </row>
    <row r="1249" spans="1:17" x14ac:dyDescent="0.2">
      <c r="A1249" s="84">
        <f t="shared" si="193"/>
        <v>124.3</v>
      </c>
      <c r="B1249" s="84">
        <f t="shared" si="190"/>
        <v>1.0392999999999999</v>
      </c>
      <c r="C1249" s="84">
        <f t="shared" si="191"/>
        <v>1</v>
      </c>
      <c r="D1249" s="1"/>
      <c r="E1249" s="84">
        <f t="shared" si="194"/>
        <v>12.33</v>
      </c>
      <c r="F1249" s="84">
        <f t="shared" si="195"/>
        <v>0</v>
      </c>
      <c r="G1249" s="1"/>
      <c r="H1249" s="1"/>
      <c r="I1249" s="84">
        <f t="shared" si="196"/>
        <v>12.33</v>
      </c>
      <c r="J1249" s="84">
        <f t="shared" si="197"/>
        <v>206.6</v>
      </c>
      <c r="K1249" s="1"/>
      <c r="L1249" s="1"/>
      <c r="M1249" s="84">
        <f t="shared" si="198"/>
        <v>12.33</v>
      </c>
      <c r="N1249" s="84">
        <f t="shared" si="199"/>
        <v>79.459999999999994</v>
      </c>
      <c r="O1249" s="84">
        <f t="shared" si="192"/>
        <v>262.21800000000002</v>
      </c>
      <c r="P1249" s="1"/>
      <c r="Q1249" s="1"/>
    </row>
    <row r="1250" spans="1:17" x14ac:dyDescent="0.2">
      <c r="A1250" s="84">
        <f t="shared" si="193"/>
        <v>124.4</v>
      </c>
      <c r="B1250" s="84">
        <f t="shared" si="190"/>
        <v>1.0390999999999999</v>
      </c>
      <c r="C1250" s="84">
        <f t="shared" si="191"/>
        <v>1</v>
      </c>
      <c r="D1250" s="1"/>
      <c r="E1250" s="84">
        <f t="shared" si="194"/>
        <v>12.34</v>
      </c>
      <c r="F1250" s="84">
        <f t="shared" si="195"/>
        <v>0</v>
      </c>
      <c r="G1250" s="1"/>
      <c r="H1250" s="1"/>
      <c r="I1250" s="84">
        <f t="shared" si="196"/>
        <v>12.34</v>
      </c>
      <c r="J1250" s="84">
        <f t="shared" si="197"/>
        <v>206.8</v>
      </c>
      <c r="K1250" s="1"/>
      <c r="L1250" s="1"/>
      <c r="M1250" s="84">
        <f t="shared" si="198"/>
        <v>12.34</v>
      </c>
      <c r="N1250" s="84">
        <f t="shared" si="199"/>
        <v>79.540000000000006</v>
      </c>
      <c r="O1250" s="84">
        <f t="shared" si="192"/>
        <v>262.48200000000003</v>
      </c>
      <c r="P1250" s="1"/>
      <c r="Q1250" s="1"/>
    </row>
    <row r="1251" spans="1:17" x14ac:dyDescent="0.2">
      <c r="A1251" s="84">
        <f t="shared" si="193"/>
        <v>124.5</v>
      </c>
      <c r="B1251" s="84">
        <f t="shared" si="190"/>
        <v>1.0388999999999999</v>
      </c>
      <c r="C1251" s="84">
        <f t="shared" si="191"/>
        <v>1</v>
      </c>
      <c r="D1251" s="1"/>
      <c r="E1251" s="84">
        <f t="shared" si="194"/>
        <v>12.35</v>
      </c>
      <c r="F1251" s="84">
        <f t="shared" si="195"/>
        <v>0</v>
      </c>
      <c r="G1251" s="1"/>
      <c r="H1251" s="1"/>
      <c r="I1251" s="84">
        <f t="shared" si="196"/>
        <v>12.35</v>
      </c>
      <c r="J1251" s="84">
        <f t="shared" si="197"/>
        <v>207</v>
      </c>
      <c r="K1251" s="1"/>
      <c r="L1251" s="1"/>
      <c r="M1251" s="84">
        <f t="shared" si="198"/>
        <v>12.35</v>
      </c>
      <c r="N1251" s="84">
        <f t="shared" si="199"/>
        <v>79.62</v>
      </c>
      <c r="O1251" s="84">
        <f t="shared" si="192"/>
        <v>262.74599999999998</v>
      </c>
      <c r="P1251" s="1"/>
      <c r="Q1251" s="1"/>
    </row>
    <row r="1252" spans="1:17" x14ac:dyDescent="0.2">
      <c r="A1252" s="84">
        <f t="shared" si="193"/>
        <v>124.6</v>
      </c>
      <c r="B1252" s="84">
        <f t="shared" si="190"/>
        <v>1.0387</v>
      </c>
      <c r="C1252" s="84">
        <f t="shared" si="191"/>
        <v>1</v>
      </c>
      <c r="D1252" s="1"/>
      <c r="E1252" s="84">
        <f t="shared" si="194"/>
        <v>12.36</v>
      </c>
      <c r="F1252" s="84">
        <f t="shared" si="195"/>
        <v>0</v>
      </c>
      <c r="G1252" s="1"/>
      <c r="H1252" s="1"/>
      <c r="I1252" s="84">
        <f t="shared" si="196"/>
        <v>12.36</v>
      </c>
      <c r="J1252" s="84">
        <f t="shared" si="197"/>
        <v>207.2</v>
      </c>
      <c r="K1252" s="1"/>
      <c r="L1252" s="1"/>
      <c r="M1252" s="84">
        <f t="shared" si="198"/>
        <v>12.36</v>
      </c>
      <c r="N1252" s="84">
        <f t="shared" si="199"/>
        <v>79.69</v>
      </c>
      <c r="O1252" s="84">
        <f t="shared" si="192"/>
        <v>262.97699999999998</v>
      </c>
      <c r="P1252" s="1"/>
      <c r="Q1252" s="1"/>
    </row>
    <row r="1253" spans="1:17" x14ac:dyDescent="0.2">
      <c r="A1253" s="84">
        <f t="shared" si="193"/>
        <v>124.7</v>
      </c>
      <c r="B1253" s="84">
        <f t="shared" si="190"/>
        <v>1.0385</v>
      </c>
      <c r="C1253" s="84">
        <f t="shared" si="191"/>
        <v>1</v>
      </c>
      <c r="D1253" s="1"/>
      <c r="E1253" s="84">
        <f t="shared" si="194"/>
        <v>12.37</v>
      </c>
      <c r="F1253" s="84">
        <f t="shared" si="195"/>
        <v>0</v>
      </c>
      <c r="G1253" s="1"/>
      <c r="H1253" s="1"/>
      <c r="I1253" s="84">
        <f t="shared" si="196"/>
        <v>12.37</v>
      </c>
      <c r="J1253" s="84">
        <f t="shared" si="197"/>
        <v>207.4</v>
      </c>
      <c r="K1253" s="1"/>
      <c r="L1253" s="1"/>
      <c r="M1253" s="84">
        <f t="shared" si="198"/>
        <v>12.37</v>
      </c>
      <c r="N1253" s="84">
        <f t="shared" si="199"/>
        <v>79.77</v>
      </c>
      <c r="O1253" s="84">
        <f t="shared" si="192"/>
        <v>263.24099999999999</v>
      </c>
      <c r="P1253" s="1"/>
      <c r="Q1253" s="1"/>
    </row>
    <row r="1254" spans="1:17" x14ac:dyDescent="0.2">
      <c r="A1254" s="84">
        <f t="shared" si="193"/>
        <v>124.8</v>
      </c>
      <c r="B1254" s="84">
        <f t="shared" si="190"/>
        <v>1.0383</v>
      </c>
      <c r="C1254" s="84">
        <f t="shared" si="191"/>
        <v>1</v>
      </c>
      <c r="D1254" s="1"/>
      <c r="E1254" s="84">
        <f t="shared" si="194"/>
        <v>12.38</v>
      </c>
      <c r="F1254" s="84">
        <f t="shared" si="195"/>
        <v>0</v>
      </c>
      <c r="G1254" s="1"/>
      <c r="H1254" s="1"/>
      <c r="I1254" s="84">
        <f t="shared" si="196"/>
        <v>12.38</v>
      </c>
      <c r="J1254" s="84">
        <f t="shared" si="197"/>
        <v>207.6</v>
      </c>
      <c r="K1254" s="1"/>
      <c r="L1254" s="1"/>
      <c r="M1254" s="84">
        <f t="shared" si="198"/>
        <v>12.38</v>
      </c>
      <c r="N1254" s="84">
        <f t="shared" si="199"/>
        <v>79.849999999999994</v>
      </c>
      <c r="O1254" s="84">
        <f t="shared" si="192"/>
        <v>263.505</v>
      </c>
      <c r="P1254" s="1"/>
      <c r="Q1254" s="1"/>
    </row>
    <row r="1255" spans="1:17" x14ac:dyDescent="0.2">
      <c r="A1255" s="84">
        <f t="shared" si="193"/>
        <v>124.9</v>
      </c>
      <c r="B1255" s="84">
        <f t="shared" si="190"/>
        <v>1.0381</v>
      </c>
      <c r="C1255" s="84">
        <f t="shared" si="191"/>
        <v>1</v>
      </c>
      <c r="D1255" s="1"/>
      <c r="E1255" s="84">
        <f t="shared" si="194"/>
        <v>12.39</v>
      </c>
      <c r="F1255" s="84">
        <f t="shared" si="195"/>
        <v>0</v>
      </c>
      <c r="G1255" s="1"/>
      <c r="H1255" s="1"/>
      <c r="I1255" s="84">
        <f t="shared" si="196"/>
        <v>12.39</v>
      </c>
      <c r="J1255" s="84">
        <f t="shared" si="197"/>
        <v>207.8</v>
      </c>
      <c r="K1255" s="1"/>
      <c r="L1255" s="1"/>
      <c r="M1255" s="84">
        <f t="shared" si="198"/>
        <v>12.39</v>
      </c>
      <c r="N1255" s="84">
        <f t="shared" si="199"/>
        <v>79.92</v>
      </c>
      <c r="O1255" s="84">
        <f t="shared" si="192"/>
        <v>263.73599999999999</v>
      </c>
      <c r="P1255" s="1"/>
      <c r="Q1255" s="1"/>
    </row>
    <row r="1256" spans="1:17" x14ac:dyDescent="0.2">
      <c r="A1256" s="84">
        <f t="shared" si="193"/>
        <v>125</v>
      </c>
      <c r="B1256" s="84">
        <f t="shared" si="190"/>
        <v>1.0379</v>
      </c>
      <c r="C1256" s="84">
        <f t="shared" si="191"/>
        <v>1</v>
      </c>
      <c r="D1256" s="1"/>
      <c r="E1256" s="84">
        <f t="shared" si="194"/>
        <v>12.4</v>
      </c>
      <c r="F1256" s="84">
        <f t="shared" si="195"/>
        <v>0</v>
      </c>
      <c r="G1256" s="1"/>
      <c r="H1256" s="1"/>
      <c r="I1256" s="84">
        <f t="shared" si="196"/>
        <v>12.4</v>
      </c>
      <c r="J1256" s="84">
        <f t="shared" si="197"/>
        <v>208</v>
      </c>
      <c r="K1256" s="1"/>
      <c r="L1256" s="1"/>
      <c r="M1256" s="84">
        <f t="shared" si="198"/>
        <v>12.4</v>
      </c>
      <c r="N1256" s="84">
        <f t="shared" si="199"/>
        <v>80</v>
      </c>
      <c r="O1256" s="84">
        <f t="shared" si="192"/>
        <v>264</v>
      </c>
      <c r="P1256" s="1"/>
      <c r="Q1256" s="1"/>
    </row>
    <row r="1257" spans="1:17" x14ac:dyDescent="0.2">
      <c r="A1257" s="84">
        <f t="shared" si="193"/>
        <v>125.1</v>
      </c>
      <c r="B1257" s="84">
        <f t="shared" si="190"/>
        <v>1.0377000000000001</v>
      </c>
      <c r="C1257" s="84">
        <f t="shared" si="191"/>
        <v>1</v>
      </c>
      <c r="D1257" s="1"/>
      <c r="E1257" s="84">
        <f t="shared" si="194"/>
        <v>12.41</v>
      </c>
      <c r="F1257" s="84">
        <f t="shared" si="195"/>
        <v>0</v>
      </c>
      <c r="G1257" s="1"/>
      <c r="H1257" s="1"/>
      <c r="I1257" s="84">
        <f t="shared" si="196"/>
        <v>12.41</v>
      </c>
      <c r="J1257" s="84">
        <f t="shared" si="197"/>
        <v>208.2</v>
      </c>
      <c r="K1257" s="1"/>
      <c r="L1257" s="1"/>
      <c r="M1257" s="84">
        <f t="shared" si="198"/>
        <v>12.41</v>
      </c>
      <c r="N1257" s="84">
        <f t="shared" si="199"/>
        <v>80.08</v>
      </c>
      <c r="O1257" s="84">
        <f t="shared" si="192"/>
        <v>264.26400000000001</v>
      </c>
      <c r="P1257" s="1"/>
      <c r="Q1257" s="1"/>
    </row>
    <row r="1258" spans="1:17" x14ac:dyDescent="0.2">
      <c r="A1258" s="84">
        <f t="shared" si="193"/>
        <v>125.2</v>
      </c>
      <c r="B1258" s="84">
        <f t="shared" si="190"/>
        <v>1.0376000000000001</v>
      </c>
      <c r="C1258" s="84">
        <f t="shared" si="191"/>
        <v>1</v>
      </c>
      <c r="D1258" s="1"/>
      <c r="E1258" s="84">
        <f t="shared" si="194"/>
        <v>12.42</v>
      </c>
      <c r="F1258" s="84">
        <f t="shared" si="195"/>
        <v>0</v>
      </c>
      <c r="G1258" s="1"/>
      <c r="H1258" s="1"/>
      <c r="I1258" s="84">
        <f t="shared" si="196"/>
        <v>12.42</v>
      </c>
      <c r="J1258" s="84">
        <f t="shared" si="197"/>
        <v>208.4</v>
      </c>
      <c r="K1258" s="1"/>
      <c r="L1258" s="1"/>
      <c r="M1258" s="84">
        <f t="shared" si="198"/>
        <v>12.42</v>
      </c>
      <c r="N1258" s="84">
        <f t="shared" si="199"/>
        <v>80.150000000000006</v>
      </c>
      <c r="O1258" s="84">
        <f t="shared" si="192"/>
        <v>264.495</v>
      </c>
      <c r="P1258" s="1"/>
      <c r="Q1258" s="1"/>
    </row>
    <row r="1259" spans="1:17" x14ac:dyDescent="0.2">
      <c r="A1259" s="84">
        <f t="shared" si="193"/>
        <v>125.3</v>
      </c>
      <c r="B1259" s="84">
        <f t="shared" si="190"/>
        <v>1.0374000000000001</v>
      </c>
      <c r="C1259" s="84">
        <f t="shared" si="191"/>
        <v>1</v>
      </c>
      <c r="D1259" s="1"/>
      <c r="E1259" s="84">
        <f t="shared" si="194"/>
        <v>12.43</v>
      </c>
      <c r="F1259" s="84">
        <f t="shared" si="195"/>
        <v>0</v>
      </c>
      <c r="G1259" s="1"/>
      <c r="H1259" s="1"/>
      <c r="I1259" s="84">
        <f t="shared" si="196"/>
        <v>12.43</v>
      </c>
      <c r="J1259" s="84">
        <f t="shared" si="197"/>
        <v>208.6</v>
      </c>
      <c r="K1259" s="1"/>
      <c r="L1259" s="1"/>
      <c r="M1259" s="84">
        <f t="shared" si="198"/>
        <v>12.43</v>
      </c>
      <c r="N1259" s="84">
        <f t="shared" si="199"/>
        <v>80.23</v>
      </c>
      <c r="O1259" s="84">
        <f t="shared" si="192"/>
        <v>264.75900000000001</v>
      </c>
      <c r="P1259" s="1"/>
      <c r="Q1259" s="1"/>
    </row>
    <row r="1260" spans="1:17" x14ac:dyDescent="0.2">
      <c r="A1260" s="84">
        <f t="shared" si="193"/>
        <v>125.4</v>
      </c>
      <c r="B1260" s="84">
        <f t="shared" si="190"/>
        <v>1.0371999999999999</v>
      </c>
      <c r="C1260" s="84">
        <f t="shared" si="191"/>
        <v>1</v>
      </c>
      <c r="D1260" s="1"/>
      <c r="E1260" s="84">
        <f t="shared" si="194"/>
        <v>12.44</v>
      </c>
      <c r="F1260" s="84">
        <f t="shared" si="195"/>
        <v>0</v>
      </c>
      <c r="G1260" s="1"/>
      <c r="H1260" s="1"/>
      <c r="I1260" s="84">
        <f t="shared" si="196"/>
        <v>12.44</v>
      </c>
      <c r="J1260" s="84">
        <f t="shared" si="197"/>
        <v>208.8</v>
      </c>
      <c r="K1260" s="1"/>
      <c r="L1260" s="1"/>
      <c r="M1260" s="84">
        <f t="shared" si="198"/>
        <v>12.44</v>
      </c>
      <c r="N1260" s="84">
        <f t="shared" si="199"/>
        <v>80.31</v>
      </c>
      <c r="O1260" s="84">
        <f t="shared" si="192"/>
        <v>265.02300000000002</v>
      </c>
      <c r="P1260" s="1"/>
      <c r="Q1260" s="1"/>
    </row>
    <row r="1261" spans="1:17" x14ac:dyDescent="0.2">
      <c r="A1261" s="84">
        <f t="shared" si="193"/>
        <v>125.5</v>
      </c>
      <c r="B1261" s="84">
        <f t="shared" si="190"/>
        <v>1.0369999999999999</v>
      </c>
      <c r="C1261" s="84">
        <f t="shared" si="191"/>
        <v>1</v>
      </c>
      <c r="D1261" s="1"/>
      <c r="E1261" s="84">
        <f t="shared" si="194"/>
        <v>12.45</v>
      </c>
      <c r="F1261" s="84">
        <f t="shared" si="195"/>
        <v>0</v>
      </c>
      <c r="G1261" s="1"/>
      <c r="H1261" s="1"/>
      <c r="I1261" s="84">
        <f t="shared" si="196"/>
        <v>12.45</v>
      </c>
      <c r="J1261" s="84">
        <f t="shared" si="197"/>
        <v>209</v>
      </c>
      <c r="K1261" s="1"/>
      <c r="L1261" s="1"/>
      <c r="M1261" s="84">
        <f t="shared" si="198"/>
        <v>12.45</v>
      </c>
      <c r="N1261" s="84">
        <f t="shared" si="199"/>
        <v>80.38</v>
      </c>
      <c r="O1261" s="84">
        <f t="shared" si="192"/>
        <v>265.25400000000002</v>
      </c>
      <c r="P1261" s="1"/>
      <c r="Q1261" s="1"/>
    </row>
    <row r="1262" spans="1:17" x14ac:dyDescent="0.2">
      <c r="A1262" s="84">
        <f t="shared" si="193"/>
        <v>125.6</v>
      </c>
      <c r="B1262" s="84">
        <f t="shared" si="190"/>
        <v>1.0367999999999999</v>
      </c>
      <c r="C1262" s="84">
        <f t="shared" si="191"/>
        <v>1</v>
      </c>
      <c r="D1262" s="1"/>
      <c r="E1262" s="84">
        <f t="shared" si="194"/>
        <v>12.46</v>
      </c>
      <c r="F1262" s="84">
        <f t="shared" si="195"/>
        <v>0</v>
      </c>
      <c r="G1262" s="1"/>
      <c r="H1262" s="1"/>
      <c r="I1262" s="84">
        <f t="shared" si="196"/>
        <v>12.46</v>
      </c>
      <c r="J1262" s="84">
        <f t="shared" si="197"/>
        <v>209.2</v>
      </c>
      <c r="K1262" s="1"/>
      <c r="L1262" s="1"/>
      <c r="M1262" s="84">
        <f t="shared" si="198"/>
        <v>12.46</v>
      </c>
      <c r="N1262" s="84">
        <f t="shared" si="199"/>
        <v>80.459999999999994</v>
      </c>
      <c r="O1262" s="84">
        <f t="shared" si="192"/>
        <v>265.51799999999997</v>
      </c>
      <c r="P1262" s="1"/>
      <c r="Q1262" s="1"/>
    </row>
    <row r="1263" spans="1:17" x14ac:dyDescent="0.2">
      <c r="A1263" s="84">
        <f t="shared" si="193"/>
        <v>125.7</v>
      </c>
      <c r="B1263" s="84">
        <f t="shared" si="190"/>
        <v>1.0366</v>
      </c>
      <c r="C1263" s="84">
        <f t="shared" si="191"/>
        <v>1</v>
      </c>
      <c r="D1263" s="1"/>
      <c r="E1263" s="84">
        <f t="shared" si="194"/>
        <v>12.47</v>
      </c>
      <c r="F1263" s="84">
        <f t="shared" si="195"/>
        <v>0</v>
      </c>
      <c r="G1263" s="1"/>
      <c r="H1263" s="1"/>
      <c r="I1263" s="84">
        <f t="shared" si="196"/>
        <v>12.47</v>
      </c>
      <c r="J1263" s="84">
        <f t="shared" si="197"/>
        <v>209.4</v>
      </c>
      <c r="K1263" s="1"/>
      <c r="L1263" s="1"/>
      <c r="M1263" s="84">
        <f t="shared" si="198"/>
        <v>12.47</v>
      </c>
      <c r="N1263" s="84">
        <f t="shared" si="199"/>
        <v>80.540000000000006</v>
      </c>
      <c r="O1263" s="84">
        <f t="shared" si="192"/>
        <v>265.78199999999998</v>
      </c>
      <c r="P1263" s="1"/>
      <c r="Q1263" s="1"/>
    </row>
    <row r="1264" spans="1:17" x14ac:dyDescent="0.2">
      <c r="A1264" s="84">
        <f t="shared" si="193"/>
        <v>125.8</v>
      </c>
      <c r="B1264" s="84">
        <f t="shared" si="190"/>
        <v>1.0365</v>
      </c>
      <c r="C1264" s="84">
        <f t="shared" si="191"/>
        <v>1</v>
      </c>
      <c r="D1264" s="1"/>
      <c r="E1264" s="84">
        <f t="shared" si="194"/>
        <v>12.48</v>
      </c>
      <c r="F1264" s="84">
        <f t="shared" si="195"/>
        <v>0</v>
      </c>
      <c r="G1264" s="1"/>
      <c r="H1264" s="1"/>
      <c r="I1264" s="84">
        <f t="shared" si="196"/>
        <v>12.48</v>
      </c>
      <c r="J1264" s="84">
        <f t="shared" si="197"/>
        <v>209.6</v>
      </c>
      <c r="K1264" s="1"/>
      <c r="L1264" s="1"/>
      <c r="M1264" s="84">
        <f t="shared" si="198"/>
        <v>12.48</v>
      </c>
      <c r="N1264" s="84">
        <f t="shared" si="199"/>
        <v>80.62</v>
      </c>
      <c r="O1264" s="84">
        <f t="shared" si="192"/>
        <v>266.04599999999999</v>
      </c>
      <c r="P1264" s="1"/>
      <c r="Q1264" s="1"/>
    </row>
    <row r="1265" spans="1:17" x14ac:dyDescent="0.2">
      <c r="A1265" s="84">
        <f t="shared" si="193"/>
        <v>125.9</v>
      </c>
      <c r="B1265" s="84">
        <f t="shared" si="190"/>
        <v>1.0363</v>
      </c>
      <c r="C1265" s="84">
        <f t="shared" si="191"/>
        <v>1</v>
      </c>
      <c r="D1265" s="1"/>
      <c r="E1265" s="84">
        <f t="shared" si="194"/>
        <v>12.49</v>
      </c>
      <c r="F1265" s="84">
        <f t="shared" si="195"/>
        <v>0</v>
      </c>
      <c r="G1265" s="1"/>
      <c r="H1265" s="1"/>
      <c r="I1265" s="84">
        <f t="shared" si="196"/>
        <v>12.49</v>
      </c>
      <c r="J1265" s="84">
        <f t="shared" si="197"/>
        <v>209.8</v>
      </c>
      <c r="K1265" s="1"/>
      <c r="L1265" s="1"/>
      <c r="M1265" s="84">
        <f t="shared" si="198"/>
        <v>12.49</v>
      </c>
      <c r="N1265" s="84">
        <f t="shared" si="199"/>
        <v>80.69</v>
      </c>
      <c r="O1265" s="84">
        <f t="shared" si="192"/>
        <v>266.27699999999999</v>
      </c>
      <c r="P1265" s="1"/>
      <c r="Q1265" s="1"/>
    </row>
    <row r="1266" spans="1:17" x14ac:dyDescent="0.2">
      <c r="A1266" s="84">
        <f t="shared" si="193"/>
        <v>126</v>
      </c>
      <c r="B1266" s="84">
        <f t="shared" si="190"/>
        <v>1.0361</v>
      </c>
      <c r="C1266" s="84">
        <f t="shared" si="191"/>
        <v>1</v>
      </c>
      <c r="D1266" s="1"/>
      <c r="E1266" s="84">
        <f t="shared" si="194"/>
        <v>12.5</v>
      </c>
      <c r="F1266" s="84">
        <f t="shared" si="195"/>
        <v>0</v>
      </c>
      <c r="G1266" s="1"/>
      <c r="H1266" s="1"/>
      <c r="I1266" s="84">
        <f t="shared" si="196"/>
        <v>12.5</v>
      </c>
      <c r="J1266" s="84">
        <f t="shared" si="197"/>
        <v>210</v>
      </c>
      <c r="K1266" s="1"/>
      <c r="L1266" s="1"/>
      <c r="M1266" s="84">
        <f t="shared" si="198"/>
        <v>12.5</v>
      </c>
      <c r="N1266" s="84">
        <f t="shared" si="199"/>
        <v>80.77</v>
      </c>
      <c r="O1266" s="84">
        <f t="shared" si="192"/>
        <v>266.541</v>
      </c>
      <c r="P1266" s="1"/>
      <c r="Q1266" s="1"/>
    </row>
    <row r="1267" spans="1:17" x14ac:dyDescent="0.2">
      <c r="A1267" s="84">
        <f t="shared" si="193"/>
        <v>126.1</v>
      </c>
      <c r="B1267" s="84">
        <f t="shared" si="190"/>
        <v>1.0359</v>
      </c>
      <c r="C1267" s="84">
        <f t="shared" si="191"/>
        <v>1</v>
      </c>
      <c r="D1267" s="1"/>
      <c r="E1267" s="84">
        <f t="shared" si="194"/>
        <v>12.51</v>
      </c>
      <c r="F1267" s="84">
        <f t="shared" si="195"/>
        <v>0</v>
      </c>
      <c r="G1267" s="1"/>
      <c r="H1267" s="1"/>
      <c r="I1267" s="84">
        <f t="shared" si="196"/>
        <v>12.51</v>
      </c>
      <c r="J1267" s="84">
        <f t="shared" si="197"/>
        <v>210.2</v>
      </c>
      <c r="K1267" s="1"/>
      <c r="L1267" s="1"/>
      <c r="M1267" s="84">
        <f t="shared" si="198"/>
        <v>12.51</v>
      </c>
      <c r="N1267" s="84">
        <f t="shared" si="199"/>
        <v>80.849999999999994</v>
      </c>
      <c r="O1267" s="84">
        <f t="shared" si="192"/>
        <v>266.80500000000001</v>
      </c>
      <c r="P1267" s="1"/>
      <c r="Q1267" s="1"/>
    </row>
    <row r="1268" spans="1:17" x14ac:dyDescent="0.2">
      <c r="A1268" s="84">
        <f t="shared" si="193"/>
        <v>126.2</v>
      </c>
      <c r="B1268" s="84">
        <f t="shared" si="190"/>
        <v>1.0357000000000001</v>
      </c>
      <c r="C1268" s="84">
        <f t="shared" si="191"/>
        <v>1</v>
      </c>
      <c r="D1268" s="1"/>
      <c r="E1268" s="84">
        <f t="shared" si="194"/>
        <v>12.52</v>
      </c>
      <c r="F1268" s="84">
        <f t="shared" si="195"/>
        <v>0</v>
      </c>
      <c r="G1268" s="1"/>
      <c r="H1268" s="1"/>
      <c r="I1268" s="84">
        <f t="shared" si="196"/>
        <v>12.52</v>
      </c>
      <c r="J1268" s="84">
        <f t="shared" si="197"/>
        <v>210.4</v>
      </c>
      <c r="K1268" s="1"/>
      <c r="L1268" s="1"/>
      <c r="M1268" s="84">
        <f t="shared" si="198"/>
        <v>12.52</v>
      </c>
      <c r="N1268" s="84">
        <f t="shared" si="199"/>
        <v>80.92</v>
      </c>
      <c r="O1268" s="84">
        <f t="shared" si="192"/>
        <v>267.036</v>
      </c>
      <c r="P1268" s="1"/>
      <c r="Q1268" s="1"/>
    </row>
    <row r="1269" spans="1:17" x14ac:dyDescent="0.2">
      <c r="A1269" s="84">
        <f t="shared" si="193"/>
        <v>126.3</v>
      </c>
      <c r="B1269" s="84">
        <f t="shared" si="190"/>
        <v>1.0356000000000001</v>
      </c>
      <c r="C1269" s="84">
        <f t="shared" si="191"/>
        <v>1</v>
      </c>
      <c r="D1269" s="1"/>
      <c r="E1269" s="84">
        <f t="shared" si="194"/>
        <v>12.53</v>
      </c>
      <c r="F1269" s="84">
        <f t="shared" si="195"/>
        <v>0</v>
      </c>
      <c r="G1269" s="1"/>
      <c r="H1269" s="1"/>
      <c r="I1269" s="84">
        <f t="shared" si="196"/>
        <v>12.53</v>
      </c>
      <c r="J1269" s="84">
        <f t="shared" si="197"/>
        <v>210.6</v>
      </c>
      <c r="K1269" s="1"/>
      <c r="L1269" s="1"/>
      <c r="M1269" s="84">
        <f t="shared" si="198"/>
        <v>12.53</v>
      </c>
      <c r="N1269" s="84">
        <f t="shared" si="199"/>
        <v>81</v>
      </c>
      <c r="O1269" s="84">
        <f t="shared" si="192"/>
        <v>267.3</v>
      </c>
      <c r="P1269" s="1"/>
      <c r="Q1269" s="1"/>
    </row>
    <row r="1270" spans="1:17" x14ac:dyDescent="0.2">
      <c r="A1270" s="84">
        <f t="shared" si="193"/>
        <v>126.4</v>
      </c>
      <c r="B1270" s="84">
        <f t="shared" si="190"/>
        <v>1.0354000000000001</v>
      </c>
      <c r="C1270" s="84">
        <f t="shared" si="191"/>
        <v>1</v>
      </c>
      <c r="D1270" s="1"/>
      <c r="E1270" s="84">
        <f t="shared" si="194"/>
        <v>12.54</v>
      </c>
      <c r="F1270" s="84">
        <f t="shared" si="195"/>
        <v>0</v>
      </c>
      <c r="G1270" s="1"/>
      <c r="H1270" s="1"/>
      <c r="I1270" s="84">
        <f t="shared" si="196"/>
        <v>12.54</v>
      </c>
      <c r="J1270" s="84">
        <f t="shared" si="197"/>
        <v>210.8</v>
      </c>
      <c r="K1270" s="1"/>
      <c r="L1270" s="1"/>
      <c r="M1270" s="84">
        <f t="shared" si="198"/>
        <v>12.54</v>
      </c>
      <c r="N1270" s="84">
        <f t="shared" si="199"/>
        <v>81.08</v>
      </c>
      <c r="O1270" s="84">
        <f t="shared" si="192"/>
        <v>267.56400000000002</v>
      </c>
      <c r="P1270" s="1"/>
      <c r="Q1270" s="1"/>
    </row>
    <row r="1271" spans="1:17" x14ac:dyDescent="0.2">
      <c r="A1271" s="84">
        <f t="shared" si="193"/>
        <v>126.5</v>
      </c>
      <c r="B1271" s="84">
        <f t="shared" si="190"/>
        <v>1.0351999999999999</v>
      </c>
      <c r="C1271" s="84">
        <f t="shared" si="191"/>
        <v>1</v>
      </c>
      <c r="D1271" s="1"/>
      <c r="E1271" s="84">
        <f t="shared" si="194"/>
        <v>12.55</v>
      </c>
      <c r="F1271" s="84">
        <f t="shared" si="195"/>
        <v>0</v>
      </c>
      <c r="G1271" s="1"/>
      <c r="H1271" s="1"/>
      <c r="I1271" s="84">
        <f t="shared" si="196"/>
        <v>12.55</v>
      </c>
      <c r="J1271" s="84">
        <f t="shared" si="197"/>
        <v>211</v>
      </c>
      <c r="K1271" s="1"/>
      <c r="L1271" s="1"/>
      <c r="M1271" s="84">
        <f t="shared" si="198"/>
        <v>12.55</v>
      </c>
      <c r="N1271" s="84">
        <f t="shared" si="199"/>
        <v>81.150000000000006</v>
      </c>
      <c r="O1271" s="84">
        <f t="shared" si="192"/>
        <v>267.79500000000002</v>
      </c>
      <c r="P1271" s="1"/>
      <c r="Q1271" s="1"/>
    </row>
    <row r="1272" spans="1:17" x14ac:dyDescent="0.2">
      <c r="A1272" s="84">
        <f t="shared" si="193"/>
        <v>126.6</v>
      </c>
      <c r="B1272" s="84">
        <f t="shared" si="190"/>
        <v>1.0349999999999999</v>
      </c>
      <c r="C1272" s="84">
        <f t="shared" si="191"/>
        <v>1</v>
      </c>
      <c r="D1272" s="1"/>
      <c r="E1272" s="84">
        <f t="shared" si="194"/>
        <v>12.56</v>
      </c>
      <c r="F1272" s="84">
        <f t="shared" si="195"/>
        <v>0</v>
      </c>
      <c r="G1272" s="1"/>
      <c r="H1272" s="1"/>
      <c r="I1272" s="84">
        <f t="shared" si="196"/>
        <v>12.56</v>
      </c>
      <c r="J1272" s="84">
        <f t="shared" si="197"/>
        <v>211.2</v>
      </c>
      <c r="K1272" s="1"/>
      <c r="L1272" s="1"/>
      <c r="M1272" s="84">
        <f t="shared" si="198"/>
        <v>12.56</v>
      </c>
      <c r="N1272" s="84">
        <f t="shared" si="199"/>
        <v>81.23</v>
      </c>
      <c r="O1272" s="84">
        <f t="shared" si="192"/>
        <v>268.05900000000003</v>
      </c>
      <c r="P1272" s="1"/>
      <c r="Q1272" s="1"/>
    </row>
    <row r="1273" spans="1:17" x14ac:dyDescent="0.2">
      <c r="A1273" s="84">
        <f t="shared" si="193"/>
        <v>126.7</v>
      </c>
      <c r="B1273" s="84">
        <f t="shared" si="190"/>
        <v>1.0347999999999999</v>
      </c>
      <c r="C1273" s="84">
        <f t="shared" si="191"/>
        <v>1</v>
      </c>
      <c r="D1273" s="1"/>
      <c r="E1273" s="84">
        <f t="shared" si="194"/>
        <v>12.57</v>
      </c>
      <c r="F1273" s="84">
        <f t="shared" si="195"/>
        <v>0</v>
      </c>
      <c r="G1273" s="1"/>
      <c r="H1273" s="1"/>
      <c r="I1273" s="84">
        <f t="shared" si="196"/>
        <v>12.57</v>
      </c>
      <c r="J1273" s="84">
        <f t="shared" si="197"/>
        <v>211.4</v>
      </c>
      <c r="K1273" s="1"/>
      <c r="L1273" s="1"/>
      <c r="M1273" s="84">
        <f t="shared" si="198"/>
        <v>12.57</v>
      </c>
      <c r="N1273" s="84">
        <f t="shared" si="199"/>
        <v>81.31</v>
      </c>
      <c r="O1273" s="84">
        <f t="shared" si="192"/>
        <v>268.32299999999998</v>
      </c>
      <c r="P1273" s="1"/>
      <c r="Q1273" s="1"/>
    </row>
    <row r="1274" spans="1:17" x14ac:dyDescent="0.2">
      <c r="A1274" s="84">
        <f t="shared" si="193"/>
        <v>126.8</v>
      </c>
      <c r="B1274" s="84">
        <f t="shared" si="190"/>
        <v>1.0347</v>
      </c>
      <c r="C1274" s="84">
        <f t="shared" si="191"/>
        <v>1</v>
      </c>
      <c r="D1274" s="1"/>
      <c r="E1274" s="84">
        <f t="shared" si="194"/>
        <v>12.58</v>
      </c>
      <c r="F1274" s="84">
        <f t="shared" si="195"/>
        <v>0</v>
      </c>
      <c r="G1274" s="1"/>
      <c r="H1274" s="1"/>
      <c r="I1274" s="84">
        <f t="shared" si="196"/>
        <v>12.58</v>
      </c>
      <c r="J1274" s="84">
        <f t="shared" si="197"/>
        <v>211.6</v>
      </c>
      <c r="K1274" s="1"/>
      <c r="L1274" s="1"/>
      <c r="M1274" s="84">
        <f t="shared" si="198"/>
        <v>12.58</v>
      </c>
      <c r="N1274" s="84">
        <f t="shared" si="199"/>
        <v>81.38</v>
      </c>
      <c r="O1274" s="84">
        <f t="shared" si="192"/>
        <v>268.55399999999997</v>
      </c>
      <c r="P1274" s="1"/>
      <c r="Q1274" s="1"/>
    </row>
    <row r="1275" spans="1:17" x14ac:dyDescent="0.2">
      <c r="A1275" s="84">
        <f t="shared" si="193"/>
        <v>126.9</v>
      </c>
      <c r="B1275" s="84">
        <f t="shared" si="190"/>
        <v>1.0345</v>
      </c>
      <c r="C1275" s="84">
        <f t="shared" si="191"/>
        <v>1</v>
      </c>
      <c r="D1275" s="1"/>
      <c r="E1275" s="84">
        <f t="shared" si="194"/>
        <v>12.59</v>
      </c>
      <c r="F1275" s="84">
        <f t="shared" si="195"/>
        <v>0</v>
      </c>
      <c r="G1275" s="1"/>
      <c r="H1275" s="1"/>
      <c r="I1275" s="84">
        <f t="shared" si="196"/>
        <v>12.59</v>
      </c>
      <c r="J1275" s="84">
        <f t="shared" si="197"/>
        <v>211.8</v>
      </c>
      <c r="K1275" s="1"/>
      <c r="L1275" s="1"/>
      <c r="M1275" s="84">
        <f t="shared" si="198"/>
        <v>12.59</v>
      </c>
      <c r="N1275" s="84">
        <f t="shared" si="199"/>
        <v>81.459999999999994</v>
      </c>
      <c r="O1275" s="84">
        <f t="shared" si="192"/>
        <v>268.81799999999998</v>
      </c>
      <c r="P1275" s="1"/>
      <c r="Q1275" s="1"/>
    </row>
    <row r="1276" spans="1:17" x14ac:dyDescent="0.2">
      <c r="A1276" s="84">
        <f t="shared" si="193"/>
        <v>127</v>
      </c>
      <c r="B1276" s="84">
        <f t="shared" si="190"/>
        <v>1.0343</v>
      </c>
      <c r="C1276" s="84">
        <f t="shared" si="191"/>
        <v>1</v>
      </c>
      <c r="D1276" s="1"/>
      <c r="E1276" s="84">
        <f t="shared" si="194"/>
        <v>12.6</v>
      </c>
      <c r="F1276" s="84">
        <f t="shared" si="195"/>
        <v>0</v>
      </c>
      <c r="G1276" s="1"/>
      <c r="H1276" s="1"/>
      <c r="I1276" s="84">
        <f t="shared" si="196"/>
        <v>12.6</v>
      </c>
      <c r="J1276" s="84">
        <f t="shared" si="197"/>
        <v>212</v>
      </c>
      <c r="K1276" s="1"/>
      <c r="L1276" s="1"/>
      <c r="M1276" s="84">
        <f t="shared" si="198"/>
        <v>12.6</v>
      </c>
      <c r="N1276" s="84">
        <f t="shared" si="199"/>
        <v>81.540000000000006</v>
      </c>
      <c r="O1276" s="84">
        <f t="shared" si="192"/>
        <v>269.08199999999999</v>
      </c>
      <c r="P1276" s="1"/>
      <c r="Q1276" s="1"/>
    </row>
    <row r="1277" spans="1:17" x14ac:dyDescent="0.2">
      <c r="A1277" s="84">
        <f t="shared" si="193"/>
        <v>127.1</v>
      </c>
      <c r="B1277" s="84">
        <f t="shared" si="190"/>
        <v>1.0341</v>
      </c>
      <c r="C1277" s="84">
        <f t="shared" si="191"/>
        <v>1</v>
      </c>
      <c r="D1277" s="1"/>
      <c r="E1277" s="84">
        <f t="shared" si="194"/>
        <v>12.61</v>
      </c>
      <c r="F1277" s="84">
        <f t="shared" si="195"/>
        <v>0</v>
      </c>
      <c r="G1277" s="1"/>
      <c r="H1277" s="1"/>
      <c r="I1277" s="84">
        <f t="shared" si="196"/>
        <v>12.61</v>
      </c>
      <c r="J1277" s="84">
        <f t="shared" si="197"/>
        <v>212.2</v>
      </c>
      <c r="K1277" s="1"/>
      <c r="L1277" s="1"/>
      <c r="M1277" s="84">
        <f t="shared" si="198"/>
        <v>12.61</v>
      </c>
      <c r="N1277" s="84">
        <f t="shared" si="199"/>
        <v>81.62</v>
      </c>
      <c r="O1277" s="84">
        <f t="shared" si="192"/>
        <v>269.346</v>
      </c>
      <c r="P1277" s="1"/>
      <c r="Q1277" s="1"/>
    </row>
    <row r="1278" spans="1:17" x14ac:dyDescent="0.2">
      <c r="A1278" s="84">
        <f t="shared" si="193"/>
        <v>127.2</v>
      </c>
      <c r="B1278" s="84">
        <f t="shared" si="190"/>
        <v>1.034</v>
      </c>
      <c r="C1278" s="84">
        <f t="shared" si="191"/>
        <v>1</v>
      </c>
      <c r="D1278" s="1"/>
      <c r="E1278" s="84">
        <f t="shared" si="194"/>
        <v>12.62</v>
      </c>
      <c r="F1278" s="84">
        <f t="shared" si="195"/>
        <v>0</v>
      </c>
      <c r="G1278" s="1"/>
      <c r="H1278" s="1"/>
      <c r="I1278" s="84">
        <f t="shared" si="196"/>
        <v>12.62</v>
      </c>
      <c r="J1278" s="84">
        <f t="shared" si="197"/>
        <v>212.4</v>
      </c>
      <c r="K1278" s="1"/>
      <c r="L1278" s="1"/>
      <c r="M1278" s="84">
        <f t="shared" si="198"/>
        <v>12.62</v>
      </c>
      <c r="N1278" s="84">
        <f t="shared" si="199"/>
        <v>81.69</v>
      </c>
      <c r="O1278" s="84">
        <f t="shared" si="192"/>
        <v>269.577</v>
      </c>
      <c r="P1278" s="1"/>
      <c r="Q1278" s="1"/>
    </row>
    <row r="1279" spans="1:17" x14ac:dyDescent="0.2">
      <c r="A1279" s="84">
        <f t="shared" si="193"/>
        <v>127.3</v>
      </c>
      <c r="B1279" s="84">
        <f t="shared" si="190"/>
        <v>1.0338000000000001</v>
      </c>
      <c r="C1279" s="84">
        <f t="shared" si="191"/>
        <v>1</v>
      </c>
      <c r="D1279" s="1"/>
      <c r="E1279" s="84">
        <f t="shared" si="194"/>
        <v>12.63</v>
      </c>
      <c r="F1279" s="84">
        <f t="shared" si="195"/>
        <v>0</v>
      </c>
      <c r="G1279" s="1"/>
      <c r="H1279" s="1"/>
      <c r="I1279" s="84">
        <f t="shared" si="196"/>
        <v>12.63</v>
      </c>
      <c r="J1279" s="84">
        <f t="shared" si="197"/>
        <v>212.6</v>
      </c>
      <c r="K1279" s="1"/>
      <c r="L1279" s="1"/>
      <c r="M1279" s="84">
        <f t="shared" si="198"/>
        <v>12.63</v>
      </c>
      <c r="N1279" s="84">
        <f t="shared" si="199"/>
        <v>81.77</v>
      </c>
      <c r="O1279" s="84">
        <f t="shared" si="192"/>
        <v>269.84100000000001</v>
      </c>
      <c r="P1279" s="1"/>
      <c r="Q1279" s="1"/>
    </row>
    <row r="1280" spans="1:17" x14ac:dyDescent="0.2">
      <c r="A1280" s="84">
        <f t="shared" si="193"/>
        <v>127.4</v>
      </c>
      <c r="B1280" s="84">
        <f t="shared" si="190"/>
        <v>1.0336000000000001</v>
      </c>
      <c r="C1280" s="84">
        <f t="shared" si="191"/>
        <v>1</v>
      </c>
      <c r="D1280" s="1"/>
      <c r="E1280" s="84">
        <f t="shared" si="194"/>
        <v>12.64</v>
      </c>
      <c r="F1280" s="84">
        <f t="shared" si="195"/>
        <v>0</v>
      </c>
      <c r="G1280" s="1"/>
      <c r="H1280" s="1"/>
      <c r="I1280" s="84">
        <f t="shared" si="196"/>
        <v>12.64</v>
      </c>
      <c r="J1280" s="84">
        <f t="shared" si="197"/>
        <v>212.8</v>
      </c>
      <c r="K1280" s="1"/>
      <c r="L1280" s="1"/>
      <c r="M1280" s="84">
        <f t="shared" si="198"/>
        <v>12.64</v>
      </c>
      <c r="N1280" s="84">
        <f t="shared" si="199"/>
        <v>81.849999999999994</v>
      </c>
      <c r="O1280" s="84">
        <f t="shared" si="192"/>
        <v>270.10500000000002</v>
      </c>
      <c r="P1280" s="1"/>
      <c r="Q1280" s="1"/>
    </row>
    <row r="1281" spans="1:17" x14ac:dyDescent="0.2">
      <c r="A1281" s="84">
        <f t="shared" si="193"/>
        <v>127.5</v>
      </c>
      <c r="B1281" s="84">
        <f t="shared" si="190"/>
        <v>1.0335000000000001</v>
      </c>
      <c r="C1281" s="84">
        <f t="shared" si="191"/>
        <v>1</v>
      </c>
      <c r="D1281" s="1"/>
      <c r="E1281" s="84">
        <f t="shared" si="194"/>
        <v>12.65</v>
      </c>
      <c r="F1281" s="84">
        <f t="shared" si="195"/>
        <v>0</v>
      </c>
      <c r="G1281" s="1"/>
      <c r="H1281" s="1"/>
      <c r="I1281" s="84">
        <f t="shared" si="196"/>
        <v>12.65</v>
      </c>
      <c r="J1281" s="84">
        <f t="shared" si="197"/>
        <v>213</v>
      </c>
      <c r="K1281" s="1"/>
      <c r="L1281" s="1"/>
      <c r="M1281" s="84">
        <f t="shared" si="198"/>
        <v>12.65</v>
      </c>
      <c r="N1281" s="84">
        <f t="shared" si="199"/>
        <v>81.92</v>
      </c>
      <c r="O1281" s="84">
        <f t="shared" si="192"/>
        <v>270.33600000000001</v>
      </c>
      <c r="P1281" s="1"/>
      <c r="Q1281" s="1"/>
    </row>
    <row r="1282" spans="1:17" x14ac:dyDescent="0.2">
      <c r="A1282" s="84">
        <f t="shared" si="193"/>
        <v>127.6</v>
      </c>
      <c r="B1282" s="84">
        <f t="shared" si="190"/>
        <v>1.0333000000000001</v>
      </c>
      <c r="C1282" s="84">
        <f t="shared" si="191"/>
        <v>1</v>
      </c>
      <c r="D1282" s="1"/>
      <c r="E1282" s="84">
        <f t="shared" si="194"/>
        <v>12.66</v>
      </c>
      <c r="F1282" s="84">
        <f t="shared" si="195"/>
        <v>0</v>
      </c>
      <c r="G1282" s="1"/>
      <c r="H1282" s="1"/>
      <c r="I1282" s="84">
        <f t="shared" si="196"/>
        <v>12.66</v>
      </c>
      <c r="J1282" s="84">
        <f t="shared" si="197"/>
        <v>213.2</v>
      </c>
      <c r="K1282" s="1"/>
      <c r="L1282" s="1"/>
      <c r="M1282" s="84">
        <f t="shared" si="198"/>
        <v>12.66</v>
      </c>
      <c r="N1282" s="84">
        <f t="shared" si="199"/>
        <v>82</v>
      </c>
      <c r="O1282" s="84">
        <f t="shared" si="192"/>
        <v>270.60000000000002</v>
      </c>
      <c r="P1282" s="1"/>
      <c r="Q1282" s="1"/>
    </row>
    <row r="1283" spans="1:17" x14ac:dyDescent="0.2">
      <c r="A1283" s="84">
        <f t="shared" si="193"/>
        <v>127.7</v>
      </c>
      <c r="B1283" s="84">
        <f t="shared" si="190"/>
        <v>1.0330999999999999</v>
      </c>
      <c r="C1283" s="84">
        <f t="shared" si="191"/>
        <v>1</v>
      </c>
      <c r="D1283" s="1"/>
      <c r="E1283" s="84">
        <f t="shared" si="194"/>
        <v>12.67</v>
      </c>
      <c r="F1283" s="84">
        <f t="shared" si="195"/>
        <v>0</v>
      </c>
      <c r="G1283" s="1"/>
      <c r="H1283" s="1"/>
      <c r="I1283" s="84">
        <f t="shared" si="196"/>
        <v>12.67</v>
      </c>
      <c r="J1283" s="84">
        <f t="shared" si="197"/>
        <v>213.4</v>
      </c>
      <c r="K1283" s="1"/>
      <c r="L1283" s="1"/>
      <c r="M1283" s="84">
        <f t="shared" si="198"/>
        <v>12.67</v>
      </c>
      <c r="N1283" s="84">
        <f t="shared" si="199"/>
        <v>82.08</v>
      </c>
      <c r="O1283" s="84">
        <f t="shared" si="192"/>
        <v>270.86399999999998</v>
      </c>
      <c r="P1283" s="1"/>
      <c r="Q1283" s="1"/>
    </row>
    <row r="1284" spans="1:17" x14ac:dyDescent="0.2">
      <c r="A1284" s="84">
        <f t="shared" si="193"/>
        <v>127.8</v>
      </c>
      <c r="B1284" s="84">
        <f t="shared" si="190"/>
        <v>1.0328999999999999</v>
      </c>
      <c r="C1284" s="84">
        <f t="shared" si="191"/>
        <v>1</v>
      </c>
      <c r="D1284" s="1"/>
      <c r="E1284" s="84">
        <f t="shared" si="194"/>
        <v>12.68</v>
      </c>
      <c r="F1284" s="84">
        <f t="shared" si="195"/>
        <v>0</v>
      </c>
      <c r="G1284" s="1"/>
      <c r="H1284" s="1"/>
      <c r="I1284" s="84">
        <f t="shared" si="196"/>
        <v>12.68</v>
      </c>
      <c r="J1284" s="84">
        <f t="shared" si="197"/>
        <v>213.6</v>
      </c>
      <c r="K1284" s="1"/>
      <c r="L1284" s="1"/>
      <c r="M1284" s="84">
        <f t="shared" si="198"/>
        <v>12.68</v>
      </c>
      <c r="N1284" s="84">
        <f t="shared" si="199"/>
        <v>82.15</v>
      </c>
      <c r="O1284" s="84">
        <f t="shared" si="192"/>
        <v>271.09500000000003</v>
      </c>
      <c r="P1284" s="1"/>
      <c r="Q1284" s="1"/>
    </row>
    <row r="1285" spans="1:17" x14ac:dyDescent="0.2">
      <c r="A1285" s="84">
        <f t="shared" si="193"/>
        <v>127.9</v>
      </c>
      <c r="B1285" s="84">
        <f t="shared" si="190"/>
        <v>1.0327999999999999</v>
      </c>
      <c r="C1285" s="84">
        <f t="shared" si="191"/>
        <v>1</v>
      </c>
      <c r="D1285" s="1"/>
      <c r="E1285" s="84">
        <f t="shared" si="194"/>
        <v>12.69</v>
      </c>
      <c r="F1285" s="84">
        <f t="shared" si="195"/>
        <v>0</v>
      </c>
      <c r="G1285" s="1"/>
      <c r="H1285" s="1"/>
      <c r="I1285" s="84">
        <f t="shared" si="196"/>
        <v>12.69</v>
      </c>
      <c r="J1285" s="84">
        <f t="shared" si="197"/>
        <v>213.8</v>
      </c>
      <c r="K1285" s="1"/>
      <c r="L1285" s="1"/>
      <c r="M1285" s="84">
        <f t="shared" si="198"/>
        <v>12.69</v>
      </c>
      <c r="N1285" s="84">
        <f t="shared" si="199"/>
        <v>82.23</v>
      </c>
      <c r="O1285" s="84">
        <f t="shared" si="192"/>
        <v>271.35899999999998</v>
      </c>
      <c r="P1285" s="1"/>
      <c r="Q1285" s="1"/>
    </row>
    <row r="1286" spans="1:17" x14ac:dyDescent="0.2">
      <c r="A1286" s="84">
        <f t="shared" si="193"/>
        <v>128</v>
      </c>
      <c r="B1286" s="84">
        <f t="shared" si="190"/>
        <v>1.0326</v>
      </c>
      <c r="C1286" s="84">
        <f t="shared" si="191"/>
        <v>1</v>
      </c>
      <c r="D1286" s="1"/>
      <c r="E1286" s="84">
        <f t="shared" si="194"/>
        <v>12.7</v>
      </c>
      <c r="F1286" s="84">
        <f t="shared" si="195"/>
        <v>0</v>
      </c>
      <c r="G1286" s="1"/>
      <c r="H1286" s="1"/>
      <c r="I1286" s="84">
        <f t="shared" si="196"/>
        <v>12.7</v>
      </c>
      <c r="J1286" s="84">
        <f t="shared" si="197"/>
        <v>214</v>
      </c>
      <c r="K1286" s="1"/>
      <c r="L1286" s="1"/>
      <c r="M1286" s="84">
        <f t="shared" si="198"/>
        <v>12.7</v>
      </c>
      <c r="N1286" s="84">
        <f t="shared" si="199"/>
        <v>82.31</v>
      </c>
      <c r="O1286" s="84">
        <f t="shared" si="192"/>
        <v>271.62299999999999</v>
      </c>
      <c r="P1286" s="1"/>
      <c r="Q1286" s="1"/>
    </row>
    <row r="1287" spans="1:17" x14ac:dyDescent="0.2">
      <c r="A1287" s="84">
        <f t="shared" si="193"/>
        <v>128.1</v>
      </c>
      <c r="B1287" s="84">
        <f t="shared" si="190"/>
        <v>1.0324</v>
      </c>
      <c r="C1287" s="84">
        <f t="shared" si="191"/>
        <v>1</v>
      </c>
      <c r="D1287" s="1"/>
      <c r="E1287" s="84">
        <f t="shared" si="194"/>
        <v>12.71</v>
      </c>
      <c r="F1287" s="84">
        <f t="shared" si="195"/>
        <v>0</v>
      </c>
      <c r="G1287" s="1"/>
      <c r="H1287" s="1"/>
      <c r="I1287" s="84">
        <f t="shared" si="196"/>
        <v>12.71</v>
      </c>
      <c r="J1287" s="84">
        <f t="shared" si="197"/>
        <v>214.2</v>
      </c>
      <c r="K1287" s="1"/>
      <c r="L1287" s="1"/>
      <c r="M1287" s="84">
        <f t="shared" si="198"/>
        <v>12.71</v>
      </c>
      <c r="N1287" s="84">
        <f t="shared" si="199"/>
        <v>82.38</v>
      </c>
      <c r="O1287" s="84">
        <f t="shared" si="192"/>
        <v>271.85399999999998</v>
      </c>
      <c r="P1287" s="1"/>
      <c r="Q1287" s="1"/>
    </row>
    <row r="1288" spans="1:17" x14ac:dyDescent="0.2">
      <c r="A1288" s="84">
        <f t="shared" si="193"/>
        <v>128.19999999999999</v>
      </c>
      <c r="B1288" s="84">
        <f t="shared" si="190"/>
        <v>1.0323</v>
      </c>
      <c r="C1288" s="84">
        <f t="shared" si="191"/>
        <v>1</v>
      </c>
      <c r="D1288" s="1"/>
      <c r="E1288" s="84">
        <f t="shared" si="194"/>
        <v>12.72</v>
      </c>
      <c r="F1288" s="84">
        <f t="shared" si="195"/>
        <v>0</v>
      </c>
      <c r="G1288" s="1"/>
      <c r="H1288" s="1"/>
      <c r="I1288" s="84">
        <f t="shared" si="196"/>
        <v>12.72</v>
      </c>
      <c r="J1288" s="84">
        <f t="shared" si="197"/>
        <v>214.4</v>
      </c>
      <c r="K1288" s="1"/>
      <c r="L1288" s="1"/>
      <c r="M1288" s="84">
        <f t="shared" si="198"/>
        <v>12.72</v>
      </c>
      <c r="N1288" s="84">
        <f t="shared" si="199"/>
        <v>82.46</v>
      </c>
      <c r="O1288" s="84">
        <f t="shared" si="192"/>
        <v>272.11799999999999</v>
      </c>
      <c r="P1288" s="1"/>
      <c r="Q1288" s="1"/>
    </row>
    <row r="1289" spans="1:17" x14ac:dyDescent="0.2">
      <c r="A1289" s="84">
        <f t="shared" si="193"/>
        <v>128.30000000000001</v>
      </c>
      <c r="B1289" s="84">
        <f t="shared" si="190"/>
        <v>1.0321</v>
      </c>
      <c r="C1289" s="84">
        <f t="shared" si="191"/>
        <v>1</v>
      </c>
      <c r="D1289" s="1"/>
      <c r="E1289" s="84">
        <f t="shared" si="194"/>
        <v>12.73</v>
      </c>
      <c r="F1289" s="84">
        <f t="shared" si="195"/>
        <v>0</v>
      </c>
      <c r="G1289" s="1"/>
      <c r="H1289" s="1"/>
      <c r="I1289" s="84">
        <f t="shared" si="196"/>
        <v>12.73</v>
      </c>
      <c r="J1289" s="84">
        <f t="shared" si="197"/>
        <v>214.6</v>
      </c>
      <c r="K1289" s="1"/>
      <c r="L1289" s="1"/>
      <c r="M1289" s="84">
        <f t="shared" si="198"/>
        <v>12.73</v>
      </c>
      <c r="N1289" s="84">
        <f t="shared" si="199"/>
        <v>82.54</v>
      </c>
      <c r="O1289" s="84">
        <f t="shared" si="192"/>
        <v>272.38200000000001</v>
      </c>
      <c r="P1289" s="1"/>
      <c r="Q1289" s="1"/>
    </row>
    <row r="1290" spans="1:17" x14ac:dyDescent="0.2">
      <c r="A1290" s="84">
        <f t="shared" si="193"/>
        <v>128.4</v>
      </c>
      <c r="B1290" s="84">
        <f t="shared" si="190"/>
        <v>1.0319</v>
      </c>
      <c r="C1290" s="84">
        <f t="shared" si="191"/>
        <v>1</v>
      </c>
      <c r="D1290" s="1"/>
      <c r="E1290" s="84">
        <f t="shared" si="194"/>
        <v>12.74</v>
      </c>
      <c r="F1290" s="84">
        <f t="shared" si="195"/>
        <v>0</v>
      </c>
      <c r="G1290" s="1"/>
      <c r="H1290" s="1"/>
      <c r="I1290" s="84">
        <f t="shared" si="196"/>
        <v>12.74</v>
      </c>
      <c r="J1290" s="84">
        <f t="shared" si="197"/>
        <v>214.8</v>
      </c>
      <c r="K1290" s="1"/>
      <c r="L1290" s="1"/>
      <c r="M1290" s="84">
        <f t="shared" si="198"/>
        <v>12.74</v>
      </c>
      <c r="N1290" s="84">
        <f t="shared" si="199"/>
        <v>82.62</v>
      </c>
      <c r="O1290" s="84">
        <f t="shared" si="192"/>
        <v>272.64600000000002</v>
      </c>
      <c r="P1290" s="1"/>
      <c r="Q1290" s="1"/>
    </row>
    <row r="1291" spans="1:17" x14ac:dyDescent="0.2">
      <c r="A1291" s="84">
        <f t="shared" si="193"/>
        <v>128.5</v>
      </c>
      <c r="B1291" s="84">
        <f t="shared" si="190"/>
        <v>1.0318000000000001</v>
      </c>
      <c r="C1291" s="84">
        <f t="shared" si="191"/>
        <v>1</v>
      </c>
      <c r="D1291" s="1"/>
      <c r="E1291" s="84">
        <f t="shared" si="194"/>
        <v>12.75</v>
      </c>
      <c r="F1291" s="84">
        <f t="shared" si="195"/>
        <v>0</v>
      </c>
      <c r="G1291" s="1"/>
      <c r="H1291" s="1"/>
      <c r="I1291" s="84">
        <f t="shared" si="196"/>
        <v>12.75</v>
      </c>
      <c r="J1291" s="84">
        <f t="shared" si="197"/>
        <v>215</v>
      </c>
      <c r="K1291" s="1"/>
      <c r="L1291" s="1"/>
      <c r="M1291" s="84">
        <f t="shared" si="198"/>
        <v>12.75</v>
      </c>
      <c r="N1291" s="84">
        <f t="shared" si="199"/>
        <v>82.69</v>
      </c>
      <c r="O1291" s="84">
        <f t="shared" si="192"/>
        <v>272.87700000000001</v>
      </c>
      <c r="P1291" s="1"/>
      <c r="Q1291" s="1"/>
    </row>
    <row r="1292" spans="1:17" x14ac:dyDescent="0.2">
      <c r="A1292" s="84">
        <f t="shared" si="193"/>
        <v>128.6</v>
      </c>
      <c r="B1292" s="84">
        <f t="shared" si="190"/>
        <v>1.0316000000000001</v>
      </c>
      <c r="C1292" s="84">
        <f t="shared" si="191"/>
        <v>1</v>
      </c>
      <c r="D1292" s="1"/>
      <c r="E1292" s="84">
        <f t="shared" si="194"/>
        <v>12.76</v>
      </c>
      <c r="F1292" s="84">
        <f t="shared" si="195"/>
        <v>0</v>
      </c>
      <c r="G1292" s="1"/>
      <c r="H1292" s="1"/>
      <c r="I1292" s="84">
        <f t="shared" si="196"/>
        <v>12.76</v>
      </c>
      <c r="J1292" s="84">
        <f t="shared" si="197"/>
        <v>215.2</v>
      </c>
      <c r="K1292" s="1"/>
      <c r="L1292" s="1"/>
      <c r="M1292" s="84">
        <f t="shared" si="198"/>
        <v>12.76</v>
      </c>
      <c r="N1292" s="84">
        <f t="shared" si="199"/>
        <v>82.77</v>
      </c>
      <c r="O1292" s="84">
        <f t="shared" si="192"/>
        <v>273.14100000000002</v>
      </c>
      <c r="P1292" s="1"/>
      <c r="Q1292" s="1"/>
    </row>
    <row r="1293" spans="1:17" x14ac:dyDescent="0.2">
      <c r="A1293" s="84">
        <f t="shared" si="193"/>
        <v>128.69999999999999</v>
      </c>
      <c r="B1293" s="84">
        <f t="shared" si="190"/>
        <v>1.0314000000000001</v>
      </c>
      <c r="C1293" s="84">
        <f t="shared" si="191"/>
        <v>1</v>
      </c>
      <c r="D1293" s="1"/>
      <c r="E1293" s="84">
        <f t="shared" si="194"/>
        <v>12.77</v>
      </c>
      <c r="F1293" s="84">
        <f t="shared" si="195"/>
        <v>0</v>
      </c>
      <c r="G1293" s="1"/>
      <c r="H1293" s="1"/>
      <c r="I1293" s="84">
        <f t="shared" si="196"/>
        <v>12.77</v>
      </c>
      <c r="J1293" s="84">
        <f t="shared" si="197"/>
        <v>215.4</v>
      </c>
      <c r="K1293" s="1"/>
      <c r="L1293" s="1"/>
      <c r="M1293" s="84">
        <f t="shared" si="198"/>
        <v>12.77</v>
      </c>
      <c r="N1293" s="84">
        <f t="shared" si="199"/>
        <v>82.85</v>
      </c>
      <c r="O1293" s="84">
        <f t="shared" si="192"/>
        <v>273.40499999999997</v>
      </c>
      <c r="P1293" s="1"/>
      <c r="Q1293" s="1"/>
    </row>
    <row r="1294" spans="1:17" x14ac:dyDescent="0.2">
      <c r="A1294" s="84">
        <f t="shared" si="193"/>
        <v>128.80000000000001</v>
      </c>
      <c r="B1294" s="84">
        <f t="shared" si="190"/>
        <v>1.0313000000000001</v>
      </c>
      <c r="C1294" s="84">
        <f t="shared" si="191"/>
        <v>1</v>
      </c>
      <c r="D1294" s="1"/>
      <c r="E1294" s="84">
        <f t="shared" si="194"/>
        <v>12.78</v>
      </c>
      <c r="F1294" s="84">
        <f t="shared" si="195"/>
        <v>0</v>
      </c>
      <c r="G1294" s="1"/>
      <c r="H1294" s="1"/>
      <c r="I1294" s="84">
        <f t="shared" si="196"/>
        <v>12.78</v>
      </c>
      <c r="J1294" s="84">
        <f t="shared" si="197"/>
        <v>215.6</v>
      </c>
      <c r="K1294" s="1"/>
      <c r="L1294" s="1"/>
      <c r="M1294" s="84">
        <f t="shared" si="198"/>
        <v>12.78</v>
      </c>
      <c r="N1294" s="84">
        <f t="shared" si="199"/>
        <v>82.92</v>
      </c>
      <c r="O1294" s="84">
        <f t="shared" si="192"/>
        <v>273.63600000000002</v>
      </c>
      <c r="P1294" s="1"/>
      <c r="Q1294" s="1"/>
    </row>
    <row r="1295" spans="1:17" x14ac:dyDescent="0.2">
      <c r="A1295" s="84">
        <f t="shared" si="193"/>
        <v>128.9</v>
      </c>
      <c r="B1295" s="84">
        <f t="shared" si="190"/>
        <v>1.0310999999999999</v>
      </c>
      <c r="C1295" s="84">
        <f t="shared" si="191"/>
        <v>1</v>
      </c>
      <c r="D1295" s="1"/>
      <c r="E1295" s="84">
        <f t="shared" si="194"/>
        <v>12.79</v>
      </c>
      <c r="F1295" s="84">
        <f t="shared" si="195"/>
        <v>0</v>
      </c>
      <c r="G1295" s="1"/>
      <c r="H1295" s="1"/>
      <c r="I1295" s="84">
        <f t="shared" si="196"/>
        <v>12.79</v>
      </c>
      <c r="J1295" s="84">
        <f t="shared" si="197"/>
        <v>215.8</v>
      </c>
      <c r="K1295" s="1"/>
      <c r="L1295" s="1"/>
      <c r="M1295" s="84">
        <f t="shared" si="198"/>
        <v>12.79</v>
      </c>
      <c r="N1295" s="84">
        <f t="shared" si="199"/>
        <v>83</v>
      </c>
      <c r="O1295" s="84">
        <f t="shared" si="192"/>
        <v>273.89999999999998</v>
      </c>
      <c r="P1295" s="1"/>
      <c r="Q1295" s="1"/>
    </row>
    <row r="1296" spans="1:17" x14ac:dyDescent="0.2">
      <c r="A1296" s="84">
        <f t="shared" si="193"/>
        <v>129</v>
      </c>
      <c r="B1296" s="84">
        <f t="shared" ref="B1296:B1359" si="200">ROUND(VLOOKUP($A1296,SINCLAIRTABELLE,$D$1),$B$10)</f>
        <v>1.0308999999999999</v>
      </c>
      <c r="C1296" s="84">
        <f t="shared" ref="C1296:C1359" si="201">IF($B$3=$W$1,ROUND(VLOOKUP($A1296,SINCLAIRTABELLE,$E$1),$B$10),IF($B$3=$W$2,B1296,B1296+$B$4))</f>
        <v>1</v>
      </c>
      <c r="D1296" s="1"/>
      <c r="E1296" s="84">
        <f t="shared" si="194"/>
        <v>12.8</v>
      </c>
      <c r="F1296" s="84">
        <f t="shared" si="195"/>
        <v>0</v>
      </c>
      <c r="G1296" s="1"/>
      <c r="H1296" s="1"/>
      <c r="I1296" s="84">
        <f t="shared" si="196"/>
        <v>12.8</v>
      </c>
      <c r="J1296" s="84">
        <f t="shared" si="197"/>
        <v>216</v>
      </c>
      <c r="K1296" s="1"/>
      <c r="L1296" s="1"/>
      <c r="M1296" s="84">
        <f t="shared" si="198"/>
        <v>12.8</v>
      </c>
      <c r="N1296" s="84">
        <f t="shared" si="199"/>
        <v>83.08</v>
      </c>
      <c r="O1296" s="84">
        <f t="shared" ref="O1296:O1359" si="202">IF($N$4="Ja",ROUND(N1296*$O$2,$B$10),N1296)</f>
        <v>274.16399999999999</v>
      </c>
      <c r="P1296" s="1"/>
      <c r="Q1296" s="1"/>
    </row>
    <row r="1297" spans="1:17" x14ac:dyDescent="0.2">
      <c r="A1297" s="84">
        <f t="shared" si="193"/>
        <v>129.1</v>
      </c>
      <c r="B1297" s="84">
        <f t="shared" si="200"/>
        <v>1.0307999999999999</v>
      </c>
      <c r="C1297" s="84">
        <f t="shared" si="201"/>
        <v>1</v>
      </c>
      <c r="D1297" s="1"/>
      <c r="E1297" s="84">
        <f t="shared" si="194"/>
        <v>12.81</v>
      </c>
      <c r="F1297" s="84">
        <f t="shared" si="195"/>
        <v>0</v>
      </c>
      <c r="G1297" s="1"/>
      <c r="H1297" s="1"/>
      <c r="I1297" s="84">
        <f t="shared" si="196"/>
        <v>12.81</v>
      </c>
      <c r="J1297" s="84">
        <f t="shared" si="197"/>
        <v>216.2</v>
      </c>
      <c r="K1297" s="1"/>
      <c r="L1297" s="1"/>
      <c r="M1297" s="84">
        <f t="shared" si="198"/>
        <v>12.81</v>
      </c>
      <c r="N1297" s="84">
        <f t="shared" si="199"/>
        <v>83.15</v>
      </c>
      <c r="O1297" s="84">
        <f t="shared" si="202"/>
        <v>274.39499999999998</v>
      </c>
      <c r="P1297" s="1"/>
      <c r="Q1297" s="1"/>
    </row>
    <row r="1298" spans="1:17" x14ac:dyDescent="0.2">
      <c r="A1298" s="84">
        <f t="shared" ref="A1298:A1361" si="203">ROUND(A1297+0.1,1)</f>
        <v>129.19999999999999</v>
      </c>
      <c r="B1298" s="84">
        <f t="shared" si="200"/>
        <v>1.0306</v>
      </c>
      <c r="C1298" s="84">
        <f t="shared" si="201"/>
        <v>1</v>
      </c>
      <c r="D1298" s="1"/>
      <c r="E1298" s="84">
        <f t="shared" ref="E1298:E1361" si="204">ROUND(E1297+0.01,2)</f>
        <v>12.82</v>
      </c>
      <c r="F1298" s="84">
        <f t="shared" ref="F1298:F1361" si="205">ROUND(IF(E1298 &gt; $F$9,0,($F$9-E1298)*100*$F$11), $F$10)</f>
        <v>0</v>
      </c>
      <c r="G1298" s="1"/>
      <c r="H1298" s="1"/>
      <c r="I1298" s="84">
        <f t="shared" ref="I1298:I1361" si="206">ROUND(I1297+0.01,2)</f>
        <v>12.82</v>
      </c>
      <c r="J1298" s="84">
        <f t="shared" ref="J1298:J1361" si="207">ROUND(IF(I1298&lt;=$J$9,0,(I1298-$J$9)*100*$J$11),$J$10)</f>
        <v>216.4</v>
      </c>
      <c r="K1298" s="1"/>
      <c r="L1298" s="1"/>
      <c r="M1298" s="84">
        <f t="shared" ref="M1298:M1361" si="208">ROUND(M1297+0.01,2)</f>
        <v>12.82</v>
      </c>
      <c r="N1298" s="84">
        <f t="shared" ref="N1298:N1361" si="209">ROUND(IF(M1298&lt;=$N$9,0,(M1298-$N$9)*100*$N$11),$N$10)</f>
        <v>83.23</v>
      </c>
      <c r="O1298" s="84">
        <f t="shared" si="202"/>
        <v>274.65899999999999</v>
      </c>
      <c r="P1298" s="1"/>
      <c r="Q1298" s="1"/>
    </row>
    <row r="1299" spans="1:17" x14ac:dyDescent="0.2">
      <c r="A1299" s="84">
        <f t="shared" si="203"/>
        <v>129.30000000000001</v>
      </c>
      <c r="B1299" s="84">
        <f t="shared" si="200"/>
        <v>1.0305</v>
      </c>
      <c r="C1299" s="84">
        <f t="shared" si="201"/>
        <v>1</v>
      </c>
      <c r="D1299" s="1"/>
      <c r="E1299" s="84">
        <f t="shared" si="204"/>
        <v>12.83</v>
      </c>
      <c r="F1299" s="84">
        <f t="shared" si="205"/>
        <v>0</v>
      </c>
      <c r="G1299" s="1"/>
      <c r="H1299" s="1"/>
      <c r="I1299" s="84">
        <f t="shared" si="206"/>
        <v>12.83</v>
      </c>
      <c r="J1299" s="84">
        <f t="shared" si="207"/>
        <v>216.6</v>
      </c>
      <c r="K1299" s="1"/>
      <c r="L1299" s="1"/>
      <c r="M1299" s="84">
        <f t="shared" si="208"/>
        <v>12.83</v>
      </c>
      <c r="N1299" s="84">
        <f t="shared" si="209"/>
        <v>83.31</v>
      </c>
      <c r="O1299" s="84">
        <f t="shared" si="202"/>
        <v>274.923</v>
      </c>
      <c r="P1299" s="1"/>
      <c r="Q1299" s="1"/>
    </row>
    <row r="1300" spans="1:17" x14ac:dyDescent="0.2">
      <c r="A1300" s="84">
        <f t="shared" si="203"/>
        <v>129.4</v>
      </c>
      <c r="B1300" s="84">
        <f t="shared" si="200"/>
        <v>1.0303</v>
      </c>
      <c r="C1300" s="84">
        <f t="shared" si="201"/>
        <v>1</v>
      </c>
      <c r="D1300" s="1"/>
      <c r="E1300" s="84">
        <f t="shared" si="204"/>
        <v>12.84</v>
      </c>
      <c r="F1300" s="84">
        <f t="shared" si="205"/>
        <v>0</v>
      </c>
      <c r="G1300" s="1"/>
      <c r="H1300" s="1"/>
      <c r="I1300" s="84">
        <f t="shared" si="206"/>
        <v>12.84</v>
      </c>
      <c r="J1300" s="84">
        <f t="shared" si="207"/>
        <v>216.8</v>
      </c>
      <c r="K1300" s="1"/>
      <c r="L1300" s="1"/>
      <c r="M1300" s="84">
        <f t="shared" si="208"/>
        <v>12.84</v>
      </c>
      <c r="N1300" s="84">
        <f t="shared" si="209"/>
        <v>83.38</v>
      </c>
      <c r="O1300" s="84">
        <f t="shared" si="202"/>
        <v>275.154</v>
      </c>
      <c r="P1300" s="1"/>
      <c r="Q1300" s="1"/>
    </row>
    <row r="1301" spans="1:17" x14ac:dyDescent="0.2">
      <c r="A1301" s="84">
        <f t="shared" si="203"/>
        <v>129.5</v>
      </c>
      <c r="B1301" s="84">
        <f t="shared" si="200"/>
        <v>1.0301</v>
      </c>
      <c r="C1301" s="84">
        <f t="shared" si="201"/>
        <v>1</v>
      </c>
      <c r="D1301" s="1"/>
      <c r="E1301" s="84">
        <f t="shared" si="204"/>
        <v>12.85</v>
      </c>
      <c r="F1301" s="84">
        <f t="shared" si="205"/>
        <v>0</v>
      </c>
      <c r="G1301" s="1"/>
      <c r="H1301" s="1"/>
      <c r="I1301" s="84">
        <f t="shared" si="206"/>
        <v>12.85</v>
      </c>
      <c r="J1301" s="84">
        <f t="shared" si="207"/>
        <v>217</v>
      </c>
      <c r="K1301" s="1"/>
      <c r="L1301" s="1"/>
      <c r="M1301" s="84">
        <f t="shared" si="208"/>
        <v>12.85</v>
      </c>
      <c r="N1301" s="84">
        <f t="shared" si="209"/>
        <v>83.46</v>
      </c>
      <c r="O1301" s="84">
        <f t="shared" si="202"/>
        <v>275.41800000000001</v>
      </c>
      <c r="P1301" s="1"/>
      <c r="Q1301" s="1"/>
    </row>
    <row r="1302" spans="1:17" x14ac:dyDescent="0.2">
      <c r="A1302" s="84">
        <f t="shared" si="203"/>
        <v>129.6</v>
      </c>
      <c r="B1302" s="84">
        <f t="shared" si="200"/>
        <v>1.03</v>
      </c>
      <c r="C1302" s="84">
        <f t="shared" si="201"/>
        <v>1</v>
      </c>
      <c r="D1302" s="1"/>
      <c r="E1302" s="84">
        <f t="shared" si="204"/>
        <v>12.86</v>
      </c>
      <c r="F1302" s="84">
        <f t="shared" si="205"/>
        <v>0</v>
      </c>
      <c r="G1302" s="1"/>
      <c r="H1302" s="1"/>
      <c r="I1302" s="84">
        <f t="shared" si="206"/>
        <v>12.86</v>
      </c>
      <c r="J1302" s="84">
        <f t="shared" si="207"/>
        <v>217.2</v>
      </c>
      <c r="K1302" s="1"/>
      <c r="L1302" s="1"/>
      <c r="M1302" s="84">
        <f t="shared" si="208"/>
        <v>12.86</v>
      </c>
      <c r="N1302" s="84">
        <f t="shared" si="209"/>
        <v>83.54</v>
      </c>
      <c r="O1302" s="84">
        <f t="shared" si="202"/>
        <v>275.68200000000002</v>
      </c>
      <c r="P1302" s="1"/>
      <c r="Q1302" s="1"/>
    </row>
    <row r="1303" spans="1:17" x14ac:dyDescent="0.2">
      <c r="A1303" s="84">
        <f t="shared" si="203"/>
        <v>129.69999999999999</v>
      </c>
      <c r="B1303" s="84">
        <f t="shared" si="200"/>
        <v>1.0298</v>
      </c>
      <c r="C1303" s="84">
        <f t="shared" si="201"/>
        <v>1</v>
      </c>
      <c r="D1303" s="1"/>
      <c r="E1303" s="84">
        <f t="shared" si="204"/>
        <v>12.87</v>
      </c>
      <c r="F1303" s="84">
        <f t="shared" si="205"/>
        <v>0</v>
      </c>
      <c r="G1303" s="1"/>
      <c r="H1303" s="1"/>
      <c r="I1303" s="84">
        <f t="shared" si="206"/>
        <v>12.87</v>
      </c>
      <c r="J1303" s="84">
        <f t="shared" si="207"/>
        <v>217.4</v>
      </c>
      <c r="K1303" s="1"/>
      <c r="L1303" s="1"/>
      <c r="M1303" s="84">
        <f t="shared" si="208"/>
        <v>12.87</v>
      </c>
      <c r="N1303" s="84">
        <f t="shared" si="209"/>
        <v>83.62</v>
      </c>
      <c r="O1303" s="84">
        <f t="shared" si="202"/>
        <v>275.94600000000003</v>
      </c>
      <c r="P1303" s="1"/>
      <c r="Q1303" s="1"/>
    </row>
    <row r="1304" spans="1:17" x14ac:dyDescent="0.2">
      <c r="A1304" s="84">
        <f t="shared" si="203"/>
        <v>129.80000000000001</v>
      </c>
      <c r="B1304" s="84">
        <f t="shared" si="200"/>
        <v>1.0297000000000001</v>
      </c>
      <c r="C1304" s="84">
        <f t="shared" si="201"/>
        <v>1</v>
      </c>
      <c r="D1304" s="1"/>
      <c r="E1304" s="84">
        <f t="shared" si="204"/>
        <v>12.88</v>
      </c>
      <c r="F1304" s="84">
        <f t="shared" si="205"/>
        <v>0</v>
      </c>
      <c r="G1304" s="1"/>
      <c r="H1304" s="1"/>
      <c r="I1304" s="84">
        <f t="shared" si="206"/>
        <v>12.88</v>
      </c>
      <c r="J1304" s="84">
        <f t="shared" si="207"/>
        <v>217.6</v>
      </c>
      <c r="K1304" s="1"/>
      <c r="L1304" s="1"/>
      <c r="M1304" s="84">
        <f t="shared" si="208"/>
        <v>12.88</v>
      </c>
      <c r="N1304" s="84">
        <f t="shared" si="209"/>
        <v>83.69</v>
      </c>
      <c r="O1304" s="84">
        <f t="shared" si="202"/>
        <v>276.17700000000002</v>
      </c>
      <c r="P1304" s="1"/>
      <c r="Q1304" s="1"/>
    </row>
    <row r="1305" spans="1:17" x14ac:dyDescent="0.2">
      <c r="A1305" s="84">
        <f t="shared" si="203"/>
        <v>129.9</v>
      </c>
      <c r="B1305" s="84">
        <f t="shared" si="200"/>
        <v>1.0295000000000001</v>
      </c>
      <c r="C1305" s="84">
        <f t="shared" si="201"/>
        <v>1</v>
      </c>
      <c r="D1305" s="1"/>
      <c r="E1305" s="84">
        <f t="shared" si="204"/>
        <v>12.89</v>
      </c>
      <c r="F1305" s="84">
        <f t="shared" si="205"/>
        <v>0</v>
      </c>
      <c r="G1305" s="1"/>
      <c r="H1305" s="1"/>
      <c r="I1305" s="84">
        <f t="shared" si="206"/>
        <v>12.89</v>
      </c>
      <c r="J1305" s="84">
        <f t="shared" si="207"/>
        <v>217.8</v>
      </c>
      <c r="K1305" s="1"/>
      <c r="L1305" s="1"/>
      <c r="M1305" s="84">
        <f t="shared" si="208"/>
        <v>12.89</v>
      </c>
      <c r="N1305" s="84">
        <f t="shared" si="209"/>
        <v>83.77</v>
      </c>
      <c r="O1305" s="84">
        <f t="shared" si="202"/>
        <v>276.44099999999997</v>
      </c>
      <c r="P1305" s="1"/>
      <c r="Q1305" s="1"/>
    </row>
    <row r="1306" spans="1:17" x14ac:dyDescent="0.2">
      <c r="A1306" s="84">
        <f t="shared" si="203"/>
        <v>130</v>
      </c>
      <c r="B1306" s="84">
        <f t="shared" si="200"/>
        <v>1.0293000000000001</v>
      </c>
      <c r="C1306" s="84">
        <f t="shared" si="201"/>
        <v>1</v>
      </c>
      <c r="D1306" s="1"/>
      <c r="E1306" s="84">
        <f t="shared" si="204"/>
        <v>12.9</v>
      </c>
      <c r="F1306" s="84">
        <f t="shared" si="205"/>
        <v>0</v>
      </c>
      <c r="G1306" s="1"/>
      <c r="H1306" s="1"/>
      <c r="I1306" s="84">
        <f t="shared" si="206"/>
        <v>12.9</v>
      </c>
      <c r="J1306" s="84">
        <f t="shared" si="207"/>
        <v>218</v>
      </c>
      <c r="K1306" s="1"/>
      <c r="L1306" s="1"/>
      <c r="M1306" s="84">
        <f t="shared" si="208"/>
        <v>12.9</v>
      </c>
      <c r="N1306" s="84">
        <f t="shared" si="209"/>
        <v>83.85</v>
      </c>
      <c r="O1306" s="84">
        <f t="shared" si="202"/>
        <v>276.70499999999998</v>
      </c>
      <c r="P1306" s="1"/>
      <c r="Q1306" s="1"/>
    </row>
    <row r="1307" spans="1:17" x14ac:dyDescent="0.2">
      <c r="A1307" s="84">
        <f t="shared" si="203"/>
        <v>130.1</v>
      </c>
      <c r="B1307" s="84">
        <f t="shared" si="200"/>
        <v>1.0291999999999999</v>
      </c>
      <c r="C1307" s="84">
        <f t="shared" si="201"/>
        <v>1</v>
      </c>
      <c r="D1307" s="1"/>
      <c r="E1307" s="84">
        <f t="shared" si="204"/>
        <v>12.91</v>
      </c>
      <c r="F1307" s="84">
        <f t="shared" si="205"/>
        <v>0</v>
      </c>
      <c r="G1307" s="1"/>
      <c r="H1307" s="1"/>
      <c r="I1307" s="84">
        <f t="shared" si="206"/>
        <v>12.91</v>
      </c>
      <c r="J1307" s="84">
        <f t="shared" si="207"/>
        <v>218.2</v>
      </c>
      <c r="K1307" s="1"/>
      <c r="L1307" s="1"/>
      <c r="M1307" s="84">
        <f t="shared" si="208"/>
        <v>12.91</v>
      </c>
      <c r="N1307" s="84">
        <f t="shared" si="209"/>
        <v>83.92</v>
      </c>
      <c r="O1307" s="84">
        <f t="shared" si="202"/>
        <v>276.93599999999998</v>
      </c>
      <c r="P1307" s="1"/>
      <c r="Q1307" s="1"/>
    </row>
    <row r="1308" spans="1:17" x14ac:dyDescent="0.2">
      <c r="A1308" s="84">
        <f t="shared" si="203"/>
        <v>130.19999999999999</v>
      </c>
      <c r="B1308" s="84">
        <f t="shared" si="200"/>
        <v>1.0289999999999999</v>
      </c>
      <c r="C1308" s="84">
        <f t="shared" si="201"/>
        <v>1</v>
      </c>
      <c r="D1308" s="1"/>
      <c r="E1308" s="84">
        <f t="shared" si="204"/>
        <v>12.92</v>
      </c>
      <c r="F1308" s="84">
        <f t="shared" si="205"/>
        <v>0</v>
      </c>
      <c r="G1308" s="1"/>
      <c r="H1308" s="1"/>
      <c r="I1308" s="84">
        <f t="shared" si="206"/>
        <v>12.92</v>
      </c>
      <c r="J1308" s="84">
        <f t="shared" si="207"/>
        <v>218.4</v>
      </c>
      <c r="K1308" s="1"/>
      <c r="L1308" s="1"/>
      <c r="M1308" s="84">
        <f t="shared" si="208"/>
        <v>12.92</v>
      </c>
      <c r="N1308" s="84">
        <f t="shared" si="209"/>
        <v>84</v>
      </c>
      <c r="O1308" s="84">
        <f t="shared" si="202"/>
        <v>277.2</v>
      </c>
      <c r="P1308" s="1"/>
      <c r="Q1308" s="1"/>
    </row>
    <row r="1309" spans="1:17" x14ac:dyDescent="0.2">
      <c r="A1309" s="84">
        <f t="shared" si="203"/>
        <v>130.30000000000001</v>
      </c>
      <c r="B1309" s="84">
        <f t="shared" si="200"/>
        <v>1.0288999999999999</v>
      </c>
      <c r="C1309" s="84">
        <f t="shared" si="201"/>
        <v>1</v>
      </c>
      <c r="D1309" s="1"/>
      <c r="E1309" s="84">
        <f t="shared" si="204"/>
        <v>12.93</v>
      </c>
      <c r="F1309" s="84">
        <f t="shared" si="205"/>
        <v>0</v>
      </c>
      <c r="G1309" s="1"/>
      <c r="H1309" s="1"/>
      <c r="I1309" s="84">
        <f t="shared" si="206"/>
        <v>12.93</v>
      </c>
      <c r="J1309" s="84">
        <f t="shared" si="207"/>
        <v>218.6</v>
      </c>
      <c r="K1309" s="1"/>
      <c r="L1309" s="1"/>
      <c r="M1309" s="84">
        <f t="shared" si="208"/>
        <v>12.93</v>
      </c>
      <c r="N1309" s="84">
        <f t="shared" si="209"/>
        <v>84.08</v>
      </c>
      <c r="O1309" s="84">
        <f t="shared" si="202"/>
        <v>277.464</v>
      </c>
      <c r="P1309" s="1"/>
      <c r="Q1309" s="1"/>
    </row>
    <row r="1310" spans="1:17" x14ac:dyDescent="0.2">
      <c r="A1310" s="84">
        <f t="shared" si="203"/>
        <v>130.4</v>
      </c>
      <c r="B1310" s="84">
        <f t="shared" si="200"/>
        <v>1.0286999999999999</v>
      </c>
      <c r="C1310" s="84">
        <f t="shared" si="201"/>
        <v>1</v>
      </c>
      <c r="D1310" s="1"/>
      <c r="E1310" s="84">
        <f t="shared" si="204"/>
        <v>12.94</v>
      </c>
      <c r="F1310" s="84">
        <f t="shared" si="205"/>
        <v>0</v>
      </c>
      <c r="G1310" s="1"/>
      <c r="H1310" s="1"/>
      <c r="I1310" s="84">
        <f t="shared" si="206"/>
        <v>12.94</v>
      </c>
      <c r="J1310" s="84">
        <f t="shared" si="207"/>
        <v>218.8</v>
      </c>
      <c r="K1310" s="1"/>
      <c r="L1310" s="1"/>
      <c r="M1310" s="84">
        <f t="shared" si="208"/>
        <v>12.94</v>
      </c>
      <c r="N1310" s="84">
        <f t="shared" si="209"/>
        <v>84.15</v>
      </c>
      <c r="O1310" s="84">
        <f t="shared" si="202"/>
        <v>277.69499999999999</v>
      </c>
      <c r="P1310" s="1"/>
      <c r="Q1310" s="1"/>
    </row>
    <row r="1311" spans="1:17" x14ac:dyDescent="0.2">
      <c r="A1311" s="84">
        <f t="shared" si="203"/>
        <v>130.5</v>
      </c>
      <c r="B1311" s="84">
        <f t="shared" si="200"/>
        <v>1.0286</v>
      </c>
      <c r="C1311" s="84">
        <f t="shared" si="201"/>
        <v>1</v>
      </c>
      <c r="D1311" s="1"/>
      <c r="E1311" s="84">
        <f t="shared" si="204"/>
        <v>12.95</v>
      </c>
      <c r="F1311" s="84">
        <f t="shared" si="205"/>
        <v>0</v>
      </c>
      <c r="G1311" s="1"/>
      <c r="H1311" s="1"/>
      <c r="I1311" s="84">
        <f t="shared" si="206"/>
        <v>12.95</v>
      </c>
      <c r="J1311" s="84">
        <f t="shared" si="207"/>
        <v>219</v>
      </c>
      <c r="K1311" s="1"/>
      <c r="L1311" s="1"/>
      <c r="M1311" s="84">
        <f t="shared" si="208"/>
        <v>12.95</v>
      </c>
      <c r="N1311" s="84">
        <f t="shared" si="209"/>
        <v>84.23</v>
      </c>
      <c r="O1311" s="84">
        <f t="shared" si="202"/>
        <v>277.959</v>
      </c>
      <c r="P1311" s="1"/>
      <c r="Q1311" s="1"/>
    </row>
    <row r="1312" spans="1:17" x14ac:dyDescent="0.2">
      <c r="A1312" s="84">
        <f t="shared" si="203"/>
        <v>130.6</v>
      </c>
      <c r="B1312" s="84">
        <f t="shared" si="200"/>
        <v>1.0284</v>
      </c>
      <c r="C1312" s="84">
        <f t="shared" si="201"/>
        <v>1</v>
      </c>
      <c r="D1312" s="1"/>
      <c r="E1312" s="84">
        <f t="shared" si="204"/>
        <v>12.96</v>
      </c>
      <c r="F1312" s="84">
        <f t="shared" si="205"/>
        <v>0</v>
      </c>
      <c r="G1312" s="1"/>
      <c r="H1312" s="1"/>
      <c r="I1312" s="84">
        <f t="shared" si="206"/>
        <v>12.96</v>
      </c>
      <c r="J1312" s="84">
        <f t="shared" si="207"/>
        <v>219.2</v>
      </c>
      <c r="K1312" s="1"/>
      <c r="L1312" s="1"/>
      <c r="M1312" s="84">
        <f t="shared" si="208"/>
        <v>12.96</v>
      </c>
      <c r="N1312" s="84">
        <f t="shared" si="209"/>
        <v>84.31</v>
      </c>
      <c r="O1312" s="84">
        <f t="shared" si="202"/>
        <v>278.22300000000001</v>
      </c>
      <c r="P1312" s="1"/>
      <c r="Q1312" s="1"/>
    </row>
    <row r="1313" spans="1:17" x14ac:dyDescent="0.2">
      <c r="A1313" s="84">
        <f t="shared" si="203"/>
        <v>130.69999999999999</v>
      </c>
      <c r="B1313" s="84">
        <f t="shared" si="200"/>
        <v>1.0283</v>
      </c>
      <c r="C1313" s="84">
        <f t="shared" si="201"/>
        <v>1</v>
      </c>
      <c r="D1313" s="1"/>
      <c r="E1313" s="84">
        <f t="shared" si="204"/>
        <v>12.97</v>
      </c>
      <c r="F1313" s="84">
        <f t="shared" si="205"/>
        <v>0</v>
      </c>
      <c r="G1313" s="1"/>
      <c r="H1313" s="1"/>
      <c r="I1313" s="84">
        <f t="shared" si="206"/>
        <v>12.97</v>
      </c>
      <c r="J1313" s="84">
        <f t="shared" si="207"/>
        <v>219.4</v>
      </c>
      <c r="K1313" s="1"/>
      <c r="L1313" s="1"/>
      <c r="M1313" s="84">
        <f t="shared" si="208"/>
        <v>12.97</v>
      </c>
      <c r="N1313" s="84">
        <f t="shared" si="209"/>
        <v>84.38</v>
      </c>
      <c r="O1313" s="84">
        <f t="shared" si="202"/>
        <v>278.45400000000001</v>
      </c>
      <c r="P1313" s="1"/>
      <c r="Q1313" s="1"/>
    </row>
    <row r="1314" spans="1:17" x14ac:dyDescent="0.2">
      <c r="A1314" s="84">
        <f t="shared" si="203"/>
        <v>130.80000000000001</v>
      </c>
      <c r="B1314" s="84">
        <f t="shared" si="200"/>
        <v>1.0281</v>
      </c>
      <c r="C1314" s="84">
        <f t="shared" si="201"/>
        <v>1</v>
      </c>
      <c r="D1314" s="1"/>
      <c r="E1314" s="84">
        <f t="shared" si="204"/>
        <v>12.98</v>
      </c>
      <c r="F1314" s="84">
        <f t="shared" si="205"/>
        <v>0</v>
      </c>
      <c r="G1314" s="1"/>
      <c r="H1314" s="1"/>
      <c r="I1314" s="84">
        <f t="shared" si="206"/>
        <v>12.98</v>
      </c>
      <c r="J1314" s="84">
        <f t="shared" si="207"/>
        <v>219.6</v>
      </c>
      <c r="K1314" s="1"/>
      <c r="L1314" s="1"/>
      <c r="M1314" s="84">
        <f t="shared" si="208"/>
        <v>12.98</v>
      </c>
      <c r="N1314" s="84">
        <f t="shared" si="209"/>
        <v>84.46</v>
      </c>
      <c r="O1314" s="84">
        <f t="shared" si="202"/>
        <v>278.71800000000002</v>
      </c>
      <c r="P1314" s="1"/>
      <c r="Q1314" s="1"/>
    </row>
    <row r="1315" spans="1:17" x14ac:dyDescent="0.2">
      <c r="A1315" s="84">
        <f t="shared" si="203"/>
        <v>130.9</v>
      </c>
      <c r="B1315" s="84">
        <f t="shared" si="200"/>
        <v>1.028</v>
      </c>
      <c r="C1315" s="84">
        <f t="shared" si="201"/>
        <v>1</v>
      </c>
      <c r="D1315" s="1"/>
      <c r="E1315" s="84">
        <f t="shared" si="204"/>
        <v>12.99</v>
      </c>
      <c r="F1315" s="84">
        <f t="shared" si="205"/>
        <v>0</v>
      </c>
      <c r="G1315" s="1"/>
      <c r="H1315" s="1"/>
      <c r="I1315" s="84">
        <f t="shared" si="206"/>
        <v>12.99</v>
      </c>
      <c r="J1315" s="84">
        <f t="shared" si="207"/>
        <v>219.8</v>
      </c>
      <c r="K1315" s="1"/>
      <c r="L1315" s="1"/>
      <c r="M1315" s="84">
        <f t="shared" si="208"/>
        <v>12.99</v>
      </c>
      <c r="N1315" s="84">
        <f t="shared" si="209"/>
        <v>84.54</v>
      </c>
      <c r="O1315" s="84">
        <f t="shared" si="202"/>
        <v>278.98200000000003</v>
      </c>
      <c r="P1315" s="1"/>
      <c r="Q1315" s="1"/>
    </row>
    <row r="1316" spans="1:17" x14ac:dyDescent="0.2">
      <c r="A1316" s="84">
        <f t="shared" si="203"/>
        <v>131</v>
      </c>
      <c r="B1316" s="84">
        <f t="shared" si="200"/>
        <v>1.0278</v>
      </c>
      <c r="C1316" s="84">
        <f t="shared" si="201"/>
        <v>1</v>
      </c>
      <c r="D1316" s="1"/>
      <c r="E1316" s="84">
        <f t="shared" si="204"/>
        <v>13</v>
      </c>
      <c r="F1316" s="84">
        <f t="shared" si="205"/>
        <v>0</v>
      </c>
      <c r="G1316" s="1"/>
      <c r="H1316" s="1"/>
      <c r="I1316" s="84">
        <f t="shared" si="206"/>
        <v>13</v>
      </c>
      <c r="J1316" s="84">
        <f t="shared" si="207"/>
        <v>220</v>
      </c>
      <c r="K1316" s="1"/>
      <c r="L1316" s="1"/>
      <c r="M1316" s="84">
        <f t="shared" si="208"/>
        <v>13</v>
      </c>
      <c r="N1316" s="84">
        <f t="shared" si="209"/>
        <v>84.62</v>
      </c>
      <c r="O1316" s="84">
        <f t="shared" si="202"/>
        <v>279.24599999999998</v>
      </c>
      <c r="P1316" s="1"/>
      <c r="Q1316" s="1"/>
    </row>
    <row r="1317" spans="1:17" x14ac:dyDescent="0.2">
      <c r="A1317" s="84">
        <f t="shared" si="203"/>
        <v>131.1</v>
      </c>
      <c r="B1317" s="84">
        <f t="shared" si="200"/>
        <v>1.0276000000000001</v>
      </c>
      <c r="C1317" s="84">
        <f t="shared" si="201"/>
        <v>1</v>
      </c>
      <c r="D1317" s="1"/>
      <c r="E1317" s="84">
        <f t="shared" si="204"/>
        <v>13.01</v>
      </c>
      <c r="F1317" s="84">
        <f t="shared" si="205"/>
        <v>0</v>
      </c>
      <c r="G1317" s="1"/>
      <c r="H1317" s="1"/>
      <c r="I1317" s="84">
        <f t="shared" si="206"/>
        <v>13.01</v>
      </c>
      <c r="J1317" s="84">
        <f t="shared" si="207"/>
        <v>220.2</v>
      </c>
      <c r="K1317" s="1"/>
      <c r="L1317" s="1"/>
      <c r="M1317" s="84">
        <f t="shared" si="208"/>
        <v>13.01</v>
      </c>
      <c r="N1317" s="84">
        <f t="shared" si="209"/>
        <v>84.69</v>
      </c>
      <c r="O1317" s="84">
        <f t="shared" si="202"/>
        <v>279.47699999999998</v>
      </c>
      <c r="P1317" s="1"/>
      <c r="Q1317" s="1"/>
    </row>
    <row r="1318" spans="1:17" x14ac:dyDescent="0.2">
      <c r="A1318" s="84">
        <f t="shared" si="203"/>
        <v>131.19999999999999</v>
      </c>
      <c r="B1318" s="84">
        <f t="shared" si="200"/>
        <v>1.0275000000000001</v>
      </c>
      <c r="C1318" s="84">
        <f t="shared" si="201"/>
        <v>1</v>
      </c>
      <c r="D1318" s="1"/>
      <c r="E1318" s="84">
        <f t="shared" si="204"/>
        <v>13.02</v>
      </c>
      <c r="F1318" s="84">
        <f t="shared" si="205"/>
        <v>0</v>
      </c>
      <c r="G1318" s="1"/>
      <c r="H1318" s="1"/>
      <c r="I1318" s="84">
        <f t="shared" si="206"/>
        <v>13.02</v>
      </c>
      <c r="J1318" s="84">
        <f t="shared" si="207"/>
        <v>220.4</v>
      </c>
      <c r="K1318" s="1"/>
      <c r="L1318" s="1"/>
      <c r="M1318" s="84">
        <f t="shared" si="208"/>
        <v>13.02</v>
      </c>
      <c r="N1318" s="84">
        <f t="shared" si="209"/>
        <v>84.77</v>
      </c>
      <c r="O1318" s="84">
        <f t="shared" si="202"/>
        <v>279.74099999999999</v>
      </c>
      <c r="P1318" s="1"/>
      <c r="Q1318" s="1"/>
    </row>
    <row r="1319" spans="1:17" x14ac:dyDescent="0.2">
      <c r="A1319" s="84">
        <f t="shared" si="203"/>
        <v>131.30000000000001</v>
      </c>
      <c r="B1319" s="84">
        <f t="shared" si="200"/>
        <v>1.0273000000000001</v>
      </c>
      <c r="C1319" s="84">
        <f t="shared" si="201"/>
        <v>1</v>
      </c>
      <c r="D1319" s="1"/>
      <c r="E1319" s="84">
        <f t="shared" si="204"/>
        <v>13.03</v>
      </c>
      <c r="F1319" s="84">
        <f t="shared" si="205"/>
        <v>0</v>
      </c>
      <c r="G1319" s="1"/>
      <c r="H1319" s="1"/>
      <c r="I1319" s="84">
        <f t="shared" si="206"/>
        <v>13.03</v>
      </c>
      <c r="J1319" s="84">
        <f t="shared" si="207"/>
        <v>220.6</v>
      </c>
      <c r="K1319" s="1"/>
      <c r="L1319" s="1"/>
      <c r="M1319" s="84">
        <f t="shared" si="208"/>
        <v>13.03</v>
      </c>
      <c r="N1319" s="84">
        <f t="shared" si="209"/>
        <v>84.85</v>
      </c>
      <c r="O1319" s="84">
        <f t="shared" si="202"/>
        <v>280.005</v>
      </c>
      <c r="P1319" s="1"/>
      <c r="Q1319" s="1"/>
    </row>
    <row r="1320" spans="1:17" x14ac:dyDescent="0.2">
      <c r="A1320" s="84">
        <f t="shared" si="203"/>
        <v>131.4</v>
      </c>
      <c r="B1320" s="84">
        <f t="shared" si="200"/>
        <v>1.0271999999999999</v>
      </c>
      <c r="C1320" s="84">
        <f t="shared" si="201"/>
        <v>1</v>
      </c>
      <c r="D1320" s="1"/>
      <c r="E1320" s="84">
        <f t="shared" si="204"/>
        <v>13.04</v>
      </c>
      <c r="F1320" s="84">
        <f t="shared" si="205"/>
        <v>0</v>
      </c>
      <c r="G1320" s="1"/>
      <c r="H1320" s="1"/>
      <c r="I1320" s="84">
        <f t="shared" si="206"/>
        <v>13.04</v>
      </c>
      <c r="J1320" s="84">
        <f t="shared" si="207"/>
        <v>220.8</v>
      </c>
      <c r="K1320" s="1"/>
      <c r="L1320" s="1"/>
      <c r="M1320" s="84">
        <f t="shared" si="208"/>
        <v>13.04</v>
      </c>
      <c r="N1320" s="84">
        <f t="shared" si="209"/>
        <v>84.92</v>
      </c>
      <c r="O1320" s="84">
        <f t="shared" si="202"/>
        <v>280.23599999999999</v>
      </c>
      <c r="P1320" s="1"/>
      <c r="Q1320" s="1"/>
    </row>
    <row r="1321" spans="1:17" x14ac:dyDescent="0.2">
      <c r="A1321" s="84">
        <f t="shared" si="203"/>
        <v>131.5</v>
      </c>
      <c r="B1321" s="84">
        <f t="shared" si="200"/>
        <v>1.0269999999999999</v>
      </c>
      <c r="C1321" s="84">
        <f t="shared" si="201"/>
        <v>1</v>
      </c>
      <c r="D1321" s="1"/>
      <c r="E1321" s="84">
        <f t="shared" si="204"/>
        <v>13.05</v>
      </c>
      <c r="F1321" s="84">
        <f t="shared" si="205"/>
        <v>0</v>
      </c>
      <c r="G1321" s="1"/>
      <c r="H1321" s="1"/>
      <c r="I1321" s="84">
        <f t="shared" si="206"/>
        <v>13.05</v>
      </c>
      <c r="J1321" s="84">
        <f t="shared" si="207"/>
        <v>221</v>
      </c>
      <c r="K1321" s="1"/>
      <c r="L1321" s="1"/>
      <c r="M1321" s="84">
        <f t="shared" si="208"/>
        <v>13.05</v>
      </c>
      <c r="N1321" s="84">
        <f t="shared" si="209"/>
        <v>85</v>
      </c>
      <c r="O1321" s="84">
        <f t="shared" si="202"/>
        <v>280.5</v>
      </c>
      <c r="P1321" s="1"/>
      <c r="Q1321" s="1"/>
    </row>
    <row r="1322" spans="1:17" x14ac:dyDescent="0.2">
      <c r="A1322" s="84">
        <f t="shared" si="203"/>
        <v>131.6</v>
      </c>
      <c r="B1322" s="84">
        <f t="shared" si="200"/>
        <v>1.0268999999999999</v>
      </c>
      <c r="C1322" s="84">
        <f t="shared" si="201"/>
        <v>1</v>
      </c>
      <c r="D1322" s="1"/>
      <c r="E1322" s="84">
        <f t="shared" si="204"/>
        <v>13.06</v>
      </c>
      <c r="F1322" s="84">
        <f t="shared" si="205"/>
        <v>0</v>
      </c>
      <c r="G1322" s="1"/>
      <c r="H1322" s="1"/>
      <c r="I1322" s="84">
        <f t="shared" si="206"/>
        <v>13.06</v>
      </c>
      <c r="J1322" s="84">
        <f t="shared" si="207"/>
        <v>221.2</v>
      </c>
      <c r="K1322" s="1"/>
      <c r="L1322" s="1"/>
      <c r="M1322" s="84">
        <f t="shared" si="208"/>
        <v>13.06</v>
      </c>
      <c r="N1322" s="84">
        <f t="shared" si="209"/>
        <v>85.08</v>
      </c>
      <c r="O1322" s="84">
        <f t="shared" si="202"/>
        <v>280.76400000000001</v>
      </c>
      <c r="P1322" s="1"/>
      <c r="Q1322" s="1"/>
    </row>
    <row r="1323" spans="1:17" x14ac:dyDescent="0.2">
      <c r="A1323" s="84">
        <f t="shared" si="203"/>
        <v>131.69999999999999</v>
      </c>
      <c r="B1323" s="84">
        <f t="shared" si="200"/>
        <v>1.0266999999999999</v>
      </c>
      <c r="C1323" s="84">
        <f t="shared" si="201"/>
        <v>1</v>
      </c>
      <c r="D1323" s="1"/>
      <c r="E1323" s="84">
        <f t="shared" si="204"/>
        <v>13.07</v>
      </c>
      <c r="F1323" s="84">
        <f t="shared" si="205"/>
        <v>0</v>
      </c>
      <c r="G1323" s="1"/>
      <c r="H1323" s="1"/>
      <c r="I1323" s="84">
        <f t="shared" si="206"/>
        <v>13.07</v>
      </c>
      <c r="J1323" s="84">
        <f t="shared" si="207"/>
        <v>221.4</v>
      </c>
      <c r="K1323" s="1"/>
      <c r="L1323" s="1"/>
      <c r="M1323" s="84">
        <f t="shared" si="208"/>
        <v>13.07</v>
      </c>
      <c r="N1323" s="84">
        <f t="shared" si="209"/>
        <v>85.15</v>
      </c>
      <c r="O1323" s="84">
        <f t="shared" si="202"/>
        <v>280.995</v>
      </c>
      <c r="P1323" s="1"/>
      <c r="Q1323" s="1"/>
    </row>
    <row r="1324" spans="1:17" x14ac:dyDescent="0.2">
      <c r="A1324" s="84">
        <f t="shared" si="203"/>
        <v>131.80000000000001</v>
      </c>
      <c r="B1324" s="84">
        <f t="shared" si="200"/>
        <v>1.0266</v>
      </c>
      <c r="C1324" s="84">
        <f t="shared" si="201"/>
        <v>1</v>
      </c>
      <c r="D1324" s="1"/>
      <c r="E1324" s="84">
        <f t="shared" si="204"/>
        <v>13.08</v>
      </c>
      <c r="F1324" s="84">
        <f t="shared" si="205"/>
        <v>0</v>
      </c>
      <c r="G1324" s="1"/>
      <c r="H1324" s="1"/>
      <c r="I1324" s="84">
        <f t="shared" si="206"/>
        <v>13.08</v>
      </c>
      <c r="J1324" s="84">
        <f t="shared" si="207"/>
        <v>221.6</v>
      </c>
      <c r="K1324" s="1"/>
      <c r="L1324" s="1"/>
      <c r="M1324" s="84">
        <f t="shared" si="208"/>
        <v>13.08</v>
      </c>
      <c r="N1324" s="84">
        <f t="shared" si="209"/>
        <v>85.23</v>
      </c>
      <c r="O1324" s="84">
        <f t="shared" si="202"/>
        <v>281.25900000000001</v>
      </c>
      <c r="P1324" s="1"/>
      <c r="Q1324" s="1"/>
    </row>
    <row r="1325" spans="1:17" x14ac:dyDescent="0.2">
      <c r="A1325" s="84">
        <f t="shared" si="203"/>
        <v>131.9</v>
      </c>
      <c r="B1325" s="84">
        <f t="shared" si="200"/>
        <v>1.0265</v>
      </c>
      <c r="C1325" s="84">
        <f t="shared" si="201"/>
        <v>1</v>
      </c>
      <c r="D1325" s="1"/>
      <c r="E1325" s="84">
        <f t="shared" si="204"/>
        <v>13.09</v>
      </c>
      <c r="F1325" s="84">
        <f t="shared" si="205"/>
        <v>0</v>
      </c>
      <c r="G1325" s="1"/>
      <c r="H1325" s="1"/>
      <c r="I1325" s="84">
        <f t="shared" si="206"/>
        <v>13.09</v>
      </c>
      <c r="J1325" s="84">
        <f t="shared" si="207"/>
        <v>221.8</v>
      </c>
      <c r="K1325" s="1"/>
      <c r="L1325" s="1"/>
      <c r="M1325" s="84">
        <f t="shared" si="208"/>
        <v>13.09</v>
      </c>
      <c r="N1325" s="84">
        <f t="shared" si="209"/>
        <v>85.31</v>
      </c>
      <c r="O1325" s="84">
        <f t="shared" si="202"/>
        <v>281.52300000000002</v>
      </c>
      <c r="P1325" s="1"/>
      <c r="Q1325" s="1"/>
    </row>
    <row r="1326" spans="1:17" x14ac:dyDescent="0.2">
      <c r="A1326" s="84">
        <f t="shared" si="203"/>
        <v>132</v>
      </c>
      <c r="B1326" s="84">
        <f t="shared" si="200"/>
        <v>1.0263</v>
      </c>
      <c r="C1326" s="84">
        <f t="shared" si="201"/>
        <v>1</v>
      </c>
      <c r="D1326" s="1"/>
      <c r="E1326" s="84">
        <f t="shared" si="204"/>
        <v>13.1</v>
      </c>
      <c r="F1326" s="84">
        <f t="shared" si="205"/>
        <v>0</v>
      </c>
      <c r="G1326" s="1"/>
      <c r="H1326" s="1"/>
      <c r="I1326" s="84">
        <f t="shared" si="206"/>
        <v>13.1</v>
      </c>
      <c r="J1326" s="84">
        <f t="shared" si="207"/>
        <v>222</v>
      </c>
      <c r="K1326" s="1"/>
      <c r="L1326" s="1"/>
      <c r="M1326" s="84">
        <f t="shared" si="208"/>
        <v>13.1</v>
      </c>
      <c r="N1326" s="84">
        <f t="shared" si="209"/>
        <v>85.38</v>
      </c>
      <c r="O1326" s="84">
        <f t="shared" si="202"/>
        <v>281.75400000000002</v>
      </c>
      <c r="P1326" s="1"/>
      <c r="Q1326" s="1"/>
    </row>
    <row r="1327" spans="1:17" x14ac:dyDescent="0.2">
      <c r="A1327" s="84">
        <f t="shared" si="203"/>
        <v>132.1</v>
      </c>
      <c r="B1327" s="84">
        <f t="shared" si="200"/>
        <v>1.0262</v>
      </c>
      <c r="C1327" s="84">
        <f t="shared" si="201"/>
        <v>1</v>
      </c>
      <c r="D1327" s="1"/>
      <c r="E1327" s="84">
        <f t="shared" si="204"/>
        <v>13.11</v>
      </c>
      <c r="F1327" s="84">
        <f t="shared" si="205"/>
        <v>0</v>
      </c>
      <c r="G1327" s="1"/>
      <c r="H1327" s="1"/>
      <c r="I1327" s="84">
        <f t="shared" si="206"/>
        <v>13.11</v>
      </c>
      <c r="J1327" s="84">
        <f t="shared" si="207"/>
        <v>222.2</v>
      </c>
      <c r="K1327" s="1"/>
      <c r="L1327" s="1"/>
      <c r="M1327" s="84">
        <f t="shared" si="208"/>
        <v>13.11</v>
      </c>
      <c r="N1327" s="84">
        <f t="shared" si="209"/>
        <v>85.46</v>
      </c>
      <c r="O1327" s="84">
        <f t="shared" si="202"/>
        <v>282.01799999999997</v>
      </c>
      <c r="P1327" s="1"/>
      <c r="Q1327" s="1"/>
    </row>
    <row r="1328" spans="1:17" x14ac:dyDescent="0.2">
      <c r="A1328" s="84">
        <f t="shared" si="203"/>
        <v>132.19999999999999</v>
      </c>
      <c r="B1328" s="84">
        <f t="shared" si="200"/>
        <v>1.026</v>
      </c>
      <c r="C1328" s="84">
        <f t="shared" si="201"/>
        <v>1</v>
      </c>
      <c r="D1328" s="1"/>
      <c r="E1328" s="84">
        <f t="shared" si="204"/>
        <v>13.12</v>
      </c>
      <c r="F1328" s="84">
        <f t="shared" si="205"/>
        <v>0</v>
      </c>
      <c r="G1328" s="1"/>
      <c r="H1328" s="1"/>
      <c r="I1328" s="84">
        <f t="shared" si="206"/>
        <v>13.12</v>
      </c>
      <c r="J1328" s="84">
        <f t="shared" si="207"/>
        <v>222.4</v>
      </c>
      <c r="K1328" s="1"/>
      <c r="L1328" s="1"/>
      <c r="M1328" s="84">
        <f t="shared" si="208"/>
        <v>13.12</v>
      </c>
      <c r="N1328" s="84">
        <f t="shared" si="209"/>
        <v>85.54</v>
      </c>
      <c r="O1328" s="84">
        <f t="shared" si="202"/>
        <v>282.28199999999998</v>
      </c>
      <c r="P1328" s="1"/>
      <c r="Q1328" s="1"/>
    </row>
    <row r="1329" spans="1:17" x14ac:dyDescent="0.2">
      <c r="A1329" s="84">
        <f t="shared" si="203"/>
        <v>132.30000000000001</v>
      </c>
      <c r="B1329" s="84">
        <f t="shared" si="200"/>
        <v>1.0259</v>
      </c>
      <c r="C1329" s="84">
        <f t="shared" si="201"/>
        <v>1</v>
      </c>
      <c r="D1329" s="1"/>
      <c r="E1329" s="84">
        <f t="shared" si="204"/>
        <v>13.13</v>
      </c>
      <c r="F1329" s="84">
        <f t="shared" si="205"/>
        <v>0</v>
      </c>
      <c r="G1329" s="1"/>
      <c r="H1329" s="1"/>
      <c r="I1329" s="84">
        <f t="shared" si="206"/>
        <v>13.13</v>
      </c>
      <c r="J1329" s="84">
        <f t="shared" si="207"/>
        <v>222.6</v>
      </c>
      <c r="K1329" s="1"/>
      <c r="L1329" s="1"/>
      <c r="M1329" s="84">
        <f t="shared" si="208"/>
        <v>13.13</v>
      </c>
      <c r="N1329" s="84">
        <f t="shared" si="209"/>
        <v>85.62</v>
      </c>
      <c r="O1329" s="84">
        <f t="shared" si="202"/>
        <v>282.54599999999999</v>
      </c>
      <c r="P1329" s="1"/>
      <c r="Q1329" s="1"/>
    </row>
    <row r="1330" spans="1:17" x14ac:dyDescent="0.2">
      <c r="A1330" s="84">
        <f t="shared" si="203"/>
        <v>132.4</v>
      </c>
      <c r="B1330" s="84">
        <f t="shared" si="200"/>
        <v>1.0257000000000001</v>
      </c>
      <c r="C1330" s="84">
        <f t="shared" si="201"/>
        <v>1</v>
      </c>
      <c r="D1330" s="1"/>
      <c r="E1330" s="84">
        <f t="shared" si="204"/>
        <v>13.14</v>
      </c>
      <c r="F1330" s="84">
        <f t="shared" si="205"/>
        <v>0</v>
      </c>
      <c r="G1330" s="1"/>
      <c r="H1330" s="1"/>
      <c r="I1330" s="84">
        <f t="shared" si="206"/>
        <v>13.14</v>
      </c>
      <c r="J1330" s="84">
        <f t="shared" si="207"/>
        <v>222.8</v>
      </c>
      <c r="K1330" s="1"/>
      <c r="L1330" s="1"/>
      <c r="M1330" s="84">
        <f t="shared" si="208"/>
        <v>13.14</v>
      </c>
      <c r="N1330" s="84">
        <f t="shared" si="209"/>
        <v>85.69</v>
      </c>
      <c r="O1330" s="84">
        <f t="shared" si="202"/>
        <v>282.77699999999999</v>
      </c>
      <c r="P1330" s="1"/>
      <c r="Q1330" s="1"/>
    </row>
    <row r="1331" spans="1:17" x14ac:dyDescent="0.2">
      <c r="A1331" s="84">
        <f t="shared" si="203"/>
        <v>132.5</v>
      </c>
      <c r="B1331" s="84">
        <f t="shared" si="200"/>
        <v>1.0256000000000001</v>
      </c>
      <c r="C1331" s="84">
        <f t="shared" si="201"/>
        <v>1</v>
      </c>
      <c r="D1331" s="1"/>
      <c r="E1331" s="84">
        <f t="shared" si="204"/>
        <v>13.15</v>
      </c>
      <c r="F1331" s="84">
        <f t="shared" si="205"/>
        <v>0</v>
      </c>
      <c r="G1331" s="1"/>
      <c r="H1331" s="1"/>
      <c r="I1331" s="84">
        <f t="shared" si="206"/>
        <v>13.15</v>
      </c>
      <c r="J1331" s="84">
        <f t="shared" si="207"/>
        <v>223</v>
      </c>
      <c r="K1331" s="1"/>
      <c r="L1331" s="1"/>
      <c r="M1331" s="84">
        <f t="shared" si="208"/>
        <v>13.15</v>
      </c>
      <c r="N1331" s="84">
        <f t="shared" si="209"/>
        <v>85.77</v>
      </c>
      <c r="O1331" s="84">
        <f t="shared" si="202"/>
        <v>283.041</v>
      </c>
      <c r="P1331" s="1"/>
      <c r="Q1331" s="1"/>
    </row>
    <row r="1332" spans="1:17" x14ac:dyDescent="0.2">
      <c r="A1332" s="84">
        <f t="shared" si="203"/>
        <v>132.6</v>
      </c>
      <c r="B1332" s="84">
        <f t="shared" si="200"/>
        <v>1.0254000000000001</v>
      </c>
      <c r="C1332" s="84">
        <f t="shared" si="201"/>
        <v>1</v>
      </c>
      <c r="D1332" s="1"/>
      <c r="E1332" s="84">
        <f t="shared" si="204"/>
        <v>13.16</v>
      </c>
      <c r="F1332" s="84">
        <f t="shared" si="205"/>
        <v>0</v>
      </c>
      <c r="G1332" s="1"/>
      <c r="H1332" s="1"/>
      <c r="I1332" s="84">
        <f t="shared" si="206"/>
        <v>13.16</v>
      </c>
      <c r="J1332" s="84">
        <f t="shared" si="207"/>
        <v>223.2</v>
      </c>
      <c r="K1332" s="1"/>
      <c r="L1332" s="1"/>
      <c r="M1332" s="84">
        <f t="shared" si="208"/>
        <v>13.16</v>
      </c>
      <c r="N1332" s="84">
        <f t="shared" si="209"/>
        <v>85.85</v>
      </c>
      <c r="O1332" s="84">
        <f t="shared" si="202"/>
        <v>283.30500000000001</v>
      </c>
      <c r="P1332" s="1"/>
      <c r="Q1332" s="1"/>
    </row>
    <row r="1333" spans="1:17" x14ac:dyDescent="0.2">
      <c r="A1333" s="84">
        <f t="shared" si="203"/>
        <v>132.69999999999999</v>
      </c>
      <c r="B1333" s="84">
        <f t="shared" si="200"/>
        <v>1.0253000000000001</v>
      </c>
      <c r="C1333" s="84">
        <f t="shared" si="201"/>
        <v>1</v>
      </c>
      <c r="D1333" s="1"/>
      <c r="E1333" s="84">
        <f t="shared" si="204"/>
        <v>13.17</v>
      </c>
      <c r="F1333" s="84">
        <f t="shared" si="205"/>
        <v>0</v>
      </c>
      <c r="G1333" s="1"/>
      <c r="H1333" s="1"/>
      <c r="I1333" s="84">
        <f t="shared" si="206"/>
        <v>13.17</v>
      </c>
      <c r="J1333" s="84">
        <f t="shared" si="207"/>
        <v>223.4</v>
      </c>
      <c r="K1333" s="1"/>
      <c r="L1333" s="1"/>
      <c r="M1333" s="84">
        <f t="shared" si="208"/>
        <v>13.17</v>
      </c>
      <c r="N1333" s="84">
        <f t="shared" si="209"/>
        <v>85.92</v>
      </c>
      <c r="O1333" s="84">
        <f t="shared" si="202"/>
        <v>283.536</v>
      </c>
      <c r="P1333" s="1"/>
      <c r="Q1333" s="1"/>
    </row>
    <row r="1334" spans="1:17" x14ac:dyDescent="0.2">
      <c r="A1334" s="84">
        <f t="shared" si="203"/>
        <v>132.80000000000001</v>
      </c>
      <c r="B1334" s="84">
        <f t="shared" si="200"/>
        <v>1.0251999999999999</v>
      </c>
      <c r="C1334" s="84">
        <f t="shared" si="201"/>
        <v>1</v>
      </c>
      <c r="D1334" s="1"/>
      <c r="E1334" s="84">
        <f t="shared" si="204"/>
        <v>13.18</v>
      </c>
      <c r="F1334" s="84">
        <f t="shared" si="205"/>
        <v>0</v>
      </c>
      <c r="G1334" s="1"/>
      <c r="H1334" s="1"/>
      <c r="I1334" s="84">
        <f t="shared" si="206"/>
        <v>13.18</v>
      </c>
      <c r="J1334" s="84">
        <f t="shared" si="207"/>
        <v>223.6</v>
      </c>
      <c r="K1334" s="1"/>
      <c r="L1334" s="1"/>
      <c r="M1334" s="84">
        <f t="shared" si="208"/>
        <v>13.18</v>
      </c>
      <c r="N1334" s="84">
        <f t="shared" si="209"/>
        <v>86</v>
      </c>
      <c r="O1334" s="84">
        <f t="shared" si="202"/>
        <v>283.8</v>
      </c>
      <c r="P1334" s="1"/>
      <c r="Q1334" s="1"/>
    </row>
    <row r="1335" spans="1:17" x14ac:dyDescent="0.2">
      <c r="A1335" s="84">
        <f t="shared" si="203"/>
        <v>132.9</v>
      </c>
      <c r="B1335" s="84">
        <f t="shared" si="200"/>
        <v>1.0249999999999999</v>
      </c>
      <c r="C1335" s="84">
        <f t="shared" si="201"/>
        <v>1</v>
      </c>
      <c r="D1335" s="1"/>
      <c r="E1335" s="84">
        <f t="shared" si="204"/>
        <v>13.19</v>
      </c>
      <c r="F1335" s="84">
        <f t="shared" si="205"/>
        <v>0</v>
      </c>
      <c r="G1335" s="1"/>
      <c r="H1335" s="1"/>
      <c r="I1335" s="84">
        <f t="shared" si="206"/>
        <v>13.19</v>
      </c>
      <c r="J1335" s="84">
        <f t="shared" si="207"/>
        <v>223.8</v>
      </c>
      <c r="K1335" s="1"/>
      <c r="L1335" s="1"/>
      <c r="M1335" s="84">
        <f t="shared" si="208"/>
        <v>13.19</v>
      </c>
      <c r="N1335" s="84">
        <f t="shared" si="209"/>
        <v>86.08</v>
      </c>
      <c r="O1335" s="84">
        <f t="shared" si="202"/>
        <v>284.06400000000002</v>
      </c>
      <c r="P1335" s="1"/>
      <c r="Q1335" s="1"/>
    </row>
    <row r="1336" spans="1:17" x14ac:dyDescent="0.2">
      <c r="A1336" s="84">
        <f t="shared" si="203"/>
        <v>133</v>
      </c>
      <c r="B1336" s="84">
        <f t="shared" si="200"/>
        <v>1.0248999999999999</v>
      </c>
      <c r="C1336" s="84">
        <f t="shared" si="201"/>
        <v>1</v>
      </c>
      <c r="D1336" s="1"/>
      <c r="E1336" s="84">
        <f t="shared" si="204"/>
        <v>13.2</v>
      </c>
      <c r="F1336" s="84">
        <f t="shared" si="205"/>
        <v>0</v>
      </c>
      <c r="G1336" s="1"/>
      <c r="H1336" s="1"/>
      <c r="I1336" s="84">
        <f t="shared" si="206"/>
        <v>13.2</v>
      </c>
      <c r="J1336" s="84">
        <f t="shared" si="207"/>
        <v>224</v>
      </c>
      <c r="K1336" s="1"/>
      <c r="L1336" s="1"/>
      <c r="M1336" s="84">
        <f t="shared" si="208"/>
        <v>13.2</v>
      </c>
      <c r="N1336" s="84">
        <f t="shared" si="209"/>
        <v>86.15</v>
      </c>
      <c r="O1336" s="84">
        <f t="shared" si="202"/>
        <v>284.29500000000002</v>
      </c>
      <c r="P1336" s="1"/>
      <c r="Q1336" s="1"/>
    </row>
    <row r="1337" spans="1:17" x14ac:dyDescent="0.2">
      <c r="A1337" s="84">
        <f t="shared" si="203"/>
        <v>133.1</v>
      </c>
      <c r="B1337" s="84">
        <f t="shared" si="200"/>
        <v>1.0246999999999999</v>
      </c>
      <c r="C1337" s="84">
        <f t="shared" si="201"/>
        <v>1</v>
      </c>
      <c r="D1337" s="1"/>
      <c r="E1337" s="84">
        <f t="shared" si="204"/>
        <v>13.21</v>
      </c>
      <c r="F1337" s="84">
        <f t="shared" si="205"/>
        <v>0</v>
      </c>
      <c r="G1337" s="1"/>
      <c r="H1337" s="1"/>
      <c r="I1337" s="84">
        <f t="shared" si="206"/>
        <v>13.21</v>
      </c>
      <c r="J1337" s="84">
        <f t="shared" si="207"/>
        <v>224.2</v>
      </c>
      <c r="K1337" s="1"/>
      <c r="L1337" s="1"/>
      <c r="M1337" s="84">
        <f t="shared" si="208"/>
        <v>13.21</v>
      </c>
      <c r="N1337" s="84">
        <f t="shared" si="209"/>
        <v>86.23</v>
      </c>
      <c r="O1337" s="84">
        <f t="shared" si="202"/>
        <v>284.55900000000003</v>
      </c>
      <c r="P1337" s="1"/>
      <c r="Q1337" s="1"/>
    </row>
    <row r="1338" spans="1:17" x14ac:dyDescent="0.2">
      <c r="A1338" s="84">
        <f t="shared" si="203"/>
        <v>133.19999999999999</v>
      </c>
      <c r="B1338" s="84">
        <f t="shared" si="200"/>
        <v>1.0246</v>
      </c>
      <c r="C1338" s="84">
        <f t="shared" si="201"/>
        <v>1</v>
      </c>
      <c r="D1338" s="1"/>
      <c r="E1338" s="84">
        <f t="shared" si="204"/>
        <v>13.22</v>
      </c>
      <c r="F1338" s="84">
        <f t="shared" si="205"/>
        <v>0</v>
      </c>
      <c r="G1338" s="1"/>
      <c r="H1338" s="1"/>
      <c r="I1338" s="84">
        <f t="shared" si="206"/>
        <v>13.22</v>
      </c>
      <c r="J1338" s="84">
        <f t="shared" si="207"/>
        <v>224.4</v>
      </c>
      <c r="K1338" s="1"/>
      <c r="L1338" s="1"/>
      <c r="M1338" s="84">
        <f t="shared" si="208"/>
        <v>13.22</v>
      </c>
      <c r="N1338" s="84">
        <f t="shared" si="209"/>
        <v>86.31</v>
      </c>
      <c r="O1338" s="84">
        <f t="shared" si="202"/>
        <v>284.82299999999998</v>
      </c>
      <c r="P1338" s="1"/>
      <c r="Q1338" s="1"/>
    </row>
    <row r="1339" spans="1:17" x14ac:dyDescent="0.2">
      <c r="A1339" s="84">
        <f t="shared" si="203"/>
        <v>133.30000000000001</v>
      </c>
      <c r="B1339" s="84">
        <f t="shared" si="200"/>
        <v>1.0245</v>
      </c>
      <c r="C1339" s="84">
        <f t="shared" si="201"/>
        <v>1</v>
      </c>
      <c r="D1339" s="1"/>
      <c r="E1339" s="84">
        <f t="shared" si="204"/>
        <v>13.23</v>
      </c>
      <c r="F1339" s="84">
        <f t="shared" si="205"/>
        <v>0</v>
      </c>
      <c r="G1339" s="1"/>
      <c r="H1339" s="1"/>
      <c r="I1339" s="84">
        <f t="shared" si="206"/>
        <v>13.23</v>
      </c>
      <c r="J1339" s="84">
        <f t="shared" si="207"/>
        <v>224.6</v>
      </c>
      <c r="K1339" s="1"/>
      <c r="L1339" s="1"/>
      <c r="M1339" s="84">
        <f t="shared" si="208"/>
        <v>13.23</v>
      </c>
      <c r="N1339" s="84">
        <f t="shared" si="209"/>
        <v>86.38</v>
      </c>
      <c r="O1339" s="84">
        <f t="shared" si="202"/>
        <v>285.05399999999997</v>
      </c>
      <c r="P1339" s="1"/>
      <c r="Q1339" s="1"/>
    </row>
    <row r="1340" spans="1:17" x14ac:dyDescent="0.2">
      <c r="A1340" s="84">
        <f t="shared" si="203"/>
        <v>133.4</v>
      </c>
      <c r="B1340" s="84">
        <f t="shared" si="200"/>
        <v>1.0243</v>
      </c>
      <c r="C1340" s="84">
        <f t="shared" si="201"/>
        <v>1</v>
      </c>
      <c r="D1340" s="1"/>
      <c r="E1340" s="84">
        <f t="shared" si="204"/>
        <v>13.24</v>
      </c>
      <c r="F1340" s="84">
        <f t="shared" si="205"/>
        <v>0</v>
      </c>
      <c r="G1340" s="1"/>
      <c r="H1340" s="1"/>
      <c r="I1340" s="84">
        <f t="shared" si="206"/>
        <v>13.24</v>
      </c>
      <c r="J1340" s="84">
        <f t="shared" si="207"/>
        <v>224.8</v>
      </c>
      <c r="K1340" s="1"/>
      <c r="L1340" s="1"/>
      <c r="M1340" s="84">
        <f t="shared" si="208"/>
        <v>13.24</v>
      </c>
      <c r="N1340" s="84">
        <f t="shared" si="209"/>
        <v>86.46</v>
      </c>
      <c r="O1340" s="84">
        <f t="shared" si="202"/>
        <v>285.31799999999998</v>
      </c>
      <c r="P1340" s="1"/>
      <c r="Q1340" s="1"/>
    </row>
    <row r="1341" spans="1:17" x14ac:dyDescent="0.2">
      <c r="A1341" s="84">
        <f t="shared" si="203"/>
        <v>133.5</v>
      </c>
      <c r="B1341" s="84">
        <f t="shared" si="200"/>
        <v>1.0242</v>
      </c>
      <c r="C1341" s="84">
        <f t="shared" si="201"/>
        <v>1</v>
      </c>
      <c r="D1341" s="1"/>
      <c r="E1341" s="84">
        <f t="shared" si="204"/>
        <v>13.25</v>
      </c>
      <c r="F1341" s="84">
        <f t="shared" si="205"/>
        <v>0</v>
      </c>
      <c r="G1341" s="1"/>
      <c r="H1341" s="1"/>
      <c r="I1341" s="84">
        <f t="shared" si="206"/>
        <v>13.25</v>
      </c>
      <c r="J1341" s="84">
        <f t="shared" si="207"/>
        <v>225</v>
      </c>
      <c r="K1341" s="1"/>
      <c r="L1341" s="1"/>
      <c r="M1341" s="84">
        <f t="shared" si="208"/>
        <v>13.25</v>
      </c>
      <c r="N1341" s="84">
        <f t="shared" si="209"/>
        <v>86.54</v>
      </c>
      <c r="O1341" s="84">
        <f t="shared" si="202"/>
        <v>285.58199999999999</v>
      </c>
      <c r="P1341" s="1"/>
      <c r="Q1341" s="1"/>
    </row>
    <row r="1342" spans="1:17" x14ac:dyDescent="0.2">
      <c r="A1342" s="84">
        <f t="shared" si="203"/>
        <v>133.6</v>
      </c>
      <c r="B1342" s="84">
        <f t="shared" si="200"/>
        <v>1.024</v>
      </c>
      <c r="C1342" s="84">
        <f t="shared" si="201"/>
        <v>1</v>
      </c>
      <c r="D1342" s="1"/>
      <c r="E1342" s="84">
        <f t="shared" si="204"/>
        <v>13.26</v>
      </c>
      <c r="F1342" s="84">
        <f t="shared" si="205"/>
        <v>0</v>
      </c>
      <c r="G1342" s="1"/>
      <c r="H1342" s="1"/>
      <c r="I1342" s="84">
        <f t="shared" si="206"/>
        <v>13.26</v>
      </c>
      <c r="J1342" s="84">
        <f t="shared" si="207"/>
        <v>225.2</v>
      </c>
      <c r="K1342" s="1"/>
      <c r="L1342" s="1"/>
      <c r="M1342" s="84">
        <f t="shared" si="208"/>
        <v>13.26</v>
      </c>
      <c r="N1342" s="84">
        <f t="shared" si="209"/>
        <v>86.62</v>
      </c>
      <c r="O1342" s="84">
        <f t="shared" si="202"/>
        <v>285.846</v>
      </c>
      <c r="P1342" s="1"/>
      <c r="Q1342" s="1"/>
    </row>
    <row r="1343" spans="1:17" x14ac:dyDescent="0.2">
      <c r="A1343" s="84">
        <f t="shared" si="203"/>
        <v>133.69999999999999</v>
      </c>
      <c r="B1343" s="84">
        <f t="shared" si="200"/>
        <v>1.0239</v>
      </c>
      <c r="C1343" s="84">
        <f t="shared" si="201"/>
        <v>1</v>
      </c>
      <c r="D1343" s="1"/>
      <c r="E1343" s="84">
        <f t="shared" si="204"/>
        <v>13.27</v>
      </c>
      <c r="F1343" s="84">
        <f t="shared" si="205"/>
        <v>0</v>
      </c>
      <c r="G1343" s="1"/>
      <c r="H1343" s="1"/>
      <c r="I1343" s="84">
        <f t="shared" si="206"/>
        <v>13.27</v>
      </c>
      <c r="J1343" s="84">
        <f t="shared" si="207"/>
        <v>225.4</v>
      </c>
      <c r="K1343" s="1"/>
      <c r="L1343" s="1"/>
      <c r="M1343" s="84">
        <f t="shared" si="208"/>
        <v>13.27</v>
      </c>
      <c r="N1343" s="84">
        <f t="shared" si="209"/>
        <v>86.69</v>
      </c>
      <c r="O1343" s="84">
        <f t="shared" si="202"/>
        <v>286.077</v>
      </c>
      <c r="P1343" s="1"/>
      <c r="Q1343" s="1"/>
    </row>
    <row r="1344" spans="1:17" x14ac:dyDescent="0.2">
      <c r="A1344" s="84">
        <f t="shared" si="203"/>
        <v>133.80000000000001</v>
      </c>
      <c r="B1344" s="84">
        <f t="shared" si="200"/>
        <v>1.0238</v>
      </c>
      <c r="C1344" s="84">
        <f t="shared" si="201"/>
        <v>1</v>
      </c>
      <c r="D1344" s="1"/>
      <c r="E1344" s="84">
        <f t="shared" si="204"/>
        <v>13.28</v>
      </c>
      <c r="F1344" s="84">
        <f t="shared" si="205"/>
        <v>0</v>
      </c>
      <c r="G1344" s="1"/>
      <c r="H1344" s="1"/>
      <c r="I1344" s="84">
        <f t="shared" si="206"/>
        <v>13.28</v>
      </c>
      <c r="J1344" s="84">
        <f t="shared" si="207"/>
        <v>225.6</v>
      </c>
      <c r="K1344" s="1"/>
      <c r="L1344" s="1"/>
      <c r="M1344" s="84">
        <f t="shared" si="208"/>
        <v>13.28</v>
      </c>
      <c r="N1344" s="84">
        <f t="shared" si="209"/>
        <v>86.77</v>
      </c>
      <c r="O1344" s="84">
        <f t="shared" si="202"/>
        <v>286.34100000000001</v>
      </c>
      <c r="P1344" s="1"/>
      <c r="Q1344" s="1"/>
    </row>
    <row r="1345" spans="1:17" x14ac:dyDescent="0.2">
      <c r="A1345" s="84">
        <f t="shared" si="203"/>
        <v>133.9</v>
      </c>
      <c r="B1345" s="84">
        <f t="shared" si="200"/>
        <v>1.0236000000000001</v>
      </c>
      <c r="C1345" s="84">
        <f t="shared" si="201"/>
        <v>1</v>
      </c>
      <c r="D1345" s="1"/>
      <c r="E1345" s="84">
        <f t="shared" si="204"/>
        <v>13.29</v>
      </c>
      <c r="F1345" s="84">
        <f t="shared" si="205"/>
        <v>0</v>
      </c>
      <c r="G1345" s="1"/>
      <c r="H1345" s="1"/>
      <c r="I1345" s="84">
        <f t="shared" si="206"/>
        <v>13.29</v>
      </c>
      <c r="J1345" s="84">
        <f t="shared" si="207"/>
        <v>225.8</v>
      </c>
      <c r="K1345" s="1"/>
      <c r="L1345" s="1"/>
      <c r="M1345" s="84">
        <f t="shared" si="208"/>
        <v>13.29</v>
      </c>
      <c r="N1345" s="84">
        <f t="shared" si="209"/>
        <v>86.85</v>
      </c>
      <c r="O1345" s="84">
        <f t="shared" si="202"/>
        <v>286.60500000000002</v>
      </c>
      <c r="P1345" s="1"/>
      <c r="Q1345" s="1"/>
    </row>
    <row r="1346" spans="1:17" x14ac:dyDescent="0.2">
      <c r="A1346" s="84">
        <f t="shared" si="203"/>
        <v>134</v>
      </c>
      <c r="B1346" s="84">
        <f t="shared" si="200"/>
        <v>1.0235000000000001</v>
      </c>
      <c r="C1346" s="84">
        <f t="shared" si="201"/>
        <v>1</v>
      </c>
      <c r="D1346" s="1"/>
      <c r="E1346" s="84">
        <f t="shared" si="204"/>
        <v>13.3</v>
      </c>
      <c r="F1346" s="84">
        <f t="shared" si="205"/>
        <v>0</v>
      </c>
      <c r="G1346" s="1"/>
      <c r="H1346" s="1"/>
      <c r="I1346" s="84">
        <f t="shared" si="206"/>
        <v>13.3</v>
      </c>
      <c r="J1346" s="84">
        <f t="shared" si="207"/>
        <v>226</v>
      </c>
      <c r="K1346" s="1"/>
      <c r="L1346" s="1"/>
      <c r="M1346" s="84">
        <f t="shared" si="208"/>
        <v>13.3</v>
      </c>
      <c r="N1346" s="84">
        <f t="shared" si="209"/>
        <v>86.92</v>
      </c>
      <c r="O1346" s="84">
        <f t="shared" si="202"/>
        <v>286.83600000000001</v>
      </c>
      <c r="P1346" s="1"/>
      <c r="Q1346" s="1"/>
    </row>
    <row r="1347" spans="1:17" x14ac:dyDescent="0.2">
      <c r="A1347" s="84">
        <f t="shared" si="203"/>
        <v>134.1</v>
      </c>
      <c r="B1347" s="84">
        <f t="shared" si="200"/>
        <v>1.0234000000000001</v>
      </c>
      <c r="C1347" s="84">
        <f t="shared" si="201"/>
        <v>1</v>
      </c>
      <c r="D1347" s="1"/>
      <c r="E1347" s="84">
        <f t="shared" si="204"/>
        <v>13.31</v>
      </c>
      <c r="F1347" s="84">
        <f t="shared" si="205"/>
        <v>0</v>
      </c>
      <c r="G1347" s="1"/>
      <c r="H1347" s="1"/>
      <c r="I1347" s="84">
        <f t="shared" si="206"/>
        <v>13.31</v>
      </c>
      <c r="J1347" s="84">
        <f t="shared" si="207"/>
        <v>226.2</v>
      </c>
      <c r="K1347" s="1"/>
      <c r="L1347" s="1"/>
      <c r="M1347" s="84">
        <f t="shared" si="208"/>
        <v>13.31</v>
      </c>
      <c r="N1347" s="84">
        <f t="shared" si="209"/>
        <v>87</v>
      </c>
      <c r="O1347" s="84">
        <f t="shared" si="202"/>
        <v>287.10000000000002</v>
      </c>
      <c r="P1347" s="1"/>
      <c r="Q1347" s="1"/>
    </row>
    <row r="1348" spans="1:17" x14ac:dyDescent="0.2">
      <c r="A1348" s="84">
        <f t="shared" si="203"/>
        <v>134.19999999999999</v>
      </c>
      <c r="B1348" s="84">
        <f t="shared" si="200"/>
        <v>1.0232000000000001</v>
      </c>
      <c r="C1348" s="84">
        <f t="shared" si="201"/>
        <v>1</v>
      </c>
      <c r="D1348" s="1"/>
      <c r="E1348" s="84">
        <f t="shared" si="204"/>
        <v>13.32</v>
      </c>
      <c r="F1348" s="84">
        <f t="shared" si="205"/>
        <v>0</v>
      </c>
      <c r="G1348" s="1"/>
      <c r="H1348" s="1"/>
      <c r="I1348" s="84">
        <f t="shared" si="206"/>
        <v>13.32</v>
      </c>
      <c r="J1348" s="84">
        <f t="shared" si="207"/>
        <v>226.4</v>
      </c>
      <c r="K1348" s="1"/>
      <c r="L1348" s="1"/>
      <c r="M1348" s="84">
        <f t="shared" si="208"/>
        <v>13.32</v>
      </c>
      <c r="N1348" s="84">
        <f t="shared" si="209"/>
        <v>87.08</v>
      </c>
      <c r="O1348" s="84">
        <f t="shared" si="202"/>
        <v>287.36399999999998</v>
      </c>
      <c r="P1348" s="1"/>
      <c r="Q1348" s="1"/>
    </row>
    <row r="1349" spans="1:17" x14ac:dyDescent="0.2">
      <c r="A1349" s="84">
        <f t="shared" si="203"/>
        <v>134.30000000000001</v>
      </c>
      <c r="B1349" s="84">
        <f t="shared" si="200"/>
        <v>1.0230999999999999</v>
      </c>
      <c r="C1349" s="84">
        <f t="shared" si="201"/>
        <v>1</v>
      </c>
      <c r="D1349" s="1"/>
      <c r="E1349" s="84">
        <f t="shared" si="204"/>
        <v>13.33</v>
      </c>
      <c r="F1349" s="84">
        <f t="shared" si="205"/>
        <v>0</v>
      </c>
      <c r="G1349" s="1"/>
      <c r="H1349" s="1"/>
      <c r="I1349" s="84">
        <f t="shared" si="206"/>
        <v>13.33</v>
      </c>
      <c r="J1349" s="84">
        <f t="shared" si="207"/>
        <v>226.6</v>
      </c>
      <c r="K1349" s="1"/>
      <c r="L1349" s="1"/>
      <c r="M1349" s="84">
        <f t="shared" si="208"/>
        <v>13.33</v>
      </c>
      <c r="N1349" s="84">
        <f t="shared" si="209"/>
        <v>87.15</v>
      </c>
      <c r="O1349" s="84">
        <f t="shared" si="202"/>
        <v>287.59500000000003</v>
      </c>
      <c r="P1349" s="1"/>
      <c r="Q1349" s="1"/>
    </row>
    <row r="1350" spans="1:17" x14ac:dyDescent="0.2">
      <c r="A1350" s="84">
        <f t="shared" si="203"/>
        <v>134.4</v>
      </c>
      <c r="B1350" s="84">
        <f t="shared" si="200"/>
        <v>1.0228999999999999</v>
      </c>
      <c r="C1350" s="84">
        <f t="shared" si="201"/>
        <v>1</v>
      </c>
      <c r="D1350" s="1"/>
      <c r="E1350" s="84">
        <f t="shared" si="204"/>
        <v>13.34</v>
      </c>
      <c r="F1350" s="84">
        <f t="shared" si="205"/>
        <v>0</v>
      </c>
      <c r="G1350" s="1"/>
      <c r="H1350" s="1"/>
      <c r="I1350" s="84">
        <f t="shared" si="206"/>
        <v>13.34</v>
      </c>
      <c r="J1350" s="84">
        <f t="shared" si="207"/>
        <v>226.8</v>
      </c>
      <c r="K1350" s="1"/>
      <c r="L1350" s="1"/>
      <c r="M1350" s="84">
        <f t="shared" si="208"/>
        <v>13.34</v>
      </c>
      <c r="N1350" s="84">
        <f t="shared" si="209"/>
        <v>87.23</v>
      </c>
      <c r="O1350" s="84">
        <f t="shared" si="202"/>
        <v>287.85899999999998</v>
      </c>
      <c r="P1350" s="1"/>
      <c r="Q1350" s="1"/>
    </row>
    <row r="1351" spans="1:17" x14ac:dyDescent="0.2">
      <c r="A1351" s="84">
        <f t="shared" si="203"/>
        <v>134.5</v>
      </c>
      <c r="B1351" s="84">
        <f t="shared" si="200"/>
        <v>1.0227999999999999</v>
      </c>
      <c r="C1351" s="84">
        <f t="shared" si="201"/>
        <v>1</v>
      </c>
      <c r="D1351" s="1"/>
      <c r="E1351" s="84">
        <f t="shared" si="204"/>
        <v>13.35</v>
      </c>
      <c r="F1351" s="84">
        <f t="shared" si="205"/>
        <v>0</v>
      </c>
      <c r="G1351" s="1"/>
      <c r="H1351" s="1"/>
      <c r="I1351" s="84">
        <f t="shared" si="206"/>
        <v>13.35</v>
      </c>
      <c r="J1351" s="84">
        <f t="shared" si="207"/>
        <v>227</v>
      </c>
      <c r="K1351" s="1"/>
      <c r="L1351" s="1"/>
      <c r="M1351" s="84">
        <f t="shared" si="208"/>
        <v>13.35</v>
      </c>
      <c r="N1351" s="84">
        <f t="shared" si="209"/>
        <v>87.31</v>
      </c>
      <c r="O1351" s="84">
        <f t="shared" si="202"/>
        <v>288.12299999999999</v>
      </c>
      <c r="P1351" s="1"/>
      <c r="Q1351" s="1"/>
    </row>
    <row r="1352" spans="1:17" x14ac:dyDescent="0.2">
      <c r="A1352" s="84">
        <f t="shared" si="203"/>
        <v>134.6</v>
      </c>
      <c r="B1352" s="84">
        <f t="shared" si="200"/>
        <v>1.0226999999999999</v>
      </c>
      <c r="C1352" s="84">
        <f t="shared" si="201"/>
        <v>1</v>
      </c>
      <c r="D1352" s="1"/>
      <c r="E1352" s="84">
        <f t="shared" si="204"/>
        <v>13.36</v>
      </c>
      <c r="F1352" s="84">
        <f t="shared" si="205"/>
        <v>0</v>
      </c>
      <c r="G1352" s="1"/>
      <c r="H1352" s="1"/>
      <c r="I1352" s="84">
        <f t="shared" si="206"/>
        <v>13.36</v>
      </c>
      <c r="J1352" s="84">
        <f t="shared" si="207"/>
        <v>227.2</v>
      </c>
      <c r="K1352" s="1"/>
      <c r="L1352" s="1"/>
      <c r="M1352" s="84">
        <f t="shared" si="208"/>
        <v>13.36</v>
      </c>
      <c r="N1352" s="84">
        <f t="shared" si="209"/>
        <v>87.38</v>
      </c>
      <c r="O1352" s="84">
        <f t="shared" si="202"/>
        <v>288.35399999999998</v>
      </c>
      <c r="P1352" s="1"/>
      <c r="Q1352" s="1"/>
    </row>
    <row r="1353" spans="1:17" x14ac:dyDescent="0.2">
      <c r="A1353" s="84">
        <f t="shared" si="203"/>
        <v>134.69999999999999</v>
      </c>
      <c r="B1353" s="84">
        <f t="shared" si="200"/>
        <v>1.0225</v>
      </c>
      <c r="C1353" s="84">
        <f t="shared" si="201"/>
        <v>1</v>
      </c>
      <c r="D1353" s="1"/>
      <c r="E1353" s="84">
        <f t="shared" si="204"/>
        <v>13.37</v>
      </c>
      <c r="F1353" s="84">
        <f t="shared" si="205"/>
        <v>0</v>
      </c>
      <c r="G1353" s="1"/>
      <c r="H1353" s="1"/>
      <c r="I1353" s="84">
        <f t="shared" si="206"/>
        <v>13.37</v>
      </c>
      <c r="J1353" s="84">
        <f t="shared" si="207"/>
        <v>227.4</v>
      </c>
      <c r="K1353" s="1"/>
      <c r="L1353" s="1"/>
      <c r="M1353" s="84">
        <f t="shared" si="208"/>
        <v>13.37</v>
      </c>
      <c r="N1353" s="84">
        <f t="shared" si="209"/>
        <v>87.46</v>
      </c>
      <c r="O1353" s="84">
        <f t="shared" si="202"/>
        <v>288.61799999999999</v>
      </c>
      <c r="P1353" s="1"/>
      <c r="Q1353" s="1"/>
    </row>
    <row r="1354" spans="1:17" x14ac:dyDescent="0.2">
      <c r="A1354" s="84">
        <f t="shared" si="203"/>
        <v>134.80000000000001</v>
      </c>
      <c r="B1354" s="84">
        <f t="shared" si="200"/>
        <v>1.0224</v>
      </c>
      <c r="C1354" s="84">
        <f t="shared" si="201"/>
        <v>1</v>
      </c>
      <c r="D1354" s="1"/>
      <c r="E1354" s="84">
        <f t="shared" si="204"/>
        <v>13.38</v>
      </c>
      <c r="F1354" s="84">
        <f t="shared" si="205"/>
        <v>0</v>
      </c>
      <c r="G1354" s="1"/>
      <c r="H1354" s="1"/>
      <c r="I1354" s="84">
        <f t="shared" si="206"/>
        <v>13.38</v>
      </c>
      <c r="J1354" s="84">
        <f t="shared" si="207"/>
        <v>227.6</v>
      </c>
      <c r="K1354" s="1"/>
      <c r="L1354" s="1"/>
      <c r="M1354" s="84">
        <f t="shared" si="208"/>
        <v>13.38</v>
      </c>
      <c r="N1354" s="84">
        <f t="shared" si="209"/>
        <v>87.54</v>
      </c>
      <c r="O1354" s="84">
        <f t="shared" si="202"/>
        <v>288.88200000000001</v>
      </c>
      <c r="P1354" s="1"/>
      <c r="Q1354" s="1"/>
    </row>
    <row r="1355" spans="1:17" x14ac:dyDescent="0.2">
      <c r="A1355" s="84">
        <f t="shared" si="203"/>
        <v>134.9</v>
      </c>
      <c r="B1355" s="84">
        <f t="shared" si="200"/>
        <v>1.0223</v>
      </c>
      <c r="C1355" s="84">
        <f t="shared" si="201"/>
        <v>1</v>
      </c>
      <c r="D1355" s="1"/>
      <c r="E1355" s="84">
        <f t="shared" si="204"/>
        <v>13.39</v>
      </c>
      <c r="F1355" s="84">
        <f t="shared" si="205"/>
        <v>0</v>
      </c>
      <c r="G1355" s="1"/>
      <c r="H1355" s="1"/>
      <c r="I1355" s="84">
        <f t="shared" si="206"/>
        <v>13.39</v>
      </c>
      <c r="J1355" s="84">
        <f t="shared" si="207"/>
        <v>227.8</v>
      </c>
      <c r="K1355" s="1"/>
      <c r="L1355" s="1"/>
      <c r="M1355" s="84">
        <f t="shared" si="208"/>
        <v>13.39</v>
      </c>
      <c r="N1355" s="84">
        <f t="shared" si="209"/>
        <v>87.62</v>
      </c>
      <c r="O1355" s="84">
        <f t="shared" si="202"/>
        <v>289.14600000000002</v>
      </c>
      <c r="P1355" s="1"/>
      <c r="Q1355" s="1"/>
    </row>
    <row r="1356" spans="1:17" x14ac:dyDescent="0.2">
      <c r="A1356" s="84">
        <f t="shared" si="203"/>
        <v>135</v>
      </c>
      <c r="B1356" s="84">
        <f t="shared" si="200"/>
        <v>1.0222</v>
      </c>
      <c r="C1356" s="84">
        <f t="shared" si="201"/>
        <v>1</v>
      </c>
      <c r="D1356" s="1"/>
      <c r="E1356" s="84">
        <f t="shared" si="204"/>
        <v>13.4</v>
      </c>
      <c r="F1356" s="84">
        <f t="shared" si="205"/>
        <v>0</v>
      </c>
      <c r="G1356" s="1"/>
      <c r="H1356" s="1"/>
      <c r="I1356" s="84">
        <f t="shared" si="206"/>
        <v>13.4</v>
      </c>
      <c r="J1356" s="84">
        <f t="shared" si="207"/>
        <v>228</v>
      </c>
      <c r="K1356" s="1"/>
      <c r="L1356" s="1"/>
      <c r="M1356" s="84">
        <f t="shared" si="208"/>
        <v>13.4</v>
      </c>
      <c r="N1356" s="84">
        <f t="shared" si="209"/>
        <v>87.69</v>
      </c>
      <c r="O1356" s="84">
        <f t="shared" si="202"/>
        <v>289.37700000000001</v>
      </c>
      <c r="P1356" s="1"/>
      <c r="Q1356" s="1"/>
    </row>
    <row r="1357" spans="1:17" x14ac:dyDescent="0.2">
      <c r="A1357" s="84">
        <f t="shared" si="203"/>
        <v>135.1</v>
      </c>
      <c r="B1357" s="84">
        <f t="shared" si="200"/>
        <v>1.022</v>
      </c>
      <c r="C1357" s="84">
        <f t="shared" si="201"/>
        <v>1</v>
      </c>
      <c r="D1357" s="1"/>
      <c r="E1357" s="84">
        <f t="shared" si="204"/>
        <v>13.41</v>
      </c>
      <c r="F1357" s="84">
        <f t="shared" si="205"/>
        <v>0</v>
      </c>
      <c r="G1357" s="1"/>
      <c r="H1357" s="1"/>
      <c r="I1357" s="84">
        <f t="shared" si="206"/>
        <v>13.41</v>
      </c>
      <c r="J1357" s="84">
        <f t="shared" si="207"/>
        <v>228.2</v>
      </c>
      <c r="K1357" s="1"/>
      <c r="L1357" s="1"/>
      <c r="M1357" s="84">
        <f t="shared" si="208"/>
        <v>13.41</v>
      </c>
      <c r="N1357" s="84">
        <f t="shared" si="209"/>
        <v>87.77</v>
      </c>
      <c r="O1357" s="84">
        <f t="shared" si="202"/>
        <v>289.64100000000002</v>
      </c>
      <c r="P1357" s="1"/>
      <c r="Q1357" s="1"/>
    </row>
    <row r="1358" spans="1:17" x14ac:dyDescent="0.2">
      <c r="A1358" s="84">
        <f t="shared" si="203"/>
        <v>135.19999999999999</v>
      </c>
      <c r="B1358" s="84">
        <f t="shared" si="200"/>
        <v>1.0219</v>
      </c>
      <c r="C1358" s="84">
        <f t="shared" si="201"/>
        <v>1</v>
      </c>
      <c r="D1358" s="1"/>
      <c r="E1358" s="84">
        <f t="shared" si="204"/>
        <v>13.42</v>
      </c>
      <c r="F1358" s="84">
        <f t="shared" si="205"/>
        <v>0</v>
      </c>
      <c r="G1358" s="1"/>
      <c r="H1358" s="1"/>
      <c r="I1358" s="84">
        <f t="shared" si="206"/>
        <v>13.42</v>
      </c>
      <c r="J1358" s="84">
        <f t="shared" si="207"/>
        <v>228.4</v>
      </c>
      <c r="K1358" s="1"/>
      <c r="L1358" s="1"/>
      <c r="M1358" s="84">
        <f t="shared" si="208"/>
        <v>13.42</v>
      </c>
      <c r="N1358" s="84">
        <f t="shared" si="209"/>
        <v>87.85</v>
      </c>
      <c r="O1358" s="84">
        <f t="shared" si="202"/>
        <v>289.90499999999997</v>
      </c>
      <c r="P1358" s="1"/>
      <c r="Q1358" s="1"/>
    </row>
    <row r="1359" spans="1:17" x14ac:dyDescent="0.2">
      <c r="A1359" s="84">
        <f t="shared" si="203"/>
        <v>135.30000000000001</v>
      </c>
      <c r="B1359" s="84">
        <f t="shared" si="200"/>
        <v>1.0218</v>
      </c>
      <c r="C1359" s="84">
        <f t="shared" si="201"/>
        <v>1</v>
      </c>
      <c r="D1359" s="1"/>
      <c r="E1359" s="84">
        <f t="shared" si="204"/>
        <v>13.43</v>
      </c>
      <c r="F1359" s="84">
        <f t="shared" si="205"/>
        <v>0</v>
      </c>
      <c r="G1359" s="1"/>
      <c r="H1359" s="1"/>
      <c r="I1359" s="84">
        <f t="shared" si="206"/>
        <v>13.43</v>
      </c>
      <c r="J1359" s="84">
        <f t="shared" si="207"/>
        <v>228.6</v>
      </c>
      <c r="K1359" s="1"/>
      <c r="L1359" s="1"/>
      <c r="M1359" s="84">
        <f t="shared" si="208"/>
        <v>13.43</v>
      </c>
      <c r="N1359" s="84">
        <f t="shared" si="209"/>
        <v>87.92</v>
      </c>
      <c r="O1359" s="84">
        <f t="shared" si="202"/>
        <v>290.13600000000002</v>
      </c>
      <c r="P1359" s="1"/>
      <c r="Q1359" s="1"/>
    </row>
    <row r="1360" spans="1:17" x14ac:dyDescent="0.2">
      <c r="A1360" s="84">
        <f t="shared" si="203"/>
        <v>135.4</v>
      </c>
      <c r="B1360" s="84">
        <f t="shared" ref="B1360:B1423" si="210">ROUND(VLOOKUP($A1360,SINCLAIRTABELLE,$D$1),$B$10)</f>
        <v>1.0216000000000001</v>
      </c>
      <c r="C1360" s="84">
        <f t="shared" ref="C1360:C1423" si="211">IF($B$3=$W$1,ROUND(VLOOKUP($A1360,SINCLAIRTABELLE,$E$1),$B$10),IF($B$3=$W$2,B1360,B1360+$B$4))</f>
        <v>1</v>
      </c>
      <c r="D1360" s="1"/>
      <c r="E1360" s="84">
        <f t="shared" si="204"/>
        <v>13.44</v>
      </c>
      <c r="F1360" s="84">
        <f t="shared" si="205"/>
        <v>0</v>
      </c>
      <c r="G1360" s="1"/>
      <c r="H1360" s="1"/>
      <c r="I1360" s="84">
        <f t="shared" si="206"/>
        <v>13.44</v>
      </c>
      <c r="J1360" s="84">
        <f t="shared" si="207"/>
        <v>228.8</v>
      </c>
      <c r="K1360" s="1"/>
      <c r="L1360" s="1"/>
      <c r="M1360" s="84">
        <f t="shared" si="208"/>
        <v>13.44</v>
      </c>
      <c r="N1360" s="84">
        <f t="shared" si="209"/>
        <v>88</v>
      </c>
      <c r="O1360" s="84">
        <f t="shared" ref="O1360:O1423" si="212">IF($N$4="Ja",ROUND(N1360*$O$2,$B$10),N1360)</f>
        <v>290.39999999999998</v>
      </c>
      <c r="P1360" s="1"/>
      <c r="Q1360" s="1"/>
    </row>
    <row r="1361" spans="1:17" x14ac:dyDescent="0.2">
      <c r="A1361" s="84">
        <f t="shared" si="203"/>
        <v>135.5</v>
      </c>
      <c r="B1361" s="84">
        <f t="shared" si="210"/>
        <v>1.0215000000000001</v>
      </c>
      <c r="C1361" s="84">
        <f t="shared" si="211"/>
        <v>1</v>
      </c>
      <c r="D1361" s="1"/>
      <c r="E1361" s="84">
        <f t="shared" si="204"/>
        <v>13.45</v>
      </c>
      <c r="F1361" s="84">
        <f t="shared" si="205"/>
        <v>0</v>
      </c>
      <c r="G1361" s="1"/>
      <c r="H1361" s="1"/>
      <c r="I1361" s="84">
        <f t="shared" si="206"/>
        <v>13.45</v>
      </c>
      <c r="J1361" s="84">
        <f t="shared" si="207"/>
        <v>229</v>
      </c>
      <c r="K1361" s="1"/>
      <c r="L1361" s="1"/>
      <c r="M1361" s="84">
        <f t="shared" si="208"/>
        <v>13.45</v>
      </c>
      <c r="N1361" s="84">
        <f t="shared" si="209"/>
        <v>88.08</v>
      </c>
      <c r="O1361" s="84">
        <f t="shared" si="212"/>
        <v>290.66399999999999</v>
      </c>
      <c r="P1361" s="1"/>
      <c r="Q1361" s="1"/>
    </row>
    <row r="1362" spans="1:17" x14ac:dyDescent="0.2">
      <c r="A1362" s="84">
        <f t="shared" ref="A1362:A1425" si="213">ROUND(A1361+0.1,1)</f>
        <v>135.6</v>
      </c>
      <c r="B1362" s="84">
        <f t="shared" si="210"/>
        <v>1.0214000000000001</v>
      </c>
      <c r="C1362" s="84">
        <f t="shared" si="211"/>
        <v>1</v>
      </c>
      <c r="D1362" s="1"/>
      <c r="E1362" s="84">
        <f t="shared" ref="E1362:E1425" si="214">ROUND(E1361+0.01,2)</f>
        <v>13.46</v>
      </c>
      <c r="F1362" s="84">
        <f t="shared" ref="F1362:F1425" si="215">ROUND(IF(E1362 &gt; $F$9,0,($F$9-E1362)*100*$F$11), $F$10)</f>
        <v>0</v>
      </c>
      <c r="G1362" s="1"/>
      <c r="H1362" s="1"/>
      <c r="I1362" s="84">
        <f t="shared" ref="I1362:I1425" si="216">ROUND(I1361+0.01,2)</f>
        <v>13.46</v>
      </c>
      <c r="J1362" s="84">
        <f t="shared" ref="J1362:J1425" si="217">ROUND(IF(I1362&lt;=$J$9,0,(I1362-$J$9)*100*$J$11),$J$10)</f>
        <v>229.2</v>
      </c>
      <c r="K1362" s="1"/>
      <c r="L1362" s="1"/>
      <c r="M1362" s="84">
        <f t="shared" ref="M1362:M1425" si="218">ROUND(M1361+0.01,2)</f>
        <v>13.46</v>
      </c>
      <c r="N1362" s="84">
        <f t="shared" ref="N1362:N1425" si="219">ROUND(IF(M1362&lt;=$N$9,0,(M1362-$N$9)*100*$N$11),$N$10)</f>
        <v>88.15</v>
      </c>
      <c r="O1362" s="84">
        <f t="shared" si="212"/>
        <v>290.89499999999998</v>
      </c>
      <c r="P1362" s="1"/>
      <c r="Q1362" s="1"/>
    </row>
    <row r="1363" spans="1:17" x14ac:dyDescent="0.2">
      <c r="A1363" s="84">
        <f t="shared" si="213"/>
        <v>135.69999999999999</v>
      </c>
      <c r="B1363" s="84">
        <f t="shared" si="210"/>
        <v>1.0212000000000001</v>
      </c>
      <c r="C1363" s="84">
        <f t="shared" si="211"/>
        <v>1</v>
      </c>
      <c r="D1363" s="1"/>
      <c r="E1363" s="84">
        <f t="shared" si="214"/>
        <v>13.47</v>
      </c>
      <c r="F1363" s="84">
        <f t="shared" si="215"/>
        <v>0</v>
      </c>
      <c r="G1363" s="1"/>
      <c r="H1363" s="1"/>
      <c r="I1363" s="84">
        <f t="shared" si="216"/>
        <v>13.47</v>
      </c>
      <c r="J1363" s="84">
        <f t="shared" si="217"/>
        <v>229.4</v>
      </c>
      <c r="K1363" s="1"/>
      <c r="L1363" s="1"/>
      <c r="M1363" s="84">
        <f t="shared" si="218"/>
        <v>13.47</v>
      </c>
      <c r="N1363" s="84">
        <f t="shared" si="219"/>
        <v>88.23</v>
      </c>
      <c r="O1363" s="84">
        <f t="shared" si="212"/>
        <v>291.15899999999999</v>
      </c>
      <c r="P1363" s="1"/>
      <c r="Q1363" s="1"/>
    </row>
    <row r="1364" spans="1:17" x14ac:dyDescent="0.2">
      <c r="A1364" s="84">
        <f t="shared" si="213"/>
        <v>135.80000000000001</v>
      </c>
      <c r="B1364" s="84">
        <f t="shared" si="210"/>
        <v>1.0210999999999999</v>
      </c>
      <c r="C1364" s="84">
        <f t="shared" si="211"/>
        <v>1</v>
      </c>
      <c r="D1364" s="1"/>
      <c r="E1364" s="84">
        <f t="shared" si="214"/>
        <v>13.48</v>
      </c>
      <c r="F1364" s="84">
        <f t="shared" si="215"/>
        <v>0</v>
      </c>
      <c r="G1364" s="1"/>
      <c r="H1364" s="1"/>
      <c r="I1364" s="84">
        <f t="shared" si="216"/>
        <v>13.48</v>
      </c>
      <c r="J1364" s="84">
        <f t="shared" si="217"/>
        <v>229.6</v>
      </c>
      <c r="K1364" s="1"/>
      <c r="L1364" s="1"/>
      <c r="M1364" s="84">
        <f t="shared" si="218"/>
        <v>13.48</v>
      </c>
      <c r="N1364" s="84">
        <f t="shared" si="219"/>
        <v>88.31</v>
      </c>
      <c r="O1364" s="84">
        <f t="shared" si="212"/>
        <v>291.423</v>
      </c>
      <c r="P1364" s="1"/>
      <c r="Q1364" s="1"/>
    </row>
    <row r="1365" spans="1:17" x14ac:dyDescent="0.2">
      <c r="A1365" s="84">
        <f t="shared" si="213"/>
        <v>135.9</v>
      </c>
      <c r="B1365" s="84">
        <f t="shared" si="210"/>
        <v>1.0209999999999999</v>
      </c>
      <c r="C1365" s="84">
        <f t="shared" si="211"/>
        <v>1</v>
      </c>
      <c r="D1365" s="1"/>
      <c r="E1365" s="84">
        <f t="shared" si="214"/>
        <v>13.49</v>
      </c>
      <c r="F1365" s="84">
        <f t="shared" si="215"/>
        <v>0</v>
      </c>
      <c r="G1365" s="1"/>
      <c r="H1365" s="1"/>
      <c r="I1365" s="84">
        <f t="shared" si="216"/>
        <v>13.49</v>
      </c>
      <c r="J1365" s="84">
        <f t="shared" si="217"/>
        <v>229.8</v>
      </c>
      <c r="K1365" s="1"/>
      <c r="L1365" s="1"/>
      <c r="M1365" s="84">
        <f t="shared" si="218"/>
        <v>13.49</v>
      </c>
      <c r="N1365" s="84">
        <f t="shared" si="219"/>
        <v>88.38</v>
      </c>
      <c r="O1365" s="84">
        <f t="shared" si="212"/>
        <v>291.654</v>
      </c>
      <c r="P1365" s="1"/>
      <c r="Q1365" s="1"/>
    </row>
    <row r="1366" spans="1:17" x14ac:dyDescent="0.2">
      <c r="A1366" s="84">
        <f t="shared" si="213"/>
        <v>136</v>
      </c>
      <c r="B1366" s="84">
        <f t="shared" si="210"/>
        <v>1.0208999999999999</v>
      </c>
      <c r="C1366" s="84">
        <f t="shared" si="211"/>
        <v>1</v>
      </c>
      <c r="D1366" s="1"/>
      <c r="E1366" s="84">
        <f t="shared" si="214"/>
        <v>13.5</v>
      </c>
      <c r="F1366" s="84">
        <f t="shared" si="215"/>
        <v>0</v>
      </c>
      <c r="G1366" s="1"/>
      <c r="H1366" s="1"/>
      <c r="I1366" s="84">
        <f t="shared" si="216"/>
        <v>13.5</v>
      </c>
      <c r="J1366" s="84">
        <f t="shared" si="217"/>
        <v>230</v>
      </c>
      <c r="K1366" s="1"/>
      <c r="L1366" s="1"/>
      <c r="M1366" s="84">
        <f t="shared" si="218"/>
        <v>13.5</v>
      </c>
      <c r="N1366" s="84">
        <f t="shared" si="219"/>
        <v>88.46</v>
      </c>
      <c r="O1366" s="84">
        <f t="shared" si="212"/>
        <v>291.91800000000001</v>
      </c>
      <c r="P1366" s="1"/>
      <c r="Q1366" s="1"/>
    </row>
    <row r="1367" spans="1:17" x14ac:dyDescent="0.2">
      <c r="A1367" s="84">
        <f t="shared" si="213"/>
        <v>136.1</v>
      </c>
      <c r="B1367" s="84">
        <f t="shared" si="210"/>
        <v>1.0206999999999999</v>
      </c>
      <c r="C1367" s="84">
        <f t="shared" si="211"/>
        <v>1</v>
      </c>
      <c r="D1367" s="1"/>
      <c r="E1367" s="84">
        <f t="shared" si="214"/>
        <v>13.51</v>
      </c>
      <c r="F1367" s="84">
        <f t="shared" si="215"/>
        <v>0</v>
      </c>
      <c r="G1367" s="1"/>
      <c r="H1367" s="1"/>
      <c r="I1367" s="84">
        <f t="shared" si="216"/>
        <v>13.51</v>
      </c>
      <c r="J1367" s="84">
        <f t="shared" si="217"/>
        <v>230.2</v>
      </c>
      <c r="K1367" s="1"/>
      <c r="L1367" s="1"/>
      <c r="M1367" s="84">
        <f t="shared" si="218"/>
        <v>13.51</v>
      </c>
      <c r="N1367" s="84">
        <f t="shared" si="219"/>
        <v>88.54</v>
      </c>
      <c r="O1367" s="84">
        <f t="shared" si="212"/>
        <v>292.18200000000002</v>
      </c>
      <c r="P1367" s="1"/>
      <c r="Q1367" s="1"/>
    </row>
    <row r="1368" spans="1:17" x14ac:dyDescent="0.2">
      <c r="A1368" s="84">
        <f t="shared" si="213"/>
        <v>136.19999999999999</v>
      </c>
      <c r="B1368" s="84">
        <f t="shared" si="210"/>
        <v>1.0206</v>
      </c>
      <c r="C1368" s="84">
        <f t="shared" si="211"/>
        <v>1</v>
      </c>
      <c r="D1368" s="1"/>
      <c r="E1368" s="84">
        <f t="shared" si="214"/>
        <v>13.52</v>
      </c>
      <c r="F1368" s="84">
        <f t="shared" si="215"/>
        <v>0</v>
      </c>
      <c r="G1368" s="1"/>
      <c r="H1368" s="1"/>
      <c r="I1368" s="84">
        <f t="shared" si="216"/>
        <v>13.52</v>
      </c>
      <c r="J1368" s="84">
        <f t="shared" si="217"/>
        <v>230.4</v>
      </c>
      <c r="K1368" s="1"/>
      <c r="L1368" s="1"/>
      <c r="M1368" s="84">
        <f t="shared" si="218"/>
        <v>13.52</v>
      </c>
      <c r="N1368" s="84">
        <f t="shared" si="219"/>
        <v>88.62</v>
      </c>
      <c r="O1368" s="84">
        <f t="shared" si="212"/>
        <v>292.44600000000003</v>
      </c>
      <c r="P1368" s="1"/>
      <c r="Q1368" s="1"/>
    </row>
    <row r="1369" spans="1:17" x14ac:dyDescent="0.2">
      <c r="A1369" s="84">
        <f t="shared" si="213"/>
        <v>136.30000000000001</v>
      </c>
      <c r="B1369" s="84">
        <f t="shared" si="210"/>
        <v>1.0205</v>
      </c>
      <c r="C1369" s="84">
        <f t="shared" si="211"/>
        <v>1</v>
      </c>
      <c r="D1369" s="1"/>
      <c r="E1369" s="84">
        <f t="shared" si="214"/>
        <v>13.53</v>
      </c>
      <c r="F1369" s="84">
        <f t="shared" si="215"/>
        <v>0</v>
      </c>
      <c r="G1369" s="1"/>
      <c r="H1369" s="1"/>
      <c r="I1369" s="84">
        <f t="shared" si="216"/>
        <v>13.53</v>
      </c>
      <c r="J1369" s="84">
        <f t="shared" si="217"/>
        <v>230.6</v>
      </c>
      <c r="K1369" s="1"/>
      <c r="L1369" s="1"/>
      <c r="M1369" s="84">
        <f t="shared" si="218"/>
        <v>13.53</v>
      </c>
      <c r="N1369" s="84">
        <f t="shared" si="219"/>
        <v>88.69</v>
      </c>
      <c r="O1369" s="84">
        <f t="shared" si="212"/>
        <v>292.67700000000002</v>
      </c>
      <c r="P1369" s="1"/>
      <c r="Q1369" s="1"/>
    </row>
    <row r="1370" spans="1:17" x14ac:dyDescent="0.2">
      <c r="A1370" s="84">
        <f t="shared" si="213"/>
        <v>136.4</v>
      </c>
      <c r="B1370" s="84">
        <f t="shared" si="210"/>
        <v>1.0204</v>
      </c>
      <c r="C1370" s="84">
        <f t="shared" si="211"/>
        <v>1</v>
      </c>
      <c r="D1370" s="1"/>
      <c r="E1370" s="84">
        <f t="shared" si="214"/>
        <v>13.54</v>
      </c>
      <c r="F1370" s="84">
        <f t="shared" si="215"/>
        <v>0</v>
      </c>
      <c r="G1370" s="1"/>
      <c r="H1370" s="1"/>
      <c r="I1370" s="84">
        <f t="shared" si="216"/>
        <v>13.54</v>
      </c>
      <c r="J1370" s="84">
        <f t="shared" si="217"/>
        <v>230.8</v>
      </c>
      <c r="K1370" s="1"/>
      <c r="L1370" s="1"/>
      <c r="M1370" s="84">
        <f t="shared" si="218"/>
        <v>13.54</v>
      </c>
      <c r="N1370" s="84">
        <f t="shared" si="219"/>
        <v>88.77</v>
      </c>
      <c r="O1370" s="84">
        <f t="shared" si="212"/>
        <v>292.94099999999997</v>
      </c>
      <c r="P1370" s="1"/>
      <c r="Q1370" s="1"/>
    </row>
    <row r="1371" spans="1:17" x14ac:dyDescent="0.2">
      <c r="A1371" s="84">
        <f t="shared" si="213"/>
        <v>136.5</v>
      </c>
      <c r="B1371" s="84">
        <f t="shared" si="210"/>
        <v>1.0202</v>
      </c>
      <c r="C1371" s="84">
        <f t="shared" si="211"/>
        <v>1</v>
      </c>
      <c r="D1371" s="1"/>
      <c r="E1371" s="84">
        <f t="shared" si="214"/>
        <v>13.55</v>
      </c>
      <c r="F1371" s="84">
        <f t="shared" si="215"/>
        <v>0</v>
      </c>
      <c r="G1371" s="1"/>
      <c r="H1371" s="1"/>
      <c r="I1371" s="84">
        <f t="shared" si="216"/>
        <v>13.55</v>
      </c>
      <c r="J1371" s="84">
        <f t="shared" si="217"/>
        <v>231</v>
      </c>
      <c r="K1371" s="1"/>
      <c r="L1371" s="1"/>
      <c r="M1371" s="84">
        <f t="shared" si="218"/>
        <v>13.55</v>
      </c>
      <c r="N1371" s="84">
        <f t="shared" si="219"/>
        <v>88.85</v>
      </c>
      <c r="O1371" s="84">
        <f t="shared" si="212"/>
        <v>293.20499999999998</v>
      </c>
      <c r="P1371" s="1"/>
      <c r="Q1371" s="1"/>
    </row>
    <row r="1372" spans="1:17" x14ac:dyDescent="0.2">
      <c r="A1372" s="84">
        <f t="shared" si="213"/>
        <v>136.6</v>
      </c>
      <c r="B1372" s="84">
        <f t="shared" si="210"/>
        <v>1.0201</v>
      </c>
      <c r="C1372" s="84">
        <f t="shared" si="211"/>
        <v>1</v>
      </c>
      <c r="D1372" s="1"/>
      <c r="E1372" s="84">
        <f t="shared" si="214"/>
        <v>13.56</v>
      </c>
      <c r="F1372" s="84">
        <f t="shared" si="215"/>
        <v>0</v>
      </c>
      <c r="G1372" s="1"/>
      <c r="H1372" s="1"/>
      <c r="I1372" s="84">
        <f t="shared" si="216"/>
        <v>13.56</v>
      </c>
      <c r="J1372" s="84">
        <f t="shared" si="217"/>
        <v>231.2</v>
      </c>
      <c r="K1372" s="1"/>
      <c r="L1372" s="1"/>
      <c r="M1372" s="84">
        <f t="shared" si="218"/>
        <v>13.56</v>
      </c>
      <c r="N1372" s="84">
        <f t="shared" si="219"/>
        <v>88.92</v>
      </c>
      <c r="O1372" s="84">
        <f t="shared" si="212"/>
        <v>293.43599999999998</v>
      </c>
      <c r="P1372" s="1"/>
      <c r="Q1372" s="1"/>
    </row>
    <row r="1373" spans="1:17" x14ac:dyDescent="0.2">
      <c r="A1373" s="84">
        <f t="shared" si="213"/>
        <v>136.69999999999999</v>
      </c>
      <c r="B1373" s="84">
        <f t="shared" si="210"/>
        <v>1.02</v>
      </c>
      <c r="C1373" s="84">
        <f t="shared" si="211"/>
        <v>1</v>
      </c>
      <c r="D1373" s="1"/>
      <c r="E1373" s="84">
        <f t="shared" si="214"/>
        <v>13.57</v>
      </c>
      <c r="F1373" s="84">
        <f t="shared" si="215"/>
        <v>0</v>
      </c>
      <c r="G1373" s="1"/>
      <c r="H1373" s="1"/>
      <c r="I1373" s="84">
        <f t="shared" si="216"/>
        <v>13.57</v>
      </c>
      <c r="J1373" s="84">
        <f t="shared" si="217"/>
        <v>231.4</v>
      </c>
      <c r="K1373" s="1"/>
      <c r="L1373" s="1"/>
      <c r="M1373" s="84">
        <f t="shared" si="218"/>
        <v>13.57</v>
      </c>
      <c r="N1373" s="84">
        <f t="shared" si="219"/>
        <v>89</v>
      </c>
      <c r="O1373" s="84">
        <f t="shared" si="212"/>
        <v>293.7</v>
      </c>
      <c r="P1373" s="1"/>
      <c r="Q1373" s="1"/>
    </row>
    <row r="1374" spans="1:17" x14ac:dyDescent="0.2">
      <c r="A1374" s="84">
        <f t="shared" si="213"/>
        <v>136.80000000000001</v>
      </c>
      <c r="B1374" s="84">
        <f t="shared" si="210"/>
        <v>1.0199</v>
      </c>
      <c r="C1374" s="84">
        <f t="shared" si="211"/>
        <v>1</v>
      </c>
      <c r="D1374" s="1"/>
      <c r="E1374" s="84">
        <f t="shared" si="214"/>
        <v>13.58</v>
      </c>
      <c r="F1374" s="84">
        <f t="shared" si="215"/>
        <v>0</v>
      </c>
      <c r="G1374" s="1"/>
      <c r="H1374" s="1"/>
      <c r="I1374" s="84">
        <f t="shared" si="216"/>
        <v>13.58</v>
      </c>
      <c r="J1374" s="84">
        <f t="shared" si="217"/>
        <v>231.6</v>
      </c>
      <c r="K1374" s="1"/>
      <c r="L1374" s="1"/>
      <c r="M1374" s="84">
        <f t="shared" si="218"/>
        <v>13.58</v>
      </c>
      <c r="N1374" s="84">
        <f t="shared" si="219"/>
        <v>89.08</v>
      </c>
      <c r="O1374" s="84">
        <f t="shared" si="212"/>
        <v>293.964</v>
      </c>
      <c r="P1374" s="1"/>
      <c r="Q1374" s="1"/>
    </row>
    <row r="1375" spans="1:17" x14ac:dyDescent="0.2">
      <c r="A1375" s="84">
        <f t="shared" si="213"/>
        <v>136.9</v>
      </c>
      <c r="B1375" s="84">
        <f t="shared" si="210"/>
        <v>1.0198</v>
      </c>
      <c r="C1375" s="84">
        <f t="shared" si="211"/>
        <v>1</v>
      </c>
      <c r="D1375" s="1"/>
      <c r="E1375" s="84">
        <f t="shared" si="214"/>
        <v>13.59</v>
      </c>
      <c r="F1375" s="84">
        <f t="shared" si="215"/>
        <v>0</v>
      </c>
      <c r="G1375" s="1"/>
      <c r="H1375" s="1"/>
      <c r="I1375" s="84">
        <f t="shared" si="216"/>
        <v>13.59</v>
      </c>
      <c r="J1375" s="84">
        <f t="shared" si="217"/>
        <v>231.8</v>
      </c>
      <c r="K1375" s="1"/>
      <c r="L1375" s="1"/>
      <c r="M1375" s="84">
        <f t="shared" si="218"/>
        <v>13.59</v>
      </c>
      <c r="N1375" s="84">
        <f t="shared" si="219"/>
        <v>89.15</v>
      </c>
      <c r="O1375" s="84">
        <f t="shared" si="212"/>
        <v>294.19499999999999</v>
      </c>
      <c r="P1375" s="1"/>
      <c r="Q1375" s="1"/>
    </row>
    <row r="1376" spans="1:17" x14ac:dyDescent="0.2">
      <c r="A1376" s="84">
        <f t="shared" si="213"/>
        <v>137</v>
      </c>
      <c r="B1376" s="84">
        <f t="shared" si="210"/>
        <v>1.0196000000000001</v>
      </c>
      <c r="C1376" s="84">
        <f t="shared" si="211"/>
        <v>1</v>
      </c>
      <c r="D1376" s="1"/>
      <c r="E1376" s="84">
        <f t="shared" si="214"/>
        <v>13.6</v>
      </c>
      <c r="F1376" s="84">
        <f t="shared" si="215"/>
        <v>0</v>
      </c>
      <c r="G1376" s="1"/>
      <c r="H1376" s="1"/>
      <c r="I1376" s="84">
        <f t="shared" si="216"/>
        <v>13.6</v>
      </c>
      <c r="J1376" s="84">
        <f t="shared" si="217"/>
        <v>232</v>
      </c>
      <c r="K1376" s="1"/>
      <c r="L1376" s="1"/>
      <c r="M1376" s="84">
        <f t="shared" si="218"/>
        <v>13.6</v>
      </c>
      <c r="N1376" s="84">
        <f t="shared" si="219"/>
        <v>89.23</v>
      </c>
      <c r="O1376" s="84">
        <f t="shared" si="212"/>
        <v>294.459</v>
      </c>
      <c r="P1376" s="1"/>
      <c r="Q1376" s="1"/>
    </row>
    <row r="1377" spans="1:17" x14ac:dyDescent="0.2">
      <c r="A1377" s="84">
        <f t="shared" si="213"/>
        <v>137.1</v>
      </c>
      <c r="B1377" s="84">
        <f t="shared" si="210"/>
        <v>1.0195000000000001</v>
      </c>
      <c r="C1377" s="84">
        <f t="shared" si="211"/>
        <v>1</v>
      </c>
      <c r="D1377" s="1"/>
      <c r="E1377" s="84">
        <f t="shared" si="214"/>
        <v>13.61</v>
      </c>
      <c r="F1377" s="84">
        <f t="shared" si="215"/>
        <v>0</v>
      </c>
      <c r="G1377" s="1"/>
      <c r="H1377" s="1"/>
      <c r="I1377" s="84">
        <f t="shared" si="216"/>
        <v>13.61</v>
      </c>
      <c r="J1377" s="84">
        <f t="shared" si="217"/>
        <v>232.2</v>
      </c>
      <c r="K1377" s="1"/>
      <c r="L1377" s="1"/>
      <c r="M1377" s="84">
        <f t="shared" si="218"/>
        <v>13.61</v>
      </c>
      <c r="N1377" s="84">
        <f t="shared" si="219"/>
        <v>89.31</v>
      </c>
      <c r="O1377" s="84">
        <f t="shared" si="212"/>
        <v>294.72300000000001</v>
      </c>
      <c r="P1377" s="1"/>
      <c r="Q1377" s="1"/>
    </row>
    <row r="1378" spans="1:17" x14ac:dyDescent="0.2">
      <c r="A1378" s="84">
        <f t="shared" si="213"/>
        <v>137.19999999999999</v>
      </c>
      <c r="B1378" s="84">
        <f t="shared" si="210"/>
        <v>1.0194000000000001</v>
      </c>
      <c r="C1378" s="84">
        <f t="shared" si="211"/>
        <v>1</v>
      </c>
      <c r="D1378" s="1"/>
      <c r="E1378" s="84">
        <f t="shared" si="214"/>
        <v>13.62</v>
      </c>
      <c r="F1378" s="84">
        <f t="shared" si="215"/>
        <v>0</v>
      </c>
      <c r="G1378" s="1"/>
      <c r="H1378" s="1"/>
      <c r="I1378" s="84">
        <f t="shared" si="216"/>
        <v>13.62</v>
      </c>
      <c r="J1378" s="84">
        <f t="shared" si="217"/>
        <v>232.4</v>
      </c>
      <c r="K1378" s="1"/>
      <c r="L1378" s="1"/>
      <c r="M1378" s="84">
        <f t="shared" si="218"/>
        <v>13.62</v>
      </c>
      <c r="N1378" s="84">
        <f t="shared" si="219"/>
        <v>89.38</v>
      </c>
      <c r="O1378" s="84">
        <f t="shared" si="212"/>
        <v>294.95400000000001</v>
      </c>
      <c r="P1378" s="1"/>
      <c r="Q1378" s="1"/>
    </row>
    <row r="1379" spans="1:17" x14ac:dyDescent="0.2">
      <c r="A1379" s="84">
        <f t="shared" si="213"/>
        <v>137.30000000000001</v>
      </c>
      <c r="B1379" s="84">
        <f t="shared" si="210"/>
        <v>1.0193000000000001</v>
      </c>
      <c r="C1379" s="84">
        <f t="shared" si="211"/>
        <v>1</v>
      </c>
      <c r="D1379" s="1"/>
      <c r="E1379" s="84">
        <f t="shared" si="214"/>
        <v>13.63</v>
      </c>
      <c r="F1379" s="84">
        <f t="shared" si="215"/>
        <v>0</v>
      </c>
      <c r="G1379" s="1"/>
      <c r="H1379" s="1"/>
      <c r="I1379" s="84">
        <f t="shared" si="216"/>
        <v>13.63</v>
      </c>
      <c r="J1379" s="84">
        <f t="shared" si="217"/>
        <v>232.6</v>
      </c>
      <c r="K1379" s="1"/>
      <c r="L1379" s="1"/>
      <c r="M1379" s="84">
        <f t="shared" si="218"/>
        <v>13.63</v>
      </c>
      <c r="N1379" s="84">
        <f t="shared" si="219"/>
        <v>89.46</v>
      </c>
      <c r="O1379" s="84">
        <f t="shared" si="212"/>
        <v>295.21800000000002</v>
      </c>
      <c r="P1379" s="1"/>
      <c r="Q1379" s="1"/>
    </row>
    <row r="1380" spans="1:17" x14ac:dyDescent="0.2">
      <c r="A1380" s="84">
        <f t="shared" si="213"/>
        <v>137.4</v>
      </c>
      <c r="B1380" s="84">
        <f t="shared" si="210"/>
        <v>1.0192000000000001</v>
      </c>
      <c r="C1380" s="84">
        <f t="shared" si="211"/>
        <v>1</v>
      </c>
      <c r="D1380" s="1"/>
      <c r="E1380" s="84">
        <f t="shared" si="214"/>
        <v>13.64</v>
      </c>
      <c r="F1380" s="84">
        <f t="shared" si="215"/>
        <v>0</v>
      </c>
      <c r="G1380" s="1"/>
      <c r="H1380" s="1"/>
      <c r="I1380" s="84">
        <f t="shared" si="216"/>
        <v>13.64</v>
      </c>
      <c r="J1380" s="84">
        <f t="shared" si="217"/>
        <v>232.8</v>
      </c>
      <c r="K1380" s="1"/>
      <c r="L1380" s="1"/>
      <c r="M1380" s="84">
        <f t="shared" si="218"/>
        <v>13.64</v>
      </c>
      <c r="N1380" s="84">
        <f t="shared" si="219"/>
        <v>89.54</v>
      </c>
      <c r="O1380" s="84">
        <f t="shared" si="212"/>
        <v>295.48200000000003</v>
      </c>
      <c r="P1380" s="1"/>
      <c r="Q1380" s="1"/>
    </row>
    <row r="1381" spans="1:17" x14ac:dyDescent="0.2">
      <c r="A1381" s="84">
        <f t="shared" si="213"/>
        <v>137.5</v>
      </c>
      <c r="B1381" s="84">
        <f t="shared" si="210"/>
        <v>1.0189999999999999</v>
      </c>
      <c r="C1381" s="84">
        <f t="shared" si="211"/>
        <v>1</v>
      </c>
      <c r="D1381" s="1"/>
      <c r="E1381" s="84">
        <f t="shared" si="214"/>
        <v>13.65</v>
      </c>
      <c r="F1381" s="84">
        <f t="shared" si="215"/>
        <v>0</v>
      </c>
      <c r="G1381" s="1"/>
      <c r="H1381" s="1"/>
      <c r="I1381" s="84">
        <f t="shared" si="216"/>
        <v>13.65</v>
      </c>
      <c r="J1381" s="84">
        <f t="shared" si="217"/>
        <v>233</v>
      </c>
      <c r="K1381" s="1"/>
      <c r="L1381" s="1"/>
      <c r="M1381" s="84">
        <f t="shared" si="218"/>
        <v>13.65</v>
      </c>
      <c r="N1381" s="84">
        <f t="shared" si="219"/>
        <v>89.62</v>
      </c>
      <c r="O1381" s="84">
        <f t="shared" si="212"/>
        <v>295.74599999999998</v>
      </c>
      <c r="P1381" s="1"/>
      <c r="Q1381" s="1"/>
    </row>
    <row r="1382" spans="1:17" x14ac:dyDescent="0.2">
      <c r="A1382" s="84">
        <f t="shared" si="213"/>
        <v>137.6</v>
      </c>
      <c r="B1382" s="84">
        <f t="shared" si="210"/>
        <v>1.0188999999999999</v>
      </c>
      <c r="C1382" s="84">
        <f t="shared" si="211"/>
        <v>1</v>
      </c>
      <c r="D1382" s="1"/>
      <c r="E1382" s="84">
        <f t="shared" si="214"/>
        <v>13.66</v>
      </c>
      <c r="F1382" s="84">
        <f t="shared" si="215"/>
        <v>0</v>
      </c>
      <c r="G1382" s="1"/>
      <c r="H1382" s="1"/>
      <c r="I1382" s="84">
        <f t="shared" si="216"/>
        <v>13.66</v>
      </c>
      <c r="J1382" s="84">
        <f t="shared" si="217"/>
        <v>233.2</v>
      </c>
      <c r="K1382" s="1"/>
      <c r="L1382" s="1"/>
      <c r="M1382" s="84">
        <f t="shared" si="218"/>
        <v>13.66</v>
      </c>
      <c r="N1382" s="84">
        <f t="shared" si="219"/>
        <v>89.69</v>
      </c>
      <c r="O1382" s="84">
        <f t="shared" si="212"/>
        <v>295.97699999999998</v>
      </c>
      <c r="P1382" s="1"/>
      <c r="Q1382" s="1"/>
    </row>
    <row r="1383" spans="1:17" x14ac:dyDescent="0.2">
      <c r="A1383" s="84">
        <f t="shared" si="213"/>
        <v>137.69999999999999</v>
      </c>
      <c r="B1383" s="84">
        <f t="shared" si="210"/>
        <v>1.0187999999999999</v>
      </c>
      <c r="C1383" s="84">
        <f t="shared" si="211"/>
        <v>1</v>
      </c>
      <c r="D1383" s="1"/>
      <c r="E1383" s="84">
        <f t="shared" si="214"/>
        <v>13.67</v>
      </c>
      <c r="F1383" s="84">
        <f t="shared" si="215"/>
        <v>0</v>
      </c>
      <c r="G1383" s="1"/>
      <c r="H1383" s="1"/>
      <c r="I1383" s="84">
        <f t="shared" si="216"/>
        <v>13.67</v>
      </c>
      <c r="J1383" s="84">
        <f t="shared" si="217"/>
        <v>233.4</v>
      </c>
      <c r="K1383" s="1"/>
      <c r="L1383" s="1"/>
      <c r="M1383" s="84">
        <f t="shared" si="218"/>
        <v>13.67</v>
      </c>
      <c r="N1383" s="84">
        <f t="shared" si="219"/>
        <v>89.77</v>
      </c>
      <c r="O1383" s="84">
        <f t="shared" si="212"/>
        <v>296.24099999999999</v>
      </c>
      <c r="P1383" s="1"/>
      <c r="Q1383" s="1"/>
    </row>
    <row r="1384" spans="1:17" x14ac:dyDescent="0.2">
      <c r="A1384" s="84">
        <f t="shared" si="213"/>
        <v>137.80000000000001</v>
      </c>
      <c r="B1384" s="84">
        <f t="shared" si="210"/>
        <v>1.0186999999999999</v>
      </c>
      <c r="C1384" s="84">
        <f t="shared" si="211"/>
        <v>1</v>
      </c>
      <c r="D1384" s="1"/>
      <c r="E1384" s="84">
        <f t="shared" si="214"/>
        <v>13.68</v>
      </c>
      <c r="F1384" s="84">
        <f t="shared" si="215"/>
        <v>0</v>
      </c>
      <c r="G1384" s="1"/>
      <c r="H1384" s="1"/>
      <c r="I1384" s="84">
        <f t="shared" si="216"/>
        <v>13.68</v>
      </c>
      <c r="J1384" s="84">
        <f t="shared" si="217"/>
        <v>233.6</v>
      </c>
      <c r="K1384" s="1"/>
      <c r="L1384" s="1"/>
      <c r="M1384" s="84">
        <f t="shared" si="218"/>
        <v>13.68</v>
      </c>
      <c r="N1384" s="84">
        <f t="shared" si="219"/>
        <v>89.85</v>
      </c>
      <c r="O1384" s="84">
        <f t="shared" si="212"/>
        <v>296.505</v>
      </c>
      <c r="P1384" s="1"/>
      <c r="Q1384" s="1"/>
    </row>
    <row r="1385" spans="1:17" x14ac:dyDescent="0.2">
      <c r="A1385" s="84">
        <f t="shared" si="213"/>
        <v>137.9</v>
      </c>
      <c r="B1385" s="84">
        <f t="shared" si="210"/>
        <v>1.0185999999999999</v>
      </c>
      <c r="C1385" s="84">
        <f t="shared" si="211"/>
        <v>1</v>
      </c>
      <c r="D1385" s="1"/>
      <c r="E1385" s="84">
        <f t="shared" si="214"/>
        <v>13.69</v>
      </c>
      <c r="F1385" s="84">
        <f t="shared" si="215"/>
        <v>0</v>
      </c>
      <c r="G1385" s="1"/>
      <c r="H1385" s="1"/>
      <c r="I1385" s="84">
        <f t="shared" si="216"/>
        <v>13.69</v>
      </c>
      <c r="J1385" s="84">
        <f t="shared" si="217"/>
        <v>233.8</v>
      </c>
      <c r="K1385" s="1"/>
      <c r="L1385" s="1"/>
      <c r="M1385" s="84">
        <f t="shared" si="218"/>
        <v>13.69</v>
      </c>
      <c r="N1385" s="84">
        <f t="shared" si="219"/>
        <v>89.92</v>
      </c>
      <c r="O1385" s="84">
        <f t="shared" si="212"/>
        <v>296.73599999999999</v>
      </c>
      <c r="P1385" s="1"/>
      <c r="Q1385" s="1"/>
    </row>
    <row r="1386" spans="1:17" x14ac:dyDescent="0.2">
      <c r="A1386" s="84">
        <f t="shared" si="213"/>
        <v>138</v>
      </c>
      <c r="B1386" s="84">
        <f t="shared" si="210"/>
        <v>1.0184</v>
      </c>
      <c r="C1386" s="84">
        <f t="shared" si="211"/>
        <v>1</v>
      </c>
      <c r="D1386" s="1"/>
      <c r="E1386" s="84">
        <f t="shared" si="214"/>
        <v>13.7</v>
      </c>
      <c r="F1386" s="84">
        <f t="shared" si="215"/>
        <v>0</v>
      </c>
      <c r="G1386" s="1"/>
      <c r="H1386" s="1"/>
      <c r="I1386" s="84">
        <f t="shared" si="216"/>
        <v>13.7</v>
      </c>
      <c r="J1386" s="84">
        <f t="shared" si="217"/>
        <v>234</v>
      </c>
      <c r="K1386" s="1"/>
      <c r="L1386" s="1"/>
      <c r="M1386" s="84">
        <f t="shared" si="218"/>
        <v>13.7</v>
      </c>
      <c r="N1386" s="84">
        <f t="shared" si="219"/>
        <v>90</v>
      </c>
      <c r="O1386" s="84">
        <f t="shared" si="212"/>
        <v>297</v>
      </c>
      <c r="P1386" s="1"/>
      <c r="Q1386" s="1"/>
    </row>
    <row r="1387" spans="1:17" x14ac:dyDescent="0.2">
      <c r="A1387" s="84">
        <f t="shared" si="213"/>
        <v>138.1</v>
      </c>
      <c r="B1387" s="84">
        <f t="shared" si="210"/>
        <v>1.0183</v>
      </c>
      <c r="C1387" s="84">
        <f t="shared" si="211"/>
        <v>1</v>
      </c>
      <c r="D1387" s="1"/>
      <c r="E1387" s="84">
        <f t="shared" si="214"/>
        <v>13.71</v>
      </c>
      <c r="F1387" s="84">
        <f t="shared" si="215"/>
        <v>0</v>
      </c>
      <c r="G1387" s="1"/>
      <c r="H1387" s="1"/>
      <c r="I1387" s="84">
        <f t="shared" si="216"/>
        <v>13.71</v>
      </c>
      <c r="J1387" s="84">
        <f t="shared" si="217"/>
        <v>234.2</v>
      </c>
      <c r="K1387" s="1"/>
      <c r="L1387" s="1"/>
      <c r="M1387" s="84">
        <f t="shared" si="218"/>
        <v>13.71</v>
      </c>
      <c r="N1387" s="84">
        <f t="shared" si="219"/>
        <v>90.08</v>
      </c>
      <c r="O1387" s="84">
        <f t="shared" si="212"/>
        <v>297.26400000000001</v>
      </c>
      <c r="P1387" s="1"/>
      <c r="Q1387" s="1"/>
    </row>
    <row r="1388" spans="1:17" x14ac:dyDescent="0.2">
      <c r="A1388" s="84">
        <f t="shared" si="213"/>
        <v>138.19999999999999</v>
      </c>
      <c r="B1388" s="84">
        <f t="shared" si="210"/>
        <v>1.0182</v>
      </c>
      <c r="C1388" s="84">
        <f t="shared" si="211"/>
        <v>1</v>
      </c>
      <c r="D1388" s="1"/>
      <c r="E1388" s="84">
        <f t="shared" si="214"/>
        <v>13.72</v>
      </c>
      <c r="F1388" s="84">
        <f t="shared" si="215"/>
        <v>0</v>
      </c>
      <c r="G1388" s="1"/>
      <c r="H1388" s="1"/>
      <c r="I1388" s="84">
        <f t="shared" si="216"/>
        <v>13.72</v>
      </c>
      <c r="J1388" s="84">
        <f t="shared" si="217"/>
        <v>234.4</v>
      </c>
      <c r="K1388" s="1"/>
      <c r="L1388" s="1"/>
      <c r="M1388" s="84">
        <f t="shared" si="218"/>
        <v>13.72</v>
      </c>
      <c r="N1388" s="84">
        <f t="shared" si="219"/>
        <v>90.15</v>
      </c>
      <c r="O1388" s="84">
        <f t="shared" si="212"/>
        <v>297.495</v>
      </c>
      <c r="P1388" s="1"/>
      <c r="Q1388" s="1"/>
    </row>
    <row r="1389" spans="1:17" x14ac:dyDescent="0.2">
      <c r="A1389" s="84">
        <f t="shared" si="213"/>
        <v>138.30000000000001</v>
      </c>
      <c r="B1389" s="84">
        <f t="shared" si="210"/>
        <v>1.0181</v>
      </c>
      <c r="C1389" s="84">
        <f t="shared" si="211"/>
        <v>1</v>
      </c>
      <c r="D1389" s="1"/>
      <c r="E1389" s="84">
        <f t="shared" si="214"/>
        <v>13.73</v>
      </c>
      <c r="F1389" s="84">
        <f t="shared" si="215"/>
        <v>0</v>
      </c>
      <c r="G1389" s="1"/>
      <c r="H1389" s="1"/>
      <c r="I1389" s="84">
        <f t="shared" si="216"/>
        <v>13.73</v>
      </c>
      <c r="J1389" s="84">
        <f t="shared" si="217"/>
        <v>234.6</v>
      </c>
      <c r="K1389" s="1"/>
      <c r="L1389" s="1"/>
      <c r="M1389" s="84">
        <f t="shared" si="218"/>
        <v>13.73</v>
      </c>
      <c r="N1389" s="84">
        <f t="shared" si="219"/>
        <v>90.23</v>
      </c>
      <c r="O1389" s="84">
        <f t="shared" si="212"/>
        <v>297.75900000000001</v>
      </c>
      <c r="P1389" s="1"/>
      <c r="Q1389" s="1"/>
    </row>
    <row r="1390" spans="1:17" x14ac:dyDescent="0.2">
      <c r="A1390" s="84">
        <f t="shared" si="213"/>
        <v>138.4</v>
      </c>
      <c r="B1390" s="84">
        <f t="shared" si="210"/>
        <v>1.018</v>
      </c>
      <c r="C1390" s="84">
        <f t="shared" si="211"/>
        <v>1</v>
      </c>
      <c r="D1390" s="1"/>
      <c r="E1390" s="84">
        <f t="shared" si="214"/>
        <v>13.74</v>
      </c>
      <c r="F1390" s="84">
        <f t="shared" si="215"/>
        <v>0</v>
      </c>
      <c r="G1390" s="1"/>
      <c r="H1390" s="1"/>
      <c r="I1390" s="84">
        <f t="shared" si="216"/>
        <v>13.74</v>
      </c>
      <c r="J1390" s="84">
        <f t="shared" si="217"/>
        <v>234.8</v>
      </c>
      <c r="K1390" s="1"/>
      <c r="L1390" s="1"/>
      <c r="M1390" s="84">
        <f t="shared" si="218"/>
        <v>13.74</v>
      </c>
      <c r="N1390" s="84">
        <f t="shared" si="219"/>
        <v>90.31</v>
      </c>
      <c r="O1390" s="84">
        <f t="shared" si="212"/>
        <v>298.02300000000002</v>
      </c>
      <c r="P1390" s="1"/>
      <c r="Q1390" s="1"/>
    </row>
    <row r="1391" spans="1:17" x14ac:dyDescent="0.2">
      <c r="A1391" s="84">
        <f t="shared" si="213"/>
        <v>138.5</v>
      </c>
      <c r="B1391" s="84">
        <f t="shared" si="210"/>
        <v>1.0179</v>
      </c>
      <c r="C1391" s="84">
        <f t="shared" si="211"/>
        <v>1</v>
      </c>
      <c r="D1391" s="1"/>
      <c r="E1391" s="84">
        <f t="shared" si="214"/>
        <v>13.75</v>
      </c>
      <c r="F1391" s="84">
        <f t="shared" si="215"/>
        <v>0</v>
      </c>
      <c r="G1391" s="1"/>
      <c r="H1391" s="1"/>
      <c r="I1391" s="84">
        <f t="shared" si="216"/>
        <v>13.75</v>
      </c>
      <c r="J1391" s="84">
        <f t="shared" si="217"/>
        <v>235</v>
      </c>
      <c r="K1391" s="1"/>
      <c r="L1391" s="1"/>
      <c r="M1391" s="84">
        <f t="shared" si="218"/>
        <v>13.75</v>
      </c>
      <c r="N1391" s="84">
        <f t="shared" si="219"/>
        <v>90.38</v>
      </c>
      <c r="O1391" s="84">
        <f t="shared" si="212"/>
        <v>298.25400000000002</v>
      </c>
      <c r="P1391" s="1"/>
      <c r="Q1391" s="1"/>
    </row>
    <row r="1392" spans="1:17" x14ac:dyDescent="0.2">
      <c r="A1392" s="84">
        <f t="shared" si="213"/>
        <v>138.6</v>
      </c>
      <c r="B1392" s="84">
        <f t="shared" si="210"/>
        <v>1.0178</v>
      </c>
      <c r="C1392" s="84">
        <f t="shared" si="211"/>
        <v>1</v>
      </c>
      <c r="D1392" s="1"/>
      <c r="E1392" s="84">
        <f t="shared" si="214"/>
        <v>13.76</v>
      </c>
      <c r="F1392" s="84">
        <f t="shared" si="215"/>
        <v>0</v>
      </c>
      <c r="G1392" s="1"/>
      <c r="H1392" s="1"/>
      <c r="I1392" s="84">
        <f t="shared" si="216"/>
        <v>13.76</v>
      </c>
      <c r="J1392" s="84">
        <f t="shared" si="217"/>
        <v>235.2</v>
      </c>
      <c r="K1392" s="1"/>
      <c r="L1392" s="1"/>
      <c r="M1392" s="84">
        <f t="shared" si="218"/>
        <v>13.76</v>
      </c>
      <c r="N1392" s="84">
        <f t="shared" si="219"/>
        <v>90.46</v>
      </c>
      <c r="O1392" s="84">
        <f t="shared" si="212"/>
        <v>298.51799999999997</v>
      </c>
      <c r="P1392" s="1"/>
      <c r="Q1392" s="1"/>
    </row>
    <row r="1393" spans="1:17" x14ac:dyDescent="0.2">
      <c r="A1393" s="84">
        <f t="shared" si="213"/>
        <v>138.69999999999999</v>
      </c>
      <c r="B1393" s="84">
        <f t="shared" si="210"/>
        <v>1.0176000000000001</v>
      </c>
      <c r="C1393" s="84">
        <f t="shared" si="211"/>
        <v>1</v>
      </c>
      <c r="D1393" s="1"/>
      <c r="E1393" s="84">
        <f t="shared" si="214"/>
        <v>13.77</v>
      </c>
      <c r="F1393" s="84">
        <f t="shared" si="215"/>
        <v>0</v>
      </c>
      <c r="G1393" s="1"/>
      <c r="H1393" s="1"/>
      <c r="I1393" s="84">
        <f t="shared" si="216"/>
        <v>13.77</v>
      </c>
      <c r="J1393" s="84">
        <f t="shared" si="217"/>
        <v>235.4</v>
      </c>
      <c r="K1393" s="1"/>
      <c r="L1393" s="1"/>
      <c r="M1393" s="84">
        <f t="shared" si="218"/>
        <v>13.77</v>
      </c>
      <c r="N1393" s="84">
        <f t="shared" si="219"/>
        <v>90.54</v>
      </c>
      <c r="O1393" s="84">
        <f t="shared" si="212"/>
        <v>298.78199999999998</v>
      </c>
      <c r="P1393" s="1"/>
      <c r="Q1393" s="1"/>
    </row>
    <row r="1394" spans="1:17" x14ac:dyDescent="0.2">
      <c r="A1394" s="84">
        <f t="shared" si="213"/>
        <v>138.80000000000001</v>
      </c>
      <c r="B1394" s="84">
        <f t="shared" si="210"/>
        <v>1.0175000000000001</v>
      </c>
      <c r="C1394" s="84">
        <f t="shared" si="211"/>
        <v>1</v>
      </c>
      <c r="D1394" s="1"/>
      <c r="E1394" s="84">
        <f t="shared" si="214"/>
        <v>13.78</v>
      </c>
      <c r="F1394" s="84">
        <f t="shared" si="215"/>
        <v>0</v>
      </c>
      <c r="G1394" s="1"/>
      <c r="H1394" s="1"/>
      <c r="I1394" s="84">
        <f t="shared" si="216"/>
        <v>13.78</v>
      </c>
      <c r="J1394" s="84">
        <f t="shared" si="217"/>
        <v>235.6</v>
      </c>
      <c r="K1394" s="1"/>
      <c r="L1394" s="1"/>
      <c r="M1394" s="84">
        <f t="shared" si="218"/>
        <v>13.78</v>
      </c>
      <c r="N1394" s="84">
        <f t="shared" si="219"/>
        <v>90.62</v>
      </c>
      <c r="O1394" s="84">
        <f t="shared" si="212"/>
        <v>299.04599999999999</v>
      </c>
      <c r="P1394" s="1"/>
      <c r="Q1394" s="1"/>
    </row>
    <row r="1395" spans="1:17" x14ac:dyDescent="0.2">
      <c r="A1395" s="84">
        <f t="shared" si="213"/>
        <v>138.9</v>
      </c>
      <c r="B1395" s="84">
        <f t="shared" si="210"/>
        <v>1.0174000000000001</v>
      </c>
      <c r="C1395" s="84">
        <f t="shared" si="211"/>
        <v>1</v>
      </c>
      <c r="D1395" s="1"/>
      <c r="E1395" s="84">
        <f t="shared" si="214"/>
        <v>13.79</v>
      </c>
      <c r="F1395" s="84">
        <f t="shared" si="215"/>
        <v>0</v>
      </c>
      <c r="G1395" s="1"/>
      <c r="H1395" s="1"/>
      <c r="I1395" s="84">
        <f t="shared" si="216"/>
        <v>13.79</v>
      </c>
      <c r="J1395" s="84">
        <f t="shared" si="217"/>
        <v>235.8</v>
      </c>
      <c r="K1395" s="1"/>
      <c r="L1395" s="1"/>
      <c r="M1395" s="84">
        <f t="shared" si="218"/>
        <v>13.79</v>
      </c>
      <c r="N1395" s="84">
        <f t="shared" si="219"/>
        <v>90.69</v>
      </c>
      <c r="O1395" s="84">
        <f t="shared" si="212"/>
        <v>299.27699999999999</v>
      </c>
      <c r="P1395" s="1"/>
      <c r="Q1395" s="1"/>
    </row>
    <row r="1396" spans="1:17" x14ac:dyDescent="0.2">
      <c r="A1396" s="84">
        <f t="shared" si="213"/>
        <v>139</v>
      </c>
      <c r="B1396" s="84">
        <f t="shared" si="210"/>
        <v>1.0173000000000001</v>
      </c>
      <c r="C1396" s="84">
        <f t="shared" si="211"/>
        <v>1</v>
      </c>
      <c r="D1396" s="1"/>
      <c r="E1396" s="84">
        <f t="shared" si="214"/>
        <v>13.8</v>
      </c>
      <c r="F1396" s="84">
        <f t="shared" si="215"/>
        <v>0</v>
      </c>
      <c r="G1396" s="1"/>
      <c r="H1396" s="1"/>
      <c r="I1396" s="84">
        <f t="shared" si="216"/>
        <v>13.8</v>
      </c>
      <c r="J1396" s="84">
        <f t="shared" si="217"/>
        <v>236</v>
      </c>
      <c r="K1396" s="1"/>
      <c r="L1396" s="1"/>
      <c r="M1396" s="84">
        <f t="shared" si="218"/>
        <v>13.8</v>
      </c>
      <c r="N1396" s="84">
        <f t="shared" si="219"/>
        <v>90.77</v>
      </c>
      <c r="O1396" s="84">
        <f t="shared" si="212"/>
        <v>299.541</v>
      </c>
      <c r="P1396" s="1"/>
      <c r="Q1396" s="1"/>
    </row>
    <row r="1397" spans="1:17" x14ac:dyDescent="0.2">
      <c r="A1397" s="84">
        <f t="shared" si="213"/>
        <v>139.1</v>
      </c>
      <c r="B1397" s="84">
        <f t="shared" si="210"/>
        <v>1.0172000000000001</v>
      </c>
      <c r="C1397" s="84">
        <f t="shared" si="211"/>
        <v>1</v>
      </c>
      <c r="D1397" s="1"/>
      <c r="E1397" s="84">
        <f t="shared" si="214"/>
        <v>13.81</v>
      </c>
      <c r="F1397" s="84">
        <f t="shared" si="215"/>
        <v>0</v>
      </c>
      <c r="G1397" s="1"/>
      <c r="H1397" s="1"/>
      <c r="I1397" s="84">
        <f t="shared" si="216"/>
        <v>13.81</v>
      </c>
      <c r="J1397" s="84">
        <f t="shared" si="217"/>
        <v>236.2</v>
      </c>
      <c r="K1397" s="1"/>
      <c r="L1397" s="1"/>
      <c r="M1397" s="84">
        <f t="shared" si="218"/>
        <v>13.81</v>
      </c>
      <c r="N1397" s="84">
        <f t="shared" si="219"/>
        <v>90.85</v>
      </c>
      <c r="O1397" s="84">
        <f t="shared" si="212"/>
        <v>299.80500000000001</v>
      </c>
      <c r="P1397" s="1"/>
      <c r="Q1397" s="1"/>
    </row>
    <row r="1398" spans="1:17" x14ac:dyDescent="0.2">
      <c r="A1398" s="84">
        <f t="shared" si="213"/>
        <v>139.19999999999999</v>
      </c>
      <c r="B1398" s="84">
        <f t="shared" si="210"/>
        <v>1.0170999999999999</v>
      </c>
      <c r="C1398" s="84">
        <f t="shared" si="211"/>
        <v>1</v>
      </c>
      <c r="D1398" s="1"/>
      <c r="E1398" s="84">
        <f t="shared" si="214"/>
        <v>13.82</v>
      </c>
      <c r="F1398" s="84">
        <f t="shared" si="215"/>
        <v>0</v>
      </c>
      <c r="G1398" s="1"/>
      <c r="H1398" s="1"/>
      <c r="I1398" s="84">
        <f t="shared" si="216"/>
        <v>13.82</v>
      </c>
      <c r="J1398" s="84">
        <f t="shared" si="217"/>
        <v>236.4</v>
      </c>
      <c r="K1398" s="1"/>
      <c r="L1398" s="1"/>
      <c r="M1398" s="84">
        <f t="shared" si="218"/>
        <v>13.82</v>
      </c>
      <c r="N1398" s="84">
        <f t="shared" si="219"/>
        <v>90.92</v>
      </c>
      <c r="O1398" s="84">
        <f t="shared" si="212"/>
        <v>300.036</v>
      </c>
      <c r="P1398" s="1"/>
      <c r="Q1398" s="1"/>
    </row>
    <row r="1399" spans="1:17" x14ac:dyDescent="0.2">
      <c r="A1399" s="84">
        <f t="shared" si="213"/>
        <v>139.30000000000001</v>
      </c>
      <c r="B1399" s="84">
        <f t="shared" si="210"/>
        <v>1.0169999999999999</v>
      </c>
      <c r="C1399" s="84">
        <f t="shared" si="211"/>
        <v>1</v>
      </c>
      <c r="D1399" s="1"/>
      <c r="E1399" s="84">
        <f t="shared" si="214"/>
        <v>13.83</v>
      </c>
      <c r="F1399" s="84">
        <f t="shared" si="215"/>
        <v>0</v>
      </c>
      <c r="G1399" s="1"/>
      <c r="H1399" s="1"/>
      <c r="I1399" s="84">
        <f t="shared" si="216"/>
        <v>13.83</v>
      </c>
      <c r="J1399" s="84">
        <f t="shared" si="217"/>
        <v>236.6</v>
      </c>
      <c r="K1399" s="1"/>
      <c r="L1399" s="1"/>
      <c r="M1399" s="84">
        <f t="shared" si="218"/>
        <v>13.83</v>
      </c>
      <c r="N1399" s="84">
        <f t="shared" si="219"/>
        <v>91</v>
      </c>
      <c r="O1399" s="84">
        <f t="shared" si="212"/>
        <v>300.3</v>
      </c>
      <c r="P1399" s="1"/>
      <c r="Q1399" s="1"/>
    </row>
    <row r="1400" spans="1:17" x14ac:dyDescent="0.2">
      <c r="A1400" s="84">
        <f t="shared" si="213"/>
        <v>139.4</v>
      </c>
      <c r="B1400" s="84">
        <f t="shared" si="210"/>
        <v>1.0168999999999999</v>
      </c>
      <c r="C1400" s="84">
        <f t="shared" si="211"/>
        <v>1</v>
      </c>
      <c r="D1400" s="1"/>
      <c r="E1400" s="84">
        <f t="shared" si="214"/>
        <v>13.84</v>
      </c>
      <c r="F1400" s="84">
        <f t="shared" si="215"/>
        <v>0</v>
      </c>
      <c r="G1400" s="1"/>
      <c r="H1400" s="1"/>
      <c r="I1400" s="84">
        <f t="shared" si="216"/>
        <v>13.84</v>
      </c>
      <c r="J1400" s="84">
        <f t="shared" si="217"/>
        <v>236.8</v>
      </c>
      <c r="K1400" s="1"/>
      <c r="L1400" s="1"/>
      <c r="M1400" s="84">
        <f t="shared" si="218"/>
        <v>13.84</v>
      </c>
      <c r="N1400" s="84">
        <f t="shared" si="219"/>
        <v>91.08</v>
      </c>
      <c r="O1400" s="84">
        <f t="shared" si="212"/>
        <v>300.56400000000002</v>
      </c>
      <c r="P1400" s="1"/>
      <c r="Q1400" s="1"/>
    </row>
    <row r="1401" spans="1:17" x14ac:dyDescent="0.2">
      <c r="A1401" s="84">
        <f t="shared" si="213"/>
        <v>139.5</v>
      </c>
      <c r="B1401" s="84">
        <f t="shared" si="210"/>
        <v>1.0166999999999999</v>
      </c>
      <c r="C1401" s="84">
        <f t="shared" si="211"/>
        <v>1</v>
      </c>
      <c r="D1401" s="1"/>
      <c r="E1401" s="84">
        <f t="shared" si="214"/>
        <v>13.85</v>
      </c>
      <c r="F1401" s="84">
        <f t="shared" si="215"/>
        <v>0</v>
      </c>
      <c r="G1401" s="1"/>
      <c r="H1401" s="1"/>
      <c r="I1401" s="84">
        <f t="shared" si="216"/>
        <v>13.85</v>
      </c>
      <c r="J1401" s="84">
        <f t="shared" si="217"/>
        <v>237</v>
      </c>
      <c r="K1401" s="1"/>
      <c r="L1401" s="1"/>
      <c r="M1401" s="84">
        <f t="shared" si="218"/>
        <v>13.85</v>
      </c>
      <c r="N1401" s="84">
        <f t="shared" si="219"/>
        <v>91.15</v>
      </c>
      <c r="O1401" s="84">
        <f t="shared" si="212"/>
        <v>300.79500000000002</v>
      </c>
      <c r="P1401" s="1"/>
      <c r="Q1401" s="1"/>
    </row>
    <row r="1402" spans="1:17" x14ac:dyDescent="0.2">
      <c r="A1402" s="84">
        <f t="shared" si="213"/>
        <v>139.6</v>
      </c>
      <c r="B1402" s="84">
        <f t="shared" si="210"/>
        <v>1.0165999999999999</v>
      </c>
      <c r="C1402" s="84">
        <f t="shared" si="211"/>
        <v>1</v>
      </c>
      <c r="D1402" s="1"/>
      <c r="E1402" s="84">
        <f t="shared" si="214"/>
        <v>13.86</v>
      </c>
      <c r="F1402" s="84">
        <f t="shared" si="215"/>
        <v>0</v>
      </c>
      <c r="G1402" s="1"/>
      <c r="H1402" s="1"/>
      <c r="I1402" s="84">
        <f t="shared" si="216"/>
        <v>13.86</v>
      </c>
      <c r="J1402" s="84">
        <f t="shared" si="217"/>
        <v>237.2</v>
      </c>
      <c r="K1402" s="1"/>
      <c r="L1402" s="1"/>
      <c r="M1402" s="84">
        <f t="shared" si="218"/>
        <v>13.86</v>
      </c>
      <c r="N1402" s="84">
        <f t="shared" si="219"/>
        <v>91.23</v>
      </c>
      <c r="O1402" s="84">
        <f t="shared" si="212"/>
        <v>301.05900000000003</v>
      </c>
      <c r="P1402" s="1"/>
      <c r="Q1402" s="1"/>
    </row>
    <row r="1403" spans="1:17" x14ac:dyDescent="0.2">
      <c r="A1403" s="84">
        <f t="shared" si="213"/>
        <v>139.69999999999999</v>
      </c>
      <c r="B1403" s="84">
        <f t="shared" si="210"/>
        <v>1.0165</v>
      </c>
      <c r="C1403" s="84">
        <f t="shared" si="211"/>
        <v>1</v>
      </c>
      <c r="D1403" s="1"/>
      <c r="E1403" s="84">
        <f t="shared" si="214"/>
        <v>13.87</v>
      </c>
      <c r="F1403" s="84">
        <f t="shared" si="215"/>
        <v>0</v>
      </c>
      <c r="G1403" s="1"/>
      <c r="H1403" s="1"/>
      <c r="I1403" s="84">
        <f t="shared" si="216"/>
        <v>13.87</v>
      </c>
      <c r="J1403" s="84">
        <f t="shared" si="217"/>
        <v>237.4</v>
      </c>
      <c r="K1403" s="1"/>
      <c r="L1403" s="1"/>
      <c r="M1403" s="84">
        <f t="shared" si="218"/>
        <v>13.87</v>
      </c>
      <c r="N1403" s="84">
        <f t="shared" si="219"/>
        <v>91.31</v>
      </c>
      <c r="O1403" s="84">
        <f t="shared" si="212"/>
        <v>301.32299999999998</v>
      </c>
      <c r="P1403" s="1"/>
      <c r="Q1403" s="1"/>
    </row>
    <row r="1404" spans="1:17" x14ac:dyDescent="0.2">
      <c r="A1404" s="84">
        <f t="shared" si="213"/>
        <v>139.80000000000001</v>
      </c>
      <c r="B1404" s="84">
        <f t="shared" si="210"/>
        <v>1.0164</v>
      </c>
      <c r="C1404" s="84">
        <f t="shared" si="211"/>
        <v>1</v>
      </c>
      <c r="D1404" s="1"/>
      <c r="E1404" s="84">
        <f t="shared" si="214"/>
        <v>13.88</v>
      </c>
      <c r="F1404" s="84">
        <f t="shared" si="215"/>
        <v>0</v>
      </c>
      <c r="G1404" s="1"/>
      <c r="H1404" s="1"/>
      <c r="I1404" s="84">
        <f t="shared" si="216"/>
        <v>13.88</v>
      </c>
      <c r="J1404" s="84">
        <f t="shared" si="217"/>
        <v>237.6</v>
      </c>
      <c r="K1404" s="1"/>
      <c r="L1404" s="1"/>
      <c r="M1404" s="84">
        <f t="shared" si="218"/>
        <v>13.88</v>
      </c>
      <c r="N1404" s="84">
        <f t="shared" si="219"/>
        <v>91.38</v>
      </c>
      <c r="O1404" s="84">
        <f t="shared" si="212"/>
        <v>301.55399999999997</v>
      </c>
      <c r="P1404" s="1"/>
      <c r="Q1404" s="1"/>
    </row>
    <row r="1405" spans="1:17" x14ac:dyDescent="0.2">
      <c r="A1405" s="84">
        <f t="shared" si="213"/>
        <v>139.9</v>
      </c>
      <c r="B1405" s="84">
        <f t="shared" si="210"/>
        <v>1.0163</v>
      </c>
      <c r="C1405" s="84">
        <f t="shared" si="211"/>
        <v>1</v>
      </c>
      <c r="D1405" s="1"/>
      <c r="E1405" s="84">
        <f t="shared" si="214"/>
        <v>13.89</v>
      </c>
      <c r="F1405" s="84">
        <f t="shared" si="215"/>
        <v>0</v>
      </c>
      <c r="G1405" s="1"/>
      <c r="H1405" s="1"/>
      <c r="I1405" s="84">
        <f t="shared" si="216"/>
        <v>13.89</v>
      </c>
      <c r="J1405" s="84">
        <f t="shared" si="217"/>
        <v>237.8</v>
      </c>
      <c r="K1405" s="1"/>
      <c r="L1405" s="1"/>
      <c r="M1405" s="84">
        <f t="shared" si="218"/>
        <v>13.89</v>
      </c>
      <c r="N1405" s="84">
        <f t="shared" si="219"/>
        <v>91.46</v>
      </c>
      <c r="O1405" s="84">
        <f t="shared" si="212"/>
        <v>301.81799999999998</v>
      </c>
      <c r="P1405" s="1"/>
      <c r="Q1405" s="1"/>
    </row>
    <row r="1406" spans="1:17" x14ac:dyDescent="0.2">
      <c r="A1406" s="84">
        <f t="shared" si="213"/>
        <v>140</v>
      </c>
      <c r="B1406" s="84">
        <f t="shared" si="210"/>
        <v>1.0162</v>
      </c>
      <c r="C1406" s="84">
        <f t="shared" si="211"/>
        <v>1</v>
      </c>
      <c r="D1406" s="1"/>
      <c r="E1406" s="84">
        <f t="shared" si="214"/>
        <v>13.9</v>
      </c>
      <c r="F1406" s="84">
        <f t="shared" si="215"/>
        <v>0</v>
      </c>
      <c r="G1406" s="1"/>
      <c r="H1406" s="1"/>
      <c r="I1406" s="84">
        <f t="shared" si="216"/>
        <v>13.9</v>
      </c>
      <c r="J1406" s="84">
        <f t="shared" si="217"/>
        <v>238</v>
      </c>
      <c r="K1406" s="1"/>
      <c r="L1406" s="1"/>
      <c r="M1406" s="84">
        <f t="shared" si="218"/>
        <v>13.9</v>
      </c>
      <c r="N1406" s="84">
        <f t="shared" si="219"/>
        <v>91.54</v>
      </c>
      <c r="O1406" s="84">
        <f t="shared" si="212"/>
        <v>302.08199999999999</v>
      </c>
      <c r="P1406" s="1"/>
      <c r="Q1406" s="1"/>
    </row>
    <row r="1407" spans="1:17" x14ac:dyDescent="0.2">
      <c r="A1407" s="84">
        <f t="shared" si="213"/>
        <v>140.1</v>
      </c>
      <c r="B1407" s="84">
        <f t="shared" si="210"/>
        <v>1.0161</v>
      </c>
      <c r="C1407" s="84">
        <f t="shared" si="211"/>
        <v>1</v>
      </c>
      <c r="D1407" s="1"/>
      <c r="E1407" s="84">
        <f t="shared" si="214"/>
        <v>13.91</v>
      </c>
      <c r="F1407" s="84">
        <f t="shared" si="215"/>
        <v>0</v>
      </c>
      <c r="G1407" s="1"/>
      <c r="H1407" s="1"/>
      <c r="I1407" s="84">
        <f t="shared" si="216"/>
        <v>13.91</v>
      </c>
      <c r="J1407" s="84">
        <f t="shared" si="217"/>
        <v>238.2</v>
      </c>
      <c r="K1407" s="1"/>
      <c r="L1407" s="1"/>
      <c r="M1407" s="84">
        <f t="shared" si="218"/>
        <v>13.91</v>
      </c>
      <c r="N1407" s="84">
        <f t="shared" si="219"/>
        <v>91.62</v>
      </c>
      <c r="O1407" s="84">
        <f t="shared" si="212"/>
        <v>302.346</v>
      </c>
      <c r="P1407" s="1"/>
      <c r="Q1407" s="1"/>
    </row>
    <row r="1408" spans="1:17" x14ac:dyDescent="0.2">
      <c r="A1408" s="84">
        <f t="shared" si="213"/>
        <v>140.19999999999999</v>
      </c>
      <c r="B1408" s="84">
        <f t="shared" si="210"/>
        <v>1.016</v>
      </c>
      <c r="C1408" s="84">
        <f t="shared" si="211"/>
        <v>1</v>
      </c>
      <c r="D1408" s="1"/>
      <c r="E1408" s="84">
        <f t="shared" si="214"/>
        <v>13.92</v>
      </c>
      <c r="F1408" s="84">
        <f t="shared" si="215"/>
        <v>0</v>
      </c>
      <c r="G1408" s="1"/>
      <c r="H1408" s="1"/>
      <c r="I1408" s="84">
        <f t="shared" si="216"/>
        <v>13.92</v>
      </c>
      <c r="J1408" s="84">
        <f t="shared" si="217"/>
        <v>238.4</v>
      </c>
      <c r="K1408" s="1"/>
      <c r="L1408" s="1"/>
      <c r="M1408" s="84">
        <f t="shared" si="218"/>
        <v>13.92</v>
      </c>
      <c r="N1408" s="84">
        <f t="shared" si="219"/>
        <v>91.69</v>
      </c>
      <c r="O1408" s="84">
        <f t="shared" si="212"/>
        <v>302.577</v>
      </c>
      <c r="P1408" s="1"/>
      <c r="Q1408" s="1"/>
    </row>
    <row r="1409" spans="1:17" x14ac:dyDescent="0.2">
      <c r="A1409" s="84">
        <f t="shared" si="213"/>
        <v>140.30000000000001</v>
      </c>
      <c r="B1409" s="84">
        <f t="shared" si="210"/>
        <v>1.0159</v>
      </c>
      <c r="C1409" s="84">
        <f t="shared" si="211"/>
        <v>1</v>
      </c>
      <c r="D1409" s="1"/>
      <c r="E1409" s="84">
        <f t="shared" si="214"/>
        <v>13.93</v>
      </c>
      <c r="F1409" s="84">
        <f t="shared" si="215"/>
        <v>0</v>
      </c>
      <c r="G1409" s="1"/>
      <c r="H1409" s="1"/>
      <c r="I1409" s="84">
        <f t="shared" si="216"/>
        <v>13.93</v>
      </c>
      <c r="J1409" s="84">
        <f t="shared" si="217"/>
        <v>238.6</v>
      </c>
      <c r="K1409" s="1"/>
      <c r="L1409" s="1"/>
      <c r="M1409" s="84">
        <f t="shared" si="218"/>
        <v>13.93</v>
      </c>
      <c r="N1409" s="84">
        <f t="shared" si="219"/>
        <v>91.77</v>
      </c>
      <c r="O1409" s="84">
        <f t="shared" si="212"/>
        <v>302.84100000000001</v>
      </c>
      <c r="P1409" s="1"/>
      <c r="Q1409" s="1"/>
    </row>
    <row r="1410" spans="1:17" x14ac:dyDescent="0.2">
      <c r="A1410" s="84">
        <f t="shared" si="213"/>
        <v>140.4</v>
      </c>
      <c r="B1410" s="84">
        <f t="shared" si="210"/>
        <v>1.0158</v>
      </c>
      <c r="C1410" s="84">
        <f t="shared" si="211"/>
        <v>1</v>
      </c>
      <c r="D1410" s="1"/>
      <c r="E1410" s="84">
        <f t="shared" si="214"/>
        <v>13.94</v>
      </c>
      <c r="F1410" s="84">
        <f t="shared" si="215"/>
        <v>0</v>
      </c>
      <c r="G1410" s="1"/>
      <c r="H1410" s="1"/>
      <c r="I1410" s="84">
        <f t="shared" si="216"/>
        <v>13.94</v>
      </c>
      <c r="J1410" s="84">
        <f t="shared" si="217"/>
        <v>238.8</v>
      </c>
      <c r="K1410" s="1"/>
      <c r="L1410" s="1"/>
      <c r="M1410" s="84">
        <f t="shared" si="218"/>
        <v>13.94</v>
      </c>
      <c r="N1410" s="84">
        <f t="shared" si="219"/>
        <v>91.85</v>
      </c>
      <c r="O1410" s="84">
        <f t="shared" si="212"/>
        <v>303.10500000000002</v>
      </c>
      <c r="P1410" s="1"/>
      <c r="Q1410" s="1"/>
    </row>
    <row r="1411" spans="1:17" x14ac:dyDescent="0.2">
      <c r="A1411" s="84">
        <f t="shared" si="213"/>
        <v>140.5</v>
      </c>
      <c r="B1411" s="84">
        <f t="shared" si="210"/>
        <v>1.0157</v>
      </c>
      <c r="C1411" s="84">
        <f t="shared" si="211"/>
        <v>1</v>
      </c>
      <c r="D1411" s="1"/>
      <c r="E1411" s="84">
        <f t="shared" si="214"/>
        <v>13.95</v>
      </c>
      <c r="F1411" s="84">
        <f t="shared" si="215"/>
        <v>0</v>
      </c>
      <c r="G1411" s="1"/>
      <c r="H1411" s="1"/>
      <c r="I1411" s="84">
        <f t="shared" si="216"/>
        <v>13.95</v>
      </c>
      <c r="J1411" s="84">
        <f t="shared" si="217"/>
        <v>239</v>
      </c>
      <c r="K1411" s="1"/>
      <c r="L1411" s="1"/>
      <c r="M1411" s="84">
        <f t="shared" si="218"/>
        <v>13.95</v>
      </c>
      <c r="N1411" s="84">
        <f t="shared" si="219"/>
        <v>91.92</v>
      </c>
      <c r="O1411" s="84">
        <f t="shared" si="212"/>
        <v>303.33600000000001</v>
      </c>
      <c r="P1411" s="1"/>
      <c r="Q1411" s="1"/>
    </row>
    <row r="1412" spans="1:17" x14ac:dyDescent="0.2">
      <c r="A1412" s="84">
        <f t="shared" si="213"/>
        <v>140.6</v>
      </c>
      <c r="B1412" s="84">
        <f t="shared" si="210"/>
        <v>1.0156000000000001</v>
      </c>
      <c r="C1412" s="84">
        <f t="shared" si="211"/>
        <v>1</v>
      </c>
      <c r="D1412" s="1"/>
      <c r="E1412" s="84">
        <f t="shared" si="214"/>
        <v>13.96</v>
      </c>
      <c r="F1412" s="84">
        <f t="shared" si="215"/>
        <v>0</v>
      </c>
      <c r="G1412" s="1"/>
      <c r="H1412" s="1"/>
      <c r="I1412" s="84">
        <f t="shared" si="216"/>
        <v>13.96</v>
      </c>
      <c r="J1412" s="84">
        <f t="shared" si="217"/>
        <v>239.2</v>
      </c>
      <c r="K1412" s="1"/>
      <c r="L1412" s="1"/>
      <c r="M1412" s="84">
        <f t="shared" si="218"/>
        <v>13.96</v>
      </c>
      <c r="N1412" s="84">
        <f t="shared" si="219"/>
        <v>92</v>
      </c>
      <c r="O1412" s="84">
        <f t="shared" si="212"/>
        <v>303.60000000000002</v>
      </c>
      <c r="P1412" s="1"/>
      <c r="Q1412" s="1"/>
    </row>
    <row r="1413" spans="1:17" x14ac:dyDescent="0.2">
      <c r="A1413" s="84">
        <f t="shared" si="213"/>
        <v>140.69999999999999</v>
      </c>
      <c r="B1413" s="84">
        <f t="shared" si="210"/>
        <v>1.0155000000000001</v>
      </c>
      <c r="C1413" s="84">
        <f t="shared" si="211"/>
        <v>1</v>
      </c>
      <c r="D1413" s="1"/>
      <c r="E1413" s="84">
        <f t="shared" si="214"/>
        <v>13.97</v>
      </c>
      <c r="F1413" s="84">
        <f t="shared" si="215"/>
        <v>0</v>
      </c>
      <c r="G1413" s="1"/>
      <c r="H1413" s="1"/>
      <c r="I1413" s="84">
        <f t="shared" si="216"/>
        <v>13.97</v>
      </c>
      <c r="J1413" s="84">
        <f t="shared" si="217"/>
        <v>239.4</v>
      </c>
      <c r="K1413" s="1"/>
      <c r="L1413" s="1"/>
      <c r="M1413" s="84">
        <f t="shared" si="218"/>
        <v>13.97</v>
      </c>
      <c r="N1413" s="84">
        <f t="shared" si="219"/>
        <v>92.08</v>
      </c>
      <c r="O1413" s="84">
        <f t="shared" si="212"/>
        <v>303.86399999999998</v>
      </c>
      <c r="P1413" s="1"/>
      <c r="Q1413" s="1"/>
    </row>
    <row r="1414" spans="1:17" x14ac:dyDescent="0.2">
      <c r="A1414" s="84">
        <f t="shared" si="213"/>
        <v>140.80000000000001</v>
      </c>
      <c r="B1414" s="84">
        <f t="shared" si="210"/>
        <v>1.0154000000000001</v>
      </c>
      <c r="C1414" s="84">
        <f t="shared" si="211"/>
        <v>1</v>
      </c>
      <c r="D1414" s="1"/>
      <c r="E1414" s="84">
        <f t="shared" si="214"/>
        <v>13.98</v>
      </c>
      <c r="F1414" s="84">
        <f t="shared" si="215"/>
        <v>0</v>
      </c>
      <c r="G1414" s="1"/>
      <c r="H1414" s="1"/>
      <c r="I1414" s="84">
        <f t="shared" si="216"/>
        <v>13.98</v>
      </c>
      <c r="J1414" s="84">
        <f t="shared" si="217"/>
        <v>239.6</v>
      </c>
      <c r="K1414" s="1"/>
      <c r="L1414" s="1"/>
      <c r="M1414" s="84">
        <f t="shared" si="218"/>
        <v>13.98</v>
      </c>
      <c r="N1414" s="84">
        <f t="shared" si="219"/>
        <v>92.15</v>
      </c>
      <c r="O1414" s="84">
        <f t="shared" si="212"/>
        <v>304.09500000000003</v>
      </c>
      <c r="P1414" s="1"/>
      <c r="Q1414" s="1"/>
    </row>
    <row r="1415" spans="1:17" x14ac:dyDescent="0.2">
      <c r="A1415" s="84">
        <f t="shared" si="213"/>
        <v>140.9</v>
      </c>
      <c r="B1415" s="84">
        <f t="shared" si="210"/>
        <v>1.0153000000000001</v>
      </c>
      <c r="C1415" s="84">
        <f t="shared" si="211"/>
        <v>1</v>
      </c>
      <c r="D1415" s="1"/>
      <c r="E1415" s="84">
        <f t="shared" si="214"/>
        <v>13.99</v>
      </c>
      <c r="F1415" s="84">
        <f t="shared" si="215"/>
        <v>0</v>
      </c>
      <c r="G1415" s="1"/>
      <c r="H1415" s="1"/>
      <c r="I1415" s="84">
        <f t="shared" si="216"/>
        <v>13.99</v>
      </c>
      <c r="J1415" s="84">
        <f t="shared" si="217"/>
        <v>239.8</v>
      </c>
      <c r="K1415" s="1"/>
      <c r="L1415" s="1"/>
      <c r="M1415" s="84">
        <f t="shared" si="218"/>
        <v>13.99</v>
      </c>
      <c r="N1415" s="84">
        <f t="shared" si="219"/>
        <v>92.23</v>
      </c>
      <c r="O1415" s="84">
        <f t="shared" si="212"/>
        <v>304.35899999999998</v>
      </c>
      <c r="P1415" s="1"/>
      <c r="Q1415" s="1"/>
    </row>
    <row r="1416" spans="1:17" x14ac:dyDescent="0.2">
      <c r="A1416" s="84">
        <f t="shared" si="213"/>
        <v>141</v>
      </c>
      <c r="B1416" s="84">
        <f t="shared" si="210"/>
        <v>1.0152000000000001</v>
      </c>
      <c r="C1416" s="84">
        <f t="shared" si="211"/>
        <v>1</v>
      </c>
      <c r="D1416" s="1"/>
      <c r="E1416" s="84">
        <f t="shared" si="214"/>
        <v>14</v>
      </c>
      <c r="F1416" s="84">
        <f t="shared" si="215"/>
        <v>0</v>
      </c>
      <c r="G1416" s="1"/>
      <c r="H1416" s="1"/>
      <c r="I1416" s="84">
        <f t="shared" si="216"/>
        <v>14</v>
      </c>
      <c r="J1416" s="84">
        <f t="shared" si="217"/>
        <v>240</v>
      </c>
      <c r="K1416" s="1"/>
      <c r="L1416" s="1"/>
      <c r="M1416" s="84">
        <f t="shared" si="218"/>
        <v>14</v>
      </c>
      <c r="N1416" s="84">
        <f t="shared" si="219"/>
        <v>92.31</v>
      </c>
      <c r="O1416" s="84">
        <f t="shared" si="212"/>
        <v>304.62299999999999</v>
      </c>
      <c r="P1416" s="1"/>
      <c r="Q1416" s="1"/>
    </row>
    <row r="1417" spans="1:17" x14ac:dyDescent="0.2">
      <c r="A1417" s="84">
        <f t="shared" si="213"/>
        <v>141.1</v>
      </c>
      <c r="B1417" s="84">
        <f t="shared" si="210"/>
        <v>1.0150999999999999</v>
      </c>
      <c r="C1417" s="84">
        <f t="shared" si="211"/>
        <v>1</v>
      </c>
      <c r="D1417" s="1"/>
      <c r="E1417" s="84">
        <f t="shared" si="214"/>
        <v>14.01</v>
      </c>
      <c r="F1417" s="84">
        <f t="shared" si="215"/>
        <v>0</v>
      </c>
      <c r="G1417" s="1"/>
      <c r="H1417" s="1"/>
      <c r="I1417" s="84">
        <f t="shared" si="216"/>
        <v>14.01</v>
      </c>
      <c r="J1417" s="84">
        <f t="shared" si="217"/>
        <v>240.2</v>
      </c>
      <c r="K1417" s="1"/>
      <c r="L1417" s="1"/>
      <c r="M1417" s="84">
        <f t="shared" si="218"/>
        <v>14.01</v>
      </c>
      <c r="N1417" s="84">
        <f t="shared" si="219"/>
        <v>92.38</v>
      </c>
      <c r="O1417" s="84">
        <f t="shared" si="212"/>
        <v>304.85399999999998</v>
      </c>
      <c r="P1417" s="1"/>
      <c r="Q1417" s="1"/>
    </row>
    <row r="1418" spans="1:17" x14ac:dyDescent="0.2">
      <c r="A1418" s="84">
        <f t="shared" si="213"/>
        <v>141.19999999999999</v>
      </c>
      <c r="B1418" s="84">
        <f t="shared" si="210"/>
        <v>1.0148999999999999</v>
      </c>
      <c r="C1418" s="84">
        <f t="shared" si="211"/>
        <v>1</v>
      </c>
      <c r="D1418" s="1"/>
      <c r="E1418" s="84">
        <f t="shared" si="214"/>
        <v>14.02</v>
      </c>
      <c r="F1418" s="84">
        <f t="shared" si="215"/>
        <v>0</v>
      </c>
      <c r="G1418" s="1"/>
      <c r="H1418" s="1"/>
      <c r="I1418" s="84">
        <f t="shared" si="216"/>
        <v>14.02</v>
      </c>
      <c r="J1418" s="84">
        <f t="shared" si="217"/>
        <v>240.4</v>
      </c>
      <c r="K1418" s="1"/>
      <c r="L1418" s="1"/>
      <c r="M1418" s="84">
        <f t="shared" si="218"/>
        <v>14.02</v>
      </c>
      <c r="N1418" s="84">
        <f t="shared" si="219"/>
        <v>92.46</v>
      </c>
      <c r="O1418" s="84">
        <f t="shared" si="212"/>
        <v>305.11799999999999</v>
      </c>
      <c r="P1418" s="1"/>
      <c r="Q1418" s="1"/>
    </row>
    <row r="1419" spans="1:17" x14ac:dyDescent="0.2">
      <c r="A1419" s="84">
        <f t="shared" si="213"/>
        <v>141.30000000000001</v>
      </c>
      <c r="B1419" s="84">
        <f t="shared" si="210"/>
        <v>1.0147999999999999</v>
      </c>
      <c r="C1419" s="84">
        <f t="shared" si="211"/>
        <v>1</v>
      </c>
      <c r="D1419" s="1"/>
      <c r="E1419" s="84">
        <f t="shared" si="214"/>
        <v>14.03</v>
      </c>
      <c r="F1419" s="84">
        <f t="shared" si="215"/>
        <v>0</v>
      </c>
      <c r="G1419" s="1"/>
      <c r="H1419" s="1"/>
      <c r="I1419" s="84">
        <f t="shared" si="216"/>
        <v>14.03</v>
      </c>
      <c r="J1419" s="84">
        <f t="shared" si="217"/>
        <v>240.6</v>
      </c>
      <c r="K1419" s="1"/>
      <c r="L1419" s="1"/>
      <c r="M1419" s="84">
        <f t="shared" si="218"/>
        <v>14.03</v>
      </c>
      <c r="N1419" s="84">
        <f t="shared" si="219"/>
        <v>92.54</v>
      </c>
      <c r="O1419" s="84">
        <f t="shared" si="212"/>
        <v>305.38200000000001</v>
      </c>
      <c r="P1419" s="1"/>
      <c r="Q1419" s="1"/>
    </row>
    <row r="1420" spans="1:17" x14ac:dyDescent="0.2">
      <c r="A1420" s="84">
        <f t="shared" si="213"/>
        <v>141.4</v>
      </c>
      <c r="B1420" s="84">
        <f t="shared" si="210"/>
        <v>1.0146999999999999</v>
      </c>
      <c r="C1420" s="84">
        <f t="shared" si="211"/>
        <v>1</v>
      </c>
      <c r="D1420" s="1"/>
      <c r="E1420" s="84">
        <f t="shared" si="214"/>
        <v>14.04</v>
      </c>
      <c r="F1420" s="84">
        <f t="shared" si="215"/>
        <v>0</v>
      </c>
      <c r="G1420" s="1"/>
      <c r="H1420" s="1"/>
      <c r="I1420" s="84">
        <f t="shared" si="216"/>
        <v>14.04</v>
      </c>
      <c r="J1420" s="84">
        <f t="shared" si="217"/>
        <v>240.8</v>
      </c>
      <c r="K1420" s="1"/>
      <c r="L1420" s="1"/>
      <c r="M1420" s="84">
        <f t="shared" si="218"/>
        <v>14.04</v>
      </c>
      <c r="N1420" s="84">
        <f t="shared" si="219"/>
        <v>92.62</v>
      </c>
      <c r="O1420" s="84">
        <f t="shared" si="212"/>
        <v>305.64600000000002</v>
      </c>
      <c r="P1420" s="1"/>
      <c r="Q1420" s="1"/>
    </row>
    <row r="1421" spans="1:17" x14ac:dyDescent="0.2">
      <c r="A1421" s="84">
        <f t="shared" si="213"/>
        <v>141.5</v>
      </c>
      <c r="B1421" s="84">
        <f t="shared" si="210"/>
        <v>1.0145999999999999</v>
      </c>
      <c r="C1421" s="84">
        <f t="shared" si="211"/>
        <v>1</v>
      </c>
      <c r="D1421" s="1"/>
      <c r="E1421" s="84">
        <f t="shared" si="214"/>
        <v>14.05</v>
      </c>
      <c r="F1421" s="84">
        <f t="shared" si="215"/>
        <v>0</v>
      </c>
      <c r="G1421" s="1"/>
      <c r="H1421" s="1"/>
      <c r="I1421" s="84">
        <f t="shared" si="216"/>
        <v>14.05</v>
      </c>
      <c r="J1421" s="84">
        <f t="shared" si="217"/>
        <v>241</v>
      </c>
      <c r="K1421" s="1"/>
      <c r="L1421" s="1"/>
      <c r="M1421" s="84">
        <f t="shared" si="218"/>
        <v>14.05</v>
      </c>
      <c r="N1421" s="84">
        <f t="shared" si="219"/>
        <v>92.69</v>
      </c>
      <c r="O1421" s="84">
        <f t="shared" si="212"/>
        <v>305.87700000000001</v>
      </c>
      <c r="P1421" s="1"/>
      <c r="Q1421" s="1"/>
    </row>
    <row r="1422" spans="1:17" x14ac:dyDescent="0.2">
      <c r="A1422" s="84">
        <f t="shared" si="213"/>
        <v>141.6</v>
      </c>
      <c r="B1422" s="84">
        <f t="shared" si="210"/>
        <v>1.0145</v>
      </c>
      <c r="C1422" s="84">
        <f t="shared" si="211"/>
        <v>1</v>
      </c>
      <c r="D1422" s="1"/>
      <c r="E1422" s="84">
        <f t="shared" si="214"/>
        <v>14.06</v>
      </c>
      <c r="F1422" s="84">
        <f t="shared" si="215"/>
        <v>0</v>
      </c>
      <c r="G1422" s="1"/>
      <c r="H1422" s="1"/>
      <c r="I1422" s="84">
        <f t="shared" si="216"/>
        <v>14.06</v>
      </c>
      <c r="J1422" s="84">
        <f t="shared" si="217"/>
        <v>241.2</v>
      </c>
      <c r="K1422" s="1"/>
      <c r="L1422" s="1"/>
      <c r="M1422" s="84">
        <f t="shared" si="218"/>
        <v>14.06</v>
      </c>
      <c r="N1422" s="84">
        <f t="shared" si="219"/>
        <v>92.77</v>
      </c>
      <c r="O1422" s="84">
        <f t="shared" si="212"/>
        <v>306.14100000000002</v>
      </c>
      <c r="P1422" s="1"/>
      <c r="Q1422" s="1"/>
    </row>
    <row r="1423" spans="1:17" x14ac:dyDescent="0.2">
      <c r="A1423" s="84">
        <f t="shared" si="213"/>
        <v>141.69999999999999</v>
      </c>
      <c r="B1423" s="84">
        <f t="shared" si="210"/>
        <v>1.0144</v>
      </c>
      <c r="C1423" s="84">
        <f t="shared" si="211"/>
        <v>1</v>
      </c>
      <c r="D1423" s="1"/>
      <c r="E1423" s="84">
        <f t="shared" si="214"/>
        <v>14.07</v>
      </c>
      <c r="F1423" s="84">
        <f t="shared" si="215"/>
        <v>0</v>
      </c>
      <c r="G1423" s="1"/>
      <c r="H1423" s="1"/>
      <c r="I1423" s="84">
        <f t="shared" si="216"/>
        <v>14.07</v>
      </c>
      <c r="J1423" s="84">
        <f t="shared" si="217"/>
        <v>241.4</v>
      </c>
      <c r="K1423" s="1"/>
      <c r="L1423" s="1"/>
      <c r="M1423" s="84">
        <f t="shared" si="218"/>
        <v>14.07</v>
      </c>
      <c r="N1423" s="84">
        <f t="shared" si="219"/>
        <v>92.85</v>
      </c>
      <c r="O1423" s="84">
        <f t="shared" si="212"/>
        <v>306.40499999999997</v>
      </c>
      <c r="P1423" s="1"/>
      <c r="Q1423" s="1"/>
    </row>
    <row r="1424" spans="1:17" x14ac:dyDescent="0.2">
      <c r="A1424" s="84">
        <f t="shared" si="213"/>
        <v>141.80000000000001</v>
      </c>
      <c r="B1424" s="84">
        <f t="shared" ref="B1424:B1487" si="220">ROUND(VLOOKUP($A1424,SINCLAIRTABELLE,$D$1),$B$10)</f>
        <v>1.0143</v>
      </c>
      <c r="C1424" s="84">
        <f t="shared" ref="C1424:C1487" si="221">IF($B$3=$W$1,ROUND(VLOOKUP($A1424,SINCLAIRTABELLE,$E$1),$B$10),IF($B$3=$W$2,B1424,B1424+$B$4))</f>
        <v>1</v>
      </c>
      <c r="D1424" s="1"/>
      <c r="E1424" s="84">
        <f t="shared" si="214"/>
        <v>14.08</v>
      </c>
      <c r="F1424" s="84">
        <f t="shared" si="215"/>
        <v>0</v>
      </c>
      <c r="G1424" s="1"/>
      <c r="H1424" s="1"/>
      <c r="I1424" s="84">
        <f t="shared" si="216"/>
        <v>14.08</v>
      </c>
      <c r="J1424" s="84">
        <f t="shared" si="217"/>
        <v>241.6</v>
      </c>
      <c r="K1424" s="1"/>
      <c r="L1424" s="1"/>
      <c r="M1424" s="84">
        <f t="shared" si="218"/>
        <v>14.08</v>
      </c>
      <c r="N1424" s="84">
        <f t="shared" si="219"/>
        <v>92.92</v>
      </c>
      <c r="O1424" s="84">
        <f t="shared" ref="O1424:O1487" si="222">IF($N$4="Ja",ROUND(N1424*$O$2,$B$10),N1424)</f>
        <v>306.63600000000002</v>
      </c>
      <c r="P1424" s="1"/>
      <c r="Q1424" s="1"/>
    </row>
    <row r="1425" spans="1:17" x14ac:dyDescent="0.2">
      <c r="A1425" s="84">
        <f t="shared" si="213"/>
        <v>141.9</v>
      </c>
      <c r="B1425" s="84">
        <f t="shared" si="220"/>
        <v>1.0142</v>
      </c>
      <c r="C1425" s="84">
        <f t="shared" si="221"/>
        <v>1</v>
      </c>
      <c r="D1425" s="1"/>
      <c r="E1425" s="84">
        <f t="shared" si="214"/>
        <v>14.09</v>
      </c>
      <c r="F1425" s="84">
        <f t="shared" si="215"/>
        <v>0</v>
      </c>
      <c r="G1425" s="1"/>
      <c r="H1425" s="1"/>
      <c r="I1425" s="84">
        <f t="shared" si="216"/>
        <v>14.09</v>
      </c>
      <c r="J1425" s="84">
        <f t="shared" si="217"/>
        <v>241.8</v>
      </c>
      <c r="K1425" s="1"/>
      <c r="L1425" s="1"/>
      <c r="M1425" s="84">
        <f t="shared" si="218"/>
        <v>14.09</v>
      </c>
      <c r="N1425" s="84">
        <f t="shared" si="219"/>
        <v>93</v>
      </c>
      <c r="O1425" s="84">
        <f t="shared" si="222"/>
        <v>306.89999999999998</v>
      </c>
      <c r="P1425" s="1"/>
      <c r="Q1425" s="1"/>
    </row>
    <row r="1426" spans="1:17" x14ac:dyDescent="0.2">
      <c r="A1426" s="84">
        <f t="shared" ref="A1426:A1489" si="223">ROUND(A1425+0.1,1)</f>
        <v>142</v>
      </c>
      <c r="B1426" s="84">
        <f t="shared" si="220"/>
        <v>1.0141</v>
      </c>
      <c r="C1426" s="84">
        <f t="shared" si="221"/>
        <v>1</v>
      </c>
      <c r="D1426" s="1"/>
      <c r="E1426" s="84">
        <f t="shared" ref="E1426:E1489" si="224">ROUND(E1425+0.01,2)</f>
        <v>14.1</v>
      </c>
      <c r="F1426" s="84">
        <f t="shared" ref="F1426:F1489" si="225">ROUND(IF(E1426 &gt; $F$9,0,($F$9-E1426)*100*$F$11), $F$10)</f>
        <v>0</v>
      </c>
      <c r="G1426" s="1"/>
      <c r="H1426" s="1"/>
      <c r="I1426" s="84">
        <f t="shared" ref="I1426:I1489" si="226">ROUND(I1425+0.01,2)</f>
        <v>14.1</v>
      </c>
      <c r="J1426" s="84">
        <f t="shared" ref="J1426:J1489" si="227">ROUND(IF(I1426&lt;=$J$9,0,(I1426-$J$9)*100*$J$11),$J$10)</f>
        <v>242</v>
      </c>
      <c r="K1426" s="1"/>
      <c r="L1426" s="1"/>
      <c r="M1426" s="84">
        <f t="shared" ref="M1426:M1489" si="228">ROUND(M1425+0.01,2)</f>
        <v>14.1</v>
      </c>
      <c r="N1426" s="84">
        <f t="shared" ref="N1426:N1489" si="229">ROUND(IF(M1426&lt;=$N$9,0,(M1426-$N$9)*100*$N$11),$N$10)</f>
        <v>93.08</v>
      </c>
      <c r="O1426" s="84">
        <f t="shared" si="222"/>
        <v>307.16399999999999</v>
      </c>
      <c r="P1426" s="1"/>
      <c r="Q1426" s="1"/>
    </row>
    <row r="1427" spans="1:17" x14ac:dyDescent="0.2">
      <c r="A1427" s="84">
        <f t="shared" si="223"/>
        <v>142.1</v>
      </c>
      <c r="B1427" s="84">
        <f t="shared" si="220"/>
        <v>1.014</v>
      </c>
      <c r="C1427" s="84">
        <f t="shared" si="221"/>
        <v>1</v>
      </c>
      <c r="D1427" s="1"/>
      <c r="E1427" s="84">
        <f t="shared" si="224"/>
        <v>14.11</v>
      </c>
      <c r="F1427" s="84">
        <f t="shared" si="225"/>
        <v>0</v>
      </c>
      <c r="G1427" s="1"/>
      <c r="H1427" s="1"/>
      <c r="I1427" s="84">
        <f t="shared" si="226"/>
        <v>14.11</v>
      </c>
      <c r="J1427" s="84">
        <f t="shared" si="227"/>
        <v>242.2</v>
      </c>
      <c r="K1427" s="1"/>
      <c r="L1427" s="1"/>
      <c r="M1427" s="84">
        <f t="shared" si="228"/>
        <v>14.11</v>
      </c>
      <c r="N1427" s="84">
        <f t="shared" si="229"/>
        <v>93.15</v>
      </c>
      <c r="O1427" s="84">
        <f t="shared" si="222"/>
        <v>307.39499999999998</v>
      </c>
      <c r="P1427" s="1"/>
      <c r="Q1427" s="1"/>
    </row>
    <row r="1428" spans="1:17" x14ac:dyDescent="0.2">
      <c r="A1428" s="84">
        <f t="shared" si="223"/>
        <v>142.19999999999999</v>
      </c>
      <c r="B1428" s="84">
        <f t="shared" si="220"/>
        <v>1.0139</v>
      </c>
      <c r="C1428" s="84">
        <f t="shared" si="221"/>
        <v>1</v>
      </c>
      <c r="D1428" s="1"/>
      <c r="E1428" s="84">
        <f t="shared" si="224"/>
        <v>14.12</v>
      </c>
      <c r="F1428" s="84">
        <f t="shared" si="225"/>
        <v>0</v>
      </c>
      <c r="G1428" s="1"/>
      <c r="H1428" s="1"/>
      <c r="I1428" s="84">
        <f t="shared" si="226"/>
        <v>14.12</v>
      </c>
      <c r="J1428" s="84">
        <f t="shared" si="227"/>
        <v>242.4</v>
      </c>
      <c r="K1428" s="1"/>
      <c r="L1428" s="1"/>
      <c r="M1428" s="84">
        <f t="shared" si="228"/>
        <v>14.12</v>
      </c>
      <c r="N1428" s="84">
        <f t="shared" si="229"/>
        <v>93.23</v>
      </c>
      <c r="O1428" s="84">
        <f t="shared" si="222"/>
        <v>307.65899999999999</v>
      </c>
      <c r="P1428" s="1"/>
      <c r="Q1428" s="1"/>
    </row>
    <row r="1429" spans="1:17" x14ac:dyDescent="0.2">
      <c r="A1429" s="84">
        <f t="shared" si="223"/>
        <v>142.30000000000001</v>
      </c>
      <c r="B1429" s="84">
        <f t="shared" si="220"/>
        <v>1.0139</v>
      </c>
      <c r="C1429" s="84">
        <f t="shared" si="221"/>
        <v>1</v>
      </c>
      <c r="D1429" s="1"/>
      <c r="E1429" s="84">
        <f t="shared" si="224"/>
        <v>14.13</v>
      </c>
      <c r="F1429" s="84">
        <f t="shared" si="225"/>
        <v>0</v>
      </c>
      <c r="G1429" s="1"/>
      <c r="H1429" s="1"/>
      <c r="I1429" s="84">
        <f t="shared" si="226"/>
        <v>14.13</v>
      </c>
      <c r="J1429" s="84">
        <f t="shared" si="227"/>
        <v>242.6</v>
      </c>
      <c r="K1429" s="1"/>
      <c r="L1429" s="1"/>
      <c r="M1429" s="84">
        <f t="shared" si="228"/>
        <v>14.13</v>
      </c>
      <c r="N1429" s="84">
        <f t="shared" si="229"/>
        <v>93.31</v>
      </c>
      <c r="O1429" s="84">
        <f t="shared" si="222"/>
        <v>307.923</v>
      </c>
      <c r="P1429" s="1"/>
      <c r="Q1429" s="1"/>
    </row>
    <row r="1430" spans="1:17" x14ac:dyDescent="0.2">
      <c r="A1430" s="84">
        <f t="shared" si="223"/>
        <v>142.4</v>
      </c>
      <c r="B1430" s="84">
        <f t="shared" si="220"/>
        <v>1.0138</v>
      </c>
      <c r="C1430" s="84">
        <f t="shared" si="221"/>
        <v>1</v>
      </c>
      <c r="D1430" s="1"/>
      <c r="E1430" s="84">
        <f t="shared" si="224"/>
        <v>14.14</v>
      </c>
      <c r="F1430" s="84">
        <f t="shared" si="225"/>
        <v>0</v>
      </c>
      <c r="G1430" s="1"/>
      <c r="H1430" s="1"/>
      <c r="I1430" s="84">
        <f t="shared" si="226"/>
        <v>14.14</v>
      </c>
      <c r="J1430" s="84">
        <f t="shared" si="227"/>
        <v>242.8</v>
      </c>
      <c r="K1430" s="1"/>
      <c r="L1430" s="1"/>
      <c r="M1430" s="84">
        <f t="shared" si="228"/>
        <v>14.14</v>
      </c>
      <c r="N1430" s="84">
        <f t="shared" si="229"/>
        <v>93.38</v>
      </c>
      <c r="O1430" s="84">
        <f t="shared" si="222"/>
        <v>308.154</v>
      </c>
      <c r="P1430" s="1"/>
      <c r="Q1430" s="1"/>
    </row>
    <row r="1431" spans="1:17" x14ac:dyDescent="0.2">
      <c r="A1431" s="84">
        <f t="shared" si="223"/>
        <v>142.5</v>
      </c>
      <c r="B1431" s="84">
        <f t="shared" si="220"/>
        <v>1.0137</v>
      </c>
      <c r="C1431" s="84">
        <f t="shared" si="221"/>
        <v>1</v>
      </c>
      <c r="D1431" s="1"/>
      <c r="E1431" s="84">
        <f t="shared" si="224"/>
        <v>14.15</v>
      </c>
      <c r="F1431" s="84">
        <f t="shared" si="225"/>
        <v>0</v>
      </c>
      <c r="G1431" s="1"/>
      <c r="H1431" s="1"/>
      <c r="I1431" s="84">
        <f t="shared" si="226"/>
        <v>14.15</v>
      </c>
      <c r="J1431" s="84">
        <f t="shared" si="227"/>
        <v>243</v>
      </c>
      <c r="K1431" s="1"/>
      <c r="L1431" s="1"/>
      <c r="M1431" s="84">
        <f t="shared" si="228"/>
        <v>14.15</v>
      </c>
      <c r="N1431" s="84">
        <f t="shared" si="229"/>
        <v>93.46</v>
      </c>
      <c r="O1431" s="84">
        <f t="shared" si="222"/>
        <v>308.41800000000001</v>
      </c>
      <c r="P1431" s="1"/>
      <c r="Q1431" s="1"/>
    </row>
    <row r="1432" spans="1:17" x14ac:dyDescent="0.2">
      <c r="A1432" s="84">
        <f t="shared" si="223"/>
        <v>142.6</v>
      </c>
      <c r="B1432" s="84">
        <f t="shared" si="220"/>
        <v>1.0136000000000001</v>
      </c>
      <c r="C1432" s="84">
        <f t="shared" si="221"/>
        <v>1</v>
      </c>
      <c r="D1432" s="1"/>
      <c r="E1432" s="84">
        <f t="shared" si="224"/>
        <v>14.16</v>
      </c>
      <c r="F1432" s="84">
        <f t="shared" si="225"/>
        <v>0</v>
      </c>
      <c r="G1432" s="1"/>
      <c r="H1432" s="1"/>
      <c r="I1432" s="84">
        <f t="shared" si="226"/>
        <v>14.16</v>
      </c>
      <c r="J1432" s="84">
        <f t="shared" si="227"/>
        <v>243.2</v>
      </c>
      <c r="K1432" s="1"/>
      <c r="L1432" s="1"/>
      <c r="M1432" s="84">
        <f t="shared" si="228"/>
        <v>14.16</v>
      </c>
      <c r="N1432" s="84">
        <f t="shared" si="229"/>
        <v>93.54</v>
      </c>
      <c r="O1432" s="84">
        <f t="shared" si="222"/>
        <v>308.68200000000002</v>
      </c>
      <c r="P1432" s="1"/>
      <c r="Q1432" s="1"/>
    </row>
    <row r="1433" spans="1:17" x14ac:dyDescent="0.2">
      <c r="A1433" s="84">
        <f t="shared" si="223"/>
        <v>142.69999999999999</v>
      </c>
      <c r="B1433" s="84">
        <f t="shared" si="220"/>
        <v>1.0135000000000001</v>
      </c>
      <c r="C1433" s="84">
        <f t="shared" si="221"/>
        <v>1</v>
      </c>
      <c r="D1433" s="1"/>
      <c r="E1433" s="84">
        <f t="shared" si="224"/>
        <v>14.17</v>
      </c>
      <c r="F1433" s="84">
        <f t="shared" si="225"/>
        <v>0</v>
      </c>
      <c r="G1433" s="1"/>
      <c r="H1433" s="1"/>
      <c r="I1433" s="84">
        <f t="shared" si="226"/>
        <v>14.17</v>
      </c>
      <c r="J1433" s="84">
        <f t="shared" si="227"/>
        <v>243.4</v>
      </c>
      <c r="K1433" s="1"/>
      <c r="L1433" s="1"/>
      <c r="M1433" s="84">
        <f t="shared" si="228"/>
        <v>14.17</v>
      </c>
      <c r="N1433" s="84">
        <f t="shared" si="229"/>
        <v>93.62</v>
      </c>
      <c r="O1433" s="84">
        <f t="shared" si="222"/>
        <v>308.94600000000003</v>
      </c>
      <c r="P1433" s="1"/>
      <c r="Q1433" s="1"/>
    </row>
    <row r="1434" spans="1:17" x14ac:dyDescent="0.2">
      <c r="A1434" s="84">
        <f t="shared" si="223"/>
        <v>142.80000000000001</v>
      </c>
      <c r="B1434" s="84">
        <f t="shared" si="220"/>
        <v>1.0134000000000001</v>
      </c>
      <c r="C1434" s="84">
        <f t="shared" si="221"/>
        <v>1</v>
      </c>
      <c r="D1434" s="1"/>
      <c r="E1434" s="84">
        <f t="shared" si="224"/>
        <v>14.18</v>
      </c>
      <c r="F1434" s="84">
        <f t="shared" si="225"/>
        <v>0</v>
      </c>
      <c r="G1434" s="1"/>
      <c r="H1434" s="1"/>
      <c r="I1434" s="84">
        <f t="shared" si="226"/>
        <v>14.18</v>
      </c>
      <c r="J1434" s="84">
        <f t="shared" si="227"/>
        <v>243.6</v>
      </c>
      <c r="K1434" s="1"/>
      <c r="L1434" s="1"/>
      <c r="M1434" s="84">
        <f t="shared" si="228"/>
        <v>14.18</v>
      </c>
      <c r="N1434" s="84">
        <f t="shared" si="229"/>
        <v>93.69</v>
      </c>
      <c r="O1434" s="84">
        <f t="shared" si="222"/>
        <v>309.17700000000002</v>
      </c>
      <c r="P1434" s="1"/>
      <c r="Q1434" s="1"/>
    </row>
    <row r="1435" spans="1:17" x14ac:dyDescent="0.2">
      <c r="A1435" s="84">
        <f t="shared" si="223"/>
        <v>142.9</v>
      </c>
      <c r="B1435" s="84">
        <f t="shared" si="220"/>
        <v>1.0133000000000001</v>
      </c>
      <c r="C1435" s="84">
        <f t="shared" si="221"/>
        <v>1</v>
      </c>
      <c r="D1435" s="1"/>
      <c r="E1435" s="84">
        <f t="shared" si="224"/>
        <v>14.19</v>
      </c>
      <c r="F1435" s="84">
        <f t="shared" si="225"/>
        <v>0</v>
      </c>
      <c r="G1435" s="1"/>
      <c r="H1435" s="1"/>
      <c r="I1435" s="84">
        <f t="shared" si="226"/>
        <v>14.19</v>
      </c>
      <c r="J1435" s="84">
        <f t="shared" si="227"/>
        <v>243.8</v>
      </c>
      <c r="K1435" s="1"/>
      <c r="L1435" s="1"/>
      <c r="M1435" s="84">
        <f t="shared" si="228"/>
        <v>14.19</v>
      </c>
      <c r="N1435" s="84">
        <f t="shared" si="229"/>
        <v>93.77</v>
      </c>
      <c r="O1435" s="84">
        <f t="shared" si="222"/>
        <v>309.44099999999997</v>
      </c>
      <c r="P1435" s="1"/>
      <c r="Q1435" s="1"/>
    </row>
    <row r="1436" spans="1:17" x14ac:dyDescent="0.2">
      <c r="A1436" s="84">
        <f t="shared" si="223"/>
        <v>143</v>
      </c>
      <c r="B1436" s="84">
        <f t="shared" si="220"/>
        <v>1.0132000000000001</v>
      </c>
      <c r="C1436" s="84">
        <f t="shared" si="221"/>
        <v>1</v>
      </c>
      <c r="D1436" s="1"/>
      <c r="E1436" s="84">
        <f t="shared" si="224"/>
        <v>14.2</v>
      </c>
      <c r="F1436" s="84">
        <f t="shared" si="225"/>
        <v>0</v>
      </c>
      <c r="G1436" s="1"/>
      <c r="H1436" s="1"/>
      <c r="I1436" s="84">
        <f t="shared" si="226"/>
        <v>14.2</v>
      </c>
      <c r="J1436" s="84">
        <f t="shared" si="227"/>
        <v>244</v>
      </c>
      <c r="K1436" s="1"/>
      <c r="L1436" s="1"/>
      <c r="M1436" s="84">
        <f t="shared" si="228"/>
        <v>14.2</v>
      </c>
      <c r="N1436" s="84">
        <f t="shared" si="229"/>
        <v>93.85</v>
      </c>
      <c r="O1436" s="84">
        <f t="shared" si="222"/>
        <v>309.70499999999998</v>
      </c>
      <c r="P1436" s="1"/>
      <c r="Q1436" s="1"/>
    </row>
    <row r="1437" spans="1:17" x14ac:dyDescent="0.2">
      <c r="A1437" s="84">
        <f t="shared" si="223"/>
        <v>143.1</v>
      </c>
      <c r="B1437" s="84">
        <f t="shared" si="220"/>
        <v>1.0130999999999999</v>
      </c>
      <c r="C1437" s="84">
        <f t="shared" si="221"/>
        <v>1</v>
      </c>
      <c r="D1437" s="1"/>
      <c r="E1437" s="84">
        <f t="shared" si="224"/>
        <v>14.21</v>
      </c>
      <c r="F1437" s="84">
        <f t="shared" si="225"/>
        <v>0</v>
      </c>
      <c r="G1437" s="1"/>
      <c r="H1437" s="1"/>
      <c r="I1437" s="84">
        <f t="shared" si="226"/>
        <v>14.21</v>
      </c>
      <c r="J1437" s="84">
        <f t="shared" si="227"/>
        <v>244.2</v>
      </c>
      <c r="K1437" s="1"/>
      <c r="L1437" s="1"/>
      <c r="M1437" s="84">
        <f t="shared" si="228"/>
        <v>14.21</v>
      </c>
      <c r="N1437" s="84">
        <f t="shared" si="229"/>
        <v>93.92</v>
      </c>
      <c r="O1437" s="84">
        <f t="shared" si="222"/>
        <v>309.93599999999998</v>
      </c>
      <c r="P1437" s="1"/>
      <c r="Q1437" s="1"/>
    </row>
    <row r="1438" spans="1:17" x14ac:dyDescent="0.2">
      <c r="A1438" s="84">
        <f t="shared" si="223"/>
        <v>143.19999999999999</v>
      </c>
      <c r="B1438" s="84">
        <f t="shared" si="220"/>
        <v>1.0129999999999999</v>
      </c>
      <c r="C1438" s="84">
        <f t="shared" si="221"/>
        <v>1</v>
      </c>
      <c r="D1438" s="1"/>
      <c r="E1438" s="84">
        <f t="shared" si="224"/>
        <v>14.22</v>
      </c>
      <c r="F1438" s="84">
        <f t="shared" si="225"/>
        <v>0</v>
      </c>
      <c r="G1438" s="1"/>
      <c r="H1438" s="1"/>
      <c r="I1438" s="84">
        <f t="shared" si="226"/>
        <v>14.22</v>
      </c>
      <c r="J1438" s="84">
        <f t="shared" si="227"/>
        <v>244.4</v>
      </c>
      <c r="K1438" s="1"/>
      <c r="L1438" s="1"/>
      <c r="M1438" s="84">
        <f t="shared" si="228"/>
        <v>14.22</v>
      </c>
      <c r="N1438" s="84">
        <f t="shared" si="229"/>
        <v>94</v>
      </c>
      <c r="O1438" s="84">
        <f t="shared" si="222"/>
        <v>310.2</v>
      </c>
      <c r="P1438" s="1"/>
      <c r="Q1438" s="1"/>
    </row>
    <row r="1439" spans="1:17" x14ac:dyDescent="0.2">
      <c r="A1439" s="84">
        <f t="shared" si="223"/>
        <v>143.30000000000001</v>
      </c>
      <c r="B1439" s="84">
        <f t="shared" si="220"/>
        <v>1.0128999999999999</v>
      </c>
      <c r="C1439" s="84">
        <f t="shared" si="221"/>
        <v>1</v>
      </c>
      <c r="D1439" s="1"/>
      <c r="E1439" s="84">
        <f t="shared" si="224"/>
        <v>14.23</v>
      </c>
      <c r="F1439" s="84">
        <f t="shared" si="225"/>
        <v>0</v>
      </c>
      <c r="G1439" s="1"/>
      <c r="H1439" s="1"/>
      <c r="I1439" s="84">
        <f t="shared" si="226"/>
        <v>14.23</v>
      </c>
      <c r="J1439" s="84">
        <f t="shared" si="227"/>
        <v>244.6</v>
      </c>
      <c r="K1439" s="1"/>
      <c r="L1439" s="1"/>
      <c r="M1439" s="84">
        <f t="shared" si="228"/>
        <v>14.23</v>
      </c>
      <c r="N1439" s="84">
        <f t="shared" si="229"/>
        <v>94.08</v>
      </c>
      <c r="O1439" s="84">
        <f t="shared" si="222"/>
        <v>310.464</v>
      </c>
      <c r="P1439" s="1"/>
      <c r="Q1439" s="1"/>
    </row>
    <row r="1440" spans="1:17" x14ac:dyDescent="0.2">
      <c r="A1440" s="84">
        <f t="shared" si="223"/>
        <v>143.4</v>
      </c>
      <c r="B1440" s="84">
        <f t="shared" si="220"/>
        <v>1.0127999999999999</v>
      </c>
      <c r="C1440" s="84">
        <f t="shared" si="221"/>
        <v>1</v>
      </c>
      <c r="D1440" s="1"/>
      <c r="E1440" s="84">
        <f t="shared" si="224"/>
        <v>14.24</v>
      </c>
      <c r="F1440" s="84">
        <f t="shared" si="225"/>
        <v>0</v>
      </c>
      <c r="G1440" s="1"/>
      <c r="H1440" s="1"/>
      <c r="I1440" s="84">
        <f t="shared" si="226"/>
        <v>14.24</v>
      </c>
      <c r="J1440" s="84">
        <f t="shared" si="227"/>
        <v>244.8</v>
      </c>
      <c r="K1440" s="1"/>
      <c r="L1440" s="1"/>
      <c r="M1440" s="84">
        <f t="shared" si="228"/>
        <v>14.24</v>
      </c>
      <c r="N1440" s="84">
        <f t="shared" si="229"/>
        <v>94.15</v>
      </c>
      <c r="O1440" s="84">
        <f t="shared" si="222"/>
        <v>310.69499999999999</v>
      </c>
      <c r="P1440" s="1"/>
      <c r="Q1440" s="1"/>
    </row>
    <row r="1441" spans="1:17" x14ac:dyDescent="0.2">
      <c r="A1441" s="84">
        <f t="shared" si="223"/>
        <v>143.5</v>
      </c>
      <c r="B1441" s="84">
        <f t="shared" si="220"/>
        <v>1.0126999999999999</v>
      </c>
      <c r="C1441" s="84">
        <f t="shared" si="221"/>
        <v>1</v>
      </c>
      <c r="D1441" s="1"/>
      <c r="E1441" s="84">
        <f t="shared" si="224"/>
        <v>14.25</v>
      </c>
      <c r="F1441" s="84">
        <f t="shared" si="225"/>
        <v>0</v>
      </c>
      <c r="G1441" s="1"/>
      <c r="H1441" s="1"/>
      <c r="I1441" s="84">
        <f t="shared" si="226"/>
        <v>14.25</v>
      </c>
      <c r="J1441" s="84">
        <f t="shared" si="227"/>
        <v>245</v>
      </c>
      <c r="K1441" s="1"/>
      <c r="L1441" s="1"/>
      <c r="M1441" s="84">
        <f t="shared" si="228"/>
        <v>14.25</v>
      </c>
      <c r="N1441" s="84">
        <f t="shared" si="229"/>
        <v>94.23</v>
      </c>
      <c r="O1441" s="84">
        <f t="shared" si="222"/>
        <v>310.959</v>
      </c>
      <c r="P1441" s="1"/>
      <c r="Q1441" s="1"/>
    </row>
    <row r="1442" spans="1:17" x14ac:dyDescent="0.2">
      <c r="A1442" s="84">
        <f t="shared" si="223"/>
        <v>143.6</v>
      </c>
      <c r="B1442" s="84">
        <f t="shared" si="220"/>
        <v>1.0125999999999999</v>
      </c>
      <c r="C1442" s="84">
        <f t="shared" si="221"/>
        <v>1</v>
      </c>
      <c r="D1442" s="1"/>
      <c r="E1442" s="84">
        <f t="shared" si="224"/>
        <v>14.26</v>
      </c>
      <c r="F1442" s="84">
        <f t="shared" si="225"/>
        <v>0</v>
      </c>
      <c r="G1442" s="1"/>
      <c r="H1442" s="1"/>
      <c r="I1442" s="84">
        <f t="shared" si="226"/>
        <v>14.26</v>
      </c>
      <c r="J1442" s="84">
        <f t="shared" si="227"/>
        <v>245.2</v>
      </c>
      <c r="K1442" s="1"/>
      <c r="L1442" s="1"/>
      <c r="M1442" s="84">
        <f t="shared" si="228"/>
        <v>14.26</v>
      </c>
      <c r="N1442" s="84">
        <f t="shared" si="229"/>
        <v>94.31</v>
      </c>
      <c r="O1442" s="84">
        <f t="shared" si="222"/>
        <v>311.22300000000001</v>
      </c>
      <c r="P1442" s="1"/>
      <c r="Q1442" s="1"/>
    </row>
    <row r="1443" spans="1:17" x14ac:dyDescent="0.2">
      <c r="A1443" s="84">
        <f t="shared" si="223"/>
        <v>143.69999999999999</v>
      </c>
      <c r="B1443" s="84">
        <f t="shared" si="220"/>
        <v>1.0125</v>
      </c>
      <c r="C1443" s="84">
        <f t="shared" si="221"/>
        <v>1</v>
      </c>
      <c r="D1443" s="1"/>
      <c r="E1443" s="84">
        <f t="shared" si="224"/>
        <v>14.27</v>
      </c>
      <c r="F1443" s="84">
        <f t="shared" si="225"/>
        <v>0</v>
      </c>
      <c r="G1443" s="1"/>
      <c r="H1443" s="1"/>
      <c r="I1443" s="84">
        <f t="shared" si="226"/>
        <v>14.27</v>
      </c>
      <c r="J1443" s="84">
        <f t="shared" si="227"/>
        <v>245.4</v>
      </c>
      <c r="K1443" s="1"/>
      <c r="L1443" s="1"/>
      <c r="M1443" s="84">
        <f t="shared" si="228"/>
        <v>14.27</v>
      </c>
      <c r="N1443" s="84">
        <f t="shared" si="229"/>
        <v>94.38</v>
      </c>
      <c r="O1443" s="84">
        <f t="shared" si="222"/>
        <v>311.45400000000001</v>
      </c>
      <c r="P1443" s="1"/>
      <c r="Q1443" s="1"/>
    </row>
    <row r="1444" spans="1:17" x14ac:dyDescent="0.2">
      <c r="A1444" s="84">
        <f t="shared" si="223"/>
        <v>143.80000000000001</v>
      </c>
      <c r="B1444" s="84">
        <f t="shared" si="220"/>
        <v>1.0124</v>
      </c>
      <c r="C1444" s="84">
        <f t="shared" si="221"/>
        <v>1</v>
      </c>
      <c r="D1444" s="1"/>
      <c r="E1444" s="84">
        <f t="shared" si="224"/>
        <v>14.28</v>
      </c>
      <c r="F1444" s="84">
        <f t="shared" si="225"/>
        <v>0</v>
      </c>
      <c r="G1444" s="1"/>
      <c r="H1444" s="1"/>
      <c r="I1444" s="84">
        <f t="shared" si="226"/>
        <v>14.28</v>
      </c>
      <c r="J1444" s="84">
        <f t="shared" si="227"/>
        <v>245.6</v>
      </c>
      <c r="K1444" s="1"/>
      <c r="L1444" s="1"/>
      <c r="M1444" s="84">
        <f t="shared" si="228"/>
        <v>14.28</v>
      </c>
      <c r="N1444" s="84">
        <f t="shared" si="229"/>
        <v>94.46</v>
      </c>
      <c r="O1444" s="84">
        <f t="shared" si="222"/>
        <v>311.71800000000002</v>
      </c>
      <c r="P1444" s="1"/>
      <c r="Q1444" s="1"/>
    </row>
    <row r="1445" spans="1:17" x14ac:dyDescent="0.2">
      <c r="A1445" s="84">
        <f t="shared" si="223"/>
        <v>143.9</v>
      </c>
      <c r="B1445" s="84">
        <f t="shared" si="220"/>
        <v>1.0123</v>
      </c>
      <c r="C1445" s="84">
        <f t="shared" si="221"/>
        <v>1</v>
      </c>
      <c r="D1445" s="1"/>
      <c r="E1445" s="84">
        <f t="shared" si="224"/>
        <v>14.29</v>
      </c>
      <c r="F1445" s="84">
        <f t="shared" si="225"/>
        <v>0</v>
      </c>
      <c r="G1445" s="1"/>
      <c r="H1445" s="1"/>
      <c r="I1445" s="84">
        <f t="shared" si="226"/>
        <v>14.29</v>
      </c>
      <c r="J1445" s="84">
        <f t="shared" si="227"/>
        <v>245.8</v>
      </c>
      <c r="K1445" s="1"/>
      <c r="L1445" s="1"/>
      <c r="M1445" s="84">
        <f t="shared" si="228"/>
        <v>14.29</v>
      </c>
      <c r="N1445" s="84">
        <f t="shared" si="229"/>
        <v>94.54</v>
      </c>
      <c r="O1445" s="84">
        <f t="shared" si="222"/>
        <v>311.98200000000003</v>
      </c>
      <c r="P1445" s="1"/>
      <c r="Q1445" s="1"/>
    </row>
    <row r="1446" spans="1:17" x14ac:dyDescent="0.2">
      <c r="A1446" s="84">
        <f t="shared" si="223"/>
        <v>144</v>
      </c>
      <c r="B1446" s="84">
        <f t="shared" si="220"/>
        <v>1.0123</v>
      </c>
      <c r="C1446" s="84">
        <f t="shared" si="221"/>
        <v>1</v>
      </c>
      <c r="D1446" s="1"/>
      <c r="E1446" s="84">
        <f t="shared" si="224"/>
        <v>14.3</v>
      </c>
      <c r="F1446" s="84">
        <f t="shared" si="225"/>
        <v>0</v>
      </c>
      <c r="G1446" s="1"/>
      <c r="H1446" s="1"/>
      <c r="I1446" s="84">
        <f t="shared" si="226"/>
        <v>14.3</v>
      </c>
      <c r="J1446" s="84">
        <f t="shared" si="227"/>
        <v>246</v>
      </c>
      <c r="K1446" s="1"/>
      <c r="L1446" s="1"/>
      <c r="M1446" s="84">
        <f t="shared" si="228"/>
        <v>14.3</v>
      </c>
      <c r="N1446" s="84">
        <f t="shared" si="229"/>
        <v>94.62</v>
      </c>
      <c r="O1446" s="84">
        <f t="shared" si="222"/>
        <v>312.24599999999998</v>
      </c>
      <c r="P1446" s="1"/>
      <c r="Q1446" s="1"/>
    </row>
    <row r="1447" spans="1:17" x14ac:dyDescent="0.2">
      <c r="A1447" s="84">
        <f t="shared" si="223"/>
        <v>144.1</v>
      </c>
      <c r="B1447" s="84">
        <f t="shared" si="220"/>
        <v>1.0122</v>
      </c>
      <c r="C1447" s="84">
        <f t="shared" si="221"/>
        <v>1</v>
      </c>
      <c r="D1447" s="1"/>
      <c r="E1447" s="84">
        <f t="shared" si="224"/>
        <v>14.31</v>
      </c>
      <c r="F1447" s="84">
        <f t="shared" si="225"/>
        <v>0</v>
      </c>
      <c r="G1447" s="1"/>
      <c r="H1447" s="1"/>
      <c r="I1447" s="84">
        <f t="shared" si="226"/>
        <v>14.31</v>
      </c>
      <c r="J1447" s="84">
        <f t="shared" si="227"/>
        <v>246.2</v>
      </c>
      <c r="K1447" s="1"/>
      <c r="L1447" s="1"/>
      <c r="M1447" s="84">
        <f t="shared" si="228"/>
        <v>14.31</v>
      </c>
      <c r="N1447" s="84">
        <f t="shared" si="229"/>
        <v>94.69</v>
      </c>
      <c r="O1447" s="84">
        <f t="shared" si="222"/>
        <v>312.47699999999998</v>
      </c>
      <c r="P1447" s="1"/>
      <c r="Q1447" s="1"/>
    </row>
    <row r="1448" spans="1:17" x14ac:dyDescent="0.2">
      <c r="A1448" s="84">
        <f t="shared" si="223"/>
        <v>144.19999999999999</v>
      </c>
      <c r="B1448" s="84">
        <f t="shared" si="220"/>
        <v>1.0121</v>
      </c>
      <c r="C1448" s="84">
        <f t="shared" si="221"/>
        <v>1</v>
      </c>
      <c r="D1448" s="1"/>
      <c r="E1448" s="84">
        <f t="shared" si="224"/>
        <v>14.32</v>
      </c>
      <c r="F1448" s="84">
        <f t="shared" si="225"/>
        <v>0</v>
      </c>
      <c r="G1448" s="1"/>
      <c r="H1448" s="1"/>
      <c r="I1448" s="84">
        <f t="shared" si="226"/>
        <v>14.32</v>
      </c>
      <c r="J1448" s="84">
        <f t="shared" si="227"/>
        <v>246.4</v>
      </c>
      <c r="K1448" s="1"/>
      <c r="L1448" s="1"/>
      <c r="M1448" s="84">
        <f t="shared" si="228"/>
        <v>14.32</v>
      </c>
      <c r="N1448" s="84">
        <f t="shared" si="229"/>
        <v>94.77</v>
      </c>
      <c r="O1448" s="84">
        <f t="shared" si="222"/>
        <v>312.74099999999999</v>
      </c>
      <c r="P1448" s="1"/>
      <c r="Q1448" s="1"/>
    </row>
    <row r="1449" spans="1:17" x14ac:dyDescent="0.2">
      <c r="A1449" s="84">
        <f t="shared" si="223"/>
        <v>144.30000000000001</v>
      </c>
      <c r="B1449" s="84">
        <f t="shared" si="220"/>
        <v>1.012</v>
      </c>
      <c r="C1449" s="84">
        <f t="shared" si="221"/>
        <v>1</v>
      </c>
      <c r="D1449" s="1"/>
      <c r="E1449" s="84">
        <f t="shared" si="224"/>
        <v>14.33</v>
      </c>
      <c r="F1449" s="84">
        <f t="shared" si="225"/>
        <v>0</v>
      </c>
      <c r="G1449" s="1"/>
      <c r="H1449" s="1"/>
      <c r="I1449" s="84">
        <f t="shared" si="226"/>
        <v>14.33</v>
      </c>
      <c r="J1449" s="84">
        <f t="shared" si="227"/>
        <v>246.6</v>
      </c>
      <c r="K1449" s="1"/>
      <c r="L1449" s="1"/>
      <c r="M1449" s="84">
        <f t="shared" si="228"/>
        <v>14.33</v>
      </c>
      <c r="N1449" s="84">
        <f t="shared" si="229"/>
        <v>94.85</v>
      </c>
      <c r="O1449" s="84">
        <f t="shared" si="222"/>
        <v>313.005</v>
      </c>
      <c r="P1449" s="1"/>
      <c r="Q1449" s="1"/>
    </row>
    <row r="1450" spans="1:17" x14ac:dyDescent="0.2">
      <c r="A1450" s="84">
        <f t="shared" si="223"/>
        <v>144.4</v>
      </c>
      <c r="B1450" s="84">
        <f t="shared" si="220"/>
        <v>1.0119</v>
      </c>
      <c r="C1450" s="84">
        <f t="shared" si="221"/>
        <v>1</v>
      </c>
      <c r="D1450" s="1"/>
      <c r="E1450" s="84">
        <f t="shared" si="224"/>
        <v>14.34</v>
      </c>
      <c r="F1450" s="84">
        <f t="shared" si="225"/>
        <v>0</v>
      </c>
      <c r="G1450" s="1"/>
      <c r="H1450" s="1"/>
      <c r="I1450" s="84">
        <f t="shared" si="226"/>
        <v>14.34</v>
      </c>
      <c r="J1450" s="84">
        <f t="shared" si="227"/>
        <v>246.8</v>
      </c>
      <c r="K1450" s="1"/>
      <c r="L1450" s="1"/>
      <c r="M1450" s="84">
        <f t="shared" si="228"/>
        <v>14.34</v>
      </c>
      <c r="N1450" s="84">
        <f t="shared" si="229"/>
        <v>94.92</v>
      </c>
      <c r="O1450" s="84">
        <f t="shared" si="222"/>
        <v>313.23599999999999</v>
      </c>
      <c r="P1450" s="1"/>
      <c r="Q1450" s="1"/>
    </row>
    <row r="1451" spans="1:17" x14ac:dyDescent="0.2">
      <c r="A1451" s="84">
        <f t="shared" si="223"/>
        <v>144.5</v>
      </c>
      <c r="B1451" s="84">
        <f t="shared" si="220"/>
        <v>1.0118</v>
      </c>
      <c r="C1451" s="84">
        <f t="shared" si="221"/>
        <v>1</v>
      </c>
      <c r="D1451" s="1"/>
      <c r="E1451" s="84">
        <f t="shared" si="224"/>
        <v>14.35</v>
      </c>
      <c r="F1451" s="84">
        <f t="shared" si="225"/>
        <v>0</v>
      </c>
      <c r="G1451" s="1"/>
      <c r="H1451" s="1"/>
      <c r="I1451" s="84">
        <f t="shared" si="226"/>
        <v>14.35</v>
      </c>
      <c r="J1451" s="84">
        <f t="shared" si="227"/>
        <v>247</v>
      </c>
      <c r="K1451" s="1"/>
      <c r="L1451" s="1"/>
      <c r="M1451" s="84">
        <f t="shared" si="228"/>
        <v>14.35</v>
      </c>
      <c r="N1451" s="84">
        <f t="shared" si="229"/>
        <v>95</v>
      </c>
      <c r="O1451" s="84">
        <f t="shared" si="222"/>
        <v>313.5</v>
      </c>
      <c r="P1451" s="1"/>
      <c r="Q1451" s="1"/>
    </row>
    <row r="1452" spans="1:17" x14ac:dyDescent="0.2">
      <c r="A1452" s="84">
        <f t="shared" si="223"/>
        <v>144.6</v>
      </c>
      <c r="B1452" s="84">
        <f t="shared" si="220"/>
        <v>1.0117</v>
      </c>
      <c r="C1452" s="84">
        <f t="shared" si="221"/>
        <v>1</v>
      </c>
      <c r="D1452" s="1"/>
      <c r="E1452" s="84">
        <f t="shared" si="224"/>
        <v>14.36</v>
      </c>
      <c r="F1452" s="84">
        <f t="shared" si="225"/>
        <v>0</v>
      </c>
      <c r="G1452" s="1"/>
      <c r="H1452" s="1"/>
      <c r="I1452" s="84">
        <f t="shared" si="226"/>
        <v>14.36</v>
      </c>
      <c r="J1452" s="84">
        <f t="shared" si="227"/>
        <v>247.2</v>
      </c>
      <c r="K1452" s="1"/>
      <c r="L1452" s="1"/>
      <c r="M1452" s="84">
        <f t="shared" si="228"/>
        <v>14.36</v>
      </c>
      <c r="N1452" s="84">
        <f t="shared" si="229"/>
        <v>95.08</v>
      </c>
      <c r="O1452" s="84">
        <f t="shared" si="222"/>
        <v>313.76400000000001</v>
      </c>
      <c r="P1452" s="1"/>
      <c r="Q1452" s="1"/>
    </row>
    <row r="1453" spans="1:17" x14ac:dyDescent="0.2">
      <c r="A1453" s="84">
        <f t="shared" si="223"/>
        <v>144.69999999999999</v>
      </c>
      <c r="B1453" s="84">
        <f t="shared" si="220"/>
        <v>1.0116000000000001</v>
      </c>
      <c r="C1453" s="84">
        <f t="shared" si="221"/>
        <v>1</v>
      </c>
      <c r="D1453" s="1"/>
      <c r="E1453" s="84">
        <f t="shared" si="224"/>
        <v>14.37</v>
      </c>
      <c r="F1453" s="84">
        <f t="shared" si="225"/>
        <v>0</v>
      </c>
      <c r="G1453" s="1"/>
      <c r="H1453" s="1"/>
      <c r="I1453" s="84">
        <f t="shared" si="226"/>
        <v>14.37</v>
      </c>
      <c r="J1453" s="84">
        <f t="shared" si="227"/>
        <v>247.4</v>
      </c>
      <c r="K1453" s="1"/>
      <c r="L1453" s="1"/>
      <c r="M1453" s="84">
        <f t="shared" si="228"/>
        <v>14.37</v>
      </c>
      <c r="N1453" s="84">
        <f t="shared" si="229"/>
        <v>95.15</v>
      </c>
      <c r="O1453" s="84">
        <f t="shared" si="222"/>
        <v>313.995</v>
      </c>
      <c r="P1453" s="1"/>
      <c r="Q1453" s="1"/>
    </row>
    <row r="1454" spans="1:17" x14ac:dyDescent="0.2">
      <c r="A1454" s="84">
        <f t="shared" si="223"/>
        <v>144.80000000000001</v>
      </c>
      <c r="B1454" s="84">
        <f t="shared" si="220"/>
        <v>1.0115000000000001</v>
      </c>
      <c r="C1454" s="84">
        <f t="shared" si="221"/>
        <v>1</v>
      </c>
      <c r="D1454" s="1"/>
      <c r="E1454" s="84">
        <f t="shared" si="224"/>
        <v>14.38</v>
      </c>
      <c r="F1454" s="84">
        <f t="shared" si="225"/>
        <v>0</v>
      </c>
      <c r="G1454" s="1"/>
      <c r="H1454" s="1"/>
      <c r="I1454" s="84">
        <f t="shared" si="226"/>
        <v>14.38</v>
      </c>
      <c r="J1454" s="84">
        <f t="shared" si="227"/>
        <v>247.6</v>
      </c>
      <c r="K1454" s="1"/>
      <c r="L1454" s="1"/>
      <c r="M1454" s="84">
        <f t="shared" si="228"/>
        <v>14.38</v>
      </c>
      <c r="N1454" s="84">
        <f t="shared" si="229"/>
        <v>95.23</v>
      </c>
      <c r="O1454" s="84">
        <f t="shared" si="222"/>
        <v>314.25900000000001</v>
      </c>
      <c r="P1454" s="1"/>
      <c r="Q1454" s="1"/>
    </row>
    <row r="1455" spans="1:17" x14ac:dyDescent="0.2">
      <c r="A1455" s="84">
        <f t="shared" si="223"/>
        <v>144.9</v>
      </c>
      <c r="B1455" s="84">
        <f t="shared" si="220"/>
        <v>1.0115000000000001</v>
      </c>
      <c r="C1455" s="84">
        <f t="shared" si="221"/>
        <v>1</v>
      </c>
      <c r="D1455" s="1"/>
      <c r="E1455" s="84">
        <f t="shared" si="224"/>
        <v>14.39</v>
      </c>
      <c r="F1455" s="84">
        <f t="shared" si="225"/>
        <v>0</v>
      </c>
      <c r="G1455" s="1"/>
      <c r="H1455" s="1"/>
      <c r="I1455" s="84">
        <f t="shared" si="226"/>
        <v>14.39</v>
      </c>
      <c r="J1455" s="84">
        <f t="shared" si="227"/>
        <v>247.8</v>
      </c>
      <c r="K1455" s="1"/>
      <c r="L1455" s="1"/>
      <c r="M1455" s="84">
        <f t="shared" si="228"/>
        <v>14.39</v>
      </c>
      <c r="N1455" s="84">
        <f t="shared" si="229"/>
        <v>95.31</v>
      </c>
      <c r="O1455" s="84">
        <f t="shared" si="222"/>
        <v>314.52300000000002</v>
      </c>
      <c r="P1455" s="1"/>
      <c r="Q1455" s="1"/>
    </row>
    <row r="1456" spans="1:17" x14ac:dyDescent="0.2">
      <c r="A1456" s="84">
        <f t="shared" si="223"/>
        <v>145</v>
      </c>
      <c r="B1456" s="84">
        <f t="shared" si="220"/>
        <v>1.0114000000000001</v>
      </c>
      <c r="C1456" s="84">
        <f t="shared" si="221"/>
        <v>1</v>
      </c>
      <c r="D1456" s="1"/>
      <c r="E1456" s="84">
        <f t="shared" si="224"/>
        <v>14.4</v>
      </c>
      <c r="F1456" s="84">
        <f t="shared" si="225"/>
        <v>0</v>
      </c>
      <c r="G1456" s="1"/>
      <c r="H1456" s="1"/>
      <c r="I1456" s="84">
        <f t="shared" si="226"/>
        <v>14.4</v>
      </c>
      <c r="J1456" s="84">
        <f t="shared" si="227"/>
        <v>248</v>
      </c>
      <c r="K1456" s="1"/>
      <c r="L1456" s="1"/>
      <c r="M1456" s="84">
        <f t="shared" si="228"/>
        <v>14.4</v>
      </c>
      <c r="N1456" s="84">
        <f t="shared" si="229"/>
        <v>95.38</v>
      </c>
      <c r="O1456" s="84">
        <f t="shared" si="222"/>
        <v>314.75400000000002</v>
      </c>
      <c r="P1456" s="1"/>
      <c r="Q1456" s="1"/>
    </row>
    <row r="1457" spans="1:17" x14ac:dyDescent="0.2">
      <c r="A1457" s="84">
        <f t="shared" si="223"/>
        <v>145.1</v>
      </c>
      <c r="B1457" s="84">
        <f t="shared" si="220"/>
        <v>1.0113000000000001</v>
      </c>
      <c r="C1457" s="84">
        <f t="shared" si="221"/>
        <v>1</v>
      </c>
      <c r="D1457" s="1"/>
      <c r="E1457" s="84">
        <f t="shared" si="224"/>
        <v>14.41</v>
      </c>
      <c r="F1457" s="84">
        <f t="shared" si="225"/>
        <v>0</v>
      </c>
      <c r="G1457" s="1"/>
      <c r="H1457" s="1"/>
      <c r="I1457" s="84">
        <f t="shared" si="226"/>
        <v>14.41</v>
      </c>
      <c r="J1457" s="84">
        <f t="shared" si="227"/>
        <v>248.2</v>
      </c>
      <c r="K1457" s="1"/>
      <c r="L1457" s="1"/>
      <c r="M1457" s="84">
        <f t="shared" si="228"/>
        <v>14.41</v>
      </c>
      <c r="N1457" s="84">
        <f t="shared" si="229"/>
        <v>95.46</v>
      </c>
      <c r="O1457" s="84">
        <f t="shared" si="222"/>
        <v>315.01799999999997</v>
      </c>
      <c r="P1457" s="1"/>
      <c r="Q1457" s="1"/>
    </row>
    <row r="1458" spans="1:17" x14ac:dyDescent="0.2">
      <c r="A1458" s="84">
        <f t="shared" si="223"/>
        <v>145.19999999999999</v>
      </c>
      <c r="B1458" s="84">
        <f t="shared" si="220"/>
        <v>1.0112000000000001</v>
      </c>
      <c r="C1458" s="84">
        <f t="shared" si="221"/>
        <v>1</v>
      </c>
      <c r="D1458" s="1"/>
      <c r="E1458" s="84">
        <f t="shared" si="224"/>
        <v>14.42</v>
      </c>
      <c r="F1458" s="84">
        <f t="shared" si="225"/>
        <v>0</v>
      </c>
      <c r="G1458" s="1"/>
      <c r="H1458" s="1"/>
      <c r="I1458" s="84">
        <f t="shared" si="226"/>
        <v>14.42</v>
      </c>
      <c r="J1458" s="84">
        <f t="shared" si="227"/>
        <v>248.4</v>
      </c>
      <c r="K1458" s="1"/>
      <c r="L1458" s="1"/>
      <c r="M1458" s="84">
        <f t="shared" si="228"/>
        <v>14.42</v>
      </c>
      <c r="N1458" s="84">
        <f t="shared" si="229"/>
        <v>95.54</v>
      </c>
      <c r="O1458" s="84">
        <f t="shared" si="222"/>
        <v>315.28199999999998</v>
      </c>
      <c r="P1458" s="1"/>
      <c r="Q1458" s="1"/>
    </row>
    <row r="1459" spans="1:17" x14ac:dyDescent="0.2">
      <c r="A1459" s="84">
        <f t="shared" si="223"/>
        <v>145.30000000000001</v>
      </c>
      <c r="B1459" s="84">
        <f t="shared" si="220"/>
        <v>1.0111000000000001</v>
      </c>
      <c r="C1459" s="84">
        <f t="shared" si="221"/>
        <v>1</v>
      </c>
      <c r="D1459" s="1"/>
      <c r="E1459" s="84">
        <f t="shared" si="224"/>
        <v>14.43</v>
      </c>
      <c r="F1459" s="84">
        <f t="shared" si="225"/>
        <v>0</v>
      </c>
      <c r="G1459" s="1"/>
      <c r="H1459" s="1"/>
      <c r="I1459" s="84">
        <f t="shared" si="226"/>
        <v>14.43</v>
      </c>
      <c r="J1459" s="84">
        <f t="shared" si="227"/>
        <v>248.6</v>
      </c>
      <c r="K1459" s="1"/>
      <c r="L1459" s="1"/>
      <c r="M1459" s="84">
        <f t="shared" si="228"/>
        <v>14.43</v>
      </c>
      <c r="N1459" s="84">
        <f t="shared" si="229"/>
        <v>95.62</v>
      </c>
      <c r="O1459" s="84">
        <f t="shared" si="222"/>
        <v>315.54599999999999</v>
      </c>
      <c r="P1459" s="1"/>
      <c r="Q1459" s="1"/>
    </row>
    <row r="1460" spans="1:17" x14ac:dyDescent="0.2">
      <c r="A1460" s="84">
        <f t="shared" si="223"/>
        <v>145.4</v>
      </c>
      <c r="B1460" s="84">
        <f t="shared" si="220"/>
        <v>1.0109999999999999</v>
      </c>
      <c r="C1460" s="84">
        <f t="shared" si="221"/>
        <v>1</v>
      </c>
      <c r="D1460" s="1"/>
      <c r="E1460" s="84">
        <f t="shared" si="224"/>
        <v>14.44</v>
      </c>
      <c r="F1460" s="84">
        <f t="shared" si="225"/>
        <v>0</v>
      </c>
      <c r="G1460" s="1"/>
      <c r="H1460" s="1"/>
      <c r="I1460" s="84">
        <f t="shared" si="226"/>
        <v>14.44</v>
      </c>
      <c r="J1460" s="84">
        <f t="shared" si="227"/>
        <v>248.8</v>
      </c>
      <c r="K1460" s="1"/>
      <c r="L1460" s="1"/>
      <c r="M1460" s="84">
        <f t="shared" si="228"/>
        <v>14.44</v>
      </c>
      <c r="N1460" s="84">
        <f t="shared" si="229"/>
        <v>95.69</v>
      </c>
      <c r="O1460" s="84">
        <f t="shared" si="222"/>
        <v>315.77699999999999</v>
      </c>
      <c r="P1460" s="1"/>
      <c r="Q1460" s="1"/>
    </row>
    <row r="1461" spans="1:17" x14ac:dyDescent="0.2">
      <c r="A1461" s="84">
        <f t="shared" si="223"/>
        <v>145.5</v>
      </c>
      <c r="B1461" s="84">
        <f t="shared" si="220"/>
        <v>1.0108999999999999</v>
      </c>
      <c r="C1461" s="84">
        <f t="shared" si="221"/>
        <v>1</v>
      </c>
      <c r="D1461" s="1"/>
      <c r="E1461" s="84">
        <f t="shared" si="224"/>
        <v>14.45</v>
      </c>
      <c r="F1461" s="84">
        <f t="shared" si="225"/>
        <v>0</v>
      </c>
      <c r="G1461" s="1"/>
      <c r="H1461" s="1"/>
      <c r="I1461" s="84">
        <f t="shared" si="226"/>
        <v>14.45</v>
      </c>
      <c r="J1461" s="84">
        <f t="shared" si="227"/>
        <v>249</v>
      </c>
      <c r="K1461" s="1"/>
      <c r="L1461" s="1"/>
      <c r="M1461" s="84">
        <f t="shared" si="228"/>
        <v>14.45</v>
      </c>
      <c r="N1461" s="84">
        <f t="shared" si="229"/>
        <v>95.77</v>
      </c>
      <c r="O1461" s="84">
        <f t="shared" si="222"/>
        <v>316.041</v>
      </c>
      <c r="P1461" s="1"/>
      <c r="Q1461" s="1"/>
    </row>
    <row r="1462" spans="1:17" x14ac:dyDescent="0.2">
      <c r="A1462" s="84">
        <f t="shared" si="223"/>
        <v>145.6</v>
      </c>
      <c r="B1462" s="84">
        <f t="shared" si="220"/>
        <v>1.0108999999999999</v>
      </c>
      <c r="C1462" s="84">
        <f t="shared" si="221"/>
        <v>1</v>
      </c>
      <c r="D1462" s="1"/>
      <c r="E1462" s="84">
        <f t="shared" si="224"/>
        <v>14.46</v>
      </c>
      <c r="F1462" s="84">
        <f t="shared" si="225"/>
        <v>0</v>
      </c>
      <c r="G1462" s="1"/>
      <c r="H1462" s="1"/>
      <c r="I1462" s="84">
        <f t="shared" si="226"/>
        <v>14.46</v>
      </c>
      <c r="J1462" s="84">
        <f t="shared" si="227"/>
        <v>249.2</v>
      </c>
      <c r="K1462" s="1"/>
      <c r="L1462" s="1"/>
      <c r="M1462" s="84">
        <f t="shared" si="228"/>
        <v>14.46</v>
      </c>
      <c r="N1462" s="84">
        <f t="shared" si="229"/>
        <v>95.85</v>
      </c>
      <c r="O1462" s="84">
        <f t="shared" si="222"/>
        <v>316.30500000000001</v>
      </c>
      <c r="P1462" s="1"/>
      <c r="Q1462" s="1"/>
    </row>
    <row r="1463" spans="1:17" x14ac:dyDescent="0.2">
      <c r="A1463" s="84">
        <f t="shared" si="223"/>
        <v>145.69999999999999</v>
      </c>
      <c r="B1463" s="84">
        <f t="shared" si="220"/>
        <v>1.0107999999999999</v>
      </c>
      <c r="C1463" s="84">
        <f t="shared" si="221"/>
        <v>1</v>
      </c>
      <c r="D1463" s="1"/>
      <c r="E1463" s="84">
        <f t="shared" si="224"/>
        <v>14.47</v>
      </c>
      <c r="F1463" s="84">
        <f t="shared" si="225"/>
        <v>0</v>
      </c>
      <c r="G1463" s="1"/>
      <c r="H1463" s="1"/>
      <c r="I1463" s="84">
        <f t="shared" si="226"/>
        <v>14.47</v>
      </c>
      <c r="J1463" s="84">
        <f t="shared" si="227"/>
        <v>249.4</v>
      </c>
      <c r="K1463" s="1"/>
      <c r="L1463" s="1"/>
      <c r="M1463" s="84">
        <f t="shared" si="228"/>
        <v>14.47</v>
      </c>
      <c r="N1463" s="84">
        <f t="shared" si="229"/>
        <v>95.92</v>
      </c>
      <c r="O1463" s="84">
        <f t="shared" si="222"/>
        <v>316.536</v>
      </c>
      <c r="P1463" s="1"/>
      <c r="Q1463" s="1"/>
    </row>
    <row r="1464" spans="1:17" x14ac:dyDescent="0.2">
      <c r="A1464" s="84">
        <f t="shared" si="223"/>
        <v>145.80000000000001</v>
      </c>
      <c r="B1464" s="84">
        <f t="shared" si="220"/>
        <v>1.0106999999999999</v>
      </c>
      <c r="C1464" s="84">
        <f t="shared" si="221"/>
        <v>1</v>
      </c>
      <c r="D1464" s="1"/>
      <c r="E1464" s="84">
        <f t="shared" si="224"/>
        <v>14.48</v>
      </c>
      <c r="F1464" s="84">
        <f t="shared" si="225"/>
        <v>0</v>
      </c>
      <c r="G1464" s="1"/>
      <c r="H1464" s="1"/>
      <c r="I1464" s="84">
        <f t="shared" si="226"/>
        <v>14.48</v>
      </c>
      <c r="J1464" s="84">
        <f t="shared" si="227"/>
        <v>249.6</v>
      </c>
      <c r="K1464" s="1"/>
      <c r="L1464" s="1"/>
      <c r="M1464" s="84">
        <f t="shared" si="228"/>
        <v>14.48</v>
      </c>
      <c r="N1464" s="84">
        <f t="shared" si="229"/>
        <v>96</v>
      </c>
      <c r="O1464" s="84">
        <f t="shared" si="222"/>
        <v>316.8</v>
      </c>
      <c r="P1464" s="1"/>
      <c r="Q1464" s="1"/>
    </row>
    <row r="1465" spans="1:17" x14ac:dyDescent="0.2">
      <c r="A1465" s="84">
        <f t="shared" si="223"/>
        <v>145.9</v>
      </c>
      <c r="B1465" s="84">
        <f t="shared" si="220"/>
        <v>1.0105999999999999</v>
      </c>
      <c r="C1465" s="84">
        <f t="shared" si="221"/>
        <v>1</v>
      </c>
      <c r="D1465" s="1"/>
      <c r="E1465" s="84">
        <f t="shared" si="224"/>
        <v>14.49</v>
      </c>
      <c r="F1465" s="84">
        <f t="shared" si="225"/>
        <v>0</v>
      </c>
      <c r="G1465" s="1"/>
      <c r="H1465" s="1"/>
      <c r="I1465" s="84">
        <f t="shared" si="226"/>
        <v>14.49</v>
      </c>
      <c r="J1465" s="84">
        <f t="shared" si="227"/>
        <v>249.8</v>
      </c>
      <c r="K1465" s="1"/>
      <c r="L1465" s="1"/>
      <c r="M1465" s="84">
        <f t="shared" si="228"/>
        <v>14.49</v>
      </c>
      <c r="N1465" s="84">
        <f t="shared" si="229"/>
        <v>96.08</v>
      </c>
      <c r="O1465" s="84">
        <f t="shared" si="222"/>
        <v>317.06400000000002</v>
      </c>
      <c r="P1465" s="1"/>
      <c r="Q1465" s="1"/>
    </row>
    <row r="1466" spans="1:17" x14ac:dyDescent="0.2">
      <c r="A1466" s="84">
        <f t="shared" si="223"/>
        <v>146</v>
      </c>
      <c r="B1466" s="84">
        <f t="shared" si="220"/>
        <v>1.0105</v>
      </c>
      <c r="C1466" s="84">
        <f t="shared" si="221"/>
        <v>1</v>
      </c>
      <c r="D1466" s="1"/>
      <c r="E1466" s="84">
        <f t="shared" si="224"/>
        <v>14.5</v>
      </c>
      <c r="F1466" s="84">
        <f t="shared" si="225"/>
        <v>0</v>
      </c>
      <c r="G1466" s="1"/>
      <c r="H1466" s="1"/>
      <c r="I1466" s="84">
        <f t="shared" si="226"/>
        <v>14.5</v>
      </c>
      <c r="J1466" s="84">
        <f t="shared" si="227"/>
        <v>250</v>
      </c>
      <c r="K1466" s="1"/>
      <c r="L1466" s="1"/>
      <c r="M1466" s="84">
        <f t="shared" si="228"/>
        <v>14.5</v>
      </c>
      <c r="N1466" s="84">
        <f t="shared" si="229"/>
        <v>96.15</v>
      </c>
      <c r="O1466" s="84">
        <f t="shared" si="222"/>
        <v>317.29500000000002</v>
      </c>
      <c r="P1466" s="1"/>
      <c r="Q1466" s="1"/>
    </row>
    <row r="1467" spans="1:17" x14ac:dyDescent="0.2">
      <c r="A1467" s="84">
        <f t="shared" si="223"/>
        <v>146.1</v>
      </c>
      <c r="B1467" s="84">
        <f t="shared" si="220"/>
        <v>1.0104</v>
      </c>
      <c r="C1467" s="84">
        <f t="shared" si="221"/>
        <v>1</v>
      </c>
      <c r="D1467" s="1"/>
      <c r="E1467" s="84">
        <f t="shared" si="224"/>
        <v>14.51</v>
      </c>
      <c r="F1467" s="84">
        <f t="shared" si="225"/>
        <v>0</v>
      </c>
      <c r="G1467" s="1"/>
      <c r="H1467" s="1"/>
      <c r="I1467" s="84">
        <f t="shared" si="226"/>
        <v>14.51</v>
      </c>
      <c r="J1467" s="84">
        <f t="shared" si="227"/>
        <v>250.2</v>
      </c>
      <c r="K1467" s="1"/>
      <c r="L1467" s="1"/>
      <c r="M1467" s="84">
        <f t="shared" si="228"/>
        <v>14.51</v>
      </c>
      <c r="N1467" s="84">
        <f t="shared" si="229"/>
        <v>96.23</v>
      </c>
      <c r="O1467" s="84">
        <f t="shared" si="222"/>
        <v>317.55900000000003</v>
      </c>
      <c r="P1467" s="1"/>
      <c r="Q1467" s="1"/>
    </row>
    <row r="1468" spans="1:17" x14ac:dyDescent="0.2">
      <c r="A1468" s="84">
        <f t="shared" si="223"/>
        <v>146.19999999999999</v>
      </c>
      <c r="B1468" s="84">
        <f t="shared" si="220"/>
        <v>1.0104</v>
      </c>
      <c r="C1468" s="84">
        <f t="shared" si="221"/>
        <v>1</v>
      </c>
      <c r="D1468" s="1"/>
      <c r="E1468" s="84">
        <f t="shared" si="224"/>
        <v>14.52</v>
      </c>
      <c r="F1468" s="84">
        <f t="shared" si="225"/>
        <v>0</v>
      </c>
      <c r="G1468" s="1"/>
      <c r="H1468" s="1"/>
      <c r="I1468" s="84">
        <f t="shared" si="226"/>
        <v>14.52</v>
      </c>
      <c r="J1468" s="84">
        <f t="shared" si="227"/>
        <v>250.4</v>
      </c>
      <c r="K1468" s="1"/>
      <c r="L1468" s="1"/>
      <c r="M1468" s="84">
        <f t="shared" si="228"/>
        <v>14.52</v>
      </c>
      <c r="N1468" s="84">
        <f t="shared" si="229"/>
        <v>96.31</v>
      </c>
      <c r="O1468" s="84">
        <f t="shared" si="222"/>
        <v>317.82299999999998</v>
      </c>
      <c r="P1468" s="1"/>
      <c r="Q1468" s="1"/>
    </row>
    <row r="1469" spans="1:17" x14ac:dyDescent="0.2">
      <c r="A1469" s="84">
        <f t="shared" si="223"/>
        <v>146.30000000000001</v>
      </c>
      <c r="B1469" s="84">
        <f t="shared" si="220"/>
        <v>1.0103</v>
      </c>
      <c r="C1469" s="84">
        <f t="shared" si="221"/>
        <v>1</v>
      </c>
      <c r="D1469" s="1"/>
      <c r="E1469" s="84">
        <f t="shared" si="224"/>
        <v>14.53</v>
      </c>
      <c r="F1469" s="84">
        <f t="shared" si="225"/>
        <v>0</v>
      </c>
      <c r="G1469" s="1"/>
      <c r="H1469" s="1"/>
      <c r="I1469" s="84">
        <f t="shared" si="226"/>
        <v>14.53</v>
      </c>
      <c r="J1469" s="84">
        <f t="shared" si="227"/>
        <v>250.6</v>
      </c>
      <c r="K1469" s="1"/>
      <c r="L1469" s="1"/>
      <c r="M1469" s="84">
        <f t="shared" si="228"/>
        <v>14.53</v>
      </c>
      <c r="N1469" s="84">
        <f t="shared" si="229"/>
        <v>96.38</v>
      </c>
      <c r="O1469" s="84">
        <f t="shared" si="222"/>
        <v>318.05399999999997</v>
      </c>
      <c r="P1469" s="1"/>
      <c r="Q1469" s="1"/>
    </row>
    <row r="1470" spans="1:17" x14ac:dyDescent="0.2">
      <c r="A1470" s="84">
        <f t="shared" si="223"/>
        <v>146.4</v>
      </c>
      <c r="B1470" s="84">
        <f t="shared" si="220"/>
        <v>1.0102</v>
      </c>
      <c r="C1470" s="84">
        <f t="shared" si="221"/>
        <v>1</v>
      </c>
      <c r="D1470" s="1"/>
      <c r="E1470" s="84">
        <f t="shared" si="224"/>
        <v>14.54</v>
      </c>
      <c r="F1470" s="84">
        <f t="shared" si="225"/>
        <v>0</v>
      </c>
      <c r="G1470" s="1"/>
      <c r="H1470" s="1"/>
      <c r="I1470" s="84">
        <f t="shared" si="226"/>
        <v>14.54</v>
      </c>
      <c r="J1470" s="84">
        <f t="shared" si="227"/>
        <v>250.8</v>
      </c>
      <c r="K1470" s="1"/>
      <c r="L1470" s="1"/>
      <c r="M1470" s="84">
        <f t="shared" si="228"/>
        <v>14.54</v>
      </c>
      <c r="N1470" s="84">
        <f t="shared" si="229"/>
        <v>96.46</v>
      </c>
      <c r="O1470" s="84">
        <f t="shared" si="222"/>
        <v>318.31799999999998</v>
      </c>
      <c r="P1470" s="1"/>
      <c r="Q1470" s="1"/>
    </row>
    <row r="1471" spans="1:17" x14ac:dyDescent="0.2">
      <c r="A1471" s="84">
        <f t="shared" si="223"/>
        <v>146.5</v>
      </c>
      <c r="B1471" s="84">
        <f t="shared" si="220"/>
        <v>1.0101</v>
      </c>
      <c r="C1471" s="84">
        <f t="shared" si="221"/>
        <v>1</v>
      </c>
      <c r="D1471" s="1"/>
      <c r="E1471" s="84">
        <f t="shared" si="224"/>
        <v>14.55</v>
      </c>
      <c r="F1471" s="84">
        <f t="shared" si="225"/>
        <v>0</v>
      </c>
      <c r="G1471" s="1"/>
      <c r="H1471" s="1"/>
      <c r="I1471" s="84">
        <f t="shared" si="226"/>
        <v>14.55</v>
      </c>
      <c r="J1471" s="84">
        <f t="shared" si="227"/>
        <v>251</v>
      </c>
      <c r="K1471" s="1"/>
      <c r="L1471" s="1"/>
      <c r="M1471" s="84">
        <f t="shared" si="228"/>
        <v>14.55</v>
      </c>
      <c r="N1471" s="84">
        <f t="shared" si="229"/>
        <v>96.54</v>
      </c>
      <c r="O1471" s="84">
        <f t="shared" si="222"/>
        <v>318.58199999999999</v>
      </c>
      <c r="P1471" s="1"/>
      <c r="Q1471" s="1"/>
    </row>
    <row r="1472" spans="1:17" x14ac:dyDescent="0.2">
      <c r="A1472" s="84">
        <f t="shared" si="223"/>
        <v>146.6</v>
      </c>
      <c r="B1472" s="84">
        <f t="shared" si="220"/>
        <v>1.01</v>
      </c>
      <c r="C1472" s="84">
        <f t="shared" si="221"/>
        <v>1</v>
      </c>
      <c r="D1472" s="1"/>
      <c r="E1472" s="84">
        <f t="shared" si="224"/>
        <v>14.56</v>
      </c>
      <c r="F1472" s="84">
        <f t="shared" si="225"/>
        <v>0</v>
      </c>
      <c r="G1472" s="1"/>
      <c r="H1472" s="1"/>
      <c r="I1472" s="84">
        <f t="shared" si="226"/>
        <v>14.56</v>
      </c>
      <c r="J1472" s="84">
        <f t="shared" si="227"/>
        <v>251.2</v>
      </c>
      <c r="K1472" s="1"/>
      <c r="L1472" s="1"/>
      <c r="M1472" s="84">
        <f t="shared" si="228"/>
        <v>14.56</v>
      </c>
      <c r="N1472" s="84">
        <f t="shared" si="229"/>
        <v>96.62</v>
      </c>
      <c r="O1472" s="84">
        <f t="shared" si="222"/>
        <v>318.846</v>
      </c>
      <c r="P1472" s="1"/>
      <c r="Q1472" s="1"/>
    </row>
    <row r="1473" spans="1:17" x14ac:dyDescent="0.2">
      <c r="A1473" s="84">
        <f t="shared" si="223"/>
        <v>146.69999999999999</v>
      </c>
      <c r="B1473" s="84">
        <f t="shared" si="220"/>
        <v>1.01</v>
      </c>
      <c r="C1473" s="84">
        <f t="shared" si="221"/>
        <v>1</v>
      </c>
      <c r="D1473" s="1"/>
      <c r="E1473" s="84">
        <f t="shared" si="224"/>
        <v>14.57</v>
      </c>
      <c r="F1473" s="84">
        <f t="shared" si="225"/>
        <v>0</v>
      </c>
      <c r="G1473" s="1"/>
      <c r="H1473" s="1"/>
      <c r="I1473" s="84">
        <f t="shared" si="226"/>
        <v>14.57</v>
      </c>
      <c r="J1473" s="84">
        <f t="shared" si="227"/>
        <v>251.4</v>
      </c>
      <c r="K1473" s="1"/>
      <c r="L1473" s="1"/>
      <c r="M1473" s="84">
        <f t="shared" si="228"/>
        <v>14.57</v>
      </c>
      <c r="N1473" s="84">
        <f t="shared" si="229"/>
        <v>96.69</v>
      </c>
      <c r="O1473" s="84">
        <f t="shared" si="222"/>
        <v>319.077</v>
      </c>
      <c r="P1473" s="1"/>
      <c r="Q1473" s="1"/>
    </row>
    <row r="1474" spans="1:17" x14ac:dyDescent="0.2">
      <c r="A1474" s="84">
        <f t="shared" si="223"/>
        <v>146.80000000000001</v>
      </c>
      <c r="B1474" s="84">
        <f t="shared" si="220"/>
        <v>1.0099</v>
      </c>
      <c r="C1474" s="84">
        <f t="shared" si="221"/>
        <v>1</v>
      </c>
      <c r="D1474" s="1"/>
      <c r="E1474" s="84">
        <f t="shared" si="224"/>
        <v>14.58</v>
      </c>
      <c r="F1474" s="84">
        <f t="shared" si="225"/>
        <v>0</v>
      </c>
      <c r="G1474" s="1"/>
      <c r="H1474" s="1"/>
      <c r="I1474" s="84">
        <f t="shared" si="226"/>
        <v>14.58</v>
      </c>
      <c r="J1474" s="84">
        <f t="shared" si="227"/>
        <v>251.6</v>
      </c>
      <c r="K1474" s="1"/>
      <c r="L1474" s="1"/>
      <c r="M1474" s="84">
        <f t="shared" si="228"/>
        <v>14.58</v>
      </c>
      <c r="N1474" s="84">
        <f t="shared" si="229"/>
        <v>96.77</v>
      </c>
      <c r="O1474" s="84">
        <f t="shared" si="222"/>
        <v>319.34100000000001</v>
      </c>
      <c r="P1474" s="1"/>
      <c r="Q1474" s="1"/>
    </row>
    <row r="1475" spans="1:17" x14ac:dyDescent="0.2">
      <c r="A1475" s="84">
        <f t="shared" si="223"/>
        <v>146.9</v>
      </c>
      <c r="B1475" s="84">
        <f t="shared" si="220"/>
        <v>1.0098</v>
      </c>
      <c r="C1475" s="84">
        <f t="shared" si="221"/>
        <v>1</v>
      </c>
      <c r="D1475" s="1"/>
      <c r="E1475" s="84">
        <f t="shared" si="224"/>
        <v>14.59</v>
      </c>
      <c r="F1475" s="84">
        <f t="shared" si="225"/>
        <v>0</v>
      </c>
      <c r="G1475" s="1"/>
      <c r="H1475" s="1"/>
      <c r="I1475" s="84">
        <f t="shared" si="226"/>
        <v>14.59</v>
      </c>
      <c r="J1475" s="84">
        <f t="shared" si="227"/>
        <v>251.8</v>
      </c>
      <c r="K1475" s="1"/>
      <c r="L1475" s="1"/>
      <c r="M1475" s="84">
        <f t="shared" si="228"/>
        <v>14.59</v>
      </c>
      <c r="N1475" s="84">
        <f t="shared" si="229"/>
        <v>96.85</v>
      </c>
      <c r="O1475" s="84">
        <f t="shared" si="222"/>
        <v>319.60500000000002</v>
      </c>
      <c r="P1475" s="1"/>
      <c r="Q1475" s="1"/>
    </row>
    <row r="1476" spans="1:17" x14ac:dyDescent="0.2">
      <c r="A1476" s="84">
        <f t="shared" si="223"/>
        <v>147</v>
      </c>
      <c r="B1476" s="84">
        <f t="shared" si="220"/>
        <v>1.0097</v>
      </c>
      <c r="C1476" s="84">
        <f t="shared" si="221"/>
        <v>1</v>
      </c>
      <c r="D1476" s="1"/>
      <c r="E1476" s="84">
        <f t="shared" si="224"/>
        <v>14.6</v>
      </c>
      <c r="F1476" s="84">
        <f t="shared" si="225"/>
        <v>0</v>
      </c>
      <c r="G1476" s="1"/>
      <c r="H1476" s="1"/>
      <c r="I1476" s="84">
        <f t="shared" si="226"/>
        <v>14.6</v>
      </c>
      <c r="J1476" s="84">
        <f t="shared" si="227"/>
        <v>252</v>
      </c>
      <c r="K1476" s="1"/>
      <c r="L1476" s="1"/>
      <c r="M1476" s="84">
        <f t="shared" si="228"/>
        <v>14.6</v>
      </c>
      <c r="N1476" s="84">
        <f t="shared" si="229"/>
        <v>96.92</v>
      </c>
      <c r="O1476" s="84">
        <f t="shared" si="222"/>
        <v>319.83600000000001</v>
      </c>
      <c r="P1476" s="1"/>
      <c r="Q1476" s="1"/>
    </row>
    <row r="1477" spans="1:17" x14ac:dyDescent="0.2">
      <c r="A1477" s="84">
        <f t="shared" si="223"/>
        <v>147.1</v>
      </c>
      <c r="B1477" s="84">
        <f t="shared" si="220"/>
        <v>1.0096000000000001</v>
      </c>
      <c r="C1477" s="84">
        <f t="shared" si="221"/>
        <v>1</v>
      </c>
      <c r="D1477" s="1"/>
      <c r="E1477" s="84">
        <f t="shared" si="224"/>
        <v>14.61</v>
      </c>
      <c r="F1477" s="84">
        <f t="shared" si="225"/>
        <v>0</v>
      </c>
      <c r="G1477" s="1"/>
      <c r="H1477" s="1"/>
      <c r="I1477" s="84">
        <f t="shared" si="226"/>
        <v>14.61</v>
      </c>
      <c r="J1477" s="84">
        <f t="shared" si="227"/>
        <v>252.2</v>
      </c>
      <c r="K1477" s="1"/>
      <c r="L1477" s="1"/>
      <c r="M1477" s="84">
        <f t="shared" si="228"/>
        <v>14.61</v>
      </c>
      <c r="N1477" s="84">
        <f t="shared" si="229"/>
        <v>97</v>
      </c>
      <c r="O1477" s="84">
        <f t="shared" si="222"/>
        <v>320.10000000000002</v>
      </c>
      <c r="P1477" s="1"/>
      <c r="Q1477" s="1"/>
    </row>
    <row r="1478" spans="1:17" x14ac:dyDescent="0.2">
      <c r="A1478" s="84">
        <f t="shared" si="223"/>
        <v>147.19999999999999</v>
      </c>
      <c r="B1478" s="84">
        <f t="shared" si="220"/>
        <v>1.0096000000000001</v>
      </c>
      <c r="C1478" s="84">
        <f t="shared" si="221"/>
        <v>1</v>
      </c>
      <c r="D1478" s="1"/>
      <c r="E1478" s="84">
        <f t="shared" si="224"/>
        <v>14.62</v>
      </c>
      <c r="F1478" s="84">
        <f t="shared" si="225"/>
        <v>0</v>
      </c>
      <c r="G1478" s="1"/>
      <c r="H1478" s="1"/>
      <c r="I1478" s="84">
        <f t="shared" si="226"/>
        <v>14.62</v>
      </c>
      <c r="J1478" s="84">
        <f t="shared" si="227"/>
        <v>252.4</v>
      </c>
      <c r="K1478" s="1"/>
      <c r="L1478" s="1"/>
      <c r="M1478" s="84">
        <f t="shared" si="228"/>
        <v>14.62</v>
      </c>
      <c r="N1478" s="84">
        <f t="shared" si="229"/>
        <v>97.08</v>
      </c>
      <c r="O1478" s="84">
        <f t="shared" si="222"/>
        <v>320.36399999999998</v>
      </c>
      <c r="P1478" s="1"/>
      <c r="Q1478" s="1"/>
    </row>
    <row r="1479" spans="1:17" x14ac:dyDescent="0.2">
      <c r="A1479" s="84">
        <f t="shared" si="223"/>
        <v>147.30000000000001</v>
      </c>
      <c r="B1479" s="84">
        <f t="shared" si="220"/>
        <v>1.0095000000000001</v>
      </c>
      <c r="C1479" s="84">
        <f t="shared" si="221"/>
        <v>1</v>
      </c>
      <c r="D1479" s="1"/>
      <c r="E1479" s="84">
        <f t="shared" si="224"/>
        <v>14.63</v>
      </c>
      <c r="F1479" s="84">
        <f t="shared" si="225"/>
        <v>0</v>
      </c>
      <c r="G1479" s="1"/>
      <c r="H1479" s="1"/>
      <c r="I1479" s="84">
        <f t="shared" si="226"/>
        <v>14.63</v>
      </c>
      <c r="J1479" s="84">
        <f t="shared" si="227"/>
        <v>252.6</v>
      </c>
      <c r="K1479" s="1"/>
      <c r="L1479" s="1"/>
      <c r="M1479" s="84">
        <f t="shared" si="228"/>
        <v>14.63</v>
      </c>
      <c r="N1479" s="84">
        <f t="shared" si="229"/>
        <v>97.15</v>
      </c>
      <c r="O1479" s="84">
        <f t="shared" si="222"/>
        <v>320.59500000000003</v>
      </c>
      <c r="P1479" s="1"/>
      <c r="Q1479" s="1"/>
    </row>
    <row r="1480" spans="1:17" x14ac:dyDescent="0.2">
      <c r="A1480" s="84">
        <f t="shared" si="223"/>
        <v>147.4</v>
      </c>
      <c r="B1480" s="84">
        <f t="shared" si="220"/>
        <v>1.0094000000000001</v>
      </c>
      <c r="C1480" s="84">
        <f t="shared" si="221"/>
        <v>1</v>
      </c>
      <c r="D1480" s="1"/>
      <c r="E1480" s="84">
        <f t="shared" si="224"/>
        <v>14.64</v>
      </c>
      <c r="F1480" s="84">
        <f t="shared" si="225"/>
        <v>0</v>
      </c>
      <c r="G1480" s="1"/>
      <c r="H1480" s="1"/>
      <c r="I1480" s="84">
        <f t="shared" si="226"/>
        <v>14.64</v>
      </c>
      <c r="J1480" s="84">
        <f t="shared" si="227"/>
        <v>252.8</v>
      </c>
      <c r="K1480" s="1"/>
      <c r="L1480" s="1"/>
      <c r="M1480" s="84">
        <f t="shared" si="228"/>
        <v>14.64</v>
      </c>
      <c r="N1480" s="84">
        <f t="shared" si="229"/>
        <v>97.23</v>
      </c>
      <c r="O1480" s="84">
        <f t="shared" si="222"/>
        <v>320.85899999999998</v>
      </c>
      <c r="P1480" s="1"/>
      <c r="Q1480" s="1"/>
    </row>
    <row r="1481" spans="1:17" x14ac:dyDescent="0.2">
      <c r="A1481" s="84">
        <f t="shared" si="223"/>
        <v>147.5</v>
      </c>
      <c r="B1481" s="84">
        <f t="shared" si="220"/>
        <v>1.0093000000000001</v>
      </c>
      <c r="C1481" s="84">
        <f t="shared" si="221"/>
        <v>1</v>
      </c>
      <c r="D1481" s="1"/>
      <c r="E1481" s="84">
        <f t="shared" si="224"/>
        <v>14.65</v>
      </c>
      <c r="F1481" s="84">
        <f t="shared" si="225"/>
        <v>0</v>
      </c>
      <c r="G1481" s="1"/>
      <c r="H1481" s="1"/>
      <c r="I1481" s="84">
        <f t="shared" si="226"/>
        <v>14.65</v>
      </c>
      <c r="J1481" s="84">
        <f t="shared" si="227"/>
        <v>253</v>
      </c>
      <c r="K1481" s="1"/>
      <c r="L1481" s="1"/>
      <c r="M1481" s="84">
        <f t="shared" si="228"/>
        <v>14.65</v>
      </c>
      <c r="N1481" s="84">
        <f t="shared" si="229"/>
        <v>97.31</v>
      </c>
      <c r="O1481" s="84">
        <f t="shared" si="222"/>
        <v>321.12299999999999</v>
      </c>
      <c r="P1481" s="1"/>
      <c r="Q1481" s="1"/>
    </row>
    <row r="1482" spans="1:17" x14ac:dyDescent="0.2">
      <c r="A1482" s="84">
        <f t="shared" si="223"/>
        <v>147.6</v>
      </c>
      <c r="B1482" s="84">
        <f t="shared" si="220"/>
        <v>1.0092000000000001</v>
      </c>
      <c r="C1482" s="84">
        <f t="shared" si="221"/>
        <v>1</v>
      </c>
      <c r="D1482" s="1"/>
      <c r="E1482" s="84">
        <f t="shared" si="224"/>
        <v>14.66</v>
      </c>
      <c r="F1482" s="84">
        <f t="shared" si="225"/>
        <v>0</v>
      </c>
      <c r="G1482" s="1"/>
      <c r="H1482" s="1"/>
      <c r="I1482" s="84">
        <f t="shared" si="226"/>
        <v>14.66</v>
      </c>
      <c r="J1482" s="84">
        <f t="shared" si="227"/>
        <v>253.2</v>
      </c>
      <c r="K1482" s="1"/>
      <c r="L1482" s="1"/>
      <c r="M1482" s="84">
        <f t="shared" si="228"/>
        <v>14.66</v>
      </c>
      <c r="N1482" s="84">
        <f t="shared" si="229"/>
        <v>97.38</v>
      </c>
      <c r="O1482" s="84">
        <f t="shared" si="222"/>
        <v>321.35399999999998</v>
      </c>
      <c r="P1482" s="1"/>
      <c r="Q1482" s="1"/>
    </row>
    <row r="1483" spans="1:17" x14ac:dyDescent="0.2">
      <c r="A1483" s="84">
        <f t="shared" si="223"/>
        <v>147.69999999999999</v>
      </c>
      <c r="B1483" s="84">
        <f t="shared" si="220"/>
        <v>1.0092000000000001</v>
      </c>
      <c r="C1483" s="84">
        <f t="shared" si="221"/>
        <v>1</v>
      </c>
      <c r="D1483" s="1"/>
      <c r="E1483" s="84">
        <f t="shared" si="224"/>
        <v>14.67</v>
      </c>
      <c r="F1483" s="84">
        <f t="shared" si="225"/>
        <v>0</v>
      </c>
      <c r="G1483" s="1"/>
      <c r="H1483" s="1"/>
      <c r="I1483" s="84">
        <f t="shared" si="226"/>
        <v>14.67</v>
      </c>
      <c r="J1483" s="84">
        <f t="shared" si="227"/>
        <v>253.4</v>
      </c>
      <c r="K1483" s="1"/>
      <c r="L1483" s="1"/>
      <c r="M1483" s="84">
        <f t="shared" si="228"/>
        <v>14.67</v>
      </c>
      <c r="N1483" s="84">
        <f t="shared" si="229"/>
        <v>97.46</v>
      </c>
      <c r="O1483" s="84">
        <f t="shared" si="222"/>
        <v>321.61799999999999</v>
      </c>
      <c r="P1483" s="1"/>
      <c r="Q1483" s="1"/>
    </row>
    <row r="1484" spans="1:17" x14ac:dyDescent="0.2">
      <c r="A1484" s="84">
        <f t="shared" si="223"/>
        <v>147.80000000000001</v>
      </c>
      <c r="B1484" s="84">
        <f t="shared" si="220"/>
        <v>1.0091000000000001</v>
      </c>
      <c r="C1484" s="84">
        <f t="shared" si="221"/>
        <v>1</v>
      </c>
      <c r="D1484" s="1"/>
      <c r="E1484" s="84">
        <f t="shared" si="224"/>
        <v>14.68</v>
      </c>
      <c r="F1484" s="84">
        <f t="shared" si="225"/>
        <v>0</v>
      </c>
      <c r="G1484" s="1"/>
      <c r="H1484" s="1"/>
      <c r="I1484" s="84">
        <f t="shared" si="226"/>
        <v>14.68</v>
      </c>
      <c r="J1484" s="84">
        <f t="shared" si="227"/>
        <v>253.6</v>
      </c>
      <c r="K1484" s="1"/>
      <c r="L1484" s="1"/>
      <c r="M1484" s="84">
        <f t="shared" si="228"/>
        <v>14.68</v>
      </c>
      <c r="N1484" s="84">
        <f t="shared" si="229"/>
        <v>97.54</v>
      </c>
      <c r="O1484" s="84">
        <f t="shared" si="222"/>
        <v>321.88200000000001</v>
      </c>
      <c r="P1484" s="1"/>
      <c r="Q1484" s="1"/>
    </row>
    <row r="1485" spans="1:17" x14ac:dyDescent="0.2">
      <c r="A1485" s="84">
        <f t="shared" si="223"/>
        <v>147.9</v>
      </c>
      <c r="B1485" s="84">
        <f t="shared" si="220"/>
        <v>1.0089999999999999</v>
      </c>
      <c r="C1485" s="84">
        <f t="shared" si="221"/>
        <v>1</v>
      </c>
      <c r="D1485" s="1"/>
      <c r="E1485" s="84">
        <f t="shared" si="224"/>
        <v>14.69</v>
      </c>
      <c r="F1485" s="84">
        <f t="shared" si="225"/>
        <v>0</v>
      </c>
      <c r="G1485" s="1"/>
      <c r="H1485" s="1"/>
      <c r="I1485" s="84">
        <f t="shared" si="226"/>
        <v>14.69</v>
      </c>
      <c r="J1485" s="84">
        <f t="shared" si="227"/>
        <v>253.8</v>
      </c>
      <c r="K1485" s="1"/>
      <c r="L1485" s="1"/>
      <c r="M1485" s="84">
        <f t="shared" si="228"/>
        <v>14.69</v>
      </c>
      <c r="N1485" s="84">
        <f t="shared" si="229"/>
        <v>97.62</v>
      </c>
      <c r="O1485" s="84">
        <f t="shared" si="222"/>
        <v>322.14600000000002</v>
      </c>
      <c r="P1485" s="1"/>
      <c r="Q1485" s="1"/>
    </row>
    <row r="1486" spans="1:17" x14ac:dyDescent="0.2">
      <c r="A1486" s="84">
        <f t="shared" si="223"/>
        <v>148</v>
      </c>
      <c r="B1486" s="84">
        <f t="shared" si="220"/>
        <v>1.0088999999999999</v>
      </c>
      <c r="C1486" s="84">
        <f t="shared" si="221"/>
        <v>1</v>
      </c>
      <c r="D1486" s="1"/>
      <c r="E1486" s="84">
        <f t="shared" si="224"/>
        <v>14.7</v>
      </c>
      <c r="F1486" s="84">
        <f t="shared" si="225"/>
        <v>0</v>
      </c>
      <c r="G1486" s="1"/>
      <c r="H1486" s="1"/>
      <c r="I1486" s="84">
        <f t="shared" si="226"/>
        <v>14.7</v>
      </c>
      <c r="J1486" s="84">
        <f t="shared" si="227"/>
        <v>254</v>
      </c>
      <c r="K1486" s="1"/>
      <c r="L1486" s="1"/>
      <c r="M1486" s="84">
        <f t="shared" si="228"/>
        <v>14.7</v>
      </c>
      <c r="N1486" s="84">
        <f t="shared" si="229"/>
        <v>97.69</v>
      </c>
      <c r="O1486" s="84">
        <f t="shared" si="222"/>
        <v>322.37700000000001</v>
      </c>
      <c r="P1486" s="1"/>
      <c r="Q1486" s="1"/>
    </row>
    <row r="1487" spans="1:17" x14ac:dyDescent="0.2">
      <c r="A1487" s="84">
        <f t="shared" si="223"/>
        <v>148.1</v>
      </c>
      <c r="B1487" s="84">
        <f t="shared" si="220"/>
        <v>1.0088999999999999</v>
      </c>
      <c r="C1487" s="84">
        <f t="shared" si="221"/>
        <v>1</v>
      </c>
      <c r="D1487" s="1"/>
      <c r="E1487" s="84">
        <f t="shared" si="224"/>
        <v>14.71</v>
      </c>
      <c r="F1487" s="84">
        <f t="shared" si="225"/>
        <v>0</v>
      </c>
      <c r="G1487" s="1"/>
      <c r="H1487" s="1"/>
      <c r="I1487" s="84">
        <f t="shared" si="226"/>
        <v>14.71</v>
      </c>
      <c r="J1487" s="84">
        <f t="shared" si="227"/>
        <v>254.2</v>
      </c>
      <c r="K1487" s="1"/>
      <c r="L1487" s="1"/>
      <c r="M1487" s="84">
        <f t="shared" si="228"/>
        <v>14.71</v>
      </c>
      <c r="N1487" s="84">
        <f t="shared" si="229"/>
        <v>97.77</v>
      </c>
      <c r="O1487" s="84">
        <f t="shared" si="222"/>
        <v>322.64100000000002</v>
      </c>
      <c r="P1487" s="1"/>
      <c r="Q1487" s="1"/>
    </row>
    <row r="1488" spans="1:17" x14ac:dyDescent="0.2">
      <c r="A1488" s="84">
        <f t="shared" si="223"/>
        <v>148.19999999999999</v>
      </c>
      <c r="B1488" s="84">
        <f t="shared" ref="B1488:B1551" si="230">ROUND(VLOOKUP($A1488,SINCLAIRTABELLE,$D$1),$B$10)</f>
        <v>1.0087999999999999</v>
      </c>
      <c r="C1488" s="84">
        <f t="shared" ref="C1488:C1551" si="231">IF($B$3=$W$1,ROUND(VLOOKUP($A1488,SINCLAIRTABELLE,$E$1),$B$10),IF($B$3=$W$2,B1488,B1488+$B$4))</f>
        <v>1</v>
      </c>
      <c r="D1488" s="1"/>
      <c r="E1488" s="84">
        <f t="shared" si="224"/>
        <v>14.72</v>
      </c>
      <c r="F1488" s="84">
        <f t="shared" si="225"/>
        <v>0</v>
      </c>
      <c r="G1488" s="1"/>
      <c r="H1488" s="1"/>
      <c r="I1488" s="84">
        <f t="shared" si="226"/>
        <v>14.72</v>
      </c>
      <c r="J1488" s="84">
        <f t="shared" si="227"/>
        <v>254.4</v>
      </c>
      <c r="K1488" s="1"/>
      <c r="L1488" s="1"/>
      <c r="M1488" s="84">
        <f t="shared" si="228"/>
        <v>14.72</v>
      </c>
      <c r="N1488" s="84">
        <f t="shared" si="229"/>
        <v>97.85</v>
      </c>
      <c r="O1488" s="84">
        <f t="shared" ref="O1488:O1551" si="232">IF($N$4="Ja",ROUND(N1488*$O$2,$B$10),N1488)</f>
        <v>322.90499999999997</v>
      </c>
      <c r="P1488" s="1"/>
      <c r="Q1488" s="1"/>
    </row>
    <row r="1489" spans="1:17" x14ac:dyDescent="0.2">
      <c r="A1489" s="84">
        <f t="shared" si="223"/>
        <v>148.30000000000001</v>
      </c>
      <c r="B1489" s="84">
        <f t="shared" si="230"/>
        <v>1.0086999999999999</v>
      </c>
      <c r="C1489" s="84">
        <f t="shared" si="231"/>
        <v>1</v>
      </c>
      <c r="D1489" s="1"/>
      <c r="E1489" s="84">
        <f t="shared" si="224"/>
        <v>14.73</v>
      </c>
      <c r="F1489" s="84">
        <f t="shared" si="225"/>
        <v>0</v>
      </c>
      <c r="G1489" s="1"/>
      <c r="H1489" s="1"/>
      <c r="I1489" s="84">
        <f t="shared" si="226"/>
        <v>14.73</v>
      </c>
      <c r="J1489" s="84">
        <f t="shared" si="227"/>
        <v>254.6</v>
      </c>
      <c r="K1489" s="1"/>
      <c r="L1489" s="1"/>
      <c r="M1489" s="84">
        <f t="shared" si="228"/>
        <v>14.73</v>
      </c>
      <c r="N1489" s="84">
        <f t="shared" si="229"/>
        <v>97.92</v>
      </c>
      <c r="O1489" s="84">
        <f t="shared" si="232"/>
        <v>323.13600000000002</v>
      </c>
      <c r="P1489" s="1"/>
      <c r="Q1489" s="1"/>
    </row>
    <row r="1490" spans="1:17" x14ac:dyDescent="0.2">
      <c r="A1490" s="84">
        <f t="shared" ref="A1490:A1553" si="233">ROUND(A1489+0.1,1)</f>
        <v>148.4</v>
      </c>
      <c r="B1490" s="84">
        <f t="shared" si="230"/>
        <v>1.0085999999999999</v>
      </c>
      <c r="C1490" s="84">
        <f t="shared" si="231"/>
        <v>1</v>
      </c>
      <c r="D1490" s="1"/>
      <c r="E1490" s="84">
        <f t="shared" ref="E1490:E1553" si="234">ROUND(E1489+0.01,2)</f>
        <v>14.74</v>
      </c>
      <c r="F1490" s="84">
        <f t="shared" ref="F1490:F1553" si="235">ROUND(IF(E1490 &gt; $F$9,0,($F$9-E1490)*100*$F$11), $F$10)</f>
        <v>0</v>
      </c>
      <c r="G1490" s="1"/>
      <c r="H1490" s="1"/>
      <c r="I1490" s="84">
        <f t="shared" ref="I1490:I1553" si="236">ROUND(I1489+0.01,2)</f>
        <v>14.74</v>
      </c>
      <c r="J1490" s="84">
        <f t="shared" ref="J1490:J1553" si="237">ROUND(IF(I1490&lt;=$J$9,0,(I1490-$J$9)*100*$J$11),$J$10)</f>
        <v>254.8</v>
      </c>
      <c r="K1490" s="1"/>
      <c r="L1490" s="1"/>
      <c r="M1490" s="84">
        <f t="shared" ref="M1490:M1553" si="238">ROUND(M1489+0.01,2)</f>
        <v>14.74</v>
      </c>
      <c r="N1490" s="84">
        <f t="shared" ref="N1490:N1553" si="239">ROUND(IF(M1490&lt;=$N$9,0,(M1490-$N$9)*100*$N$11),$N$10)</f>
        <v>98</v>
      </c>
      <c r="O1490" s="84">
        <f t="shared" si="232"/>
        <v>323.39999999999998</v>
      </c>
      <c r="P1490" s="1"/>
      <c r="Q1490" s="1"/>
    </row>
    <row r="1491" spans="1:17" x14ac:dyDescent="0.2">
      <c r="A1491" s="84">
        <f t="shared" si="233"/>
        <v>148.5</v>
      </c>
      <c r="B1491" s="84">
        <f t="shared" si="230"/>
        <v>1.0085999999999999</v>
      </c>
      <c r="C1491" s="84">
        <f t="shared" si="231"/>
        <v>1</v>
      </c>
      <c r="D1491" s="1"/>
      <c r="E1491" s="84">
        <f t="shared" si="234"/>
        <v>14.75</v>
      </c>
      <c r="F1491" s="84">
        <f t="shared" si="235"/>
        <v>0</v>
      </c>
      <c r="G1491" s="1"/>
      <c r="H1491" s="1"/>
      <c r="I1491" s="84">
        <f t="shared" si="236"/>
        <v>14.75</v>
      </c>
      <c r="J1491" s="84">
        <f t="shared" si="237"/>
        <v>255</v>
      </c>
      <c r="K1491" s="1"/>
      <c r="L1491" s="1"/>
      <c r="M1491" s="84">
        <f t="shared" si="238"/>
        <v>14.75</v>
      </c>
      <c r="N1491" s="84">
        <f t="shared" si="239"/>
        <v>98.08</v>
      </c>
      <c r="O1491" s="84">
        <f t="shared" si="232"/>
        <v>323.66399999999999</v>
      </c>
      <c r="P1491" s="1"/>
      <c r="Q1491" s="1"/>
    </row>
    <row r="1492" spans="1:17" x14ac:dyDescent="0.2">
      <c r="A1492" s="84">
        <f t="shared" si="233"/>
        <v>148.6</v>
      </c>
      <c r="B1492" s="84">
        <f t="shared" si="230"/>
        <v>1.0085</v>
      </c>
      <c r="C1492" s="84">
        <f t="shared" si="231"/>
        <v>1</v>
      </c>
      <c r="D1492" s="1"/>
      <c r="E1492" s="84">
        <f t="shared" si="234"/>
        <v>14.76</v>
      </c>
      <c r="F1492" s="84">
        <f t="shared" si="235"/>
        <v>0</v>
      </c>
      <c r="G1492" s="1"/>
      <c r="H1492" s="1"/>
      <c r="I1492" s="84">
        <f t="shared" si="236"/>
        <v>14.76</v>
      </c>
      <c r="J1492" s="84">
        <f t="shared" si="237"/>
        <v>255.2</v>
      </c>
      <c r="K1492" s="1"/>
      <c r="L1492" s="1"/>
      <c r="M1492" s="84">
        <f t="shared" si="238"/>
        <v>14.76</v>
      </c>
      <c r="N1492" s="84">
        <f t="shared" si="239"/>
        <v>98.15</v>
      </c>
      <c r="O1492" s="84">
        <f t="shared" si="232"/>
        <v>323.89499999999998</v>
      </c>
      <c r="P1492" s="1"/>
      <c r="Q1492" s="1"/>
    </row>
    <row r="1493" spans="1:17" x14ac:dyDescent="0.2">
      <c r="A1493" s="84">
        <f t="shared" si="233"/>
        <v>148.69999999999999</v>
      </c>
      <c r="B1493" s="84">
        <f t="shared" si="230"/>
        <v>1.0084</v>
      </c>
      <c r="C1493" s="84">
        <f t="shared" si="231"/>
        <v>1</v>
      </c>
      <c r="D1493" s="1"/>
      <c r="E1493" s="84">
        <f t="shared" si="234"/>
        <v>14.77</v>
      </c>
      <c r="F1493" s="84">
        <f t="shared" si="235"/>
        <v>0</v>
      </c>
      <c r="G1493" s="1"/>
      <c r="H1493" s="1"/>
      <c r="I1493" s="84">
        <f t="shared" si="236"/>
        <v>14.77</v>
      </c>
      <c r="J1493" s="84">
        <f t="shared" si="237"/>
        <v>255.4</v>
      </c>
      <c r="K1493" s="1"/>
      <c r="L1493" s="1"/>
      <c r="M1493" s="84">
        <f t="shared" si="238"/>
        <v>14.77</v>
      </c>
      <c r="N1493" s="84">
        <f t="shared" si="239"/>
        <v>98.23</v>
      </c>
      <c r="O1493" s="84">
        <f t="shared" si="232"/>
        <v>324.15899999999999</v>
      </c>
      <c r="P1493" s="1"/>
      <c r="Q1493" s="1"/>
    </row>
    <row r="1494" spans="1:17" x14ac:dyDescent="0.2">
      <c r="A1494" s="84">
        <f t="shared" si="233"/>
        <v>148.80000000000001</v>
      </c>
      <c r="B1494" s="84">
        <f t="shared" si="230"/>
        <v>1.0084</v>
      </c>
      <c r="C1494" s="84">
        <f t="shared" si="231"/>
        <v>1</v>
      </c>
      <c r="D1494" s="1"/>
      <c r="E1494" s="84">
        <f t="shared" si="234"/>
        <v>14.78</v>
      </c>
      <c r="F1494" s="84">
        <f t="shared" si="235"/>
        <v>0</v>
      </c>
      <c r="G1494" s="1"/>
      <c r="H1494" s="1"/>
      <c r="I1494" s="84">
        <f t="shared" si="236"/>
        <v>14.78</v>
      </c>
      <c r="J1494" s="84">
        <f t="shared" si="237"/>
        <v>255.6</v>
      </c>
      <c r="K1494" s="1"/>
      <c r="L1494" s="1"/>
      <c r="M1494" s="84">
        <f t="shared" si="238"/>
        <v>14.78</v>
      </c>
      <c r="N1494" s="84">
        <f t="shared" si="239"/>
        <v>98.31</v>
      </c>
      <c r="O1494" s="84">
        <f t="shared" si="232"/>
        <v>324.423</v>
      </c>
      <c r="P1494" s="1"/>
      <c r="Q1494" s="1"/>
    </row>
    <row r="1495" spans="1:17" x14ac:dyDescent="0.2">
      <c r="A1495" s="84">
        <f t="shared" si="233"/>
        <v>148.9</v>
      </c>
      <c r="B1495" s="84">
        <f t="shared" si="230"/>
        <v>1.0083</v>
      </c>
      <c r="C1495" s="84">
        <f t="shared" si="231"/>
        <v>1</v>
      </c>
      <c r="D1495" s="1"/>
      <c r="E1495" s="84">
        <f t="shared" si="234"/>
        <v>14.79</v>
      </c>
      <c r="F1495" s="84">
        <f t="shared" si="235"/>
        <v>0</v>
      </c>
      <c r="G1495" s="1"/>
      <c r="H1495" s="1"/>
      <c r="I1495" s="84">
        <f t="shared" si="236"/>
        <v>14.79</v>
      </c>
      <c r="J1495" s="84">
        <f t="shared" si="237"/>
        <v>255.8</v>
      </c>
      <c r="K1495" s="1"/>
      <c r="L1495" s="1"/>
      <c r="M1495" s="84">
        <f t="shared" si="238"/>
        <v>14.79</v>
      </c>
      <c r="N1495" s="84">
        <f t="shared" si="239"/>
        <v>98.38</v>
      </c>
      <c r="O1495" s="84">
        <f t="shared" si="232"/>
        <v>324.654</v>
      </c>
      <c r="P1495" s="1"/>
      <c r="Q1495" s="1"/>
    </row>
    <row r="1496" spans="1:17" x14ac:dyDescent="0.2">
      <c r="A1496" s="84">
        <f t="shared" si="233"/>
        <v>149</v>
      </c>
      <c r="B1496" s="84">
        <f t="shared" si="230"/>
        <v>1.0082</v>
      </c>
      <c r="C1496" s="84">
        <f t="shared" si="231"/>
        <v>1</v>
      </c>
      <c r="D1496" s="1"/>
      <c r="E1496" s="84">
        <f t="shared" si="234"/>
        <v>14.8</v>
      </c>
      <c r="F1496" s="84">
        <f t="shared" si="235"/>
        <v>0</v>
      </c>
      <c r="G1496" s="1"/>
      <c r="H1496" s="1"/>
      <c r="I1496" s="84">
        <f t="shared" si="236"/>
        <v>14.8</v>
      </c>
      <c r="J1496" s="84">
        <f t="shared" si="237"/>
        <v>256</v>
      </c>
      <c r="K1496" s="1"/>
      <c r="L1496" s="1"/>
      <c r="M1496" s="84">
        <f t="shared" si="238"/>
        <v>14.8</v>
      </c>
      <c r="N1496" s="84">
        <f t="shared" si="239"/>
        <v>98.46</v>
      </c>
      <c r="O1496" s="84">
        <f t="shared" si="232"/>
        <v>324.91800000000001</v>
      </c>
      <c r="P1496" s="1"/>
      <c r="Q1496" s="1"/>
    </row>
    <row r="1497" spans="1:17" x14ac:dyDescent="0.2">
      <c r="A1497" s="84">
        <f t="shared" si="233"/>
        <v>149.1</v>
      </c>
      <c r="B1497" s="84">
        <f t="shared" si="230"/>
        <v>1.0081</v>
      </c>
      <c r="C1497" s="84">
        <f t="shared" si="231"/>
        <v>1</v>
      </c>
      <c r="D1497" s="1"/>
      <c r="E1497" s="84">
        <f t="shared" si="234"/>
        <v>14.81</v>
      </c>
      <c r="F1497" s="84">
        <f t="shared" si="235"/>
        <v>0</v>
      </c>
      <c r="G1497" s="1"/>
      <c r="H1497" s="1"/>
      <c r="I1497" s="84">
        <f t="shared" si="236"/>
        <v>14.81</v>
      </c>
      <c r="J1497" s="84">
        <f t="shared" si="237"/>
        <v>256.2</v>
      </c>
      <c r="K1497" s="1"/>
      <c r="L1497" s="1"/>
      <c r="M1497" s="84">
        <f t="shared" si="238"/>
        <v>14.81</v>
      </c>
      <c r="N1497" s="84">
        <f t="shared" si="239"/>
        <v>98.54</v>
      </c>
      <c r="O1497" s="84">
        <f t="shared" si="232"/>
        <v>325.18200000000002</v>
      </c>
      <c r="P1497" s="1"/>
      <c r="Q1497" s="1"/>
    </row>
    <row r="1498" spans="1:17" x14ac:dyDescent="0.2">
      <c r="A1498" s="84">
        <f t="shared" si="233"/>
        <v>149.19999999999999</v>
      </c>
      <c r="B1498" s="84">
        <f t="shared" si="230"/>
        <v>1.0081</v>
      </c>
      <c r="C1498" s="84">
        <f t="shared" si="231"/>
        <v>1</v>
      </c>
      <c r="D1498" s="1"/>
      <c r="E1498" s="84">
        <f t="shared" si="234"/>
        <v>14.82</v>
      </c>
      <c r="F1498" s="84">
        <f t="shared" si="235"/>
        <v>0</v>
      </c>
      <c r="G1498" s="1"/>
      <c r="H1498" s="1"/>
      <c r="I1498" s="84">
        <f t="shared" si="236"/>
        <v>14.82</v>
      </c>
      <c r="J1498" s="84">
        <f t="shared" si="237"/>
        <v>256.39999999999998</v>
      </c>
      <c r="K1498" s="1"/>
      <c r="L1498" s="1"/>
      <c r="M1498" s="84">
        <f t="shared" si="238"/>
        <v>14.82</v>
      </c>
      <c r="N1498" s="84">
        <f t="shared" si="239"/>
        <v>98.62</v>
      </c>
      <c r="O1498" s="84">
        <f t="shared" si="232"/>
        <v>325.44600000000003</v>
      </c>
      <c r="P1498" s="1"/>
      <c r="Q1498" s="1"/>
    </row>
    <row r="1499" spans="1:17" x14ac:dyDescent="0.2">
      <c r="A1499" s="84">
        <f t="shared" si="233"/>
        <v>149.30000000000001</v>
      </c>
      <c r="B1499" s="84">
        <f t="shared" si="230"/>
        <v>1.008</v>
      </c>
      <c r="C1499" s="84">
        <f t="shared" si="231"/>
        <v>1</v>
      </c>
      <c r="D1499" s="1"/>
      <c r="E1499" s="84">
        <f t="shared" si="234"/>
        <v>14.83</v>
      </c>
      <c r="F1499" s="84">
        <f t="shared" si="235"/>
        <v>0</v>
      </c>
      <c r="G1499" s="1"/>
      <c r="H1499" s="1"/>
      <c r="I1499" s="84">
        <f t="shared" si="236"/>
        <v>14.83</v>
      </c>
      <c r="J1499" s="84">
        <f t="shared" si="237"/>
        <v>256.60000000000002</v>
      </c>
      <c r="K1499" s="1"/>
      <c r="L1499" s="1"/>
      <c r="M1499" s="84">
        <f t="shared" si="238"/>
        <v>14.83</v>
      </c>
      <c r="N1499" s="84">
        <f t="shared" si="239"/>
        <v>98.69</v>
      </c>
      <c r="O1499" s="84">
        <f t="shared" si="232"/>
        <v>325.67700000000002</v>
      </c>
      <c r="P1499" s="1"/>
      <c r="Q1499" s="1"/>
    </row>
    <row r="1500" spans="1:17" x14ac:dyDescent="0.2">
      <c r="A1500" s="84">
        <f t="shared" si="233"/>
        <v>149.4</v>
      </c>
      <c r="B1500" s="84">
        <f t="shared" si="230"/>
        <v>1.0079</v>
      </c>
      <c r="C1500" s="84">
        <f t="shared" si="231"/>
        <v>1</v>
      </c>
      <c r="D1500" s="1"/>
      <c r="E1500" s="84">
        <f t="shared" si="234"/>
        <v>14.84</v>
      </c>
      <c r="F1500" s="84">
        <f t="shared" si="235"/>
        <v>0</v>
      </c>
      <c r="G1500" s="1"/>
      <c r="H1500" s="1"/>
      <c r="I1500" s="84">
        <f t="shared" si="236"/>
        <v>14.84</v>
      </c>
      <c r="J1500" s="84">
        <f t="shared" si="237"/>
        <v>256.8</v>
      </c>
      <c r="K1500" s="1"/>
      <c r="L1500" s="1"/>
      <c r="M1500" s="84">
        <f t="shared" si="238"/>
        <v>14.84</v>
      </c>
      <c r="N1500" s="84">
        <f t="shared" si="239"/>
        <v>98.77</v>
      </c>
      <c r="O1500" s="84">
        <f t="shared" si="232"/>
        <v>325.94099999999997</v>
      </c>
      <c r="P1500" s="1"/>
      <c r="Q1500" s="1"/>
    </row>
    <row r="1501" spans="1:17" x14ac:dyDescent="0.2">
      <c r="A1501" s="84">
        <f t="shared" si="233"/>
        <v>149.5</v>
      </c>
      <c r="B1501" s="84">
        <f t="shared" si="230"/>
        <v>1.0079</v>
      </c>
      <c r="C1501" s="84">
        <f t="shared" si="231"/>
        <v>1</v>
      </c>
      <c r="D1501" s="1"/>
      <c r="E1501" s="84">
        <f t="shared" si="234"/>
        <v>14.85</v>
      </c>
      <c r="F1501" s="84">
        <f t="shared" si="235"/>
        <v>0</v>
      </c>
      <c r="G1501" s="1"/>
      <c r="H1501" s="1"/>
      <c r="I1501" s="84">
        <f t="shared" si="236"/>
        <v>14.85</v>
      </c>
      <c r="J1501" s="84">
        <f t="shared" si="237"/>
        <v>257</v>
      </c>
      <c r="K1501" s="1"/>
      <c r="L1501" s="1"/>
      <c r="M1501" s="84">
        <f t="shared" si="238"/>
        <v>14.85</v>
      </c>
      <c r="N1501" s="84">
        <f t="shared" si="239"/>
        <v>98.85</v>
      </c>
      <c r="O1501" s="84">
        <f t="shared" si="232"/>
        <v>326.20499999999998</v>
      </c>
      <c r="P1501" s="1"/>
      <c r="Q1501" s="1"/>
    </row>
    <row r="1502" spans="1:17" x14ac:dyDescent="0.2">
      <c r="A1502" s="84">
        <f t="shared" si="233"/>
        <v>149.6</v>
      </c>
      <c r="B1502" s="84">
        <f t="shared" si="230"/>
        <v>1.0078</v>
      </c>
      <c r="C1502" s="84">
        <f t="shared" si="231"/>
        <v>1</v>
      </c>
      <c r="D1502" s="1"/>
      <c r="E1502" s="84">
        <f t="shared" si="234"/>
        <v>14.86</v>
      </c>
      <c r="F1502" s="84">
        <f t="shared" si="235"/>
        <v>0</v>
      </c>
      <c r="G1502" s="1"/>
      <c r="H1502" s="1"/>
      <c r="I1502" s="84">
        <f t="shared" si="236"/>
        <v>14.86</v>
      </c>
      <c r="J1502" s="84">
        <f t="shared" si="237"/>
        <v>257.2</v>
      </c>
      <c r="K1502" s="1"/>
      <c r="L1502" s="1"/>
      <c r="M1502" s="84">
        <f t="shared" si="238"/>
        <v>14.86</v>
      </c>
      <c r="N1502" s="84">
        <f t="shared" si="239"/>
        <v>98.92</v>
      </c>
      <c r="O1502" s="84">
        <f t="shared" si="232"/>
        <v>326.43599999999998</v>
      </c>
      <c r="P1502" s="1"/>
      <c r="Q1502" s="1"/>
    </row>
    <row r="1503" spans="1:17" x14ac:dyDescent="0.2">
      <c r="A1503" s="84">
        <f t="shared" si="233"/>
        <v>149.69999999999999</v>
      </c>
      <c r="B1503" s="84">
        <f t="shared" si="230"/>
        <v>1.0077</v>
      </c>
      <c r="C1503" s="84">
        <f t="shared" si="231"/>
        <v>1</v>
      </c>
      <c r="D1503" s="1"/>
      <c r="E1503" s="84">
        <f t="shared" si="234"/>
        <v>14.87</v>
      </c>
      <c r="F1503" s="84">
        <f t="shared" si="235"/>
        <v>0</v>
      </c>
      <c r="G1503" s="1"/>
      <c r="H1503" s="1"/>
      <c r="I1503" s="84">
        <f t="shared" si="236"/>
        <v>14.87</v>
      </c>
      <c r="J1503" s="84">
        <f t="shared" si="237"/>
        <v>257.39999999999998</v>
      </c>
      <c r="K1503" s="1"/>
      <c r="L1503" s="1"/>
      <c r="M1503" s="84">
        <f t="shared" si="238"/>
        <v>14.87</v>
      </c>
      <c r="N1503" s="84">
        <f t="shared" si="239"/>
        <v>99</v>
      </c>
      <c r="O1503" s="84">
        <f t="shared" si="232"/>
        <v>326.7</v>
      </c>
      <c r="P1503" s="1"/>
      <c r="Q1503" s="1"/>
    </row>
    <row r="1504" spans="1:17" x14ac:dyDescent="0.2">
      <c r="A1504" s="84">
        <f t="shared" si="233"/>
        <v>149.80000000000001</v>
      </c>
      <c r="B1504" s="84">
        <f t="shared" si="230"/>
        <v>1.0076000000000001</v>
      </c>
      <c r="C1504" s="84">
        <f t="shared" si="231"/>
        <v>1</v>
      </c>
      <c r="D1504" s="1"/>
      <c r="E1504" s="84">
        <f t="shared" si="234"/>
        <v>14.88</v>
      </c>
      <c r="F1504" s="84">
        <f t="shared" si="235"/>
        <v>0</v>
      </c>
      <c r="G1504" s="1"/>
      <c r="H1504" s="1"/>
      <c r="I1504" s="84">
        <f t="shared" si="236"/>
        <v>14.88</v>
      </c>
      <c r="J1504" s="84">
        <f t="shared" si="237"/>
        <v>257.60000000000002</v>
      </c>
      <c r="K1504" s="1"/>
      <c r="L1504" s="1"/>
      <c r="M1504" s="84">
        <f t="shared" si="238"/>
        <v>14.88</v>
      </c>
      <c r="N1504" s="84">
        <f t="shared" si="239"/>
        <v>99.08</v>
      </c>
      <c r="O1504" s="84">
        <f t="shared" si="232"/>
        <v>326.964</v>
      </c>
      <c r="P1504" s="1"/>
      <c r="Q1504" s="1"/>
    </row>
    <row r="1505" spans="1:17" x14ac:dyDescent="0.2">
      <c r="A1505" s="84">
        <f t="shared" si="233"/>
        <v>149.9</v>
      </c>
      <c r="B1505" s="84">
        <f t="shared" si="230"/>
        <v>1.0076000000000001</v>
      </c>
      <c r="C1505" s="84">
        <f t="shared" si="231"/>
        <v>1</v>
      </c>
      <c r="D1505" s="1"/>
      <c r="E1505" s="84">
        <f t="shared" si="234"/>
        <v>14.89</v>
      </c>
      <c r="F1505" s="84">
        <f t="shared" si="235"/>
        <v>0</v>
      </c>
      <c r="G1505" s="1"/>
      <c r="H1505" s="1"/>
      <c r="I1505" s="84">
        <f t="shared" si="236"/>
        <v>14.89</v>
      </c>
      <c r="J1505" s="84">
        <f t="shared" si="237"/>
        <v>257.8</v>
      </c>
      <c r="K1505" s="1"/>
      <c r="L1505" s="1"/>
      <c r="M1505" s="84">
        <f t="shared" si="238"/>
        <v>14.89</v>
      </c>
      <c r="N1505" s="84">
        <f t="shared" si="239"/>
        <v>99.15</v>
      </c>
      <c r="O1505" s="84">
        <f t="shared" si="232"/>
        <v>327.19499999999999</v>
      </c>
      <c r="P1505" s="1"/>
      <c r="Q1505" s="1"/>
    </row>
    <row r="1506" spans="1:17" x14ac:dyDescent="0.2">
      <c r="A1506" s="84">
        <f t="shared" si="233"/>
        <v>150</v>
      </c>
      <c r="B1506" s="84">
        <f t="shared" si="230"/>
        <v>1.0075000000000001</v>
      </c>
      <c r="C1506" s="84">
        <f t="shared" si="231"/>
        <v>1</v>
      </c>
      <c r="D1506" s="1"/>
      <c r="E1506" s="84">
        <f t="shared" si="234"/>
        <v>14.9</v>
      </c>
      <c r="F1506" s="84">
        <f t="shared" si="235"/>
        <v>0</v>
      </c>
      <c r="G1506" s="1"/>
      <c r="H1506" s="1"/>
      <c r="I1506" s="84">
        <f t="shared" si="236"/>
        <v>14.9</v>
      </c>
      <c r="J1506" s="84">
        <f t="shared" si="237"/>
        <v>258</v>
      </c>
      <c r="K1506" s="1"/>
      <c r="L1506" s="1"/>
      <c r="M1506" s="84">
        <f t="shared" si="238"/>
        <v>14.9</v>
      </c>
      <c r="N1506" s="84">
        <f t="shared" si="239"/>
        <v>99.23</v>
      </c>
      <c r="O1506" s="84">
        <f t="shared" si="232"/>
        <v>327.459</v>
      </c>
      <c r="P1506" s="1"/>
      <c r="Q1506" s="1"/>
    </row>
    <row r="1507" spans="1:17" x14ac:dyDescent="0.2">
      <c r="A1507" s="84">
        <f t="shared" si="233"/>
        <v>150.1</v>
      </c>
      <c r="B1507" s="84">
        <f t="shared" si="230"/>
        <v>1.0074000000000001</v>
      </c>
      <c r="C1507" s="84">
        <f t="shared" si="231"/>
        <v>1</v>
      </c>
      <c r="D1507" s="1"/>
      <c r="E1507" s="84">
        <f t="shared" si="234"/>
        <v>14.91</v>
      </c>
      <c r="F1507" s="84">
        <f t="shared" si="235"/>
        <v>0</v>
      </c>
      <c r="G1507" s="1"/>
      <c r="H1507" s="1"/>
      <c r="I1507" s="84">
        <f t="shared" si="236"/>
        <v>14.91</v>
      </c>
      <c r="J1507" s="84">
        <f t="shared" si="237"/>
        <v>258.2</v>
      </c>
      <c r="K1507" s="1"/>
      <c r="L1507" s="1"/>
      <c r="M1507" s="84">
        <f t="shared" si="238"/>
        <v>14.91</v>
      </c>
      <c r="N1507" s="84">
        <f t="shared" si="239"/>
        <v>99.31</v>
      </c>
      <c r="O1507" s="84">
        <f t="shared" si="232"/>
        <v>327.72300000000001</v>
      </c>
      <c r="P1507" s="1"/>
      <c r="Q1507" s="1"/>
    </row>
    <row r="1508" spans="1:17" x14ac:dyDescent="0.2">
      <c r="A1508" s="84">
        <f t="shared" si="233"/>
        <v>150.19999999999999</v>
      </c>
      <c r="B1508" s="84">
        <f t="shared" si="230"/>
        <v>1.0074000000000001</v>
      </c>
      <c r="C1508" s="84">
        <f t="shared" si="231"/>
        <v>1</v>
      </c>
      <c r="D1508" s="1"/>
      <c r="E1508" s="84">
        <f t="shared" si="234"/>
        <v>14.92</v>
      </c>
      <c r="F1508" s="84">
        <f t="shared" si="235"/>
        <v>0</v>
      </c>
      <c r="G1508" s="1"/>
      <c r="H1508" s="1"/>
      <c r="I1508" s="84">
        <f t="shared" si="236"/>
        <v>14.92</v>
      </c>
      <c r="J1508" s="84">
        <f t="shared" si="237"/>
        <v>258.39999999999998</v>
      </c>
      <c r="K1508" s="1"/>
      <c r="L1508" s="1"/>
      <c r="M1508" s="84">
        <f t="shared" si="238"/>
        <v>14.92</v>
      </c>
      <c r="N1508" s="84">
        <f t="shared" si="239"/>
        <v>99.38</v>
      </c>
      <c r="O1508" s="84">
        <f t="shared" si="232"/>
        <v>327.95400000000001</v>
      </c>
      <c r="P1508" s="1"/>
      <c r="Q1508" s="1"/>
    </row>
    <row r="1509" spans="1:17" x14ac:dyDescent="0.2">
      <c r="A1509" s="84">
        <f t="shared" si="233"/>
        <v>150.30000000000001</v>
      </c>
      <c r="B1509" s="84">
        <f t="shared" si="230"/>
        <v>1.0073000000000001</v>
      </c>
      <c r="C1509" s="84">
        <f t="shared" si="231"/>
        <v>1</v>
      </c>
      <c r="D1509" s="1"/>
      <c r="E1509" s="84">
        <f t="shared" si="234"/>
        <v>14.93</v>
      </c>
      <c r="F1509" s="84">
        <f t="shared" si="235"/>
        <v>0</v>
      </c>
      <c r="G1509" s="1"/>
      <c r="H1509" s="1"/>
      <c r="I1509" s="84">
        <f t="shared" si="236"/>
        <v>14.93</v>
      </c>
      <c r="J1509" s="84">
        <f t="shared" si="237"/>
        <v>258.60000000000002</v>
      </c>
      <c r="K1509" s="1"/>
      <c r="L1509" s="1"/>
      <c r="M1509" s="84">
        <f t="shared" si="238"/>
        <v>14.93</v>
      </c>
      <c r="N1509" s="84">
        <f t="shared" si="239"/>
        <v>99.46</v>
      </c>
      <c r="O1509" s="84">
        <f t="shared" si="232"/>
        <v>328.21800000000002</v>
      </c>
      <c r="P1509" s="1"/>
      <c r="Q1509" s="1"/>
    </row>
    <row r="1510" spans="1:17" x14ac:dyDescent="0.2">
      <c r="A1510" s="84">
        <f t="shared" si="233"/>
        <v>150.4</v>
      </c>
      <c r="B1510" s="84">
        <f t="shared" si="230"/>
        <v>1.0072000000000001</v>
      </c>
      <c r="C1510" s="84">
        <f t="shared" si="231"/>
        <v>1</v>
      </c>
      <c r="D1510" s="1"/>
      <c r="E1510" s="84">
        <f t="shared" si="234"/>
        <v>14.94</v>
      </c>
      <c r="F1510" s="84">
        <f t="shared" si="235"/>
        <v>0</v>
      </c>
      <c r="G1510" s="1"/>
      <c r="H1510" s="1"/>
      <c r="I1510" s="84">
        <f t="shared" si="236"/>
        <v>14.94</v>
      </c>
      <c r="J1510" s="84">
        <f t="shared" si="237"/>
        <v>258.8</v>
      </c>
      <c r="K1510" s="1"/>
      <c r="L1510" s="1"/>
      <c r="M1510" s="84">
        <f t="shared" si="238"/>
        <v>14.94</v>
      </c>
      <c r="N1510" s="84">
        <f t="shared" si="239"/>
        <v>99.54</v>
      </c>
      <c r="O1510" s="84">
        <f t="shared" si="232"/>
        <v>328.48200000000003</v>
      </c>
      <c r="P1510" s="1"/>
      <c r="Q1510" s="1"/>
    </row>
    <row r="1511" spans="1:17" x14ac:dyDescent="0.2">
      <c r="A1511" s="84">
        <f t="shared" si="233"/>
        <v>150.5</v>
      </c>
      <c r="B1511" s="84">
        <f t="shared" si="230"/>
        <v>1.0072000000000001</v>
      </c>
      <c r="C1511" s="84">
        <f t="shared" si="231"/>
        <v>1</v>
      </c>
      <c r="D1511" s="1"/>
      <c r="E1511" s="84">
        <f t="shared" si="234"/>
        <v>14.95</v>
      </c>
      <c r="F1511" s="84">
        <f t="shared" si="235"/>
        <v>0</v>
      </c>
      <c r="G1511" s="1"/>
      <c r="H1511" s="1"/>
      <c r="I1511" s="84">
        <f t="shared" si="236"/>
        <v>14.95</v>
      </c>
      <c r="J1511" s="84">
        <f t="shared" si="237"/>
        <v>259</v>
      </c>
      <c r="K1511" s="1"/>
      <c r="L1511" s="1"/>
      <c r="M1511" s="84">
        <f t="shared" si="238"/>
        <v>14.95</v>
      </c>
      <c r="N1511" s="84">
        <f t="shared" si="239"/>
        <v>99.62</v>
      </c>
      <c r="O1511" s="84">
        <f t="shared" si="232"/>
        <v>328.74599999999998</v>
      </c>
      <c r="P1511" s="1"/>
      <c r="Q1511" s="1"/>
    </row>
    <row r="1512" spans="1:17" x14ac:dyDescent="0.2">
      <c r="A1512" s="84">
        <f t="shared" si="233"/>
        <v>150.6</v>
      </c>
      <c r="B1512" s="84">
        <f t="shared" si="230"/>
        <v>1.0071000000000001</v>
      </c>
      <c r="C1512" s="84">
        <f t="shared" si="231"/>
        <v>1</v>
      </c>
      <c r="D1512" s="1"/>
      <c r="E1512" s="84">
        <f t="shared" si="234"/>
        <v>14.96</v>
      </c>
      <c r="F1512" s="84">
        <f t="shared" si="235"/>
        <v>0</v>
      </c>
      <c r="G1512" s="1"/>
      <c r="H1512" s="1"/>
      <c r="I1512" s="84">
        <f t="shared" si="236"/>
        <v>14.96</v>
      </c>
      <c r="J1512" s="84">
        <f t="shared" si="237"/>
        <v>259.2</v>
      </c>
      <c r="K1512" s="1"/>
      <c r="L1512" s="1"/>
      <c r="M1512" s="84">
        <f t="shared" si="238"/>
        <v>14.96</v>
      </c>
      <c r="N1512" s="84">
        <f t="shared" si="239"/>
        <v>99.69</v>
      </c>
      <c r="O1512" s="84">
        <f t="shared" si="232"/>
        <v>328.97699999999998</v>
      </c>
      <c r="P1512" s="1"/>
      <c r="Q1512" s="1"/>
    </row>
    <row r="1513" spans="1:17" x14ac:dyDescent="0.2">
      <c r="A1513" s="84">
        <f t="shared" si="233"/>
        <v>150.69999999999999</v>
      </c>
      <c r="B1513" s="84">
        <f t="shared" si="230"/>
        <v>1.0069999999999999</v>
      </c>
      <c r="C1513" s="84">
        <f t="shared" si="231"/>
        <v>1</v>
      </c>
      <c r="D1513" s="1"/>
      <c r="E1513" s="84">
        <f t="shared" si="234"/>
        <v>14.97</v>
      </c>
      <c r="F1513" s="84">
        <f t="shared" si="235"/>
        <v>0</v>
      </c>
      <c r="G1513" s="1"/>
      <c r="H1513" s="1"/>
      <c r="I1513" s="84">
        <f t="shared" si="236"/>
        <v>14.97</v>
      </c>
      <c r="J1513" s="84">
        <f t="shared" si="237"/>
        <v>259.39999999999998</v>
      </c>
      <c r="K1513" s="1"/>
      <c r="L1513" s="1"/>
      <c r="M1513" s="84">
        <f t="shared" si="238"/>
        <v>14.97</v>
      </c>
      <c r="N1513" s="84">
        <f t="shared" si="239"/>
        <v>99.77</v>
      </c>
      <c r="O1513" s="84">
        <f t="shared" si="232"/>
        <v>329.24099999999999</v>
      </c>
      <c r="P1513" s="1"/>
      <c r="Q1513" s="1"/>
    </row>
    <row r="1514" spans="1:17" x14ac:dyDescent="0.2">
      <c r="A1514" s="84">
        <f t="shared" si="233"/>
        <v>150.80000000000001</v>
      </c>
      <c r="B1514" s="84">
        <f t="shared" si="230"/>
        <v>1.0069999999999999</v>
      </c>
      <c r="C1514" s="84">
        <f t="shared" si="231"/>
        <v>1</v>
      </c>
      <c r="D1514" s="1"/>
      <c r="E1514" s="84">
        <f t="shared" si="234"/>
        <v>14.98</v>
      </c>
      <c r="F1514" s="84">
        <f t="shared" si="235"/>
        <v>0</v>
      </c>
      <c r="G1514" s="1"/>
      <c r="H1514" s="1"/>
      <c r="I1514" s="84">
        <f t="shared" si="236"/>
        <v>14.98</v>
      </c>
      <c r="J1514" s="84">
        <f t="shared" si="237"/>
        <v>259.60000000000002</v>
      </c>
      <c r="K1514" s="1"/>
      <c r="L1514" s="1"/>
      <c r="M1514" s="84">
        <f t="shared" si="238"/>
        <v>14.98</v>
      </c>
      <c r="N1514" s="84">
        <f t="shared" si="239"/>
        <v>99.85</v>
      </c>
      <c r="O1514" s="84">
        <f t="shared" si="232"/>
        <v>329.505</v>
      </c>
      <c r="P1514" s="1"/>
      <c r="Q1514" s="1"/>
    </row>
    <row r="1515" spans="1:17" x14ac:dyDescent="0.2">
      <c r="A1515" s="84">
        <f t="shared" si="233"/>
        <v>150.9</v>
      </c>
      <c r="B1515" s="84">
        <f t="shared" si="230"/>
        <v>1.0068999999999999</v>
      </c>
      <c r="C1515" s="84">
        <f t="shared" si="231"/>
        <v>1</v>
      </c>
      <c r="D1515" s="1"/>
      <c r="E1515" s="84">
        <f t="shared" si="234"/>
        <v>14.99</v>
      </c>
      <c r="F1515" s="84">
        <f t="shared" si="235"/>
        <v>0</v>
      </c>
      <c r="G1515" s="1"/>
      <c r="H1515" s="1"/>
      <c r="I1515" s="84">
        <f t="shared" si="236"/>
        <v>14.99</v>
      </c>
      <c r="J1515" s="84">
        <f t="shared" si="237"/>
        <v>259.8</v>
      </c>
      <c r="K1515" s="1"/>
      <c r="L1515" s="1"/>
      <c r="M1515" s="84">
        <f t="shared" si="238"/>
        <v>14.99</v>
      </c>
      <c r="N1515" s="84">
        <f t="shared" si="239"/>
        <v>99.92</v>
      </c>
      <c r="O1515" s="84">
        <f t="shared" si="232"/>
        <v>329.73599999999999</v>
      </c>
      <c r="P1515" s="1"/>
      <c r="Q1515" s="1"/>
    </row>
    <row r="1516" spans="1:17" x14ac:dyDescent="0.2">
      <c r="A1516" s="84">
        <f t="shared" si="233"/>
        <v>151</v>
      </c>
      <c r="B1516" s="84">
        <f t="shared" si="230"/>
        <v>1.0068999999999999</v>
      </c>
      <c r="C1516" s="84">
        <f t="shared" si="231"/>
        <v>1</v>
      </c>
      <c r="D1516" s="1"/>
      <c r="E1516" s="84">
        <f t="shared" si="234"/>
        <v>15</v>
      </c>
      <c r="F1516" s="84">
        <f t="shared" si="235"/>
        <v>0</v>
      </c>
      <c r="G1516" s="1"/>
      <c r="H1516" s="1"/>
      <c r="I1516" s="84">
        <f t="shared" si="236"/>
        <v>15</v>
      </c>
      <c r="J1516" s="84">
        <f t="shared" si="237"/>
        <v>260</v>
      </c>
      <c r="K1516" s="1"/>
      <c r="L1516" s="1"/>
      <c r="M1516" s="84">
        <f t="shared" si="238"/>
        <v>15</v>
      </c>
      <c r="N1516" s="84">
        <f t="shared" si="239"/>
        <v>100</v>
      </c>
      <c r="O1516" s="84">
        <f t="shared" si="232"/>
        <v>330</v>
      </c>
      <c r="P1516" s="1"/>
      <c r="Q1516" s="1"/>
    </row>
    <row r="1517" spans="1:17" x14ac:dyDescent="0.2">
      <c r="A1517" s="84">
        <f t="shared" si="233"/>
        <v>151.1</v>
      </c>
      <c r="B1517" s="84">
        <f t="shared" si="230"/>
        <v>1.0067999999999999</v>
      </c>
      <c r="C1517" s="84">
        <f t="shared" si="231"/>
        <v>1</v>
      </c>
      <c r="D1517" s="1"/>
      <c r="E1517" s="84">
        <f t="shared" si="234"/>
        <v>15.01</v>
      </c>
      <c r="F1517" s="84">
        <f t="shared" si="235"/>
        <v>0</v>
      </c>
      <c r="G1517" s="1"/>
      <c r="H1517" s="1"/>
      <c r="I1517" s="84">
        <f t="shared" si="236"/>
        <v>15.01</v>
      </c>
      <c r="J1517" s="84">
        <f t="shared" si="237"/>
        <v>260.2</v>
      </c>
      <c r="K1517" s="1"/>
      <c r="L1517" s="1"/>
      <c r="M1517" s="84">
        <f t="shared" si="238"/>
        <v>15.01</v>
      </c>
      <c r="N1517" s="84">
        <f t="shared" si="239"/>
        <v>100.08</v>
      </c>
      <c r="O1517" s="84">
        <f t="shared" si="232"/>
        <v>330.26400000000001</v>
      </c>
      <c r="P1517" s="1"/>
      <c r="Q1517" s="1"/>
    </row>
    <row r="1518" spans="1:17" x14ac:dyDescent="0.2">
      <c r="A1518" s="84">
        <f t="shared" si="233"/>
        <v>151.19999999999999</v>
      </c>
      <c r="B1518" s="84">
        <f t="shared" si="230"/>
        <v>1.0066999999999999</v>
      </c>
      <c r="C1518" s="84">
        <f t="shared" si="231"/>
        <v>1</v>
      </c>
      <c r="D1518" s="1"/>
      <c r="E1518" s="84">
        <f t="shared" si="234"/>
        <v>15.02</v>
      </c>
      <c r="F1518" s="84">
        <f t="shared" si="235"/>
        <v>0</v>
      </c>
      <c r="G1518" s="1"/>
      <c r="H1518" s="1"/>
      <c r="I1518" s="84">
        <f t="shared" si="236"/>
        <v>15.02</v>
      </c>
      <c r="J1518" s="84">
        <f t="shared" si="237"/>
        <v>260.39999999999998</v>
      </c>
      <c r="K1518" s="1"/>
      <c r="L1518" s="1"/>
      <c r="M1518" s="84">
        <f t="shared" si="238"/>
        <v>15.02</v>
      </c>
      <c r="N1518" s="84">
        <f t="shared" si="239"/>
        <v>100.15</v>
      </c>
      <c r="O1518" s="84">
        <f t="shared" si="232"/>
        <v>330.495</v>
      </c>
      <c r="P1518" s="1"/>
      <c r="Q1518" s="1"/>
    </row>
    <row r="1519" spans="1:17" x14ac:dyDescent="0.2">
      <c r="A1519" s="84">
        <f t="shared" si="233"/>
        <v>151.30000000000001</v>
      </c>
      <c r="B1519" s="84">
        <f t="shared" si="230"/>
        <v>1.0066999999999999</v>
      </c>
      <c r="C1519" s="84">
        <f t="shared" si="231"/>
        <v>1</v>
      </c>
      <c r="D1519" s="1"/>
      <c r="E1519" s="84">
        <f t="shared" si="234"/>
        <v>15.03</v>
      </c>
      <c r="F1519" s="84">
        <f t="shared" si="235"/>
        <v>0</v>
      </c>
      <c r="G1519" s="1"/>
      <c r="H1519" s="1"/>
      <c r="I1519" s="84">
        <f t="shared" si="236"/>
        <v>15.03</v>
      </c>
      <c r="J1519" s="84">
        <f t="shared" si="237"/>
        <v>260.60000000000002</v>
      </c>
      <c r="K1519" s="1"/>
      <c r="L1519" s="1"/>
      <c r="M1519" s="84">
        <f t="shared" si="238"/>
        <v>15.03</v>
      </c>
      <c r="N1519" s="84">
        <f t="shared" si="239"/>
        <v>100.23</v>
      </c>
      <c r="O1519" s="84">
        <f t="shared" si="232"/>
        <v>330.75900000000001</v>
      </c>
      <c r="P1519" s="1"/>
      <c r="Q1519" s="1"/>
    </row>
    <row r="1520" spans="1:17" x14ac:dyDescent="0.2">
      <c r="A1520" s="84">
        <f t="shared" si="233"/>
        <v>151.4</v>
      </c>
      <c r="B1520" s="84">
        <f t="shared" si="230"/>
        <v>1.0065999999999999</v>
      </c>
      <c r="C1520" s="84">
        <f t="shared" si="231"/>
        <v>1</v>
      </c>
      <c r="D1520" s="1"/>
      <c r="E1520" s="84">
        <f t="shared" si="234"/>
        <v>15.04</v>
      </c>
      <c r="F1520" s="84">
        <f t="shared" si="235"/>
        <v>0</v>
      </c>
      <c r="G1520" s="1"/>
      <c r="H1520" s="1"/>
      <c r="I1520" s="84">
        <f t="shared" si="236"/>
        <v>15.04</v>
      </c>
      <c r="J1520" s="84">
        <f t="shared" si="237"/>
        <v>260.8</v>
      </c>
      <c r="K1520" s="1"/>
      <c r="L1520" s="1"/>
      <c r="M1520" s="84">
        <f t="shared" si="238"/>
        <v>15.04</v>
      </c>
      <c r="N1520" s="84">
        <f t="shared" si="239"/>
        <v>100.31</v>
      </c>
      <c r="O1520" s="84">
        <f t="shared" si="232"/>
        <v>331.02300000000002</v>
      </c>
      <c r="P1520" s="1"/>
      <c r="Q1520" s="1"/>
    </row>
    <row r="1521" spans="1:17" x14ac:dyDescent="0.2">
      <c r="A1521" s="84">
        <f t="shared" si="233"/>
        <v>151.5</v>
      </c>
      <c r="B1521" s="84">
        <f t="shared" si="230"/>
        <v>1.0065</v>
      </c>
      <c r="C1521" s="84">
        <f t="shared" si="231"/>
        <v>1</v>
      </c>
      <c r="D1521" s="1"/>
      <c r="E1521" s="84">
        <f t="shared" si="234"/>
        <v>15.05</v>
      </c>
      <c r="F1521" s="84">
        <f t="shared" si="235"/>
        <v>0</v>
      </c>
      <c r="G1521" s="1"/>
      <c r="H1521" s="1"/>
      <c r="I1521" s="84">
        <f t="shared" si="236"/>
        <v>15.05</v>
      </c>
      <c r="J1521" s="84">
        <f t="shared" si="237"/>
        <v>261</v>
      </c>
      <c r="K1521" s="1"/>
      <c r="L1521" s="1"/>
      <c r="M1521" s="84">
        <f t="shared" si="238"/>
        <v>15.05</v>
      </c>
      <c r="N1521" s="84">
        <f t="shared" si="239"/>
        <v>100.38</v>
      </c>
      <c r="O1521" s="84">
        <f t="shared" si="232"/>
        <v>331.25400000000002</v>
      </c>
      <c r="P1521" s="1"/>
      <c r="Q1521" s="1"/>
    </row>
    <row r="1522" spans="1:17" x14ac:dyDescent="0.2">
      <c r="A1522" s="84">
        <f t="shared" si="233"/>
        <v>151.6</v>
      </c>
      <c r="B1522" s="84">
        <f t="shared" si="230"/>
        <v>1.0065</v>
      </c>
      <c r="C1522" s="84">
        <f t="shared" si="231"/>
        <v>1</v>
      </c>
      <c r="D1522" s="1"/>
      <c r="E1522" s="84">
        <f t="shared" si="234"/>
        <v>15.06</v>
      </c>
      <c r="F1522" s="84">
        <f t="shared" si="235"/>
        <v>0</v>
      </c>
      <c r="G1522" s="1"/>
      <c r="H1522" s="1"/>
      <c r="I1522" s="84">
        <f t="shared" si="236"/>
        <v>15.06</v>
      </c>
      <c r="J1522" s="84">
        <f t="shared" si="237"/>
        <v>261.2</v>
      </c>
      <c r="K1522" s="1"/>
      <c r="L1522" s="1"/>
      <c r="M1522" s="84">
        <f t="shared" si="238"/>
        <v>15.06</v>
      </c>
      <c r="N1522" s="84">
        <f t="shared" si="239"/>
        <v>100.46</v>
      </c>
      <c r="O1522" s="84">
        <f t="shared" si="232"/>
        <v>331.51799999999997</v>
      </c>
      <c r="P1522" s="1"/>
      <c r="Q1522" s="1"/>
    </row>
    <row r="1523" spans="1:17" x14ac:dyDescent="0.2">
      <c r="A1523" s="84">
        <f t="shared" si="233"/>
        <v>151.69999999999999</v>
      </c>
      <c r="B1523" s="84">
        <f t="shared" si="230"/>
        <v>1.0064</v>
      </c>
      <c r="C1523" s="84">
        <f t="shared" si="231"/>
        <v>1</v>
      </c>
      <c r="D1523" s="1"/>
      <c r="E1523" s="84">
        <f t="shared" si="234"/>
        <v>15.07</v>
      </c>
      <c r="F1523" s="84">
        <f t="shared" si="235"/>
        <v>0</v>
      </c>
      <c r="G1523" s="1"/>
      <c r="H1523" s="1"/>
      <c r="I1523" s="84">
        <f t="shared" si="236"/>
        <v>15.07</v>
      </c>
      <c r="J1523" s="84">
        <f t="shared" si="237"/>
        <v>261.39999999999998</v>
      </c>
      <c r="K1523" s="1"/>
      <c r="L1523" s="1"/>
      <c r="M1523" s="84">
        <f t="shared" si="238"/>
        <v>15.07</v>
      </c>
      <c r="N1523" s="84">
        <f t="shared" si="239"/>
        <v>100.54</v>
      </c>
      <c r="O1523" s="84">
        <f t="shared" si="232"/>
        <v>331.78199999999998</v>
      </c>
      <c r="P1523" s="1"/>
      <c r="Q1523" s="1"/>
    </row>
    <row r="1524" spans="1:17" x14ac:dyDescent="0.2">
      <c r="A1524" s="84">
        <f t="shared" si="233"/>
        <v>151.80000000000001</v>
      </c>
      <c r="B1524" s="84">
        <f t="shared" si="230"/>
        <v>1.0063</v>
      </c>
      <c r="C1524" s="84">
        <f t="shared" si="231"/>
        <v>1</v>
      </c>
      <c r="D1524" s="1"/>
      <c r="E1524" s="84">
        <f t="shared" si="234"/>
        <v>15.08</v>
      </c>
      <c r="F1524" s="84">
        <f t="shared" si="235"/>
        <v>0</v>
      </c>
      <c r="G1524" s="1"/>
      <c r="H1524" s="1"/>
      <c r="I1524" s="84">
        <f t="shared" si="236"/>
        <v>15.08</v>
      </c>
      <c r="J1524" s="84">
        <f t="shared" si="237"/>
        <v>261.60000000000002</v>
      </c>
      <c r="K1524" s="1"/>
      <c r="L1524" s="1"/>
      <c r="M1524" s="84">
        <f t="shared" si="238"/>
        <v>15.08</v>
      </c>
      <c r="N1524" s="84">
        <f t="shared" si="239"/>
        <v>100.62</v>
      </c>
      <c r="O1524" s="84">
        <f t="shared" si="232"/>
        <v>332.04599999999999</v>
      </c>
      <c r="P1524" s="1"/>
      <c r="Q1524" s="1"/>
    </row>
    <row r="1525" spans="1:17" x14ac:dyDescent="0.2">
      <c r="A1525" s="84">
        <f t="shared" si="233"/>
        <v>151.9</v>
      </c>
      <c r="B1525" s="84">
        <f t="shared" si="230"/>
        <v>1.0063</v>
      </c>
      <c r="C1525" s="84">
        <f t="shared" si="231"/>
        <v>1</v>
      </c>
      <c r="D1525" s="1"/>
      <c r="E1525" s="84">
        <f t="shared" si="234"/>
        <v>15.09</v>
      </c>
      <c r="F1525" s="84">
        <f t="shared" si="235"/>
        <v>0</v>
      </c>
      <c r="G1525" s="1"/>
      <c r="H1525" s="1"/>
      <c r="I1525" s="84">
        <f t="shared" si="236"/>
        <v>15.09</v>
      </c>
      <c r="J1525" s="84">
        <f t="shared" si="237"/>
        <v>261.8</v>
      </c>
      <c r="K1525" s="1"/>
      <c r="L1525" s="1"/>
      <c r="M1525" s="84">
        <f t="shared" si="238"/>
        <v>15.09</v>
      </c>
      <c r="N1525" s="84">
        <f t="shared" si="239"/>
        <v>100.69</v>
      </c>
      <c r="O1525" s="84">
        <f t="shared" si="232"/>
        <v>332.27699999999999</v>
      </c>
      <c r="P1525" s="1"/>
      <c r="Q1525" s="1"/>
    </row>
    <row r="1526" spans="1:17" x14ac:dyDescent="0.2">
      <c r="A1526" s="84">
        <f t="shared" si="233"/>
        <v>152</v>
      </c>
      <c r="B1526" s="84">
        <f t="shared" si="230"/>
        <v>1.0062</v>
      </c>
      <c r="C1526" s="84">
        <f t="shared" si="231"/>
        <v>1</v>
      </c>
      <c r="D1526" s="1"/>
      <c r="E1526" s="84">
        <f t="shared" si="234"/>
        <v>15.1</v>
      </c>
      <c r="F1526" s="84">
        <f t="shared" si="235"/>
        <v>0</v>
      </c>
      <c r="G1526" s="1"/>
      <c r="H1526" s="1"/>
      <c r="I1526" s="84">
        <f t="shared" si="236"/>
        <v>15.1</v>
      </c>
      <c r="J1526" s="84">
        <f t="shared" si="237"/>
        <v>262</v>
      </c>
      <c r="K1526" s="1"/>
      <c r="L1526" s="1"/>
      <c r="M1526" s="84">
        <f t="shared" si="238"/>
        <v>15.1</v>
      </c>
      <c r="N1526" s="84">
        <f t="shared" si="239"/>
        <v>100.77</v>
      </c>
      <c r="O1526" s="84">
        <f t="shared" si="232"/>
        <v>332.541</v>
      </c>
      <c r="P1526" s="1"/>
      <c r="Q1526" s="1"/>
    </row>
    <row r="1527" spans="1:17" x14ac:dyDescent="0.2">
      <c r="A1527" s="84">
        <f t="shared" si="233"/>
        <v>152.1</v>
      </c>
      <c r="B1527" s="84">
        <f t="shared" si="230"/>
        <v>1.0062</v>
      </c>
      <c r="C1527" s="84">
        <f t="shared" si="231"/>
        <v>1</v>
      </c>
      <c r="D1527" s="1"/>
      <c r="E1527" s="84">
        <f t="shared" si="234"/>
        <v>15.11</v>
      </c>
      <c r="F1527" s="84">
        <f t="shared" si="235"/>
        <v>0</v>
      </c>
      <c r="G1527" s="1"/>
      <c r="H1527" s="1"/>
      <c r="I1527" s="84">
        <f t="shared" si="236"/>
        <v>15.11</v>
      </c>
      <c r="J1527" s="84">
        <f t="shared" si="237"/>
        <v>262.2</v>
      </c>
      <c r="K1527" s="1"/>
      <c r="L1527" s="1"/>
      <c r="M1527" s="84">
        <f t="shared" si="238"/>
        <v>15.11</v>
      </c>
      <c r="N1527" s="84">
        <f t="shared" si="239"/>
        <v>100.85</v>
      </c>
      <c r="O1527" s="84">
        <f t="shared" si="232"/>
        <v>332.80500000000001</v>
      </c>
      <c r="P1527" s="1"/>
      <c r="Q1527" s="1"/>
    </row>
    <row r="1528" spans="1:17" x14ac:dyDescent="0.2">
      <c r="A1528" s="84">
        <f t="shared" si="233"/>
        <v>152.19999999999999</v>
      </c>
      <c r="B1528" s="84">
        <f t="shared" si="230"/>
        <v>1.0061</v>
      </c>
      <c r="C1528" s="84">
        <f t="shared" si="231"/>
        <v>1</v>
      </c>
      <c r="D1528" s="1"/>
      <c r="E1528" s="84">
        <f t="shared" si="234"/>
        <v>15.12</v>
      </c>
      <c r="F1528" s="84">
        <f t="shared" si="235"/>
        <v>0</v>
      </c>
      <c r="G1528" s="1"/>
      <c r="H1528" s="1"/>
      <c r="I1528" s="84">
        <f t="shared" si="236"/>
        <v>15.12</v>
      </c>
      <c r="J1528" s="84">
        <f t="shared" si="237"/>
        <v>262.39999999999998</v>
      </c>
      <c r="K1528" s="1"/>
      <c r="L1528" s="1"/>
      <c r="M1528" s="84">
        <f t="shared" si="238"/>
        <v>15.12</v>
      </c>
      <c r="N1528" s="84">
        <f t="shared" si="239"/>
        <v>100.92</v>
      </c>
      <c r="O1528" s="84">
        <f t="shared" si="232"/>
        <v>333.036</v>
      </c>
      <c r="P1528" s="1"/>
      <c r="Q1528" s="1"/>
    </row>
    <row r="1529" spans="1:17" x14ac:dyDescent="0.2">
      <c r="A1529" s="84">
        <f t="shared" si="233"/>
        <v>152.30000000000001</v>
      </c>
      <c r="B1529" s="84">
        <f t="shared" si="230"/>
        <v>1.006</v>
      </c>
      <c r="C1529" s="84">
        <f t="shared" si="231"/>
        <v>1</v>
      </c>
      <c r="D1529" s="1"/>
      <c r="E1529" s="84">
        <f t="shared" si="234"/>
        <v>15.13</v>
      </c>
      <c r="F1529" s="84">
        <f t="shared" si="235"/>
        <v>0</v>
      </c>
      <c r="G1529" s="1"/>
      <c r="H1529" s="1"/>
      <c r="I1529" s="84">
        <f t="shared" si="236"/>
        <v>15.13</v>
      </c>
      <c r="J1529" s="84">
        <f t="shared" si="237"/>
        <v>262.60000000000002</v>
      </c>
      <c r="K1529" s="1"/>
      <c r="L1529" s="1"/>
      <c r="M1529" s="84">
        <f t="shared" si="238"/>
        <v>15.13</v>
      </c>
      <c r="N1529" s="84">
        <f t="shared" si="239"/>
        <v>101</v>
      </c>
      <c r="O1529" s="84">
        <f t="shared" si="232"/>
        <v>333.3</v>
      </c>
      <c r="P1529" s="1"/>
      <c r="Q1529" s="1"/>
    </row>
    <row r="1530" spans="1:17" x14ac:dyDescent="0.2">
      <c r="A1530" s="84">
        <f t="shared" si="233"/>
        <v>152.4</v>
      </c>
      <c r="B1530" s="84">
        <f t="shared" si="230"/>
        <v>1.006</v>
      </c>
      <c r="C1530" s="84">
        <f t="shared" si="231"/>
        <v>1</v>
      </c>
      <c r="D1530" s="1"/>
      <c r="E1530" s="84">
        <f t="shared" si="234"/>
        <v>15.14</v>
      </c>
      <c r="F1530" s="84">
        <f t="shared" si="235"/>
        <v>0</v>
      </c>
      <c r="G1530" s="1"/>
      <c r="H1530" s="1"/>
      <c r="I1530" s="84">
        <f t="shared" si="236"/>
        <v>15.14</v>
      </c>
      <c r="J1530" s="84">
        <f t="shared" si="237"/>
        <v>262.8</v>
      </c>
      <c r="K1530" s="1"/>
      <c r="L1530" s="1"/>
      <c r="M1530" s="84">
        <f t="shared" si="238"/>
        <v>15.14</v>
      </c>
      <c r="N1530" s="84">
        <f t="shared" si="239"/>
        <v>101.08</v>
      </c>
      <c r="O1530" s="84">
        <f t="shared" si="232"/>
        <v>333.56400000000002</v>
      </c>
      <c r="P1530" s="1"/>
      <c r="Q1530" s="1"/>
    </row>
    <row r="1531" spans="1:17" x14ac:dyDescent="0.2">
      <c r="A1531" s="84">
        <f t="shared" si="233"/>
        <v>152.5</v>
      </c>
      <c r="B1531" s="84">
        <f t="shared" si="230"/>
        <v>1.0059</v>
      </c>
      <c r="C1531" s="84">
        <f t="shared" si="231"/>
        <v>1</v>
      </c>
      <c r="D1531" s="1"/>
      <c r="E1531" s="84">
        <f t="shared" si="234"/>
        <v>15.15</v>
      </c>
      <c r="F1531" s="84">
        <f t="shared" si="235"/>
        <v>0</v>
      </c>
      <c r="G1531" s="1"/>
      <c r="H1531" s="1"/>
      <c r="I1531" s="84">
        <f t="shared" si="236"/>
        <v>15.15</v>
      </c>
      <c r="J1531" s="84">
        <f t="shared" si="237"/>
        <v>263</v>
      </c>
      <c r="K1531" s="1"/>
      <c r="L1531" s="1"/>
      <c r="M1531" s="84">
        <f t="shared" si="238"/>
        <v>15.15</v>
      </c>
      <c r="N1531" s="84">
        <f t="shared" si="239"/>
        <v>101.15</v>
      </c>
      <c r="O1531" s="84">
        <f t="shared" si="232"/>
        <v>333.79500000000002</v>
      </c>
      <c r="P1531" s="1"/>
      <c r="Q1531" s="1"/>
    </row>
    <row r="1532" spans="1:17" x14ac:dyDescent="0.2">
      <c r="A1532" s="84">
        <f t="shared" si="233"/>
        <v>152.6</v>
      </c>
      <c r="B1532" s="84">
        <f t="shared" si="230"/>
        <v>1.0059</v>
      </c>
      <c r="C1532" s="84">
        <f t="shared" si="231"/>
        <v>1</v>
      </c>
      <c r="D1532" s="1"/>
      <c r="E1532" s="84">
        <f t="shared" si="234"/>
        <v>15.16</v>
      </c>
      <c r="F1532" s="84">
        <f t="shared" si="235"/>
        <v>0</v>
      </c>
      <c r="G1532" s="1"/>
      <c r="H1532" s="1"/>
      <c r="I1532" s="84">
        <f t="shared" si="236"/>
        <v>15.16</v>
      </c>
      <c r="J1532" s="84">
        <f t="shared" si="237"/>
        <v>263.2</v>
      </c>
      <c r="K1532" s="1"/>
      <c r="L1532" s="1"/>
      <c r="M1532" s="84">
        <f t="shared" si="238"/>
        <v>15.16</v>
      </c>
      <c r="N1532" s="84">
        <f t="shared" si="239"/>
        <v>101.23</v>
      </c>
      <c r="O1532" s="84">
        <f t="shared" si="232"/>
        <v>334.05900000000003</v>
      </c>
      <c r="P1532" s="1"/>
      <c r="Q1532" s="1"/>
    </row>
    <row r="1533" spans="1:17" x14ac:dyDescent="0.2">
      <c r="A1533" s="84">
        <f t="shared" si="233"/>
        <v>152.69999999999999</v>
      </c>
      <c r="B1533" s="84">
        <f t="shared" si="230"/>
        <v>1.0058</v>
      </c>
      <c r="C1533" s="84">
        <f t="shared" si="231"/>
        <v>1</v>
      </c>
      <c r="D1533" s="1"/>
      <c r="E1533" s="84">
        <f t="shared" si="234"/>
        <v>15.17</v>
      </c>
      <c r="F1533" s="84">
        <f t="shared" si="235"/>
        <v>0</v>
      </c>
      <c r="G1533" s="1"/>
      <c r="H1533" s="1"/>
      <c r="I1533" s="84">
        <f t="shared" si="236"/>
        <v>15.17</v>
      </c>
      <c r="J1533" s="84">
        <f t="shared" si="237"/>
        <v>263.39999999999998</v>
      </c>
      <c r="K1533" s="1"/>
      <c r="L1533" s="1"/>
      <c r="M1533" s="84">
        <f t="shared" si="238"/>
        <v>15.17</v>
      </c>
      <c r="N1533" s="84">
        <f t="shared" si="239"/>
        <v>101.31</v>
      </c>
      <c r="O1533" s="84">
        <f t="shared" si="232"/>
        <v>334.32299999999998</v>
      </c>
      <c r="P1533" s="1"/>
      <c r="Q1533" s="1"/>
    </row>
    <row r="1534" spans="1:17" x14ac:dyDescent="0.2">
      <c r="A1534" s="84">
        <f t="shared" si="233"/>
        <v>152.80000000000001</v>
      </c>
      <c r="B1534" s="84">
        <f t="shared" si="230"/>
        <v>1.0057</v>
      </c>
      <c r="C1534" s="84">
        <f t="shared" si="231"/>
        <v>1</v>
      </c>
      <c r="D1534" s="1"/>
      <c r="E1534" s="84">
        <f t="shared" si="234"/>
        <v>15.18</v>
      </c>
      <c r="F1534" s="84">
        <f t="shared" si="235"/>
        <v>0</v>
      </c>
      <c r="G1534" s="1"/>
      <c r="H1534" s="1"/>
      <c r="I1534" s="84">
        <f t="shared" si="236"/>
        <v>15.18</v>
      </c>
      <c r="J1534" s="84">
        <f t="shared" si="237"/>
        <v>263.60000000000002</v>
      </c>
      <c r="K1534" s="1"/>
      <c r="L1534" s="1"/>
      <c r="M1534" s="84">
        <f t="shared" si="238"/>
        <v>15.18</v>
      </c>
      <c r="N1534" s="84">
        <f t="shared" si="239"/>
        <v>101.38</v>
      </c>
      <c r="O1534" s="84">
        <f t="shared" si="232"/>
        <v>334.55399999999997</v>
      </c>
      <c r="P1534" s="1"/>
      <c r="Q1534" s="1"/>
    </row>
    <row r="1535" spans="1:17" x14ac:dyDescent="0.2">
      <c r="A1535" s="84">
        <f t="shared" si="233"/>
        <v>152.9</v>
      </c>
      <c r="B1535" s="84">
        <f t="shared" si="230"/>
        <v>1.0057</v>
      </c>
      <c r="C1535" s="84">
        <f t="shared" si="231"/>
        <v>1</v>
      </c>
      <c r="D1535" s="1"/>
      <c r="E1535" s="84">
        <f t="shared" si="234"/>
        <v>15.19</v>
      </c>
      <c r="F1535" s="84">
        <f t="shared" si="235"/>
        <v>0</v>
      </c>
      <c r="G1535" s="1"/>
      <c r="H1535" s="1"/>
      <c r="I1535" s="84">
        <f t="shared" si="236"/>
        <v>15.19</v>
      </c>
      <c r="J1535" s="84">
        <f t="shared" si="237"/>
        <v>263.8</v>
      </c>
      <c r="K1535" s="1"/>
      <c r="L1535" s="1"/>
      <c r="M1535" s="84">
        <f t="shared" si="238"/>
        <v>15.19</v>
      </c>
      <c r="N1535" s="84">
        <f t="shared" si="239"/>
        <v>101.46</v>
      </c>
      <c r="O1535" s="84">
        <f t="shared" si="232"/>
        <v>334.81799999999998</v>
      </c>
      <c r="P1535" s="1"/>
      <c r="Q1535" s="1"/>
    </row>
    <row r="1536" spans="1:17" x14ac:dyDescent="0.2">
      <c r="A1536" s="84">
        <f t="shared" si="233"/>
        <v>153</v>
      </c>
      <c r="B1536" s="84">
        <f t="shared" si="230"/>
        <v>1.0056</v>
      </c>
      <c r="C1536" s="84">
        <f t="shared" si="231"/>
        <v>1</v>
      </c>
      <c r="D1536" s="1"/>
      <c r="E1536" s="84">
        <f t="shared" si="234"/>
        <v>15.2</v>
      </c>
      <c r="F1536" s="84">
        <f t="shared" si="235"/>
        <v>0</v>
      </c>
      <c r="G1536" s="1"/>
      <c r="H1536" s="1"/>
      <c r="I1536" s="84">
        <f t="shared" si="236"/>
        <v>15.2</v>
      </c>
      <c r="J1536" s="84">
        <f t="shared" si="237"/>
        <v>264</v>
      </c>
      <c r="K1536" s="1"/>
      <c r="L1536" s="1"/>
      <c r="M1536" s="84">
        <f t="shared" si="238"/>
        <v>15.2</v>
      </c>
      <c r="N1536" s="84">
        <f t="shared" si="239"/>
        <v>101.54</v>
      </c>
      <c r="O1536" s="84">
        <f t="shared" si="232"/>
        <v>335.08199999999999</v>
      </c>
      <c r="P1536" s="1"/>
      <c r="Q1536" s="1"/>
    </row>
    <row r="1537" spans="1:17" x14ac:dyDescent="0.2">
      <c r="A1537" s="84">
        <f t="shared" si="233"/>
        <v>153.1</v>
      </c>
      <c r="B1537" s="84">
        <f t="shared" si="230"/>
        <v>1.0056</v>
      </c>
      <c r="C1537" s="84">
        <f t="shared" si="231"/>
        <v>1</v>
      </c>
      <c r="D1537" s="1"/>
      <c r="E1537" s="84">
        <f t="shared" si="234"/>
        <v>15.21</v>
      </c>
      <c r="F1537" s="84">
        <f t="shared" si="235"/>
        <v>0</v>
      </c>
      <c r="G1537" s="1"/>
      <c r="H1537" s="1"/>
      <c r="I1537" s="84">
        <f t="shared" si="236"/>
        <v>15.21</v>
      </c>
      <c r="J1537" s="84">
        <f t="shared" si="237"/>
        <v>264.2</v>
      </c>
      <c r="K1537" s="1"/>
      <c r="L1537" s="1"/>
      <c r="M1537" s="84">
        <f t="shared" si="238"/>
        <v>15.21</v>
      </c>
      <c r="N1537" s="84">
        <f t="shared" si="239"/>
        <v>101.62</v>
      </c>
      <c r="O1537" s="84">
        <f t="shared" si="232"/>
        <v>335.346</v>
      </c>
      <c r="P1537" s="1"/>
      <c r="Q1537" s="1"/>
    </row>
    <row r="1538" spans="1:17" x14ac:dyDescent="0.2">
      <c r="A1538" s="84">
        <f t="shared" si="233"/>
        <v>153.19999999999999</v>
      </c>
      <c r="B1538" s="84">
        <f t="shared" si="230"/>
        <v>1.0055000000000001</v>
      </c>
      <c r="C1538" s="84">
        <f t="shared" si="231"/>
        <v>1</v>
      </c>
      <c r="D1538" s="1"/>
      <c r="E1538" s="84">
        <f t="shared" si="234"/>
        <v>15.22</v>
      </c>
      <c r="F1538" s="84">
        <f t="shared" si="235"/>
        <v>0</v>
      </c>
      <c r="G1538" s="1"/>
      <c r="H1538" s="1"/>
      <c r="I1538" s="84">
        <f t="shared" si="236"/>
        <v>15.22</v>
      </c>
      <c r="J1538" s="84">
        <f t="shared" si="237"/>
        <v>264.39999999999998</v>
      </c>
      <c r="K1538" s="1"/>
      <c r="L1538" s="1"/>
      <c r="M1538" s="84">
        <f t="shared" si="238"/>
        <v>15.22</v>
      </c>
      <c r="N1538" s="84">
        <f t="shared" si="239"/>
        <v>101.69</v>
      </c>
      <c r="O1538" s="84">
        <f t="shared" si="232"/>
        <v>335.577</v>
      </c>
      <c r="P1538" s="1"/>
      <c r="Q1538" s="1"/>
    </row>
    <row r="1539" spans="1:17" x14ac:dyDescent="0.2">
      <c r="A1539" s="84">
        <f t="shared" si="233"/>
        <v>153.30000000000001</v>
      </c>
      <c r="B1539" s="84">
        <f t="shared" si="230"/>
        <v>1.0055000000000001</v>
      </c>
      <c r="C1539" s="84">
        <f t="shared" si="231"/>
        <v>1</v>
      </c>
      <c r="D1539" s="1"/>
      <c r="E1539" s="84">
        <f t="shared" si="234"/>
        <v>15.23</v>
      </c>
      <c r="F1539" s="84">
        <f t="shared" si="235"/>
        <v>0</v>
      </c>
      <c r="G1539" s="1"/>
      <c r="H1539" s="1"/>
      <c r="I1539" s="84">
        <f t="shared" si="236"/>
        <v>15.23</v>
      </c>
      <c r="J1539" s="84">
        <f t="shared" si="237"/>
        <v>264.60000000000002</v>
      </c>
      <c r="K1539" s="1"/>
      <c r="L1539" s="1"/>
      <c r="M1539" s="84">
        <f t="shared" si="238"/>
        <v>15.23</v>
      </c>
      <c r="N1539" s="84">
        <f t="shared" si="239"/>
        <v>101.77</v>
      </c>
      <c r="O1539" s="84">
        <f t="shared" si="232"/>
        <v>335.84100000000001</v>
      </c>
      <c r="P1539" s="1"/>
      <c r="Q1539" s="1"/>
    </row>
    <row r="1540" spans="1:17" x14ac:dyDescent="0.2">
      <c r="A1540" s="84">
        <f t="shared" si="233"/>
        <v>153.4</v>
      </c>
      <c r="B1540" s="84">
        <f t="shared" si="230"/>
        <v>1.0054000000000001</v>
      </c>
      <c r="C1540" s="84">
        <f t="shared" si="231"/>
        <v>1</v>
      </c>
      <c r="D1540" s="1"/>
      <c r="E1540" s="84">
        <f t="shared" si="234"/>
        <v>15.24</v>
      </c>
      <c r="F1540" s="84">
        <f t="shared" si="235"/>
        <v>0</v>
      </c>
      <c r="G1540" s="1"/>
      <c r="H1540" s="1"/>
      <c r="I1540" s="84">
        <f t="shared" si="236"/>
        <v>15.24</v>
      </c>
      <c r="J1540" s="84">
        <f t="shared" si="237"/>
        <v>264.8</v>
      </c>
      <c r="K1540" s="1"/>
      <c r="L1540" s="1"/>
      <c r="M1540" s="84">
        <f t="shared" si="238"/>
        <v>15.24</v>
      </c>
      <c r="N1540" s="84">
        <f t="shared" si="239"/>
        <v>101.85</v>
      </c>
      <c r="O1540" s="84">
        <f t="shared" si="232"/>
        <v>336.10500000000002</v>
      </c>
      <c r="P1540" s="1"/>
      <c r="Q1540" s="1"/>
    </row>
    <row r="1541" spans="1:17" x14ac:dyDescent="0.2">
      <c r="A1541" s="84">
        <f t="shared" si="233"/>
        <v>153.5</v>
      </c>
      <c r="B1541" s="84">
        <f t="shared" si="230"/>
        <v>1.0054000000000001</v>
      </c>
      <c r="C1541" s="84">
        <f t="shared" si="231"/>
        <v>1</v>
      </c>
      <c r="D1541" s="1"/>
      <c r="E1541" s="84">
        <f t="shared" si="234"/>
        <v>15.25</v>
      </c>
      <c r="F1541" s="84">
        <f t="shared" si="235"/>
        <v>0</v>
      </c>
      <c r="G1541" s="1"/>
      <c r="H1541" s="1"/>
      <c r="I1541" s="84">
        <f t="shared" si="236"/>
        <v>15.25</v>
      </c>
      <c r="J1541" s="84">
        <f t="shared" si="237"/>
        <v>265</v>
      </c>
      <c r="K1541" s="1"/>
      <c r="L1541" s="1"/>
      <c r="M1541" s="84">
        <f t="shared" si="238"/>
        <v>15.25</v>
      </c>
      <c r="N1541" s="84">
        <f t="shared" si="239"/>
        <v>101.92</v>
      </c>
      <c r="O1541" s="84">
        <f t="shared" si="232"/>
        <v>336.33600000000001</v>
      </c>
      <c r="P1541" s="1"/>
      <c r="Q1541" s="1"/>
    </row>
    <row r="1542" spans="1:17" x14ac:dyDescent="0.2">
      <c r="A1542" s="84">
        <f t="shared" si="233"/>
        <v>153.6</v>
      </c>
      <c r="B1542" s="84">
        <f t="shared" si="230"/>
        <v>1.0053000000000001</v>
      </c>
      <c r="C1542" s="84">
        <f t="shared" si="231"/>
        <v>1</v>
      </c>
      <c r="D1542" s="1"/>
      <c r="E1542" s="84">
        <f t="shared" si="234"/>
        <v>15.26</v>
      </c>
      <c r="F1542" s="84">
        <f t="shared" si="235"/>
        <v>0</v>
      </c>
      <c r="G1542" s="1"/>
      <c r="H1542" s="1"/>
      <c r="I1542" s="84">
        <f t="shared" si="236"/>
        <v>15.26</v>
      </c>
      <c r="J1542" s="84">
        <f t="shared" si="237"/>
        <v>265.2</v>
      </c>
      <c r="K1542" s="1"/>
      <c r="L1542" s="1"/>
      <c r="M1542" s="84">
        <f t="shared" si="238"/>
        <v>15.26</v>
      </c>
      <c r="N1542" s="84">
        <f t="shared" si="239"/>
        <v>102</v>
      </c>
      <c r="O1542" s="84">
        <f t="shared" si="232"/>
        <v>336.6</v>
      </c>
      <c r="P1542" s="1"/>
      <c r="Q1542" s="1"/>
    </row>
    <row r="1543" spans="1:17" x14ac:dyDescent="0.2">
      <c r="A1543" s="84">
        <f t="shared" si="233"/>
        <v>153.69999999999999</v>
      </c>
      <c r="B1543" s="84">
        <f t="shared" si="230"/>
        <v>1.0052000000000001</v>
      </c>
      <c r="C1543" s="84">
        <f t="shared" si="231"/>
        <v>1</v>
      </c>
      <c r="D1543" s="1"/>
      <c r="E1543" s="84">
        <f t="shared" si="234"/>
        <v>15.27</v>
      </c>
      <c r="F1543" s="84">
        <f t="shared" si="235"/>
        <v>0</v>
      </c>
      <c r="G1543" s="1"/>
      <c r="H1543" s="1"/>
      <c r="I1543" s="84">
        <f t="shared" si="236"/>
        <v>15.27</v>
      </c>
      <c r="J1543" s="84">
        <f t="shared" si="237"/>
        <v>265.39999999999998</v>
      </c>
      <c r="K1543" s="1"/>
      <c r="L1543" s="1"/>
      <c r="M1543" s="84">
        <f t="shared" si="238"/>
        <v>15.27</v>
      </c>
      <c r="N1543" s="84">
        <f t="shared" si="239"/>
        <v>102.08</v>
      </c>
      <c r="O1543" s="84">
        <f t="shared" si="232"/>
        <v>336.86399999999998</v>
      </c>
      <c r="P1543" s="1"/>
      <c r="Q1543" s="1"/>
    </row>
    <row r="1544" spans="1:17" x14ac:dyDescent="0.2">
      <c r="A1544" s="84">
        <f t="shared" si="233"/>
        <v>153.80000000000001</v>
      </c>
      <c r="B1544" s="84">
        <f t="shared" si="230"/>
        <v>1.0052000000000001</v>
      </c>
      <c r="C1544" s="84">
        <f t="shared" si="231"/>
        <v>1</v>
      </c>
      <c r="D1544" s="1"/>
      <c r="E1544" s="84">
        <f t="shared" si="234"/>
        <v>15.28</v>
      </c>
      <c r="F1544" s="84">
        <f t="shared" si="235"/>
        <v>0</v>
      </c>
      <c r="G1544" s="1"/>
      <c r="H1544" s="1"/>
      <c r="I1544" s="84">
        <f t="shared" si="236"/>
        <v>15.28</v>
      </c>
      <c r="J1544" s="84">
        <f t="shared" si="237"/>
        <v>265.60000000000002</v>
      </c>
      <c r="K1544" s="1"/>
      <c r="L1544" s="1"/>
      <c r="M1544" s="84">
        <f t="shared" si="238"/>
        <v>15.28</v>
      </c>
      <c r="N1544" s="84">
        <f t="shared" si="239"/>
        <v>102.15</v>
      </c>
      <c r="O1544" s="84">
        <f t="shared" si="232"/>
        <v>337.09500000000003</v>
      </c>
      <c r="P1544" s="1"/>
      <c r="Q1544" s="1"/>
    </row>
    <row r="1545" spans="1:17" x14ac:dyDescent="0.2">
      <c r="A1545" s="84">
        <f t="shared" si="233"/>
        <v>153.9</v>
      </c>
      <c r="B1545" s="84">
        <f t="shared" si="230"/>
        <v>1.0051000000000001</v>
      </c>
      <c r="C1545" s="84">
        <f t="shared" si="231"/>
        <v>1</v>
      </c>
      <c r="D1545" s="1"/>
      <c r="E1545" s="84">
        <f t="shared" si="234"/>
        <v>15.29</v>
      </c>
      <c r="F1545" s="84">
        <f t="shared" si="235"/>
        <v>0</v>
      </c>
      <c r="G1545" s="1"/>
      <c r="H1545" s="1"/>
      <c r="I1545" s="84">
        <f t="shared" si="236"/>
        <v>15.29</v>
      </c>
      <c r="J1545" s="84">
        <f t="shared" si="237"/>
        <v>265.8</v>
      </c>
      <c r="K1545" s="1"/>
      <c r="L1545" s="1"/>
      <c r="M1545" s="84">
        <f t="shared" si="238"/>
        <v>15.29</v>
      </c>
      <c r="N1545" s="84">
        <f t="shared" si="239"/>
        <v>102.23</v>
      </c>
      <c r="O1545" s="84">
        <f t="shared" si="232"/>
        <v>337.35899999999998</v>
      </c>
      <c r="P1545" s="1"/>
      <c r="Q1545" s="1"/>
    </row>
    <row r="1546" spans="1:17" x14ac:dyDescent="0.2">
      <c r="A1546" s="84">
        <f t="shared" si="233"/>
        <v>154</v>
      </c>
      <c r="B1546" s="84">
        <f t="shared" si="230"/>
        <v>1.0051000000000001</v>
      </c>
      <c r="C1546" s="84">
        <f t="shared" si="231"/>
        <v>1</v>
      </c>
      <c r="D1546" s="1"/>
      <c r="E1546" s="84">
        <f t="shared" si="234"/>
        <v>15.3</v>
      </c>
      <c r="F1546" s="84">
        <f t="shared" si="235"/>
        <v>0</v>
      </c>
      <c r="G1546" s="1"/>
      <c r="H1546" s="1"/>
      <c r="I1546" s="84">
        <f t="shared" si="236"/>
        <v>15.3</v>
      </c>
      <c r="J1546" s="84">
        <f t="shared" si="237"/>
        <v>266</v>
      </c>
      <c r="K1546" s="1"/>
      <c r="L1546" s="1"/>
      <c r="M1546" s="84">
        <f t="shared" si="238"/>
        <v>15.3</v>
      </c>
      <c r="N1546" s="84">
        <f t="shared" si="239"/>
        <v>102.31</v>
      </c>
      <c r="O1546" s="84">
        <f t="shared" si="232"/>
        <v>337.62299999999999</v>
      </c>
      <c r="P1546" s="1"/>
      <c r="Q1546" s="1"/>
    </row>
    <row r="1547" spans="1:17" x14ac:dyDescent="0.2">
      <c r="A1547" s="84">
        <f t="shared" si="233"/>
        <v>154.1</v>
      </c>
      <c r="B1547" s="84">
        <f t="shared" si="230"/>
        <v>1.0049999999999999</v>
      </c>
      <c r="C1547" s="84">
        <f t="shared" si="231"/>
        <v>1</v>
      </c>
      <c r="D1547" s="1"/>
      <c r="E1547" s="84">
        <f t="shared" si="234"/>
        <v>15.31</v>
      </c>
      <c r="F1547" s="84">
        <f t="shared" si="235"/>
        <v>0</v>
      </c>
      <c r="G1547" s="1"/>
      <c r="H1547" s="1"/>
      <c r="I1547" s="84">
        <f t="shared" si="236"/>
        <v>15.31</v>
      </c>
      <c r="J1547" s="84">
        <f t="shared" si="237"/>
        <v>266.2</v>
      </c>
      <c r="K1547" s="1"/>
      <c r="L1547" s="1"/>
      <c r="M1547" s="84">
        <f t="shared" si="238"/>
        <v>15.31</v>
      </c>
      <c r="N1547" s="84">
        <f t="shared" si="239"/>
        <v>102.38</v>
      </c>
      <c r="O1547" s="84">
        <f t="shared" si="232"/>
        <v>337.85399999999998</v>
      </c>
      <c r="P1547" s="1"/>
      <c r="Q1547" s="1"/>
    </row>
    <row r="1548" spans="1:17" x14ac:dyDescent="0.2">
      <c r="A1548" s="84">
        <f t="shared" si="233"/>
        <v>154.19999999999999</v>
      </c>
      <c r="B1548" s="84">
        <f t="shared" si="230"/>
        <v>1.0049999999999999</v>
      </c>
      <c r="C1548" s="84">
        <f t="shared" si="231"/>
        <v>1</v>
      </c>
      <c r="D1548" s="1"/>
      <c r="E1548" s="84">
        <f t="shared" si="234"/>
        <v>15.32</v>
      </c>
      <c r="F1548" s="84">
        <f t="shared" si="235"/>
        <v>0</v>
      </c>
      <c r="G1548" s="1"/>
      <c r="H1548" s="1"/>
      <c r="I1548" s="84">
        <f t="shared" si="236"/>
        <v>15.32</v>
      </c>
      <c r="J1548" s="84">
        <f t="shared" si="237"/>
        <v>266.39999999999998</v>
      </c>
      <c r="K1548" s="1"/>
      <c r="L1548" s="1"/>
      <c r="M1548" s="84">
        <f t="shared" si="238"/>
        <v>15.32</v>
      </c>
      <c r="N1548" s="84">
        <f t="shared" si="239"/>
        <v>102.46</v>
      </c>
      <c r="O1548" s="84">
        <f t="shared" si="232"/>
        <v>338.11799999999999</v>
      </c>
      <c r="P1548" s="1"/>
      <c r="Q1548" s="1"/>
    </row>
    <row r="1549" spans="1:17" x14ac:dyDescent="0.2">
      <c r="A1549" s="84">
        <f t="shared" si="233"/>
        <v>154.30000000000001</v>
      </c>
      <c r="B1549" s="84">
        <f t="shared" si="230"/>
        <v>1.0048999999999999</v>
      </c>
      <c r="C1549" s="84">
        <f t="shared" si="231"/>
        <v>1</v>
      </c>
      <c r="D1549" s="1"/>
      <c r="E1549" s="84">
        <f t="shared" si="234"/>
        <v>15.33</v>
      </c>
      <c r="F1549" s="84">
        <f t="shared" si="235"/>
        <v>0</v>
      </c>
      <c r="G1549" s="1"/>
      <c r="H1549" s="1"/>
      <c r="I1549" s="84">
        <f t="shared" si="236"/>
        <v>15.33</v>
      </c>
      <c r="J1549" s="84">
        <f t="shared" si="237"/>
        <v>266.60000000000002</v>
      </c>
      <c r="K1549" s="1"/>
      <c r="L1549" s="1"/>
      <c r="M1549" s="84">
        <f t="shared" si="238"/>
        <v>15.33</v>
      </c>
      <c r="N1549" s="84">
        <f t="shared" si="239"/>
        <v>102.54</v>
      </c>
      <c r="O1549" s="84">
        <f t="shared" si="232"/>
        <v>338.38200000000001</v>
      </c>
      <c r="P1549" s="1"/>
      <c r="Q1549" s="1"/>
    </row>
    <row r="1550" spans="1:17" x14ac:dyDescent="0.2">
      <c r="A1550" s="84">
        <f t="shared" si="233"/>
        <v>154.4</v>
      </c>
      <c r="B1550" s="84">
        <f t="shared" si="230"/>
        <v>1.0048999999999999</v>
      </c>
      <c r="C1550" s="84">
        <f t="shared" si="231"/>
        <v>1</v>
      </c>
      <c r="D1550" s="1"/>
      <c r="E1550" s="84">
        <f t="shared" si="234"/>
        <v>15.34</v>
      </c>
      <c r="F1550" s="84">
        <f t="shared" si="235"/>
        <v>0</v>
      </c>
      <c r="G1550" s="1"/>
      <c r="H1550" s="1"/>
      <c r="I1550" s="84">
        <f t="shared" si="236"/>
        <v>15.34</v>
      </c>
      <c r="J1550" s="84">
        <f t="shared" si="237"/>
        <v>266.8</v>
      </c>
      <c r="K1550" s="1"/>
      <c r="L1550" s="1"/>
      <c r="M1550" s="84">
        <f t="shared" si="238"/>
        <v>15.34</v>
      </c>
      <c r="N1550" s="84">
        <f t="shared" si="239"/>
        <v>102.62</v>
      </c>
      <c r="O1550" s="84">
        <f t="shared" si="232"/>
        <v>338.64600000000002</v>
      </c>
      <c r="P1550" s="1"/>
      <c r="Q1550" s="1"/>
    </row>
    <row r="1551" spans="1:17" x14ac:dyDescent="0.2">
      <c r="A1551" s="84">
        <f t="shared" si="233"/>
        <v>154.5</v>
      </c>
      <c r="B1551" s="84">
        <f t="shared" si="230"/>
        <v>1.0047999999999999</v>
      </c>
      <c r="C1551" s="84">
        <f t="shared" si="231"/>
        <v>1</v>
      </c>
      <c r="D1551" s="1"/>
      <c r="E1551" s="84">
        <f t="shared" si="234"/>
        <v>15.35</v>
      </c>
      <c r="F1551" s="84">
        <f t="shared" si="235"/>
        <v>0</v>
      </c>
      <c r="G1551" s="1"/>
      <c r="H1551" s="1"/>
      <c r="I1551" s="84">
        <f t="shared" si="236"/>
        <v>15.35</v>
      </c>
      <c r="J1551" s="84">
        <f t="shared" si="237"/>
        <v>267</v>
      </c>
      <c r="K1551" s="1"/>
      <c r="L1551" s="1"/>
      <c r="M1551" s="84">
        <f t="shared" si="238"/>
        <v>15.35</v>
      </c>
      <c r="N1551" s="84">
        <f t="shared" si="239"/>
        <v>102.69</v>
      </c>
      <c r="O1551" s="84">
        <f t="shared" si="232"/>
        <v>338.87700000000001</v>
      </c>
      <c r="P1551" s="1"/>
      <c r="Q1551" s="1"/>
    </row>
    <row r="1552" spans="1:17" x14ac:dyDescent="0.2">
      <c r="A1552" s="84">
        <f t="shared" si="233"/>
        <v>154.6</v>
      </c>
      <c r="B1552" s="84">
        <f t="shared" ref="B1552:B1615" si="240">ROUND(VLOOKUP($A1552,SINCLAIRTABELLE,$D$1),$B$10)</f>
        <v>1.0047999999999999</v>
      </c>
      <c r="C1552" s="84">
        <f t="shared" ref="C1552:C1615" si="241">IF($B$3=$W$1,ROUND(VLOOKUP($A1552,SINCLAIRTABELLE,$E$1),$B$10),IF($B$3=$W$2,B1552,B1552+$B$4))</f>
        <v>1</v>
      </c>
      <c r="D1552" s="1"/>
      <c r="E1552" s="84">
        <f t="shared" si="234"/>
        <v>15.36</v>
      </c>
      <c r="F1552" s="84">
        <f t="shared" si="235"/>
        <v>0</v>
      </c>
      <c r="G1552" s="1"/>
      <c r="H1552" s="1"/>
      <c r="I1552" s="84">
        <f t="shared" si="236"/>
        <v>15.36</v>
      </c>
      <c r="J1552" s="84">
        <f t="shared" si="237"/>
        <v>267.2</v>
      </c>
      <c r="K1552" s="1"/>
      <c r="L1552" s="1"/>
      <c r="M1552" s="84">
        <f t="shared" si="238"/>
        <v>15.36</v>
      </c>
      <c r="N1552" s="84">
        <f t="shared" si="239"/>
        <v>102.77</v>
      </c>
      <c r="O1552" s="84">
        <f t="shared" ref="O1552:O1615" si="242">IF($N$4="Ja",ROUND(N1552*$O$2,$B$10),N1552)</f>
        <v>339.14100000000002</v>
      </c>
      <c r="P1552" s="1"/>
      <c r="Q1552" s="1"/>
    </row>
    <row r="1553" spans="1:17" x14ac:dyDescent="0.2">
      <c r="A1553" s="84">
        <f t="shared" si="233"/>
        <v>154.69999999999999</v>
      </c>
      <c r="B1553" s="84">
        <f t="shared" si="240"/>
        <v>1.0046999999999999</v>
      </c>
      <c r="C1553" s="84">
        <f t="shared" si="241"/>
        <v>1</v>
      </c>
      <c r="D1553" s="1"/>
      <c r="E1553" s="84">
        <f t="shared" si="234"/>
        <v>15.37</v>
      </c>
      <c r="F1553" s="84">
        <f t="shared" si="235"/>
        <v>0</v>
      </c>
      <c r="G1553" s="1"/>
      <c r="H1553" s="1"/>
      <c r="I1553" s="84">
        <f t="shared" si="236"/>
        <v>15.37</v>
      </c>
      <c r="J1553" s="84">
        <f t="shared" si="237"/>
        <v>267.39999999999998</v>
      </c>
      <c r="K1553" s="1"/>
      <c r="L1553" s="1"/>
      <c r="M1553" s="84">
        <f t="shared" si="238"/>
        <v>15.37</v>
      </c>
      <c r="N1553" s="84">
        <f t="shared" si="239"/>
        <v>102.85</v>
      </c>
      <c r="O1553" s="84">
        <f t="shared" si="242"/>
        <v>339.40499999999997</v>
      </c>
      <c r="P1553" s="1"/>
      <c r="Q1553" s="1"/>
    </row>
    <row r="1554" spans="1:17" x14ac:dyDescent="0.2">
      <c r="A1554" s="84">
        <f t="shared" ref="A1554:A1617" si="243">ROUND(A1553+0.1,1)</f>
        <v>154.80000000000001</v>
      </c>
      <c r="B1554" s="84">
        <f t="shared" si="240"/>
        <v>1.0046999999999999</v>
      </c>
      <c r="C1554" s="84">
        <f t="shared" si="241"/>
        <v>1</v>
      </c>
      <c r="D1554" s="1"/>
      <c r="E1554" s="84">
        <f t="shared" ref="E1554:E1617" si="244">ROUND(E1553+0.01,2)</f>
        <v>15.38</v>
      </c>
      <c r="F1554" s="84">
        <f t="shared" ref="F1554:F1617" si="245">ROUND(IF(E1554 &gt; $F$9,0,($F$9-E1554)*100*$F$11), $F$10)</f>
        <v>0</v>
      </c>
      <c r="G1554" s="1"/>
      <c r="H1554" s="1"/>
      <c r="I1554" s="84">
        <f t="shared" ref="I1554:I1617" si="246">ROUND(I1553+0.01,2)</f>
        <v>15.38</v>
      </c>
      <c r="J1554" s="84">
        <f t="shared" ref="J1554:J1617" si="247">ROUND(IF(I1554&lt;=$J$9,0,(I1554-$J$9)*100*$J$11),$J$10)</f>
        <v>267.60000000000002</v>
      </c>
      <c r="K1554" s="1"/>
      <c r="L1554" s="1"/>
      <c r="M1554" s="84">
        <f t="shared" ref="M1554:M1617" si="248">ROUND(M1553+0.01,2)</f>
        <v>15.38</v>
      </c>
      <c r="N1554" s="84">
        <f t="shared" ref="N1554:N1617" si="249">ROUND(IF(M1554&lt;=$N$9,0,(M1554-$N$9)*100*$N$11),$N$10)</f>
        <v>102.92</v>
      </c>
      <c r="O1554" s="84">
        <f t="shared" si="242"/>
        <v>339.63600000000002</v>
      </c>
      <c r="P1554" s="1"/>
      <c r="Q1554" s="1"/>
    </row>
    <row r="1555" spans="1:17" x14ac:dyDescent="0.2">
      <c r="A1555" s="84">
        <f t="shared" si="243"/>
        <v>154.9</v>
      </c>
      <c r="B1555" s="84">
        <f t="shared" si="240"/>
        <v>1.0045999999999999</v>
      </c>
      <c r="C1555" s="84">
        <f t="shared" si="241"/>
        <v>1</v>
      </c>
      <c r="D1555" s="1"/>
      <c r="E1555" s="84">
        <f t="shared" si="244"/>
        <v>15.39</v>
      </c>
      <c r="F1555" s="84">
        <f t="shared" si="245"/>
        <v>0</v>
      </c>
      <c r="G1555" s="1"/>
      <c r="H1555" s="1"/>
      <c r="I1555" s="84">
        <f t="shared" si="246"/>
        <v>15.39</v>
      </c>
      <c r="J1555" s="84">
        <f t="shared" si="247"/>
        <v>267.8</v>
      </c>
      <c r="K1555" s="1"/>
      <c r="L1555" s="1"/>
      <c r="M1555" s="84">
        <f t="shared" si="248"/>
        <v>15.39</v>
      </c>
      <c r="N1555" s="84">
        <f t="shared" si="249"/>
        <v>103</v>
      </c>
      <c r="O1555" s="84">
        <f t="shared" si="242"/>
        <v>339.9</v>
      </c>
      <c r="P1555" s="1"/>
      <c r="Q1555" s="1"/>
    </row>
    <row r="1556" spans="1:17" x14ac:dyDescent="0.2">
      <c r="A1556" s="84">
        <f t="shared" si="243"/>
        <v>155</v>
      </c>
      <c r="B1556" s="84">
        <f t="shared" si="240"/>
        <v>1.0044999999999999</v>
      </c>
      <c r="C1556" s="84">
        <f t="shared" si="241"/>
        <v>1</v>
      </c>
      <c r="D1556" s="1"/>
      <c r="E1556" s="84">
        <f t="shared" si="244"/>
        <v>15.4</v>
      </c>
      <c r="F1556" s="84">
        <f t="shared" si="245"/>
        <v>0</v>
      </c>
      <c r="G1556" s="1"/>
      <c r="H1556" s="1"/>
      <c r="I1556" s="84">
        <f t="shared" si="246"/>
        <v>15.4</v>
      </c>
      <c r="J1556" s="84">
        <f t="shared" si="247"/>
        <v>268</v>
      </c>
      <c r="K1556" s="1"/>
      <c r="L1556" s="1"/>
      <c r="M1556" s="84">
        <f t="shared" si="248"/>
        <v>15.4</v>
      </c>
      <c r="N1556" s="84">
        <f t="shared" si="249"/>
        <v>103.08</v>
      </c>
      <c r="O1556" s="84">
        <f t="shared" si="242"/>
        <v>340.16399999999999</v>
      </c>
      <c r="P1556" s="1"/>
      <c r="Q1556" s="1"/>
    </row>
    <row r="1557" spans="1:17" x14ac:dyDescent="0.2">
      <c r="A1557" s="84">
        <f t="shared" si="243"/>
        <v>155.1</v>
      </c>
      <c r="B1557" s="84">
        <f t="shared" si="240"/>
        <v>1.0044999999999999</v>
      </c>
      <c r="C1557" s="84">
        <f t="shared" si="241"/>
        <v>1</v>
      </c>
      <c r="D1557" s="1"/>
      <c r="E1557" s="84">
        <f t="shared" si="244"/>
        <v>15.41</v>
      </c>
      <c r="F1557" s="84">
        <f t="shared" si="245"/>
        <v>0</v>
      </c>
      <c r="G1557" s="1"/>
      <c r="H1557" s="1"/>
      <c r="I1557" s="84">
        <f t="shared" si="246"/>
        <v>15.41</v>
      </c>
      <c r="J1557" s="84">
        <f t="shared" si="247"/>
        <v>268.2</v>
      </c>
      <c r="K1557" s="1"/>
      <c r="L1557" s="1"/>
      <c r="M1557" s="84">
        <f t="shared" si="248"/>
        <v>15.41</v>
      </c>
      <c r="N1557" s="84">
        <f t="shared" si="249"/>
        <v>103.15</v>
      </c>
      <c r="O1557" s="84">
        <f t="shared" si="242"/>
        <v>340.39499999999998</v>
      </c>
      <c r="P1557" s="1"/>
      <c r="Q1557" s="1"/>
    </row>
    <row r="1558" spans="1:17" x14ac:dyDescent="0.2">
      <c r="A1558" s="84">
        <f t="shared" si="243"/>
        <v>155.19999999999999</v>
      </c>
      <c r="B1558" s="84">
        <f t="shared" si="240"/>
        <v>1.0044</v>
      </c>
      <c r="C1558" s="84">
        <f t="shared" si="241"/>
        <v>1</v>
      </c>
      <c r="D1558" s="1"/>
      <c r="E1558" s="84">
        <f t="shared" si="244"/>
        <v>15.42</v>
      </c>
      <c r="F1558" s="84">
        <f t="shared" si="245"/>
        <v>0</v>
      </c>
      <c r="G1558" s="1"/>
      <c r="H1558" s="1"/>
      <c r="I1558" s="84">
        <f t="shared" si="246"/>
        <v>15.42</v>
      </c>
      <c r="J1558" s="84">
        <f t="shared" si="247"/>
        <v>268.39999999999998</v>
      </c>
      <c r="K1558" s="1"/>
      <c r="L1558" s="1"/>
      <c r="M1558" s="84">
        <f t="shared" si="248"/>
        <v>15.42</v>
      </c>
      <c r="N1558" s="84">
        <f t="shared" si="249"/>
        <v>103.23</v>
      </c>
      <c r="O1558" s="84">
        <f t="shared" si="242"/>
        <v>340.65899999999999</v>
      </c>
      <c r="P1558" s="1"/>
      <c r="Q1558" s="1"/>
    </row>
    <row r="1559" spans="1:17" x14ac:dyDescent="0.2">
      <c r="A1559" s="84">
        <f t="shared" si="243"/>
        <v>155.30000000000001</v>
      </c>
      <c r="B1559" s="84">
        <f t="shared" si="240"/>
        <v>1.0044</v>
      </c>
      <c r="C1559" s="84">
        <f t="shared" si="241"/>
        <v>1</v>
      </c>
      <c r="D1559" s="1"/>
      <c r="E1559" s="84">
        <f t="shared" si="244"/>
        <v>15.43</v>
      </c>
      <c r="F1559" s="84">
        <f t="shared" si="245"/>
        <v>0</v>
      </c>
      <c r="G1559" s="1"/>
      <c r="H1559" s="1"/>
      <c r="I1559" s="84">
        <f t="shared" si="246"/>
        <v>15.43</v>
      </c>
      <c r="J1559" s="84">
        <f t="shared" si="247"/>
        <v>268.60000000000002</v>
      </c>
      <c r="K1559" s="1"/>
      <c r="L1559" s="1"/>
      <c r="M1559" s="84">
        <f t="shared" si="248"/>
        <v>15.43</v>
      </c>
      <c r="N1559" s="84">
        <f t="shared" si="249"/>
        <v>103.31</v>
      </c>
      <c r="O1559" s="84">
        <f t="shared" si="242"/>
        <v>340.923</v>
      </c>
      <c r="P1559" s="1"/>
      <c r="Q1559" s="1"/>
    </row>
    <row r="1560" spans="1:17" x14ac:dyDescent="0.2">
      <c r="A1560" s="84">
        <f t="shared" si="243"/>
        <v>155.4</v>
      </c>
      <c r="B1560" s="84">
        <f t="shared" si="240"/>
        <v>1.0043</v>
      </c>
      <c r="C1560" s="84">
        <f t="shared" si="241"/>
        <v>1</v>
      </c>
      <c r="D1560" s="1"/>
      <c r="E1560" s="84">
        <f t="shared" si="244"/>
        <v>15.44</v>
      </c>
      <c r="F1560" s="84">
        <f t="shared" si="245"/>
        <v>0</v>
      </c>
      <c r="G1560" s="1"/>
      <c r="H1560" s="1"/>
      <c r="I1560" s="84">
        <f t="shared" si="246"/>
        <v>15.44</v>
      </c>
      <c r="J1560" s="84">
        <f t="shared" si="247"/>
        <v>268.8</v>
      </c>
      <c r="K1560" s="1"/>
      <c r="L1560" s="1"/>
      <c r="M1560" s="84">
        <f t="shared" si="248"/>
        <v>15.44</v>
      </c>
      <c r="N1560" s="84">
        <f t="shared" si="249"/>
        <v>103.38</v>
      </c>
      <c r="O1560" s="84">
        <f t="shared" si="242"/>
        <v>341.154</v>
      </c>
      <c r="P1560" s="1"/>
      <c r="Q1560" s="1"/>
    </row>
    <row r="1561" spans="1:17" x14ac:dyDescent="0.2">
      <c r="A1561" s="84">
        <f t="shared" si="243"/>
        <v>155.5</v>
      </c>
      <c r="B1561" s="84">
        <f t="shared" si="240"/>
        <v>1.0043</v>
      </c>
      <c r="C1561" s="84">
        <f t="shared" si="241"/>
        <v>1</v>
      </c>
      <c r="D1561" s="1"/>
      <c r="E1561" s="84">
        <f t="shared" si="244"/>
        <v>15.45</v>
      </c>
      <c r="F1561" s="84">
        <f t="shared" si="245"/>
        <v>0</v>
      </c>
      <c r="G1561" s="1"/>
      <c r="H1561" s="1"/>
      <c r="I1561" s="84">
        <f t="shared" si="246"/>
        <v>15.45</v>
      </c>
      <c r="J1561" s="84">
        <f t="shared" si="247"/>
        <v>269</v>
      </c>
      <c r="K1561" s="1"/>
      <c r="L1561" s="1"/>
      <c r="M1561" s="84">
        <f t="shared" si="248"/>
        <v>15.45</v>
      </c>
      <c r="N1561" s="84">
        <f t="shared" si="249"/>
        <v>103.46</v>
      </c>
      <c r="O1561" s="84">
        <f t="shared" si="242"/>
        <v>341.41800000000001</v>
      </c>
      <c r="P1561" s="1"/>
      <c r="Q1561" s="1"/>
    </row>
    <row r="1562" spans="1:17" x14ac:dyDescent="0.2">
      <c r="A1562" s="84">
        <f t="shared" si="243"/>
        <v>155.6</v>
      </c>
      <c r="B1562" s="84">
        <f t="shared" si="240"/>
        <v>1.0042</v>
      </c>
      <c r="C1562" s="84">
        <f t="shared" si="241"/>
        <v>1</v>
      </c>
      <c r="D1562" s="1"/>
      <c r="E1562" s="84">
        <f t="shared" si="244"/>
        <v>15.46</v>
      </c>
      <c r="F1562" s="84">
        <f t="shared" si="245"/>
        <v>0</v>
      </c>
      <c r="G1562" s="1"/>
      <c r="H1562" s="1"/>
      <c r="I1562" s="84">
        <f t="shared" si="246"/>
        <v>15.46</v>
      </c>
      <c r="J1562" s="84">
        <f t="shared" si="247"/>
        <v>269.2</v>
      </c>
      <c r="K1562" s="1"/>
      <c r="L1562" s="1"/>
      <c r="M1562" s="84">
        <f t="shared" si="248"/>
        <v>15.46</v>
      </c>
      <c r="N1562" s="84">
        <f t="shared" si="249"/>
        <v>103.54</v>
      </c>
      <c r="O1562" s="84">
        <f t="shared" si="242"/>
        <v>341.68200000000002</v>
      </c>
      <c r="P1562" s="1"/>
      <c r="Q1562" s="1"/>
    </row>
    <row r="1563" spans="1:17" x14ac:dyDescent="0.2">
      <c r="A1563" s="84">
        <f t="shared" si="243"/>
        <v>155.69999999999999</v>
      </c>
      <c r="B1563" s="84">
        <f t="shared" si="240"/>
        <v>1.0042</v>
      </c>
      <c r="C1563" s="84">
        <f t="shared" si="241"/>
        <v>1</v>
      </c>
      <c r="D1563" s="1"/>
      <c r="E1563" s="84">
        <f t="shared" si="244"/>
        <v>15.47</v>
      </c>
      <c r="F1563" s="84">
        <f t="shared" si="245"/>
        <v>0</v>
      </c>
      <c r="G1563" s="1"/>
      <c r="H1563" s="1"/>
      <c r="I1563" s="84">
        <f t="shared" si="246"/>
        <v>15.47</v>
      </c>
      <c r="J1563" s="84">
        <f t="shared" si="247"/>
        <v>269.39999999999998</v>
      </c>
      <c r="K1563" s="1"/>
      <c r="L1563" s="1"/>
      <c r="M1563" s="84">
        <f t="shared" si="248"/>
        <v>15.47</v>
      </c>
      <c r="N1563" s="84">
        <f t="shared" si="249"/>
        <v>103.62</v>
      </c>
      <c r="O1563" s="84">
        <f t="shared" si="242"/>
        <v>341.94600000000003</v>
      </c>
      <c r="P1563" s="1"/>
      <c r="Q1563" s="1"/>
    </row>
    <row r="1564" spans="1:17" x14ac:dyDescent="0.2">
      <c r="A1564" s="84">
        <f t="shared" si="243"/>
        <v>155.80000000000001</v>
      </c>
      <c r="B1564" s="84">
        <f t="shared" si="240"/>
        <v>1.0042</v>
      </c>
      <c r="C1564" s="84">
        <f t="shared" si="241"/>
        <v>1</v>
      </c>
      <c r="D1564" s="1"/>
      <c r="E1564" s="84">
        <f t="shared" si="244"/>
        <v>15.48</v>
      </c>
      <c r="F1564" s="84">
        <f t="shared" si="245"/>
        <v>0</v>
      </c>
      <c r="G1564" s="1"/>
      <c r="H1564" s="1"/>
      <c r="I1564" s="84">
        <f t="shared" si="246"/>
        <v>15.48</v>
      </c>
      <c r="J1564" s="84">
        <f t="shared" si="247"/>
        <v>269.60000000000002</v>
      </c>
      <c r="K1564" s="1"/>
      <c r="L1564" s="1"/>
      <c r="M1564" s="84">
        <f t="shared" si="248"/>
        <v>15.48</v>
      </c>
      <c r="N1564" s="84">
        <f t="shared" si="249"/>
        <v>103.69</v>
      </c>
      <c r="O1564" s="84">
        <f t="shared" si="242"/>
        <v>342.17700000000002</v>
      </c>
      <c r="P1564" s="1"/>
      <c r="Q1564" s="1"/>
    </row>
    <row r="1565" spans="1:17" x14ac:dyDescent="0.2">
      <c r="A1565" s="84">
        <f t="shared" si="243"/>
        <v>155.9</v>
      </c>
      <c r="B1565" s="84">
        <f t="shared" si="240"/>
        <v>1.0041</v>
      </c>
      <c r="C1565" s="84">
        <f t="shared" si="241"/>
        <v>1</v>
      </c>
      <c r="D1565" s="1"/>
      <c r="E1565" s="84">
        <f t="shared" si="244"/>
        <v>15.49</v>
      </c>
      <c r="F1565" s="84">
        <f t="shared" si="245"/>
        <v>0</v>
      </c>
      <c r="G1565" s="1"/>
      <c r="H1565" s="1"/>
      <c r="I1565" s="84">
        <f t="shared" si="246"/>
        <v>15.49</v>
      </c>
      <c r="J1565" s="84">
        <f t="shared" si="247"/>
        <v>269.8</v>
      </c>
      <c r="K1565" s="1"/>
      <c r="L1565" s="1"/>
      <c r="M1565" s="84">
        <f t="shared" si="248"/>
        <v>15.49</v>
      </c>
      <c r="N1565" s="84">
        <f t="shared" si="249"/>
        <v>103.77</v>
      </c>
      <c r="O1565" s="84">
        <f t="shared" si="242"/>
        <v>342.44099999999997</v>
      </c>
      <c r="P1565" s="1"/>
      <c r="Q1565" s="1"/>
    </row>
    <row r="1566" spans="1:17" x14ac:dyDescent="0.2">
      <c r="A1566" s="84">
        <f t="shared" si="243"/>
        <v>156</v>
      </c>
      <c r="B1566" s="84">
        <f t="shared" si="240"/>
        <v>1.0041</v>
      </c>
      <c r="C1566" s="84">
        <f t="shared" si="241"/>
        <v>1</v>
      </c>
      <c r="D1566" s="1"/>
      <c r="E1566" s="84">
        <f t="shared" si="244"/>
        <v>15.5</v>
      </c>
      <c r="F1566" s="84">
        <f t="shared" si="245"/>
        <v>0</v>
      </c>
      <c r="G1566" s="1"/>
      <c r="H1566" s="1"/>
      <c r="I1566" s="84">
        <f t="shared" si="246"/>
        <v>15.5</v>
      </c>
      <c r="J1566" s="84">
        <f t="shared" si="247"/>
        <v>270</v>
      </c>
      <c r="K1566" s="1"/>
      <c r="L1566" s="1"/>
      <c r="M1566" s="84">
        <f t="shared" si="248"/>
        <v>15.5</v>
      </c>
      <c r="N1566" s="84">
        <f t="shared" si="249"/>
        <v>103.85</v>
      </c>
      <c r="O1566" s="84">
        <f t="shared" si="242"/>
        <v>342.70499999999998</v>
      </c>
      <c r="P1566" s="1"/>
      <c r="Q1566" s="1"/>
    </row>
    <row r="1567" spans="1:17" x14ac:dyDescent="0.2">
      <c r="A1567" s="84">
        <f t="shared" si="243"/>
        <v>156.1</v>
      </c>
      <c r="B1567" s="84">
        <f t="shared" si="240"/>
        <v>1.004</v>
      </c>
      <c r="C1567" s="84">
        <f t="shared" si="241"/>
        <v>1</v>
      </c>
      <c r="D1567" s="1"/>
      <c r="E1567" s="84">
        <f t="shared" si="244"/>
        <v>15.51</v>
      </c>
      <c r="F1567" s="84">
        <f t="shared" si="245"/>
        <v>0</v>
      </c>
      <c r="G1567" s="1"/>
      <c r="H1567" s="1"/>
      <c r="I1567" s="84">
        <f t="shared" si="246"/>
        <v>15.51</v>
      </c>
      <c r="J1567" s="84">
        <f t="shared" si="247"/>
        <v>270.2</v>
      </c>
      <c r="K1567" s="1"/>
      <c r="L1567" s="1"/>
      <c r="M1567" s="84">
        <f t="shared" si="248"/>
        <v>15.51</v>
      </c>
      <c r="N1567" s="84">
        <f t="shared" si="249"/>
        <v>103.92</v>
      </c>
      <c r="O1567" s="84">
        <f t="shared" si="242"/>
        <v>342.93599999999998</v>
      </c>
      <c r="P1567" s="1"/>
      <c r="Q1567" s="1"/>
    </row>
    <row r="1568" spans="1:17" x14ac:dyDescent="0.2">
      <c r="A1568" s="84">
        <f t="shared" si="243"/>
        <v>156.19999999999999</v>
      </c>
      <c r="B1568" s="84">
        <f t="shared" si="240"/>
        <v>1.004</v>
      </c>
      <c r="C1568" s="84">
        <f t="shared" si="241"/>
        <v>1</v>
      </c>
      <c r="D1568" s="1"/>
      <c r="E1568" s="84">
        <f t="shared" si="244"/>
        <v>15.52</v>
      </c>
      <c r="F1568" s="84">
        <f t="shared" si="245"/>
        <v>0</v>
      </c>
      <c r="G1568" s="1"/>
      <c r="H1568" s="1"/>
      <c r="I1568" s="84">
        <f t="shared" si="246"/>
        <v>15.52</v>
      </c>
      <c r="J1568" s="84">
        <f t="shared" si="247"/>
        <v>270.39999999999998</v>
      </c>
      <c r="K1568" s="1"/>
      <c r="L1568" s="1"/>
      <c r="M1568" s="84">
        <f t="shared" si="248"/>
        <v>15.52</v>
      </c>
      <c r="N1568" s="84">
        <f t="shared" si="249"/>
        <v>104</v>
      </c>
      <c r="O1568" s="84">
        <f t="shared" si="242"/>
        <v>343.2</v>
      </c>
      <c r="P1568" s="1"/>
      <c r="Q1568" s="1"/>
    </row>
    <row r="1569" spans="1:17" x14ac:dyDescent="0.2">
      <c r="A1569" s="84">
        <f t="shared" si="243"/>
        <v>156.30000000000001</v>
      </c>
      <c r="B1569" s="84">
        <f t="shared" si="240"/>
        <v>1.0039</v>
      </c>
      <c r="C1569" s="84">
        <f t="shared" si="241"/>
        <v>1</v>
      </c>
      <c r="D1569" s="1"/>
      <c r="E1569" s="84">
        <f t="shared" si="244"/>
        <v>15.53</v>
      </c>
      <c r="F1569" s="84">
        <f t="shared" si="245"/>
        <v>0</v>
      </c>
      <c r="G1569" s="1"/>
      <c r="H1569" s="1"/>
      <c r="I1569" s="84">
        <f t="shared" si="246"/>
        <v>15.53</v>
      </c>
      <c r="J1569" s="84">
        <f t="shared" si="247"/>
        <v>270.60000000000002</v>
      </c>
      <c r="K1569" s="1"/>
      <c r="L1569" s="1"/>
      <c r="M1569" s="84">
        <f t="shared" si="248"/>
        <v>15.53</v>
      </c>
      <c r="N1569" s="84">
        <f t="shared" si="249"/>
        <v>104.08</v>
      </c>
      <c r="O1569" s="84">
        <f t="shared" si="242"/>
        <v>343.464</v>
      </c>
      <c r="P1569" s="1"/>
      <c r="Q1569" s="1"/>
    </row>
    <row r="1570" spans="1:17" x14ac:dyDescent="0.2">
      <c r="A1570" s="84">
        <f t="shared" si="243"/>
        <v>156.4</v>
      </c>
      <c r="B1570" s="84">
        <f t="shared" si="240"/>
        <v>1.0039</v>
      </c>
      <c r="C1570" s="84">
        <f t="shared" si="241"/>
        <v>1</v>
      </c>
      <c r="D1570" s="1"/>
      <c r="E1570" s="84">
        <f t="shared" si="244"/>
        <v>15.54</v>
      </c>
      <c r="F1570" s="84">
        <f t="shared" si="245"/>
        <v>0</v>
      </c>
      <c r="G1570" s="1"/>
      <c r="H1570" s="1"/>
      <c r="I1570" s="84">
        <f t="shared" si="246"/>
        <v>15.54</v>
      </c>
      <c r="J1570" s="84">
        <f t="shared" si="247"/>
        <v>270.8</v>
      </c>
      <c r="K1570" s="1"/>
      <c r="L1570" s="1"/>
      <c r="M1570" s="84">
        <f t="shared" si="248"/>
        <v>15.54</v>
      </c>
      <c r="N1570" s="84">
        <f t="shared" si="249"/>
        <v>104.15</v>
      </c>
      <c r="O1570" s="84">
        <f t="shared" si="242"/>
        <v>343.69499999999999</v>
      </c>
      <c r="P1570" s="1"/>
      <c r="Q1570" s="1"/>
    </row>
    <row r="1571" spans="1:17" x14ac:dyDescent="0.2">
      <c r="A1571" s="84">
        <f t="shared" si="243"/>
        <v>156.5</v>
      </c>
      <c r="B1571" s="84">
        <f t="shared" si="240"/>
        <v>1.0038</v>
      </c>
      <c r="C1571" s="84">
        <f t="shared" si="241"/>
        <v>1</v>
      </c>
      <c r="D1571" s="1"/>
      <c r="E1571" s="84">
        <f t="shared" si="244"/>
        <v>15.55</v>
      </c>
      <c r="F1571" s="84">
        <f t="shared" si="245"/>
        <v>0</v>
      </c>
      <c r="G1571" s="1"/>
      <c r="H1571" s="1"/>
      <c r="I1571" s="84">
        <f t="shared" si="246"/>
        <v>15.55</v>
      </c>
      <c r="J1571" s="84">
        <f t="shared" si="247"/>
        <v>271</v>
      </c>
      <c r="K1571" s="1"/>
      <c r="L1571" s="1"/>
      <c r="M1571" s="84">
        <f t="shared" si="248"/>
        <v>15.55</v>
      </c>
      <c r="N1571" s="84">
        <f t="shared" si="249"/>
        <v>104.23</v>
      </c>
      <c r="O1571" s="84">
        <f t="shared" si="242"/>
        <v>343.959</v>
      </c>
      <c r="P1571" s="1"/>
      <c r="Q1571" s="1"/>
    </row>
    <row r="1572" spans="1:17" x14ac:dyDescent="0.2">
      <c r="A1572" s="84">
        <f t="shared" si="243"/>
        <v>156.6</v>
      </c>
      <c r="B1572" s="84">
        <f t="shared" si="240"/>
        <v>1.0038</v>
      </c>
      <c r="C1572" s="84">
        <f t="shared" si="241"/>
        <v>1</v>
      </c>
      <c r="D1572" s="1"/>
      <c r="E1572" s="84">
        <f t="shared" si="244"/>
        <v>15.56</v>
      </c>
      <c r="F1572" s="84">
        <f t="shared" si="245"/>
        <v>0</v>
      </c>
      <c r="G1572" s="1"/>
      <c r="H1572" s="1"/>
      <c r="I1572" s="84">
        <f t="shared" si="246"/>
        <v>15.56</v>
      </c>
      <c r="J1572" s="84">
        <f t="shared" si="247"/>
        <v>271.2</v>
      </c>
      <c r="K1572" s="1"/>
      <c r="L1572" s="1"/>
      <c r="M1572" s="84">
        <f t="shared" si="248"/>
        <v>15.56</v>
      </c>
      <c r="N1572" s="84">
        <f t="shared" si="249"/>
        <v>104.31</v>
      </c>
      <c r="O1572" s="84">
        <f t="shared" si="242"/>
        <v>344.22300000000001</v>
      </c>
      <c r="P1572" s="1"/>
      <c r="Q1572" s="1"/>
    </row>
    <row r="1573" spans="1:17" x14ac:dyDescent="0.2">
      <c r="A1573" s="84">
        <f t="shared" si="243"/>
        <v>156.69999999999999</v>
      </c>
      <c r="B1573" s="84">
        <f t="shared" si="240"/>
        <v>1.0037</v>
      </c>
      <c r="C1573" s="84">
        <f t="shared" si="241"/>
        <v>1</v>
      </c>
      <c r="D1573" s="1"/>
      <c r="E1573" s="84">
        <f t="shared" si="244"/>
        <v>15.57</v>
      </c>
      <c r="F1573" s="84">
        <f t="shared" si="245"/>
        <v>0</v>
      </c>
      <c r="G1573" s="1"/>
      <c r="H1573" s="1"/>
      <c r="I1573" s="84">
        <f t="shared" si="246"/>
        <v>15.57</v>
      </c>
      <c r="J1573" s="84">
        <f t="shared" si="247"/>
        <v>271.39999999999998</v>
      </c>
      <c r="K1573" s="1"/>
      <c r="L1573" s="1"/>
      <c r="M1573" s="84">
        <f t="shared" si="248"/>
        <v>15.57</v>
      </c>
      <c r="N1573" s="84">
        <f t="shared" si="249"/>
        <v>104.38</v>
      </c>
      <c r="O1573" s="84">
        <f t="shared" si="242"/>
        <v>344.45400000000001</v>
      </c>
      <c r="P1573" s="1"/>
      <c r="Q1573" s="1"/>
    </row>
    <row r="1574" spans="1:17" x14ac:dyDescent="0.2">
      <c r="A1574" s="84">
        <f t="shared" si="243"/>
        <v>156.80000000000001</v>
      </c>
      <c r="B1574" s="84">
        <f t="shared" si="240"/>
        <v>1.0037</v>
      </c>
      <c r="C1574" s="84">
        <f t="shared" si="241"/>
        <v>1</v>
      </c>
      <c r="D1574" s="1"/>
      <c r="E1574" s="84">
        <f t="shared" si="244"/>
        <v>15.58</v>
      </c>
      <c r="F1574" s="84">
        <f t="shared" si="245"/>
        <v>0</v>
      </c>
      <c r="G1574" s="1"/>
      <c r="H1574" s="1"/>
      <c r="I1574" s="84">
        <f t="shared" si="246"/>
        <v>15.58</v>
      </c>
      <c r="J1574" s="84">
        <f t="shared" si="247"/>
        <v>271.60000000000002</v>
      </c>
      <c r="K1574" s="1"/>
      <c r="L1574" s="1"/>
      <c r="M1574" s="84">
        <f t="shared" si="248"/>
        <v>15.58</v>
      </c>
      <c r="N1574" s="84">
        <f t="shared" si="249"/>
        <v>104.46</v>
      </c>
      <c r="O1574" s="84">
        <f t="shared" si="242"/>
        <v>344.71800000000002</v>
      </c>
      <c r="P1574" s="1"/>
      <c r="Q1574" s="1"/>
    </row>
    <row r="1575" spans="1:17" x14ac:dyDescent="0.2">
      <c r="A1575" s="84">
        <f t="shared" si="243"/>
        <v>156.9</v>
      </c>
      <c r="B1575" s="84">
        <f t="shared" si="240"/>
        <v>1.0036</v>
      </c>
      <c r="C1575" s="84">
        <f t="shared" si="241"/>
        <v>1</v>
      </c>
      <c r="D1575" s="1"/>
      <c r="E1575" s="84">
        <f t="shared" si="244"/>
        <v>15.59</v>
      </c>
      <c r="F1575" s="84">
        <f t="shared" si="245"/>
        <v>0</v>
      </c>
      <c r="G1575" s="1"/>
      <c r="H1575" s="1"/>
      <c r="I1575" s="84">
        <f t="shared" si="246"/>
        <v>15.59</v>
      </c>
      <c r="J1575" s="84">
        <f t="shared" si="247"/>
        <v>271.8</v>
      </c>
      <c r="K1575" s="1"/>
      <c r="L1575" s="1"/>
      <c r="M1575" s="84">
        <f t="shared" si="248"/>
        <v>15.59</v>
      </c>
      <c r="N1575" s="84">
        <f t="shared" si="249"/>
        <v>104.54</v>
      </c>
      <c r="O1575" s="84">
        <f t="shared" si="242"/>
        <v>344.98200000000003</v>
      </c>
      <c r="P1575" s="1"/>
      <c r="Q1575" s="1"/>
    </row>
    <row r="1576" spans="1:17" x14ac:dyDescent="0.2">
      <c r="A1576" s="84">
        <f t="shared" si="243"/>
        <v>157</v>
      </c>
      <c r="B1576" s="84">
        <f t="shared" si="240"/>
        <v>1.0036</v>
      </c>
      <c r="C1576" s="84">
        <f t="shared" si="241"/>
        <v>1</v>
      </c>
      <c r="D1576" s="1"/>
      <c r="E1576" s="84">
        <f t="shared" si="244"/>
        <v>15.6</v>
      </c>
      <c r="F1576" s="84">
        <f t="shared" si="245"/>
        <v>0</v>
      </c>
      <c r="G1576" s="1"/>
      <c r="H1576" s="1"/>
      <c r="I1576" s="84">
        <f t="shared" si="246"/>
        <v>15.6</v>
      </c>
      <c r="J1576" s="84">
        <f t="shared" si="247"/>
        <v>272</v>
      </c>
      <c r="K1576" s="1"/>
      <c r="L1576" s="1"/>
      <c r="M1576" s="84">
        <f t="shared" si="248"/>
        <v>15.6</v>
      </c>
      <c r="N1576" s="84">
        <f t="shared" si="249"/>
        <v>104.62</v>
      </c>
      <c r="O1576" s="84">
        <f t="shared" si="242"/>
        <v>345.24599999999998</v>
      </c>
      <c r="P1576" s="1"/>
      <c r="Q1576" s="1"/>
    </row>
    <row r="1577" spans="1:17" x14ac:dyDescent="0.2">
      <c r="A1577" s="84">
        <f t="shared" si="243"/>
        <v>157.1</v>
      </c>
      <c r="B1577" s="84">
        <f t="shared" si="240"/>
        <v>1.0035000000000001</v>
      </c>
      <c r="C1577" s="84">
        <f t="shared" si="241"/>
        <v>1</v>
      </c>
      <c r="D1577" s="1"/>
      <c r="E1577" s="84">
        <f t="shared" si="244"/>
        <v>15.61</v>
      </c>
      <c r="F1577" s="84">
        <f t="shared" si="245"/>
        <v>0</v>
      </c>
      <c r="G1577" s="1"/>
      <c r="H1577" s="1"/>
      <c r="I1577" s="84">
        <f t="shared" si="246"/>
        <v>15.61</v>
      </c>
      <c r="J1577" s="84">
        <f t="shared" si="247"/>
        <v>272.2</v>
      </c>
      <c r="K1577" s="1"/>
      <c r="L1577" s="1"/>
      <c r="M1577" s="84">
        <f t="shared" si="248"/>
        <v>15.61</v>
      </c>
      <c r="N1577" s="84">
        <f t="shared" si="249"/>
        <v>104.69</v>
      </c>
      <c r="O1577" s="84">
        <f t="shared" si="242"/>
        <v>345.47699999999998</v>
      </c>
      <c r="P1577" s="1"/>
      <c r="Q1577" s="1"/>
    </row>
    <row r="1578" spans="1:17" x14ac:dyDescent="0.2">
      <c r="A1578" s="84">
        <f t="shared" si="243"/>
        <v>157.19999999999999</v>
      </c>
      <c r="B1578" s="84">
        <f t="shared" si="240"/>
        <v>1.0035000000000001</v>
      </c>
      <c r="C1578" s="84">
        <f t="shared" si="241"/>
        <v>1</v>
      </c>
      <c r="D1578" s="1"/>
      <c r="E1578" s="84">
        <f t="shared" si="244"/>
        <v>15.62</v>
      </c>
      <c r="F1578" s="84">
        <f t="shared" si="245"/>
        <v>0</v>
      </c>
      <c r="G1578" s="1"/>
      <c r="H1578" s="1"/>
      <c r="I1578" s="84">
        <f t="shared" si="246"/>
        <v>15.62</v>
      </c>
      <c r="J1578" s="84">
        <f t="shared" si="247"/>
        <v>272.39999999999998</v>
      </c>
      <c r="K1578" s="1"/>
      <c r="L1578" s="1"/>
      <c r="M1578" s="84">
        <f t="shared" si="248"/>
        <v>15.62</v>
      </c>
      <c r="N1578" s="84">
        <f t="shared" si="249"/>
        <v>104.77</v>
      </c>
      <c r="O1578" s="84">
        <f t="shared" si="242"/>
        <v>345.74099999999999</v>
      </c>
      <c r="P1578" s="1"/>
      <c r="Q1578" s="1"/>
    </row>
    <row r="1579" spans="1:17" x14ac:dyDescent="0.2">
      <c r="A1579" s="84">
        <f t="shared" si="243"/>
        <v>157.30000000000001</v>
      </c>
      <c r="B1579" s="84">
        <f t="shared" si="240"/>
        <v>1.0035000000000001</v>
      </c>
      <c r="C1579" s="84">
        <f t="shared" si="241"/>
        <v>1</v>
      </c>
      <c r="D1579" s="1"/>
      <c r="E1579" s="84">
        <f t="shared" si="244"/>
        <v>15.63</v>
      </c>
      <c r="F1579" s="84">
        <f t="shared" si="245"/>
        <v>0</v>
      </c>
      <c r="G1579" s="1"/>
      <c r="H1579" s="1"/>
      <c r="I1579" s="84">
        <f t="shared" si="246"/>
        <v>15.63</v>
      </c>
      <c r="J1579" s="84">
        <f t="shared" si="247"/>
        <v>272.60000000000002</v>
      </c>
      <c r="K1579" s="1"/>
      <c r="L1579" s="1"/>
      <c r="M1579" s="84">
        <f t="shared" si="248"/>
        <v>15.63</v>
      </c>
      <c r="N1579" s="84">
        <f t="shared" si="249"/>
        <v>104.85</v>
      </c>
      <c r="O1579" s="84">
        <f t="shared" si="242"/>
        <v>346.005</v>
      </c>
      <c r="P1579" s="1"/>
      <c r="Q1579" s="1"/>
    </row>
    <row r="1580" spans="1:17" x14ac:dyDescent="0.2">
      <c r="A1580" s="84">
        <f t="shared" si="243"/>
        <v>157.4</v>
      </c>
      <c r="B1580" s="84">
        <f t="shared" si="240"/>
        <v>1.0034000000000001</v>
      </c>
      <c r="C1580" s="84">
        <f t="shared" si="241"/>
        <v>1</v>
      </c>
      <c r="D1580" s="1"/>
      <c r="E1580" s="84">
        <f t="shared" si="244"/>
        <v>15.64</v>
      </c>
      <c r="F1580" s="84">
        <f t="shared" si="245"/>
        <v>0</v>
      </c>
      <c r="G1580" s="1"/>
      <c r="H1580" s="1"/>
      <c r="I1580" s="84">
        <f t="shared" si="246"/>
        <v>15.64</v>
      </c>
      <c r="J1580" s="84">
        <f t="shared" si="247"/>
        <v>272.8</v>
      </c>
      <c r="K1580" s="1"/>
      <c r="L1580" s="1"/>
      <c r="M1580" s="84">
        <f t="shared" si="248"/>
        <v>15.64</v>
      </c>
      <c r="N1580" s="84">
        <f t="shared" si="249"/>
        <v>104.92</v>
      </c>
      <c r="O1580" s="84">
        <f t="shared" si="242"/>
        <v>346.23599999999999</v>
      </c>
      <c r="P1580" s="1"/>
      <c r="Q1580" s="1"/>
    </row>
    <row r="1581" spans="1:17" x14ac:dyDescent="0.2">
      <c r="A1581" s="84">
        <f t="shared" si="243"/>
        <v>157.5</v>
      </c>
      <c r="B1581" s="84">
        <f t="shared" si="240"/>
        <v>1.0034000000000001</v>
      </c>
      <c r="C1581" s="84">
        <f t="shared" si="241"/>
        <v>1</v>
      </c>
      <c r="D1581" s="1"/>
      <c r="E1581" s="84">
        <f t="shared" si="244"/>
        <v>15.65</v>
      </c>
      <c r="F1581" s="84">
        <f t="shared" si="245"/>
        <v>0</v>
      </c>
      <c r="G1581" s="1"/>
      <c r="H1581" s="1"/>
      <c r="I1581" s="84">
        <f t="shared" si="246"/>
        <v>15.65</v>
      </c>
      <c r="J1581" s="84">
        <f t="shared" si="247"/>
        <v>273</v>
      </c>
      <c r="K1581" s="1"/>
      <c r="L1581" s="1"/>
      <c r="M1581" s="84">
        <f t="shared" si="248"/>
        <v>15.65</v>
      </c>
      <c r="N1581" s="84">
        <f t="shared" si="249"/>
        <v>105</v>
      </c>
      <c r="O1581" s="84">
        <f t="shared" si="242"/>
        <v>346.5</v>
      </c>
      <c r="P1581" s="1"/>
      <c r="Q1581" s="1"/>
    </row>
    <row r="1582" spans="1:17" x14ac:dyDescent="0.2">
      <c r="A1582" s="84">
        <f t="shared" si="243"/>
        <v>157.6</v>
      </c>
      <c r="B1582" s="84">
        <f t="shared" si="240"/>
        <v>1.0033000000000001</v>
      </c>
      <c r="C1582" s="84">
        <f t="shared" si="241"/>
        <v>1</v>
      </c>
      <c r="D1582" s="1"/>
      <c r="E1582" s="84">
        <f t="shared" si="244"/>
        <v>15.66</v>
      </c>
      <c r="F1582" s="84">
        <f t="shared" si="245"/>
        <v>0</v>
      </c>
      <c r="G1582" s="1"/>
      <c r="H1582" s="1"/>
      <c r="I1582" s="84">
        <f t="shared" si="246"/>
        <v>15.66</v>
      </c>
      <c r="J1582" s="84">
        <f t="shared" si="247"/>
        <v>273.2</v>
      </c>
      <c r="K1582" s="1"/>
      <c r="L1582" s="1"/>
      <c r="M1582" s="84">
        <f t="shared" si="248"/>
        <v>15.66</v>
      </c>
      <c r="N1582" s="84">
        <f t="shared" si="249"/>
        <v>105.08</v>
      </c>
      <c r="O1582" s="84">
        <f t="shared" si="242"/>
        <v>346.76400000000001</v>
      </c>
      <c r="P1582" s="1"/>
      <c r="Q1582" s="1"/>
    </row>
    <row r="1583" spans="1:17" x14ac:dyDescent="0.2">
      <c r="A1583" s="84">
        <f t="shared" si="243"/>
        <v>157.69999999999999</v>
      </c>
      <c r="B1583" s="84">
        <f t="shared" si="240"/>
        <v>1.0033000000000001</v>
      </c>
      <c r="C1583" s="84">
        <f t="shared" si="241"/>
        <v>1</v>
      </c>
      <c r="D1583" s="1"/>
      <c r="E1583" s="84">
        <f t="shared" si="244"/>
        <v>15.67</v>
      </c>
      <c r="F1583" s="84">
        <f t="shared" si="245"/>
        <v>0</v>
      </c>
      <c r="G1583" s="1"/>
      <c r="H1583" s="1"/>
      <c r="I1583" s="84">
        <f t="shared" si="246"/>
        <v>15.67</v>
      </c>
      <c r="J1583" s="84">
        <f t="shared" si="247"/>
        <v>273.39999999999998</v>
      </c>
      <c r="K1583" s="1"/>
      <c r="L1583" s="1"/>
      <c r="M1583" s="84">
        <f t="shared" si="248"/>
        <v>15.67</v>
      </c>
      <c r="N1583" s="84">
        <f t="shared" si="249"/>
        <v>105.15</v>
      </c>
      <c r="O1583" s="84">
        <f t="shared" si="242"/>
        <v>346.995</v>
      </c>
      <c r="P1583" s="1"/>
      <c r="Q1583" s="1"/>
    </row>
    <row r="1584" spans="1:17" x14ac:dyDescent="0.2">
      <c r="A1584" s="84">
        <f t="shared" si="243"/>
        <v>157.80000000000001</v>
      </c>
      <c r="B1584" s="84">
        <f t="shared" si="240"/>
        <v>1.0032000000000001</v>
      </c>
      <c r="C1584" s="84">
        <f t="shared" si="241"/>
        <v>1</v>
      </c>
      <c r="D1584" s="1"/>
      <c r="E1584" s="84">
        <f t="shared" si="244"/>
        <v>15.68</v>
      </c>
      <c r="F1584" s="84">
        <f t="shared" si="245"/>
        <v>0</v>
      </c>
      <c r="G1584" s="1"/>
      <c r="H1584" s="1"/>
      <c r="I1584" s="84">
        <f t="shared" si="246"/>
        <v>15.68</v>
      </c>
      <c r="J1584" s="84">
        <f t="shared" si="247"/>
        <v>273.60000000000002</v>
      </c>
      <c r="K1584" s="1"/>
      <c r="L1584" s="1"/>
      <c r="M1584" s="84">
        <f t="shared" si="248"/>
        <v>15.68</v>
      </c>
      <c r="N1584" s="84">
        <f t="shared" si="249"/>
        <v>105.23</v>
      </c>
      <c r="O1584" s="84">
        <f t="shared" si="242"/>
        <v>347.25900000000001</v>
      </c>
      <c r="P1584" s="1"/>
      <c r="Q1584" s="1"/>
    </row>
    <row r="1585" spans="1:17" x14ac:dyDescent="0.2">
      <c r="A1585" s="84">
        <f t="shared" si="243"/>
        <v>157.9</v>
      </c>
      <c r="B1585" s="84">
        <f t="shared" si="240"/>
        <v>1.0032000000000001</v>
      </c>
      <c r="C1585" s="84">
        <f t="shared" si="241"/>
        <v>1</v>
      </c>
      <c r="D1585" s="1"/>
      <c r="E1585" s="84">
        <f t="shared" si="244"/>
        <v>15.69</v>
      </c>
      <c r="F1585" s="84">
        <f t="shared" si="245"/>
        <v>0</v>
      </c>
      <c r="G1585" s="1"/>
      <c r="H1585" s="1"/>
      <c r="I1585" s="84">
        <f t="shared" si="246"/>
        <v>15.69</v>
      </c>
      <c r="J1585" s="84">
        <f t="shared" si="247"/>
        <v>273.8</v>
      </c>
      <c r="K1585" s="1"/>
      <c r="L1585" s="1"/>
      <c r="M1585" s="84">
        <f t="shared" si="248"/>
        <v>15.69</v>
      </c>
      <c r="N1585" s="84">
        <f t="shared" si="249"/>
        <v>105.31</v>
      </c>
      <c r="O1585" s="84">
        <f t="shared" si="242"/>
        <v>347.52300000000002</v>
      </c>
      <c r="P1585" s="1"/>
      <c r="Q1585" s="1"/>
    </row>
    <row r="1586" spans="1:17" x14ac:dyDescent="0.2">
      <c r="A1586" s="84">
        <f t="shared" si="243"/>
        <v>158</v>
      </c>
      <c r="B1586" s="84">
        <f t="shared" si="240"/>
        <v>1.0032000000000001</v>
      </c>
      <c r="C1586" s="84">
        <f t="shared" si="241"/>
        <v>1</v>
      </c>
      <c r="D1586" s="1"/>
      <c r="E1586" s="84">
        <f t="shared" si="244"/>
        <v>15.7</v>
      </c>
      <c r="F1586" s="84">
        <f t="shared" si="245"/>
        <v>0</v>
      </c>
      <c r="G1586" s="1"/>
      <c r="H1586" s="1"/>
      <c r="I1586" s="84">
        <f t="shared" si="246"/>
        <v>15.7</v>
      </c>
      <c r="J1586" s="84">
        <f t="shared" si="247"/>
        <v>274</v>
      </c>
      <c r="K1586" s="1"/>
      <c r="L1586" s="1"/>
      <c r="M1586" s="84">
        <f t="shared" si="248"/>
        <v>15.7</v>
      </c>
      <c r="N1586" s="84">
        <f t="shared" si="249"/>
        <v>105.38</v>
      </c>
      <c r="O1586" s="84">
        <f t="shared" si="242"/>
        <v>347.75400000000002</v>
      </c>
      <c r="P1586" s="1"/>
      <c r="Q1586" s="1"/>
    </row>
    <row r="1587" spans="1:17" x14ac:dyDescent="0.2">
      <c r="A1587" s="84">
        <f t="shared" si="243"/>
        <v>158.1</v>
      </c>
      <c r="B1587" s="84">
        <f t="shared" si="240"/>
        <v>1.0031000000000001</v>
      </c>
      <c r="C1587" s="84">
        <f t="shared" si="241"/>
        <v>1</v>
      </c>
      <c r="D1587" s="1"/>
      <c r="E1587" s="84">
        <f t="shared" si="244"/>
        <v>15.71</v>
      </c>
      <c r="F1587" s="84">
        <f t="shared" si="245"/>
        <v>0</v>
      </c>
      <c r="G1587" s="1"/>
      <c r="H1587" s="1"/>
      <c r="I1587" s="84">
        <f t="shared" si="246"/>
        <v>15.71</v>
      </c>
      <c r="J1587" s="84">
        <f t="shared" si="247"/>
        <v>274.2</v>
      </c>
      <c r="K1587" s="1"/>
      <c r="L1587" s="1"/>
      <c r="M1587" s="84">
        <f t="shared" si="248"/>
        <v>15.71</v>
      </c>
      <c r="N1587" s="84">
        <f t="shared" si="249"/>
        <v>105.46</v>
      </c>
      <c r="O1587" s="84">
        <f t="shared" si="242"/>
        <v>348.01799999999997</v>
      </c>
      <c r="P1587" s="1"/>
      <c r="Q1587" s="1"/>
    </row>
    <row r="1588" spans="1:17" x14ac:dyDescent="0.2">
      <c r="A1588" s="84">
        <f t="shared" si="243"/>
        <v>158.19999999999999</v>
      </c>
      <c r="B1588" s="84">
        <f t="shared" si="240"/>
        <v>1.0031000000000001</v>
      </c>
      <c r="C1588" s="84">
        <f t="shared" si="241"/>
        <v>1</v>
      </c>
      <c r="D1588" s="1"/>
      <c r="E1588" s="84">
        <f t="shared" si="244"/>
        <v>15.72</v>
      </c>
      <c r="F1588" s="84">
        <f t="shared" si="245"/>
        <v>0</v>
      </c>
      <c r="G1588" s="1"/>
      <c r="H1588" s="1"/>
      <c r="I1588" s="84">
        <f t="shared" si="246"/>
        <v>15.72</v>
      </c>
      <c r="J1588" s="84">
        <f t="shared" si="247"/>
        <v>274.39999999999998</v>
      </c>
      <c r="K1588" s="1"/>
      <c r="L1588" s="1"/>
      <c r="M1588" s="84">
        <f t="shared" si="248"/>
        <v>15.72</v>
      </c>
      <c r="N1588" s="84">
        <f t="shared" si="249"/>
        <v>105.54</v>
      </c>
      <c r="O1588" s="84">
        <f t="shared" si="242"/>
        <v>348.28199999999998</v>
      </c>
      <c r="P1588" s="1"/>
      <c r="Q1588" s="1"/>
    </row>
    <row r="1589" spans="1:17" x14ac:dyDescent="0.2">
      <c r="A1589" s="84">
        <f t="shared" si="243"/>
        <v>158.30000000000001</v>
      </c>
      <c r="B1589" s="84">
        <f t="shared" si="240"/>
        <v>1.0029999999999999</v>
      </c>
      <c r="C1589" s="84">
        <f t="shared" si="241"/>
        <v>1</v>
      </c>
      <c r="D1589" s="1"/>
      <c r="E1589" s="84">
        <f t="shared" si="244"/>
        <v>15.73</v>
      </c>
      <c r="F1589" s="84">
        <f t="shared" si="245"/>
        <v>0</v>
      </c>
      <c r="G1589" s="1"/>
      <c r="H1589" s="1"/>
      <c r="I1589" s="84">
        <f t="shared" si="246"/>
        <v>15.73</v>
      </c>
      <c r="J1589" s="84">
        <f t="shared" si="247"/>
        <v>274.60000000000002</v>
      </c>
      <c r="K1589" s="1"/>
      <c r="L1589" s="1"/>
      <c r="M1589" s="84">
        <f t="shared" si="248"/>
        <v>15.73</v>
      </c>
      <c r="N1589" s="84">
        <f t="shared" si="249"/>
        <v>105.62</v>
      </c>
      <c r="O1589" s="84">
        <f t="shared" si="242"/>
        <v>348.54599999999999</v>
      </c>
      <c r="P1589" s="1"/>
      <c r="Q1589" s="1"/>
    </row>
    <row r="1590" spans="1:17" x14ac:dyDescent="0.2">
      <c r="A1590" s="84">
        <f t="shared" si="243"/>
        <v>158.4</v>
      </c>
      <c r="B1590" s="84">
        <f t="shared" si="240"/>
        <v>1.0029999999999999</v>
      </c>
      <c r="C1590" s="84">
        <f t="shared" si="241"/>
        <v>1</v>
      </c>
      <c r="D1590" s="1"/>
      <c r="E1590" s="84">
        <f t="shared" si="244"/>
        <v>15.74</v>
      </c>
      <c r="F1590" s="84">
        <f t="shared" si="245"/>
        <v>0</v>
      </c>
      <c r="G1590" s="1"/>
      <c r="H1590" s="1"/>
      <c r="I1590" s="84">
        <f t="shared" si="246"/>
        <v>15.74</v>
      </c>
      <c r="J1590" s="84">
        <f t="shared" si="247"/>
        <v>274.8</v>
      </c>
      <c r="K1590" s="1"/>
      <c r="L1590" s="1"/>
      <c r="M1590" s="84">
        <f t="shared" si="248"/>
        <v>15.74</v>
      </c>
      <c r="N1590" s="84">
        <f t="shared" si="249"/>
        <v>105.69</v>
      </c>
      <c r="O1590" s="84">
        <f t="shared" si="242"/>
        <v>348.77699999999999</v>
      </c>
      <c r="P1590" s="1"/>
      <c r="Q1590" s="1"/>
    </row>
    <row r="1591" spans="1:17" x14ac:dyDescent="0.2">
      <c r="A1591" s="84">
        <f t="shared" si="243"/>
        <v>158.5</v>
      </c>
      <c r="B1591" s="84">
        <f t="shared" si="240"/>
        <v>1.0029999999999999</v>
      </c>
      <c r="C1591" s="84">
        <f t="shared" si="241"/>
        <v>1</v>
      </c>
      <c r="D1591" s="1"/>
      <c r="E1591" s="84">
        <f t="shared" si="244"/>
        <v>15.75</v>
      </c>
      <c r="F1591" s="84">
        <f t="shared" si="245"/>
        <v>0</v>
      </c>
      <c r="G1591" s="1"/>
      <c r="H1591" s="1"/>
      <c r="I1591" s="84">
        <f t="shared" si="246"/>
        <v>15.75</v>
      </c>
      <c r="J1591" s="84">
        <f t="shared" si="247"/>
        <v>275</v>
      </c>
      <c r="K1591" s="1"/>
      <c r="L1591" s="1"/>
      <c r="M1591" s="84">
        <f t="shared" si="248"/>
        <v>15.75</v>
      </c>
      <c r="N1591" s="84">
        <f t="shared" si="249"/>
        <v>105.77</v>
      </c>
      <c r="O1591" s="84">
        <f t="shared" si="242"/>
        <v>349.041</v>
      </c>
      <c r="P1591" s="1"/>
      <c r="Q1591" s="1"/>
    </row>
    <row r="1592" spans="1:17" x14ac:dyDescent="0.2">
      <c r="A1592" s="84">
        <f t="shared" si="243"/>
        <v>158.6</v>
      </c>
      <c r="B1592" s="84">
        <f t="shared" si="240"/>
        <v>1.0028999999999999</v>
      </c>
      <c r="C1592" s="84">
        <f t="shared" si="241"/>
        <v>1</v>
      </c>
      <c r="D1592" s="1"/>
      <c r="E1592" s="84">
        <f t="shared" si="244"/>
        <v>15.76</v>
      </c>
      <c r="F1592" s="84">
        <f t="shared" si="245"/>
        <v>0</v>
      </c>
      <c r="G1592" s="1"/>
      <c r="H1592" s="1"/>
      <c r="I1592" s="84">
        <f t="shared" si="246"/>
        <v>15.76</v>
      </c>
      <c r="J1592" s="84">
        <f t="shared" si="247"/>
        <v>275.2</v>
      </c>
      <c r="K1592" s="1"/>
      <c r="L1592" s="1"/>
      <c r="M1592" s="84">
        <f t="shared" si="248"/>
        <v>15.76</v>
      </c>
      <c r="N1592" s="84">
        <f t="shared" si="249"/>
        <v>105.85</v>
      </c>
      <c r="O1592" s="84">
        <f t="shared" si="242"/>
        <v>349.30500000000001</v>
      </c>
      <c r="P1592" s="1"/>
      <c r="Q1592" s="1"/>
    </row>
    <row r="1593" spans="1:17" x14ac:dyDescent="0.2">
      <c r="A1593" s="84">
        <f t="shared" si="243"/>
        <v>158.69999999999999</v>
      </c>
      <c r="B1593" s="84">
        <f t="shared" si="240"/>
        <v>1.0028999999999999</v>
      </c>
      <c r="C1593" s="84">
        <f t="shared" si="241"/>
        <v>1</v>
      </c>
      <c r="D1593" s="1"/>
      <c r="E1593" s="84">
        <f t="shared" si="244"/>
        <v>15.77</v>
      </c>
      <c r="F1593" s="84">
        <f t="shared" si="245"/>
        <v>0</v>
      </c>
      <c r="G1593" s="1"/>
      <c r="H1593" s="1"/>
      <c r="I1593" s="84">
        <f t="shared" si="246"/>
        <v>15.77</v>
      </c>
      <c r="J1593" s="84">
        <f t="shared" si="247"/>
        <v>275.39999999999998</v>
      </c>
      <c r="K1593" s="1"/>
      <c r="L1593" s="1"/>
      <c r="M1593" s="84">
        <f t="shared" si="248"/>
        <v>15.77</v>
      </c>
      <c r="N1593" s="84">
        <f t="shared" si="249"/>
        <v>105.92</v>
      </c>
      <c r="O1593" s="84">
        <f t="shared" si="242"/>
        <v>349.536</v>
      </c>
      <c r="P1593" s="1"/>
      <c r="Q1593" s="1"/>
    </row>
    <row r="1594" spans="1:17" x14ac:dyDescent="0.2">
      <c r="A1594" s="84">
        <f t="shared" si="243"/>
        <v>158.80000000000001</v>
      </c>
      <c r="B1594" s="84">
        <f t="shared" si="240"/>
        <v>1.0027999999999999</v>
      </c>
      <c r="C1594" s="84">
        <f t="shared" si="241"/>
        <v>1</v>
      </c>
      <c r="D1594" s="1"/>
      <c r="E1594" s="84">
        <f t="shared" si="244"/>
        <v>15.78</v>
      </c>
      <c r="F1594" s="84">
        <f t="shared" si="245"/>
        <v>0</v>
      </c>
      <c r="G1594" s="1"/>
      <c r="H1594" s="1"/>
      <c r="I1594" s="84">
        <f t="shared" si="246"/>
        <v>15.78</v>
      </c>
      <c r="J1594" s="84">
        <f t="shared" si="247"/>
        <v>275.60000000000002</v>
      </c>
      <c r="K1594" s="1"/>
      <c r="L1594" s="1"/>
      <c r="M1594" s="84">
        <f t="shared" si="248"/>
        <v>15.78</v>
      </c>
      <c r="N1594" s="84">
        <f t="shared" si="249"/>
        <v>106</v>
      </c>
      <c r="O1594" s="84">
        <f t="shared" si="242"/>
        <v>349.8</v>
      </c>
      <c r="P1594" s="1"/>
      <c r="Q1594" s="1"/>
    </row>
    <row r="1595" spans="1:17" x14ac:dyDescent="0.2">
      <c r="A1595" s="84">
        <f t="shared" si="243"/>
        <v>158.9</v>
      </c>
      <c r="B1595" s="84">
        <f t="shared" si="240"/>
        <v>1.0027999999999999</v>
      </c>
      <c r="C1595" s="84">
        <f t="shared" si="241"/>
        <v>1</v>
      </c>
      <c r="D1595" s="1"/>
      <c r="E1595" s="84">
        <f t="shared" si="244"/>
        <v>15.79</v>
      </c>
      <c r="F1595" s="84">
        <f t="shared" si="245"/>
        <v>0</v>
      </c>
      <c r="G1595" s="1"/>
      <c r="H1595" s="1"/>
      <c r="I1595" s="84">
        <f t="shared" si="246"/>
        <v>15.79</v>
      </c>
      <c r="J1595" s="84">
        <f t="shared" si="247"/>
        <v>275.8</v>
      </c>
      <c r="K1595" s="1"/>
      <c r="L1595" s="1"/>
      <c r="M1595" s="84">
        <f t="shared" si="248"/>
        <v>15.79</v>
      </c>
      <c r="N1595" s="84">
        <f t="shared" si="249"/>
        <v>106.08</v>
      </c>
      <c r="O1595" s="84">
        <f t="shared" si="242"/>
        <v>350.06400000000002</v>
      </c>
      <c r="P1595" s="1"/>
      <c r="Q1595" s="1"/>
    </row>
    <row r="1596" spans="1:17" x14ac:dyDescent="0.2">
      <c r="A1596" s="84">
        <f t="shared" si="243"/>
        <v>159</v>
      </c>
      <c r="B1596" s="84">
        <f t="shared" si="240"/>
        <v>1.0027999999999999</v>
      </c>
      <c r="C1596" s="84">
        <f t="shared" si="241"/>
        <v>1</v>
      </c>
      <c r="D1596" s="1"/>
      <c r="E1596" s="84">
        <f t="shared" si="244"/>
        <v>15.8</v>
      </c>
      <c r="F1596" s="84">
        <f t="shared" si="245"/>
        <v>0</v>
      </c>
      <c r="G1596" s="1"/>
      <c r="H1596" s="1"/>
      <c r="I1596" s="84">
        <f t="shared" si="246"/>
        <v>15.8</v>
      </c>
      <c r="J1596" s="84">
        <f t="shared" si="247"/>
        <v>276</v>
      </c>
      <c r="K1596" s="1"/>
      <c r="L1596" s="1"/>
      <c r="M1596" s="84">
        <f t="shared" si="248"/>
        <v>15.8</v>
      </c>
      <c r="N1596" s="84">
        <f t="shared" si="249"/>
        <v>106.15</v>
      </c>
      <c r="O1596" s="84">
        <f t="shared" si="242"/>
        <v>350.29500000000002</v>
      </c>
      <c r="P1596" s="1"/>
      <c r="Q1596" s="1"/>
    </row>
    <row r="1597" spans="1:17" x14ac:dyDescent="0.2">
      <c r="A1597" s="84">
        <f t="shared" si="243"/>
        <v>159.1</v>
      </c>
      <c r="B1597" s="84">
        <f t="shared" si="240"/>
        <v>1.0026999999999999</v>
      </c>
      <c r="C1597" s="84">
        <f t="shared" si="241"/>
        <v>1</v>
      </c>
      <c r="D1597" s="1"/>
      <c r="E1597" s="84">
        <f t="shared" si="244"/>
        <v>15.81</v>
      </c>
      <c r="F1597" s="84">
        <f t="shared" si="245"/>
        <v>0</v>
      </c>
      <c r="G1597" s="1"/>
      <c r="H1597" s="1"/>
      <c r="I1597" s="84">
        <f t="shared" si="246"/>
        <v>15.81</v>
      </c>
      <c r="J1597" s="84">
        <f t="shared" si="247"/>
        <v>276.2</v>
      </c>
      <c r="K1597" s="1"/>
      <c r="L1597" s="1"/>
      <c r="M1597" s="84">
        <f t="shared" si="248"/>
        <v>15.81</v>
      </c>
      <c r="N1597" s="84">
        <f t="shared" si="249"/>
        <v>106.23</v>
      </c>
      <c r="O1597" s="84">
        <f t="shared" si="242"/>
        <v>350.55900000000003</v>
      </c>
      <c r="P1597" s="1"/>
      <c r="Q1597" s="1"/>
    </row>
    <row r="1598" spans="1:17" x14ac:dyDescent="0.2">
      <c r="A1598" s="84">
        <f t="shared" si="243"/>
        <v>159.19999999999999</v>
      </c>
      <c r="B1598" s="84">
        <f t="shared" si="240"/>
        <v>1.0026999999999999</v>
      </c>
      <c r="C1598" s="84">
        <f t="shared" si="241"/>
        <v>1</v>
      </c>
      <c r="D1598" s="1"/>
      <c r="E1598" s="84">
        <f t="shared" si="244"/>
        <v>15.82</v>
      </c>
      <c r="F1598" s="84">
        <f t="shared" si="245"/>
        <v>0</v>
      </c>
      <c r="G1598" s="1"/>
      <c r="H1598" s="1"/>
      <c r="I1598" s="84">
        <f t="shared" si="246"/>
        <v>15.82</v>
      </c>
      <c r="J1598" s="84">
        <f t="shared" si="247"/>
        <v>276.39999999999998</v>
      </c>
      <c r="K1598" s="1"/>
      <c r="L1598" s="1"/>
      <c r="M1598" s="84">
        <f t="shared" si="248"/>
        <v>15.82</v>
      </c>
      <c r="N1598" s="84">
        <f t="shared" si="249"/>
        <v>106.31</v>
      </c>
      <c r="O1598" s="84">
        <f t="shared" si="242"/>
        <v>350.82299999999998</v>
      </c>
      <c r="P1598" s="1"/>
      <c r="Q1598" s="1"/>
    </row>
    <row r="1599" spans="1:17" x14ac:dyDescent="0.2">
      <c r="A1599" s="84">
        <f t="shared" si="243"/>
        <v>159.30000000000001</v>
      </c>
      <c r="B1599" s="84">
        <f t="shared" si="240"/>
        <v>1.0025999999999999</v>
      </c>
      <c r="C1599" s="84">
        <f t="shared" si="241"/>
        <v>1</v>
      </c>
      <c r="D1599" s="1"/>
      <c r="E1599" s="84">
        <f t="shared" si="244"/>
        <v>15.83</v>
      </c>
      <c r="F1599" s="84">
        <f t="shared" si="245"/>
        <v>0</v>
      </c>
      <c r="G1599" s="1"/>
      <c r="H1599" s="1"/>
      <c r="I1599" s="84">
        <f t="shared" si="246"/>
        <v>15.83</v>
      </c>
      <c r="J1599" s="84">
        <f t="shared" si="247"/>
        <v>276.60000000000002</v>
      </c>
      <c r="K1599" s="1"/>
      <c r="L1599" s="1"/>
      <c r="M1599" s="84">
        <f t="shared" si="248"/>
        <v>15.83</v>
      </c>
      <c r="N1599" s="84">
        <f t="shared" si="249"/>
        <v>106.38</v>
      </c>
      <c r="O1599" s="84">
        <f t="shared" si="242"/>
        <v>351.05399999999997</v>
      </c>
      <c r="P1599" s="1"/>
      <c r="Q1599" s="1"/>
    </row>
    <row r="1600" spans="1:17" x14ac:dyDescent="0.2">
      <c r="A1600" s="84">
        <f t="shared" si="243"/>
        <v>159.4</v>
      </c>
      <c r="B1600" s="84">
        <f t="shared" si="240"/>
        <v>1.0025999999999999</v>
      </c>
      <c r="C1600" s="84">
        <f t="shared" si="241"/>
        <v>1</v>
      </c>
      <c r="D1600" s="1"/>
      <c r="E1600" s="84">
        <f t="shared" si="244"/>
        <v>15.84</v>
      </c>
      <c r="F1600" s="84">
        <f t="shared" si="245"/>
        <v>0</v>
      </c>
      <c r="G1600" s="1"/>
      <c r="H1600" s="1"/>
      <c r="I1600" s="84">
        <f t="shared" si="246"/>
        <v>15.84</v>
      </c>
      <c r="J1600" s="84">
        <f t="shared" si="247"/>
        <v>276.8</v>
      </c>
      <c r="K1600" s="1"/>
      <c r="L1600" s="1"/>
      <c r="M1600" s="84">
        <f t="shared" si="248"/>
        <v>15.84</v>
      </c>
      <c r="N1600" s="84">
        <f t="shared" si="249"/>
        <v>106.46</v>
      </c>
      <c r="O1600" s="84">
        <f t="shared" si="242"/>
        <v>351.31799999999998</v>
      </c>
      <c r="P1600" s="1"/>
      <c r="Q1600" s="1"/>
    </row>
    <row r="1601" spans="1:17" x14ac:dyDescent="0.2">
      <c r="A1601" s="84">
        <f t="shared" si="243"/>
        <v>159.5</v>
      </c>
      <c r="B1601" s="84">
        <f t="shared" si="240"/>
        <v>1.0025999999999999</v>
      </c>
      <c r="C1601" s="84">
        <f t="shared" si="241"/>
        <v>1</v>
      </c>
      <c r="D1601" s="1"/>
      <c r="E1601" s="84">
        <f t="shared" si="244"/>
        <v>15.85</v>
      </c>
      <c r="F1601" s="84">
        <f t="shared" si="245"/>
        <v>0</v>
      </c>
      <c r="G1601" s="1"/>
      <c r="H1601" s="1"/>
      <c r="I1601" s="84">
        <f t="shared" si="246"/>
        <v>15.85</v>
      </c>
      <c r="J1601" s="84">
        <f t="shared" si="247"/>
        <v>277</v>
      </c>
      <c r="K1601" s="1"/>
      <c r="L1601" s="1"/>
      <c r="M1601" s="84">
        <f t="shared" si="248"/>
        <v>15.85</v>
      </c>
      <c r="N1601" s="84">
        <f t="shared" si="249"/>
        <v>106.54</v>
      </c>
      <c r="O1601" s="84">
        <f t="shared" si="242"/>
        <v>351.58199999999999</v>
      </c>
      <c r="P1601" s="1"/>
      <c r="Q1601" s="1"/>
    </row>
    <row r="1602" spans="1:17" x14ac:dyDescent="0.2">
      <c r="A1602" s="84">
        <f t="shared" si="243"/>
        <v>159.6</v>
      </c>
      <c r="B1602" s="84">
        <f t="shared" si="240"/>
        <v>1.0024999999999999</v>
      </c>
      <c r="C1602" s="84">
        <f t="shared" si="241"/>
        <v>1</v>
      </c>
      <c r="D1602" s="1"/>
      <c r="E1602" s="84">
        <f t="shared" si="244"/>
        <v>15.86</v>
      </c>
      <c r="F1602" s="84">
        <f t="shared" si="245"/>
        <v>0</v>
      </c>
      <c r="G1602" s="1"/>
      <c r="H1602" s="1"/>
      <c r="I1602" s="84">
        <f t="shared" si="246"/>
        <v>15.86</v>
      </c>
      <c r="J1602" s="84">
        <f t="shared" si="247"/>
        <v>277.2</v>
      </c>
      <c r="K1602" s="1"/>
      <c r="L1602" s="1"/>
      <c r="M1602" s="84">
        <f t="shared" si="248"/>
        <v>15.86</v>
      </c>
      <c r="N1602" s="84">
        <f t="shared" si="249"/>
        <v>106.62</v>
      </c>
      <c r="O1602" s="84">
        <f t="shared" si="242"/>
        <v>351.846</v>
      </c>
      <c r="P1602" s="1"/>
      <c r="Q1602" s="1"/>
    </row>
    <row r="1603" spans="1:17" x14ac:dyDescent="0.2">
      <c r="A1603" s="84">
        <f t="shared" si="243"/>
        <v>159.69999999999999</v>
      </c>
      <c r="B1603" s="84">
        <f t="shared" si="240"/>
        <v>1.0024999999999999</v>
      </c>
      <c r="C1603" s="84">
        <f t="shared" si="241"/>
        <v>1</v>
      </c>
      <c r="D1603" s="1"/>
      <c r="E1603" s="84">
        <f t="shared" si="244"/>
        <v>15.87</v>
      </c>
      <c r="F1603" s="84">
        <f t="shared" si="245"/>
        <v>0</v>
      </c>
      <c r="G1603" s="1"/>
      <c r="H1603" s="1"/>
      <c r="I1603" s="84">
        <f t="shared" si="246"/>
        <v>15.87</v>
      </c>
      <c r="J1603" s="84">
        <f t="shared" si="247"/>
        <v>277.39999999999998</v>
      </c>
      <c r="K1603" s="1"/>
      <c r="L1603" s="1"/>
      <c r="M1603" s="84">
        <f t="shared" si="248"/>
        <v>15.87</v>
      </c>
      <c r="N1603" s="84">
        <f t="shared" si="249"/>
        <v>106.69</v>
      </c>
      <c r="O1603" s="84">
        <f t="shared" si="242"/>
        <v>352.077</v>
      </c>
      <c r="P1603" s="1"/>
      <c r="Q1603" s="1"/>
    </row>
    <row r="1604" spans="1:17" x14ac:dyDescent="0.2">
      <c r="A1604" s="84">
        <f t="shared" si="243"/>
        <v>159.80000000000001</v>
      </c>
      <c r="B1604" s="84">
        <f t="shared" si="240"/>
        <v>1.0024999999999999</v>
      </c>
      <c r="C1604" s="84">
        <f t="shared" si="241"/>
        <v>1</v>
      </c>
      <c r="D1604" s="1"/>
      <c r="E1604" s="84">
        <f t="shared" si="244"/>
        <v>15.88</v>
      </c>
      <c r="F1604" s="84">
        <f t="shared" si="245"/>
        <v>0</v>
      </c>
      <c r="G1604" s="1"/>
      <c r="H1604" s="1"/>
      <c r="I1604" s="84">
        <f t="shared" si="246"/>
        <v>15.88</v>
      </c>
      <c r="J1604" s="84">
        <f t="shared" si="247"/>
        <v>277.60000000000002</v>
      </c>
      <c r="K1604" s="1"/>
      <c r="L1604" s="1"/>
      <c r="M1604" s="84">
        <f t="shared" si="248"/>
        <v>15.88</v>
      </c>
      <c r="N1604" s="84">
        <f t="shared" si="249"/>
        <v>106.77</v>
      </c>
      <c r="O1604" s="84">
        <f t="shared" si="242"/>
        <v>352.34100000000001</v>
      </c>
      <c r="P1604" s="1"/>
      <c r="Q1604" s="1"/>
    </row>
    <row r="1605" spans="1:17" x14ac:dyDescent="0.2">
      <c r="A1605" s="84">
        <f t="shared" si="243"/>
        <v>159.9</v>
      </c>
      <c r="B1605" s="84">
        <f t="shared" si="240"/>
        <v>1.0024</v>
      </c>
      <c r="C1605" s="84">
        <f t="shared" si="241"/>
        <v>1</v>
      </c>
      <c r="D1605" s="1"/>
      <c r="E1605" s="84">
        <f t="shared" si="244"/>
        <v>15.89</v>
      </c>
      <c r="F1605" s="84">
        <f t="shared" si="245"/>
        <v>0</v>
      </c>
      <c r="G1605" s="1"/>
      <c r="H1605" s="1"/>
      <c r="I1605" s="84">
        <f t="shared" si="246"/>
        <v>15.89</v>
      </c>
      <c r="J1605" s="84">
        <f t="shared" si="247"/>
        <v>277.8</v>
      </c>
      <c r="K1605" s="1"/>
      <c r="L1605" s="1"/>
      <c r="M1605" s="84">
        <f t="shared" si="248"/>
        <v>15.89</v>
      </c>
      <c r="N1605" s="84">
        <f t="shared" si="249"/>
        <v>106.85</v>
      </c>
      <c r="O1605" s="84">
        <f t="shared" si="242"/>
        <v>352.60500000000002</v>
      </c>
      <c r="P1605" s="1"/>
      <c r="Q1605" s="1"/>
    </row>
    <row r="1606" spans="1:17" x14ac:dyDescent="0.2">
      <c r="A1606" s="84">
        <f t="shared" si="243"/>
        <v>160</v>
      </c>
      <c r="B1606" s="84">
        <f t="shared" si="240"/>
        <v>1.0024</v>
      </c>
      <c r="C1606" s="84">
        <f t="shared" si="241"/>
        <v>1</v>
      </c>
      <c r="D1606" s="1"/>
      <c r="E1606" s="84">
        <f t="shared" si="244"/>
        <v>15.9</v>
      </c>
      <c r="F1606" s="84">
        <f t="shared" si="245"/>
        <v>0</v>
      </c>
      <c r="G1606" s="1"/>
      <c r="H1606" s="1"/>
      <c r="I1606" s="84">
        <f t="shared" si="246"/>
        <v>15.9</v>
      </c>
      <c r="J1606" s="84">
        <f t="shared" si="247"/>
        <v>278</v>
      </c>
      <c r="K1606" s="1"/>
      <c r="L1606" s="1"/>
      <c r="M1606" s="84">
        <f t="shared" si="248"/>
        <v>15.9</v>
      </c>
      <c r="N1606" s="84">
        <f t="shared" si="249"/>
        <v>106.92</v>
      </c>
      <c r="O1606" s="84">
        <f t="shared" si="242"/>
        <v>352.83600000000001</v>
      </c>
      <c r="P1606" s="1"/>
      <c r="Q1606" s="1"/>
    </row>
    <row r="1607" spans="1:17" x14ac:dyDescent="0.2">
      <c r="A1607" s="84">
        <f t="shared" si="243"/>
        <v>160.1</v>
      </c>
      <c r="B1607" s="84">
        <f t="shared" si="240"/>
        <v>1.0024</v>
      </c>
      <c r="C1607" s="84">
        <f t="shared" si="241"/>
        <v>1</v>
      </c>
      <c r="D1607" s="1"/>
      <c r="E1607" s="84">
        <f t="shared" si="244"/>
        <v>15.91</v>
      </c>
      <c r="F1607" s="84">
        <f t="shared" si="245"/>
        <v>0</v>
      </c>
      <c r="G1607" s="1"/>
      <c r="H1607" s="1"/>
      <c r="I1607" s="84">
        <f t="shared" si="246"/>
        <v>15.91</v>
      </c>
      <c r="J1607" s="84">
        <f t="shared" si="247"/>
        <v>278.2</v>
      </c>
      <c r="K1607" s="1"/>
      <c r="L1607" s="1"/>
      <c r="M1607" s="84">
        <f t="shared" si="248"/>
        <v>15.91</v>
      </c>
      <c r="N1607" s="84">
        <f t="shared" si="249"/>
        <v>107</v>
      </c>
      <c r="O1607" s="84">
        <f t="shared" si="242"/>
        <v>353.1</v>
      </c>
      <c r="P1607" s="1"/>
      <c r="Q1607" s="1"/>
    </row>
    <row r="1608" spans="1:17" x14ac:dyDescent="0.2">
      <c r="A1608" s="84">
        <f t="shared" si="243"/>
        <v>160.19999999999999</v>
      </c>
      <c r="B1608" s="84">
        <f t="shared" si="240"/>
        <v>1.0023</v>
      </c>
      <c r="C1608" s="84">
        <f t="shared" si="241"/>
        <v>1</v>
      </c>
      <c r="D1608" s="1"/>
      <c r="E1608" s="84">
        <f t="shared" si="244"/>
        <v>15.92</v>
      </c>
      <c r="F1608" s="84">
        <f t="shared" si="245"/>
        <v>0</v>
      </c>
      <c r="G1608" s="1"/>
      <c r="H1608" s="1"/>
      <c r="I1608" s="84">
        <f t="shared" si="246"/>
        <v>15.92</v>
      </c>
      <c r="J1608" s="84">
        <f t="shared" si="247"/>
        <v>278.39999999999998</v>
      </c>
      <c r="K1608" s="1"/>
      <c r="L1608" s="1"/>
      <c r="M1608" s="84">
        <f t="shared" si="248"/>
        <v>15.92</v>
      </c>
      <c r="N1608" s="84">
        <f t="shared" si="249"/>
        <v>107.08</v>
      </c>
      <c r="O1608" s="84">
        <f t="shared" si="242"/>
        <v>353.36399999999998</v>
      </c>
      <c r="P1608" s="1"/>
      <c r="Q1608" s="1"/>
    </row>
    <row r="1609" spans="1:17" x14ac:dyDescent="0.2">
      <c r="A1609" s="84">
        <f t="shared" si="243"/>
        <v>160.30000000000001</v>
      </c>
      <c r="B1609" s="84">
        <f t="shared" si="240"/>
        <v>1.0023</v>
      </c>
      <c r="C1609" s="84">
        <f t="shared" si="241"/>
        <v>1</v>
      </c>
      <c r="D1609" s="1"/>
      <c r="E1609" s="84">
        <f t="shared" si="244"/>
        <v>15.93</v>
      </c>
      <c r="F1609" s="84">
        <f t="shared" si="245"/>
        <v>0</v>
      </c>
      <c r="G1609" s="1"/>
      <c r="H1609" s="1"/>
      <c r="I1609" s="84">
        <f t="shared" si="246"/>
        <v>15.93</v>
      </c>
      <c r="J1609" s="84">
        <f t="shared" si="247"/>
        <v>278.60000000000002</v>
      </c>
      <c r="K1609" s="1"/>
      <c r="L1609" s="1"/>
      <c r="M1609" s="84">
        <f t="shared" si="248"/>
        <v>15.93</v>
      </c>
      <c r="N1609" s="84">
        <f t="shared" si="249"/>
        <v>107.15</v>
      </c>
      <c r="O1609" s="84">
        <f t="shared" si="242"/>
        <v>353.59500000000003</v>
      </c>
      <c r="P1609" s="1"/>
      <c r="Q1609" s="1"/>
    </row>
    <row r="1610" spans="1:17" x14ac:dyDescent="0.2">
      <c r="A1610" s="84">
        <f t="shared" si="243"/>
        <v>160.4</v>
      </c>
      <c r="B1610" s="84">
        <f t="shared" si="240"/>
        <v>1.0022</v>
      </c>
      <c r="C1610" s="84">
        <f t="shared" si="241"/>
        <v>1</v>
      </c>
      <c r="D1610" s="1"/>
      <c r="E1610" s="84">
        <f t="shared" si="244"/>
        <v>15.94</v>
      </c>
      <c r="F1610" s="84">
        <f t="shared" si="245"/>
        <v>0</v>
      </c>
      <c r="G1610" s="1"/>
      <c r="H1610" s="1"/>
      <c r="I1610" s="84">
        <f t="shared" si="246"/>
        <v>15.94</v>
      </c>
      <c r="J1610" s="84">
        <f t="shared" si="247"/>
        <v>278.8</v>
      </c>
      <c r="K1610" s="1"/>
      <c r="L1610" s="1"/>
      <c r="M1610" s="84">
        <f t="shared" si="248"/>
        <v>15.94</v>
      </c>
      <c r="N1610" s="84">
        <f t="shared" si="249"/>
        <v>107.23</v>
      </c>
      <c r="O1610" s="84">
        <f t="shared" si="242"/>
        <v>353.85899999999998</v>
      </c>
      <c r="P1610" s="1"/>
      <c r="Q1610" s="1"/>
    </row>
    <row r="1611" spans="1:17" x14ac:dyDescent="0.2">
      <c r="A1611" s="84">
        <f t="shared" si="243"/>
        <v>160.5</v>
      </c>
      <c r="B1611" s="84">
        <f t="shared" si="240"/>
        <v>1.0022</v>
      </c>
      <c r="C1611" s="84">
        <f t="shared" si="241"/>
        <v>1</v>
      </c>
      <c r="D1611" s="1"/>
      <c r="E1611" s="84">
        <f t="shared" si="244"/>
        <v>15.95</v>
      </c>
      <c r="F1611" s="84">
        <f t="shared" si="245"/>
        <v>0</v>
      </c>
      <c r="G1611" s="1"/>
      <c r="H1611" s="1"/>
      <c r="I1611" s="84">
        <f t="shared" si="246"/>
        <v>15.95</v>
      </c>
      <c r="J1611" s="84">
        <f t="shared" si="247"/>
        <v>279</v>
      </c>
      <c r="K1611" s="1"/>
      <c r="L1611" s="1"/>
      <c r="M1611" s="84">
        <f t="shared" si="248"/>
        <v>15.95</v>
      </c>
      <c r="N1611" s="84">
        <f t="shared" si="249"/>
        <v>107.31</v>
      </c>
      <c r="O1611" s="84">
        <f t="shared" si="242"/>
        <v>354.12299999999999</v>
      </c>
      <c r="P1611" s="1"/>
      <c r="Q1611" s="1"/>
    </row>
    <row r="1612" spans="1:17" x14ac:dyDescent="0.2">
      <c r="A1612" s="84">
        <f t="shared" si="243"/>
        <v>160.6</v>
      </c>
      <c r="B1612" s="84">
        <f t="shared" si="240"/>
        <v>1.0022</v>
      </c>
      <c r="C1612" s="84">
        <f t="shared" si="241"/>
        <v>1</v>
      </c>
      <c r="D1612" s="1"/>
      <c r="E1612" s="84">
        <f t="shared" si="244"/>
        <v>15.96</v>
      </c>
      <c r="F1612" s="84">
        <f t="shared" si="245"/>
        <v>0</v>
      </c>
      <c r="G1612" s="1"/>
      <c r="H1612" s="1"/>
      <c r="I1612" s="84">
        <f t="shared" si="246"/>
        <v>15.96</v>
      </c>
      <c r="J1612" s="84">
        <f t="shared" si="247"/>
        <v>279.2</v>
      </c>
      <c r="K1612" s="1"/>
      <c r="L1612" s="1"/>
      <c r="M1612" s="84">
        <f t="shared" si="248"/>
        <v>15.96</v>
      </c>
      <c r="N1612" s="84">
        <f t="shared" si="249"/>
        <v>107.38</v>
      </c>
      <c r="O1612" s="84">
        <f t="shared" si="242"/>
        <v>354.35399999999998</v>
      </c>
      <c r="P1612" s="1"/>
      <c r="Q1612" s="1"/>
    </row>
    <row r="1613" spans="1:17" x14ac:dyDescent="0.2">
      <c r="A1613" s="84">
        <f t="shared" si="243"/>
        <v>160.69999999999999</v>
      </c>
      <c r="B1613" s="84">
        <f t="shared" si="240"/>
        <v>1.0021</v>
      </c>
      <c r="C1613" s="84">
        <f t="shared" si="241"/>
        <v>1</v>
      </c>
      <c r="D1613" s="1"/>
      <c r="E1613" s="84">
        <f t="shared" si="244"/>
        <v>15.97</v>
      </c>
      <c r="F1613" s="84">
        <f t="shared" si="245"/>
        <v>0</v>
      </c>
      <c r="G1613" s="1"/>
      <c r="H1613" s="1"/>
      <c r="I1613" s="84">
        <f t="shared" si="246"/>
        <v>15.97</v>
      </c>
      <c r="J1613" s="84">
        <f t="shared" si="247"/>
        <v>279.39999999999998</v>
      </c>
      <c r="K1613" s="1"/>
      <c r="L1613" s="1"/>
      <c r="M1613" s="84">
        <f t="shared" si="248"/>
        <v>15.97</v>
      </c>
      <c r="N1613" s="84">
        <f t="shared" si="249"/>
        <v>107.46</v>
      </c>
      <c r="O1613" s="84">
        <f t="shared" si="242"/>
        <v>354.61799999999999</v>
      </c>
      <c r="P1613" s="1"/>
      <c r="Q1613" s="1"/>
    </row>
    <row r="1614" spans="1:17" x14ac:dyDescent="0.2">
      <c r="A1614" s="84">
        <f t="shared" si="243"/>
        <v>160.80000000000001</v>
      </c>
      <c r="B1614" s="84">
        <f t="shared" si="240"/>
        <v>1.0021</v>
      </c>
      <c r="C1614" s="84">
        <f t="shared" si="241"/>
        <v>1</v>
      </c>
      <c r="D1614" s="1"/>
      <c r="E1614" s="84">
        <f t="shared" si="244"/>
        <v>15.98</v>
      </c>
      <c r="F1614" s="84">
        <f t="shared" si="245"/>
        <v>0</v>
      </c>
      <c r="G1614" s="1"/>
      <c r="H1614" s="1"/>
      <c r="I1614" s="84">
        <f t="shared" si="246"/>
        <v>15.98</v>
      </c>
      <c r="J1614" s="84">
        <f t="shared" si="247"/>
        <v>279.60000000000002</v>
      </c>
      <c r="K1614" s="1"/>
      <c r="L1614" s="1"/>
      <c r="M1614" s="84">
        <f t="shared" si="248"/>
        <v>15.98</v>
      </c>
      <c r="N1614" s="84">
        <f t="shared" si="249"/>
        <v>107.54</v>
      </c>
      <c r="O1614" s="84">
        <f t="shared" si="242"/>
        <v>354.88200000000001</v>
      </c>
      <c r="P1614" s="1"/>
      <c r="Q1614" s="1"/>
    </row>
    <row r="1615" spans="1:17" x14ac:dyDescent="0.2">
      <c r="A1615" s="84">
        <f t="shared" si="243"/>
        <v>160.9</v>
      </c>
      <c r="B1615" s="84">
        <f t="shared" si="240"/>
        <v>1.0021</v>
      </c>
      <c r="C1615" s="84">
        <f t="shared" si="241"/>
        <v>1</v>
      </c>
      <c r="D1615" s="1"/>
      <c r="E1615" s="84">
        <f t="shared" si="244"/>
        <v>15.99</v>
      </c>
      <c r="F1615" s="84">
        <f t="shared" si="245"/>
        <v>0</v>
      </c>
      <c r="G1615" s="1"/>
      <c r="H1615" s="1"/>
      <c r="I1615" s="84">
        <f t="shared" si="246"/>
        <v>15.99</v>
      </c>
      <c r="J1615" s="84">
        <f t="shared" si="247"/>
        <v>279.8</v>
      </c>
      <c r="K1615" s="1"/>
      <c r="L1615" s="1"/>
      <c r="M1615" s="84">
        <f t="shared" si="248"/>
        <v>15.99</v>
      </c>
      <c r="N1615" s="84">
        <f t="shared" si="249"/>
        <v>107.62</v>
      </c>
      <c r="O1615" s="84">
        <f t="shared" si="242"/>
        <v>355.14600000000002</v>
      </c>
      <c r="P1615" s="1"/>
      <c r="Q1615" s="1"/>
    </row>
    <row r="1616" spans="1:17" x14ac:dyDescent="0.2">
      <c r="A1616" s="84">
        <f t="shared" si="243"/>
        <v>161</v>
      </c>
      <c r="B1616" s="84">
        <f t="shared" ref="B1616:B1679" si="250">ROUND(VLOOKUP($A1616,SINCLAIRTABELLE,$D$1),$B$10)</f>
        <v>1.002</v>
      </c>
      <c r="C1616" s="84">
        <f t="shared" ref="C1616:C1679" si="251">IF($B$3=$W$1,ROUND(VLOOKUP($A1616,SINCLAIRTABELLE,$E$1),$B$10),IF($B$3=$W$2,B1616,B1616+$B$4))</f>
        <v>1</v>
      </c>
      <c r="D1616" s="1"/>
      <c r="E1616" s="84">
        <f t="shared" si="244"/>
        <v>16</v>
      </c>
      <c r="F1616" s="84">
        <f t="shared" si="245"/>
        <v>0</v>
      </c>
      <c r="G1616" s="1"/>
      <c r="H1616" s="1"/>
      <c r="I1616" s="84">
        <f t="shared" si="246"/>
        <v>16</v>
      </c>
      <c r="J1616" s="84">
        <f t="shared" si="247"/>
        <v>280</v>
      </c>
      <c r="K1616" s="1"/>
      <c r="L1616" s="1"/>
      <c r="M1616" s="84">
        <f t="shared" si="248"/>
        <v>16</v>
      </c>
      <c r="N1616" s="84">
        <f t="shared" si="249"/>
        <v>107.69</v>
      </c>
      <c r="O1616" s="84">
        <f t="shared" ref="O1616:O1679" si="252">IF($N$4="Ja",ROUND(N1616*$O$2,$B$10),N1616)</f>
        <v>355.37700000000001</v>
      </c>
      <c r="P1616" s="1"/>
      <c r="Q1616" s="1"/>
    </row>
    <row r="1617" spans="1:17" x14ac:dyDescent="0.2">
      <c r="A1617" s="84">
        <f t="shared" si="243"/>
        <v>161.1</v>
      </c>
      <c r="B1617" s="84">
        <f t="shared" si="250"/>
        <v>1.002</v>
      </c>
      <c r="C1617" s="84">
        <f t="shared" si="251"/>
        <v>1</v>
      </c>
      <c r="D1617" s="1"/>
      <c r="E1617" s="84">
        <f t="shared" si="244"/>
        <v>16.010000000000002</v>
      </c>
      <c r="F1617" s="84">
        <f t="shared" si="245"/>
        <v>0</v>
      </c>
      <c r="G1617" s="1"/>
      <c r="H1617" s="1"/>
      <c r="I1617" s="84">
        <f t="shared" si="246"/>
        <v>16.010000000000002</v>
      </c>
      <c r="J1617" s="84">
        <f t="shared" si="247"/>
        <v>280.2</v>
      </c>
      <c r="K1617" s="1"/>
      <c r="L1617" s="1"/>
      <c r="M1617" s="84">
        <f t="shared" si="248"/>
        <v>16.010000000000002</v>
      </c>
      <c r="N1617" s="84">
        <f t="shared" si="249"/>
        <v>107.77</v>
      </c>
      <c r="O1617" s="84">
        <f t="shared" si="252"/>
        <v>355.64100000000002</v>
      </c>
      <c r="P1617" s="1"/>
      <c r="Q1617" s="1"/>
    </row>
    <row r="1618" spans="1:17" x14ac:dyDescent="0.2">
      <c r="A1618" s="84">
        <f t="shared" ref="A1618:A1681" si="253">ROUND(A1617+0.1,1)</f>
        <v>161.19999999999999</v>
      </c>
      <c r="B1618" s="84">
        <f t="shared" si="250"/>
        <v>1.002</v>
      </c>
      <c r="C1618" s="84">
        <f t="shared" si="251"/>
        <v>1</v>
      </c>
      <c r="D1618" s="1"/>
      <c r="E1618" s="84">
        <f t="shared" ref="E1618:E1681" si="254">ROUND(E1617+0.01,2)</f>
        <v>16.02</v>
      </c>
      <c r="F1618" s="84">
        <f t="shared" ref="F1618:F1681" si="255">ROUND(IF(E1618 &gt; $F$9,0,($F$9-E1618)*100*$F$11), $F$10)</f>
        <v>0</v>
      </c>
      <c r="G1618" s="1"/>
      <c r="H1618" s="1"/>
      <c r="I1618" s="84">
        <f t="shared" ref="I1618:I1681" si="256">ROUND(I1617+0.01,2)</f>
        <v>16.02</v>
      </c>
      <c r="J1618" s="84">
        <f t="shared" ref="J1618:J1681" si="257">ROUND(IF(I1618&lt;=$J$9,0,(I1618-$J$9)*100*$J$11),$J$10)</f>
        <v>280.39999999999998</v>
      </c>
      <c r="K1618" s="1"/>
      <c r="L1618" s="1"/>
      <c r="M1618" s="84">
        <f t="shared" ref="M1618:M1681" si="258">ROUND(M1617+0.01,2)</f>
        <v>16.02</v>
      </c>
      <c r="N1618" s="84">
        <f t="shared" ref="N1618:N1681" si="259">ROUND(IF(M1618&lt;=$N$9,0,(M1618-$N$9)*100*$N$11),$N$10)</f>
        <v>107.85</v>
      </c>
      <c r="O1618" s="84">
        <f t="shared" si="252"/>
        <v>355.90499999999997</v>
      </c>
      <c r="P1618" s="1"/>
      <c r="Q1618" s="1"/>
    </row>
    <row r="1619" spans="1:17" x14ac:dyDescent="0.2">
      <c r="A1619" s="84">
        <f t="shared" si="253"/>
        <v>161.30000000000001</v>
      </c>
      <c r="B1619" s="84">
        <f t="shared" si="250"/>
        <v>1.0019</v>
      </c>
      <c r="C1619" s="84">
        <f t="shared" si="251"/>
        <v>1</v>
      </c>
      <c r="D1619" s="1"/>
      <c r="E1619" s="84">
        <f t="shared" si="254"/>
        <v>16.03</v>
      </c>
      <c r="F1619" s="84">
        <f t="shared" si="255"/>
        <v>0</v>
      </c>
      <c r="G1619" s="1"/>
      <c r="H1619" s="1"/>
      <c r="I1619" s="84">
        <f t="shared" si="256"/>
        <v>16.03</v>
      </c>
      <c r="J1619" s="84">
        <f t="shared" si="257"/>
        <v>280.60000000000002</v>
      </c>
      <c r="K1619" s="1"/>
      <c r="L1619" s="1"/>
      <c r="M1619" s="84">
        <f t="shared" si="258"/>
        <v>16.03</v>
      </c>
      <c r="N1619" s="84">
        <f t="shared" si="259"/>
        <v>107.92</v>
      </c>
      <c r="O1619" s="84">
        <f t="shared" si="252"/>
        <v>356.13600000000002</v>
      </c>
      <c r="P1619" s="1"/>
      <c r="Q1619" s="1"/>
    </row>
    <row r="1620" spans="1:17" x14ac:dyDescent="0.2">
      <c r="A1620" s="84">
        <f t="shared" si="253"/>
        <v>161.4</v>
      </c>
      <c r="B1620" s="84">
        <f t="shared" si="250"/>
        <v>1.0019</v>
      </c>
      <c r="C1620" s="84">
        <f t="shared" si="251"/>
        <v>1</v>
      </c>
      <c r="D1620" s="1"/>
      <c r="E1620" s="84">
        <f t="shared" si="254"/>
        <v>16.04</v>
      </c>
      <c r="F1620" s="84">
        <f t="shared" si="255"/>
        <v>0</v>
      </c>
      <c r="G1620" s="1"/>
      <c r="H1620" s="1"/>
      <c r="I1620" s="84">
        <f t="shared" si="256"/>
        <v>16.04</v>
      </c>
      <c r="J1620" s="84">
        <f t="shared" si="257"/>
        <v>280.8</v>
      </c>
      <c r="K1620" s="1"/>
      <c r="L1620" s="1"/>
      <c r="M1620" s="84">
        <f t="shared" si="258"/>
        <v>16.04</v>
      </c>
      <c r="N1620" s="84">
        <f t="shared" si="259"/>
        <v>108</v>
      </c>
      <c r="O1620" s="84">
        <f t="shared" si="252"/>
        <v>356.4</v>
      </c>
      <c r="P1620" s="1"/>
      <c r="Q1620" s="1"/>
    </row>
    <row r="1621" spans="1:17" x14ac:dyDescent="0.2">
      <c r="A1621" s="84">
        <f t="shared" si="253"/>
        <v>161.5</v>
      </c>
      <c r="B1621" s="84">
        <f t="shared" si="250"/>
        <v>1.0019</v>
      </c>
      <c r="C1621" s="84">
        <f t="shared" si="251"/>
        <v>1</v>
      </c>
      <c r="D1621" s="1"/>
      <c r="E1621" s="84">
        <f t="shared" si="254"/>
        <v>16.05</v>
      </c>
      <c r="F1621" s="84">
        <f t="shared" si="255"/>
        <v>0</v>
      </c>
      <c r="G1621" s="1"/>
      <c r="H1621" s="1"/>
      <c r="I1621" s="84">
        <f t="shared" si="256"/>
        <v>16.05</v>
      </c>
      <c r="J1621" s="84">
        <f t="shared" si="257"/>
        <v>281</v>
      </c>
      <c r="K1621" s="1"/>
      <c r="L1621" s="1"/>
      <c r="M1621" s="84">
        <f t="shared" si="258"/>
        <v>16.05</v>
      </c>
      <c r="N1621" s="84">
        <f t="shared" si="259"/>
        <v>108.08</v>
      </c>
      <c r="O1621" s="84">
        <f t="shared" si="252"/>
        <v>356.66399999999999</v>
      </c>
      <c r="P1621" s="1"/>
      <c r="Q1621" s="1"/>
    </row>
    <row r="1622" spans="1:17" x14ac:dyDescent="0.2">
      <c r="A1622" s="84">
        <f t="shared" si="253"/>
        <v>161.6</v>
      </c>
      <c r="B1622" s="84">
        <f t="shared" si="250"/>
        <v>1.0019</v>
      </c>
      <c r="C1622" s="84">
        <f t="shared" si="251"/>
        <v>1</v>
      </c>
      <c r="D1622" s="1"/>
      <c r="E1622" s="84">
        <f t="shared" si="254"/>
        <v>16.059999999999999</v>
      </c>
      <c r="F1622" s="84">
        <f t="shared" si="255"/>
        <v>0</v>
      </c>
      <c r="G1622" s="1"/>
      <c r="H1622" s="1"/>
      <c r="I1622" s="84">
        <f t="shared" si="256"/>
        <v>16.059999999999999</v>
      </c>
      <c r="J1622" s="84">
        <f t="shared" si="257"/>
        <v>281.2</v>
      </c>
      <c r="K1622" s="1"/>
      <c r="L1622" s="1"/>
      <c r="M1622" s="84">
        <f t="shared" si="258"/>
        <v>16.059999999999999</v>
      </c>
      <c r="N1622" s="84">
        <f t="shared" si="259"/>
        <v>108.15</v>
      </c>
      <c r="O1622" s="84">
        <f t="shared" si="252"/>
        <v>356.89499999999998</v>
      </c>
      <c r="P1622" s="1"/>
      <c r="Q1622" s="1"/>
    </row>
    <row r="1623" spans="1:17" x14ac:dyDescent="0.2">
      <c r="A1623" s="84">
        <f t="shared" si="253"/>
        <v>161.69999999999999</v>
      </c>
      <c r="B1623" s="84">
        <f t="shared" si="250"/>
        <v>1.0018</v>
      </c>
      <c r="C1623" s="84">
        <f t="shared" si="251"/>
        <v>1</v>
      </c>
      <c r="D1623" s="1"/>
      <c r="E1623" s="84">
        <f t="shared" si="254"/>
        <v>16.07</v>
      </c>
      <c r="F1623" s="84">
        <f t="shared" si="255"/>
        <v>0</v>
      </c>
      <c r="G1623" s="1"/>
      <c r="H1623" s="1"/>
      <c r="I1623" s="84">
        <f t="shared" si="256"/>
        <v>16.07</v>
      </c>
      <c r="J1623" s="84">
        <f t="shared" si="257"/>
        <v>281.39999999999998</v>
      </c>
      <c r="K1623" s="1"/>
      <c r="L1623" s="1"/>
      <c r="M1623" s="84">
        <f t="shared" si="258"/>
        <v>16.07</v>
      </c>
      <c r="N1623" s="84">
        <f t="shared" si="259"/>
        <v>108.23</v>
      </c>
      <c r="O1623" s="84">
        <f t="shared" si="252"/>
        <v>357.15899999999999</v>
      </c>
      <c r="P1623" s="1"/>
      <c r="Q1623" s="1"/>
    </row>
    <row r="1624" spans="1:17" x14ac:dyDescent="0.2">
      <c r="A1624" s="84">
        <f t="shared" si="253"/>
        <v>161.80000000000001</v>
      </c>
      <c r="B1624" s="84">
        <f t="shared" si="250"/>
        <v>1.0018</v>
      </c>
      <c r="C1624" s="84">
        <f t="shared" si="251"/>
        <v>1</v>
      </c>
      <c r="D1624" s="1"/>
      <c r="E1624" s="84">
        <f t="shared" si="254"/>
        <v>16.079999999999998</v>
      </c>
      <c r="F1624" s="84">
        <f t="shared" si="255"/>
        <v>0</v>
      </c>
      <c r="G1624" s="1"/>
      <c r="H1624" s="1"/>
      <c r="I1624" s="84">
        <f t="shared" si="256"/>
        <v>16.079999999999998</v>
      </c>
      <c r="J1624" s="84">
        <f t="shared" si="257"/>
        <v>281.60000000000002</v>
      </c>
      <c r="K1624" s="1"/>
      <c r="L1624" s="1"/>
      <c r="M1624" s="84">
        <f t="shared" si="258"/>
        <v>16.079999999999998</v>
      </c>
      <c r="N1624" s="84">
        <f t="shared" si="259"/>
        <v>108.31</v>
      </c>
      <c r="O1624" s="84">
        <f t="shared" si="252"/>
        <v>357.423</v>
      </c>
      <c r="P1624" s="1"/>
      <c r="Q1624" s="1"/>
    </row>
    <row r="1625" spans="1:17" x14ac:dyDescent="0.2">
      <c r="A1625" s="84">
        <f t="shared" si="253"/>
        <v>161.9</v>
      </c>
      <c r="B1625" s="84">
        <f t="shared" si="250"/>
        <v>1.0018</v>
      </c>
      <c r="C1625" s="84">
        <f t="shared" si="251"/>
        <v>1</v>
      </c>
      <c r="D1625" s="1"/>
      <c r="E1625" s="84">
        <f t="shared" si="254"/>
        <v>16.09</v>
      </c>
      <c r="F1625" s="84">
        <f t="shared" si="255"/>
        <v>0</v>
      </c>
      <c r="G1625" s="1"/>
      <c r="H1625" s="1"/>
      <c r="I1625" s="84">
        <f t="shared" si="256"/>
        <v>16.09</v>
      </c>
      <c r="J1625" s="84">
        <f t="shared" si="257"/>
        <v>281.8</v>
      </c>
      <c r="K1625" s="1"/>
      <c r="L1625" s="1"/>
      <c r="M1625" s="84">
        <f t="shared" si="258"/>
        <v>16.09</v>
      </c>
      <c r="N1625" s="84">
        <f t="shared" si="259"/>
        <v>108.38</v>
      </c>
      <c r="O1625" s="84">
        <f t="shared" si="252"/>
        <v>357.654</v>
      </c>
      <c r="P1625" s="1"/>
      <c r="Q1625" s="1"/>
    </row>
    <row r="1626" spans="1:17" x14ac:dyDescent="0.2">
      <c r="A1626" s="84">
        <f t="shared" si="253"/>
        <v>162</v>
      </c>
      <c r="B1626" s="84">
        <f t="shared" si="250"/>
        <v>1.0017</v>
      </c>
      <c r="C1626" s="84">
        <f t="shared" si="251"/>
        <v>1</v>
      </c>
      <c r="D1626" s="1"/>
      <c r="E1626" s="84">
        <f t="shared" si="254"/>
        <v>16.100000000000001</v>
      </c>
      <c r="F1626" s="84">
        <f t="shared" si="255"/>
        <v>0</v>
      </c>
      <c r="G1626" s="1"/>
      <c r="H1626" s="1"/>
      <c r="I1626" s="84">
        <f t="shared" si="256"/>
        <v>16.100000000000001</v>
      </c>
      <c r="J1626" s="84">
        <f t="shared" si="257"/>
        <v>282</v>
      </c>
      <c r="K1626" s="1"/>
      <c r="L1626" s="1"/>
      <c r="M1626" s="84">
        <f t="shared" si="258"/>
        <v>16.100000000000001</v>
      </c>
      <c r="N1626" s="84">
        <f t="shared" si="259"/>
        <v>108.46</v>
      </c>
      <c r="O1626" s="84">
        <f t="shared" si="252"/>
        <v>357.91800000000001</v>
      </c>
      <c r="P1626" s="1"/>
      <c r="Q1626" s="1"/>
    </row>
    <row r="1627" spans="1:17" x14ac:dyDescent="0.2">
      <c r="A1627" s="84">
        <f t="shared" si="253"/>
        <v>162.1</v>
      </c>
      <c r="B1627" s="84">
        <f t="shared" si="250"/>
        <v>1.0017</v>
      </c>
      <c r="C1627" s="84">
        <f t="shared" si="251"/>
        <v>1</v>
      </c>
      <c r="D1627" s="1"/>
      <c r="E1627" s="84">
        <f t="shared" si="254"/>
        <v>16.11</v>
      </c>
      <c r="F1627" s="84">
        <f t="shared" si="255"/>
        <v>0</v>
      </c>
      <c r="G1627" s="1"/>
      <c r="H1627" s="1"/>
      <c r="I1627" s="84">
        <f t="shared" si="256"/>
        <v>16.11</v>
      </c>
      <c r="J1627" s="84">
        <f t="shared" si="257"/>
        <v>282.2</v>
      </c>
      <c r="K1627" s="1"/>
      <c r="L1627" s="1"/>
      <c r="M1627" s="84">
        <f t="shared" si="258"/>
        <v>16.11</v>
      </c>
      <c r="N1627" s="84">
        <f t="shared" si="259"/>
        <v>108.54</v>
      </c>
      <c r="O1627" s="84">
        <f t="shared" si="252"/>
        <v>358.18200000000002</v>
      </c>
      <c r="P1627" s="1"/>
      <c r="Q1627" s="1"/>
    </row>
    <row r="1628" spans="1:17" x14ac:dyDescent="0.2">
      <c r="A1628" s="84">
        <f t="shared" si="253"/>
        <v>162.19999999999999</v>
      </c>
      <c r="B1628" s="84">
        <f t="shared" si="250"/>
        <v>1.0017</v>
      </c>
      <c r="C1628" s="84">
        <f t="shared" si="251"/>
        <v>1</v>
      </c>
      <c r="D1628" s="1"/>
      <c r="E1628" s="84">
        <f t="shared" si="254"/>
        <v>16.12</v>
      </c>
      <c r="F1628" s="84">
        <f t="shared" si="255"/>
        <v>0</v>
      </c>
      <c r="G1628" s="1"/>
      <c r="H1628" s="1"/>
      <c r="I1628" s="84">
        <f t="shared" si="256"/>
        <v>16.12</v>
      </c>
      <c r="J1628" s="84">
        <f t="shared" si="257"/>
        <v>282.39999999999998</v>
      </c>
      <c r="K1628" s="1"/>
      <c r="L1628" s="1"/>
      <c r="M1628" s="84">
        <f t="shared" si="258"/>
        <v>16.12</v>
      </c>
      <c r="N1628" s="84">
        <f t="shared" si="259"/>
        <v>108.62</v>
      </c>
      <c r="O1628" s="84">
        <f t="shared" si="252"/>
        <v>358.44600000000003</v>
      </c>
      <c r="P1628" s="1"/>
      <c r="Q1628" s="1"/>
    </row>
    <row r="1629" spans="1:17" x14ac:dyDescent="0.2">
      <c r="A1629" s="84">
        <f t="shared" si="253"/>
        <v>162.30000000000001</v>
      </c>
      <c r="B1629" s="84">
        <f t="shared" si="250"/>
        <v>1.0016</v>
      </c>
      <c r="C1629" s="84">
        <f t="shared" si="251"/>
        <v>1</v>
      </c>
      <c r="D1629" s="1"/>
      <c r="E1629" s="84">
        <f t="shared" si="254"/>
        <v>16.13</v>
      </c>
      <c r="F1629" s="84">
        <f t="shared" si="255"/>
        <v>0</v>
      </c>
      <c r="G1629" s="1"/>
      <c r="H1629" s="1"/>
      <c r="I1629" s="84">
        <f t="shared" si="256"/>
        <v>16.13</v>
      </c>
      <c r="J1629" s="84">
        <f t="shared" si="257"/>
        <v>282.60000000000002</v>
      </c>
      <c r="K1629" s="1"/>
      <c r="L1629" s="1"/>
      <c r="M1629" s="84">
        <f t="shared" si="258"/>
        <v>16.13</v>
      </c>
      <c r="N1629" s="84">
        <f t="shared" si="259"/>
        <v>108.69</v>
      </c>
      <c r="O1629" s="84">
        <f t="shared" si="252"/>
        <v>358.67700000000002</v>
      </c>
      <c r="P1629" s="1"/>
      <c r="Q1629" s="1"/>
    </row>
    <row r="1630" spans="1:17" x14ac:dyDescent="0.2">
      <c r="A1630" s="84">
        <f t="shared" si="253"/>
        <v>162.4</v>
      </c>
      <c r="B1630" s="84">
        <f t="shared" si="250"/>
        <v>1.0016</v>
      </c>
      <c r="C1630" s="84">
        <f t="shared" si="251"/>
        <v>1</v>
      </c>
      <c r="D1630" s="1"/>
      <c r="E1630" s="84">
        <f t="shared" si="254"/>
        <v>16.14</v>
      </c>
      <c r="F1630" s="84">
        <f t="shared" si="255"/>
        <v>0</v>
      </c>
      <c r="G1630" s="1"/>
      <c r="H1630" s="1"/>
      <c r="I1630" s="84">
        <f t="shared" si="256"/>
        <v>16.14</v>
      </c>
      <c r="J1630" s="84">
        <f t="shared" si="257"/>
        <v>282.8</v>
      </c>
      <c r="K1630" s="1"/>
      <c r="L1630" s="1"/>
      <c r="M1630" s="84">
        <f t="shared" si="258"/>
        <v>16.14</v>
      </c>
      <c r="N1630" s="84">
        <f t="shared" si="259"/>
        <v>108.77</v>
      </c>
      <c r="O1630" s="84">
        <f t="shared" si="252"/>
        <v>358.94099999999997</v>
      </c>
      <c r="P1630" s="1"/>
      <c r="Q1630" s="1"/>
    </row>
    <row r="1631" spans="1:17" x14ac:dyDescent="0.2">
      <c r="A1631" s="84">
        <f t="shared" si="253"/>
        <v>162.5</v>
      </c>
      <c r="B1631" s="84">
        <f t="shared" si="250"/>
        <v>1.0016</v>
      </c>
      <c r="C1631" s="84">
        <f t="shared" si="251"/>
        <v>1</v>
      </c>
      <c r="D1631" s="1"/>
      <c r="E1631" s="84">
        <f t="shared" si="254"/>
        <v>16.149999999999999</v>
      </c>
      <c r="F1631" s="84">
        <f t="shared" si="255"/>
        <v>0</v>
      </c>
      <c r="G1631" s="1"/>
      <c r="H1631" s="1"/>
      <c r="I1631" s="84">
        <f t="shared" si="256"/>
        <v>16.149999999999999</v>
      </c>
      <c r="J1631" s="84">
        <f t="shared" si="257"/>
        <v>283</v>
      </c>
      <c r="K1631" s="1"/>
      <c r="L1631" s="1"/>
      <c r="M1631" s="84">
        <f t="shared" si="258"/>
        <v>16.149999999999999</v>
      </c>
      <c r="N1631" s="84">
        <f t="shared" si="259"/>
        <v>108.85</v>
      </c>
      <c r="O1631" s="84">
        <f t="shared" si="252"/>
        <v>359.20499999999998</v>
      </c>
      <c r="P1631" s="1"/>
      <c r="Q1631" s="1"/>
    </row>
    <row r="1632" spans="1:17" x14ac:dyDescent="0.2">
      <c r="A1632" s="84">
        <f t="shared" si="253"/>
        <v>162.6</v>
      </c>
      <c r="B1632" s="84">
        <f t="shared" si="250"/>
        <v>1.0016</v>
      </c>
      <c r="C1632" s="84">
        <f t="shared" si="251"/>
        <v>1</v>
      </c>
      <c r="D1632" s="1"/>
      <c r="E1632" s="84">
        <f t="shared" si="254"/>
        <v>16.16</v>
      </c>
      <c r="F1632" s="84">
        <f t="shared" si="255"/>
        <v>0</v>
      </c>
      <c r="G1632" s="1"/>
      <c r="H1632" s="1"/>
      <c r="I1632" s="84">
        <f t="shared" si="256"/>
        <v>16.16</v>
      </c>
      <c r="J1632" s="84">
        <f t="shared" si="257"/>
        <v>283.2</v>
      </c>
      <c r="K1632" s="1"/>
      <c r="L1632" s="1"/>
      <c r="M1632" s="84">
        <f t="shared" si="258"/>
        <v>16.16</v>
      </c>
      <c r="N1632" s="84">
        <f t="shared" si="259"/>
        <v>108.92</v>
      </c>
      <c r="O1632" s="84">
        <f t="shared" si="252"/>
        <v>359.43599999999998</v>
      </c>
      <c r="P1632" s="1"/>
      <c r="Q1632" s="1"/>
    </row>
    <row r="1633" spans="1:17" x14ac:dyDescent="0.2">
      <c r="A1633" s="84">
        <f t="shared" si="253"/>
        <v>162.69999999999999</v>
      </c>
      <c r="B1633" s="84">
        <f t="shared" si="250"/>
        <v>1.0015000000000001</v>
      </c>
      <c r="C1633" s="84">
        <f t="shared" si="251"/>
        <v>1</v>
      </c>
      <c r="D1633" s="1"/>
      <c r="E1633" s="84">
        <f t="shared" si="254"/>
        <v>16.170000000000002</v>
      </c>
      <c r="F1633" s="84">
        <f t="shared" si="255"/>
        <v>0</v>
      </c>
      <c r="G1633" s="1"/>
      <c r="H1633" s="1"/>
      <c r="I1633" s="84">
        <f t="shared" si="256"/>
        <v>16.170000000000002</v>
      </c>
      <c r="J1633" s="84">
        <f t="shared" si="257"/>
        <v>283.39999999999998</v>
      </c>
      <c r="K1633" s="1"/>
      <c r="L1633" s="1"/>
      <c r="M1633" s="84">
        <f t="shared" si="258"/>
        <v>16.170000000000002</v>
      </c>
      <c r="N1633" s="84">
        <f t="shared" si="259"/>
        <v>109</v>
      </c>
      <c r="O1633" s="84">
        <f t="shared" si="252"/>
        <v>359.7</v>
      </c>
      <c r="P1633" s="1"/>
      <c r="Q1633" s="1"/>
    </row>
    <row r="1634" spans="1:17" x14ac:dyDescent="0.2">
      <c r="A1634" s="84">
        <f t="shared" si="253"/>
        <v>162.80000000000001</v>
      </c>
      <c r="B1634" s="84">
        <f t="shared" si="250"/>
        <v>1.0015000000000001</v>
      </c>
      <c r="C1634" s="84">
        <f t="shared" si="251"/>
        <v>1</v>
      </c>
      <c r="D1634" s="1"/>
      <c r="E1634" s="84">
        <f t="shared" si="254"/>
        <v>16.18</v>
      </c>
      <c r="F1634" s="84">
        <f t="shared" si="255"/>
        <v>0</v>
      </c>
      <c r="G1634" s="1"/>
      <c r="H1634" s="1"/>
      <c r="I1634" s="84">
        <f t="shared" si="256"/>
        <v>16.18</v>
      </c>
      <c r="J1634" s="84">
        <f t="shared" si="257"/>
        <v>283.60000000000002</v>
      </c>
      <c r="K1634" s="1"/>
      <c r="L1634" s="1"/>
      <c r="M1634" s="84">
        <f t="shared" si="258"/>
        <v>16.18</v>
      </c>
      <c r="N1634" s="84">
        <f t="shared" si="259"/>
        <v>109.08</v>
      </c>
      <c r="O1634" s="84">
        <f t="shared" si="252"/>
        <v>359.964</v>
      </c>
      <c r="P1634" s="1"/>
      <c r="Q1634" s="1"/>
    </row>
    <row r="1635" spans="1:17" x14ac:dyDescent="0.2">
      <c r="A1635" s="84">
        <f t="shared" si="253"/>
        <v>162.9</v>
      </c>
      <c r="B1635" s="84">
        <f t="shared" si="250"/>
        <v>1.0015000000000001</v>
      </c>
      <c r="C1635" s="84">
        <f t="shared" si="251"/>
        <v>1</v>
      </c>
      <c r="D1635" s="1"/>
      <c r="E1635" s="84">
        <f t="shared" si="254"/>
        <v>16.190000000000001</v>
      </c>
      <c r="F1635" s="84">
        <f t="shared" si="255"/>
        <v>0</v>
      </c>
      <c r="G1635" s="1"/>
      <c r="H1635" s="1"/>
      <c r="I1635" s="84">
        <f t="shared" si="256"/>
        <v>16.190000000000001</v>
      </c>
      <c r="J1635" s="84">
        <f t="shared" si="257"/>
        <v>283.8</v>
      </c>
      <c r="K1635" s="1"/>
      <c r="L1635" s="1"/>
      <c r="M1635" s="84">
        <f t="shared" si="258"/>
        <v>16.190000000000001</v>
      </c>
      <c r="N1635" s="84">
        <f t="shared" si="259"/>
        <v>109.15</v>
      </c>
      <c r="O1635" s="84">
        <f t="shared" si="252"/>
        <v>360.19499999999999</v>
      </c>
      <c r="P1635" s="1"/>
      <c r="Q1635" s="1"/>
    </row>
    <row r="1636" spans="1:17" x14ac:dyDescent="0.2">
      <c r="A1636" s="84">
        <f t="shared" si="253"/>
        <v>163</v>
      </c>
      <c r="B1636" s="84">
        <f t="shared" si="250"/>
        <v>1.0014000000000001</v>
      </c>
      <c r="C1636" s="84">
        <f t="shared" si="251"/>
        <v>1</v>
      </c>
      <c r="D1636" s="1"/>
      <c r="E1636" s="84">
        <f t="shared" si="254"/>
        <v>16.2</v>
      </c>
      <c r="F1636" s="84">
        <f t="shared" si="255"/>
        <v>0</v>
      </c>
      <c r="G1636" s="1"/>
      <c r="H1636" s="1"/>
      <c r="I1636" s="84">
        <f t="shared" si="256"/>
        <v>16.2</v>
      </c>
      <c r="J1636" s="84">
        <f t="shared" si="257"/>
        <v>284</v>
      </c>
      <c r="K1636" s="1"/>
      <c r="L1636" s="1"/>
      <c r="M1636" s="84">
        <f t="shared" si="258"/>
        <v>16.2</v>
      </c>
      <c r="N1636" s="84">
        <f t="shared" si="259"/>
        <v>109.23</v>
      </c>
      <c r="O1636" s="84">
        <f t="shared" si="252"/>
        <v>360.459</v>
      </c>
      <c r="P1636" s="1"/>
      <c r="Q1636" s="1"/>
    </row>
    <row r="1637" spans="1:17" x14ac:dyDescent="0.2">
      <c r="A1637" s="84">
        <f t="shared" si="253"/>
        <v>163.1</v>
      </c>
      <c r="B1637" s="84">
        <f t="shared" si="250"/>
        <v>1.0014000000000001</v>
      </c>
      <c r="C1637" s="84">
        <f t="shared" si="251"/>
        <v>1</v>
      </c>
      <c r="D1637" s="1"/>
      <c r="E1637" s="84">
        <f t="shared" si="254"/>
        <v>16.21</v>
      </c>
      <c r="F1637" s="84">
        <f t="shared" si="255"/>
        <v>0</v>
      </c>
      <c r="G1637" s="1"/>
      <c r="H1637" s="1"/>
      <c r="I1637" s="84">
        <f t="shared" si="256"/>
        <v>16.21</v>
      </c>
      <c r="J1637" s="84">
        <f t="shared" si="257"/>
        <v>284.2</v>
      </c>
      <c r="K1637" s="1"/>
      <c r="L1637" s="1"/>
      <c r="M1637" s="84">
        <f t="shared" si="258"/>
        <v>16.21</v>
      </c>
      <c r="N1637" s="84">
        <f t="shared" si="259"/>
        <v>109.31</v>
      </c>
      <c r="O1637" s="84">
        <f t="shared" si="252"/>
        <v>360.72300000000001</v>
      </c>
      <c r="P1637" s="1"/>
      <c r="Q1637" s="1"/>
    </row>
    <row r="1638" spans="1:17" x14ac:dyDescent="0.2">
      <c r="A1638" s="84">
        <f t="shared" si="253"/>
        <v>163.19999999999999</v>
      </c>
      <c r="B1638" s="84">
        <f t="shared" si="250"/>
        <v>1.0014000000000001</v>
      </c>
      <c r="C1638" s="84">
        <f t="shared" si="251"/>
        <v>1</v>
      </c>
      <c r="D1638" s="1"/>
      <c r="E1638" s="84">
        <f t="shared" si="254"/>
        <v>16.22</v>
      </c>
      <c r="F1638" s="84">
        <f t="shared" si="255"/>
        <v>0</v>
      </c>
      <c r="G1638" s="1"/>
      <c r="H1638" s="1"/>
      <c r="I1638" s="84">
        <f t="shared" si="256"/>
        <v>16.22</v>
      </c>
      <c r="J1638" s="84">
        <f t="shared" si="257"/>
        <v>284.39999999999998</v>
      </c>
      <c r="K1638" s="1"/>
      <c r="L1638" s="1"/>
      <c r="M1638" s="84">
        <f t="shared" si="258"/>
        <v>16.22</v>
      </c>
      <c r="N1638" s="84">
        <f t="shared" si="259"/>
        <v>109.38</v>
      </c>
      <c r="O1638" s="84">
        <f t="shared" si="252"/>
        <v>360.95400000000001</v>
      </c>
      <c r="P1638" s="1"/>
      <c r="Q1638" s="1"/>
    </row>
    <row r="1639" spans="1:17" x14ac:dyDescent="0.2">
      <c r="A1639" s="84">
        <f t="shared" si="253"/>
        <v>163.30000000000001</v>
      </c>
      <c r="B1639" s="84">
        <f t="shared" si="250"/>
        <v>1.0014000000000001</v>
      </c>
      <c r="C1639" s="84">
        <f t="shared" si="251"/>
        <v>1</v>
      </c>
      <c r="D1639" s="1"/>
      <c r="E1639" s="84">
        <f t="shared" si="254"/>
        <v>16.23</v>
      </c>
      <c r="F1639" s="84">
        <f t="shared" si="255"/>
        <v>0</v>
      </c>
      <c r="G1639" s="1"/>
      <c r="H1639" s="1"/>
      <c r="I1639" s="84">
        <f t="shared" si="256"/>
        <v>16.23</v>
      </c>
      <c r="J1639" s="84">
        <f t="shared" si="257"/>
        <v>284.60000000000002</v>
      </c>
      <c r="K1639" s="1"/>
      <c r="L1639" s="1"/>
      <c r="M1639" s="84">
        <f t="shared" si="258"/>
        <v>16.23</v>
      </c>
      <c r="N1639" s="84">
        <f t="shared" si="259"/>
        <v>109.46</v>
      </c>
      <c r="O1639" s="84">
        <f t="shared" si="252"/>
        <v>361.21800000000002</v>
      </c>
      <c r="P1639" s="1"/>
      <c r="Q1639" s="1"/>
    </row>
    <row r="1640" spans="1:17" x14ac:dyDescent="0.2">
      <c r="A1640" s="84">
        <f t="shared" si="253"/>
        <v>163.4</v>
      </c>
      <c r="B1640" s="84">
        <f t="shared" si="250"/>
        <v>1.0013000000000001</v>
      </c>
      <c r="C1640" s="84">
        <f t="shared" si="251"/>
        <v>1</v>
      </c>
      <c r="D1640" s="1"/>
      <c r="E1640" s="84">
        <f t="shared" si="254"/>
        <v>16.239999999999998</v>
      </c>
      <c r="F1640" s="84">
        <f t="shared" si="255"/>
        <v>0</v>
      </c>
      <c r="G1640" s="1"/>
      <c r="H1640" s="1"/>
      <c r="I1640" s="84">
        <f t="shared" si="256"/>
        <v>16.239999999999998</v>
      </c>
      <c r="J1640" s="84">
        <f t="shared" si="257"/>
        <v>284.8</v>
      </c>
      <c r="K1640" s="1"/>
      <c r="L1640" s="1"/>
      <c r="M1640" s="84">
        <f t="shared" si="258"/>
        <v>16.239999999999998</v>
      </c>
      <c r="N1640" s="84">
        <f t="shared" si="259"/>
        <v>109.54</v>
      </c>
      <c r="O1640" s="84">
        <f t="shared" si="252"/>
        <v>361.48200000000003</v>
      </c>
      <c r="P1640" s="1"/>
      <c r="Q1640" s="1"/>
    </row>
    <row r="1641" spans="1:17" x14ac:dyDescent="0.2">
      <c r="A1641" s="84">
        <f t="shared" si="253"/>
        <v>163.5</v>
      </c>
      <c r="B1641" s="84">
        <f t="shared" si="250"/>
        <v>1.0013000000000001</v>
      </c>
      <c r="C1641" s="84">
        <f t="shared" si="251"/>
        <v>1</v>
      </c>
      <c r="D1641" s="1"/>
      <c r="E1641" s="84">
        <f t="shared" si="254"/>
        <v>16.25</v>
      </c>
      <c r="F1641" s="84">
        <f t="shared" si="255"/>
        <v>0</v>
      </c>
      <c r="G1641" s="1"/>
      <c r="H1641" s="1"/>
      <c r="I1641" s="84">
        <f t="shared" si="256"/>
        <v>16.25</v>
      </c>
      <c r="J1641" s="84">
        <f t="shared" si="257"/>
        <v>285</v>
      </c>
      <c r="K1641" s="1"/>
      <c r="L1641" s="1"/>
      <c r="M1641" s="84">
        <f t="shared" si="258"/>
        <v>16.25</v>
      </c>
      <c r="N1641" s="84">
        <f t="shared" si="259"/>
        <v>109.62</v>
      </c>
      <c r="O1641" s="84">
        <f t="shared" si="252"/>
        <v>361.74599999999998</v>
      </c>
      <c r="P1641" s="1"/>
      <c r="Q1641" s="1"/>
    </row>
    <row r="1642" spans="1:17" x14ac:dyDescent="0.2">
      <c r="A1642" s="84">
        <f t="shared" si="253"/>
        <v>163.6</v>
      </c>
      <c r="B1642" s="84">
        <f t="shared" si="250"/>
        <v>1.0013000000000001</v>
      </c>
      <c r="C1642" s="84">
        <f t="shared" si="251"/>
        <v>1</v>
      </c>
      <c r="D1642" s="1"/>
      <c r="E1642" s="84">
        <f t="shared" si="254"/>
        <v>16.260000000000002</v>
      </c>
      <c r="F1642" s="84">
        <f t="shared" si="255"/>
        <v>0</v>
      </c>
      <c r="G1642" s="1"/>
      <c r="H1642" s="1"/>
      <c r="I1642" s="84">
        <f t="shared" si="256"/>
        <v>16.260000000000002</v>
      </c>
      <c r="J1642" s="84">
        <f t="shared" si="257"/>
        <v>285.2</v>
      </c>
      <c r="K1642" s="1"/>
      <c r="L1642" s="1"/>
      <c r="M1642" s="84">
        <f t="shared" si="258"/>
        <v>16.260000000000002</v>
      </c>
      <c r="N1642" s="84">
        <f t="shared" si="259"/>
        <v>109.69</v>
      </c>
      <c r="O1642" s="84">
        <f t="shared" si="252"/>
        <v>361.97699999999998</v>
      </c>
      <c r="P1642" s="1"/>
      <c r="Q1642" s="1"/>
    </row>
    <row r="1643" spans="1:17" x14ac:dyDescent="0.2">
      <c r="A1643" s="84">
        <f t="shared" si="253"/>
        <v>163.69999999999999</v>
      </c>
      <c r="B1643" s="84">
        <f t="shared" si="250"/>
        <v>1.0013000000000001</v>
      </c>
      <c r="C1643" s="84">
        <f t="shared" si="251"/>
        <v>1</v>
      </c>
      <c r="D1643" s="1"/>
      <c r="E1643" s="84">
        <f t="shared" si="254"/>
        <v>16.27</v>
      </c>
      <c r="F1643" s="84">
        <f t="shared" si="255"/>
        <v>0</v>
      </c>
      <c r="G1643" s="1"/>
      <c r="H1643" s="1"/>
      <c r="I1643" s="84">
        <f t="shared" si="256"/>
        <v>16.27</v>
      </c>
      <c r="J1643" s="84">
        <f t="shared" si="257"/>
        <v>285.39999999999998</v>
      </c>
      <c r="K1643" s="1"/>
      <c r="L1643" s="1"/>
      <c r="M1643" s="84">
        <f t="shared" si="258"/>
        <v>16.27</v>
      </c>
      <c r="N1643" s="84">
        <f t="shared" si="259"/>
        <v>109.77</v>
      </c>
      <c r="O1643" s="84">
        <f t="shared" si="252"/>
        <v>362.24099999999999</v>
      </c>
      <c r="P1643" s="1"/>
      <c r="Q1643" s="1"/>
    </row>
    <row r="1644" spans="1:17" x14ac:dyDescent="0.2">
      <c r="A1644" s="84">
        <f t="shared" si="253"/>
        <v>163.80000000000001</v>
      </c>
      <c r="B1644" s="84">
        <f t="shared" si="250"/>
        <v>1.0012000000000001</v>
      </c>
      <c r="C1644" s="84">
        <f t="shared" si="251"/>
        <v>1</v>
      </c>
      <c r="D1644" s="1"/>
      <c r="E1644" s="84">
        <f t="shared" si="254"/>
        <v>16.28</v>
      </c>
      <c r="F1644" s="84">
        <f t="shared" si="255"/>
        <v>0</v>
      </c>
      <c r="G1644" s="1"/>
      <c r="H1644" s="1"/>
      <c r="I1644" s="84">
        <f t="shared" si="256"/>
        <v>16.28</v>
      </c>
      <c r="J1644" s="84">
        <f t="shared" si="257"/>
        <v>285.60000000000002</v>
      </c>
      <c r="K1644" s="1"/>
      <c r="L1644" s="1"/>
      <c r="M1644" s="84">
        <f t="shared" si="258"/>
        <v>16.28</v>
      </c>
      <c r="N1644" s="84">
        <f t="shared" si="259"/>
        <v>109.85</v>
      </c>
      <c r="O1644" s="84">
        <f t="shared" si="252"/>
        <v>362.505</v>
      </c>
      <c r="P1644" s="1"/>
      <c r="Q1644" s="1"/>
    </row>
    <row r="1645" spans="1:17" x14ac:dyDescent="0.2">
      <c r="A1645" s="84">
        <f t="shared" si="253"/>
        <v>163.9</v>
      </c>
      <c r="B1645" s="84">
        <f t="shared" si="250"/>
        <v>1.0012000000000001</v>
      </c>
      <c r="C1645" s="84">
        <f t="shared" si="251"/>
        <v>1</v>
      </c>
      <c r="D1645" s="1"/>
      <c r="E1645" s="84">
        <f t="shared" si="254"/>
        <v>16.29</v>
      </c>
      <c r="F1645" s="84">
        <f t="shared" si="255"/>
        <v>0</v>
      </c>
      <c r="G1645" s="1"/>
      <c r="H1645" s="1"/>
      <c r="I1645" s="84">
        <f t="shared" si="256"/>
        <v>16.29</v>
      </c>
      <c r="J1645" s="84">
        <f t="shared" si="257"/>
        <v>285.8</v>
      </c>
      <c r="K1645" s="1"/>
      <c r="L1645" s="1"/>
      <c r="M1645" s="84">
        <f t="shared" si="258"/>
        <v>16.29</v>
      </c>
      <c r="N1645" s="84">
        <f t="shared" si="259"/>
        <v>109.92</v>
      </c>
      <c r="O1645" s="84">
        <f t="shared" si="252"/>
        <v>362.73599999999999</v>
      </c>
      <c r="P1645" s="1"/>
      <c r="Q1645" s="1"/>
    </row>
    <row r="1646" spans="1:17" x14ac:dyDescent="0.2">
      <c r="A1646" s="84">
        <f t="shared" si="253"/>
        <v>164</v>
      </c>
      <c r="B1646" s="84">
        <f t="shared" si="250"/>
        <v>1.0012000000000001</v>
      </c>
      <c r="C1646" s="84">
        <f t="shared" si="251"/>
        <v>1</v>
      </c>
      <c r="D1646" s="1"/>
      <c r="E1646" s="84">
        <f t="shared" si="254"/>
        <v>16.3</v>
      </c>
      <c r="F1646" s="84">
        <f t="shared" si="255"/>
        <v>0</v>
      </c>
      <c r="G1646" s="1"/>
      <c r="H1646" s="1"/>
      <c r="I1646" s="84">
        <f t="shared" si="256"/>
        <v>16.3</v>
      </c>
      <c r="J1646" s="84">
        <f t="shared" si="257"/>
        <v>286</v>
      </c>
      <c r="K1646" s="1"/>
      <c r="L1646" s="1"/>
      <c r="M1646" s="84">
        <f t="shared" si="258"/>
        <v>16.3</v>
      </c>
      <c r="N1646" s="84">
        <f t="shared" si="259"/>
        <v>110</v>
      </c>
      <c r="O1646" s="84">
        <f t="shared" si="252"/>
        <v>363</v>
      </c>
      <c r="P1646" s="1"/>
      <c r="Q1646" s="1"/>
    </row>
    <row r="1647" spans="1:17" x14ac:dyDescent="0.2">
      <c r="A1647" s="84">
        <f t="shared" si="253"/>
        <v>164.1</v>
      </c>
      <c r="B1647" s="84">
        <f t="shared" si="250"/>
        <v>1.0012000000000001</v>
      </c>
      <c r="C1647" s="84">
        <f t="shared" si="251"/>
        <v>1</v>
      </c>
      <c r="D1647" s="1"/>
      <c r="E1647" s="84">
        <f t="shared" si="254"/>
        <v>16.309999999999999</v>
      </c>
      <c r="F1647" s="84">
        <f t="shared" si="255"/>
        <v>0</v>
      </c>
      <c r="G1647" s="1"/>
      <c r="H1647" s="1"/>
      <c r="I1647" s="84">
        <f t="shared" si="256"/>
        <v>16.309999999999999</v>
      </c>
      <c r="J1647" s="84">
        <f t="shared" si="257"/>
        <v>286.2</v>
      </c>
      <c r="K1647" s="1"/>
      <c r="L1647" s="1"/>
      <c r="M1647" s="84">
        <f t="shared" si="258"/>
        <v>16.309999999999999</v>
      </c>
      <c r="N1647" s="84">
        <f t="shared" si="259"/>
        <v>110.08</v>
      </c>
      <c r="O1647" s="84">
        <f t="shared" si="252"/>
        <v>363.26400000000001</v>
      </c>
      <c r="P1647" s="1"/>
      <c r="Q1647" s="1"/>
    </row>
    <row r="1648" spans="1:17" x14ac:dyDescent="0.2">
      <c r="A1648" s="84">
        <f t="shared" si="253"/>
        <v>164.2</v>
      </c>
      <c r="B1648" s="84">
        <f t="shared" si="250"/>
        <v>1.0011000000000001</v>
      </c>
      <c r="C1648" s="84">
        <f t="shared" si="251"/>
        <v>1</v>
      </c>
      <c r="D1648" s="1"/>
      <c r="E1648" s="84">
        <f t="shared" si="254"/>
        <v>16.32</v>
      </c>
      <c r="F1648" s="84">
        <f t="shared" si="255"/>
        <v>0</v>
      </c>
      <c r="G1648" s="1"/>
      <c r="H1648" s="1"/>
      <c r="I1648" s="84">
        <f t="shared" si="256"/>
        <v>16.32</v>
      </c>
      <c r="J1648" s="84">
        <f t="shared" si="257"/>
        <v>286.39999999999998</v>
      </c>
      <c r="K1648" s="1"/>
      <c r="L1648" s="1"/>
      <c r="M1648" s="84">
        <f t="shared" si="258"/>
        <v>16.32</v>
      </c>
      <c r="N1648" s="84">
        <f t="shared" si="259"/>
        <v>110.15</v>
      </c>
      <c r="O1648" s="84">
        <f t="shared" si="252"/>
        <v>363.495</v>
      </c>
      <c r="P1648" s="1"/>
      <c r="Q1648" s="1"/>
    </row>
    <row r="1649" spans="1:17" x14ac:dyDescent="0.2">
      <c r="A1649" s="84">
        <f t="shared" si="253"/>
        <v>164.3</v>
      </c>
      <c r="B1649" s="84">
        <f t="shared" si="250"/>
        <v>1.0011000000000001</v>
      </c>
      <c r="C1649" s="84">
        <f t="shared" si="251"/>
        <v>1</v>
      </c>
      <c r="D1649" s="1"/>
      <c r="E1649" s="84">
        <f t="shared" si="254"/>
        <v>16.329999999999998</v>
      </c>
      <c r="F1649" s="84">
        <f t="shared" si="255"/>
        <v>0</v>
      </c>
      <c r="G1649" s="1"/>
      <c r="H1649" s="1"/>
      <c r="I1649" s="84">
        <f t="shared" si="256"/>
        <v>16.329999999999998</v>
      </c>
      <c r="J1649" s="84">
        <f t="shared" si="257"/>
        <v>286.60000000000002</v>
      </c>
      <c r="K1649" s="1"/>
      <c r="L1649" s="1"/>
      <c r="M1649" s="84">
        <f t="shared" si="258"/>
        <v>16.329999999999998</v>
      </c>
      <c r="N1649" s="84">
        <f t="shared" si="259"/>
        <v>110.23</v>
      </c>
      <c r="O1649" s="84">
        <f t="shared" si="252"/>
        <v>363.75900000000001</v>
      </c>
      <c r="P1649" s="1"/>
      <c r="Q1649" s="1"/>
    </row>
    <row r="1650" spans="1:17" x14ac:dyDescent="0.2">
      <c r="A1650" s="84">
        <f t="shared" si="253"/>
        <v>164.4</v>
      </c>
      <c r="B1650" s="84">
        <f t="shared" si="250"/>
        <v>1.0011000000000001</v>
      </c>
      <c r="C1650" s="84">
        <f t="shared" si="251"/>
        <v>1</v>
      </c>
      <c r="D1650" s="1"/>
      <c r="E1650" s="84">
        <f t="shared" si="254"/>
        <v>16.34</v>
      </c>
      <c r="F1650" s="84">
        <f t="shared" si="255"/>
        <v>0</v>
      </c>
      <c r="G1650" s="1"/>
      <c r="H1650" s="1"/>
      <c r="I1650" s="84">
        <f t="shared" si="256"/>
        <v>16.34</v>
      </c>
      <c r="J1650" s="84">
        <f t="shared" si="257"/>
        <v>286.8</v>
      </c>
      <c r="K1650" s="1"/>
      <c r="L1650" s="1"/>
      <c r="M1650" s="84">
        <f t="shared" si="258"/>
        <v>16.34</v>
      </c>
      <c r="N1650" s="84">
        <f t="shared" si="259"/>
        <v>110.31</v>
      </c>
      <c r="O1650" s="84">
        <f t="shared" si="252"/>
        <v>364.02300000000002</v>
      </c>
      <c r="P1650" s="1"/>
      <c r="Q1650" s="1"/>
    </row>
    <row r="1651" spans="1:17" x14ac:dyDescent="0.2">
      <c r="A1651" s="84">
        <f t="shared" si="253"/>
        <v>164.5</v>
      </c>
      <c r="B1651" s="84">
        <f t="shared" si="250"/>
        <v>1.0011000000000001</v>
      </c>
      <c r="C1651" s="84">
        <f t="shared" si="251"/>
        <v>1</v>
      </c>
      <c r="D1651" s="1"/>
      <c r="E1651" s="84">
        <f t="shared" si="254"/>
        <v>16.350000000000001</v>
      </c>
      <c r="F1651" s="84">
        <f t="shared" si="255"/>
        <v>0</v>
      </c>
      <c r="G1651" s="1"/>
      <c r="H1651" s="1"/>
      <c r="I1651" s="84">
        <f t="shared" si="256"/>
        <v>16.350000000000001</v>
      </c>
      <c r="J1651" s="84">
        <f t="shared" si="257"/>
        <v>287</v>
      </c>
      <c r="K1651" s="1"/>
      <c r="L1651" s="1"/>
      <c r="M1651" s="84">
        <f t="shared" si="258"/>
        <v>16.350000000000001</v>
      </c>
      <c r="N1651" s="84">
        <f t="shared" si="259"/>
        <v>110.38</v>
      </c>
      <c r="O1651" s="84">
        <f t="shared" si="252"/>
        <v>364.25400000000002</v>
      </c>
      <c r="P1651" s="1"/>
      <c r="Q1651" s="1"/>
    </row>
    <row r="1652" spans="1:17" x14ac:dyDescent="0.2">
      <c r="A1652" s="84">
        <f t="shared" si="253"/>
        <v>164.6</v>
      </c>
      <c r="B1652" s="84">
        <f t="shared" si="250"/>
        <v>1.0009999999999999</v>
      </c>
      <c r="C1652" s="84">
        <f t="shared" si="251"/>
        <v>1</v>
      </c>
      <c r="D1652" s="1"/>
      <c r="E1652" s="84">
        <f t="shared" si="254"/>
        <v>16.36</v>
      </c>
      <c r="F1652" s="84">
        <f t="shared" si="255"/>
        <v>0</v>
      </c>
      <c r="G1652" s="1"/>
      <c r="H1652" s="1"/>
      <c r="I1652" s="84">
        <f t="shared" si="256"/>
        <v>16.36</v>
      </c>
      <c r="J1652" s="84">
        <f t="shared" si="257"/>
        <v>287.2</v>
      </c>
      <c r="K1652" s="1"/>
      <c r="L1652" s="1"/>
      <c r="M1652" s="84">
        <f t="shared" si="258"/>
        <v>16.36</v>
      </c>
      <c r="N1652" s="84">
        <f t="shared" si="259"/>
        <v>110.46</v>
      </c>
      <c r="O1652" s="84">
        <f t="shared" si="252"/>
        <v>364.51799999999997</v>
      </c>
      <c r="P1652" s="1"/>
      <c r="Q1652" s="1"/>
    </row>
    <row r="1653" spans="1:17" x14ac:dyDescent="0.2">
      <c r="A1653" s="84">
        <f t="shared" si="253"/>
        <v>164.7</v>
      </c>
      <c r="B1653" s="84">
        <f t="shared" si="250"/>
        <v>1.0009999999999999</v>
      </c>
      <c r="C1653" s="84">
        <f t="shared" si="251"/>
        <v>1</v>
      </c>
      <c r="D1653" s="1"/>
      <c r="E1653" s="84">
        <f t="shared" si="254"/>
        <v>16.37</v>
      </c>
      <c r="F1653" s="84">
        <f t="shared" si="255"/>
        <v>0</v>
      </c>
      <c r="G1653" s="1"/>
      <c r="H1653" s="1"/>
      <c r="I1653" s="84">
        <f t="shared" si="256"/>
        <v>16.37</v>
      </c>
      <c r="J1653" s="84">
        <f t="shared" si="257"/>
        <v>287.39999999999998</v>
      </c>
      <c r="K1653" s="1"/>
      <c r="L1653" s="1"/>
      <c r="M1653" s="84">
        <f t="shared" si="258"/>
        <v>16.37</v>
      </c>
      <c r="N1653" s="84">
        <f t="shared" si="259"/>
        <v>110.54</v>
      </c>
      <c r="O1653" s="84">
        <f t="shared" si="252"/>
        <v>364.78199999999998</v>
      </c>
      <c r="P1653" s="1"/>
      <c r="Q1653" s="1"/>
    </row>
    <row r="1654" spans="1:17" x14ac:dyDescent="0.2">
      <c r="A1654" s="84">
        <f t="shared" si="253"/>
        <v>164.8</v>
      </c>
      <c r="B1654" s="84">
        <f t="shared" si="250"/>
        <v>1.0009999999999999</v>
      </c>
      <c r="C1654" s="84">
        <f t="shared" si="251"/>
        <v>1</v>
      </c>
      <c r="D1654" s="1"/>
      <c r="E1654" s="84">
        <f t="shared" si="254"/>
        <v>16.38</v>
      </c>
      <c r="F1654" s="84">
        <f t="shared" si="255"/>
        <v>0</v>
      </c>
      <c r="G1654" s="1"/>
      <c r="H1654" s="1"/>
      <c r="I1654" s="84">
        <f t="shared" si="256"/>
        <v>16.38</v>
      </c>
      <c r="J1654" s="84">
        <f t="shared" si="257"/>
        <v>287.60000000000002</v>
      </c>
      <c r="K1654" s="1"/>
      <c r="L1654" s="1"/>
      <c r="M1654" s="84">
        <f t="shared" si="258"/>
        <v>16.38</v>
      </c>
      <c r="N1654" s="84">
        <f t="shared" si="259"/>
        <v>110.62</v>
      </c>
      <c r="O1654" s="84">
        <f t="shared" si="252"/>
        <v>365.04599999999999</v>
      </c>
      <c r="P1654" s="1"/>
      <c r="Q1654" s="1"/>
    </row>
    <row r="1655" spans="1:17" x14ac:dyDescent="0.2">
      <c r="A1655" s="84">
        <f t="shared" si="253"/>
        <v>164.9</v>
      </c>
      <c r="B1655" s="84">
        <f t="shared" si="250"/>
        <v>1.0009999999999999</v>
      </c>
      <c r="C1655" s="84">
        <f t="shared" si="251"/>
        <v>1</v>
      </c>
      <c r="D1655" s="1"/>
      <c r="E1655" s="84">
        <f t="shared" si="254"/>
        <v>16.39</v>
      </c>
      <c r="F1655" s="84">
        <f t="shared" si="255"/>
        <v>0</v>
      </c>
      <c r="G1655" s="1"/>
      <c r="H1655" s="1"/>
      <c r="I1655" s="84">
        <f t="shared" si="256"/>
        <v>16.39</v>
      </c>
      <c r="J1655" s="84">
        <f t="shared" si="257"/>
        <v>287.8</v>
      </c>
      <c r="K1655" s="1"/>
      <c r="L1655" s="1"/>
      <c r="M1655" s="84">
        <f t="shared" si="258"/>
        <v>16.39</v>
      </c>
      <c r="N1655" s="84">
        <f t="shared" si="259"/>
        <v>110.69</v>
      </c>
      <c r="O1655" s="84">
        <f t="shared" si="252"/>
        <v>365.27699999999999</v>
      </c>
      <c r="P1655" s="1"/>
      <c r="Q1655" s="1"/>
    </row>
    <row r="1656" spans="1:17" x14ac:dyDescent="0.2">
      <c r="A1656" s="84">
        <f t="shared" si="253"/>
        <v>165</v>
      </c>
      <c r="B1656" s="84">
        <f t="shared" si="250"/>
        <v>1.0009999999999999</v>
      </c>
      <c r="C1656" s="84">
        <f t="shared" si="251"/>
        <v>1</v>
      </c>
      <c r="D1656" s="1"/>
      <c r="E1656" s="84">
        <f t="shared" si="254"/>
        <v>16.399999999999999</v>
      </c>
      <c r="F1656" s="84">
        <f t="shared" si="255"/>
        <v>0</v>
      </c>
      <c r="G1656" s="1"/>
      <c r="H1656" s="1"/>
      <c r="I1656" s="84">
        <f t="shared" si="256"/>
        <v>16.399999999999999</v>
      </c>
      <c r="J1656" s="84">
        <f t="shared" si="257"/>
        <v>288</v>
      </c>
      <c r="K1656" s="1"/>
      <c r="L1656" s="1"/>
      <c r="M1656" s="84">
        <f t="shared" si="258"/>
        <v>16.399999999999999</v>
      </c>
      <c r="N1656" s="84">
        <f t="shared" si="259"/>
        <v>110.77</v>
      </c>
      <c r="O1656" s="84">
        <f t="shared" si="252"/>
        <v>365.541</v>
      </c>
      <c r="P1656" s="1"/>
      <c r="Q1656" s="1"/>
    </row>
    <row r="1657" spans="1:17" x14ac:dyDescent="0.2">
      <c r="A1657" s="84">
        <f t="shared" si="253"/>
        <v>165.1</v>
      </c>
      <c r="B1657" s="84">
        <f t="shared" si="250"/>
        <v>1.0008999999999999</v>
      </c>
      <c r="C1657" s="84">
        <f t="shared" si="251"/>
        <v>1</v>
      </c>
      <c r="D1657" s="1"/>
      <c r="E1657" s="84">
        <f t="shared" si="254"/>
        <v>16.41</v>
      </c>
      <c r="F1657" s="84">
        <f t="shared" si="255"/>
        <v>0</v>
      </c>
      <c r="G1657" s="1"/>
      <c r="H1657" s="1"/>
      <c r="I1657" s="84">
        <f t="shared" si="256"/>
        <v>16.41</v>
      </c>
      <c r="J1657" s="84">
        <f t="shared" si="257"/>
        <v>288.2</v>
      </c>
      <c r="K1657" s="1"/>
      <c r="L1657" s="1"/>
      <c r="M1657" s="84">
        <f t="shared" si="258"/>
        <v>16.41</v>
      </c>
      <c r="N1657" s="84">
        <f t="shared" si="259"/>
        <v>110.85</v>
      </c>
      <c r="O1657" s="84">
        <f t="shared" si="252"/>
        <v>365.80500000000001</v>
      </c>
      <c r="P1657" s="1"/>
      <c r="Q1657" s="1"/>
    </row>
    <row r="1658" spans="1:17" x14ac:dyDescent="0.2">
      <c r="A1658" s="84">
        <f t="shared" si="253"/>
        <v>165.2</v>
      </c>
      <c r="B1658" s="84">
        <f t="shared" si="250"/>
        <v>1.0008999999999999</v>
      </c>
      <c r="C1658" s="84">
        <f t="shared" si="251"/>
        <v>1</v>
      </c>
      <c r="D1658" s="1"/>
      <c r="E1658" s="84">
        <f t="shared" si="254"/>
        <v>16.420000000000002</v>
      </c>
      <c r="F1658" s="84">
        <f t="shared" si="255"/>
        <v>0</v>
      </c>
      <c r="G1658" s="1"/>
      <c r="H1658" s="1"/>
      <c r="I1658" s="84">
        <f t="shared" si="256"/>
        <v>16.420000000000002</v>
      </c>
      <c r="J1658" s="84">
        <f t="shared" si="257"/>
        <v>288.39999999999998</v>
      </c>
      <c r="K1658" s="1"/>
      <c r="L1658" s="1"/>
      <c r="M1658" s="84">
        <f t="shared" si="258"/>
        <v>16.420000000000002</v>
      </c>
      <c r="N1658" s="84">
        <f t="shared" si="259"/>
        <v>110.92</v>
      </c>
      <c r="O1658" s="84">
        <f t="shared" si="252"/>
        <v>366.036</v>
      </c>
      <c r="P1658" s="1"/>
      <c r="Q1658" s="1"/>
    </row>
    <row r="1659" spans="1:17" x14ac:dyDescent="0.2">
      <c r="A1659" s="84">
        <f t="shared" si="253"/>
        <v>165.3</v>
      </c>
      <c r="B1659" s="84">
        <f t="shared" si="250"/>
        <v>1.0008999999999999</v>
      </c>
      <c r="C1659" s="84">
        <f t="shared" si="251"/>
        <v>1</v>
      </c>
      <c r="D1659" s="1"/>
      <c r="E1659" s="84">
        <f t="shared" si="254"/>
        <v>16.43</v>
      </c>
      <c r="F1659" s="84">
        <f t="shared" si="255"/>
        <v>0</v>
      </c>
      <c r="G1659" s="1"/>
      <c r="H1659" s="1"/>
      <c r="I1659" s="84">
        <f t="shared" si="256"/>
        <v>16.43</v>
      </c>
      <c r="J1659" s="84">
        <f t="shared" si="257"/>
        <v>288.60000000000002</v>
      </c>
      <c r="K1659" s="1"/>
      <c r="L1659" s="1"/>
      <c r="M1659" s="84">
        <f t="shared" si="258"/>
        <v>16.43</v>
      </c>
      <c r="N1659" s="84">
        <f t="shared" si="259"/>
        <v>111</v>
      </c>
      <c r="O1659" s="84">
        <f t="shared" si="252"/>
        <v>366.3</v>
      </c>
      <c r="P1659" s="1"/>
      <c r="Q1659" s="1"/>
    </row>
    <row r="1660" spans="1:17" x14ac:dyDescent="0.2">
      <c r="A1660" s="84">
        <f t="shared" si="253"/>
        <v>165.4</v>
      </c>
      <c r="B1660" s="84">
        <f t="shared" si="250"/>
        <v>1.0008999999999999</v>
      </c>
      <c r="C1660" s="84">
        <f t="shared" si="251"/>
        <v>1</v>
      </c>
      <c r="D1660" s="1"/>
      <c r="E1660" s="84">
        <f t="shared" si="254"/>
        <v>16.440000000000001</v>
      </c>
      <c r="F1660" s="84">
        <f t="shared" si="255"/>
        <v>0</v>
      </c>
      <c r="G1660" s="1"/>
      <c r="H1660" s="1"/>
      <c r="I1660" s="84">
        <f t="shared" si="256"/>
        <v>16.440000000000001</v>
      </c>
      <c r="J1660" s="84">
        <f t="shared" si="257"/>
        <v>288.8</v>
      </c>
      <c r="K1660" s="1"/>
      <c r="L1660" s="1"/>
      <c r="M1660" s="84">
        <f t="shared" si="258"/>
        <v>16.440000000000001</v>
      </c>
      <c r="N1660" s="84">
        <f t="shared" si="259"/>
        <v>111.08</v>
      </c>
      <c r="O1660" s="84">
        <f t="shared" si="252"/>
        <v>366.56400000000002</v>
      </c>
      <c r="P1660" s="1"/>
      <c r="Q1660" s="1"/>
    </row>
    <row r="1661" spans="1:17" x14ac:dyDescent="0.2">
      <c r="A1661" s="84">
        <f t="shared" si="253"/>
        <v>165.5</v>
      </c>
      <c r="B1661" s="84">
        <f t="shared" si="250"/>
        <v>1.0007999999999999</v>
      </c>
      <c r="C1661" s="84">
        <f t="shared" si="251"/>
        <v>1</v>
      </c>
      <c r="D1661" s="1"/>
      <c r="E1661" s="84">
        <f t="shared" si="254"/>
        <v>16.45</v>
      </c>
      <c r="F1661" s="84">
        <f t="shared" si="255"/>
        <v>0</v>
      </c>
      <c r="G1661" s="1"/>
      <c r="H1661" s="1"/>
      <c r="I1661" s="84">
        <f t="shared" si="256"/>
        <v>16.45</v>
      </c>
      <c r="J1661" s="84">
        <f t="shared" si="257"/>
        <v>289</v>
      </c>
      <c r="K1661" s="1"/>
      <c r="L1661" s="1"/>
      <c r="M1661" s="84">
        <f t="shared" si="258"/>
        <v>16.45</v>
      </c>
      <c r="N1661" s="84">
        <f t="shared" si="259"/>
        <v>111.15</v>
      </c>
      <c r="O1661" s="84">
        <f t="shared" si="252"/>
        <v>366.79500000000002</v>
      </c>
      <c r="P1661" s="1"/>
      <c r="Q1661" s="1"/>
    </row>
    <row r="1662" spans="1:17" x14ac:dyDescent="0.2">
      <c r="A1662" s="84">
        <f t="shared" si="253"/>
        <v>165.6</v>
      </c>
      <c r="B1662" s="84">
        <f t="shared" si="250"/>
        <v>1.0007999999999999</v>
      </c>
      <c r="C1662" s="84">
        <f t="shared" si="251"/>
        <v>1</v>
      </c>
      <c r="D1662" s="1"/>
      <c r="E1662" s="84">
        <f t="shared" si="254"/>
        <v>16.46</v>
      </c>
      <c r="F1662" s="84">
        <f t="shared" si="255"/>
        <v>0</v>
      </c>
      <c r="G1662" s="1"/>
      <c r="H1662" s="1"/>
      <c r="I1662" s="84">
        <f t="shared" si="256"/>
        <v>16.46</v>
      </c>
      <c r="J1662" s="84">
        <f t="shared" si="257"/>
        <v>289.2</v>
      </c>
      <c r="K1662" s="1"/>
      <c r="L1662" s="1"/>
      <c r="M1662" s="84">
        <f t="shared" si="258"/>
        <v>16.46</v>
      </c>
      <c r="N1662" s="84">
        <f t="shared" si="259"/>
        <v>111.23</v>
      </c>
      <c r="O1662" s="84">
        <f t="shared" si="252"/>
        <v>367.05900000000003</v>
      </c>
      <c r="P1662" s="1"/>
      <c r="Q1662" s="1"/>
    </row>
    <row r="1663" spans="1:17" x14ac:dyDescent="0.2">
      <c r="A1663" s="84">
        <f t="shared" si="253"/>
        <v>165.7</v>
      </c>
      <c r="B1663" s="84">
        <f t="shared" si="250"/>
        <v>1.0007999999999999</v>
      </c>
      <c r="C1663" s="84">
        <f t="shared" si="251"/>
        <v>1</v>
      </c>
      <c r="D1663" s="1"/>
      <c r="E1663" s="84">
        <f t="shared" si="254"/>
        <v>16.47</v>
      </c>
      <c r="F1663" s="84">
        <f t="shared" si="255"/>
        <v>0</v>
      </c>
      <c r="G1663" s="1"/>
      <c r="H1663" s="1"/>
      <c r="I1663" s="84">
        <f t="shared" si="256"/>
        <v>16.47</v>
      </c>
      <c r="J1663" s="84">
        <f t="shared" si="257"/>
        <v>289.39999999999998</v>
      </c>
      <c r="K1663" s="1"/>
      <c r="L1663" s="1"/>
      <c r="M1663" s="84">
        <f t="shared" si="258"/>
        <v>16.47</v>
      </c>
      <c r="N1663" s="84">
        <f t="shared" si="259"/>
        <v>111.31</v>
      </c>
      <c r="O1663" s="84">
        <f t="shared" si="252"/>
        <v>367.32299999999998</v>
      </c>
      <c r="P1663" s="1"/>
      <c r="Q1663" s="1"/>
    </row>
    <row r="1664" spans="1:17" x14ac:dyDescent="0.2">
      <c r="A1664" s="84">
        <f t="shared" si="253"/>
        <v>165.8</v>
      </c>
      <c r="B1664" s="84">
        <f t="shared" si="250"/>
        <v>1.0007999999999999</v>
      </c>
      <c r="C1664" s="84">
        <f t="shared" si="251"/>
        <v>1</v>
      </c>
      <c r="D1664" s="1"/>
      <c r="E1664" s="84">
        <f t="shared" si="254"/>
        <v>16.48</v>
      </c>
      <c r="F1664" s="84">
        <f t="shared" si="255"/>
        <v>0</v>
      </c>
      <c r="G1664" s="1"/>
      <c r="H1664" s="1"/>
      <c r="I1664" s="84">
        <f t="shared" si="256"/>
        <v>16.48</v>
      </c>
      <c r="J1664" s="84">
        <f t="shared" si="257"/>
        <v>289.60000000000002</v>
      </c>
      <c r="K1664" s="1"/>
      <c r="L1664" s="1"/>
      <c r="M1664" s="84">
        <f t="shared" si="258"/>
        <v>16.48</v>
      </c>
      <c r="N1664" s="84">
        <f t="shared" si="259"/>
        <v>111.38</v>
      </c>
      <c r="O1664" s="84">
        <f t="shared" si="252"/>
        <v>367.55399999999997</v>
      </c>
      <c r="P1664" s="1"/>
      <c r="Q1664" s="1"/>
    </row>
    <row r="1665" spans="1:17" x14ac:dyDescent="0.2">
      <c r="A1665" s="84">
        <f t="shared" si="253"/>
        <v>165.9</v>
      </c>
      <c r="B1665" s="84">
        <f t="shared" si="250"/>
        <v>1.0007999999999999</v>
      </c>
      <c r="C1665" s="84">
        <f t="shared" si="251"/>
        <v>1</v>
      </c>
      <c r="D1665" s="1"/>
      <c r="E1665" s="84">
        <f t="shared" si="254"/>
        <v>16.489999999999998</v>
      </c>
      <c r="F1665" s="84">
        <f t="shared" si="255"/>
        <v>0</v>
      </c>
      <c r="G1665" s="1"/>
      <c r="H1665" s="1"/>
      <c r="I1665" s="84">
        <f t="shared" si="256"/>
        <v>16.489999999999998</v>
      </c>
      <c r="J1665" s="84">
        <f t="shared" si="257"/>
        <v>289.8</v>
      </c>
      <c r="K1665" s="1"/>
      <c r="L1665" s="1"/>
      <c r="M1665" s="84">
        <f t="shared" si="258"/>
        <v>16.489999999999998</v>
      </c>
      <c r="N1665" s="84">
        <f t="shared" si="259"/>
        <v>111.46</v>
      </c>
      <c r="O1665" s="84">
        <f t="shared" si="252"/>
        <v>367.81799999999998</v>
      </c>
      <c r="P1665" s="1"/>
      <c r="Q1665" s="1"/>
    </row>
    <row r="1666" spans="1:17" x14ac:dyDescent="0.2">
      <c r="A1666" s="84">
        <f t="shared" si="253"/>
        <v>166</v>
      </c>
      <c r="B1666" s="84">
        <f t="shared" si="250"/>
        <v>1.0006999999999999</v>
      </c>
      <c r="C1666" s="84">
        <f t="shared" si="251"/>
        <v>1</v>
      </c>
      <c r="D1666" s="1"/>
      <c r="E1666" s="84">
        <f t="shared" si="254"/>
        <v>16.5</v>
      </c>
      <c r="F1666" s="84">
        <f t="shared" si="255"/>
        <v>0</v>
      </c>
      <c r="G1666" s="1"/>
      <c r="H1666" s="1"/>
      <c r="I1666" s="84">
        <f t="shared" si="256"/>
        <v>16.5</v>
      </c>
      <c r="J1666" s="84">
        <f t="shared" si="257"/>
        <v>290</v>
      </c>
      <c r="K1666" s="1"/>
      <c r="L1666" s="1"/>
      <c r="M1666" s="84">
        <f t="shared" si="258"/>
        <v>16.5</v>
      </c>
      <c r="N1666" s="84">
        <f t="shared" si="259"/>
        <v>111.54</v>
      </c>
      <c r="O1666" s="84">
        <f t="shared" si="252"/>
        <v>368.08199999999999</v>
      </c>
      <c r="P1666" s="1"/>
      <c r="Q1666" s="1"/>
    </row>
    <row r="1667" spans="1:17" x14ac:dyDescent="0.2">
      <c r="A1667" s="84">
        <f t="shared" si="253"/>
        <v>166.1</v>
      </c>
      <c r="B1667" s="84">
        <f t="shared" si="250"/>
        <v>1.0006999999999999</v>
      </c>
      <c r="C1667" s="84">
        <f t="shared" si="251"/>
        <v>1</v>
      </c>
      <c r="D1667" s="1"/>
      <c r="E1667" s="84">
        <f t="shared" si="254"/>
        <v>16.510000000000002</v>
      </c>
      <c r="F1667" s="84">
        <f t="shared" si="255"/>
        <v>0</v>
      </c>
      <c r="G1667" s="1"/>
      <c r="H1667" s="1"/>
      <c r="I1667" s="84">
        <f t="shared" si="256"/>
        <v>16.510000000000002</v>
      </c>
      <c r="J1667" s="84">
        <f t="shared" si="257"/>
        <v>290.2</v>
      </c>
      <c r="K1667" s="1"/>
      <c r="L1667" s="1"/>
      <c r="M1667" s="84">
        <f t="shared" si="258"/>
        <v>16.510000000000002</v>
      </c>
      <c r="N1667" s="84">
        <f t="shared" si="259"/>
        <v>111.62</v>
      </c>
      <c r="O1667" s="84">
        <f t="shared" si="252"/>
        <v>368.346</v>
      </c>
      <c r="P1667" s="1"/>
      <c r="Q1667" s="1"/>
    </row>
    <row r="1668" spans="1:17" x14ac:dyDescent="0.2">
      <c r="A1668" s="84">
        <f t="shared" si="253"/>
        <v>166.2</v>
      </c>
      <c r="B1668" s="84">
        <f t="shared" si="250"/>
        <v>1.0006999999999999</v>
      </c>
      <c r="C1668" s="84">
        <f t="shared" si="251"/>
        <v>1</v>
      </c>
      <c r="D1668" s="1"/>
      <c r="E1668" s="84">
        <f t="shared" si="254"/>
        <v>16.52</v>
      </c>
      <c r="F1668" s="84">
        <f t="shared" si="255"/>
        <v>0</v>
      </c>
      <c r="G1668" s="1"/>
      <c r="H1668" s="1"/>
      <c r="I1668" s="84">
        <f t="shared" si="256"/>
        <v>16.52</v>
      </c>
      <c r="J1668" s="84">
        <f t="shared" si="257"/>
        <v>290.39999999999998</v>
      </c>
      <c r="K1668" s="1"/>
      <c r="L1668" s="1"/>
      <c r="M1668" s="84">
        <f t="shared" si="258"/>
        <v>16.52</v>
      </c>
      <c r="N1668" s="84">
        <f t="shared" si="259"/>
        <v>111.69</v>
      </c>
      <c r="O1668" s="84">
        <f t="shared" si="252"/>
        <v>368.577</v>
      </c>
      <c r="P1668" s="1"/>
      <c r="Q1668" s="1"/>
    </row>
    <row r="1669" spans="1:17" x14ac:dyDescent="0.2">
      <c r="A1669" s="84">
        <f t="shared" si="253"/>
        <v>166.3</v>
      </c>
      <c r="B1669" s="84">
        <f t="shared" si="250"/>
        <v>1.0006999999999999</v>
      </c>
      <c r="C1669" s="84">
        <f t="shared" si="251"/>
        <v>1</v>
      </c>
      <c r="D1669" s="1"/>
      <c r="E1669" s="84">
        <f t="shared" si="254"/>
        <v>16.53</v>
      </c>
      <c r="F1669" s="84">
        <f t="shared" si="255"/>
        <v>0</v>
      </c>
      <c r="G1669" s="1"/>
      <c r="H1669" s="1"/>
      <c r="I1669" s="84">
        <f t="shared" si="256"/>
        <v>16.53</v>
      </c>
      <c r="J1669" s="84">
        <f t="shared" si="257"/>
        <v>290.60000000000002</v>
      </c>
      <c r="K1669" s="1"/>
      <c r="L1669" s="1"/>
      <c r="M1669" s="84">
        <f t="shared" si="258"/>
        <v>16.53</v>
      </c>
      <c r="N1669" s="84">
        <f t="shared" si="259"/>
        <v>111.77</v>
      </c>
      <c r="O1669" s="84">
        <f t="shared" si="252"/>
        <v>368.84100000000001</v>
      </c>
      <c r="P1669" s="1"/>
      <c r="Q1669" s="1"/>
    </row>
    <row r="1670" spans="1:17" x14ac:dyDescent="0.2">
      <c r="A1670" s="84">
        <f t="shared" si="253"/>
        <v>166.4</v>
      </c>
      <c r="B1670" s="84">
        <f t="shared" si="250"/>
        <v>1.0006999999999999</v>
      </c>
      <c r="C1670" s="84">
        <f t="shared" si="251"/>
        <v>1</v>
      </c>
      <c r="D1670" s="1"/>
      <c r="E1670" s="84">
        <f t="shared" si="254"/>
        <v>16.54</v>
      </c>
      <c r="F1670" s="84">
        <f t="shared" si="255"/>
        <v>0</v>
      </c>
      <c r="G1670" s="1"/>
      <c r="H1670" s="1"/>
      <c r="I1670" s="84">
        <f t="shared" si="256"/>
        <v>16.54</v>
      </c>
      <c r="J1670" s="84">
        <f t="shared" si="257"/>
        <v>290.8</v>
      </c>
      <c r="K1670" s="1"/>
      <c r="L1670" s="1"/>
      <c r="M1670" s="84">
        <f t="shared" si="258"/>
        <v>16.54</v>
      </c>
      <c r="N1670" s="84">
        <f t="shared" si="259"/>
        <v>111.85</v>
      </c>
      <c r="O1670" s="84">
        <f t="shared" si="252"/>
        <v>369.10500000000002</v>
      </c>
      <c r="P1670" s="1"/>
      <c r="Q1670" s="1"/>
    </row>
    <row r="1671" spans="1:17" x14ac:dyDescent="0.2">
      <c r="A1671" s="84">
        <f t="shared" si="253"/>
        <v>166.5</v>
      </c>
      <c r="B1671" s="84">
        <f t="shared" si="250"/>
        <v>1.0006999999999999</v>
      </c>
      <c r="C1671" s="84">
        <f t="shared" si="251"/>
        <v>1</v>
      </c>
      <c r="D1671" s="1"/>
      <c r="E1671" s="84">
        <f t="shared" si="254"/>
        <v>16.55</v>
      </c>
      <c r="F1671" s="84">
        <f t="shared" si="255"/>
        <v>0</v>
      </c>
      <c r="G1671" s="1"/>
      <c r="H1671" s="1"/>
      <c r="I1671" s="84">
        <f t="shared" si="256"/>
        <v>16.55</v>
      </c>
      <c r="J1671" s="84">
        <f t="shared" si="257"/>
        <v>291</v>
      </c>
      <c r="K1671" s="1"/>
      <c r="L1671" s="1"/>
      <c r="M1671" s="84">
        <f t="shared" si="258"/>
        <v>16.55</v>
      </c>
      <c r="N1671" s="84">
        <f t="shared" si="259"/>
        <v>111.92</v>
      </c>
      <c r="O1671" s="84">
        <f t="shared" si="252"/>
        <v>369.33600000000001</v>
      </c>
      <c r="P1671" s="1"/>
      <c r="Q1671" s="1"/>
    </row>
    <row r="1672" spans="1:17" x14ac:dyDescent="0.2">
      <c r="A1672" s="84">
        <f t="shared" si="253"/>
        <v>166.6</v>
      </c>
      <c r="B1672" s="84">
        <f t="shared" si="250"/>
        <v>1.0005999999999999</v>
      </c>
      <c r="C1672" s="84">
        <f t="shared" si="251"/>
        <v>1</v>
      </c>
      <c r="D1672" s="1"/>
      <c r="E1672" s="84">
        <f t="shared" si="254"/>
        <v>16.559999999999999</v>
      </c>
      <c r="F1672" s="84">
        <f t="shared" si="255"/>
        <v>0</v>
      </c>
      <c r="G1672" s="1"/>
      <c r="H1672" s="1"/>
      <c r="I1672" s="84">
        <f t="shared" si="256"/>
        <v>16.559999999999999</v>
      </c>
      <c r="J1672" s="84">
        <f t="shared" si="257"/>
        <v>291.2</v>
      </c>
      <c r="K1672" s="1"/>
      <c r="L1672" s="1"/>
      <c r="M1672" s="84">
        <f t="shared" si="258"/>
        <v>16.559999999999999</v>
      </c>
      <c r="N1672" s="84">
        <f t="shared" si="259"/>
        <v>112</v>
      </c>
      <c r="O1672" s="84">
        <f t="shared" si="252"/>
        <v>369.6</v>
      </c>
      <c r="P1672" s="1"/>
      <c r="Q1672" s="1"/>
    </row>
    <row r="1673" spans="1:17" x14ac:dyDescent="0.2">
      <c r="A1673" s="84">
        <f t="shared" si="253"/>
        <v>166.7</v>
      </c>
      <c r="B1673" s="84">
        <f t="shared" si="250"/>
        <v>1.0005999999999999</v>
      </c>
      <c r="C1673" s="84">
        <f t="shared" si="251"/>
        <v>1</v>
      </c>
      <c r="D1673" s="1"/>
      <c r="E1673" s="84">
        <f t="shared" si="254"/>
        <v>16.57</v>
      </c>
      <c r="F1673" s="84">
        <f t="shared" si="255"/>
        <v>0</v>
      </c>
      <c r="G1673" s="1"/>
      <c r="H1673" s="1"/>
      <c r="I1673" s="84">
        <f t="shared" si="256"/>
        <v>16.57</v>
      </c>
      <c r="J1673" s="84">
        <f t="shared" si="257"/>
        <v>291.39999999999998</v>
      </c>
      <c r="K1673" s="1"/>
      <c r="L1673" s="1"/>
      <c r="M1673" s="84">
        <f t="shared" si="258"/>
        <v>16.57</v>
      </c>
      <c r="N1673" s="84">
        <f t="shared" si="259"/>
        <v>112.08</v>
      </c>
      <c r="O1673" s="84">
        <f t="shared" si="252"/>
        <v>369.86399999999998</v>
      </c>
      <c r="P1673" s="1"/>
      <c r="Q1673" s="1"/>
    </row>
    <row r="1674" spans="1:17" x14ac:dyDescent="0.2">
      <c r="A1674" s="84">
        <f t="shared" si="253"/>
        <v>166.8</v>
      </c>
      <c r="B1674" s="84">
        <f t="shared" si="250"/>
        <v>1.0005999999999999</v>
      </c>
      <c r="C1674" s="84">
        <f t="shared" si="251"/>
        <v>1</v>
      </c>
      <c r="D1674" s="1"/>
      <c r="E1674" s="84">
        <f t="shared" si="254"/>
        <v>16.579999999999998</v>
      </c>
      <c r="F1674" s="84">
        <f t="shared" si="255"/>
        <v>0</v>
      </c>
      <c r="G1674" s="1"/>
      <c r="H1674" s="1"/>
      <c r="I1674" s="84">
        <f t="shared" si="256"/>
        <v>16.579999999999998</v>
      </c>
      <c r="J1674" s="84">
        <f t="shared" si="257"/>
        <v>291.60000000000002</v>
      </c>
      <c r="K1674" s="1"/>
      <c r="L1674" s="1"/>
      <c r="M1674" s="84">
        <f t="shared" si="258"/>
        <v>16.579999999999998</v>
      </c>
      <c r="N1674" s="84">
        <f t="shared" si="259"/>
        <v>112.15</v>
      </c>
      <c r="O1674" s="84">
        <f t="shared" si="252"/>
        <v>370.09500000000003</v>
      </c>
      <c r="P1674" s="1"/>
      <c r="Q1674" s="1"/>
    </row>
    <row r="1675" spans="1:17" x14ac:dyDescent="0.2">
      <c r="A1675" s="84">
        <f t="shared" si="253"/>
        <v>166.9</v>
      </c>
      <c r="B1675" s="84">
        <f t="shared" si="250"/>
        <v>1.0005999999999999</v>
      </c>
      <c r="C1675" s="84">
        <f t="shared" si="251"/>
        <v>1</v>
      </c>
      <c r="D1675" s="1"/>
      <c r="E1675" s="84">
        <f t="shared" si="254"/>
        <v>16.59</v>
      </c>
      <c r="F1675" s="84">
        <f t="shared" si="255"/>
        <v>0</v>
      </c>
      <c r="G1675" s="1"/>
      <c r="H1675" s="1"/>
      <c r="I1675" s="84">
        <f t="shared" si="256"/>
        <v>16.59</v>
      </c>
      <c r="J1675" s="84">
        <f t="shared" si="257"/>
        <v>291.8</v>
      </c>
      <c r="K1675" s="1"/>
      <c r="L1675" s="1"/>
      <c r="M1675" s="84">
        <f t="shared" si="258"/>
        <v>16.59</v>
      </c>
      <c r="N1675" s="84">
        <f t="shared" si="259"/>
        <v>112.23</v>
      </c>
      <c r="O1675" s="84">
        <f t="shared" si="252"/>
        <v>370.35899999999998</v>
      </c>
      <c r="P1675" s="1"/>
      <c r="Q1675" s="1"/>
    </row>
    <row r="1676" spans="1:17" x14ac:dyDescent="0.2">
      <c r="A1676" s="84">
        <f t="shared" si="253"/>
        <v>167</v>
      </c>
      <c r="B1676" s="84">
        <f t="shared" si="250"/>
        <v>1.0005999999999999</v>
      </c>
      <c r="C1676" s="84">
        <f t="shared" si="251"/>
        <v>1</v>
      </c>
      <c r="D1676" s="1"/>
      <c r="E1676" s="84">
        <f t="shared" si="254"/>
        <v>16.600000000000001</v>
      </c>
      <c r="F1676" s="84">
        <f t="shared" si="255"/>
        <v>0</v>
      </c>
      <c r="G1676" s="1"/>
      <c r="H1676" s="1"/>
      <c r="I1676" s="84">
        <f t="shared" si="256"/>
        <v>16.600000000000001</v>
      </c>
      <c r="J1676" s="84">
        <f t="shared" si="257"/>
        <v>292</v>
      </c>
      <c r="K1676" s="1"/>
      <c r="L1676" s="1"/>
      <c r="M1676" s="84">
        <f t="shared" si="258"/>
        <v>16.600000000000001</v>
      </c>
      <c r="N1676" s="84">
        <f t="shared" si="259"/>
        <v>112.31</v>
      </c>
      <c r="O1676" s="84">
        <f t="shared" si="252"/>
        <v>370.62299999999999</v>
      </c>
      <c r="P1676" s="1"/>
      <c r="Q1676" s="1"/>
    </row>
    <row r="1677" spans="1:17" x14ac:dyDescent="0.2">
      <c r="A1677" s="84">
        <f t="shared" si="253"/>
        <v>167.1</v>
      </c>
      <c r="B1677" s="84">
        <f t="shared" si="250"/>
        <v>1.0005999999999999</v>
      </c>
      <c r="C1677" s="84">
        <f t="shared" si="251"/>
        <v>1</v>
      </c>
      <c r="D1677" s="1"/>
      <c r="E1677" s="84">
        <f t="shared" si="254"/>
        <v>16.61</v>
      </c>
      <c r="F1677" s="84">
        <f t="shared" si="255"/>
        <v>0</v>
      </c>
      <c r="G1677" s="1"/>
      <c r="H1677" s="1"/>
      <c r="I1677" s="84">
        <f t="shared" si="256"/>
        <v>16.61</v>
      </c>
      <c r="J1677" s="84">
        <f t="shared" si="257"/>
        <v>292.2</v>
      </c>
      <c r="K1677" s="1"/>
      <c r="L1677" s="1"/>
      <c r="M1677" s="84">
        <f t="shared" si="258"/>
        <v>16.61</v>
      </c>
      <c r="N1677" s="84">
        <f t="shared" si="259"/>
        <v>112.38</v>
      </c>
      <c r="O1677" s="84">
        <f t="shared" si="252"/>
        <v>370.85399999999998</v>
      </c>
      <c r="P1677" s="1"/>
      <c r="Q1677" s="1"/>
    </row>
    <row r="1678" spans="1:17" x14ac:dyDescent="0.2">
      <c r="A1678" s="84">
        <f t="shared" si="253"/>
        <v>167.2</v>
      </c>
      <c r="B1678" s="84">
        <f t="shared" si="250"/>
        <v>1.0004999999999999</v>
      </c>
      <c r="C1678" s="84">
        <f t="shared" si="251"/>
        <v>1</v>
      </c>
      <c r="D1678" s="1"/>
      <c r="E1678" s="84">
        <f t="shared" si="254"/>
        <v>16.62</v>
      </c>
      <c r="F1678" s="84">
        <f t="shared" si="255"/>
        <v>0</v>
      </c>
      <c r="G1678" s="1"/>
      <c r="H1678" s="1"/>
      <c r="I1678" s="84">
        <f t="shared" si="256"/>
        <v>16.62</v>
      </c>
      <c r="J1678" s="84">
        <f t="shared" si="257"/>
        <v>292.39999999999998</v>
      </c>
      <c r="K1678" s="1"/>
      <c r="L1678" s="1"/>
      <c r="M1678" s="84">
        <f t="shared" si="258"/>
        <v>16.62</v>
      </c>
      <c r="N1678" s="84">
        <f t="shared" si="259"/>
        <v>112.46</v>
      </c>
      <c r="O1678" s="84">
        <f t="shared" si="252"/>
        <v>371.11799999999999</v>
      </c>
      <c r="P1678" s="1"/>
      <c r="Q1678" s="1"/>
    </row>
    <row r="1679" spans="1:17" x14ac:dyDescent="0.2">
      <c r="A1679" s="84">
        <f t="shared" si="253"/>
        <v>167.3</v>
      </c>
      <c r="B1679" s="84">
        <f t="shared" si="250"/>
        <v>1.0004999999999999</v>
      </c>
      <c r="C1679" s="84">
        <f t="shared" si="251"/>
        <v>1</v>
      </c>
      <c r="D1679" s="1"/>
      <c r="E1679" s="84">
        <f t="shared" si="254"/>
        <v>16.63</v>
      </c>
      <c r="F1679" s="84">
        <f t="shared" si="255"/>
        <v>0</v>
      </c>
      <c r="G1679" s="1"/>
      <c r="H1679" s="1"/>
      <c r="I1679" s="84">
        <f t="shared" si="256"/>
        <v>16.63</v>
      </c>
      <c r="J1679" s="84">
        <f t="shared" si="257"/>
        <v>292.60000000000002</v>
      </c>
      <c r="K1679" s="1"/>
      <c r="L1679" s="1"/>
      <c r="M1679" s="84">
        <f t="shared" si="258"/>
        <v>16.63</v>
      </c>
      <c r="N1679" s="84">
        <f t="shared" si="259"/>
        <v>112.54</v>
      </c>
      <c r="O1679" s="84">
        <f t="shared" si="252"/>
        <v>371.38200000000001</v>
      </c>
      <c r="P1679" s="1"/>
      <c r="Q1679" s="1"/>
    </row>
    <row r="1680" spans="1:17" x14ac:dyDescent="0.2">
      <c r="A1680" s="84">
        <f t="shared" si="253"/>
        <v>167.4</v>
      </c>
      <c r="B1680" s="84">
        <f t="shared" ref="B1680:B1743" si="260">ROUND(VLOOKUP($A1680,SINCLAIRTABELLE,$D$1),$B$10)</f>
        <v>1.0004999999999999</v>
      </c>
      <c r="C1680" s="84">
        <f t="shared" ref="C1680:C1743" si="261">IF($B$3=$W$1,ROUND(VLOOKUP($A1680,SINCLAIRTABELLE,$E$1),$B$10),IF($B$3=$W$2,B1680,B1680+$B$4))</f>
        <v>1</v>
      </c>
      <c r="D1680" s="1"/>
      <c r="E1680" s="84">
        <f t="shared" si="254"/>
        <v>16.64</v>
      </c>
      <c r="F1680" s="84">
        <f t="shared" si="255"/>
        <v>0</v>
      </c>
      <c r="G1680" s="1"/>
      <c r="H1680" s="1"/>
      <c r="I1680" s="84">
        <f t="shared" si="256"/>
        <v>16.64</v>
      </c>
      <c r="J1680" s="84">
        <f t="shared" si="257"/>
        <v>292.8</v>
      </c>
      <c r="K1680" s="1"/>
      <c r="L1680" s="1"/>
      <c r="M1680" s="84">
        <f t="shared" si="258"/>
        <v>16.64</v>
      </c>
      <c r="N1680" s="84">
        <f t="shared" si="259"/>
        <v>112.62</v>
      </c>
      <c r="O1680" s="84">
        <f t="shared" ref="O1680:O1743" si="262">IF($N$4="Ja",ROUND(N1680*$O$2,$B$10),N1680)</f>
        <v>371.64600000000002</v>
      </c>
      <c r="P1680" s="1"/>
      <c r="Q1680" s="1"/>
    </row>
    <row r="1681" spans="1:17" x14ac:dyDescent="0.2">
      <c r="A1681" s="84">
        <f t="shared" si="253"/>
        <v>167.5</v>
      </c>
      <c r="B1681" s="84">
        <f t="shared" si="260"/>
        <v>1.0004999999999999</v>
      </c>
      <c r="C1681" s="84">
        <f t="shared" si="261"/>
        <v>1</v>
      </c>
      <c r="D1681" s="1"/>
      <c r="E1681" s="84">
        <f t="shared" si="254"/>
        <v>16.649999999999999</v>
      </c>
      <c r="F1681" s="84">
        <f t="shared" si="255"/>
        <v>0</v>
      </c>
      <c r="G1681" s="1"/>
      <c r="H1681" s="1"/>
      <c r="I1681" s="84">
        <f t="shared" si="256"/>
        <v>16.649999999999999</v>
      </c>
      <c r="J1681" s="84">
        <f t="shared" si="257"/>
        <v>293</v>
      </c>
      <c r="K1681" s="1"/>
      <c r="L1681" s="1"/>
      <c r="M1681" s="84">
        <f t="shared" si="258"/>
        <v>16.649999999999999</v>
      </c>
      <c r="N1681" s="84">
        <f t="shared" si="259"/>
        <v>112.69</v>
      </c>
      <c r="O1681" s="84">
        <f t="shared" si="262"/>
        <v>371.87700000000001</v>
      </c>
      <c r="P1681" s="1"/>
      <c r="Q1681" s="1"/>
    </row>
    <row r="1682" spans="1:17" x14ac:dyDescent="0.2">
      <c r="A1682" s="84">
        <f t="shared" ref="A1682:A1745" si="263">ROUND(A1681+0.1,1)</f>
        <v>167.6</v>
      </c>
      <c r="B1682" s="84">
        <f t="shared" si="260"/>
        <v>1.0004999999999999</v>
      </c>
      <c r="C1682" s="84">
        <f t="shared" si="261"/>
        <v>1</v>
      </c>
      <c r="D1682" s="1"/>
      <c r="E1682" s="84">
        <f t="shared" ref="E1682:E1745" si="264">ROUND(E1681+0.01,2)</f>
        <v>16.66</v>
      </c>
      <c r="F1682" s="84">
        <f t="shared" ref="F1682:F1745" si="265">ROUND(IF(E1682 &gt; $F$9,0,($F$9-E1682)*100*$F$11), $F$10)</f>
        <v>0</v>
      </c>
      <c r="G1682" s="1"/>
      <c r="H1682" s="1"/>
      <c r="I1682" s="84">
        <f t="shared" ref="I1682:I1745" si="266">ROUND(I1681+0.01,2)</f>
        <v>16.66</v>
      </c>
      <c r="J1682" s="84">
        <f t="shared" ref="J1682:J1745" si="267">ROUND(IF(I1682&lt;=$J$9,0,(I1682-$J$9)*100*$J$11),$J$10)</f>
        <v>293.2</v>
      </c>
      <c r="K1682" s="1"/>
      <c r="L1682" s="1"/>
      <c r="M1682" s="84">
        <f t="shared" ref="M1682:M1745" si="268">ROUND(M1681+0.01,2)</f>
        <v>16.66</v>
      </c>
      <c r="N1682" s="84">
        <f t="shared" ref="N1682:N1745" si="269">ROUND(IF(M1682&lt;=$N$9,0,(M1682-$N$9)*100*$N$11),$N$10)</f>
        <v>112.77</v>
      </c>
      <c r="O1682" s="84">
        <f t="shared" si="262"/>
        <v>372.14100000000002</v>
      </c>
      <c r="P1682" s="1"/>
      <c r="Q1682" s="1"/>
    </row>
    <row r="1683" spans="1:17" x14ac:dyDescent="0.2">
      <c r="A1683" s="84">
        <f t="shared" si="263"/>
        <v>167.7</v>
      </c>
      <c r="B1683" s="84">
        <f t="shared" si="260"/>
        <v>1.0004999999999999</v>
      </c>
      <c r="C1683" s="84">
        <f t="shared" si="261"/>
        <v>1</v>
      </c>
      <c r="D1683" s="1"/>
      <c r="E1683" s="84">
        <f t="shared" si="264"/>
        <v>16.670000000000002</v>
      </c>
      <c r="F1683" s="84">
        <f t="shared" si="265"/>
        <v>0</v>
      </c>
      <c r="G1683" s="1"/>
      <c r="H1683" s="1"/>
      <c r="I1683" s="84">
        <f t="shared" si="266"/>
        <v>16.670000000000002</v>
      </c>
      <c r="J1683" s="84">
        <f t="shared" si="267"/>
        <v>293.39999999999998</v>
      </c>
      <c r="K1683" s="1"/>
      <c r="L1683" s="1"/>
      <c r="M1683" s="84">
        <f t="shared" si="268"/>
        <v>16.670000000000002</v>
      </c>
      <c r="N1683" s="84">
        <f t="shared" si="269"/>
        <v>112.85</v>
      </c>
      <c r="O1683" s="84">
        <f t="shared" si="262"/>
        <v>372.40499999999997</v>
      </c>
      <c r="P1683" s="1"/>
      <c r="Q1683" s="1"/>
    </row>
    <row r="1684" spans="1:17" x14ac:dyDescent="0.2">
      <c r="A1684" s="84">
        <f t="shared" si="263"/>
        <v>167.8</v>
      </c>
      <c r="B1684" s="84">
        <f t="shared" si="260"/>
        <v>1.0004</v>
      </c>
      <c r="C1684" s="84">
        <f t="shared" si="261"/>
        <v>1</v>
      </c>
      <c r="D1684" s="1"/>
      <c r="E1684" s="84">
        <f t="shared" si="264"/>
        <v>16.68</v>
      </c>
      <c r="F1684" s="84">
        <f t="shared" si="265"/>
        <v>0</v>
      </c>
      <c r="G1684" s="1"/>
      <c r="H1684" s="1"/>
      <c r="I1684" s="84">
        <f t="shared" si="266"/>
        <v>16.68</v>
      </c>
      <c r="J1684" s="84">
        <f t="shared" si="267"/>
        <v>293.60000000000002</v>
      </c>
      <c r="K1684" s="1"/>
      <c r="L1684" s="1"/>
      <c r="M1684" s="84">
        <f t="shared" si="268"/>
        <v>16.68</v>
      </c>
      <c r="N1684" s="84">
        <f t="shared" si="269"/>
        <v>112.92</v>
      </c>
      <c r="O1684" s="84">
        <f t="shared" si="262"/>
        <v>372.63600000000002</v>
      </c>
      <c r="P1684" s="1"/>
      <c r="Q1684" s="1"/>
    </row>
    <row r="1685" spans="1:17" x14ac:dyDescent="0.2">
      <c r="A1685" s="84">
        <f t="shared" si="263"/>
        <v>167.9</v>
      </c>
      <c r="B1685" s="84">
        <f t="shared" si="260"/>
        <v>1.0004</v>
      </c>
      <c r="C1685" s="84">
        <f t="shared" si="261"/>
        <v>1</v>
      </c>
      <c r="D1685" s="1"/>
      <c r="E1685" s="84">
        <f t="shared" si="264"/>
        <v>16.690000000000001</v>
      </c>
      <c r="F1685" s="84">
        <f t="shared" si="265"/>
        <v>0</v>
      </c>
      <c r="G1685" s="1"/>
      <c r="H1685" s="1"/>
      <c r="I1685" s="84">
        <f t="shared" si="266"/>
        <v>16.690000000000001</v>
      </c>
      <c r="J1685" s="84">
        <f t="shared" si="267"/>
        <v>293.8</v>
      </c>
      <c r="K1685" s="1"/>
      <c r="L1685" s="1"/>
      <c r="M1685" s="84">
        <f t="shared" si="268"/>
        <v>16.690000000000001</v>
      </c>
      <c r="N1685" s="84">
        <f t="shared" si="269"/>
        <v>113</v>
      </c>
      <c r="O1685" s="84">
        <f t="shared" si="262"/>
        <v>372.9</v>
      </c>
      <c r="P1685" s="1"/>
      <c r="Q1685" s="1"/>
    </row>
    <row r="1686" spans="1:17" x14ac:dyDescent="0.2">
      <c r="A1686" s="84">
        <f t="shared" si="263"/>
        <v>168</v>
      </c>
      <c r="B1686" s="84">
        <f t="shared" si="260"/>
        <v>1.0004</v>
      </c>
      <c r="C1686" s="84">
        <f t="shared" si="261"/>
        <v>1</v>
      </c>
      <c r="D1686" s="1"/>
      <c r="E1686" s="84">
        <f t="shared" si="264"/>
        <v>16.7</v>
      </c>
      <c r="F1686" s="84">
        <f t="shared" si="265"/>
        <v>0</v>
      </c>
      <c r="G1686" s="1"/>
      <c r="H1686" s="1"/>
      <c r="I1686" s="84">
        <f t="shared" si="266"/>
        <v>16.7</v>
      </c>
      <c r="J1686" s="84">
        <f t="shared" si="267"/>
        <v>294</v>
      </c>
      <c r="K1686" s="1"/>
      <c r="L1686" s="1"/>
      <c r="M1686" s="84">
        <f t="shared" si="268"/>
        <v>16.7</v>
      </c>
      <c r="N1686" s="84">
        <f t="shared" si="269"/>
        <v>113.08</v>
      </c>
      <c r="O1686" s="84">
        <f t="shared" si="262"/>
        <v>373.16399999999999</v>
      </c>
      <c r="P1686" s="1"/>
      <c r="Q1686" s="1"/>
    </row>
    <row r="1687" spans="1:17" x14ac:dyDescent="0.2">
      <c r="A1687" s="84">
        <f t="shared" si="263"/>
        <v>168.1</v>
      </c>
      <c r="B1687" s="84">
        <f t="shared" si="260"/>
        <v>1.0004</v>
      </c>
      <c r="C1687" s="84">
        <f t="shared" si="261"/>
        <v>1</v>
      </c>
      <c r="D1687" s="1"/>
      <c r="E1687" s="84">
        <f t="shared" si="264"/>
        <v>16.71</v>
      </c>
      <c r="F1687" s="84">
        <f t="shared" si="265"/>
        <v>0</v>
      </c>
      <c r="G1687" s="1"/>
      <c r="H1687" s="1"/>
      <c r="I1687" s="84">
        <f t="shared" si="266"/>
        <v>16.71</v>
      </c>
      <c r="J1687" s="84">
        <f t="shared" si="267"/>
        <v>294.2</v>
      </c>
      <c r="K1687" s="1"/>
      <c r="L1687" s="1"/>
      <c r="M1687" s="84">
        <f t="shared" si="268"/>
        <v>16.71</v>
      </c>
      <c r="N1687" s="84">
        <f t="shared" si="269"/>
        <v>113.15</v>
      </c>
      <c r="O1687" s="84">
        <f t="shared" si="262"/>
        <v>373.39499999999998</v>
      </c>
      <c r="P1687" s="1"/>
      <c r="Q1687" s="1"/>
    </row>
    <row r="1688" spans="1:17" x14ac:dyDescent="0.2">
      <c r="A1688" s="84">
        <f t="shared" si="263"/>
        <v>168.2</v>
      </c>
      <c r="B1688" s="84">
        <f t="shared" si="260"/>
        <v>1.0004</v>
      </c>
      <c r="C1688" s="84">
        <f t="shared" si="261"/>
        <v>1</v>
      </c>
      <c r="D1688" s="1"/>
      <c r="E1688" s="84">
        <f t="shared" si="264"/>
        <v>16.72</v>
      </c>
      <c r="F1688" s="84">
        <f t="shared" si="265"/>
        <v>0</v>
      </c>
      <c r="G1688" s="1"/>
      <c r="H1688" s="1"/>
      <c r="I1688" s="84">
        <f t="shared" si="266"/>
        <v>16.72</v>
      </c>
      <c r="J1688" s="84">
        <f t="shared" si="267"/>
        <v>294.39999999999998</v>
      </c>
      <c r="K1688" s="1"/>
      <c r="L1688" s="1"/>
      <c r="M1688" s="84">
        <f t="shared" si="268"/>
        <v>16.72</v>
      </c>
      <c r="N1688" s="84">
        <f t="shared" si="269"/>
        <v>113.23</v>
      </c>
      <c r="O1688" s="84">
        <f t="shared" si="262"/>
        <v>373.65899999999999</v>
      </c>
      <c r="P1688" s="1"/>
      <c r="Q1688" s="1"/>
    </row>
    <row r="1689" spans="1:17" x14ac:dyDescent="0.2">
      <c r="A1689" s="84">
        <f t="shared" si="263"/>
        <v>168.3</v>
      </c>
      <c r="B1689" s="84">
        <f t="shared" si="260"/>
        <v>1.0004</v>
      </c>
      <c r="C1689" s="84">
        <f t="shared" si="261"/>
        <v>1</v>
      </c>
      <c r="D1689" s="1"/>
      <c r="E1689" s="84">
        <f t="shared" si="264"/>
        <v>16.73</v>
      </c>
      <c r="F1689" s="84">
        <f t="shared" si="265"/>
        <v>0</v>
      </c>
      <c r="G1689" s="1"/>
      <c r="H1689" s="1"/>
      <c r="I1689" s="84">
        <f t="shared" si="266"/>
        <v>16.73</v>
      </c>
      <c r="J1689" s="84">
        <f t="shared" si="267"/>
        <v>294.60000000000002</v>
      </c>
      <c r="K1689" s="1"/>
      <c r="L1689" s="1"/>
      <c r="M1689" s="84">
        <f t="shared" si="268"/>
        <v>16.73</v>
      </c>
      <c r="N1689" s="84">
        <f t="shared" si="269"/>
        <v>113.31</v>
      </c>
      <c r="O1689" s="84">
        <f t="shared" si="262"/>
        <v>373.923</v>
      </c>
      <c r="P1689" s="1"/>
      <c r="Q1689" s="1"/>
    </row>
    <row r="1690" spans="1:17" x14ac:dyDescent="0.2">
      <c r="A1690" s="84">
        <f t="shared" si="263"/>
        <v>168.4</v>
      </c>
      <c r="B1690" s="84">
        <f t="shared" si="260"/>
        <v>1.0004</v>
      </c>
      <c r="C1690" s="84">
        <f t="shared" si="261"/>
        <v>1</v>
      </c>
      <c r="D1690" s="1"/>
      <c r="E1690" s="84">
        <f t="shared" si="264"/>
        <v>16.739999999999998</v>
      </c>
      <c r="F1690" s="84">
        <f t="shared" si="265"/>
        <v>0</v>
      </c>
      <c r="G1690" s="1"/>
      <c r="H1690" s="1"/>
      <c r="I1690" s="84">
        <f t="shared" si="266"/>
        <v>16.739999999999998</v>
      </c>
      <c r="J1690" s="84">
        <f t="shared" si="267"/>
        <v>294.8</v>
      </c>
      <c r="K1690" s="1"/>
      <c r="L1690" s="1"/>
      <c r="M1690" s="84">
        <f t="shared" si="268"/>
        <v>16.739999999999998</v>
      </c>
      <c r="N1690" s="84">
        <f t="shared" si="269"/>
        <v>113.38</v>
      </c>
      <c r="O1690" s="84">
        <f t="shared" si="262"/>
        <v>374.154</v>
      </c>
      <c r="P1690" s="1"/>
      <c r="Q1690" s="1"/>
    </row>
    <row r="1691" spans="1:17" x14ac:dyDescent="0.2">
      <c r="A1691" s="84">
        <f t="shared" si="263"/>
        <v>168.5</v>
      </c>
      <c r="B1691" s="84">
        <f t="shared" si="260"/>
        <v>1.0003</v>
      </c>
      <c r="C1691" s="84">
        <f t="shared" si="261"/>
        <v>1</v>
      </c>
      <c r="D1691" s="1"/>
      <c r="E1691" s="84">
        <f t="shared" si="264"/>
        <v>16.75</v>
      </c>
      <c r="F1691" s="84">
        <f t="shared" si="265"/>
        <v>0</v>
      </c>
      <c r="G1691" s="1"/>
      <c r="H1691" s="1"/>
      <c r="I1691" s="84">
        <f t="shared" si="266"/>
        <v>16.75</v>
      </c>
      <c r="J1691" s="84">
        <f t="shared" si="267"/>
        <v>295</v>
      </c>
      <c r="K1691" s="1"/>
      <c r="L1691" s="1"/>
      <c r="M1691" s="84">
        <f t="shared" si="268"/>
        <v>16.75</v>
      </c>
      <c r="N1691" s="84">
        <f t="shared" si="269"/>
        <v>113.46</v>
      </c>
      <c r="O1691" s="84">
        <f t="shared" si="262"/>
        <v>374.41800000000001</v>
      </c>
      <c r="P1691" s="1"/>
      <c r="Q1691" s="1"/>
    </row>
    <row r="1692" spans="1:17" x14ac:dyDescent="0.2">
      <c r="A1692" s="84">
        <f t="shared" si="263"/>
        <v>168.6</v>
      </c>
      <c r="B1692" s="84">
        <f t="shared" si="260"/>
        <v>1.0003</v>
      </c>
      <c r="C1692" s="84">
        <f t="shared" si="261"/>
        <v>1</v>
      </c>
      <c r="D1692" s="1"/>
      <c r="E1692" s="84">
        <f t="shared" si="264"/>
        <v>16.760000000000002</v>
      </c>
      <c r="F1692" s="84">
        <f t="shared" si="265"/>
        <v>0</v>
      </c>
      <c r="G1692" s="1"/>
      <c r="H1692" s="1"/>
      <c r="I1692" s="84">
        <f t="shared" si="266"/>
        <v>16.760000000000002</v>
      </c>
      <c r="J1692" s="84">
        <f t="shared" si="267"/>
        <v>295.2</v>
      </c>
      <c r="K1692" s="1"/>
      <c r="L1692" s="1"/>
      <c r="M1692" s="84">
        <f t="shared" si="268"/>
        <v>16.760000000000002</v>
      </c>
      <c r="N1692" s="84">
        <f t="shared" si="269"/>
        <v>113.54</v>
      </c>
      <c r="O1692" s="84">
        <f t="shared" si="262"/>
        <v>374.68200000000002</v>
      </c>
      <c r="P1692" s="1"/>
      <c r="Q1692" s="1"/>
    </row>
    <row r="1693" spans="1:17" x14ac:dyDescent="0.2">
      <c r="A1693" s="84">
        <f t="shared" si="263"/>
        <v>168.7</v>
      </c>
      <c r="B1693" s="84">
        <f t="shared" si="260"/>
        <v>1.0003</v>
      </c>
      <c r="C1693" s="84">
        <f t="shared" si="261"/>
        <v>1</v>
      </c>
      <c r="D1693" s="1"/>
      <c r="E1693" s="84">
        <f t="shared" si="264"/>
        <v>16.77</v>
      </c>
      <c r="F1693" s="84">
        <f t="shared" si="265"/>
        <v>0</v>
      </c>
      <c r="G1693" s="1"/>
      <c r="H1693" s="1"/>
      <c r="I1693" s="84">
        <f t="shared" si="266"/>
        <v>16.77</v>
      </c>
      <c r="J1693" s="84">
        <f t="shared" si="267"/>
        <v>295.39999999999998</v>
      </c>
      <c r="K1693" s="1"/>
      <c r="L1693" s="1"/>
      <c r="M1693" s="84">
        <f t="shared" si="268"/>
        <v>16.77</v>
      </c>
      <c r="N1693" s="84">
        <f t="shared" si="269"/>
        <v>113.62</v>
      </c>
      <c r="O1693" s="84">
        <f t="shared" si="262"/>
        <v>374.94600000000003</v>
      </c>
      <c r="P1693" s="1"/>
      <c r="Q1693" s="1"/>
    </row>
    <row r="1694" spans="1:17" x14ac:dyDescent="0.2">
      <c r="A1694" s="84">
        <f t="shared" si="263"/>
        <v>168.8</v>
      </c>
      <c r="B1694" s="84">
        <f t="shared" si="260"/>
        <v>1.0003</v>
      </c>
      <c r="C1694" s="84">
        <f t="shared" si="261"/>
        <v>1</v>
      </c>
      <c r="D1694" s="1"/>
      <c r="E1694" s="84">
        <f t="shared" si="264"/>
        <v>16.78</v>
      </c>
      <c r="F1694" s="84">
        <f t="shared" si="265"/>
        <v>0</v>
      </c>
      <c r="G1694" s="1"/>
      <c r="H1694" s="1"/>
      <c r="I1694" s="84">
        <f t="shared" si="266"/>
        <v>16.78</v>
      </c>
      <c r="J1694" s="84">
        <f t="shared" si="267"/>
        <v>295.60000000000002</v>
      </c>
      <c r="K1694" s="1"/>
      <c r="L1694" s="1"/>
      <c r="M1694" s="84">
        <f t="shared" si="268"/>
        <v>16.78</v>
      </c>
      <c r="N1694" s="84">
        <f t="shared" si="269"/>
        <v>113.69</v>
      </c>
      <c r="O1694" s="84">
        <f t="shared" si="262"/>
        <v>375.17700000000002</v>
      </c>
      <c r="P1694" s="1"/>
      <c r="Q1694" s="1"/>
    </row>
    <row r="1695" spans="1:17" x14ac:dyDescent="0.2">
      <c r="A1695" s="84">
        <f t="shared" si="263"/>
        <v>168.9</v>
      </c>
      <c r="B1695" s="84">
        <f t="shared" si="260"/>
        <v>1.0003</v>
      </c>
      <c r="C1695" s="84">
        <f t="shared" si="261"/>
        <v>1</v>
      </c>
      <c r="D1695" s="1"/>
      <c r="E1695" s="84">
        <f t="shared" si="264"/>
        <v>16.79</v>
      </c>
      <c r="F1695" s="84">
        <f t="shared" si="265"/>
        <v>0</v>
      </c>
      <c r="G1695" s="1"/>
      <c r="H1695" s="1"/>
      <c r="I1695" s="84">
        <f t="shared" si="266"/>
        <v>16.79</v>
      </c>
      <c r="J1695" s="84">
        <f t="shared" si="267"/>
        <v>295.8</v>
      </c>
      <c r="K1695" s="1"/>
      <c r="L1695" s="1"/>
      <c r="M1695" s="84">
        <f t="shared" si="268"/>
        <v>16.79</v>
      </c>
      <c r="N1695" s="84">
        <f t="shared" si="269"/>
        <v>113.77</v>
      </c>
      <c r="O1695" s="84">
        <f t="shared" si="262"/>
        <v>375.44099999999997</v>
      </c>
      <c r="P1695" s="1"/>
      <c r="Q1695" s="1"/>
    </row>
    <row r="1696" spans="1:17" x14ac:dyDescent="0.2">
      <c r="A1696" s="84">
        <f t="shared" si="263"/>
        <v>169</v>
      </c>
      <c r="B1696" s="84">
        <f t="shared" si="260"/>
        <v>1.0003</v>
      </c>
      <c r="C1696" s="84">
        <f t="shared" si="261"/>
        <v>1</v>
      </c>
      <c r="D1696" s="1"/>
      <c r="E1696" s="84">
        <f t="shared" si="264"/>
        <v>16.8</v>
      </c>
      <c r="F1696" s="84">
        <f t="shared" si="265"/>
        <v>0</v>
      </c>
      <c r="G1696" s="1"/>
      <c r="H1696" s="1"/>
      <c r="I1696" s="84">
        <f t="shared" si="266"/>
        <v>16.8</v>
      </c>
      <c r="J1696" s="84">
        <f t="shared" si="267"/>
        <v>296</v>
      </c>
      <c r="K1696" s="1"/>
      <c r="L1696" s="1"/>
      <c r="M1696" s="84">
        <f t="shared" si="268"/>
        <v>16.8</v>
      </c>
      <c r="N1696" s="84">
        <f t="shared" si="269"/>
        <v>113.85</v>
      </c>
      <c r="O1696" s="84">
        <f t="shared" si="262"/>
        <v>375.70499999999998</v>
      </c>
      <c r="P1696" s="1"/>
      <c r="Q1696" s="1"/>
    </row>
    <row r="1697" spans="1:17" x14ac:dyDescent="0.2">
      <c r="A1697" s="84">
        <f t="shared" si="263"/>
        <v>169.1</v>
      </c>
      <c r="B1697" s="84">
        <f t="shared" si="260"/>
        <v>1.0003</v>
      </c>
      <c r="C1697" s="84">
        <f t="shared" si="261"/>
        <v>1</v>
      </c>
      <c r="D1697" s="1"/>
      <c r="E1697" s="84">
        <f t="shared" si="264"/>
        <v>16.809999999999999</v>
      </c>
      <c r="F1697" s="84">
        <f t="shared" si="265"/>
        <v>0</v>
      </c>
      <c r="G1697" s="1"/>
      <c r="H1697" s="1"/>
      <c r="I1697" s="84">
        <f t="shared" si="266"/>
        <v>16.809999999999999</v>
      </c>
      <c r="J1697" s="84">
        <f t="shared" si="267"/>
        <v>296.2</v>
      </c>
      <c r="K1697" s="1"/>
      <c r="L1697" s="1"/>
      <c r="M1697" s="84">
        <f t="shared" si="268"/>
        <v>16.809999999999999</v>
      </c>
      <c r="N1697" s="84">
        <f t="shared" si="269"/>
        <v>113.92</v>
      </c>
      <c r="O1697" s="84">
        <f t="shared" si="262"/>
        <v>375.93599999999998</v>
      </c>
      <c r="P1697" s="1"/>
      <c r="Q1697" s="1"/>
    </row>
    <row r="1698" spans="1:17" x14ac:dyDescent="0.2">
      <c r="A1698" s="84">
        <f t="shared" si="263"/>
        <v>169.2</v>
      </c>
      <c r="B1698" s="84">
        <f t="shared" si="260"/>
        <v>1.0003</v>
      </c>
      <c r="C1698" s="84">
        <f t="shared" si="261"/>
        <v>1</v>
      </c>
      <c r="D1698" s="1"/>
      <c r="E1698" s="84">
        <f t="shared" si="264"/>
        <v>16.82</v>
      </c>
      <c r="F1698" s="84">
        <f t="shared" si="265"/>
        <v>0</v>
      </c>
      <c r="G1698" s="1"/>
      <c r="H1698" s="1"/>
      <c r="I1698" s="84">
        <f t="shared" si="266"/>
        <v>16.82</v>
      </c>
      <c r="J1698" s="84">
        <f t="shared" si="267"/>
        <v>296.39999999999998</v>
      </c>
      <c r="K1698" s="1"/>
      <c r="L1698" s="1"/>
      <c r="M1698" s="84">
        <f t="shared" si="268"/>
        <v>16.82</v>
      </c>
      <c r="N1698" s="84">
        <f t="shared" si="269"/>
        <v>114</v>
      </c>
      <c r="O1698" s="84">
        <f t="shared" si="262"/>
        <v>376.2</v>
      </c>
      <c r="P1698" s="1"/>
      <c r="Q1698" s="1"/>
    </row>
    <row r="1699" spans="1:17" x14ac:dyDescent="0.2">
      <c r="A1699" s="84">
        <f t="shared" si="263"/>
        <v>169.3</v>
      </c>
      <c r="B1699" s="84">
        <f t="shared" si="260"/>
        <v>1.0003</v>
      </c>
      <c r="C1699" s="84">
        <f t="shared" si="261"/>
        <v>1</v>
      </c>
      <c r="D1699" s="1"/>
      <c r="E1699" s="84">
        <f t="shared" si="264"/>
        <v>16.829999999999998</v>
      </c>
      <c r="F1699" s="84">
        <f t="shared" si="265"/>
        <v>0</v>
      </c>
      <c r="G1699" s="1"/>
      <c r="H1699" s="1"/>
      <c r="I1699" s="84">
        <f t="shared" si="266"/>
        <v>16.829999999999998</v>
      </c>
      <c r="J1699" s="84">
        <f t="shared" si="267"/>
        <v>296.60000000000002</v>
      </c>
      <c r="K1699" s="1"/>
      <c r="L1699" s="1"/>
      <c r="M1699" s="84">
        <f t="shared" si="268"/>
        <v>16.829999999999998</v>
      </c>
      <c r="N1699" s="84">
        <f t="shared" si="269"/>
        <v>114.08</v>
      </c>
      <c r="O1699" s="84">
        <f t="shared" si="262"/>
        <v>376.464</v>
      </c>
      <c r="P1699" s="1"/>
      <c r="Q1699" s="1"/>
    </row>
    <row r="1700" spans="1:17" x14ac:dyDescent="0.2">
      <c r="A1700" s="84">
        <f t="shared" si="263"/>
        <v>169.4</v>
      </c>
      <c r="B1700" s="84">
        <f t="shared" si="260"/>
        <v>1.0002</v>
      </c>
      <c r="C1700" s="84">
        <f t="shared" si="261"/>
        <v>1</v>
      </c>
      <c r="D1700" s="1"/>
      <c r="E1700" s="84">
        <f t="shared" si="264"/>
        <v>16.84</v>
      </c>
      <c r="F1700" s="84">
        <f t="shared" si="265"/>
        <v>0</v>
      </c>
      <c r="G1700" s="1"/>
      <c r="H1700" s="1"/>
      <c r="I1700" s="84">
        <f t="shared" si="266"/>
        <v>16.84</v>
      </c>
      <c r="J1700" s="84">
        <f t="shared" si="267"/>
        <v>296.8</v>
      </c>
      <c r="K1700" s="1"/>
      <c r="L1700" s="1"/>
      <c r="M1700" s="84">
        <f t="shared" si="268"/>
        <v>16.84</v>
      </c>
      <c r="N1700" s="84">
        <f t="shared" si="269"/>
        <v>114.15</v>
      </c>
      <c r="O1700" s="84">
        <f t="shared" si="262"/>
        <v>376.69499999999999</v>
      </c>
      <c r="P1700" s="1"/>
      <c r="Q1700" s="1"/>
    </row>
    <row r="1701" spans="1:17" x14ac:dyDescent="0.2">
      <c r="A1701" s="84">
        <f t="shared" si="263"/>
        <v>169.5</v>
      </c>
      <c r="B1701" s="84">
        <f t="shared" si="260"/>
        <v>1.0002</v>
      </c>
      <c r="C1701" s="84">
        <f t="shared" si="261"/>
        <v>1</v>
      </c>
      <c r="D1701" s="1"/>
      <c r="E1701" s="84">
        <f t="shared" si="264"/>
        <v>16.850000000000001</v>
      </c>
      <c r="F1701" s="84">
        <f t="shared" si="265"/>
        <v>0</v>
      </c>
      <c r="G1701" s="1"/>
      <c r="H1701" s="1"/>
      <c r="I1701" s="84">
        <f t="shared" si="266"/>
        <v>16.850000000000001</v>
      </c>
      <c r="J1701" s="84">
        <f t="shared" si="267"/>
        <v>297</v>
      </c>
      <c r="K1701" s="1"/>
      <c r="L1701" s="1"/>
      <c r="M1701" s="84">
        <f t="shared" si="268"/>
        <v>16.850000000000001</v>
      </c>
      <c r="N1701" s="84">
        <f t="shared" si="269"/>
        <v>114.23</v>
      </c>
      <c r="O1701" s="84">
        <f t="shared" si="262"/>
        <v>376.959</v>
      </c>
      <c r="P1701" s="1"/>
      <c r="Q1701" s="1"/>
    </row>
    <row r="1702" spans="1:17" x14ac:dyDescent="0.2">
      <c r="A1702" s="84">
        <f t="shared" si="263"/>
        <v>169.6</v>
      </c>
      <c r="B1702" s="84">
        <f t="shared" si="260"/>
        <v>1.0002</v>
      </c>
      <c r="C1702" s="84">
        <f t="shared" si="261"/>
        <v>1</v>
      </c>
      <c r="D1702" s="1"/>
      <c r="E1702" s="84">
        <f t="shared" si="264"/>
        <v>16.86</v>
      </c>
      <c r="F1702" s="84">
        <f t="shared" si="265"/>
        <v>0</v>
      </c>
      <c r="G1702" s="1"/>
      <c r="H1702" s="1"/>
      <c r="I1702" s="84">
        <f t="shared" si="266"/>
        <v>16.86</v>
      </c>
      <c r="J1702" s="84">
        <f t="shared" si="267"/>
        <v>297.2</v>
      </c>
      <c r="K1702" s="1"/>
      <c r="L1702" s="1"/>
      <c r="M1702" s="84">
        <f t="shared" si="268"/>
        <v>16.86</v>
      </c>
      <c r="N1702" s="84">
        <f t="shared" si="269"/>
        <v>114.31</v>
      </c>
      <c r="O1702" s="84">
        <f t="shared" si="262"/>
        <v>377.22300000000001</v>
      </c>
      <c r="P1702" s="1"/>
      <c r="Q1702" s="1"/>
    </row>
    <row r="1703" spans="1:17" x14ac:dyDescent="0.2">
      <c r="A1703" s="84">
        <f t="shared" si="263"/>
        <v>169.7</v>
      </c>
      <c r="B1703" s="84">
        <f t="shared" si="260"/>
        <v>1.0002</v>
      </c>
      <c r="C1703" s="84">
        <f t="shared" si="261"/>
        <v>1</v>
      </c>
      <c r="D1703" s="1"/>
      <c r="E1703" s="84">
        <f t="shared" si="264"/>
        <v>16.87</v>
      </c>
      <c r="F1703" s="84">
        <f t="shared" si="265"/>
        <v>0</v>
      </c>
      <c r="G1703" s="1"/>
      <c r="H1703" s="1"/>
      <c r="I1703" s="84">
        <f t="shared" si="266"/>
        <v>16.87</v>
      </c>
      <c r="J1703" s="84">
        <f t="shared" si="267"/>
        <v>297.39999999999998</v>
      </c>
      <c r="K1703" s="1"/>
      <c r="L1703" s="1"/>
      <c r="M1703" s="84">
        <f t="shared" si="268"/>
        <v>16.87</v>
      </c>
      <c r="N1703" s="84">
        <f t="shared" si="269"/>
        <v>114.38</v>
      </c>
      <c r="O1703" s="84">
        <f t="shared" si="262"/>
        <v>377.45400000000001</v>
      </c>
      <c r="P1703" s="1"/>
      <c r="Q1703" s="1"/>
    </row>
    <row r="1704" spans="1:17" x14ac:dyDescent="0.2">
      <c r="A1704" s="84">
        <f t="shared" si="263"/>
        <v>169.8</v>
      </c>
      <c r="B1704" s="84">
        <f t="shared" si="260"/>
        <v>1.0002</v>
      </c>
      <c r="C1704" s="84">
        <f t="shared" si="261"/>
        <v>1</v>
      </c>
      <c r="D1704" s="1"/>
      <c r="E1704" s="84">
        <f t="shared" si="264"/>
        <v>16.88</v>
      </c>
      <c r="F1704" s="84">
        <f t="shared" si="265"/>
        <v>0</v>
      </c>
      <c r="G1704" s="1"/>
      <c r="H1704" s="1"/>
      <c r="I1704" s="84">
        <f t="shared" si="266"/>
        <v>16.88</v>
      </c>
      <c r="J1704" s="84">
        <f t="shared" si="267"/>
        <v>297.60000000000002</v>
      </c>
      <c r="K1704" s="1"/>
      <c r="L1704" s="1"/>
      <c r="M1704" s="84">
        <f t="shared" si="268"/>
        <v>16.88</v>
      </c>
      <c r="N1704" s="84">
        <f t="shared" si="269"/>
        <v>114.46</v>
      </c>
      <c r="O1704" s="84">
        <f t="shared" si="262"/>
        <v>377.71800000000002</v>
      </c>
      <c r="P1704" s="1"/>
      <c r="Q1704" s="1"/>
    </row>
    <row r="1705" spans="1:17" x14ac:dyDescent="0.2">
      <c r="A1705" s="84">
        <f t="shared" si="263"/>
        <v>169.9</v>
      </c>
      <c r="B1705" s="84">
        <f t="shared" si="260"/>
        <v>1.0002</v>
      </c>
      <c r="C1705" s="84">
        <f t="shared" si="261"/>
        <v>1</v>
      </c>
      <c r="D1705" s="1"/>
      <c r="E1705" s="84">
        <f t="shared" si="264"/>
        <v>16.89</v>
      </c>
      <c r="F1705" s="84">
        <f t="shared" si="265"/>
        <v>0</v>
      </c>
      <c r="G1705" s="1"/>
      <c r="H1705" s="1"/>
      <c r="I1705" s="84">
        <f t="shared" si="266"/>
        <v>16.89</v>
      </c>
      <c r="J1705" s="84">
        <f t="shared" si="267"/>
        <v>297.8</v>
      </c>
      <c r="K1705" s="1"/>
      <c r="L1705" s="1"/>
      <c r="M1705" s="84">
        <f t="shared" si="268"/>
        <v>16.89</v>
      </c>
      <c r="N1705" s="84">
        <f t="shared" si="269"/>
        <v>114.54</v>
      </c>
      <c r="O1705" s="84">
        <f t="shared" si="262"/>
        <v>377.98200000000003</v>
      </c>
      <c r="P1705" s="1"/>
      <c r="Q1705" s="1"/>
    </row>
    <row r="1706" spans="1:17" x14ac:dyDescent="0.2">
      <c r="A1706" s="84">
        <f t="shared" si="263"/>
        <v>170</v>
      </c>
      <c r="B1706" s="84">
        <f t="shared" si="260"/>
        <v>1.0002</v>
      </c>
      <c r="C1706" s="84">
        <f t="shared" si="261"/>
        <v>1</v>
      </c>
      <c r="D1706" s="1"/>
      <c r="E1706" s="84">
        <f t="shared" si="264"/>
        <v>16.899999999999999</v>
      </c>
      <c r="F1706" s="84">
        <f t="shared" si="265"/>
        <v>0</v>
      </c>
      <c r="G1706" s="1"/>
      <c r="H1706" s="1"/>
      <c r="I1706" s="84">
        <f t="shared" si="266"/>
        <v>16.899999999999999</v>
      </c>
      <c r="J1706" s="84">
        <f t="shared" si="267"/>
        <v>298</v>
      </c>
      <c r="K1706" s="1"/>
      <c r="L1706" s="1"/>
      <c r="M1706" s="84">
        <f t="shared" si="268"/>
        <v>16.899999999999999</v>
      </c>
      <c r="N1706" s="84">
        <f t="shared" si="269"/>
        <v>114.62</v>
      </c>
      <c r="O1706" s="84">
        <f t="shared" si="262"/>
        <v>378.24599999999998</v>
      </c>
      <c r="P1706" s="1"/>
      <c r="Q1706" s="1"/>
    </row>
    <row r="1707" spans="1:17" x14ac:dyDescent="0.2">
      <c r="A1707" s="84">
        <f t="shared" si="263"/>
        <v>170.1</v>
      </c>
      <c r="B1707" s="84">
        <f t="shared" si="260"/>
        <v>1.0002</v>
      </c>
      <c r="C1707" s="84">
        <f t="shared" si="261"/>
        <v>1</v>
      </c>
      <c r="D1707" s="1"/>
      <c r="E1707" s="84">
        <f t="shared" si="264"/>
        <v>16.91</v>
      </c>
      <c r="F1707" s="84">
        <f t="shared" si="265"/>
        <v>0</v>
      </c>
      <c r="G1707" s="1"/>
      <c r="H1707" s="1"/>
      <c r="I1707" s="84">
        <f t="shared" si="266"/>
        <v>16.91</v>
      </c>
      <c r="J1707" s="84">
        <f t="shared" si="267"/>
        <v>298.2</v>
      </c>
      <c r="K1707" s="1"/>
      <c r="L1707" s="1"/>
      <c r="M1707" s="84">
        <f t="shared" si="268"/>
        <v>16.91</v>
      </c>
      <c r="N1707" s="84">
        <f t="shared" si="269"/>
        <v>114.69</v>
      </c>
      <c r="O1707" s="84">
        <f t="shared" si="262"/>
        <v>378.47699999999998</v>
      </c>
      <c r="P1707" s="1"/>
      <c r="Q1707" s="1"/>
    </row>
    <row r="1708" spans="1:17" x14ac:dyDescent="0.2">
      <c r="A1708" s="84">
        <f t="shared" si="263"/>
        <v>170.2</v>
      </c>
      <c r="B1708" s="84">
        <f t="shared" si="260"/>
        <v>1.0002</v>
      </c>
      <c r="C1708" s="84">
        <f t="shared" si="261"/>
        <v>1</v>
      </c>
      <c r="D1708" s="1"/>
      <c r="E1708" s="84">
        <f t="shared" si="264"/>
        <v>16.920000000000002</v>
      </c>
      <c r="F1708" s="84">
        <f t="shared" si="265"/>
        <v>0</v>
      </c>
      <c r="G1708" s="1"/>
      <c r="H1708" s="1"/>
      <c r="I1708" s="84">
        <f t="shared" si="266"/>
        <v>16.920000000000002</v>
      </c>
      <c r="J1708" s="84">
        <f t="shared" si="267"/>
        <v>298.39999999999998</v>
      </c>
      <c r="K1708" s="1"/>
      <c r="L1708" s="1"/>
      <c r="M1708" s="84">
        <f t="shared" si="268"/>
        <v>16.920000000000002</v>
      </c>
      <c r="N1708" s="84">
        <f t="shared" si="269"/>
        <v>114.77</v>
      </c>
      <c r="O1708" s="84">
        <f t="shared" si="262"/>
        <v>378.74099999999999</v>
      </c>
      <c r="P1708" s="1"/>
      <c r="Q1708" s="1"/>
    </row>
    <row r="1709" spans="1:17" x14ac:dyDescent="0.2">
      <c r="A1709" s="84">
        <f t="shared" si="263"/>
        <v>170.3</v>
      </c>
      <c r="B1709" s="84">
        <f t="shared" si="260"/>
        <v>1.0002</v>
      </c>
      <c r="C1709" s="84">
        <f t="shared" si="261"/>
        <v>1</v>
      </c>
      <c r="D1709" s="1"/>
      <c r="E1709" s="84">
        <f t="shared" si="264"/>
        <v>16.93</v>
      </c>
      <c r="F1709" s="84">
        <f t="shared" si="265"/>
        <v>0</v>
      </c>
      <c r="G1709" s="1"/>
      <c r="H1709" s="1"/>
      <c r="I1709" s="84">
        <f t="shared" si="266"/>
        <v>16.93</v>
      </c>
      <c r="J1709" s="84">
        <f t="shared" si="267"/>
        <v>298.60000000000002</v>
      </c>
      <c r="K1709" s="1"/>
      <c r="L1709" s="1"/>
      <c r="M1709" s="84">
        <f t="shared" si="268"/>
        <v>16.93</v>
      </c>
      <c r="N1709" s="84">
        <f t="shared" si="269"/>
        <v>114.85</v>
      </c>
      <c r="O1709" s="84">
        <f t="shared" si="262"/>
        <v>379.005</v>
      </c>
      <c r="P1709" s="1"/>
      <c r="Q1709" s="1"/>
    </row>
    <row r="1710" spans="1:17" x14ac:dyDescent="0.2">
      <c r="A1710" s="84">
        <f t="shared" si="263"/>
        <v>170.4</v>
      </c>
      <c r="B1710" s="84">
        <f t="shared" si="260"/>
        <v>1.0001</v>
      </c>
      <c r="C1710" s="84">
        <f t="shared" si="261"/>
        <v>1</v>
      </c>
      <c r="D1710" s="1"/>
      <c r="E1710" s="84">
        <f t="shared" si="264"/>
        <v>16.940000000000001</v>
      </c>
      <c r="F1710" s="84">
        <f t="shared" si="265"/>
        <v>0</v>
      </c>
      <c r="G1710" s="1"/>
      <c r="H1710" s="1"/>
      <c r="I1710" s="84">
        <f t="shared" si="266"/>
        <v>16.940000000000001</v>
      </c>
      <c r="J1710" s="84">
        <f t="shared" si="267"/>
        <v>298.8</v>
      </c>
      <c r="K1710" s="1"/>
      <c r="L1710" s="1"/>
      <c r="M1710" s="84">
        <f t="shared" si="268"/>
        <v>16.940000000000001</v>
      </c>
      <c r="N1710" s="84">
        <f t="shared" si="269"/>
        <v>114.92</v>
      </c>
      <c r="O1710" s="84">
        <f t="shared" si="262"/>
        <v>379.23599999999999</v>
      </c>
      <c r="P1710" s="1"/>
      <c r="Q1710" s="1"/>
    </row>
    <row r="1711" spans="1:17" x14ac:dyDescent="0.2">
      <c r="A1711" s="84">
        <f t="shared" si="263"/>
        <v>170.5</v>
      </c>
      <c r="B1711" s="84">
        <f t="shared" si="260"/>
        <v>1.0001</v>
      </c>
      <c r="C1711" s="84">
        <f t="shared" si="261"/>
        <v>1</v>
      </c>
      <c r="D1711" s="1"/>
      <c r="E1711" s="84">
        <f t="shared" si="264"/>
        <v>16.95</v>
      </c>
      <c r="F1711" s="84">
        <f t="shared" si="265"/>
        <v>0</v>
      </c>
      <c r="G1711" s="1"/>
      <c r="H1711" s="1"/>
      <c r="I1711" s="84">
        <f t="shared" si="266"/>
        <v>16.95</v>
      </c>
      <c r="J1711" s="84">
        <f t="shared" si="267"/>
        <v>299</v>
      </c>
      <c r="K1711" s="1"/>
      <c r="L1711" s="1"/>
      <c r="M1711" s="84">
        <f t="shared" si="268"/>
        <v>16.95</v>
      </c>
      <c r="N1711" s="84">
        <f t="shared" si="269"/>
        <v>115</v>
      </c>
      <c r="O1711" s="84">
        <f t="shared" si="262"/>
        <v>379.5</v>
      </c>
      <c r="P1711" s="1"/>
      <c r="Q1711" s="1"/>
    </row>
    <row r="1712" spans="1:17" x14ac:dyDescent="0.2">
      <c r="A1712" s="84">
        <f t="shared" si="263"/>
        <v>170.6</v>
      </c>
      <c r="B1712" s="84">
        <f t="shared" si="260"/>
        <v>1.0001</v>
      </c>
      <c r="C1712" s="84">
        <f t="shared" si="261"/>
        <v>1</v>
      </c>
      <c r="D1712" s="1"/>
      <c r="E1712" s="84">
        <f t="shared" si="264"/>
        <v>16.96</v>
      </c>
      <c r="F1712" s="84">
        <f t="shared" si="265"/>
        <v>0</v>
      </c>
      <c r="G1712" s="1"/>
      <c r="H1712" s="1"/>
      <c r="I1712" s="84">
        <f t="shared" si="266"/>
        <v>16.96</v>
      </c>
      <c r="J1712" s="84">
        <f t="shared" si="267"/>
        <v>299.2</v>
      </c>
      <c r="K1712" s="1"/>
      <c r="L1712" s="1"/>
      <c r="M1712" s="84">
        <f t="shared" si="268"/>
        <v>16.96</v>
      </c>
      <c r="N1712" s="84">
        <f t="shared" si="269"/>
        <v>115.08</v>
      </c>
      <c r="O1712" s="84">
        <f t="shared" si="262"/>
        <v>379.76400000000001</v>
      </c>
      <c r="P1712" s="1"/>
      <c r="Q1712" s="1"/>
    </row>
    <row r="1713" spans="1:17" x14ac:dyDescent="0.2">
      <c r="A1713" s="84">
        <f t="shared" si="263"/>
        <v>170.7</v>
      </c>
      <c r="B1713" s="84">
        <f t="shared" si="260"/>
        <v>1.0001</v>
      </c>
      <c r="C1713" s="84">
        <f t="shared" si="261"/>
        <v>1</v>
      </c>
      <c r="D1713" s="1"/>
      <c r="E1713" s="84">
        <f t="shared" si="264"/>
        <v>16.97</v>
      </c>
      <c r="F1713" s="84">
        <f t="shared" si="265"/>
        <v>0</v>
      </c>
      <c r="G1713" s="1"/>
      <c r="H1713" s="1"/>
      <c r="I1713" s="84">
        <f t="shared" si="266"/>
        <v>16.97</v>
      </c>
      <c r="J1713" s="84">
        <f t="shared" si="267"/>
        <v>299.39999999999998</v>
      </c>
      <c r="K1713" s="1"/>
      <c r="L1713" s="1"/>
      <c r="M1713" s="84">
        <f t="shared" si="268"/>
        <v>16.97</v>
      </c>
      <c r="N1713" s="84">
        <f t="shared" si="269"/>
        <v>115.15</v>
      </c>
      <c r="O1713" s="84">
        <f t="shared" si="262"/>
        <v>379.995</v>
      </c>
      <c r="P1713" s="1"/>
      <c r="Q1713" s="1"/>
    </row>
    <row r="1714" spans="1:17" x14ac:dyDescent="0.2">
      <c r="A1714" s="84">
        <f t="shared" si="263"/>
        <v>170.8</v>
      </c>
      <c r="B1714" s="84">
        <f t="shared" si="260"/>
        <v>1.0001</v>
      </c>
      <c r="C1714" s="84">
        <f t="shared" si="261"/>
        <v>1</v>
      </c>
      <c r="D1714" s="1"/>
      <c r="E1714" s="84">
        <f t="shared" si="264"/>
        <v>16.98</v>
      </c>
      <c r="F1714" s="84">
        <f t="shared" si="265"/>
        <v>0</v>
      </c>
      <c r="G1714" s="1"/>
      <c r="H1714" s="1"/>
      <c r="I1714" s="84">
        <f t="shared" si="266"/>
        <v>16.98</v>
      </c>
      <c r="J1714" s="84">
        <f t="shared" si="267"/>
        <v>299.60000000000002</v>
      </c>
      <c r="K1714" s="1"/>
      <c r="L1714" s="1"/>
      <c r="M1714" s="84">
        <f t="shared" si="268"/>
        <v>16.98</v>
      </c>
      <c r="N1714" s="84">
        <f t="shared" si="269"/>
        <v>115.23</v>
      </c>
      <c r="O1714" s="84">
        <f t="shared" si="262"/>
        <v>380.25900000000001</v>
      </c>
      <c r="P1714" s="1"/>
      <c r="Q1714" s="1"/>
    </row>
    <row r="1715" spans="1:17" x14ac:dyDescent="0.2">
      <c r="A1715" s="84">
        <f t="shared" si="263"/>
        <v>170.9</v>
      </c>
      <c r="B1715" s="84">
        <f t="shared" si="260"/>
        <v>1.0001</v>
      </c>
      <c r="C1715" s="84">
        <f t="shared" si="261"/>
        <v>1</v>
      </c>
      <c r="D1715" s="1"/>
      <c r="E1715" s="84">
        <f t="shared" si="264"/>
        <v>16.989999999999998</v>
      </c>
      <c r="F1715" s="84">
        <f t="shared" si="265"/>
        <v>0</v>
      </c>
      <c r="G1715" s="1"/>
      <c r="H1715" s="1"/>
      <c r="I1715" s="84">
        <f t="shared" si="266"/>
        <v>16.989999999999998</v>
      </c>
      <c r="J1715" s="84">
        <f t="shared" si="267"/>
        <v>299.8</v>
      </c>
      <c r="K1715" s="1"/>
      <c r="L1715" s="1"/>
      <c r="M1715" s="84">
        <f t="shared" si="268"/>
        <v>16.989999999999998</v>
      </c>
      <c r="N1715" s="84">
        <f t="shared" si="269"/>
        <v>115.31</v>
      </c>
      <c r="O1715" s="84">
        <f t="shared" si="262"/>
        <v>380.52300000000002</v>
      </c>
      <c r="P1715" s="1"/>
      <c r="Q1715" s="1"/>
    </row>
    <row r="1716" spans="1:17" x14ac:dyDescent="0.2">
      <c r="A1716" s="84">
        <f t="shared" si="263"/>
        <v>171</v>
      </c>
      <c r="B1716" s="84">
        <f t="shared" si="260"/>
        <v>1.0001</v>
      </c>
      <c r="C1716" s="84">
        <f t="shared" si="261"/>
        <v>1</v>
      </c>
      <c r="D1716" s="1"/>
      <c r="E1716" s="84">
        <f t="shared" si="264"/>
        <v>17</v>
      </c>
      <c r="F1716" s="84">
        <f t="shared" si="265"/>
        <v>0</v>
      </c>
      <c r="G1716" s="1"/>
      <c r="H1716" s="1"/>
      <c r="I1716" s="84">
        <f t="shared" si="266"/>
        <v>17</v>
      </c>
      <c r="J1716" s="84">
        <f t="shared" si="267"/>
        <v>300</v>
      </c>
      <c r="K1716" s="1"/>
      <c r="L1716" s="1"/>
      <c r="M1716" s="84">
        <f t="shared" si="268"/>
        <v>17</v>
      </c>
      <c r="N1716" s="84">
        <f t="shared" si="269"/>
        <v>115.38</v>
      </c>
      <c r="O1716" s="84">
        <f t="shared" si="262"/>
        <v>380.75400000000002</v>
      </c>
      <c r="P1716" s="1"/>
      <c r="Q1716" s="1"/>
    </row>
    <row r="1717" spans="1:17" x14ac:dyDescent="0.2">
      <c r="A1717" s="84">
        <f t="shared" si="263"/>
        <v>171.1</v>
      </c>
      <c r="B1717" s="84">
        <f t="shared" si="260"/>
        <v>1.0001</v>
      </c>
      <c r="C1717" s="84">
        <f t="shared" si="261"/>
        <v>1</v>
      </c>
      <c r="D1717" s="1"/>
      <c r="E1717" s="84">
        <f t="shared" si="264"/>
        <v>17.010000000000002</v>
      </c>
      <c r="F1717" s="84">
        <f t="shared" si="265"/>
        <v>0</v>
      </c>
      <c r="G1717" s="1"/>
      <c r="H1717" s="1"/>
      <c r="I1717" s="84">
        <f t="shared" si="266"/>
        <v>17.010000000000002</v>
      </c>
      <c r="J1717" s="84">
        <f t="shared" si="267"/>
        <v>300.2</v>
      </c>
      <c r="K1717" s="1"/>
      <c r="L1717" s="1"/>
      <c r="M1717" s="84">
        <f t="shared" si="268"/>
        <v>17.010000000000002</v>
      </c>
      <c r="N1717" s="84">
        <f t="shared" si="269"/>
        <v>115.46</v>
      </c>
      <c r="O1717" s="84">
        <f t="shared" si="262"/>
        <v>381.01799999999997</v>
      </c>
      <c r="P1717" s="1"/>
      <c r="Q1717" s="1"/>
    </row>
    <row r="1718" spans="1:17" x14ac:dyDescent="0.2">
      <c r="A1718" s="84">
        <f t="shared" si="263"/>
        <v>171.2</v>
      </c>
      <c r="B1718" s="84">
        <f t="shared" si="260"/>
        <v>1.0001</v>
      </c>
      <c r="C1718" s="84">
        <f t="shared" si="261"/>
        <v>1</v>
      </c>
      <c r="D1718" s="1"/>
      <c r="E1718" s="84">
        <f t="shared" si="264"/>
        <v>17.02</v>
      </c>
      <c r="F1718" s="84">
        <f t="shared" si="265"/>
        <v>0</v>
      </c>
      <c r="G1718" s="1"/>
      <c r="H1718" s="1"/>
      <c r="I1718" s="84">
        <f t="shared" si="266"/>
        <v>17.02</v>
      </c>
      <c r="J1718" s="84">
        <f t="shared" si="267"/>
        <v>300.39999999999998</v>
      </c>
      <c r="K1718" s="1"/>
      <c r="L1718" s="1"/>
      <c r="M1718" s="84">
        <f t="shared" si="268"/>
        <v>17.02</v>
      </c>
      <c r="N1718" s="84">
        <f t="shared" si="269"/>
        <v>115.54</v>
      </c>
      <c r="O1718" s="84">
        <f t="shared" si="262"/>
        <v>381.28199999999998</v>
      </c>
      <c r="P1718" s="1"/>
      <c r="Q1718" s="1"/>
    </row>
    <row r="1719" spans="1:17" x14ac:dyDescent="0.2">
      <c r="A1719" s="84">
        <f t="shared" si="263"/>
        <v>171.3</v>
      </c>
      <c r="B1719" s="84">
        <f t="shared" si="260"/>
        <v>1.0001</v>
      </c>
      <c r="C1719" s="84">
        <f t="shared" si="261"/>
        <v>1</v>
      </c>
      <c r="D1719" s="1"/>
      <c r="E1719" s="84">
        <f t="shared" si="264"/>
        <v>17.03</v>
      </c>
      <c r="F1719" s="84">
        <f t="shared" si="265"/>
        <v>0</v>
      </c>
      <c r="G1719" s="1"/>
      <c r="H1719" s="1"/>
      <c r="I1719" s="84">
        <f t="shared" si="266"/>
        <v>17.03</v>
      </c>
      <c r="J1719" s="84">
        <f t="shared" si="267"/>
        <v>300.60000000000002</v>
      </c>
      <c r="K1719" s="1"/>
      <c r="L1719" s="1"/>
      <c r="M1719" s="84">
        <f t="shared" si="268"/>
        <v>17.03</v>
      </c>
      <c r="N1719" s="84">
        <f t="shared" si="269"/>
        <v>115.62</v>
      </c>
      <c r="O1719" s="84">
        <f t="shared" si="262"/>
        <v>381.54599999999999</v>
      </c>
      <c r="P1719" s="1"/>
      <c r="Q1719" s="1"/>
    </row>
    <row r="1720" spans="1:17" x14ac:dyDescent="0.2">
      <c r="A1720" s="84">
        <f t="shared" si="263"/>
        <v>171.4</v>
      </c>
      <c r="B1720" s="84">
        <f t="shared" si="260"/>
        <v>1.0001</v>
      </c>
      <c r="C1720" s="84">
        <f t="shared" si="261"/>
        <v>1</v>
      </c>
      <c r="D1720" s="1"/>
      <c r="E1720" s="84">
        <f t="shared" si="264"/>
        <v>17.04</v>
      </c>
      <c r="F1720" s="84">
        <f t="shared" si="265"/>
        <v>0</v>
      </c>
      <c r="G1720" s="1"/>
      <c r="H1720" s="1"/>
      <c r="I1720" s="84">
        <f t="shared" si="266"/>
        <v>17.04</v>
      </c>
      <c r="J1720" s="84">
        <f t="shared" si="267"/>
        <v>300.8</v>
      </c>
      <c r="K1720" s="1"/>
      <c r="L1720" s="1"/>
      <c r="M1720" s="84">
        <f t="shared" si="268"/>
        <v>17.04</v>
      </c>
      <c r="N1720" s="84">
        <f t="shared" si="269"/>
        <v>115.69</v>
      </c>
      <c r="O1720" s="84">
        <f t="shared" si="262"/>
        <v>381.77699999999999</v>
      </c>
      <c r="P1720" s="1"/>
      <c r="Q1720" s="1"/>
    </row>
    <row r="1721" spans="1:17" x14ac:dyDescent="0.2">
      <c r="A1721" s="84">
        <f t="shared" si="263"/>
        <v>171.5</v>
      </c>
      <c r="B1721" s="84">
        <f t="shared" si="260"/>
        <v>1.0001</v>
      </c>
      <c r="C1721" s="84">
        <f t="shared" si="261"/>
        <v>1</v>
      </c>
      <c r="D1721" s="1"/>
      <c r="E1721" s="84">
        <f t="shared" si="264"/>
        <v>17.05</v>
      </c>
      <c r="F1721" s="84">
        <f t="shared" si="265"/>
        <v>0</v>
      </c>
      <c r="G1721" s="1"/>
      <c r="H1721" s="1"/>
      <c r="I1721" s="84">
        <f t="shared" si="266"/>
        <v>17.05</v>
      </c>
      <c r="J1721" s="84">
        <f t="shared" si="267"/>
        <v>301</v>
      </c>
      <c r="K1721" s="1"/>
      <c r="L1721" s="1"/>
      <c r="M1721" s="84">
        <f t="shared" si="268"/>
        <v>17.05</v>
      </c>
      <c r="N1721" s="84">
        <f t="shared" si="269"/>
        <v>115.77</v>
      </c>
      <c r="O1721" s="84">
        <f t="shared" si="262"/>
        <v>382.041</v>
      </c>
      <c r="P1721" s="1"/>
      <c r="Q1721" s="1"/>
    </row>
    <row r="1722" spans="1:17" x14ac:dyDescent="0.2">
      <c r="A1722" s="84">
        <f t="shared" si="263"/>
        <v>171.6</v>
      </c>
      <c r="B1722" s="84">
        <f t="shared" si="260"/>
        <v>1.0001</v>
      </c>
      <c r="C1722" s="84">
        <f t="shared" si="261"/>
        <v>1</v>
      </c>
      <c r="D1722" s="1"/>
      <c r="E1722" s="84">
        <f t="shared" si="264"/>
        <v>17.059999999999999</v>
      </c>
      <c r="F1722" s="84">
        <f t="shared" si="265"/>
        <v>0</v>
      </c>
      <c r="G1722" s="1"/>
      <c r="H1722" s="1"/>
      <c r="I1722" s="84">
        <f t="shared" si="266"/>
        <v>17.059999999999999</v>
      </c>
      <c r="J1722" s="84">
        <f t="shared" si="267"/>
        <v>301.2</v>
      </c>
      <c r="K1722" s="1"/>
      <c r="L1722" s="1"/>
      <c r="M1722" s="84">
        <f t="shared" si="268"/>
        <v>17.059999999999999</v>
      </c>
      <c r="N1722" s="84">
        <f t="shared" si="269"/>
        <v>115.85</v>
      </c>
      <c r="O1722" s="84">
        <f t="shared" si="262"/>
        <v>382.30500000000001</v>
      </c>
      <c r="P1722" s="1"/>
      <c r="Q1722" s="1"/>
    </row>
    <row r="1723" spans="1:17" x14ac:dyDescent="0.2">
      <c r="A1723" s="84">
        <f t="shared" si="263"/>
        <v>171.7</v>
      </c>
      <c r="B1723" s="84">
        <f t="shared" si="260"/>
        <v>1.0001</v>
      </c>
      <c r="C1723" s="84">
        <f t="shared" si="261"/>
        <v>1</v>
      </c>
      <c r="D1723" s="1"/>
      <c r="E1723" s="84">
        <f t="shared" si="264"/>
        <v>17.07</v>
      </c>
      <c r="F1723" s="84">
        <f t="shared" si="265"/>
        <v>0</v>
      </c>
      <c r="G1723" s="1"/>
      <c r="H1723" s="1"/>
      <c r="I1723" s="84">
        <f t="shared" si="266"/>
        <v>17.07</v>
      </c>
      <c r="J1723" s="84">
        <f t="shared" si="267"/>
        <v>301.39999999999998</v>
      </c>
      <c r="K1723" s="1"/>
      <c r="L1723" s="1"/>
      <c r="M1723" s="84">
        <f t="shared" si="268"/>
        <v>17.07</v>
      </c>
      <c r="N1723" s="84">
        <f t="shared" si="269"/>
        <v>115.92</v>
      </c>
      <c r="O1723" s="84">
        <f t="shared" si="262"/>
        <v>382.536</v>
      </c>
      <c r="P1723" s="1"/>
      <c r="Q1723" s="1"/>
    </row>
    <row r="1724" spans="1:17" x14ac:dyDescent="0.2">
      <c r="A1724" s="84">
        <f t="shared" si="263"/>
        <v>171.8</v>
      </c>
      <c r="B1724" s="84">
        <f t="shared" si="260"/>
        <v>1.0001</v>
      </c>
      <c r="C1724" s="84">
        <f t="shared" si="261"/>
        <v>1</v>
      </c>
      <c r="D1724" s="1"/>
      <c r="E1724" s="84">
        <f t="shared" si="264"/>
        <v>17.079999999999998</v>
      </c>
      <c r="F1724" s="84">
        <f t="shared" si="265"/>
        <v>0</v>
      </c>
      <c r="G1724" s="1"/>
      <c r="H1724" s="1"/>
      <c r="I1724" s="84">
        <f t="shared" si="266"/>
        <v>17.079999999999998</v>
      </c>
      <c r="J1724" s="84">
        <f t="shared" si="267"/>
        <v>301.60000000000002</v>
      </c>
      <c r="K1724" s="1"/>
      <c r="L1724" s="1"/>
      <c r="M1724" s="84">
        <f t="shared" si="268"/>
        <v>17.079999999999998</v>
      </c>
      <c r="N1724" s="84">
        <f t="shared" si="269"/>
        <v>116</v>
      </c>
      <c r="O1724" s="84">
        <f t="shared" si="262"/>
        <v>382.8</v>
      </c>
      <c r="P1724" s="1"/>
      <c r="Q1724" s="1"/>
    </row>
    <row r="1725" spans="1:17" x14ac:dyDescent="0.2">
      <c r="A1725" s="84">
        <f t="shared" si="263"/>
        <v>171.9</v>
      </c>
      <c r="B1725" s="84">
        <f t="shared" si="260"/>
        <v>1</v>
      </c>
      <c r="C1725" s="84">
        <f t="shared" si="261"/>
        <v>1</v>
      </c>
      <c r="D1725" s="1"/>
      <c r="E1725" s="84">
        <f t="shared" si="264"/>
        <v>17.09</v>
      </c>
      <c r="F1725" s="84">
        <f t="shared" si="265"/>
        <v>0</v>
      </c>
      <c r="G1725" s="1"/>
      <c r="H1725" s="1"/>
      <c r="I1725" s="84">
        <f t="shared" si="266"/>
        <v>17.09</v>
      </c>
      <c r="J1725" s="84">
        <f t="shared" si="267"/>
        <v>301.8</v>
      </c>
      <c r="K1725" s="1"/>
      <c r="L1725" s="1"/>
      <c r="M1725" s="84">
        <f t="shared" si="268"/>
        <v>17.09</v>
      </c>
      <c r="N1725" s="84">
        <f t="shared" si="269"/>
        <v>116.08</v>
      </c>
      <c r="O1725" s="84">
        <f t="shared" si="262"/>
        <v>383.06400000000002</v>
      </c>
      <c r="P1725" s="1"/>
      <c r="Q1725" s="1"/>
    </row>
    <row r="1726" spans="1:17" x14ac:dyDescent="0.2">
      <c r="A1726" s="84">
        <f t="shared" si="263"/>
        <v>172</v>
      </c>
      <c r="B1726" s="84">
        <f t="shared" si="260"/>
        <v>1</v>
      </c>
      <c r="C1726" s="84">
        <f t="shared" si="261"/>
        <v>1</v>
      </c>
      <c r="D1726" s="1"/>
      <c r="E1726" s="84">
        <f t="shared" si="264"/>
        <v>17.100000000000001</v>
      </c>
      <c r="F1726" s="84">
        <f t="shared" si="265"/>
        <v>0</v>
      </c>
      <c r="G1726" s="1"/>
      <c r="H1726" s="1"/>
      <c r="I1726" s="84">
        <f t="shared" si="266"/>
        <v>17.100000000000001</v>
      </c>
      <c r="J1726" s="84">
        <f t="shared" si="267"/>
        <v>302</v>
      </c>
      <c r="K1726" s="1"/>
      <c r="L1726" s="1"/>
      <c r="M1726" s="84">
        <f t="shared" si="268"/>
        <v>17.100000000000001</v>
      </c>
      <c r="N1726" s="84">
        <f t="shared" si="269"/>
        <v>116.15</v>
      </c>
      <c r="O1726" s="84">
        <f t="shared" si="262"/>
        <v>383.29500000000002</v>
      </c>
      <c r="P1726" s="1"/>
      <c r="Q1726" s="1"/>
    </row>
    <row r="1727" spans="1:17" x14ac:dyDescent="0.2">
      <c r="A1727" s="84">
        <f t="shared" si="263"/>
        <v>172.1</v>
      </c>
      <c r="B1727" s="84">
        <f t="shared" si="260"/>
        <v>1</v>
      </c>
      <c r="C1727" s="84">
        <f t="shared" si="261"/>
        <v>1</v>
      </c>
      <c r="D1727" s="1"/>
      <c r="E1727" s="84">
        <f t="shared" si="264"/>
        <v>17.11</v>
      </c>
      <c r="F1727" s="84">
        <f t="shared" si="265"/>
        <v>0</v>
      </c>
      <c r="G1727" s="1"/>
      <c r="H1727" s="1"/>
      <c r="I1727" s="84">
        <f t="shared" si="266"/>
        <v>17.11</v>
      </c>
      <c r="J1727" s="84">
        <f t="shared" si="267"/>
        <v>302.2</v>
      </c>
      <c r="K1727" s="1"/>
      <c r="L1727" s="1"/>
      <c r="M1727" s="84">
        <f t="shared" si="268"/>
        <v>17.11</v>
      </c>
      <c r="N1727" s="84">
        <f t="shared" si="269"/>
        <v>116.23</v>
      </c>
      <c r="O1727" s="84">
        <f t="shared" si="262"/>
        <v>383.55900000000003</v>
      </c>
      <c r="P1727" s="1"/>
      <c r="Q1727" s="1"/>
    </row>
    <row r="1728" spans="1:17" x14ac:dyDescent="0.2">
      <c r="A1728" s="84">
        <f t="shared" si="263"/>
        <v>172.2</v>
      </c>
      <c r="B1728" s="84">
        <f t="shared" si="260"/>
        <v>1</v>
      </c>
      <c r="C1728" s="84">
        <f t="shared" si="261"/>
        <v>1</v>
      </c>
      <c r="D1728" s="1"/>
      <c r="E1728" s="84">
        <f t="shared" si="264"/>
        <v>17.12</v>
      </c>
      <c r="F1728" s="84">
        <f t="shared" si="265"/>
        <v>0</v>
      </c>
      <c r="G1728" s="1"/>
      <c r="H1728" s="1"/>
      <c r="I1728" s="84">
        <f t="shared" si="266"/>
        <v>17.12</v>
      </c>
      <c r="J1728" s="84">
        <f t="shared" si="267"/>
        <v>302.39999999999998</v>
      </c>
      <c r="K1728" s="1"/>
      <c r="L1728" s="1"/>
      <c r="M1728" s="84">
        <f t="shared" si="268"/>
        <v>17.12</v>
      </c>
      <c r="N1728" s="84">
        <f t="shared" si="269"/>
        <v>116.31</v>
      </c>
      <c r="O1728" s="84">
        <f t="shared" si="262"/>
        <v>383.82299999999998</v>
      </c>
      <c r="P1728" s="1"/>
      <c r="Q1728" s="1"/>
    </row>
    <row r="1729" spans="1:17" x14ac:dyDescent="0.2">
      <c r="A1729" s="84">
        <f t="shared" si="263"/>
        <v>172.3</v>
      </c>
      <c r="B1729" s="84">
        <f t="shared" si="260"/>
        <v>1</v>
      </c>
      <c r="C1729" s="84">
        <f t="shared" si="261"/>
        <v>1</v>
      </c>
      <c r="D1729" s="1"/>
      <c r="E1729" s="84">
        <f t="shared" si="264"/>
        <v>17.13</v>
      </c>
      <c r="F1729" s="84">
        <f t="shared" si="265"/>
        <v>0</v>
      </c>
      <c r="G1729" s="1"/>
      <c r="H1729" s="1"/>
      <c r="I1729" s="84">
        <f t="shared" si="266"/>
        <v>17.13</v>
      </c>
      <c r="J1729" s="84">
        <f t="shared" si="267"/>
        <v>302.60000000000002</v>
      </c>
      <c r="K1729" s="1"/>
      <c r="L1729" s="1"/>
      <c r="M1729" s="84">
        <f t="shared" si="268"/>
        <v>17.13</v>
      </c>
      <c r="N1729" s="84">
        <f t="shared" si="269"/>
        <v>116.38</v>
      </c>
      <c r="O1729" s="84">
        <f t="shared" si="262"/>
        <v>384.05399999999997</v>
      </c>
      <c r="P1729" s="1"/>
      <c r="Q1729" s="1"/>
    </row>
    <row r="1730" spans="1:17" x14ac:dyDescent="0.2">
      <c r="A1730" s="84">
        <f t="shared" si="263"/>
        <v>172.4</v>
      </c>
      <c r="B1730" s="84">
        <f t="shared" si="260"/>
        <v>1</v>
      </c>
      <c r="C1730" s="84">
        <f t="shared" si="261"/>
        <v>1</v>
      </c>
      <c r="D1730" s="1"/>
      <c r="E1730" s="84">
        <f t="shared" si="264"/>
        <v>17.14</v>
      </c>
      <c r="F1730" s="84">
        <f t="shared" si="265"/>
        <v>0</v>
      </c>
      <c r="G1730" s="1"/>
      <c r="H1730" s="1"/>
      <c r="I1730" s="84">
        <f t="shared" si="266"/>
        <v>17.14</v>
      </c>
      <c r="J1730" s="84">
        <f t="shared" si="267"/>
        <v>302.8</v>
      </c>
      <c r="K1730" s="1"/>
      <c r="L1730" s="1"/>
      <c r="M1730" s="84">
        <f t="shared" si="268"/>
        <v>17.14</v>
      </c>
      <c r="N1730" s="84">
        <f t="shared" si="269"/>
        <v>116.46</v>
      </c>
      <c r="O1730" s="84">
        <f t="shared" si="262"/>
        <v>384.31799999999998</v>
      </c>
      <c r="P1730" s="1"/>
      <c r="Q1730" s="1"/>
    </row>
    <row r="1731" spans="1:17" x14ac:dyDescent="0.2">
      <c r="A1731" s="84">
        <f t="shared" si="263"/>
        <v>172.5</v>
      </c>
      <c r="B1731" s="84">
        <f t="shared" si="260"/>
        <v>1</v>
      </c>
      <c r="C1731" s="84">
        <f t="shared" si="261"/>
        <v>1</v>
      </c>
      <c r="D1731" s="1"/>
      <c r="E1731" s="84">
        <f t="shared" si="264"/>
        <v>17.149999999999999</v>
      </c>
      <c r="F1731" s="84">
        <f t="shared" si="265"/>
        <v>0</v>
      </c>
      <c r="G1731" s="1"/>
      <c r="H1731" s="1"/>
      <c r="I1731" s="84">
        <f t="shared" si="266"/>
        <v>17.149999999999999</v>
      </c>
      <c r="J1731" s="84">
        <f t="shared" si="267"/>
        <v>303</v>
      </c>
      <c r="K1731" s="1"/>
      <c r="L1731" s="1"/>
      <c r="M1731" s="84">
        <f t="shared" si="268"/>
        <v>17.149999999999999</v>
      </c>
      <c r="N1731" s="84">
        <f t="shared" si="269"/>
        <v>116.54</v>
      </c>
      <c r="O1731" s="84">
        <f t="shared" si="262"/>
        <v>384.58199999999999</v>
      </c>
      <c r="P1731" s="1"/>
      <c r="Q1731" s="1"/>
    </row>
    <row r="1732" spans="1:17" x14ac:dyDescent="0.2">
      <c r="A1732" s="84">
        <f t="shared" si="263"/>
        <v>172.6</v>
      </c>
      <c r="B1732" s="84">
        <f t="shared" si="260"/>
        <v>1</v>
      </c>
      <c r="C1732" s="84">
        <f t="shared" si="261"/>
        <v>1</v>
      </c>
      <c r="D1732" s="1"/>
      <c r="E1732" s="84">
        <f t="shared" si="264"/>
        <v>17.16</v>
      </c>
      <c r="F1732" s="84">
        <f t="shared" si="265"/>
        <v>0</v>
      </c>
      <c r="G1732" s="1"/>
      <c r="H1732" s="1"/>
      <c r="I1732" s="84">
        <f t="shared" si="266"/>
        <v>17.16</v>
      </c>
      <c r="J1732" s="84">
        <f t="shared" si="267"/>
        <v>303.2</v>
      </c>
      <c r="K1732" s="1"/>
      <c r="L1732" s="1"/>
      <c r="M1732" s="84">
        <f t="shared" si="268"/>
        <v>17.16</v>
      </c>
      <c r="N1732" s="84">
        <f t="shared" si="269"/>
        <v>116.62</v>
      </c>
      <c r="O1732" s="84">
        <f t="shared" si="262"/>
        <v>384.846</v>
      </c>
      <c r="P1732" s="1"/>
      <c r="Q1732" s="1"/>
    </row>
    <row r="1733" spans="1:17" x14ac:dyDescent="0.2">
      <c r="A1733" s="84">
        <f t="shared" si="263"/>
        <v>172.7</v>
      </c>
      <c r="B1733" s="84">
        <f t="shared" si="260"/>
        <v>1</v>
      </c>
      <c r="C1733" s="84">
        <f t="shared" si="261"/>
        <v>1</v>
      </c>
      <c r="D1733" s="1"/>
      <c r="E1733" s="84">
        <f t="shared" si="264"/>
        <v>17.170000000000002</v>
      </c>
      <c r="F1733" s="84">
        <f t="shared" si="265"/>
        <v>0</v>
      </c>
      <c r="G1733" s="1"/>
      <c r="H1733" s="1"/>
      <c r="I1733" s="84">
        <f t="shared" si="266"/>
        <v>17.170000000000002</v>
      </c>
      <c r="J1733" s="84">
        <f t="shared" si="267"/>
        <v>303.39999999999998</v>
      </c>
      <c r="K1733" s="1"/>
      <c r="L1733" s="1"/>
      <c r="M1733" s="84">
        <f t="shared" si="268"/>
        <v>17.170000000000002</v>
      </c>
      <c r="N1733" s="84">
        <f t="shared" si="269"/>
        <v>116.69</v>
      </c>
      <c r="O1733" s="84">
        <f t="shared" si="262"/>
        <v>385.077</v>
      </c>
      <c r="P1733" s="1"/>
      <c r="Q1733" s="1"/>
    </row>
    <row r="1734" spans="1:17" x14ac:dyDescent="0.2">
      <c r="A1734" s="84">
        <f t="shared" si="263"/>
        <v>172.8</v>
      </c>
      <c r="B1734" s="84">
        <f t="shared" si="260"/>
        <v>1</v>
      </c>
      <c r="C1734" s="84">
        <f t="shared" si="261"/>
        <v>1</v>
      </c>
      <c r="D1734" s="1"/>
      <c r="E1734" s="84">
        <f t="shared" si="264"/>
        <v>17.18</v>
      </c>
      <c r="F1734" s="84">
        <f t="shared" si="265"/>
        <v>0</v>
      </c>
      <c r="G1734" s="1"/>
      <c r="H1734" s="1"/>
      <c r="I1734" s="84">
        <f t="shared" si="266"/>
        <v>17.18</v>
      </c>
      <c r="J1734" s="84">
        <f t="shared" si="267"/>
        <v>303.60000000000002</v>
      </c>
      <c r="K1734" s="1"/>
      <c r="L1734" s="1"/>
      <c r="M1734" s="84">
        <f t="shared" si="268"/>
        <v>17.18</v>
      </c>
      <c r="N1734" s="84">
        <f t="shared" si="269"/>
        <v>116.77</v>
      </c>
      <c r="O1734" s="84">
        <f t="shared" si="262"/>
        <v>385.34100000000001</v>
      </c>
      <c r="P1734" s="1"/>
      <c r="Q1734" s="1"/>
    </row>
    <row r="1735" spans="1:17" x14ac:dyDescent="0.2">
      <c r="A1735" s="84">
        <f t="shared" si="263"/>
        <v>172.9</v>
      </c>
      <c r="B1735" s="84">
        <f t="shared" si="260"/>
        <v>1</v>
      </c>
      <c r="C1735" s="84">
        <f t="shared" si="261"/>
        <v>1</v>
      </c>
      <c r="D1735" s="1"/>
      <c r="E1735" s="84">
        <f t="shared" si="264"/>
        <v>17.190000000000001</v>
      </c>
      <c r="F1735" s="84">
        <f t="shared" si="265"/>
        <v>0</v>
      </c>
      <c r="G1735" s="1"/>
      <c r="H1735" s="1"/>
      <c r="I1735" s="84">
        <f t="shared" si="266"/>
        <v>17.190000000000001</v>
      </c>
      <c r="J1735" s="84">
        <f t="shared" si="267"/>
        <v>303.8</v>
      </c>
      <c r="K1735" s="1"/>
      <c r="L1735" s="1"/>
      <c r="M1735" s="84">
        <f t="shared" si="268"/>
        <v>17.190000000000001</v>
      </c>
      <c r="N1735" s="84">
        <f t="shared" si="269"/>
        <v>116.85</v>
      </c>
      <c r="O1735" s="84">
        <f t="shared" si="262"/>
        <v>385.60500000000002</v>
      </c>
      <c r="P1735" s="1"/>
      <c r="Q1735" s="1"/>
    </row>
    <row r="1736" spans="1:17" x14ac:dyDescent="0.2">
      <c r="A1736" s="84">
        <f t="shared" si="263"/>
        <v>173</v>
      </c>
      <c r="B1736" s="84">
        <f t="shared" si="260"/>
        <v>1</v>
      </c>
      <c r="C1736" s="84">
        <f t="shared" si="261"/>
        <v>1</v>
      </c>
      <c r="D1736" s="1"/>
      <c r="E1736" s="84">
        <f t="shared" si="264"/>
        <v>17.2</v>
      </c>
      <c r="F1736" s="84">
        <f t="shared" si="265"/>
        <v>0</v>
      </c>
      <c r="G1736" s="1"/>
      <c r="H1736" s="1"/>
      <c r="I1736" s="84">
        <f t="shared" si="266"/>
        <v>17.2</v>
      </c>
      <c r="J1736" s="84">
        <f t="shared" si="267"/>
        <v>304</v>
      </c>
      <c r="K1736" s="1"/>
      <c r="L1736" s="1"/>
      <c r="M1736" s="84">
        <f t="shared" si="268"/>
        <v>17.2</v>
      </c>
      <c r="N1736" s="84">
        <f t="shared" si="269"/>
        <v>116.92</v>
      </c>
      <c r="O1736" s="84">
        <f t="shared" si="262"/>
        <v>385.83600000000001</v>
      </c>
      <c r="P1736" s="1"/>
      <c r="Q1736" s="1"/>
    </row>
    <row r="1737" spans="1:17" x14ac:dyDescent="0.2">
      <c r="A1737" s="84">
        <f t="shared" si="263"/>
        <v>173.1</v>
      </c>
      <c r="B1737" s="84">
        <f t="shared" si="260"/>
        <v>1</v>
      </c>
      <c r="C1737" s="84">
        <f t="shared" si="261"/>
        <v>1</v>
      </c>
      <c r="D1737" s="1"/>
      <c r="E1737" s="84">
        <f t="shared" si="264"/>
        <v>17.21</v>
      </c>
      <c r="F1737" s="84">
        <f t="shared" si="265"/>
        <v>0</v>
      </c>
      <c r="G1737" s="1"/>
      <c r="H1737" s="1"/>
      <c r="I1737" s="84">
        <f t="shared" si="266"/>
        <v>17.21</v>
      </c>
      <c r="J1737" s="84">
        <f t="shared" si="267"/>
        <v>304.2</v>
      </c>
      <c r="K1737" s="1"/>
      <c r="L1737" s="1"/>
      <c r="M1737" s="84">
        <f t="shared" si="268"/>
        <v>17.21</v>
      </c>
      <c r="N1737" s="84">
        <f t="shared" si="269"/>
        <v>117</v>
      </c>
      <c r="O1737" s="84">
        <f t="shared" si="262"/>
        <v>386.1</v>
      </c>
      <c r="P1737" s="1"/>
      <c r="Q1737" s="1"/>
    </row>
    <row r="1738" spans="1:17" x14ac:dyDescent="0.2">
      <c r="A1738" s="84">
        <f t="shared" si="263"/>
        <v>173.2</v>
      </c>
      <c r="B1738" s="84">
        <f t="shared" si="260"/>
        <v>1</v>
      </c>
      <c r="C1738" s="84">
        <f t="shared" si="261"/>
        <v>1</v>
      </c>
      <c r="D1738" s="1"/>
      <c r="E1738" s="84">
        <f t="shared" si="264"/>
        <v>17.22</v>
      </c>
      <c r="F1738" s="84">
        <f t="shared" si="265"/>
        <v>0</v>
      </c>
      <c r="G1738" s="1"/>
      <c r="H1738" s="1"/>
      <c r="I1738" s="84">
        <f t="shared" si="266"/>
        <v>17.22</v>
      </c>
      <c r="J1738" s="84">
        <f t="shared" si="267"/>
        <v>304.39999999999998</v>
      </c>
      <c r="K1738" s="1"/>
      <c r="L1738" s="1"/>
      <c r="M1738" s="84">
        <f t="shared" si="268"/>
        <v>17.22</v>
      </c>
      <c r="N1738" s="84">
        <f t="shared" si="269"/>
        <v>117.08</v>
      </c>
      <c r="O1738" s="84">
        <f t="shared" si="262"/>
        <v>386.36399999999998</v>
      </c>
      <c r="P1738" s="1"/>
      <c r="Q1738" s="1"/>
    </row>
    <row r="1739" spans="1:17" x14ac:dyDescent="0.2">
      <c r="A1739" s="84">
        <f t="shared" si="263"/>
        <v>173.3</v>
      </c>
      <c r="B1739" s="84">
        <f t="shared" si="260"/>
        <v>1</v>
      </c>
      <c r="C1739" s="84">
        <f t="shared" si="261"/>
        <v>1</v>
      </c>
      <c r="D1739" s="1"/>
      <c r="E1739" s="84">
        <f t="shared" si="264"/>
        <v>17.23</v>
      </c>
      <c r="F1739" s="84">
        <f t="shared" si="265"/>
        <v>0</v>
      </c>
      <c r="G1739" s="1"/>
      <c r="H1739" s="1"/>
      <c r="I1739" s="84">
        <f t="shared" si="266"/>
        <v>17.23</v>
      </c>
      <c r="J1739" s="84">
        <f t="shared" si="267"/>
        <v>304.60000000000002</v>
      </c>
      <c r="K1739" s="1"/>
      <c r="L1739" s="1"/>
      <c r="M1739" s="84">
        <f t="shared" si="268"/>
        <v>17.23</v>
      </c>
      <c r="N1739" s="84">
        <f t="shared" si="269"/>
        <v>117.15</v>
      </c>
      <c r="O1739" s="84">
        <f t="shared" si="262"/>
        <v>386.59500000000003</v>
      </c>
      <c r="P1739" s="1"/>
      <c r="Q1739" s="1"/>
    </row>
    <row r="1740" spans="1:17" x14ac:dyDescent="0.2">
      <c r="A1740" s="84">
        <f t="shared" si="263"/>
        <v>173.4</v>
      </c>
      <c r="B1740" s="84">
        <f t="shared" si="260"/>
        <v>1</v>
      </c>
      <c r="C1740" s="84">
        <f t="shared" si="261"/>
        <v>1</v>
      </c>
      <c r="D1740" s="1"/>
      <c r="E1740" s="84">
        <f t="shared" si="264"/>
        <v>17.239999999999998</v>
      </c>
      <c r="F1740" s="84">
        <f t="shared" si="265"/>
        <v>0</v>
      </c>
      <c r="G1740" s="1"/>
      <c r="H1740" s="1"/>
      <c r="I1740" s="84">
        <f t="shared" si="266"/>
        <v>17.239999999999998</v>
      </c>
      <c r="J1740" s="84">
        <f t="shared" si="267"/>
        <v>304.8</v>
      </c>
      <c r="K1740" s="1"/>
      <c r="L1740" s="1"/>
      <c r="M1740" s="84">
        <f t="shared" si="268"/>
        <v>17.239999999999998</v>
      </c>
      <c r="N1740" s="84">
        <f t="shared" si="269"/>
        <v>117.23</v>
      </c>
      <c r="O1740" s="84">
        <f t="shared" si="262"/>
        <v>386.85899999999998</v>
      </c>
      <c r="P1740" s="1"/>
      <c r="Q1740" s="1"/>
    </row>
    <row r="1741" spans="1:17" x14ac:dyDescent="0.2">
      <c r="A1741" s="84">
        <f t="shared" si="263"/>
        <v>173.5</v>
      </c>
      <c r="B1741" s="84">
        <f t="shared" si="260"/>
        <v>1</v>
      </c>
      <c r="C1741" s="84">
        <f t="shared" si="261"/>
        <v>1</v>
      </c>
      <c r="D1741" s="1"/>
      <c r="E1741" s="84">
        <f t="shared" si="264"/>
        <v>17.25</v>
      </c>
      <c r="F1741" s="84">
        <f t="shared" si="265"/>
        <v>0</v>
      </c>
      <c r="G1741" s="1"/>
      <c r="H1741" s="1"/>
      <c r="I1741" s="84">
        <f t="shared" si="266"/>
        <v>17.25</v>
      </c>
      <c r="J1741" s="84">
        <f t="shared" si="267"/>
        <v>305</v>
      </c>
      <c r="K1741" s="1"/>
      <c r="L1741" s="1"/>
      <c r="M1741" s="84">
        <f t="shared" si="268"/>
        <v>17.25</v>
      </c>
      <c r="N1741" s="84">
        <f t="shared" si="269"/>
        <v>117.31</v>
      </c>
      <c r="O1741" s="84">
        <f t="shared" si="262"/>
        <v>387.12299999999999</v>
      </c>
      <c r="P1741" s="1"/>
      <c r="Q1741" s="1"/>
    </row>
    <row r="1742" spans="1:17" x14ac:dyDescent="0.2">
      <c r="A1742" s="84">
        <f t="shared" si="263"/>
        <v>173.6</v>
      </c>
      <c r="B1742" s="84">
        <f t="shared" si="260"/>
        <v>1</v>
      </c>
      <c r="C1742" s="84">
        <f t="shared" si="261"/>
        <v>1</v>
      </c>
      <c r="D1742" s="1"/>
      <c r="E1742" s="84">
        <f t="shared" si="264"/>
        <v>17.260000000000002</v>
      </c>
      <c r="F1742" s="84">
        <f t="shared" si="265"/>
        <v>0</v>
      </c>
      <c r="G1742" s="1"/>
      <c r="H1742" s="1"/>
      <c r="I1742" s="84">
        <f t="shared" si="266"/>
        <v>17.260000000000002</v>
      </c>
      <c r="J1742" s="84">
        <f t="shared" si="267"/>
        <v>305.2</v>
      </c>
      <c r="K1742" s="1"/>
      <c r="L1742" s="1"/>
      <c r="M1742" s="84">
        <f t="shared" si="268"/>
        <v>17.260000000000002</v>
      </c>
      <c r="N1742" s="84">
        <f t="shared" si="269"/>
        <v>117.38</v>
      </c>
      <c r="O1742" s="84">
        <f t="shared" si="262"/>
        <v>387.35399999999998</v>
      </c>
      <c r="P1742" s="1"/>
      <c r="Q1742" s="1"/>
    </row>
    <row r="1743" spans="1:17" x14ac:dyDescent="0.2">
      <c r="A1743" s="84">
        <f t="shared" si="263"/>
        <v>173.7</v>
      </c>
      <c r="B1743" s="84">
        <f t="shared" si="260"/>
        <v>1</v>
      </c>
      <c r="C1743" s="84">
        <f t="shared" si="261"/>
        <v>1</v>
      </c>
      <c r="D1743" s="1"/>
      <c r="E1743" s="84">
        <f t="shared" si="264"/>
        <v>17.27</v>
      </c>
      <c r="F1743" s="84">
        <f t="shared" si="265"/>
        <v>0</v>
      </c>
      <c r="G1743" s="1"/>
      <c r="H1743" s="1"/>
      <c r="I1743" s="84">
        <f t="shared" si="266"/>
        <v>17.27</v>
      </c>
      <c r="J1743" s="84">
        <f t="shared" si="267"/>
        <v>305.39999999999998</v>
      </c>
      <c r="K1743" s="1"/>
      <c r="L1743" s="1"/>
      <c r="M1743" s="84">
        <f t="shared" si="268"/>
        <v>17.27</v>
      </c>
      <c r="N1743" s="84">
        <f t="shared" si="269"/>
        <v>117.46</v>
      </c>
      <c r="O1743" s="84">
        <f t="shared" si="262"/>
        <v>387.61799999999999</v>
      </c>
      <c r="P1743" s="1"/>
      <c r="Q1743" s="1"/>
    </row>
    <row r="1744" spans="1:17" x14ac:dyDescent="0.2">
      <c r="A1744" s="84">
        <f t="shared" si="263"/>
        <v>173.8</v>
      </c>
      <c r="B1744" s="84">
        <f t="shared" ref="B1744:B1807" si="270">ROUND(VLOOKUP($A1744,SINCLAIRTABELLE,$D$1),$B$10)</f>
        <v>1</v>
      </c>
      <c r="C1744" s="84">
        <f t="shared" ref="C1744:C1807" si="271">IF($B$3=$W$1,ROUND(VLOOKUP($A1744,SINCLAIRTABELLE,$E$1),$B$10),IF($B$3=$W$2,B1744,B1744+$B$4))</f>
        <v>1</v>
      </c>
      <c r="D1744" s="1"/>
      <c r="E1744" s="84">
        <f t="shared" si="264"/>
        <v>17.28</v>
      </c>
      <c r="F1744" s="84">
        <f t="shared" si="265"/>
        <v>0</v>
      </c>
      <c r="G1744" s="1"/>
      <c r="H1744" s="1"/>
      <c r="I1744" s="84">
        <f t="shared" si="266"/>
        <v>17.28</v>
      </c>
      <c r="J1744" s="84">
        <f t="shared" si="267"/>
        <v>305.60000000000002</v>
      </c>
      <c r="K1744" s="1"/>
      <c r="L1744" s="1"/>
      <c r="M1744" s="84">
        <f t="shared" si="268"/>
        <v>17.28</v>
      </c>
      <c r="N1744" s="84">
        <f t="shared" si="269"/>
        <v>117.54</v>
      </c>
      <c r="O1744" s="84">
        <f t="shared" ref="O1744:O1807" si="272">IF($N$4="Ja",ROUND(N1744*$O$2,$B$10),N1744)</f>
        <v>387.88200000000001</v>
      </c>
      <c r="P1744" s="1"/>
      <c r="Q1744" s="1"/>
    </row>
    <row r="1745" spans="1:17" x14ac:dyDescent="0.2">
      <c r="A1745" s="84">
        <f t="shared" si="263"/>
        <v>173.9</v>
      </c>
      <c r="B1745" s="84">
        <f t="shared" si="270"/>
        <v>1</v>
      </c>
      <c r="C1745" s="84">
        <f t="shared" si="271"/>
        <v>1</v>
      </c>
      <c r="D1745" s="1"/>
      <c r="E1745" s="84">
        <f t="shared" si="264"/>
        <v>17.29</v>
      </c>
      <c r="F1745" s="84">
        <f t="shared" si="265"/>
        <v>0</v>
      </c>
      <c r="G1745" s="1"/>
      <c r="H1745" s="1"/>
      <c r="I1745" s="84">
        <f t="shared" si="266"/>
        <v>17.29</v>
      </c>
      <c r="J1745" s="84">
        <f t="shared" si="267"/>
        <v>305.8</v>
      </c>
      <c r="K1745" s="1"/>
      <c r="L1745" s="1"/>
      <c r="M1745" s="84">
        <f t="shared" si="268"/>
        <v>17.29</v>
      </c>
      <c r="N1745" s="84">
        <f t="shared" si="269"/>
        <v>117.62</v>
      </c>
      <c r="O1745" s="84">
        <f t="shared" si="272"/>
        <v>388.14600000000002</v>
      </c>
      <c r="P1745" s="1"/>
      <c r="Q1745" s="1"/>
    </row>
    <row r="1746" spans="1:17" x14ac:dyDescent="0.2">
      <c r="A1746" s="84">
        <f t="shared" ref="A1746:A1809" si="273">ROUND(A1745+0.1,1)</f>
        <v>174</v>
      </c>
      <c r="B1746" s="84">
        <f t="shared" si="270"/>
        <v>1</v>
      </c>
      <c r="C1746" s="84">
        <f t="shared" si="271"/>
        <v>1</v>
      </c>
      <c r="D1746" s="1"/>
      <c r="E1746" s="84">
        <f t="shared" ref="E1746:E1809" si="274">ROUND(E1745+0.01,2)</f>
        <v>17.3</v>
      </c>
      <c r="F1746" s="84">
        <f t="shared" ref="F1746:F1809" si="275">ROUND(IF(E1746 &gt; $F$9,0,($F$9-E1746)*100*$F$11), $F$10)</f>
        <v>0</v>
      </c>
      <c r="G1746" s="1"/>
      <c r="H1746" s="1"/>
      <c r="I1746" s="84">
        <f t="shared" ref="I1746:I1809" si="276">ROUND(I1745+0.01,2)</f>
        <v>17.3</v>
      </c>
      <c r="J1746" s="84">
        <f t="shared" ref="J1746:J1809" si="277">ROUND(IF(I1746&lt;=$J$9,0,(I1746-$J$9)*100*$J$11),$J$10)</f>
        <v>306</v>
      </c>
      <c r="K1746" s="1"/>
      <c r="L1746" s="1"/>
      <c r="M1746" s="84">
        <f t="shared" ref="M1746:M1809" si="278">ROUND(M1745+0.01,2)</f>
        <v>17.3</v>
      </c>
      <c r="N1746" s="84">
        <f t="shared" ref="N1746:N1809" si="279">ROUND(IF(M1746&lt;=$N$9,0,(M1746-$N$9)*100*$N$11),$N$10)</f>
        <v>117.69</v>
      </c>
      <c r="O1746" s="84">
        <f t="shared" si="272"/>
        <v>388.37700000000001</v>
      </c>
      <c r="P1746" s="1"/>
      <c r="Q1746" s="1"/>
    </row>
    <row r="1747" spans="1:17" x14ac:dyDescent="0.2">
      <c r="A1747" s="84">
        <f t="shared" si="273"/>
        <v>174.1</v>
      </c>
      <c r="B1747" s="84">
        <f t="shared" si="270"/>
        <v>1</v>
      </c>
      <c r="C1747" s="84">
        <f t="shared" si="271"/>
        <v>1</v>
      </c>
      <c r="D1747" s="1"/>
      <c r="E1747" s="84">
        <f t="shared" si="274"/>
        <v>17.309999999999999</v>
      </c>
      <c r="F1747" s="84">
        <f t="shared" si="275"/>
        <v>0</v>
      </c>
      <c r="G1747" s="1"/>
      <c r="H1747" s="1"/>
      <c r="I1747" s="84">
        <f t="shared" si="276"/>
        <v>17.309999999999999</v>
      </c>
      <c r="J1747" s="84">
        <f t="shared" si="277"/>
        <v>306.2</v>
      </c>
      <c r="K1747" s="1"/>
      <c r="L1747" s="1"/>
      <c r="M1747" s="84">
        <f t="shared" si="278"/>
        <v>17.309999999999999</v>
      </c>
      <c r="N1747" s="84">
        <f t="shared" si="279"/>
        <v>117.77</v>
      </c>
      <c r="O1747" s="84">
        <f t="shared" si="272"/>
        <v>388.64100000000002</v>
      </c>
      <c r="P1747" s="1"/>
      <c r="Q1747" s="1"/>
    </row>
    <row r="1748" spans="1:17" x14ac:dyDescent="0.2">
      <c r="A1748" s="84">
        <f t="shared" si="273"/>
        <v>174.2</v>
      </c>
      <c r="B1748" s="84">
        <f t="shared" si="270"/>
        <v>1</v>
      </c>
      <c r="C1748" s="84">
        <f t="shared" si="271"/>
        <v>1</v>
      </c>
      <c r="D1748" s="1"/>
      <c r="E1748" s="84">
        <f t="shared" si="274"/>
        <v>17.32</v>
      </c>
      <c r="F1748" s="84">
        <f t="shared" si="275"/>
        <v>0</v>
      </c>
      <c r="G1748" s="1"/>
      <c r="H1748" s="1"/>
      <c r="I1748" s="84">
        <f t="shared" si="276"/>
        <v>17.32</v>
      </c>
      <c r="J1748" s="84">
        <f t="shared" si="277"/>
        <v>306.39999999999998</v>
      </c>
      <c r="K1748" s="1"/>
      <c r="L1748" s="1"/>
      <c r="M1748" s="84">
        <f t="shared" si="278"/>
        <v>17.32</v>
      </c>
      <c r="N1748" s="84">
        <f t="shared" si="279"/>
        <v>117.85</v>
      </c>
      <c r="O1748" s="84">
        <f t="shared" si="272"/>
        <v>388.90499999999997</v>
      </c>
      <c r="P1748" s="1"/>
      <c r="Q1748" s="1"/>
    </row>
    <row r="1749" spans="1:17" x14ac:dyDescent="0.2">
      <c r="A1749" s="84">
        <f t="shared" si="273"/>
        <v>174.3</v>
      </c>
      <c r="B1749" s="84">
        <f t="shared" si="270"/>
        <v>1</v>
      </c>
      <c r="C1749" s="84">
        <f t="shared" si="271"/>
        <v>1</v>
      </c>
      <c r="D1749" s="1"/>
      <c r="E1749" s="84">
        <f t="shared" si="274"/>
        <v>17.329999999999998</v>
      </c>
      <c r="F1749" s="84">
        <f t="shared" si="275"/>
        <v>0</v>
      </c>
      <c r="G1749" s="1"/>
      <c r="H1749" s="1"/>
      <c r="I1749" s="84">
        <f t="shared" si="276"/>
        <v>17.329999999999998</v>
      </c>
      <c r="J1749" s="84">
        <f t="shared" si="277"/>
        <v>306.60000000000002</v>
      </c>
      <c r="K1749" s="1"/>
      <c r="L1749" s="1"/>
      <c r="M1749" s="84">
        <f t="shared" si="278"/>
        <v>17.329999999999998</v>
      </c>
      <c r="N1749" s="84">
        <f t="shared" si="279"/>
        <v>117.92</v>
      </c>
      <c r="O1749" s="84">
        <f t="shared" si="272"/>
        <v>389.13600000000002</v>
      </c>
      <c r="P1749" s="1"/>
      <c r="Q1749" s="1"/>
    </row>
    <row r="1750" spans="1:17" x14ac:dyDescent="0.2">
      <c r="A1750" s="84">
        <f t="shared" si="273"/>
        <v>174.4</v>
      </c>
      <c r="B1750" s="84">
        <f t="shared" si="270"/>
        <v>1</v>
      </c>
      <c r="C1750" s="84">
        <f t="shared" si="271"/>
        <v>1</v>
      </c>
      <c r="D1750" s="1"/>
      <c r="E1750" s="84">
        <f t="shared" si="274"/>
        <v>17.34</v>
      </c>
      <c r="F1750" s="84">
        <f t="shared" si="275"/>
        <v>0</v>
      </c>
      <c r="G1750" s="1"/>
      <c r="H1750" s="1"/>
      <c r="I1750" s="84">
        <f t="shared" si="276"/>
        <v>17.34</v>
      </c>
      <c r="J1750" s="84">
        <f t="shared" si="277"/>
        <v>306.8</v>
      </c>
      <c r="K1750" s="1"/>
      <c r="L1750" s="1"/>
      <c r="M1750" s="84">
        <f t="shared" si="278"/>
        <v>17.34</v>
      </c>
      <c r="N1750" s="84">
        <f t="shared" si="279"/>
        <v>118</v>
      </c>
      <c r="O1750" s="84">
        <f t="shared" si="272"/>
        <v>389.4</v>
      </c>
      <c r="P1750" s="1"/>
      <c r="Q1750" s="1"/>
    </row>
    <row r="1751" spans="1:17" x14ac:dyDescent="0.2">
      <c r="A1751" s="84">
        <f t="shared" si="273"/>
        <v>174.5</v>
      </c>
      <c r="B1751" s="84">
        <f t="shared" si="270"/>
        <v>1</v>
      </c>
      <c r="C1751" s="84">
        <f t="shared" si="271"/>
        <v>1</v>
      </c>
      <c r="D1751" s="1"/>
      <c r="E1751" s="84">
        <f t="shared" si="274"/>
        <v>17.350000000000001</v>
      </c>
      <c r="F1751" s="84">
        <f t="shared" si="275"/>
        <v>0</v>
      </c>
      <c r="G1751" s="1"/>
      <c r="H1751" s="1"/>
      <c r="I1751" s="84">
        <f t="shared" si="276"/>
        <v>17.350000000000001</v>
      </c>
      <c r="J1751" s="84">
        <f t="shared" si="277"/>
        <v>307</v>
      </c>
      <c r="K1751" s="1"/>
      <c r="L1751" s="1"/>
      <c r="M1751" s="84">
        <f t="shared" si="278"/>
        <v>17.350000000000001</v>
      </c>
      <c r="N1751" s="84">
        <f t="shared" si="279"/>
        <v>118.08</v>
      </c>
      <c r="O1751" s="84">
        <f t="shared" si="272"/>
        <v>389.66399999999999</v>
      </c>
      <c r="P1751" s="1"/>
      <c r="Q1751" s="1"/>
    </row>
    <row r="1752" spans="1:17" x14ac:dyDescent="0.2">
      <c r="A1752" s="84">
        <f t="shared" si="273"/>
        <v>174.6</v>
      </c>
      <c r="B1752" s="84">
        <f t="shared" si="270"/>
        <v>1</v>
      </c>
      <c r="C1752" s="84">
        <f t="shared" si="271"/>
        <v>1</v>
      </c>
      <c r="D1752" s="1"/>
      <c r="E1752" s="84">
        <f t="shared" si="274"/>
        <v>17.36</v>
      </c>
      <c r="F1752" s="84">
        <f t="shared" si="275"/>
        <v>0</v>
      </c>
      <c r="G1752" s="1"/>
      <c r="H1752" s="1"/>
      <c r="I1752" s="84">
        <f t="shared" si="276"/>
        <v>17.36</v>
      </c>
      <c r="J1752" s="84">
        <f t="shared" si="277"/>
        <v>307.2</v>
      </c>
      <c r="K1752" s="1"/>
      <c r="L1752" s="1"/>
      <c r="M1752" s="84">
        <f t="shared" si="278"/>
        <v>17.36</v>
      </c>
      <c r="N1752" s="84">
        <f t="shared" si="279"/>
        <v>118.15</v>
      </c>
      <c r="O1752" s="84">
        <f t="shared" si="272"/>
        <v>389.89499999999998</v>
      </c>
      <c r="P1752" s="1"/>
      <c r="Q1752" s="1"/>
    </row>
    <row r="1753" spans="1:17" x14ac:dyDescent="0.2">
      <c r="A1753" s="84">
        <f t="shared" si="273"/>
        <v>174.7</v>
      </c>
      <c r="B1753" s="84">
        <f t="shared" si="270"/>
        <v>1</v>
      </c>
      <c r="C1753" s="84">
        <f t="shared" si="271"/>
        <v>1</v>
      </c>
      <c r="D1753" s="1"/>
      <c r="E1753" s="84">
        <f t="shared" si="274"/>
        <v>17.37</v>
      </c>
      <c r="F1753" s="84">
        <f t="shared" si="275"/>
        <v>0</v>
      </c>
      <c r="G1753" s="1"/>
      <c r="H1753" s="1"/>
      <c r="I1753" s="84">
        <f t="shared" si="276"/>
        <v>17.37</v>
      </c>
      <c r="J1753" s="84">
        <f t="shared" si="277"/>
        <v>307.39999999999998</v>
      </c>
      <c r="K1753" s="1"/>
      <c r="L1753" s="1"/>
      <c r="M1753" s="84">
        <f t="shared" si="278"/>
        <v>17.37</v>
      </c>
      <c r="N1753" s="84">
        <f t="shared" si="279"/>
        <v>118.23</v>
      </c>
      <c r="O1753" s="84">
        <f t="shared" si="272"/>
        <v>390.15899999999999</v>
      </c>
      <c r="P1753" s="1"/>
      <c r="Q1753" s="1"/>
    </row>
    <row r="1754" spans="1:17" x14ac:dyDescent="0.2">
      <c r="A1754" s="84">
        <f t="shared" si="273"/>
        <v>174.8</v>
      </c>
      <c r="B1754" s="84">
        <f t="shared" si="270"/>
        <v>1</v>
      </c>
      <c r="C1754" s="84">
        <f t="shared" si="271"/>
        <v>1</v>
      </c>
      <c r="D1754" s="1"/>
      <c r="E1754" s="84">
        <f t="shared" si="274"/>
        <v>17.38</v>
      </c>
      <c r="F1754" s="84">
        <f t="shared" si="275"/>
        <v>0</v>
      </c>
      <c r="G1754" s="1"/>
      <c r="H1754" s="1"/>
      <c r="I1754" s="84">
        <f t="shared" si="276"/>
        <v>17.38</v>
      </c>
      <c r="J1754" s="84">
        <f t="shared" si="277"/>
        <v>307.60000000000002</v>
      </c>
      <c r="K1754" s="1"/>
      <c r="L1754" s="1"/>
      <c r="M1754" s="84">
        <f t="shared" si="278"/>
        <v>17.38</v>
      </c>
      <c r="N1754" s="84">
        <f t="shared" si="279"/>
        <v>118.31</v>
      </c>
      <c r="O1754" s="84">
        <f t="shared" si="272"/>
        <v>390.423</v>
      </c>
      <c r="P1754" s="1"/>
      <c r="Q1754" s="1"/>
    </row>
    <row r="1755" spans="1:17" x14ac:dyDescent="0.2">
      <c r="A1755" s="84">
        <f t="shared" si="273"/>
        <v>174.9</v>
      </c>
      <c r="B1755" s="84">
        <f t="shared" si="270"/>
        <v>1</v>
      </c>
      <c r="C1755" s="84">
        <f t="shared" si="271"/>
        <v>1</v>
      </c>
      <c r="D1755" s="1"/>
      <c r="E1755" s="84">
        <f t="shared" si="274"/>
        <v>17.39</v>
      </c>
      <c r="F1755" s="84">
        <f t="shared" si="275"/>
        <v>0</v>
      </c>
      <c r="G1755" s="1"/>
      <c r="H1755" s="1"/>
      <c r="I1755" s="84">
        <f t="shared" si="276"/>
        <v>17.39</v>
      </c>
      <c r="J1755" s="84">
        <f t="shared" si="277"/>
        <v>307.8</v>
      </c>
      <c r="K1755" s="1"/>
      <c r="L1755" s="1"/>
      <c r="M1755" s="84">
        <f t="shared" si="278"/>
        <v>17.39</v>
      </c>
      <c r="N1755" s="84">
        <f t="shared" si="279"/>
        <v>118.38</v>
      </c>
      <c r="O1755" s="84">
        <f t="shared" si="272"/>
        <v>390.654</v>
      </c>
      <c r="P1755" s="1"/>
      <c r="Q1755" s="1"/>
    </row>
    <row r="1756" spans="1:17" x14ac:dyDescent="0.2">
      <c r="A1756" s="84">
        <f t="shared" si="273"/>
        <v>175</v>
      </c>
      <c r="B1756" s="84">
        <f t="shared" si="270"/>
        <v>1</v>
      </c>
      <c r="C1756" s="84">
        <f t="shared" si="271"/>
        <v>1</v>
      </c>
      <c r="D1756" s="1"/>
      <c r="E1756" s="84">
        <f t="shared" si="274"/>
        <v>17.399999999999999</v>
      </c>
      <c r="F1756" s="84">
        <f t="shared" si="275"/>
        <v>0</v>
      </c>
      <c r="G1756" s="1"/>
      <c r="H1756" s="1"/>
      <c r="I1756" s="84">
        <f t="shared" si="276"/>
        <v>17.399999999999999</v>
      </c>
      <c r="J1756" s="84">
        <f t="shared" si="277"/>
        <v>308</v>
      </c>
      <c r="K1756" s="1"/>
      <c r="L1756" s="1"/>
      <c r="M1756" s="84">
        <f t="shared" si="278"/>
        <v>17.399999999999999</v>
      </c>
      <c r="N1756" s="84">
        <f t="shared" si="279"/>
        <v>118.46</v>
      </c>
      <c r="O1756" s="84">
        <f t="shared" si="272"/>
        <v>390.91800000000001</v>
      </c>
      <c r="P1756" s="1"/>
      <c r="Q1756" s="1"/>
    </row>
    <row r="1757" spans="1:17" x14ac:dyDescent="0.2">
      <c r="A1757" s="84">
        <f t="shared" si="273"/>
        <v>175.1</v>
      </c>
      <c r="B1757" s="84">
        <f t="shared" si="270"/>
        <v>1</v>
      </c>
      <c r="C1757" s="84">
        <f t="shared" si="271"/>
        <v>1</v>
      </c>
      <c r="D1757" s="1"/>
      <c r="E1757" s="84">
        <f t="shared" si="274"/>
        <v>17.41</v>
      </c>
      <c r="F1757" s="84">
        <f t="shared" si="275"/>
        <v>0</v>
      </c>
      <c r="G1757" s="1"/>
      <c r="H1757" s="1"/>
      <c r="I1757" s="84">
        <f t="shared" si="276"/>
        <v>17.41</v>
      </c>
      <c r="J1757" s="84">
        <f t="shared" si="277"/>
        <v>308.2</v>
      </c>
      <c r="K1757" s="1"/>
      <c r="L1757" s="1"/>
      <c r="M1757" s="84">
        <f t="shared" si="278"/>
        <v>17.41</v>
      </c>
      <c r="N1757" s="84">
        <f t="shared" si="279"/>
        <v>118.54</v>
      </c>
      <c r="O1757" s="84">
        <f t="shared" si="272"/>
        <v>391.18200000000002</v>
      </c>
      <c r="P1757" s="1"/>
      <c r="Q1757" s="1"/>
    </row>
    <row r="1758" spans="1:17" x14ac:dyDescent="0.2">
      <c r="A1758" s="84">
        <f t="shared" si="273"/>
        <v>175.2</v>
      </c>
      <c r="B1758" s="84">
        <f t="shared" si="270"/>
        <v>1</v>
      </c>
      <c r="C1758" s="84">
        <f t="shared" si="271"/>
        <v>1</v>
      </c>
      <c r="D1758" s="1"/>
      <c r="E1758" s="84">
        <f t="shared" si="274"/>
        <v>17.420000000000002</v>
      </c>
      <c r="F1758" s="84">
        <f t="shared" si="275"/>
        <v>0</v>
      </c>
      <c r="G1758" s="1"/>
      <c r="H1758" s="1"/>
      <c r="I1758" s="84">
        <f t="shared" si="276"/>
        <v>17.420000000000002</v>
      </c>
      <c r="J1758" s="84">
        <f t="shared" si="277"/>
        <v>308.39999999999998</v>
      </c>
      <c r="K1758" s="1"/>
      <c r="L1758" s="1"/>
      <c r="M1758" s="84">
        <f t="shared" si="278"/>
        <v>17.420000000000002</v>
      </c>
      <c r="N1758" s="84">
        <f t="shared" si="279"/>
        <v>118.62</v>
      </c>
      <c r="O1758" s="84">
        <f t="shared" si="272"/>
        <v>391.44600000000003</v>
      </c>
      <c r="P1758" s="1"/>
      <c r="Q1758" s="1"/>
    </row>
    <row r="1759" spans="1:17" x14ac:dyDescent="0.2">
      <c r="A1759" s="84">
        <f t="shared" si="273"/>
        <v>175.3</v>
      </c>
      <c r="B1759" s="84">
        <f t="shared" si="270"/>
        <v>1</v>
      </c>
      <c r="C1759" s="84">
        <f t="shared" si="271"/>
        <v>1</v>
      </c>
      <c r="D1759" s="1"/>
      <c r="E1759" s="84">
        <f t="shared" si="274"/>
        <v>17.43</v>
      </c>
      <c r="F1759" s="84">
        <f t="shared" si="275"/>
        <v>0</v>
      </c>
      <c r="G1759" s="1"/>
      <c r="H1759" s="1"/>
      <c r="I1759" s="84">
        <f t="shared" si="276"/>
        <v>17.43</v>
      </c>
      <c r="J1759" s="84">
        <f t="shared" si="277"/>
        <v>308.60000000000002</v>
      </c>
      <c r="K1759" s="1"/>
      <c r="L1759" s="1"/>
      <c r="M1759" s="84">
        <f t="shared" si="278"/>
        <v>17.43</v>
      </c>
      <c r="N1759" s="84">
        <f t="shared" si="279"/>
        <v>118.69</v>
      </c>
      <c r="O1759" s="84">
        <f t="shared" si="272"/>
        <v>391.67700000000002</v>
      </c>
      <c r="P1759" s="1"/>
      <c r="Q1759" s="1"/>
    </row>
    <row r="1760" spans="1:17" x14ac:dyDescent="0.2">
      <c r="A1760" s="84">
        <f t="shared" si="273"/>
        <v>175.4</v>
      </c>
      <c r="B1760" s="84">
        <f t="shared" si="270"/>
        <v>1</v>
      </c>
      <c r="C1760" s="84">
        <f t="shared" si="271"/>
        <v>1</v>
      </c>
      <c r="D1760" s="1"/>
      <c r="E1760" s="84">
        <f t="shared" si="274"/>
        <v>17.440000000000001</v>
      </c>
      <c r="F1760" s="84">
        <f t="shared" si="275"/>
        <v>0</v>
      </c>
      <c r="G1760" s="1"/>
      <c r="H1760" s="1"/>
      <c r="I1760" s="84">
        <f t="shared" si="276"/>
        <v>17.440000000000001</v>
      </c>
      <c r="J1760" s="84">
        <f t="shared" si="277"/>
        <v>308.8</v>
      </c>
      <c r="K1760" s="1"/>
      <c r="L1760" s="1"/>
      <c r="M1760" s="84">
        <f t="shared" si="278"/>
        <v>17.440000000000001</v>
      </c>
      <c r="N1760" s="84">
        <f t="shared" si="279"/>
        <v>118.77</v>
      </c>
      <c r="O1760" s="84">
        <f t="shared" si="272"/>
        <v>391.94099999999997</v>
      </c>
      <c r="P1760" s="1"/>
      <c r="Q1760" s="1"/>
    </row>
    <row r="1761" spans="1:17" x14ac:dyDescent="0.2">
      <c r="A1761" s="84">
        <f t="shared" si="273"/>
        <v>175.5</v>
      </c>
      <c r="B1761" s="84">
        <f t="shared" si="270"/>
        <v>1</v>
      </c>
      <c r="C1761" s="84">
        <f t="shared" si="271"/>
        <v>1</v>
      </c>
      <c r="D1761" s="1"/>
      <c r="E1761" s="84">
        <f t="shared" si="274"/>
        <v>17.45</v>
      </c>
      <c r="F1761" s="84">
        <f t="shared" si="275"/>
        <v>0</v>
      </c>
      <c r="G1761" s="1"/>
      <c r="H1761" s="1"/>
      <c r="I1761" s="84">
        <f t="shared" si="276"/>
        <v>17.45</v>
      </c>
      <c r="J1761" s="84">
        <f t="shared" si="277"/>
        <v>309</v>
      </c>
      <c r="K1761" s="1"/>
      <c r="L1761" s="1"/>
      <c r="M1761" s="84">
        <f t="shared" si="278"/>
        <v>17.45</v>
      </c>
      <c r="N1761" s="84">
        <f t="shared" si="279"/>
        <v>118.85</v>
      </c>
      <c r="O1761" s="84">
        <f t="shared" si="272"/>
        <v>392.20499999999998</v>
      </c>
      <c r="P1761" s="1"/>
      <c r="Q1761" s="1"/>
    </row>
    <row r="1762" spans="1:17" x14ac:dyDescent="0.2">
      <c r="A1762" s="84">
        <f t="shared" si="273"/>
        <v>175.6</v>
      </c>
      <c r="B1762" s="84">
        <f t="shared" si="270"/>
        <v>1</v>
      </c>
      <c r="C1762" s="84">
        <f t="shared" si="271"/>
        <v>1</v>
      </c>
      <c r="D1762" s="1"/>
      <c r="E1762" s="84">
        <f t="shared" si="274"/>
        <v>17.46</v>
      </c>
      <c r="F1762" s="84">
        <f t="shared" si="275"/>
        <v>0</v>
      </c>
      <c r="G1762" s="1"/>
      <c r="H1762" s="1"/>
      <c r="I1762" s="84">
        <f t="shared" si="276"/>
        <v>17.46</v>
      </c>
      <c r="J1762" s="84">
        <f t="shared" si="277"/>
        <v>309.2</v>
      </c>
      <c r="K1762" s="1"/>
      <c r="L1762" s="1"/>
      <c r="M1762" s="84">
        <f t="shared" si="278"/>
        <v>17.46</v>
      </c>
      <c r="N1762" s="84">
        <f t="shared" si="279"/>
        <v>118.92</v>
      </c>
      <c r="O1762" s="84">
        <f t="shared" si="272"/>
        <v>392.43599999999998</v>
      </c>
      <c r="P1762" s="1"/>
      <c r="Q1762" s="1"/>
    </row>
    <row r="1763" spans="1:17" x14ac:dyDescent="0.2">
      <c r="A1763" s="84">
        <f t="shared" si="273"/>
        <v>175.7</v>
      </c>
      <c r="B1763" s="84">
        <f t="shared" si="270"/>
        <v>1</v>
      </c>
      <c r="C1763" s="84">
        <f t="shared" si="271"/>
        <v>1</v>
      </c>
      <c r="D1763" s="1"/>
      <c r="E1763" s="84">
        <f t="shared" si="274"/>
        <v>17.47</v>
      </c>
      <c r="F1763" s="84">
        <f t="shared" si="275"/>
        <v>0</v>
      </c>
      <c r="G1763" s="1"/>
      <c r="H1763" s="1"/>
      <c r="I1763" s="84">
        <f t="shared" si="276"/>
        <v>17.47</v>
      </c>
      <c r="J1763" s="84">
        <f t="shared" si="277"/>
        <v>309.39999999999998</v>
      </c>
      <c r="K1763" s="1"/>
      <c r="L1763" s="1"/>
      <c r="M1763" s="84">
        <f t="shared" si="278"/>
        <v>17.47</v>
      </c>
      <c r="N1763" s="84">
        <f t="shared" si="279"/>
        <v>119</v>
      </c>
      <c r="O1763" s="84">
        <f t="shared" si="272"/>
        <v>392.7</v>
      </c>
      <c r="P1763" s="1"/>
      <c r="Q1763" s="1"/>
    </row>
    <row r="1764" spans="1:17" x14ac:dyDescent="0.2">
      <c r="A1764" s="84">
        <f t="shared" si="273"/>
        <v>175.8</v>
      </c>
      <c r="B1764" s="84">
        <f t="shared" si="270"/>
        <v>1</v>
      </c>
      <c r="C1764" s="84">
        <f t="shared" si="271"/>
        <v>1</v>
      </c>
      <c r="D1764" s="1"/>
      <c r="E1764" s="84">
        <f t="shared" si="274"/>
        <v>17.48</v>
      </c>
      <c r="F1764" s="84">
        <f t="shared" si="275"/>
        <v>0</v>
      </c>
      <c r="G1764" s="1"/>
      <c r="H1764" s="1"/>
      <c r="I1764" s="84">
        <f t="shared" si="276"/>
        <v>17.48</v>
      </c>
      <c r="J1764" s="84">
        <f t="shared" si="277"/>
        <v>309.60000000000002</v>
      </c>
      <c r="K1764" s="1"/>
      <c r="L1764" s="1"/>
      <c r="M1764" s="84">
        <f t="shared" si="278"/>
        <v>17.48</v>
      </c>
      <c r="N1764" s="84">
        <f t="shared" si="279"/>
        <v>119.08</v>
      </c>
      <c r="O1764" s="84">
        <f t="shared" si="272"/>
        <v>392.964</v>
      </c>
      <c r="P1764" s="1"/>
      <c r="Q1764" s="1"/>
    </row>
    <row r="1765" spans="1:17" x14ac:dyDescent="0.2">
      <c r="A1765" s="84">
        <f t="shared" si="273"/>
        <v>175.9</v>
      </c>
      <c r="B1765" s="84">
        <f t="shared" si="270"/>
        <v>1</v>
      </c>
      <c r="C1765" s="84">
        <f t="shared" si="271"/>
        <v>1</v>
      </c>
      <c r="D1765" s="1"/>
      <c r="E1765" s="84">
        <f t="shared" si="274"/>
        <v>17.489999999999998</v>
      </c>
      <c r="F1765" s="84">
        <f t="shared" si="275"/>
        <v>0</v>
      </c>
      <c r="G1765" s="1"/>
      <c r="H1765" s="1"/>
      <c r="I1765" s="84">
        <f t="shared" si="276"/>
        <v>17.489999999999998</v>
      </c>
      <c r="J1765" s="84">
        <f t="shared" si="277"/>
        <v>309.8</v>
      </c>
      <c r="K1765" s="1"/>
      <c r="L1765" s="1"/>
      <c r="M1765" s="84">
        <f t="shared" si="278"/>
        <v>17.489999999999998</v>
      </c>
      <c r="N1765" s="84">
        <f t="shared" si="279"/>
        <v>119.15</v>
      </c>
      <c r="O1765" s="84">
        <f t="shared" si="272"/>
        <v>393.19499999999999</v>
      </c>
      <c r="P1765" s="1"/>
      <c r="Q1765" s="1"/>
    </row>
    <row r="1766" spans="1:17" x14ac:dyDescent="0.2">
      <c r="A1766" s="84">
        <f t="shared" si="273"/>
        <v>176</v>
      </c>
      <c r="B1766" s="84">
        <f t="shared" si="270"/>
        <v>1</v>
      </c>
      <c r="C1766" s="84">
        <f t="shared" si="271"/>
        <v>1</v>
      </c>
      <c r="D1766" s="1"/>
      <c r="E1766" s="84">
        <f t="shared" si="274"/>
        <v>17.5</v>
      </c>
      <c r="F1766" s="84">
        <f t="shared" si="275"/>
        <v>0</v>
      </c>
      <c r="G1766" s="1"/>
      <c r="H1766" s="1"/>
      <c r="I1766" s="84">
        <f t="shared" si="276"/>
        <v>17.5</v>
      </c>
      <c r="J1766" s="84">
        <f t="shared" si="277"/>
        <v>310</v>
      </c>
      <c r="K1766" s="1"/>
      <c r="L1766" s="1"/>
      <c r="M1766" s="84">
        <f t="shared" si="278"/>
        <v>17.5</v>
      </c>
      <c r="N1766" s="84">
        <f t="shared" si="279"/>
        <v>119.23</v>
      </c>
      <c r="O1766" s="84">
        <f t="shared" si="272"/>
        <v>393.459</v>
      </c>
      <c r="P1766" s="1"/>
      <c r="Q1766" s="1"/>
    </row>
    <row r="1767" spans="1:17" x14ac:dyDescent="0.2">
      <c r="A1767" s="84">
        <f t="shared" si="273"/>
        <v>176.1</v>
      </c>
      <c r="B1767" s="84">
        <f t="shared" si="270"/>
        <v>1</v>
      </c>
      <c r="C1767" s="84">
        <f t="shared" si="271"/>
        <v>1</v>
      </c>
      <c r="D1767" s="1"/>
      <c r="E1767" s="84">
        <f t="shared" si="274"/>
        <v>17.510000000000002</v>
      </c>
      <c r="F1767" s="84">
        <f t="shared" si="275"/>
        <v>0</v>
      </c>
      <c r="G1767" s="1"/>
      <c r="H1767" s="1"/>
      <c r="I1767" s="84">
        <f t="shared" si="276"/>
        <v>17.510000000000002</v>
      </c>
      <c r="J1767" s="84">
        <f t="shared" si="277"/>
        <v>310.2</v>
      </c>
      <c r="K1767" s="1"/>
      <c r="L1767" s="1"/>
      <c r="M1767" s="84">
        <f t="shared" si="278"/>
        <v>17.510000000000002</v>
      </c>
      <c r="N1767" s="84">
        <f t="shared" si="279"/>
        <v>119.31</v>
      </c>
      <c r="O1767" s="84">
        <f t="shared" si="272"/>
        <v>393.72300000000001</v>
      </c>
      <c r="P1767" s="1"/>
      <c r="Q1767" s="1"/>
    </row>
    <row r="1768" spans="1:17" x14ac:dyDescent="0.2">
      <c r="A1768" s="84">
        <f t="shared" si="273"/>
        <v>176.2</v>
      </c>
      <c r="B1768" s="84">
        <f t="shared" si="270"/>
        <v>1</v>
      </c>
      <c r="C1768" s="84">
        <f t="shared" si="271"/>
        <v>1</v>
      </c>
      <c r="D1768" s="1"/>
      <c r="E1768" s="84">
        <f t="shared" si="274"/>
        <v>17.52</v>
      </c>
      <c r="F1768" s="84">
        <f t="shared" si="275"/>
        <v>0</v>
      </c>
      <c r="G1768" s="1"/>
      <c r="H1768" s="1"/>
      <c r="I1768" s="84">
        <f t="shared" si="276"/>
        <v>17.52</v>
      </c>
      <c r="J1768" s="84">
        <f t="shared" si="277"/>
        <v>310.39999999999998</v>
      </c>
      <c r="K1768" s="1"/>
      <c r="L1768" s="1"/>
      <c r="M1768" s="84">
        <f t="shared" si="278"/>
        <v>17.52</v>
      </c>
      <c r="N1768" s="84">
        <f t="shared" si="279"/>
        <v>119.38</v>
      </c>
      <c r="O1768" s="84">
        <f t="shared" si="272"/>
        <v>393.95400000000001</v>
      </c>
      <c r="P1768" s="1"/>
      <c r="Q1768" s="1"/>
    </row>
    <row r="1769" spans="1:17" x14ac:dyDescent="0.2">
      <c r="A1769" s="84">
        <f t="shared" si="273"/>
        <v>176.3</v>
      </c>
      <c r="B1769" s="84">
        <f t="shared" si="270"/>
        <v>1</v>
      </c>
      <c r="C1769" s="84">
        <f t="shared" si="271"/>
        <v>1</v>
      </c>
      <c r="D1769" s="1"/>
      <c r="E1769" s="84">
        <f t="shared" si="274"/>
        <v>17.53</v>
      </c>
      <c r="F1769" s="84">
        <f t="shared" si="275"/>
        <v>0</v>
      </c>
      <c r="G1769" s="1"/>
      <c r="H1769" s="1"/>
      <c r="I1769" s="84">
        <f t="shared" si="276"/>
        <v>17.53</v>
      </c>
      <c r="J1769" s="84">
        <f t="shared" si="277"/>
        <v>310.60000000000002</v>
      </c>
      <c r="K1769" s="1"/>
      <c r="L1769" s="1"/>
      <c r="M1769" s="84">
        <f t="shared" si="278"/>
        <v>17.53</v>
      </c>
      <c r="N1769" s="84">
        <f t="shared" si="279"/>
        <v>119.46</v>
      </c>
      <c r="O1769" s="84">
        <f t="shared" si="272"/>
        <v>394.21800000000002</v>
      </c>
      <c r="P1769" s="1"/>
      <c r="Q1769" s="1"/>
    </row>
    <row r="1770" spans="1:17" x14ac:dyDescent="0.2">
      <c r="A1770" s="84">
        <f t="shared" si="273"/>
        <v>176.4</v>
      </c>
      <c r="B1770" s="84">
        <f t="shared" si="270"/>
        <v>1</v>
      </c>
      <c r="C1770" s="84">
        <f t="shared" si="271"/>
        <v>1</v>
      </c>
      <c r="D1770" s="1"/>
      <c r="E1770" s="84">
        <f t="shared" si="274"/>
        <v>17.54</v>
      </c>
      <c r="F1770" s="84">
        <f t="shared" si="275"/>
        <v>0</v>
      </c>
      <c r="G1770" s="1"/>
      <c r="H1770" s="1"/>
      <c r="I1770" s="84">
        <f t="shared" si="276"/>
        <v>17.54</v>
      </c>
      <c r="J1770" s="84">
        <f t="shared" si="277"/>
        <v>310.8</v>
      </c>
      <c r="K1770" s="1"/>
      <c r="L1770" s="1"/>
      <c r="M1770" s="84">
        <f t="shared" si="278"/>
        <v>17.54</v>
      </c>
      <c r="N1770" s="84">
        <f t="shared" si="279"/>
        <v>119.54</v>
      </c>
      <c r="O1770" s="84">
        <f t="shared" si="272"/>
        <v>394.48200000000003</v>
      </c>
      <c r="P1770" s="1"/>
      <c r="Q1770" s="1"/>
    </row>
    <row r="1771" spans="1:17" x14ac:dyDescent="0.2">
      <c r="A1771" s="84">
        <f t="shared" si="273"/>
        <v>176.5</v>
      </c>
      <c r="B1771" s="84">
        <f t="shared" si="270"/>
        <v>1</v>
      </c>
      <c r="C1771" s="84">
        <f t="shared" si="271"/>
        <v>1</v>
      </c>
      <c r="D1771" s="1"/>
      <c r="E1771" s="84">
        <f t="shared" si="274"/>
        <v>17.55</v>
      </c>
      <c r="F1771" s="84">
        <f t="shared" si="275"/>
        <v>0</v>
      </c>
      <c r="G1771" s="1"/>
      <c r="H1771" s="1"/>
      <c r="I1771" s="84">
        <f t="shared" si="276"/>
        <v>17.55</v>
      </c>
      <c r="J1771" s="84">
        <f t="shared" si="277"/>
        <v>311</v>
      </c>
      <c r="K1771" s="1"/>
      <c r="L1771" s="1"/>
      <c r="M1771" s="84">
        <f t="shared" si="278"/>
        <v>17.55</v>
      </c>
      <c r="N1771" s="84">
        <f t="shared" si="279"/>
        <v>119.62</v>
      </c>
      <c r="O1771" s="84">
        <f t="shared" si="272"/>
        <v>394.74599999999998</v>
      </c>
      <c r="P1771" s="1"/>
      <c r="Q1771" s="1"/>
    </row>
    <row r="1772" spans="1:17" x14ac:dyDescent="0.2">
      <c r="A1772" s="84">
        <f t="shared" si="273"/>
        <v>176.6</v>
      </c>
      <c r="B1772" s="84">
        <f t="shared" si="270"/>
        <v>1</v>
      </c>
      <c r="C1772" s="84">
        <f t="shared" si="271"/>
        <v>1</v>
      </c>
      <c r="D1772" s="1"/>
      <c r="E1772" s="84">
        <f t="shared" si="274"/>
        <v>17.559999999999999</v>
      </c>
      <c r="F1772" s="84">
        <f t="shared" si="275"/>
        <v>0</v>
      </c>
      <c r="G1772" s="1"/>
      <c r="H1772" s="1"/>
      <c r="I1772" s="84">
        <f t="shared" si="276"/>
        <v>17.559999999999999</v>
      </c>
      <c r="J1772" s="84">
        <f t="shared" si="277"/>
        <v>311.2</v>
      </c>
      <c r="K1772" s="1"/>
      <c r="L1772" s="1"/>
      <c r="M1772" s="84">
        <f t="shared" si="278"/>
        <v>17.559999999999999</v>
      </c>
      <c r="N1772" s="84">
        <f t="shared" si="279"/>
        <v>119.69</v>
      </c>
      <c r="O1772" s="84">
        <f t="shared" si="272"/>
        <v>394.97699999999998</v>
      </c>
      <c r="P1772" s="1"/>
      <c r="Q1772" s="1"/>
    </row>
    <row r="1773" spans="1:17" x14ac:dyDescent="0.2">
      <c r="A1773" s="84">
        <f t="shared" si="273"/>
        <v>176.7</v>
      </c>
      <c r="B1773" s="84">
        <f t="shared" si="270"/>
        <v>1</v>
      </c>
      <c r="C1773" s="84">
        <f t="shared" si="271"/>
        <v>1</v>
      </c>
      <c r="D1773" s="1"/>
      <c r="E1773" s="84">
        <f t="shared" si="274"/>
        <v>17.57</v>
      </c>
      <c r="F1773" s="84">
        <f t="shared" si="275"/>
        <v>0</v>
      </c>
      <c r="G1773" s="1"/>
      <c r="H1773" s="1"/>
      <c r="I1773" s="84">
        <f t="shared" si="276"/>
        <v>17.57</v>
      </c>
      <c r="J1773" s="84">
        <f t="shared" si="277"/>
        <v>311.39999999999998</v>
      </c>
      <c r="K1773" s="1"/>
      <c r="L1773" s="1"/>
      <c r="M1773" s="84">
        <f t="shared" si="278"/>
        <v>17.57</v>
      </c>
      <c r="N1773" s="84">
        <f t="shared" si="279"/>
        <v>119.77</v>
      </c>
      <c r="O1773" s="84">
        <f t="shared" si="272"/>
        <v>395.24099999999999</v>
      </c>
      <c r="P1773" s="1"/>
      <c r="Q1773" s="1"/>
    </row>
    <row r="1774" spans="1:17" x14ac:dyDescent="0.2">
      <c r="A1774" s="84">
        <f t="shared" si="273"/>
        <v>176.8</v>
      </c>
      <c r="B1774" s="84">
        <f t="shared" si="270"/>
        <v>1</v>
      </c>
      <c r="C1774" s="84">
        <f t="shared" si="271"/>
        <v>1</v>
      </c>
      <c r="D1774" s="1"/>
      <c r="E1774" s="84">
        <f t="shared" si="274"/>
        <v>17.579999999999998</v>
      </c>
      <c r="F1774" s="84">
        <f t="shared" si="275"/>
        <v>0</v>
      </c>
      <c r="G1774" s="1"/>
      <c r="H1774" s="1"/>
      <c r="I1774" s="84">
        <f t="shared" si="276"/>
        <v>17.579999999999998</v>
      </c>
      <c r="J1774" s="84">
        <f t="shared" si="277"/>
        <v>311.60000000000002</v>
      </c>
      <c r="K1774" s="1"/>
      <c r="L1774" s="1"/>
      <c r="M1774" s="84">
        <f t="shared" si="278"/>
        <v>17.579999999999998</v>
      </c>
      <c r="N1774" s="84">
        <f t="shared" si="279"/>
        <v>119.85</v>
      </c>
      <c r="O1774" s="84">
        <f t="shared" si="272"/>
        <v>395.505</v>
      </c>
      <c r="P1774" s="1"/>
      <c r="Q1774" s="1"/>
    </row>
    <row r="1775" spans="1:17" x14ac:dyDescent="0.2">
      <c r="A1775" s="84">
        <f t="shared" si="273"/>
        <v>176.9</v>
      </c>
      <c r="B1775" s="84">
        <f t="shared" si="270"/>
        <v>1</v>
      </c>
      <c r="C1775" s="84">
        <f t="shared" si="271"/>
        <v>1</v>
      </c>
      <c r="D1775" s="1"/>
      <c r="E1775" s="84">
        <f t="shared" si="274"/>
        <v>17.59</v>
      </c>
      <c r="F1775" s="84">
        <f t="shared" si="275"/>
        <v>0</v>
      </c>
      <c r="G1775" s="1"/>
      <c r="H1775" s="1"/>
      <c r="I1775" s="84">
        <f t="shared" si="276"/>
        <v>17.59</v>
      </c>
      <c r="J1775" s="84">
        <f t="shared" si="277"/>
        <v>311.8</v>
      </c>
      <c r="K1775" s="1"/>
      <c r="L1775" s="1"/>
      <c r="M1775" s="84">
        <f t="shared" si="278"/>
        <v>17.59</v>
      </c>
      <c r="N1775" s="84">
        <f t="shared" si="279"/>
        <v>119.92</v>
      </c>
      <c r="O1775" s="84">
        <f t="shared" si="272"/>
        <v>395.73599999999999</v>
      </c>
      <c r="P1775" s="1"/>
      <c r="Q1775" s="1"/>
    </row>
    <row r="1776" spans="1:17" x14ac:dyDescent="0.2">
      <c r="A1776" s="84">
        <f t="shared" si="273"/>
        <v>177</v>
      </c>
      <c r="B1776" s="84">
        <f t="shared" si="270"/>
        <v>1</v>
      </c>
      <c r="C1776" s="84">
        <f t="shared" si="271"/>
        <v>1</v>
      </c>
      <c r="D1776" s="1"/>
      <c r="E1776" s="84">
        <f t="shared" si="274"/>
        <v>17.600000000000001</v>
      </c>
      <c r="F1776" s="84">
        <f t="shared" si="275"/>
        <v>0</v>
      </c>
      <c r="G1776" s="1"/>
      <c r="H1776" s="1"/>
      <c r="I1776" s="84">
        <f t="shared" si="276"/>
        <v>17.600000000000001</v>
      </c>
      <c r="J1776" s="84">
        <f t="shared" si="277"/>
        <v>312</v>
      </c>
      <c r="K1776" s="1"/>
      <c r="L1776" s="1"/>
      <c r="M1776" s="84">
        <f t="shared" si="278"/>
        <v>17.600000000000001</v>
      </c>
      <c r="N1776" s="84">
        <f t="shared" si="279"/>
        <v>120</v>
      </c>
      <c r="O1776" s="84">
        <f t="shared" si="272"/>
        <v>396</v>
      </c>
      <c r="P1776" s="1"/>
      <c r="Q1776" s="1"/>
    </row>
    <row r="1777" spans="1:17" x14ac:dyDescent="0.2">
      <c r="A1777" s="84">
        <f t="shared" si="273"/>
        <v>177.1</v>
      </c>
      <c r="B1777" s="84">
        <f t="shared" si="270"/>
        <v>1</v>
      </c>
      <c r="C1777" s="84">
        <f t="shared" si="271"/>
        <v>1</v>
      </c>
      <c r="D1777" s="1"/>
      <c r="E1777" s="84">
        <f t="shared" si="274"/>
        <v>17.61</v>
      </c>
      <c r="F1777" s="84">
        <f t="shared" si="275"/>
        <v>0</v>
      </c>
      <c r="G1777" s="1"/>
      <c r="H1777" s="1"/>
      <c r="I1777" s="84">
        <f t="shared" si="276"/>
        <v>17.61</v>
      </c>
      <c r="J1777" s="84">
        <f t="shared" si="277"/>
        <v>312.2</v>
      </c>
      <c r="K1777" s="1"/>
      <c r="L1777" s="1"/>
      <c r="M1777" s="84">
        <f t="shared" si="278"/>
        <v>17.61</v>
      </c>
      <c r="N1777" s="84">
        <f t="shared" si="279"/>
        <v>120.08</v>
      </c>
      <c r="O1777" s="84">
        <f t="shared" si="272"/>
        <v>396.26400000000001</v>
      </c>
      <c r="P1777" s="1"/>
      <c r="Q1777" s="1"/>
    </row>
    <row r="1778" spans="1:17" x14ac:dyDescent="0.2">
      <c r="A1778" s="84">
        <f t="shared" si="273"/>
        <v>177.2</v>
      </c>
      <c r="B1778" s="84">
        <f t="shared" si="270"/>
        <v>1</v>
      </c>
      <c r="C1778" s="84">
        <f t="shared" si="271"/>
        <v>1</v>
      </c>
      <c r="D1778" s="1"/>
      <c r="E1778" s="84">
        <f t="shared" si="274"/>
        <v>17.62</v>
      </c>
      <c r="F1778" s="84">
        <f t="shared" si="275"/>
        <v>0</v>
      </c>
      <c r="G1778" s="1"/>
      <c r="H1778" s="1"/>
      <c r="I1778" s="84">
        <f t="shared" si="276"/>
        <v>17.62</v>
      </c>
      <c r="J1778" s="84">
        <f t="shared" si="277"/>
        <v>312.39999999999998</v>
      </c>
      <c r="K1778" s="1"/>
      <c r="L1778" s="1"/>
      <c r="M1778" s="84">
        <f t="shared" si="278"/>
        <v>17.62</v>
      </c>
      <c r="N1778" s="84">
        <f t="shared" si="279"/>
        <v>120.15</v>
      </c>
      <c r="O1778" s="84">
        <f t="shared" si="272"/>
        <v>396.495</v>
      </c>
      <c r="P1778" s="1"/>
      <c r="Q1778" s="1"/>
    </row>
    <row r="1779" spans="1:17" x14ac:dyDescent="0.2">
      <c r="A1779" s="84">
        <f t="shared" si="273"/>
        <v>177.3</v>
      </c>
      <c r="B1779" s="84">
        <f t="shared" si="270"/>
        <v>1</v>
      </c>
      <c r="C1779" s="84">
        <f t="shared" si="271"/>
        <v>1</v>
      </c>
      <c r="D1779" s="1"/>
      <c r="E1779" s="84">
        <f t="shared" si="274"/>
        <v>17.63</v>
      </c>
      <c r="F1779" s="84">
        <f t="shared" si="275"/>
        <v>0</v>
      </c>
      <c r="G1779" s="1"/>
      <c r="H1779" s="1"/>
      <c r="I1779" s="84">
        <f t="shared" si="276"/>
        <v>17.63</v>
      </c>
      <c r="J1779" s="84">
        <f t="shared" si="277"/>
        <v>312.60000000000002</v>
      </c>
      <c r="K1779" s="1"/>
      <c r="L1779" s="1"/>
      <c r="M1779" s="84">
        <f t="shared" si="278"/>
        <v>17.63</v>
      </c>
      <c r="N1779" s="84">
        <f t="shared" si="279"/>
        <v>120.23</v>
      </c>
      <c r="O1779" s="84">
        <f t="shared" si="272"/>
        <v>396.75900000000001</v>
      </c>
      <c r="P1779" s="1"/>
      <c r="Q1779" s="1"/>
    </row>
    <row r="1780" spans="1:17" x14ac:dyDescent="0.2">
      <c r="A1780" s="84">
        <f t="shared" si="273"/>
        <v>177.4</v>
      </c>
      <c r="B1780" s="84">
        <f t="shared" si="270"/>
        <v>1</v>
      </c>
      <c r="C1780" s="84">
        <f t="shared" si="271"/>
        <v>1</v>
      </c>
      <c r="D1780" s="1"/>
      <c r="E1780" s="84">
        <f t="shared" si="274"/>
        <v>17.64</v>
      </c>
      <c r="F1780" s="84">
        <f t="shared" si="275"/>
        <v>0</v>
      </c>
      <c r="G1780" s="1"/>
      <c r="H1780" s="1"/>
      <c r="I1780" s="84">
        <f t="shared" si="276"/>
        <v>17.64</v>
      </c>
      <c r="J1780" s="84">
        <f t="shared" si="277"/>
        <v>312.8</v>
      </c>
      <c r="K1780" s="1"/>
      <c r="L1780" s="1"/>
      <c r="M1780" s="84">
        <f t="shared" si="278"/>
        <v>17.64</v>
      </c>
      <c r="N1780" s="84">
        <f t="shared" si="279"/>
        <v>120.31</v>
      </c>
      <c r="O1780" s="84">
        <f t="shared" si="272"/>
        <v>397.02300000000002</v>
      </c>
      <c r="P1780" s="1"/>
      <c r="Q1780" s="1"/>
    </row>
    <row r="1781" spans="1:17" x14ac:dyDescent="0.2">
      <c r="A1781" s="84">
        <f t="shared" si="273"/>
        <v>177.5</v>
      </c>
      <c r="B1781" s="84">
        <f t="shared" si="270"/>
        <v>1</v>
      </c>
      <c r="C1781" s="84">
        <f t="shared" si="271"/>
        <v>1</v>
      </c>
      <c r="D1781" s="1"/>
      <c r="E1781" s="84">
        <f t="shared" si="274"/>
        <v>17.649999999999999</v>
      </c>
      <c r="F1781" s="84">
        <f t="shared" si="275"/>
        <v>0</v>
      </c>
      <c r="G1781" s="1"/>
      <c r="H1781" s="1"/>
      <c r="I1781" s="84">
        <f t="shared" si="276"/>
        <v>17.649999999999999</v>
      </c>
      <c r="J1781" s="84">
        <f t="shared" si="277"/>
        <v>313</v>
      </c>
      <c r="K1781" s="1"/>
      <c r="L1781" s="1"/>
      <c r="M1781" s="84">
        <f t="shared" si="278"/>
        <v>17.649999999999999</v>
      </c>
      <c r="N1781" s="84">
        <f t="shared" si="279"/>
        <v>120.38</v>
      </c>
      <c r="O1781" s="84">
        <f t="shared" si="272"/>
        <v>397.25400000000002</v>
      </c>
      <c r="P1781" s="1"/>
      <c r="Q1781" s="1"/>
    </row>
    <row r="1782" spans="1:17" x14ac:dyDescent="0.2">
      <c r="A1782" s="84">
        <f t="shared" si="273"/>
        <v>177.6</v>
      </c>
      <c r="B1782" s="84">
        <f t="shared" si="270"/>
        <v>1</v>
      </c>
      <c r="C1782" s="84">
        <f t="shared" si="271"/>
        <v>1</v>
      </c>
      <c r="D1782" s="1"/>
      <c r="E1782" s="84">
        <f t="shared" si="274"/>
        <v>17.66</v>
      </c>
      <c r="F1782" s="84">
        <f t="shared" si="275"/>
        <v>0</v>
      </c>
      <c r="G1782" s="1"/>
      <c r="H1782" s="1"/>
      <c r="I1782" s="84">
        <f t="shared" si="276"/>
        <v>17.66</v>
      </c>
      <c r="J1782" s="84">
        <f t="shared" si="277"/>
        <v>313.2</v>
      </c>
      <c r="K1782" s="1"/>
      <c r="L1782" s="1"/>
      <c r="M1782" s="84">
        <f t="shared" si="278"/>
        <v>17.66</v>
      </c>
      <c r="N1782" s="84">
        <f t="shared" si="279"/>
        <v>120.46</v>
      </c>
      <c r="O1782" s="84">
        <f t="shared" si="272"/>
        <v>397.51799999999997</v>
      </c>
      <c r="P1782" s="1"/>
      <c r="Q1782" s="1"/>
    </row>
    <row r="1783" spans="1:17" x14ac:dyDescent="0.2">
      <c r="A1783" s="84">
        <f t="shared" si="273"/>
        <v>177.7</v>
      </c>
      <c r="B1783" s="84">
        <f t="shared" si="270"/>
        <v>1</v>
      </c>
      <c r="C1783" s="84">
        <f t="shared" si="271"/>
        <v>1</v>
      </c>
      <c r="D1783" s="1"/>
      <c r="E1783" s="84">
        <f t="shared" si="274"/>
        <v>17.670000000000002</v>
      </c>
      <c r="F1783" s="84">
        <f t="shared" si="275"/>
        <v>0</v>
      </c>
      <c r="G1783" s="1"/>
      <c r="H1783" s="1"/>
      <c r="I1783" s="84">
        <f t="shared" si="276"/>
        <v>17.670000000000002</v>
      </c>
      <c r="J1783" s="84">
        <f t="shared" si="277"/>
        <v>313.39999999999998</v>
      </c>
      <c r="K1783" s="1"/>
      <c r="L1783" s="1"/>
      <c r="M1783" s="84">
        <f t="shared" si="278"/>
        <v>17.670000000000002</v>
      </c>
      <c r="N1783" s="84">
        <f t="shared" si="279"/>
        <v>120.54</v>
      </c>
      <c r="O1783" s="84">
        <f t="shared" si="272"/>
        <v>397.78199999999998</v>
      </c>
      <c r="P1783" s="1"/>
      <c r="Q1783" s="1"/>
    </row>
    <row r="1784" spans="1:17" x14ac:dyDescent="0.2">
      <c r="A1784" s="84">
        <f t="shared" si="273"/>
        <v>177.8</v>
      </c>
      <c r="B1784" s="84">
        <f t="shared" si="270"/>
        <v>1</v>
      </c>
      <c r="C1784" s="84">
        <f t="shared" si="271"/>
        <v>1</v>
      </c>
      <c r="D1784" s="1"/>
      <c r="E1784" s="84">
        <f t="shared" si="274"/>
        <v>17.68</v>
      </c>
      <c r="F1784" s="84">
        <f t="shared" si="275"/>
        <v>0</v>
      </c>
      <c r="G1784" s="1"/>
      <c r="H1784" s="1"/>
      <c r="I1784" s="84">
        <f t="shared" si="276"/>
        <v>17.68</v>
      </c>
      <c r="J1784" s="84">
        <f t="shared" si="277"/>
        <v>313.60000000000002</v>
      </c>
      <c r="K1784" s="1"/>
      <c r="L1784" s="1"/>
      <c r="M1784" s="84">
        <f t="shared" si="278"/>
        <v>17.68</v>
      </c>
      <c r="N1784" s="84">
        <f t="shared" si="279"/>
        <v>120.62</v>
      </c>
      <c r="O1784" s="84">
        <f t="shared" si="272"/>
        <v>398.04599999999999</v>
      </c>
      <c r="P1784" s="1"/>
      <c r="Q1784" s="1"/>
    </row>
    <row r="1785" spans="1:17" x14ac:dyDescent="0.2">
      <c r="A1785" s="84">
        <f t="shared" si="273"/>
        <v>177.9</v>
      </c>
      <c r="B1785" s="84">
        <f t="shared" si="270"/>
        <v>1</v>
      </c>
      <c r="C1785" s="84">
        <f t="shared" si="271"/>
        <v>1</v>
      </c>
      <c r="D1785" s="1"/>
      <c r="E1785" s="84">
        <f t="shared" si="274"/>
        <v>17.690000000000001</v>
      </c>
      <c r="F1785" s="84">
        <f t="shared" si="275"/>
        <v>0</v>
      </c>
      <c r="G1785" s="1"/>
      <c r="H1785" s="1"/>
      <c r="I1785" s="84">
        <f t="shared" si="276"/>
        <v>17.690000000000001</v>
      </c>
      <c r="J1785" s="84">
        <f t="shared" si="277"/>
        <v>313.8</v>
      </c>
      <c r="K1785" s="1"/>
      <c r="L1785" s="1"/>
      <c r="M1785" s="84">
        <f t="shared" si="278"/>
        <v>17.690000000000001</v>
      </c>
      <c r="N1785" s="84">
        <f t="shared" si="279"/>
        <v>120.69</v>
      </c>
      <c r="O1785" s="84">
        <f t="shared" si="272"/>
        <v>398.27699999999999</v>
      </c>
      <c r="P1785" s="1"/>
      <c r="Q1785" s="1"/>
    </row>
    <row r="1786" spans="1:17" x14ac:dyDescent="0.2">
      <c r="A1786" s="84">
        <f t="shared" si="273"/>
        <v>178</v>
      </c>
      <c r="B1786" s="84">
        <f t="shared" si="270"/>
        <v>1</v>
      </c>
      <c r="C1786" s="84">
        <f t="shared" si="271"/>
        <v>1</v>
      </c>
      <c r="D1786" s="1"/>
      <c r="E1786" s="84">
        <f t="shared" si="274"/>
        <v>17.7</v>
      </c>
      <c r="F1786" s="84">
        <f t="shared" si="275"/>
        <v>0</v>
      </c>
      <c r="G1786" s="1"/>
      <c r="H1786" s="1"/>
      <c r="I1786" s="84">
        <f t="shared" si="276"/>
        <v>17.7</v>
      </c>
      <c r="J1786" s="84">
        <f t="shared" si="277"/>
        <v>314</v>
      </c>
      <c r="K1786" s="1"/>
      <c r="L1786" s="1"/>
      <c r="M1786" s="84">
        <f t="shared" si="278"/>
        <v>17.7</v>
      </c>
      <c r="N1786" s="84">
        <f t="shared" si="279"/>
        <v>120.77</v>
      </c>
      <c r="O1786" s="84">
        <f t="shared" si="272"/>
        <v>398.541</v>
      </c>
      <c r="P1786" s="1"/>
      <c r="Q1786" s="1"/>
    </row>
    <row r="1787" spans="1:17" x14ac:dyDescent="0.2">
      <c r="A1787" s="84">
        <f t="shared" si="273"/>
        <v>178.1</v>
      </c>
      <c r="B1787" s="84">
        <f t="shared" si="270"/>
        <v>1</v>
      </c>
      <c r="C1787" s="84">
        <f t="shared" si="271"/>
        <v>1</v>
      </c>
      <c r="D1787" s="1"/>
      <c r="E1787" s="84">
        <f t="shared" si="274"/>
        <v>17.71</v>
      </c>
      <c r="F1787" s="84">
        <f t="shared" si="275"/>
        <v>0</v>
      </c>
      <c r="G1787" s="1"/>
      <c r="H1787" s="1"/>
      <c r="I1787" s="84">
        <f t="shared" si="276"/>
        <v>17.71</v>
      </c>
      <c r="J1787" s="84">
        <f t="shared" si="277"/>
        <v>314.2</v>
      </c>
      <c r="K1787" s="1"/>
      <c r="L1787" s="1"/>
      <c r="M1787" s="84">
        <f t="shared" si="278"/>
        <v>17.71</v>
      </c>
      <c r="N1787" s="84">
        <f t="shared" si="279"/>
        <v>120.85</v>
      </c>
      <c r="O1787" s="84">
        <f t="shared" si="272"/>
        <v>398.80500000000001</v>
      </c>
      <c r="P1787" s="1"/>
      <c r="Q1787" s="1"/>
    </row>
    <row r="1788" spans="1:17" x14ac:dyDescent="0.2">
      <c r="A1788" s="84">
        <f t="shared" si="273"/>
        <v>178.2</v>
      </c>
      <c r="B1788" s="84">
        <f t="shared" si="270"/>
        <v>1</v>
      </c>
      <c r="C1788" s="84">
        <f t="shared" si="271"/>
        <v>1</v>
      </c>
      <c r="D1788" s="1"/>
      <c r="E1788" s="84">
        <f t="shared" si="274"/>
        <v>17.72</v>
      </c>
      <c r="F1788" s="84">
        <f t="shared" si="275"/>
        <v>0</v>
      </c>
      <c r="G1788" s="1"/>
      <c r="H1788" s="1"/>
      <c r="I1788" s="84">
        <f t="shared" si="276"/>
        <v>17.72</v>
      </c>
      <c r="J1788" s="84">
        <f t="shared" si="277"/>
        <v>314.39999999999998</v>
      </c>
      <c r="K1788" s="1"/>
      <c r="L1788" s="1"/>
      <c r="M1788" s="84">
        <f t="shared" si="278"/>
        <v>17.72</v>
      </c>
      <c r="N1788" s="84">
        <f t="shared" si="279"/>
        <v>120.92</v>
      </c>
      <c r="O1788" s="84">
        <f t="shared" si="272"/>
        <v>399.036</v>
      </c>
      <c r="P1788" s="1"/>
      <c r="Q1788" s="1"/>
    </row>
    <row r="1789" spans="1:17" x14ac:dyDescent="0.2">
      <c r="A1789" s="84">
        <f t="shared" si="273"/>
        <v>178.3</v>
      </c>
      <c r="B1789" s="84">
        <f t="shared" si="270"/>
        <v>1</v>
      </c>
      <c r="C1789" s="84">
        <f t="shared" si="271"/>
        <v>1</v>
      </c>
      <c r="D1789" s="1"/>
      <c r="E1789" s="84">
        <f t="shared" si="274"/>
        <v>17.73</v>
      </c>
      <c r="F1789" s="84">
        <f t="shared" si="275"/>
        <v>0</v>
      </c>
      <c r="G1789" s="1"/>
      <c r="H1789" s="1"/>
      <c r="I1789" s="84">
        <f t="shared" si="276"/>
        <v>17.73</v>
      </c>
      <c r="J1789" s="84">
        <f t="shared" si="277"/>
        <v>314.60000000000002</v>
      </c>
      <c r="K1789" s="1"/>
      <c r="L1789" s="1"/>
      <c r="M1789" s="84">
        <f t="shared" si="278"/>
        <v>17.73</v>
      </c>
      <c r="N1789" s="84">
        <f t="shared" si="279"/>
        <v>121</v>
      </c>
      <c r="O1789" s="84">
        <f t="shared" si="272"/>
        <v>399.3</v>
      </c>
      <c r="P1789" s="1"/>
      <c r="Q1789" s="1"/>
    </row>
    <row r="1790" spans="1:17" x14ac:dyDescent="0.2">
      <c r="A1790" s="84">
        <f t="shared" si="273"/>
        <v>178.4</v>
      </c>
      <c r="B1790" s="84">
        <f t="shared" si="270"/>
        <v>1</v>
      </c>
      <c r="C1790" s="84">
        <f t="shared" si="271"/>
        <v>1</v>
      </c>
      <c r="D1790" s="1"/>
      <c r="E1790" s="84">
        <f t="shared" si="274"/>
        <v>17.739999999999998</v>
      </c>
      <c r="F1790" s="84">
        <f t="shared" si="275"/>
        <v>0</v>
      </c>
      <c r="G1790" s="1"/>
      <c r="H1790" s="1"/>
      <c r="I1790" s="84">
        <f t="shared" si="276"/>
        <v>17.739999999999998</v>
      </c>
      <c r="J1790" s="84">
        <f t="shared" si="277"/>
        <v>314.8</v>
      </c>
      <c r="K1790" s="1"/>
      <c r="L1790" s="1"/>
      <c r="M1790" s="84">
        <f t="shared" si="278"/>
        <v>17.739999999999998</v>
      </c>
      <c r="N1790" s="84">
        <f t="shared" si="279"/>
        <v>121.08</v>
      </c>
      <c r="O1790" s="84">
        <f t="shared" si="272"/>
        <v>399.56400000000002</v>
      </c>
      <c r="P1790" s="1"/>
      <c r="Q1790" s="1"/>
    </row>
    <row r="1791" spans="1:17" x14ac:dyDescent="0.2">
      <c r="A1791" s="84">
        <f t="shared" si="273"/>
        <v>178.5</v>
      </c>
      <c r="B1791" s="84">
        <f t="shared" si="270"/>
        <v>1</v>
      </c>
      <c r="C1791" s="84">
        <f t="shared" si="271"/>
        <v>1</v>
      </c>
      <c r="D1791" s="1"/>
      <c r="E1791" s="84">
        <f t="shared" si="274"/>
        <v>17.75</v>
      </c>
      <c r="F1791" s="84">
        <f t="shared" si="275"/>
        <v>0</v>
      </c>
      <c r="G1791" s="1"/>
      <c r="H1791" s="1"/>
      <c r="I1791" s="84">
        <f t="shared" si="276"/>
        <v>17.75</v>
      </c>
      <c r="J1791" s="84">
        <f t="shared" si="277"/>
        <v>315</v>
      </c>
      <c r="K1791" s="1"/>
      <c r="L1791" s="1"/>
      <c r="M1791" s="84">
        <f t="shared" si="278"/>
        <v>17.75</v>
      </c>
      <c r="N1791" s="84">
        <f t="shared" si="279"/>
        <v>121.15</v>
      </c>
      <c r="O1791" s="84">
        <f t="shared" si="272"/>
        <v>399.79500000000002</v>
      </c>
      <c r="P1791" s="1"/>
      <c r="Q1791" s="1"/>
    </row>
    <row r="1792" spans="1:17" x14ac:dyDescent="0.2">
      <c r="A1792" s="84">
        <f t="shared" si="273"/>
        <v>178.6</v>
      </c>
      <c r="B1792" s="84">
        <f t="shared" si="270"/>
        <v>1</v>
      </c>
      <c r="C1792" s="84">
        <f t="shared" si="271"/>
        <v>1</v>
      </c>
      <c r="D1792" s="1"/>
      <c r="E1792" s="84">
        <f t="shared" si="274"/>
        <v>17.760000000000002</v>
      </c>
      <c r="F1792" s="84">
        <f t="shared" si="275"/>
        <v>0</v>
      </c>
      <c r="G1792" s="1"/>
      <c r="H1792" s="1"/>
      <c r="I1792" s="84">
        <f t="shared" si="276"/>
        <v>17.760000000000002</v>
      </c>
      <c r="J1792" s="84">
        <f t="shared" si="277"/>
        <v>315.2</v>
      </c>
      <c r="K1792" s="1"/>
      <c r="L1792" s="1"/>
      <c r="M1792" s="84">
        <f t="shared" si="278"/>
        <v>17.760000000000002</v>
      </c>
      <c r="N1792" s="84">
        <f t="shared" si="279"/>
        <v>121.23</v>
      </c>
      <c r="O1792" s="84">
        <f t="shared" si="272"/>
        <v>400.05900000000003</v>
      </c>
      <c r="P1792" s="1"/>
      <c r="Q1792" s="1"/>
    </row>
    <row r="1793" spans="1:17" x14ac:dyDescent="0.2">
      <c r="A1793" s="84">
        <f t="shared" si="273"/>
        <v>178.7</v>
      </c>
      <c r="B1793" s="84">
        <f t="shared" si="270"/>
        <v>1</v>
      </c>
      <c r="C1793" s="84">
        <f t="shared" si="271"/>
        <v>1</v>
      </c>
      <c r="D1793" s="1"/>
      <c r="E1793" s="84">
        <f t="shared" si="274"/>
        <v>17.77</v>
      </c>
      <c r="F1793" s="84">
        <f t="shared" si="275"/>
        <v>0</v>
      </c>
      <c r="G1793" s="1"/>
      <c r="H1793" s="1"/>
      <c r="I1793" s="84">
        <f t="shared" si="276"/>
        <v>17.77</v>
      </c>
      <c r="J1793" s="84">
        <f t="shared" si="277"/>
        <v>315.39999999999998</v>
      </c>
      <c r="K1793" s="1"/>
      <c r="L1793" s="1"/>
      <c r="M1793" s="84">
        <f t="shared" si="278"/>
        <v>17.77</v>
      </c>
      <c r="N1793" s="84">
        <f t="shared" si="279"/>
        <v>121.31</v>
      </c>
      <c r="O1793" s="84">
        <f t="shared" si="272"/>
        <v>400.32299999999998</v>
      </c>
      <c r="P1793" s="1"/>
      <c r="Q1793" s="1"/>
    </row>
    <row r="1794" spans="1:17" x14ac:dyDescent="0.2">
      <c r="A1794" s="84">
        <f t="shared" si="273"/>
        <v>178.8</v>
      </c>
      <c r="B1794" s="84">
        <f t="shared" si="270"/>
        <v>1</v>
      </c>
      <c r="C1794" s="84">
        <f t="shared" si="271"/>
        <v>1</v>
      </c>
      <c r="D1794" s="1"/>
      <c r="E1794" s="84">
        <f t="shared" si="274"/>
        <v>17.78</v>
      </c>
      <c r="F1794" s="84">
        <f t="shared" si="275"/>
        <v>0</v>
      </c>
      <c r="G1794" s="1"/>
      <c r="H1794" s="1"/>
      <c r="I1794" s="84">
        <f t="shared" si="276"/>
        <v>17.78</v>
      </c>
      <c r="J1794" s="84">
        <f t="shared" si="277"/>
        <v>315.60000000000002</v>
      </c>
      <c r="K1794" s="1"/>
      <c r="L1794" s="1"/>
      <c r="M1794" s="84">
        <f t="shared" si="278"/>
        <v>17.78</v>
      </c>
      <c r="N1794" s="84">
        <f t="shared" si="279"/>
        <v>121.38</v>
      </c>
      <c r="O1794" s="84">
        <f t="shared" si="272"/>
        <v>400.55399999999997</v>
      </c>
      <c r="P1794" s="1"/>
      <c r="Q1794" s="1"/>
    </row>
    <row r="1795" spans="1:17" x14ac:dyDescent="0.2">
      <c r="A1795" s="84">
        <f t="shared" si="273"/>
        <v>178.9</v>
      </c>
      <c r="B1795" s="84">
        <f t="shared" si="270"/>
        <v>1</v>
      </c>
      <c r="C1795" s="84">
        <f t="shared" si="271"/>
        <v>1</v>
      </c>
      <c r="D1795" s="1"/>
      <c r="E1795" s="84">
        <f t="shared" si="274"/>
        <v>17.79</v>
      </c>
      <c r="F1795" s="84">
        <f t="shared" si="275"/>
        <v>0</v>
      </c>
      <c r="G1795" s="1"/>
      <c r="H1795" s="1"/>
      <c r="I1795" s="84">
        <f t="shared" si="276"/>
        <v>17.79</v>
      </c>
      <c r="J1795" s="84">
        <f t="shared" si="277"/>
        <v>315.8</v>
      </c>
      <c r="K1795" s="1"/>
      <c r="L1795" s="1"/>
      <c r="M1795" s="84">
        <f t="shared" si="278"/>
        <v>17.79</v>
      </c>
      <c r="N1795" s="84">
        <f t="shared" si="279"/>
        <v>121.46</v>
      </c>
      <c r="O1795" s="84">
        <f t="shared" si="272"/>
        <v>400.81799999999998</v>
      </c>
      <c r="P1795" s="1"/>
      <c r="Q1795" s="1"/>
    </row>
    <row r="1796" spans="1:17" x14ac:dyDescent="0.2">
      <c r="A1796" s="84">
        <f t="shared" si="273"/>
        <v>179</v>
      </c>
      <c r="B1796" s="84">
        <f t="shared" si="270"/>
        <v>1</v>
      </c>
      <c r="C1796" s="84">
        <f t="shared" si="271"/>
        <v>1</v>
      </c>
      <c r="D1796" s="1"/>
      <c r="E1796" s="84">
        <f t="shared" si="274"/>
        <v>17.8</v>
      </c>
      <c r="F1796" s="84">
        <f t="shared" si="275"/>
        <v>0</v>
      </c>
      <c r="G1796" s="1"/>
      <c r="H1796" s="1"/>
      <c r="I1796" s="84">
        <f t="shared" si="276"/>
        <v>17.8</v>
      </c>
      <c r="J1796" s="84">
        <f t="shared" si="277"/>
        <v>316</v>
      </c>
      <c r="K1796" s="1"/>
      <c r="L1796" s="1"/>
      <c r="M1796" s="84">
        <f t="shared" si="278"/>
        <v>17.8</v>
      </c>
      <c r="N1796" s="84">
        <f t="shared" si="279"/>
        <v>121.54</v>
      </c>
      <c r="O1796" s="84">
        <f t="shared" si="272"/>
        <v>401.08199999999999</v>
      </c>
      <c r="P1796" s="1"/>
      <c r="Q1796" s="1"/>
    </row>
    <row r="1797" spans="1:17" x14ac:dyDescent="0.2">
      <c r="A1797" s="84">
        <f t="shared" si="273"/>
        <v>179.1</v>
      </c>
      <c r="B1797" s="84">
        <f t="shared" si="270"/>
        <v>1</v>
      </c>
      <c r="C1797" s="84">
        <f t="shared" si="271"/>
        <v>1</v>
      </c>
      <c r="D1797" s="1"/>
      <c r="E1797" s="84">
        <f t="shared" si="274"/>
        <v>17.809999999999999</v>
      </c>
      <c r="F1797" s="84">
        <f t="shared" si="275"/>
        <v>0</v>
      </c>
      <c r="G1797" s="1"/>
      <c r="H1797" s="1"/>
      <c r="I1797" s="84">
        <f t="shared" si="276"/>
        <v>17.809999999999999</v>
      </c>
      <c r="J1797" s="84">
        <f t="shared" si="277"/>
        <v>316.2</v>
      </c>
      <c r="K1797" s="1"/>
      <c r="L1797" s="1"/>
      <c r="M1797" s="84">
        <f t="shared" si="278"/>
        <v>17.809999999999999</v>
      </c>
      <c r="N1797" s="84">
        <f t="shared" si="279"/>
        <v>121.62</v>
      </c>
      <c r="O1797" s="84">
        <f t="shared" si="272"/>
        <v>401.346</v>
      </c>
      <c r="P1797" s="1"/>
      <c r="Q1797" s="1"/>
    </row>
    <row r="1798" spans="1:17" x14ac:dyDescent="0.2">
      <c r="A1798" s="84">
        <f t="shared" si="273"/>
        <v>179.2</v>
      </c>
      <c r="B1798" s="84">
        <f t="shared" si="270"/>
        <v>1</v>
      </c>
      <c r="C1798" s="84">
        <f t="shared" si="271"/>
        <v>1</v>
      </c>
      <c r="D1798" s="1"/>
      <c r="E1798" s="84">
        <f t="shared" si="274"/>
        <v>17.82</v>
      </c>
      <c r="F1798" s="84">
        <f t="shared" si="275"/>
        <v>0</v>
      </c>
      <c r="G1798" s="1"/>
      <c r="H1798" s="1"/>
      <c r="I1798" s="84">
        <f t="shared" si="276"/>
        <v>17.82</v>
      </c>
      <c r="J1798" s="84">
        <f t="shared" si="277"/>
        <v>316.39999999999998</v>
      </c>
      <c r="K1798" s="1"/>
      <c r="L1798" s="1"/>
      <c r="M1798" s="84">
        <f t="shared" si="278"/>
        <v>17.82</v>
      </c>
      <c r="N1798" s="84">
        <f t="shared" si="279"/>
        <v>121.69</v>
      </c>
      <c r="O1798" s="84">
        <f t="shared" si="272"/>
        <v>401.577</v>
      </c>
      <c r="P1798" s="1"/>
      <c r="Q1798" s="1"/>
    </row>
    <row r="1799" spans="1:17" x14ac:dyDescent="0.2">
      <c r="A1799" s="84">
        <f t="shared" si="273"/>
        <v>179.3</v>
      </c>
      <c r="B1799" s="84">
        <f t="shared" si="270"/>
        <v>1</v>
      </c>
      <c r="C1799" s="84">
        <f t="shared" si="271"/>
        <v>1</v>
      </c>
      <c r="D1799" s="1"/>
      <c r="E1799" s="84">
        <f t="shared" si="274"/>
        <v>17.829999999999998</v>
      </c>
      <c r="F1799" s="84">
        <f t="shared" si="275"/>
        <v>0</v>
      </c>
      <c r="G1799" s="1"/>
      <c r="H1799" s="1"/>
      <c r="I1799" s="84">
        <f t="shared" si="276"/>
        <v>17.829999999999998</v>
      </c>
      <c r="J1799" s="84">
        <f t="shared" si="277"/>
        <v>316.60000000000002</v>
      </c>
      <c r="K1799" s="1"/>
      <c r="L1799" s="1"/>
      <c r="M1799" s="84">
        <f t="shared" si="278"/>
        <v>17.829999999999998</v>
      </c>
      <c r="N1799" s="84">
        <f t="shared" si="279"/>
        <v>121.77</v>
      </c>
      <c r="O1799" s="84">
        <f t="shared" si="272"/>
        <v>401.84100000000001</v>
      </c>
      <c r="P1799" s="1"/>
      <c r="Q1799" s="1"/>
    </row>
    <row r="1800" spans="1:17" x14ac:dyDescent="0.2">
      <c r="A1800" s="84">
        <f t="shared" si="273"/>
        <v>179.4</v>
      </c>
      <c r="B1800" s="84">
        <f t="shared" si="270"/>
        <v>1</v>
      </c>
      <c r="C1800" s="84">
        <f t="shared" si="271"/>
        <v>1</v>
      </c>
      <c r="D1800" s="1"/>
      <c r="E1800" s="84">
        <f t="shared" si="274"/>
        <v>17.84</v>
      </c>
      <c r="F1800" s="84">
        <f t="shared" si="275"/>
        <v>0</v>
      </c>
      <c r="G1800" s="1"/>
      <c r="H1800" s="1"/>
      <c r="I1800" s="84">
        <f t="shared" si="276"/>
        <v>17.84</v>
      </c>
      <c r="J1800" s="84">
        <f t="shared" si="277"/>
        <v>316.8</v>
      </c>
      <c r="K1800" s="1"/>
      <c r="L1800" s="1"/>
      <c r="M1800" s="84">
        <f t="shared" si="278"/>
        <v>17.84</v>
      </c>
      <c r="N1800" s="84">
        <f t="shared" si="279"/>
        <v>121.85</v>
      </c>
      <c r="O1800" s="84">
        <f t="shared" si="272"/>
        <v>402.10500000000002</v>
      </c>
      <c r="P1800" s="1"/>
      <c r="Q1800" s="1"/>
    </row>
    <row r="1801" spans="1:17" x14ac:dyDescent="0.2">
      <c r="A1801" s="84">
        <f t="shared" si="273"/>
        <v>179.5</v>
      </c>
      <c r="B1801" s="84">
        <f t="shared" si="270"/>
        <v>1</v>
      </c>
      <c r="C1801" s="84">
        <f t="shared" si="271"/>
        <v>1</v>
      </c>
      <c r="D1801" s="1"/>
      <c r="E1801" s="84">
        <f t="shared" si="274"/>
        <v>17.850000000000001</v>
      </c>
      <c r="F1801" s="84">
        <f t="shared" si="275"/>
        <v>0</v>
      </c>
      <c r="G1801" s="1"/>
      <c r="H1801" s="1"/>
      <c r="I1801" s="84">
        <f t="shared" si="276"/>
        <v>17.850000000000001</v>
      </c>
      <c r="J1801" s="84">
        <f t="shared" si="277"/>
        <v>317</v>
      </c>
      <c r="K1801" s="1"/>
      <c r="L1801" s="1"/>
      <c r="M1801" s="84">
        <f t="shared" si="278"/>
        <v>17.850000000000001</v>
      </c>
      <c r="N1801" s="84">
        <f t="shared" si="279"/>
        <v>121.92</v>
      </c>
      <c r="O1801" s="84">
        <f t="shared" si="272"/>
        <v>402.33600000000001</v>
      </c>
      <c r="P1801" s="1"/>
      <c r="Q1801" s="1"/>
    </row>
    <row r="1802" spans="1:17" x14ac:dyDescent="0.2">
      <c r="A1802" s="84">
        <f t="shared" si="273"/>
        <v>179.6</v>
      </c>
      <c r="B1802" s="84">
        <f t="shared" si="270"/>
        <v>1</v>
      </c>
      <c r="C1802" s="84">
        <f t="shared" si="271"/>
        <v>1</v>
      </c>
      <c r="D1802" s="1"/>
      <c r="E1802" s="84">
        <f t="shared" si="274"/>
        <v>17.86</v>
      </c>
      <c r="F1802" s="84">
        <f t="shared" si="275"/>
        <v>0</v>
      </c>
      <c r="G1802" s="1"/>
      <c r="H1802" s="1"/>
      <c r="I1802" s="84">
        <f t="shared" si="276"/>
        <v>17.86</v>
      </c>
      <c r="J1802" s="84">
        <f t="shared" si="277"/>
        <v>317.2</v>
      </c>
      <c r="K1802" s="1"/>
      <c r="L1802" s="1"/>
      <c r="M1802" s="84">
        <f t="shared" si="278"/>
        <v>17.86</v>
      </c>
      <c r="N1802" s="84">
        <f t="shared" si="279"/>
        <v>122</v>
      </c>
      <c r="O1802" s="84">
        <f t="shared" si="272"/>
        <v>402.6</v>
      </c>
      <c r="P1802" s="1"/>
      <c r="Q1802" s="1"/>
    </row>
    <row r="1803" spans="1:17" x14ac:dyDescent="0.2">
      <c r="A1803" s="84">
        <f t="shared" si="273"/>
        <v>179.7</v>
      </c>
      <c r="B1803" s="84">
        <f t="shared" si="270"/>
        <v>1</v>
      </c>
      <c r="C1803" s="84">
        <f t="shared" si="271"/>
        <v>1</v>
      </c>
      <c r="D1803" s="1"/>
      <c r="E1803" s="84">
        <f t="shared" si="274"/>
        <v>17.87</v>
      </c>
      <c r="F1803" s="84">
        <f t="shared" si="275"/>
        <v>0</v>
      </c>
      <c r="G1803" s="1"/>
      <c r="H1803" s="1"/>
      <c r="I1803" s="84">
        <f t="shared" si="276"/>
        <v>17.87</v>
      </c>
      <c r="J1803" s="84">
        <f t="shared" si="277"/>
        <v>317.39999999999998</v>
      </c>
      <c r="K1803" s="1"/>
      <c r="L1803" s="1"/>
      <c r="M1803" s="84">
        <f t="shared" si="278"/>
        <v>17.87</v>
      </c>
      <c r="N1803" s="84">
        <f t="shared" si="279"/>
        <v>122.08</v>
      </c>
      <c r="O1803" s="84">
        <f t="shared" si="272"/>
        <v>402.86399999999998</v>
      </c>
      <c r="P1803" s="1"/>
      <c r="Q1803" s="1"/>
    </row>
    <row r="1804" spans="1:17" x14ac:dyDescent="0.2">
      <c r="A1804" s="84">
        <f t="shared" si="273"/>
        <v>179.8</v>
      </c>
      <c r="B1804" s="84">
        <f t="shared" si="270"/>
        <v>1</v>
      </c>
      <c r="C1804" s="84">
        <f t="shared" si="271"/>
        <v>1</v>
      </c>
      <c r="D1804" s="1"/>
      <c r="E1804" s="84">
        <f t="shared" si="274"/>
        <v>17.88</v>
      </c>
      <c r="F1804" s="84">
        <f t="shared" si="275"/>
        <v>0</v>
      </c>
      <c r="G1804" s="1"/>
      <c r="H1804" s="1"/>
      <c r="I1804" s="84">
        <f t="shared" si="276"/>
        <v>17.88</v>
      </c>
      <c r="J1804" s="84">
        <f t="shared" si="277"/>
        <v>317.60000000000002</v>
      </c>
      <c r="K1804" s="1"/>
      <c r="L1804" s="1"/>
      <c r="M1804" s="84">
        <f t="shared" si="278"/>
        <v>17.88</v>
      </c>
      <c r="N1804" s="84">
        <f t="shared" si="279"/>
        <v>122.15</v>
      </c>
      <c r="O1804" s="84">
        <f t="shared" si="272"/>
        <v>403.09500000000003</v>
      </c>
      <c r="P1804" s="1"/>
      <c r="Q1804" s="1"/>
    </row>
    <row r="1805" spans="1:17" x14ac:dyDescent="0.2">
      <c r="A1805" s="84">
        <f t="shared" si="273"/>
        <v>179.9</v>
      </c>
      <c r="B1805" s="84">
        <f t="shared" si="270"/>
        <v>1</v>
      </c>
      <c r="C1805" s="84">
        <f t="shared" si="271"/>
        <v>1</v>
      </c>
      <c r="D1805" s="1"/>
      <c r="E1805" s="84">
        <f t="shared" si="274"/>
        <v>17.89</v>
      </c>
      <c r="F1805" s="84">
        <f t="shared" si="275"/>
        <v>0</v>
      </c>
      <c r="G1805" s="1"/>
      <c r="H1805" s="1"/>
      <c r="I1805" s="84">
        <f t="shared" si="276"/>
        <v>17.89</v>
      </c>
      <c r="J1805" s="84">
        <f t="shared" si="277"/>
        <v>317.8</v>
      </c>
      <c r="K1805" s="1"/>
      <c r="L1805" s="1"/>
      <c r="M1805" s="84">
        <f t="shared" si="278"/>
        <v>17.89</v>
      </c>
      <c r="N1805" s="84">
        <f t="shared" si="279"/>
        <v>122.23</v>
      </c>
      <c r="O1805" s="84">
        <f t="shared" si="272"/>
        <v>403.35899999999998</v>
      </c>
      <c r="P1805" s="1"/>
      <c r="Q1805" s="1"/>
    </row>
    <row r="1806" spans="1:17" x14ac:dyDescent="0.2">
      <c r="A1806" s="84">
        <f t="shared" si="273"/>
        <v>180</v>
      </c>
      <c r="B1806" s="84">
        <f t="shared" si="270"/>
        <v>1</v>
      </c>
      <c r="C1806" s="84">
        <f t="shared" si="271"/>
        <v>1</v>
      </c>
      <c r="D1806" s="1"/>
      <c r="E1806" s="84">
        <f t="shared" si="274"/>
        <v>17.899999999999999</v>
      </c>
      <c r="F1806" s="84">
        <f t="shared" si="275"/>
        <v>0</v>
      </c>
      <c r="G1806" s="1"/>
      <c r="H1806" s="1"/>
      <c r="I1806" s="84">
        <f t="shared" si="276"/>
        <v>17.899999999999999</v>
      </c>
      <c r="J1806" s="84">
        <f t="shared" si="277"/>
        <v>318</v>
      </c>
      <c r="K1806" s="1"/>
      <c r="L1806" s="1"/>
      <c r="M1806" s="84">
        <f t="shared" si="278"/>
        <v>17.899999999999999</v>
      </c>
      <c r="N1806" s="84">
        <f t="shared" si="279"/>
        <v>122.31</v>
      </c>
      <c r="O1806" s="84">
        <f t="shared" si="272"/>
        <v>403.62299999999999</v>
      </c>
      <c r="P1806" s="1"/>
      <c r="Q1806" s="1"/>
    </row>
    <row r="1807" spans="1:17" x14ac:dyDescent="0.2">
      <c r="A1807" s="84">
        <f t="shared" si="273"/>
        <v>180.1</v>
      </c>
      <c r="B1807" s="84">
        <f t="shared" si="270"/>
        <v>1</v>
      </c>
      <c r="C1807" s="84">
        <f t="shared" si="271"/>
        <v>1</v>
      </c>
      <c r="D1807" s="1"/>
      <c r="E1807" s="84">
        <f t="shared" si="274"/>
        <v>17.91</v>
      </c>
      <c r="F1807" s="84">
        <f t="shared" si="275"/>
        <v>0</v>
      </c>
      <c r="G1807" s="1"/>
      <c r="H1807" s="1"/>
      <c r="I1807" s="84">
        <f t="shared" si="276"/>
        <v>17.91</v>
      </c>
      <c r="J1807" s="84">
        <f t="shared" si="277"/>
        <v>318.2</v>
      </c>
      <c r="K1807" s="1"/>
      <c r="L1807" s="1"/>
      <c r="M1807" s="84">
        <f t="shared" si="278"/>
        <v>17.91</v>
      </c>
      <c r="N1807" s="84">
        <f t="shared" si="279"/>
        <v>122.38</v>
      </c>
      <c r="O1807" s="84">
        <f t="shared" si="272"/>
        <v>403.85399999999998</v>
      </c>
      <c r="P1807" s="1"/>
      <c r="Q1807" s="1"/>
    </row>
    <row r="1808" spans="1:17" x14ac:dyDescent="0.2">
      <c r="A1808" s="84">
        <f t="shared" si="273"/>
        <v>180.2</v>
      </c>
      <c r="B1808" s="84">
        <f t="shared" ref="B1808:B1871" si="280">ROUND(VLOOKUP($A1808,SINCLAIRTABELLE,$D$1),$B$10)</f>
        <v>1</v>
      </c>
      <c r="C1808" s="84">
        <f t="shared" ref="C1808:C1871" si="281">IF($B$3=$W$1,ROUND(VLOOKUP($A1808,SINCLAIRTABELLE,$E$1),$B$10),IF($B$3=$W$2,B1808,B1808+$B$4))</f>
        <v>1</v>
      </c>
      <c r="D1808" s="1"/>
      <c r="E1808" s="84">
        <f t="shared" si="274"/>
        <v>17.920000000000002</v>
      </c>
      <c r="F1808" s="84">
        <f t="shared" si="275"/>
        <v>0</v>
      </c>
      <c r="G1808" s="1"/>
      <c r="H1808" s="1"/>
      <c r="I1808" s="84">
        <f t="shared" si="276"/>
        <v>17.920000000000002</v>
      </c>
      <c r="J1808" s="84">
        <f t="shared" si="277"/>
        <v>318.39999999999998</v>
      </c>
      <c r="K1808" s="1"/>
      <c r="L1808" s="1"/>
      <c r="M1808" s="84">
        <f t="shared" si="278"/>
        <v>17.920000000000002</v>
      </c>
      <c r="N1808" s="84">
        <f t="shared" si="279"/>
        <v>122.46</v>
      </c>
      <c r="O1808" s="84">
        <f t="shared" ref="O1808:O1871" si="282">IF($N$4="Ja",ROUND(N1808*$O$2,$B$10),N1808)</f>
        <v>404.11799999999999</v>
      </c>
      <c r="P1808" s="1"/>
      <c r="Q1808" s="1"/>
    </row>
    <row r="1809" spans="1:17" x14ac:dyDescent="0.2">
      <c r="A1809" s="84">
        <f t="shared" si="273"/>
        <v>180.3</v>
      </c>
      <c r="B1809" s="84">
        <f t="shared" si="280"/>
        <v>1</v>
      </c>
      <c r="C1809" s="84">
        <f t="shared" si="281"/>
        <v>1</v>
      </c>
      <c r="D1809" s="1"/>
      <c r="E1809" s="84">
        <f t="shared" si="274"/>
        <v>17.93</v>
      </c>
      <c r="F1809" s="84">
        <f t="shared" si="275"/>
        <v>0</v>
      </c>
      <c r="G1809" s="1"/>
      <c r="H1809" s="1"/>
      <c r="I1809" s="84">
        <f t="shared" si="276"/>
        <v>17.93</v>
      </c>
      <c r="J1809" s="84">
        <f t="shared" si="277"/>
        <v>318.60000000000002</v>
      </c>
      <c r="K1809" s="1"/>
      <c r="L1809" s="1"/>
      <c r="M1809" s="84">
        <f t="shared" si="278"/>
        <v>17.93</v>
      </c>
      <c r="N1809" s="84">
        <f t="shared" si="279"/>
        <v>122.54</v>
      </c>
      <c r="O1809" s="84">
        <f t="shared" si="282"/>
        <v>404.38200000000001</v>
      </c>
      <c r="P1809" s="1"/>
      <c r="Q1809" s="1"/>
    </row>
    <row r="1810" spans="1:17" x14ac:dyDescent="0.2">
      <c r="A1810" s="84">
        <f t="shared" ref="A1810:A1873" si="283">ROUND(A1809+0.1,1)</f>
        <v>180.4</v>
      </c>
      <c r="B1810" s="84">
        <f t="shared" si="280"/>
        <v>1</v>
      </c>
      <c r="C1810" s="84">
        <f t="shared" si="281"/>
        <v>1</v>
      </c>
      <c r="D1810" s="1"/>
      <c r="E1810" s="84">
        <f t="shared" ref="E1810:E1873" si="284">ROUND(E1809+0.01,2)</f>
        <v>17.940000000000001</v>
      </c>
      <c r="F1810" s="84">
        <f t="shared" ref="F1810:F1873" si="285">ROUND(IF(E1810 &gt; $F$9,0,($F$9-E1810)*100*$F$11), $F$10)</f>
        <v>0</v>
      </c>
      <c r="G1810" s="1"/>
      <c r="H1810" s="1"/>
      <c r="I1810" s="84">
        <f t="shared" ref="I1810:I1873" si="286">ROUND(I1809+0.01,2)</f>
        <v>17.940000000000001</v>
      </c>
      <c r="J1810" s="84">
        <f t="shared" ref="J1810:J1873" si="287">ROUND(IF(I1810&lt;=$J$9,0,(I1810-$J$9)*100*$J$11),$J$10)</f>
        <v>318.8</v>
      </c>
      <c r="K1810" s="1"/>
      <c r="L1810" s="1"/>
      <c r="M1810" s="84">
        <f t="shared" ref="M1810:M1873" si="288">ROUND(M1809+0.01,2)</f>
        <v>17.940000000000001</v>
      </c>
      <c r="N1810" s="84">
        <f t="shared" ref="N1810:N1873" si="289">ROUND(IF(M1810&lt;=$N$9,0,(M1810-$N$9)*100*$N$11),$N$10)</f>
        <v>122.62</v>
      </c>
      <c r="O1810" s="84">
        <f t="shared" si="282"/>
        <v>404.64600000000002</v>
      </c>
      <c r="P1810" s="1"/>
      <c r="Q1810" s="1"/>
    </row>
    <row r="1811" spans="1:17" x14ac:dyDescent="0.2">
      <c r="A1811" s="84">
        <f t="shared" si="283"/>
        <v>180.5</v>
      </c>
      <c r="B1811" s="84">
        <f t="shared" si="280"/>
        <v>1</v>
      </c>
      <c r="C1811" s="84">
        <f t="shared" si="281"/>
        <v>1</v>
      </c>
      <c r="D1811" s="1"/>
      <c r="E1811" s="84">
        <f t="shared" si="284"/>
        <v>17.95</v>
      </c>
      <c r="F1811" s="84">
        <f t="shared" si="285"/>
        <v>0</v>
      </c>
      <c r="G1811" s="1"/>
      <c r="H1811" s="1"/>
      <c r="I1811" s="84">
        <f t="shared" si="286"/>
        <v>17.95</v>
      </c>
      <c r="J1811" s="84">
        <f t="shared" si="287"/>
        <v>319</v>
      </c>
      <c r="K1811" s="1"/>
      <c r="L1811" s="1"/>
      <c r="M1811" s="84">
        <f t="shared" si="288"/>
        <v>17.95</v>
      </c>
      <c r="N1811" s="84">
        <f t="shared" si="289"/>
        <v>122.69</v>
      </c>
      <c r="O1811" s="84">
        <f t="shared" si="282"/>
        <v>404.87700000000001</v>
      </c>
      <c r="P1811" s="1"/>
      <c r="Q1811" s="1"/>
    </row>
    <row r="1812" spans="1:17" x14ac:dyDescent="0.2">
      <c r="A1812" s="84">
        <f t="shared" si="283"/>
        <v>180.6</v>
      </c>
      <c r="B1812" s="84">
        <f t="shared" si="280"/>
        <v>1</v>
      </c>
      <c r="C1812" s="84">
        <f t="shared" si="281"/>
        <v>1</v>
      </c>
      <c r="D1812" s="1"/>
      <c r="E1812" s="84">
        <f t="shared" si="284"/>
        <v>17.96</v>
      </c>
      <c r="F1812" s="84">
        <f t="shared" si="285"/>
        <v>0</v>
      </c>
      <c r="G1812" s="1"/>
      <c r="H1812" s="1"/>
      <c r="I1812" s="84">
        <f t="shared" si="286"/>
        <v>17.96</v>
      </c>
      <c r="J1812" s="84">
        <f t="shared" si="287"/>
        <v>319.2</v>
      </c>
      <c r="K1812" s="1"/>
      <c r="L1812" s="1"/>
      <c r="M1812" s="84">
        <f t="shared" si="288"/>
        <v>17.96</v>
      </c>
      <c r="N1812" s="84">
        <f t="shared" si="289"/>
        <v>122.77</v>
      </c>
      <c r="O1812" s="84">
        <f t="shared" si="282"/>
        <v>405.14100000000002</v>
      </c>
      <c r="P1812" s="1"/>
      <c r="Q1812" s="1"/>
    </row>
    <row r="1813" spans="1:17" x14ac:dyDescent="0.2">
      <c r="A1813" s="84">
        <f t="shared" si="283"/>
        <v>180.7</v>
      </c>
      <c r="B1813" s="84">
        <f t="shared" si="280"/>
        <v>1</v>
      </c>
      <c r="C1813" s="84">
        <f t="shared" si="281"/>
        <v>1</v>
      </c>
      <c r="D1813" s="1"/>
      <c r="E1813" s="84">
        <f t="shared" si="284"/>
        <v>17.97</v>
      </c>
      <c r="F1813" s="84">
        <f t="shared" si="285"/>
        <v>0</v>
      </c>
      <c r="G1813" s="1"/>
      <c r="H1813" s="1"/>
      <c r="I1813" s="84">
        <f t="shared" si="286"/>
        <v>17.97</v>
      </c>
      <c r="J1813" s="84">
        <f t="shared" si="287"/>
        <v>319.39999999999998</v>
      </c>
      <c r="K1813" s="1"/>
      <c r="L1813" s="1"/>
      <c r="M1813" s="84">
        <f t="shared" si="288"/>
        <v>17.97</v>
      </c>
      <c r="N1813" s="84">
        <f t="shared" si="289"/>
        <v>122.85</v>
      </c>
      <c r="O1813" s="84">
        <f t="shared" si="282"/>
        <v>405.40499999999997</v>
      </c>
      <c r="P1813" s="1"/>
      <c r="Q1813" s="1"/>
    </row>
    <row r="1814" spans="1:17" x14ac:dyDescent="0.2">
      <c r="A1814" s="84">
        <f t="shared" si="283"/>
        <v>180.8</v>
      </c>
      <c r="B1814" s="84">
        <f t="shared" si="280"/>
        <v>1</v>
      </c>
      <c r="C1814" s="84">
        <f t="shared" si="281"/>
        <v>1</v>
      </c>
      <c r="D1814" s="1"/>
      <c r="E1814" s="84">
        <f t="shared" si="284"/>
        <v>17.98</v>
      </c>
      <c r="F1814" s="84">
        <f t="shared" si="285"/>
        <v>0</v>
      </c>
      <c r="G1814" s="1"/>
      <c r="H1814" s="1"/>
      <c r="I1814" s="84">
        <f t="shared" si="286"/>
        <v>17.98</v>
      </c>
      <c r="J1814" s="84">
        <f t="shared" si="287"/>
        <v>319.60000000000002</v>
      </c>
      <c r="K1814" s="1"/>
      <c r="L1814" s="1"/>
      <c r="M1814" s="84">
        <f t="shared" si="288"/>
        <v>17.98</v>
      </c>
      <c r="N1814" s="84">
        <f t="shared" si="289"/>
        <v>122.92</v>
      </c>
      <c r="O1814" s="84">
        <f t="shared" si="282"/>
        <v>405.63600000000002</v>
      </c>
      <c r="P1814" s="1"/>
      <c r="Q1814" s="1"/>
    </row>
    <row r="1815" spans="1:17" x14ac:dyDescent="0.2">
      <c r="A1815" s="84">
        <f t="shared" si="283"/>
        <v>180.9</v>
      </c>
      <c r="B1815" s="84">
        <f t="shared" si="280"/>
        <v>1</v>
      </c>
      <c r="C1815" s="84">
        <f t="shared" si="281"/>
        <v>1</v>
      </c>
      <c r="D1815" s="1"/>
      <c r="E1815" s="84">
        <f t="shared" si="284"/>
        <v>17.989999999999998</v>
      </c>
      <c r="F1815" s="84">
        <f t="shared" si="285"/>
        <v>0</v>
      </c>
      <c r="G1815" s="1"/>
      <c r="H1815" s="1"/>
      <c r="I1815" s="84">
        <f t="shared" si="286"/>
        <v>17.989999999999998</v>
      </c>
      <c r="J1815" s="84">
        <f t="shared" si="287"/>
        <v>319.8</v>
      </c>
      <c r="K1815" s="1"/>
      <c r="L1815" s="1"/>
      <c r="M1815" s="84">
        <f t="shared" si="288"/>
        <v>17.989999999999998</v>
      </c>
      <c r="N1815" s="84">
        <f t="shared" si="289"/>
        <v>123</v>
      </c>
      <c r="O1815" s="84">
        <f t="shared" si="282"/>
        <v>405.9</v>
      </c>
      <c r="P1815" s="1"/>
      <c r="Q1815" s="1"/>
    </row>
    <row r="1816" spans="1:17" x14ac:dyDescent="0.2">
      <c r="A1816" s="84">
        <f t="shared" si="283"/>
        <v>181</v>
      </c>
      <c r="B1816" s="84">
        <f t="shared" si="280"/>
        <v>1</v>
      </c>
      <c r="C1816" s="84">
        <f t="shared" si="281"/>
        <v>1</v>
      </c>
      <c r="D1816" s="1"/>
      <c r="E1816" s="84">
        <f t="shared" si="284"/>
        <v>18</v>
      </c>
      <c r="F1816" s="84">
        <f t="shared" si="285"/>
        <v>0</v>
      </c>
      <c r="G1816" s="1"/>
      <c r="H1816" s="1"/>
      <c r="I1816" s="84">
        <f t="shared" si="286"/>
        <v>18</v>
      </c>
      <c r="J1816" s="84">
        <f t="shared" si="287"/>
        <v>320</v>
      </c>
      <c r="K1816" s="1"/>
      <c r="L1816" s="1"/>
      <c r="M1816" s="84">
        <f t="shared" si="288"/>
        <v>18</v>
      </c>
      <c r="N1816" s="84">
        <f t="shared" si="289"/>
        <v>123.08</v>
      </c>
      <c r="O1816" s="84">
        <f t="shared" si="282"/>
        <v>406.16399999999999</v>
      </c>
      <c r="P1816" s="1"/>
      <c r="Q1816" s="1"/>
    </row>
    <row r="1817" spans="1:17" x14ac:dyDescent="0.2">
      <c r="A1817" s="84">
        <f t="shared" si="283"/>
        <v>181.1</v>
      </c>
      <c r="B1817" s="84">
        <f t="shared" si="280"/>
        <v>1</v>
      </c>
      <c r="C1817" s="84">
        <f t="shared" si="281"/>
        <v>1</v>
      </c>
      <c r="D1817" s="1"/>
      <c r="E1817" s="84">
        <f t="shared" si="284"/>
        <v>18.010000000000002</v>
      </c>
      <c r="F1817" s="84">
        <f t="shared" si="285"/>
        <v>0</v>
      </c>
      <c r="G1817" s="1"/>
      <c r="H1817" s="1"/>
      <c r="I1817" s="84">
        <f t="shared" si="286"/>
        <v>18.010000000000002</v>
      </c>
      <c r="J1817" s="84">
        <f t="shared" si="287"/>
        <v>320.2</v>
      </c>
      <c r="K1817" s="1"/>
      <c r="L1817" s="1"/>
      <c r="M1817" s="84">
        <f t="shared" si="288"/>
        <v>18.010000000000002</v>
      </c>
      <c r="N1817" s="84">
        <f t="shared" si="289"/>
        <v>123.15</v>
      </c>
      <c r="O1817" s="84">
        <f t="shared" si="282"/>
        <v>406.39499999999998</v>
      </c>
      <c r="P1817" s="1"/>
      <c r="Q1817" s="1"/>
    </row>
    <row r="1818" spans="1:17" x14ac:dyDescent="0.2">
      <c r="A1818" s="84">
        <f t="shared" si="283"/>
        <v>181.2</v>
      </c>
      <c r="B1818" s="84">
        <f t="shared" si="280"/>
        <v>1</v>
      </c>
      <c r="C1818" s="84">
        <f t="shared" si="281"/>
        <v>1</v>
      </c>
      <c r="D1818" s="1"/>
      <c r="E1818" s="84">
        <f t="shared" si="284"/>
        <v>18.02</v>
      </c>
      <c r="F1818" s="84">
        <f t="shared" si="285"/>
        <v>0</v>
      </c>
      <c r="G1818" s="1"/>
      <c r="H1818" s="1"/>
      <c r="I1818" s="84">
        <f t="shared" si="286"/>
        <v>18.02</v>
      </c>
      <c r="J1818" s="84">
        <f t="shared" si="287"/>
        <v>320.39999999999998</v>
      </c>
      <c r="K1818" s="1"/>
      <c r="L1818" s="1"/>
      <c r="M1818" s="84">
        <f t="shared" si="288"/>
        <v>18.02</v>
      </c>
      <c r="N1818" s="84">
        <f t="shared" si="289"/>
        <v>123.23</v>
      </c>
      <c r="O1818" s="84">
        <f t="shared" si="282"/>
        <v>406.65899999999999</v>
      </c>
      <c r="P1818" s="1"/>
      <c r="Q1818" s="1"/>
    </row>
    <row r="1819" spans="1:17" x14ac:dyDescent="0.2">
      <c r="A1819" s="84">
        <f t="shared" si="283"/>
        <v>181.3</v>
      </c>
      <c r="B1819" s="84">
        <f t="shared" si="280"/>
        <v>1</v>
      </c>
      <c r="C1819" s="84">
        <f t="shared" si="281"/>
        <v>1</v>
      </c>
      <c r="D1819" s="1"/>
      <c r="E1819" s="84">
        <f t="shared" si="284"/>
        <v>18.03</v>
      </c>
      <c r="F1819" s="84">
        <f t="shared" si="285"/>
        <v>0</v>
      </c>
      <c r="G1819" s="1"/>
      <c r="H1819" s="1"/>
      <c r="I1819" s="84">
        <f t="shared" si="286"/>
        <v>18.03</v>
      </c>
      <c r="J1819" s="84">
        <f t="shared" si="287"/>
        <v>320.60000000000002</v>
      </c>
      <c r="K1819" s="1"/>
      <c r="L1819" s="1"/>
      <c r="M1819" s="84">
        <f t="shared" si="288"/>
        <v>18.03</v>
      </c>
      <c r="N1819" s="84">
        <f t="shared" si="289"/>
        <v>123.31</v>
      </c>
      <c r="O1819" s="84">
        <f t="shared" si="282"/>
        <v>406.923</v>
      </c>
      <c r="P1819" s="1"/>
      <c r="Q1819" s="1"/>
    </row>
    <row r="1820" spans="1:17" x14ac:dyDescent="0.2">
      <c r="A1820" s="84">
        <f t="shared" si="283"/>
        <v>181.4</v>
      </c>
      <c r="B1820" s="84">
        <f t="shared" si="280"/>
        <v>1</v>
      </c>
      <c r="C1820" s="84">
        <f t="shared" si="281"/>
        <v>1</v>
      </c>
      <c r="D1820" s="1"/>
      <c r="E1820" s="84">
        <f t="shared" si="284"/>
        <v>18.04</v>
      </c>
      <c r="F1820" s="84">
        <f t="shared" si="285"/>
        <v>0</v>
      </c>
      <c r="G1820" s="1"/>
      <c r="H1820" s="1"/>
      <c r="I1820" s="84">
        <f t="shared" si="286"/>
        <v>18.04</v>
      </c>
      <c r="J1820" s="84">
        <f t="shared" si="287"/>
        <v>320.8</v>
      </c>
      <c r="K1820" s="1"/>
      <c r="L1820" s="1"/>
      <c r="M1820" s="84">
        <f t="shared" si="288"/>
        <v>18.04</v>
      </c>
      <c r="N1820" s="84">
        <f t="shared" si="289"/>
        <v>123.38</v>
      </c>
      <c r="O1820" s="84">
        <f t="shared" si="282"/>
        <v>407.154</v>
      </c>
      <c r="P1820" s="1"/>
      <c r="Q1820" s="1"/>
    </row>
    <row r="1821" spans="1:17" x14ac:dyDescent="0.2">
      <c r="A1821" s="84">
        <f t="shared" si="283"/>
        <v>181.5</v>
      </c>
      <c r="B1821" s="84">
        <f t="shared" si="280"/>
        <v>1</v>
      </c>
      <c r="C1821" s="84">
        <f t="shared" si="281"/>
        <v>1</v>
      </c>
      <c r="D1821" s="1"/>
      <c r="E1821" s="84">
        <f t="shared" si="284"/>
        <v>18.05</v>
      </c>
      <c r="F1821" s="84">
        <f t="shared" si="285"/>
        <v>0</v>
      </c>
      <c r="G1821" s="1"/>
      <c r="H1821" s="1"/>
      <c r="I1821" s="84">
        <f t="shared" si="286"/>
        <v>18.05</v>
      </c>
      <c r="J1821" s="84">
        <f t="shared" si="287"/>
        <v>321</v>
      </c>
      <c r="K1821" s="1"/>
      <c r="L1821" s="1"/>
      <c r="M1821" s="84">
        <f t="shared" si="288"/>
        <v>18.05</v>
      </c>
      <c r="N1821" s="84">
        <f t="shared" si="289"/>
        <v>123.46</v>
      </c>
      <c r="O1821" s="84">
        <f t="shared" si="282"/>
        <v>407.41800000000001</v>
      </c>
      <c r="P1821" s="1"/>
      <c r="Q1821" s="1"/>
    </row>
    <row r="1822" spans="1:17" x14ac:dyDescent="0.2">
      <c r="A1822" s="84">
        <f t="shared" si="283"/>
        <v>181.6</v>
      </c>
      <c r="B1822" s="84">
        <f t="shared" si="280"/>
        <v>1</v>
      </c>
      <c r="C1822" s="84">
        <f t="shared" si="281"/>
        <v>1</v>
      </c>
      <c r="D1822" s="1"/>
      <c r="E1822" s="84">
        <f t="shared" si="284"/>
        <v>18.059999999999999</v>
      </c>
      <c r="F1822" s="84">
        <f t="shared" si="285"/>
        <v>0</v>
      </c>
      <c r="G1822" s="1"/>
      <c r="H1822" s="1"/>
      <c r="I1822" s="84">
        <f t="shared" si="286"/>
        <v>18.059999999999999</v>
      </c>
      <c r="J1822" s="84">
        <f t="shared" si="287"/>
        <v>321.2</v>
      </c>
      <c r="K1822" s="1"/>
      <c r="L1822" s="1"/>
      <c r="M1822" s="84">
        <f t="shared" si="288"/>
        <v>18.059999999999999</v>
      </c>
      <c r="N1822" s="84">
        <f t="shared" si="289"/>
        <v>123.54</v>
      </c>
      <c r="O1822" s="84">
        <f t="shared" si="282"/>
        <v>407.68200000000002</v>
      </c>
      <c r="P1822" s="1"/>
      <c r="Q1822" s="1"/>
    </row>
    <row r="1823" spans="1:17" x14ac:dyDescent="0.2">
      <c r="A1823" s="84">
        <f t="shared" si="283"/>
        <v>181.7</v>
      </c>
      <c r="B1823" s="84">
        <f t="shared" si="280"/>
        <v>1</v>
      </c>
      <c r="C1823" s="84">
        <f t="shared" si="281"/>
        <v>1</v>
      </c>
      <c r="D1823" s="1"/>
      <c r="E1823" s="84">
        <f t="shared" si="284"/>
        <v>18.07</v>
      </c>
      <c r="F1823" s="84">
        <f t="shared" si="285"/>
        <v>0</v>
      </c>
      <c r="G1823" s="1"/>
      <c r="H1823" s="1"/>
      <c r="I1823" s="84">
        <f t="shared" si="286"/>
        <v>18.07</v>
      </c>
      <c r="J1823" s="84">
        <f t="shared" si="287"/>
        <v>321.39999999999998</v>
      </c>
      <c r="K1823" s="1"/>
      <c r="L1823" s="1"/>
      <c r="M1823" s="84">
        <f t="shared" si="288"/>
        <v>18.07</v>
      </c>
      <c r="N1823" s="84">
        <f t="shared" si="289"/>
        <v>123.62</v>
      </c>
      <c r="O1823" s="84">
        <f t="shared" si="282"/>
        <v>407.94600000000003</v>
      </c>
      <c r="P1823" s="1"/>
      <c r="Q1823" s="1"/>
    </row>
    <row r="1824" spans="1:17" x14ac:dyDescent="0.2">
      <c r="A1824" s="84">
        <f t="shared" si="283"/>
        <v>181.8</v>
      </c>
      <c r="B1824" s="84">
        <f t="shared" si="280"/>
        <v>1</v>
      </c>
      <c r="C1824" s="84">
        <f t="shared" si="281"/>
        <v>1</v>
      </c>
      <c r="D1824" s="1"/>
      <c r="E1824" s="84">
        <f t="shared" si="284"/>
        <v>18.079999999999998</v>
      </c>
      <c r="F1824" s="84">
        <f t="shared" si="285"/>
        <v>0</v>
      </c>
      <c r="G1824" s="1"/>
      <c r="H1824" s="1"/>
      <c r="I1824" s="84">
        <f t="shared" si="286"/>
        <v>18.079999999999998</v>
      </c>
      <c r="J1824" s="84">
        <f t="shared" si="287"/>
        <v>321.60000000000002</v>
      </c>
      <c r="K1824" s="1"/>
      <c r="L1824" s="1"/>
      <c r="M1824" s="84">
        <f t="shared" si="288"/>
        <v>18.079999999999998</v>
      </c>
      <c r="N1824" s="84">
        <f t="shared" si="289"/>
        <v>123.69</v>
      </c>
      <c r="O1824" s="84">
        <f t="shared" si="282"/>
        <v>408.17700000000002</v>
      </c>
      <c r="P1824" s="1"/>
      <c r="Q1824" s="1"/>
    </row>
    <row r="1825" spans="1:17" x14ac:dyDescent="0.2">
      <c r="A1825" s="84">
        <f t="shared" si="283"/>
        <v>181.9</v>
      </c>
      <c r="B1825" s="84">
        <f t="shared" si="280"/>
        <v>1</v>
      </c>
      <c r="C1825" s="84">
        <f t="shared" si="281"/>
        <v>1</v>
      </c>
      <c r="D1825" s="1"/>
      <c r="E1825" s="84">
        <f t="shared" si="284"/>
        <v>18.09</v>
      </c>
      <c r="F1825" s="84">
        <f t="shared" si="285"/>
        <v>0</v>
      </c>
      <c r="G1825" s="1"/>
      <c r="H1825" s="1"/>
      <c r="I1825" s="84">
        <f t="shared" si="286"/>
        <v>18.09</v>
      </c>
      <c r="J1825" s="84">
        <f t="shared" si="287"/>
        <v>321.8</v>
      </c>
      <c r="K1825" s="1"/>
      <c r="L1825" s="1"/>
      <c r="M1825" s="84">
        <f t="shared" si="288"/>
        <v>18.09</v>
      </c>
      <c r="N1825" s="84">
        <f t="shared" si="289"/>
        <v>123.77</v>
      </c>
      <c r="O1825" s="84">
        <f t="shared" si="282"/>
        <v>408.44099999999997</v>
      </c>
      <c r="P1825" s="1"/>
      <c r="Q1825" s="1"/>
    </row>
    <row r="1826" spans="1:17" x14ac:dyDescent="0.2">
      <c r="A1826" s="84">
        <f t="shared" si="283"/>
        <v>182</v>
      </c>
      <c r="B1826" s="84">
        <f t="shared" si="280"/>
        <v>1</v>
      </c>
      <c r="C1826" s="84">
        <f t="shared" si="281"/>
        <v>1</v>
      </c>
      <c r="D1826" s="1"/>
      <c r="E1826" s="84">
        <f t="shared" si="284"/>
        <v>18.100000000000001</v>
      </c>
      <c r="F1826" s="84">
        <f t="shared" si="285"/>
        <v>0</v>
      </c>
      <c r="G1826" s="1"/>
      <c r="H1826" s="1"/>
      <c r="I1826" s="84">
        <f t="shared" si="286"/>
        <v>18.100000000000001</v>
      </c>
      <c r="J1826" s="84">
        <f t="shared" si="287"/>
        <v>322</v>
      </c>
      <c r="K1826" s="1"/>
      <c r="L1826" s="1"/>
      <c r="M1826" s="84">
        <f t="shared" si="288"/>
        <v>18.100000000000001</v>
      </c>
      <c r="N1826" s="84">
        <f t="shared" si="289"/>
        <v>123.85</v>
      </c>
      <c r="O1826" s="84">
        <f t="shared" si="282"/>
        <v>408.70499999999998</v>
      </c>
      <c r="P1826" s="1"/>
      <c r="Q1826" s="1"/>
    </row>
    <row r="1827" spans="1:17" x14ac:dyDescent="0.2">
      <c r="A1827" s="84">
        <f t="shared" si="283"/>
        <v>182.1</v>
      </c>
      <c r="B1827" s="84">
        <f t="shared" si="280"/>
        <v>1</v>
      </c>
      <c r="C1827" s="84">
        <f t="shared" si="281"/>
        <v>1</v>
      </c>
      <c r="D1827" s="1"/>
      <c r="E1827" s="84">
        <f t="shared" si="284"/>
        <v>18.11</v>
      </c>
      <c r="F1827" s="84">
        <f t="shared" si="285"/>
        <v>0</v>
      </c>
      <c r="G1827" s="1"/>
      <c r="H1827" s="1"/>
      <c r="I1827" s="84">
        <f t="shared" si="286"/>
        <v>18.11</v>
      </c>
      <c r="J1827" s="84">
        <f t="shared" si="287"/>
        <v>322.2</v>
      </c>
      <c r="K1827" s="1"/>
      <c r="L1827" s="1"/>
      <c r="M1827" s="84">
        <f t="shared" si="288"/>
        <v>18.11</v>
      </c>
      <c r="N1827" s="84">
        <f t="shared" si="289"/>
        <v>123.92</v>
      </c>
      <c r="O1827" s="84">
        <f t="shared" si="282"/>
        <v>408.93599999999998</v>
      </c>
      <c r="P1827" s="1"/>
      <c r="Q1827" s="1"/>
    </row>
    <row r="1828" spans="1:17" x14ac:dyDescent="0.2">
      <c r="A1828" s="84">
        <f t="shared" si="283"/>
        <v>182.2</v>
      </c>
      <c r="B1828" s="84">
        <f t="shared" si="280"/>
        <v>1</v>
      </c>
      <c r="C1828" s="84">
        <f t="shared" si="281"/>
        <v>1</v>
      </c>
      <c r="D1828" s="1"/>
      <c r="E1828" s="84">
        <f t="shared" si="284"/>
        <v>18.12</v>
      </c>
      <c r="F1828" s="84">
        <f t="shared" si="285"/>
        <v>0</v>
      </c>
      <c r="G1828" s="1"/>
      <c r="H1828" s="1"/>
      <c r="I1828" s="84">
        <f t="shared" si="286"/>
        <v>18.12</v>
      </c>
      <c r="J1828" s="84">
        <f t="shared" si="287"/>
        <v>322.39999999999998</v>
      </c>
      <c r="K1828" s="1"/>
      <c r="L1828" s="1"/>
      <c r="M1828" s="84">
        <f t="shared" si="288"/>
        <v>18.12</v>
      </c>
      <c r="N1828" s="84">
        <f t="shared" si="289"/>
        <v>124</v>
      </c>
      <c r="O1828" s="84">
        <f t="shared" si="282"/>
        <v>409.2</v>
      </c>
      <c r="P1828" s="1"/>
      <c r="Q1828" s="1"/>
    </row>
    <row r="1829" spans="1:17" x14ac:dyDescent="0.2">
      <c r="A1829" s="84">
        <f t="shared" si="283"/>
        <v>182.3</v>
      </c>
      <c r="B1829" s="84">
        <f t="shared" si="280"/>
        <v>1</v>
      </c>
      <c r="C1829" s="84">
        <f t="shared" si="281"/>
        <v>1</v>
      </c>
      <c r="D1829" s="1"/>
      <c r="E1829" s="84">
        <f t="shared" si="284"/>
        <v>18.13</v>
      </c>
      <c r="F1829" s="84">
        <f t="shared" si="285"/>
        <v>0</v>
      </c>
      <c r="G1829" s="1"/>
      <c r="H1829" s="1"/>
      <c r="I1829" s="84">
        <f t="shared" si="286"/>
        <v>18.13</v>
      </c>
      <c r="J1829" s="84">
        <f t="shared" si="287"/>
        <v>322.60000000000002</v>
      </c>
      <c r="K1829" s="1"/>
      <c r="L1829" s="1"/>
      <c r="M1829" s="84">
        <f t="shared" si="288"/>
        <v>18.13</v>
      </c>
      <c r="N1829" s="84">
        <f t="shared" si="289"/>
        <v>124.08</v>
      </c>
      <c r="O1829" s="84">
        <f t="shared" si="282"/>
        <v>409.464</v>
      </c>
      <c r="P1829" s="1"/>
      <c r="Q1829" s="1"/>
    </row>
    <row r="1830" spans="1:17" x14ac:dyDescent="0.2">
      <c r="A1830" s="84">
        <f t="shared" si="283"/>
        <v>182.4</v>
      </c>
      <c r="B1830" s="84">
        <f t="shared" si="280"/>
        <v>1</v>
      </c>
      <c r="C1830" s="84">
        <f t="shared" si="281"/>
        <v>1</v>
      </c>
      <c r="D1830" s="1"/>
      <c r="E1830" s="84">
        <f t="shared" si="284"/>
        <v>18.14</v>
      </c>
      <c r="F1830" s="84">
        <f t="shared" si="285"/>
        <v>0</v>
      </c>
      <c r="G1830" s="1"/>
      <c r="H1830" s="1"/>
      <c r="I1830" s="84">
        <f t="shared" si="286"/>
        <v>18.14</v>
      </c>
      <c r="J1830" s="84">
        <f t="shared" si="287"/>
        <v>322.8</v>
      </c>
      <c r="K1830" s="1"/>
      <c r="L1830" s="1"/>
      <c r="M1830" s="84">
        <f t="shared" si="288"/>
        <v>18.14</v>
      </c>
      <c r="N1830" s="84">
        <f t="shared" si="289"/>
        <v>124.15</v>
      </c>
      <c r="O1830" s="84">
        <f t="shared" si="282"/>
        <v>409.69499999999999</v>
      </c>
      <c r="P1830" s="1"/>
      <c r="Q1830" s="1"/>
    </row>
    <row r="1831" spans="1:17" x14ac:dyDescent="0.2">
      <c r="A1831" s="84">
        <f t="shared" si="283"/>
        <v>182.5</v>
      </c>
      <c r="B1831" s="84">
        <f t="shared" si="280"/>
        <v>1</v>
      </c>
      <c r="C1831" s="84">
        <f t="shared" si="281"/>
        <v>1</v>
      </c>
      <c r="D1831" s="1"/>
      <c r="E1831" s="84">
        <f t="shared" si="284"/>
        <v>18.149999999999999</v>
      </c>
      <c r="F1831" s="84">
        <f t="shared" si="285"/>
        <v>0</v>
      </c>
      <c r="G1831" s="1"/>
      <c r="H1831" s="1"/>
      <c r="I1831" s="84">
        <f t="shared" si="286"/>
        <v>18.149999999999999</v>
      </c>
      <c r="J1831" s="84">
        <f t="shared" si="287"/>
        <v>323</v>
      </c>
      <c r="K1831" s="1"/>
      <c r="L1831" s="1"/>
      <c r="M1831" s="84">
        <f t="shared" si="288"/>
        <v>18.149999999999999</v>
      </c>
      <c r="N1831" s="84">
        <f t="shared" si="289"/>
        <v>124.23</v>
      </c>
      <c r="O1831" s="84">
        <f t="shared" si="282"/>
        <v>409.959</v>
      </c>
      <c r="P1831" s="1"/>
      <c r="Q1831" s="1"/>
    </row>
    <row r="1832" spans="1:17" x14ac:dyDescent="0.2">
      <c r="A1832" s="84">
        <f t="shared" si="283"/>
        <v>182.6</v>
      </c>
      <c r="B1832" s="84">
        <f t="shared" si="280"/>
        <v>1</v>
      </c>
      <c r="C1832" s="84">
        <f t="shared" si="281"/>
        <v>1</v>
      </c>
      <c r="D1832" s="1"/>
      <c r="E1832" s="84">
        <f t="shared" si="284"/>
        <v>18.16</v>
      </c>
      <c r="F1832" s="84">
        <f t="shared" si="285"/>
        <v>0</v>
      </c>
      <c r="G1832" s="1"/>
      <c r="H1832" s="1"/>
      <c r="I1832" s="84">
        <f t="shared" si="286"/>
        <v>18.16</v>
      </c>
      <c r="J1832" s="84">
        <f t="shared" si="287"/>
        <v>323.2</v>
      </c>
      <c r="K1832" s="1"/>
      <c r="L1832" s="1"/>
      <c r="M1832" s="84">
        <f t="shared" si="288"/>
        <v>18.16</v>
      </c>
      <c r="N1832" s="84">
        <f t="shared" si="289"/>
        <v>124.31</v>
      </c>
      <c r="O1832" s="84">
        <f t="shared" si="282"/>
        <v>410.22300000000001</v>
      </c>
      <c r="P1832" s="1"/>
      <c r="Q1832" s="1"/>
    </row>
    <row r="1833" spans="1:17" x14ac:dyDescent="0.2">
      <c r="A1833" s="84">
        <f t="shared" si="283"/>
        <v>182.7</v>
      </c>
      <c r="B1833" s="84">
        <f t="shared" si="280"/>
        <v>1</v>
      </c>
      <c r="C1833" s="84">
        <f t="shared" si="281"/>
        <v>1</v>
      </c>
      <c r="D1833" s="1"/>
      <c r="E1833" s="84">
        <f t="shared" si="284"/>
        <v>18.170000000000002</v>
      </c>
      <c r="F1833" s="84">
        <f t="shared" si="285"/>
        <v>0</v>
      </c>
      <c r="G1833" s="1"/>
      <c r="H1833" s="1"/>
      <c r="I1833" s="84">
        <f t="shared" si="286"/>
        <v>18.170000000000002</v>
      </c>
      <c r="J1833" s="84">
        <f t="shared" si="287"/>
        <v>323.39999999999998</v>
      </c>
      <c r="K1833" s="1"/>
      <c r="L1833" s="1"/>
      <c r="M1833" s="84">
        <f t="shared" si="288"/>
        <v>18.170000000000002</v>
      </c>
      <c r="N1833" s="84">
        <f t="shared" si="289"/>
        <v>124.38</v>
      </c>
      <c r="O1833" s="84">
        <f t="shared" si="282"/>
        <v>410.45400000000001</v>
      </c>
      <c r="P1833" s="1"/>
      <c r="Q1833" s="1"/>
    </row>
    <row r="1834" spans="1:17" x14ac:dyDescent="0.2">
      <c r="A1834" s="84">
        <f t="shared" si="283"/>
        <v>182.8</v>
      </c>
      <c r="B1834" s="84">
        <f t="shared" si="280"/>
        <v>1</v>
      </c>
      <c r="C1834" s="84">
        <f t="shared" si="281"/>
        <v>1</v>
      </c>
      <c r="D1834" s="1"/>
      <c r="E1834" s="84">
        <f t="shared" si="284"/>
        <v>18.18</v>
      </c>
      <c r="F1834" s="84">
        <f t="shared" si="285"/>
        <v>0</v>
      </c>
      <c r="G1834" s="1"/>
      <c r="H1834" s="1"/>
      <c r="I1834" s="84">
        <f t="shared" si="286"/>
        <v>18.18</v>
      </c>
      <c r="J1834" s="84">
        <f t="shared" si="287"/>
        <v>323.60000000000002</v>
      </c>
      <c r="K1834" s="1"/>
      <c r="L1834" s="1"/>
      <c r="M1834" s="84">
        <f t="shared" si="288"/>
        <v>18.18</v>
      </c>
      <c r="N1834" s="84">
        <f t="shared" si="289"/>
        <v>124.46</v>
      </c>
      <c r="O1834" s="84">
        <f t="shared" si="282"/>
        <v>410.71800000000002</v>
      </c>
      <c r="P1834" s="1"/>
      <c r="Q1834" s="1"/>
    </row>
    <row r="1835" spans="1:17" x14ac:dyDescent="0.2">
      <c r="A1835" s="84">
        <f t="shared" si="283"/>
        <v>182.9</v>
      </c>
      <c r="B1835" s="84">
        <f t="shared" si="280"/>
        <v>1</v>
      </c>
      <c r="C1835" s="84">
        <f t="shared" si="281"/>
        <v>1</v>
      </c>
      <c r="D1835" s="1"/>
      <c r="E1835" s="84">
        <f t="shared" si="284"/>
        <v>18.190000000000001</v>
      </c>
      <c r="F1835" s="84">
        <f t="shared" si="285"/>
        <v>0</v>
      </c>
      <c r="G1835" s="1"/>
      <c r="H1835" s="1"/>
      <c r="I1835" s="84">
        <f t="shared" si="286"/>
        <v>18.190000000000001</v>
      </c>
      <c r="J1835" s="84">
        <f t="shared" si="287"/>
        <v>323.8</v>
      </c>
      <c r="K1835" s="1"/>
      <c r="L1835" s="1"/>
      <c r="M1835" s="84">
        <f t="shared" si="288"/>
        <v>18.190000000000001</v>
      </c>
      <c r="N1835" s="84">
        <f t="shared" si="289"/>
        <v>124.54</v>
      </c>
      <c r="O1835" s="84">
        <f t="shared" si="282"/>
        <v>410.98200000000003</v>
      </c>
      <c r="P1835" s="1"/>
      <c r="Q1835" s="1"/>
    </row>
    <row r="1836" spans="1:17" x14ac:dyDescent="0.2">
      <c r="A1836" s="84">
        <f t="shared" si="283"/>
        <v>183</v>
      </c>
      <c r="B1836" s="84">
        <f t="shared" si="280"/>
        <v>1</v>
      </c>
      <c r="C1836" s="84">
        <f t="shared" si="281"/>
        <v>1</v>
      </c>
      <c r="D1836" s="1"/>
      <c r="E1836" s="84">
        <f t="shared" si="284"/>
        <v>18.2</v>
      </c>
      <c r="F1836" s="84">
        <f t="shared" si="285"/>
        <v>0</v>
      </c>
      <c r="G1836" s="1"/>
      <c r="H1836" s="1"/>
      <c r="I1836" s="84">
        <f t="shared" si="286"/>
        <v>18.2</v>
      </c>
      <c r="J1836" s="84">
        <f t="shared" si="287"/>
        <v>324</v>
      </c>
      <c r="K1836" s="1"/>
      <c r="L1836" s="1"/>
      <c r="M1836" s="84">
        <f t="shared" si="288"/>
        <v>18.2</v>
      </c>
      <c r="N1836" s="84">
        <f t="shared" si="289"/>
        <v>124.62</v>
      </c>
      <c r="O1836" s="84">
        <f t="shared" si="282"/>
        <v>411.24599999999998</v>
      </c>
      <c r="P1836" s="1"/>
      <c r="Q1836" s="1"/>
    </row>
    <row r="1837" spans="1:17" x14ac:dyDescent="0.2">
      <c r="A1837" s="84">
        <f t="shared" si="283"/>
        <v>183.1</v>
      </c>
      <c r="B1837" s="84">
        <f t="shared" si="280"/>
        <v>1</v>
      </c>
      <c r="C1837" s="84">
        <f t="shared" si="281"/>
        <v>1</v>
      </c>
      <c r="D1837" s="1"/>
      <c r="E1837" s="84">
        <f t="shared" si="284"/>
        <v>18.21</v>
      </c>
      <c r="F1837" s="84">
        <f t="shared" si="285"/>
        <v>0</v>
      </c>
      <c r="G1837" s="1"/>
      <c r="H1837" s="1"/>
      <c r="I1837" s="84">
        <f t="shared" si="286"/>
        <v>18.21</v>
      </c>
      <c r="J1837" s="84">
        <f t="shared" si="287"/>
        <v>324.2</v>
      </c>
      <c r="K1837" s="1"/>
      <c r="L1837" s="1"/>
      <c r="M1837" s="84">
        <f t="shared" si="288"/>
        <v>18.21</v>
      </c>
      <c r="N1837" s="84">
        <f t="shared" si="289"/>
        <v>124.69</v>
      </c>
      <c r="O1837" s="84">
        <f t="shared" si="282"/>
        <v>411.47699999999998</v>
      </c>
      <c r="P1837" s="1"/>
      <c r="Q1837" s="1"/>
    </row>
    <row r="1838" spans="1:17" x14ac:dyDescent="0.2">
      <c r="A1838" s="84">
        <f t="shared" si="283"/>
        <v>183.2</v>
      </c>
      <c r="B1838" s="84">
        <f t="shared" si="280"/>
        <v>1</v>
      </c>
      <c r="C1838" s="84">
        <f t="shared" si="281"/>
        <v>1</v>
      </c>
      <c r="D1838" s="1"/>
      <c r="E1838" s="84">
        <f t="shared" si="284"/>
        <v>18.22</v>
      </c>
      <c r="F1838" s="84">
        <f t="shared" si="285"/>
        <v>0</v>
      </c>
      <c r="G1838" s="1"/>
      <c r="H1838" s="1"/>
      <c r="I1838" s="84">
        <f t="shared" si="286"/>
        <v>18.22</v>
      </c>
      <c r="J1838" s="84">
        <f t="shared" si="287"/>
        <v>324.39999999999998</v>
      </c>
      <c r="K1838" s="1"/>
      <c r="L1838" s="1"/>
      <c r="M1838" s="84">
        <f t="shared" si="288"/>
        <v>18.22</v>
      </c>
      <c r="N1838" s="84">
        <f t="shared" si="289"/>
        <v>124.77</v>
      </c>
      <c r="O1838" s="84">
        <f t="shared" si="282"/>
        <v>411.74099999999999</v>
      </c>
      <c r="P1838" s="1"/>
      <c r="Q1838" s="1"/>
    </row>
    <row r="1839" spans="1:17" x14ac:dyDescent="0.2">
      <c r="A1839" s="84">
        <f t="shared" si="283"/>
        <v>183.3</v>
      </c>
      <c r="B1839" s="84">
        <f t="shared" si="280"/>
        <v>1</v>
      </c>
      <c r="C1839" s="84">
        <f t="shared" si="281"/>
        <v>1</v>
      </c>
      <c r="D1839" s="1"/>
      <c r="E1839" s="84">
        <f t="shared" si="284"/>
        <v>18.23</v>
      </c>
      <c r="F1839" s="84">
        <f t="shared" si="285"/>
        <v>0</v>
      </c>
      <c r="G1839" s="1"/>
      <c r="H1839" s="1"/>
      <c r="I1839" s="84">
        <f t="shared" si="286"/>
        <v>18.23</v>
      </c>
      <c r="J1839" s="84">
        <f t="shared" si="287"/>
        <v>324.60000000000002</v>
      </c>
      <c r="K1839" s="1"/>
      <c r="L1839" s="1"/>
      <c r="M1839" s="84">
        <f t="shared" si="288"/>
        <v>18.23</v>
      </c>
      <c r="N1839" s="84">
        <f t="shared" si="289"/>
        <v>124.85</v>
      </c>
      <c r="O1839" s="84">
        <f t="shared" si="282"/>
        <v>412.005</v>
      </c>
      <c r="P1839" s="1"/>
      <c r="Q1839" s="1"/>
    </row>
    <row r="1840" spans="1:17" x14ac:dyDescent="0.2">
      <c r="A1840" s="84">
        <f t="shared" si="283"/>
        <v>183.4</v>
      </c>
      <c r="B1840" s="84">
        <f t="shared" si="280"/>
        <v>1</v>
      </c>
      <c r="C1840" s="84">
        <f t="shared" si="281"/>
        <v>1</v>
      </c>
      <c r="D1840" s="1"/>
      <c r="E1840" s="84">
        <f t="shared" si="284"/>
        <v>18.239999999999998</v>
      </c>
      <c r="F1840" s="84">
        <f t="shared" si="285"/>
        <v>0</v>
      </c>
      <c r="G1840" s="1"/>
      <c r="H1840" s="1"/>
      <c r="I1840" s="84">
        <f t="shared" si="286"/>
        <v>18.239999999999998</v>
      </c>
      <c r="J1840" s="84">
        <f t="shared" si="287"/>
        <v>324.8</v>
      </c>
      <c r="K1840" s="1"/>
      <c r="L1840" s="1"/>
      <c r="M1840" s="84">
        <f t="shared" si="288"/>
        <v>18.239999999999998</v>
      </c>
      <c r="N1840" s="84">
        <f t="shared" si="289"/>
        <v>124.92</v>
      </c>
      <c r="O1840" s="84">
        <f t="shared" si="282"/>
        <v>412.23599999999999</v>
      </c>
      <c r="P1840" s="1"/>
      <c r="Q1840" s="1"/>
    </row>
    <row r="1841" spans="1:17" x14ac:dyDescent="0.2">
      <c r="A1841" s="84">
        <f t="shared" si="283"/>
        <v>183.5</v>
      </c>
      <c r="B1841" s="84">
        <f t="shared" si="280"/>
        <v>1</v>
      </c>
      <c r="C1841" s="84">
        <f t="shared" si="281"/>
        <v>1</v>
      </c>
      <c r="D1841" s="1"/>
      <c r="E1841" s="84">
        <f t="shared" si="284"/>
        <v>18.25</v>
      </c>
      <c r="F1841" s="84">
        <f t="shared" si="285"/>
        <v>0</v>
      </c>
      <c r="G1841" s="1"/>
      <c r="H1841" s="1"/>
      <c r="I1841" s="84">
        <f t="shared" si="286"/>
        <v>18.25</v>
      </c>
      <c r="J1841" s="84">
        <f t="shared" si="287"/>
        <v>325</v>
      </c>
      <c r="K1841" s="1"/>
      <c r="L1841" s="1"/>
      <c r="M1841" s="84">
        <f t="shared" si="288"/>
        <v>18.25</v>
      </c>
      <c r="N1841" s="84">
        <f t="shared" si="289"/>
        <v>125</v>
      </c>
      <c r="O1841" s="84">
        <f t="shared" si="282"/>
        <v>412.5</v>
      </c>
      <c r="P1841" s="1"/>
      <c r="Q1841" s="1"/>
    </row>
    <row r="1842" spans="1:17" x14ac:dyDescent="0.2">
      <c r="A1842" s="84">
        <f t="shared" si="283"/>
        <v>183.6</v>
      </c>
      <c r="B1842" s="84">
        <f t="shared" si="280"/>
        <v>1</v>
      </c>
      <c r="C1842" s="84">
        <f t="shared" si="281"/>
        <v>1</v>
      </c>
      <c r="D1842" s="1"/>
      <c r="E1842" s="84">
        <f t="shared" si="284"/>
        <v>18.260000000000002</v>
      </c>
      <c r="F1842" s="84">
        <f t="shared" si="285"/>
        <v>0</v>
      </c>
      <c r="G1842" s="1"/>
      <c r="H1842" s="1"/>
      <c r="I1842" s="84">
        <f t="shared" si="286"/>
        <v>18.260000000000002</v>
      </c>
      <c r="J1842" s="84">
        <f t="shared" si="287"/>
        <v>325.2</v>
      </c>
      <c r="K1842" s="1"/>
      <c r="L1842" s="1"/>
      <c r="M1842" s="84">
        <f t="shared" si="288"/>
        <v>18.260000000000002</v>
      </c>
      <c r="N1842" s="84">
        <f t="shared" si="289"/>
        <v>125.08</v>
      </c>
      <c r="O1842" s="84">
        <f t="shared" si="282"/>
        <v>412.76400000000001</v>
      </c>
      <c r="P1842" s="1"/>
      <c r="Q1842" s="1"/>
    </row>
    <row r="1843" spans="1:17" x14ac:dyDescent="0.2">
      <c r="A1843" s="84">
        <f t="shared" si="283"/>
        <v>183.7</v>
      </c>
      <c r="B1843" s="84">
        <f t="shared" si="280"/>
        <v>1</v>
      </c>
      <c r="C1843" s="84">
        <f t="shared" si="281"/>
        <v>1</v>
      </c>
      <c r="D1843" s="1"/>
      <c r="E1843" s="84">
        <f t="shared" si="284"/>
        <v>18.27</v>
      </c>
      <c r="F1843" s="84">
        <f t="shared" si="285"/>
        <v>0</v>
      </c>
      <c r="G1843" s="1"/>
      <c r="H1843" s="1"/>
      <c r="I1843" s="84">
        <f t="shared" si="286"/>
        <v>18.27</v>
      </c>
      <c r="J1843" s="84">
        <f t="shared" si="287"/>
        <v>325.39999999999998</v>
      </c>
      <c r="K1843" s="1"/>
      <c r="L1843" s="1"/>
      <c r="M1843" s="84">
        <f t="shared" si="288"/>
        <v>18.27</v>
      </c>
      <c r="N1843" s="84">
        <f t="shared" si="289"/>
        <v>125.15</v>
      </c>
      <c r="O1843" s="84">
        <f t="shared" si="282"/>
        <v>412.995</v>
      </c>
      <c r="P1843" s="1"/>
      <c r="Q1843" s="1"/>
    </row>
    <row r="1844" spans="1:17" x14ac:dyDescent="0.2">
      <c r="A1844" s="84">
        <f t="shared" si="283"/>
        <v>183.8</v>
      </c>
      <c r="B1844" s="84">
        <f t="shared" si="280"/>
        <v>1</v>
      </c>
      <c r="C1844" s="84">
        <f t="shared" si="281"/>
        <v>1</v>
      </c>
      <c r="D1844" s="1"/>
      <c r="E1844" s="84">
        <f t="shared" si="284"/>
        <v>18.28</v>
      </c>
      <c r="F1844" s="84">
        <f t="shared" si="285"/>
        <v>0</v>
      </c>
      <c r="G1844" s="1"/>
      <c r="H1844" s="1"/>
      <c r="I1844" s="84">
        <f t="shared" si="286"/>
        <v>18.28</v>
      </c>
      <c r="J1844" s="84">
        <f t="shared" si="287"/>
        <v>325.60000000000002</v>
      </c>
      <c r="K1844" s="1"/>
      <c r="L1844" s="1"/>
      <c r="M1844" s="84">
        <f t="shared" si="288"/>
        <v>18.28</v>
      </c>
      <c r="N1844" s="84">
        <f t="shared" si="289"/>
        <v>125.23</v>
      </c>
      <c r="O1844" s="84">
        <f t="shared" si="282"/>
        <v>413.25900000000001</v>
      </c>
      <c r="P1844" s="1"/>
      <c r="Q1844" s="1"/>
    </row>
    <row r="1845" spans="1:17" x14ac:dyDescent="0.2">
      <c r="A1845" s="84">
        <f t="shared" si="283"/>
        <v>183.9</v>
      </c>
      <c r="B1845" s="84">
        <f t="shared" si="280"/>
        <v>1</v>
      </c>
      <c r="C1845" s="84">
        <f t="shared" si="281"/>
        <v>1</v>
      </c>
      <c r="D1845" s="1"/>
      <c r="E1845" s="84">
        <f t="shared" si="284"/>
        <v>18.29</v>
      </c>
      <c r="F1845" s="84">
        <f t="shared" si="285"/>
        <v>0</v>
      </c>
      <c r="G1845" s="1"/>
      <c r="H1845" s="1"/>
      <c r="I1845" s="84">
        <f t="shared" si="286"/>
        <v>18.29</v>
      </c>
      <c r="J1845" s="84">
        <f t="shared" si="287"/>
        <v>325.8</v>
      </c>
      <c r="K1845" s="1"/>
      <c r="L1845" s="1"/>
      <c r="M1845" s="84">
        <f t="shared" si="288"/>
        <v>18.29</v>
      </c>
      <c r="N1845" s="84">
        <f t="shared" si="289"/>
        <v>125.31</v>
      </c>
      <c r="O1845" s="84">
        <f t="shared" si="282"/>
        <v>413.52300000000002</v>
      </c>
      <c r="P1845" s="1"/>
      <c r="Q1845" s="1"/>
    </row>
    <row r="1846" spans="1:17" x14ac:dyDescent="0.2">
      <c r="A1846" s="84">
        <f t="shared" si="283"/>
        <v>184</v>
      </c>
      <c r="B1846" s="84">
        <f t="shared" si="280"/>
        <v>1</v>
      </c>
      <c r="C1846" s="84">
        <f t="shared" si="281"/>
        <v>1</v>
      </c>
      <c r="D1846" s="1"/>
      <c r="E1846" s="84">
        <f t="shared" si="284"/>
        <v>18.3</v>
      </c>
      <c r="F1846" s="84">
        <f t="shared" si="285"/>
        <v>0</v>
      </c>
      <c r="G1846" s="1"/>
      <c r="H1846" s="1"/>
      <c r="I1846" s="84">
        <f t="shared" si="286"/>
        <v>18.3</v>
      </c>
      <c r="J1846" s="84">
        <f t="shared" si="287"/>
        <v>326</v>
      </c>
      <c r="K1846" s="1"/>
      <c r="L1846" s="1"/>
      <c r="M1846" s="84">
        <f t="shared" si="288"/>
        <v>18.3</v>
      </c>
      <c r="N1846" s="84">
        <f t="shared" si="289"/>
        <v>125.38</v>
      </c>
      <c r="O1846" s="84">
        <f t="shared" si="282"/>
        <v>413.75400000000002</v>
      </c>
      <c r="P1846" s="1"/>
      <c r="Q1846" s="1"/>
    </row>
    <row r="1847" spans="1:17" x14ac:dyDescent="0.2">
      <c r="A1847" s="84">
        <f t="shared" si="283"/>
        <v>184.1</v>
      </c>
      <c r="B1847" s="84">
        <f t="shared" si="280"/>
        <v>1</v>
      </c>
      <c r="C1847" s="84">
        <f t="shared" si="281"/>
        <v>1</v>
      </c>
      <c r="D1847" s="1"/>
      <c r="E1847" s="84">
        <f t="shared" si="284"/>
        <v>18.309999999999999</v>
      </c>
      <c r="F1847" s="84">
        <f t="shared" si="285"/>
        <v>0</v>
      </c>
      <c r="G1847" s="1"/>
      <c r="H1847" s="1"/>
      <c r="I1847" s="84">
        <f t="shared" si="286"/>
        <v>18.309999999999999</v>
      </c>
      <c r="J1847" s="84">
        <f t="shared" si="287"/>
        <v>326.2</v>
      </c>
      <c r="K1847" s="1"/>
      <c r="L1847" s="1"/>
      <c r="M1847" s="84">
        <f t="shared" si="288"/>
        <v>18.309999999999999</v>
      </c>
      <c r="N1847" s="84">
        <f t="shared" si="289"/>
        <v>125.46</v>
      </c>
      <c r="O1847" s="84">
        <f t="shared" si="282"/>
        <v>414.01799999999997</v>
      </c>
      <c r="P1847" s="1"/>
      <c r="Q1847" s="1"/>
    </row>
    <row r="1848" spans="1:17" x14ac:dyDescent="0.2">
      <c r="A1848" s="84">
        <f t="shared" si="283"/>
        <v>184.2</v>
      </c>
      <c r="B1848" s="84">
        <f t="shared" si="280"/>
        <v>1</v>
      </c>
      <c r="C1848" s="84">
        <f t="shared" si="281"/>
        <v>1</v>
      </c>
      <c r="D1848" s="1"/>
      <c r="E1848" s="84">
        <f t="shared" si="284"/>
        <v>18.32</v>
      </c>
      <c r="F1848" s="84">
        <f t="shared" si="285"/>
        <v>0</v>
      </c>
      <c r="G1848" s="1"/>
      <c r="H1848" s="1"/>
      <c r="I1848" s="84">
        <f t="shared" si="286"/>
        <v>18.32</v>
      </c>
      <c r="J1848" s="84">
        <f t="shared" si="287"/>
        <v>326.39999999999998</v>
      </c>
      <c r="K1848" s="1"/>
      <c r="L1848" s="1"/>
      <c r="M1848" s="84">
        <f t="shared" si="288"/>
        <v>18.32</v>
      </c>
      <c r="N1848" s="84">
        <f t="shared" si="289"/>
        <v>125.54</v>
      </c>
      <c r="O1848" s="84">
        <f t="shared" si="282"/>
        <v>414.28199999999998</v>
      </c>
      <c r="P1848" s="1"/>
      <c r="Q1848" s="1"/>
    </row>
    <row r="1849" spans="1:17" x14ac:dyDescent="0.2">
      <c r="A1849" s="84">
        <f t="shared" si="283"/>
        <v>184.3</v>
      </c>
      <c r="B1849" s="84">
        <f t="shared" si="280"/>
        <v>1</v>
      </c>
      <c r="C1849" s="84">
        <f t="shared" si="281"/>
        <v>1</v>
      </c>
      <c r="D1849" s="1"/>
      <c r="E1849" s="84">
        <f t="shared" si="284"/>
        <v>18.329999999999998</v>
      </c>
      <c r="F1849" s="84">
        <f t="shared" si="285"/>
        <v>0</v>
      </c>
      <c r="G1849" s="1"/>
      <c r="H1849" s="1"/>
      <c r="I1849" s="84">
        <f t="shared" si="286"/>
        <v>18.329999999999998</v>
      </c>
      <c r="J1849" s="84">
        <f t="shared" si="287"/>
        <v>326.60000000000002</v>
      </c>
      <c r="K1849" s="1"/>
      <c r="L1849" s="1"/>
      <c r="M1849" s="84">
        <f t="shared" si="288"/>
        <v>18.329999999999998</v>
      </c>
      <c r="N1849" s="84">
        <f t="shared" si="289"/>
        <v>125.62</v>
      </c>
      <c r="O1849" s="84">
        <f t="shared" si="282"/>
        <v>414.54599999999999</v>
      </c>
      <c r="P1849" s="1"/>
      <c r="Q1849" s="1"/>
    </row>
    <row r="1850" spans="1:17" x14ac:dyDescent="0.2">
      <c r="A1850" s="84">
        <f t="shared" si="283"/>
        <v>184.4</v>
      </c>
      <c r="B1850" s="84">
        <f t="shared" si="280"/>
        <v>1</v>
      </c>
      <c r="C1850" s="84">
        <f t="shared" si="281"/>
        <v>1</v>
      </c>
      <c r="D1850" s="1"/>
      <c r="E1850" s="84">
        <f t="shared" si="284"/>
        <v>18.34</v>
      </c>
      <c r="F1850" s="84">
        <f t="shared" si="285"/>
        <v>0</v>
      </c>
      <c r="G1850" s="1"/>
      <c r="H1850" s="1"/>
      <c r="I1850" s="84">
        <f t="shared" si="286"/>
        <v>18.34</v>
      </c>
      <c r="J1850" s="84">
        <f t="shared" si="287"/>
        <v>326.8</v>
      </c>
      <c r="K1850" s="1"/>
      <c r="L1850" s="1"/>
      <c r="M1850" s="84">
        <f t="shared" si="288"/>
        <v>18.34</v>
      </c>
      <c r="N1850" s="84">
        <f t="shared" si="289"/>
        <v>125.69</v>
      </c>
      <c r="O1850" s="84">
        <f t="shared" si="282"/>
        <v>414.77699999999999</v>
      </c>
      <c r="P1850" s="1"/>
      <c r="Q1850" s="1"/>
    </row>
    <row r="1851" spans="1:17" x14ac:dyDescent="0.2">
      <c r="A1851" s="84">
        <f t="shared" si="283"/>
        <v>184.5</v>
      </c>
      <c r="B1851" s="84">
        <f t="shared" si="280"/>
        <v>1</v>
      </c>
      <c r="C1851" s="84">
        <f t="shared" si="281"/>
        <v>1</v>
      </c>
      <c r="D1851" s="1"/>
      <c r="E1851" s="84">
        <f t="shared" si="284"/>
        <v>18.350000000000001</v>
      </c>
      <c r="F1851" s="84">
        <f t="shared" si="285"/>
        <v>0</v>
      </c>
      <c r="G1851" s="1"/>
      <c r="H1851" s="1"/>
      <c r="I1851" s="84">
        <f t="shared" si="286"/>
        <v>18.350000000000001</v>
      </c>
      <c r="J1851" s="84">
        <f t="shared" si="287"/>
        <v>327</v>
      </c>
      <c r="K1851" s="1"/>
      <c r="L1851" s="1"/>
      <c r="M1851" s="84">
        <f t="shared" si="288"/>
        <v>18.350000000000001</v>
      </c>
      <c r="N1851" s="84">
        <f t="shared" si="289"/>
        <v>125.77</v>
      </c>
      <c r="O1851" s="84">
        <f t="shared" si="282"/>
        <v>415.041</v>
      </c>
      <c r="P1851" s="1"/>
      <c r="Q1851" s="1"/>
    </row>
    <row r="1852" spans="1:17" x14ac:dyDescent="0.2">
      <c r="A1852" s="84">
        <f t="shared" si="283"/>
        <v>184.6</v>
      </c>
      <c r="B1852" s="84">
        <f t="shared" si="280"/>
        <v>1</v>
      </c>
      <c r="C1852" s="84">
        <f t="shared" si="281"/>
        <v>1</v>
      </c>
      <c r="D1852" s="1"/>
      <c r="E1852" s="84">
        <f t="shared" si="284"/>
        <v>18.36</v>
      </c>
      <c r="F1852" s="84">
        <f t="shared" si="285"/>
        <v>0</v>
      </c>
      <c r="G1852" s="1"/>
      <c r="H1852" s="1"/>
      <c r="I1852" s="84">
        <f t="shared" si="286"/>
        <v>18.36</v>
      </c>
      <c r="J1852" s="84">
        <f t="shared" si="287"/>
        <v>327.2</v>
      </c>
      <c r="K1852" s="1"/>
      <c r="L1852" s="1"/>
      <c r="M1852" s="84">
        <f t="shared" si="288"/>
        <v>18.36</v>
      </c>
      <c r="N1852" s="84">
        <f t="shared" si="289"/>
        <v>125.85</v>
      </c>
      <c r="O1852" s="84">
        <f t="shared" si="282"/>
        <v>415.30500000000001</v>
      </c>
      <c r="P1852" s="1"/>
      <c r="Q1852" s="1"/>
    </row>
    <row r="1853" spans="1:17" x14ac:dyDescent="0.2">
      <c r="A1853" s="84">
        <f t="shared" si="283"/>
        <v>184.7</v>
      </c>
      <c r="B1853" s="84">
        <f t="shared" si="280"/>
        <v>1</v>
      </c>
      <c r="C1853" s="84">
        <f t="shared" si="281"/>
        <v>1</v>
      </c>
      <c r="D1853" s="1"/>
      <c r="E1853" s="84">
        <f t="shared" si="284"/>
        <v>18.37</v>
      </c>
      <c r="F1853" s="84">
        <f t="shared" si="285"/>
        <v>0</v>
      </c>
      <c r="G1853" s="1"/>
      <c r="H1853" s="1"/>
      <c r="I1853" s="84">
        <f t="shared" si="286"/>
        <v>18.37</v>
      </c>
      <c r="J1853" s="84">
        <f t="shared" si="287"/>
        <v>327.39999999999998</v>
      </c>
      <c r="K1853" s="1"/>
      <c r="L1853" s="1"/>
      <c r="M1853" s="84">
        <f t="shared" si="288"/>
        <v>18.37</v>
      </c>
      <c r="N1853" s="84">
        <f t="shared" si="289"/>
        <v>125.92</v>
      </c>
      <c r="O1853" s="84">
        <f t="shared" si="282"/>
        <v>415.536</v>
      </c>
      <c r="P1853" s="1"/>
      <c r="Q1853" s="1"/>
    </row>
    <row r="1854" spans="1:17" x14ac:dyDescent="0.2">
      <c r="A1854" s="84">
        <f t="shared" si="283"/>
        <v>184.8</v>
      </c>
      <c r="B1854" s="84">
        <f t="shared" si="280"/>
        <v>1</v>
      </c>
      <c r="C1854" s="84">
        <f t="shared" si="281"/>
        <v>1</v>
      </c>
      <c r="D1854" s="1"/>
      <c r="E1854" s="84">
        <f t="shared" si="284"/>
        <v>18.38</v>
      </c>
      <c r="F1854" s="84">
        <f t="shared" si="285"/>
        <v>0</v>
      </c>
      <c r="G1854" s="1"/>
      <c r="H1854" s="1"/>
      <c r="I1854" s="84">
        <f t="shared" si="286"/>
        <v>18.38</v>
      </c>
      <c r="J1854" s="84">
        <f t="shared" si="287"/>
        <v>327.60000000000002</v>
      </c>
      <c r="K1854" s="1"/>
      <c r="L1854" s="1"/>
      <c r="M1854" s="84">
        <f t="shared" si="288"/>
        <v>18.38</v>
      </c>
      <c r="N1854" s="84">
        <f t="shared" si="289"/>
        <v>126</v>
      </c>
      <c r="O1854" s="84">
        <f t="shared" si="282"/>
        <v>415.8</v>
      </c>
      <c r="P1854" s="1"/>
      <c r="Q1854" s="1"/>
    </row>
    <row r="1855" spans="1:17" x14ac:dyDescent="0.2">
      <c r="A1855" s="84">
        <f t="shared" si="283"/>
        <v>184.9</v>
      </c>
      <c r="B1855" s="84">
        <f t="shared" si="280"/>
        <v>1</v>
      </c>
      <c r="C1855" s="84">
        <f t="shared" si="281"/>
        <v>1</v>
      </c>
      <c r="D1855" s="1"/>
      <c r="E1855" s="84">
        <f t="shared" si="284"/>
        <v>18.39</v>
      </c>
      <c r="F1855" s="84">
        <f t="shared" si="285"/>
        <v>0</v>
      </c>
      <c r="G1855" s="1"/>
      <c r="H1855" s="1"/>
      <c r="I1855" s="84">
        <f t="shared" si="286"/>
        <v>18.39</v>
      </c>
      <c r="J1855" s="84">
        <f t="shared" si="287"/>
        <v>327.8</v>
      </c>
      <c r="K1855" s="1"/>
      <c r="L1855" s="1"/>
      <c r="M1855" s="84">
        <f t="shared" si="288"/>
        <v>18.39</v>
      </c>
      <c r="N1855" s="84">
        <f t="shared" si="289"/>
        <v>126.08</v>
      </c>
      <c r="O1855" s="84">
        <f t="shared" si="282"/>
        <v>416.06400000000002</v>
      </c>
      <c r="P1855" s="1"/>
      <c r="Q1855" s="1"/>
    </row>
    <row r="1856" spans="1:17" x14ac:dyDescent="0.2">
      <c r="A1856" s="84">
        <f t="shared" si="283"/>
        <v>185</v>
      </c>
      <c r="B1856" s="84">
        <f t="shared" si="280"/>
        <v>1</v>
      </c>
      <c r="C1856" s="84">
        <f t="shared" si="281"/>
        <v>1</v>
      </c>
      <c r="D1856" s="1"/>
      <c r="E1856" s="84">
        <f t="shared" si="284"/>
        <v>18.399999999999999</v>
      </c>
      <c r="F1856" s="84">
        <f t="shared" si="285"/>
        <v>0</v>
      </c>
      <c r="G1856" s="1"/>
      <c r="H1856" s="1"/>
      <c r="I1856" s="84">
        <f t="shared" si="286"/>
        <v>18.399999999999999</v>
      </c>
      <c r="J1856" s="84">
        <f t="shared" si="287"/>
        <v>328</v>
      </c>
      <c r="K1856" s="1"/>
      <c r="L1856" s="1"/>
      <c r="M1856" s="84">
        <f t="shared" si="288"/>
        <v>18.399999999999999</v>
      </c>
      <c r="N1856" s="84">
        <f t="shared" si="289"/>
        <v>126.15</v>
      </c>
      <c r="O1856" s="84">
        <f t="shared" si="282"/>
        <v>416.29500000000002</v>
      </c>
      <c r="P1856" s="1"/>
      <c r="Q1856" s="1"/>
    </row>
    <row r="1857" spans="1:17" x14ac:dyDescent="0.2">
      <c r="A1857" s="84">
        <f t="shared" si="283"/>
        <v>185.1</v>
      </c>
      <c r="B1857" s="84">
        <f t="shared" si="280"/>
        <v>1</v>
      </c>
      <c r="C1857" s="84">
        <f t="shared" si="281"/>
        <v>1</v>
      </c>
      <c r="D1857" s="1"/>
      <c r="E1857" s="84">
        <f t="shared" si="284"/>
        <v>18.41</v>
      </c>
      <c r="F1857" s="84">
        <f t="shared" si="285"/>
        <v>0</v>
      </c>
      <c r="G1857" s="1"/>
      <c r="H1857" s="1"/>
      <c r="I1857" s="84">
        <f t="shared" si="286"/>
        <v>18.41</v>
      </c>
      <c r="J1857" s="84">
        <f t="shared" si="287"/>
        <v>328.2</v>
      </c>
      <c r="K1857" s="1"/>
      <c r="L1857" s="1"/>
      <c r="M1857" s="84">
        <f t="shared" si="288"/>
        <v>18.41</v>
      </c>
      <c r="N1857" s="84">
        <f t="shared" si="289"/>
        <v>126.23</v>
      </c>
      <c r="O1857" s="84">
        <f t="shared" si="282"/>
        <v>416.55900000000003</v>
      </c>
      <c r="P1857" s="1"/>
      <c r="Q1857" s="1"/>
    </row>
    <row r="1858" spans="1:17" x14ac:dyDescent="0.2">
      <c r="A1858" s="84">
        <f t="shared" si="283"/>
        <v>185.2</v>
      </c>
      <c r="B1858" s="84">
        <f t="shared" si="280"/>
        <v>1</v>
      </c>
      <c r="C1858" s="84">
        <f t="shared" si="281"/>
        <v>1</v>
      </c>
      <c r="D1858" s="1"/>
      <c r="E1858" s="84">
        <f t="shared" si="284"/>
        <v>18.420000000000002</v>
      </c>
      <c r="F1858" s="84">
        <f t="shared" si="285"/>
        <v>0</v>
      </c>
      <c r="G1858" s="1"/>
      <c r="H1858" s="1"/>
      <c r="I1858" s="84">
        <f t="shared" si="286"/>
        <v>18.420000000000002</v>
      </c>
      <c r="J1858" s="84">
        <f t="shared" si="287"/>
        <v>328.4</v>
      </c>
      <c r="K1858" s="1"/>
      <c r="L1858" s="1"/>
      <c r="M1858" s="84">
        <f t="shared" si="288"/>
        <v>18.420000000000002</v>
      </c>
      <c r="N1858" s="84">
        <f t="shared" si="289"/>
        <v>126.31</v>
      </c>
      <c r="O1858" s="84">
        <f t="shared" si="282"/>
        <v>416.82299999999998</v>
      </c>
      <c r="P1858" s="1"/>
      <c r="Q1858" s="1"/>
    </row>
    <row r="1859" spans="1:17" x14ac:dyDescent="0.2">
      <c r="A1859" s="84">
        <f t="shared" si="283"/>
        <v>185.3</v>
      </c>
      <c r="B1859" s="84">
        <f t="shared" si="280"/>
        <v>1</v>
      </c>
      <c r="C1859" s="84">
        <f t="shared" si="281"/>
        <v>1</v>
      </c>
      <c r="D1859" s="1"/>
      <c r="E1859" s="84">
        <f t="shared" si="284"/>
        <v>18.43</v>
      </c>
      <c r="F1859" s="84">
        <f t="shared" si="285"/>
        <v>0</v>
      </c>
      <c r="G1859" s="1"/>
      <c r="H1859" s="1"/>
      <c r="I1859" s="84">
        <f t="shared" si="286"/>
        <v>18.43</v>
      </c>
      <c r="J1859" s="84">
        <f t="shared" si="287"/>
        <v>328.6</v>
      </c>
      <c r="K1859" s="1"/>
      <c r="L1859" s="1"/>
      <c r="M1859" s="84">
        <f t="shared" si="288"/>
        <v>18.43</v>
      </c>
      <c r="N1859" s="84">
        <f t="shared" si="289"/>
        <v>126.38</v>
      </c>
      <c r="O1859" s="84">
        <f t="shared" si="282"/>
        <v>417.05399999999997</v>
      </c>
      <c r="P1859" s="1"/>
      <c r="Q1859" s="1"/>
    </row>
    <row r="1860" spans="1:17" x14ac:dyDescent="0.2">
      <c r="A1860" s="84">
        <f t="shared" si="283"/>
        <v>185.4</v>
      </c>
      <c r="B1860" s="84">
        <f t="shared" si="280"/>
        <v>1</v>
      </c>
      <c r="C1860" s="84">
        <f t="shared" si="281"/>
        <v>1</v>
      </c>
      <c r="D1860" s="1"/>
      <c r="E1860" s="84">
        <f t="shared" si="284"/>
        <v>18.440000000000001</v>
      </c>
      <c r="F1860" s="84">
        <f t="shared" si="285"/>
        <v>0</v>
      </c>
      <c r="G1860" s="1"/>
      <c r="H1860" s="1"/>
      <c r="I1860" s="84">
        <f t="shared" si="286"/>
        <v>18.440000000000001</v>
      </c>
      <c r="J1860" s="84">
        <f t="shared" si="287"/>
        <v>328.8</v>
      </c>
      <c r="K1860" s="1"/>
      <c r="L1860" s="1"/>
      <c r="M1860" s="84">
        <f t="shared" si="288"/>
        <v>18.440000000000001</v>
      </c>
      <c r="N1860" s="84">
        <f t="shared" si="289"/>
        <v>126.46</v>
      </c>
      <c r="O1860" s="84">
        <f t="shared" si="282"/>
        <v>417.31799999999998</v>
      </c>
      <c r="P1860" s="1"/>
      <c r="Q1860" s="1"/>
    </row>
    <row r="1861" spans="1:17" x14ac:dyDescent="0.2">
      <c r="A1861" s="84">
        <f t="shared" si="283"/>
        <v>185.5</v>
      </c>
      <c r="B1861" s="84">
        <f t="shared" si="280"/>
        <v>1</v>
      </c>
      <c r="C1861" s="84">
        <f t="shared" si="281"/>
        <v>1</v>
      </c>
      <c r="D1861" s="1"/>
      <c r="E1861" s="84">
        <f t="shared" si="284"/>
        <v>18.45</v>
      </c>
      <c r="F1861" s="84">
        <f t="shared" si="285"/>
        <v>0</v>
      </c>
      <c r="G1861" s="1"/>
      <c r="H1861" s="1"/>
      <c r="I1861" s="84">
        <f t="shared" si="286"/>
        <v>18.45</v>
      </c>
      <c r="J1861" s="84">
        <f t="shared" si="287"/>
        <v>329</v>
      </c>
      <c r="K1861" s="1"/>
      <c r="L1861" s="1"/>
      <c r="M1861" s="84">
        <f t="shared" si="288"/>
        <v>18.45</v>
      </c>
      <c r="N1861" s="84">
        <f t="shared" si="289"/>
        <v>126.54</v>
      </c>
      <c r="O1861" s="84">
        <f t="shared" si="282"/>
        <v>417.58199999999999</v>
      </c>
      <c r="P1861" s="1"/>
      <c r="Q1861" s="1"/>
    </row>
    <row r="1862" spans="1:17" x14ac:dyDescent="0.2">
      <c r="A1862" s="84">
        <f t="shared" si="283"/>
        <v>185.6</v>
      </c>
      <c r="B1862" s="84">
        <f t="shared" si="280"/>
        <v>1</v>
      </c>
      <c r="C1862" s="84">
        <f t="shared" si="281"/>
        <v>1</v>
      </c>
      <c r="D1862" s="1"/>
      <c r="E1862" s="84">
        <f t="shared" si="284"/>
        <v>18.46</v>
      </c>
      <c r="F1862" s="84">
        <f t="shared" si="285"/>
        <v>0</v>
      </c>
      <c r="G1862" s="1"/>
      <c r="H1862" s="1"/>
      <c r="I1862" s="84">
        <f t="shared" si="286"/>
        <v>18.46</v>
      </c>
      <c r="J1862" s="84">
        <f t="shared" si="287"/>
        <v>329.2</v>
      </c>
      <c r="K1862" s="1"/>
      <c r="L1862" s="1"/>
      <c r="M1862" s="84">
        <f t="shared" si="288"/>
        <v>18.46</v>
      </c>
      <c r="N1862" s="84">
        <f t="shared" si="289"/>
        <v>126.62</v>
      </c>
      <c r="O1862" s="84">
        <f t="shared" si="282"/>
        <v>417.846</v>
      </c>
      <c r="P1862" s="1"/>
      <c r="Q1862" s="1"/>
    </row>
    <row r="1863" spans="1:17" x14ac:dyDescent="0.2">
      <c r="A1863" s="84">
        <f t="shared" si="283"/>
        <v>185.7</v>
      </c>
      <c r="B1863" s="84">
        <f t="shared" si="280"/>
        <v>1</v>
      </c>
      <c r="C1863" s="84">
        <f t="shared" si="281"/>
        <v>1</v>
      </c>
      <c r="D1863" s="1"/>
      <c r="E1863" s="84">
        <f t="shared" si="284"/>
        <v>18.47</v>
      </c>
      <c r="F1863" s="84">
        <f t="shared" si="285"/>
        <v>0</v>
      </c>
      <c r="G1863" s="1"/>
      <c r="H1863" s="1"/>
      <c r="I1863" s="84">
        <f t="shared" si="286"/>
        <v>18.47</v>
      </c>
      <c r="J1863" s="84">
        <f t="shared" si="287"/>
        <v>329.4</v>
      </c>
      <c r="K1863" s="1"/>
      <c r="L1863" s="1"/>
      <c r="M1863" s="84">
        <f t="shared" si="288"/>
        <v>18.47</v>
      </c>
      <c r="N1863" s="84">
        <f t="shared" si="289"/>
        <v>126.69</v>
      </c>
      <c r="O1863" s="84">
        <f t="shared" si="282"/>
        <v>418.077</v>
      </c>
      <c r="P1863" s="1"/>
      <c r="Q1863" s="1"/>
    </row>
    <row r="1864" spans="1:17" x14ac:dyDescent="0.2">
      <c r="A1864" s="84">
        <f t="shared" si="283"/>
        <v>185.8</v>
      </c>
      <c r="B1864" s="84">
        <f t="shared" si="280"/>
        <v>1</v>
      </c>
      <c r="C1864" s="84">
        <f t="shared" si="281"/>
        <v>1</v>
      </c>
      <c r="D1864" s="1"/>
      <c r="E1864" s="84">
        <f t="shared" si="284"/>
        <v>18.48</v>
      </c>
      <c r="F1864" s="84">
        <f t="shared" si="285"/>
        <v>0</v>
      </c>
      <c r="G1864" s="1"/>
      <c r="H1864" s="1"/>
      <c r="I1864" s="84">
        <f t="shared" si="286"/>
        <v>18.48</v>
      </c>
      <c r="J1864" s="84">
        <f t="shared" si="287"/>
        <v>329.6</v>
      </c>
      <c r="K1864" s="1"/>
      <c r="L1864" s="1"/>
      <c r="M1864" s="84">
        <f t="shared" si="288"/>
        <v>18.48</v>
      </c>
      <c r="N1864" s="84">
        <f t="shared" si="289"/>
        <v>126.77</v>
      </c>
      <c r="O1864" s="84">
        <f t="shared" si="282"/>
        <v>418.34100000000001</v>
      </c>
      <c r="P1864" s="1"/>
      <c r="Q1864" s="1"/>
    </row>
    <row r="1865" spans="1:17" x14ac:dyDescent="0.2">
      <c r="A1865" s="84">
        <f t="shared" si="283"/>
        <v>185.9</v>
      </c>
      <c r="B1865" s="84">
        <f t="shared" si="280"/>
        <v>1</v>
      </c>
      <c r="C1865" s="84">
        <f t="shared" si="281"/>
        <v>1</v>
      </c>
      <c r="D1865" s="1"/>
      <c r="E1865" s="84">
        <f t="shared" si="284"/>
        <v>18.489999999999998</v>
      </c>
      <c r="F1865" s="84">
        <f t="shared" si="285"/>
        <v>0</v>
      </c>
      <c r="G1865" s="1"/>
      <c r="H1865" s="1"/>
      <c r="I1865" s="84">
        <f t="shared" si="286"/>
        <v>18.489999999999998</v>
      </c>
      <c r="J1865" s="84">
        <f t="shared" si="287"/>
        <v>329.8</v>
      </c>
      <c r="K1865" s="1"/>
      <c r="L1865" s="1"/>
      <c r="M1865" s="84">
        <f t="shared" si="288"/>
        <v>18.489999999999998</v>
      </c>
      <c r="N1865" s="84">
        <f t="shared" si="289"/>
        <v>126.85</v>
      </c>
      <c r="O1865" s="84">
        <f t="shared" si="282"/>
        <v>418.60500000000002</v>
      </c>
      <c r="P1865" s="1"/>
      <c r="Q1865" s="1"/>
    </row>
    <row r="1866" spans="1:17" x14ac:dyDescent="0.2">
      <c r="A1866" s="84">
        <f t="shared" si="283"/>
        <v>186</v>
      </c>
      <c r="B1866" s="84">
        <f t="shared" si="280"/>
        <v>1</v>
      </c>
      <c r="C1866" s="84">
        <f t="shared" si="281"/>
        <v>1</v>
      </c>
      <c r="D1866" s="1"/>
      <c r="E1866" s="84">
        <f t="shared" si="284"/>
        <v>18.5</v>
      </c>
      <c r="F1866" s="84">
        <f t="shared" si="285"/>
        <v>0</v>
      </c>
      <c r="G1866" s="1"/>
      <c r="H1866" s="1"/>
      <c r="I1866" s="84">
        <f t="shared" si="286"/>
        <v>18.5</v>
      </c>
      <c r="J1866" s="84">
        <f t="shared" si="287"/>
        <v>330</v>
      </c>
      <c r="K1866" s="1"/>
      <c r="L1866" s="1"/>
      <c r="M1866" s="84">
        <f t="shared" si="288"/>
        <v>18.5</v>
      </c>
      <c r="N1866" s="84">
        <f t="shared" si="289"/>
        <v>126.92</v>
      </c>
      <c r="O1866" s="84">
        <f t="shared" si="282"/>
        <v>418.83600000000001</v>
      </c>
      <c r="P1866" s="1"/>
      <c r="Q1866" s="1"/>
    </row>
    <row r="1867" spans="1:17" x14ac:dyDescent="0.2">
      <c r="A1867" s="84">
        <f t="shared" si="283"/>
        <v>186.1</v>
      </c>
      <c r="B1867" s="84">
        <f t="shared" si="280"/>
        <v>1</v>
      </c>
      <c r="C1867" s="84">
        <f t="shared" si="281"/>
        <v>1</v>
      </c>
      <c r="D1867" s="1"/>
      <c r="E1867" s="84">
        <f t="shared" si="284"/>
        <v>18.510000000000002</v>
      </c>
      <c r="F1867" s="84">
        <f t="shared" si="285"/>
        <v>0</v>
      </c>
      <c r="G1867" s="1"/>
      <c r="H1867" s="1"/>
      <c r="I1867" s="84">
        <f t="shared" si="286"/>
        <v>18.510000000000002</v>
      </c>
      <c r="J1867" s="84">
        <f t="shared" si="287"/>
        <v>330.2</v>
      </c>
      <c r="K1867" s="1"/>
      <c r="L1867" s="1"/>
      <c r="M1867" s="84">
        <f t="shared" si="288"/>
        <v>18.510000000000002</v>
      </c>
      <c r="N1867" s="84">
        <f t="shared" si="289"/>
        <v>127</v>
      </c>
      <c r="O1867" s="84">
        <f t="shared" si="282"/>
        <v>419.1</v>
      </c>
      <c r="P1867" s="1"/>
      <c r="Q1867" s="1"/>
    </row>
    <row r="1868" spans="1:17" x14ac:dyDescent="0.2">
      <c r="A1868" s="84">
        <f t="shared" si="283"/>
        <v>186.2</v>
      </c>
      <c r="B1868" s="84">
        <f t="shared" si="280"/>
        <v>1</v>
      </c>
      <c r="C1868" s="84">
        <f t="shared" si="281"/>
        <v>1</v>
      </c>
      <c r="D1868" s="1"/>
      <c r="E1868" s="84">
        <f t="shared" si="284"/>
        <v>18.52</v>
      </c>
      <c r="F1868" s="84">
        <f t="shared" si="285"/>
        <v>0</v>
      </c>
      <c r="G1868" s="1"/>
      <c r="H1868" s="1"/>
      <c r="I1868" s="84">
        <f t="shared" si="286"/>
        <v>18.52</v>
      </c>
      <c r="J1868" s="84">
        <f t="shared" si="287"/>
        <v>330.4</v>
      </c>
      <c r="K1868" s="1"/>
      <c r="L1868" s="1"/>
      <c r="M1868" s="84">
        <f t="shared" si="288"/>
        <v>18.52</v>
      </c>
      <c r="N1868" s="84">
        <f t="shared" si="289"/>
        <v>127.08</v>
      </c>
      <c r="O1868" s="84">
        <f t="shared" si="282"/>
        <v>419.36399999999998</v>
      </c>
      <c r="P1868" s="1"/>
      <c r="Q1868" s="1"/>
    </row>
    <row r="1869" spans="1:17" x14ac:dyDescent="0.2">
      <c r="A1869" s="84">
        <f t="shared" si="283"/>
        <v>186.3</v>
      </c>
      <c r="B1869" s="84">
        <f t="shared" si="280"/>
        <v>1</v>
      </c>
      <c r="C1869" s="84">
        <f t="shared" si="281"/>
        <v>1</v>
      </c>
      <c r="D1869" s="1"/>
      <c r="E1869" s="84">
        <f t="shared" si="284"/>
        <v>18.53</v>
      </c>
      <c r="F1869" s="84">
        <f t="shared" si="285"/>
        <v>0</v>
      </c>
      <c r="G1869" s="1"/>
      <c r="H1869" s="1"/>
      <c r="I1869" s="84">
        <f t="shared" si="286"/>
        <v>18.53</v>
      </c>
      <c r="J1869" s="84">
        <f t="shared" si="287"/>
        <v>330.6</v>
      </c>
      <c r="K1869" s="1"/>
      <c r="L1869" s="1"/>
      <c r="M1869" s="84">
        <f t="shared" si="288"/>
        <v>18.53</v>
      </c>
      <c r="N1869" s="84">
        <f t="shared" si="289"/>
        <v>127.15</v>
      </c>
      <c r="O1869" s="84">
        <f t="shared" si="282"/>
        <v>419.59500000000003</v>
      </c>
      <c r="P1869" s="1"/>
      <c r="Q1869" s="1"/>
    </row>
    <row r="1870" spans="1:17" x14ac:dyDescent="0.2">
      <c r="A1870" s="84">
        <f t="shared" si="283"/>
        <v>186.4</v>
      </c>
      <c r="B1870" s="84">
        <f t="shared" si="280"/>
        <v>1</v>
      </c>
      <c r="C1870" s="84">
        <f t="shared" si="281"/>
        <v>1</v>
      </c>
      <c r="D1870" s="1"/>
      <c r="E1870" s="84">
        <f t="shared" si="284"/>
        <v>18.54</v>
      </c>
      <c r="F1870" s="84">
        <f t="shared" si="285"/>
        <v>0</v>
      </c>
      <c r="G1870" s="1"/>
      <c r="H1870" s="1"/>
      <c r="I1870" s="84">
        <f t="shared" si="286"/>
        <v>18.54</v>
      </c>
      <c r="J1870" s="84">
        <f t="shared" si="287"/>
        <v>330.8</v>
      </c>
      <c r="K1870" s="1"/>
      <c r="L1870" s="1"/>
      <c r="M1870" s="84">
        <f t="shared" si="288"/>
        <v>18.54</v>
      </c>
      <c r="N1870" s="84">
        <f t="shared" si="289"/>
        <v>127.23</v>
      </c>
      <c r="O1870" s="84">
        <f t="shared" si="282"/>
        <v>419.85899999999998</v>
      </c>
      <c r="P1870" s="1"/>
      <c r="Q1870" s="1"/>
    </row>
    <row r="1871" spans="1:17" x14ac:dyDescent="0.2">
      <c r="A1871" s="84">
        <f t="shared" si="283"/>
        <v>186.5</v>
      </c>
      <c r="B1871" s="84">
        <f t="shared" si="280"/>
        <v>1</v>
      </c>
      <c r="C1871" s="84">
        <f t="shared" si="281"/>
        <v>1</v>
      </c>
      <c r="D1871" s="1"/>
      <c r="E1871" s="84">
        <f t="shared" si="284"/>
        <v>18.55</v>
      </c>
      <c r="F1871" s="84">
        <f t="shared" si="285"/>
        <v>0</v>
      </c>
      <c r="G1871" s="1"/>
      <c r="H1871" s="1"/>
      <c r="I1871" s="84">
        <f t="shared" si="286"/>
        <v>18.55</v>
      </c>
      <c r="J1871" s="84">
        <f t="shared" si="287"/>
        <v>331</v>
      </c>
      <c r="K1871" s="1"/>
      <c r="L1871" s="1"/>
      <c r="M1871" s="84">
        <f t="shared" si="288"/>
        <v>18.55</v>
      </c>
      <c r="N1871" s="84">
        <f t="shared" si="289"/>
        <v>127.31</v>
      </c>
      <c r="O1871" s="84">
        <f t="shared" si="282"/>
        <v>420.12299999999999</v>
      </c>
      <c r="P1871" s="1"/>
      <c r="Q1871" s="1"/>
    </row>
    <row r="1872" spans="1:17" x14ac:dyDescent="0.2">
      <c r="A1872" s="84">
        <f t="shared" si="283"/>
        <v>186.6</v>
      </c>
      <c r="B1872" s="84">
        <f t="shared" ref="B1872:B1935" si="290">ROUND(VLOOKUP($A1872,SINCLAIRTABELLE,$D$1),$B$10)</f>
        <v>1</v>
      </c>
      <c r="C1872" s="84">
        <f t="shared" ref="C1872:C1935" si="291">IF($B$3=$W$1,ROUND(VLOOKUP($A1872,SINCLAIRTABELLE,$E$1),$B$10),IF($B$3=$W$2,B1872,B1872+$B$4))</f>
        <v>1</v>
      </c>
      <c r="D1872" s="1"/>
      <c r="E1872" s="84">
        <f t="shared" si="284"/>
        <v>18.559999999999999</v>
      </c>
      <c r="F1872" s="84">
        <f t="shared" si="285"/>
        <v>0</v>
      </c>
      <c r="G1872" s="1"/>
      <c r="H1872" s="1"/>
      <c r="I1872" s="84">
        <f t="shared" si="286"/>
        <v>18.559999999999999</v>
      </c>
      <c r="J1872" s="84">
        <f t="shared" si="287"/>
        <v>331.2</v>
      </c>
      <c r="K1872" s="1"/>
      <c r="L1872" s="1"/>
      <c r="M1872" s="84">
        <f t="shared" si="288"/>
        <v>18.559999999999999</v>
      </c>
      <c r="N1872" s="84">
        <f t="shared" si="289"/>
        <v>127.38</v>
      </c>
      <c r="O1872" s="84">
        <f t="shared" ref="O1872:O1935" si="292">IF($N$4="Ja",ROUND(N1872*$O$2,$B$10),N1872)</f>
        <v>420.35399999999998</v>
      </c>
      <c r="P1872" s="1"/>
      <c r="Q1872" s="1"/>
    </row>
    <row r="1873" spans="1:17" x14ac:dyDescent="0.2">
      <c r="A1873" s="84">
        <f t="shared" si="283"/>
        <v>186.7</v>
      </c>
      <c r="B1873" s="84">
        <f t="shared" si="290"/>
        <v>1</v>
      </c>
      <c r="C1873" s="84">
        <f t="shared" si="291"/>
        <v>1</v>
      </c>
      <c r="D1873" s="1"/>
      <c r="E1873" s="84">
        <f t="shared" si="284"/>
        <v>18.57</v>
      </c>
      <c r="F1873" s="84">
        <f t="shared" si="285"/>
        <v>0</v>
      </c>
      <c r="G1873" s="1"/>
      <c r="H1873" s="1"/>
      <c r="I1873" s="84">
        <f t="shared" si="286"/>
        <v>18.57</v>
      </c>
      <c r="J1873" s="84">
        <f t="shared" si="287"/>
        <v>331.4</v>
      </c>
      <c r="K1873" s="1"/>
      <c r="L1873" s="1"/>
      <c r="M1873" s="84">
        <f t="shared" si="288"/>
        <v>18.57</v>
      </c>
      <c r="N1873" s="84">
        <f t="shared" si="289"/>
        <v>127.46</v>
      </c>
      <c r="O1873" s="84">
        <f t="shared" si="292"/>
        <v>420.61799999999999</v>
      </c>
      <c r="P1873" s="1"/>
      <c r="Q1873" s="1"/>
    </row>
    <row r="1874" spans="1:17" x14ac:dyDescent="0.2">
      <c r="A1874" s="84">
        <f t="shared" ref="A1874:A1937" si="293">ROUND(A1873+0.1,1)</f>
        <v>186.8</v>
      </c>
      <c r="B1874" s="84">
        <f t="shared" si="290"/>
        <v>1</v>
      </c>
      <c r="C1874" s="84">
        <f t="shared" si="291"/>
        <v>1</v>
      </c>
      <c r="D1874" s="1"/>
      <c r="E1874" s="84">
        <f t="shared" ref="E1874:E1937" si="294">ROUND(E1873+0.01,2)</f>
        <v>18.579999999999998</v>
      </c>
      <c r="F1874" s="84">
        <f t="shared" ref="F1874:F1937" si="295">ROUND(IF(E1874 &gt; $F$9,0,($F$9-E1874)*100*$F$11), $F$10)</f>
        <v>0</v>
      </c>
      <c r="G1874" s="1"/>
      <c r="H1874" s="1"/>
      <c r="I1874" s="84">
        <f t="shared" ref="I1874:I1937" si="296">ROUND(I1873+0.01,2)</f>
        <v>18.579999999999998</v>
      </c>
      <c r="J1874" s="84">
        <f t="shared" ref="J1874:J1937" si="297">ROUND(IF(I1874&lt;=$J$9,0,(I1874-$J$9)*100*$J$11),$J$10)</f>
        <v>331.6</v>
      </c>
      <c r="K1874" s="1"/>
      <c r="L1874" s="1"/>
      <c r="M1874" s="84">
        <f t="shared" ref="M1874:M1937" si="298">ROUND(M1873+0.01,2)</f>
        <v>18.579999999999998</v>
      </c>
      <c r="N1874" s="84">
        <f t="shared" ref="N1874:N1937" si="299">ROUND(IF(M1874&lt;=$N$9,0,(M1874-$N$9)*100*$N$11),$N$10)</f>
        <v>127.54</v>
      </c>
      <c r="O1874" s="84">
        <f t="shared" si="292"/>
        <v>420.88200000000001</v>
      </c>
      <c r="P1874" s="1"/>
      <c r="Q1874" s="1"/>
    </row>
    <row r="1875" spans="1:17" x14ac:dyDescent="0.2">
      <c r="A1875" s="84">
        <f t="shared" si="293"/>
        <v>186.9</v>
      </c>
      <c r="B1875" s="84">
        <f t="shared" si="290"/>
        <v>1</v>
      </c>
      <c r="C1875" s="84">
        <f t="shared" si="291"/>
        <v>1</v>
      </c>
      <c r="D1875" s="1"/>
      <c r="E1875" s="84">
        <f t="shared" si="294"/>
        <v>18.59</v>
      </c>
      <c r="F1875" s="84">
        <f t="shared" si="295"/>
        <v>0</v>
      </c>
      <c r="G1875" s="1"/>
      <c r="H1875" s="1"/>
      <c r="I1875" s="84">
        <f t="shared" si="296"/>
        <v>18.59</v>
      </c>
      <c r="J1875" s="84">
        <f t="shared" si="297"/>
        <v>331.8</v>
      </c>
      <c r="K1875" s="1"/>
      <c r="L1875" s="1"/>
      <c r="M1875" s="84">
        <f t="shared" si="298"/>
        <v>18.59</v>
      </c>
      <c r="N1875" s="84">
        <f t="shared" si="299"/>
        <v>127.62</v>
      </c>
      <c r="O1875" s="84">
        <f t="shared" si="292"/>
        <v>421.14600000000002</v>
      </c>
      <c r="P1875" s="1"/>
      <c r="Q1875" s="1"/>
    </row>
    <row r="1876" spans="1:17" x14ac:dyDescent="0.2">
      <c r="A1876" s="84">
        <f t="shared" si="293"/>
        <v>187</v>
      </c>
      <c r="B1876" s="84">
        <f t="shared" si="290"/>
        <v>1</v>
      </c>
      <c r="C1876" s="84">
        <f t="shared" si="291"/>
        <v>1</v>
      </c>
      <c r="D1876" s="1"/>
      <c r="E1876" s="84">
        <f t="shared" si="294"/>
        <v>18.600000000000001</v>
      </c>
      <c r="F1876" s="84">
        <f t="shared" si="295"/>
        <v>0</v>
      </c>
      <c r="G1876" s="1"/>
      <c r="H1876" s="1"/>
      <c r="I1876" s="84">
        <f t="shared" si="296"/>
        <v>18.600000000000001</v>
      </c>
      <c r="J1876" s="84">
        <f t="shared" si="297"/>
        <v>332</v>
      </c>
      <c r="K1876" s="1"/>
      <c r="L1876" s="1"/>
      <c r="M1876" s="84">
        <f t="shared" si="298"/>
        <v>18.600000000000001</v>
      </c>
      <c r="N1876" s="84">
        <f t="shared" si="299"/>
        <v>127.69</v>
      </c>
      <c r="O1876" s="84">
        <f t="shared" si="292"/>
        <v>421.37700000000001</v>
      </c>
      <c r="P1876" s="1"/>
      <c r="Q1876" s="1"/>
    </row>
    <row r="1877" spans="1:17" x14ac:dyDescent="0.2">
      <c r="A1877" s="84">
        <f t="shared" si="293"/>
        <v>187.1</v>
      </c>
      <c r="B1877" s="84">
        <f t="shared" si="290"/>
        <v>1</v>
      </c>
      <c r="C1877" s="84">
        <f t="shared" si="291"/>
        <v>1</v>
      </c>
      <c r="D1877" s="1"/>
      <c r="E1877" s="84">
        <f t="shared" si="294"/>
        <v>18.61</v>
      </c>
      <c r="F1877" s="84">
        <f t="shared" si="295"/>
        <v>0</v>
      </c>
      <c r="G1877" s="1"/>
      <c r="H1877" s="1"/>
      <c r="I1877" s="84">
        <f t="shared" si="296"/>
        <v>18.61</v>
      </c>
      <c r="J1877" s="84">
        <f t="shared" si="297"/>
        <v>332.2</v>
      </c>
      <c r="K1877" s="1"/>
      <c r="L1877" s="1"/>
      <c r="M1877" s="84">
        <f t="shared" si="298"/>
        <v>18.61</v>
      </c>
      <c r="N1877" s="84">
        <f t="shared" si="299"/>
        <v>127.77</v>
      </c>
      <c r="O1877" s="84">
        <f t="shared" si="292"/>
        <v>421.64100000000002</v>
      </c>
      <c r="P1877" s="1"/>
      <c r="Q1877" s="1"/>
    </row>
    <row r="1878" spans="1:17" x14ac:dyDescent="0.2">
      <c r="A1878" s="84">
        <f t="shared" si="293"/>
        <v>187.2</v>
      </c>
      <c r="B1878" s="84">
        <f t="shared" si="290"/>
        <v>1</v>
      </c>
      <c r="C1878" s="84">
        <f t="shared" si="291"/>
        <v>1</v>
      </c>
      <c r="D1878" s="1"/>
      <c r="E1878" s="84">
        <f t="shared" si="294"/>
        <v>18.62</v>
      </c>
      <c r="F1878" s="84">
        <f t="shared" si="295"/>
        <v>0</v>
      </c>
      <c r="G1878" s="1"/>
      <c r="H1878" s="1"/>
      <c r="I1878" s="84">
        <f t="shared" si="296"/>
        <v>18.62</v>
      </c>
      <c r="J1878" s="84">
        <f t="shared" si="297"/>
        <v>332.4</v>
      </c>
      <c r="K1878" s="1"/>
      <c r="L1878" s="1"/>
      <c r="M1878" s="84">
        <f t="shared" si="298"/>
        <v>18.62</v>
      </c>
      <c r="N1878" s="84">
        <f t="shared" si="299"/>
        <v>127.85</v>
      </c>
      <c r="O1878" s="84">
        <f t="shared" si="292"/>
        <v>421.90499999999997</v>
      </c>
      <c r="P1878" s="1"/>
      <c r="Q1878" s="1"/>
    </row>
    <row r="1879" spans="1:17" x14ac:dyDescent="0.2">
      <c r="A1879" s="84">
        <f t="shared" si="293"/>
        <v>187.3</v>
      </c>
      <c r="B1879" s="84">
        <f t="shared" si="290"/>
        <v>1</v>
      </c>
      <c r="C1879" s="84">
        <f t="shared" si="291"/>
        <v>1</v>
      </c>
      <c r="D1879" s="1"/>
      <c r="E1879" s="84">
        <f t="shared" si="294"/>
        <v>18.63</v>
      </c>
      <c r="F1879" s="84">
        <f t="shared" si="295"/>
        <v>0</v>
      </c>
      <c r="G1879" s="1"/>
      <c r="H1879" s="1"/>
      <c r="I1879" s="84">
        <f t="shared" si="296"/>
        <v>18.63</v>
      </c>
      <c r="J1879" s="84">
        <f t="shared" si="297"/>
        <v>332.6</v>
      </c>
      <c r="K1879" s="1"/>
      <c r="L1879" s="1"/>
      <c r="M1879" s="84">
        <f t="shared" si="298"/>
        <v>18.63</v>
      </c>
      <c r="N1879" s="84">
        <f t="shared" si="299"/>
        <v>127.92</v>
      </c>
      <c r="O1879" s="84">
        <f t="shared" si="292"/>
        <v>422.13600000000002</v>
      </c>
      <c r="P1879" s="1"/>
      <c r="Q1879" s="1"/>
    </row>
    <row r="1880" spans="1:17" x14ac:dyDescent="0.2">
      <c r="A1880" s="84">
        <f t="shared" si="293"/>
        <v>187.4</v>
      </c>
      <c r="B1880" s="84">
        <f t="shared" si="290"/>
        <v>1</v>
      </c>
      <c r="C1880" s="84">
        <f t="shared" si="291"/>
        <v>1</v>
      </c>
      <c r="D1880" s="1"/>
      <c r="E1880" s="84">
        <f t="shared" si="294"/>
        <v>18.64</v>
      </c>
      <c r="F1880" s="84">
        <f t="shared" si="295"/>
        <v>0</v>
      </c>
      <c r="G1880" s="1"/>
      <c r="H1880" s="1"/>
      <c r="I1880" s="84">
        <f t="shared" si="296"/>
        <v>18.64</v>
      </c>
      <c r="J1880" s="84">
        <f t="shared" si="297"/>
        <v>332.8</v>
      </c>
      <c r="K1880" s="1"/>
      <c r="L1880" s="1"/>
      <c r="M1880" s="84">
        <f t="shared" si="298"/>
        <v>18.64</v>
      </c>
      <c r="N1880" s="84">
        <f t="shared" si="299"/>
        <v>128</v>
      </c>
      <c r="O1880" s="84">
        <f t="shared" si="292"/>
        <v>422.4</v>
      </c>
      <c r="P1880" s="1"/>
      <c r="Q1880" s="1"/>
    </row>
    <row r="1881" spans="1:17" x14ac:dyDescent="0.2">
      <c r="A1881" s="84">
        <f t="shared" si="293"/>
        <v>187.5</v>
      </c>
      <c r="B1881" s="84">
        <f t="shared" si="290"/>
        <v>1</v>
      </c>
      <c r="C1881" s="84">
        <f t="shared" si="291"/>
        <v>1</v>
      </c>
      <c r="D1881" s="1"/>
      <c r="E1881" s="84">
        <f t="shared" si="294"/>
        <v>18.649999999999999</v>
      </c>
      <c r="F1881" s="84">
        <f t="shared" si="295"/>
        <v>0</v>
      </c>
      <c r="G1881" s="1"/>
      <c r="H1881" s="1"/>
      <c r="I1881" s="84">
        <f t="shared" si="296"/>
        <v>18.649999999999999</v>
      </c>
      <c r="J1881" s="84">
        <f t="shared" si="297"/>
        <v>333</v>
      </c>
      <c r="K1881" s="1"/>
      <c r="L1881" s="1"/>
      <c r="M1881" s="84">
        <f t="shared" si="298"/>
        <v>18.649999999999999</v>
      </c>
      <c r="N1881" s="84">
        <f t="shared" si="299"/>
        <v>128.08000000000001</v>
      </c>
      <c r="O1881" s="84">
        <f t="shared" si="292"/>
        <v>422.66399999999999</v>
      </c>
      <c r="P1881" s="1"/>
      <c r="Q1881" s="1"/>
    </row>
    <row r="1882" spans="1:17" x14ac:dyDescent="0.2">
      <c r="A1882" s="84">
        <f t="shared" si="293"/>
        <v>187.6</v>
      </c>
      <c r="B1882" s="84">
        <f t="shared" si="290"/>
        <v>1</v>
      </c>
      <c r="C1882" s="84">
        <f t="shared" si="291"/>
        <v>1</v>
      </c>
      <c r="D1882" s="1"/>
      <c r="E1882" s="84">
        <f t="shared" si="294"/>
        <v>18.66</v>
      </c>
      <c r="F1882" s="84">
        <f t="shared" si="295"/>
        <v>0</v>
      </c>
      <c r="G1882" s="1"/>
      <c r="H1882" s="1"/>
      <c r="I1882" s="84">
        <f t="shared" si="296"/>
        <v>18.66</v>
      </c>
      <c r="J1882" s="84">
        <f t="shared" si="297"/>
        <v>333.2</v>
      </c>
      <c r="K1882" s="1"/>
      <c r="L1882" s="1"/>
      <c r="M1882" s="84">
        <f t="shared" si="298"/>
        <v>18.66</v>
      </c>
      <c r="N1882" s="84">
        <f t="shared" si="299"/>
        <v>128.15</v>
      </c>
      <c r="O1882" s="84">
        <f t="shared" si="292"/>
        <v>422.89499999999998</v>
      </c>
      <c r="P1882" s="1"/>
      <c r="Q1882" s="1"/>
    </row>
    <row r="1883" spans="1:17" x14ac:dyDescent="0.2">
      <c r="A1883" s="84">
        <f t="shared" si="293"/>
        <v>187.7</v>
      </c>
      <c r="B1883" s="84">
        <f t="shared" si="290"/>
        <v>1</v>
      </c>
      <c r="C1883" s="84">
        <f t="shared" si="291"/>
        <v>1</v>
      </c>
      <c r="D1883" s="1"/>
      <c r="E1883" s="84">
        <f t="shared" si="294"/>
        <v>18.670000000000002</v>
      </c>
      <c r="F1883" s="84">
        <f t="shared" si="295"/>
        <v>0</v>
      </c>
      <c r="G1883" s="1"/>
      <c r="H1883" s="1"/>
      <c r="I1883" s="84">
        <f t="shared" si="296"/>
        <v>18.670000000000002</v>
      </c>
      <c r="J1883" s="84">
        <f t="shared" si="297"/>
        <v>333.4</v>
      </c>
      <c r="K1883" s="1"/>
      <c r="L1883" s="1"/>
      <c r="M1883" s="84">
        <f t="shared" si="298"/>
        <v>18.670000000000002</v>
      </c>
      <c r="N1883" s="84">
        <f t="shared" si="299"/>
        <v>128.22999999999999</v>
      </c>
      <c r="O1883" s="84">
        <f t="shared" si="292"/>
        <v>423.15899999999999</v>
      </c>
      <c r="P1883" s="1"/>
      <c r="Q1883" s="1"/>
    </row>
    <row r="1884" spans="1:17" x14ac:dyDescent="0.2">
      <c r="A1884" s="84">
        <f t="shared" si="293"/>
        <v>187.8</v>
      </c>
      <c r="B1884" s="84">
        <f t="shared" si="290"/>
        <v>1</v>
      </c>
      <c r="C1884" s="84">
        <f t="shared" si="291"/>
        <v>1</v>
      </c>
      <c r="D1884" s="1"/>
      <c r="E1884" s="84">
        <f t="shared" si="294"/>
        <v>18.68</v>
      </c>
      <c r="F1884" s="84">
        <f t="shared" si="295"/>
        <v>0</v>
      </c>
      <c r="G1884" s="1"/>
      <c r="H1884" s="1"/>
      <c r="I1884" s="84">
        <f t="shared" si="296"/>
        <v>18.68</v>
      </c>
      <c r="J1884" s="84">
        <f t="shared" si="297"/>
        <v>333.6</v>
      </c>
      <c r="K1884" s="1"/>
      <c r="L1884" s="1"/>
      <c r="M1884" s="84">
        <f t="shared" si="298"/>
        <v>18.68</v>
      </c>
      <c r="N1884" s="84">
        <f t="shared" si="299"/>
        <v>128.31</v>
      </c>
      <c r="O1884" s="84">
        <f t="shared" si="292"/>
        <v>423.423</v>
      </c>
      <c r="P1884" s="1"/>
      <c r="Q1884" s="1"/>
    </row>
    <row r="1885" spans="1:17" x14ac:dyDescent="0.2">
      <c r="A1885" s="84">
        <f t="shared" si="293"/>
        <v>187.9</v>
      </c>
      <c r="B1885" s="84">
        <f t="shared" si="290"/>
        <v>1</v>
      </c>
      <c r="C1885" s="84">
        <f t="shared" si="291"/>
        <v>1</v>
      </c>
      <c r="D1885" s="1"/>
      <c r="E1885" s="84">
        <f t="shared" si="294"/>
        <v>18.690000000000001</v>
      </c>
      <c r="F1885" s="84">
        <f t="shared" si="295"/>
        <v>0</v>
      </c>
      <c r="G1885" s="1"/>
      <c r="H1885" s="1"/>
      <c r="I1885" s="84">
        <f t="shared" si="296"/>
        <v>18.690000000000001</v>
      </c>
      <c r="J1885" s="84">
        <f t="shared" si="297"/>
        <v>333.8</v>
      </c>
      <c r="K1885" s="1"/>
      <c r="L1885" s="1"/>
      <c r="M1885" s="84">
        <f t="shared" si="298"/>
        <v>18.690000000000001</v>
      </c>
      <c r="N1885" s="84">
        <f t="shared" si="299"/>
        <v>128.38</v>
      </c>
      <c r="O1885" s="84">
        <f t="shared" si="292"/>
        <v>423.654</v>
      </c>
      <c r="P1885" s="1"/>
      <c r="Q1885" s="1"/>
    </row>
    <row r="1886" spans="1:17" x14ac:dyDescent="0.2">
      <c r="A1886" s="84">
        <f t="shared" si="293"/>
        <v>188</v>
      </c>
      <c r="B1886" s="84">
        <f t="shared" si="290"/>
        <v>1</v>
      </c>
      <c r="C1886" s="84">
        <f t="shared" si="291"/>
        <v>1</v>
      </c>
      <c r="D1886" s="1"/>
      <c r="E1886" s="84">
        <f t="shared" si="294"/>
        <v>18.7</v>
      </c>
      <c r="F1886" s="84">
        <f t="shared" si="295"/>
        <v>0</v>
      </c>
      <c r="G1886" s="1"/>
      <c r="H1886" s="1"/>
      <c r="I1886" s="84">
        <f t="shared" si="296"/>
        <v>18.7</v>
      </c>
      <c r="J1886" s="84">
        <f t="shared" si="297"/>
        <v>334</v>
      </c>
      <c r="K1886" s="1"/>
      <c r="L1886" s="1"/>
      <c r="M1886" s="84">
        <f t="shared" si="298"/>
        <v>18.7</v>
      </c>
      <c r="N1886" s="84">
        <f t="shared" si="299"/>
        <v>128.46</v>
      </c>
      <c r="O1886" s="84">
        <f t="shared" si="292"/>
        <v>423.91800000000001</v>
      </c>
      <c r="P1886" s="1"/>
      <c r="Q1886" s="1"/>
    </row>
    <row r="1887" spans="1:17" x14ac:dyDescent="0.2">
      <c r="A1887" s="84">
        <f t="shared" si="293"/>
        <v>188.1</v>
      </c>
      <c r="B1887" s="84">
        <f t="shared" si="290"/>
        <v>1</v>
      </c>
      <c r="C1887" s="84">
        <f t="shared" si="291"/>
        <v>1</v>
      </c>
      <c r="D1887" s="1"/>
      <c r="E1887" s="84">
        <f t="shared" si="294"/>
        <v>18.71</v>
      </c>
      <c r="F1887" s="84">
        <f t="shared" si="295"/>
        <v>0</v>
      </c>
      <c r="G1887" s="1"/>
      <c r="H1887" s="1"/>
      <c r="I1887" s="84">
        <f t="shared" si="296"/>
        <v>18.71</v>
      </c>
      <c r="J1887" s="84">
        <f t="shared" si="297"/>
        <v>334.2</v>
      </c>
      <c r="K1887" s="1"/>
      <c r="L1887" s="1"/>
      <c r="M1887" s="84">
        <f t="shared" si="298"/>
        <v>18.71</v>
      </c>
      <c r="N1887" s="84">
        <f t="shared" si="299"/>
        <v>128.54</v>
      </c>
      <c r="O1887" s="84">
        <f t="shared" si="292"/>
        <v>424.18200000000002</v>
      </c>
      <c r="P1887" s="1"/>
      <c r="Q1887" s="1"/>
    </row>
    <row r="1888" spans="1:17" x14ac:dyDescent="0.2">
      <c r="A1888" s="84">
        <f t="shared" si="293"/>
        <v>188.2</v>
      </c>
      <c r="B1888" s="84">
        <f t="shared" si="290"/>
        <v>1</v>
      </c>
      <c r="C1888" s="84">
        <f t="shared" si="291"/>
        <v>1</v>
      </c>
      <c r="D1888" s="1"/>
      <c r="E1888" s="84">
        <f t="shared" si="294"/>
        <v>18.72</v>
      </c>
      <c r="F1888" s="84">
        <f t="shared" si="295"/>
        <v>0</v>
      </c>
      <c r="G1888" s="1"/>
      <c r="H1888" s="1"/>
      <c r="I1888" s="84">
        <f t="shared" si="296"/>
        <v>18.72</v>
      </c>
      <c r="J1888" s="84">
        <f t="shared" si="297"/>
        <v>334.4</v>
      </c>
      <c r="K1888" s="1"/>
      <c r="L1888" s="1"/>
      <c r="M1888" s="84">
        <f t="shared" si="298"/>
        <v>18.72</v>
      </c>
      <c r="N1888" s="84">
        <f t="shared" si="299"/>
        <v>128.62</v>
      </c>
      <c r="O1888" s="84">
        <f t="shared" si="292"/>
        <v>424.44600000000003</v>
      </c>
      <c r="P1888" s="1"/>
      <c r="Q1888" s="1"/>
    </row>
    <row r="1889" spans="1:17" x14ac:dyDescent="0.2">
      <c r="A1889" s="84">
        <f t="shared" si="293"/>
        <v>188.3</v>
      </c>
      <c r="B1889" s="84">
        <f t="shared" si="290"/>
        <v>1</v>
      </c>
      <c r="C1889" s="84">
        <f t="shared" si="291"/>
        <v>1</v>
      </c>
      <c r="D1889" s="1"/>
      <c r="E1889" s="84">
        <f t="shared" si="294"/>
        <v>18.73</v>
      </c>
      <c r="F1889" s="84">
        <f t="shared" si="295"/>
        <v>0</v>
      </c>
      <c r="G1889" s="1"/>
      <c r="H1889" s="1"/>
      <c r="I1889" s="84">
        <f t="shared" si="296"/>
        <v>18.73</v>
      </c>
      <c r="J1889" s="84">
        <f t="shared" si="297"/>
        <v>334.6</v>
      </c>
      <c r="K1889" s="1"/>
      <c r="L1889" s="1"/>
      <c r="M1889" s="84">
        <f t="shared" si="298"/>
        <v>18.73</v>
      </c>
      <c r="N1889" s="84">
        <f t="shared" si="299"/>
        <v>128.69</v>
      </c>
      <c r="O1889" s="84">
        <f t="shared" si="292"/>
        <v>424.67700000000002</v>
      </c>
      <c r="P1889" s="1"/>
      <c r="Q1889" s="1"/>
    </row>
    <row r="1890" spans="1:17" x14ac:dyDescent="0.2">
      <c r="A1890" s="84">
        <f t="shared" si="293"/>
        <v>188.4</v>
      </c>
      <c r="B1890" s="84">
        <f t="shared" si="290"/>
        <v>1</v>
      </c>
      <c r="C1890" s="84">
        <f t="shared" si="291"/>
        <v>1</v>
      </c>
      <c r="D1890" s="1"/>
      <c r="E1890" s="84">
        <f t="shared" si="294"/>
        <v>18.739999999999998</v>
      </c>
      <c r="F1890" s="84">
        <f t="shared" si="295"/>
        <v>0</v>
      </c>
      <c r="G1890" s="1"/>
      <c r="H1890" s="1"/>
      <c r="I1890" s="84">
        <f t="shared" si="296"/>
        <v>18.739999999999998</v>
      </c>
      <c r="J1890" s="84">
        <f t="shared" si="297"/>
        <v>334.8</v>
      </c>
      <c r="K1890" s="1"/>
      <c r="L1890" s="1"/>
      <c r="M1890" s="84">
        <f t="shared" si="298"/>
        <v>18.739999999999998</v>
      </c>
      <c r="N1890" s="84">
        <f t="shared" si="299"/>
        <v>128.77000000000001</v>
      </c>
      <c r="O1890" s="84">
        <f t="shared" si="292"/>
        <v>424.94099999999997</v>
      </c>
      <c r="P1890" s="1"/>
      <c r="Q1890" s="1"/>
    </row>
    <row r="1891" spans="1:17" x14ac:dyDescent="0.2">
      <c r="A1891" s="84">
        <f t="shared" si="293"/>
        <v>188.5</v>
      </c>
      <c r="B1891" s="84">
        <f t="shared" si="290"/>
        <v>1</v>
      </c>
      <c r="C1891" s="84">
        <f t="shared" si="291"/>
        <v>1</v>
      </c>
      <c r="D1891" s="1"/>
      <c r="E1891" s="84">
        <f t="shared" si="294"/>
        <v>18.75</v>
      </c>
      <c r="F1891" s="84">
        <f t="shared" si="295"/>
        <v>0</v>
      </c>
      <c r="G1891" s="1"/>
      <c r="H1891" s="1"/>
      <c r="I1891" s="84">
        <f t="shared" si="296"/>
        <v>18.75</v>
      </c>
      <c r="J1891" s="84">
        <f t="shared" si="297"/>
        <v>335</v>
      </c>
      <c r="K1891" s="1"/>
      <c r="L1891" s="1"/>
      <c r="M1891" s="84">
        <f t="shared" si="298"/>
        <v>18.75</v>
      </c>
      <c r="N1891" s="84">
        <f t="shared" si="299"/>
        <v>128.85</v>
      </c>
      <c r="O1891" s="84">
        <f t="shared" si="292"/>
        <v>425.20499999999998</v>
      </c>
      <c r="P1891" s="1"/>
      <c r="Q1891" s="1"/>
    </row>
    <row r="1892" spans="1:17" x14ac:dyDescent="0.2">
      <c r="A1892" s="84">
        <f t="shared" si="293"/>
        <v>188.6</v>
      </c>
      <c r="B1892" s="84">
        <f t="shared" si="290"/>
        <v>1</v>
      </c>
      <c r="C1892" s="84">
        <f t="shared" si="291"/>
        <v>1</v>
      </c>
      <c r="D1892" s="1"/>
      <c r="E1892" s="84">
        <f t="shared" si="294"/>
        <v>18.760000000000002</v>
      </c>
      <c r="F1892" s="84">
        <f t="shared" si="295"/>
        <v>0</v>
      </c>
      <c r="G1892" s="1"/>
      <c r="H1892" s="1"/>
      <c r="I1892" s="84">
        <f t="shared" si="296"/>
        <v>18.760000000000002</v>
      </c>
      <c r="J1892" s="84">
        <f t="shared" si="297"/>
        <v>335.2</v>
      </c>
      <c r="K1892" s="1"/>
      <c r="L1892" s="1"/>
      <c r="M1892" s="84">
        <f t="shared" si="298"/>
        <v>18.760000000000002</v>
      </c>
      <c r="N1892" s="84">
        <f t="shared" si="299"/>
        <v>128.91999999999999</v>
      </c>
      <c r="O1892" s="84">
        <f t="shared" si="292"/>
        <v>425.43599999999998</v>
      </c>
      <c r="P1892" s="1"/>
      <c r="Q1892" s="1"/>
    </row>
    <row r="1893" spans="1:17" x14ac:dyDescent="0.2">
      <c r="A1893" s="84">
        <f t="shared" si="293"/>
        <v>188.7</v>
      </c>
      <c r="B1893" s="84">
        <f t="shared" si="290"/>
        <v>1</v>
      </c>
      <c r="C1893" s="84">
        <f t="shared" si="291"/>
        <v>1</v>
      </c>
      <c r="D1893" s="1"/>
      <c r="E1893" s="84">
        <f t="shared" si="294"/>
        <v>18.77</v>
      </c>
      <c r="F1893" s="84">
        <f t="shared" si="295"/>
        <v>0</v>
      </c>
      <c r="G1893" s="1"/>
      <c r="H1893" s="1"/>
      <c r="I1893" s="84">
        <f t="shared" si="296"/>
        <v>18.77</v>
      </c>
      <c r="J1893" s="84">
        <f t="shared" si="297"/>
        <v>335.4</v>
      </c>
      <c r="K1893" s="1"/>
      <c r="L1893" s="1"/>
      <c r="M1893" s="84">
        <f t="shared" si="298"/>
        <v>18.77</v>
      </c>
      <c r="N1893" s="84">
        <f t="shared" si="299"/>
        <v>129</v>
      </c>
      <c r="O1893" s="84">
        <f t="shared" si="292"/>
        <v>425.7</v>
      </c>
      <c r="P1893" s="1"/>
      <c r="Q1893" s="1"/>
    </row>
    <row r="1894" spans="1:17" x14ac:dyDescent="0.2">
      <c r="A1894" s="84">
        <f t="shared" si="293"/>
        <v>188.8</v>
      </c>
      <c r="B1894" s="84">
        <f t="shared" si="290"/>
        <v>1</v>
      </c>
      <c r="C1894" s="84">
        <f t="shared" si="291"/>
        <v>1</v>
      </c>
      <c r="D1894" s="1"/>
      <c r="E1894" s="84">
        <f t="shared" si="294"/>
        <v>18.78</v>
      </c>
      <c r="F1894" s="84">
        <f t="shared" si="295"/>
        <v>0</v>
      </c>
      <c r="G1894" s="1"/>
      <c r="H1894" s="1"/>
      <c r="I1894" s="84">
        <f t="shared" si="296"/>
        <v>18.78</v>
      </c>
      <c r="J1894" s="84">
        <f t="shared" si="297"/>
        <v>335.6</v>
      </c>
      <c r="K1894" s="1"/>
      <c r="L1894" s="1"/>
      <c r="M1894" s="84">
        <f t="shared" si="298"/>
        <v>18.78</v>
      </c>
      <c r="N1894" s="84">
        <f t="shared" si="299"/>
        <v>129.08000000000001</v>
      </c>
      <c r="O1894" s="84">
        <f t="shared" si="292"/>
        <v>425.964</v>
      </c>
      <c r="P1894" s="1"/>
      <c r="Q1894" s="1"/>
    </row>
    <row r="1895" spans="1:17" x14ac:dyDescent="0.2">
      <c r="A1895" s="84">
        <f t="shared" si="293"/>
        <v>188.9</v>
      </c>
      <c r="B1895" s="84">
        <f t="shared" si="290"/>
        <v>1</v>
      </c>
      <c r="C1895" s="84">
        <f t="shared" si="291"/>
        <v>1</v>
      </c>
      <c r="D1895" s="1"/>
      <c r="E1895" s="84">
        <f t="shared" si="294"/>
        <v>18.79</v>
      </c>
      <c r="F1895" s="84">
        <f t="shared" si="295"/>
        <v>0</v>
      </c>
      <c r="G1895" s="1"/>
      <c r="H1895" s="1"/>
      <c r="I1895" s="84">
        <f t="shared" si="296"/>
        <v>18.79</v>
      </c>
      <c r="J1895" s="84">
        <f t="shared" si="297"/>
        <v>335.8</v>
      </c>
      <c r="K1895" s="1"/>
      <c r="L1895" s="1"/>
      <c r="M1895" s="84">
        <f t="shared" si="298"/>
        <v>18.79</v>
      </c>
      <c r="N1895" s="84">
        <f t="shared" si="299"/>
        <v>129.15</v>
      </c>
      <c r="O1895" s="84">
        <f t="shared" si="292"/>
        <v>426.19499999999999</v>
      </c>
      <c r="P1895" s="1"/>
      <c r="Q1895" s="1"/>
    </row>
    <row r="1896" spans="1:17" x14ac:dyDescent="0.2">
      <c r="A1896" s="84">
        <f t="shared" si="293"/>
        <v>189</v>
      </c>
      <c r="B1896" s="84">
        <f t="shared" si="290"/>
        <v>1</v>
      </c>
      <c r="C1896" s="84">
        <f t="shared" si="291"/>
        <v>1</v>
      </c>
      <c r="D1896" s="1"/>
      <c r="E1896" s="84">
        <f t="shared" si="294"/>
        <v>18.8</v>
      </c>
      <c r="F1896" s="84">
        <f t="shared" si="295"/>
        <v>0</v>
      </c>
      <c r="G1896" s="1"/>
      <c r="H1896" s="1"/>
      <c r="I1896" s="84">
        <f t="shared" si="296"/>
        <v>18.8</v>
      </c>
      <c r="J1896" s="84">
        <f t="shared" si="297"/>
        <v>336</v>
      </c>
      <c r="K1896" s="1"/>
      <c r="L1896" s="1"/>
      <c r="M1896" s="84">
        <f t="shared" si="298"/>
        <v>18.8</v>
      </c>
      <c r="N1896" s="84">
        <f t="shared" si="299"/>
        <v>129.22999999999999</v>
      </c>
      <c r="O1896" s="84">
        <f t="shared" si="292"/>
        <v>426.459</v>
      </c>
      <c r="P1896" s="1"/>
      <c r="Q1896" s="1"/>
    </row>
    <row r="1897" spans="1:17" x14ac:dyDescent="0.2">
      <c r="A1897" s="84">
        <f t="shared" si="293"/>
        <v>189.1</v>
      </c>
      <c r="B1897" s="84">
        <f t="shared" si="290"/>
        <v>1</v>
      </c>
      <c r="C1897" s="84">
        <f t="shared" si="291"/>
        <v>1</v>
      </c>
      <c r="D1897" s="1"/>
      <c r="E1897" s="84">
        <f t="shared" si="294"/>
        <v>18.809999999999999</v>
      </c>
      <c r="F1897" s="84">
        <f t="shared" si="295"/>
        <v>0</v>
      </c>
      <c r="G1897" s="1"/>
      <c r="H1897" s="1"/>
      <c r="I1897" s="84">
        <f t="shared" si="296"/>
        <v>18.809999999999999</v>
      </c>
      <c r="J1897" s="84">
        <f t="shared" si="297"/>
        <v>336.2</v>
      </c>
      <c r="K1897" s="1"/>
      <c r="L1897" s="1"/>
      <c r="M1897" s="84">
        <f t="shared" si="298"/>
        <v>18.809999999999999</v>
      </c>
      <c r="N1897" s="84">
        <f t="shared" si="299"/>
        <v>129.31</v>
      </c>
      <c r="O1897" s="84">
        <f t="shared" si="292"/>
        <v>426.72300000000001</v>
      </c>
      <c r="P1897" s="1"/>
      <c r="Q1897" s="1"/>
    </row>
    <row r="1898" spans="1:17" x14ac:dyDescent="0.2">
      <c r="A1898" s="84">
        <f t="shared" si="293"/>
        <v>189.2</v>
      </c>
      <c r="B1898" s="84">
        <f t="shared" si="290"/>
        <v>1</v>
      </c>
      <c r="C1898" s="84">
        <f t="shared" si="291"/>
        <v>1</v>
      </c>
      <c r="D1898" s="1"/>
      <c r="E1898" s="84">
        <f t="shared" si="294"/>
        <v>18.82</v>
      </c>
      <c r="F1898" s="84">
        <f t="shared" si="295"/>
        <v>0</v>
      </c>
      <c r="G1898" s="1"/>
      <c r="H1898" s="1"/>
      <c r="I1898" s="84">
        <f t="shared" si="296"/>
        <v>18.82</v>
      </c>
      <c r="J1898" s="84">
        <f t="shared" si="297"/>
        <v>336.4</v>
      </c>
      <c r="K1898" s="1"/>
      <c r="L1898" s="1"/>
      <c r="M1898" s="84">
        <f t="shared" si="298"/>
        <v>18.82</v>
      </c>
      <c r="N1898" s="84">
        <f t="shared" si="299"/>
        <v>129.38</v>
      </c>
      <c r="O1898" s="84">
        <f t="shared" si="292"/>
        <v>426.95400000000001</v>
      </c>
      <c r="P1898" s="1"/>
      <c r="Q1898" s="1"/>
    </row>
    <row r="1899" spans="1:17" x14ac:dyDescent="0.2">
      <c r="A1899" s="84">
        <f t="shared" si="293"/>
        <v>189.3</v>
      </c>
      <c r="B1899" s="84">
        <f t="shared" si="290"/>
        <v>1</v>
      </c>
      <c r="C1899" s="84">
        <f t="shared" si="291"/>
        <v>1</v>
      </c>
      <c r="D1899" s="1"/>
      <c r="E1899" s="84">
        <f t="shared" si="294"/>
        <v>18.829999999999998</v>
      </c>
      <c r="F1899" s="84">
        <f t="shared" si="295"/>
        <v>0</v>
      </c>
      <c r="G1899" s="1"/>
      <c r="H1899" s="1"/>
      <c r="I1899" s="84">
        <f t="shared" si="296"/>
        <v>18.829999999999998</v>
      </c>
      <c r="J1899" s="84">
        <f t="shared" si="297"/>
        <v>336.6</v>
      </c>
      <c r="K1899" s="1"/>
      <c r="L1899" s="1"/>
      <c r="M1899" s="84">
        <f t="shared" si="298"/>
        <v>18.829999999999998</v>
      </c>
      <c r="N1899" s="84">
        <f t="shared" si="299"/>
        <v>129.46</v>
      </c>
      <c r="O1899" s="84">
        <f t="shared" si="292"/>
        <v>427.21800000000002</v>
      </c>
      <c r="P1899" s="1"/>
      <c r="Q1899" s="1"/>
    </row>
    <row r="1900" spans="1:17" x14ac:dyDescent="0.2">
      <c r="A1900" s="84">
        <f t="shared" si="293"/>
        <v>189.4</v>
      </c>
      <c r="B1900" s="84">
        <f t="shared" si="290"/>
        <v>1</v>
      </c>
      <c r="C1900" s="84">
        <f t="shared" si="291"/>
        <v>1</v>
      </c>
      <c r="D1900" s="1"/>
      <c r="E1900" s="84">
        <f t="shared" si="294"/>
        <v>18.84</v>
      </c>
      <c r="F1900" s="84">
        <f t="shared" si="295"/>
        <v>0</v>
      </c>
      <c r="G1900" s="1"/>
      <c r="H1900" s="1"/>
      <c r="I1900" s="84">
        <f t="shared" si="296"/>
        <v>18.84</v>
      </c>
      <c r="J1900" s="84">
        <f t="shared" si="297"/>
        <v>336.8</v>
      </c>
      <c r="K1900" s="1"/>
      <c r="L1900" s="1"/>
      <c r="M1900" s="84">
        <f t="shared" si="298"/>
        <v>18.84</v>
      </c>
      <c r="N1900" s="84">
        <f t="shared" si="299"/>
        <v>129.54</v>
      </c>
      <c r="O1900" s="84">
        <f t="shared" si="292"/>
        <v>427.48200000000003</v>
      </c>
      <c r="P1900" s="1"/>
      <c r="Q1900" s="1"/>
    </row>
    <row r="1901" spans="1:17" x14ac:dyDescent="0.2">
      <c r="A1901" s="84">
        <f t="shared" si="293"/>
        <v>189.5</v>
      </c>
      <c r="B1901" s="84">
        <f t="shared" si="290"/>
        <v>1</v>
      </c>
      <c r="C1901" s="84">
        <f t="shared" si="291"/>
        <v>1</v>
      </c>
      <c r="D1901" s="1"/>
      <c r="E1901" s="84">
        <f t="shared" si="294"/>
        <v>18.850000000000001</v>
      </c>
      <c r="F1901" s="84">
        <f t="shared" si="295"/>
        <v>0</v>
      </c>
      <c r="G1901" s="1"/>
      <c r="H1901" s="1"/>
      <c r="I1901" s="84">
        <f t="shared" si="296"/>
        <v>18.850000000000001</v>
      </c>
      <c r="J1901" s="84">
        <f t="shared" si="297"/>
        <v>337</v>
      </c>
      <c r="K1901" s="1"/>
      <c r="L1901" s="1"/>
      <c r="M1901" s="84">
        <f t="shared" si="298"/>
        <v>18.850000000000001</v>
      </c>
      <c r="N1901" s="84">
        <f t="shared" si="299"/>
        <v>129.62</v>
      </c>
      <c r="O1901" s="84">
        <f t="shared" si="292"/>
        <v>427.74599999999998</v>
      </c>
      <c r="P1901" s="1"/>
      <c r="Q1901" s="1"/>
    </row>
    <row r="1902" spans="1:17" x14ac:dyDescent="0.2">
      <c r="A1902" s="84">
        <f t="shared" si="293"/>
        <v>189.6</v>
      </c>
      <c r="B1902" s="84">
        <f t="shared" si="290"/>
        <v>1</v>
      </c>
      <c r="C1902" s="84">
        <f t="shared" si="291"/>
        <v>1</v>
      </c>
      <c r="D1902" s="1"/>
      <c r="E1902" s="84">
        <f t="shared" si="294"/>
        <v>18.86</v>
      </c>
      <c r="F1902" s="84">
        <f t="shared" si="295"/>
        <v>0</v>
      </c>
      <c r="G1902" s="1"/>
      <c r="H1902" s="1"/>
      <c r="I1902" s="84">
        <f t="shared" si="296"/>
        <v>18.86</v>
      </c>
      <c r="J1902" s="84">
        <f t="shared" si="297"/>
        <v>337.2</v>
      </c>
      <c r="K1902" s="1"/>
      <c r="L1902" s="1"/>
      <c r="M1902" s="84">
        <f t="shared" si="298"/>
        <v>18.86</v>
      </c>
      <c r="N1902" s="84">
        <f t="shared" si="299"/>
        <v>129.69</v>
      </c>
      <c r="O1902" s="84">
        <f t="shared" si="292"/>
        <v>427.97699999999998</v>
      </c>
      <c r="P1902" s="1"/>
      <c r="Q1902" s="1"/>
    </row>
    <row r="1903" spans="1:17" x14ac:dyDescent="0.2">
      <c r="A1903" s="84">
        <f t="shared" si="293"/>
        <v>189.7</v>
      </c>
      <c r="B1903" s="84">
        <f t="shared" si="290"/>
        <v>1</v>
      </c>
      <c r="C1903" s="84">
        <f t="shared" si="291"/>
        <v>1</v>
      </c>
      <c r="D1903" s="1"/>
      <c r="E1903" s="84">
        <f t="shared" si="294"/>
        <v>18.87</v>
      </c>
      <c r="F1903" s="84">
        <f t="shared" si="295"/>
        <v>0</v>
      </c>
      <c r="G1903" s="1"/>
      <c r="H1903" s="1"/>
      <c r="I1903" s="84">
        <f t="shared" si="296"/>
        <v>18.87</v>
      </c>
      <c r="J1903" s="84">
        <f t="shared" si="297"/>
        <v>337.4</v>
      </c>
      <c r="K1903" s="1"/>
      <c r="L1903" s="1"/>
      <c r="M1903" s="84">
        <f t="shared" si="298"/>
        <v>18.87</v>
      </c>
      <c r="N1903" s="84">
        <f t="shared" si="299"/>
        <v>129.77000000000001</v>
      </c>
      <c r="O1903" s="84">
        <f t="shared" si="292"/>
        <v>428.24099999999999</v>
      </c>
      <c r="P1903" s="1"/>
      <c r="Q1903" s="1"/>
    </row>
    <row r="1904" spans="1:17" x14ac:dyDescent="0.2">
      <c r="A1904" s="84">
        <f t="shared" si="293"/>
        <v>189.8</v>
      </c>
      <c r="B1904" s="84">
        <f t="shared" si="290"/>
        <v>1</v>
      </c>
      <c r="C1904" s="84">
        <f t="shared" si="291"/>
        <v>1</v>
      </c>
      <c r="D1904" s="1"/>
      <c r="E1904" s="84">
        <f t="shared" si="294"/>
        <v>18.88</v>
      </c>
      <c r="F1904" s="84">
        <f t="shared" si="295"/>
        <v>0</v>
      </c>
      <c r="G1904" s="1"/>
      <c r="H1904" s="1"/>
      <c r="I1904" s="84">
        <f t="shared" si="296"/>
        <v>18.88</v>
      </c>
      <c r="J1904" s="84">
        <f t="shared" si="297"/>
        <v>337.6</v>
      </c>
      <c r="K1904" s="1"/>
      <c r="L1904" s="1"/>
      <c r="M1904" s="84">
        <f t="shared" si="298"/>
        <v>18.88</v>
      </c>
      <c r="N1904" s="84">
        <f t="shared" si="299"/>
        <v>129.85</v>
      </c>
      <c r="O1904" s="84">
        <f t="shared" si="292"/>
        <v>428.505</v>
      </c>
      <c r="P1904" s="1"/>
      <c r="Q1904" s="1"/>
    </row>
    <row r="1905" spans="1:17" x14ac:dyDescent="0.2">
      <c r="A1905" s="84">
        <f t="shared" si="293"/>
        <v>189.9</v>
      </c>
      <c r="B1905" s="84">
        <f t="shared" si="290"/>
        <v>1</v>
      </c>
      <c r="C1905" s="84">
        <f t="shared" si="291"/>
        <v>1</v>
      </c>
      <c r="D1905" s="1"/>
      <c r="E1905" s="84">
        <f t="shared" si="294"/>
        <v>18.89</v>
      </c>
      <c r="F1905" s="84">
        <f t="shared" si="295"/>
        <v>0</v>
      </c>
      <c r="G1905" s="1"/>
      <c r="H1905" s="1"/>
      <c r="I1905" s="84">
        <f t="shared" si="296"/>
        <v>18.89</v>
      </c>
      <c r="J1905" s="84">
        <f t="shared" si="297"/>
        <v>337.8</v>
      </c>
      <c r="K1905" s="1"/>
      <c r="L1905" s="1"/>
      <c r="M1905" s="84">
        <f t="shared" si="298"/>
        <v>18.89</v>
      </c>
      <c r="N1905" s="84">
        <f t="shared" si="299"/>
        <v>129.91999999999999</v>
      </c>
      <c r="O1905" s="84">
        <f t="shared" si="292"/>
        <v>428.73599999999999</v>
      </c>
      <c r="P1905" s="1"/>
      <c r="Q1905" s="1"/>
    </row>
    <row r="1906" spans="1:17" x14ac:dyDescent="0.2">
      <c r="A1906" s="84">
        <f t="shared" si="293"/>
        <v>190</v>
      </c>
      <c r="B1906" s="84">
        <f t="shared" si="290"/>
        <v>1</v>
      </c>
      <c r="C1906" s="84">
        <f t="shared" si="291"/>
        <v>1</v>
      </c>
      <c r="D1906" s="1"/>
      <c r="E1906" s="84">
        <f t="shared" si="294"/>
        <v>18.899999999999999</v>
      </c>
      <c r="F1906" s="84">
        <f t="shared" si="295"/>
        <v>0</v>
      </c>
      <c r="G1906" s="1"/>
      <c r="H1906" s="1"/>
      <c r="I1906" s="84">
        <f t="shared" si="296"/>
        <v>18.899999999999999</v>
      </c>
      <c r="J1906" s="84">
        <f t="shared" si="297"/>
        <v>338</v>
      </c>
      <c r="K1906" s="1"/>
      <c r="L1906" s="1"/>
      <c r="M1906" s="84">
        <f t="shared" si="298"/>
        <v>18.899999999999999</v>
      </c>
      <c r="N1906" s="84">
        <f t="shared" si="299"/>
        <v>130</v>
      </c>
      <c r="O1906" s="84">
        <f t="shared" si="292"/>
        <v>429</v>
      </c>
      <c r="P1906" s="1"/>
      <c r="Q1906" s="1"/>
    </row>
    <row r="1907" spans="1:17" x14ac:dyDescent="0.2">
      <c r="A1907" s="84">
        <f t="shared" si="293"/>
        <v>190.1</v>
      </c>
      <c r="B1907" s="84">
        <f t="shared" si="290"/>
        <v>1</v>
      </c>
      <c r="C1907" s="84">
        <f t="shared" si="291"/>
        <v>1</v>
      </c>
      <c r="D1907" s="1"/>
      <c r="E1907" s="84">
        <f t="shared" si="294"/>
        <v>18.91</v>
      </c>
      <c r="F1907" s="84">
        <f t="shared" si="295"/>
        <v>0</v>
      </c>
      <c r="G1907" s="1"/>
      <c r="H1907" s="1"/>
      <c r="I1907" s="84">
        <f t="shared" si="296"/>
        <v>18.91</v>
      </c>
      <c r="J1907" s="84">
        <f t="shared" si="297"/>
        <v>338.2</v>
      </c>
      <c r="K1907" s="1"/>
      <c r="L1907" s="1"/>
      <c r="M1907" s="84">
        <f t="shared" si="298"/>
        <v>18.91</v>
      </c>
      <c r="N1907" s="84">
        <f t="shared" si="299"/>
        <v>130.08000000000001</v>
      </c>
      <c r="O1907" s="84">
        <f t="shared" si="292"/>
        <v>429.26400000000001</v>
      </c>
      <c r="P1907" s="1"/>
      <c r="Q1907" s="1"/>
    </row>
    <row r="1908" spans="1:17" x14ac:dyDescent="0.2">
      <c r="A1908" s="84">
        <f t="shared" si="293"/>
        <v>190.2</v>
      </c>
      <c r="B1908" s="84">
        <f t="shared" si="290"/>
        <v>1</v>
      </c>
      <c r="C1908" s="84">
        <f t="shared" si="291"/>
        <v>1</v>
      </c>
      <c r="D1908" s="1"/>
      <c r="E1908" s="84">
        <f t="shared" si="294"/>
        <v>18.920000000000002</v>
      </c>
      <c r="F1908" s="84">
        <f t="shared" si="295"/>
        <v>0</v>
      </c>
      <c r="G1908" s="1"/>
      <c r="H1908" s="1"/>
      <c r="I1908" s="84">
        <f t="shared" si="296"/>
        <v>18.920000000000002</v>
      </c>
      <c r="J1908" s="84">
        <f t="shared" si="297"/>
        <v>338.4</v>
      </c>
      <c r="K1908" s="1"/>
      <c r="L1908" s="1"/>
      <c r="M1908" s="84">
        <f t="shared" si="298"/>
        <v>18.920000000000002</v>
      </c>
      <c r="N1908" s="84">
        <f t="shared" si="299"/>
        <v>130.15</v>
      </c>
      <c r="O1908" s="84">
        <f t="shared" si="292"/>
        <v>429.495</v>
      </c>
      <c r="P1908" s="1"/>
      <c r="Q1908" s="1"/>
    </row>
    <row r="1909" spans="1:17" x14ac:dyDescent="0.2">
      <c r="A1909" s="84">
        <f t="shared" si="293"/>
        <v>190.3</v>
      </c>
      <c r="B1909" s="84">
        <f t="shared" si="290"/>
        <v>1</v>
      </c>
      <c r="C1909" s="84">
        <f t="shared" si="291"/>
        <v>1</v>
      </c>
      <c r="D1909" s="1"/>
      <c r="E1909" s="84">
        <f t="shared" si="294"/>
        <v>18.93</v>
      </c>
      <c r="F1909" s="84">
        <f t="shared" si="295"/>
        <v>0</v>
      </c>
      <c r="G1909" s="1"/>
      <c r="H1909" s="1"/>
      <c r="I1909" s="84">
        <f t="shared" si="296"/>
        <v>18.93</v>
      </c>
      <c r="J1909" s="84">
        <f t="shared" si="297"/>
        <v>338.6</v>
      </c>
      <c r="K1909" s="1"/>
      <c r="L1909" s="1"/>
      <c r="M1909" s="84">
        <f t="shared" si="298"/>
        <v>18.93</v>
      </c>
      <c r="N1909" s="84">
        <f t="shared" si="299"/>
        <v>130.22999999999999</v>
      </c>
      <c r="O1909" s="84">
        <f t="shared" si="292"/>
        <v>429.75900000000001</v>
      </c>
      <c r="P1909" s="1"/>
      <c r="Q1909" s="1"/>
    </row>
    <row r="1910" spans="1:17" x14ac:dyDescent="0.2">
      <c r="A1910" s="84">
        <f t="shared" si="293"/>
        <v>190.4</v>
      </c>
      <c r="B1910" s="84">
        <f t="shared" si="290"/>
        <v>1</v>
      </c>
      <c r="C1910" s="84">
        <f t="shared" si="291"/>
        <v>1</v>
      </c>
      <c r="D1910" s="1"/>
      <c r="E1910" s="84">
        <f t="shared" si="294"/>
        <v>18.940000000000001</v>
      </c>
      <c r="F1910" s="84">
        <f t="shared" si="295"/>
        <v>0</v>
      </c>
      <c r="G1910" s="1"/>
      <c r="H1910" s="1"/>
      <c r="I1910" s="84">
        <f t="shared" si="296"/>
        <v>18.940000000000001</v>
      </c>
      <c r="J1910" s="84">
        <f t="shared" si="297"/>
        <v>338.8</v>
      </c>
      <c r="K1910" s="1"/>
      <c r="L1910" s="1"/>
      <c r="M1910" s="84">
        <f t="shared" si="298"/>
        <v>18.940000000000001</v>
      </c>
      <c r="N1910" s="84">
        <f t="shared" si="299"/>
        <v>130.31</v>
      </c>
      <c r="O1910" s="84">
        <f t="shared" si="292"/>
        <v>430.02300000000002</v>
      </c>
      <c r="P1910" s="1"/>
      <c r="Q1910" s="1"/>
    </row>
    <row r="1911" spans="1:17" x14ac:dyDescent="0.2">
      <c r="A1911" s="84">
        <f t="shared" si="293"/>
        <v>190.5</v>
      </c>
      <c r="B1911" s="84">
        <f t="shared" si="290"/>
        <v>1</v>
      </c>
      <c r="C1911" s="84">
        <f t="shared" si="291"/>
        <v>1</v>
      </c>
      <c r="D1911" s="1"/>
      <c r="E1911" s="84">
        <f t="shared" si="294"/>
        <v>18.95</v>
      </c>
      <c r="F1911" s="84">
        <f t="shared" si="295"/>
        <v>0</v>
      </c>
      <c r="G1911" s="1"/>
      <c r="H1911" s="1"/>
      <c r="I1911" s="84">
        <f t="shared" si="296"/>
        <v>18.95</v>
      </c>
      <c r="J1911" s="84">
        <f t="shared" si="297"/>
        <v>339</v>
      </c>
      <c r="K1911" s="1"/>
      <c r="L1911" s="1"/>
      <c r="M1911" s="84">
        <f t="shared" si="298"/>
        <v>18.95</v>
      </c>
      <c r="N1911" s="84">
        <f t="shared" si="299"/>
        <v>130.38</v>
      </c>
      <c r="O1911" s="84">
        <f t="shared" si="292"/>
        <v>430.25400000000002</v>
      </c>
      <c r="P1911" s="1"/>
      <c r="Q1911" s="1"/>
    </row>
    <row r="1912" spans="1:17" x14ac:dyDescent="0.2">
      <c r="A1912" s="84">
        <f t="shared" si="293"/>
        <v>190.6</v>
      </c>
      <c r="B1912" s="84">
        <f t="shared" si="290"/>
        <v>1</v>
      </c>
      <c r="C1912" s="84">
        <f t="shared" si="291"/>
        <v>1</v>
      </c>
      <c r="D1912" s="1"/>
      <c r="E1912" s="84">
        <f t="shared" si="294"/>
        <v>18.96</v>
      </c>
      <c r="F1912" s="84">
        <f t="shared" si="295"/>
        <v>0</v>
      </c>
      <c r="G1912" s="1"/>
      <c r="H1912" s="1"/>
      <c r="I1912" s="84">
        <f t="shared" si="296"/>
        <v>18.96</v>
      </c>
      <c r="J1912" s="84">
        <f t="shared" si="297"/>
        <v>339.2</v>
      </c>
      <c r="K1912" s="1"/>
      <c r="L1912" s="1"/>
      <c r="M1912" s="84">
        <f t="shared" si="298"/>
        <v>18.96</v>
      </c>
      <c r="N1912" s="84">
        <f t="shared" si="299"/>
        <v>130.46</v>
      </c>
      <c r="O1912" s="84">
        <f t="shared" si="292"/>
        <v>430.51799999999997</v>
      </c>
      <c r="P1912" s="1"/>
      <c r="Q1912" s="1"/>
    </row>
    <row r="1913" spans="1:17" x14ac:dyDescent="0.2">
      <c r="A1913" s="84">
        <f t="shared" si="293"/>
        <v>190.7</v>
      </c>
      <c r="B1913" s="84">
        <f t="shared" si="290"/>
        <v>1</v>
      </c>
      <c r="C1913" s="84">
        <f t="shared" si="291"/>
        <v>1</v>
      </c>
      <c r="D1913" s="1"/>
      <c r="E1913" s="84">
        <f t="shared" si="294"/>
        <v>18.97</v>
      </c>
      <c r="F1913" s="84">
        <f t="shared" si="295"/>
        <v>0</v>
      </c>
      <c r="G1913" s="1"/>
      <c r="H1913" s="1"/>
      <c r="I1913" s="84">
        <f t="shared" si="296"/>
        <v>18.97</v>
      </c>
      <c r="J1913" s="84">
        <f t="shared" si="297"/>
        <v>339.4</v>
      </c>
      <c r="K1913" s="1"/>
      <c r="L1913" s="1"/>
      <c r="M1913" s="84">
        <f t="shared" si="298"/>
        <v>18.97</v>
      </c>
      <c r="N1913" s="84">
        <f t="shared" si="299"/>
        <v>130.54</v>
      </c>
      <c r="O1913" s="84">
        <f t="shared" si="292"/>
        <v>430.78199999999998</v>
      </c>
      <c r="P1913" s="1"/>
      <c r="Q1913" s="1"/>
    </row>
    <row r="1914" spans="1:17" x14ac:dyDescent="0.2">
      <c r="A1914" s="84">
        <f t="shared" si="293"/>
        <v>190.8</v>
      </c>
      <c r="B1914" s="84">
        <f t="shared" si="290"/>
        <v>1</v>
      </c>
      <c r="C1914" s="84">
        <f t="shared" si="291"/>
        <v>1</v>
      </c>
      <c r="D1914" s="1"/>
      <c r="E1914" s="84">
        <f t="shared" si="294"/>
        <v>18.98</v>
      </c>
      <c r="F1914" s="84">
        <f t="shared" si="295"/>
        <v>0</v>
      </c>
      <c r="G1914" s="1"/>
      <c r="H1914" s="1"/>
      <c r="I1914" s="84">
        <f t="shared" si="296"/>
        <v>18.98</v>
      </c>
      <c r="J1914" s="84">
        <f t="shared" si="297"/>
        <v>339.6</v>
      </c>
      <c r="K1914" s="1"/>
      <c r="L1914" s="1"/>
      <c r="M1914" s="84">
        <f t="shared" si="298"/>
        <v>18.98</v>
      </c>
      <c r="N1914" s="84">
        <f t="shared" si="299"/>
        <v>130.62</v>
      </c>
      <c r="O1914" s="84">
        <f t="shared" si="292"/>
        <v>431.04599999999999</v>
      </c>
      <c r="P1914" s="1"/>
      <c r="Q1914" s="1"/>
    </row>
    <row r="1915" spans="1:17" x14ac:dyDescent="0.2">
      <c r="A1915" s="84">
        <f t="shared" si="293"/>
        <v>190.9</v>
      </c>
      <c r="B1915" s="84">
        <f t="shared" si="290"/>
        <v>1</v>
      </c>
      <c r="C1915" s="84">
        <f t="shared" si="291"/>
        <v>1</v>
      </c>
      <c r="D1915" s="1"/>
      <c r="E1915" s="84">
        <f t="shared" si="294"/>
        <v>18.989999999999998</v>
      </c>
      <c r="F1915" s="84">
        <f t="shared" si="295"/>
        <v>0</v>
      </c>
      <c r="G1915" s="1"/>
      <c r="H1915" s="1"/>
      <c r="I1915" s="84">
        <f t="shared" si="296"/>
        <v>18.989999999999998</v>
      </c>
      <c r="J1915" s="84">
        <f t="shared" si="297"/>
        <v>339.8</v>
      </c>
      <c r="K1915" s="1"/>
      <c r="L1915" s="1"/>
      <c r="M1915" s="84">
        <f t="shared" si="298"/>
        <v>18.989999999999998</v>
      </c>
      <c r="N1915" s="84">
        <f t="shared" si="299"/>
        <v>130.69</v>
      </c>
      <c r="O1915" s="84">
        <f t="shared" si="292"/>
        <v>431.27699999999999</v>
      </c>
      <c r="P1915" s="1"/>
      <c r="Q1915" s="1"/>
    </row>
    <row r="1916" spans="1:17" x14ac:dyDescent="0.2">
      <c r="A1916" s="84">
        <f t="shared" si="293"/>
        <v>191</v>
      </c>
      <c r="B1916" s="84">
        <f t="shared" si="290"/>
        <v>1</v>
      </c>
      <c r="C1916" s="84">
        <f t="shared" si="291"/>
        <v>1</v>
      </c>
      <c r="D1916" s="1"/>
      <c r="E1916" s="84">
        <f t="shared" si="294"/>
        <v>19</v>
      </c>
      <c r="F1916" s="84">
        <f t="shared" si="295"/>
        <v>0</v>
      </c>
      <c r="G1916" s="1"/>
      <c r="H1916" s="1"/>
      <c r="I1916" s="84">
        <f t="shared" si="296"/>
        <v>19</v>
      </c>
      <c r="J1916" s="84">
        <f t="shared" si="297"/>
        <v>340</v>
      </c>
      <c r="K1916" s="1"/>
      <c r="L1916" s="1"/>
      <c r="M1916" s="84">
        <f t="shared" si="298"/>
        <v>19</v>
      </c>
      <c r="N1916" s="84">
        <f t="shared" si="299"/>
        <v>130.77000000000001</v>
      </c>
      <c r="O1916" s="84">
        <f t="shared" si="292"/>
        <v>431.541</v>
      </c>
      <c r="P1916" s="1"/>
      <c r="Q1916" s="1"/>
    </row>
    <row r="1917" spans="1:17" x14ac:dyDescent="0.2">
      <c r="A1917" s="84">
        <f t="shared" si="293"/>
        <v>191.1</v>
      </c>
      <c r="B1917" s="84">
        <f t="shared" si="290"/>
        <v>1</v>
      </c>
      <c r="C1917" s="84">
        <f t="shared" si="291"/>
        <v>1</v>
      </c>
      <c r="D1917" s="1"/>
      <c r="E1917" s="84">
        <f t="shared" si="294"/>
        <v>19.010000000000002</v>
      </c>
      <c r="F1917" s="84">
        <f t="shared" si="295"/>
        <v>0</v>
      </c>
      <c r="G1917" s="1"/>
      <c r="H1917" s="1"/>
      <c r="I1917" s="84">
        <f t="shared" si="296"/>
        <v>19.010000000000002</v>
      </c>
      <c r="J1917" s="84">
        <f t="shared" si="297"/>
        <v>340.2</v>
      </c>
      <c r="K1917" s="1"/>
      <c r="L1917" s="1"/>
      <c r="M1917" s="84">
        <f t="shared" si="298"/>
        <v>19.010000000000002</v>
      </c>
      <c r="N1917" s="84">
        <f t="shared" si="299"/>
        <v>130.85</v>
      </c>
      <c r="O1917" s="84">
        <f t="shared" si="292"/>
        <v>431.80500000000001</v>
      </c>
      <c r="P1917" s="1"/>
      <c r="Q1917" s="1"/>
    </row>
    <row r="1918" spans="1:17" x14ac:dyDescent="0.2">
      <c r="A1918" s="84">
        <f t="shared" si="293"/>
        <v>191.2</v>
      </c>
      <c r="B1918" s="84">
        <f t="shared" si="290"/>
        <v>1</v>
      </c>
      <c r="C1918" s="84">
        <f t="shared" si="291"/>
        <v>1</v>
      </c>
      <c r="D1918" s="1"/>
      <c r="E1918" s="84">
        <f t="shared" si="294"/>
        <v>19.02</v>
      </c>
      <c r="F1918" s="84">
        <f t="shared" si="295"/>
        <v>0</v>
      </c>
      <c r="G1918" s="1"/>
      <c r="H1918" s="1"/>
      <c r="I1918" s="84">
        <f t="shared" si="296"/>
        <v>19.02</v>
      </c>
      <c r="J1918" s="84">
        <f t="shared" si="297"/>
        <v>340.4</v>
      </c>
      <c r="K1918" s="1"/>
      <c r="L1918" s="1"/>
      <c r="M1918" s="84">
        <f t="shared" si="298"/>
        <v>19.02</v>
      </c>
      <c r="N1918" s="84">
        <f t="shared" si="299"/>
        <v>130.91999999999999</v>
      </c>
      <c r="O1918" s="84">
        <f t="shared" si="292"/>
        <v>432.036</v>
      </c>
      <c r="P1918" s="1"/>
      <c r="Q1918" s="1"/>
    </row>
    <row r="1919" spans="1:17" x14ac:dyDescent="0.2">
      <c r="A1919" s="84">
        <f t="shared" si="293"/>
        <v>191.3</v>
      </c>
      <c r="B1919" s="84">
        <f t="shared" si="290"/>
        <v>1</v>
      </c>
      <c r="C1919" s="84">
        <f t="shared" si="291"/>
        <v>1</v>
      </c>
      <c r="D1919" s="1"/>
      <c r="E1919" s="84">
        <f t="shared" si="294"/>
        <v>19.03</v>
      </c>
      <c r="F1919" s="84">
        <f t="shared" si="295"/>
        <v>0</v>
      </c>
      <c r="G1919" s="1"/>
      <c r="H1919" s="1"/>
      <c r="I1919" s="84">
        <f t="shared" si="296"/>
        <v>19.03</v>
      </c>
      <c r="J1919" s="84">
        <f t="shared" si="297"/>
        <v>340.6</v>
      </c>
      <c r="K1919" s="1"/>
      <c r="L1919" s="1"/>
      <c r="M1919" s="84">
        <f t="shared" si="298"/>
        <v>19.03</v>
      </c>
      <c r="N1919" s="84">
        <f t="shared" si="299"/>
        <v>131</v>
      </c>
      <c r="O1919" s="84">
        <f t="shared" si="292"/>
        <v>432.3</v>
      </c>
      <c r="P1919" s="1"/>
      <c r="Q1919" s="1"/>
    </row>
    <row r="1920" spans="1:17" x14ac:dyDescent="0.2">
      <c r="A1920" s="84">
        <f t="shared" si="293"/>
        <v>191.4</v>
      </c>
      <c r="B1920" s="84">
        <f t="shared" si="290"/>
        <v>1</v>
      </c>
      <c r="C1920" s="84">
        <f t="shared" si="291"/>
        <v>1</v>
      </c>
      <c r="D1920" s="1"/>
      <c r="E1920" s="84">
        <f t="shared" si="294"/>
        <v>19.04</v>
      </c>
      <c r="F1920" s="84">
        <f t="shared" si="295"/>
        <v>0</v>
      </c>
      <c r="G1920" s="1"/>
      <c r="H1920" s="1"/>
      <c r="I1920" s="84">
        <f t="shared" si="296"/>
        <v>19.04</v>
      </c>
      <c r="J1920" s="84">
        <f t="shared" si="297"/>
        <v>340.8</v>
      </c>
      <c r="K1920" s="1"/>
      <c r="L1920" s="1"/>
      <c r="M1920" s="84">
        <f t="shared" si="298"/>
        <v>19.04</v>
      </c>
      <c r="N1920" s="84">
        <f t="shared" si="299"/>
        <v>131.08000000000001</v>
      </c>
      <c r="O1920" s="84">
        <f t="shared" si="292"/>
        <v>432.56400000000002</v>
      </c>
      <c r="P1920" s="1"/>
      <c r="Q1920" s="1"/>
    </row>
    <row r="1921" spans="1:17" x14ac:dyDescent="0.2">
      <c r="A1921" s="84">
        <f t="shared" si="293"/>
        <v>191.5</v>
      </c>
      <c r="B1921" s="84">
        <f t="shared" si="290"/>
        <v>1</v>
      </c>
      <c r="C1921" s="84">
        <f t="shared" si="291"/>
        <v>1</v>
      </c>
      <c r="D1921" s="1"/>
      <c r="E1921" s="84">
        <f t="shared" si="294"/>
        <v>19.05</v>
      </c>
      <c r="F1921" s="84">
        <f t="shared" si="295"/>
        <v>0</v>
      </c>
      <c r="G1921" s="1"/>
      <c r="H1921" s="1"/>
      <c r="I1921" s="84">
        <f t="shared" si="296"/>
        <v>19.05</v>
      </c>
      <c r="J1921" s="84">
        <f t="shared" si="297"/>
        <v>341</v>
      </c>
      <c r="K1921" s="1"/>
      <c r="L1921" s="1"/>
      <c r="M1921" s="84">
        <f t="shared" si="298"/>
        <v>19.05</v>
      </c>
      <c r="N1921" s="84">
        <f t="shared" si="299"/>
        <v>131.15</v>
      </c>
      <c r="O1921" s="84">
        <f t="shared" si="292"/>
        <v>432.79500000000002</v>
      </c>
      <c r="P1921" s="1"/>
      <c r="Q1921" s="1"/>
    </row>
    <row r="1922" spans="1:17" x14ac:dyDescent="0.2">
      <c r="A1922" s="84">
        <f t="shared" si="293"/>
        <v>191.6</v>
      </c>
      <c r="B1922" s="84">
        <f t="shared" si="290"/>
        <v>1</v>
      </c>
      <c r="C1922" s="84">
        <f t="shared" si="291"/>
        <v>1</v>
      </c>
      <c r="D1922" s="1"/>
      <c r="E1922" s="84">
        <f t="shared" si="294"/>
        <v>19.059999999999999</v>
      </c>
      <c r="F1922" s="84">
        <f t="shared" si="295"/>
        <v>0</v>
      </c>
      <c r="G1922" s="1"/>
      <c r="H1922" s="1"/>
      <c r="I1922" s="84">
        <f t="shared" si="296"/>
        <v>19.059999999999999</v>
      </c>
      <c r="J1922" s="84">
        <f t="shared" si="297"/>
        <v>341.2</v>
      </c>
      <c r="K1922" s="1"/>
      <c r="L1922" s="1"/>
      <c r="M1922" s="84">
        <f t="shared" si="298"/>
        <v>19.059999999999999</v>
      </c>
      <c r="N1922" s="84">
        <f t="shared" si="299"/>
        <v>131.22999999999999</v>
      </c>
      <c r="O1922" s="84">
        <f t="shared" si="292"/>
        <v>433.05900000000003</v>
      </c>
      <c r="P1922" s="1"/>
      <c r="Q1922" s="1"/>
    </row>
    <row r="1923" spans="1:17" x14ac:dyDescent="0.2">
      <c r="A1923" s="84">
        <f t="shared" si="293"/>
        <v>191.7</v>
      </c>
      <c r="B1923" s="84">
        <f t="shared" si="290"/>
        <v>1</v>
      </c>
      <c r="C1923" s="84">
        <f t="shared" si="291"/>
        <v>1</v>
      </c>
      <c r="D1923" s="1"/>
      <c r="E1923" s="84">
        <f t="shared" si="294"/>
        <v>19.07</v>
      </c>
      <c r="F1923" s="84">
        <f t="shared" si="295"/>
        <v>0</v>
      </c>
      <c r="G1923" s="1"/>
      <c r="H1923" s="1"/>
      <c r="I1923" s="84">
        <f t="shared" si="296"/>
        <v>19.07</v>
      </c>
      <c r="J1923" s="84">
        <f t="shared" si="297"/>
        <v>341.4</v>
      </c>
      <c r="K1923" s="1"/>
      <c r="L1923" s="1"/>
      <c r="M1923" s="84">
        <f t="shared" si="298"/>
        <v>19.07</v>
      </c>
      <c r="N1923" s="84">
        <f t="shared" si="299"/>
        <v>131.31</v>
      </c>
      <c r="O1923" s="84">
        <f t="shared" si="292"/>
        <v>433.32299999999998</v>
      </c>
      <c r="P1923" s="1"/>
      <c r="Q1923" s="1"/>
    </row>
    <row r="1924" spans="1:17" x14ac:dyDescent="0.2">
      <c r="A1924" s="84">
        <f t="shared" si="293"/>
        <v>191.8</v>
      </c>
      <c r="B1924" s="84">
        <f t="shared" si="290"/>
        <v>1</v>
      </c>
      <c r="C1924" s="84">
        <f t="shared" si="291"/>
        <v>1</v>
      </c>
      <c r="D1924" s="1"/>
      <c r="E1924" s="84">
        <f t="shared" si="294"/>
        <v>19.079999999999998</v>
      </c>
      <c r="F1924" s="84">
        <f t="shared" si="295"/>
        <v>0</v>
      </c>
      <c r="G1924" s="1"/>
      <c r="H1924" s="1"/>
      <c r="I1924" s="84">
        <f t="shared" si="296"/>
        <v>19.079999999999998</v>
      </c>
      <c r="J1924" s="84">
        <f t="shared" si="297"/>
        <v>341.6</v>
      </c>
      <c r="K1924" s="1"/>
      <c r="L1924" s="1"/>
      <c r="M1924" s="84">
        <f t="shared" si="298"/>
        <v>19.079999999999998</v>
      </c>
      <c r="N1924" s="84">
        <f t="shared" si="299"/>
        <v>131.38</v>
      </c>
      <c r="O1924" s="84">
        <f t="shared" si="292"/>
        <v>433.55399999999997</v>
      </c>
      <c r="P1924" s="1"/>
      <c r="Q1924" s="1"/>
    </row>
    <row r="1925" spans="1:17" x14ac:dyDescent="0.2">
      <c r="A1925" s="84">
        <f t="shared" si="293"/>
        <v>191.9</v>
      </c>
      <c r="B1925" s="84">
        <f t="shared" si="290"/>
        <v>1</v>
      </c>
      <c r="C1925" s="84">
        <f t="shared" si="291"/>
        <v>1</v>
      </c>
      <c r="D1925" s="1"/>
      <c r="E1925" s="84">
        <f t="shared" si="294"/>
        <v>19.09</v>
      </c>
      <c r="F1925" s="84">
        <f t="shared" si="295"/>
        <v>0</v>
      </c>
      <c r="G1925" s="1"/>
      <c r="H1925" s="1"/>
      <c r="I1925" s="84">
        <f t="shared" si="296"/>
        <v>19.09</v>
      </c>
      <c r="J1925" s="84">
        <f t="shared" si="297"/>
        <v>341.8</v>
      </c>
      <c r="K1925" s="1"/>
      <c r="L1925" s="1"/>
      <c r="M1925" s="84">
        <f t="shared" si="298"/>
        <v>19.09</v>
      </c>
      <c r="N1925" s="84">
        <f t="shared" si="299"/>
        <v>131.46</v>
      </c>
      <c r="O1925" s="84">
        <f t="shared" si="292"/>
        <v>433.81799999999998</v>
      </c>
      <c r="P1925" s="1"/>
      <c r="Q1925" s="1"/>
    </row>
    <row r="1926" spans="1:17" x14ac:dyDescent="0.2">
      <c r="A1926" s="84">
        <f t="shared" si="293"/>
        <v>192</v>
      </c>
      <c r="B1926" s="84">
        <f t="shared" si="290"/>
        <v>1</v>
      </c>
      <c r="C1926" s="84">
        <f t="shared" si="291"/>
        <v>1</v>
      </c>
      <c r="D1926" s="1"/>
      <c r="E1926" s="84">
        <f t="shared" si="294"/>
        <v>19.100000000000001</v>
      </c>
      <c r="F1926" s="84">
        <f t="shared" si="295"/>
        <v>0</v>
      </c>
      <c r="G1926" s="1"/>
      <c r="H1926" s="1"/>
      <c r="I1926" s="84">
        <f t="shared" si="296"/>
        <v>19.100000000000001</v>
      </c>
      <c r="J1926" s="84">
        <f t="shared" si="297"/>
        <v>342</v>
      </c>
      <c r="K1926" s="1"/>
      <c r="L1926" s="1"/>
      <c r="M1926" s="84">
        <f t="shared" si="298"/>
        <v>19.100000000000001</v>
      </c>
      <c r="N1926" s="84">
        <f t="shared" si="299"/>
        <v>131.54</v>
      </c>
      <c r="O1926" s="84">
        <f t="shared" si="292"/>
        <v>434.08199999999999</v>
      </c>
      <c r="P1926" s="1"/>
      <c r="Q1926" s="1"/>
    </row>
    <row r="1927" spans="1:17" x14ac:dyDescent="0.2">
      <c r="A1927" s="84">
        <f t="shared" si="293"/>
        <v>192.1</v>
      </c>
      <c r="B1927" s="84">
        <f t="shared" si="290"/>
        <v>1</v>
      </c>
      <c r="C1927" s="84">
        <f t="shared" si="291"/>
        <v>1</v>
      </c>
      <c r="D1927" s="1"/>
      <c r="E1927" s="84">
        <f t="shared" si="294"/>
        <v>19.11</v>
      </c>
      <c r="F1927" s="84">
        <f t="shared" si="295"/>
        <v>0</v>
      </c>
      <c r="G1927" s="1"/>
      <c r="H1927" s="1"/>
      <c r="I1927" s="84">
        <f t="shared" si="296"/>
        <v>19.11</v>
      </c>
      <c r="J1927" s="84">
        <f t="shared" si="297"/>
        <v>342.2</v>
      </c>
      <c r="K1927" s="1"/>
      <c r="L1927" s="1"/>
      <c r="M1927" s="84">
        <f t="shared" si="298"/>
        <v>19.11</v>
      </c>
      <c r="N1927" s="84">
        <f t="shared" si="299"/>
        <v>131.62</v>
      </c>
      <c r="O1927" s="84">
        <f t="shared" si="292"/>
        <v>434.346</v>
      </c>
      <c r="P1927" s="1"/>
      <c r="Q1927" s="1"/>
    </row>
    <row r="1928" spans="1:17" x14ac:dyDescent="0.2">
      <c r="A1928" s="84">
        <f t="shared" si="293"/>
        <v>192.2</v>
      </c>
      <c r="B1928" s="84">
        <f t="shared" si="290"/>
        <v>1</v>
      </c>
      <c r="C1928" s="84">
        <f t="shared" si="291"/>
        <v>1</v>
      </c>
      <c r="D1928" s="1"/>
      <c r="E1928" s="84">
        <f t="shared" si="294"/>
        <v>19.12</v>
      </c>
      <c r="F1928" s="84">
        <f t="shared" si="295"/>
        <v>0</v>
      </c>
      <c r="G1928" s="1"/>
      <c r="H1928" s="1"/>
      <c r="I1928" s="84">
        <f t="shared" si="296"/>
        <v>19.12</v>
      </c>
      <c r="J1928" s="84">
        <f t="shared" si="297"/>
        <v>342.4</v>
      </c>
      <c r="K1928" s="1"/>
      <c r="L1928" s="1"/>
      <c r="M1928" s="84">
        <f t="shared" si="298"/>
        <v>19.12</v>
      </c>
      <c r="N1928" s="84">
        <f t="shared" si="299"/>
        <v>131.69</v>
      </c>
      <c r="O1928" s="84">
        <f t="shared" si="292"/>
        <v>434.577</v>
      </c>
      <c r="P1928" s="1"/>
      <c r="Q1928" s="1"/>
    </row>
    <row r="1929" spans="1:17" x14ac:dyDescent="0.2">
      <c r="A1929" s="84">
        <f t="shared" si="293"/>
        <v>192.3</v>
      </c>
      <c r="B1929" s="84">
        <f t="shared" si="290"/>
        <v>1</v>
      </c>
      <c r="C1929" s="84">
        <f t="shared" si="291"/>
        <v>1</v>
      </c>
      <c r="D1929" s="1"/>
      <c r="E1929" s="84">
        <f t="shared" si="294"/>
        <v>19.13</v>
      </c>
      <c r="F1929" s="84">
        <f t="shared" si="295"/>
        <v>0</v>
      </c>
      <c r="G1929" s="1"/>
      <c r="H1929" s="1"/>
      <c r="I1929" s="84">
        <f t="shared" si="296"/>
        <v>19.13</v>
      </c>
      <c r="J1929" s="84">
        <f t="shared" si="297"/>
        <v>342.6</v>
      </c>
      <c r="K1929" s="1"/>
      <c r="L1929" s="1"/>
      <c r="M1929" s="84">
        <f t="shared" si="298"/>
        <v>19.13</v>
      </c>
      <c r="N1929" s="84">
        <f t="shared" si="299"/>
        <v>131.77000000000001</v>
      </c>
      <c r="O1929" s="84">
        <f t="shared" si="292"/>
        <v>434.84100000000001</v>
      </c>
      <c r="P1929" s="1"/>
      <c r="Q1929" s="1"/>
    </row>
    <row r="1930" spans="1:17" x14ac:dyDescent="0.2">
      <c r="A1930" s="84">
        <f t="shared" si="293"/>
        <v>192.4</v>
      </c>
      <c r="B1930" s="84">
        <f t="shared" si="290"/>
        <v>1</v>
      </c>
      <c r="C1930" s="84">
        <f t="shared" si="291"/>
        <v>1</v>
      </c>
      <c r="D1930" s="1"/>
      <c r="E1930" s="84">
        <f t="shared" si="294"/>
        <v>19.14</v>
      </c>
      <c r="F1930" s="84">
        <f t="shared" si="295"/>
        <v>0</v>
      </c>
      <c r="G1930" s="1"/>
      <c r="H1930" s="1"/>
      <c r="I1930" s="84">
        <f t="shared" si="296"/>
        <v>19.14</v>
      </c>
      <c r="J1930" s="84">
        <f t="shared" si="297"/>
        <v>342.8</v>
      </c>
      <c r="K1930" s="1"/>
      <c r="L1930" s="1"/>
      <c r="M1930" s="84">
        <f t="shared" si="298"/>
        <v>19.14</v>
      </c>
      <c r="N1930" s="84">
        <f t="shared" si="299"/>
        <v>131.85</v>
      </c>
      <c r="O1930" s="84">
        <f t="shared" si="292"/>
        <v>435.10500000000002</v>
      </c>
      <c r="P1930" s="1"/>
      <c r="Q1930" s="1"/>
    </row>
    <row r="1931" spans="1:17" x14ac:dyDescent="0.2">
      <c r="A1931" s="84">
        <f t="shared" si="293"/>
        <v>192.5</v>
      </c>
      <c r="B1931" s="84">
        <f t="shared" si="290"/>
        <v>1</v>
      </c>
      <c r="C1931" s="84">
        <f t="shared" si="291"/>
        <v>1</v>
      </c>
      <c r="D1931" s="1"/>
      <c r="E1931" s="84">
        <f t="shared" si="294"/>
        <v>19.149999999999999</v>
      </c>
      <c r="F1931" s="84">
        <f t="shared" si="295"/>
        <v>0</v>
      </c>
      <c r="G1931" s="1"/>
      <c r="H1931" s="1"/>
      <c r="I1931" s="84">
        <f t="shared" si="296"/>
        <v>19.149999999999999</v>
      </c>
      <c r="J1931" s="84">
        <f t="shared" si="297"/>
        <v>343</v>
      </c>
      <c r="K1931" s="1"/>
      <c r="L1931" s="1"/>
      <c r="M1931" s="84">
        <f t="shared" si="298"/>
        <v>19.149999999999999</v>
      </c>
      <c r="N1931" s="84">
        <f t="shared" si="299"/>
        <v>131.91999999999999</v>
      </c>
      <c r="O1931" s="84">
        <f t="shared" si="292"/>
        <v>435.33600000000001</v>
      </c>
      <c r="P1931" s="1"/>
      <c r="Q1931" s="1"/>
    </row>
    <row r="1932" spans="1:17" x14ac:dyDescent="0.2">
      <c r="A1932" s="84">
        <f t="shared" si="293"/>
        <v>192.6</v>
      </c>
      <c r="B1932" s="84">
        <f t="shared" si="290"/>
        <v>1</v>
      </c>
      <c r="C1932" s="84">
        <f t="shared" si="291"/>
        <v>1</v>
      </c>
      <c r="D1932" s="1"/>
      <c r="E1932" s="84">
        <f t="shared" si="294"/>
        <v>19.16</v>
      </c>
      <c r="F1932" s="84">
        <f t="shared" si="295"/>
        <v>0</v>
      </c>
      <c r="G1932" s="1"/>
      <c r="H1932" s="1"/>
      <c r="I1932" s="84">
        <f t="shared" si="296"/>
        <v>19.16</v>
      </c>
      <c r="J1932" s="84">
        <f t="shared" si="297"/>
        <v>343.2</v>
      </c>
      <c r="K1932" s="1"/>
      <c r="L1932" s="1"/>
      <c r="M1932" s="84">
        <f t="shared" si="298"/>
        <v>19.16</v>
      </c>
      <c r="N1932" s="84">
        <f t="shared" si="299"/>
        <v>132</v>
      </c>
      <c r="O1932" s="84">
        <f t="shared" si="292"/>
        <v>435.6</v>
      </c>
      <c r="P1932" s="1"/>
      <c r="Q1932" s="1"/>
    </row>
    <row r="1933" spans="1:17" x14ac:dyDescent="0.2">
      <c r="A1933" s="84">
        <f t="shared" si="293"/>
        <v>192.7</v>
      </c>
      <c r="B1933" s="84">
        <f t="shared" si="290"/>
        <v>1</v>
      </c>
      <c r="C1933" s="84">
        <f t="shared" si="291"/>
        <v>1</v>
      </c>
      <c r="D1933" s="1"/>
      <c r="E1933" s="84">
        <f t="shared" si="294"/>
        <v>19.170000000000002</v>
      </c>
      <c r="F1933" s="84">
        <f t="shared" si="295"/>
        <v>0</v>
      </c>
      <c r="G1933" s="1"/>
      <c r="H1933" s="1"/>
      <c r="I1933" s="84">
        <f t="shared" si="296"/>
        <v>19.170000000000002</v>
      </c>
      <c r="J1933" s="84">
        <f t="shared" si="297"/>
        <v>343.4</v>
      </c>
      <c r="K1933" s="1"/>
      <c r="L1933" s="1"/>
      <c r="M1933" s="84">
        <f t="shared" si="298"/>
        <v>19.170000000000002</v>
      </c>
      <c r="N1933" s="84">
        <f t="shared" si="299"/>
        <v>132.08000000000001</v>
      </c>
      <c r="O1933" s="84">
        <f t="shared" si="292"/>
        <v>435.86399999999998</v>
      </c>
      <c r="P1933" s="1"/>
      <c r="Q1933" s="1"/>
    </row>
    <row r="1934" spans="1:17" x14ac:dyDescent="0.2">
      <c r="A1934" s="84">
        <f t="shared" si="293"/>
        <v>192.8</v>
      </c>
      <c r="B1934" s="84">
        <f t="shared" si="290"/>
        <v>1</v>
      </c>
      <c r="C1934" s="84">
        <f t="shared" si="291"/>
        <v>1</v>
      </c>
      <c r="D1934" s="1"/>
      <c r="E1934" s="84">
        <f t="shared" si="294"/>
        <v>19.18</v>
      </c>
      <c r="F1934" s="84">
        <f t="shared" si="295"/>
        <v>0</v>
      </c>
      <c r="G1934" s="1"/>
      <c r="H1934" s="1"/>
      <c r="I1934" s="84">
        <f t="shared" si="296"/>
        <v>19.18</v>
      </c>
      <c r="J1934" s="84">
        <f t="shared" si="297"/>
        <v>343.6</v>
      </c>
      <c r="K1934" s="1"/>
      <c r="L1934" s="1"/>
      <c r="M1934" s="84">
        <f t="shared" si="298"/>
        <v>19.18</v>
      </c>
      <c r="N1934" s="84">
        <f t="shared" si="299"/>
        <v>132.15</v>
      </c>
      <c r="O1934" s="84">
        <f t="shared" si="292"/>
        <v>436.09500000000003</v>
      </c>
      <c r="P1934" s="1"/>
      <c r="Q1934" s="1"/>
    </row>
    <row r="1935" spans="1:17" x14ac:dyDescent="0.2">
      <c r="A1935" s="84">
        <f t="shared" si="293"/>
        <v>192.9</v>
      </c>
      <c r="B1935" s="84">
        <f t="shared" si="290"/>
        <v>1</v>
      </c>
      <c r="C1935" s="84">
        <f t="shared" si="291"/>
        <v>1</v>
      </c>
      <c r="D1935" s="1"/>
      <c r="E1935" s="84">
        <f t="shared" si="294"/>
        <v>19.190000000000001</v>
      </c>
      <c r="F1935" s="84">
        <f t="shared" si="295"/>
        <v>0</v>
      </c>
      <c r="G1935" s="1"/>
      <c r="H1935" s="1"/>
      <c r="I1935" s="84">
        <f t="shared" si="296"/>
        <v>19.190000000000001</v>
      </c>
      <c r="J1935" s="84">
        <f t="shared" si="297"/>
        <v>343.8</v>
      </c>
      <c r="K1935" s="1"/>
      <c r="L1935" s="1"/>
      <c r="M1935" s="84">
        <f t="shared" si="298"/>
        <v>19.190000000000001</v>
      </c>
      <c r="N1935" s="84">
        <f t="shared" si="299"/>
        <v>132.22999999999999</v>
      </c>
      <c r="O1935" s="84">
        <f t="shared" si="292"/>
        <v>436.35899999999998</v>
      </c>
      <c r="P1935" s="1"/>
      <c r="Q1935" s="1"/>
    </row>
    <row r="1936" spans="1:17" x14ac:dyDescent="0.2">
      <c r="A1936" s="84">
        <f t="shared" si="293"/>
        <v>193</v>
      </c>
      <c r="B1936" s="84">
        <f t="shared" ref="B1936:B1999" si="300">ROUND(VLOOKUP($A1936,SINCLAIRTABELLE,$D$1),$B$10)</f>
        <v>1</v>
      </c>
      <c r="C1936" s="84">
        <f t="shared" ref="C1936:C1999" si="301">IF($B$3=$W$1,ROUND(VLOOKUP($A1936,SINCLAIRTABELLE,$E$1),$B$10),IF($B$3=$W$2,B1936,B1936+$B$4))</f>
        <v>1</v>
      </c>
      <c r="D1936" s="1"/>
      <c r="E1936" s="84">
        <f t="shared" si="294"/>
        <v>19.2</v>
      </c>
      <c r="F1936" s="84">
        <f t="shared" si="295"/>
        <v>0</v>
      </c>
      <c r="G1936" s="1"/>
      <c r="H1936" s="1"/>
      <c r="I1936" s="84">
        <f t="shared" si="296"/>
        <v>19.2</v>
      </c>
      <c r="J1936" s="84">
        <f t="shared" si="297"/>
        <v>344</v>
      </c>
      <c r="K1936" s="1"/>
      <c r="L1936" s="1"/>
      <c r="M1936" s="84">
        <f t="shared" si="298"/>
        <v>19.2</v>
      </c>
      <c r="N1936" s="84">
        <f t="shared" si="299"/>
        <v>132.31</v>
      </c>
      <c r="O1936" s="84">
        <f t="shared" ref="O1936:O1999" si="302">IF($N$4="Ja",ROUND(N1936*$O$2,$B$10),N1936)</f>
        <v>436.62299999999999</v>
      </c>
      <c r="P1936" s="1"/>
      <c r="Q1936" s="1"/>
    </row>
    <row r="1937" spans="1:17" x14ac:dyDescent="0.2">
      <c r="A1937" s="84">
        <f t="shared" si="293"/>
        <v>193.1</v>
      </c>
      <c r="B1937" s="84">
        <f t="shared" si="300"/>
        <v>1</v>
      </c>
      <c r="C1937" s="84">
        <f t="shared" si="301"/>
        <v>1</v>
      </c>
      <c r="D1937" s="1"/>
      <c r="E1937" s="84">
        <f t="shared" si="294"/>
        <v>19.21</v>
      </c>
      <c r="F1937" s="84">
        <f t="shared" si="295"/>
        <v>0</v>
      </c>
      <c r="G1937" s="1"/>
      <c r="H1937" s="1"/>
      <c r="I1937" s="84">
        <f t="shared" si="296"/>
        <v>19.21</v>
      </c>
      <c r="J1937" s="84">
        <f t="shared" si="297"/>
        <v>344.2</v>
      </c>
      <c r="K1937" s="1"/>
      <c r="L1937" s="1"/>
      <c r="M1937" s="84">
        <f t="shared" si="298"/>
        <v>19.21</v>
      </c>
      <c r="N1937" s="84">
        <f t="shared" si="299"/>
        <v>132.38</v>
      </c>
      <c r="O1937" s="84">
        <f t="shared" si="302"/>
        <v>436.85399999999998</v>
      </c>
      <c r="P1937" s="1"/>
      <c r="Q1937" s="1"/>
    </row>
    <row r="1938" spans="1:17" x14ac:dyDescent="0.2">
      <c r="A1938" s="84">
        <f t="shared" ref="A1938:A2001" si="303">ROUND(A1937+0.1,1)</f>
        <v>193.2</v>
      </c>
      <c r="B1938" s="84">
        <f t="shared" si="300"/>
        <v>1</v>
      </c>
      <c r="C1938" s="84">
        <f t="shared" si="301"/>
        <v>1</v>
      </c>
      <c r="D1938" s="1"/>
      <c r="E1938" s="84">
        <f t="shared" ref="E1938:E2001" si="304">ROUND(E1937+0.01,2)</f>
        <v>19.22</v>
      </c>
      <c r="F1938" s="84">
        <f t="shared" ref="F1938:F2001" si="305">ROUND(IF(E1938 &gt; $F$9,0,($F$9-E1938)*100*$F$11), $F$10)</f>
        <v>0</v>
      </c>
      <c r="G1938" s="1"/>
      <c r="H1938" s="1"/>
      <c r="I1938" s="84">
        <f t="shared" ref="I1938:I2001" si="306">ROUND(I1937+0.01,2)</f>
        <v>19.22</v>
      </c>
      <c r="J1938" s="84">
        <f t="shared" ref="J1938:J2001" si="307">ROUND(IF(I1938&lt;=$J$9,0,(I1938-$J$9)*100*$J$11),$J$10)</f>
        <v>344.4</v>
      </c>
      <c r="K1938" s="1"/>
      <c r="L1938" s="1"/>
      <c r="M1938" s="84">
        <f t="shared" ref="M1938:M2001" si="308">ROUND(M1937+0.01,2)</f>
        <v>19.22</v>
      </c>
      <c r="N1938" s="84">
        <f t="shared" ref="N1938:N2001" si="309">ROUND(IF(M1938&lt;=$N$9,0,(M1938-$N$9)*100*$N$11),$N$10)</f>
        <v>132.46</v>
      </c>
      <c r="O1938" s="84">
        <f t="shared" si="302"/>
        <v>437.11799999999999</v>
      </c>
      <c r="P1938" s="1"/>
      <c r="Q1938" s="1"/>
    </row>
    <row r="1939" spans="1:17" x14ac:dyDescent="0.2">
      <c r="A1939" s="84">
        <f t="shared" si="303"/>
        <v>193.3</v>
      </c>
      <c r="B1939" s="84">
        <f t="shared" si="300"/>
        <v>1</v>
      </c>
      <c r="C1939" s="84">
        <f t="shared" si="301"/>
        <v>1</v>
      </c>
      <c r="D1939" s="1"/>
      <c r="E1939" s="84">
        <f t="shared" si="304"/>
        <v>19.23</v>
      </c>
      <c r="F1939" s="84">
        <f t="shared" si="305"/>
        <v>0</v>
      </c>
      <c r="G1939" s="1"/>
      <c r="H1939" s="1"/>
      <c r="I1939" s="84">
        <f t="shared" si="306"/>
        <v>19.23</v>
      </c>
      <c r="J1939" s="84">
        <f t="shared" si="307"/>
        <v>344.6</v>
      </c>
      <c r="K1939" s="1"/>
      <c r="L1939" s="1"/>
      <c r="M1939" s="84">
        <f t="shared" si="308"/>
        <v>19.23</v>
      </c>
      <c r="N1939" s="84">
        <f t="shared" si="309"/>
        <v>132.54</v>
      </c>
      <c r="O1939" s="84">
        <f t="shared" si="302"/>
        <v>437.38200000000001</v>
      </c>
      <c r="P1939" s="1"/>
      <c r="Q1939" s="1"/>
    </row>
    <row r="1940" spans="1:17" x14ac:dyDescent="0.2">
      <c r="A1940" s="84">
        <f t="shared" si="303"/>
        <v>193.4</v>
      </c>
      <c r="B1940" s="84">
        <f t="shared" si="300"/>
        <v>1</v>
      </c>
      <c r="C1940" s="84">
        <f t="shared" si="301"/>
        <v>1</v>
      </c>
      <c r="D1940" s="1"/>
      <c r="E1940" s="84">
        <f t="shared" si="304"/>
        <v>19.239999999999998</v>
      </c>
      <c r="F1940" s="84">
        <f t="shared" si="305"/>
        <v>0</v>
      </c>
      <c r="G1940" s="1"/>
      <c r="H1940" s="1"/>
      <c r="I1940" s="84">
        <f t="shared" si="306"/>
        <v>19.239999999999998</v>
      </c>
      <c r="J1940" s="84">
        <f t="shared" si="307"/>
        <v>344.8</v>
      </c>
      <c r="K1940" s="1"/>
      <c r="L1940" s="1"/>
      <c r="M1940" s="84">
        <f t="shared" si="308"/>
        <v>19.239999999999998</v>
      </c>
      <c r="N1940" s="84">
        <f t="shared" si="309"/>
        <v>132.62</v>
      </c>
      <c r="O1940" s="84">
        <f t="shared" si="302"/>
        <v>437.64600000000002</v>
      </c>
      <c r="P1940" s="1"/>
      <c r="Q1940" s="1"/>
    </row>
    <row r="1941" spans="1:17" x14ac:dyDescent="0.2">
      <c r="A1941" s="84">
        <f t="shared" si="303"/>
        <v>193.5</v>
      </c>
      <c r="B1941" s="84">
        <f t="shared" si="300"/>
        <v>1</v>
      </c>
      <c r="C1941" s="84">
        <f t="shared" si="301"/>
        <v>1</v>
      </c>
      <c r="D1941" s="1"/>
      <c r="E1941" s="84">
        <f t="shared" si="304"/>
        <v>19.25</v>
      </c>
      <c r="F1941" s="84">
        <f t="shared" si="305"/>
        <v>0</v>
      </c>
      <c r="G1941" s="1"/>
      <c r="H1941" s="1"/>
      <c r="I1941" s="84">
        <f t="shared" si="306"/>
        <v>19.25</v>
      </c>
      <c r="J1941" s="84">
        <f t="shared" si="307"/>
        <v>345</v>
      </c>
      <c r="K1941" s="1"/>
      <c r="L1941" s="1"/>
      <c r="M1941" s="84">
        <f t="shared" si="308"/>
        <v>19.25</v>
      </c>
      <c r="N1941" s="84">
        <f t="shared" si="309"/>
        <v>132.69</v>
      </c>
      <c r="O1941" s="84">
        <f t="shared" si="302"/>
        <v>437.87700000000001</v>
      </c>
      <c r="P1941" s="1"/>
      <c r="Q1941" s="1"/>
    </row>
    <row r="1942" spans="1:17" x14ac:dyDescent="0.2">
      <c r="A1942" s="84">
        <f t="shared" si="303"/>
        <v>193.6</v>
      </c>
      <c r="B1942" s="84">
        <f t="shared" si="300"/>
        <v>1</v>
      </c>
      <c r="C1942" s="84">
        <f t="shared" si="301"/>
        <v>1</v>
      </c>
      <c r="D1942" s="1"/>
      <c r="E1942" s="84">
        <f t="shared" si="304"/>
        <v>19.260000000000002</v>
      </c>
      <c r="F1942" s="84">
        <f t="shared" si="305"/>
        <v>0</v>
      </c>
      <c r="G1942" s="1"/>
      <c r="H1942" s="1"/>
      <c r="I1942" s="84">
        <f t="shared" si="306"/>
        <v>19.260000000000002</v>
      </c>
      <c r="J1942" s="84">
        <f t="shared" si="307"/>
        <v>345.2</v>
      </c>
      <c r="K1942" s="1"/>
      <c r="L1942" s="1"/>
      <c r="M1942" s="84">
        <f t="shared" si="308"/>
        <v>19.260000000000002</v>
      </c>
      <c r="N1942" s="84">
        <f t="shared" si="309"/>
        <v>132.77000000000001</v>
      </c>
      <c r="O1942" s="84">
        <f t="shared" si="302"/>
        <v>438.14100000000002</v>
      </c>
      <c r="P1942" s="1"/>
      <c r="Q1942" s="1"/>
    </row>
    <row r="1943" spans="1:17" x14ac:dyDescent="0.2">
      <c r="A1943" s="84">
        <f t="shared" si="303"/>
        <v>193.7</v>
      </c>
      <c r="B1943" s="84">
        <f t="shared" si="300"/>
        <v>1</v>
      </c>
      <c r="C1943" s="84">
        <f t="shared" si="301"/>
        <v>1</v>
      </c>
      <c r="D1943" s="1"/>
      <c r="E1943" s="84">
        <f t="shared" si="304"/>
        <v>19.27</v>
      </c>
      <c r="F1943" s="84">
        <f t="shared" si="305"/>
        <v>0</v>
      </c>
      <c r="G1943" s="1"/>
      <c r="H1943" s="1"/>
      <c r="I1943" s="84">
        <f t="shared" si="306"/>
        <v>19.27</v>
      </c>
      <c r="J1943" s="84">
        <f t="shared" si="307"/>
        <v>345.4</v>
      </c>
      <c r="K1943" s="1"/>
      <c r="L1943" s="1"/>
      <c r="M1943" s="84">
        <f t="shared" si="308"/>
        <v>19.27</v>
      </c>
      <c r="N1943" s="84">
        <f t="shared" si="309"/>
        <v>132.85</v>
      </c>
      <c r="O1943" s="84">
        <f t="shared" si="302"/>
        <v>438.40499999999997</v>
      </c>
      <c r="P1943" s="1"/>
      <c r="Q1943" s="1"/>
    </row>
    <row r="1944" spans="1:17" x14ac:dyDescent="0.2">
      <c r="A1944" s="84">
        <f t="shared" si="303"/>
        <v>193.8</v>
      </c>
      <c r="B1944" s="84">
        <f t="shared" si="300"/>
        <v>1</v>
      </c>
      <c r="C1944" s="84">
        <f t="shared" si="301"/>
        <v>1</v>
      </c>
      <c r="D1944" s="1"/>
      <c r="E1944" s="84">
        <f t="shared" si="304"/>
        <v>19.28</v>
      </c>
      <c r="F1944" s="84">
        <f t="shared" si="305"/>
        <v>0</v>
      </c>
      <c r="G1944" s="1"/>
      <c r="H1944" s="1"/>
      <c r="I1944" s="84">
        <f t="shared" si="306"/>
        <v>19.28</v>
      </c>
      <c r="J1944" s="84">
        <f t="shared" si="307"/>
        <v>345.6</v>
      </c>
      <c r="K1944" s="1"/>
      <c r="L1944" s="1"/>
      <c r="M1944" s="84">
        <f t="shared" si="308"/>
        <v>19.28</v>
      </c>
      <c r="N1944" s="84">
        <f t="shared" si="309"/>
        <v>132.91999999999999</v>
      </c>
      <c r="O1944" s="84">
        <f t="shared" si="302"/>
        <v>438.63600000000002</v>
      </c>
      <c r="P1944" s="1"/>
      <c r="Q1944" s="1"/>
    </row>
    <row r="1945" spans="1:17" x14ac:dyDescent="0.2">
      <c r="A1945" s="84">
        <f t="shared" si="303"/>
        <v>193.9</v>
      </c>
      <c r="B1945" s="84">
        <f t="shared" si="300"/>
        <v>1</v>
      </c>
      <c r="C1945" s="84">
        <f t="shared" si="301"/>
        <v>1</v>
      </c>
      <c r="D1945" s="1"/>
      <c r="E1945" s="84">
        <f t="shared" si="304"/>
        <v>19.29</v>
      </c>
      <c r="F1945" s="84">
        <f t="shared" si="305"/>
        <v>0</v>
      </c>
      <c r="G1945" s="1"/>
      <c r="H1945" s="1"/>
      <c r="I1945" s="84">
        <f t="shared" si="306"/>
        <v>19.29</v>
      </c>
      <c r="J1945" s="84">
        <f t="shared" si="307"/>
        <v>345.8</v>
      </c>
      <c r="K1945" s="1"/>
      <c r="L1945" s="1"/>
      <c r="M1945" s="84">
        <f t="shared" si="308"/>
        <v>19.29</v>
      </c>
      <c r="N1945" s="84">
        <f t="shared" si="309"/>
        <v>133</v>
      </c>
      <c r="O1945" s="84">
        <f t="shared" si="302"/>
        <v>438.9</v>
      </c>
      <c r="P1945" s="1"/>
      <c r="Q1945" s="1"/>
    </row>
    <row r="1946" spans="1:17" x14ac:dyDescent="0.2">
      <c r="A1946" s="84">
        <f t="shared" si="303"/>
        <v>194</v>
      </c>
      <c r="B1946" s="84">
        <f t="shared" si="300"/>
        <v>1</v>
      </c>
      <c r="C1946" s="84">
        <f t="shared" si="301"/>
        <v>1</v>
      </c>
      <c r="D1946" s="1"/>
      <c r="E1946" s="84">
        <f t="shared" si="304"/>
        <v>19.3</v>
      </c>
      <c r="F1946" s="84">
        <f t="shared" si="305"/>
        <v>0</v>
      </c>
      <c r="G1946" s="1"/>
      <c r="H1946" s="1"/>
      <c r="I1946" s="84">
        <f t="shared" si="306"/>
        <v>19.3</v>
      </c>
      <c r="J1946" s="84">
        <f t="shared" si="307"/>
        <v>346</v>
      </c>
      <c r="K1946" s="1"/>
      <c r="L1946" s="1"/>
      <c r="M1946" s="84">
        <f t="shared" si="308"/>
        <v>19.3</v>
      </c>
      <c r="N1946" s="84">
        <f t="shared" si="309"/>
        <v>133.08000000000001</v>
      </c>
      <c r="O1946" s="84">
        <f t="shared" si="302"/>
        <v>439.16399999999999</v>
      </c>
      <c r="P1946" s="1"/>
      <c r="Q1946" s="1"/>
    </row>
    <row r="1947" spans="1:17" x14ac:dyDescent="0.2">
      <c r="A1947" s="84">
        <f t="shared" si="303"/>
        <v>194.1</v>
      </c>
      <c r="B1947" s="84">
        <f t="shared" si="300"/>
        <v>1</v>
      </c>
      <c r="C1947" s="84">
        <f t="shared" si="301"/>
        <v>1</v>
      </c>
      <c r="D1947" s="1"/>
      <c r="E1947" s="84">
        <f t="shared" si="304"/>
        <v>19.309999999999999</v>
      </c>
      <c r="F1947" s="84">
        <f t="shared" si="305"/>
        <v>0</v>
      </c>
      <c r="G1947" s="1"/>
      <c r="H1947" s="1"/>
      <c r="I1947" s="84">
        <f t="shared" si="306"/>
        <v>19.309999999999999</v>
      </c>
      <c r="J1947" s="84">
        <f t="shared" si="307"/>
        <v>346.2</v>
      </c>
      <c r="K1947" s="1"/>
      <c r="L1947" s="1"/>
      <c r="M1947" s="84">
        <f t="shared" si="308"/>
        <v>19.309999999999999</v>
      </c>
      <c r="N1947" s="84">
        <f t="shared" si="309"/>
        <v>133.15</v>
      </c>
      <c r="O1947" s="84">
        <f t="shared" si="302"/>
        <v>439.39499999999998</v>
      </c>
      <c r="P1947" s="1"/>
      <c r="Q1947" s="1"/>
    </row>
    <row r="1948" spans="1:17" x14ac:dyDescent="0.2">
      <c r="A1948" s="84">
        <f t="shared" si="303"/>
        <v>194.2</v>
      </c>
      <c r="B1948" s="84">
        <f t="shared" si="300"/>
        <v>1</v>
      </c>
      <c r="C1948" s="84">
        <f t="shared" si="301"/>
        <v>1</v>
      </c>
      <c r="D1948" s="1"/>
      <c r="E1948" s="84">
        <f t="shared" si="304"/>
        <v>19.32</v>
      </c>
      <c r="F1948" s="84">
        <f t="shared" si="305"/>
        <v>0</v>
      </c>
      <c r="G1948" s="1"/>
      <c r="H1948" s="1"/>
      <c r="I1948" s="84">
        <f t="shared" si="306"/>
        <v>19.32</v>
      </c>
      <c r="J1948" s="84">
        <f t="shared" si="307"/>
        <v>346.4</v>
      </c>
      <c r="K1948" s="1"/>
      <c r="L1948" s="1"/>
      <c r="M1948" s="84">
        <f t="shared" si="308"/>
        <v>19.32</v>
      </c>
      <c r="N1948" s="84">
        <f t="shared" si="309"/>
        <v>133.22999999999999</v>
      </c>
      <c r="O1948" s="84">
        <f t="shared" si="302"/>
        <v>439.65899999999999</v>
      </c>
      <c r="P1948" s="1"/>
      <c r="Q1948" s="1"/>
    </row>
    <row r="1949" spans="1:17" x14ac:dyDescent="0.2">
      <c r="A1949" s="84">
        <f t="shared" si="303"/>
        <v>194.3</v>
      </c>
      <c r="B1949" s="84">
        <f t="shared" si="300"/>
        <v>1</v>
      </c>
      <c r="C1949" s="84">
        <f t="shared" si="301"/>
        <v>1</v>
      </c>
      <c r="D1949" s="1"/>
      <c r="E1949" s="84">
        <f t="shared" si="304"/>
        <v>19.329999999999998</v>
      </c>
      <c r="F1949" s="84">
        <f t="shared" si="305"/>
        <v>0</v>
      </c>
      <c r="G1949" s="1"/>
      <c r="H1949" s="1"/>
      <c r="I1949" s="84">
        <f t="shared" si="306"/>
        <v>19.329999999999998</v>
      </c>
      <c r="J1949" s="84">
        <f t="shared" si="307"/>
        <v>346.6</v>
      </c>
      <c r="K1949" s="1"/>
      <c r="L1949" s="1"/>
      <c r="M1949" s="84">
        <f t="shared" si="308"/>
        <v>19.329999999999998</v>
      </c>
      <c r="N1949" s="84">
        <f t="shared" si="309"/>
        <v>133.31</v>
      </c>
      <c r="O1949" s="84">
        <f t="shared" si="302"/>
        <v>439.923</v>
      </c>
      <c r="P1949" s="1"/>
      <c r="Q1949" s="1"/>
    </row>
    <row r="1950" spans="1:17" x14ac:dyDescent="0.2">
      <c r="A1950" s="84">
        <f t="shared" si="303"/>
        <v>194.4</v>
      </c>
      <c r="B1950" s="84">
        <f t="shared" si="300"/>
        <v>1</v>
      </c>
      <c r="C1950" s="84">
        <f t="shared" si="301"/>
        <v>1</v>
      </c>
      <c r="D1950" s="1"/>
      <c r="E1950" s="84">
        <f t="shared" si="304"/>
        <v>19.34</v>
      </c>
      <c r="F1950" s="84">
        <f t="shared" si="305"/>
        <v>0</v>
      </c>
      <c r="G1950" s="1"/>
      <c r="H1950" s="1"/>
      <c r="I1950" s="84">
        <f t="shared" si="306"/>
        <v>19.34</v>
      </c>
      <c r="J1950" s="84">
        <f t="shared" si="307"/>
        <v>346.8</v>
      </c>
      <c r="K1950" s="1"/>
      <c r="L1950" s="1"/>
      <c r="M1950" s="84">
        <f t="shared" si="308"/>
        <v>19.34</v>
      </c>
      <c r="N1950" s="84">
        <f t="shared" si="309"/>
        <v>133.38</v>
      </c>
      <c r="O1950" s="84">
        <f t="shared" si="302"/>
        <v>440.154</v>
      </c>
      <c r="P1950" s="1"/>
      <c r="Q1950" s="1"/>
    </row>
    <row r="1951" spans="1:17" x14ac:dyDescent="0.2">
      <c r="A1951" s="84">
        <f t="shared" si="303"/>
        <v>194.5</v>
      </c>
      <c r="B1951" s="84">
        <f t="shared" si="300"/>
        <v>1</v>
      </c>
      <c r="C1951" s="84">
        <f t="shared" si="301"/>
        <v>1</v>
      </c>
      <c r="D1951" s="1"/>
      <c r="E1951" s="84">
        <f t="shared" si="304"/>
        <v>19.350000000000001</v>
      </c>
      <c r="F1951" s="84">
        <f t="shared" si="305"/>
        <v>0</v>
      </c>
      <c r="G1951" s="1"/>
      <c r="H1951" s="1"/>
      <c r="I1951" s="84">
        <f t="shared" si="306"/>
        <v>19.350000000000001</v>
      </c>
      <c r="J1951" s="84">
        <f t="shared" si="307"/>
        <v>347</v>
      </c>
      <c r="K1951" s="1"/>
      <c r="L1951" s="1"/>
      <c r="M1951" s="84">
        <f t="shared" si="308"/>
        <v>19.350000000000001</v>
      </c>
      <c r="N1951" s="84">
        <f t="shared" si="309"/>
        <v>133.46</v>
      </c>
      <c r="O1951" s="84">
        <f t="shared" si="302"/>
        <v>440.41800000000001</v>
      </c>
      <c r="P1951" s="1"/>
      <c r="Q1951" s="1"/>
    </row>
    <row r="1952" spans="1:17" x14ac:dyDescent="0.2">
      <c r="A1952" s="84">
        <f t="shared" si="303"/>
        <v>194.6</v>
      </c>
      <c r="B1952" s="84">
        <f t="shared" si="300"/>
        <v>1</v>
      </c>
      <c r="C1952" s="84">
        <f t="shared" si="301"/>
        <v>1</v>
      </c>
      <c r="D1952" s="1"/>
      <c r="E1952" s="84">
        <f t="shared" si="304"/>
        <v>19.36</v>
      </c>
      <c r="F1952" s="84">
        <f t="shared" si="305"/>
        <v>0</v>
      </c>
      <c r="G1952" s="1"/>
      <c r="H1952" s="1"/>
      <c r="I1952" s="84">
        <f t="shared" si="306"/>
        <v>19.36</v>
      </c>
      <c r="J1952" s="84">
        <f t="shared" si="307"/>
        <v>347.2</v>
      </c>
      <c r="K1952" s="1"/>
      <c r="L1952" s="1"/>
      <c r="M1952" s="84">
        <f t="shared" si="308"/>
        <v>19.36</v>
      </c>
      <c r="N1952" s="84">
        <f t="shared" si="309"/>
        <v>133.54</v>
      </c>
      <c r="O1952" s="84">
        <f t="shared" si="302"/>
        <v>440.68200000000002</v>
      </c>
      <c r="P1952" s="1"/>
      <c r="Q1952" s="1"/>
    </row>
    <row r="1953" spans="1:17" x14ac:dyDescent="0.2">
      <c r="A1953" s="84">
        <f t="shared" si="303"/>
        <v>194.7</v>
      </c>
      <c r="B1953" s="84">
        <f t="shared" si="300"/>
        <v>1</v>
      </c>
      <c r="C1953" s="84">
        <f t="shared" si="301"/>
        <v>1</v>
      </c>
      <c r="D1953" s="1"/>
      <c r="E1953" s="84">
        <f t="shared" si="304"/>
        <v>19.37</v>
      </c>
      <c r="F1953" s="84">
        <f t="shared" si="305"/>
        <v>0</v>
      </c>
      <c r="G1953" s="1"/>
      <c r="H1953" s="1"/>
      <c r="I1953" s="84">
        <f t="shared" si="306"/>
        <v>19.37</v>
      </c>
      <c r="J1953" s="84">
        <f t="shared" si="307"/>
        <v>347.4</v>
      </c>
      <c r="K1953" s="1"/>
      <c r="L1953" s="1"/>
      <c r="M1953" s="84">
        <f t="shared" si="308"/>
        <v>19.37</v>
      </c>
      <c r="N1953" s="84">
        <f t="shared" si="309"/>
        <v>133.62</v>
      </c>
      <c r="O1953" s="84">
        <f t="shared" si="302"/>
        <v>440.94600000000003</v>
      </c>
      <c r="P1953" s="1"/>
      <c r="Q1953" s="1"/>
    </row>
    <row r="1954" spans="1:17" x14ac:dyDescent="0.2">
      <c r="A1954" s="84">
        <f t="shared" si="303"/>
        <v>194.8</v>
      </c>
      <c r="B1954" s="84">
        <f t="shared" si="300"/>
        <v>1</v>
      </c>
      <c r="C1954" s="84">
        <f t="shared" si="301"/>
        <v>1</v>
      </c>
      <c r="D1954" s="1"/>
      <c r="E1954" s="84">
        <f t="shared" si="304"/>
        <v>19.38</v>
      </c>
      <c r="F1954" s="84">
        <f t="shared" si="305"/>
        <v>0</v>
      </c>
      <c r="G1954" s="1"/>
      <c r="H1954" s="1"/>
      <c r="I1954" s="84">
        <f t="shared" si="306"/>
        <v>19.38</v>
      </c>
      <c r="J1954" s="84">
        <f t="shared" si="307"/>
        <v>347.6</v>
      </c>
      <c r="K1954" s="1"/>
      <c r="L1954" s="1"/>
      <c r="M1954" s="84">
        <f t="shared" si="308"/>
        <v>19.38</v>
      </c>
      <c r="N1954" s="84">
        <f t="shared" si="309"/>
        <v>133.69</v>
      </c>
      <c r="O1954" s="84">
        <f t="shared" si="302"/>
        <v>441.17700000000002</v>
      </c>
      <c r="P1954" s="1"/>
      <c r="Q1954" s="1"/>
    </row>
    <row r="1955" spans="1:17" x14ac:dyDescent="0.2">
      <c r="A1955" s="84">
        <f t="shared" si="303"/>
        <v>194.9</v>
      </c>
      <c r="B1955" s="84">
        <f t="shared" si="300"/>
        <v>1</v>
      </c>
      <c r="C1955" s="84">
        <f t="shared" si="301"/>
        <v>1</v>
      </c>
      <c r="D1955" s="1"/>
      <c r="E1955" s="84">
        <f t="shared" si="304"/>
        <v>19.39</v>
      </c>
      <c r="F1955" s="84">
        <f t="shared" si="305"/>
        <v>0</v>
      </c>
      <c r="G1955" s="1"/>
      <c r="H1955" s="1"/>
      <c r="I1955" s="84">
        <f t="shared" si="306"/>
        <v>19.39</v>
      </c>
      <c r="J1955" s="84">
        <f t="shared" si="307"/>
        <v>347.8</v>
      </c>
      <c r="K1955" s="1"/>
      <c r="L1955" s="1"/>
      <c r="M1955" s="84">
        <f t="shared" si="308"/>
        <v>19.39</v>
      </c>
      <c r="N1955" s="84">
        <f t="shared" si="309"/>
        <v>133.77000000000001</v>
      </c>
      <c r="O1955" s="84">
        <f t="shared" si="302"/>
        <v>441.44099999999997</v>
      </c>
      <c r="P1955" s="1"/>
      <c r="Q1955" s="1"/>
    </row>
    <row r="1956" spans="1:17" x14ac:dyDescent="0.2">
      <c r="A1956" s="84">
        <f t="shared" si="303"/>
        <v>195</v>
      </c>
      <c r="B1956" s="84">
        <f t="shared" si="300"/>
        <v>1</v>
      </c>
      <c r="C1956" s="84">
        <f t="shared" si="301"/>
        <v>1</v>
      </c>
      <c r="D1956" s="1"/>
      <c r="E1956" s="84">
        <f t="shared" si="304"/>
        <v>19.399999999999999</v>
      </c>
      <c r="F1956" s="84">
        <f t="shared" si="305"/>
        <v>0</v>
      </c>
      <c r="G1956" s="1"/>
      <c r="H1956" s="1"/>
      <c r="I1956" s="84">
        <f t="shared" si="306"/>
        <v>19.399999999999999</v>
      </c>
      <c r="J1956" s="84">
        <f t="shared" si="307"/>
        <v>348</v>
      </c>
      <c r="K1956" s="1"/>
      <c r="L1956" s="1"/>
      <c r="M1956" s="84">
        <f t="shared" si="308"/>
        <v>19.399999999999999</v>
      </c>
      <c r="N1956" s="84">
        <f t="shared" si="309"/>
        <v>133.85</v>
      </c>
      <c r="O1956" s="84">
        <f t="shared" si="302"/>
        <v>441.70499999999998</v>
      </c>
      <c r="P1956" s="1"/>
      <c r="Q1956" s="1"/>
    </row>
    <row r="1957" spans="1:17" x14ac:dyDescent="0.2">
      <c r="A1957" s="84">
        <f t="shared" si="303"/>
        <v>195.1</v>
      </c>
      <c r="B1957" s="84">
        <f t="shared" si="300"/>
        <v>1</v>
      </c>
      <c r="C1957" s="84">
        <f t="shared" si="301"/>
        <v>1</v>
      </c>
      <c r="D1957" s="1"/>
      <c r="E1957" s="84">
        <f t="shared" si="304"/>
        <v>19.41</v>
      </c>
      <c r="F1957" s="84">
        <f t="shared" si="305"/>
        <v>0</v>
      </c>
      <c r="G1957" s="1"/>
      <c r="H1957" s="1"/>
      <c r="I1957" s="84">
        <f t="shared" si="306"/>
        <v>19.41</v>
      </c>
      <c r="J1957" s="84">
        <f t="shared" si="307"/>
        <v>348.2</v>
      </c>
      <c r="K1957" s="1"/>
      <c r="L1957" s="1"/>
      <c r="M1957" s="84">
        <f t="shared" si="308"/>
        <v>19.41</v>
      </c>
      <c r="N1957" s="84">
        <f t="shared" si="309"/>
        <v>133.91999999999999</v>
      </c>
      <c r="O1957" s="84">
        <f t="shared" si="302"/>
        <v>441.93599999999998</v>
      </c>
      <c r="P1957" s="1"/>
      <c r="Q1957" s="1"/>
    </row>
    <row r="1958" spans="1:17" x14ac:dyDescent="0.2">
      <c r="A1958" s="84">
        <f t="shared" si="303"/>
        <v>195.2</v>
      </c>
      <c r="B1958" s="84">
        <f t="shared" si="300"/>
        <v>1</v>
      </c>
      <c r="C1958" s="84">
        <f t="shared" si="301"/>
        <v>1</v>
      </c>
      <c r="D1958" s="1"/>
      <c r="E1958" s="84">
        <f t="shared" si="304"/>
        <v>19.420000000000002</v>
      </c>
      <c r="F1958" s="84">
        <f t="shared" si="305"/>
        <v>0</v>
      </c>
      <c r="G1958" s="1"/>
      <c r="H1958" s="1"/>
      <c r="I1958" s="84">
        <f t="shared" si="306"/>
        <v>19.420000000000002</v>
      </c>
      <c r="J1958" s="84">
        <f t="shared" si="307"/>
        <v>348.4</v>
      </c>
      <c r="K1958" s="1"/>
      <c r="L1958" s="1"/>
      <c r="M1958" s="84">
        <f t="shared" si="308"/>
        <v>19.420000000000002</v>
      </c>
      <c r="N1958" s="84">
        <f t="shared" si="309"/>
        <v>134</v>
      </c>
      <c r="O1958" s="84">
        <f t="shared" si="302"/>
        <v>442.2</v>
      </c>
      <c r="P1958" s="1"/>
      <c r="Q1958" s="1"/>
    </row>
    <row r="1959" spans="1:17" x14ac:dyDescent="0.2">
      <c r="A1959" s="84">
        <f t="shared" si="303"/>
        <v>195.3</v>
      </c>
      <c r="B1959" s="84">
        <f t="shared" si="300"/>
        <v>1</v>
      </c>
      <c r="C1959" s="84">
        <f t="shared" si="301"/>
        <v>1</v>
      </c>
      <c r="D1959" s="1"/>
      <c r="E1959" s="84">
        <f t="shared" si="304"/>
        <v>19.43</v>
      </c>
      <c r="F1959" s="84">
        <f t="shared" si="305"/>
        <v>0</v>
      </c>
      <c r="G1959" s="1"/>
      <c r="H1959" s="1"/>
      <c r="I1959" s="84">
        <f t="shared" si="306"/>
        <v>19.43</v>
      </c>
      <c r="J1959" s="84">
        <f t="shared" si="307"/>
        <v>348.6</v>
      </c>
      <c r="K1959" s="1"/>
      <c r="L1959" s="1"/>
      <c r="M1959" s="84">
        <f t="shared" si="308"/>
        <v>19.43</v>
      </c>
      <c r="N1959" s="84">
        <f t="shared" si="309"/>
        <v>134.08000000000001</v>
      </c>
      <c r="O1959" s="84">
        <f t="shared" si="302"/>
        <v>442.464</v>
      </c>
      <c r="P1959" s="1"/>
      <c r="Q1959" s="1"/>
    </row>
    <row r="1960" spans="1:17" x14ac:dyDescent="0.2">
      <c r="A1960" s="84">
        <f t="shared" si="303"/>
        <v>195.4</v>
      </c>
      <c r="B1960" s="84">
        <f t="shared" si="300"/>
        <v>1</v>
      </c>
      <c r="C1960" s="84">
        <f t="shared" si="301"/>
        <v>1</v>
      </c>
      <c r="D1960" s="1"/>
      <c r="E1960" s="84">
        <f t="shared" si="304"/>
        <v>19.440000000000001</v>
      </c>
      <c r="F1960" s="84">
        <f t="shared" si="305"/>
        <v>0</v>
      </c>
      <c r="G1960" s="1"/>
      <c r="H1960" s="1"/>
      <c r="I1960" s="84">
        <f t="shared" si="306"/>
        <v>19.440000000000001</v>
      </c>
      <c r="J1960" s="84">
        <f t="shared" si="307"/>
        <v>348.8</v>
      </c>
      <c r="K1960" s="1"/>
      <c r="L1960" s="1"/>
      <c r="M1960" s="84">
        <f t="shared" si="308"/>
        <v>19.440000000000001</v>
      </c>
      <c r="N1960" s="84">
        <f t="shared" si="309"/>
        <v>134.15</v>
      </c>
      <c r="O1960" s="84">
        <f t="shared" si="302"/>
        <v>442.69499999999999</v>
      </c>
      <c r="P1960" s="1"/>
      <c r="Q1960" s="1"/>
    </row>
    <row r="1961" spans="1:17" x14ac:dyDescent="0.2">
      <c r="A1961" s="84">
        <f t="shared" si="303"/>
        <v>195.5</v>
      </c>
      <c r="B1961" s="84">
        <f t="shared" si="300"/>
        <v>1</v>
      </c>
      <c r="C1961" s="84">
        <f t="shared" si="301"/>
        <v>1</v>
      </c>
      <c r="D1961" s="1"/>
      <c r="E1961" s="84">
        <f t="shared" si="304"/>
        <v>19.45</v>
      </c>
      <c r="F1961" s="84">
        <f t="shared" si="305"/>
        <v>0</v>
      </c>
      <c r="G1961" s="1"/>
      <c r="H1961" s="1"/>
      <c r="I1961" s="84">
        <f t="shared" si="306"/>
        <v>19.45</v>
      </c>
      <c r="J1961" s="84">
        <f t="shared" si="307"/>
        <v>349</v>
      </c>
      <c r="K1961" s="1"/>
      <c r="L1961" s="1"/>
      <c r="M1961" s="84">
        <f t="shared" si="308"/>
        <v>19.45</v>
      </c>
      <c r="N1961" s="84">
        <f t="shared" si="309"/>
        <v>134.22999999999999</v>
      </c>
      <c r="O1961" s="84">
        <f t="shared" si="302"/>
        <v>442.959</v>
      </c>
      <c r="P1961" s="1"/>
      <c r="Q1961" s="1"/>
    </row>
    <row r="1962" spans="1:17" x14ac:dyDescent="0.2">
      <c r="A1962" s="84">
        <f t="shared" si="303"/>
        <v>195.6</v>
      </c>
      <c r="B1962" s="84">
        <f t="shared" si="300"/>
        <v>1</v>
      </c>
      <c r="C1962" s="84">
        <f t="shared" si="301"/>
        <v>1</v>
      </c>
      <c r="D1962" s="1"/>
      <c r="E1962" s="84">
        <f t="shared" si="304"/>
        <v>19.46</v>
      </c>
      <c r="F1962" s="84">
        <f t="shared" si="305"/>
        <v>0</v>
      </c>
      <c r="G1962" s="1"/>
      <c r="H1962" s="1"/>
      <c r="I1962" s="84">
        <f t="shared" si="306"/>
        <v>19.46</v>
      </c>
      <c r="J1962" s="84">
        <f t="shared" si="307"/>
        <v>349.2</v>
      </c>
      <c r="K1962" s="1"/>
      <c r="L1962" s="1"/>
      <c r="M1962" s="84">
        <f t="shared" si="308"/>
        <v>19.46</v>
      </c>
      <c r="N1962" s="84">
        <f t="shared" si="309"/>
        <v>134.31</v>
      </c>
      <c r="O1962" s="84">
        <f t="shared" si="302"/>
        <v>443.22300000000001</v>
      </c>
      <c r="P1962" s="1"/>
      <c r="Q1962" s="1"/>
    </row>
    <row r="1963" spans="1:17" x14ac:dyDescent="0.2">
      <c r="A1963" s="84">
        <f t="shared" si="303"/>
        <v>195.7</v>
      </c>
      <c r="B1963" s="84">
        <f t="shared" si="300"/>
        <v>1</v>
      </c>
      <c r="C1963" s="84">
        <f t="shared" si="301"/>
        <v>1</v>
      </c>
      <c r="D1963" s="1"/>
      <c r="E1963" s="84">
        <f t="shared" si="304"/>
        <v>19.47</v>
      </c>
      <c r="F1963" s="84">
        <f t="shared" si="305"/>
        <v>0</v>
      </c>
      <c r="G1963" s="1"/>
      <c r="H1963" s="1"/>
      <c r="I1963" s="84">
        <f t="shared" si="306"/>
        <v>19.47</v>
      </c>
      <c r="J1963" s="84">
        <f t="shared" si="307"/>
        <v>349.4</v>
      </c>
      <c r="K1963" s="1"/>
      <c r="L1963" s="1"/>
      <c r="M1963" s="84">
        <f t="shared" si="308"/>
        <v>19.47</v>
      </c>
      <c r="N1963" s="84">
        <f t="shared" si="309"/>
        <v>134.38</v>
      </c>
      <c r="O1963" s="84">
        <f t="shared" si="302"/>
        <v>443.45400000000001</v>
      </c>
      <c r="P1963" s="1"/>
      <c r="Q1963" s="1"/>
    </row>
    <row r="1964" spans="1:17" x14ac:dyDescent="0.2">
      <c r="A1964" s="84">
        <f t="shared" si="303"/>
        <v>195.8</v>
      </c>
      <c r="B1964" s="84">
        <f t="shared" si="300"/>
        <v>1</v>
      </c>
      <c r="C1964" s="84">
        <f t="shared" si="301"/>
        <v>1</v>
      </c>
      <c r="D1964" s="1"/>
      <c r="E1964" s="84">
        <f t="shared" si="304"/>
        <v>19.48</v>
      </c>
      <c r="F1964" s="84">
        <f t="shared" si="305"/>
        <v>0</v>
      </c>
      <c r="G1964" s="1"/>
      <c r="H1964" s="1"/>
      <c r="I1964" s="84">
        <f t="shared" si="306"/>
        <v>19.48</v>
      </c>
      <c r="J1964" s="84">
        <f t="shared" si="307"/>
        <v>349.6</v>
      </c>
      <c r="K1964" s="1"/>
      <c r="L1964" s="1"/>
      <c r="M1964" s="84">
        <f t="shared" si="308"/>
        <v>19.48</v>
      </c>
      <c r="N1964" s="84">
        <f t="shared" si="309"/>
        <v>134.46</v>
      </c>
      <c r="O1964" s="84">
        <f t="shared" si="302"/>
        <v>443.71800000000002</v>
      </c>
      <c r="P1964" s="1"/>
      <c r="Q1964" s="1"/>
    </row>
    <row r="1965" spans="1:17" x14ac:dyDescent="0.2">
      <c r="A1965" s="84">
        <f t="shared" si="303"/>
        <v>195.9</v>
      </c>
      <c r="B1965" s="84">
        <f t="shared" si="300"/>
        <v>1</v>
      </c>
      <c r="C1965" s="84">
        <f t="shared" si="301"/>
        <v>1</v>
      </c>
      <c r="D1965" s="1"/>
      <c r="E1965" s="84">
        <f t="shared" si="304"/>
        <v>19.489999999999998</v>
      </c>
      <c r="F1965" s="84">
        <f t="shared" si="305"/>
        <v>0</v>
      </c>
      <c r="G1965" s="1"/>
      <c r="H1965" s="1"/>
      <c r="I1965" s="84">
        <f t="shared" si="306"/>
        <v>19.489999999999998</v>
      </c>
      <c r="J1965" s="84">
        <f t="shared" si="307"/>
        <v>349.8</v>
      </c>
      <c r="K1965" s="1"/>
      <c r="L1965" s="1"/>
      <c r="M1965" s="84">
        <f t="shared" si="308"/>
        <v>19.489999999999998</v>
      </c>
      <c r="N1965" s="84">
        <f t="shared" si="309"/>
        <v>134.54</v>
      </c>
      <c r="O1965" s="84">
        <f t="shared" si="302"/>
        <v>443.98200000000003</v>
      </c>
      <c r="P1965" s="1"/>
      <c r="Q1965" s="1"/>
    </row>
    <row r="1966" spans="1:17" x14ac:dyDescent="0.2">
      <c r="A1966" s="84">
        <f t="shared" si="303"/>
        <v>196</v>
      </c>
      <c r="B1966" s="84">
        <f t="shared" si="300"/>
        <v>1</v>
      </c>
      <c r="C1966" s="84">
        <f t="shared" si="301"/>
        <v>1</v>
      </c>
      <c r="D1966" s="1"/>
      <c r="E1966" s="84">
        <f t="shared" si="304"/>
        <v>19.5</v>
      </c>
      <c r="F1966" s="84">
        <f t="shared" si="305"/>
        <v>0</v>
      </c>
      <c r="G1966" s="1"/>
      <c r="H1966" s="1"/>
      <c r="I1966" s="84">
        <f t="shared" si="306"/>
        <v>19.5</v>
      </c>
      <c r="J1966" s="84">
        <f t="shared" si="307"/>
        <v>350</v>
      </c>
      <c r="K1966" s="1"/>
      <c r="L1966" s="1"/>
      <c r="M1966" s="84">
        <f t="shared" si="308"/>
        <v>19.5</v>
      </c>
      <c r="N1966" s="84">
        <f t="shared" si="309"/>
        <v>134.62</v>
      </c>
      <c r="O1966" s="84">
        <f t="shared" si="302"/>
        <v>444.24599999999998</v>
      </c>
      <c r="P1966" s="1"/>
      <c r="Q1966" s="1"/>
    </row>
    <row r="1967" spans="1:17" x14ac:dyDescent="0.2">
      <c r="A1967" s="84">
        <f t="shared" si="303"/>
        <v>196.1</v>
      </c>
      <c r="B1967" s="84">
        <f t="shared" si="300"/>
        <v>1</v>
      </c>
      <c r="C1967" s="84">
        <f t="shared" si="301"/>
        <v>1</v>
      </c>
      <c r="D1967" s="1"/>
      <c r="E1967" s="84">
        <f t="shared" si="304"/>
        <v>19.510000000000002</v>
      </c>
      <c r="F1967" s="84">
        <f t="shared" si="305"/>
        <v>0</v>
      </c>
      <c r="G1967" s="1"/>
      <c r="H1967" s="1"/>
      <c r="I1967" s="84">
        <f t="shared" si="306"/>
        <v>19.510000000000002</v>
      </c>
      <c r="J1967" s="84">
        <f t="shared" si="307"/>
        <v>350.2</v>
      </c>
      <c r="K1967" s="1"/>
      <c r="L1967" s="1"/>
      <c r="M1967" s="84">
        <f t="shared" si="308"/>
        <v>19.510000000000002</v>
      </c>
      <c r="N1967" s="84">
        <f t="shared" si="309"/>
        <v>134.69</v>
      </c>
      <c r="O1967" s="84">
        <f t="shared" si="302"/>
        <v>444.47699999999998</v>
      </c>
      <c r="P1967" s="1"/>
      <c r="Q1967" s="1"/>
    </row>
    <row r="1968" spans="1:17" x14ac:dyDescent="0.2">
      <c r="A1968" s="84">
        <f t="shared" si="303"/>
        <v>196.2</v>
      </c>
      <c r="B1968" s="84">
        <f t="shared" si="300"/>
        <v>1</v>
      </c>
      <c r="C1968" s="84">
        <f t="shared" si="301"/>
        <v>1</v>
      </c>
      <c r="D1968" s="1"/>
      <c r="E1968" s="84">
        <f t="shared" si="304"/>
        <v>19.52</v>
      </c>
      <c r="F1968" s="84">
        <f t="shared" si="305"/>
        <v>0</v>
      </c>
      <c r="G1968" s="1"/>
      <c r="H1968" s="1"/>
      <c r="I1968" s="84">
        <f t="shared" si="306"/>
        <v>19.52</v>
      </c>
      <c r="J1968" s="84">
        <f t="shared" si="307"/>
        <v>350.4</v>
      </c>
      <c r="K1968" s="1"/>
      <c r="L1968" s="1"/>
      <c r="M1968" s="84">
        <f t="shared" si="308"/>
        <v>19.52</v>
      </c>
      <c r="N1968" s="84">
        <f t="shared" si="309"/>
        <v>134.77000000000001</v>
      </c>
      <c r="O1968" s="84">
        <f t="shared" si="302"/>
        <v>444.74099999999999</v>
      </c>
      <c r="P1968" s="1"/>
      <c r="Q1968" s="1"/>
    </row>
    <row r="1969" spans="1:17" x14ac:dyDescent="0.2">
      <c r="A1969" s="84">
        <f t="shared" si="303"/>
        <v>196.3</v>
      </c>
      <c r="B1969" s="84">
        <f t="shared" si="300"/>
        <v>1</v>
      </c>
      <c r="C1969" s="84">
        <f t="shared" si="301"/>
        <v>1</v>
      </c>
      <c r="D1969" s="1"/>
      <c r="E1969" s="84">
        <f t="shared" si="304"/>
        <v>19.53</v>
      </c>
      <c r="F1969" s="84">
        <f t="shared" si="305"/>
        <v>0</v>
      </c>
      <c r="G1969" s="1"/>
      <c r="H1969" s="1"/>
      <c r="I1969" s="84">
        <f t="shared" si="306"/>
        <v>19.53</v>
      </c>
      <c r="J1969" s="84">
        <f t="shared" si="307"/>
        <v>350.6</v>
      </c>
      <c r="K1969" s="1"/>
      <c r="L1969" s="1"/>
      <c r="M1969" s="84">
        <f t="shared" si="308"/>
        <v>19.53</v>
      </c>
      <c r="N1969" s="84">
        <f t="shared" si="309"/>
        <v>134.85</v>
      </c>
      <c r="O1969" s="84">
        <f t="shared" si="302"/>
        <v>445.005</v>
      </c>
      <c r="P1969" s="1"/>
      <c r="Q1969" s="1"/>
    </row>
    <row r="1970" spans="1:17" x14ac:dyDescent="0.2">
      <c r="A1970" s="84">
        <f t="shared" si="303"/>
        <v>196.4</v>
      </c>
      <c r="B1970" s="84">
        <f t="shared" si="300"/>
        <v>1</v>
      </c>
      <c r="C1970" s="84">
        <f t="shared" si="301"/>
        <v>1</v>
      </c>
      <c r="D1970" s="1"/>
      <c r="E1970" s="84">
        <f t="shared" si="304"/>
        <v>19.54</v>
      </c>
      <c r="F1970" s="84">
        <f t="shared" si="305"/>
        <v>0</v>
      </c>
      <c r="G1970" s="1"/>
      <c r="H1970" s="1"/>
      <c r="I1970" s="84">
        <f t="shared" si="306"/>
        <v>19.54</v>
      </c>
      <c r="J1970" s="84">
        <f t="shared" si="307"/>
        <v>350.8</v>
      </c>
      <c r="K1970" s="1"/>
      <c r="L1970" s="1"/>
      <c r="M1970" s="84">
        <f t="shared" si="308"/>
        <v>19.54</v>
      </c>
      <c r="N1970" s="84">
        <f t="shared" si="309"/>
        <v>134.91999999999999</v>
      </c>
      <c r="O1970" s="84">
        <f t="shared" si="302"/>
        <v>445.23599999999999</v>
      </c>
      <c r="P1970" s="1"/>
      <c r="Q1970" s="1"/>
    </row>
    <row r="1971" spans="1:17" x14ac:dyDescent="0.2">
      <c r="A1971" s="84">
        <f t="shared" si="303"/>
        <v>196.5</v>
      </c>
      <c r="B1971" s="84">
        <f t="shared" si="300"/>
        <v>1</v>
      </c>
      <c r="C1971" s="84">
        <f t="shared" si="301"/>
        <v>1</v>
      </c>
      <c r="D1971" s="1"/>
      <c r="E1971" s="84">
        <f t="shared" si="304"/>
        <v>19.55</v>
      </c>
      <c r="F1971" s="84">
        <f t="shared" si="305"/>
        <v>0</v>
      </c>
      <c r="G1971" s="1"/>
      <c r="H1971" s="1"/>
      <c r="I1971" s="84">
        <f t="shared" si="306"/>
        <v>19.55</v>
      </c>
      <c r="J1971" s="84">
        <f t="shared" si="307"/>
        <v>351</v>
      </c>
      <c r="K1971" s="1"/>
      <c r="L1971" s="1"/>
      <c r="M1971" s="84">
        <f t="shared" si="308"/>
        <v>19.55</v>
      </c>
      <c r="N1971" s="84">
        <f t="shared" si="309"/>
        <v>135</v>
      </c>
      <c r="O1971" s="84">
        <f t="shared" si="302"/>
        <v>445.5</v>
      </c>
      <c r="P1971" s="1"/>
      <c r="Q1971" s="1"/>
    </row>
    <row r="1972" spans="1:17" x14ac:dyDescent="0.2">
      <c r="A1972" s="84">
        <f t="shared" si="303"/>
        <v>196.6</v>
      </c>
      <c r="B1972" s="84">
        <f t="shared" si="300"/>
        <v>1</v>
      </c>
      <c r="C1972" s="84">
        <f t="shared" si="301"/>
        <v>1</v>
      </c>
      <c r="D1972" s="1"/>
      <c r="E1972" s="84">
        <f t="shared" si="304"/>
        <v>19.559999999999999</v>
      </c>
      <c r="F1972" s="84">
        <f t="shared" si="305"/>
        <v>0</v>
      </c>
      <c r="G1972" s="1"/>
      <c r="H1972" s="1"/>
      <c r="I1972" s="84">
        <f t="shared" si="306"/>
        <v>19.559999999999999</v>
      </c>
      <c r="J1972" s="84">
        <f t="shared" si="307"/>
        <v>351.2</v>
      </c>
      <c r="K1972" s="1"/>
      <c r="L1972" s="1"/>
      <c r="M1972" s="84">
        <f t="shared" si="308"/>
        <v>19.559999999999999</v>
      </c>
      <c r="N1972" s="84">
        <f t="shared" si="309"/>
        <v>135.08000000000001</v>
      </c>
      <c r="O1972" s="84">
        <f t="shared" si="302"/>
        <v>445.76400000000001</v>
      </c>
      <c r="P1972" s="1"/>
      <c r="Q1972" s="1"/>
    </row>
    <row r="1973" spans="1:17" x14ac:dyDescent="0.2">
      <c r="A1973" s="84">
        <f t="shared" si="303"/>
        <v>196.7</v>
      </c>
      <c r="B1973" s="84">
        <f t="shared" si="300"/>
        <v>1</v>
      </c>
      <c r="C1973" s="84">
        <f t="shared" si="301"/>
        <v>1</v>
      </c>
      <c r="D1973" s="1"/>
      <c r="E1973" s="84">
        <f t="shared" si="304"/>
        <v>19.57</v>
      </c>
      <c r="F1973" s="84">
        <f t="shared" si="305"/>
        <v>0</v>
      </c>
      <c r="G1973" s="1"/>
      <c r="H1973" s="1"/>
      <c r="I1973" s="84">
        <f t="shared" si="306"/>
        <v>19.57</v>
      </c>
      <c r="J1973" s="84">
        <f t="shared" si="307"/>
        <v>351.4</v>
      </c>
      <c r="K1973" s="1"/>
      <c r="L1973" s="1"/>
      <c r="M1973" s="84">
        <f t="shared" si="308"/>
        <v>19.57</v>
      </c>
      <c r="N1973" s="84">
        <f t="shared" si="309"/>
        <v>135.15</v>
      </c>
      <c r="O1973" s="84">
        <f t="shared" si="302"/>
        <v>445.995</v>
      </c>
      <c r="P1973" s="1"/>
      <c r="Q1973" s="1"/>
    </row>
    <row r="1974" spans="1:17" x14ac:dyDescent="0.2">
      <c r="A1974" s="84">
        <f t="shared" si="303"/>
        <v>196.8</v>
      </c>
      <c r="B1974" s="84">
        <f t="shared" si="300"/>
        <v>1</v>
      </c>
      <c r="C1974" s="84">
        <f t="shared" si="301"/>
        <v>1</v>
      </c>
      <c r="D1974" s="1"/>
      <c r="E1974" s="84">
        <f t="shared" si="304"/>
        <v>19.579999999999998</v>
      </c>
      <c r="F1974" s="84">
        <f t="shared" si="305"/>
        <v>0</v>
      </c>
      <c r="G1974" s="1"/>
      <c r="H1974" s="1"/>
      <c r="I1974" s="84">
        <f t="shared" si="306"/>
        <v>19.579999999999998</v>
      </c>
      <c r="J1974" s="84">
        <f t="shared" si="307"/>
        <v>351.6</v>
      </c>
      <c r="K1974" s="1"/>
      <c r="L1974" s="1"/>
      <c r="M1974" s="84">
        <f t="shared" si="308"/>
        <v>19.579999999999998</v>
      </c>
      <c r="N1974" s="84">
        <f t="shared" si="309"/>
        <v>135.22999999999999</v>
      </c>
      <c r="O1974" s="84">
        <f t="shared" si="302"/>
        <v>446.25900000000001</v>
      </c>
      <c r="P1974" s="1"/>
      <c r="Q1974" s="1"/>
    </row>
    <row r="1975" spans="1:17" x14ac:dyDescent="0.2">
      <c r="A1975" s="84">
        <f t="shared" si="303"/>
        <v>196.9</v>
      </c>
      <c r="B1975" s="84">
        <f t="shared" si="300"/>
        <v>1</v>
      </c>
      <c r="C1975" s="84">
        <f t="shared" si="301"/>
        <v>1</v>
      </c>
      <c r="D1975" s="1"/>
      <c r="E1975" s="84">
        <f t="shared" si="304"/>
        <v>19.59</v>
      </c>
      <c r="F1975" s="84">
        <f t="shared" si="305"/>
        <v>0</v>
      </c>
      <c r="G1975" s="1"/>
      <c r="H1975" s="1"/>
      <c r="I1975" s="84">
        <f t="shared" si="306"/>
        <v>19.59</v>
      </c>
      <c r="J1975" s="84">
        <f t="shared" si="307"/>
        <v>351.8</v>
      </c>
      <c r="K1975" s="1"/>
      <c r="L1975" s="1"/>
      <c r="M1975" s="84">
        <f t="shared" si="308"/>
        <v>19.59</v>
      </c>
      <c r="N1975" s="84">
        <f t="shared" si="309"/>
        <v>135.31</v>
      </c>
      <c r="O1975" s="84">
        <f t="shared" si="302"/>
        <v>446.52300000000002</v>
      </c>
      <c r="P1975" s="1"/>
      <c r="Q1975" s="1"/>
    </row>
    <row r="1976" spans="1:17" x14ac:dyDescent="0.2">
      <c r="A1976" s="84">
        <f t="shared" si="303"/>
        <v>197</v>
      </c>
      <c r="B1976" s="84">
        <f t="shared" si="300"/>
        <v>1</v>
      </c>
      <c r="C1976" s="84">
        <f t="shared" si="301"/>
        <v>1</v>
      </c>
      <c r="D1976" s="1"/>
      <c r="E1976" s="84">
        <f t="shared" si="304"/>
        <v>19.600000000000001</v>
      </c>
      <c r="F1976" s="84">
        <f t="shared" si="305"/>
        <v>0</v>
      </c>
      <c r="G1976" s="1"/>
      <c r="H1976" s="1"/>
      <c r="I1976" s="84">
        <f t="shared" si="306"/>
        <v>19.600000000000001</v>
      </c>
      <c r="J1976" s="84">
        <f t="shared" si="307"/>
        <v>352</v>
      </c>
      <c r="K1976" s="1"/>
      <c r="L1976" s="1"/>
      <c r="M1976" s="84">
        <f t="shared" si="308"/>
        <v>19.600000000000001</v>
      </c>
      <c r="N1976" s="84">
        <f t="shared" si="309"/>
        <v>135.38</v>
      </c>
      <c r="O1976" s="84">
        <f t="shared" si="302"/>
        <v>446.75400000000002</v>
      </c>
      <c r="P1976" s="1"/>
      <c r="Q1976" s="1"/>
    </row>
    <row r="1977" spans="1:17" x14ac:dyDescent="0.2">
      <c r="A1977" s="84">
        <f t="shared" si="303"/>
        <v>197.1</v>
      </c>
      <c r="B1977" s="84">
        <f t="shared" si="300"/>
        <v>1</v>
      </c>
      <c r="C1977" s="84">
        <f t="shared" si="301"/>
        <v>1</v>
      </c>
      <c r="D1977" s="1"/>
      <c r="E1977" s="84">
        <f t="shared" si="304"/>
        <v>19.61</v>
      </c>
      <c r="F1977" s="84">
        <f t="shared" si="305"/>
        <v>0</v>
      </c>
      <c r="G1977" s="1"/>
      <c r="H1977" s="1"/>
      <c r="I1977" s="84">
        <f t="shared" si="306"/>
        <v>19.61</v>
      </c>
      <c r="J1977" s="84">
        <f t="shared" si="307"/>
        <v>352.2</v>
      </c>
      <c r="K1977" s="1"/>
      <c r="L1977" s="1"/>
      <c r="M1977" s="84">
        <f t="shared" si="308"/>
        <v>19.61</v>
      </c>
      <c r="N1977" s="84">
        <f t="shared" si="309"/>
        <v>135.46</v>
      </c>
      <c r="O1977" s="84">
        <f t="shared" si="302"/>
        <v>447.01799999999997</v>
      </c>
      <c r="P1977" s="1"/>
      <c r="Q1977" s="1"/>
    </row>
    <row r="1978" spans="1:17" x14ac:dyDescent="0.2">
      <c r="A1978" s="84">
        <f t="shared" si="303"/>
        <v>197.2</v>
      </c>
      <c r="B1978" s="84">
        <f t="shared" si="300"/>
        <v>1</v>
      </c>
      <c r="C1978" s="84">
        <f t="shared" si="301"/>
        <v>1</v>
      </c>
      <c r="D1978" s="1"/>
      <c r="E1978" s="84">
        <f t="shared" si="304"/>
        <v>19.62</v>
      </c>
      <c r="F1978" s="84">
        <f t="shared" si="305"/>
        <v>0</v>
      </c>
      <c r="G1978" s="1"/>
      <c r="H1978" s="1"/>
      <c r="I1978" s="84">
        <f t="shared" si="306"/>
        <v>19.62</v>
      </c>
      <c r="J1978" s="84">
        <f t="shared" si="307"/>
        <v>352.4</v>
      </c>
      <c r="K1978" s="1"/>
      <c r="L1978" s="1"/>
      <c r="M1978" s="84">
        <f t="shared" si="308"/>
        <v>19.62</v>
      </c>
      <c r="N1978" s="84">
        <f t="shared" si="309"/>
        <v>135.54</v>
      </c>
      <c r="O1978" s="84">
        <f t="shared" si="302"/>
        <v>447.28199999999998</v>
      </c>
      <c r="P1978" s="1"/>
      <c r="Q1978" s="1"/>
    </row>
    <row r="1979" spans="1:17" x14ac:dyDescent="0.2">
      <c r="A1979" s="84">
        <f t="shared" si="303"/>
        <v>197.3</v>
      </c>
      <c r="B1979" s="84">
        <f t="shared" si="300"/>
        <v>1</v>
      </c>
      <c r="C1979" s="84">
        <f t="shared" si="301"/>
        <v>1</v>
      </c>
      <c r="D1979" s="1"/>
      <c r="E1979" s="84">
        <f t="shared" si="304"/>
        <v>19.63</v>
      </c>
      <c r="F1979" s="84">
        <f t="shared" si="305"/>
        <v>0</v>
      </c>
      <c r="G1979" s="1"/>
      <c r="H1979" s="1"/>
      <c r="I1979" s="84">
        <f t="shared" si="306"/>
        <v>19.63</v>
      </c>
      <c r="J1979" s="84">
        <f t="shared" si="307"/>
        <v>352.6</v>
      </c>
      <c r="K1979" s="1"/>
      <c r="L1979" s="1"/>
      <c r="M1979" s="84">
        <f t="shared" si="308"/>
        <v>19.63</v>
      </c>
      <c r="N1979" s="84">
        <f t="shared" si="309"/>
        <v>135.62</v>
      </c>
      <c r="O1979" s="84">
        <f t="shared" si="302"/>
        <v>447.54599999999999</v>
      </c>
      <c r="P1979" s="1"/>
      <c r="Q1979" s="1"/>
    </row>
    <row r="1980" spans="1:17" x14ac:dyDescent="0.2">
      <c r="A1980" s="84">
        <f t="shared" si="303"/>
        <v>197.4</v>
      </c>
      <c r="B1980" s="84">
        <f t="shared" si="300"/>
        <v>1</v>
      </c>
      <c r="C1980" s="84">
        <f t="shared" si="301"/>
        <v>1</v>
      </c>
      <c r="D1980" s="1"/>
      <c r="E1980" s="84">
        <f t="shared" si="304"/>
        <v>19.64</v>
      </c>
      <c r="F1980" s="84">
        <f t="shared" si="305"/>
        <v>0</v>
      </c>
      <c r="G1980" s="1"/>
      <c r="H1980" s="1"/>
      <c r="I1980" s="84">
        <f t="shared" si="306"/>
        <v>19.64</v>
      </c>
      <c r="J1980" s="84">
        <f t="shared" si="307"/>
        <v>352.8</v>
      </c>
      <c r="K1980" s="1"/>
      <c r="L1980" s="1"/>
      <c r="M1980" s="84">
        <f t="shared" si="308"/>
        <v>19.64</v>
      </c>
      <c r="N1980" s="84">
        <f t="shared" si="309"/>
        <v>135.69</v>
      </c>
      <c r="O1980" s="84">
        <f t="shared" si="302"/>
        <v>447.77699999999999</v>
      </c>
      <c r="P1980" s="1"/>
      <c r="Q1980" s="1"/>
    </row>
    <row r="1981" spans="1:17" x14ac:dyDescent="0.2">
      <c r="A1981" s="84">
        <f t="shared" si="303"/>
        <v>197.5</v>
      </c>
      <c r="B1981" s="84">
        <f t="shared" si="300"/>
        <v>1</v>
      </c>
      <c r="C1981" s="84">
        <f t="shared" si="301"/>
        <v>1</v>
      </c>
      <c r="D1981" s="1"/>
      <c r="E1981" s="84">
        <f t="shared" si="304"/>
        <v>19.649999999999999</v>
      </c>
      <c r="F1981" s="84">
        <f t="shared" si="305"/>
        <v>0</v>
      </c>
      <c r="G1981" s="1"/>
      <c r="H1981" s="1"/>
      <c r="I1981" s="84">
        <f t="shared" si="306"/>
        <v>19.649999999999999</v>
      </c>
      <c r="J1981" s="84">
        <f t="shared" si="307"/>
        <v>353</v>
      </c>
      <c r="K1981" s="1"/>
      <c r="L1981" s="1"/>
      <c r="M1981" s="84">
        <f t="shared" si="308"/>
        <v>19.649999999999999</v>
      </c>
      <c r="N1981" s="84">
        <f t="shared" si="309"/>
        <v>135.77000000000001</v>
      </c>
      <c r="O1981" s="84">
        <f t="shared" si="302"/>
        <v>448.041</v>
      </c>
      <c r="P1981" s="1"/>
      <c r="Q1981" s="1"/>
    </row>
    <row r="1982" spans="1:17" x14ac:dyDescent="0.2">
      <c r="A1982" s="84">
        <f t="shared" si="303"/>
        <v>197.6</v>
      </c>
      <c r="B1982" s="84">
        <f t="shared" si="300"/>
        <v>1</v>
      </c>
      <c r="C1982" s="84">
        <f t="shared" si="301"/>
        <v>1</v>
      </c>
      <c r="D1982" s="1"/>
      <c r="E1982" s="84">
        <f t="shared" si="304"/>
        <v>19.66</v>
      </c>
      <c r="F1982" s="84">
        <f t="shared" si="305"/>
        <v>0</v>
      </c>
      <c r="G1982" s="1"/>
      <c r="H1982" s="1"/>
      <c r="I1982" s="84">
        <f t="shared" si="306"/>
        <v>19.66</v>
      </c>
      <c r="J1982" s="84">
        <f t="shared" si="307"/>
        <v>353.2</v>
      </c>
      <c r="K1982" s="1"/>
      <c r="L1982" s="1"/>
      <c r="M1982" s="84">
        <f t="shared" si="308"/>
        <v>19.66</v>
      </c>
      <c r="N1982" s="84">
        <f t="shared" si="309"/>
        <v>135.85</v>
      </c>
      <c r="O1982" s="84">
        <f t="shared" si="302"/>
        <v>448.30500000000001</v>
      </c>
      <c r="P1982" s="1"/>
      <c r="Q1982" s="1"/>
    </row>
    <row r="1983" spans="1:17" x14ac:dyDescent="0.2">
      <c r="A1983" s="84">
        <f t="shared" si="303"/>
        <v>197.7</v>
      </c>
      <c r="B1983" s="84">
        <f t="shared" si="300"/>
        <v>1</v>
      </c>
      <c r="C1983" s="84">
        <f t="shared" si="301"/>
        <v>1</v>
      </c>
      <c r="D1983" s="1"/>
      <c r="E1983" s="84">
        <f t="shared" si="304"/>
        <v>19.670000000000002</v>
      </c>
      <c r="F1983" s="84">
        <f t="shared" si="305"/>
        <v>0</v>
      </c>
      <c r="G1983" s="1"/>
      <c r="H1983" s="1"/>
      <c r="I1983" s="84">
        <f t="shared" si="306"/>
        <v>19.670000000000002</v>
      </c>
      <c r="J1983" s="84">
        <f t="shared" si="307"/>
        <v>353.4</v>
      </c>
      <c r="K1983" s="1"/>
      <c r="L1983" s="1"/>
      <c r="M1983" s="84">
        <f t="shared" si="308"/>
        <v>19.670000000000002</v>
      </c>
      <c r="N1983" s="84">
        <f t="shared" si="309"/>
        <v>135.91999999999999</v>
      </c>
      <c r="O1983" s="84">
        <f t="shared" si="302"/>
        <v>448.536</v>
      </c>
      <c r="P1983" s="1"/>
      <c r="Q1983" s="1"/>
    </row>
    <row r="1984" spans="1:17" x14ac:dyDescent="0.2">
      <c r="A1984" s="84">
        <f t="shared" si="303"/>
        <v>197.8</v>
      </c>
      <c r="B1984" s="84">
        <f t="shared" si="300"/>
        <v>1</v>
      </c>
      <c r="C1984" s="84">
        <f t="shared" si="301"/>
        <v>1</v>
      </c>
      <c r="D1984" s="1"/>
      <c r="E1984" s="84">
        <f t="shared" si="304"/>
        <v>19.68</v>
      </c>
      <c r="F1984" s="84">
        <f t="shared" si="305"/>
        <v>0</v>
      </c>
      <c r="G1984" s="1"/>
      <c r="H1984" s="1"/>
      <c r="I1984" s="84">
        <f t="shared" si="306"/>
        <v>19.68</v>
      </c>
      <c r="J1984" s="84">
        <f t="shared" si="307"/>
        <v>353.6</v>
      </c>
      <c r="K1984" s="1"/>
      <c r="L1984" s="1"/>
      <c r="M1984" s="84">
        <f t="shared" si="308"/>
        <v>19.68</v>
      </c>
      <c r="N1984" s="84">
        <f t="shared" si="309"/>
        <v>136</v>
      </c>
      <c r="O1984" s="84">
        <f t="shared" si="302"/>
        <v>448.8</v>
      </c>
      <c r="P1984" s="1"/>
      <c r="Q1984" s="1"/>
    </row>
    <row r="1985" spans="1:17" x14ac:dyDescent="0.2">
      <c r="A1985" s="84">
        <f t="shared" si="303"/>
        <v>197.9</v>
      </c>
      <c r="B1985" s="84">
        <f t="shared" si="300"/>
        <v>1</v>
      </c>
      <c r="C1985" s="84">
        <f t="shared" si="301"/>
        <v>1</v>
      </c>
      <c r="D1985" s="1"/>
      <c r="E1985" s="84">
        <f t="shared" si="304"/>
        <v>19.690000000000001</v>
      </c>
      <c r="F1985" s="84">
        <f t="shared" si="305"/>
        <v>0</v>
      </c>
      <c r="G1985" s="1"/>
      <c r="H1985" s="1"/>
      <c r="I1985" s="84">
        <f t="shared" si="306"/>
        <v>19.690000000000001</v>
      </c>
      <c r="J1985" s="84">
        <f t="shared" si="307"/>
        <v>353.8</v>
      </c>
      <c r="K1985" s="1"/>
      <c r="L1985" s="1"/>
      <c r="M1985" s="84">
        <f t="shared" si="308"/>
        <v>19.690000000000001</v>
      </c>
      <c r="N1985" s="84">
        <f t="shared" si="309"/>
        <v>136.08000000000001</v>
      </c>
      <c r="O1985" s="84">
        <f t="shared" si="302"/>
        <v>449.06400000000002</v>
      </c>
      <c r="P1985" s="1"/>
      <c r="Q1985" s="1"/>
    </row>
    <row r="1986" spans="1:17" x14ac:dyDescent="0.2">
      <c r="A1986" s="84">
        <f t="shared" si="303"/>
        <v>198</v>
      </c>
      <c r="B1986" s="84">
        <f t="shared" si="300"/>
        <v>1</v>
      </c>
      <c r="C1986" s="84">
        <f t="shared" si="301"/>
        <v>1</v>
      </c>
      <c r="D1986" s="1"/>
      <c r="E1986" s="84">
        <f t="shared" si="304"/>
        <v>19.7</v>
      </c>
      <c r="F1986" s="84">
        <f t="shared" si="305"/>
        <v>0</v>
      </c>
      <c r="G1986" s="1"/>
      <c r="H1986" s="1"/>
      <c r="I1986" s="84">
        <f t="shared" si="306"/>
        <v>19.7</v>
      </c>
      <c r="J1986" s="84">
        <f t="shared" si="307"/>
        <v>354</v>
      </c>
      <c r="K1986" s="1"/>
      <c r="L1986" s="1"/>
      <c r="M1986" s="84">
        <f t="shared" si="308"/>
        <v>19.7</v>
      </c>
      <c r="N1986" s="84">
        <f t="shared" si="309"/>
        <v>136.15</v>
      </c>
      <c r="O1986" s="84">
        <f t="shared" si="302"/>
        <v>449.29500000000002</v>
      </c>
      <c r="P1986" s="1"/>
      <c r="Q1986" s="1"/>
    </row>
    <row r="1987" spans="1:17" x14ac:dyDescent="0.2">
      <c r="A1987" s="84">
        <f t="shared" si="303"/>
        <v>198.1</v>
      </c>
      <c r="B1987" s="84">
        <f t="shared" si="300"/>
        <v>1</v>
      </c>
      <c r="C1987" s="84">
        <f t="shared" si="301"/>
        <v>1</v>
      </c>
      <c r="D1987" s="1"/>
      <c r="E1987" s="84">
        <f t="shared" si="304"/>
        <v>19.71</v>
      </c>
      <c r="F1987" s="84">
        <f t="shared" si="305"/>
        <v>0</v>
      </c>
      <c r="G1987" s="1"/>
      <c r="H1987" s="1"/>
      <c r="I1987" s="84">
        <f t="shared" si="306"/>
        <v>19.71</v>
      </c>
      <c r="J1987" s="84">
        <f t="shared" si="307"/>
        <v>354.2</v>
      </c>
      <c r="K1987" s="1"/>
      <c r="L1987" s="1"/>
      <c r="M1987" s="84">
        <f t="shared" si="308"/>
        <v>19.71</v>
      </c>
      <c r="N1987" s="84">
        <f t="shared" si="309"/>
        <v>136.22999999999999</v>
      </c>
      <c r="O1987" s="84">
        <f t="shared" si="302"/>
        <v>449.55900000000003</v>
      </c>
      <c r="P1987" s="1"/>
      <c r="Q1987" s="1"/>
    </row>
    <row r="1988" spans="1:17" x14ac:dyDescent="0.2">
      <c r="A1988" s="84">
        <f t="shared" si="303"/>
        <v>198.2</v>
      </c>
      <c r="B1988" s="84">
        <f t="shared" si="300"/>
        <v>1</v>
      </c>
      <c r="C1988" s="84">
        <f t="shared" si="301"/>
        <v>1</v>
      </c>
      <c r="D1988" s="1"/>
      <c r="E1988" s="84">
        <f t="shared" si="304"/>
        <v>19.72</v>
      </c>
      <c r="F1988" s="84">
        <f t="shared" si="305"/>
        <v>0</v>
      </c>
      <c r="G1988" s="1"/>
      <c r="H1988" s="1"/>
      <c r="I1988" s="84">
        <f t="shared" si="306"/>
        <v>19.72</v>
      </c>
      <c r="J1988" s="84">
        <f t="shared" si="307"/>
        <v>354.4</v>
      </c>
      <c r="K1988" s="1"/>
      <c r="L1988" s="1"/>
      <c r="M1988" s="84">
        <f t="shared" si="308"/>
        <v>19.72</v>
      </c>
      <c r="N1988" s="84">
        <f t="shared" si="309"/>
        <v>136.31</v>
      </c>
      <c r="O1988" s="84">
        <f t="shared" si="302"/>
        <v>449.82299999999998</v>
      </c>
      <c r="P1988" s="1"/>
      <c r="Q1988" s="1"/>
    </row>
    <row r="1989" spans="1:17" x14ac:dyDescent="0.2">
      <c r="A1989" s="84">
        <f t="shared" si="303"/>
        <v>198.3</v>
      </c>
      <c r="B1989" s="84">
        <f t="shared" si="300"/>
        <v>1</v>
      </c>
      <c r="C1989" s="84">
        <f t="shared" si="301"/>
        <v>1</v>
      </c>
      <c r="D1989" s="1"/>
      <c r="E1989" s="84">
        <f t="shared" si="304"/>
        <v>19.73</v>
      </c>
      <c r="F1989" s="84">
        <f t="shared" si="305"/>
        <v>0</v>
      </c>
      <c r="G1989" s="1"/>
      <c r="H1989" s="1"/>
      <c r="I1989" s="84">
        <f t="shared" si="306"/>
        <v>19.73</v>
      </c>
      <c r="J1989" s="84">
        <f t="shared" si="307"/>
        <v>354.6</v>
      </c>
      <c r="K1989" s="1"/>
      <c r="L1989" s="1"/>
      <c r="M1989" s="84">
        <f t="shared" si="308"/>
        <v>19.73</v>
      </c>
      <c r="N1989" s="84">
        <f t="shared" si="309"/>
        <v>136.38</v>
      </c>
      <c r="O1989" s="84">
        <f t="shared" si="302"/>
        <v>450.05399999999997</v>
      </c>
      <c r="P1989" s="1"/>
      <c r="Q1989" s="1"/>
    </row>
    <row r="1990" spans="1:17" x14ac:dyDescent="0.2">
      <c r="A1990" s="84">
        <f t="shared" si="303"/>
        <v>198.4</v>
      </c>
      <c r="B1990" s="84">
        <f t="shared" si="300"/>
        <v>1</v>
      </c>
      <c r="C1990" s="84">
        <f t="shared" si="301"/>
        <v>1</v>
      </c>
      <c r="D1990" s="1"/>
      <c r="E1990" s="84">
        <f t="shared" si="304"/>
        <v>19.739999999999998</v>
      </c>
      <c r="F1990" s="84">
        <f t="shared" si="305"/>
        <v>0</v>
      </c>
      <c r="G1990" s="1"/>
      <c r="H1990" s="1"/>
      <c r="I1990" s="84">
        <f t="shared" si="306"/>
        <v>19.739999999999998</v>
      </c>
      <c r="J1990" s="84">
        <f t="shared" si="307"/>
        <v>354.8</v>
      </c>
      <c r="K1990" s="1"/>
      <c r="L1990" s="1"/>
      <c r="M1990" s="84">
        <f t="shared" si="308"/>
        <v>19.739999999999998</v>
      </c>
      <c r="N1990" s="84">
        <f t="shared" si="309"/>
        <v>136.46</v>
      </c>
      <c r="O1990" s="84">
        <f t="shared" si="302"/>
        <v>450.31799999999998</v>
      </c>
      <c r="P1990" s="1"/>
      <c r="Q1990" s="1"/>
    </row>
    <row r="1991" spans="1:17" x14ac:dyDescent="0.2">
      <c r="A1991" s="84">
        <f t="shared" si="303"/>
        <v>198.5</v>
      </c>
      <c r="B1991" s="84">
        <f t="shared" si="300"/>
        <v>1</v>
      </c>
      <c r="C1991" s="84">
        <f t="shared" si="301"/>
        <v>1</v>
      </c>
      <c r="D1991" s="1"/>
      <c r="E1991" s="84">
        <f t="shared" si="304"/>
        <v>19.75</v>
      </c>
      <c r="F1991" s="84">
        <f t="shared" si="305"/>
        <v>0</v>
      </c>
      <c r="G1991" s="1"/>
      <c r="H1991" s="1"/>
      <c r="I1991" s="84">
        <f t="shared" si="306"/>
        <v>19.75</v>
      </c>
      <c r="J1991" s="84">
        <f t="shared" si="307"/>
        <v>355</v>
      </c>
      <c r="K1991" s="1"/>
      <c r="L1991" s="1"/>
      <c r="M1991" s="84">
        <f t="shared" si="308"/>
        <v>19.75</v>
      </c>
      <c r="N1991" s="84">
        <f t="shared" si="309"/>
        <v>136.54</v>
      </c>
      <c r="O1991" s="84">
        <f t="shared" si="302"/>
        <v>450.58199999999999</v>
      </c>
      <c r="P1991" s="1"/>
      <c r="Q1991" s="1"/>
    </row>
    <row r="1992" spans="1:17" x14ac:dyDescent="0.2">
      <c r="A1992" s="84">
        <f t="shared" si="303"/>
        <v>198.6</v>
      </c>
      <c r="B1992" s="84">
        <f t="shared" si="300"/>
        <v>1</v>
      </c>
      <c r="C1992" s="84">
        <f t="shared" si="301"/>
        <v>1</v>
      </c>
      <c r="D1992" s="1"/>
      <c r="E1992" s="84">
        <f t="shared" si="304"/>
        <v>19.760000000000002</v>
      </c>
      <c r="F1992" s="84">
        <f t="shared" si="305"/>
        <v>0</v>
      </c>
      <c r="G1992" s="1"/>
      <c r="H1992" s="1"/>
      <c r="I1992" s="84">
        <f t="shared" si="306"/>
        <v>19.760000000000002</v>
      </c>
      <c r="J1992" s="84">
        <f t="shared" si="307"/>
        <v>355.2</v>
      </c>
      <c r="K1992" s="1"/>
      <c r="L1992" s="1"/>
      <c r="M1992" s="84">
        <f t="shared" si="308"/>
        <v>19.760000000000002</v>
      </c>
      <c r="N1992" s="84">
        <f t="shared" si="309"/>
        <v>136.62</v>
      </c>
      <c r="O1992" s="84">
        <f t="shared" si="302"/>
        <v>450.846</v>
      </c>
      <c r="P1992" s="1"/>
      <c r="Q1992" s="1"/>
    </row>
    <row r="1993" spans="1:17" x14ac:dyDescent="0.2">
      <c r="A1993" s="84">
        <f t="shared" si="303"/>
        <v>198.7</v>
      </c>
      <c r="B1993" s="84">
        <f t="shared" si="300"/>
        <v>1</v>
      </c>
      <c r="C1993" s="84">
        <f t="shared" si="301"/>
        <v>1</v>
      </c>
      <c r="D1993" s="1"/>
      <c r="E1993" s="84">
        <f t="shared" si="304"/>
        <v>19.77</v>
      </c>
      <c r="F1993" s="84">
        <f t="shared" si="305"/>
        <v>0</v>
      </c>
      <c r="G1993" s="1"/>
      <c r="H1993" s="1"/>
      <c r="I1993" s="84">
        <f t="shared" si="306"/>
        <v>19.77</v>
      </c>
      <c r="J1993" s="84">
        <f t="shared" si="307"/>
        <v>355.4</v>
      </c>
      <c r="K1993" s="1"/>
      <c r="L1993" s="1"/>
      <c r="M1993" s="84">
        <f t="shared" si="308"/>
        <v>19.77</v>
      </c>
      <c r="N1993" s="84">
        <f t="shared" si="309"/>
        <v>136.69</v>
      </c>
      <c r="O1993" s="84">
        <f t="shared" si="302"/>
        <v>451.077</v>
      </c>
      <c r="P1993" s="1"/>
      <c r="Q1993" s="1"/>
    </row>
    <row r="1994" spans="1:17" x14ac:dyDescent="0.2">
      <c r="A1994" s="84">
        <f t="shared" si="303"/>
        <v>198.8</v>
      </c>
      <c r="B1994" s="84">
        <f t="shared" si="300"/>
        <v>1</v>
      </c>
      <c r="C1994" s="84">
        <f t="shared" si="301"/>
        <v>1</v>
      </c>
      <c r="D1994" s="1"/>
      <c r="E1994" s="84">
        <f t="shared" si="304"/>
        <v>19.78</v>
      </c>
      <c r="F1994" s="84">
        <f t="shared" si="305"/>
        <v>0</v>
      </c>
      <c r="G1994" s="1"/>
      <c r="H1994" s="1"/>
      <c r="I1994" s="84">
        <f t="shared" si="306"/>
        <v>19.78</v>
      </c>
      <c r="J1994" s="84">
        <f t="shared" si="307"/>
        <v>355.6</v>
      </c>
      <c r="K1994" s="1"/>
      <c r="L1994" s="1"/>
      <c r="M1994" s="84">
        <f t="shared" si="308"/>
        <v>19.78</v>
      </c>
      <c r="N1994" s="84">
        <f t="shared" si="309"/>
        <v>136.77000000000001</v>
      </c>
      <c r="O1994" s="84">
        <f t="shared" si="302"/>
        <v>451.34100000000001</v>
      </c>
      <c r="P1994" s="1"/>
      <c r="Q1994" s="1"/>
    </row>
    <row r="1995" spans="1:17" x14ac:dyDescent="0.2">
      <c r="A1995" s="84">
        <f t="shared" si="303"/>
        <v>198.9</v>
      </c>
      <c r="B1995" s="84">
        <f t="shared" si="300"/>
        <v>1</v>
      </c>
      <c r="C1995" s="84">
        <f t="shared" si="301"/>
        <v>1</v>
      </c>
      <c r="D1995" s="1"/>
      <c r="E1995" s="84">
        <f t="shared" si="304"/>
        <v>19.79</v>
      </c>
      <c r="F1995" s="84">
        <f t="shared" si="305"/>
        <v>0</v>
      </c>
      <c r="G1995" s="1"/>
      <c r="H1995" s="1"/>
      <c r="I1995" s="84">
        <f t="shared" si="306"/>
        <v>19.79</v>
      </c>
      <c r="J1995" s="84">
        <f t="shared" si="307"/>
        <v>355.8</v>
      </c>
      <c r="K1995" s="1"/>
      <c r="L1995" s="1"/>
      <c r="M1995" s="84">
        <f t="shared" si="308"/>
        <v>19.79</v>
      </c>
      <c r="N1995" s="84">
        <f t="shared" si="309"/>
        <v>136.85</v>
      </c>
      <c r="O1995" s="84">
        <f t="shared" si="302"/>
        <v>451.60500000000002</v>
      </c>
      <c r="P1995" s="1"/>
      <c r="Q1995" s="1"/>
    </row>
    <row r="1996" spans="1:17" x14ac:dyDescent="0.2">
      <c r="A1996" s="84">
        <f t="shared" si="303"/>
        <v>199</v>
      </c>
      <c r="B1996" s="84">
        <f t="shared" si="300"/>
        <v>1</v>
      </c>
      <c r="C1996" s="84">
        <f t="shared" si="301"/>
        <v>1</v>
      </c>
      <c r="D1996" s="1"/>
      <c r="E1996" s="84">
        <f t="shared" si="304"/>
        <v>19.8</v>
      </c>
      <c r="F1996" s="84">
        <f t="shared" si="305"/>
        <v>0</v>
      </c>
      <c r="G1996" s="1"/>
      <c r="H1996" s="1"/>
      <c r="I1996" s="84">
        <f t="shared" si="306"/>
        <v>19.8</v>
      </c>
      <c r="J1996" s="84">
        <f t="shared" si="307"/>
        <v>356</v>
      </c>
      <c r="K1996" s="1"/>
      <c r="L1996" s="1"/>
      <c r="M1996" s="84">
        <f t="shared" si="308"/>
        <v>19.8</v>
      </c>
      <c r="N1996" s="84">
        <f t="shared" si="309"/>
        <v>136.91999999999999</v>
      </c>
      <c r="O1996" s="84">
        <f t="shared" si="302"/>
        <v>451.83600000000001</v>
      </c>
      <c r="P1996" s="1"/>
      <c r="Q1996" s="1"/>
    </row>
    <row r="1997" spans="1:17" x14ac:dyDescent="0.2">
      <c r="A1997" s="84">
        <f t="shared" si="303"/>
        <v>199.1</v>
      </c>
      <c r="B1997" s="84">
        <f t="shared" si="300"/>
        <v>1</v>
      </c>
      <c r="C1997" s="84">
        <f t="shared" si="301"/>
        <v>1</v>
      </c>
      <c r="D1997" s="1"/>
      <c r="E1997" s="84">
        <f t="shared" si="304"/>
        <v>19.809999999999999</v>
      </c>
      <c r="F1997" s="84">
        <f t="shared" si="305"/>
        <v>0</v>
      </c>
      <c r="G1997" s="1"/>
      <c r="H1997" s="1"/>
      <c r="I1997" s="84">
        <f t="shared" si="306"/>
        <v>19.809999999999999</v>
      </c>
      <c r="J1997" s="84">
        <f t="shared" si="307"/>
        <v>356.2</v>
      </c>
      <c r="K1997" s="1"/>
      <c r="L1997" s="1"/>
      <c r="M1997" s="84">
        <f t="shared" si="308"/>
        <v>19.809999999999999</v>
      </c>
      <c r="N1997" s="84">
        <f t="shared" si="309"/>
        <v>137</v>
      </c>
      <c r="O1997" s="84">
        <f t="shared" si="302"/>
        <v>452.1</v>
      </c>
      <c r="P1997" s="1"/>
      <c r="Q1997" s="1"/>
    </row>
    <row r="1998" spans="1:17" x14ac:dyDescent="0.2">
      <c r="A1998" s="84">
        <f t="shared" si="303"/>
        <v>199.2</v>
      </c>
      <c r="B1998" s="84">
        <f t="shared" si="300"/>
        <v>1</v>
      </c>
      <c r="C1998" s="84">
        <f t="shared" si="301"/>
        <v>1</v>
      </c>
      <c r="D1998" s="1"/>
      <c r="E1998" s="84">
        <f t="shared" si="304"/>
        <v>19.82</v>
      </c>
      <c r="F1998" s="84">
        <f t="shared" si="305"/>
        <v>0</v>
      </c>
      <c r="G1998" s="1"/>
      <c r="H1998" s="1"/>
      <c r="I1998" s="84">
        <f t="shared" si="306"/>
        <v>19.82</v>
      </c>
      <c r="J1998" s="84">
        <f t="shared" si="307"/>
        <v>356.4</v>
      </c>
      <c r="K1998" s="1"/>
      <c r="L1998" s="1"/>
      <c r="M1998" s="84">
        <f t="shared" si="308"/>
        <v>19.82</v>
      </c>
      <c r="N1998" s="84">
        <f t="shared" si="309"/>
        <v>137.08000000000001</v>
      </c>
      <c r="O1998" s="84">
        <f t="shared" si="302"/>
        <v>452.36399999999998</v>
      </c>
      <c r="P1998" s="1"/>
      <c r="Q1998" s="1"/>
    </row>
    <row r="1999" spans="1:17" x14ac:dyDescent="0.2">
      <c r="A1999" s="84">
        <f t="shared" si="303"/>
        <v>199.3</v>
      </c>
      <c r="B1999" s="84">
        <f t="shared" si="300"/>
        <v>1</v>
      </c>
      <c r="C1999" s="84">
        <f t="shared" si="301"/>
        <v>1</v>
      </c>
      <c r="D1999" s="1"/>
      <c r="E1999" s="84">
        <f t="shared" si="304"/>
        <v>19.829999999999998</v>
      </c>
      <c r="F1999" s="84">
        <f t="shared" si="305"/>
        <v>0</v>
      </c>
      <c r="G1999" s="1"/>
      <c r="H1999" s="1"/>
      <c r="I1999" s="84">
        <f t="shared" si="306"/>
        <v>19.829999999999998</v>
      </c>
      <c r="J1999" s="84">
        <f t="shared" si="307"/>
        <v>356.6</v>
      </c>
      <c r="K1999" s="1"/>
      <c r="L1999" s="1"/>
      <c r="M1999" s="84">
        <f t="shared" si="308"/>
        <v>19.829999999999998</v>
      </c>
      <c r="N1999" s="84">
        <f t="shared" si="309"/>
        <v>137.15</v>
      </c>
      <c r="O1999" s="84">
        <f t="shared" si="302"/>
        <v>452.59500000000003</v>
      </c>
      <c r="P1999" s="1"/>
      <c r="Q1999" s="1"/>
    </row>
    <row r="2000" spans="1:17" x14ac:dyDescent="0.2">
      <c r="A2000" s="84">
        <f t="shared" si="303"/>
        <v>199.4</v>
      </c>
      <c r="B2000" s="84">
        <f t="shared" ref="B2000:B2007" si="310">ROUND(VLOOKUP($A2000,SINCLAIRTABELLE,$D$1),$B$10)</f>
        <v>1</v>
      </c>
      <c r="C2000" s="84">
        <f t="shared" ref="C2000:C2007" si="311">IF($B$3=$W$1,ROUND(VLOOKUP($A2000,SINCLAIRTABELLE,$E$1),$B$10),IF($B$3=$W$2,B2000,B2000+$B$4))</f>
        <v>1</v>
      </c>
      <c r="D2000" s="1"/>
      <c r="E2000" s="84">
        <f t="shared" si="304"/>
        <v>19.84</v>
      </c>
      <c r="F2000" s="84">
        <f t="shared" si="305"/>
        <v>0</v>
      </c>
      <c r="G2000" s="1"/>
      <c r="H2000" s="1"/>
      <c r="I2000" s="84">
        <f t="shared" si="306"/>
        <v>19.84</v>
      </c>
      <c r="J2000" s="84">
        <f t="shared" si="307"/>
        <v>356.8</v>
      </c>
      <c r="K2000" s="1"/>
      <c r="L2000" s="1"/>
      <c r="M2000" s="84">
        <f t="shared" si="308"/>
        <v>19.84</v>
      </c>
      <c r="N2000" s="84">
        <f t="shared" si="309"/>
        <v>137.22999999999999</v>
      </c>
      <c r="O2000" s="84">
        <f t="shared" ref="O2000:O2016" si="312">IF($N$4="Ja",ROUND(N2000*$O$2,$B$10),N2000)</f>
        <v>452.85899999999998</v>
      </c>
      <c r="P2000" s="1"/>
      <c r="Q2000" s="1"/>
    </row>
    <row r="2001" spans="1:17" x14ac:dyDescent="0.2">
      <c r="A2001" s="84">
        <f t="shared" si="303"/>
        <v>199.5</v>
      </c>
      <c r="B2001" s="84">
        <f t="shared" si="310"/>
        <v>1</v>
      </c>
      <c r="C2001" s="84">
        <f t="shared" si="311"/>
        <v>1</v>
      </c>
      <c r="D2001" s="1"/>
      <c r="E2001" s="84">
        <f t="shared" si="304"/>
        <v>19.850000000000001</v>
      </c>
      <c r="F2001" s="84">
        <f t="shared" si="305"/>
        <v>0</v>
      </c>
      <c r="G2001" s="1"/>
      <c r="H2001" s="1"/>
      <c r="I2001" s="84">
        <f t="shared" si="306"/>
        <v>19.850000000000001</v>
      </c>
      <c r="J2001" s="84">
        <f t="shared" si="307"/>
        <v>357</v>
      </c>
      <c r="K2001" s="1"/>
      <c r="L2001" s="1"/>
      <c r="M2001" s="84">
        <f t="shared" si="308"/>
        <v>19.850000000000001</v>
      </c>
      <c r="N2001" s="84">
        <f t="shared" si="309"/>
        <v>137.31</v>
      </c>
      <c r="O2001" s="84">
        <f t="shared" si="312"/>
        <v>453.12299999999999</v>
      </c>
      <c r="P2001" s="1"/>
      <c r="Q2001" s="1"/>
    </row>
    <row r="2002" spans="1:17" x14ac:dyDescent="0.2">
      <c r="A2002" s="84">
        <f t="shared" ref="A2002:A2007" si="313">ROUND(A2001+0.1,1)</f>
        <v>199.6</v>
      </c>
      <c r="B2002" s="84">
        <f t="shared" si="310"/>
        <v>1</v>
      </c>
      <c r="C2002" s="84">
        <f t="shared" si="311"/>
        <v>1</v>
      </c>
      <c r="D2002" s="1"/>
      <c r="E2002" s="84">
        <f t="shared" ref="E2002:E2007" si="314">ROUND(E2001+0.01,2)</f>
        <v>19.86</v>
      </c>
      <c r="F2002" s="84">
        <f t="shared" ref="F2002:F2007" si="315">ROUND(IF(E2002 &gt; $F$9,0,($F$9-E2002)*100*$F$11), $F$10)</f>
        <v>0</v>
      </c>
      <c r="G2002" s="1"/>
      <c r="H2002" s="1"/>
      <c r="I2002" s="84">
        <f t="shared" ref="I2002:I2016" si="316">ROUND(I2001+0.01,2)</f>
        <v>19.86</v>
      </c>
      <c r="J2002" s="84">
        <f t="shared" ref="J2002:J2016" si="317">ROUND(IF(I2002&lt;=$J$9,0,(I2002-$J$9)*100*$J$11),$J$10)</f>
        <v>357.2</v>
      </c>
      <c r="K2002" s="1"/>
      <c r="L2002" s="1"/>
      <c r="M2002" s="84">
        <f t="shared" ref="M2002:M2016" si="318">ROUND(M2001+0.01,2)</f>
        <v>19.86</v>
      </c>
      <c r="N2002" s="84">
        <f t="shared" ref="N2002:N2016" si="319">ROUND(IF(M2002&lt;=$N$9,0,(M2002-$N$9)*100*$N$11),$N$10)</f>
        <v>137.38</v>
      </c>
      <c r="O2002" s="84">
        <f t="shared" si="312"/>
        <v>453.35399999999998</v>
      </c>
      <c r="P2002" s="1"/>
      <c r="Q2002" s="1"/>
    </row>
    <row r="2003" spans="1:17" x14ac:dyDescent="0.2">
      <c r="A2003" s="84">
        <f t="shared" si="313"/>
        <v>199.7</v>
      </c>
      <c r="B2003" s="84">
        <f t="shared" si="310"/>
        <v>1</v>
      </c>
      <c r="C2003" s="84">
        <f t="shared" si="311"/>
        <v>1</v>
      </c>
      <c r="D2003" s="1"/>
      <c r="E2003" s="84">
        <f t="shared" si="314"/>
        <v>19.87</v>
      </c>
      <c r="F2003" s="84">
        <f t="shared" si="315"/>
        <v>0</v>
      </c>
      <c r="G2003" s="1"/>
      <c r="H2003" s="1"/>
      <c r="I2003" s="84">
        <f t="shared" si="316"/>
        <v>19.87</v>
      </c>
      <c r="J2003" s="84">
        <f t="shared" si="317"/>
        <v>357.4</v>
      </c>
      <c r="K2003" s="1"/>
      <c r="L2003" s="1"/>
      <c r="M2003" s="84">
        <f t="shared" si="318"/>
        <v>19.87</v>
      </c>
      <c r="N2003" s="84">
        <f t="shared" si="319"/>
        <v>137.46</v>
      </c>
      <c r="O2003" s="84">
        <f t="shared" si="312"/>
        <v>453.61799999999999</v>
      </c>
      <c r="P2003" s="1"/>
      <c r="Q2003" s="1"/>
    </row>
    <row r="2004" spans="1:17" x14ac:dyDescent="0.2">
      <c r="A2004" s="84">
        <f t="shared" si="313"/>
        <v>199.8</v>
      </c>
      <c r="B2004" s="84">
        <f t="shared" si="310"/>
        <v>1</v>
      </c>
      <c r="C2004" s="84">
        <f t="shared" si="311"/>
        <v>1</v>
      </c>
      <c r="D2004" s="1"/>
      <c r="E2004" s="84">
        <f t="shared" si="314"/>
        <v>19.88</v>
      </c>
      <c r="F2004" s="84">
        <f t="shared" si="315"/>
        <v>0</v>
      </c>
      <c r="G2004" s="1"/>
      <c r="H2004" s="1"/>
      <c r="I2004" s="84">
        <f t="shared" si="316"/>
        <v>19.88</v>
      </c>
      <c r="J2004" s="84">
        <f t="shared" si="317"/>
        <v>357.6</v>
      </c>
      <c r="K2004" s="1"/>
      <c r="L2004" s="1"/>
      <c r="M2004" s="84">
        <f t="shared" si="318"/>
        <v>19.88</v>
      </c>
      <c r="N2004" s="84">
        <f t="shared" si="319"/>
        <v>137.54</v>
      </c>
      <c r="O2004" s="84">
        <f t="shared" si="312"/>
        <v>453.88200000000001</v>
      </c>
      <c r="P2004" s="1"/>
      <c r="Q2004" s="1"/>
    </row>
    <row r="2005" spans="1:17" x14ac:dyDescent="0.2">
      <c r="A2005" s="84">
        <f t="shared" si="313"/>
        <v>199.9</v>
      </c>
      <c r="B2005" s="84">
        <f t="shared" si="310"/>
        <v>1</v>
      </c>
      <c r="C2005" s="84">
        <f t="shared" si="311"/>
        <v>1</v>
      </c>
      <c r="D2005" s="1"/>
      <c r="E2005" s="84">
        <f t="shared" si="314"/>
        <v>19.89</v>
      </c>
      <c r="F2005" s="84">
        <f t="shared" si="315"/>
        <v>0</v>
      </c>
      <c r="G2005" s="1"/>
      <c r="H2005" s="1"/>
      <c r="I2005" s="84">
        <f t="shared" si="316"/>
        <v>19.89</v>
      </c>
      <c r="J2005" s="84">
        <f t="shared" si="317"/>
        <v>357.8</v>
      </c>
      <c r="K2005" s="1"/>
      <c r="L2005" s="1"/>
      <c r="M2005" s="84">
        <f t="shared" si="318"/>
        <v>19.89</v>
      </c>
      <c r="N2005" s="84">
        <f t="shared" si="319"/>
        <v>137.62</v>
      </c>
      <c r="O2005" s="84">
        <f t="shared" si="312"/>
        <v>454.14600000000002</v>
      </c>
      <c r="P2005" s="1"/>
      <c r="Q2005" s="1"/>
    </row>
    <row r="2006" spans="1:17" x14ac:dyDescent="0.2">
      <c r="A2006" s="84">
        <f t="shared" si="313"/>
        <v>200</v>
      </c>
      <c r="B2006" s="84">
        <f t="shared" si="310"/>
        <v>1</v>
      </c>
      <c r="C2006" s="84">
        <f t="shared" si="311"/>
        <v>1</v>
      </c>
      <c r="D2006" s="1"/>
      <c r="E2006" s="84">
        <f t="shared" si="314"/>
        <v>19.899999999999999</v>
      </c>
      <c r="F2006" s="84">
        <f t="shared" si="315"/>
        <v>0</v>
      </c>
      <c r="G2006" s="1"/>
      <c r="H2006" s="1"/>
      <c r="I2006" s="84">
        <f t="shared" si="316"/>
        <v>19.899999999999999</v>
      </c>
      <c r="J2006" s="84">
        <f t="shared" si="317"/>
        <v>358</v>
      </c>
      <c r="K2006" s="1"/>
      <c r="L2006" s="1"/>
      <c r="M2006" s="84">
        <f t="shared" si="318"/>
        <v>19.899999999999999</v>
      </c>
      <c r="N2006" s="84">
        <f t="shared" si="319"/>
        <v>137.69</v>
      </c>
      <c r="O2006" s="84">
        <f t="shared" si="312"/>
        <v>454.37700000000001</v>
      </c>
      <c r="P2006" s="1"/>
      <c r="Q2006" s="1"/>
    </row>
    <row r="2007" spans="1:17" x14ac:dyDescent="0.2">
      <c r="A2007" s="84">
        <f t="shared" si="313"/>
        <v>200.1</v>
      </c>
      <c r="B2007" s="84">
        <f t="shared" si="310"/>
        <v>1</v>
      </c>
      <c r="C2007" s="84">
        <f t="shared" si="311"/>
        <v>1</v>
      </c>
      <c r="D2007" s="1"/>
      <c r="E2007" s="84">
        <f t="shared" si="314"/>
        <v>19.91</v>
      </c>
      <c r="F2007" s="84">
        <f t="shared" si="315"/>
        <v>0</v>
      </c>
      <c r="G2007" s="1"/>
      <c r="H2007" s="1"/>
      <c r="I2007" s="84">
        <f t="shared" si="316"/>
        <v>19.91</v>
      </c>
      <c r="J2007" s="84">
        <f t="shared" si="317"/>
        <v>358.2</v>
      </c>
      <c r="K2007" s="1"/>
      <c r="L2007" s="1"/>
      <c r="M2007" s="84">
        <f t="shared" si="318"/>
        <v>19.91</v>
      </c>
      <c r="N2007" s="84">
        <f t="shared" si="319"/>
        <v>137.77000000000001</v>
      </c>
      <c r="O2007" s="84">
        <f t="shared" si="312"/>
        <v>454.64100000000002</v>
      </c>
      <c r="P2007" s="1"/>
      <c r="Q2007" s="1"/>
    </row>
    <row r="2008" spans="1:17" x14ac:dyDescent="0.2">
      <c r="I2008" s="84">
        <f t="shared" si="316"/>
        <v>19.920000000000002</v>
      </c>
      <c r="J2008" s="84">
        <f t="shared" si="317"/>
        <v>358.4</v>
      </c>
      <c r="M2008" s="84">
        <f t="shared" si="318"/>
        <v>19.920000000000002</v>
      </c>
      <c r="N2008" s="84">
        <f t="shared" si="319"/>
        <v>137.85</v>
      </c>
      <c r="O2008" s="84">
        <f t="shared" si="312"/>
        <v>454.90499999999997</v>
      </c>
    </row>
    <row r="2009" spans="1:17" x14ac:dyDescent="0.2">
      <c r="I2009" s="84">
        <f t="shared" si="316"/>
        <v>19.93</v>
      </c>
      <c r="J2009" s="84">
        <f t="shared" si="317"/>
        <v>358.6</v>
      </c>
      <c r="M2009" s="84">
        <f t="shared" si="318"/>
        <v>19.93</v>
      </c>
      <c r="N2009" s="84">
        <f t="shared" si="319"/>
        <v>137.91999999999999</v>
      </c>
      <c r="O2009" s="84">
        <f t="shared" si="312"/>
        <v>455.13600000000002</v>
      </c>
    </row>
    <row r="2010" spans="1:17" x14ac:dyDescent="0.2">
      <c r="I2010" s="84">
        <f t="shared" si="316"/>
        <v>19.940000000000001</v>
      </c>
      <c r="J2010" s="84">
        <f t="shared" si="317"/>
        <v>358.8</v>
      </c>
      <c r="M2010" s="84">
        <f t="shared" si="318"/>
        <v>19.940000000000001</v>
      </c>
      <c r="N2010" s="84">
        <f t="shared" si="319"/>
        <v>138</v>
      </c>
      <c r="O2010" s="84">
        <f t="shared" si="312"/>
        <v>455.4</v>
      </c>
    </row>
    <row r="2011" spans="1:17" x14ac:dyDescent="0.2">
      <c r="I2011" s="84">
        <f t="shared" si="316"/>
        <v>19.95</v>
      </c>
      <c r="J2011" s="84">
        <f t="shared" si="317"/>
        <v>359</v>
      </c>
      <c r="M2011" s="84">
        <f t="shared" si="318"/>
        <v>19.95</v>
      </c>
      <c r="N2011" s="84">
        <f t="shared" si="319"/>
        <v>138.08000000000001</v>
      </c>
      <c r="O2011" s="84">
        <f t="shared" si="312"/>
        <v>455.66399999999999</v>
      </c>
    </row>
    <row r="2012" spans="1:17" x14ac:dyDescent="0.2">
      <c r="I2012" s="84">
        <f t="shared" si="316"/>
        <v>19.96</v>
      </c>
      <c r="J2012" s="84">
        <f t="shared" si="317"/>
        <v>359.2</v>
      </c>
      <c r="M2012" s="84">
        <f t="shared" si="318"/>
        <v>19.96</v>
      </c>
      <c r="N2012" s="84">
        <f t="shared" si="319"/>
        <v>138.15</v>
      </c>
      <c r="O2012" s="84">
        <f t="shared" si="312"/>
        <v>455.89499999999998</v>
      </c>
    </row>
    <row r="2013" spans="1:17" x14ac:dyDescent="0.2">
      <c r="I2013" s="84">
        <f t="shared" si="316"/>
        <v>19.97</v>
      </c>
      <c r="J2013" s="84">
        <f t="shared" si="317"/>
        <v>359.4</v>
      </c>
      <c r="M2013" s="84">
        <f t="shared" si="318"/>
        <v>19.97</v>
      </c>
      <c r="N2013" s="84">
        <f t="shared" si="319"/>
        <v>138.22999999999999</v>
      </c>
      <c r="O2013" s="84">
        <f t="shared" si="312"/>
        <v>456.15899999999999</v>
      </c>
    </row>
    <row r="2014" spans="1:17" x14ac:dyDescent="0.2">
      <c r="I2014" s="84">
        <f t="shared" si="316"/>
        <v>19.98</v>
      </c>
      <c r="J2014" s="84">
        <f t="shared" si="317"/>
        <v>359.6</v>
      </c>
      <c r="M2014" s="84">
        <f t="shared" si="318"/>
        <v>19.98</v>
      </c>
      <c r="N2014" s="84">
        <f t="shared" si="319"/>
        <v>138.31</v>
      </c>
      <c r="O2014" s="84">
        <f t="shared" si="312"/>
        <v>456.423</v>
      </c>
    </row>
    <row r="2015" spans="1:17" x14ac:dyDescent="0.2">
      <c r="I2015" s="84">
        <f t="shared" si="316"/>
        <v>19.989999999999998</v>
      </c>
      <c r="J2015" s="84">
        <f t="shared" si="317"/>
        <v>359.8</v>
      </c>
      <c r="M2015" s="84">
        <f t="shared" si="318"/>
        <v>19.989999999999998</v>
      </c>
      <c r="N2015" s="84">
        <f t="shared" si="319"/>
        <v>138.38</v>
      </c>
      <c r="O2015" s="84">
        <f t="shared" si="312"/>
        <v>456.654</v>
      </c>
    </row>
    <row r="2016" spans="1:17" x14ac:dyDescent="0.2">
      <c r="I2016" s="84">
        <f t="shared" si="316"/>
        <v>20</v>
      </c>
      <c r="J2016" s="84">
        <f t="shared" si="317"/>
        <v>360</v>
      </c>
      <c r="M2016" s="84">
        <f t="shared" si="318"/>
        <v>20</v>
      </c>
      <c r="N2016" s="84">
        <f t="shared" si="319"/>
        <v>138.46</v>
      </c>
      <c r="O2016" s="84">
        <f t="shared" si="312"/>
        <v>456.91800000000001</v>
      </c>
    </row>
  </sheetData>
  <mergeCells count="4">
    <mergeCell ref="A14:C14"/>
    <mergeCell ref="E14:F14"/>
    <mergeCell ref="I14:J14"/>
    <mergeCell ref="M14:N14"/>
  </mergeCells>
  <dataValidations count="3">
    <dataValidation type="list" showInputMessage="1" showErrorMessage="1" promptTitle="Wertungstyp für Mädchen" prompt="Hier können Sie festlegen, ob Mädchen nach der Damentabelle, der Herrentabelle, oder der Herrentabelle mit Aufschlag gewertet werden." sqref="B3">
      <formula1>Damenwertungstyp</formula1>
    </dataValidation>
    <dataValidation type="list" allowBlank="1" showInputMessage="1" showErrorMessage="1" sqref="N4">
      <formula1>$X$1:$X$2</formula1>
    </dataValidation>
    <dataValidation type="list" allowBlank="1" showInputMessage="1" showErrorMessage="1" sqref="N1">
      <formula1>$Y$1:$Y$2</formula1>
    </dataValidation>
  </dataValidations>
  <pageMargins left="0.7" right="0.7" top="0.78740157499999996" bottom="0.78740157499999996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opLeftCell="B1" zoomScaleNormal="100" workbookViewId="0">
      <selection activeCell="M17" sqref="M17"/>
    </sheetView>
  </sheetViews>
  <sheetFormatPr baseColWidth="10" defaultRowHeight="12.75" x14ac:dyDescent="0.2"/>
  <cols>
    <col min="1" max="1" width="0" hidden="1" customWidth="1"/>
    <col min="2" max="2" width="17.28515625" bestFit="1" customWidth="1"/>
    <col min="3" max="3" width="5" bestFit="1" customWidth="1"/>
    <col min="4" max="4" width="5.7109375" bestFit="1" customWidth="1"/>
    <col min="5" max="5" width="6" bestFit="1" customWidth="1"/>
    <col min="6" max="6" width="6.28515625" bestFit="1" customWidth="1"/>
    <col min="7" max="7" width="6.7109375" bestFit="1" customWidth="1"/>
    <col min="8" max="8" width="6.28515625" bestFit="1" customWidth="1"/>
    <col min="9" max="9" width="6" bestFit="1" customWidth="1"/>
    <col min="10" max="10" width="6.28515625" bestFit="1" customWidth="1"/>
    <col min="11" max="11" width="7.7109375" bestFit="1" customWidth="1"/>
    <col min="14" max="16" width="11.42578125" hidden="1" customWidth="1"/>
    <col min="17" max="17" width="7.5703125" style="1" bestFit="1" customWidth="1"/>
    <col min="19" max="19" width="7.140625" bestFit="1" customWidth="1"/>
    <col min="20" max="20" width="7" bestFit="1" customWidth="1"/>
    <col min="21" max="21" width="7.140625" bestFit="1" customWidth="1"/>
    <col min="22" max="22" width="6.42578125" customWidth="1"/>
    <col min="23" max="23" width="5.42578125" bestFit="1" customWidth="1"/>
    <col min="24" max="24" width="24.28515625" customWidth="1"/>
  </cols>
  <sheetData>
    <row r="1" spans="1:25" x14ac:dyDescent="0.2">
      <c r="B1" s="167" t="s">
        <v>2469</v>
      </c>
      <c r="C1" s="167" t="s">
        <v>2458</v>
      </c>
      <c r="D1" s="167" t="s">
        <v>2457</v>
      </c>
      <c r="E1" s="167" t="s">
        <v>2459</v>
      </c>
      <c r="F1" s="167" t="s">
        <v>2460</v>
      </c>
      <c r="G1" s="167" t="s">
        <v>2461</v>
      </c>
      <c r="H1" s="167" t="s">
        <v>2462</v>
      </c>
      <c r="I1" s="167" t="s">
        <v>2463</v>
      </c>
      <c r="J1" s="167" t="s">
        <v>2464</v>
      </c>
      <c r="K1" s="227" t="s">
        <v>2475</v>
      </c>
      <c r="O1">
        <f>O2</f>
        <v>1</v>
      </c>
      <c r="P1">
        <v>1</v>
      </c>
      <c r="Q1" s="238" t="s">
        <v>2437</v>
      </c>
      <c r="R1" s="195" t="s">
        <v>2438</v>
      </c>
      <c r="S1" s="195" t="s">
        <v>2439</v>
      </c>
      <c r="T1" s="201" t="s">
        <v>141</v>
      </c>
      <c r="U1" s="237" t="s">
        <v>146</v>
      </c>
      <c r="V1" s="221" t="s">
        <v>2440</v>
      </c>
      <c r="W1" s="239" t="s">
        <v>2479</v>
      </c>
      <c r="X1" s="239" t="s">
        <v>145</v>
      </c>
      <c r="Y1" s="239" t="s">
        <v>2480</v>
      </c>
    </row>
    <row r="2" spans="1:25" x14ac:dyDescent="0.2">
      <c r="A2">
        <v>1</v>
      </c>
      <c r="B2" s="167" t="s">
        <v>2470</v>
      </c>
      <c r="C2" s="75" t="s">
        <v>2476</v>
      </c>
      <c r="D2" s="75"/>
      <c r="E2" s="228" t="s">
        <v>2476</v>
      </c>
      <c r="F2" s="228"/>
      <c r="G2" s="228"/>
      <c r="H2" s="228"/>
      <c r="I2" s="228"/>
      <c r="J2" s="228"/>
      <c r="K2" s="240">
        <f>IF(ISERROR(VLOOKUP(A2,Wiegeliste!$GS$17:$GT$66,2)),0,IF(VLOOKUP(A2,Wiegeliste!$GS$17:$GT$66,1)&lt;&gt;A2,0,VLOOKUP(A2,Wiegeliste!$GS$17:$GT$66,2)))</f>
        <v>9</v>
      </c>
      <c r="N2">
        <f>Wiegeliste!GL17</f>
        <v>2</v>
      </c>
      <c r="O2">
        <f>Wiegeliste!GM17</f>
        <v>1</v>
      </c>
      <c r="P2">
        <f>IF(O2=9,9,IF(O2=O1,P1,IF(P1=1,2,1)))</f>
        <v>1</v>
      </c>
      <c r="Q2" s="1" t="str">
        <f>IF(O2=99,"",VLOOKUP(N2,Wiegeliste!$A$17:$J$66,4))</f>
        <v>X277</v>
      </c>
      <c r="R2">
        <f>IF(O2=99,"",VLOOKUP(N2,Wiegeliste!$A$17:$J$66,5))</f>
        <v>2</v>
      </c>
      <c r="S2">
        <f>IF(O2=99,"",VLOOKUP(N2,Wiegeliste!$A$17:$J$66,6))</f>
        <v>35</v>
      </c>
      <c r="T2">
        <f>IF(O2=99,"",VLOOKUP(N2,Wiegeliste!$A$17:$J$66,7))</f>
        <v>5</v>
      </c>
      <c r="U2">
        <f>IF(O2=99,"",VLOOKUP(N2,Wiegeliste!$A$17:$J$66,8))</f>
        <v>10</v>
      </c>
      <c r="V2" t="str">
        <f>IF(O2=99,"",VLOOKUP(N2,Wiegeliste!$A$17:$J$66,9))</f>
        <v>U9M</v>
      </c>
      <c r="W2" t="str">
        <f>IF(O2=99,"",VLOOKUP(N2,Wiegeliste!$A$17:$J$66,10))</f>
        <v>J</v>
      </c>
      <c r="X2" t="str">
        <f>IF(O2=99,"",VLOOKUP(N2,Wiegeliste!$A$17:$J$66,2))</f>
        <v>Bacsa David, LAL</v>
      </c>
      <c r="Y2">
        <f>IF(O2=99,"",O2)</f>
        <v>1</v>
      </c>
    </row>
    <row r="3" spans="1:25" x14ac:dyDescent="0.2">
      <c r="A3">
        <v>2</v>
      </c>
      <c r="B3" s="167" t="s">
        <v>2471</v>
      </c>
      <c r="C3" s="75"/>
      <c r="D3" s="228"/>
      <c r="E3" s="228"/>
      <c r="F3" s="228" t="s">
        <v>2476</v>
      </c>
      <c r="G3" s="228"/>
      <c r="H3" s="228" t="s">
        <v>2476</v>
      </c>
      <c r="I3" s="228"/>
      <c r="J3" s="228" t="s">
        <v>2476</v>
      </c>
      <c r="K3" s="240">
        <f>IF(ISERROR(VLOOKUP(A3,Wiegeliste!$GS$17:$GT$66,2)),0,IF(VLOOKUP(A3,Wiegeliste!$GS$17:$GT$66,1)&lt;&gt;A3,0,VLOOKUP(A3,Wiegeliste!$GS$17:$GT$66,2)))</f>
        <v>7</v>
      </c>
      <c r="N3">
        <f>Wiegeliste!GL18</f>
        <v>9</v>
      </c>
      <c r="O3">
        <f>Wiegeliste!GM18</f>
        <v>1</v>
      </c>
      <c r="P3">
        <f t="shared" ref="P3:P51" si="0">IF(O3=9,9,IF(O3=O2,P2,IF(P2=1,2,1)))</f>
        <v>1</v>
      </c>
      <c r="Q3" s="1" t="str">
        <f>IF(O3=99,"",VLOOKUP(N3,Wiegeliste!$A$17:$J$66,4))</f>
        <v>M407</v>
      </c>
      <c r="R3">
        <f>IF(O3=99,"",VLOOKUP(N3,Wiegeliste!$A$17:$J$66,5))</f>
        <v>9</v>
      </c>
      <c r="S3">
        <f>IF(O3=99,"",VLOOKUP(N3,Wiegeliste!$A$17:$J$66,6))</f>
        <v>28.8</v>
      </c>
      <c r="T3">
        <f>IF(O3=99,"",VLOOKUP(N3,Wiegeliste!$A$17:$J$66,7))</f>
        <v>5</v>
      </c>
      <c r="U3">
        <f>IF(O3=99,"",VLOOKUP(N3,Wiegeliste!$A$17:$J$66,8))</f>
        <v>5</v>
      </c>
      <c r="V3" t="str">
        <f>IF(O3=99,"",VLOOKUP(N3,Wiegeliste!$A$17:$J$66,9))</f>
        <v>U9M</v>
      </c>
      <c r="W3" t="str">
        <f>IF(O3=99,"",VLOOKUP(N3,Wiegeliste!$A$17:$J$66,10))</f>
        <v>J</v>
      </c>
      <c r="X3" t="str">
        <f>IF(O3=99,"",VLOOKUP(N3,Wiegeliste!$A$17:$J$66,2))</f>
        <v>Kittenberger Kevin, BRU</v>
      </c>
      <c r="Y3">
        <f t="shared" ref="Y3:Y51" si="1">IF(O3=99,"",O3)</f>
        <v>1</v>
      </c>
    </row>
    <row r="4" spans="1:25" x14ac:dyDescent="0.2">
      <c r="A4">
        <v>3</v>
      </c>
      <c r="B4" s="167" t="s">
        <v>2472</v>
      </c>
      <c r="C4" s="75"/>
      <c r="D4" s="228" t="s">
        <v>2476</v>
      </c>
      <c r="E4" s="228"/>
      <c r="F4" s="228"/>
      <c r="G4" s="228" t="s">
        <v>2476</v>
      </c>
      <c r="H4" s="228"/>
      <c r="I4" s="228" t="s">
        <v>2476</v>
      </c>
      <c r="J4" s="75"/>
      <c r="K4" s="240">
        <f>IF(ISERROR(VLOOKUP(A4,Wiegeliste!$GS$17:$GT$66,2)),0,IF(VLOOKUP(A4,Wiegeliste!$GS$17:$GT$66,1)&lt;&gt;A4,0,VLOOKUP(A4,Wiegeliste!$GS$17:$GT$66,2)))</f>
        <v>10</v>
      </c>
      <c r="N4">
        <f>Wiegeliste!GL19</f>
        <v>16</v>
      </c>
      <c r="O4">
        <f>Wiegeliste!GM19</f>
        <v>1</v>
      </c>
      <c r="P4">
        <f t="shared" si="0"/>
        <v>1</v>
      </c>
      <c r="Q4" s="1" t="str">
        <f>IF(O4=99,"",VLOOKUP(N4,Wiegeliste!$A$17:$J$66,4))</f>
        <v>M419</v>
      </c>
      <c r="R4">
        <f>IF(O4=99,"",VLOOKUP(N4,Wiegeliste!$A$17:$J$66,5))</f>
        <v>16</v>
      </c>
      <c r="S4">
        <f>IF(O4=99,"",VLOOKUP(N4,Wiegeliste!$A$17:$J$66,6))</f>
        <v>42.8</v>
      </c>
      <c r="T4">
        <f>IF(O4=99,"",VLOOKUP(N4,Wiegeliste!$A$17:$J$66,7))</f>
        <v>5</v>
      </c>
      <c r="U4">
        <f>IF(O4=99,"",VLOOKUP(N4,Wiegeliste!$A$17:$J$66,8))</f>
        <v>5</v>
      </c>
      <c r="V4" t="str">
        <f>IF(O4=99,"",VLOOKUP(N4,Wiegeliste!$A$17:$J$66,9))</f>
        <v>U9M</v>
      </c>
      <c r="W4" t="str">
        <f>IF(O4=99,"",VLOOKUP(N4,Wiegeliste!$A$17:$J$66,10))</f>
        <v>J</v>
      </c>
      <c r="X4" t="str">
        <f>IF(O4=99,"",VLOOKUP(N4,Wiegeliste!$A$17:$J$66,2))</f>
        <v>Schrall Tobias, OMV</v>
      </c>
      <c r="Y4">
        <f t="shared" si="1"/>
        <v>1</v>
      </c>
    </row>
    <row r="5" spans="1:25" x14ac:dyDescent="0.2">
      <c r="A5">
        <v>4</v>
      </c>
      <c r="B5" s="167" t="s">
        <v>2473</v>
      </c>
      <c r="C5" s="75"/>
      <c r="D5" s="228"/>
      <c r="E5" s="228"/>
      <c r="F5" s="228"/>
      <c r="G5" s="228"/>
      <c r="H5" s="228"/>
      <c r="I5" s="228"/>
      <c r="J5" s="75"/>
      <c r="K5" s="240">
        <f>IF(ISERROR(VLOOKUP(A5,Wiegeliste!$GS$17:$GT$66,2)),0,IF(VLOOKUP(A5,Wiegeliste!$GS$17:$GT$66,1)&lt;&gt;A5,0,VLOOKUP(A5,Wiegeliste!$GS$17:$GT$66,2)))</f>
        <v>0</v>
      </c>
      <c r="N5">
        <f>Wiegeliste!GL20</f>
        <v>1</v>
      </c>
      <c r="O5">
        <f>Wiegeliste!GM20</f>
        <v>1</v>
      </c>
      <c r="P5">
        <f t="shared" si="0"/>
        <v>1</v>
      </c>
      <c r="Q5" s="1" t="str">
        <f>IF(O5=99,"",VLOOKUP(N5,Wiegeliste!$A$17:$J$66,4))</f>
        <v>X276</v>
      </c>
      <c r="R5">
        <f>IF(O5=99,"",VLOOKUP(N5,Wiegeliste!$A$17:$J$66,5))</f>
        <v>1</v>
      </c>
      <c r="S5">
        <f>IF(O5=99,"",VLOOKUP(N5,Wiegeliste!$A$17:$J$66,6))</f>
        <v>32</v>
      </c>
      <c r="T5">
        <f>IF(O5=99,"",VLOOKUP(N5,Wiegeliste!$A$17:$J$66,7))</f>
        <v>10</v>
      </c>
      <c r="U5">
        <f>IF(O5=99,"",VLOOKUP(N5,Wiegeliste!$A$17:$J$66,8))</f>
        <v>13</v>
      </c>
      <c r="V5" t="str">
        <f>IF(O5=99,"",VLOOKUP(N5,Wiegeliste!$A$17:$J$66,9))</f>
        <v>U11M</v>
      </c>
      <c r="W5" t="str">
        <f>IF(O5=99,"",VLOOKUP(N5,Wiegeliste!$A$17:$J$66,10))</f>
        <v>J</v>
      </c>
      <c r="X5" t="str">
        <f>IF(O5=99,"",VLOOKUP(N5,Wiegeliste!$A$17:$J$66,2))</f>
        <v>Stögerer Fritz, LAL</v>
      </c>
      <c r="Y5">
        <f t="shared" si="1"/>
        <v>1</v>
      </c>
    </row>
    <row r="6" spans="1:25" x14ac:dyDescent="0.2">
      <c r="A6">
        <v>5</v>
      </c>
      <c r="B6" s="167" t="s">
        <v>2474</v>
      </c>
      <c r="C6" s="228"/>
      <c r="D6" s="228"/>
      <c r="E6" s="228"/>
      <c r="F6" s="228"/>
      <c r="G6" s="228"/>
      <c r="H6" s="228"/>
      <c r="I6" s="228"/>
      <c r="J6" s="228"/>
      <c r="K6" s="240">
        <f>IF(ISERROR(VLOOKUP(A6,Wiegeliste!$GS$17:$GT$66,2)),0,IF(VLOOKUP(A6,Wiegeliste!$GS$17:$GT$66,1)&lt;&gt;A6,0,VLOOKUP(A6,Wiegeliste!$GS$17:$GT$66,2)))</f>
        <v>0</v>
      </c>
      <c r="N6">
        <f>Wiegeliste!GL21</f>
        <v>3</v>
      </c>
      <c r="O6">
        <f>Wiegeliste!GM21</f>
        <v>1</v>
      </c>
      <c r="P6">
        <f t="shared" si="0"/>
        <v>1</v>
      </c>
      <c r="Q6" s="1" t="str">
        <f>IF(O6=99,"",VLOOKUP(N6,Wiegeliste!$A$17:$J$66,4))</f>
        <v>X278</v>
      </c>
      <c r="R6">
        <f>IF(O6=99,"",VLOOKUP(N6,Wiegeliste!$A$17:$J$66,5))</f>
        <v>3</v>
      </c>
      <c r="S6">
        <f>IF(O6=99,"",VLOOKUP(N6,Wiegeliste!$A$17:$J$66,6))</f>
        <v>25.4</v>
      </c>
      <c r="T6">
        <f>IF(O6=99,"",VLOOKUP(N6,Wiegeliste!$A$17:$J$66,7))</f>
        <v>10</v>
      </c>
      <c r="U6">
        <f>IF(O6=99,"",VLOOKUP(N6,Wiegeliste!$A$17:$J$66,8))</f>
        <v>13</v>
      </c>
      <c r="V6" t="str">
        <f>IF(O6=99,"",VLOOKUP(N6,Wiegeliste!$A$17:$J$66,9))</f>
        <v>U11M</v>
      </c>
      <c r="W6" t="str">
        <f>IF(O6=99,"",VLOOKUP(N6,Wiegeliste!$A$17:$J$66,10))</f>
        <v>J</v>
      </c>
      <c r="X6" t="str">
        <f>IF(O6=99,"",VLOOKUP(N6,Wiegeliste!$A$17:$J$66,2))</f>
        <v>Woschitz Florian, LAL</v>
      </c>
      <c r="Y6">
        <f t="shared" si="1"/>
        <v>1</v>
      </c>
    </row>
    <row r="7" spans="1:25" x14ac:dyDescent="0.2">
      <c r="C7" s="241">
        <f>VLOOKUP(C1,Punkte!$I$2:$L$10,4)</f>
        <v>3</v>
      </c>
      <c r="D7" s="241">
        <f>VLOOKUP(D1,Punkte!$I$2:$L$10,4)</f>
        <v>0</v>
      </c>
      <c r="E7" s="241">
        <f>VLOOKUP(E1,Punkte!$I$2:$L$10,4)</f>
        <v>6</v>
      </c>
      <c r="F7" s="241">
        <f>VLOOKUP(F1,Punkte!$I$2:$L$10,4)</f>
        <v>1</v>
      </c>
      <c r="G7" s="241">
        <f>VLOOKUP(G1,Punkte!$I$2:$L$10,4)</f>
        <v>6</v>
      </c>
      <c r="H7" s="241">
        <f>VLOOKUP(H1,Punkte!$I$2:$L$10,4)</f>
        <v>5</v>
      </c>
      <c r="I7" s="241">
        <f>VLOOKUP(I1,Punkte!$I$2:$L$10,4)</f>
        <v>4</v>
      </c>
      <c r="J7" s="241">
        <f>VLOOKUP(J1,Punkte!$I$2:$L$10,4)</f>
        <v>1</v>
      </c>
      <c r="K7" s="241">
        <f>SUM(K2:K6)</f>
        <v>26</v>
      </c>
      <c r="N7">
        <f>Wiegeliste!GL22</f>
        <v>14</v>
      </c>
      <c r="O7">
        <f>Wiegeliste!GM22</f>
        <v>1</v>
      </c>
      <c r="P7">
        <f t="shared" si="0"/>
        <v>1</v>
      </c>
      <c r="Q7" s="1" t="str">
        <f>IF(O7=99,"",VLOOKUP(N7,Wiegeliste!$A$17:$J$66,4))</f>
        <v>X280</v>
      </c>
      <c r="R7">
        <f>IF(O7=99,"",VLOOKUP(N7,Wiegeliste!$A$17:$J$66,5))</f>
        <v>14</v>
      </c>
      <c r="S7">
        <f>IF(O7=99,"",VLOOKUP(N7,Wiegeliste!$A$17:$J$66,6))</f>
        <v>29</v>
      </c>
      <c r="T7">
        <f>IF(O7=99,"",VLOOKUP(N7,Wiegeliste!$A$17:$J$66,7))</f>
        <v>10</v>
      </c>
      <c r="U7">
        <f>IF(O7=99,"",VLOOKUP(N7,Wiegeliste!$A$17:$J$66,8))</f>
        <v>13</v>
      </c>
      <c r="V7" t="str">
        <f>IF(O7=99,"",VLOOKUP(N7,Wiegeliste!$A$17:$J$66,9))</f>
        <v>U11M</v>
      </c>
      <c r="W7" t="str">
        <f>IF(O7=99,"",VLOOKUP(N7,Wiegeliste!$A$17:$J$66,10))</f>
        <v>J</v>
      </c>
      <c r="X7" t="str">
        <f>IF(O7=99,"",VLOOKUP(N7,Wiegeliste!$A$17:$J$66,2))</f>
        <v>Babici David Stefan, LAL</v>
      </c>
      <c r="Y7">
        <f t="shared" si="1"/>
        <v>1</v>
      </c>
    </row>
    <row r="8" spans="1:25" x14ac:dyDescent="0.2">
      <c r="N8">
        <f>Wiegeliste!GL23</f>
        <v>15</v>
      </c>
      <c r="O8">
        <f>Wiegeliste!GM23</f>
        <v>1</v>
      </c>
      <c r="P8">
        <f t="shared" si="0"/>
        <v>1</v>
      </c>
      <c r="Q8" s="1" t="str">
        <f>IF(O8=99,"",VLOOKUP(N8,Wiegeliste!$A$17:$J$66,4))</f>
        <v>X281</v>
      </c>
      <c r="R8">
        <f>IF(O8=99,"",VLOOKUP(N8,Wiegeliste!$A$17:$J$66,5))</f>
        <v>15</v>
      </c>
      <c r="S8">
        <f>IF(O8=99,"",VLOOKUP(N8,Wiegeliste!$A$17:$J$66,6))</f>
        <v>43.7</v>
      </c>
      <c r="T8">
        <f>IF(O8=99,"",VLOOKUP(N8,Wiegeliste!$A$17:$J$66,7))</f>
        <v>13</v>
      </c>
      <c r="U8">
        <f>IF(O8=99,"",VLOOKUP(N8,Wiegeliste!$A$17:$J$66,8))</f>
        <v>18</v>
      </c>
      <c r="V8" t="str">
        <f>IF(O8=99,"",VLOOKUP(N8,Wiegeliste!$A$17:$J$66,9))</f>
        <v>U11M</v>
      </c>
      <c r="W8" t="str">
        <f>IF(O8=99,"",VLOOKUP(N8,Wiegeliste!$A$17:$J$66,10))</f>
        <v>J</v>
      </c>
      <c r="X8" t="str">
        <f>IF(O8=99,"",VLOOKUP(N8,Wiegeliste!$A$17:$J$66,2))</f>
        <v>Dam Benjamin, LAL</v>
      </c>
      <c r="Y8">
        <f t="shared" si="1"/>
        <v>1</v>
      </c>
    </row>
    <row r="9" spans="1:25" x14ac:dyDescent="0.2">
      <c r="C9" s="77">
        <f>Punkte!P8</f>
        <v>1</v>
      </c>
      <c r="D9" s="77">
        <f>Punkte!Q8</f>
        <v>1</v>
      </c>
      <c r="E9" s="77">
        <f>Punkte!R8</f>
        <v>1</v>
      </c>
      <c r="F9" s="77">
        <f>Punkte!S8</f>
        <v>1</v>
      </c>
      <c r="G9" s="77">
        <f>Punkte!T8</f>
        <v>1</v>
      </c>
      <c r="H9" s="77">
        <f>Punkte!U8</f>
        <v>1</v>
      </c>
      <c r="I9" s="77">
        <f>Punkte!V8</f>
        <v>1</v>
      </c>
      <c r="J9" s="77">
        <f>Punkte!W8</f>
        <v>1</v>
      </c>
      <c r="K9" s="464"/>
      <c r="N9">
        <f>Wiegeliste!GL24</f>
        <v>24</v>
      </c>
      <c r="O9">
        <f>Wiegeliste!GM24</f>
        <v>1</v>
      </c>
      <c r="P9">
        <f t="shared" si="0"/>
        <v>1</v>
      </c>
      <c r="Q9" s="1" t="str">
        <f>IF(O9=99,"",VLOOKUP(N9,Wiegeliste!$A$17:$J$66,4))</f>
        <v>M377</v>
      </c>
      <c r="R9">
        <f>IF(O9=99,"",VLOOKUP(N9,Wiegeliste!$A$17:$J$66,5))</f>
        <v>24</v>
      </c>
      <c r="S9">
        <f>IF(O9=99,"",VLOOKUP(N9,Wiegeliste!$A$17:$J$66,6))</f>
        <v>31</v>
      </c>
      <c r="T9">
        <f>IF(O9=99,"",VLOOKUP(N9,Wiegeliste!$A$17:$J$66,7))</f>
        <v>15</v>
      </c>
      <c r="U9">
        <f>IF(O9=99,"",VLOOKUP(N9,Wiegeliste!$A$17:$J$66,8))</f>
        <v>20</v>
      </c>
      <c r="V9" t="str">
        <f>IF(O9=99,"",VLOOKUP(N9,Wiegeliste!$A$17:$J$66,9))</f>
        <v>U11M</v>
      </c>
      <c r="W9" t="str">
        <f>IF(O9=99,"",VLOOKUP(N9,Wiegeliste!$A$17:$J$66,10))</f>
        <v>J</v>
      </c>
      <c r="X9" t="str">
        <f>IF(O9=99,"",VLOOKUP(N9,Wiegeliste!$A$17:$J$66,2))</f>
        <v>Kanyka Mario, MÖD</v>
      </c>
      <c r="Y9">
        <f t="shared" si="1"/>
        <v>1</v>
      </c>
    </row>
    <row r="10" spans="1:25" x14ac:dyDescent="0.2">
      <c r="N10">
        <f>Wiegeliste!GL25</f>
        <v>26</v>
      </c>
      <c r="O10">
        <f>Wiegeliste!GM25</f>
        <v>1</v>
      </c>
      <c r="P10">
        <f t="shared" si="0"/>
        <v>1</v>
      </c>
      <c r="Q10" s="1" t="str">
        <f>IF(O10=99,"",VLOOKUP(N10,Wiegeliste!$A$17:$J$66,4))</f>
        <v>M343</v>
      </c>
      <c r="R10">
        <f>IF(O10=99,"",VLOOKUP(N10,Wiegeliste!$A$17:$J$66,5))</f>
        <v>26</v>
      </c>
      <c r="S10">
        <f>IF(O10=99,"",VLOOKUP(N10,Wiegeliste!$A$17:$J$66,6))</f>
        <v>35</v>
      </c>
      <c r="T10">
        <f>IF(O10=99,"",VLOOKUP(N10,Wiegeliste!$A$17:$J$66,7))</f>
        <v>11</v>
      </c>
      <c r="U10">
        <f>IF(O10=99,"",VLOOKUP(N10,Wiegeliste!$A$17:$J$66,8))</f>
        <v>16</v>
      </c>
      <c r="V10" t="str">
        <f>IF(O10=99,"",VLOOKUP(N10,Wiegeliste!$A$17:$J$66,9))</f>
        <v>U11M</v>
      </c>
      <c r="W10" t="str">
        <f>IF(O10=99,"",VLOOKUP(N10,Wiegeliste!$A$17:$J$66,10))</f>
        <v>J</v>
      </c>
      <c r="X10" t="str">
        <f>IF(O10=99,"",VLOOKUP(N10,Wiegeliste!$A$17:$J$66,2))</f>
        <v>Legel Thomas, MÖD</v>
      </c>
      <c r="Y10">
        <f t="shared" si="1"/>
        <v>1</v>
      </c>
    </row>
    <row r="11" spans="1:25" x14ac:dyDescent="0.2">
      <c r="N11">
        <f>Wiegeliste!GL26</f>
        <v>22</v>
      </c>
      <c r="O11">
        <f>Wiegeliste!GM26</f>
        <v>2</v>
      </c>
      <c r="P11">
        <f t="shared" si="0"/>
        <v>2</v>
      </c>
      <c r="Q11" s="1" t="str">
        <f>IF(O11=99,"",VLOOKUP(N11,Wiegeliste!$A$17:$J$66,4))</f>
        <v>X282</v>
      </c>
      <c r="R11">
        <f>IF(O11=99,"",VLOOKUP(N11,Wiegeliste!$A$17:$J$66,5))</f>
        <v>22</v>
      </c>
      <c r="S11">
        <f>IF(O11=99,"",VLOOKUP(N11,Wiegeliste!$A$17:$J$66,6))</f>
        <v>40.299999999999997</v>
      </c>
      <c r="T11">
        <f>IF(O11=99,"",VLOOKUP(N11,Wiegeliste!$A$17:$J$66,7))</f>
        <v>12</v>
      </c>
      <c r="U11">
        <f>IF(O11=99,"",VLOOKUP(N11,Wiegeliste!$A$17:$J$66,8))</f>
        <v>17</v>
      </c>
      <c r="V11" t="str">
        <f>IF(O11=99,"",VLOOKUP(N11,Wiegeliste!$A$17:$J$66,9))</f>
        <v>U11W</v>
      </c>
      <c r="W11" t="str">
        <f>IF(O11=99,"",VLOOKUP(N11,Wiegeliste!$A$17:$J$66,10))</f>
        <v>J</v>
      </c>
      <c r="X11" t="str">
        <f>IF(O11=99,"",VLOOKUP(N11,Wiegeliste!$A$17:$J$66,2))</f>
        <v>Doblinger Lena, LAL</v>
      </c>
      <c r="Y11">
        <f t="shared" si="1"/>
        <v>2</v>
      </c>
    </row>
    <row r="12" spans="1:25" x14ac:dyDescent="0.2">
      <c r="N12">
        <f>Wiegeliste!GL27</f>
        <v>17</v>
      </c>
      <c r="O12">
        <f>Wiegeliste!GM27</f>
        <v>2</v>
      </c>
      <c r="P12">
        <f t="shared" si="0"/>
        <v>2</v>
      </c>
      <c r="Q12" s="1" t="str">
        <f>IF(O12=99,"",VLOOKUP(N12,Wiegeliste!$A$17:$J$66,4))</f>
        <v>W71</v>
      </c>
      <c r="R12">
        <f>IF(O12=99,"",VLOOKUP(N12,Wiegeliste!$A$17:$J$66,5))</f>
        <v>17</v>
      </c>
      <c r="S12">
        <f>IF(O12=99,"",VLOOKUP(N12,Wiegeliste!$A$17:$J$66,6))</f>
        <v>55</v>
      </c>
      <c r="T12">
        <f>IF(O12=99,"",VLOOKUP(N12,Wiegeliste!$A$17:$J$66,7))</f>
        <v>50</v>
      </c>
      <c r="U12">
        <f>IF(O12=99,"",VLOOKUP(N12,Wiegeliste!$A$17:$J$66,8))</f>
        <v>60</v>
      </c>
      <c r="V12" t="str">
        <f>IF(O12=99,"",VLOOKUP(N12,Wiegeliste!$A$17:$J$66,9))</f>
        <v>U13W</v>
      </c>
      <c r="W12" t="str">
        <f>IF(O12=99,"",VLOOKUP(N12,Wiegeliste!$A$17:$J$66,10))</f>
        <v>J</v>
      </c>
      <c r="X12" t="str">
        <f>IF(O12=99,"",VLOOKUP(N12,Wiegeliste!$A$17:$J$66,2))</f>
        <v>Fischer Sarah, KRE</v>
      </c>
      <c r="Y12">
        <f t="shared" si="1"/>
        <v>2</v>
      </c>
    </row>
    <row r="13" spans="1:25" x14ac:dyDescent="0.2">
      <c r="N13">
        <f>Wiegeliste!GL28</f>
        <v>19</v>
      </c>
      <c r="O13">
        <f>Wiegeliste!GM28</f>
        <v>2</v>
      </c>
      <c r="P13">
        <f t="shared" si="0"/>
        <v>2</v>
      </c>
      <c r="Q13" s="1" t="str">
        <f>IF(O13=99,"",VLOOKUP(N13,Wiegeliste!$A$17:$J$66,4))</f>
        <v>W118</v>
      </c>
      <c r="R13">
        <f>IF(O13=99,"",VLOOKUP(N13,Wiegeliste!$A$17:$J$66,5))</f>
        <v>19</v>
      </c>
      <c r="S13">
        <f>IF(O13=99,"",VLOOKUP(N13,Wiegeliste!$A$17:$J$66,6))</f>
        <v>41</v>
      </c>
      <c r="T13">
        <f>IF(O13=99,"",VLOOKUP(N13,Wiegeliste!$A$17:$J$66,7))</f>
        <v>21</v>
      </c>
      <c r="U13">
        <f>IF(O13=99,"",VLOOKUP(N13,Wiegeliste!$A$17:$J$66,8))</f>
        <v>28</v>
      </c>
      <c r="V13" t="str">
        <f>IF(O13=99,"",VLOOKUP(N13,Wiegeliste!$A$17:$J$66,9))</f>
        <v>U13W</v>
      </c>
      <c r="W13" t="str">
        <f>IF(O13=99,"",VLOOKUP(N13,Wiegeliste!$A$17:$J$66,10))</f>
        <v>J</v>
      </c>
      <c r="X13" t="str">
        <f>IF(O13=99,"",VLOOKUP(N13,Wiegeliste!$A$17:$J$66,2))</f>
        <v>Majer Sarah, LAL</v>
      </c>
      <c r="Y13">
        <f t="shared" si="1"/>
        <v>2</v>
      </c>
    </row>
    <row r="14" spans="1:25" x14ac:dyDescent="0.2">
      <c r="N14">
        <f>Wiegeliste!GL29</f>
        <v>20</v>
      </c>
      <c r="O14">
        <f>Wiegeliste!GM29</f>
        <v>2</v>
      </c>
      <c r="P14">
        <f t="shared" si="0"/>
        <v>2</v>
      </c>
      <c r="Q14" s="1" t="str">
        <f>IF(O14=99,"",VLOOKUP(N14,Wiegeliste!$A$17:$J$66,4))</f>
        <v>W119</v>
      </c>
      <c r="R14">
        <f>IF(O14=99,"",VLOOKUP(N14,Wiegeliste!$A$17:$J$66,5))</f>
        <v>20</v>
      </c>
      <c r="S14">
        <f>IF(O14=99,"",VLOOKUP(N14,Wiegeliste!$A$17:$J$66,6))</f>
        <v>45.5</v>
      </c>
      <c r="T14">
        <f>IF(O14=99,"",VLOOKUP(N14,Wiegeliste!$A$17:$J$66,7))</f>
        <v>21</v>
      </c>
      <c r="U14">
        <f>IF(O14=99,"",VLOOKUP(N14,Wiegeliste!$A$17:$J$66,8))</f>
        <v>29</v>
      </c>
      <c r="V14" t="str">
        <f>IF(O14=99,"",VLOOKUP(N14,Wiegeliste!$A$17:$J$66,9))</f>
        <v>U13W</v>
      </c>
      <c r="W14" t="str">
        <f>IF(O14=99,"",VLOOKUP(N14,Wiegeliste!$A$17:$J$66,10))</f>
        <v>J</v>
      </c>
      <c r="X14" t="str">
        <f>IF(O14=99,"",VLOOKUP(N14,Wiegeliste!$A$17:$J$66,2))</f>
        <v>Ortlieb Hannah, LAL</v>
      </c>
      <c r="Y14">
        <f t="shared" si="1"/>
        <v>2</v>
      </c>
    </row>
    <row r="15" spans="1:25" x14ac:dyDescent="0.2">
      <c r="N15">
        <f>Wiegeliste!GL30</f>
        <v>21</v>
      </c>
      <c r="O15">
        <f>Wiegeliste!GM30</f>
        <v>2</v>
      </c>
      <c r="P15">
        <f t="shared" si="0"/>
        <v>2</v>
      </c>
      <c r="Q15" s="1" t="str">
        <f>IF(O15=99,"",VLOOKUP(N15,Wiegeliste!$A$17:$J$66,4))</f>
        <v>W122</v>
      </c>
      <c r="R15">
        <f>IF(O15=99,"",VLOOKUP(N15,Wiegeliste!$A$17:$J$66,5))</f>
        <v>21</v>
      </c>
      <c r="S15">
        <f>IF(O15=99,"",VLOOKUP(N15,Wiegeliste!$A$17:$J$66,6))</f>
        <v>37</v>
      </c>
      <c r="T15">
        <f>IF(O15=99,"",VLOOKUP(N15,Wiegeliste!$A$17:$J$66,7))</f>
        <v>21</v>
      </c>
      <c r="U15">
        <f>IF(O15=99,"",VLOOKUP(N15,Wiegeliste!$A$17:$J$66,8))</f>
        <v>30</v>
      </c>
      <c r="V15" t="str">
        <f>IF(O15=99,"",VLOOKUP(N15,Wiegeliste!$A$17:$J$66,9))</f>
        <v>U13W</v>
      </c>
      <c r="W15" t="str">
        <f>IF(O15=99,"",VLOOKUP(N15,Wiegeliste!$A$17:$J$66,10))</f>
        <v>J</v>
      </c>
      <c r="X15" t="str">
        <f>IF(O15=99,"",VLOOKUP(N15,Wiegeliste!$A$17:$J$66,2))</f>
        <v>Marschall Marianne, LAL</v>
      </c>
      <c r="Y15">
        <f t="shared" si="1"/>
        <v>2</v>
      </c>
    </row>
    <row r="16" spans="1:25" x14ac:dyDescent="0.2">
      <c r="N16">
        <f>Wiegeliste!GL31</f>
        <v>23</v>
      </c>
      <c r="O16">
        <f>Wiegeliste!GM31</f>
        <v>2</v>
      </c>
      <c r="P16">
        <f t="shared" si="0"/>
        <v>2</v>
      </c>
      <c r="Q16" s="1" t="str">
        <f>IF(O16=99,"",VLOOKUP(N16,Wiegeliste!$A$17:$J$66,4))</f>
        <v>X283</v>
      </c>
      <c r="R16">
        <f>IF(O16=99,"",VLOOKUP(N16,Wiegeliste!$A$17:$J$66,5))</f>
        <v>23</v>
      </c>
      <c r="S16">
        <f>IF(O16=99,"",VLOOKUP(N16,Wiegeliste!$A$17:$J$66,6))</f>
        <v>45.5</v>
      </c>
      <c r="T16">
        <f>IF(O16=99,"",VLOOKUP(N16,Wiegeliste!$A$17:$J$66,7))</f>
        <v>13</v>
      </c>
      <c r="U16">
        <f>IF(O16=99,"",VLOOKUP(N16,Wiegeliste!$A$17:$J$66,8))</f>
        <v>20</v>
      </c>
      <c r="V16" t="str">
        <f>IF(O16=99,"",VLOOKUP(N16,Wiegeliste!$A$17:$J$66,9))</f>
        <v>U13W</v>
      </c>
      <c r="W16" t="str">
        <f>IF(O16=99,"",VLOOKUP(N16,Wiegeliste!$A$17:$J$66,10))</f>
        <v>J</v>
      </c>
      <c r="X16" t="str">
        <f>IF(O16=99,"",VLOOKUP(N16,Wiegeliste!$A$17:$J$66,2))</f>
        <v>Schenk Celine, LAL</v>
      </c>
      <c r="Y16">
        <f t="shared" si="1"/>
        <v>2</v>
      </c>
    </row>
    <row r="17" spans="14:25" x14ac:dyDescent="0.2">
      <c r="N17">
        <f>Wiegeliste!GL32</f>
        <v>18</v>
      </c>
      <c r="O17">
        <f>Wiegeliste!GM32</f>
        <v>2</v>
      </c>
      <c r="P17">
        <f t="shared" si="0"/>
        <v>2</v>
      </c>
      <c r="Q17" s="1">
        <f>IF(O17=99,"",VLOOKUP(N17,Wiegeliste!$A$17:$J$66,4))</f>
        <v>4652</v>
      </c>
      <c r="R17">
        <f>IF(O17=99,"",VLOOKUP(N17,Wiegeliste!$A$17:$J$66,5))</f>
        <v>18</v>
      </c>
      <c r="S17">
        <f>IF(O17=99,"",VLOOKUP(N17,Wiegeliste!$A$17:$J$66,6))</f>
        <v>65.3</v>
      </c>
      <c r="T17">
        <f>IF(O17=99,"",VLOOKUP(N17,Wiegeliste!$A$17:$J$66,7))</f>
        <v>33</v>
      </c>
      <c r="U17">
        <f>IF(O17=99,"",VLOOKUP(N17,Wiegeliste!$A$17:$J$66,8))</f>
        <v>43</v>
      </c>
      <c r="V17" t="str">
        <f>IF(O17=99,"",VLOOKUP(N17,Wiegeliste!$A$17:$J$66,9))</f>
        <v>U15W</v>
      </c>
      <c r="W17" t="str">
        <f>IF(O17=99,"",VLOOKUP(N17,Wiegeliste!$A$17:$J$66,10))</f>
        <v>J</v>
      </c>
      <c r="X17" t="str">
        <f>IF(O17=99,"",VLOOKUP(N17,Wiegeliste!$A$17:$J$66,2))</f>
        <v>Hofegger Jessica, OMV</v>
      </c>
      <c r="Y17">
        <f t="shared" si="1"/>
        <v>2</v>
      </c>
    </row>
    <row r="18" spans="14:25" x14ac:dyDescent="0.2">
      <c r="N18">
        <f>Wiegeliste!GL33</f>
        <v>4</v>
      </c>
      <c r="O18">
        <f>Wiegeliste!GM33</f>
        <v>3</v>
      </c>
      <c r="P18">
        <f t="shared" si="0"/>
        <v>1</v>
      </c>
      <c r="Q18" s="1" t="str">
        <f>IF(O18=99,"",VLOOKUP(N18,Wiegeliste!$A$17:$J$66,4))</f>
        <v>M405</v>
      </c>
      <c r="R18">
        <f>IF(O18=99,"",VLOOKUP(N18,Wiegeliste!$A$17:$J$66,5))</f>
        <v>4</v>
      </c>
      <c r="S18">
        <f>IF(O18=99,"",VLOOKUP(N18,Wiegeliste!$A$17:$J$66,6))</f>
        <v>34.1</v>
      </c>
      <c r="T18">
        <f>IF(O18=99,"",VLOOKUP(N18,Wiegeliste!$A$17:$J$66,7))</f>
        <v>18</v>
      </c>
      <c r="U18">
        <f>IF(O18=99,"",VLOOKUP(N18,Wiegeliste!$A$17:$J$66,8))</f>
        <v>22</v>
      </c>
      <c r="V18" t="str">
        <f>IF(O18=99,"",VLOOKUP(N18,Wiegeliste!$A$17:$J$66,9))</f>
        <v>U13M</v>
      </c>
      <c r="W18" t="str">
        <f>IF(O18=99,"",VLOOKUP(N18,Wiegeliste!$A$17:$J$66,10))</f>
        <v>J</v>
      </c>
      <c r="X18" t="str">
        <f>IF(O18=99,"",VLOOKUP(N18,Wiegeliste!$A$17:$J$66,2))</f>
        <v>Musel Benjamin, LAL</v>
      </c>
      <c r="Y18">
        <f t="shared" si="1"/>
        <v>3</v>
      </c>
    </row>
    <row r="19" spans="14:25" x14ac:dyDescent="0.2">
      <c r="N19">
        <f>Wiegeliste!GL34</f>
        <v>5</v>
      </c>
      <c r="O19">
        <f>Wiegeliste!GM34</f>
        <v>3</v>
      </c>
      <c r="P19">
        <f t="shared" si="0"/>
        <v>1</v>
      </c>
      <c r="Q19" s="1" t="str">
        <f>IF(O19=99,"",VLOOKUP(N19,Wiegeliste!$A$17:$J$66,4))</f>
        <v>M404</v>
      </c>
      <c r="R19">
        <f>IF(O19=99,"",VLOOKUP(N19,Wiegeliste!$A$17:$J$66,5))</f>
        <v>5</v>
      </c>
      <c r="S19">
        <f>IF(O19=99,"",VLOOKUP(N19,Wiegeliste!$A$17:$J$66,6))</f>
        <v>40</v>
      </c>
      <c r="T19">
        <f>IF(O19=99,"",VLOOKUP(N19,Wiegeliste!$A$17:$J$66,7))</f>
        <v>22</v>
      </c>
      <c r="U19">
        <f>IF(O19=99,"",VLOOKUP(N19,Wiegeliste!$A$17:$J$66,8))</f>
        <v>28</v>
      </c>
      <c r="V19" t="str">
        <f>IF(O19=99,"",VLOOKUP(N19,Wiegeliste!$A$17:$J$66,9))</f>
        <v>U13M</v>
      </c>
      <c r="W19" t="str">
        <f>IF(O19=99,"",VLOOKUP(N19,Wiegeliste!$A$17:$J$66,10))</f>
        <v>J</v>
      </c>
      <c r="X19" t="str">
        <f>IF(O19=99,"",VLOOKUP(N19,Wiegeliste!$A$17:$J$66,2))</f>
        <v>Eißert Alexander, LAL</v>
      </c>
      <c r="Y19">
        <f t="shared" si="1"/>
        <v>3</v>
      </c>
    </row>
    <row r="20" spans="14:25" x14ac:dyDescent="0.2">
      <c r="N20">
        <f>Wiegeliste!GL35</f>
        <v>7</v>
      </c>
      <c r="O20">
        <f>Wiegeliste!GM35</f>
        <v>3</v>
      </c>
      <c r="P20">
        <f t="shared" si="0"/>
        <v>1</v>
      </c>
      <c r="Q20" s="1" t="str">
        <f>IF(O20=99,"",VLOOKUP(N20,Wiegeliste!$A$17:$J$66,4))</f>
        <v>M380</v>
      </c>
      <c r="R20">
        <f>IF(O20=99,"",VLOOKUP(N20,Wiegeliste!$A$17:$J$66,5))</f>
        <v>7</v>
      </c>
      <c r="S20">
        <f>IF(O20=99,"",VLOOKUP(N20,Wiegeliste!$A$17:$J$66,6))</f>
        <v>46.7</v>
      </c>
      <c r="T20">
        <f>IF(O20=99,"",VLOOKUP(N20,Wiegeliste!$A$17:$J$66,7))</f>
        <v>30</v>
      </c>
      <c r="U20">
        <f>IF(O20=99,"",VLOOKUP(N20,Wiegeliste!$A$17:$J$66,8))</f>
        <v>40</v>
      </c>
      <c r="V20" t="str">
        <f>IF(O20=99,"",VLOOKUP(N20,Wiegeliste!$A$17:$J$66,9))</f>
        <v>U13M</v>
      </c>
      <c r="W20" t="str">
        <f>IF(O20=99,"",VLOOKUP(N20,Wiegeliste!$A$17:$J$66,10))</f>
        <v>J</v>
      </c>
      <c r="X20" t="str">
        <f>IF(O20=99,"",VLOOKUP(N20,Wiegeliste!$A$17:$J$66,2))</f>
        <v>Aflenzer Maximilian, LAL</v>
      </c>
      <c r="Y20">
        <f t="shared" si="1"/>
        <v>3</v>
      </c>
    </row>
    <row r="21" spans="14:25" x14ac:dyDescent="0.2">
      <c r="N21">
        <f>Wiegeliste!GL36</f>
        <v>11</v>
      </c>
      <c r="O21">
        <f>Wiegeliste!GM36</f>
        <v>3</v>
      </c>
      <c r="P21">
        <f t="shared" si="0"/>
        <v>1</v>
      </c>
      <c r="Q21" s="1" t="str">
        <f>IF(O21=99,"",VLOOKUP(N21,Wiegeliste!$A$17:$J$66,4))</f>
        <v>M370</v>
      </c>
      <c r="R21">
        <f>IF(O21=99,"",VLOOKUP(N21,Wiegeliste!$A$17:$J$66,5))</f>
        <v>11</v>
      </c>
      <c r="S21">
        <f>IF(O21=99,"",VLOOKUP(N21,Wiegeliste!$A$17:$J$66,6))</f>
        <v>59</v>
      </c>
      <c r="T21">
        <f>IF(O21=99,"",VLOOKUP(N21,Wiegeliste!$A$17:$J$66,7))</f>
        <v>45</v>
      </c>
      <c r="U21">
        <f>IF(O21=99,"",VLOOKUP(N21,Wiegeliste!$A$17:$J$66,8))</f>
        <v>55</v>
      </c>
      <c r="V21" t="str">
        <f>IF(O21=99,"",VLOOKUP(N21,Wiegeliste!$A$17:$J$66,9))</f>
        <v>U13M</v>
      </c>
      <c r="W21" t="str">
        <f>IF(O21=99,"",VLOOKUP(N21,Wiegeliste!$A$17:$J$66,10))</f>
        <v>J</v>
      </c>
      <c r="X21" t="str">
        <f>IF(O21=99,"",VLOOKUP(N21,Wiegeliste!$A$17:$J$66,2))</f>
        <v>Steinbrecher Roman, OMV</v>
      </c>
      <c r="Y21">
        <f t="shared" si="1"/>
        <v>3</v>
      </c>
    </row>
    <row r="22" spans="14:25" x14ac:dyDescent="0.2">
      <c r="N22">
        <f>Wiegeliste!GL37</f>
        <v>12</v>
      </c>
      <c r="O22">
        <f>Wiegeliste!GM37</f>
        <v>3</v>
      </c>
      <c r="P22">
        <f t="shared" si="0"/>
        <v>1</v>
      </c>
      <c r="Q22" s="1" t="str">
        <f>IF(O22=99,"",VLOOKUP(N22,Wiegeliste!$A$17:$J$66,4))</f>
        <v>M401</v>
      </c>
      <c r="R22">
        <f>IF(O22=99,"",VLOOKUP(N22,Wiegeliste!$A$17:$J$66,5))</f>
        <v>12</v>
      </c>
      <c r="S22">
        <f>IF(O22=99,"",VLOOKUP(N22,Wiegeliste!$A$17:$J$66,6))</f>
        <v>36.700000000000003</v>
      </c>
      <c r="T22">
        <f>IF(O22=99,"",VLOOKUP(N22,Wiegeliste!$A$17:$J$66,7))</f>
        <v>27</v>
      </c>
      <c r="U22">
        <f>IF(O22=99,"",VLOOKUP(N22,Wiegeliste!$A$17:$J$66,8))</f>
        <v>32</v>
      </c>
      <c r="V22" t="str">
        <f>IF(O22=99,"",VLOOKUP(N22,Wiegeliste!$A$17:$J$66,9))</f>
        <v>U13M</v>
      </c>
      <c r="W22" t="str">
        <f>IF(O22=99,"",VLOOKUP(N22,Wiegeliste!$A$17:$J$66,10))</f>
        <v>J</v>
      </c>
      <c r="X22" t="str">
        <f>IF(O22=99,"",VLOOKUP(N22,Wiegeliste!$A$17:$J$66,2))</f>
        <v>Hengl Mario, LAL</v>
      </c>
      <c r="Y22">
        <f t="shared" si="1"/>
        <v>3</v>
      </c>
    </row>
    <row r="23" spans="14:25" x14ac:dyDescent="0.2">
      <c r="N23">
        <f>Wiegeliste!GL38</f>
        <v>13</v>
      </c>
      <c r="O23">
        <f>Wiegeliste!GM38</f>
        <v>3</v>
      </c>
      <c r="P23">
        <f t="shared" si="0"/>
        <v>1</v>
      </c>
      <c r="Q23" s="1" t="str">
        <f>IF(O23=99,"",VLOOKUP(N23,Wiegeliste!$A$17:$J$66,4))</f>
        <v>X279</v>
      </c>
      <c r="R23">
        <f>IF(O23=99,"",VLOOKUP(N23,Wiegeliste!$A$17:$J$66,5))</f>
        <v>13</v>
      </c>
      <c r="S23">
        <f>IF(O23=99,"",VLOOKUP(N23,Wiegeliste!$A$17:$J$66,6))</f>
        <v>53.9</v>
      </c>
      <c r="T23">
        <f>IF(O23=99,"",VLOOKUP(N23,Wiegeliste!$A$17:$J$66,7))</f>
        <v>25</v>
      </c>
      <c r="U23">
        <f>IF(O23=99,"",VLOOKUP(N23,Wiegeliste!$A$17:$J$66,8))</f>
        <v>30</v>
      </c>
      <c r="V23" t="str">
        <f>IF(O23=99,"",VLOOKUP(N23,Wiegeliste!$A$17:$J$66,9))</f>
        <v>U13M</v>
      </c>
      <c r="W23" t="str">
        <f>IF(O23=99,"",VLOOKUP(N23,Wiegeliste!$A$17:$J$66,10))</f>
        <v>J</v>
      </c>
      <c r="X23" t="str">
        <f>IF(O23=99,"",VLOOKUP(N23,Wiegeliste!$A$17:$J$66,2))</f>
        <v>Moldaschl Maximilian, LAL</v>
      </c>
      <c r="Y23">
        <f t="shared" si="1"/>
        <v>3</v>
      </c>
    </row>
    <row r="24" spans="14:25" x14ac:dyDescent="0.2">
      <c r="N24">
        <f>Wiegeliste!GL39</f>
        <v>6</v>
      </c>
      <c r="O24">
        <f>Wiegeliste!GM39</f>
        <v>3</v>
      </c>
      <c r="P24">
        <f t="shared" si="0"/>
        <v>1</v>
      </c>
      <c r="Q24" s="1" t="str">
        <f>IF(O24=99,"",VLOOKUP(N24,Wiegeliste!$A$17:$J$66,4))</f>
        <v>M394</v>
      </c>
      <c r="R24">
        <f>IF(O24=99,"",VLOOKUP(N24,Wiegeliste!$A$17:$J$66,5))</f>
        <v>6</v>
      </c>
      <c r="S24">
        <f>IF(O24=99,"",VLOOKUP(N24,Wiegeliste!$A$17:$J$66,6))</f>
        <v>52.1</v>
      </c>
      <c r="T24">
        <f>IF(O24=99,"",VLOOKUP(N24,Wiegeliste!$A$17:$J$66,7))</f>
        <v>23</v>
      </c>
      <c r="U24">
        <f>IF(O24=99,"",VLOOKUP(N24,Wiegeliste!$A$17:$J$66,8))</f>
        <v>28</v>
      </c>
      <c r="V24" t="str">
        <f>IF(O24=99,"",VLOOKUP(N24,Wiegeliste!$A$17:$J$66,9))</f>
        <v>U15M</v>
      </c>
      <c r="W24" t="str">
        <f>IF(O24=99,"",VLOOKUP(N24,Wiegeliste!$A$17:$J$66,10))</f>
        <v>J</v>
      </c>
      <c r="X24" t="str">
        <f>IF(O24=99,"",VLOOKUP(N24,Wiegeliste!$A$17:$J$66,2))</f>
        <v>Dollinger Stefan, LAL</v>
      </c>
      <c r="Y24">
        <f t="shared" si="1"/>
        <v>3</v>
      </c>
    </row>
    <row r="25" spans="14:25" x14ac:dyDescent="0.2">
      <c r="N25">
        <f>Wiegeliste!GL40</f>
        <v>8</v>
      </c>
      <c r="O25">
        <f>Wiegeliste!GM40</f>
        <v>3</v>
      </c>
      <c r="P25">
        <f t="shared" si="0"/>
        <v>1</v>
      </c>
      <c r="Q25" s="1">
        <f>IF(O25=99,"",VLOOKUP(N25,Wiegeliste!$A$17:$J$66,4))</f>
        <v>4702</v>
      </c>
      <c r="R25">
        <f>IF(O25=99,"",VLOOKUP(N25,Wiegeliste!$A$17:$J$66,5))</f>
        <v>8</v>
      </c>
      <c r="S25">
        <f>IF(O25=99,"",VLOOKUP(N25,Wiegeliste!$A$17:$J$66,6))</f>
        <v>70.2</v>
      </c>
      <c r="T25">
        <f>IF(O25=99,"",VLOOKUP(N25,Wiegeliste!$A$17:$J$66,7))</f>
        <v>50</v>
      </c>
      <c r="U25">
        <f>IF(O25=99,"",VLOOKUP(N25,Wiegeliste!$A$17:$J$66,8))</f>
        <v>60</v>
      </c>
      <c r="V25" t="str">
        <f>IF(O25=99,"",VLOOKUP(N25,Wiegeliste!$A$17:$J$66,9))</f>
        <v>U15M</v>
      </c>
      <c r="W25" t="str">
        <f>IF(O25=99,"",VLOOKUP(N25,Wiegeliste!$A$17:$J$66,10))</f>
        <v>J</v>
      </c>
      <c r="X25" t="str">
        <f>IF(O25=99,"",VLOOKUP(N25,Wiegeliste!$A$17:$J$66,2))</f>
        <v>Gotthart Phillip, LAL</v>
      </c>
      <c r="Y25">
        <f t="shared" si="1"/>
        <v>3</v>
      </c>
    </row>
    <row r="26" spans="14:25" x14ac:dyDescent="0.2">
      <c r="N26">
        <f>Wiegeliste!GL41</f>
        <v>10</v>
      </c>
      <c r="O26">
        <f>Wiegeliste!GM41</f>
        <v>3</v>
      </c>
      <c r="P26">
        <f t="shared" si="0"/>
        <v>1</v>
      </c>
      <c r="Q26" s="1">
        <f>IF(O26=99,"",VLOOKUP(N26,Wiegeliste!$A$17:$J$66,4))</f>
        <v>4705</v>
      </c>
      <c r="R26">
        <f>IF(O26=99,"",VLOOKUP(N26,Wiegeliste!$A$17:$J$66,5))</f>
        <v>10</v>
      </c>
      <c r="S26">
        <f>IF(O26=99,"",VLOOKUP(N26,Wiegeliste!$A$17:$J$66,6))</f>
        <v>68.3</v>
      </c>
      <c r="T26">
        <f>IF(O26=99,"",VLOOKUP(N26,Wiegeliste!$A$17:$J$66,7))</f>
        <v>40</v>
      </c>
      <c r="U26">
        <f>IF(O26=99,"",VLOOKUP(N26,Wiegeliste!$A$17:$J$66,8))</f>
        <v>50</v>
      </c>
      <c r="V26" t="str">
        <f>IF(O26=99,"",VLOOKUP(N26,Wiegeliste!$A$17:$J$66,9))</f>
        <v>U15M</v>
      </c>
      <c r="W26" t="str">
        <f>IF(O26=99,"",VLOOKUP(N26,Wiegeliste!$A$17:$J$66,10))</f>
        <v>J</v>
      </c>
      <c r="X26" t="str">
        <f>IF(O26=99,"",VLOOKUP(N26,Wiegeliste!$A$17:$J$66,2))</f>
        <v>Hartl Oliver, OMV</v>
      </c>
      <c r="Y26">
        <f t="shared" si="1"/>
        <v>3</v>
      </c>
    </row>
    <row r="27" spans="14:25" x14ac:dyDescent="0.2">
      <c r="N27">
        <f>Wiegeliste!GL42</f>
        <v>25</v>
      </c>
      <c r="O27">
        <f>Wiegeliste!GM42</f>
        <v>3</v>
      </c>
      <c r="P27">
        <f t="shared" si="0"/>
        <v>1</v>
      </c>
      <c r="Q27" s="1">
        <f>IF(O27=99,"",VLOOKUP(N27,Wiegeliste!$A$17:$J$66,4))</f>
        <v>4711</v>
      </c>
      <c r="R27">
        <f>IF(O27=99,"",VLOOKUP(N27,Wiegeliste!$A$17:$J$66,5))</f>
        <v>25</v>
      </c>
      <c r="S27">
        <f>IF(O27=99,"",VLOOKUP(N27,Wiegeliste!$A$17:$J$66,6))</f>
        <v>77</v>
      </c>
      <c r="T27">
        <f>IF(O27=99,"",VLOOKUP(N27,Wiegeliste!$A$17:$J$66,7))</f>
        <v>47</v>
      </c>
      <c r="U27">
        <f>IF(O27=99,"",VLOOKUP(N27,Wiegeliste!$A$17:$J$66,8))</f>
        <v>60</v>
      </c>
      <c r="V27" t="str">
        <f>IF(O27=99,"",VLOOKUP(N27,Wiegeliste!$A$17:$J$66,9))</f>
        <v>U15M</v>
      </c>
      <c r="W27" t="str">
        <f>IF(O27=99,"",VLOOKUP(N27,Wiegeliste!$A$17:$J$66,10))</f>
        <v>J</v>
      </c>
      <c r="X27" t="str">
        <f>IF(O27=99,"",VLOOKUP(N27,Wiegeliste!$A$17:$J$66,2))</f>
        <v>Gomboc Lukas, VÖD</v>
      </c>
      <c r="Y27">
        <f t="shared" si="1"/>
        <v>3</v>
      </c>
    </row>
    <row r="28" spans="14:25" x14ac:dyDescent="0.2">
      <c r="N28">
        <f>Wiegeliste!GL43</f>
        <v>27</v>
      </c>
      <c r="O28">
        <f>Wiegeliste!GM43</f>
        <v>9</v>
      </c>
      <c r="P28">
        <f t="shared" si="0"/>
        <v>9</v>
      </c>
      <c r="Q28" s="1">
        <f>IF(O28=99,"",VLOOKUP(N28,Wiegeliste!$A$17:$J$66,4))</f>
        <v>0</v>
      </c>
      <c r="R28">
        <f>IF(O28=99,"",VLOOKUP(N28,Wiegeliste!$A$17:$J$66,5))</f>
        <v>0</v>
      </c>
      <c r="S28">
        <f>IF(O28=99,"",VLOOKUP(N28,Wiegeliste!$A$17:$J$66,6))</f>
        <v>0</v>
      </c>
      <c r="T28">
        <f>IF(O28=99,"",VLOOKUP(N28,Wiegeliste!$A$17:$J$66,7))</f>
        <v>0</v>
      </c>
      <c r="U28">
        <f>IF(O28=99,"",VLOOKUP(N28,Wiegeliste!$A$17:$J$66,8))</f>
        <v>0</v>
      </c>
      <c r="V28" t="str">
        <f>IF(O28=99,"",VLOOKUP(N28,Wiegeliste!$A$17:$J$66,9))</f>
        <v/>
      </c>
      <c r="W28" t="str">
        <f>IF(O28=99,"",VLOOKUP(N28,Wiegeliste!$A$17:$J$66,10))</f>
        <v/>
      </c>
      <c r="X28" t="str">
        <f>IF(O28=99,"",VLOOKUP(N28,Wiegeliste!$A$17:$J$66,2))</f>
        <v/>
      </c>
      <c r="Y28">
        <f t="shared" si="1"/>
        <v>9</v>
      </c>
    </row>
    <row r="29" spans="14:25" x14ac:dyDescent="0.2">
      <c r="N29">
        <f>Wiegeliste!GL44</f>
        <v>28</v>
      </c>
      <c r="O29">
        <f>Wiegeliste!GM44</f>
        <v>9</v>
      </c>
      <c r="P29">
        <f t="shared" si="0"/>
        <v>9</v>
      </c>
      <c r="Q29" s="1">
        <f>IF(O29=99,"",VLOOKUP(N29,Wiegeliste!$A$17:$J$66,4))</f>
        <v>0</v>
      </c>
      <c r="R29">
        <f>IF(O29=99,"",VLOOKUP(N29,Wiegeliste!$A$17:$J$66,5))</f>
        <v>0</v>
      </c>
      <c r="S29">
        <f>IF(O29=99,"",VLOOKUP(N29,Wiegeliste!$A$17:$J$66,6))</f>
        <v>0</v>
      </c>
      <c r="T29">
        <f>IF(O29=99,"",VLOOKUP(N29,Wiegeliste!$A$17:$J$66,7))</f>
        <v>0</v>
      </c>
      <c r="U29">
        <f>IF(O29=99,"",VLOOKUP(N29,Wiegeliste!$A$17:$J$66,8))</f>
        <v>0</v>
      </c>
      <c r="V29" t="str">
        <f>IF(O29=99,"",VLOOKUP(N29,Wiegeliste!$A$17:$J$66,9))</f>
        <v/>
      </c>
      <c r="W29" t="str">
        <f>IF(O29=99,"",VLOOKUP(N29,Wiegeliste!$A$17:$J$66,10))</f>
        <v/>
      </c>
      <c r="X29" t="str">
        <f>IF(O29=99,"",VLOOKUP(N29,Wiegeliste!$A$17:$J$66,2))</f>
        <v/>
      </c>
      <c r="Y29">
        <f t="shared" si="1"/>
        <v>9</v>
      </c>
    </row>
    <row r="30" spans="14:25" x14ac:dyDescent="0.2">
      <c r="N30">
        <f>Wiegeliste!GL45</f>
        <v>29</v>
      </c>
      <c r="O30">
        <f>Wiegeliste!GM45</f>
        <v>9</v>
      </c>
      <c r="P30">
        <f t="shared" si="0"/>
        <v>9</v>
      </c>
      <c r="Q30" s="1">
        <f>IF(O30=99,"",VLOOKUP(N30,Wiegeliste!$A$17:$J$66,4))</f>
        <v>0</v>
      </c>
      <c r="R30">
        <f>IF(O30=99,"",VLOOKUP(N30,Wiegeliste!$A$17:$J$66,5))</f>
        <v>0</v>
      </c>
      <c r="S30">
        <f>IF(O30=99,"",VLOOKUP(N30,Wiegeliste!$A$17:$J$66,6))</f>
        <v>0</v>
      </c>
      <c r="T30">
        <f>IF(O30=99,"",VLOOKUP(N30,Wiegeliste!$A$17:$J$66,7))</f>
        <v>0</v>
      </c>
      <c r="U30">
        <f>IF(O30=99,"",VLOOKUP(N30,Wiegeliste!$A$17:$J$66,8))</f>
        <v>0</v>
      </c>
      <c r="V30" t="str">
        <f>IF(O30=99,"",VLOOKUP(N30,Wiegeliste!$A$17:$J$66,9))</f>
        <v/>
      </c>
      <c r="W30" t="str">
        <f>IF(O30=99,"",VLOOKUP(N30,Wiegeliste!$A$17:$J$66,10))</f>
        <v/>
      </c>
      <c r="X30" t="str">
        <f>IF(O30=99,"",VLOOKUP(N30,Wiegeliste!$A$17:$J$66,2))</f>
        <v/>
      </c>
      <c r="Y30">
        <f t="shared" si="1"/>
        <v>9</v>
      </c>
    </row>
    <row r="31" spans="14:25" x14ac:dyDescent="0.2">
      <c r="N31">
        <f>Wiegeliste!GL46</f>
        <v>30</v>
      </c>
      <c r="O31">
        <f>Wiegeliste!GM46</f>
        <v>9</v>
      </c>
      <c r="P31">
        <f t="shared" si="0"/>
        <v>9</v>
      </c>
      <c r="Q31" s="1">
        <f>IF(O31=99,"",VLOOKUP(N31,Wiegeliste!$A$17:$J$66,4))</f>
        <v>0</v>
      </c>
      <c r="R31">
        <f>IF(O31=99,"",VLOOKUP(N31,Wiegeliste!$A$17:$J$66,5))</f>
        <v>0</v>
      </c>
      <c r="S31">
        <f>IF(O31=99,"",VLOOKUP(N31,Wiegeliste!$A$17:$J$66,6))</f>
        <v>0</v>
      </c>
      <c r="T31">
        <f>IF(O31=99,"",VLOOKUP(N31,Wiegeliste!$A$17:$J$66,7))</f>
        <v>0</v>
      </c>
      <c r="U31">
        <f>IF(O31=99,"",VLOOKUP(N31,Wiegeliste!$A$17:$J$66,8))</f>
        <v>0</v>
      </c>
      <c r="V31" t="str">
        <f>IF(O31=99,"",VLOOKUP(N31,Wiegeliste!$A$17:$J$66,9))</f>
        <v/>
      </c>
      <c r="W31" t="str">
        <f>IF(O31=99,"",VLOOKUP(N31,Wiegeliste!$A$17:$J$66,10))</f>
        <v/>
      </c>
      <c r="X31" t="str">
        <f>IF(O31=99,"",VLOOKUP(N31,Wiegeliste!$A$17:$J$66,2))</f>
        <v/>
      </c>
      <c r="Y31">
        <f t="shared" si="1"/>
        <v>9</v>
      </c>
    </row>
    <row r="32" spans="14:25" x14ac:dyDescent="0.2">
      <c r="N32">
        <f>Wiegeliste!GL47</f>
        <v>31</v>
      </c>
      <c r="O32">
        <f>Wiegeliste!GM47</f>
        <v>9</v>
      </c>
      <c r="P32">
        <f t="shared" si="0"/>
        <v>9</v>
      </c>
      <c r="Q32" s="1">
        <f>IF(O32=99,"",VLOOKUP(N32,Wiegeliste!$A$17:$J$66,4))</f>
        <v>0</v>
      </c>
      <c r="R32">
        <f>IF(O32=99,"",VLOOKUP(N32,Wiegeliste!$A$17:$J$66,5))</f>
        <v>0</v>
      </c>
      <c r="S32">
        <f>IF(O32=99,"",VLOOKUP(N32,Wiegeliste!$A$17:$J$66,6))</f>
        <v>0</v>
      </c>
      <c r="T32">
        <f>IF(O32=99,"",VLOOKUP(N32,Wiegeliste!$A$17:$J$66,7))</f>
        <v>0</v>
      </c>
      <c r="U32">
        <f>IF(O32=99,"",VLOOKUP(N32,Wiegeliste!$A$17:$J$66,8))</f>
        <v>0</v>
      </c>
      <c r="V32" t="str">
        <f>IF(O32=99,"",VLOOKUP(N32,Wiegeliste!$A$17:$J$66,9))</f>
        <v/>
      </c>
      <c r="W32" t="str">
        <f>IF(O32=99,"",VLOOKUP(N32,Wiegeliste!$A$17:$J$66,10))</f>
        <v/>
      </c>
      <c r="X32" t="str">
        <f>IF(O32=99,"",VLOOKUP(N32,Wiegeliste!$A$17:$J$66,2))</f>
        <v/>
      </c>
      <c r="Y32">
        <f t="shared" si="1"/>
        <v>9</v>
      </c>
    </row>
    <row r="33" spans="14:25" x14ac:dyDescent="0.2">
      <c r="N33">
        <f>Wiegeliste!GL48</f>
        <v>32</v>
      </c>
      <c r="O33">
        <f>Wiegeliste!GM48</f>
        <v>9</v>
      </c>
      <c r="P33">
        <f t="shared" si="0"/>
        <v>9</v>
      </c>
      <c r="Q33" s="1">
        <f>IF(O33=99,"",VLOOKUP(N33,Wiegeliste!$A$17:$J$66,4))</f>
        <v>0</v>
      </c>
      <c r="R33">
        <f>IF(O33=99,"",VLOOKUP(N33,Wiegeliste!$A$17:$J$66,5))</f>
        <v>0</v>
      </c>
      <c r="S33">
        <f>IF(O33=99,"",VLOOKUP(N33,Wiegeliste!$A$17:$J$66,6))</f>
        <v>0</v>
      </c>
      <c r="T33">
        <f>IF(O33=99,"",VLOOKUP(N33,Wiegeliste!$A$17:$J$66,7))</f>
        <v>0</v>
      </c>
      <c r="U33">
        <f>IF(O33=99,"",VLOOKUP(N33,Wiegeliste!$A$17:$J$66,8))</f>
        <v>0</v>
      </c>
      <c r="V33" t="str">
        <f>IF(O33=99,"",VLOOKUP(N33,Wiegeliste!$A$17:$J$66,9))</f>
        <v/>
      </c>
      <c r="W33" t="str">
        <f>IF(O33=99,"",VLOOKUP(N33,Wiegeliste!$A$17:$J$66,10))</f>
        <v/>
      </c>
      <c r="X33" t="str">
        <f>IF(O33=99,"",VLOOKUP(N33,Wiegeliste!$A$17:$J$66,2))</f>
        <v/>
      </c>
      <c r="Y33">
        <f t="shared" si="1"/>
        <v>9</v>
      </c>
    </row>
    <row r="34" spans="14:25" x14ac:dyDescent="0.2">
      <c r="N34">
        <f>Wiegeliste!GL49</f>
        <v>33</v>
      </c>
      <c r="O34">
        <f>Wiegeliste!GM49</f>
        <v>9</v>
      </c>
      <c r="P34">
        <f t="shared" si="0"/>
        <v>9</v>
      </c>
      <c r="Q34" s="1">
        <f>IF(O34=99,"",VLOOKUP(N34,Wiegeliste!$A$17:$J$66,4))</f>
        <v>0</v>
      </c>
      <c r="R34">
        <f>IF(O34=99,"",VLOOKUP(N34,Wiegeliste!$A$17:$J$66,5))</f>
        <v>0</v>
      </c>
      <c r="S34">
        <f>IF(O34=99,"",VLOOKUP(N34,Wiegeliste!$A$17:$J$66,6))</f>
        <v>0</v>
      </c>
      <c r="T34">
        <f>IF(O34=99,"",VLOOKUP(N34,Wiegeliste!$A$17:$J$66,7))</f>
        <v>0</v>
      </c>
      <c r="U34">
        <f>IF(O34=99,"",VLOOKUP(N34,Wiegeliste!$A$17:$J$66,8))</f>
        <v>0</v>
      </c>
      <c r="V34" t="str">
        <f>IF(O34=99,"",VLOOKUP(N34,Wiegeliste!$A$17:$J$66,9))</f>
        <v/>
      </c>
      <c r="W34" t="str">
        <f>IF(O34=99,"",VLOOKUP(N34,Wiegeliste!$A$17:$J$66,10))</f>
        <v/>
      </c>
      <c r="X34" t="str">
        <f>IF(O34=99,"",VLOOKUP(N34,Wiegeliste!$A$17:$J$66,2))</f>
        <v/>
      </c>
      <c r="Y34">
        <f t="shared" si="1"/>
        <v>9</v>
      </c>
    </row>
    <row r="35" spans="14:25" x14ac:dyDescent="0.2">
      <c r="N35">
        <f>Wiegeliste!GL50</f>
        <v>34</v>
      </c>
      <c r="O35">
        <f>Wiegeliste!GM50</f>
        <v>9</v>
      </c>
      <c r="P35">
        <f t="shared" si="0"/>
        <v>9</v>
      </c>
      <c r="Q35" s="1">
        <f>IF(O35=99,"",VLOOKUP(N35,Wiegeliste!$A$17:$J$66,4))</f>
        <v>0</v>
      </c>
      <c r="R35">
        <f>IF(O35=99,"",VLOOKUP(N35,Wiegeliste!$A$17:$J$66,5))</f>
        <v>0</v>
      </c>
      <c r="S35">
        <f>IF(O35=99,"",VLOOKUP(N35,Wiegeliste!$A$17:$J$66,6))</f>
        <v>0</v>
      </c>
      <c r="T35">
        <f>IF(O35=99,"",VLOOKUP(N35,Wiegeliste!$A$17:$J$66,7))</f>
        <v>0</v>
      </c>
      <c r="U35">
        <f>IF(O35=99,"",VLOOKUP(N35,Wiegeliste!$A$17:$J$66,8))</f>
        <v>0</v>
      </c>
      <c r="V35" t="str">
        <f>IF(O35=99,"",VLOOKUP(N35,Wiegeliste!$A$17:$J$66,9))</f>
        <v/>
      </c>
      <c r="W35" t="str">
        <f>IF(O35=99,"",VLOOKUP(N35,Wiegeliste!$A$17:$J$66,10))</f>
        <v/>
      </c>
      <c r="X35" t="str">
        <f>IF(O35=99,"",VLOOKUP(N35,Wiegeliste!$A$17:$J$66,2))</f>
        <v/>
      </c>
      <c r="Y35">
        <f t="shared" si="1"/>
        <v>9</v>
      </c>
    </row>
    <row r="36" spans="14:25" x14ac:dyDescent="0.2">
      <c r="N36">
        <f>Wiegeliste!GL51</f>
        <v>35</v>
      </c>
      <c r="O36">
        <f>Wiegeliste!GM51</f>
        <v>9</v>
      </c>
      <c r="P36">
        <f t="shared" si="0"/>
        <v>9</v>
      </c>
      <c r="Q36" s="1">
        <f>IF(O36=99,"",VLOOKUP(N36,Wiegeliste!$A$17:$J$66,4))</f>
        <v>0</v>
      </c>
      <c r="R36">
        <f>IF(O36=99,"",VLOOKUP(N36,Wiegeliste!$A$17:$J$66,5))</f>
        <v>0</v>
      </c>
      <c r="S36">
        <f>IF(O36=99,"",VLOOKUP(N36,Wiegeliste!$A$17:$J$66,6))</f>
        <v>0</v>
      </c>
      <c r="T36">
        <f>IF(O36=99,"",VLOOKUP(N36,Wiegeliste!$A$17:$J$66,7))</f>
        <v>0</v>
      </c>
      <c r="U36">
        <f>IF(O36=99,"",VLOOKUP(N36,Wiegeliste!$A$17:$J$66,8))</f>
        <v>0</v>
      </c>
      <c r="V36" t="str">
        <f>IF(O36=99,"",VLOOKUP(N36,Wiegeliste!$A$17:$J$66,9))</f>
        <v/>
      </c>
      <c r="W36" t="str">
        <f>IF(O36=99,"",VLOOKUP(N36,Wiegeliste!$A$17:$J$66,10))</f>
        <v/>
      </c>
      <c r="X36" t="str">
        <f>IF(O36=99,"",VLOOKUP(N36,Wiegeliste!$A$17:$J$66,2))</f>
        <v/>
      </c>
      <c r="Y36">
        <f t="shared" si="1"/>
        <v>9</v>
      </c>
    </row>
    <row r="37" spans="14:25" x14ac:dyDescent="0.2">
      <c r="N37">
        <f>Wiegeliste!GL52</f>
        <v>36</v>
      </c>
      <c r="O37">
        <f>Wiegeliste!GM52</f>
        <v>9</v>
      </c>
      <c r="P37">
        <f t="shared" si="0"/>
        <v>9</v>
      </c>
      <c r="Q37" s="1">
        <f>IF(O37=99,"",VLOOKUP(N37,Wiegeliste!$A$17:$J$66,4))</f>
        <v>0</v>
      </c>
      <c r="R37">
        <f>IF(O37=99,"",VLOOKUP(N37,Wiegeliste!$A$17:$J$66,5))</f>
        <v>0</v>
      </c>
      <c r="S37">
        <f>IF(O37=99,"",VLOOKUP(N37,Wiegeliste!$A$17:$J$66,6))</f>
        <v>0</v>
      </c>
      <c r="T37">
        <f>IF(O37=99,"",VLOOKUP(N37,Wiegeliste!$A$17:$J$66,7))</f>
        <v>0</v>
      </c>
      <c r="U37">
        <f>IF(O37=99,"",VLOOKUP(N37,Wiegeliste!$A$17:$J$66,8))</f>
        <v>0</v>
      </c>
      <c r="V37" t="str">
        <f>IF(O37=99,"",VLOOKUP(N37,Wiegeliste!$A$17:$J$66,9))</f>
        <v/>
      </c>
      <c r="W37" t="str">
        <f>IF(O37=99,"",VLOOKUP(N37,Wiegeliste!$A$17:$J$66,10))</f>
        <v/>
      </c>
      <c r="X37" t="str">
        <f>IF(O37=99,"",VLOOKUP(N37,Wiegeliste!$A$17:$J$66,2))</f>
        <v/>
      </c>
      <c r="Y37">
        <f t="shared" si="1"/>
        <v>9</v>
      </c>
    </row>
    <row r="38" spans="14:25" x14ac:dyDescent="0.2">
      <c r="N38">
        <f>Wiegeliste!GL53</f>
        <v>37</v>
      </c>
      <c r="O38">
        <f>Wiegeliste!GM53</f>
        <v>9</v>
      </c>
      <c r="P38">
        <f t="shared" si="0"/>
        <v>9</v>
      </c>
      <c r="Q38" s="1">
        <f>IF(O38=99,"",VLOOKUP(N38,Wiegeliste!$A$17:$J$66,4))</f>
        <v>0</v>
      </c>
      <c r="R38">
        <f>IF(O38=99,"",VLOOKUP(N38,Wiegeliste!$A$17:$J$66,5))</f>
        <v>0</v>
      </c>
      <c r="S38">
        <f>IF(O38=99,"",VLOOKUP(N38,Wiegeliste!$A$17:$J$66,6))</f>
        <v>0</v>
      </c>
      <c r="T38">
        <f>IF(O38=99,"",VLOOKUP(N38,Wiegeliste!$A$17:$J$66,7))</f>
        <v>0</v>
      </c>
      <c r="U38">
        <f>IF(O38=99,"",VLOOKUP(N38,Wiegeliste!$A$17:$J$66,8))</f>
        <v>0</v>
      </c>
      <c r="V38" t="str">
        <f>IF(O38=99,"",VLOOKUP(N38,Wiegeliste!$A$17:$J$66,9))</f>
        <v/>
      </c>
      <c r="W38" t="str">
        <f>IF(O38=99,"",VLOOKUP(N38,Wiegeliste!$A$17:$J$66,10))</f>
        <v/>
      </c>
      <c r="X38" t="str">
        <f>IF(O38=99,"",VLOOKUP(N38,Wiegeliste!$A$17:$J$66,2))</f>
        <v/>
      </c>
      <c r="Y38">
        <f t="shared" si="1"/>
        <v>9</v>
      </c>
    </row>
    <row r="39" spans="14:25" x14ac:dyDescent="0.2">
      <c r="N39">
        <f>Wiegeliste!GL54</f>
        <v>38</v>
      </c>
      <c r="O39">
        <f>Wiegeliste!GM54</f>
        <v>9</v>
      </c>
      <c r="P39">
        <f t="shared" si="0"/>
        <v>9</v>
      </c>
      <c r="Q39" s="1">
        <f>IF(O39=99,"",VLOOKUP(N39,Wiegeliste!$A$17:$J$66,4))</f>
        <v>0</v>
      </c>
      <c r="R39">
        <f>IF(O39=99,"",VLOOKUP(N39,Wiegeliste!$A$17:$J$66,5))</f>
        <v>0</v>
      </c>
      <c r="S39">
        <f>IF(O39=99,"",VLOOKUP(N39,Wiegeliste!$A$17:$J$66,6))</f>
        <v>0</v>
      </c>
      <c r="T39">
        <f>IF(O39=99,"",VLOOKUP(N39,Wiegeliste!$A$17:$J$66,7))</f>
        <v>0</v>
      </c>
      <c r="U39">
        <f>IF(O39=99,"",VLOOKUP(N39,Wiegeliste!$A$17:$J$66,8))</f>
        <v>0</v>
      </c>
      <c r="V39" t="str">
        <f>IF(O39=99,"",VLOOKUP(N39,Wiegeliste!$A$17:$J$66,9))</f>
        <v/>
      </c>
      <c r="W39" t="str">
        <f>IF(O39=99,"",VLOOKUP(N39,Wiegeliste!$A$17:$J$66,10))</f>
        <v/>
      </c>
      <c r="X39" t="str">
        <f>IF(O39=99,"",VLOOKUP(N39,Wiegeliste!$A$17:$J$66,2))</f>
        <v/>
      </c>
      <c r="Y39">
        <f t="shared" si="1"/>
        <v>9</v>
      </c>
    </row>
    <row r="40" spans="14:25" x14ac:dyDescent="0.2">
      <c r="N40">
        <f>Wiegeliste!GL55</f>
        <v>39</v>
      </c>
      <c r="O40">
        <f>Wiegeliste!GM55</f>
        <v>9</v>
      </c>
      <c r="P40">
        <f t="shared" si="0"/>
        <v>9</v>
      </c>
      <c r="Q40" s="1">
        <f>IF(O40=99,"",VLOOKUP(N40,Wiegeliste!$A$17:$J$66,4))</f>
        <v>0</v>
      </c>
      <c r="R40">
        <f>IF(O40=99,"",VLOOKUP(N40,Wiegeliste!$A$17:$J$66,5))</f>
        <v>0</v>
      </c>
      <c r="S40">
        <f>IF(O40=99,"",VLOOKUP(N40,Wiegeliste!$A$17:$J$66,6))</f>
        <v>0</v>
      </c>
      <c r="T40">
        <f>IF(O40=99,"",VLOOKUP(N40,Wiegeliste!$A$17:$J$66,7))</f>
        <v>0</v>
      </c>
      <c r="U40">
        <f>IF(O40=99,"",VLOOKUP(N40,Wiegeliste!$A$17:$J$66,8))</f>
        <v>0</v>
      </c>
      <c r="V40" t="str">
        <f>IF(O40=99,"",VLOOKUP(N40,Wiegeliste!$A$17:$J$66,9))</f>
        <v/>
      </c>
      <c r="W40" t="str">
        <f>IF(O40=99,"",VLOOKUP(N40,Wiegeliste!$A$17:$J$66,10))</f>
        <v/>
      </c>
      <c r="X40" t="str">
        <f>IF(O40=99,"",VLOOKUP(N40,Wiegeliste!$A$17:$J$66,2))</f>
        <v/>
      </c>
      <c r="Y40">
        <f t="shared" si="1"/>
        <v>9</v>
      </c>
    </row>
    <row r="41" spans="14:25" x14ac:dyDescent="0.2">
      <c r="N41">
        <f>Wiegeliste!GL56</f>
        <v>40</v>
      </c>
      <c r="O41">
        <f>Wiegeliste!GM56</f>
        <v>9</v>
      </c>
      <c r="P41">
        <f t="shared" si="0"/>
        <v>9</v>
      </c>
      <c r="Q41" s="1">
        <f>IF(O41=99,"",VLOOKUP(N41,Wiegeliste!$A$17:$J$66,4))</f>
        <v>0</v>
      </c>
      <c r="R41">
        <f>IF(O41=99,"",VLOOKUP(N41,Wiegeliste!$A$17:$J$66,5))</f>
        <v>0</v>
      </c>
      <c r="S41">
        <f>IF(O41=99,"",VLOOKUP(N41,Wiegeliste!$A$17:$J$66,6))</f>
        <v>0</v>
      </c>
      <c r="T41">
        <f>IF(O41=99,"",VLOOKUP(N41,Wiegeliste!$A$17:$J$66,7))</f>
        <v>0</v>
      </c>
      <c r="U41">
        <f>IF(O41=99,"",VLOOKUP(N41,Wiegeliste!$A$17:$J$66,8))</f>
        <v>0</v>
      </c>
      <c r="V41" t="str">
        <f>IF(O41=99,"",VLOOKUP(N41,Wiegeliste!$A$17:$J$66,9))</f>
        <v/>
      </c>
      <c r="W41" t="str">
        <f>IF(O41=99,"",VLOOKUP(N41,Wiegeliste!$A$17:$J$66,10))</f>
        <v/>
      </c>
      <c r="X41" t="str">
        <f>IF(O41=99,"",VLOOKUP(N41,Wiegeliste!$A$17:$J$66,2))</f>
        <v/>
      </c>
      <c r="Y41">
        <f t="shared" si="1"/>
        <v>9</v>
      </c>
    </row>
    <row r="42" spans="14:25" x14ac:dyDescent="0.2">
      <c r="N42">
        <f>Wiegeliste!GL57</f>
        <v>41</v>
      </c>
      <c r="O42">
        <f>Wiegeliste!GM57</f>
        <v>9</v>
      </c>
      <c r="P42">
        <f t="shared" si="0"/>
        <v>9</v>
      </c>
      <c r="Q42" s="1">
        <f>IF(O42=99,"",VLOOKUP(N42,Wiegeliste!$A$17:$J$66,4))</f>
        <v>0</v>
      </c>
      <c r="R42">
        <f>IF(O42=99,"",VLOOKUP(N42,Wiegeliste!$A$17:$J$66,5))</f>
        <v>0</v>
      </c>
      <c r="S42">
        <f>IF(O42=99,"",VLOOKUP(N42,Wiegeliste!$A$17:$J$66,6))</f>
        <v>0</v>
      </c>
      <c r="T42">
        <f>IF(O42=99,"",VLOOKUP(N42,Wiegeliste!$A$17:$J$66,7))</f>
        <v>0</v>
      </c>
      <c r="U42">
        <f>IF(O42=99,"",VLOOKUP(N42,Wiegeliste!$A$17:$J$66,8))</f>
        <v>0</v>
      </c>
      <c r="V42" t="str">
        <f>IF(O42=99,"",VLOOKUP(N42,Wiegeliste!$A$17:$J$66,9))</f>
        <v/>
      </c>
      <c r="W42" t="str">
        <f>IF(O42=99,"",VLOOKUP(N42,Wiegeliste!$A$17:$J$66,10))</f>
        <v/>
      </c>
      <c r="X42" t="str">
        <f>IF(O42=99,"",VLOOKUP(N42,Wiegeliste!$A$17:$J$66,2))</f>
        <v/>
      </c>
      <c r="Y42">
        <f t="shared" si="1"/>
        <v>9</v>
      </c>
    </row>
    <row r="43" spans="14:25" x14ac:dyDescent="0.2">
      <c r="N43">
        <f>Wiegeliste!GL58</f>
        <v>42</v>
      </c>
      <c r="O43">
        <f>Wiegeliste!GM58</f>
        <v>9</v>
      </c>
      <c r="P43">
        <f t="shared" si="0"/>
        <v>9</v>
      </c>
      <c r="Q43" s="1">
        <f>IF(O43=99,"",VLOOKUP(N43,Wiegeliste!$A$17:$J$66,4))</f>
        <v>0</v>
      </c>
      <c r="R43">
        <f>IF(O43=99,"",VLOOKUP(N43,Wiegeliste!$A$17:$J$66,5))</f>
        <v>0</v>
      </c>
      <c r="S43">
        <f>IF(O43=99,"",VLOOKUP(N43,Wiegeliste!$A$17:$J$66,6))</f>
        <v>0</v>
      </c>
      <c r="T43">
        <f>IF(O43=99,"",VLOOKUP(N43,Wiegeliste!$A$17:$J$66,7))</f>
        <v>0</v>
      </c>
      <c r="U43">
        <f>IF(O43=99,"",VLOOKUP(N43,Wiegeliste!$A$17:$J$66,8))</f>
        <v>0</v>
      </c>
      <c r="V43" t="str">
        <f>IF(O43=99,"",VLOOKUP(N43,Wiegeliste!$A$17:$J$66,9))</f>
        <v/>
      </c>
      <c r="W43" t="str">
        <f>IF(O43=99,"",VLOOKUP(N43,Wiegeliste!$A$17:$J$66,10))</f>
        <v/>
      </c>
      <c r="X43" t="str">
        <f>IF(O43=99,"",VLOOKUP(N43,Wiegeliste!$A$17:$J$66,2))</f>
        <v/>
      </c>
      <c r="Y43">
        <f t="shared" si="1"/>
        <v>9</v>
      </c>
    </row>
    <row r="44" spans="14:25" x14ac:dyDescent="0.2">
      <c r="N44">
        <f>Wiegeliste!GL59</f>
        <v>43</v>
      </c>
      <c r="O44">
        <f>Wiegeliste!GM59</f>
        <v>9</v>
      </c>
      <c r="P44">
        <f t="shared" si="0"/>
        <v>9</v>
      </c>
      <c r="Q44" s="1">
        <f>IF(O44=99,"",VLOOKUP(N44,Wiegeliste!$A$17:$J$66,4))</f>
        <v>0</v>
      </c>
      <c r="R44">
        <f>IF(O44=99,"",VLOOKUP(N44,Wiegeliste!$A$17:$J$66,5))</f>
        <v>0</v>
      </c>
      <c r="S44">
        <f>IF(O44=99,"",VLOOKUP(N44,Wiegeliste!$A$17:$J$66,6))</f>
        <v>0</v>
      </c>
      <c r="T44">
        <f>IF(O44=99,"",VLOOKUP(N44,Wiegeliste!$A$17:$J$66,7))</f>
        <v>0</v>
      </c>
      <c r="U44">
        <f>IF(O44=99,"",VLOOKUP(N44,Wiegeliste!$A$17:$J$66,8))</f>
        <v>0</v>
      </c>
      <c r="V44" t="str">
        <f>IF(O44=99,"",VLOOKUP(N44,Wiegeliste!$A$17:$J$66,9))</f>
        <v/>
      </c>
      <c r="W44" t="str">
        <f>IF(O44=99,"",VLOOKUP(N44,Wiegeliste!$A$17:$J$66,10))</f>
        <v/>
      </c>
      <c r="X44" t="str">
        <f>IF(O44=99,"",VLOOKUP(N44,Wiegeliste!$A$17:$J$66,2))</f>
        <v/>
      </c>
      <c r="Y44">
        <f t="shared" si="1"/>
        <v>9</v>
      </c>
    </row>
    <row r="45" spans="14:25" x14ac:dyDescent="0.2">
      <c r="N45">
        <f>Wiegeliste!GL60</f>
        <v>44</v>
      </c>
      <c r="O45">
        <f>Wiegeliste!GM60</f>
        <v>9</v>
      </c>
      <c r="P45">
        <f t="shared" si="0"/>
        <v>9</v>
      </c>
      <c r="Q45" s="1">
        <f>IF(O45=99,"",VLOOKUP(N45,Wiegeliste!$A$17:$J$66,4))</f>
        <v>0</v>
      </c>
      <c r="R45">
        <f>IF(O45=99,"",VLOOKUP(N45,Wiegeliste!$A$17:$J$66,5))</f>
        <v>0</v>
      </c>
      <c r="S45">
        <f>IF(O45=99,"",VLOOKUP(N45,Wiegeliste!$A$17:$J$66,6))</f>
        <v>0</v>
      </c>
      <c r="T45">
        <f>IF(O45=99,"",VLOOKUP(N45,Wiegeliste!$A$17:$J$66,7))</f>
        <v>0</v>
      </c>
      <c r="U45">
        <f>IF(O45=99,"",VLOOKUP(N45,Wiegeliste!$A$17:$J$66,8))</f>
        <v>0</v>
      </c>
      <c r="V45" t="str">
        <f>IF(O45=99,"",VLOOKUP(N45,Wiegeliste!$A$17:$J$66,9))</f>
        <v/>
      </c>
      <c r="W45" t="str">
        <f>IF(O45=99,"",VLOOKUP(N45,Wiegeliste!$A$17:$J$66,10))</f>
        <v/>
      </c>
      <c r="X45" t="str">
        <f>IF(O45=99,"",VLOOKUP(N45,Wiegeliste!$A$17:$J$66,2))</f>
        <v/>
      </c>
      <c r="Y45">
        <f t="shared" si="1"/>
        <v>9</v>
      </c>
    </row>
    <row r="46" spans="14:25" x14ac:dyDescent="0.2">
      <c r="N46">
        <f>Wiegeliste!GL61</f>
        <v>45</v>
      </c>
      <c r="O46">
        <f>Wiegeliste!GM61</f>
        <v>9</v>
      </c>
      <c r="P46">
        <f t="shared" si="0"/>
        <v>9</v>
      </c>
      <c r="Q46" s="1">
        <f>IF(O46=99,"",VLOOKUP(N46,Wiegeliste!$A$17:$J$66,4))</f>
        <v>0</v>
      </c>
      <c r="R46">
        <f>IF(O46=99,"",VLOOKUP(N46,Wiegeliste!$A$17:$J$66,5))</f>
        <v>0</v>
      </c>
      <c r="S46">
        <f>IF(O46=99,"",VLOOKUP(N46,Wiegeliste!$A$17:$J$66,6))</f>
        <v>0</v>
      </c>
      <c r="T46">
        <f>IF(O46=99,"",VLOOKUP(N46,Wiegeliste!$A$17:$J$66,7))</f>
        <v>0</v>
      </c>
      <c r="U46">
        <f>IF(O46=99,"",VLOOKUP(N46,Wiegeliste!$A$17:$J$66,8))</f>
        <v>0</v>
      </c>
      <c r="V46" t="str">
        <f>IF(O46=99,"",VLOOKUP(N46,Wiegeliste!$A$17:$J$66,9))</f>
        <v/>
      </c>
      <c r="W46" t="str">
        <f>IF(O46=99,"",VLOOKUP(N46,Wiegeliste!$A$17:$J$66,10))</f>
        <v/>
      </c>
      <c r="X46" t="str">
        <f>IF(O46=99,"",VLOOKUP(N46,Wiegeliste!$A$17:$J$66,2))</f>
        <v/>
      </c>
      <c r="Y46">
        <f t="shared" si="1"/>
        <v>9</v>
      </c>
    </row>
    <row r="47" spans="14:25" x14ac:dyDescent="0.2">
      <c r="N47">
        <f>Wiegeliste!GL62</f>
        <v>46</v>
      </c>
      <c r="O47">
        <f>Wiegeliste!GM62</f>
        <v>9</v>
      </c>
      <c r="P47">
        <f t="shared" si="0"/>
        <v>9</v>
      </c>
      <c r="Q47" s="1">
        <f>IF(O47=99,"",VLOOKUP(N47,Wiegeliste!$A$17:$J$66,4))</f>
        <v>0</v>
      </c>
      <c r="R47">
        <f>IF(O47=99,"",VLOOKUP(N47,Wiegeliste!$A$17:$J$66,5))</f>
        <v>0</v>
      </c>
      <c r="S47">
        <f>IF(O47=99,"",VLOOKUP(N47,Wiegeliste!$A$17:$J$66,6))</f>
        <v>0</v>
      </c>
      <c r="T47">
        <f>IF(O47=99,"",VLOOKUP(N47,Wiegeliste!$A$17:$J$66,7))</f>
        <v>0</v>
      </c>
      <c r="U47">
        <f>IF(O47=99,"",VLOOKUP(N47,Wiegeliste!$A$17:$J$66,8))</f>
        <v>0</v>
      </c>
      <c r="V47" t="str">
        <f>IF(O47=99,"",VLOOKUP(N47,Wiegeliste!$A$17:$J$66,9))</f>
        <v/>
      </c>
      <c r="W47" t="str">
        <f>IF(O47=99,"",VLOOKUP(N47,Wiegeliste!$A$17:$J$66,10))</f>
        <v/>
      </c>
      <c r="X47" t="str">
        <f>IF(O47=99,"",VLOOKUP(N47,Wiegeliste!$A$17:$J$66,2))</f>
        <v/>
      </c>
      <c r="Y47">
        <f t="shared" si="1"/>
        <v>9</v>
      </c>
    </row>
    <row r="48" spans="14:25" x14ac:dyDescent="0.2">
      <c r="N48">
        <f>Wiegeliste!GL63</f>
        <v>47</v>
      </c>
      <c r="O48">
        <f>Wiegeliste!GM63</f>
        <v>9</v>
      </c>
      <c r="P48">
        <f t="shared" si="0"/>
        <v>9</v>
      </c>
      <c r="Q48" s="1">
        <f>IF(O48=99,"",VLOOKUP(N48,Wiegeliste!$A$17:$J$66,4))</f>
        <v>0</v>
      </c>
      <c r="R48">
        <f>IF(O48=99,"",VLOOKUP(N48,Wiegeliste!$A$17:$J$66,5))</f>
        <v>0</v>
      </c>
      <c r="S48">
        <f>IF(O48=99,"",VLOOKUP(N48,Wiegeliste!$A$17:$J$66,6))</f>
        <v>0</v>
      </c>
      <c r="T48">
        <f>IF(O48=99,"",VLOOKUP(N48,Wiegeliste!$A$17:$J$66,7))</f>
        <v>0</v>
      </c>
      <c r="U48">
        <f>IF(O48=99,"",VLOOKUP(N48,Wiegeliste!$A$17:$J$66,8))</f>
        <v>0</v>
      </c>
      <c r="V48" t="str">
        <f>IF(O48=99,"",VLOOKUP(N48,Wiegeliste!$A$17:$J$66,9))</f>
        <v/>
      </c>
      <c r="W48" t="str">
        <f>IF(O48=99,"",VLOOKUP(N48,Wiegeliste!$A$17:$J$66,10))</f>
        <v/>
      </c>
      <c r="X48" t="str">
        <f>IF(O48=99,"",VLOOKUP(N48,Wiegeliste!$A$17:$J$66,2))</f>
        <v/>
      </c>
      <c r="Y48">
        <f t="shared" si="1"/>
        <v>9</v>
      </c>
    </row>
    <row r="49" spans="14:25" x14ac:dyDescent="0.2">
      <c r="N49">
        <f>Wiegeliste!GL64</f>
        <v>48</v>
      </c>
      <c r="O49">
        <f>Wiegeliste!GM64</f>
        <v>9</v>
      </c>
      <c r="P49">
        <f t="shared" si="0"/>
        <v>9</v>
      </c>
      <c r="Q49" s="1">
        <f>IF(O49=99,"",VLOOKUP(N49,Wiegeliste!$A$17:$J$66,4))</f>
        <v>0</v>
      </c>
      <c r="R49">
        <f>IF(O49=99,"",VLOOKUP(N49,Wiegeliste!$A$17:$J$66,5))</f>
        <v>0</v>
      </c>
      <c r="S49">
        <f>IF(O49=99,"",VLOOKUP(N49,Wiegeliste!$A$17:$J$66,6))</f>
        <v>0</v>
      </c>
      <c r="T49">
        <f>IF(O49=99,"",VLOOKUP(N49,Wiegeliste!$A$17:$J$66,7))</f>
        <v>0</v>
      </c>
      <c r="U49">
        <f>IF(O49=99,"",VLOOKUP(N49,Wiegeliste!$A$17:$J$66,8))</f>
        <v>0</v>
      </c>
      <c r="V49" t="str">
        <f>IF(O49=99,"",VLOOKUP(N49,Wiegeliste!$A$17:$J$66,9))</f>
        <v/>
      </c>
      <c r="W49" t="str">
        <f>IF(O49=99,"",VLOOKUP(N49,Wiegeliste!$A$17:$J$66,10))</f>
        <v/>
      </c>
      <c r="X49" t="str">
        <f>IF(O49=99,"",VLOOKUP(N49,Wiegeliste!$A$17:$J$66,2))</f>
        <v/>
      </c>
      <c r="Y49">
        <f t="shared" si="1"/>
        <v>9</v>
      </c>
    </row>
    <row r="50" spans="14:25" x14ac:dyDescent="0.2">
      <c r="N50">
        <f>Wiegeliste!GL65</f>
        <v>49</v>
      </c>
      <c r="O50">
        <f>Wiegeliste!GM65</f>
        <v>9</v>
      </c>
      <c r="P50">
        <f t="shared" si="0"/>
        <v>9</v>
      </c>
      <c r="Q50" s="1">
        <f>IF(O50=99,"",VLOOKUP(N50,Wiegeliste!$A$17:$J$66,4))</f>
        <v>0</v>
      </c>
      <c r="R50">
        <f>IF(O50=99,"",VLOOKUP(N50,Wiegeliste!$A$17:$J$66,5))</f>
        <v>0</v>
      </c>
      <c r="S50">
        <f>IF(O50=99,"",VLOOKUP(N50,Wiegeliste!$A$17:$J$66,6))</f>
        <v>0</v>
      </c>
      <c r="T50">
        <f>IF(O50=99,"",VLOOKUP(N50,Wiegeliste!$A$17:$J$66,7))</f>
        <v>0</v>
      </c>
      <c r="U50">
        <f>IF(O50=99,"",VLOOKUP(N50,Wiegeliste!$A$17:$J$66,8))</f>
        <v>0</v>
      </c>
      <c r="V50" t="str">
        <f>IF(O50=99,"",VLOOKUP(N50,Wiegeliste!$A$17:$J$66,9))</f>
        <v/>
      </c>
      <c r="W50" t="str">
        <f>IF(O50=99,"",VLOOKUP(N50,Wiegeliste!$A$17:$J$66,10))</f>
        <v/>
      </c>
      <c r="X50" t="str">
        <f>IF(O50=99,"",VLOOKUP(N50,Wiegeliste!$A$17:$J$66,2))</f>
        <v/>
      </c>
      <c r="Y50">
        <f t="shared" si="1"/>
        <v>9</v>
      </c>
    </row>
    <row r="51" spans="14:25" x14ac:dyDescent="0.2">
      <c r="N51">
        <f>Wiegeliste!GL66</f>
        <v>50</v>
      </c>
      <c r="O51">
        <f>Wiegeliste!GM66</f>
        <v>9</v>
      </c>
      <c r="P51">
        <f t="shared" si="0"/>
        <v>9</v>
      </c>
      <c r="Q51" s="1">
        <f>IF(O51=99,"",VLOOKUP(N51,Wiegeliste!$A$17:$J$66,4))</f>
        <v>0</v>
      </c>
      <c r="R51">
        <f>IF(O51=99,"",VLOOKUP(N51,Wiegeliste!$A$17:$J$66,5))</f>
        <v>0</v>
      </c>
      <c r="S51">
        <f>IF(O51=99,"",VLOOKUP(N51,Wiegeliste!$A$17:$J$66,6))</f>
        <v>0</v>
      </c>
      <c r="T51">
        <f>IF(O51=99,"",VLOOKUP(N51,Wiegeliste!$A$17:$J$66,7))</f>
        <v>0</v>
      </c>
      <c r="U51">
        <f>IF(O51=99,"",VLOOKUP(N51,Wiegeliste!$A$17:$J$66,8))</f>
        <v>0</v>
      </c>
      <c r="V51" t="str">
        <f>IF(O51=99,"",VLOOKUP(N51,Wiegeliste!$A$17:$J$66,9))</f>
        <v/>
      </c>
      <c r="W51" t="str">
        <f>IF(O51=99,"",VLOOKUP(N51,Wiegeliste!$A$17:$J$66,10))</f>
        <v/>
      </c>
      <c r="X51" t="str">
        <f>IF(O51=99,"",VLOOKUP(N51,Wiegeliste!$A$17:$J$66,2))</f>
        <v/>
      </c>
      <c r="Y51">
        <f t="shared" si="1"/>
        <v>9</v>
      </c>
    </row>
  </sheetData>
  <sheetProtection sheet="1" objects="1" scenarios="1"/>
  <conditionalFormatting sqref="Q2:W51">
    <cfRule type="expression" dxfId="2557" priority="9">
      <formula>$P2=9</formula>
    </cfRule>
    <cfRule type="expression" dxfId="2556" priority="10">
      <formula>$P2=2</formula>
    </cfRule>
    <cfRule type="expression" dxfId="2555" priority="11">
      <formula>$P2=1</formula>
    </cfRule>
  </conditionalFormatting>
  <conditionalFormatting sqref="C2:J6">
    <cfRule type="expression" dxfId="2554" priority="917">
      <formula>C$9&lt;&gt;1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993"/>
  <sheetViews>
    <sheetView workbookViewId="0">
      <selection activeCell="C15" sqref="C15"/>
    </sheetView>
  </sheetViews>
  <sheetFormatPr baseColWidth="10" defaultRowHeight="12.75" x14ac:dyDescent="0.2"/>
  <cols>
    <col min="1" max="1" width="10.140625" bestFit="1" customWidth="1"/>
    <col min="2" max="11" width="12.42578125" customWidth="1"/>
    <col min="13" max="13" width="26" customWidth="1"/>
    <col min="14" max="14" width="29.140625" customWidth="1"/>
    <col min="16" max="16" width="12.7109375" customWidth="1"/>
    <col min="17" max="17" width="8.140625" style="5" customWidth="1"/>
    <col min="24" max="30" width="11.42578125" style="5"/>
  </cols>
  <sheetData>
    <row r="1" spans="1:30" ht="30" x14ac:dyDescent="0.4">
      <c r="A1" s="824" t="s">
        <v>157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6"/>
      <c r="P1" s="3"/>
      <c r="Q1" s="827" t="s">
        <v>158</v>
      </c>
      <c r="R1" s="828"/>
      <c r="S1" s="828"/>
      <c r="T1" s="828"/>
      <c r="U1" s="828"/>
      <c r="V1" s="828"/>
      <c r="W1" s="829"/>
      <c r="X1" s="827" t="s">
        <v>159</v>
      </c>
      <c r="Y1" s="831"/>
      <c r="Z1" s="831"/>
      <c r="AA1" s="831"/>
      <c r="AB1" s="831"/>
      <c r="AC1" s="831"/>
      <c r="AD1" s="832"/>
    </row>
    <row r="2" spans="1:30" ht="16.5" customHeight="1" x14ac:dyDescent="0.4">
      <c r="A2" s="4"/>
      <c r="O2" t="s">
        <v>160</v>
      </c>
      <c r="P2" s="2" t="s">
        <v>161</v>
      </c>
      <c r="Q2" s="5" t="s">
        <v>162</v>
      </c>
      <c r="R2" t="s">
        <v>163</v>
      </c>
      <c r="S2" t="s">
        <v>164</v>
      </c>
      <c r="T2" t="s">
        <v>165</v>
      </c>
      <c r="U2" t="s">
        <v>166</v>
      </c>
      <c r="V2" t="s">
        <v>167</v>
      </c>
      <c r="W2" t="s">
        <v>168</v>
      </c>
      <c r="X2" s="5" t="s">
        <v>162</v>
      </c>
      <c r="Y2" s="5" t="s">
        <v>163</v>
      </c>
      <c r="Z2" s="5" t="s">
        <v>164</v>
      </c>
      <c r="AA2" s="5" t="s">
        <v>165</v>
      </c>
      <c r="AB2" s="5" t="s">
        <v>166</v>
      </c>
      <c r="AC2" s="5" t="s">
        <v>167</v>
      </c>
      <c r="AD2" s="5" t="s">
        <v>168</v>
      </c>
    </row>
    <row r="3" spans="1:30" x14ac:dyDescent="0.2">
      <c r="A3" s="830" t="s">
        <v>169</v>
      </c>
      <c r="B3" s="830"/>
      <c r="C3" s="833" t="s">
        <v>158</v>
      </c>
      <c r="D3" s="835"/>
      <c r="E3" s="834"/>
      <c r="F3" s="823"/>
      <c r="G3" s="833" t="s">
        <v>159</v>
      </c>
      <c r="H3" s="834"/>
      <c r="I3" s="834"/>
      <c r="J3" s="823"/>
      <c r="K3" s="822" t="s">
        <v>170</v>
      </c>
      <c r="L3" s="823"/>
      <c r="O3" s="6">
        <f t="shared" ref="O3:O66" si="0">P3-0.01</f>
        <v>0.99</v>
      </c>
      <c r="P3" s="6">
        <v>1</v>
      </c>
      <c r="Q3" s="5">
        <f>IF($P3&gt;=$D$5,1,10^($C$5*LOG(MAX($P3,$E$5)/$D$5)^2))</f>
        <v>2.807580207860767</v>
      </c>
      <c r="R3" s="5">
        <f>IF($P3&gt;=$D$6,1,10^($C$6*LOG(MAX($P3,$E$6)/$D$6)^2))</f>
        <v>2.807580207860767</v>
      </c>
      <c r="S3" s="5">
        <f>IF($P3&gt;=$D$7,1,10^($C$7*LOG(MAX($P3,$E$7)/$D$7)^2))</f>
        <v>2.7472629272139986</v>
      </c>
      <c r="T3" s="5">
        <f>IF($P3&gt;=$D$8,1,10^($C$8*LOG(MAX($P3,$E$8)/$D$8)^2))</f>
        <v>3.6062674487478095</v>
      </c>
      <c r="U3" s="5">
        <f>IF($P3&gt;=$D$9,1,10^($C$9*LOG(MAX($P3,$E$9)/$D$9)^2))</f>
        <v>3.6062674487478095</v>
      </c>
      <c r="V3" s="5">
        <f>IF($P3&gt;=$D$10,1,10^($C$10*LOG(MAX($P3,$E$10)/$D$10)^2))</f>
        <v>3.6062674487478095</v>
      </c>
      <c r="W3" s="5">
        <f>IF($P3&gt;=$D$11,1,10^($C$11*LOG(MAX($P3,$E$11)/$D$11)^2))</f>
        <v>3.6062674487478095</v>
      </c>
      <c r="X3" s="5">
        <f>IF($P3&gt;=$H5,1,10^($G$5*LOG(MAX($P3,$I$5)/$H$5)^2))</f>
        <v>3.3629911489693285</v>
      </c>
      <c r="Y3" s="5">
        <f>IF($P3&gt;=$H$6,1,10^($G$6*LOG(MAX($P3,$I$6)/$H$6)^2))</f>
        <v>3.3629911489693285</v>
      </c>
      <c r="Z3" s="5">
        <f>IF($P3&gt;=$H$7,1,10^($G$7*LOG(MAX($P3,$I$7)/$H$7)^2))</f>
        <v>2.8273452141209665</v>
      </c>
      <c r="AA3" s="5">
        <f>IF(P3&gt;=$H$8,1,10^($G$8*LOG(MAX($P3,$I$8)/$H$8)^2))</f>
        <v>3.3000029800943933</v>
      </c>
      <c r="AB3" s="5">
        <f>IF($P3&gt;=$H$9,1,10^($G$9*LOG(MAX($P3,$I$9)/$H$9)^2))</f>
        <v>3.3000029800943933</v>
      </c>
      <c r="AC3" s="5">
        <f>IF($P3&gt;=$H$10,1,10^($G$10*LOG(MAX($P3,$I$10)/$H$10)^2))</f>
        <v>3.3000029800943933</v>
      </c>
      <c r="AD3" s="5">
        <f>IF($P3&gt;=$H$11,1,10^($G$11*LOG(MAX($P3,$I$11)/$H$11)^2))</f>
        <v>3.3000029800943933</v>
      </c>
    </row>
    <row r="4" spans="1:30" x14ac:dyDescent="0.2">
      <c r="A4" s="7" t="s">
        <v>171</v>
      </c>
      <c r="B4" s="7" t="s">
        <v>172</v>
      </c>
      <c r="C4" s="7" t="s">
        <v>173</v>
      </c>
      <c r="D4" s="7" t="s">
        <v>174</v>
      </c>
      <c r="E4" s="7" t="s">
        <v>175</v>
      </c>
      <c r="F4" s="7" t="s">
        <v>176</v>
      </c>
      <c r="G4" s="7" t="s">
        <v>173</v>
      </c>
      <c r="H4" s="7" t="s">
        <v>174</v>
      </c>
      <c r="I4" s="7" t="s">
        <v>175</v>
      </c>
      <c r="J4" s="7" t="s">
        <v>176</v>
      </c>
      <c r="K4" s="7" t="s">
        <v>171</v>
      </c>
      <c r="L4" s="7" t="s">
        <v>172</v>
      </c>
      <c r="O4" s="6">
        <f t="shared" si="0"/>
        <v>1.0900000000000001</v>
      </c>
      <c r="P4" s="6">
        <f t="shared" ref="P4:P67" si="1">P3+0.1</f>
        <v>1.1000000000000001</v>
      </c>
      <c r="Q4" s="5">
        <f t="shared" ref="Q4:Q67" si="2">IF($P4&gt;=$D$5,1,10^($C$5*LOG(MAX($P4,$E$5)/$D$5)^2))</f>
        <v>2.807580207860767</v>
      </c>
      <c r="R4" s="5">
        <f t="shared" ref="R4:R67" si="3">IF($P4&gt;=$D$6,1,10^($C$6*LOG(MAX($P4,$E$6)/$D$6)^2))</f>
        <v>2.807580207860767</v>
      </c>
      <c r="S4" s="5">
        <f t="shared" ref="S4:S67" si="4">IF($P4&gt;=$D$7,1,10^($C$7*LOG(MAX($P4,$E$7)/$D$7)^2))</f>
        <v>2.7472629272139986</v>
      </c>
      <c r="T4" s="5">
        <f t="shared" ref="T4:T67" si="5">IF($P4&gt;=$D$8,1,10^($C$8*LOG(MAX($P4,$E$8)/$D$8)^2))</f>
        <v>3.6062674487478095</v>
      </c>
      <c r="U4" s="5">
        <f t="shared" ref="U4:U67" si="6">IF($P4&gt;=$D$9,1,10^($C$9*LOG(MAX($P4,$E$9)/$D$9)^2))</f>
        <v>3.6062674487478095</v>
      </c>
      <c r="V4" s="5">
        <f t="shared" ref="V4:V67" si="7">IF($P4&gt;=$D$10,1,10^($C$10*LOG(MAX($P4,$E$10)/$D$10)^2))</f>
        <v>3.6062674487478095</v>
      </c>
      <c r="W4" s="5">
        <f t="shared" ref="W4:W67" si="8">IF($P4&gt;=$D$11,1,10^($C$11*LOG(MAX($P4,$E$11)/$D$11)^2))</f>
        <v>3.6062674487478095</v>
      </c>
      <c r="X4" s="5">
        <f t="shared" ref="X4:X67" si="9">IF($P4&gt;=$H6,1,10^($G$5*LOG(MAX($P4,$I$5)/$H$5)^2))</f>
        <v>3.3629911489693285</v>
      </c>
      <c r="Y4" s="5">
        <f t="shared" ref="Y4:Y67" si="10">IF($P4&gt;=$H$6,1,10^($G$6*LOG(MAX($P4,$I$6)/$H$6)^2))</f>
        <v>3.3629911489693285</v>
      </c>
      <c r="Z4" s="5">
        <f t="shared" ref="Z4:Z67" si="11">IF($P4&gt;=$H$7,1,10^($G$7*LOG(MAX($P4,$I$7)/$H$7)^2))</f>
        <v>2.8273452141209665</v>
      </c>
      <c r="AA4" s="5">
        <f t="shared" ref="AA4:AA67" si="12">IF(P4&gt;=$H$8,1,10^($G$8*LOG(MAX($P4,$I$8)/$H$8)^2))</f>
        <v>3.3000029800943933</v>
      </c>
      <c r="AB4" s="5">
        <f t="shared" ref="AB4:AB67" si="13">IF($P4&gt;=$H$9,1,10^($G$9*LOG(MAX($P4,$I$9)/$H$9)^2))</f>
        <v>3.3000029800943933</v>
      </c>
      <c r="AC4" s="5">
        <f t="shared" ref="AC4:AC67" si="14">IF($P4&gt;=$H$10,1,10^($G$10*LOG(MAX($P4,$I$10)/$H$10)^2))</f>
        <v>3.3000029800943933</v>
      </c>
      <c r="AD4" s="5">
        <f t="shared" ref="AD4:AD67" si="15">IF($P4&gt;=$H$11,1,10^($G$11*LOG(MAX($P4,$I$11)/$H$11)^2))</f>
        <v>3.3000029800943933</v>
      </c>
    </row>
    <row r="5" spans="1:30" x14ac:dyDescent="0.2">
      <c r="A5" s="8">
        <v>1</v>
      </c>
      <c r="B5" s="8">
        <v>36891</v>
      </c>
      <c r="C5" s="9">
        <v>0.93857381299999998</v>
      </c>
      <c r="D5" s="9">
        <v>157.14099999999999</v>
      </c>
      <c r="E5" s="9">
        <v>32</v>
      </c>
      <c r="F5" s="9">
        <v>3</v>
      </c>
      <c r="G5" s="9">
        <v>0.93857381299999998</v>
      </c>
      <c r="H5" s="9">
        <v>157.14099999999999</v>
      </c>
      <c r="I5" s="9">
        <v>28</v>
      </c>
      <c r="J5" s="9">
        <v>10</v>
      </c>
      <c r="K5" s="10" t="s">
        <v>177</v>
      </c>
      <c r="L5" s="10" t="s">
        <v>178</v>
      </c>
      <c r="O5" s="6">
        <f t="shared" si="0"/>
        <v>1.1900000000000002</v>
      </c>
      <c r="P5" s="6">
        <f t="shared" si="1"/>
        <v>1.2000000000000002</v>
      </c>
      <c r="Q5" s="5">
        <f t="shared" si="2"/>
        <v>2.807580207860767</v>
      </c>
      <c r="R5" s="5">
        <f t="shared" si="3"/>
        <v>2.807580207860767</v>
      </c>
      <c r="S5" s="5">
        <f t="shared" si="4"/>
        <v>2.7472629272139986</v>
      </c>
      <c r="T5" s="5">
        <f t="shared" si="5"/>
        <v>3.6062674487478095</v>
      </c>
      <c r="U5" s="5">
        <f t="shared" si="6"/>
        <v>3.6062674487478095</v>
      </c>
      <c r="V5" s="5">
        <f t="shared" si="7"/>
        <v>3.6062674487478095</v>
      </c>
      <c r="W5" s="5">
        <f t="shared" si="8"/>
        <v>3.6062674487478095</v>
      </c>
      <c r="X5" s="5">
        <f t="shared" si="9"/>
        <v>3.3629911489693285</v>
      </c>
      <c r="Y5" s="5">
        <f t="shared" si="10"/>
        <v>3.3629911489693285</v>
      </c>
      <c r="Z5" s="5">
        <f t="shared" si="11"/>
        <v>2.8273452141209665</v>
      </c>
      <c r="AA5" s="5">
        <f t="shared" si="12"/>
        <v>3.3000029800943933</v>
      </c>
      <c r="AB5" s="5">
        <f t="shared" si="13"/>
        <v>3.3000029800943933</v>
      </c>
      <c r="AC5" s="5">
        <f t="shared" si="14"/>
        <v>3.3000029800943933</v>
      </c>
      <c r="AD5" s="5">
        <f t="shared" si="15"/>
        <v>3.3000029800943933</v>
      </c>
    </row>
    <row r="6" spans="1:30" x14ac:dyDescent="0.2">
      <c r="A6" s="11">
        <v>36892</v>
      </c>
      <c r="B6" s="11">
        <v>38352</v>
      </c>
      <c r="C6" s="12">
        <v>0.93857381299999998</v>
      </c>
      <c r="D6" s="12">
        <v>157.14099999999999</v>
      </c>
      <c r="E6" s="12">
        <v>32</v>
      </c>
      <c r="F6" s="12">
        <v>4</v>
      </c>
      <c r="G6" s="12">
        <v>0.93857381299999998</v>
      </c>
      <c r="H6" s="12">
        <v>157.14099999999999</v>
      </c>
      <c r="I6" s="12">
        <v>28</v>
      </c>
      <c r="J6" s="12">
        <v>11</v>
      </c>
      <c r="K6" s="13" t="s">
        <v>179</v>
      </c>
      <c r="L6" s="13" t="s">
        <v>180</v>
      </c>
      <c r="O6" s="6">
        <f t="shared" si="0"/>
        <v>1.2900000000000003</v>
      </c>
      <c r="P6" s="6">
        <f t="shared" si="1"/>
        <v>1.3000000000000003</v>
      </c>
      <c r="Q6" s="5">
        <f t="shared" si="2"/>
        <v>2.807580207860767</v>
      </c>
      <c r="R6" s="5">
        <f t="shared" si="3"/>
        <v>2.807580207860767</v>
      </c>
      <c r="S6" s="5">
        <f t="shared" si="4"/>
        <v>2.7472629272139986</v>
      </c>
      <c r="T6" s="5">
        <f t="shared" si="5"/>
        <v>3.6062674487478095</v>
      </c>
      <c r="U6" s="5">
        <f t="shared" si="6"/>
        <v>3.6062674487478095</v>
      </c>
      <c r="V6" s="5">
        <f t="shared" si="7"/>
        <v>3.6062674487478095</v>
      </c>
      <c r="W6" s="5">
        <f t="shared" si="8"/>
        <v>3.6062674487478095</v>
      </c>
      <c r="X6" s="5">
        <f t="shared" si="9"/>
        <v>3.3629911489693285</v>
      </c>
      <c r="Y6" s="5">
        <f t="shared" si="10"/>
        <v>3.3629911489693285</v>
      </c>
      <c r="Z6" s="5">
        <f t="shared" si="11"/>
        <v>2.8273452141209665</v>
      </c>
      <c r="AA6" s="5">
        <f t="shared" si="12"/>
        <v>3.3000029800943933</v>
      </c>
      <c r="AB6" s="5">
        <f t="shared" si="13"/>
        <v>3.3000029800943933</v>
      </c>
      <c r="AC6" s="5">
        <f t="shared" si="14"/>
        <v>3.3000029800943933</v>
      </c>
      <c r="AD6" s="5">
        <f t="shared" si="15"/>
        <v>3.3000029800943933</v>
      </c>
    </row>
    <row r="7" spans="1:30" x14ac:dyDescent="0.2">
      <c r="A7" s="8">
        <v>38353</v>
      </c>
      <c r="B7" s="8">
        <v>39813</v>
      </c>
      <c r="C7" s="14">
        <v>0.84571697599999995</v>
      </c>
      <c r="D7" s="14">
        <v>168.09100000000001</v>
      </c>
      <c r="E7" s="14">
        <v>32</v>
      </c>
      <c r="F7" s="14">
        <v>5</v>
      </c>
      <c r="G7" s="14">
        <v>1.316081431</v>
      </c>
      <c r="H7" s="14">
        <v>107.84399999999999</v>
      </c>
      <c r="I7" s="14">
        <v>28</v>
      </c>
      <c r="J7" s="14">
        <v>12</v>
      </c>
      <c r="K7" s="10" t="s">
        <v>181</v>
      </c>
      <c r="L7" s="10" t="s">
        <v>182</v>
      </c>
      <c r="O7" s="6">
        <f t="shared" si="0"/>
        <v>1.3900000000000003</v>
      </c>
      <c r="P7" s="6">
        <f t="shared" si="1"/>
        <v>1.4000000000000004</v>
      </c>
      <c r="Q7" s="5">
        <f t="shared" si="2"/>
        <v>2.807580207860767</v>
      </c>
      <c r="R7" s="5">
        <f t="shared" si="3"/>
        <v>2.807580207860767</v>
      </c>
      <c r="S7" s="5">
        <f t="shared" si="4"/>
        <v>2.7472629272139986</v>
      </c>
      <c r="T7" s="5">
        <f t="shared" si="5"/>
        <v>3.6062674487478095</v>
      </c>
      <c r="U7" s="5">
        <f t="shared" si="6"/>
        <v>3.6062674487478095</v>
      </c>
      <c r="V7" s="5">
        <f t="shared" si="7"/>
        <v>3.6062674487478095</v>
      </c>
      <c r="W7" s="5">
        <f t="shared" si="8"/>
        <v>3.6062674487478095</v>
      </c>
      <c r="X7" s="5">
        <f t="shared" si="9"/>
        <v>3.3629911489693285</v>
      </c>
      <c r="Y7" s="5">
        <f t="shared" si="10"/>
        <v>3.3629911489693285</v>
      </c>
      <c r="Z7" s="5">
        <f t="shared" si="11"/>
        <v>2.8273452141209665</v>
      </c>
      <c r="AA7" s="5">
        <f t="shared" si="12"/>
        <v>3.3000029800943933</v>
      </c>
      <c r="AB7" s="5">
        <f t="shared" si="13"/>
        <v>3.3000029800943933</v>
      </c>
      <c r="AC7" s="5">
        <f t="shared" si="14"/>
        <v>3.3000029800943933</v>
      </c>
      <c r="AD7" s="5">
        <f t="shared" si="15"/>
        <v>3.3000029800943933</v>
      </c>
    </row>
    <row r="8" spans="1:30" x14ac:dyDescent="0.2">
      <c r="A8" s="11">
        <v>39814</v>
      </c>
      <c r="B8" s="11">
        <v>41274</v>
      </c>
      <c r="C8" s="12">
        <v>0.78478065399999997</v>
      </c>
      <c r="D8" s="12">
        <v>173.96100000000001</v>
      </c>
      <c r="E8" s="12">
        <v>25</v>
      </c>
      <c r="F8" s="12">
        <v>6</v>
      </c>
      <c r="G8" s="12">
        <v>1.056683941</v>
      </c>
      <c r="H8" s="12">
        <v>125.441</v>
      </c>
      <c r="I8" s="12">
        <v>25</v>
      </c>
      <c r="J8" s="12">
        <v>13</v>
      </c>
      <c r="K8" s="13" t="s">
        <v>183</v>
      </c>
      <c r="L8" s="13" t="s">
        <v>184</v>
      </c>
      <c r="O8" s="6">
        <f t="shared" si="0"/>
        <v>1.4900000000000004</v>
      </c>
      <c r="P8" s="6">
        <f t="shared" si="1"/>
        <v>1.5000000000000004</v>
      </c>
      <c r="Q8" s="5">
        <f t="shared" si="2"/>
        <v>2.807580207860767</v>
      </c>
      <c r="R8" s="5">
        <f t="shared" si="3"/>
        <v>2.807580207860767</v>
      </c>
      <c r="S8" s="5">
        <f t="shared" si="4"/>
        <v>2.7472629272139986</v>
      </c>
      <c r="T8" s="5">
        <f t="shared" si="5"/>
        <v>3.6062674487478095</v>
      </c>
      <c r="U8" s="5">
        <f t="shared" si="6"/>
        <v>3.6062674487478095</v>
      </c>
      <c r="V8" s="5">
        <f t="shared" si="7"/>
        <v>3.6062674487478095</v>
      </c>
      <c r="W8" s="5">
        <f t="shared" si="8"/>
        <v>3.6062674487478095</v>
      </c>
      <c r="X8" s="5">
        <f t="shared" si="9"/>
        <v>3.3629911489693285</v>
      </c>
      <c r="Y8" s="5">
        <f t="shared" si="10"/>
        <v>3.3629911489693285</v>
      </c>
      <c r="Z8" s="5">
        <f t="shared" si="11"/>
        <v>2.8273452141209665</v>
      </c>
      <c r="AA8" s="5">
        <f t="shared" si="12"/>
        <v>3.3000029800943933</v>
      </c>
      <c r="AB8" s="5">
        <f t="shared" si="13"/>
        <v>3.3000029800943933</v>
      </c>
      <c r="AC8" s="5">
        <f t="shared" si="14"/>
        <v>3.3000029800943933</v>
      </c>
      <c r="AD8" s="5">
        <f t="shared" si="15"/>
        <v>3.3000029800943933</v>
      </c>
    </row>
    <row r="9" spans="1:30" x14ac:dyDescent="0.2">
      <c r="A9" s="8">
        <v>72686</v>
      </c>
      <c r="B9" s="8">
        <v>73050</v>
      </c>
      <c r="C9" s="9">
        <v>0.78478065399999997</v>
      </c>
      <c r="D9" s="9">
        <v>173.96100000000001</v>
      </c>
      <c r="E9" s="9">
        <v>25</v>
      </c>
      <c r="F9" s="9">
        <v>7</v>
      </c>
      <c r="G9" s="9">
        <v>1.056683941</v>
      </c>
      <c r="H9" s="9">
        <v>125.441</v>
      </c>
      <c r="I9" s="9">
        <v>25</v>
      </c>
      <c r="J9" s="9">
        <v>14</v>
      </c>
      <c r="K9" s="10" t="s">
        <v>185</v>
      </c>
      <c r="L9" s="10" t="s">
        <v>186</v>
      </c>
      <c r="O9" s="6">
        <f t="shared" si="0"/>
        <v>1.5900000000000005</v>
      </c>
      <c r="P9" s="6">
        <f t="shared" si="1"/>
        <v>1.6000000000000005</v>
      </c>
      <c r="Q9" s="5">
        <f t="shared" si="2"/>
        <v>2.807580207860767</v>
      </c>
      <c r="R9" s="5">
        <f t="shared" si="3"/>
        <v>2.807580207860767</v>
      </c>
      <c r="S9" s="5">
        <f t="shared" si="4"/>
        <v>2.7472629272139986</v>
      </c>
      <c r="T9" s="5">
        <f t="shared" si="5"/>
        <v>3.6062674487478095</v>
      </c>
      <c r="U9" s="5">
        <f t="shared" si="6"/>
        <v>3.6062674487478095</v>
      </c>
      <c r="V9" s="5">
        <f t="shared" si="7"/>
        <v>3.6062674487478095</v>
      </c>
      <c r="W9" s="5">
        <f t="shared" si="8"/>
        <v>3.6062674487478095</v>
      </c>
      <c r="X9" s="5">
        <f t="shared" si="9"/>
        <v>3.3629911489693285</v>
      </c>
      <c r="Y9" s="5">
        <f t="shared" si="10"/>
        <v>3.3629911489693285</v>
      </c>
      <c r="Z9" s="5">
        <f t="shared" si="11"/>
        <v>2.8273452141209665</v>
      </c>
      <c r="AA9" s="5">
        <f t="shared" si="12"/>
        <v>3.3000029800943933</v>
      </c>
      <c r="AB9" s="5">
        <f t="shared" si="13"/>
        <v>3.3000029800943933</v>
      </c>
      <c r="AC9" s="5">
        <f t="shared" si="14"/>
        <v>3.3000029800943933</v>
      </c>
      <c r="AD9" s="5">
        <f t="shared" si="15"/>
        <v>3.3000029800943933</v>
      </c>
    </row>
    <row r="10" spans="1:30" x14ac:dyDescent="0.2">
      <c r="A10" s="11">
        <v>72686</v>
      </c>
      <c r="B10" s="11">
        <v>41274</v>
      </c>
      <c r="C10" s="12">
        <v>0.78478065399999997</v>
      </c>
      <c r="D10" s="12">
        <v>173.96100000000001</v>
      </c>
      <c r="E10" s="12">
        <v>25</v>
      </c>
      <c r="F10" s="12">
        <v>8</v>
      </c>
      <c r="G10" s="12">
        <v>1.056683941</v>
      </c>
      <c r="H10" s="12">
        <v>125.441</v>
      </c>
      <c r="I10" s="12">
        <v>25</v>
      </c>
      <c r="J10" s="12">
        <v>15</v>
      </c>
      <c r="K10" s="13" t="s">
        <v>185</v>
      </c>
      <c r="L10" s="13" t="s">
        <v>186</v>
      </c>
      <c r="O10" s="6">
        <f t="shared" si="0"/>
        <v>1.6900000000000006</v>
      </c>
      <c r="P10" s="6">
        <f t="shared" si="1"/>
        <v>1.7000000000000006</v>
      </c>
      <c r="Q10" s="5">
        <f t="shared" si="2"/>
        <v>2.807580207860767</v>
      </c>
      <c r="R10" s="5">
        <f t="shared" si="3"/>
        <v>2.807580207860767</v>
      </c>
      <c r="S10" s="5">
        <f t="shared" si="4"/>
        <v>2.7472629272139986</v>
      </c>
      <c r="T10" s="5">
        <f t="shared" si="5"/>
        <v>3.6062674487478095</v>
      </c>
      <c r="U10" s="5">
        <f t="shared" si="6"/>
        <v>3.6062674487478095</v>
      </c>
      <c r="V10" s="5">
        <f t="shared" si="7"/>
        <v>3.6062674487478095</v>
      </c>
      <c r="W10" s="5">
        <f t="shared" si="8"/>
        <v>3.6062674487478095</v>
      </c>
      <c r="X10" s="5">
        <f t="shared" si="9"/>
        <v>1</v>
      </c>
      <c r="Y10" s="5">
        <f t="shared" si="10"/>
        <v>3.3629911489693285</v>
      </c>
      <c r="Z10" s="5">
        <f t="shared" si="11"/>
        <v>2.8273452141209665</v>
      </c>
      <c r="AA10" s="5">
        <f t="shared" si="12"/>
        <v>3.3000029800943933</v>
      </c>
      <c r="AB10" s="5">
        <f t="shared" si="13"/>
        <v>3.3000029800943933</v>
      </c>
      <c r="AC10" s="5">
        <f t="shared" si="14"/>
        <v>3.3000029800943933</v>
      </c>
      <c r="AD10" s="5">
        <f t="shared" si="15"/>
        <v>3.3000029800943933</v>
      </c>
    </row>
    <row r="11" spans="1:30" x14ac:dyDescent="0.2">
      <c r="A11" s="8">
        <v>72686</v>
      </c>
      <c r="B11" s="8">
        <v>73050</v>
      </c>
      <c r="C11" s="9">
        <v>0.78478065399999997</v>
      </c>
      <c r="D11" s="9">
        <v>173.96100000000001</v>
      </c>
      <c r="E11" s="9">
        <v>25</v>
      </c>
      <c r="F11" s="9">
        <v>9</v>
      </c>
      <c r="G11" s="9">
        <v>1.056683941</v>
      </c>
      <c r="H11" s="9">
        <v>125.441</v>
      </c>
      <c r="I11" s="9">
        <v>25</v>
      </c>
      <c r="J11" s="9">
        <v>16</v>
      </c>
      <c r="K11" s="10" t="s">
        <v>185</v>
      </c>
      <c r="L11" s="10" t="s">
        <v>186</v>
      </c>
      <c r="O11" s="6">
        <f t="shared" si="0"/>
        <v>1.7900000000000007</v>
      </c>
      <c r="P11" s="6">
        <f t="shared" si="1"/>
        <v>1.8000000000000007</v>
      </c>
      <c r="Q11" s="5">
        <f t="shared" si="2"/>
        <v>2.807580207860767</v>
      </c>
      <c r="R11" s="5">
        <f t="shared" si="3"/>
        <v>2.807580207860767</v>
      </c>
      <c r="S11" s="5">
        <f t="shared" si="4"/>
        <v>2.7472629272139986</v>
      </c>
      <c r="T11" s="5">
        <f t="shared" si="5"/>
        <v>3.6062674487478095</v>
      </c>
      <c r="U11" s="5">
        <f t="shared" si="6"/>
        <v>3.6062674487478095</v>
      </c>
      <c r="V11" s="5">
        <f t="shared" si="7"/>
        <v>3.6062674487478095</v>
      </c>
      <c r="W11" s="5">
        <f t="shared" si="8"/>
        <v>3.6062674487478095</v>
      </c>
      <c r="X11" s="5">
        <f t="shared" si="9"/>
        <v>1</v>
      </c>
      <c r="Y11" s="5">
        <f t="shared" si="10"/>
        <v>3.3629911489693285</v>
      </c>
      <c r="Z11" s="5">
        <f t="shared" si="11"/>
        <v>2.8273452141209665</v>
      </c>
      <c r="AA11" s="5">
        <f t="shared" si="12"/>
        <v>3.3000029800943933</v>
      </c>
      <c r="AB11" s="5">
        <f t="shared" si="13"/>
        <v>3.3000029800943933</v>
      </c>
      <c r="AC11" s="5">
        <f t="shared" si="14"/>
        <v>3.3000029800943933</v>
      </c>
      <c r="AD11" s="5">
        <f t="shared" si="15"/>
        <v>3.3000029800943933</v>
      </c>
    </row>
    <row r="12" spans="1:30" x14ac:dyDescent="0.2">
      <c r="O12" s="6">
        <f t="shared" si="0"/>
        <v>1.8900000000000008</v>
      </c>
      <c r="P12" s="6">
        <f t="shared" si="1"/>
        <v>1.9000000000000008</v>
      </c>
      <c r="Q12" s="5">
        <f t="shared" si="2"/>
        <v>2.807580207860767</v>
      </c>
      <c r="R12" s="5">
        <f t="shared" si="3"/>
        <v>2.807580207860767</v>
      </c>
      <c r="S12" s="5">
        <f t="shared" si="4"/>
        <v>2.7472629272139986</v>
      </c>
      <c r="T12" s="5">
        <f t="shared" si="5"/>
        <v>3.6062674487478095</v>
      </c>
      <c r="U12" s="5">
        <f t="shared" si="6"/>
        <v>3.6062674487478095</v>
      </c>
      <c r="V12" s="5">
        <f t="shared" si="7"/>
        <v>3.6062674487478095</v>
      </c>
      <c r="W12" s="5">
        <f t="shared" si="8"/>
        <v>3.6062674487478095</v>
      </c>
      <c r="X12" s="5">
        <f t="shared" si="9"/>
        <v>1</v>
      </c>
      <c r="Y12" s="5">
        <f t="shared" si="10"/>
        <v>3.3629911489693285</v>
      </c>
      <c r="Z12" s="5">
        <f t="shared" si="11"/>
        <v>2.8273452141209665</v>
      </c>
      <c r="AA12" s="5">
        <f t="shared" si="12"/>
        <v>3.3000029800943933</v>
      </c>
      <c r="AB12" s="5">
        <f t="shared" si="13"/>
        <v>3.3000029800943933</v>
      </c>
      <c r="AC12" s="5">
        <f t="shared" si="14"/>
        <v>3.3000029800943933</v>
      </c>
      <c r="AD12" s="5">
        <f t="shared" si="15"/>
        <v>3.3000029800943933</v>
      </c>
    </row>
    <row r="13" spans="1:30" x14ac:dyDescent="0.2">
      <c r="A13" s="782" t="s">
        <v>187</v>
      </c>
      <c r="B13" s="808"/>
      <c r="C13" s="15">
        <v>40178</v>
      </c>
      <c r="E13" s="807" t="s">
        <v>188</v>
      </c>
      <c r="F13" s="807"/>
      <c r="G13" s="16">
        <v>50</v>
      </c>
      <c r="I13" s="807" t="s">
        <v>189</v>
      </c>
      <c r="J13" s="807"/>
      <c r="K13" s="16">
        <v>118</v>
      </c>
      <c r="O13" s="6">
        <f t="shared" si="0"/>
        <v>1.9900000000000009</v>
      </c>
      <c r="P13" s="6">
        <f t="shared" si="1"/>
        <v>2.0000000000000009</v>
      </c>
      <c r="Q13" s="5">
        <f t="shared" si="2"/>
        <v>2.807580207860767</v>
      </c>
      <c r="R13" s="5">
        <f t="shared" si="3"/>
        <v>2.807580207860767</v>
      </c>
      <c r="S13" s="5">
        <f t="shared" si="4"/>
        <v>2.7472629272139986</v>
      </c>
      <c r="T13" s="5">
        <f t="shared" si="5"/>
        <v>3.6062674487478095</v>
      </c>
      <c r="U13" s="5">
        <f t="shared" si="6"/>
        <v>3.6062674487478095</v>
      </c>
      <c r="V13" s="5">
        <f t="shared" si="7"/>
        <v>3.6062674487478095</v>
      </c>
      <c r="W13" s="5">
        <f t="shared" si="8"/>
        <v>3.6062674487478095</v>
      </c>
      <c r="X13" s="5">
        <f t="shared" si="9"/>
        <v>1</v>
      </c>
      <c r="Y13" s="5">
        <f t="shared" si="10"/>
        <v>3.3629911489693285</v>
      </c>
      <c r="Z13" s="5">
        <f t="shared" si="11"/>
        <v>2.8273452141209665</v>
      </c>
      <c r="AA13" s="5">
        <f t="shared" si="12"/>
        <v>3.3000029800943933</v>
      </c>
      <c r="AB13" s="5">
        <f t="shared" si="13"/>
        <v>3.3000029800943933</v>
      </c>
      <c r="AC13" s="5">
        <f t="shared" si="14"/>
        <v>3.3000029800943933</v>
      </c>
      <c r="AD13" s="5">
        <f t="shared" si="15"/>
        <v>3.3000029800943933</v>
      </c>
    </row>
    <row r="14" spans="1:30" x14ac:dyDescent="0.2">
      <c r="A14" s="782" t="s">
        <v>190</v>
      </c>
      <c r="B14" s="808"/>
      <c r="C14" s="16">
        <v>25</v>
      </c>
      <c r="E14" s="809" t="s">
        <v>191</v>
      </c>
      <c r="F14" s="810"/>
      <c r="G14" s="17">
        <f>VLOOKUP(G13,SINCLAIRTABELLE,$A$16)</f>
        <v>1.698633787455563</v>
      </c>
      <c r="I14" s="807" t="s">
        <v>192</v>
      </c>
      <c r="J14" s="807"/>
      <c r="K14" s="18">
        <f>$K$13*$G$14</f>
        <v>200.43878691975644</v>
      </c>
      <c r="O14" s="6">
        <f t="shared" si="0"/>
        <v>2.0900000000000012</v>
      </c>
      <c r="P14" s="6">
        <f t="shared" si="1"/>
        <v>2.100000000000001</v>
      </c>
      <c r="Q14" s="5">
        <f t="shared" si="2"/>
        <v>2.807580207860767</v>
      </c>
      <c r="R14" s="5">
        <f t="shared" si="3"/>
        <v>2.807580207860767</v>
      </c>
      <c r="S14" s="5">
        <f t="shared" si="4"/>
        <v>2.7472629272139986</v>
      </c>
      <c r="T14" s="5">
        <f t="shared" si="5"/>
        <v>3.6062674487478095</v>
      </c>
      <c r="U14" s="5">
        <f t="shared" si="6"/>
        <v>3.6062674487478095</v>
      </c>
      <c r="V14" s="5">
        <f t="shared" si="7"/>
        <v>3.6062674487478095</v>
      </c>
      <c r="W14" s="5">
        <f t="shared" si="8"/>
        <v>3.6062674487478095</v>
      </c>
      <c r="X14" s="5">
        <f t="shared" si="9"/>
        <v>1</v>
      </c>
      <c r="Y14" s="5">
        <f t="shared" si="10"/>
        <v>3.3629911489693285</v>
      </c>
      <c r="Z14" s="5">
        <f t="shared" si="11"/>
        <v>2.8273452141209665</v>
      </c>
      <c r="AA14" s="5">
        <f t="shared" si="12"/>
        <v>3.3000029800943933</v>
      </c>
      <c r="AB14" s="5">
        <f t="shared" si="13"/>
        <v>3.3000029800943933</v>
      </c>
      <c r="AC14" s="5">
        <f t="shared" si="14"/>
        <v>3.3000029800943933</v>
      </c>
      <c r="AD14" s="5">
        <f t="shared" si="15"/>
        <v>3.3000029800943933</v>
      </c>
    </row>
    <row r="15" spans="1:30" x14ac:dyDescent="0.2">
      <c r="A15" s="782" t="s">
        <v>193</v>
      </c>
      <c r="B15" s="808"/>
      <c r="C15" s="19" t="s">
        <v>194</v>
      </c>
      <c r="O15" s="6">
        <f t="shared" si="0"/>
        <v>2.1900000000000013</v>
      </c>
      <c r="P15" s="6">
        <f t="shared" si="1"/>
        <v>2.2000000000000011</v>
      </c>
      <c r="Q15" s="5">
        <f t="shared" si="2"/>
        <v>2.807580207860767</v>
      </c>
      <c r="R15" s="5">
        <f t="shared" si="3"/>
        <v>2.807580207860767</v>
      </c>
      <c r="S15" s="5">
        <f t="shared" si="4"/>
        <v>2.7472629272139986</v>
      </c>
      <c r="T15" s="5">
        <f t="shared" si="5"/>
        <v>3.6062674487478095</v>
      </c>
      <c r="U15" s="5">
        <f t="shared" si="6"/>
        <v>3.6062674487478095</v>
      </c>
      <c r="V15" s="5">
        <f t="shared" si="7"/>
        <v>3.6062674487478095</v>
      </c>
      <c r="W15" s="5">
        <f t="shared" si="8"/>
        <v>3.6062674487478095</v>
      </c>
      <c r="X15" s="5">
        <f t="shared" si="9"/>
        <v>1</v>
      </c>
      <c r="Y15" s="5">
        <f t="shared" si="10"/>
        <v>3.3629911489693285</v>
      </c>
      <c r="Z15" s="5">
        <f t="shared" si="11"/>
        <v>2.8273452141209665</v>
      </c>
      <c r="AA15" s="5">
        <f t="shared" si="12"/>
        <v>3.3000029800943933</v>
      </c>
      <c r="AB15" s="5">
        <f t="shared" si="13"/>
        <v>3.3000029800943933</v>
      </c>
      <c r="AC15" s="5">
        <f t="shared" si="14"/>
        <v>3.3000029800943933</v>
      </c>
      <c r="AD15" s="5">
        <f t="shared" si="15"/>
        <v>3.3000029800943933</v>
      </c>
    </row>
    <row r="16" spans="1:30" x14ac:dyDescent="0.2">
      <c r="A16" s="20">
        <f>IF($C$15="M",VLOOKUP($C$13,SFGUELTIGAB,6),VLOOKUP($C$13,SFGUELTIGAB,10))</f>
        <v>6</v>
      </c>
      <c r="G16" s="28"/>
      <c r="O16" s="6">
        <f t="shared" si="0"/>
        <v>2.2900000000000014</v>
      </c>
      <c r="P16" s="6">
        <f t="shared" si="1"/>
        <v>2.3000000000000012</v>
      </c>
      <c r="Q16" s="5">
        <f t="shared" si="2"/>
        <v>2.807580207860767</v>
      </c>
      <c r="R16" s="5">
        <f t="shared" si="3"/>
        <v>2.807580207860767</v>
      </c>
      <c r="S16" s="5">
        <f t="shared" si="4"/>
        <v>2.7472629272139986</v>
      </c>
      <c r="T16" s="5">
        <f t="shared" si="5"/>
        <v>3.6062674487478095</v>
      </c>
      <c r="U16" s="5">
        <f t="shared" si="6"/>
        <v>3.6062674487478095</v>
      </c>
      <c r="V16" s="5">
        <f t="shared" si="7"/>
        <v>3.6062674487478095</v>
      </c>
      <c r="W16" s="5">
        <f t="shared" si="8"/>
        <v>3.6062674487478095</v>
      </c>
      <c r="X16" s="5">
        <f t="shared" si="9"/>
        <v>3.3629911489693285</v>
      </c>
      <c r="Y16" s="5">
        <f t="shared" si="10"/>
        <v>3.3629911489693285</v>
      </c>
      <c r="Z16" s="5">
        <f t="shared" si="11"/>
        <v>2.8273452141209665</v>
      </c>
      <c r="AA16" s="5">
        <f t="shared" si="12"/>
        <v>3.3000029800943933</v>
      </c>
      <c r="AB16" s="5">
        <f t="shared" si="13"/>
        <v>3.3000029800943933</v>
      </c>
      <c r="AC16" s="5">
        <f t="shared" si="14"/>
        <v>3.3000029800943933</v>
      </c>
      <c r="AD16" s="5">
        <f t="shared" si="15"/>
        <v>3.3000029800943933</v>
      </c>
    </row>
    <row r="17" spans="1:30" x14ac:dyDescent="0.2">
      <c r="A17" s="804"/>
      <c r="B17" s="784"/>
      <c r="C17" s="784"/>
      <c r="D17" s="784"/>
      <c r="E17" s="784"/>
      <c r="F17" s="784"/>
      <c r="G17" s="784"/>
      <c r="H17" s="784"/>
      <c r="I17" s="784"/>
      <c r="J17" s="784"/>
      <c r="K17" s="785"/>
      <c r="O17" s="6">
        <f t="shared" si="0"/>
        <v>2.3900000000000015</v>
      </c>
      <c r="P17" s="6">
        <f t="shared" si="1"/>
        <v>2.4000000000000012</v>
      </c>
      <c r="Q17" s="5">
        <f t="shared" si="2"/>
        <v>2.807580207860767</v>
      </c>
      <c r="R17" s="5">
        <f t="shared" si="3"/>
        <v>2.807580207860767</v>
      </c>
      <c r="S17" s="5">
        <f t="shared" si="4"/>
        <v>2.7472629272139986</v>
      </c>
      <c r="T17" s="5">
        <f t="shared" si="5"/>
        <v>3.6062674487478095</v>
      </c>
      <c r="U17" s="5">
        <f t="shared" si="6"/>
        <v>3.6062674487478095</v>
      </c>
      <c r="V17" s="5">
        <f t="shared" si="7"/>
        <v>3.6062674487478095</v>
      </c>
      <c r="W17" s="5">
        <f t="shared" si="8"/>
        <v>3.6062674487478095</v>
      </c>
      <c r="X17" s="5">
        <f t="shared" si="9"/>
        <v>1</v>
      </c>
      <c r="Y17" s="5">
        <f t="shared" si="10"/>
        <v>3.3629911489693285</v>
      </c>
      <c r="Z17" s="5">
        <f t="shared" si="11"/>
        <v>2.8273452141209665</v>
      </c>
      <c r="AA17" s="5">
        <f t="shared" si="12"/>
        <v>3.3000029800943933</v>
      </c>
      <c r="AB17" s="5">
        <f t="shared" si="13"/>
        <v>3.3000029800943933</v>
      </c>
      <c r="AC17" s="5">
        <f t="shared" si="14"/>
        <v>3.3000029800943933</v>
      </c>
      <c r="AD17" s="5">
        <f t="shared" si="15"/>
        <v>3.3000029800943933</v>
      </c>
    </row>
    <row r="18" spans="1:30" x14ac:dyDescent="0.2">
      <c r="A18" s="805"/>
      <c r="B18" s="811" t="str">
        <f>CONCATENATE("Sinclairtabelle ", IF(C15="M","Männer", IF(C15="F","Frauen","???")))</f>
        <v>Sinclairtabelle Männer</v>
      </c>
      <c r="C18" s="811"/>
      <c r="D18" s="812"/>
      <c r="E18" s="818" t="s">
        <v>195</v>
      </c>
      <c r="F18" s="818"/>
      <c r="G18" s="819"/>
      <c r="H18" s="815" t="str">
        <f>CONCATENATE(CONCATENATE((VLOOKUP(C13,SFGUELTIGAB,11))," - "),VLOOKUP(C13,SFGUELTIGAB,12))</f>
        <v>01.01.2009 - 31.12.2012</v>
      </c>
      <c r="I18" s="816"/>
      <c r="J18" s="816"/>
      <c r="K18" s="802"/>
      <c r="O18" s="6">
        <f t="shared" si="0"/>
        <v>2.4900000000000015</v>
      </c>
      <c r="P18" s="6">
        <f t="shared" si="1"/>
        <v>2.5000000000000013</v>
      </c>
      <c r="Q18" s="5">
        <f t="shared" si="2"/>
        <v>2.807580207860767</v>
      </c>
      <c r="R18" s="5">
        <f t="shared" si="3"/>
        <v>2.807580207860767</v>
      </c>
      <c r="S18" s="5">
        <f t="shared" si="4"/>
        <v>2.7472629272139986</v>
      </c>
      <c r="T18" s="5">
        <f t="shared" si="5"/>
        <v>3.6062674487478095</v>
      </c>
      <c r="U18" s="5">
        <f t="shared" si="6"/>
        <v>3.6062674487478095</v>
      </c>
      <c r="V18" s="5">
        <f t="shared" si="7"/>
        <v>3.6062674487478095</v>
      </c>
      <c r="W18" s="5">
        <f t="shared" si="8"/>
        <v>3.6062674487478095</v>
      </c>
      <c r="X18" s="5">
        <f t="shared" si="9"/>
        <v>1</v>
      </c>
      <c r="Y18" s="5">
        <f t="shared" si="10"/>
        <v>3.3629911489693285</v>
      </c>
      <c r="Z18" s="5">
        <f t="shared" si="11"/>
        <v>2.8273452141209665</v>
      </c>
      <c r="AA18" s="5">
        <f t="shared" si="12"/>
        <v>3.3000029800943933</v>
      </c>
      <c r="AB18" s="5">
        <f t="shared" si="13"/>
        <v>3.3000029800943933</v>
      </c>
      <c r="AC18" s="5">
        <f t="shared" si="14"/>
        <v>3.3000029800943933</v>
      </c>
      <c r="AD18" s="5">
        <f t="shared" si="15"/>
        <v>3.3000029800943933</v>
      </c>
    </row>
    <row r="19" spans="1:30" x14ac:dyDescent="0.2">
      <c r="A19" s="806"/>
      <c r="B19" s="813"/>
      <c r="C19" s="813"/>
      <c r="D19" s="814"/>
      <c r="E19" s="820"/>
      <c r="F19" s="820"/>
      <c r="G19" s="821"/>
      <c r="H19" s="817"/>
      <c r="I19" s="817"/>
      <c r="J19" s="817"/>
      <c r="K19" s="803"/>
      <c r="O19" s="6">
        <f t="shared" si="0"/>
        <v>2.5900000000000016</v>
      </c>
      <c r="P19" s="6">
        <f t="shared" si="1"/>
        <v>2.6000000000000014</v>
      </c>
      <c r="Q19" s="5">
        <f t="shared" si="2"/>
        <v>2.807580207860767</v>
      </c>
      <c r="R19" s="5">
        <f t="shared" si="3"/>
        <v>2.807580207860767</v>
      </c>
      <c r="S19" s="5">
        <f t="shared" si="4"/>
        <v>2.7472629272139986</v>
      </c>
      <c r="T19" s="5">
        <f t="shared" si="5"/>
        <v>3.6062674487478095</v>
      </c>
      <c r="U19" s="5">
        <f t="shared" si="6"/>
        <v>3.6062674487478095</v>
      </c>
      <c r="V19" s="5">
        <f t="shared" si="7"/>
        <v>3.6062674487478095</v>
      </c>
      <c r="W19" s="5">
        <f t="shared" si="8"/>
        <v>3.6062674487478095</v>
      </c>
      <c r="X19" s="5">
        <f t="shared" si="9"/>
        <v>3.3629911489693285</v>
      </c>
      <c r="Y19" s="5">
        <f t="shared" si="10"/>
        <v>3.3629911489693285</v>
      </c>
      <c r="Z19" s="5">
        <f t="shared" si="11"/>
        <v>2.8273452141209665</v>
      </c>
      <c r="AA19" s="5">
        <f t="shared" si="12"/>
        <v>3.3000029800943933</v>
      </c>
      <c r="AB19" s="5">
        <f t="shared" si="13"/>
        <v>3.3000029800943933</v>
      </c>
      <c r="AC19" s="5">
        <f t="shared" si="14"/>
        <v>3.3000029800943933</v>
      </c>
      <c r="AD19" s="5">
        <f t="shared" si="15"/>
        <v>3.3000029800943933</v>
      </c>
    </row>
    <row r="20" spans="1:30" x14ac:dyDescent="0.2">
      <c r="A20" s="21"/>
      <c r="B20" s="22">
        <v>0</v>
      </c>
      <c r="C20" s="22">
        <v>0.1</v>
      </c>
      <c r="D20" s="22">
        <v>0.2</v>
      </c>
      <c r="E20" s="22">
        <v>0.3</v>
      </c>
      <c r="F20" s="22">
        <v>0.4</v>
      </c>
      <c r="G20" s="22">
        <v>0.5</v>
      </c>
      <c r="H20" s="22">
        <v>0.6</v>
      </c>
      <c r="I20" s="22">
        <v>0.7</v>
      </c>
      <c r="J20" s="22">
        <v>0.8</v>
      </c>
      <c r="K20" s="22">
        <v>0.9</v>
      </c>
      <c r="O20" s="6">
        <f t="shared" si="0"/>
        <v>2.6900000000000017</v>
      </c>
      <c r="P20" s="6">
        <f t="shared" si="1"/>
        <v>2.7000000000000015</v>
      </c>
      <c r="Q20" s="5">
        <f t="shared" si="2"/>
        <v>2.807580207860767</v>
      </c>
      <c r="R20" s="5">
        <f t="shared" si="3"/>
        <v>2.807580207860767</v>
      </c>
      <c r="S20" s="5">
        <f t="shared" si="4"/>
        <v>2.7472629272139986</v>
      </c>
      <c r="T20" s="5">
        <f t="shared" si="5"/>
        <v>3.6062674487478095</v>
      </c>
      <c r="U20" s="5">
        <f t="shared" si="6"/>
        <v>3.6062674487478095</v>
      </c>
      <c r="V20" s="5">
        <f t="shared" si="7"/>
        <v>3.6062674487478095</v>
      </c>
      <c r="W20" s="5">
        <f t="shared" si="8"/>
        <v>3.6062674487478095</v>
      </c>
      <c r="X20" s="5">
        <f t="shared" si="9"/>
        <v>3.3629911489693285</v>
      </c>
      <c r="Y20" s="5">
        <f t="shared" si="10"/>
        <v>3.3629911489693285</v>
      </c>
      <c r="Z20" s="5">
        <f t="shared" si="11"/>
        <v>2.8273452141209665</v>
      </c>
      <c r="AA20" s="5">
        <f t="shared" si="12"/>
        <v>3.3000029800943933</v>
      </c>
      <c r="AB20" s="5">
        <f t="shared" si="13"/>
        <v>3.3000029800943933</v>
      </c>
      <c r="AC20" s="5">
        <f t="shared" si="14"/>
        <v>3.3000029800943933</v>
      </c>
      <c r="AD20" s="5">
        <f t="shared" si="15"/>
        <v>3.3000029800943933</v>
      </c>
    </row>
    <row r="21" spans="1:30" x14ac:dyDescent="0.2">
      <c r="A21" s="22">
        <f>$C$14</f>
        <v>25</v>
      </c>
      <c r="B21" s="23">
        <f t="shared" ref="B21:K21" si="16">VLOOKUP($A21+B$20,SINCLAIRTABELLE,$A$16)</f>
        <v>3.6062674487477917</v>
      </c>
      <c r="C21" s="23">
        <f t="shared" si="16"/>
        <v>3.5872998042954731</v>
      </c>
      <c r="D21" s="23">
        <f t="shared" si="16"/>
        <v>3.5685452813081566</v>
      </c>
      <c r="E21" s="23">
        <f t="shared" si="16"/>
        <v>3.5500005323832862</v>
      </c>
      <c r="F21" s="23">
        <f t="shared" si="16"/>
        <v>3.5316622772321833</v>
      </c>
      <c r="G21" s="23">
        <f t="shared" si="16"/>
        <v>3.5135273010520667</v>
      </c>
      <c r="H21" s="23">
        <f t="shared" si="16"/>
        <v>3.4955924529442521</v>
      </c>
      <c r="I21" s="23">
        <f t="shared" si="16"/>
        <v>3.4778546443770373</v>
      </c>
      <c r="J21" s="23">
        <f t="shared" si="16"/>
        <v>3.460310847691817</v>
      </c>
      <c r="K21" s="23">
        <f t="shared" si="16"/>
        <v>3.4429580946510794</v>
      </c>
      <c r="O21" s="6">
        <f t="shared" si="0"/>
        <v>2.7900000000000018</v>
      </c>
      <c r="P21" s="6">
        <f t="shared" si="1"/>
        <v>2.8000000000000016</v>
      </c>
      <c r="Q21" s="5">
        <f t="shared" si="2"/>
        <v>2.807580207860767</v>
      </c>
      <c r="R21" s="5">
        <f t="shared" si="3"/>
        <v>2.807580207860767</v>
      </c>
      <c r="S21" s="5">
        <f t="shared" si="4"/>
        <v>2.7472629272139986</v>
      </c>
      <c r="T21" s="5">
        <f t="shared" si="5"/>
        <v>3.6062674487478095</v>
      </c>
      <c r="U21" s="5">
        <f t="shared" si="6"/>
        <v>3.6062674487478095</v>
      </c>
      <c r="V21" s="5">
        <f t="shared" si="7"/>
        <v>3.6062674487478095</v>
      </c>
      <c r="W21" s="5">
        <f t="shared" si="8"/>
        <v>3.6062674487478095</v>
      </c>
      <c r="X21" s="5">
        <f t="shared" si="9"/>
        <v>3.3629911489693285</v>
      </c>
      <c r="Y21" s="5">
        <f t="shared" si="10"/>
        <v>3.3629911489693285</v>
      </c>
      <c r="Z21" s="5">
        <f t="shared" si="11"/>
        <v>2.8273452141209665</v>
      </c>
      <c r="AA21" s="5">
        <f t="shared" si="12"/>
        <v>3.3000029800943933</v>
      </c>
      <c r="AB21" s="5">
        <f t="shared" si="13"/>
        <v>3.3000029800943933</v>
      </c>
      <c r="AC21" s="5">
        <f t="shared" si="14"/>
        <v>3.3000029800943933</v>
      </c>
      <c r="AD21" s="5">
        <f t="shared" si="15"/>
        <v>3.3000029800943933</v>
      </c>
    </row>
    <row r="22" spans="1:30" x14ac:dyDescent="0.2">
      <c r="A22" s="22">
        <f t="shared" ref="A22:A85" si="17">A21+1</f>
        <v>26</v>
      </c>
      <c r="B22" s="24">
        <f t="shared" ref="B22:K31" si="18">VLOOKUP($A22+B$20+0.01,SINCLAIRTABELLE,$A$16)</f>
        <v>3.4257934750268895</v>
      </c>
      <c r="C22" s="24">
        <f t="shared" si="18"/>
        <v>3.4088141352286101</v>
      </c>
      <c r="D22" s="24">
        <f t="shared" si="18"/>
        <v>3.3920172769685948</v>
      </c>
      <c r="E22" s="24">
        <f t="shared" si="18"/>
        <v>3.3754001559646531</v>
      </c>
      <c r="F22" s="24">
        <f t="shared" si="18"/>
        <v>3.358960080678147</v>
      </c>
      <c r="G22" s="24">
        <f t="shared" si="18"/>
        <v>3.3426944110865806</v>
      </c>
      <c r="H22" s="24">
        <f t="shared" si="18"/>
        <v>3.3266005574896034</v>
      </c>
      <c r="I22" s="24">
        <f t="shared" si="18"/>
        <v>3.3106759793474203</v>
      </c>
      <c r="J22" s="24">
        <f t="shared" si="18"/>
        <v>3.2949181841505588</v>
      </c>
      <c r="K22" s="24">
        <f t="shared" si="18"/>
        <v>3.2793247263200613</v>
      </c>
      <c r="O22" s="6">
        <f t="shared" si="0"/>
        <v>2.8900000000000019</v>
      </c>
      <c r="P22" s="6">
        <f t="shared" si="1"/>
        <v>2.9000000000000017</v>
      </c>
      <c r="Q22" s="5">
        <f t="shared" si="2"/>
        <v>2.807580207860767</v>
      </c>
      <c r="R22" s="5">
        <f t="shared" si="3"/>
        <v>2.807580207860767</v>
      </c>
      <c r="S22" s="5">
        <f t="shared" si="4"/>
        <v>2.7472629272139986</v>
      </c>
      <c r="T22" s="5">
        <f t="shared" si="5"/>
        <v>3.6062674487478095</v>
      </c>
      <c r="U22" s="5">
        <f t="shared" si="6"/>
        <v>3.6062674487478095</v>
      </c>
      <c r="V22" s="5">
        <f t="shared" si="7"/>
        <v>3.6062674487478095</v>
      </c>
      <c r="W22" s="5">
        <f t="shared" si="8"/>
        <v>3.6062674487478095</v>
      </c>
      <c r="X22" s="5">
        <f t="shared" si="9"/>
        <v>3.3629911489693285</v>
      </c>
      <c r="Y22" s="5">
        <f t="shared" si="10"/>
        <v>3.3629911489693285</v>
      </c>
      <c r="Z22" s="5">
        <f t="shared" si="11"/>
        <v>2.8273452141209665</v>
      </c>
      <c r="AA22" s="5">
        <f t="shared" si="12"/>
        <v>3.3000029800943933</v>
      </c>
      <c r="AB22" s="5">
        <f t="shared" si="13"/>
        <v>3.3000029800943933</v>
      </c>
      <c r="AC22" s="5">
        <f t="shared" si="14"/>
        <v>3.3000029800943933</v>
      </c>
      <c r="AD22" s="5">
        <f t="shared" si="15"/>
        <v>3.3000029800943933</v>
      </c>
    </row>
    <row r="23" spans="1:30" x14ac:dyDescent="0.2">
      <c r="A23" s="22">
        <f t="shared" si="17"/>
        <v>27</v>
      </c>
      <c r="B23" s="23">
        <f t="shared" si="18"/>
        <v>3.2638932061371433</v>
      </c>
      <c r="C23" s="23">
        <f t="shared" si="18"/>
        <v>3.24862126870143</v>
      </c>
      <c r="D23" s="23">
        <f t="shared" si="18"/>
        <v>3.2335066029168966</v>
      </c>
      <c r="E23" s="23">
        <f t="shared" si="18"/>
        <v>3.2185469405046607</v>
      </c>
      <c r="F23" s="23">
        <f t="shared" si="18"/>
        <v>3.2037400550418234</v>
      </c>
      <c r="G23" s="23">
        <f t="shared" si="18"/>
        <v>3.1890837610255707</v>
      </c>
      <c r="H23" s="23">
        <f t="shared" si="18"/>
        <v>3.1745759129617768</v>
      </c>
      <c r="I23" s="23">
        <f t="shared" si="18"/>
        <v>3.1602144044773759</v>
      </c>
      <c r="J23" s="23">
        <f t="shared" si="18"/>
        <v>3.1459971674557905</v>
      </c>
      <c r="K23" s="23">
        <f t="shared" si="18"/>
        <v>3.1319221711947383</v>
      </c>
      <c r="O23" s="6">
        <f t="shared" si="0"/>
        <v>2.990000000000002</v>
      </c>
      <c r="P23" s="6">
        <f t="shared" si="1"/>
        <v>3.0000000000000018</v>
      </c>
      <c r="Q23" s="5">
        <f t="shared" si="2"/>
        <v>2.807580207860767</v>
      </c>
      <c r="R23" s="5">
        <f t="shared" si="3"/>
        <v>2.807580207860767</v>
      </c>
      <c r="S23" s="5">
        <f t="shared" si="4"/>
        <v>2.7472629272139986</v>
      </c>
      <c r="T23" s="5">
        <f t="shared" si="5"/>
        <v>3.6062674487478095</v>
      </c>
      <c r="U23" s="5">
        <f t="shared" si="6"/>
        <v>3.6062674487478095</v>
      </c>
      <c r="V23" s="5">
        <f t="shared" si="7"/>
        <v>3.6062674487478095</v>
      </c>
      <c r="W23" s="5">
        <f t="shared" si="8"/>
        <v>3.6062674487478095</v>
      </c>
      <c r="X23" s="5">
        <f t="shared" si="9"/>
        <v>1</v>
      </c>
      <c r="Y23" s="5">
        <f t="shared" si="10"/>
        <v>3.3629911489693285</v>
      </c>
      <c r="Z23" s="5">
        <f t="shared" si="11"/>
        <v>2.8273452141209665</v>
      </c>
      <c r="AA23" s="5">
        <f t="shared" si="12"/>
        <v>3.3000029800943933</v>
      </c>
      <c r="AB23" s="5">
        <f t="shared" si="13"/>
        <v>3.3000029800943933</v>
      </c>
      <c r="AC23" s="5">
        <f t="shared" si="14"/>
        <v>3.3000029800943933</v>
      </c>
      <c r="AD23" s="5">
        <f t="shared" si="15"/>
        <v>3.3000029800943933</v>
      </c>
    </row>
    <row r="24" spans="1:30" x14ac:dyDescent="0.2">
      <c r="A24" s="22">
        <f t="shared" si="17"/>
        <v>28</v>
      </c>
      <c r="B24" s="24">
        <f t="shared" si="18"/>
        <v>3.1179874215857466</v>
      </c>
      <c r="C24" s="24">
        <f t="shared" si="18"/>
        <v>3.1041909603147411</v>
      </c>
      <c r="D24" s="24">
        <f t="shared" si="18"/>
        <v>3.0905308640830933</v>
      </c>
      <c r="E24" s="24">
        <f t="shared" si="18"/>
        <v>3.0770052438485149</v>
      </c>
      <c r="F24" s="24">
        <f t="shared" si="18"/>
        <v>3.0636122440852245</v>
      </c>
      <c r="G24" s="24">
        <f t="shared" si="18"/>
        <v>3.0503500420628544</v>
      </c>
      <c r="H24" s="24">
        <f t="shared" si="18"/>
        <v>3.0372168471435006</v>
      </c>
      <c r="I24" s="24">
        <f t="shared" si="18"/>
        <v>3.0242109000964446</v>
      </c>
      <c r="J24" s="24">
        <f t="shared" si="18"/>
        <v>3.0113304724300138</v>
      </c>
      <c r="K24" s="24">
        <f t="shared" si="18"/>
        <v>2.9985738657400955</v>
      </c>
      <c r="O24" s="6">
        <f t="shared" si="0"/>
        <v>3.0900000000000021</v>
      </c>
      <c r="P24" s="6">
        <f t="shared" si="1"/>
        <v>3.1000000000000019</v>
      </c>
      <c r="Q24" s="5">
        <f t="shared" si="2"/>
        <v>2.807580207860767</v>
      </c>
      <c r="R24" s="5">
        <f t="shared" si="3"/>
        <v>2.807580207860767</v>
      </c>
      <c r="S24" s="5">
        <f t="shared" si="4"/>
        <v>2.7472629272139986</v>
      </c>
      <c r="T24" s="5">
        <f t="shared" si="5"/>
        <v>3.6062674487478095</v>
      </c>
      <c r="U24" s="5">
        <f t="shared" si="6"/>
        <v>3.6062674487478095</v>
      </c>
      <c r="V24" s="5">
        <f t="shared" si="7"/>
        <v>3.6062674487478095</v>
      </c>
      <c r="W24" s="5">
        <f t="shared" si="8"/>
        <v>3.6062674487478095</v>
      </c>
      <c r="X24" s="5">
        <f t="shared" si="9"/>
        <v>1</v>
      </c>
      <c r="Y24" s="5">
        <f t="shared" si="10"/>
        <v>3.3629911489693285</v>
      </c>
      <c r="Z24" s="5">
        <f t="shared" si="11"/>
        <v>2.8273452141209665</v>
      </c>
      <c r="AA24" s="5">
        <f t="shared" si="12"/>
        <v>3.3000029800943933</v>
      </c>
      <c r="AB24" s="5">
        <f t="shared" si="13"/>
        <v>3.3000029800943933</v>
      </c>
      <c r="AC24" s="5">
        <f t="shared" si="14"/>
        <v>3.3000029800943933</v>
      </c>
      <c r="AD24" s="5">
        <f t="shared" si="15"/>
        <v>3.3000029800943933</v>
      </c>
    </row>
    <row r="25" spans="1:30" x14ac:dyDescent="0.2">
      <c r="A25" s="22">
        <f t="shared" si="17"/>
        <v>29</v>
      </c>
      <c r="B25" s="23">
        <f t="shared" si="18"/>
        <v>2.985939411074825</v>
      </c>
      <c r="C25" s="23">
        <f t="shared" si="18"/>
        <v>2.9734254683150017</v>
      </c>
      <c r="D25" s="23">
        <f t="shared" si="18"/>
        <v>2.9610304255697684</v>
      </c>
      <c r="E25" s="23">
        <f t="shared" si="18"/>
        <v>2.9487526985871457</v>
      </c>
      <c r="F25" s="23">
        <f t="shared" si="18"/>
        <v>2.9365907301789798</v>
      </c>
      <c r="G25" s="23">
        <f t="shared" si="18"/>
        <v>2.9245429896599253</v>
      </c>
      <c r="H25" s="23">
        <f t="shared" si="18"/>
        <v>2.9126079723000489</v>
      </c>
      <c r="I25" s="23">
        <f t="shared" si="18"/>
        <v>2.9007841987906895</v>
      </c>
      <c r="J25" s="23">
        <f t="shared" si="18"/>
        <v>2.8890702147232052</v>
      </c>
      <c r="K25" s="23">
        <f t="shared" si="18"/>
        <v>2.8774645900802418</v>
      </c>
      <c r="O25" s="6">
        <f t="shared" si="0"/>
        <v>3.1900000000000022</v>
      </c>
      <c r="P25" s="6">
        <f t="shared" si="1"/>
        <v>3.200000000000002</v>
      </c>
      <c r="Q25" s="5">
        <f t="shared" si="2"/>
        <v>2.807580207860767</v>
      </c>
      <c r="R25" s="5">
        <f t="shared" si="3"/>
        <v>2.807580207860767</v>
      </c>
      <c r="S25" s="5">
        <f t="shared" si="4"/>
        <v>2.7472629272139986</v>
      </c>
      <c r="T25" s="5">
        <f t="shared" si="5"/>
        <v>3.6062674487478095</v>
      </c>
      <c r="U25" s="5">
        <f t="shared" si="6"/>
        <v>3.6062674487478095</v>
      </c>
      <c r="V25" s="5">
        <f t="shared" si="7"/>
        <v>3.6062674487478095</v>
      </c>
      <c r="W25" s="5">
        <f t="shared" si="8"/>
        <v>3.6062674487478095</v>
      </c>
      <c r="X25" s="5">
        <f t="shared" si="9"/>
        <v>1</v>
      </c>
      <c r="Y25" s="5">
        <f t="shared" si="10"/>
        <v>3.3629911489693285</v>
      </c>
      <c r="Z25" s="5">
        <f t="shared" si="11"/>
        <v>2.8273452141209665</v>
      </c>
      <c r="AA25" s="5">
        <f t="shared" si="12"/>
        <v>3.3000029800943933</v>
      </c>
      <c r="AB25" s="5">
        <f t="shared" si="13"/>
        <v>3.3000029800943933</v>
      </c>
      <c r="AC25" s="5">
        <f t="shared" si="14"/>
        <v>3.3000029800943933</v>
      </c>
      <c r="AD25" s="5">
        <f t="shared" si="15"/>
        <v>3.3000029800943933</v>
      </c>
    </row>
    <row r="26" spans="1:30" x14ac:dyDescent="0.2">
      <c r="A26" s="22">
        <f t="shared" si="17"/>
        <v>30</v>
      </c>
      <c r="B26" s="24">
        <f t="shared" si="18"/>
        <v>2.8659659187391973</v>
      </c>
      <c r="C26" s="24">
        <f t="shared" si="18"/>
        <v>2.8545728179875258</v>
      </c>
      <c r="D26" s="24">
        <f t="shared" si="18"/>
        <v>2.8432839280495772</v>
      </c>
      <c r="E26" s="24">
        <f t="shared" si="18"/>
        <v>2.832097911624643</v>
      </c>
      <c r="F26" s="24">
        <f t="shared" si="18"/>
        <v>2.8210134534359184</v>
      </c>
      <c r="G26" s="24">
        <f t="shared" si="18"/>
        <v>2.8100292597900691</v>
      </c>
      <c r="H26" s="24">
        <f t="shared" si="18"/>
        <v>2.7991440581471365</v>
      </c>
      <c r="I26" s="24">
        <f t="shared" si="18"/>
        <v>2.7883565967004893</v>
      </c>
      <c r="J26" s="24">
        <f t="shared" si="18"/>
        <v>2.7776656439665506</v>
      </c>
      <c r="K26" s="24">
        <f t="shared" si="18"/>
        <v>2.7670699883840606</v>
      </c>
      <c r="O26" s="6">
        <f t="shared" si="0"/>
        <v>3.2900000000000023</v>
      </c>
      <c r="P26" s="6">
        <f t="shared" si="1"/>
        <v>3.300000000000002</v>
      </c>
      <c r="Q26" s="5">
        <f t="shared" si="2"/>
        <v>2.807580207860767</v>
      </c>
      <c r="R26" s="5">
        <f t="shared" si="3"/>
        <v>2.807580207860767</v>
      </c>
      <c r="S26" s="5">
        <f t="shared" si="4"/>
        <v>2.7472629272139986</v>
      </c>
      <c r="T26" s="5">
        <f t="shared" si="5"/>
        <v>3.6062674487478095</v>
      </c>
      <c r="U26" s="5">
        <f t="shared" si="6"/>
        <v>3.6062674487478095</v>
      </c>
      <c r="V26" s="5">
        <f t="shared" si="7"/>
        <v>3.6062674487478095</v>
      </c>
      <c r="W26" s="5">
        <f t="shared" si="8"/>
        <v>3.6062674487478095</v>
      </c>
      <c r="X26" s="5">
        <f t="shared" si="9"/>
        <v>1</v>
      </c>
      <c r="Y26" s="5">
        <f t="shared" si="10"/>
        <v>3.3629911489693285</v>
      </c>
      <c r="Z26" s="5">
        <f t="shared" si="11"/>
        <v>2.8273452141209665</v>
      </c>
      <c r="AA26" s="5">
        <f t="shared" si="12"/>
        <v>3.3000029800943933</v>
      </c>
      <c r="AB26" s="5">
        <f t="shared" si="13"/>
        <v>3.3000029800943933</v>
      </c>
      <c r="AC26" s="5">
        <f t="shared" si="14"/>
        <v>3.3000029800943933</v>
      </c>
      <c r="AD26" s="5">
        <f t="shared" si="15"/>
        <v>3.3000029800943933</v>
      </c>
    </row>
    <row r="27" spans="1:30" x14ac:dyDescent="0.2">
      <c r="A27" s="22">
        <f t="shared" si="17"/>
        <v>31</v>
      </c>
      <c r="B27" s="23">
        <f t="shared" si="18"/>
        <v>2.7565684379225965</v>
      </c>
      <c r="C27" s="23">
        <f t="shared" si="18"/>
        <v>2.7461598197001211</v>
      </c>
      <c r="D27" s="23">
        <f t="shared" si="18"/>
        <v>2.7358429796093064</v>
      </c>
      <c r="E27" s="23">
        <f t="shared" si="18"/>
        <v>2.7256167819524308</v>
      </c>
      <c r="F27" s="23">
        <f t="shared" si="18"/>
        <v>2.7154801090845813</v>
      </c>
      <c r="G27" s="23">
        <f t="shared" si="18"/>
        <v>2.7054318610649903</v>
      </c>
      <c r="H27" s="23">
        <f t="shared" si="18"/>
        <v>2.6954709553162539</v>
      </c>
      <c r="I27" s="23">
        <f t="shared" si="18"/>
        <v>2.6855963262912637</v>
      </c>
      <c r="J27" s="23">
        <f t="shared" si="18"/>
        <v>2.6758069251476204</v>
      </c>
      <c r="K27" s="23">
        <f t="shared" si="18"/>
        <v>2.6661017194293608</v>
      </c>
      <c r="O27" s="6">
        <f t="shared" si="0"/>
        <v>3.3900000000000023</v>
      </c>
      <c r="P27" s="6">
        <f t="shared" si="1"/>
        <v>3.4000000000000021</v>
      </c>
      <c r="Q27" s="5">
        <f t="shared" si="2"/>
        <v>2.807580207860767</v>
      </c>
      <c r="R27" s="5">
        <f t="shared" si="3"/>
        <v>2.807580207860767</v>
      </c>
      <c r="S27" s="5">
        <f t="shared" si="4"/>
        <v>2.7472629272139986</v>
      </c>
      <c r="T27" s="5">
        <f t="shared" si="5"/>
        <v>3.6062674487478095</v>
      </c>
      <c r="U27" s="5">
        <f t="shared" si="6"/>
        <v>3.6062674487478095</v>
      </c>
      <c r="V27" s="5">
        <f t="shared" si="7"/>
        <v>3.6062674487478095</v>
      </c>
      <c r="W27" s="5">
        <f t="shared" si="8"/>
        <v>3.6062674487478095</v>
      </c>
      <c r="X27" s="5">
        <f t="shared" si="9"/>
        <v>1</v>
      </c>
      <c r="Y27" s="5">
        <f t="shared" si="10"/>
        <v>3.3629911489693285</v>
      </c>
      <c r="Z27" s="5">
        <f t="shared" si="11"/>
        <v>2.8273452141209665</v>
      </c>
      <c r="AA27" s="5">
        <f t="shared" si="12"/>
        <v>3.3000029800943933</v>
      </c>
      <c r="AB27" s="5">
        <f t="shared" si="13"/>
        <v>3.3000029800943933</v>
      </c>
      <c r="AC27" s="5">
        <f t="shared" si="14"/>
        <v>3.3000029800943933</v>
      </c>
      <c r="AD27" s="5">
        <f t="shared" si="15"/>
        <v>3.3000029800943933</v>
      </c>
    </row>
    <row r="28" spans="1:30" x14ac:dyDescent="0.2">
      <c r="A28" s="22">
        <f t="shared" si="17"/>
        <v>32</v>
      </c>
      <c r="B28" s="24">
        <f t="shared" si="18"/>
        <v>2.6564796927557959</v>
      </c>
      <c r="C28" s="24">
        <f t="shared" si="18"/>
        <v>2.6469398445172829</v>
      </c>
      <c r="D28" s="24">
        <f t="shared" si="18"/>
        <v>2.6374811895777581</v>
      </c>
      <c r="E28" s="24">
        <f t="shared" si="18"/>
        <v>2.6281027579838501</v>
      </c>
      <c r="F28" s="24">
        <f t="shared" si="18"/>
        <v>2.6188035946804122</v>
      </c>
      <c r="G28" s="24">
        <f t="shared" si="18"/>
        <v>2.6095827592323091</v>
      </c>
      <c r="H28" s="24">
        <f t="shared" si="18"/>
        <v>2.6004393255523084</v>
      </c>
      <c r="I28" s="24">
        <f t="shared" si="18"/>
        <v>2.591372381634907</v>
      </c>
      <c r="J28" s="24">
        <f t="shared" si="18"/>
        <v>2.5823810292959579</v>
      </c>
      <c r="K28" s="24">
        <f t="shared" si="18"/>
        <v>2.5734643839179574</v>
      </c>
      <c r="O28" s="6">
        <f t="shared" si="0"/>
        <v>3.4900000000000024</v>
      </c>
      <c r="P28" s="6">
        <f t="shared" si="1"/>
        <v>3.5000000000000022</v>
      </c>
      <c r="Q28" s="5">
        <f t="shared" si="2"/>
        <v>2.807580207860767</v>
      </c>
      <c r="R28" s="5">
        <f t="shared" si="3"/>
        <v>2.807580207860767</v>
      </c>
      <c r="S28" s="5">
        <f t="shared" si="4"/>
        <v>2.7472629272139986</v>
      </c>
      <c r="T28" s="5">
        <f t="shared" si="5"/>
        <v>3.6062674487478095</v>
      </c>
      <c r="U28" s="5">
        <f t="shared" si="6"/>
        <v>3.6062674487478095</v>
      </c>
      <c r="V28" s="5">
        <f t="shared" si="7"/>
        <v>3.6062674487478095</v>
      </c>
      <c r="W28" s="5">
        <f t="shared" si="8"/>
        <v>3.6062674487478095</v>
      </c>
      <c r="X28" s="5">
        <f t="shared" si="9"/>
        <v>1</v>
      </c>
      <c r="Y28" s="5">
        <f t="shared" si="10"/>
        <v>3.3629911489693285</v>
      </c>
      <c r="Z28" s="5">
        <f t="shared" si="11"/>
        <v>2.8273452141209665</v>
      </c>
      <c r="AA28" s="5">
        <f t="shared" si="12"/>
        <v>3.3000029800943933</v>
      </c>
      <c r="AB28" s="5">
        <f t="shared" si="13"/>
        <v>3.3000029800943933</v>
      </c>
      <c r="AC28" s="5">
        <f t="shared" si="14"/>
        <v>3.3000029800943933</v>
      </c>
      <c r="AD28" s="5">
        <f t="shared" si="15"/>
        <v>3.3000029800943933</v>
      </c>
    </row>
    <row r="29" spans="1:30" x14ac:dyDescent="0.2">
      <c r="A29" s="22">
        <f t="shared" si="17"/>
        <v>33</v>
      </c>
      <c r="B29" s="23">
        <f t="shared" si="18"/>
        <v>2.5646215742008258</v>
      </c>
      <c r="C29" s="23">
        <f t="shared" si="18"/>
        <v>2.5558517419180795</v>
      </c>
      <c r="D29" s="23">
        <f t="shared" si="18"/>
        <v>2.5471540416782319</v>
      </c>
      <c r="E29" s="23">
        <f t="shared" si="18"/>
        <v>2.5385276406913171</v>
      </c>
      <c r="F29" s="23">
        <f t="shared" si="18"/>
        <v>2.5299717185403887</v>
      </c>
      <c r="G29" s="23">
        <f t="shared" si="18"/>
        <v>2.5214854669579019</v>
      </c>
      <c r="H29" s="23">
        <f t="shared" si="18"/>
        <v>2.5130680896068185</v>
      </c>
      <c r="I29" s="23">
        <f t="shared" si="18"/>
        <v>2.5047188018663649</v>
      </c>
      <c r="J29" s="23">
        <f t="shared" si="18"/>
        <v>2.4964368306222906</v>
      </c>
      <c r="K29" s="23">
        <f t="shared" si="18"/>
        <v>2.4882214140615511</v>
      </c>
      <c r="O29" s="6">
        <f t="shared" si="0"/>
        <v>3.5900000000000025</v>
      </c>
      <c r="P29" s="6">
        <f t="shared" si="1"/>
        <v>3.6000000000000023</v>
      </c>
      <c r="Q29" s="5">
        <f t="shared" si="2"/>
        <v>2.807580207860767</v>
      </c>
      <c r="R29" s="5">
        <f t="shared" si="3"/>
        <v>2.807580207860767</v>
      </c>
      <c r="S29" s="5">
        <f t="shared" si="4"/>
        <v>2.7472629272139986</v>
      </c>
      <c r="T29" s="5">
        <f t="shared" si="5"/>
        <v>3.6062674487478095</v>
      </c>
      <c r="U29" s="5">
        <f t="shared" si="6"/>
        <v>3.6062674487478095</v>
      </c>
      <c r="V29" s="5">
        <f t="shared" si="7"/>
        <v>3.6062674487478095</v>
      </c>
      <c r="W29" s="5">
        <f t="shared" si="8"/>
        <v>3.6062674487478095</v>
      </c>
      <c r="X29" s="5">
        <f t="shared" si="9"/>
        <v>1</v>
      </c>
      <c r="Y29" s="5">
        <f t="shared" si="10"/>
        <v>3.3629911489693285</v>
      </c>
      <c r="Z29" s="5">
        <f t="shared" si="11"/>
        <v>2.8273452141209665</v>
      </c>
      <c r="AA29" s="5">
        <f t="shared" si="12"/>
        <v>3.3000029800943933</v>
      </c>
      <c r="AB29" s="5">
        <f t="shared" si="13"/>
        <v>3.3000029800943933</v>
      </c>
      <c r="AC29" s="5">
        <f t="shared" si="14"/>
        <v>3.3000029800943933</v>
      </c>
      <c r="AD29" s="5">
        <f t="shared" si="15"/>
        <v>3.3000029800943933</v>
      </c>
    </row>
    <row r="30" spans="1:30" x14ac:dyDescent="0.2">
      <c r="A30" s="22">
        <f t="shared" si="17"/>
        <v>34</v>
      </c>
      <c r="B30" s="24">
        <f t="shared" si="18"/>
        <v>2.480071801471281</v>
      </c>
      <c r="C30" s="24">
        <f t="shared" si="18"/>
        <v>2.4719872530419762</v>
      </c>
      <c r="D30" s="24">
        <f t="shared" si="18"/>
        <v>2.4639670396747704</v>
      </c>
      <c r="E30" s="24">
        <f t="shared" si="18"/>
        <v>2.456010442792715</v>
      </c>
      <c r="F30" s="24">
        <f t="shared" si="18"/>
        <v>2.4481167541559636</v>
      </c>
      <c r="G30" s="24">
        <f t="shared" si="18"/>
        <v>2.4402852756807722</v>
      </c>
      <c r="H30" s="24">
        <f t="shared" si="18"/>
        <v>2.4325153192622189</v>
      </c>
      <c r="I30" s="24">
        <f t="shared" si="18"/>
        <v>2.4248062066005618</v>
      </c>
      <c r="J30" s="24">
        <f t="shared" si="18"/>
        <v>2.4171572690311494</v>
      </c>
      <c r="K30" s="24">
        <f t="shared" si="18"/>
        <v>2.4095678473577888</v>
      </c>
      <c r="O30" s="6">
        <f t="shared" si="0"/>
        <v>3.6900000000000026</v>
      </c>
      <c r="P30" s="6">
        <f t="shared" si="1"/>
        <v>3.7000000000000024</v>
      </c>
      <c r="Q30" s="5">
        <f t="shared" si="2"/>
        <v>2.807580207860767</v>
      </c>
      <c r="R30" s="5">
        <f t="shared" si="3"/>
        <v>2.807580207860767</v>
      </c>
      <c r="S30" s="5">
        <f t="shared" si="4"/>
        <v>2.7472629272139986</v>
      </c>
      <c r="T30" s="5">
        <f t="shared" si="5"/>
        <v>3.6062674487478095</v>
      </c>
      <c r="U30" s="5">
        <f t="shared" si="6"/>
        <v>3.6062674487478095</v>
      </c>
      <c r="V30" s="5">
        <f t="shared" si="7"/>
        <v>3.6062674487478095</v>
      </c>
      <c r="W30" s="5">
        <f t="shared" si="8"/>
        <v>3.6062674487478095</v>
      </c>
      <c r="X30" s="5">
        <f t="shared" si="9"/>
        <v>1</v>
      </c>
      <c r="Y30" s="5">
        <f t="shared" si="10"/>
        <v>3.3629911489693285</v>
      </c>
      <c r="Z30" s="5">
        <f t="shared" si="11"/>
        <v>2.8273452141209665</v>
      </c>
      <c r="AA30" s="5">
        <f t="shared" si="12"/>
        <v>3.3000029800943933</v>
      </c>
      <c r="AB30" s="5">
        <f t="shared" si="13"/>
        <v>3.3000029800943933</v>
      </c>
      <c r="AC30" s="5">
        <f t="shared" si="14"/>
        <v>3.3000029800943933</v>
      </c>
      <c r="AD30" s="5">
        <f t="shared" si="15"/>
        <v>3.3000029800943933</v>
      </c>
    </row>
    <row r="31" spans="1:30" x14ac:dyDescent="0.2">
      <c r="A31" s="22">
        <f t="shared" si="17"/>
        <v>35</v>
      </c>
      <c r="B31" s="23">
        <f t="shared" si="18"/>
        <v>2.4020372916895134</v>
      </c>
      <c r="C31" s="23">
        <f t="shared" si="18"/>
        <v>2.3945649612806408</v>
      </c>
      <c r="D31" s="23">
        <f t="shared" si="18"/>
        <v>2.3871502243740768</v>
      </c>
      <c r="E31" s="23">
        <f t="shared" si="18"/>
        <v>2.3797924580477634</v>
      </c>
      <c r="F31" s="23">
        <f t="shared" si="18"/>
        <v>2.3724910480642163</v>
      </c>
      <c r="G31" s="23">
        <f t="shared" si="18"/>
        <v>2.3652453887230664</v>
      </c>
      <c r="H31" s="23">
        <f t="shared" si="18"/>
        <v>2.3580548827165551</v>
      </c>
      <c r="I31" s="23">
        <f t="shared" si="18"/>
        <v>2.3509189409878903</v>
      </c>
      <c r="J31" s="23">
        <f t="shared" si="18"/>
        <v>2.3438369825924239</v>
      </c>
      <c r="K31" s="23">
        <f t="shared" si="18"/>
        <v>2.3368084345615681</v>
      </c>
      <c r="O31" s="6">
        <f t="shared" si="0"/>
        <v>3.7900000000000027</v>
      </c>
      <c r="P31" s="6">
        <f t="shared" si="1"/>
        <v>3.8000000000000025</v>
      </c>
      <c r="Q31" s="5">
        <f t="shared" si="2"/>
        <v>2.807580207860767</v>
      </c>
      <c r="R31" s="5">
        <f t="shared" si="3"/>
        <v>2.807580207860767</v>
      </c>
      <c r="S31" s="5">
        <f t="shared" si="4"/>
        <v>2.7472629272139986</v>
      </c>
      <c r="T31" s="5">
        <f t="shared" si="5"/>
        <v>3.6062674487478095</v>
      </c>
      <c r="U31" s="5">
        <f t="shared" si="6"/>
        <v>3.6062674487478095</v>
      </c>
      <c r="V31" s="5">
        <f t="shared" si="7"/>
        <v>3.6062674487478095</v>
      </c>
      <c r="W31" s="5">
        <f t="shared" si="8"/>
        <v>3.6062674487478095</v>
      </c>
      <c r="X31" s="5">
        <f t="shared" si="9"/>
        <v>1</v>
      </c>
      <c r="Y31" s="5">
        <f t="shared" si="10"/>
        <v>3.3629911489693285</v>
      </c>
      <c r="Z31" s="5">
        <f t="shared" si="11"/>
        <v>2.8273452141209665</v>
      </c>
      <c r="AA31" s="5">
        <f t="shared" si="12"/>
        <v>3.3000029800943933</v>
      </c>
      <c r="AB31" s="5">
        <f t="shared" si="13"/>
        <v>3.3000029800943933</v>
      </c>
      <c r="AC31" s="5">
        <f t="shared" si="14"/>
        <v>3.3000029800943933</v>
      </c>
      <c r="AD31" s="5">
        <f t="shared" si="15"/>
        <v>3.3000029800943933</v>
      </c>
    </row>
    <row r="32" spans="1:30" x14ac:dyDescent="0.2">
      <c r="A32" s="22">
        <f t="shared" si="17"/>
        <v>36</v>
      </c>
      <c r="B32" s="24">
        <f t="shared" ref="B32:K41" si="19">VLOOKUP($A32+B$20+0.01,SINCLAIRTABELLE,$A$16)</f>
        <v>2.3298327317693994</v>
      </c>
      <c r="C32" s="24">
        <f t="shared" si="19"/>
        <v>2.3229093168018817</v>
      </c>
      <c r="D32" s="24">
        <f t="shared" si="19"/>
        <v>2.3160376398286506</v>
      </c>
      <c r="E32" s="24">
        <f t="shared" si="19"/>
        <v>2.3092171584773129</v>
      </c>
      <c r="F32" s="24">
        <f t="shared" si="19"/>
        <v>2.3024473377101859</v>
      </c>
      <c r="G32" s="24">
        <f t="shared" si="19"/>
        <v>2.295727649703438</v>
      </c>
      <c r="H32" s="24">
        <f t="shared" si="19"/>
        <v>2.2890575737285648</v>
      </c>
      <c r="I32" s="24">
        <f t="shared" si="19"/>
        <v>2.2824365960361606</v>
      </c>
      <c r="J32" s="24">
        <f t="shared" si="19"/>
        <v>2.2758642097419277</v>
      </c>
      <c r="K32" s="24">
        <f t="shared" si="19"/>
        <v>2.2693399147148696</v>
      </c>
      <c r="O32" s="6">
        <f t="shared" si="0"/>
        <v>3.8900000000000028</v>
      </c>
      <c r="P32" s="6">
        <f t="shared" si="1"/>
        <v>3.9000000000000026</v>
      </c>
      <c r="Q32" s="5">
        <f t="shared" si="2"/>
        <v>2.807580207860767</v>
      </c>
      <c r="R32" s="5">
        <f t="shared" si="3"/>
        <v>2.807580207860767</v>
      </c>
      <c r="S32" s="5">
        <f t="shared" si="4"/>
        <v>2.7472629272139986</v>
      </c>
      <c r="T32" s="5">
        <f t="shared" si="5"/>
        <v>3.6062674487478095</v>
      </c>
      <c r="U32" s="5">
        <f t="shared" si="6"/>
        <v>3.6062674487478095</v>
      </c>
      <c r="V32" s="5">
        <f t="shared" si="7"/>
        <v>3.6062674487478095</v>
      </c>
      <c r="W32" s="5">
        <f t="shared" si="8"/>
        <v>3.6062674487478095</v>
      </c>
      <c r="X32" s="5">
        <f t="shared" si="9"/>
        <v>1</v>
      </c>
      <c r="Y32" s="5">
        <f t="shared" si="10"/>
        <v>3.3629911489693285</v>
      </c>
      <c r="Z32" s="5">
        <f t="shared" si="11"/>
        <v>2.8273452141209665</v>
      </c>
      <c r="AA32" s="5">
        <f t="shared" si="12"/>
        <v>3.3000029800943933</v>
      </c>
      <c r="AB32" s="5">
        <f t="shared" si="13"/>
        <v>3.3000029800943933</v>
      </c>
      <c r="AC32" s="5">
        <f t="shared" si="14"/>
        <v>3.3000029800943933</v>
      </c>
      <c r="AD32" s="5">
        <f t="shared" si="15"/>
        <v>3.3000029800943933</v>
      </c>
    </row>
    <row r="33" spans="1:30" x14ac:dyDescent="0.2">
      <c r="A33" s="22">
        <f t="shared" si="17"/>
        <v>37</v>
      </c>
      <c r="B33" s="23">
        <f t="shared" si="19"/>
        <v>2.2628632174676335</v>
      </c>
      <c r="C33" s="23">
        <f t="shared" si="19"/>
        <v>2.2564336310489392</v>
      </c>
      <c r="D33" s="23">
        <f t="shared" si="19"/>
        <v>2.2500506749380618</v>
      </c>
      <c r="E33" s="23">
        <f t="shared" si="19"/>
        <v>2.2437138749413124</v>
      </c>
      <c r="F33" s="23">
        <f t="shared" si="19"/>
        <v>2.2374227630904873</v>
      </c>
      <c r="G33" s="23">
        <f t="shared" si="19"/>
        <v>2.2311768775432217</v>
      </c>
      <c r="H33" s="23">
        <f t="shared" si="19"/>
        <v>2.2249757624852311</v>
      </c>
      <c r="I33" s="23">
        <f t="shared" si="19"/>
        <v>2.2188189680343822</v>
      </c>
      <c r="J33" s="23">
        <f t="shared" si="19"/>
        <v>2.212706050146557</v>
      </c>
      <c r="K33" s="23">
        <f t="shared" si="19"/>
        <v>2.2066365705232807</v>
      </c>
      <c r="O33" s="6">
        <f t="shared" si="0"/>
        <v>3.9900000000000029</v>
      </c>
      <c r="P33" s="6">
        <f t="shared" si="1"/>
        <v>4.0000000000000027</v>
      </c>
      <c r="Q33" s="5">
        <f t="shared" si="2"/>
        <v>2.807580207860767</v>
      </c>
      <c r="R33" s="5">
        <f t="shared" si="3"/>
        <v>2.807580207860767</v>
      </c>
      <c r="S33" s="5">
        <f t="shared" si="4"/>
        <v>2.7472629272139986</v>
      </c>
      <c r="T33" s="5">
        <f t="shared" si="5"/>
        <v>3.6062674487478095</v>
      </c>
      <c r="U33" s="5">
        <f t="shared" si="6"/>
        <v>3.6062674487478095</v>
      </c>
      <c r="V33" s="5">
        <f t="shared" si="7"/>
        <v>3.6062674487478095</v>
      </c>
      <c r="W33" s="5">
        <f t="shared" si="8"/>
        <v>3.6062674487478095</v>
      </c>
      <c r="X33" s="5">
        <f t="shared" si="9"/>
        <v>1</v>
      </c>
      <c r="Y33" s="5">
        <f t="shared" si="10"/>
        <v>3.3629911489693285</v>
      </c>
      <c r="Z33" s="5">
        <f t="shared" si="11"/>
        <v>2.8273452141209665</v>
      </c>
      <c r="AA33" s="5">
        <f t="shared" si="12"/>
        <v>3.3000029800943933</v>
      </c>
      <c r="AB33" s="5">
        <f t="shared" si="13"/>
        <v>3.3000029800943933</v>
      </c>
      <c r="AC33" s="5">
        <f t="shared" si="14"/>
        <v>3.3000029800943933</v>
      </c>
      <c r="AD33" s="5">
        <f t="shared" si="15"/>
        <v>3.3000029800943933</v>
      </c>
    </row>
    <row r="34" spans="1:30" x14ac:dyDescent="0.2">
      <c r="A34" s="22">
        <f t="shared" si="17"/>
        <v>38</v>
      </c>
      <c r="B34" s="24">
        <f t="shared" si="19"/>
        <v>2.2006100965210647</v>
      </c>
      <c r="C34" s="24">
        <f t="shared" si="19"/>
        <v>2.1946262010624311</v>
      </c>
      <c r="D34" s="24">
        <f t="shared" si="19"/>
        <v>2.1886844625485873</v>
      </c>
      <c r="E34" s="24">
        <f t="shared" si="19"/>
        <v>2.1827844647737091</v>
      </c>
      <c r="F34" s="24">
        <f t="shared" si="19"/>
        <v>2.1769257968408087</v>
      </c>
      <c r="G34" s="24">
        <f t="shared" si="19"/>
        <v>2.1711080530791365</v>
      </c>
      <c r="H34" s="24">
        <f t="shared" si="19"/>
        <v>2.165330832963102</v>
      </c>
      <c r="I34" s="24">
        <f t="shared" si="19"/>
        <v>2.1595937410326735</v>
      </c>
      <c r="J34" s="24">
        <f t="shared" si="19"/>
        <v>2.1538963868152257</v>
      </c>
      <c r="K34" s="24">
        <f t="shared" si="19"/>
        <v>2.1482383847488071</v>
      </c>
      <c r="O34" s="6">
        <f t="shared" si="0"/>
        <v>4.0900000000000025</v>
      </c>
      <c r="P34" s="6">
        <f t="shared" si="1"/>
        <v>4.1000000000000023</v>
      </c>
      <c r="Q34" s="5">
        <f t="shared" si="2"/>
        <v>2.807580207860767</v>
      </c>
      <c r="R34" s="5">
        <f t="shared" si="3"/>
        <v>2.807580207860767</v>
      </c>
      <c r="S34" s="5">
        <f t="shared" si="4"/>
        <v>2.7472629272139986</v>
      </c>
      <c r="T34" s="5">
        <f t="shared" si="5"/>
        <v>3.6062674487478095</v>
      </c>
      <c r="U34" s="5">
        <f t="shared" si="6"/>
        <v>3.6062674487478095</v>
      </c>
      <c r="V34" s="5">
        <f t="shared" si="7"/>
        <v>3.6062674487478095</v>
      </c>
      <c r="W34" s="5">
        <f t="shared" si="8"/>
        <v>3.6062674487478095</v>
      </c>
      <c r="X34" s="5">
        <f t="shared" si="9"/>
        <v>1</v>
      </c>
      <c r="Y34" s="5">
        <f t="shared" si="10"/>
        <v>3.3629911489693285</v>
      </c>
      <c r="Z34" s="5">
        <f t="shared" si="11"/>
        <v>2.8273452141209665</v>
      </c>
      <c r="AA34" s="5">
        <f t="shared" si="12"/>
        <v>3.3000029800943933</v>
      </c>
      <c r="AB34" s="5">
        <f t="shared" si="13"/>
        <v>3.3000029800943933</v>
      </c>
      <c r="AC34" s="5">
        <f t="shared" si="14"/>
        <v>3.3000029800943933</v>
      </c>
      <c r="AD34" s="5">
        <f t="shared" si="15"/>
        <v>3.3000029800943933</v>
      </c>
    </row>
    <row r="35" spans="1:30" x14ac:dyDescent="0.2">
      <c r="A35" s="22">
        <f t="shared" si="17"/>
        <v>39</v>
      </c>
      <c r="B35" s="23">
        <f t="shared" si="19"/>
        <v>2.1426193541067966</v>
      </c>
      <c r="C35" s="23">
        <f t="shared" si="19"/>
        <v>2.1370389189239187</v>
      </c>
      <c r="D35" s="23">
        <f t="shared" si="19"/>
        <v>2.1314967079235956</v>
      </c>
      <c r="E35" s="23">
        <f t="shared" si="19"/>
        <v>2.1259923544465966</v>
      </c>
      <c r="F35" s="23">
        <f t="shared" si="19"/>
        <v>2.1205254963809712</v>
      </c>
      <c r="G35" s="23">
        <f t="shared" si="19"/>
        <v>2.1150957760932334</v>
      </c>
      <c r="H35" s="23">
        <f t="shared" si="19"/>
        <v>2.1097028403607672</v>
      </c>
      <c r="I35" s="23">
        <f t="shared" si="19"/>
        <v>2.1043463403054385</v>
      </c>
      <c r="J35" s="23">
        <f t="shared" si="19"/>
        <v>2.0990259313283777</v>
      </c>
      <c r="K35" s="23">
        <f t="shared" si="19"/>
        <v>2.0937412730459219</v>
      </c>
      <c r="O35" s="6">
        <f t="shared" si="0"/>
        <v>4.1900000000000022</v>
      </c>
      <c r="P35" s="6">
        <f t="shared" si="1"/>
        <v>4.200000000000002</v>
      </c>
      <c r="Q35" s="5">
        <f t="shared" si="2"/>
        <v>2.807580207860767</v>
      </c>
      <c r="R35" s="5">
        <f t="shared" si="3"/>
        <v>2.807580207860767</v>
      </c>
      <c r="S35" s="5">
        <f t="shared" si="4"/>
        <v>2.7472629272139986</v>
      </c>
      <c r="T35" s="5">
        <f t="shared" si="5"/>
        <v>3.6062674487478095</v>
      </c>
      <c r="U35" s="5">
        <f t="shared" si="6"/>
        <v>3.6062674487478095</v>
      </c>
      <c r="V35" s="5">
        <f t="shared" si="7"/>
        <v>3.6062674487478095</v>
      </c>
      <c r="W35" s="5">
        <f t="shared" si="8"/>
        <v>3.6062674487478095</v>
      </c>
      <c r="X35" s="5">
        <f t="shared" si="9"/>
        <v>1</v>
      </c>
      <c r="Y35" s="5">
        <f t="shared" si="10"/>
        <v>3.3629911489693285</v>
      </c>
      <c r="Z35" s="5">
        <f t="shared" si="11"/>
        <v>2.8273452141209665</v>
      </c>
      <c r="AA35" s="5">
        <f t="shared" si="12"/>
        <v>3.3000029800943933</v>
      </c>
      <c r="AB35" s="5">
        <f t="shared" si="13"/>
        <v>3.3000029800943933</v>
      </c>
      <c r="AC35" s="5">
        <f t="shared" si="14"/>
        <v>3.3000029800943933</v>
      </c>
      <c r="AD35" s="5">
        <f t="shared" si="15"/>
        <v>3.3000029800943933</v>
      </c>
    </row>
    <row r="36" spans="1:30" x14ac:dyDescent="0.2">
      <c r="A36" s="22">
        <f t="shared" si="17"/>
        <v>40</v>
      </c>
      <c r="B36" s="24">
        <f t="shared" si="19"/>
        <v>2.0884920292266775</v>
      </c>
      <c r="C36" s="24">
        <f t="shared" si="19"/>
        <v>2.0832778677296937</v>
      </c>
      <c r="D36" s="24">
        <f t="shared" si="19"/>
        <v>2.0780984604437229</v>
      </c>
      <c r="E36" s="24">
        <f t="shared" si="19"/>
        <v>2.0729534832275336</v>
      </c>
      <c r="F36" s="24">
        <f t="shared" si="19"/>
        <v>2.0678426158512746</v>
      </c>
      <c r="G36" s="24">
        <f t="shared" si="19"/>
        <v>2.0627655419388522</v>
      </c>
      <c r="H36" s="24">
        <f t="shared" si="19"/>
        <v>2.0577219489113077</v>
      </c>
      <c r="I36" s="24">
        <f t="shared" si="19"/>
        <v>2.0527115279311769</v>
      </c>
      <c r="J36" s="24">
        <f t="shared" si="19"/>
        <v>2.0477339738478091</v>
      </c>
      <c r="K36" s="24">
        <f t="shared" si="19"/>
        <v>2.0427889851436216</v>
      </c>
      <c r="O36" s="6">
        <f t="shared" si="0"/>
        <v>4.2900000000000018</v>
      </c>
      <c r="P36" s="6">
        <f t="shared" si="1"/>
        <v>4.3000000000000016</v>
      </c>
      <c r="Q36" s="5">
        <f t="shared" si="2"/>
        <v>2.807580207860767</v>
      </c>
      <c r="R36" s="5">
        <f t="shared" si="3"/>
        <v>2.807580207860767</v>
      </c>
      <c r="S36" s="5">
        <f t="shared" si="4"/>
        <v>2.7472629272139986</v>
      </c>
      <c r="T36" s="5">
        <f t="shared" si="5"/>
        <v>3.6062674487478095</v>
      </c>
      <c r="U36" s="5">
        <f t="shared" si="6"/>
        <v>3.6062674487478095</v>
      </c>
      <c r="V36" s="5">
        <f t="shared" si="7"/>
        <v>3.6062674487478095</v>
      </c>
      <c r="W36" s="5">
        <f t="shared" si="8"/>
        <v>3.6062674487478095</v>
      </c>
      <c r="X36" s="5">
        <f t="shared" si="9"/>
        <v>1</v>
      </c>
      <c r="Y36" s="5">
        <f t="shared" si="10"/>
        <v>3.3629911489693285</v>
      </c>
      <c r="Z36" s="5">
        <f t="shared" si="11"/>
        <v>2.8273452141209665</v>
      </c>
      <c r="AA36" s="5">
        <f t="shared" si="12"/>
        <v>3.3000029800943933</v>
      </c>
      <c r="AB36" s="5">
        <f t="shared" si="13"/>
        <v>3.3000029800943933</v>
      </c>
      <c r="AC36" s="5">
        <f t="shared" si="14"/>
        <v>3.3000029800943933</v>
      </c>
      <c r="AD36" s="5">
        <f t="shared" si="15"/>
        <v>3.3000029800943933</v>
      </c>
    </row>
    <row r="37" spans="1:30" x14ac:dyDescent="0.2">
      <c r="A37" s="22">
        <f t="shared" si="17"/>
        <v>41</v>
      </c>
      <c r="B37" s="23">
        <f t="shared" si="19"/>
        <v>2.03787626388129</v>
      </c>
      <c r="C37" s="23">
        <f t="shared" si="19"/>
        <v>2.0329955156518249</v>
      </c>
      <c r="D37" s="23">
        <f t="shared" si="19"/>
        <v>2.0281464495235504</v>
      </c>
      <c r="E37" s="23">
        <f t="shared" si="19"/>
        <v>2.0233287779919427</v>
      </c>
      <c r="F37" s="23">
        <f t="shared" si="19"/>
        <v>2.0185422169303253</v>
      </c>
      <c r="G37" s="23">
        <f t="shared" si="19"/>
        <v>2.0137864855413965</v>
      </c>
      <c r="H37" s="23">
        <f t="shared" si="19"/>
        <v>2.0090613063095799</v>
      </c>
      <c r="I37" s="23">
        <f t="shared" si="19"/>
        <v>2.0043664049541743</v>
      </c>
      <c r="J37" s="23">
        <f t="shared" si="19"/>
        <v>1.9997015103832934</v>
      </c>
      <c r="K37" s="23">
        <f t="shared" si="19"/>
        <v>1.9950663546485772</v>
      </c>
      <c r="O37" s="6">
        <f t="shared" si="0"/>
        <v>4.3900000000000015</v>
      </c>
      <c r="P37" s="6">
        <f t="shared" si="1"/>
        <v>4.4000000000000012</v>
      </c>
      <c r="Q37" s="5">
        <f t="shared" si="2"/>
        <v>2.807580207860767</v>
      </c>
      <c r="R37" s="5">
        <f t="shared" si="3"/>
        <v>2.807580207860767</v>
      </c>
      <c r="S37" s="5">
        <f t="shared" si="4"/>
        <v>2.7472629272139986</v>
      </c>
      <c r="T37" s="5">
        <f t="shared" si="5"/>
        <v>3.6062674487478095</v>
      </c>
      <c r="U37" s="5">
        <f t="shared" si="6"/>
        <v>3.6062674487478095</v>
      </c>
      <c r="V37" s="5">
        <f t="shared" si="7"/>
        <v>3.6062674487478095</v>
      </c>
      <c r="W37" s="5">
        <f t="shared" si="8"/>
        <v>3.6062674487478095</v>
      </c>
      <c r="X37" s="5">
        <f t="shared" si="9"/>
        <v>1</v>
      </c>
      <c r="Y37" s="5">
        <f t="shared" si="10"/>
        <v>3.3629911489693285</v>
      </c>
      <c r="Z37" s="5">
        <f t="shared" si="11"/>
        <v>2.8273452141209665</v>
      </c>
      <c r="AA37" s="5">
        <f t="shared" si="12"/>
        <v>3.3000029800943933</v>
      </c>
      <c r="AB37" s="5">
        <f t="shared" si="13"/>
        <v>3.3000029800943933</v>
      </c>
      <c r="AC37" s="5">
        <f t="shared" si="14"/>
        <v>3.3000029800943933</v>
      </c>
      <c r="AD37" s="5">
        <f t="shared" si="15"/>
        <v>3.3000029800943933</v>
      </c>
    </row>
    <row r="38" spans="1:30" x14ac:dyDescent="0.2">
      <c r="A38" s="22">
        <f t="shared" si="17"/>
        <v>42</v>
      </c>
      <c r="B38" s="24">
        <f t="shared" si="19"/>
        <v>1.9904606729006626</v>
      </c>
      <c r="C38" s="24">
        <f t="shared" si="19"/>
        <v>1.9858842033453969</v>
      </c>
      <c r="D38" s="24">
        <f t="shared" si="19"/>
        <v>1.9813366872007754</v>
      </c>
      <c r="E38" s="24">
        <f t="shared" si="19"/>
        <v>1.9768178686546023</v>
      </c>
      <c r="F38" s="24">
        <f t="shared" si="19"/>
        <v>1.9723274948228446</v>
      </c>
      <c r="G38" s="24">
        <f t="shared" si="19"/>
        <v>1.967865315708681</v>
      </c>
      <c r="H38" s="24">
        <f t="shared" si="19"/>
        <v>1.9634310841622198</v>
      </c>
      <c r="I38" s="24">
        <f t="shared" si="19"/>
        <v>1.9590245558408828</v>
      </c>
      <c r="J38" s="24">
        <f t="shared" si="19"/>
        <v>1.9546454891704359</v>
      </c>
      <c r="K38" s="24">
        <f t="shared" si="19"/>
        <v>1.9502936453066608</v>
      </c>
      <c r="O38" s="6">
        <f t="shared" si="0"/>
        <v>4.4900000000000011</v>
      </c>
      <c r="P38" s="6">
        <f t="shared" si="1"/>
        <v>4.5000000000000009</v>
      </c>
      <c r="Q38" s="5">
        <f t="shared" si="2"/>
        <v>2.807580207860767</v>
      </c>
      <c r="R38" s="5">
        <f t="shared" si="3"/>
        <v>2.807580207860767</v>
      </c>
      <c r="S38" s="5">
        <f t="shared" si="4"/>
        <v>2.7472629272139986</v>
      </c>
      <c r="T38" s="5">
        <f t="shared" si="5"/>
        <v>3.6062674487478095</v>
      </c>
      <c r="U38" s="5">
        <f t="shared" si="6"/>
        <v>3.6062674487478095</v>
      </c>
      <c r="V38" s="5">
        <f t="shared" si="7"/>
        <v>3.6062674487478095</v>
      </c>
      <c r="W38" s="5">
        <f t="shared" si="8"/>
        <v>3.6062674487478095</v>
      </c>
      <c r="X38" s="5">
        <f t="shared" si="9"/>
        <v>1</v>
      </c>
      <c r="Y38" s="5">
        <f t="shared" si="10"/>
        <v>3.3629911489693285</v>
      </c>
      <c r="Z38" s="5">
        <f t="shared" si="11"/>
        <v>2.8273452141209665</v>
      </c>
      <c r="AA38" s="5">
        <f t="shared" si="12"/>
        <v>3.3000029800943933</v>
      </c>
      <c r="AB38" s="5">
        <f t="shared" si="13"/>
        <v>3.3000029800943933</v>
      </c>
      <c r="AC38" s="5">
        <f t="shared" si="14"/>
        <v>3.3000029800943933</v>
      </c>
      <c r="AD38" s="5">
        <f t="shared" si="15"/>
        <v>3.3000029800943933</v>
      </c>
    </row>
    <row r="39" spans="1:30" x14ac:dyDescent="0.2">
      <c r="A39" s="22">
        <f t="shared" si="17"/>
        <v>43</v>
      </c>
      <c r="B39" s="23">
        <f t="shared" si="19"/>
        <v>1.9459687880976482</v>
      </c>
      <c r="C39" s="23">
        <f t="shared" si="19"/>
        <v>1.941670684046706</v>
      </c>
      <c r="D39" s="23">
        <f t="shared" si="19"/>
        <v>1.937399102275871</v>
      </c>
      <c r="E39" s="23">
        <f t="shared" si="19"/>
        <v>1.9331538144900109</v>
      </c>
      <c r="F39" s="23">
        <f t="shared" si="19"/>
        <v>1.9289345949415031</v>
      </c>
      <c r="G39" s="23">
        <f t="shared" si="19"/>
        <v>1.9247412203954883</v>
      </c>
      <c r="H39" s="23">
        <f t="shared" si="19"/>
        <v>1.9205734700956798</v>
      </c>
      <c r="I39" s="23">
        <f t="shared" si="19"/>
        <v>1.9164311257307176</v>
      </c>
      <c r="J39" s="23">
        <f t="shared" si="19"/>
        <v>1.9123139714010686</v>
      </c>
      <c r="K39" s="23">
        <f t="shared" si="19"/>
        <v>1.9082217935864474</v>
      </c>
      <c r="O39" s="6">
        <f t="shared" si="0"/>
        <v>4.5900000000000007</v>
      </c>
      <c r="P39" s="6">
        <f t="shared" si="1"/>
        <v>4.6000000000000005</v>
      </c>
      <c r="Q39" s="5">
        <f t="shared" si="2"/>
        <v>2.807580207860767</v>
      </c>
      <c r="R39" s="5">
        <f t="shared" si="3"/>
        <v>2.807580207860767</v>
      </c>
      <c r="S39" s="5">
        <f t="shared" si="4"/>
        <v>2.7472629272139986</v>
      </c>
      <c r="T39" s="5">
        <f t="shared" si="5"/>
        <v>3.6062674487478095</v>
      </c>
      <c r="U39" s="5">
        <f t="shared" si="6"/>
        <v>3.6062674487478095</v>
      </c>
      <c r="V39" s="5">
        <f t="shared" si="7"/>
        <v>3.6062674487478095</v>
      </c>
      <c r="W39" s="5">
        <f t="shared" si="8"/>
        <v>3.6062674487478095</v>
      </c>
      <c r="X39" s="5">
        <f t="shared" si="9"/>
        <v>1</v>
      </c>
      <c r="Y39" s="5">
        <f t="shared" si="10"/>
        <v>3.3629911489693285</v>
      </c>
      <c r="Z39" s="5">
        <f t="shared" si="11"/>
        <v>2.8273452141209665</v>
      </c>
      <c r="AA39" s="5">
        <f t="shared" si="12"/>
        <v>3.3000029800943933</v>
      </c>
      <c r="AB39" s="5">
        <f t="shared" si="13"/>
        <v>3.3000029800943933</v>
      </c>
      <c r="AC39" s="5">
        <f t="shared" si="14"/>
        <v>3.3000029800943933</v>
      </c>
      <c r="AD39" s="5">
        <f t="shared" si="15"/>
        <v>3.3000029800943933</v>
      </c>
    </row>
    <row r="40" spans="1:30" x14ac:dyDescent="0.2">
      <c r="A40" s="22">
        <f t="shared" si="17"/>
        <v>44</v>
      </c>
      <c r="B40" s="24">
        <f t="shared" si="19"/>
        <v>1.9041543811137613</v>
      </c>
      <c r="C40" s="24">
        <f t="shared" si="19"/>
        <v>1.9001115251255609</v>
      </c>
      <c r="D40" s="24">
        <f t="shared" si="19"/>
        <v>1.8960930190489915</v>
      </c>
      <c r="E40" s="24">
        <f t="shared" si="19"/>
        <v>1.8920986585652366</v>
      </c>
      <c r="F40" s="24">
        <f t="shared" si="19"/>
        <v>1.8881282415794427</v>
      </c>
      <c r="G40" s="24">
        <f t="shared" si="19"/>
        <v>1.8841815681911143</v>
      </c>
      <c r="H40" s="24">
        <f t="shared" si="19"/>
        <v>1.8802584406649772</v>
      </c>
      <c r="I40" s="24">
        <f t="shared" si="19"/>
        <v>1.8763586634022957</v>
      </c>
      <c r="J40" s="24">
        <f t="shared" si="19"/>
        <v>1.8724820429126405</v>
      </c>
      <c r="K40" s="24">
        <f t="shared" si="19"/>
        <v>1.8686283877860936</v>
      </c>
      <c r="O40" s="6">
        <f t="shared" si="0"/>
        <v>4.6900000000000004</v>
      </c>
      <c r="P40" s="6">
        <f t="shared" si="1"/>
        <v>4.7</v>
      </c>
      <c r="Q40" s="5">
        <f t="shared" si="2"/>
        <v>2.807580207860767</v>
      </c>
      <c r="R40" s="5">
        <f t="shared" si="3"/>
        <v>2.807580207860767</v>
      </c>
      <c r="S40" s="5">
        <f t="shared" si="4"/>
        <v>2.7472629272139986</v>
      </c>
      <c r="T40" s="5">
        <f t="shared" si="5"/>
        <v>3.6062674487478095</v>
      </c>
      <c r="U40" s="5">
        <f t="shared" si="6"/>
        <v>3.6062674487478095</v>
      </c>
      <c r="V40" s="5">
        <f t="shared" si="7"/>
        <v>3.6062674487478095</v>
      </c>
      <c r="W40" s="5">
        <f t="shared" si="8"/>
        <v>3.6062674487478095</v>
      </c>
      <c r="X40" s="5">
        <f t="shared" si="9"/>
        <v>1</v>
      </c>
      <c r="Y40" s="5">
        <f t="shared" si="10"/>
        <v>3.3629911489693285</v>
      </c>
      <c r="Z40" s="5">
        <f t="shared" si="11"/>
        <v>2.8273452141209665</v>
      </c>
      <c r="AA40" s="5">
        <f t="shared" si="12"/>
        <v>3.3000029800943933</v>
      </c>
      <c r="AB40" s="5">
        <f t="shared" si="13"/>
        <v>3.3000029800943933</v>
      </c>
      <c r="AC40" s="5">
        <f t="shared" si="14"/>
        <v>3.3000029800943933</v>
      </c>
      <c r="AD40" s="5">
        <f t="shared" si="15"/>
        <v>3.3000029800943933</v>
      </c>
    </row>
    <row r="41" spans="1:30" x14ac:dyDescent="0.2">
      <c r="A41" s="22">
        <f t="shared" si="17"/>
        <v>45</v>
      </c>
      <c r="B41" s="23">
        <f t="shared" si="19"/>
        <v>1.8647975086658835</v>
      </c>
      <c r="C41" s="23">
        <f t="shared" si="19"/>
        <v>1.8609892182214511</v>
      </c>
      <c r="D41" s="23">
        <f t="shared" si="19"/>
        <v>1.857203331121926</v>
      </c>
      <c r="E41" s="23">
        <f t="shared" si="19"/>
        <v>1.8534396640100181</v>
      </c>
      <c r="F41" s="23">
        <f t="shared" si="19"/>
        <v>1.8496980354763026</v>
      </c>
      <c r="G41" s="23">
        <f t="shared" si="19"/>
        <v>1.8459782660339106</v>
      </c>
      <c r="H41" s="23">
        <f t="shared" si="19"/>
        <v>1.8422801780935973</v>
      </c>
      <c r="I41" s="23">
        <f t="shared" si="19"/>
        <v>1.8386035959392013</v>
      </c>
      <c r="J41" s="23">
        <f t="shared" si="19"/>
        <v>1.8349483457034697</v>
      </c>
      <c r="K41" s="23">
        <f t="shared" si="19"/>
        <v>1.8313142553442554</v>
      </c>
      <c r="O41" s="6">
        <f t="shared" si="0"/>
        <v>4.79</v>
      </c>
      <c r="P41" s="6">
        <f t="shared" si="1"/>
        <v>4.8</v>
      </c>
      <c r="Q41" s="5">
        <f t="shared" si="2"/>
        <v>2.807580207860767</v>
      </c>
      <c r="R41" s="5">
        <f t="shared" si="3"/>
        <v>2.807580207860767</v>
      </c>
      <c r="S41" s="5">
        <f t="shared" si="4"/>
        <v>2.7472629272139986</v>
      </c>
      <c r="T41" s="5">
        <f t="shared" si="5"/>
        <v>3.6062674487478095</v>
      </c>
      <c r="U41" s="5">
        <f t="shared" si="6"/>
        <v>3.6062674487478095</v>
      </c>
      <c r="V41" s="5">
        <f t="shared" si="7"/>
        <v>3.6062674487478095</v>
      </c>
      <c r="W41" s="5">
        <f t="shared" si="8"/>
        <v>3.6062674487478095</v>
      </c>
      <c r="X41" s="5">
        <f t="shared" si="9"/>
        <v>1</v>
      </c>
      <c r="Y41" s="5">
        <f t="shared" si="10"/>
        <v>3.3629911489693285</v>
      </c>
      <c r="Z41" s="5">
        <f t="shared" si="11"/>
        <v>2.8273452141209665</v>
      </c>
      <c r="AA41" s="5">
        <f t="shared" si="12"/>
        <v>3.3000029800943933</v>
      </c>
      <c r="AB41" s="5">
        <f t="shared" si="13"/>
        <v>3.3000029800943933</v>
      </c>
      <c r="AC41" s="5">
        <f t="shared" si="14"/>
        <v>3.3000029800943933</v>
      </c>
      <c r="AD41" s="5">
        <f t="shared" si="15"/>
        <v>3.3000029800943933</v>
      </c>
    </row>
    <row r="42" spans="1:30" x14ac:dyDescent="0.2">
      <c r="A42" s="22">
        <f t="shared" si="17"/>
        <v>46</v>
      </c>
      <c r="B42" s="24">
        <f t="shared" ref="B42:K51" si="20">VLOOKUP($A42+B$20+0.01,SINCLAIRTABELLE,$A$16)</f>
        <v>1.8277011546210775</v>
      </c>
      <c r="C42" s="24">
        <f t="shared" si="20"/>
        <v>1.8241088750720287</v>
      </c>
      <c r="D42" s="24">
        <f t="shared" si="20"/>
        <v>1.820537249991045</v>
      </c>
      <c r="E42" s="24">
        <f t="shared" si="20"/>
        <v>1.8169861144055051</v>
      </c>
      <c r="F42" s="24">
        <f t="shared" si="20"/>
        <v>1.8134553050541731</v>
      </c>
      <c r="G42" s="24">
        <f t="shared" si="20"/>
        <v>1.8099446603654743</v>
      </c>
      <c r="H42" s="24">
        <f t="shared" si="20"/>
        <v>1.8064540204360893</v>
      </c>
      <c r="I42" s="24">
        <f t="shared" si="20"/>
        <v>1.8029832270098751</v>
      </c>
      <c r="J42" s="24">
        <f t="shared" si="20"/>
        <v>1.7995321234570965</v>
      </c>
      <c r="K42" s="24">
        <f t="shared" si="20"/>
        <v>1.7961005547539681</v>
      </c>
      <c r="O42" s="6">
        <f t="shared" si="0"/>
        <v>4.8899999999999997</v>
      </c>
      <c r="P42" s="6">
        <f t="shared" si="1"/>
        <v>4.8999999999999995</v>
      </c>
      <c r="Q42" s="5">
        <f t="shared" si="2"/>
        <v>2.807580207860767</v>
      </c>
      <c r="R42" s="5">
        <f t="shared" si="3"/>
        <v>2.807580207860767</v>
      </c>
      <c r="S42" s="5">
        <f t="shared" si="4"/>
        <v>2.7472629272139986</v>
      </c>
      <c r="T42" s="5">
        <f t="shared" si="5"/>
        <v>3.6062674487478095</v>
      </c>
      <c r="U42" s="5">
        <f t="shared" si="6"/>
        <v>3.6062674487478095</v>
      </c>
      <c r="V42" s="5">
        <f t="shared" si="7"/>
        <v>3.6062674487478095</v>
      </c>
      <c r="W42" s="5">
        <f t="shared" si="8"/>
        <v>3.6062674487478095</v>
      </c>
      <c r="X42" s="5">
        <f t="shared" si="9"/>
        <v>1</v>
      </c>
      <c r="Y42" s="5">
        <f t="shared" si="10"/>
        <v>3.3629911489693285</v>
      </c>
      <c r="Z42" s="5">
        <f t="shared" si="11"/>
        <v>2.8273452141209665</v>
      </c>
      <c r="AA42" s="5">
        <f t="shared" si="12"/>
        <v>3.3000029800943933</v>
      </c>
      <c r="AB42" s="5">
        <f t="shared" si="13"/>
        <v>3.3000029800943933</v>
      </c>
      <c r="AC42" s="5">
        <f t="shared" si="14"/>
        <v>3.3000029800943933</v>
      </c>
      <c r="AD42" s="5">
        <f t="shared" si="15"/>
        <v>3.3000029800943933</v>
      </c>
    </row>
    <row r="43" spans="1:30" x14ac:dyDescent="0.2">
      <c r="A43" s="22">
        <f t="shared" si="17"/>
        <v>47</v>
      </c>
      <c r="B43" s="23">
        <f t="shared" si="20"/>
        <v>1.7926883674624963</v>
      </c>
      <c r="C43" s="23">
        <f t="shared" si="20"/>
        <v>1.7892954097106268</v>
      </c>
      <c r="D43" s="23">
        <f t="shared" si="20"/>
        <v>1.7859215311726775</v>
      </c>
      <c r="E43" s="23">
        <f t="shared" si="20"/>
        <v>1.7825665830500659</v>
      </c>
      <c r="F43" s="23">
        <f t="shared" si="20"/>
        <v>1.7792304180523166</v>
      </c>
      <c r="G43" s="23">
        <f t="shared" si="20"/>
        <v>1.775912890378347</v>
      </c>
      <c r="H43" s="23">
        <f t="shared" si="20"/>
        <v>1.7726138556980309</v>
      </c>
      <c r="I43" s="23">
        <f t="shared" si="20"/>
        <v>1.7693331711340274</v>
      </c>
      <c r="J43" s="23">
        <f t="shared" si="20"/>
        <v>1.7660706952438767</v>
      </c>
      <c r="K43" s="23">
        <f t="shared" si="20"/>
        <v>1.7628262880023549</v>
      </c>
      <c r="O43" s="6">
        <f t="shared" si="0"/>
        <v>4.9899999999999993</v>
      </c>
      <c r="P43" s="6">
        <f t="shared" si="1"/>
        <v>4.9999999999999991</v>
      </c>
      <c r="Q43" s="5">
        <f t="shared" si="2"/>
        <v>2.807580207860767</v>
      </c>
      <c r="R43" s="5">
        <f t="shared" si="3"/>
        <v>2.807580207860767</v>
      </c>
      <c r="S43" s="5">
        <f t="shared" si="4"/>
        <v>2.7472629272139986</v>
      </c>
      <c r="T43" s="5">
        <f t="shared" si="5"/>
        <v>3.6062674487478095</v>
      </c>
      <c r="U43" s="5">
        <f t="shared" si="6"/>
        <v>3.6062674487478095</v>
      </c>
      <c r="V43" s="5">
        <f t="shared" si="7"/>
        <v>3.6062674487478095</v>
      </c>
      <c r="W43" s="5">
        <f t="shared" si="8"/>
        <v>3.6062674487478095</v>
      </c>
      <c r="X43" s="5">
        <f t="shared" si="9"/>
        <v>1</v>
      </c>
      <c r="Y43" s="5">
        <f t="shared" si="10"/>
        <v>3.3629911489693285</v>
      </c>
      <c r="Z43" s="5">
        <f t="shared" si="11"/>
        <v>2.8273452141209665</v>
      </c>
      <c r="AA43" s="5">
        <f t="shared" si="12"/>
        <v>3.3000029800943933</v>
      </c>
      <c r="AB43" s="5">
        <f t="shared" si="13"/>
        <v>3.3000029800943933</v>
      </c>
      <c r="AC43" s="5">
        <f t="shared" si="14"/>
        <v>3.3000029800943933</v>
      </c>
      <c r="AD43" s="5">
        <f t="shared" si="15"/>
        <v>3.3000029800943933</v>
      </c>
    </row>
    <row r="44" spans="1:30" x14ac:dyDescent="0.2">
      <c r="A44" s="22">
        <f t="shared" si="17"/>
        <v>48</v>
      </c>
      <c r="B44" s="24">
        <f t="shared" si="20"/>
        <v>1.759599810784086</v>
      </c>
      <c r="C44" s="24">
        <f t="shared" si="20"/>
        <v>1.7563911263464065</v>
      </c>
      <c r="D44" s="24">
        <f t="shared" si="20"/>
        <v>1.753200098812475</v>
      </c>
      <c r="E44" s="24">
        <f t="shared" si="20"/>
        <v>1.7500265936546247</v>
      </c>
      <c r="F44" s="24">
        <f t="shared" si="20"/>
        <v>1.7468704776779629</v>
      </c>
      <c r="G44" s="24">
        <f t="shared" si="20"/>
        <v>1.7437316190041949</v>
      </c>
      <c r="H44" s="24">
        <f t="shared" si="20"/>
        <v>1.7406098870556868</v>
      </c>
      <c r="I44" s="24">
        <f t="shared" si="20"/>
        <v>1.7375051525397549</v>
      </c>
      <c r="J44" s="24">
        <f t="shared" si="20"/>
        <v>1.7344172874331765</v>
      </c>
      <c r="K44" s="24">
        <f t="shared" si="20"/>
        <v>1.7313461649669235</v>
      </c>
      <c r="O44" s="6">
        <f t="shared" si="0"/>
        <v>5.089999999999999</v>
      </c>
      <c r="P44" s="6">
        <f t="shared" si="1"/>
        <v>5.0999999999999988</v>
      </c>
      <c r="Q44" s="5">
        <f t="shared" si="2"/>
        <v>2.807580207860767</v>
      </c>
      <c r="R44" s="5">
        <f t="shared" si="3"/>
        <v>2.807580207860767</v>
      </c>
      <c r="S44" s="5">
        <f t="shared" si="4"/>
        <v>2.7472629272139986</v>
      </c>
      <c r="T44" s="5">
        <f t="shared" si="5"/>
        <v>3.6062674487478095</v>
      </c>
      <c r="U44" s="5">
        <f t="shared" si="6"/>
        <v>3.6062674487478095</v>
      </c>
      <c r="V44" s="5">
        <f t="shared" si="7"/>
        <v>3.6062674487478095</v>
      </c>
      <c r="W44" s="5">
        <f t="shared" si="8"/>
        <v>3.6062674487478095</v>
      </c>
      <c r="X44" s="5">
        <f t="shared" si="9"/>
        <v>1</v>
      </c>
      <c r="Y44" s="5">
        <f t="shared" si="10"/>
        <v>3.3629911489693285</v>
      </c>
      <c r="Z44" s="5">
        <f t="shared" si="11"/>
        <v>2.8273452141209665</v>
      </c>
      <c r="AA44" s="5">
        <f t="shared" si="12"/>
        <v>3.3000029800943933</v>
      </c>
      <c r="AB44" s="5">
        <f t="shared" si="13"/>
        <v>3.3000029800943933</v>
      </c>
      <c r="AC44" s="5">
        <f t="shared" si="14"/>
        <v>3.3000029800943933</v>
      </c>
      <c r="AD44" s="5">
        <f t="shared" si="15"/>
        <v>3.3000029800943933</v>
      </c>
    </row>
    <row r="45" spans="1:30" x14ac:dyDescent="0.2">
      <c r="A45" s="22">
        <f t="shared" si="17"/>
        <v>49</v>
      </c>
      <c r="B45" s="23">
        <f t="shared" si="20"/>
        <v>1.7282916596111142</v>
      </c>
      <c r="C45" s="23">
        <f t="shared" si="20"/>
        <v>1.7252536470601718</v>
      </c>
      <c r="D45" s="23">
        <f t="shared" si="20"/>
        <v>1.7222320042182</v>
      </c>
      <c r="E45" s="23">
        <f t="shared" si="20"/>
        <v>1.7192266091845618</v>
      </c>
      <c r="F45" s="23">
        <f t="shared" si="20"/>
        <v>1.7162373412396605</v>
      </c>
      <c r="G45" s="23">
        <f t="shared" si="20"/>
        <v>1.7132640808309205</v>
      </c>
      <c r="H45" s="23">
        <f t="shared" si="20"/>
        <v>1.7103067095589657</v>
      </c>
      <c r="I45" s="23">
        <f t="shared" si="20"/>
        <v>1.7073651101639922</v>
      </c>
      <c r="J45" s="23">
        <f t="shared" si="20"/>
        <v>1.7044391665123266</v>
      </c>
      <c r="K45" s="23">
        <f t="shared" si="20"/>
        <v>1.7015287635831766</v>
      </c>
      <c r="O45" s="6">
        <f t="shared" si="0"/>
        <v>5.1899999999999986</v>
      </c>
      <c r="P45" s="6">
        <f t="shared" si="1"/>
        <v>5.1999999999999984</v>
      </c>
      <c r="Q45" s="5">
        <f t="shared" si="2"/>
        <v>2.807580207860767</v>
      </c>
      <c r="R45" s="5">
        <f t="shared" si="3"/>
        <v>2.807580207860767</v>
      </c>
      <c r="S45" s="5">
        <f t="shared" si="4"/>
        <v>2.7472629272139986</v>
      </c>
      <c r="T45" s="5">
        <f t="shared" si="5"/>
        <v>3.6062674487478095</v>
      </c>
      <c r="U45" s="5">
        <f t="shared" si="6"/>
        <v>3.6062674487478095</v>
      </c>
      <c r="V45" s="5">
        <f t="shared" si="7"/>
        <v>3.6062674487478095</v>
      </c>
      <c r="W45" s="5">
        <f t="shared" si="8"/>
        <v>3.6062674487478095</v>
      </c>
      <c r="X45" s="5">
        <f t="shared" si="9"/>
        <v>1</v>
      </c>
      <c r="Y45" s="5">
        <f t="shared" si="10"/>
        <v>3.3629911489693285</v>
      </c>
      <c r="Z45" s="5">
        <f t="shared" si="11"/>
        <v>2.8273452141209665</v>
      </c>
      <c r="AA45" s="5">
        <f t="shared" si="12"/>
        <v>3.3000029800943933</v>
      </c>
      <c r="AB45" s="5">
        <f t="shared" si="13"/>
        <v>3.3000029800943933</v>
      </c>
      <c r="AC45" s="5">
        <f t="shared" si="14"/>
        <v>3.3000029800943933</v>
      </c>
      <c r="AD45" s="5">
        <f t="shared" si="15"/>
        <v>3.3000029800943933</v>
      </c>
    </row>
    <row r="46" spans="1:30" x14ac:dyDescent="0.2">
      <c r="A46" s="22">
        <f t="shared" si="17"/>
        <v>50</v>
      </c>
      <c r="B46" s="24">
        <f t="shared" si="20"/>
        <v>1.698633787455563</v>
      </c>
      <c r="C46" s="24">
        <f t="shared" si="20"/>
        <v>1.6957541252954329</v>
      </c>
      <c r="D46" s="24">
        <f t="shared" si="20"/>
        <v>1.6928896653429524</v>
      </c>
      <c r="E46" s="24">
        <f t="shared" si="20"/>
        <v>1.6900402968999726</v>
      </c>
      <c r="F46" s="24">
        <f t="shared" si="20"/>
        <v>1.6872059103176715</v>
      </c>
      <c r="G46" s="24">
        <f t="shared" si="20"/>
        <v>1.6843863969843629</v>
      </c>
      <c r="H46" s="24">
        <f t="shared" si="20"/>
        <v>1.6815816493134725</v>
      </c>
      <c r="I46" s="24">
        <f t="shared" si="20"/>
        <v>1.6787915607316817</v>
      </c>
      <c r="J46" s="24">
        <f t="shared" si="20"/>
        <v>1.6760160256672303</v>
      </c>
      <c r="K46" s="24">
        <f t="shared" si="20"/>
        <v>1.6732549395383789</v>
      </c>
      <c r="O46" s="6">
        <f t="shared" si="0"/>
        <v>5.2899999999999983</v>
      </c>
      <c r="P46" s="6">
        <f t="shared" si="1"/>
        <v>5.299999999999998</v>
      </c>
      <c r="Q46" s="5">
        <f t="shared" si="2"/>
        <v>2.807580207860767</v>
      </c>
      <c r="R46" s="5">
        <f t="shared" si="3"/>
        <v>2.807580207860767</v>
      </c>
      <c r="S46" s="5">
        <f t="shared" si="4"/>
        <v>2.7472629272139986</v>
      </c>
      <c r="T46" s="5">
        <f t="shared" si="5"/>
        <v>3.6062674487478095</v>
      </c>
      <c r="U46" s="5">
        <f t="shared" si="6"/>
        <v>3.6062674487478095</v>
      </c>
      <c r="V46" s="5">
        <f t="shared" si="7"/>
        <v>3.6062674487478095</v>
      </c>
      <c r="W46" s="5">
        <f t="shared" si="8"/>
        <v>3.6062674487478095</v>
      </c>
      <c r="X46" s="5">
        <f t="shared" si="9"/>
        <v>1</v>
      </c>
      <c r="Y46" s="5">
        <f t="shared" si="10"/>
        <v>3.3629911489693285</v>
      </c>
      <c r="Z46" s="5">
        <f t="shared" si="11"/>
        <v>2.8273452141209665</v>
      </c>
      <c r="AA46" s="5">
        <f t="shared" si="12"/>
        <v>3.3000029800943933</v>
      </c>
      <c r="AB46" s="5">
        <f t="shared" si="13"/>
        <v>3.3000029800943933</v>
      </c>
      <c r="AC46" s="5">
        <f t="shared" si="14"/>
        <v>3.3000029800943933</v>
      </c>
      <c r="AD46" s="5">
        <f t="shared" si="15"/>
        <v>3.3000029800943933</v>
      </c>
    </row>
    <row r="47" spans="1:30" x14ac:dyDescent="0.2">
      <c r="A47" s="22">
        <f t="shared" si="17"/>
        <v>51</v>
      </c>
      <c r="B47" s="23">
        <f t="shared" si="20"/>
        <v>1.6705081987420307</v>
      </c>
      <c r="C47" s="23">
        <f t="shared" si="20"/>
        <v>1.6677757006425038</v>
      </c>
      <c r="D47" s="23">
        <f t="shared" si="20"/>
        <v>1.6650573435604608</v>
      </c>
      <c r="E47" s="23">
        <f t="shared" si="20"/>
        <v>1.6623530267619824</v>
      </c>
      <c r="F47" s="23">
        <f t="shared" si="20"/>
        <v>1.6596626504477916</v>
      </c>
      <c r="G47" s="23">
        <f t="shared" si="20"/>
        <v>1.6569861157426244</v>
      </c>
      <c r="H47" s="23">
        <f t="shared" si="20"/>
        <v>1.6543233246847395</v>
      </c>
      <c r="I47" s="23">
        <f t="shared" si="20"/>
        <v>1.6516741802155701</v>
      </c>
      <c r="J47" s="23">
        <f t="shared" si="20"/>
        <v>1.6490385861695172</v>
      </c>
      <c r="K47" s="23">
        <f t="shared" si="20"/>
        <v>1.6464164472638732</v>
      </c>
      <c r="O47" s="6">
        <f t="shared" si="0"/>
        <v>5.3899999999999979</v>
      </c>
      <c r="P47" s="6">
        <f t="shared" si="1"/>
        <v>5.3999999999999977</v>
      </c>
      <c r="Q47" s="5">
        <f t="shared" si="2"/>
        <v>2.807580207860767</v>
      </c>
      <c r="R47" s="5">
        <f t="shared" si="3"/>
        <v>2.807580207860767</v>
      </c>
      <c r="S47" s="5">
        <f t="shared" si="4"/>
        <v>2.7472629272139986</v>
      </c>
      <c r="T47" s="5">
        <f t="shared" si="5"/>
        <v>3.6062674487478095</v>
      </c>
      <c r="U47" s="5">
        <f t="shared" si="6"/>
        <v>3.6062674487478095</v>
      </c>
      <c r="V47" s="5">
        <f t="shared" si="7"/>
        <v>3.6062674487478095</v>
      </c>
      <c r="W47" s="5">
        <f t="shared" si="8"/>
        <v>3.6062674487478095</v>
      </c>
      <c r="X47" s="5">
        <f t="shared" si="9"/>
        <v>1</v>
      </c>
      <c r="Y47" s="5">
        <f t="shared" si="10"/>
        <v>3.3629911489693285</v>
      </c>
      <c r="Z47" s="5">
        <f t="shared" si="11"/>
        <v>2.8273452141209665</v>
      </c>
      <c r="AA47" s="5">
        <f t="shared" si="12"/>
        <v>3.3000029800943933</v>
      </c>
      <c r="AB47" s="5">
        <f t="shared" si="13"/>
        <v>3.3000029800943933</v>
      </c>
      <c r="AC47" s="5">
        <f t="shared" si="14"/>
        <v>3.3000029800943933</v>
      </c>
      <c r="AD47" s="5">
        <f t="shared" si="15"/>
        <v>3.3000029800943933</v>
      </c>
    </row>
    <row r="48" spans="1:30" x14ac:dyDescent="0.2">
      <c r="A48" s="22">
        <f t="shared" si="17"/>
        <v>52</v>
      </c>
      <c r="B48" s="24">
        <f t="shared" si="20"/>
        <v>1.6438076690888856</v>
      </c>
      <c r="C48" s="24">
        <f t="shared" si="20"/>
        <v>1.64121215809795</v>
      </c>
      <c r="D48" s="24">
        <f t="shared" si="20"/>
        <v>1.6386298215979325</v>
      </c>
      <c r="E48" s="24">
        <f t="shared" si="20"/>
        <v>1.6360605677396218</v>
      </c>
      <c r="F48" s="24">
        <f t="shared" si="20"/>
        <v>1.6335043055083074</v>
      </c>
      <c r="G48" s="24">
        <f t="shared" si="20"/>
        <v>1.6309609447144824</v>
      </c>
      <c r="H48" s="24">
        <f t="shared" si="20"/>
        <v>1.6284303959846658</v>
      </c>
      <c r="I48" s="24">
        <f t="shared" si="20"/>
        <v>1.6259125707523505</v>
      </c>
      <c r="J48" s="24">
        <f t="shared" si="20"/>
        <v>1.6234073812490633</v>
      </c>
      <c r="K48" s="24">
        <f t="shared" si="20"/>
        <v>1.62091474049555</v>
      </c>
      <c r="O48" s="6">
        <f t="shared" si="0"/>
        <v>5.4899999999999975</v>
      </c>
      <c r="P48" s="6">
        <f t="shared" si="1"/>
        <v>5.4999999999999973</v>
      </c>
      <c r="Q48" s="5">
        <f t="shared" si="2"/>
        <v>2.807580207860767</v>
      </c>
      <c r="R48" s="5">
        <f t="shared" si="3"/>
        <v>2.807580207860767</v>
      </c>
      <c r="S48" s="5">
        <f t="shared" si="4"/>
        <v>2.7472629272139986</v>
      </c>
      <c r="T48" s="5">
        <f t="shared" si="5"/>
        <v>3.6062674487478095</v>
      </c>
      <c r="U48" s="5">
        <f t="shared" si="6"/>
        <v>3.6062674487478095</v>
      </c>
      <c r="V48" s="5">
        <f t="shared" si="7"/>
        <v>3.6062674487478095</v>
      </c>
      <c r="W48" s="5">
        <f t="shared" si="8"/>
        <v>3.6062674487478095</v>
      </c>
      <c r="X48" s="5">
        <f t="shared" si="9"/>
        <v>1</v>
      </c>
      <c r="Y48" s="5">
        <f t="shared" si="10"/>
        <v>3.3629911489693285</v>
      </c>
      <c r="Z48" s="5">
        <f t="shared" si="11"/>
        <v>2.8273452141209665</v>
      </c>
      <c r="AA48" s="5">
        <f t="shared" si="12"/>
        <v>3.3000029800943933</v>
      </c>
      <c r="AB48" s="5">
        <f t="shared" si="13"/>
        <v>3.3000029800943933</v>
      </c>
      <c r="AC48" s="5">
        <f t="shared" si="14"/>
        <v>3.3000029800943933</v>
      </c>
      <c r="AD48" s="5">
        <f t="shared" si="15"/>
        <v>3.3000029800943933</v>
      </c>
    </row>
    <row r="49" spans="1:30" x14ac:dyDescent="0.2">
      <c r="A49" s="22">
        <f t="shared" si="17"/>
        <v>53</v>
      </c>
      <c r="B49" s="23">
        <f t="shared" si="20"/>
        <v>1.618434562293068</v>
      </c>
      <c r="C49" s="23">
        <f t="shared" si="20"/>
        <v>1.6159667612147961</v>
      </c>
      <c r="D49" s="23">
        <f t="shared" si="20"/>
        <v>1.6135112525973569</v>
      </c>
      <c r="E49" s="23">
        <f t="shared" si="20"/>
        <v>1.6110679525324463</v>
      </c>
      <c r="F49" s="23">
        <f t="shared" si="20"/>
        <v>1.6086367778585728</v>
      </c>
      <c r="G49" s="23">
        <f t="shared" si="20"/>
        <v>1.6062176461529054</v>
      </c>
      <c r="H49" s="23">
        <f t="shared" si="20"/>
        <v>1.6038104757232237</v>
      </c>
      <c r="I49" s="23">
        <f t="shared" si="20"/>
        <v>1.601415185599973</v>
      </c>
      <c r="J49" s="23">
        <f t="shared" si="20"/>
        <v>1.5990316955284218</v>
      </c>
      <c r="K49" s="23">
        <f t="shared" si="20"/>
        <v>1.5966599259609195</v>
      </c>
      <c r="O49" s="6">
        <f t="shared" si="0"/>
        <v>5.5899999999999972</v>
      </c>
      <c r="P49" s="6">
        <f t="shared" si="1"/>
        <v>5.599999999999997</v>
      </c>
      <c r="Q49" s="5">
        <f t="shared" si="2"/>
        <v>2.807580207860767</v>
      </c>
      <c r="R49" s="5">
        <f t="shared" si="3"/>
        <v>2.807580207860767</v>
      </c>
      <c r="S49" s="5">
        <f t="shared" si="4"/>
        <v>2.7472629272139986</v>
      </c>
      <c r="T49" s="5">
        <f t="shared" si="5"/>
        <v>3.6062674487478095</v>
      </c>
      <c r="U49" s="5">
        <f t="shared" si="6"/>
        <v>3.6062674487478095</v>
      </c>
      <c r="V49" s="5">
        <f t="shared" si="7"/>
        <v>3.6062674487478095</v>
      </c>
      <c r="W49" s="5">
        <f t="shared" si="8"/>
        <v>3.6062674487478095</v>
      </c>
      <c r="X49" s="5">
        <f t="shared" si="9"/>
        <v>1</v>
      </c>
      <c r="Y49" s="5">
        <f t="shared" si="10"/>
        <v>3.3629911489693285</v>
      </c>
      <c r="Z49" s="5">
        <f t="shared" si="11"/>
        <v>2.8273452141209665</v>
      </c>
      <c r="AA49" s="5">
        <f t="shared" si="12"/>
        <v>3.3000029800943933</v>
      </c>
      <c r="AB49" s="5">
        <f t="shared" si="13"/>
        <v>3.3000029800943933</v>
      </c>
      <c r="AC49" s="5">
        <f t="shared" si="14"/>
        <v>3.3000029800943933</v>
      </c>
      <c r="AD49" s="5">
        <f t="shared" si="15"/>
        <v>3.3000029800943933</v>
      </c>
    </row>
    <row r="50" spans="1:30" x14ac:dyDescent="0.2">
      <c r="A50" s="22">
        <f t="shared" si="17"/>
        <v>54</v>
      </c>
      <c r="B50" s="24">
        <f t="shared" si="20"/>
        <v>1.594299798049253</v>
      </c>
      <c r="C50" s="24">
        <f t="shared" si="20"/>
        <v>1.591951233637102</v>
      </c>
      <c r="D50" s="24">
        <f t="shared" si="20"/>
        <v>1.5896141552525873</v>
      </c>
      <c r="E50" s="24">
        <f t="shared" si="20"/>
        <v>1.5872884861009193</v>
      </c>
      <c r="F50" s="24">
        <f t="shared" si="20"/>
        <v>1.5849741500571359</v>
      </c>
      <c r="G50" s="24">
        <f t="shared" si="20"/>
        <v>1.5826710716589321</v>
      </c>
      <c r="H50" s="24">
        <f t="shared" si="20"/>
        <v>1.5803791760995822</v>
      </c>
      <c r="I50" s="24">
        <f t="shared" si="20"/>
        <v>1.5780983892209526</v>
      </c>
      <c r="J50" s="24">
        <f t="shared" si="20"/>
        <v>1.5758286375065975</v>
      </c>
      <c r="K50" s="24">
        <f t="shared" si="20"/>
        <v>1.5735698480749483</v>
      </c>
      <c r="O50" s="6">
        <f t="shared" si="0"/>
        <v>5.6899999999999968</v>
      </c>
      <c r="P50" s="6">
        <f t="shared" si="1"/>
        <v>5.6999999999999966</v>
      </c>
      <c r="Q50" s="5">
        <f t="shared" si="2"/>
        <v>2.807580207860767</v>
      </c>
      <c r="R50" s="5">
        <f t="shared" si="3"/>
        <v>2.807580207860767</v>
      </c>
      <c r="S50" s="5">
        <f t="shared" si="4"/>
        <v>2.7472629272139986</v>
      </c>
      <c r="T50" s="5">
        <f t="shared" si="5"/>
        <v>3.6062674487478095</v>
      </c>
      <c r="U50" s="5">
        <f t="shared" si="6"/>
        <v>3.6062674487478095</v>
      </c>
      <c r="V50" s="5">
        <f t="shared" si="7"/>
        <v>3.6062674487478095</v>
      </c>
      <c r="W50" s="5">
        <f t="shared" si="8"/>
        <v>3.6062674487478095</v>
      </c>
      <c r="X50" s="5">
        <f t="shared" si="9"/>
        <v>1</v>
      </c>
      <c r="Y50" s="5">
        <f t="shared" si="10"/>
        <v>3.3629911489693285</v>
      </c>
      <c r="Z50" s="5">
        <f t="shared" si="11"/>
        <v>2.8273452141209665</v>
      </c>
      <c r="AA50" s="5">
        <f t="shared" si="12"/>
        <v>3.3000029800943933</v>
      </c>
      <c r="AB50" s="5">
        <f t="shared" si="13"/>
        <v>3.3000029800943933</v>
      </c>
      <c r="AC50" s="5">
        <f t="shared" si="14"/>
        <v>3.3000029800943933</v>
      </c>
      <c r="AD50" s="5">
        <f t="shared" si="15"/>
        <v>3.3000029800943933</v>
      </c>
    </row>
    <row r="51" spans="1:30" x14ac:dyDescent="0.2">
      <c r="A51" s="22">
        <f t="shared" si="17"/>
        <v>55</v>
      </c>
      <c r="B51" s="23">
        <f t="shared" si="20"/>
        <v>1.5713219486725813</v>
      </c>
      <c r="C51" s="23">
        <f t="shared" si="20"/>
        <v>1.5690848676675773</v>
      </c>
      <c r="D51" s="23">
        <f t="shared" si="20"/>
        <v>1.5668585340429564</v>
      </c>
      <c r="E51" s="23">
        <f t="shared" si="20"/>
        <v>1.5646428773902024</v>
      </c>
      <c r="F51" s="23">
        <f t="shared" si="20"/>
        <v>1.5624378279028601</v>
      </c>
      <c r="G51" s="23">
        <f t="shared" si="20"/>
        <v>1.5602433163702201</v>
      </c>
      <c r="H51" s="23">
        <f t="shared" si="20"/>
        <v>1.5580592741710755</v>
      </c>
      <c r="I51" s="23">
        <f t="shared" si="20"/>
        <v>1.5558856332675588</v>
      </c>
      <c r="J51" s="23">
        <f t="shared" si="20"/>
        <v>1.5537223261990567</v>
      </c>
      <c r="K51" s="23">
        <f t="shared" si="20"/>
        <v>1.5515692860761943</v>
      </c>
      <c r="O51" s="6">
        <f t="shared" si="0"/>
        <v>5.7899999999999965</v>
      </c>
      <c r="P51" s="6">
        <f t="shared" si="1"/>
        <v>5.7999999999999963</v>
      </c>
      <c r="Q51" s="5">
        <f t="shared" si="2"/>
        <v>2.807580207860767</v>
      </c>
      <c r="R51" s="5">
        <f t="shared" si="3"/>
        <v>2.807580207860767</v>
      </c>
      <c r="S51" s="5">
        <f t="shared" si="4"/>
        <v>2.7472629272139986</v>
      </c>
      <c r="T51" s="5">
        <f t="shared" si="5"/>
        <v>3.6062674487478095</v>
      </c>
      <c r="U51" s="5">
        <f t="shared" si="6"/>
        <v>3.6062674487478095</v>
      </c>
      <c r="V51" s="5">
        <f t="shared" si="7"/>
        <v>3.6062674487478095</v>
      </c>
      <c r="W51" s="5">
        <f t="shared" si="8"/>
        <v>3.6062674487478095</v>
      </c>
      <c r="X51" s="5">
        <f t="shared" si="9"/>
        <v>1</v>
      </c>
      <c r="Y51" s="5">
        <f t="shared" si="10"/>
        <v>3.3629911489693285</v>
      </c>
      <c r="Z51" s="5">
        <f t="shared" si="11"/>
        <v>2.8273452141209665</v>
      </c>
      <c r="AA51" s="5">
        <f t="shared" si="12"/>
        <v>3.3000029800943933</v>
      </c>
      <c r="AB51" s="5">
        <f t="shared" si="13"/>
        <v>3.3000029800943933</v>
      </c>
      <c r="AC51" s="5">
        <f t="shared" si="14"/>
        <v>3.3000029800943933</v>
      </c>
      <c r="AD51" s="5">
        <f t="shared" si="15"/>
        <v>3.3000029800943933</v>
      </c>
    </row>
    <row r="52" spans="1:30" x14ac:dyDescent="0.2">
      <c r="A52" s="22">
        <f t="shared" si="17"/>
        <v>56</v>
      </c>
      <c r="B52" s="24">
        <f t="shared" ref="B52:K61" si="21">VLOOKUP($A52+B$20+0.01,SINCLAIRTABELLE,$A$16)</f>
        <v>1.5494264465749006</v>
      </c>
      <c r="C52" s="24">
        <f t="shared" si="21"/>
        <v>1.547293741930541</v>
      </c>
      <c r="D52" s="24">
        <f t="shared" si="21"/>
        <v>1.5451711069321259</v>
      </c>
      <c r="E52" s="24">
        <f t="shared" si="21"/>
        <v>1.5430584769165863</v>
      </c>
      <c r="F52" s="24">
        <f t="shared" si="21"/>
        <v>1.5409557877631237</v>
      </c>
      <c r="G52" s="24">
        <f t="shared" si="21"/>
        <v>1.5388629758876253</v>
      </c>
      <c r="H52" s="24">
        <f t="shared" si="21"/>
        <v>1.536779978237149</v>
      </c>
      <c r="I52" s="24">
        <f t="shared" si="21"/>
        <v>1.534706732284475</v>
      </c>
      <c r="J52" s="24">
        <f t="shared" si="21"/>
        <v>1.5326431760227239</v>
      </c>
      <c r="K52" s="24">
        <f t="shared" si="21"/>
        <v>1.5305892479600391</v>
      </c>
      <c r="O52" s="6">
        <f t="shared" si="0"/>
        <v>5.8899999999999961</v>
      </c>
      <c r="P52" s="6">
        <f t="shared" si="1"/>
        <v>5.8999999999999959</v>
      </c>
      <c r="Q52" s="5">
        <f t="shared" si="2"/>
        <v>2.807580207860767</v>
      </c>
      <c r="R52" s="5">
        <f t="shared" si="3"/>
        <v>2.807580207860767</v>
      </c>
      <c r="S52" s="5">
        <f t="shared" si="4"/>
        <v>2.7472629272139986</v>
      </c>
      <c r="T52" s="5">
        <f t="shared" si="5"/>
        <v>3.6062674487478095</v>
      </c>
      <c r="U52" s="5">
        <f t="shared" si="6"/>
        <v>3.6062674487478095</v>
      </c>
      <c r="V52" s="5">
        <f t="shared" si="7"/>
        <v>3.6062674487478095</v>
      </c>
      <c r="W52" s="5">
        <f t="shared" si="8"/>
        <v>3.6062674487478095</v>
      </c>
      <c r="X52" s="5">
        <f t="shared" si="9"/>
        <v>1</v>
      </c>
      <c r="Y52" s="5">
        <f t="shared" si="10"/>
        <v>3.3629911489693285</v>
      </c>
      <c r="Z52" s="5">
        <f t="shared" si="11"/>
        <v>2.8273452141209665</v>
      </c>
      <c r="AA52" s="5">
        <f t="shared" si="12"/>
        <v>3.3000029800943933</v>
      </c>
      <c r="AB52" s="5">
        <f t="shared" si="13"/>
        <v>3.3000029800943933</v>
      </c>
      <c r="AC52" s="5">
        <f t="shared" si="14"/>
        <v>3.3000029800943933</v>
      </c>
      <c r="AD52" s="5">
        <f t="shared" si="15"/>
        <v>3.3000029800943933</v>
      </c>
    </row>
    <row r="53" spans="1:30" x14ac:dyDescent="0.2">
      <c r="A53" s="22">
        <f t="shared" si="17"/>
        <v>57</v>
      </c>
      <c r="B53" s="23">
        <f t="shared" si="21"/>
        <v>1.5285448871143343</v>
      </c>
      <c r="C53" s="23">
        <f t="shared" si="21"/>
        <v>1.5265100330081038</v>
      </c>
      <c r="D53" s="23">
        <f t="shared" si="21"/>
        <v>1.5244846256632947</v>
      </c>
      <c r="E53" s="23">
        <f t="shared" si="21"/>
        <v>1.5224686055962433</v>
      </c>
      <c r="F53" s="23">
        <f t="shared" si="21"/>
        <v>1.5204619138126692</v>
      </c>
      <c r="G53" s="23">
        <f t="shared" si="21"/>
        <v>1.5184644918027301</v>
      </c>
      <c r="H53" s="23">
        <f t="shared" si="21"/>
        <v>1.5164762815361374</v>
      </c>
      <c r="I53" s="23">
        <f t="shared" si="21"/>
        <v>1.5144972254573279</v>
      </c>
      <c r="J53" s="23">
        <f t="shared" si="21"/>
        <v>1.5125272664806944</v>
      </c>
      <c r="K53" s="23">
        <f t="shared" si="21"/>
        <v>1.5105663479858722</v>
      </c>
      <c r="O53" s="6">
        <f t="shared" si="0"/>
        <v>5.9899999999999958</v>
      </c>
      <c r="P53" s="6">
        <f t="shared" si="1"/>
        <v>5.9999999999999956</v>
      </c>
      <c r="Q53" s="5">
        <f t="shared" si="2"/>
        <v>2.807580207860767</v>
      </c>
      <c r="R53" s="5">
        <f t="shared" si="3"/>
        <v>2.807580207860767</v>
      </c>
      <c r="S53" s="5">
        <f t="shared" si="4"/>
        <v>2.7472629272139986</v>
      </c>
      <c r="T53" s="5">
        <f t="shared" si="5"/>
        <v>3.6062674487478095</v>
      </c>
      <c r="U53" s="5">
        <f t="shared" si="6"/>
        <v>3.6062674487478095</v>
      </c>
      <c r="V53" s="5">
        <f t="shared" si="7"/>
        <v>3.6062674487478095</v>
      </c>
      <c r="W53" s="5">
        <f t="shared" si="8"/>
        <v>3.6062674487478095</v>
      </c>
      <c r="X53" s="5">
        <f t="shared" si="9"/>
        <v>1</v>
      </c>
      <c r="Y53" s="5">
        <f t="shared" si="10"/>
        <v>3.3629911489693285</v>
      </c>
      <c r="Z53" s="5">
        <f t="shared" si="11"/>
        <v>2.8273452141209665</v>
      </c>
      <c r="AA53" s="5">
        <f t="shared" si="12"/>
        <v>3.3000029800943933</v>
      </c>
      <c r="AB53" s="5">
        <f t="shared" si="13"/>
        <v>3.3000029800943933</v>
      </c>
      <c r="AC53" s="5">
        <f t="shared" si="14"/>
        <v>3.3000029800943933</v>
      </c>
      <c r="AD53" s="5">
        <f t="shared" si="15"/>
        <v>3.3000029800943933</v>
      </c>
    </row>
    <row r="54" spans="1:30" x14ac:dyDescent="0.2">
      <c r="A54" s="22">
        <f t="shared" si="17"/>
        <v>58</v>
      </c>
      <c r="B54" s="24">
        <f t="shared" si="21"/>
        <v>1.5086144138130817</v>
      </c>
      <c r="C54" s="24">
        <f t="shared" si="21"/>
        <v>1.5066714082585271</v>
      </c>
      <c r="D54" s="24">
        <f t="shared" si="21"/>
        <v>1.5047372760698472</v>
      </c>
      <c r="E54" s="24">
        <f t="shared" si="21"/>
        <v>1.5028119624416225</v>
      </c>
      <c r="F54" s="24">
        <f t="shared" si="21"/>
        <v>1.5008954130109331</v>
      </c>
      <c r="G54" s="24">
        <f t="shared" si="21"/>
        <v>1.4989875738529708</v>
      </c>
      <c r="H54" s="24">
        <f t="shared" si="21"/>
        <v>1.4970883914767006</v>
      </c>
      <c r="I54" s="24">
        <f t="shared" si="21"/>
        <v>1.4951978128205747</v>
      </c>
      <c r="J54" s="24">
        <f t="shared" si="21"/>
        <v>1.493315785248295</v>
      </c>
      <c r="K54" s="24">
        <f t="shared" si="21"/>
        <v>1.4914422565446277</v>
      </c>
      <c r="O54" s="6">
        <f t="shared" si="0"/>
        <v>6.0899999999999954</v>
      </c>
      <c r="P54" s="6">
        <f t="shared" si="1"/>
        <v>6.0999999999999952</v>
      </c>
      <c r="Q54" s="5">
        <f t="shared" si="2"/>
        <v>2.807580207860767</v>
      </c>
      <c r="R54" s="5">
        <f t="shared" si="3"/>
        <v>2.807580207860767</v>
      </c>
      <c r="S54" s="5">
        <f t="shared" si="4"/>
        <v>2.7472629272139986</v>
      </c>
      <c r="T54" s="5">
        <f t="shared" si="5"/>
        <v>3.6062674487478095</v>
      </c>
      <c r="U54" s="5">
        <f t="shared" si="6"/>
        <v>3.6062674487478095</v>
      </c>
      <c r="V54" s="5">
        <f t="shared" si="7"/>
        <v>3.6062674487478095</v>
      </c>
      <c r="W54" s="5">
        <f t="shared" si="8"/>
        <v>3.6062674487478095</v>
      </c>
      <c r="X54" s="5">
        <f t="shared" si="9"/>
        <v>1</v>
      </c>
      <c r="Y54" s="5">
        <f t="shared" si="10"/>
        <v>3.3629911489693285</v>
      </c>
      <c r="Z54" s="5">
        <f t="shared" si="11"/>
        <v>2.8273452141209665</v>
      </c>
      <c r="AA54" s="5">
        <f t="shared" si="12"/>
        <v>3.3000029800943933</v>
      </c>
      <c r="AB54" s="5">
        <f t="shared" si="13"/>
        <v>3.3000029800943933</v>
      </c>
      <c r="AC54" s="5">
        <f t="shared" si="14"/>
        <v>3.3000029800943933</v>
      </c>
      <c r="AD54" s="5">
        <f t="shared" si="15"/>
        <v>3.3000029800943933</v>
      </c>
    </row>
    <row r="55" spans="1:30" x14ac:dyDescent="0.2">
      <c r="A55" s="22">
        <f t="shared" si="17"/>
        <v>59</v>
      </c>
      <c r="B55" s="23">
        <f t="shared" si="21"/>
        <v>1.4895771749112625</v>
      </c>
      <c r="C55" s="23">
        <f t="shared" si="21"/>
        <v>1.4877204889627249</v>
      </c>
      <c r="D55" s="23">
        <f t="shared" si="21"/>
        <v>1.4858721477223313</v>
      </c>
      <c r="E55" s="23">
        <f t="shared" si="21"/>
        <v>1.4840321006181951</v>
      </c>
      <c r="F55" s="23">
        <f t="shared" si="21"/>
        <v>1.4822002974792747</v>
      </c>
      <c r="G55" s="23">
        <f t="shared" si="21"/>
        <v>1.4803766885314718</v>
      </c>
      <c r="H55" s="23">
        <f t="shared" si="21"/>
        <v>1.4785612243937696</v>
      </c>
      <c r="I55" s="23">
        <f t="shared" si="21"/>
        <v>1.4767538560744213</v>
      </c>
      <c r="J55" s="23">
        <f t="shared" si="21"/>
        <v>1.474954534967176</v>
      </c>
      <c r="K55" s="23">
        <f t="shared" si="21"/>
        <v>1.4731632128475534</v>
      </c>
      <c r="O55" s="6">
        <f t="shared" si="0"/>
        <v>6.1899999999999951</v>
      </c>
      <c r="P55" s="6">
        <f t="shared" si="1"/>
        <v>6.1999999999999948</v>
      </c>
      <c r="Q55" s="5">
        <f t="shared" si="2"/>
        <v>2.807580207860767</v>
      </c>
      <c r="R55" s="5">
        <f t="shared" si="3"/>
        <v>2.807580207860767</v>
      </c>
      <c r="S55" s="5">
        <f t="shared" si="4"/>
        <v>2.7472629272139986</v>
      </c>
      <c r="T55" s="5">
        <f t="shared" si="5"/>
        <v>3.6062674487478095</v>
      </c>
      <c r="U55" s="5">
        <f t="shared" si="6"/>
        <v>3.6062674487478095</v>
      </c>
      <c r="V55" s="5">
        <f t="shared" si="7"/>
        <v>3.6062674487478095</v>
      </c>
      <c r="W55" s="5">
        <f t="shared" si="8"/>
        <v>3.6062674487478095</v>
      </c>
      <c r="X55" s="5">
        <f t="shared" si="9"/>
        <v>1</v>
      </c>
      <c r="Y55" s="5">
        <f t="shared" si="10"/>
        <v>3.3629911489693285</v>
      </c>
      <c r="Z55" s="5">
        <f t="shared" si="11"/>
        <v>2.8273452141209665</v>
      </c>
      <c r="AA55" s="5">
        <f t="shared" si="12"/>
        <v>3.3000029800943933</v>
      </c>
      <c r="AB55" s="5">
        <f t="shared" si="13"/>
        <v>3.3000029800943933</v>
      </c>
      <c r="AC55" s="5">
        <f t="shared" si="14"/>
        <v>3.3000029800943933</v>
      </c>
      <c r="AD55" s="5">
        <f t="shared" si="15"/>
        <v>3.3000029800943933</v>
      </c>
    </row>
    <row r="56" spans="1:30" x14ac:dyDescent="0.2">
      <c r="A56" s="22">
        <f t="shared" si="17"/>
        <v>60</v>
      </c>
      <c r="B56" s="24">
        <f t="shared" si="21"/>
        <v>1.471379841869157</v>
      </c>
      <c r="C56" s="24">
        <f t="shared" si="21"/>
        <v>1.4696043745600329</v>
      </c>
      <c r="D56" s="24">
        <f t="shared" si="21"/>
        <v>1.4678367638190666</v>
      </c>
      <c r="E56" s="24">
        <f t="shared" si="21"/>
        <v>1.4660769629124231</v>
      </c>
      <c r="F56" s="24">
        <f t="shared" si="21"/>
        <v>1.4643249254700286</v>
      </c>
      <c r="G56" s="24">
        <f t="shared" si="21"/>
        <v>1.4625806054820876</v>
      </c>
      <c r="H56" s="24">
        <f t="shared" si="21"/>
        <v>1.4608439572956449</v>
      </c>
      <c r="I56" s="24">
        <f t="shared" si="21"/>
        <v>1.4591149356111814</v>
      </c>
      <c r="J56" s="24">
        <f t="shared" si="21"/>
        <v>1.4573934954792531</v>
      </c>
      <c r="K56" s="24">
        <f t="shared" si="21"/>
        <v>1.4556795922971637</v>
      </c>
      <c r="O56" s="6">
        <f t="shared" si="0"/>
        <v>6.2899999999999947</v>
      </c>
      <c r="P56" s="6">
        <f t="shared" si="1"/>
        <v>6.2999999999999945</v>
      </c>
      <c r="Q56" s="5">
        <f t="shared" si="2"/>
        <v>2.807580207860767</v>
      </c>
      <c r="R56" s="5">
        <f t="shared" si="3"/>
        <v>2.807580207860767</v>
      </c>
      <c r="S56" s="5">
        <f t="shared" si="4"/>
        <v>2.7472629272139986</v>
      </c>
      <c r="T56" s="5">
        <f t="shared" si="5"/>
        <v>3.6062674487478095</v>
      </c>
      <c r="U56" s="5">
        <f t="shared" si="6"/>
        <v>3.6062674487478095</v>
      </c>
      <c r="V56" s="5">
        <f t="shared" si="7"/>
        <v>3.6062674487478095</v>
      </c>
      <c r="W56" s="5">
        <f t="shared" si="8"/>
        <v>3.6062674487478095</v>
      </c>
      <c r="X56" s="5">
        <f t="shared" si="9"/>
        <v>1</v>
      </c>
      <c r="Y56" s="5">
        <f t="shared" si="10"/>
        <v>3.3629911489693285</v>
      </c>
      <c r="Z56" s="5">
        <f t="shared" si="11"/>
        <v>2.8273452141209665</v>
      </c>
      <c r="AA56" s="5">
        <f t="shared" si="12"/>
        <v>3.3000029800943933</v>
      </c>
      <c r="AB56" s="5">
        <f t="shared" si="13"/>
        <v>3.3000029800943933</v>
      </c>
      <c r="AC56" s="5">
        <f t="shared" si="14"/>
        <v>3.3000029800943933</v>
      </c>
      <c r="AD56" s="5">
        <f t="shared" si="15"/>
        <v>3.3000029800943933</v>
      </c>
    </row>
    <row r="57" spans="1:30" x14ac:dyDescent="0.2">
      <c r="A57" s="22">
        <f t="shared" si="17"/>
        <v>61</v>
      </c>
      <c r="B57" s="23">
        <f t="shared" si="21"/>
        <v>1.4539731818056776</v>
      </c>
      <c r="C57" s="23">
        <f t="shared" si="21"/>
        <v>1.4522742200857683</v>
      </c>
      <c r="D57" s="23">
        <f t="shared" si="21"/>
        <v>1.4505826635554033</v>
      </c>
      <c r="E57" s="23">
        <f t="shared" si="21"/>
        <v>1.448898468966366</v>
      </c>
      <c r="F57" s="23">
        <f t="shared" si="21"/>
        <v>1.4472215934011117</v>
      </c>
      <c r="G57" s="23">
        <f t="shared" si="21"/>
        <v>1.4455519942696593</v>
      </c>
      <c r="H57" s="23">
        <f t="shared" si="21"/>
        <v>1.4438896293065187</v>
      </c>
      <c r="I57" s="23">
        <f t="shared" si="21"/>
        <v>1.442234456567649</v>
      </c>
      <c r="J57" s="23">
        <f t="shared" si="21"/>
        <v>1.440586434427455</v>
      </c>
      <c r="K57" s="23">
        <f t="shared" si="21"/>
        <v>1.4389455215758133</v>
      </c>
      <c r="O57" s="6">
        <f t="shared" si="0"/>
        <v>6.3899999999999944</v>
      </c>
      <c r="P57" s="6">
        <f t="shared" si="1"/>
        <v>6.3999999999999941</v>
      </c>
      <c r="Q57" s="5">
        <f t="shared" si="2"/>
        <v>2.807580207860767</v>
      </c>
      <c r="R57" s="5">
        <f t="shared" si="3"/>
        <v>2.807580207860767</v>
      </c>
      <c r="S57" s="5">
        <f t="shared" si="4"/>
        <v>2.7472629272139986</v>
      </c>
      <c r="T57" s="5">
        <f t="shared" si="5"/>
        <v>3.6062674487478095</v>
      </c>
      <c r="U57" s="5">
        <f t="shared" si="6"/>
        <v>3.6062674487478095</v>
      </c>
      <c r="V57" s="5">
        <f t="shared" si="7"/>
        <v>3.6062674487478095</v>
      </c>
      <c r="W57" s="5">
        <f t="shared" si="8"/>
        <v>3.6062674487478095</v>
      </c>
      <c r="X57" s="5">
        <f t="shared" si="9"/>
        <v>1</v>
      </c>
      <c r="Y57" s="5">
        <f t="shared" si="10"/>
        <v>3.3629911489693285</v>
      </c>
      <c r="Z57" s="5">
        <f t="shared" si="11"/>
        <v>2.8273452141209665</v>
      </c>
      <c r="AA57" s="5">
        <f t="shared" si="12"/>
        <v>3.3000029800943933</v>
      </c>
      <c r="AB57" s="5">
        <f t="shared" si="13"/>
        <v>3.3000029800943933</v>
      </c>
      <c r="AC57" s="5">
        <f t="shared" si="14"/>
        <v>3.3000029800943933</v>
      </c>
      <c r="AD57" s="5">
        <f t="shared" si="15"/>
        <v>3.3000029800943933</v>
      </c>
    </row>
    <row r="58" spans="1:30" x14ac:dyDescent="0.2">
      <c r="A58" s="22">
        <f t="shared" si="17"/>
        <v>62</v>
      </c>
      <c r="B58" s="24">
        <f t="shared" si="21"/>
        <v>1.4373116770151326</v>
      </c>
      <c r="C58" s="24">
        <f t="shared" si="21"/>
        <v>1.4356848600574466</v>
      </c>
      <c r="D58" s="24">
        <f t="shared" si="21"/>
        <v>1.4340650303215381</v>
      </c>
      <c r="E58" s="24">
        <f t="shared" si="21"/>
        <v>1.4324521477300969</v>
      </c>
      <c r="F58" s="24">
        <f t="shared" si="21"/>
        <v>1.4308461725069055</v>
      </c>
      <c r="G58" s="24">
        <f t="shared" si="21"/>
        <v>1.4292470651740581</v>
      </c>
      <c r="H58" s="24">
        <f t="shared" si="21"/>
        <v>1.4276547865492097</v>
      </c>
      <c r="I58" s="24">
        <f t="shared" si="21"/>
        <v>1.4260692977428544</v>
      </c>
      <c r="J58" s="24">
        <f t="shared" si="21"/>
        <v>1.4244905601556337</v>
      </c>
      <c r="K58" s="24">
        <f t="shared" si="21"/>
        <v>1.422918535475675</v>
      </c>
      <c r="O58" s="6">
        <f t="shared" si="0"/>
        <v>6.489999999999994</v>
      </c>
      <c r="P58" s="6">
        <f t="shared" si="1"/>
        <v>6.4999999999999938</v>
      </c>
      <c r="Q58" s="5">
        <f t="shared" si="2"/>
        <v>2.807580207860767</v>
      </c>
      <c r="R58" s="5">
        <f t="shared" si="3"/>
        <v>2.807580207860767</v>
      </c>
      <c r="S58" s="5">
        <f t="shared" si="4"/>
        <v>2.7472629272139986</v>
      </c>
      <c r="T58" s="5">
        <f t="shared" si="5"/>
        <v>3.6062674487478095</v>
      </c>
      <c r="U58" s="5">
        <f t="shared" si="6"/>
        <v>3.6062674487478095</v>
      </c>
      <c r="V58" s="5">
        <f t="shared" si="7"/>
        <v>3.6062674487478095</v>
      </c>
      <c r="W58" s="5">
        <f t="shared" si="8"/>
        <v>3.6062674487478095</v>
      </c>
      <c r="X58" s="5">
        <f t="shared" si="9"/>
        <v>1</v>
      </c>
      <c r="Y58" s="5">
        <f t="shared" si="10"/>
        <v>3.3629911489693285</v>
      </c>
      <c r="Z58" s="5">
        <f t="shared" si="11"/>
        <v>2.8273452141209665</v>
      </c>
      <c r="AA58" s="5">
        <f t="shared" si="12"/>
        <v>3.3000029800943933</v>
      </c>
      <c r="AB58" s="5">
        <f t="shared" si="13"/>
        <v>3.3000029800943933</v>
      </c>
      <c r="AC58" s="5">
        <f t="shared" si="14"/>
        <v>3.3000029800943933</v>
      </c>
      <c r="AD58" s="5">
        <f t="shared" si="15"/>
        <v>3.3000029800943933</v>
      </c>
    </row>
    <row r="59" spans="1:30" x14ac:dyDescent="0.2">
      <c r="A59" s="22">
        <f t="shared" si="17"/>
        <v>63</v>
      </c>
      <c r="B59" s="23">
        <f t="shared" si="21"/>
        <v>1.4213531856759576</v>
      </c>
      <c r="C59" s="23">
        <f t="shared" si="21"/>
        <v>1.419794473011708</v>
      </c>
      <c r="D59" s="23">
        <f t="shared" si="21"/>
        <v>1.4182423600178233</v>
      </c>
      <c r="E59" s="23">
        <f t="shared" si="21"/>
        <v>1.416696809506323</v>
      </c>
      <c r="F59" s="23">
        <f t="shared" si="21"/>
        <v>1.415157784563827</v>
      </c>
      <c r="G59" s="23">
        <f t="shared" si="21"/>
        <v>1.4136252485490621</v>
      </c>
      <c r="H59" s="23">
        <f t="shared" si="21"/>
        <v>1.412099165090394</v>
      </c>
      <c r="I59" s="23">
        <f t="shared" si="21"/>
        <v>1.4105794980833883</v>
      </c>
      <c r="J59" s="23">
        <f t="shared" si="21"/>
        <v>1.4090662116883925</v>
      </c>
      <c r="K59" s="23">
        <f t="shared" si="21"/>
        <v>1.4075592703281519</v>
      </c>
      <c r="O59" s="6">
        <f t="shared" si="0"/>
        <v>6.5899999999999936</v>
      </c>
      <c r="P59" s="6">
        <f t="shared" si="1"/>
        <v>6.5999999999999934</v>
      </c>
      <c r="Q59" s="5">
        <f t="shared" si="2"/>
        <v>2.807580207860767</v>
      </c>
      <c r="R59" s="5">
        <f t="shared" si="3"/>
        <v>2.807580207860767</v>
      </c>
      <c r="S59" s="5">
        <f t="shared" si="4"/>
        <v>2.7472629272139986</v>
      </c>
      <c r="T59" s="5">
        <f t="shared" si="5"/>
        <v>3.6062674487478095</v>
      </c>
      <c r="U59" s="5">
        <f t="shared" si="6"/>
        <v>3.6062674487478095</v>
      </c>
      <c r="V59" s="5">
        <f t="shared" si="7"/>
        <v>3.6062674487478095</v>
      </c>
      <c r="W59" s="5">
        <f t="shared" si="8"/>
        <v>3.6062674487478095</v>
      </c>
      <c r="X59" s="5">
        <f t="shared" si="9"/>
        <v>1</v>
      </c>
      <c r="Y59" s="5">
        <f t="shared" si="10"/>
        <v>3.3629911489693285</v>
      </c>
      <c r="Z59" s="5">
        <f t="shared" si="11"/>
        <v>2.8273452141209665</v>
      </c>
      <c r="AA59" s="5">
        <f t="shared" si="12"/>
        <v>3.3000029800943933</v>
      </c>
      <c r="AB59" s="5">
        <f t="shared" si="13"/>
        <v>3.3000029800943933</v>
      </c>
      <c r="AC59" s="5">
        <f t="shared" si="14"/>
        <v>3.3000029800943933</v>
      </c>
      <c r="AD59" s="5">
        <f t="shared" si="15"/>
        <v>3.3000029800943933</v>
      </c>
    </row>
    <row r="60" spans="1:30" x14ac:dyDescent="0.2">
      <c r="A60" s="22">
        <f t="shared" si="17"/>
        <v>64</v>
      </c>
      <c r="B60" s="24">
        <f t="shared" si="21"/>
        <v>1.4060586386854417</v>
      </c>
      <c r="C60" s="24">
        <f t="shared" si="21"/>
        <v>1.4045642817007331</v>
      </c>
      <c r="D60" s="24">
        <f t="shared" si="21"/>
        <v>1.4030761645698766</v>
      </c>
      <c r="E60" s="24">
        <f t="shared" si="21"/>
        <v>1.4015942527418159</v>
      </c>
      <c r="F60" s="24">
        <f t="shared" si="21"/>
        <v>1.4001185119163224</v>
      </c>
      <c r="G60" s="24">
        <f t="shared" si="21"/>
        <v>1.3986489080417552</v>
      </c>
      <c r="H60" s="24">
        <f t="shared" si="21"/>
        <v>1.3971854073128456</v>
      </c>
      <c r="I60" s="24">
        <f t="shared" si="21"/>
        <v>1.3957279761685015</v>
      </c>
      <c r="J60" s="24">
        <f t="shared" si="21"/>
        <v>1.39427658128964</v>
      </c>
      <c r="K60" s="24">
        <f t="shared" si="21"/>
        <v>1.3928311895970387</v>
      </c>
      <c r="O60" s="6">
        <f t="shared" si="0"/>
        <v>6.6899999999999933</v>
      </c>
      <c r="P60" s="6">
        <f t="shared" si="1"/>
        <v>6.6999999999999931</v>
      </c>
      <c r="Q60" s="5">
        <f t="shared" si="2"/>
        <v>2.807580207860767</v>
      </c>
      <c r="R60" s="5">
        <f t="shared" si="3"/>
        <v>2.807580207860767</v>
      </c>
      <c r="S60" s="5">
        <f t="shared" si="4"/>
        <v>2.7472629272139986</v>
      </c>
      <c r="T60" s="5">
        <f t="shared" si="5"/>
        <v>3.6062674487478095</v>
      </c>
      <c r="U60" s="5">
        <f t="shared" si="6"/>
        <v>3.6062674487478095</v>
      </c>
      <c r="V60" s="5">
        <f t="shared" si="7"/>
        <v>3.6062674487478095</v>
      </c>
      <c r="W60" s="5">
        <f t="shared" si="8"/>
        <v>3.6062674487478095</v>
      </c>
      <c r="X60" s="5">
        <f t="shared" si="9"/>
        <v>1</v>
      </c>
      <c r="Y60" s="5">
        <f t="shared" si="10"/>
        <v>3.3629911489693285</v>
      </c>
      <c r="Z60" s="5">
        <f t="shared" si="11"/>
        <v>2.8273452141209665</v>
      </c>
      <c r="AA60" s="5">
        <f t="shared" si="12"/>
        <v>3.3000029800943933</v>
      </c>
      <c r="AB60" s="5">
        <f t="shared" si="13"/>
        <v>3.3000029800943933</v>
      </c>
      <c r="AC60" s="5">
        <f t="shared" si="14"/>
        <v>3.3000029800943933</v>
      </c>
      <c r="AD60" s="5">
        <f t="shared" si="15"/>
        <v>3.3000029800943933</v>
      </c>
    </row>
    <row r="61" spans="1:30" x14ac:dyDescent="0.2">
      <c r="A61" s="22">
        <f t="shared" si="17"/>
        <v>65</v>
      </c>
      <c r="B61" s="23">
        <f t="shared" si="21"/>
        <v>1.3913917682492107</v>
      </c>
      <c r="C61" s="23">
        <f t="shared" si="21"/>
        <v>1.3899582846403042</v>
      </c>
      <c r="D61" s="23">
        <f t="shared" si="21"/>
        <v>1.3885307063980199</v>
      </c>
      <c r="E61" s="23">
        <f t="shared" si="21"/>
        <v>1.3871090013815537</v>
      </c>
      <c r="F61" s="23">
        <f t="shared" si="21"/>
        <v>1.3856931376795592</v>
      </c>
      <c r="G61" s="23">
        <f t="shared" si="21"/>
        <v>1.3842830836081326</v>
      </c>
      <c r="H61" s="23">
        <f t="shared" si="21"/>
        <v>1.3828788077088168</v>
      </c>
      <c r="I61" s="23">
        <f t="shared" si="21"/>
        <v>1.3814802787466269</v>
      </c>
      <c r="J61" s="23">
        <f t="shared" si="21"/>
        <v>1.380087465708099</v>
      </c>
      <c r="K61" s="23">
        <f t="shared" si="21"/>
        <v>1.3787003377993536</v>
      </c>
      <c r="O61" s="6">
        <f t="shared" si="0"/>
        <v>6.7899999999999929</v>
      </c>
      <c r="P61" s="6">
        <f t="shared" si="1"/>
        <v>6.7999999999999927</v>
      </c>
      <c r="Q61" s="5">
        <f t="shared" si="2"/>
        <v>2.807580207860767</v>
      </c>
      <c r="R61" s="5">
        <f t="shared" si="3"/>
        <v>2.807580207860767</v>
      </c>
      <c r="S61" s="5">
        <f t="shared" si="4"/>
        <v>2.7472629272139986</v>
      </c>
      <c r="T61" s="5">
        <f t="shared" si="5"/>
        <v>3.6062674487478095</v>
      </c>
      <c r="U61" s="5">
        <f t="shared" si="6"/>
        <v>3.6062674487478095</v>
      </c>
      <c r="V61" s="5">
        <f t="shared" si="7"/>
        <v>3.6062674487478095</v>
      </c>
      <c r="W61" s="5">
        <f t="shared" si="8"/>
        <v>3.6062674487478095</v>
      </c>
      <c r="X61" s="5">
        <f t="shared" si="9"/>
        <v>1</v>
      </c>
      <c r="Y61" s="5">
        <f t="shared" si="10"/>
        <v>3.3629911489693285</v>
      </c>
      <c r="Z61" s="5">
        <f t="shared" si="11"/>
        <v>2.8273452141209665</v>
      </c>
      <c r="AA61" s="5">
        <f t="shared" si="12"/>
        <v>3.3000029800943933</v>
      </c>
      <c r="AB61" s="5">
        <f t="shared" si="13"/>
        <v>3.3000029800943933</v>
      </c>
      <c r="AC61" s="5">
        <f t="shared" si="14"/>
        <v>3.3000029800943933</v>
      </c>
      <c r="AD61" s="5">
        <f t="shared" si="15"/>
        <v>3.3000029800943933</v>
      </c>
    </row>
    <row r="62" spans="1:30" x14ac:dyDescent="0.2">
      <c r="A62" s="22">
        <f t="shared" si="17"/>
        <v>66</v>
      </c>
      <c r="B62" s="24">
        <f t="shared" ref="B62:K71" si="22">VLOOKUP($A62+B$20+0.01,SINCLAIRTABELLE,$A$16)</f>
        <v>1.3773188644441845</v>
      </c>
      <c r="C62" s="24">
        <f t="shared" si="22"/>
        <v>1.3759430152821635</v>
      </c>
      <c r="D62" s="24">
        <f t="shared" si="22"/>
        <v>1.3745727601667677</v>
      </c>
      <c r="E62" s="24">
        <f t="shared" si="22"/>
        <v>1.3732080691635229</v>
      </c>
      <c r="F62" s="24">
        <f t="shared" si="22"/>
        <v>1.3718489125481699</v>
      </c>
      <c r="G62" s="24">
        <f t="shared" si="22"/>
        <v>1.3704952608048453</v>
      </c>
      <c r="H62" s="24">
        <f t="shared" si="22"/>
        <v>1.3691470846242848</v>
      </c>
      <c r="I62" s="24">
        <f t="shared" si="22"/>
        <v>1.367804354902042</v>
      </c>
      <c r="J62" s="24">
        <f t="shared" si="22"/>
        <v>1.3664670427367274</v>
      </c>
      <c r="K62" s="24">
        <f t="shared" si="22"/>
        <v>1.3651351194282637</v>
      </c>
      <c r="O62" s="6">
        <f t="shared" si="0"/>
        <v>6.8899999999999926</v>
      </c>
      <c r="P62" s="6">
        <f t="shared" si="1"/>
        <v>6.8999999999999924</v>
      </c>
      <c r="Q62" s="5">
        <f t="shared" si="2"/>
        <v>2.807580207860767</v>
      </c>
      <c r="R62" s="5">
        <f t="shared" si="3"/>
        <v>2.807580207860767</v>
      </c>
      <c r="S62" s="5">
        <f t="shared" si="4"/>
        <v>2.7472629272139986</v>
      </c>
      <c r="T62" s="5">
        <f t="shared" si="5"/>
        <v>3.6062674487478095</v>
      </c>
      <c r="U62" s="5">
        <f t="shared" si="6"/>
        <v>3.6062674487478095</v>
      </c>
      <c r="V62" s="5">
        <f t="shared" si="7"/>
        <v>3.6062674487478095</v>
      </c>
      <c r="W62" s="5">
        <f t="shared" si="8"/>
        <v>3.6062674487478095</v>
      </c>
      <c r="X62" s="5">
        <f t="shared" si="9"/>
        <v>1</v>
      </c>
      <c r="Y62" s="5">
        <f t="shared" si="10"/>
        <v>3.3629911489693285</v>
      </c>
      <c r="Z62" s="5">
        <f t="shared" si="11"/>
        <v>2.8273452141209665</v>
      </c>
      <c r="AA62" s="5">
        <f t="shared" si="12"/>
        <v>3.3000029800943933</v>
      </c>
      <c r="AB62" s="5">
        <f t="shared" si="13"/>
        <v>3.3000029800943933</v>
      </c>
      <c r="AC62" s="5">
        <f t="shared" si="14"/>
        <v>3.3000029800943933</v>
      </c>
      <c r="AD62" s="5">
        <f t="shared" si="15"/>
        <v>3.3000029800943933</v>
      </c>
    </row>
    <row r="63" spans="1:30" x14ac:dyDescent="0.2">
      <c r="A63" s="22">
        <f t="shared" si="17"/>
        <v>67</v>
      </c>
      <c r="B63" s="23">
        <f t="shared" si="22"/>
        <v>1.3638085564761608</v>
      </c>
      <c r="C63" s="23">
        <f t="shared" si="22"/>
        <v>1.3624873255778056</v>
      </c>
      <c r="D63" s="23">
        <f t="shared" si="22"/>
        <v>1.3611713986267726</v>
      </c>
      <c r="E63" s="23">
        <f t="shared" si="22"/>
        <v>1.359860747711148</v>
      </c>
      <c r="F63" s="23">
        <f t="shared" si="22"/>
        <v>1.3585553451118737</v>
      </c>
      <c r="G63" s="23">
        <f t="shared" si="22"/>
        <v>1.3572551633011058</v>
      </c>
      <c r="H63" s="23">
        <f t="shared" si="22"/>
        <v>1.3559601749405921</v>
      </c>
      <c r="I63" s="23">
        <f t="shared" si="22"/>
        <v>1.3546703528800628</v>
      </c>
      <c r="J63" s="23">
        <f t="shared" si="22"/>
        <v>1.3533856701556402</v>
      </c>
      <c r="K63" s="23">
        <f t="shared" si="22"/>
        <v>1.3521060999882626</v>
      </c>
      <c r="O63" s="6">
        <f t="shared" si="0"/>
        <v>6.9899999999999922</v>
      </c>
      <c r="P63" s="6">
        <f t="shared" si="1"/>
        <v>6.999999999999992</v>
      </c>
      <c r="Q63" s="5">
        <f t="shared" si="2"/>
        <v>2.807580207860767</v>
      </c>
      <c r="R63" s="5">
        <f t="shared" si="3"/>
        <v>2.807580207860767</v>
      </c>
      <c r="S63" s="5">
        <f t="shared" si="4"/>
        <v>2.7472629272139986</v>
      </c>
      <c r="T63" s="5">
        <f t="shared" si="5"/>
        <v>3.6062674487478095</v>
      </c>
      <c r="U63" s="5">
        <f t="shared" si="6"/>
        <v>3.6062674487478095</v>
      </c>
      <c r="V63" s="5">
        <f t="shared" si="7"/>
        <v>3.6062674487478095</v>
      </c>
      <c r="W63" s="5">
        <f t="shared" si="8"/>
        <v>3.6062674487478095</v>
      </c>
      <c r="X63" s="5">
        <f t="shared" si="9"/>
        <v>1</v>
      </c>
      <c r="Y63" s="5">
        <f t="shared" si="10"/>
        <v>3.3629911489693285</v>
      </c>
      <c r="Z63" s="5">
        <f t="shared" si="11"/>
        <v>2.8273452141209665</v>
      </c>
      <c r="AA63" s="5">
        <f t="shared" si="12"/>
        <v>3.3000029800943933</v>
      </c>
      <c r="AB63" s="5">
        <f t="shared" si="13"/>
        <v>3.3000029800943933</v>
      </c>
      <c r="AC63" s="5">
        <f t="shared" si="14"/>
        <v>3.3000029800943933</v>
      </c>
      <c r="AD63" s="5">
        <f t="shared" si="15"/>
        <v>3.3000029800943933</v>
      </c>
    </row>
    <row r="64" spans="1:30" x14ac:dyDescent="0.2">
      <c r="A64" s="22">
        <f t="shared" si="17"/>
        <v>68</v>
      </c>
      <c r="B64" s="24">
        <f t="shared" si="22"/>
        <v>1.350831615782125</v>
      </c>
      <c r="C64" s="24">
        <f t="shared" si="22"/>
        <v>1.3495621911231348</v>
      </c>
      <c r="D64" s="24">
        <f t="shared" si="22"/>
        <v>1.3482977997773831</v>
      </c>
      <c r="E64" s="24">
        <f t="shared" si="22"/>
        <v>1.3470384156896307</v>
      </c>
      <c r="F64" s="24">
        <f t="shared" si="22"/>
        <v>1.3457840129818113</v>
      </c>
      <c r="G64" s="24">
        <f t="shared" si="22"/>
        <v>1.3445345659515462</v>
      </c>
      <c r="H64" s="24">
        <f t="shared" si="22"/>
        <v>1.3432900490706761</v>
      </c>
      <c r="I64" s="24">
        <f t="shared" si="22"/>
        <v>1.3420504369838078</v>
      </c>
      <c r="J64" s="24">
        <f t="shared" si="22"/>
        <v>1.3408157045068727</v>
      </c>
      <c r="K64" s="24">
        <f t="shared" si="22"/>
        <v>1.3395858266257028</v>
      </c>
      <c r="O64" s="6">
        <f t="shared" si="0"/>
        <v>7.0899999999999919</v>
      </c>
      <c r="P64" s="6">
        <f t="shared" si="1"/>
        <v>7.0999999999999917</v>
      </c>
      <c r="Q64" s="5">
        <f t="shared" si="2"/>
        <v>2.807580207860767</v>
      </c>
      <c r="R64" s="5">
        <f t="shared" si="3"/>
        <v>2.807580207860767</v>
      </c>
      <c r="S64" s="5">
        <f t="shared" si="4"/>
        <v>2.7472629272139986</v>
      </c>
      <c r="T64" s="5">
        <f t="shared" si="5"/>
        <v>3.6062674487478095</v>
      </c>
      <c r="U64" s="5">
        <f t="shared" si="6"/>
        <v>3.6062674487478095</v>
      </c>
      <c r="V64" s="5">
        <f t="shared" si="7"/>
        <v>3.6062674487478095</v>
      </c>
      <c r="W64" s="5">
        <f t="shared" si="8"/>
        <v>3.6062674487478095</v>
      </c>
      <c r="X64" s="5">
        <f t="shared" si="9"/>
        <v>1</v>
      </c>
      <c r="Y64" s="5">
        <f t="shared" si="10"/>
        <v>3.3629911489693285</v>
      </c>
      <c r="Z64" s="5">
        <f t="shared" si="11"/>
        <v>2.8273452141209665</v>
      </c>
      <c r="AA64" s="5">
        <f t="shared" si="12"/>
        <v>3.3000029800943933</v>
      </c>
      <c r="AB64" s="5">
        <f t="shared" si="13"/>
        <v>3.3000029800943933</v>
      </c>
      <c r="AC64" s="5">
        <f t="shared" si="14"/>
        <v>3.3000029800943933</v>
      </c>
      <c r="AD64" s="5">
        <f t="shared" si="15"/>
        <v>3.3000029800943933</v>
      </c>
    </row>
    <row r="65" spans="1:30" x14ac:dyDescent="0.2">
      <c r="A65" s="22">
        <f t="shared" si="17"/>
        <v>69</v>
      </c>
      <c r="B65" s="23">
        <f t="shared" si="22"/>
        <v>1.3383607784946181</v>
      </c>
      <c r="C65" s="23">
        <f t="shared" si="22"/>
        <v>1.3371405354350292</v>
      </c>
      <c r="D65" s="23">
        <f t="shared" si="22"/>
        <v>1.3359250729340537</v>
      </c>
      <c r="E65" s="23">
        <f t="shared" si="22"/>
        <v>1.3347143666431449</v>
      </c>
      <c r="F65" s="23">
        <f t="shared" si="22"/>
        <v>1.3335083923767366</v>
      </c>
      <c r="G65" s="23">
        <f t="shared" si="22"/>
        <v>1.3323071261108983</v>
      </c>
      <c r="H65" s="23">
        <f t="shared" si="22"/>
        <v>1.3311105439820039</v>
      </c>
      <c r="I65" s="23">
        <f t="shared" si="22"/>
        <v>1.329918622285416</v>
      </c>
      <c r="J65" s="23">
        <f t="shared" si="22"/>
        <v>1.3287313374741807</v>
      </c>
      <c r="K65" s="23">
        <f t="shared" si="22"/>
        <v>1.3275486661577345</v>
      </c>
      <c r="O65" s="6">
        <f t="shared" si="0"/>
        <v>7.1899999999999915</v>
      </c>
      <c r="P65" s="6">
        <f t="shared" si="1"/>
        <v>7.1999999999999913</v>
      </c>
      <c r="Q65" s="5">
        <f t="shared" si="2"/>
        <v>2.807580207860767</v>
      </c>
      <c r="R65" s="5">
        <f t="shared" si="3"/>
        <v>2.807580207860767</v>
      </c>
      <c r="S65" s="5">
        <f t="shared" si="4"/>
        <v>2.7472629272139986</v>
      </c>
      <c r="T65" s="5">
        <f t="shared" si="5"/>
        <v>3.6062674487478095</v>
      </c>
      <c r="U65" s="5">
        <f t="shared" si="6"/>
        <v>3.6062674487478095</v>
      </c>
      <c r="V65" s="5">
        <f t="shared" si="7"/>
        <v>3.6062674487478095</v>
      </c>
      <c r="W65" s="5">
        <f t="shared" si="8"/>
        <v>3.6062674487478095</v>
      </c>
      <c r="X65" s="5">
        <f t="shared" si="9"/>
        <v>1</v>
      </c>
      <c r="Y65" s="5">
        <f t="shared" si="10"/>
        <v>3.3629911489693285</v>
      </c>
      <c r="Z65" s="5">
        <f t="shared" si="11"/>
        <v>2.8273452141209665</v>
      </c>
      <c r="AA65" s="5">
        <f t="shared" si="12"/>
        <v>3.3000029800943933</v>
      </c>
      <c r="AB65" s="5">
        <f t="shared" si="13"/>
        <v>3.3000029800943933</v>
      </c>
      <c r="AC65" s="5">
        <f t="shared" si="14"/>
        <v>3.3000029800943933</v>
      </c>
      <c r="AD65" s="5">
        <f t="shared" si="15"/>
        <v>3.3000029800943933</v>
      </c>
    </row>
    <row r="66" spans="1:30" x14ac:dyDescent="0.2">
      <c r="A66" s="22">
        <f t="shared" si="17"/>
        <v>70</v>
      </c>
      <c r="B66" s="24">
        <f t="shared" si="22"/>
        <v>1.3263705851006264</v>
      </c>
      <c r="C66" s="24">
        <f t="shared" si="22"/>
        <v>1.3251970712212493</v>
      </c>
      <c r="D66" s="24">
        <f t="shared" si="22"/>
        <v>1.3240281015905873</v>
      </c>
      <c r="E66" s="24">
        <f t="shared" si="22"/>
        <v>1.3228636534309706</v>
      </c>
      <c r="F66" s="24">
        <f t="shared" si="22"/>
        <v>1.3217037041148467</v>
      </c>
      <c r="G66" s="24">
        <f t="shared" si="22"/>
        <v>1.3205482311635617</v>
      </c>
      <c r="H66" s="24">
        <f t="shared" si="22"/>
        <v>1.3193972122461515</v>
      </c>
      <c r="I66" s="24">
        <f t="shared" si="22"/>
        <v>1.3182506251781481</v>
      </c>
      <c r="J66" s="24">
        <f t="shared" si="22"/>
        <v>1.3171084479203949</v>
      </c>
      <c r="K66" s="24">
        <f t="shared" si="22"/>
        <v>1.3159706585778743</v>
      </c>
      <c r="O66" s="6">
        <f t="shared" si="0"/>
        <v>7.2899999999999912</v>
      </c>
      <c r="P66" s="6">
        <f t="shared" si="1"/>
        <v>7.2999999999999909</v>
      </c>
      <c r="Q66" s="5">
        <f t="shared" si="2"/>
        <v>2.807580207860767</v>
      </c>
      <c r="R66" s="5">
        <f t="shared" si="3"/>
        <v>2.807580207860767</v>
      </c>
      <c r="S66" s="5">
        <f t="shared" si="4"/>
        <v>2.7472629272139986</v>
      </c>
      <c r="T66" s="5">
        <f t="shared" si="5"/>
        <v>3.6062674487478095</v>
      </c>
      <c r="U66" s="5">
        <f t="shared" si="6"/>
        <v>3.6062674487478095</v>
      </c>
      <c r="V66" s="5">
        <f t="shared" si="7"/>
        <v>3.6062674487478095</v>
      </c>
      <c r="W66" s="5">
        <f t="shared" si="8"/>
        <v>3.6062674487478095</v>
      </c>
      <c r="X66" s="5">
        <f t="shared" si="9"/>
        <v>1</v>
      </c>
      <c r="Y66" s="5">
        <f t="shared" si="10"/>
        <v>3.3629911489693285</v>
      </c>
      <c r="Z66" s="5">
        <f t="shared" si="11"/>
        <v>2.8273452141209665</v>
      </c>
      <c r="AA66" s="5">
        <f t="shared" si="12"/>
        <v>3.3000029800943933</v>
      </c>
      <c r="AB66" s="5">
        <f t="shared" si="13"/>
        <v>3.3000029800943933</v>
      </c>
      <c r="AC66" s="5">
        <f t="shared" si="14"/>
        <v>3.3000029800943933</v>
      </c>
      <c r="AD66" s="5">
        <f t="shared" si="15"/>
        <v>3.3000029800943933</v>
      </c>
    </row>
    <row r="67" spans="1:30" x14ac:dyDescent="0.2">
      <c r="A67" s="22">
        <f t="shared" si="17"/>
        <v>71</v>
      </c>
      <c r="B67" s="23">
        <f t="shared" si="22"/>
        <v>1.314837235398546</v>
      </c>
      <c r="C67" s="23">
        <f t="shared" si="22"/>
        <v>1.3137081567721971</v>
      </c>
      <c r="D67" s="23">
        <f t="shared" si="22"/>
        <v>1.3125834012293021</v>
      </c>
      <c r="E67" s="23">
        <f t="shared" si="22"/>
        <v>1.3114629474398958</v>
      </c>
      <c r="F67" s="23">
        <f t="shared" si="22"/>
        <v>1.3103467742124535</v>
      </c>
      <c r="G67" s="23">
        <f t="shared" si="22"/>
        <v>1.3092348604927857</v>
      </c>
      <c r="H67" s="23">
        <f t="shared" si="22"/>
        <v>1.3081271853629406</v>
      </c>
      <c r="I67" s="23">
        <f t="shared" si="22"/>
        <v>1.3070237280401176</v>
      </c>
      <c r="J67" s="23">
        <f t="shared" si="22"/>
        <v>1.3059244678755919</v>
      </c>
      <c r="K67" s="23">
        <f t="shared" si="22"/>
        <v>1.3048293843536487</v>
      </c>
      <c r="O67" s="6">
        <f t="shared" ref="O67:O130" si="23">P67-0.01</f>
        <v>7.3899999999999908</v>
      </c>
      <c r="P67" s="6">
        <f t="shared" si="1"/>
        <v>7.3999999999999906</v>
      </c>
      <c r="Q67" s="5">
        <f t="shared" si="2"/>
        <v>2.807580207860767</v>
      </c>
      <c r="R67" s="5">
        <f t="shared" si="3"/>
        <v>2.807580207860767</v>
      </c>
      <c r="S67" s="5">
        <f t="shared" si="4"/>
        <v>2.7472629272139986</v>
      </c>
      <c r="T67" s="5">
        <f t="shared" si="5"/>
        <v>3.6062674487478095</v>
      </c>
      <c r="U67" s="5">
        <f t="shared" si="6"/>
        <v>3.6062674487478095</v>
      </c>
      <c r="V67" s="5">
        <f t="shared" si="7"/>
        <v>3.6062674487478095</v>
      </c>
      <c r="W67" s="5">
        <f t="shared" si="8"/>
        <v>3.6062674487478095</v>
      </c>
      <c r="X67" s="5">
        <f t="shared" si="9"/>
        <v>1</v>
      </c>
      <c r="Y67" s="5">
        <f t="shared" si="10"/>
        <v>3.3629911489693285</v>
      </c>
      <c r="Z67" s="5">
        <f t="shared" si="11"/>
        <v>2.8273452141209665</v>
      </c>
      <c r="AA67" s="5">
        <f t="shared" si="12"/>
        <v>3.3000029800943933</v>
      </c>
      <c r="AB67" s="5">
        <f t="shared" si="13"/>
        <v>3.3000029800943933</v>
      </c>
      <c r="AC67" s="5">
        <f t="shared" si="14"/>
        <v>3.3000029800943933</v>
      </c>
      <c r="AD67" s="5">
        <f t="shared" si="15"/>
        <v>3.3000029800943933</v>
      </c>
    </row>
    <row r="68" spans="1:30" x14ac:dyDescent="0.2">
      <c r="A68" s="22">
        <f t="shared" si="17"/>
        <v>72</v>
      </c>
      <c r="B68" s="24">
        <f t="shared" si="22"/>
        <v>1.3037384570905273</v>
      </c>
      <c r="C68" s="24">
        <f t="shared" si="22"/>
        <v>1.302651665833374</v>
      </c>
      <c r="D68" s="24">
        <f t="shared" si="22"/>
        <v>1.3015689904592085</v>
      </c>
      <c r="E68" s="24">
        <f t="shared" si="22"/>
        <v>1.3004904109738957</v>
      </c>
      <c r="F68" s="24">
        <f t="shared" si="22"/>
        <v>1.2994159075111298</v>
      </c>
      <c r="G68" s="24">
        <f t="shared" si="22"/>
        <v>1.2983454603314268</v>
      </c>
      <c r="H68" s="24">
        <f t="shared" si="22"/>
        <v>1.2972790498211266</v>
      </c>
      <c r="I68" s="24">
        <f t="shared" si="22"/>
        <v>1.2962166564914057</v>
      </c>
      <c r="J68" s="24">
        <f t="shared" si="22"/>
        <v>1.2951582609772967</v>
      </c>
      <c r="K68" s="24">
        <f t="shared" si="22"/>
        <v>1.2941038440367185</v>
      </c>
      <c r="O68" s="6">
        <f t="shared" si="23"/>
        <v>7.4899999999999904</v>
      </c>
      <c r="P68" s="6">
        <f t="shared" ref="P68:P131" si="24">P67+0.1</f>
        <v>7.4999999999999902</v>
      </c>
      <c r="Q68" s="5">
        <f t="shared" ref="Q68:Q131" si="25">IF($P68&gt;=$D$5,1,10^($C$5*LOG(MAX($P68,$E$5)/$D$5)^2))</f>
        <v>2.807580207860767</v>
      </c>
      <c r="R68" s="5">
        <f t="shared" ref="R68:R131" si="26">IF($P68&gt;=$D$6,1,10^($C$6*LOG(MAX($P68,$E$6)/$D$6)^2))</f>
        <v>2.807580207860767</v>
      </c>
      <c r="S68" s="5">
        <f t="shared" ref="S68:S131" si="27">IF($P68&gt;=$D$7,1,10^($C$7*LOG(MAX($P68,$E$7)/$D$7)^2))</f>
        <v>2.7472629272139986</v>
      </c>
      <c r="T68" s="5">
        <f t="shared" ref="T68:T131" si="28">IF($P68&gt;=$D$8,1,10^($C$8*LOG(MAX($P68,$E$8)/$D$8)^2))</f>
        <v>3.6062674487478095</v>
      </c>
      <c r="U68" s="5">
        <f t="shared" ref="U68:U131" si="29">IF($P68&gt;=$D$9,1,10^($C$9*LOG(MAX($P68,$E$9)/$D$9)^2))</f>
        <v>3.6062674487478095</v>
      </c>
      <c r="V68" s="5">
        <f t="shared" ref="V68:V131" si="30">IF($P68&gt;=$D$10,1,10^($C$10*LOG(MAX($P68,$E$10)/$D$10)^2))</f>
        <v>3.6062674487478095</v>
      </c>
      <c r="W68" s="5">
        <f t="shared" ref="W68:W131" si="31">IF($P68&gt;=$D$11,1,10^($C$11*LOG(MAX($P68,$E$11)/$D$11)^2))</f>
        <v>3.6062674487478095</v>
      </c>
      <c r="X68" s="5">
        <f t="shared" ref="X68:X131" si="32">IF($P68&gt;=$H70,1,10^($G$5*LOG(MAX($P68,$I$5)/$H$5)^2))</f>
        <v>1</v>
      </c>
      <c r="Y68" s="5">
        <f t="shared" ref="Y68:Y131" si="33">IF($P68&gt;=$H$6,1,10^($G$6*LOG(MAX($P68,$I$6)/$H$6)^2))</f>
        <v>3.3629911489693285</v>
      </c>
      <c r="Z68" s="5">
        <f t="shared" ref="Z68:Z131" si="34">IF($P68&gt;=$H$7,1,10^($G$7*LOG(MAX($P68,$I$7)/$H$7)^2))</f>
        <v>2.8273452141209665</v>
      </c>
      <c r="AA68" s="5">
        <f t="shared" ref="AA68:AA131" si="35">IF(P68&gt;=$H$8,1,10^($G$8*LOG(MAX($P68,$I$8)/$H$8)^2))</f>
        <v>3.3000029800943933</v>
      </c>
      <c r="AB68" s="5">
        <f t="shared" ref="AB68:AB131" si="36">IF($P68&gt;=$H$9,1,10^($G$9*LOG(MAX($P68,$I$9)/$H$9)^2))</f>
        <v>3.3000029800943933</v>
      </c>
      <c r="AC68" s="5">
        <f t="shared" ref="AC68:AC131" si="37">IF($P68&gt;=$H$10,1,10^($G$10*LOG(MAX($P68,$I$10)/$H$10)^2))</f>
        <v>3.3000029800943933</v>
      </c>
      <c r="AD68" s="5">
        <f t="shared" ref="AD68:AD131" si="38">IF($P68&gt;=$H$11,1,10^($G$11*LOG(MAX($P68,$I$11)/$H$11)^2))</f>
        <v>3.3000029800943933</v>
      </c>
    </row>
    <row r="69" spans="1:30" x14ac:dyDescent="0.2">
      <c r="A69" s="22">
        <f t="shared" si="17"/>
        <v>73</v>
      </c>
      <c r="B69" s="23">
        <f t="shared" si="22"/>
        <v>1.2930533865495153</v>
      </c>
      <c r="C69" s="23">
        <f t="shared" si="22"/>
        <v>1.2920068695165041</v>
      </c>
      <c r="D69" s="23">
        <f t="shared" si="22"/>
        <v>1.2909642740585323</v>
      </c>
      <c r="E69" s="23">
        <f t="shared" si="22"/>
        <v>1.2899255814155419</v>
      </c>
      <c r="F69" s="23">
        <f t="shared" si="22"/>
        <v>1.2888907729456438</v>
      </c>
      <c r="G69" s="23">
        <f t="shared" si="22"/>
        <v>1.2878598301242008</v>
      </c>
      <c r="H69" s="23">
        <f t="shared" si="22"/>
        <v>1.2868327345429178</v>
      </c>
      <c r="I69" s="23">
        <f t="shared" si="22"/>
        <v>1.2858094679089418</v>
      </c>
      <c r="J69" s="23">
        <f t="shared" si="22"/>
        <v>1.2847900120439688</v>
      </c>
      <c r="K69" s="23">
        <f t="shared" si="22"/>
        <v>1.2837743488833608</v>
      </c>
      <c r="O69" s="6">
        <f t="shared" si="23"/>
        <v>7.5899999999999901</v>
      </c>
      <c r="P69" s="6">
        <f t="shared" si="24"/>
        <v>7.5999999999999899</v>
      </c>
      <c r="Q69" s="5">
        <f t="shared" si="25"/>
        <v>2.807580207860767</v>
      </c>
      <c r="R69" s="5">
        <f t="shared" si="26"/>
        <v>2.807580207860767</v>
      </c>
      <c r="S69" s="5">
        <f t="shared" si="27"/>
        <v>2.7472629272139986</v>
      </c>
      <c r="T69" s="5">
        <f t="shared" si="28"/>
        <v>3.6062674487478095</v>
      </c>
      <c r="U69" s="5">
        <f t="shared" si="29"/>
        <v>3.6062674487478095</v>
      </c>
      <c r="V69" s="5">
        <f t="shared" si="30"/>
        <v>3.6062674487478095</v>
      </c>
      <c r="W69" s="5">
        <f t="shared" si="31"/>
        <v>3.6062674487478095</v>
      </c>
      <c r="X69" s="5">
        <f t="shared" si="32"/>
        <v>1</v>
      </c>
      <c r="Y69" s="5">
        <f t="shared" si="33"/>
        <v>3.3629911489693285</v>
      </c>
      <c r="Z69" s="5">
        <f t="shared" si="34"/>
        <v>2.8273452141209665</v>
      </c>
      <c r="AA69" s="5">
        <f t="shared" si="35"/>
        <v>3.3000029800943933</v>
      </c>
      <c r="AB69" s="5">
        <f t="shared" si="36"/>
        <v>3.3000029800943933</v>
      </c>
      <c r="AC69" s="5">
        <f t="shared" si="37"/>
        <v>3.3000029800943933</v>
      </c>
      <c r="AD69" s="5">
        <f t="shared" si="38"/>
        <v>3.3000029800943933</v>
      </c>
    </row>
    <row r="70" spans="1:30" x14ac:dyDescent="0.2">
      <c r="A70" s="22">
        <f t="shared" si="17"/>
        <v>74</v>
      </c>
      <c r="B70" s="24">
        <f t="shared" si="22"/>
        <v>1.2827624604752679</v>
      </c>
      <c r="C70" s="24">
        <f t="shared" si="22"/>
        <v>1.2817543289797617</v>
      </c>
      <c r="D70" s="24">
        <f t="shared" si="22"/>
        <v>1.2807499366679744</v>
      </c>
      <c r="E70" s="24">
        <f t="shared" si="22"/>
        <v>1.2797492659212464</v>
      </c>
      <c r="F70" s="24">
        <f t="shared" si="22"/>
        <v>1.2787522992302824</v>
      </c>
      <c r="G70" s="24">
        <f t="shared" si="22"/>
        <v>1.2777590191943131</v>
      </c>
      <c r="H70" s="24">
        <f t="shared" si="22"/>
        <v>1.2767694085202677</v>
      </c>
      <c r="I70" s="24">
        <f t="shared" si="22"/>
        <v>1.2757834500219507</v>
      </c>
      <c r="J70" s="24">
        <f t="shared" si="22"/>
        <v>1.2748011266192276</v>
      </c>
      <c r="K70" s="24">
        <f t="shared" si="22"/>
        <v>1.2738224213372189</v>
      </c>
      <c r="O70" s="6">
        <f t="shared" si="23"/>
        <v>7.6899999999999897</v>
      </c>
      <c r="P70" s="6">
        <f t="shared" si="24"/>
        <v>7.6999999999999895</v>
      </c>
      <c r="Q70" s="5">
        <f t="shared" si="25"/>
        <v>2.807580207860767</v>
      </c>
      <c r="R70" s="5">
        <f t="shared" si="26"/>
        <v>2.807580207860767</v>
      </c>
      <c r="S70" s="5">
        <f t="shared" si="27"/>
        <v>2.7472629272139986</v>
      </c>
      <c r="T70" s="5">
        <f t="shared" si="28"/>
        <v>3.6062674487478095</v>
      </c>
      <c r="U70" s="5">
        <f t="shared" si="29"/>
        <v>3.6062674487478095</v>
      </c>
      <c r="V70" s="5">
        <f t="shared" si="30"/>
        <v>3.6062674487478095</v>
      </c>
      <c r="W70" s="5">
        <f t="shared" si="31"/>
        <v>3.6062674487478095</v>
      </c>
      <c r="X70" s="5">
        <f t="shared" si="32"/>
        <v>1</v>
      </c>
      <c r="Y70" s="5">
        <f t="shared" si="33"/>
        <v>3.3629911489693285</v>
      </c>
      <c r="Z70" s="5">
        <f t="shared" si="34"/>
        <v>2.8273452141209665</v>
      </c>
      <c r="AA70" s="5">
        <f t="shared" si="35"/>
        <v>3.3000029800943933</v>
      </c>
      <c r="AB70" s="5">
        <f t="shared" si="36"/>
        <v>3.3000029800943933</v>
      </c>
      <c r="AC70" s="5">
        <f t="shared" si="37"/>
        <v>3.3000029800943933</v>
      </c>
      <c r="AD70" s="5">
        <f t="shared" si="38"/>
        <v>3.3000029800943933</v>
      </c>
    </row>
    <row r="71" spans="1:30" x14ac:dyDescent="0.2">
      <c r="A71" s="22">
        <f t="shared" si="17"/>
        <v>75</v>
      </c>
      <c r="B71" s="23">
        <f t="shared" si="22"/>
        <v>1.2728473173055002</v>
      </c>
      <c r="C71" s="23">
        <f t="shared" si="22"/>
        <v>1.2718757977573079</v>
      </c>
      <c r="D71" s="23">
        <f t="shared" si="22"/>
        <v>1.2709078460287562</v>
      </c>
      <c r="E71" s="23">
        <f t="shared" si="22"/>
        <v>1.2699434455580574</v>
      </c>
      <c r="F71" s="23">
        <f t="shared" si="22"/>
        <v>1.2689825798847514</v>
      </c>
      <c r="G71" s="23">
        <f t="shared" si="22"/>
        <v>1.2680252326489401</v>
      </c>
      <c r="H71" s="23">
        <f t="shared" si="22"/>
        <v>1.2670713875905313</v>
      </c>
      <c r="I71" s="23">
        <f t="shared" si="22"/>
        <v>1.2661210285484863</v>
      </c>
      <c r="J71" s="23">
        <f t="shared" si="22"/>
        <v>1.2651741394600777</v>
      </c>
      <c r="K71" s="23">
        <f t="shared" si="22"/>
        <v>1.2642307043601499</v>
      </c>
      <c r="O71" s="6">
        <f t="shared" si="23"/>
        <v>7.7899999999999894</v>
      </c>
      <c r="P71" s="6">
        <f t="shared" si="24"/>
        <v>7.7999999999999892</v>
      </c>
      <c r="Q71" s="5">
        <f t="shared" si="25"/>
        <v>2.807580207860767</v>
      </c>
      <c r="R71" s="5">
        <f t="shared" si="26"/>
        <v>2.807580207860767</v>
      </c>
      <c r="S71" s="5">
        <f t="shared" si="27"/>
        <v>2.7472629272139986</v>
      </c>
      <c r="T71" s="5">
        <f t="shared" si="28"/>
        <v>3.6062674487478095</v>
      </c>
      <c r="U71" s="5">
        <f t="shared" si="29"/>
        <v>3.6062674487478095</v>
      </c>
      <c r="V71" s="5">
        <f t="shared" si="30"/>
        <v>3.6062674487478095</v>
      </c>
      <c r="W71" s="5">
        <f t="shared" si="31"/>
        <v>3.6062674487478095</v>
      </c>
      <c r="X71" s="5">
        <f t="shared" si="32"/>
        <v>1</v>
      </c>
      <c r="Y71" s="5">
        <f t="shared" si="33"/>
        <v>3.3629911489693285</v>
      </c>
      <c r="Z71" s="5">
        <f t="shared" si="34"/>
        <v>2.8273452141209665</v>
      </c>
      <c r="AA71" s="5">
        <f t="shared" si="35"/>
        <v>3.3000029800943933</v>
      </c>
      <c r="AB71" s="5">
        <f t="shared" si="36"/>
        <v>3.3000029800943933</v>
      </c>
      <c r="AC71" s="5">
        <f t="shared" si="37"/>
        <v>3.3000029800943933</v>
      </c>
      <c r="AD71" s="5">
        <f t="shared" si="38"/>
        <v>3.3000029800943933</v>
      </c>
    </row>
    <row r="72" spans="1:30" x14ac:dyDescent="0.2">
      <c r="A72" s="22">
        <f t="shared" si="17"/>
        <v>76</v>
      </c>
      <c r="B72" s="24">
        <f t="shared" ref="B72:K81" si="39">VLOOKUP($A72+B$20+0.01,SINCLAIRTABELLE,$A$16)</f>
        <v>1.2632907073803898</v>
      </c>
      <c r="C72" s="24">
        <f t="shared" si="39"/>
        <v>1.2623541327486012</v>
      </c>
      <c r="D72" s="24">
        <f t="shared" si="39"/>
        <v>1.2614209647879879</v>
      </c>
      <c r="E72" s="24">
        <f t="shared" si="39"/>
        <v>1.2604911879164411</v>
      </c>
      <c r="F72" s="24">
        <f t="shared" si="39"/>
        <v>1.2595647866458353</v>
      </c>
      <c r="G72" s="24">
        <f t="shared" si="39"/>
        <v>1.258641745581327</v>
      </c>
      <c r="H72" s="24">
        <f t="shared" si="39"/>
        <v>1.2577220494206645</v>
      </c>
      <c r="I72" s="24">
        <f t="shared" si="39"/>
        <v>1.2568056829534995</v>
      </c>
      <c r="J72" s="24">
        <f t="shared" si="39"/>
        <v>1.2558926310607064</v>
      </c>
      <c r="K72" s="24">
        <f t="shared" si="39"/>
        <v>1.2549828787137076</v>
      </c>
      <c r="O72" s="6">
        <f t="shared" si="23"/>
        <v>7.889999999999989</v>
      </c>
      <c r="P72" s="6">
        <f t="shared" si="24"/>
        <v>7.8999999999999888</v>
      </c>
      <c r="Q72" s="5">
        <f t="shared" si="25"/>
        <v>2.807580207860767</v>
      </c>
      <c r="R72" s="5">
        <f t="shared" si="26"/>
        <v>2.807580207860767</v>
      </c>
      <c r="S72" s="5">
        <f t="shared" si="27"/>
        <v>2.7472629272139986</v>
      </c>
      <c r="T72" s="5">
        <f t="shared" si="28"/>
        <v>3.6062674487478095</v>
      </c>
      <c r="U72" s="5">
        <f t="shared" si="29"/>
        <v>3.6062674487478095</v>
      </c>
      <c r="V72" s="5">
        <f t="shared" si="30"/>
        <v>3.6062674487478095</v>
      </c>
      <c r="W72" s="5">
        <f t="shared" si="31"/>
        <v>3.6062674487478095</v>
      </c>
      <c r="X72" s="5">
        <f t="shared" si="32"/>
        <v>1</v>
      </c>
      <c r="Y72" s="5">
        <f t="shared" si="33"/>
        <v>3.3629911489693285</v>
      </c>
      <c r="Z72" s="5">
        <f t="shared" si="34"/>
        <v>2.8273452141209665</v>
      </c>
      <c r="AA72" s="5">
        <f t="shared" si="35"/>
        <v>3.3000029800943933</v>
      </c>
      <c r="AB72" s="5">
        <f t="shared" si="36"/>
        <v>3.3000029800943933</v>
      </c>
      <c r="AC72" s="5">
        <f t="shared" si="37"/>
        <v>3.3000029800943933</v>
      </c>
      <c r="AD72" s="5">
        <f t="shared" si="38"/>
        <v>3.3000029800943933</v>
      </c>
    </row>
    <row r="73" spans="1:30" x14ac:dyDescent="0.2">
      <c r="A73" s="22">
        <f t="shared" si="17"/>
        <v>77</v>
      </c>
      <c r="B73" s="23">
        <f t="shared" si="39"/>
        <v>1.2540764109738056</v>
      </c>
      <c r="C73" s="23">
        <f t="shared" si="39"/>
        <v>1.2531732129915185</v>
      </c>
      <c r="D73" s="23">
        <f t="shared" si="39"/>
        <v>1.2522732700059236</v>
      </c>
      <c r="E73" s="23">
        <f t="shared" si="39"/>
        <v>1.251376567344006</v>
      </c>
      <c r="F73" s="23">
        <f t="shared" si="39"/>
        <v>1.2504830904200126</v>
      </c>
      <c r="G73" s="23">
        <f t="shared" si="39"/>
        <v>1.249592824734812</v>
      </c>
      <c r="H73" s="23">
        <f t="shared" si="39"/>
        <v>1.2487057558752608</v>
      </c>
      <c r="I73" s="23">
        <f t="shared" si="39"/>
        <v>1.2478218695135723</v>
      </c>
      <c r="J73" s="23">
        <f t="shared" si="39"/>
        <v>1.2469411514066957</v>
      </c>
      <c r="K73" s="23">
        <f t="shared" si="39"/>
        <v>1.2460635873956958</v>
      </c>
      <c r="O73" s="6">
        <f t="shared" si="23"/>
        <v>7.9899999999999887</v>
      </c>
      <c r="P73" s="6">
        <f t="shared" si="24"/>
        <v>7.9999999999999885</v>
      </c>
      <c r="Q73" s="5">
        <f t="shared" si="25"/>
        <v>2.807580207860767</v>
      </c>
      <c r="R73" s="5">
        <f t="shared" si="26"/>
        <v>2.807580207860767</v>
      </c>
      <c r="S73" s="5">
        <f t="shared" si="27"/>
        <v>2.7472629272139986</v>
      </c>
      <c r="T73" s="5">
        <f t="shared" si="28"/>
        <v>3.6062674487478095</v>
      </c>
      <c r="U73" s="5">
        <f t="shared" si="29"/>
        <v>3.6062674487478095</v>
      </c>
      <c r="V73" s="5">
        <f t="shared" si="30"/>
        <v>3.6062674487478095</v>
      </c>
      <c r="W73" s="5">
        <f t="shared" si="31"/>
        <v>3.6062674487478095</v>
      </c>
      <c r="X73" s="5">
        <f t="shared" si="32"/>
        <v>1</v>
      </c>
      <c r="Y73" s="5">
        <f t="shared" si="33"/>
        <v>3.3629911489693285</v>
      </c>
      <c r="Z73" s="5">
        <f t="shared" si="34"/>
        <v>2.8273452141209665</v>
      </c>
      <c r="AA73" s="5">
        <f t="shared" si="35"/>
        <v>3.3000029800943933</v>
      </c>
      <c r="AB73" s="5">
        <f t="shared" si="36"/>
        <v>3.3000029800943933</v>
      </c>
      <c r="AC73" s="5">
        <f t="shared" si="37"/>
        <v>3.3000029800943933</v>
      </c>
      <c r="AD73" s="5">
        <f t="shared" si="38"/>
        <v>3.3000029800943933</v>
      </c>
    </row>
    <row r="74" spans="1:30" x14ac:dyDescent="0.2">
      <c r="A74" s="22">
        <f t="shared" si="17"/>
        <v>78</v>
      </c>
      <c r="B74" s="24">
        <f t="shared" si="39"/>
        <v>1.2451891634051417</v>
      </c>
      <c r="C74" s="24">
        <f t="shared" si="39"/>
        <v>1.2443178654424978</v>
      </c>
      <c r="D74" s="24">
        <f t="shared" si="39"/>
        <v>1.2434496795975227</v>
      </c>
      <c r="E74" s="24">
        <f t="shared" si="39"/>
        <v>1.2425845920416718</v>
      </c>
      <c r="F74" s="24">
        <f t="shared" si="39"/>
        <v>1.241722589027505</v>
      </c>
      <c r="G74" s="24">
        <f t="shared" si="39"/>
        <v>1.2408636568881004</v>
      </c>
      <c r="H74" s="24">
        <f t="shared" si="39"/>
        <v>1.2400077820364717</v>
      </c>
      <c r="I74" s="24">
        <f t="shared" si="39"/>
        <v>1.2391549509649922</v>
      </c>
      <c r="J74" s="24">
        <f t="shared" si="39"/>
        <v>1.2383051502448226</v>
      </c>
      <c r="K74" s="24">
        <f t="shared" si="39"/>
        <v>1.237458366525344</v>
      </c>
      <c r="O74" s="6">
        <f t="shared" si="23"/>
        <v>8.0899999999999892</v>
      </c>
      <c r="P74" s="6">
        <f t="shared" si="24"/>
        <v>8.099999999999989</v>
      </c>
      <c r="Q74" s="5">
        <f t="shared" si="25"/>
        <v>2.807580207860767</v>
      </c>
      <c r="R74" s="5">
        <f t="shared" si="26"/>
        <v>2.807580207860767</v>
      </c>
      <c r="S74" s="5">
        <f t="shared" si="27"/>
        <v>2.7472629272139986</v>
      </c>
      <c r="T74" s="5">
        <f t="shared" si="28"/>
        <v>3.6062674487478095</v>
      </c>
      <c r="U74" s="5">
        <f t="shared" si="29"/>
        <v>3.6062674487478095</v>
      </c>
      <c r="V74" s="5">
        <f t="shared" si="30"/>
        <v>3.6062674487478095</v>
      </c>
      <c r="W74" s="5">
        <f t="shared" si="31"/>
        <v>3.6062674487478095</v>
      </c>
      <c r="X74" s="5">
        <f t="shared" si="32"/>
        <v>1</v>
      </c>
      <c r="Y74" s="5">
        <f t="shared" si="33"/>
        <v>3.3629911489693285</v>
      </c>
      <c r="Z74" s="5">
        <f t="shared" si="34"/>
        <v>2.8273452141209665</v>
      </c>
      <c r="AA74" s="5">
        <f t="shared" si="35"/>
        <v>3.3000029800943933</v>
      </c>
      <c r="AB74" s="5">
        <f t="shared" si="36"/>
        <v>3.3000029800943933</v>
      </c>
      <c r="AC74" s="5">
        <f t="shared" si="37"/>
        <v>3.3000029800943933</v>
      </c>
      <c r="AD74" s="5">
        <f t="shared" si="38"/>
        <v>3.3000029800943933</v>
      </c>
    </row>
    <row r="75" spans="1:30" x14ac:dyDescent="0.2">
      <c r="A75" s="22">
        <f t="shared" si="17"/>
        <v>79</v>
      </c>
      <c r="B75" s="23">
        <f t="shared" si="39"/>
        <v>1.2366145865335956</v>
      </c>
      <c r="C75" s="23">
        <f t="shared" si="39"/>
        <v>1.2357737970737175</v>
      </c>
      <c r="D75" s="23">
        <f t="shared" si="39"/>
        <v>1.2349359850263983</v>
      </c>
      <c r="E75" s="23">
        <f t="shared" si="39"/>
        <v>1.2341011373483266</v>
      </c>
      <c r="F75" s="23">
        <f t="shared" si="39"/>
        <v>1.2332692410716484</v>
      </c>
      <c r="G75" s="23">
        <f t="shared" si="39"/>
        <v>1.2324402833034283</v>
      </c>
      <c r="H75" s="23">
        <f t="shared" si="39"/>
        <v>1.2316142512251147</v>
      </c>
      <c r="I75" s="23">
        <f t="shared" si="39"/>
        <v>1.2307911320920115</v>
      </c>
      <c r="J75" s="23">
        <f t="shared" si="39"/>
        <v>1.2299709132327523</v>
      </c>
      <c r="K75" s="23">
        <f t="shared" si="39"/>
        <v>1.2291535820487796</v>
      </c>
      <c r="O75" s="6">
        <f t="shared" si="23"/>
        <v>8.1899999999999888</v>
      </c>
      <c r="P75" s="6">
        <f t="shared" si="24"/>
        <v>8.1999999999999886</v>
      </c>
      <c r="Q75" s="5">
        <f t="shared" si="25"/>
        <v>2.807580207860767</v>
      </c>
      <c r="R75" s="5">
        <f t="shared" si="26"/>
        <v>2.807580207860767</v>
      </c>
      <c r="S75" s="5">
        <f t="shared" si="27"/>
        <v>2.7472629272139986</v>
      </c>
      <c r="T75" s="5">
        <f t="shared" si="28"/>
        <v>3.6062674487478095</v>
      </c>
      <c r="U75" s="5">
        <f t="shared" si="29"/>
        <v>3.6062674487478095</v>
      </c>
      <c r="V75" s="5">
        <f t="shared" si="30"/>
        <v>3.6062674487478095</v>
      </c>
      <c r="W75" s="5">
        <f t="shared" si="31"/>
        <v>3.6062674487478095</v>
      </c>
      <c r="X75" s="5">
        <f t="shared" si="32"/>
        <v>1</v>
      </c>
      <c r="Y75" s="5">
        <f t="shared" si="33"/>
        <v>3.3629911489693285</v>
      </c>
      <c r="Z75" s="5">
        <f t="shared" si="34"/>
        <v>2.8273452141209665</v>
      </c>
      <c r="AA75" s="5">
        <f t="shared" si="35"/>
        <v>3.3000029800943933</v>
      </c>
      <c r="AB75" s="5">
        <f t="shared" si="36"/>
        <v>3.3000029800943933</v>
      </c>
      <c r="AC75" s="5">
        <f t="shared" si="37"/>
        <v>3.3000029800943933</v>
      </c>
      <c r="AD75" s="5">
        <f t="shared" si="38"/>
        <v>3.3000029800943933</v>
      </c>
    </row>
    <row r="76" spans="1:30" x14ac:dyDescent="0.2">
      <c r="A76" s="22">
        <f t="shared" si="17"/>
        <v>80</v>
      </c>
      <c r="B76" s="24">
        <f t="shared" si="39"/>
        <v>1.2283391260138288</v>
      </c>
      <c r="C76" s="24">
        <f t="shared" si="39"/>
        <v>1.2275275326734159</v>
      </c>
      <c r="D76" s="24">
        <f t="shared" si="39"/>
        <v>1.226718789644331</v>
      </c>
      <c r="E76" s="24">
        <f t="shared" si="39"/>
        <v>1.2259128846141338</v>
      </c>
      <c r="F76" s="24">
        <f t="shared" si="39"/>
        <v>1.2251098053406546</v>
      </c>
      <c r="G76" s="24">
        <f t="shared" si="39"/>
        <v>1.2243095396515</v>
      </c>
      <c r="H76" s="24">
        <f t="shared" si="39"/>
        <v>1.2235120754435616</v>
      </c>
      <c r="I76" s="24">
        <f t="shared" si="39"/>
        <v>1.2227174006825288</v>
      </c>
      <c r="J76" s="24">
        <f t="shared" si="39"/>
        <v>1.2219255034024077</v>
      </c>
      <c r="K76" s="24">
        <f t="shared" si="39"/>
        <v>1.2211363717050403</v>
      </c>
      <c r="O76" s="6">
        <f t="shared" si="23"/>
        <v>8.2899999999999885</v>
      </c>
      <c r="P76" s="6">
        <f t="shared" si="24"/>
        <v>8.2999999999999883</v>
      </c>
      <c r="Q76" s="5">
        <f t="shared" si="25"/>
        <v>2.807580207860767</v>
      </c>
      <c r="R76" s="5">
        <f t="shared" si="26"/>
        <v>2.807580207860767</v>
      </c>
      <c r="S76" s="5">
        <f t="shared" si="27"/>
        <v>2.7472629272139986</v>
      </c>
      <c r="T76" s="5">
        <f t="shared" si="28"/>
        <v>3.6062674487478095</v>
      </c>
      <c r="U76" s="5">
        <f t="shared" si="29"/>
        <v>3.6062674487478095</v>
      </c>
      <c r="V76" s="5">
        <f t="shared" si="30"/>
        <v>3.6062674487478095</v>
      </c>
      <c r="W76" s="5">
        <f t="shared" si="31"/>
        <v>3.6062674487478095</v>
      </c>
      <c r="X76" s="5">
        <f t="shared" si="32"/>
        <v>1</v>
      </c>
      <c r="Y76" s="5">
        <f t="shared" si="33"/>
        <v>3.3629911489693285</v>
      </c>
      <c r="Z76" s="5">
        <f t="shared" si="34"/>
        <v>2.8273452141209665</v>
      </c>
      <c r="AA76" s="5">
        <f t="shared" si="35"/>
        <v>3.3000029800943933</v>
      </c>
      <c r="AB76" s="5">
        <f t="shared" si="36"/>
        <v>3.3000029800943933</v>
      </c>
      <c r="AC76" s="5">
        <f t="shared" si="37"/>
        <v>3.3000029800943933</v>
      </c>
      <c r="AD76" s="5">
        <f t="shared" si="38"/>
        <v>3.3000029800943933</v>
      </c>
    </row>
    <row r="77" spans="1:30" x14ac:dyDescent="0.2">
      <c r="A77" s="22">
        <f t="shared" si="17"/>
        <v>81</v>
      </c>
      <c r="B77" s="23">
        <f t="shared" si="39"/>
        <v>1.2203499937596325</v>
      </c>
      <c r="C77" s="23">
        <f t="shared" si="39"/>
        <v>1.2195663578022804</v>
      </c>
      <c r="D77" s="23">
        <f t="shared" si="39"/>
        <v>1.2187854521355059</v>
      </c>
      <c r="E77" s="23">
        <f t="shared" si="39"/>
        <v>1.2180072651277929</v>
      </c>
      <c r="F77" s="23">
        <f t="shared" si="39"/>
        <v>1.2172317852131276</v>
      </c>
      <c r="G77" s="23">
        <f t="shared" si="39"/>
        <v>1.216459000890544</v>
      </c>
      <c r="H77" s="23">
        <f t="shared" si="39"/>
        <v>1.2156889007236722</v>
      </c>
      <c r="I77" s="23">
        <f t="shared" si="39"/>
        <v>1.2149214733402907</v>
      </c>
      <c r="J77" s="23">
        <f t="shared" si="39"/>
        <v>1.2141567074318811</v>
      </c>
      <c r="K77" s="23">
        <f t="shared" si="39"/>
        <v>1.2133945917531894</v>
      </c>
      <c r="O77" s="6">
        <f t="shared" si="23"/>
        <v>8.3899999999999881</v>
      </c>
      <c r="P77" s="6">
        <f t="shared" si="24"/>
        <v>8.3999999999999879</v>
      </c>
      <c r="Q77" s="5">
        <f t="shared" si="25"/>
        <v>2.807580207860767</v>
      </c>
      <c r="R77" s="5">
        <f t="shared" si="26"/>
        <v>2.807580207860767</v>
      </c>
      <c r="S77" s="5">
        <f t="shared" si="27"/>
        <v>2.7472629272139986</v>
      </c>
      <c r="T77" s="5">
        <f t="shared" si="28"/>
        <v>3.6062674487478095</v>
      </c>
      <c r="U77" s="5">
        <f t="shared" si="29"/>
        <v>3.6062674487478095</v>
      </c>
      <c r="V77" s="5">
        <f t="shared" si="30"/>
        <v>3.6062674487478095</v>
      </c>
      <c r="W77" s="5">
        <f t="shared" si="31"/>
        <v>3.6062674487478095</v>
      </c>
      <c r="X77" s="5">
        <f t="shared" si="32"/>
        <v>1</v>
      </c>
      <c r="Y77" s="5">
        <f t="shared" si="33"/>
        <v>3.3629911489693285</v>
      </c>
      <c r="Z77" s="5">
        <f t="shared" si="34"/>
        <v>2.8273452141209665</v>
      </c>
      <c r="AA77" s="5">
        <f t="shared" si="35"/>
        <v>3.3000029800943933</v>
      </c>
      <c r="AB77" s="5">
        <f t="shared" si="36"/>
        <v>3.3000029800943933</v>
      </c>
      <c r="AC77" s="5">
        <f t="shared" si="37"/>
        <v>3.3000029800943933</v>
      </c>
      <c r="AD77" s="5">
        <f t="shared" si="38"/>
        <v>3.3000029800943933</v>
      </c>
    </row>
    <row r="78" spans="1:30" x14ac:dyDescent="0.2">
      <c r="A78" s="22">
        <f t="shared" si="17"/>
        <v>82</v>
      </c>
      <c r="B78" s="24">
        <f t="shared" si="39"/>
        <v>1.2126351151217882</v>
      </c>
      <c r="C78" s="24">
        <f t="shared" si="39"/>
        <v>1.2118782664176426</v>
      </c>
      <c r="D78" s="24">
        <f t="shared" si="39"/>
        <v>1.2111240345826824</v>
      </c>
      <c r="E78" s="24">
        <f t="shared" si="39"/>
        <v>1.2103724086203738</v>
      </c>
      <c r="F78" s="24">
        <f t="shared" si="39"/>
        <v>1.2096233775952983</v>
      </c>
      <c r="G78" s="24">
        <f t="shared" si="39"/>
        <v>1.2088769306327318</v>
      </c>
      <c r="H78" s="24">
        <f t="shared" si="39"/>
        <v>1.2081330569182309</v>
      </c>
      <c r="I78" s="24">
        <f t="shared" si="39"/>
        <v>1.2073917456972181</v>
      </c>
      <c r="J78" s="24">
        <f t="shared" si="39"/>
        <v>1.2066529862745738</v>
      </c>
      <c r="K78" s="24">
        <f t="shared" si="39"/>
        <v>1.2059167680142306</v>
      </c>
      <c r="O78" s="6">
        <f t="shared" si="23"/>
        <v>8.4899999999999878</v>
      </c>
      <c r="P78" s="6">
        <f t="shared" si="24"/>
        <v>8.4999999999999876</v>
      </c>
      <c r="Q78" s="5">
        <f t="shared" si="25"/>
        <v>2.807580207860767</v>
      </c>
      <c r="R78" s="5">
        <f t="shared" si="26"/>
        <v>2.807580207860767</v>
      </c>
      <c r="S78" s="5">
        <f t="shared" si="27"/>
        <v>2.7472629272139986</v>
      </c>
      <c r="T78" s="5">
        <f t="shared" si="28"/>
        <v>3.6062674487478095</v>
      </c>
      <c r="U78" s="5">
        <f t="shared" si="29"/>
        <v>3.6062674487478095</v>
      </c>
      <c r="V78" s="5">
        <f t="shared" si="30"/>
        <v>3.6062674487478095</v>
      </c>
      <c r="W78" s="5">
        <f t="shared" si="31"/>
        <v>3.6062674487478095</v>
      </c>
      <c r="X78" s="5">
        <f t="shared" si="32"/>
        <v>1</v>
      </c>
      <c r="Y78" s="5">
        <f t="shared" si="33"/>
        <v>3.3629911489693285</v>
      </c>
      <c r="Z78" s="5">
        <f t="shared" si="34"/>
        <v>2.8273452141209665</v>
      </c>
      <c r="AA78" s="5">
        <f t="shared" si="35"/>
        <v>3.3000029800943933</v>
      </c>
      <c r="AB78" s="5">
        <f t="shared" si="36"/>
        <v>3.3000029800943933</v>
      </c>
      <c r="AC78" s="5">
        <f t="shared" si="37"/>
        <v>3.3000029800943933</v>
      </c>
      <c r="AD78" s="5">
        <f t="shared" si="38"/>
        <v>3.3000029800943933</v>
      </c>
    </row>
    <row r="79" spans="1:30" x14ac:dyDescent="0.2">
      <c r="A79" s="22">
        <f t="shared" si="17"/>
        <v>83</v>
      </c>
      <c r="B79" s="23">
        <f t="shared" si="39"/>
        <v>1.2051830803387706</v>
      </c>
      <c r="C79" s="23">
        <f t="shared" si="39"/>
        <v>1.2044519127290252</v>
      </c>
      <c r="D79" s="23">
        <f t="shared" si="39"/>
        <v>1.2037232547236807</v>
      </c>
      <c r="E79" s="23">
        <f t="shared" si="39"/>
        <v>1.2029970959188843</v>
      </c>
      <c r="F79" s="23">
        <f t="shared" si="39"/>
        <v>1.2022734259678547</v>
      </c>
      <c r="G79" s="23">
        <f t="shared" si="39"/>
        <v>1.2015522345804952</v>
      </c>
      <c r="H79" s="23">
        <f t="shared" si="39"/>
        <v>1.2008335115230113</v>
      </c>
      <c r="I79" s="23">
        <f t="shared" si="39"/>
        <v>1.2001172466175289</v>
      </c>
      <c r="J79" s="23">
        <f t="shared" si="39"/>
        <v>1.1994034297417184</v>
      </c>
      <c r="K79" s="23">
        <f t="shared" si="39"/>
        <v>1.1986920508284193</v>
      </c>
      <c r="O79" s="6">
        <f t="shared" si="23"/>
        <v>8.5899999999999874</v>
      </c>
      <c r="P79" s="6">
        <f t="shared" si="24"/>
        <v>8.5999999999999872</v>
      </c>
      <c r="Q79" s="5">
        <f t="shared" si="25"/>
        <v>2.807580207860767</v>
      </c>
      <c r="R79" s="5">
        <f t="shared" si="26"/>
        <v>2.807580207860767</v>
      </c>
      <c r="S79" s="5">
        <f t="shared" si="27"/>
        <v>2.7472629272139986</v>
      </c>
      <c r="T79" s="5">
        <f t="shared" si="28"/>
        <v>3.6062674487478095</v>
      </c>
      <c r="U79" s="5">
        <f t="shared" si="29"/>
        <v>3.6062674487478095</v>
      </c>
      <c r="V79" s="5">
        <f t="shared" si="30"/>
        <v>3.6062674487478095</v>
      </c>
      <c r="W79" s="5">
        <f t="shared" si="31"/>
        <v>3.6062674487478095</v>
      </c>
      <c r="X79" s="5">
        <f t="shared" si="32"/>
        <v>1</v>
      </c>
      <c r="Y79" s="5">
        <f t="shared" si="33"/>
        <v>3.3629911489693285</v>
      </c>
      <c r="Z79" s="5">
        <f t="shared" si="34"/>
        <v>2.8273452141209665</v>
      </c>
      <c r="AA79" s="5">
        <f t="shared" si="35"/>
        <v>3.3000029800943933</v>
      </c>
      <c r="AB79" s="5">
        <f t="shared" si="36"/>
        <v>3.3000029800943933</v>
      </c>
      <c r="AC79" s="5">
        <f t="shared" si="37"/>
        <v>3.3000029800943933</v>
      </c>
      <c r="AD79" s="5">
        <f t="shared" si="38"/>
        <v>3.3000029800943933</v>
      </c>
    </row>
    <row r="80" spans="1:30" x14ac:dyDescent="0.2">
      <c r="A80" s="22">
        <f t="shared" si="17"/>
        <v>84</v>
      </c>
      <c r="B80" s="24">
        <f t="shared" si="39"/>
        <v>1.1979830998652696</v>
      </c>
      <c r="C80" s="24">
        <f t="shared" si="39"/>
        <v>1.1972765668943373</v>
      </c>
      <c r="D80" s="24">
        <f t="shared" si="39"/>
        <v>1.1965724420117547</v>
      </c>
      <c r="E80" s="24">
        <f t="shared" si="39"/>
        <v>1.195870715367356</v>
      </c>
      <c r="F80" s="24">
        <f t="shared" si="39"/>
        <v>1.1951713771643186</v>
      </c>
      <c r="G80" s="24">
        <f t="shared" si="39"/>
        <v>1.1944744176588054</v>
      </c>
      <c r="H80" s="24">
        <f t="shared" si="39"/>
        <v>1.1937798271596107</v>
      </c>
      <c r="I80" s="24">
        <f t="shared" si="39"/>
        <v>1.1930875960278107</v>
      </c>
      <c r="J80" s="24">
        <f t="shared" si="39"/>
        <v>1.1923977146764126</v>
      </c>
      <c r="K80" s="24">
        <f t="shared" si="39"/>
        <v>1.1917101735700122</v>
      </c>
      <c r="O80" s="6">
        <f t="shared" si="23"/>
        <v>8.6899999999999871</v>
      </c>
      <c r="P80" s="6">
        <f t="shared" si="24"/>
        <v>8.6999999999999869</v>
      </c>
      <c r="Q80" s="5">
        <f t="shared" si="25"/>
        <v>2.807580207860767</v>
      </c>
      <c r="R80" s="5">
        <f t="shared" si="26"/>
        <v>2.807580207860767</v>
      </c>
      <c r="S80" s="5">
        <f t="shared" si="27"/>
        <v>2.7472629272139986</v>
      </c>
      <c r="T80" s="5">
        <f t="shared" si="28"/>
        <v>3.6062674487478095</v>
      </c>
      <c r="U80" s="5">
        <f t="shared" si="29"/>
        <v>3.6062674487478095</v>
      </c>
      <c r="V80" s="5">
        <f t="shared" si="30"/>
        <v>3.6062674487478095</v>
      </c>
      <c r="W80" s="5">
        <f t="shared" si="31"/>
        <v>3.6062674487478095</v>
      </c>
      <c r="X80" s="5">
        <f t="shared" si="32"/>
        <v>1</v>
      </c>
      <c r="Y80" s="5">
        <f t="shared" si="33"/>
        <v>3.3629911489693285</v>
      </c>
      <c r="Z80" s="5">
        <f t="shared" si="34"/>
        <v>2.8273452141209665</v>
      </c>
      <c r="AA80" s="5">
        <f t="shared" si="35"/>
        <v>3.3000029800943933</v>
      </c>
      <c r="AB80" s="5">
        <f t="shared" si="36"/>
        <v>3.3000029800943933</v>
      </c>
      <c r="AC80" s="5">
        <f t="shared" si="37"/>
        <v>3.3000029800943933</v>
      </c>
      <c r="AD80" s="5">
        <f t="shared" si="38"/>
        <v>3.3000029800943933</v>
      </c>
    </row>
    <row r="81" spans="1:30" x14ac:dyDescent="0.2">
      <c r="A81" s="22">
        <f t="shared" si="17"/>
        <v>85</v>
      </c>
      <c r="B81" s="23">
        <f t="shared" si="39"/>
        <v>1.1910249632244483</v>
      </c>
      <c r="C81" s="23">
        <f t="shared" si="39"/>
        <v>1.1903420742064643</v>
      </c>
      <c r="D81" s="23">
        <f t="shared" si="39"/>
        <v>1.1896614971333701</v>
      </c>
      <c r="E81" s="23">
        <f t="shared" si="39"/>
        <v>1.1889832226727075</v>
      </c>
      <c r="F81" s="23">
        <f t="shared" si="39"/>
        <v>1.188307241541918</v>
      </c>
      <c r="G81" s="23">
        <f t="shared" si="39"/>
        <v>1.1876335445080133</v>
      </c>
      <c r="H81" s="23">
        <f t="shared" si="39"/>
        <v>1.1869621223872482</v>
      </c>
      <c r="I81" s="23">
        <f t="shared" si="39"/>
        <v>1.1862929660447969</v>
      </c>
      <c r="J81" s="23">
        <f t="shared" si="39"/>
        <v>1.18562606639443</v>
      </c>
      <c r="K81" s="23">
        <f t="shared" si="39"/>
        <v>1.1849614143981964</v>
      </c>
      <c r="O81" s="6">
        <f t="shared" si="23"/>
        <v>8.7899999999999867</v>
      </c>
      <c r="P81" s="6">
        <f t="shared" si="24"/>
        <v>8.7999999999999865</v>
      </c>
      <c r="Q81" s="5">
        <f t="shared" si="25"/>
        <v>2.807580207860767</v>
      </c>
      <c r="R81" s="5">
        <f t="shared" si="26"/>
        <v>2.807580207860767</v>
      </c>
      <c r="S81" s="5">
        <f t="shared" si="27"/>
        <v>2.7472629272139986</v>
      </c>
      <c r="T81" s="5">
        <f t="shared" si="28"/>
        <v>3.6062674487478095</v>
      </c>
      <c r="U81" s="5">
        <f t="shared" si="29"/>
        <v>3.6062674487478095</v>
      </c>
      <c r="V81" s="5">
        <f t="shared" si="30"/>
        <v>3.6062674487478095</v>
      </c>
      <c r="W81" s="5">
        <f t="shared" si="31"/>
        <v>3.6062674487478095</v>
      </c>
      <c r="X81" s="5">
        <f t="shared" si="32"/>
        <v>1</v>
      </c>
      <c r="Y81" s="5">
        <f t="shared" si="33"/>
        <v>3.3629911489693285</v>
      </c>
      <c r="Z81" s="5">
        <f t="shared" si="34"/>
        <v>2.8273452141209665</v>
      </c>
      <c r="AA81" s="5">
        <f t="shared" si="35"/>
        <v>3.3000029800943933</v>
      </c>
      <c r="AB81" s="5">
        <f t="shared" si="36"/>
        <v>3.3000029800943933</v>
      </c>
      <c r="AC81" s="5">
        <f t="shared" si="37"/>
        <v>3.3000029800943933</v>
      </c>
      <c r="AD81" s="5">
        <f t="shared" si="38"/>
        <v>3.3000029800943933</v>
      </c>
    </row>
    <row r="82" spans="1:30" x14ac:dyDescent="0.2">
      <c r="A82" s="22">
        <f t="shared" si="17"/>
        <v>86</v>
      </c>
      <c r="B82" s="24">
        <f t="shared" ref="B82:K91" si="40">VLOOKUP($A82+B$20+0.01,SINCLAIRTABELLE,$A$16)</f>
        <v>1.1842990010661052</v>
      </c>
      <c r="C82" s="24">
        <f t="shared" si="40"/>
        <v>1.1836388174558126</v>
      </c>
      <c r="D82" s="24">
        <f t="shared" si="40"/>
        <v>1.1829808546723093</v>
      </c>
      <c r="E82" s="24">
        <f t="shared" si="40"/>
        <v>1.182325103867611</v>
      </c>
      <c r="F82" s="24">
        <f t="shared" si="40"/>
        <v>1.1816715562404516</v>
      </c>
      <c r="G82" s="24">
        <f t="shared" si="40"/>
        <v>1.1810202030359778</v>
      </c>
      <c r="H82" s="24">
        <f t="shared" si="40"/>
        <v>1.180371035545448</v>
      </c>
      <c r="I82" s="24">
        <f t="shared" si="40"/>
        <v>1.179724045105931</v>
      </c>
      <c r="J82" s="24">
        <f t="shared" si="40"/>
        <v>1.1790792231000093</v>
      </c>
      <c r="K82" s="24">
        <f t="shared" si="40"/>
        <v>1.1784365609554832</v>
      </c>
      <c r="O82" s="6">
        <f t="shared" si="23"/>
        <v>8.8899999999999864</v>
      </c>
      <c r="P82" s="6">
        <f t="shared" si="24"/>
        <v>8.8999999999999861</v>
      </c>
      <c r="Q82" s="5">
        <f t="shared" si="25"/>
        <v>2.807580207860767</v>
      </c>
      <c r="R82" s="5">
        <f t="shared" si="26"/>
        <v>2.807580207860767</v>
      </c>
      <c r="S82" s="5">
        <f t="shared" si="27"/>
        <v>2.7472629272139986</v>
      </c>
      <c r="T82" s="5">
        <f t="shared" si="28"/>
        <v>3.6062674487478095</v>
      </c>
      <c r="U82" s="5">
        <f t="shared" si="29"/>
        <v>3.6062674487478095</v>
      </c>
      <c r="V82" s="5">
        <f t="shared" si="30"/>
        <v>3.6062674487478095</v>
      </c>
      <c r="W82" s="5">
        <f t="shared" si="31"/>
        <v>3.6062674487478095</v>
      </c>
      <c r="X82" s="5">
        <f t="shared" si="32"/>
        <v>1</v>
      </c>
      <c r="Y82" s="5">
        <f t="shared" si="33"/>
        <v>3.3629911489693285</v>
      </c>
      <c r="Z82" s="5">
        <f t="shared" si="34"/>
        <v>2.8273452141209665</v>
      </c>
      <c r="AA82" s="5">
        <f t="shared" si="35"/>
        <v>3.3000029800943933</v>
      </c>
      <c r="AB82" s="5">
        <f t="shared" si="36"/>
        <v>3.3000029800943933</v>
      </c>
      <c r="AC82" s="5">
        <f t="shared" si="37"/>
        <v>3.3000029800943933</v>
      </c>
      <c r="AD82" s="5">
        <f t="shared" si="38"/>
        <v>3.3000029800943933</v>
      </c>
    </row>
    <row r="83" spans="1:30" x14ac:dyDescent="0.2">
      <c r="A83" s="22">
        <f t="shared" si="17"/>
        <v>87</v>
      </c>
      <c r="B83" s="23">
        <f t="shared" si="40"/>
        <v>1.1777960501450775</v>
      </c>
      <c r="C83" s="23">
        <f t="shared" si="40"/>
        <v>1.1771576821861516</v>
      </c>
      <c r="D83" s="23">
        <f t="shared" si="40"/>
        <v>1.1765214486404092</v>
      </c>
      <c r="E83" s="23">
        <f t="shared" si="40"/>
        <v>1.1758873411136144</v>
      </c>
      <c r="F83" s="23">
        <f t="shared" si="40"/>
        <v>1.1752553512553046</v>
      </c>
      <c r="G83" s="23">
        <f t="shared" si="40"/>
        <v>1.1746254707585106</v>
      </c>
      <c r="H83" s="23">
        <f t="shared" si="40"/>
        <v>1.1739976913594765</v>
      </c>
      <c r="I83" s="23">
        <f t="shared" si="40"/>
        <v>1.1733720048373808</v>
      </c>
      <c r="J83" s="23">
        <f t="shared" si="40"/>
        <v>1.1727484030140616</v>
      </c>
      <c r="K83" s="23">
        <f t="shared" si="40"/>
        <v>1.1721268777537432</v>
      </c>
      <c r="O83" s="6">
        <f t="shared" si="23"/>
        <v>8.989999999999986</v>
      </c>
      <c r="P83" s="6">
        <f t="shared" si="24"/>
        <v>8.9999999999999858</v>
      </c>
      <c r="Q83" s="5">
        <f t="shared" si="25"/>
        <v>2.807580207860767</v>
      </c>
      <c r="R83" s="5">
        <f t="shared" si="26"/>
        <v>2.807580207860767</v>
      </c>
      <c r="S83" s="5">
        <f t="shared" si="27"/>
        <v>2.7472629272139986</v>
      </c>
      <c r="T83" s="5">
        <f t="shared" si="28"/>
        <v>3.6062674487478095</v>
      </c>
      <c r="U83" s="5">
        <f t="shared" si="29"/>
        <v>3.6062674487478095</v>
      </c>
      <c r="V83" s="5">
        <f t="shared" si="30"/>
        <v>3.6062674487478095</v>
      </c>
      <c r="W83" s="5">
        <f t="shared" si="31"/>
        <v>3.6062674487478095</v>
      </c>
      <c r="X83" s="5">
        <f t="shared" si="32"/>
        <v>1</v>
      </c>
      <c r="Y83" s="5">
        <f t="shared" si="33"/>
        <v>3.3629911489693285</v>
      </c>
      <c r="Z83" s="5">
        <f t="shared" si="34"/>
        <v>2.8273452141209665</v>
      </c>
      <c r="AA83" s="5">
        <f t="shared" si="35"/>
        <v>3.3000029800943933</v>
      </c>
      <c r="AB83" s="5">
        <f t="shared" si="36"/>
        <v>3.3000029800943933</v>
      </c>
      <c r="AC83" s="5">
        <f t="shared" si="37"/>
        <v>3.3000029800943933</v>
      </c>
      <c r="AD83" s="5">
        <f t="shared" si="38"/>
        <v>3.3000029800943933</v>
      </c>
    </row>
    <row r="84" spans="1:30" x14ac:dyDescent="0.2">
      <c r="A84" s="22">
        <f t="shared" si="17"/>
        <v>88</v>
      </c>
      <c r="B84" s="24">
        <f t="shared" si="40"/>
        <v>1.1715074209627649</v>
      </c>
      <c r="C84" s="24">
        <f t="shared" si="40"/>
        <v>1.170890024589311</v>
      </c>
      <c r="D84" s="24">
        <f t="shared" si="40"/>
        <v>1.1702746806231434</v>
      </c>
      <c r="E84" s="24">
        <f t="shared" si="40"/>
        <v>1.1696613810953373</v>
      </c>
      <c r="F84" s="24">
        <f t="shared" si="40"/>
        <v>1.1690501180780168</v>
      </c>
      <c r="G84" s="24">
        <f t="shared" si="40"/>
        <v>1.1684408836840949</v>
      </c>
      <c r="H84" s="24">
        <f t="shared" si="40"/>
        <v>1.1678336700670127</v>
      </c>
      <c r="I84" s="24">
        <f t="shared" si="40"/>
        <v>1.1672284694204831</v>
      </c>
      <c r="J84" s="24">
        <f t="shared" si="40"/>
        <v>1.1666252739782352</v>
      </c>
      <c r="K84" s="24">
        <f t="shared" si="40"/>
        <v>1.1660240760137608</v>
      </c>
      <c r="O84" s="6">
        <f t="shared" si="23"/>
        <v>9.0899999999999856</v>
      </c>
      <c r="P84" s="6">
        <f t="shared" si="24"/>
        <v>9.0999999999999854</v>
      </c>
      <c r="Q84" s="5">
        <f t="shared" si="25"/>
        <v>2.807580207860767</v>
      </c>
      <c r="R84" s="5">
        <f t="shared" si="26"/>
        <v>2.807580207860767</v>
      </c>
      <c r="S84" s="5">
        <f t="shared" si="27"/>
        <v>2.7472629272139986</v>
      </c>
      <c r="T84" s="5">
        <f t="shared" si="28"/>
        <v>3.6062674487478095</v>
      </c>
      <c r="U84" s="5">
        <f t="shared" si="29"/>
        <v>3.6062674487478095</v>
      </c>
      <c r="V84" s="5">
        <f t="shared" si="30"/>
        <v>3.6062674487478095</v>
      </c>
      <c r="W84" s="5">
        <f t="shared" si="31"/>
        <v>3.6062674487478095</v>
      </c>
      <c r="X84" s="5">
        <f t="shared" si="32"/>
        <v>1</v>
      </c>
      <c r="Y84" s="5">
        <f t="shared" si="33"/>
        <v>3.3629911489693285</v>
      </c>
      <c r="Z84" s="5">
        <f t="shared" si="34"/>
        <v>2.8273452141209665</v>
      </c>
      <c r="AA84" s="5">
        <f t="shared" si="35"/>
        <v>3.3000029800943933</v>
      </c>
      <c r="AB84" s="5">
        <f t="shared" si="36"/>
        <v>3.3000029800943933</v>
      </c>
      <c r="AC84" s="5">
        <f t="shared" si="37"/>
        <v>3.3000029800943933</v>
      </c>
      <c r="AD84" s="5">
        <f t="shared" si="38"/>
        <v>3.3000029800943933</v>
      </c>
    </row>
    <row r="85" spans="1:30" x14ac:dyDescent="0.2">
      <c r="A85" s="22">
        <f t="shared" si="17"/>
        <v>89</v>
      </c>
      <c r="B85" s="23">
        <f t="shared" si="40"/>
        <v>1.1654248678400632</v>
      </c>
      <c r="C85" s="23">
        <f t="shared" si="40"/>
        <v>1.1648276418094061</v>
      </c>
      <c r="D85" s="23">
        <f t="shared" si="40"/>
        <v>1.1642323903130682</v>
      </c>
      <c r="E85" s="23">
        <f t="shared" si="40"/>
        <v>1.1636391057810949</v>
      </c>
      <c r="F85" s="23">
        <f t="shared" si="40"/>
        <v>1.1630477806820556</v>
      </c>
      <c r="G85" s="23">
        <f t="shared" si="40"/>
        <v>1.1624584075228008</v>
      </c>
      <c r="H85" s="23">
        <f t="shared" si="40"/>
        <v>1.1618709788482227</v>
      </c>
      <c r="I85" s="23">
        <f t="shared" si="40"/>
        <v>1.1612854872410148</v>
      </c>
      <c r="J85" s="23">
        <f t="shared" si="40"/>
        <v>1.1607019253214361</v>
      </c>
      <c r="K85" s="23">
        <f t="shared" si="40"/>
        <v>1.1601202857470769</v>
      </c>
      <c r="O85" s="6">
        <f t="shared" si="23"/>
        <v>9.1899999999999853</v>
      </c>
      <c r="P85" s="6">
        <f t="shared" si="24"/>
        <v>9.1999999999999851</v>
      </c>
      <c r="Q85" s="5">
        <f t="shared" si="25"/>
        <v>2.807580207860767</v>
      </c>
      <c r="R85" s="5">
        <f t="shared" si="26"/>
        <v>2.807580207860767</v>
      </c>
      <c r="S85" s="5">
        <f t="shared" si="27"/>
        <v>2.7472629272139986</v>
      </c>
      <c r="T85" s="5">
        <f t="shared" si="28"/>
        <v>3.6062674487478095</v>
      </c>
      <c r="U85" s="5">
        <f t="shared" si="29"/>
        <v>3.6062674487478095</v>
      </c>
      <c r="V85" s="5">
        <f t="shared" si="30"/>
        <v>3.6062674487478095</v>
      </c>
      <c r="W85" s="5">
        <f t="shared" si="31"/>
        <v>3.6062674487478095</v>
      </c>
      <c r="X85" s="5">
        <f t="shared" si="32"/>
        <v>1</v>
      </c>
      <c r="Y85" s="5">
        <f t="shared" si="33"/>
        <v>3.3629911489693285</v>
      </c>
      <c r="Z85" s="5">
        <f t="shared" si="34"/>
        <v>2.8273452141209665</v>
      </c>
      <c r="AA85" s="5">
        <f t="shared" si="35"/>
        <v>3.3000029800943933</v>
      </c>
      <c r="AB85" s="5">
        <f t="shared" si="36"/>
        <v>3.3000029800943933</v>
      </c>
      <c r="AC85" s="5">
        <f t="shared" si="37"/>
        <v>3.3000029800943933</v>
      </c>
      <c r="AD85" s="5">
        <f t="shared" si="38"/>
        <v>3.3000029800943933</v>
      </c>
    </row>
    <row r="86" spans="1:30" x14ac:dyDescent="0.2">
      <c r="A86" s="22">
        <f t="shared" ref="A86:A119" si="41">A85+1</f>
        <v>90</v>
      </c>
      <c r="B86" s="24">
        <f t="shared" si="40"/>
        <v>1.1595405612126228</v>
      </c>
      <c r="C86" s="24">
        <f t="shared" si="40"/>
        <v>1.158962744449626</v>
      </c>
      <c r="D86" s="24">
        <f t="shared" si="40"/>
        <v>1.158386828226273</v>
      </c>
      <c r="E86" s="24">
        <f t="shared" si="40"/>
        <v>1.1578128053471581</v>
      </c>
      <c r="F86" s="24">
        <f t="shared" si="40"/>
        <v>1.1572406686530559</v>
      </c>
      <c r="G86" s="24">
        <f t="shared" si="40"/>
        <v>1.1566704110206969</v>
      </c>
      <c r="H86" s="24">
        <f t="shared" si="40"/>
        <v>1.1561020253625438</v>
      </c>
      <c r="I86" s="24">
        <f t="shared" si="40"/>
        <v>1.1555355046265712</v>
      </c>
      <c r="J86" s="24">
        <f t="shared" si="40"/>
        <v>1.1549708417960438</v>
      </c>
      <c r="K86" s="24">
        <f t="shared" si="40"/>
        <v>1.1544080298892996</v>
      </c>
      <c r="O86" s="6">
        <f t="shared" si="23"/>
        <v>9.2899999999999849</v>
      </c>
      <c r="P86" s="6">
        <f t="shared" si="24"/>
        <v>9.2999999999999847</v>
      </c>
      <c r="Q86" s="5">
        <f t="shared" si="25"/>
        <v>2.807580207860767</v>
      </c>
      <c r="R86" s="5">
        <f t="shared" si="26"/>
        <v>2.807580207860767</v>
      </c>
      <c r="S86" s="5">
        <f t="shared" si="27"/>
        <v>2.7472629272139986</v>
      </c>
      <c r="T86" s="5">
        <f t="shared" si="28"/>
        <v>3.6062674487478095</v>
      </c>
      <c r="U86" s="5">
        <f t="shared" si="29"/>
        <v>3.6062674487478095</v>
      </c>
      <c r="V86" s="5">
        <f t="shared" si="30"/>
        <v>3.6062674487478095</v>
      </c>
      <c r="W86" s="5">
        <f t="shared" si="31"/>
        <v>3.6062674487478095</v>
      </c>
      <c r="X86" s="5">
        <f t="shared" si="32"/>
        <v>1</v>
      </c>
      <c r="Y86" s="5">
        <f t="shared" si="33"/>
        <v>3.3629911489693285</v>
      </c>
      <c r="Z86" s="5">
        <f t="shared" si="34"/>
        <v>2.8273452141209665</v>
      </c>
      <c r="AA86" s="5">
        <f t="shared" si="35"/>
        <v>3.3000029800943933</v>
      </c>
      <c r="AB86" s="5">
        <f t="shared" si="36"/>
        <v>3.3000029800943933</v>
      </c>
      <c r="AC86" s="5">
        <f t="shared" si="37"/>
        <v>3.3000029800943933</v>
      </c>
      <c r="AD86" s="5">
        <f t="shared" si="38"/>
        <v>3.3000029800943933</v>
      </c>
    </row>
    <row r="87" spans="1:30" x14ac:dyDescent="0.2">
      <c r="A87" s="22">
        <f t="shared" si="41"/>
        <v>91</v>
      </c>
      <c r="B87" s="23">
        <f t="shared" si="40"/>
        <v>1.1538470619595329</v>
      </c>
      <c r="C87" s="23">
        <f t="shared" si="40"/>
        <v>1.1532879310945785</v>
      </c>
      <c r="D87" s="23">
        <f t="shared" si="40"/>
        <v>1.1527306304166995</v>
      </c>
      <c r="E87" s="23">
        <f t="shared" si="40"/>
        <v>1.1521751530823743</v>
      </c>
      <c r="F87" s="23">
        <f t="shared" si="40"/>
        <v>1.1516214922820858</v>
      </c>
      <c r="G87" s="23">
        <f t="shared" si="40"/>
        <v>1.1510696412401142</v>
      </c>
      <c r="H87" s="23">
        <f t="shared" si="40"/>
        <v>1.1505195932143286</v>
      </c>
      <c r="I87" s="23">
        <f t="shared" si="40"/>
        <v>1.1499713414959807</v>
      </c>
      <c r="J87" s="23">
        <f t="shared" si="40"/>
        <v>1.1494248794095012</v>
      </c>
      <c r="K87" s="23">
        <f t="shared" si="40"/>
        <v>1.1488802003122975</v>
      </c>
      <c r="O87" s="6">
        <f t="shared" si="23"/>
        <v>9.3899999999999846</v>
      </c>
      <c r="P87" s="6">
        <f t="shared" si="24"/>
        <v>9.3999999999999844</v>
      </c>
      <c r="Q87" s="5">
        <f t="shared" si="25"/>
        <v>2.807580207860767</v>
      </c>
      <c r="R87" s="5">
        <f t="shared" si="26"/>
        <v>2.807580207860767</v>
      </c>
      <c r="S87" s="5">
        <f t="shared" si="27"/>
        <v>2.7472629272139986</v>
      </c>
      <c r="T87" s="5">
        <f t="shared" si="28"/>
        <v>3.6062674487478095</v>
      </c>
      <c r="U87" s="5">
        <f t="shared" si="29"/>
        <v>3.6062674487478095</v>
      </c>
      <c r="V87" s="5">
        <f t="shared" si="30"/>
        <v>3.6062674487478095</v>
      </c>
      <c r="W87" s="5">
        <f t="shared" si="31"/>
        <v>3.6062674487478095</v>
      </c>
      <c r="X87" s="5">
        <f t="shared" si="32"/>
        <v>1</v>
      </c>
      <c r="Y87" s="5">
        <f t="shared" si="33"/>
        <v>3.3629911489693285</v>
      </c>
      <c r="Z87" s="5">
        <f t="shared" si="34"/>
        <v>2.8273452141209665</v>
      </c>
      <c r="AA87" s="5">
        <f t="shared" si="35"/>
        <v>3.3000029800943933</v>
      </c>
      <c r="AB87" s="5">
        <f t="shared" si="36"/>
        <v>3.3000029800943933</v>
      </c>
      <c r="AC87" s="5">
        <f t="shared" si="37"/>
        <v>3.3000029800943933</v>
      </c>
      <c r="AD87" s="5">
        <f t="shared" si="38"/>
        <v>3.3000029800943933</v>
      </c>
    </row>
    <row r="88" spans="1:30" x14ac:dyDescent="0.2">
      <c r="A88" s="22">
        <f t="shared" si="41"/>
        <v>92</v>
      </c>
      <c r="B88" s="24">
        <f t="shared" si="40"/>
        <v>1.1483372975945507</v>
      </c>
      <c r="C88" s="24">
        <f t="shared" si="40"/>
        <v>1.1477961646790171</v>
      </c>
      <c r="D88" s="24">
        <f t="shared" si="40"/>
        <v>1.1472567950208294</v>
      </c>
      <c r="E88" s="24">
        <f t="shared" si="40"/>
        <v>1.1467191821072993</v>
      </c>
      <c r="F88" s="24">
        <f t="shared" si="40"/>
        <v>1.1461833194577224</v>
      </c>
      <c r="G88" s="24">
        <f t="shared" si="40"/>
        <v>1.145649200623184</v>
      </c>
      <c r="H88" s="24">
        <f t="shared" si="40"/>
        <v>1.1451168191863654</v>
      </c>
      <c r="I88" s="24">
        <f t="shared" si="40"/>
        <v>1.1445861687613541</v>
      </c>
      <c r="J88" s="24">
        <f t="shared" si="40"/>
        <v>1.1440572429934524</v>
      </c>
      <c r="K88" s="24">
        <f t="shared" si="40"/>
        <v>1.1435300355589892</v>
      </c>
      <c r="O88" s="6">
        <f t="shared" si="23"/>
        <v>9.4899999999999842</v>
      </c>
      <c r="P88" s="6">
        <f t="shared" si="24"/>
        <v>9.499999999999984</v>
      </c>
      <c r="Q88" s="5">
        <f t="shared" si="25"/>
        <v>2.807580207860767</v>
      </c>
      <c r="R88" s="5">
        <f t="shared" si="26"/>
        <v>2.807580207860767</v>
      </c>
      <c r="S88" s="5">
        <f t="shared" si="27"/>
        <v>2.7472629272139986</v>
      </c>
      <c r="T88" s="5">
        <f t="shared" si="28"/>
        <v>3.6062674487478095</v>
      </c>
      <c r="U88" s="5">
        <f t="shared" si="29"/>
        <v>3.6062674487478095</v>
      </c>
      <c r="V88" s="5">
        <f t="shared" si="30"/>
        <v>3.6062674487478095</v>
      </c>
      <c r="W88" s="5">
        <f t="shared" si="31"/>
        <v>3.6062674487478095</v>
      </c>
      <c r="X88" s="5">
        <f t="shared" si="32"/>
        <v>1</v>
      </c>
      <c r="Y88" s="5">
        <f t="shared" si="33"/>
        <v>3.3629911489693285</v>
      </c>
      <c r="Z88" s="5">
        <f t="shared" si="34"/>
        <v>2.8273452141209665</v>
      </c>
      <c r="AA88" s="5">
        <f t="shared" si="35"/>
        <v>3.3000029800943933</v>
      </c>
      <c r="AB88" s="5">
        <f t="shared" si="36"/>
        <v>3.3000029800943933</v>
      </c>
      <c r="AC88" s="5">
        <f t="shared" si="37"/>
        <v>3.3000029800943933</v>
      </c>
      <c r="AD88" s="5">
        <f t="shared" si="38"/>
        <v>3.3000029800943933</v>
      </c>
    </row>
    <row r="89" spans="1:30" x14ac:dyDescent="0.2">
      <c r="A89" s="22">
        <f t="shared" si="41"/>
        <v>93</v>
      </c>
      <c r="B89" s="23">
        <f t="shared" si="40"/>
        <v>1.1430045401651336</v>
      </c>
      <c r="C89" s="23">
        <f t="shared" si="40"/>
        <v>1.1424807505497072</v>
      </c>
      <c r="D89" s="23">
        <f t="shared" si="40"/>
        <v>1.1419586604810013</v>
      </c>
      <c r="E89" s="23">
        <f t="shared" si="40"/>
        <v>1.1414382637575922</v>
      </c>
      <c r="F89" s="23">
        <f t="shared" si="40"/>
        <v>1.14091955420816</v>
      </c>
      <c r="G89" s="23">
        <f t="shared" si="40"/>
        <v>1.1404025256913077</v>
      </c>
      <c r="H89" s="23">
        <f t="shared" si="40"/>
        <v>1.1398871720953818</v>
      </c>
      <c r="I89" s="23">
        <f t="shared" si="40"/>
        <v>1.1393734873382946</v>
      </c>
      <c r="J89" s="23">
        <f t="shared" si="40"/>
        <v>1.1388614653673466</v>
      </c>
      <c r="K89" s="23">
        <f t="shared" si="40"/>
        <v>1.1383511001590509</v>
      </c>
      <c r="O89" s="6">
        <f t="shared" si="23"/>
        <v>9.5899999999999839</v>
      </c>
      <c r="P89" s="6">
        <f t="shared" si="24"/>
        <v>9.5999999999999837</v>
      </c>
      <c r="Q89" s="5">
        <f t="shared" si="25"/>
        <v>2.807580207860767</v>
      </c>
      <c r="R89" s="5">
        <f t="shared" si="26"/>
        <v>2.807580207860767</v>
      </c>
      <c r="S89" s="5">
        <f t="shared" si="27"/>
        <v>2.7472629272139986</v>
      </c>
      <c r="T89" s="5">
        <f t="shared" si="28"/>
        <v>3.6062674487478095</v>
      </c>
      <c r="U89" s="5">
        <f t="shared" si="29"/>
        <v>3.6062674487478095</v>
      </c>
      <c r="V89" s="5">
        <f t="shared" si="30"/>
        <v>3.6062674487478095</v>
      </c>
      <c r="W89" s="5">
        <f t="shared" si="31"/>
        <v>3.6062674487478095</v>
      </c>
      <c r="X89" s="5">
        <f t="shared" si="32"/>
        <v>1</v>
      </c>
      <c r="Y89" s="5">
        <f t="shared" si="33"/>
        <v>3.3629911489693285</v>
      </c>
      <c r="Z89" s="5">
        <f t="shared" si="34"/>
        <v>2.8273452141209665</v>
      </c>
      <c r="AA89" s="5">
        <f t="shared" si="35"/>
        <v>3.3000029800943933</v>
      </c>
      <c r="AB89" s="5">
        <f t="shared" si="36"/>
        <v>3.3000029800943933</v>
      </c>
      <c r="AC89" s="5">
        <f t="shared" si="37"/>
        <v>3.3000029800943933</v>
      </c>
      <c r="AD89" s="5">
        <f t="shared" si="38"/>
        <v>3.3000029800943933</v>
      </c>
    </row>
    <row r="90" spans="1:30" x14ac:dyDescent="0.2">
      <c r="A90" s="22">
        <f t="shared" si="41"/>
        <v>94</v>
      </c>
      <c r="B90" s="24">
        <f t="shared" si="40"/>
        <v>1.1378423857189606</v>
      </c>
      <c r="C90" s="24">
        <f t="shared" si="40"/>
        <v>1.1373353160814927</v>
      </c>
      <c r="D90" s="24">
        <f t="shared" si="40"/>
        <v>1.1368298853097594</v>
      </c>
      <c r="E90" s="24">
        <f t="shared" si="40"/>
        <v>1.1363260874953949</v>
      </c>
      <c r="F90" s="24">
        <f t="shared" si="40"/>
        <v>1.1358239167583875</v>
      </c>
      <c r="G90" s="24">
        <f t="shared" si="40"/>
        <v>1.135323367246911</v>
      </c>
      <c r="H90" s="24">
        <f t="shared" si="40"/>
        <v>1.1348244331371569</v>
      </c>
      <c r="I90" s="24">
        <f t="shared" si="40"/>
        <v>1.1343271086331694</v>
      </c>
      <c r="J90" s="24">
        <f t="shared" si="40"/>
        <v>1.133831387966681</v>
      </c>
      <c r="K90" s="24">
        <f t="shared" si="40"/>
        <v>1.1333372653969471</v>
      </c>
      <c r="O90" s="6">
        <f t="shared" si="23"/>
        <v>9.6899999999999835</v>
      </c>
      <c r="P90" s="6">
        <f t="shared" si="24"/>
        <v>9.6999999999999833</v>
      </c>
      <c r="Q90" s="5">
        <f t="shared" si="25"/>
        <v>2.807580207860767</v>
      </c>
      <c r="R90" s="5">
        <f t="shared" si="26"/>
        <v>2.807580207860767</v>
      </c>
      <c r="S90" s="5">
        <f t="shared" si="27"/>
        <v>2.7472629272139986</v>
      </c>
      <c r="T90" s="5">
        <f t="shared" si="28"/>
        <v>3.6062674487478095</v>
      </c>
      <c r="U90" s="5">
        <f t="shared" si="29"/>
        <v>3.6062674487478095</v>
      </c>
      <c r="V90" s="5">
        <f t="shared" si="30"/>
        <v>3.6062674487478095</v>
      </c>
      <c r="W90" s="5">
        <f t="shared" si="31"/>
        <v>3.6062674487478095</v>
      </c>
      <c r="X90" s="5">
        <f t="shared" si="32"/>
        <v>1</v>
      </c>
      <c r="Y90" s="5">
        <f t="shared" si="33"/>
        <v>3.3629911489693285</v>
      </c>
      <c r="Z90" s="5">
        <f t="shared" si="34"/>
        <v>2.8273452141209665</v>
      </c>
      <c r="AA90" s="5">
        <f t="shared" si="35"/>
        <v>3.3000029800943933</v>
      </c>
      <c r="AB90" s="5">
        <f t="shared" si="36"/>
        <v>3.3000029800943933</v>
      </c>
      <c r="AC90" s="5">
        <f t="shared" si="37"/>
        <v>3.3000029800943933</v>
      </c>
      <c r="AD90" s="5">
        <f t="shared" si="38"/>
        <v>3.3000029800943933</v>
      </c>
    </row>
    <row r="91" spans="1:30" x14ac:dyDescent="0.2">
      <c r="A91" s="22">
        <f t="shared" si="41"/>
        <v>95</v>
      </c>
      <c r="B91" s="23">
        <f t="shared" si="40"/>
        <v>1.1328447352105857</v>
      </c>
      <c r="C91" s="23">
        <f t="shared" si="40"/>
        <v>1.1323537917214153</v>
      </c>
      <c r="D91" s="23">
        <f t="shared" si="40"/>
        <v>1.131864429270294</v>
      </c>
      <c r="E91" s="23">
        <f t="shared" si="40"/>
        <v>1.1313766422249616</v>
      </c>
      <c r="F91" s="23">
        <f t="shared" si="40"/>
        <v>1.1308904249798815</v>
      </c>
      <c r="G91" s="23">
        <f t="shared" si="40"/>
        <v>1.1304057719560834</v>
      </c>
      <c r="H91" s="23">
        <f t="shared" si="40"/>
        <v>1.1299226776010076</v>
      </c>
      <c r="I91" s="23">
        <f t="shared" si="40"/>
        <v>1.1294411363883512</v>
      </c>
      <c r="J91" s="23">
        <f t="shared" si="40"/>
        <v>1.1289611428179136</v>
      </c>
      <c r="K91" s="23">
        <f t="shared" si="40"/>
        <v>1.1284826914154447</v>
      </c>
      <c r="O91" s="6">
        <f t="shared" si="23"/>
        <v>9.7899999999999832</v>
      </c>
      <c r="P91" s="6">
        <f t="shared" si="24"/>
        <v>9.7999999999999829</v>
      </c>
      <c r="Q91" s="5">
        <f t="shared" si="25"/>
        <v>2.807580207860767</v>
      </c>
      <c r="R91" s="5">
        <f t="shared" si="26"/>
        <v>2.807580207860767</v>
      </c>
      <c r="S91" s="5">
        <f t="shared" si="27"/>
        <v>2.7472629272139986</v>
      </c>
      <c r="T91" s="5">
        <f t="shared" si="28"/>
        <v>3.6062674487478095</v>
      </c>
      <c r="U91" s="5">
        <f t="shared" si="29"/>
        <v>3.6062674487478095</v>
      </c>
      <c r="V91" s="5">
        <f t="shared" si="30"/>
        <v>3.6062674487478095</v>
      </c>
      <c r="W91" s="5">
        <f t="shared" si="31"/>
        <v>3.6062674487478095</v>
      </c>
      <c r="X91" s="5">
        <f t="shared" si="32"/>
        <v>1</v>
      </c>
      <c r="Y91" s="5">
        <f t="shared" si="33"/>
        <v>3.3629911489693285</v>
      </c>
      <c r="Z91" s="5">
        <f t="shared" si="34"/>
        <v>2.8273452141209665</v>
      </c>
      <c r="AA91" s="5">
        <f t="shared" si="35"/>
        <v>3.3000029800943933</v>
      </c>
      <c r="AB91" s="5">
        <f t="shared" si="36"/>
        <v>3.3000029800943933</v>
      </c>
      <c r="AC91" s="5">
        <f t="shared" si="37"/>
        <v>3.3000029800943933</v>
      </c>
      <c r="AD91" s="5">
        <f t="shared" si="38"/>
        <v>3.3000029800943933</v>
      </c>
    </row>
    <row r="92" spans="1:30" x14ac:dyDescent="0.2">
      <c r="A92" s="22">
        <f t="shared" si="41"/>
        <v>96</v>
      </c>
      <c r="B92" s="24">
        <f t="shared" ref="B92:K101" si="42">VLOOKUP($A92+B$20+0.01,SINCLAIRTABELLE,$A$16)</f>
        <v>1.1280057767324927</v>
      </c>
      <c r="C92" s="24">
        <f t="shared" si="42"/>
        <v>1.1275303933462548</v>
      </c>
      <c r="D92" s="24">
        <f t="shared" si="42"/>
        <v>1.1270565358594264</v>
      </c>
      <c r="E92" s="24">
        <f t="shared" si="42"/>
        <v>1.1265841989000551</v>
      </c>
      <c r="F92" s="24">
        <f t="shared" si="42"/>
        <v>1.1261133771213905</v>
      </c>
      <c r="G92" s="24">
        <f t="shared" si="42"/>
        <v>1.1256440652017405</v>
      </c>
      <c r="H92" s="24">
        <f t="shared" si="42"/>
        <v>1.1251762578443247</v>
      </c>
      <c r="I92" s="24">
        <f t="shared" si="42"/>
        <v>1.12470994977713</v>
      </c>
      <c r="J92" s="24">
        <f t="shared" si="42"/>
        <v>1.124245135752769</v>
      </c>
      <c r="K92" s="24">
        <f t="shared" si="42"/>
        <v>1.1237818105483355</v>
      </c>
      <c r="O92" s="6">
        <f t="shared" si="23"/>
        <v>9.8899999999999828</v>
      </c>
      <c r="P92" s="6">
        <f t="shared" si="24"/>
        <v>9.8999999999999826</v>
      </c>
      <c r="Q92" s="5">
        <f t="shared" si="25"/>
        <v>2.807580207860767</v>
      </c>
      <c r="R92" s="5">
        <f t="shared" si="26"/>
        <v>2.807580207860767</v>
      </c>
      <c r="S92" s="5">
        <f t="shared" si="27"/>
        <v>2.7472629272139986</v>
      </c>
      <c r="T92" s="5">
        <f t="shared" si="28"/>
        <v>3.6062674487478095</v>
      </c>
      <c r="U92" s="5">
        <f t="shared" si="29"/>
        <v>3.6062674487478095</v>
      </c>
      <c r="V92" s="5">
        <f t="shared" si="30"/>
        <v>3.6062674487478095</v>
      </c>
      <c r="W92" s="5">
        <f t="shared" si="31"/>
        <v>3.6062674487478095</v>
      </c>
      <c r="X92" s="5">
        <f t="shared" si="32"/>
        <v>1</v>
      </c>
      <c r="Y92" s="5">
        <f t="shared" si="33"/>
        <v>3.3629911489693285</v>
      </c>
      <c r="Z92" s="5">
        <f t="shared" si="34"/>
        <v>2.8273452141209665</v>
      </c>
      <c r="AA92" s="5">
        <f t="shared" si="35"/>
        <v>3.3000029800943933</v>
      </c>
      <c r="AB92" s="5">
        <f t="shared" si="36"/>
        <v>3.3000029800943933</v>
      </c>
      <c r="AC92" s="5">
        <f t="shared" si="37"/>
        <v>3.3000029800943933</v>
      </c>
      <c r="AD92" s="5">
        <f t="shared" si="38"/>
        <v>3.3000029800943933</v>
      </c>
    </row>
    <row r="93" spans="1:30" x14ac:dyDescent="0.2">
      <c r="A93" s="22">
        <f t="shared" si="41"/>
        <v>97</v>
      </c>
      <c r="B93" s="23">
        <f t="shared" si="42"/>
        <v>1.1233199689652646</v>
      </c>
      <c r="C93" s="23">
        <f t="shared" si="42"/>
        <v>1.1228596058291922</v>
      </c>
      <c r="D93" s="23">
        <f t="shared" si="42"/>
        <v>1.1224007159898155</v>
      </c>
      <c r="E93" s="23">
        <f t="shared" si="42"/>
        <v>1.1219432943207546</v>
      </c>
      <c r="F93" s="23">
        <f t="shared" si="42"/>
        <v>1.1214873357194151</v>
      </c>
      <c r="G93" s="23">
        <f t="shared" si="42"/>
        <v>1.1210328351068513</v>
      </c>
      <c r="H93" s="23">
        <f t="shared" si="42"/>
        <v>1.1205797874276313</v>
      </c>
      <c r="I93" s="23">
        <f t="shared" si="42"/>
        <v>1.1201281876497016</v>
      </c>
      <c r="J93" s="23">
        <f t="shared" si="42"/>
        <v>1.119678030764254</v>
      </c>
      <c r="K93" s="23">
        <f t="shared" si="42"/>
        <v>1.119229311785592</v>
      </c>
      <c r="O93" s="6">
        <f t="shared" si="23"/>
        <v>9.9899999999999824</v>
      </c>
      <c r="P93" s="6">
        <f t="shared" si="24"/>
        <v>9.9999999999999822</v>
      </c>
      <c r="Q93" s="5">
        <f t="shared" si="25"/>
        <v>2.807580207860767</v>
      </c>
      <c r="R93" s="5">
        <f t="shared" si="26"/>
        <v>2.807580207860767</v>
      </c>
      <c r="S93" s="5">
        <f t="shared" si="27"/>
        <v>2.7472629272139986</v>
      </c>
      <c r="T93" s="5">
        <f t="shared" si="28"/>
        <v>3.6062674487478095</v>
      </c>
      <c r="U93" s="5">
        <f t="shared" si="29"/>
        <v>3.6062674487478095</v>
      </c>
      <c r="V93" s="5">
        <f t="shared" si="30"/>
        <v>3.6062674487478095</v>
      </c>
      <c r="W93" s="5">
        <f t="shared" si="31"/>
        <v>3.6062674487478095</v>
      </c>
      <c r="X93" s="5">
        <f t="shared" si="32"/>
        <v>1</v>
      </c>
      <c r="Y93" s="5">
        <f t="shared" si="33"/>
        <v>3.3629911489693285</v>
      </c>
      <c r="Z93" s="5">
        <f t="shared" si="34"/>
        <v>2.8273452141209665</v>
      </c>
      <c r="AA93" s="5">
        <f t="shared" si="35"/>
        <v>3.3000029800943933</v>
      </c>
      <c r="AB93" s="5">
        <f t="shared" si="36"/>
        <v>3.3000029800943933</v>
      </c>
      <c r="AC93" s="5">
        <f t="shared" si="37"/>
        <v>3.3000029800943933</v>
      </c>
      <c r="AD93" s="5">
        <f t="shared" si="38"/>
        <v>3.3000029800943933</v>
      </c>
    </row>
    <row r="94" spans="1:30" x14ac:dyDescent="0.2">
      <c r="A94" s="22">
        <f t="shared" si="41"/>
        <v>98</v>
      </c>
      <c r="B94" s="24">
        <f t="shared" si="42"/>
        <v>1.1187820257509997</v>
      </c>
      <c r="C94" s="24">
        <f t="shared" si="42"/>
        <v>1.1183361677206103</v>
      </c>
      <c r="D94" s="24">
        <f t="shared" si="42"/>
        <v>1.1178917327772762</v>
      </c>
      <c r="E94" s="24">
        <f t="shared" si="42"/>
        <v>1.1174487160264388</v>
      </c>
      <c r="F94" s="24">
        <f t="shared" si="42"/>
        <v>1.1170071125960022</v>
      </c>
      <c r="G94" s="24">
        <f t="shared" si="42"/>
        <v>1.1165669176362036</v>
      </c>
      <c r="H94" s="24">
        <f t="shared" si="42"/>
        <v>1.1161281263194875</v>
      </c>
      <c r="I94" s="24">
        <f t="shared" si="42"/>
        <v>1.1156907338403801</v>
      </c>
      <c r="J94" s="24">
        <f t="shared" si="42"/>
        <v>1.1152547354153635</v>
      </c>
      <c r="K94" s="24">
        <f t="shared" si="42"/>
        <v>1.1148201262827528</v>
      </c>
      <c r="O94" s="6">
        <f t="shared" si="23"/>
        <v>10.089999999999982</v>
      </c>
      <c r="P94" s="6">
        <f t="shared" si="24"/>
        <v>10.099999999999982</v>
      </c>
      <c r="Q94" s="5">
        <f t="shared" si="25"/>
        <v>2.807580207860767</v>
      </c>
      <c r="R94" s="5">
        <f t="shared" si="26"/>
        <v>2.807580207860767</v>
      </c>
      <c r="S94" s="5">
        <f t="shared" si="27"/>
        <v>2.7472629272139986</v>
      </c>
      <c r="T94" s="5">
        <f t="shared" si="28"/>
        <v>3.6062674487478095</v>
      </c>
      <c r="U94" s="5">
        <f t="shared" si="29"/>
        <v>3.6062674487478095</v>
      </c>
      <c r="V94" s="5">
        <f t="shared" si="30"/>
        <v>3.6062674487478095</v>
      </c>
      <c r="W94" s="5">
        <f t="shared" si="31"/>
        <v>3.6062674487478095</v>
      </c>
      <c r="X94" s="5">
        <f t="shared" si="32"/>
        <v>1</v>
      </c>
      <c r="Y94" s="5">
        <f t="shared" si="33"/>
        <v>3.3629911489693285</v>
      </c>
      <c r="Z94" s="5">
        <f t="shared" si="34"/>
        <v>2.8273452141209665</v>
      </c>
      <c r="AA94" s="5">
        <f t="shared" si="35"/>
        <v>3.3000029800943933</v>
      </c>
      <c r="AB94" s="5">
        <f t="shared" si="36"/>
        <v>3.3000029800943933</v>
      </c>
      <c r="AC94" s="5">
        <f t="shared" si="37"/>
        <v>3.3000029800943933</v>
      </c>
      <c r="AD94" s="5">
        <f t="shared" si="38"/>
        <v>3.3000029800943933</v>
      </c>
    </row>
    <row r="95" spans="1:30" x14ac:dyDescent="0.2">
      <c r="A95" s="22">
        <f t="shared" si="41"/>
        <v>99</v>
      </c>
      <c r="B95" s="23">
        <f t="shared" si="42"/>
        <v>1.114386901702572</v>
      </c>
      <c r="C95" s="23">
        <f t="shared" si="42"/>
        <v>1.1139550569564318</v>
      </c>
      <c r="D95" s="23">
        <f t="shared" si="42"/>
        <v>1.1135245873474078</v>
      </c>
      <c r="E95" s="23">
        <f t="shared" si="42"/>
        <v>1.1130954881999195</v>
      </c>
      <c r="F95" s="23">
        <f t="shared" si="42"/>
        <v>1.1126677548596111</v>
      </c>
      <c r="G95" s="23">
        <f t="shared" si="42"/>
        <v>1.112241382693232</v>
      </c>
      <c r="H95" s="23">
        <f t="shared" si="42"/>
        <v>1.1118163670885173</v>
      </c>
      <c r="I95" s="23">
        <f t="shared" si="42"/>
        <v>1.1113927034540716</v>
      </c>
      <c r="J95" s="23">
        <f t="shared" si="42"/>
        <v>1.110970387219252</v>
      </c>
      <c r="K95" s="23">
        <f t="shared" si="42"/>
        <v>1.1105494138340508</v>
      </c>
      <c r="O95" s="6">
        <f t="shared" si="23"/>
        <v>10.189999999999982</v>
      </c>
      <c r="P95" s="6">
        <f t="shared" si="24"/>
        <v>10.199999999999982</v>
      </c>
      <c r="Q95" s="5">
        <f t="shared" si="25"/>
        <v>2.807580207860767</v>
      </c>
      <c r="R95" s="5">
        <f t="shared" si="26"/>
        <v>2.807580207860767</v>
      </c>
      <c r="S95" s="5">
        <f t="shared" si="27"/>
        <v>2.7472629272139986</v>
      </c>
      <c r="T95" s="5">
        <f t="shared" si="28"/>
        <v>3.6062674487478095</v>
      </c>
      <c r="U95" s="5">
        <f t="shared" si="29"/>
        <v>3.6062674487478095</v>
      </c>
      <c r="V95" s="5">
        <f t="shared" si="30"/>
        <v>3.6062674487478095</v>
      </c>
      <c r="W95" s="5">
        <f t="shared" si="31"/>
        <v>3.6062674487478095</v>
      </c>
      <c r="X95" s="5">
        <f t="shared" si="32"/>
        <v>1</v>
      </c>
      <c r="Y95" s="5">
        <f t="shared" si="33"/>
        <v>3.3629911489693285</v>
      </c>
      <c r="Z95" s="5">
        <f t="shared" si="34"/>
        <v>2.8273452141209665</v>
      </c>
      <c r="AA95" s="5">
        <f t="shared" si="35"/>
        <v>3.3000029800943933</v>
      </c>
      <c r="AB95" s="5">
        <f t="shared" si="36"/>
        <v>3.3000029800943933</v>
      </c>
      <c r="AC95" s="5">
        <f t="shared" si="37"/>
        <v>3.3000029800943933</v>
      </c>
      <c r="AD95" s="5">
        <f t="shared" si="38"/>
        <v>3.3000029800943933</v>
      </c>
    </row>
    <row r="96" spans="1:30" x14ac:dyDescent="0.2">
      <c r="A96" s="22">
        <f t="shared" si="41"/>
        <v>100</v>
      </c>
      <c r="B96" s="24">
        <f t="shared" si="42"/>
        <v>1.1101297787689821</v>
      </c>
      <c r="C96" s="24">
        <f t="shared" si="42"/>
        <v>1.1097114775149657</v>
      </c>
      <c r="D96" s="24">
        <f t="shared" si="42"/>
        <v>1.1092945055832137</v>
      </c>
      <c r="E96" s="24">
        <f t="shared" si="42"/>
        <v>1.1088788585051186</v>
      </c>
      <c r="F96" s="24">
        <f t="shared" si="42"/>
        <v>1.1084645318321393</v>
      </c>
      <c r="G96" s="24">
        <f t="shared" si="42"/>
        <v>1.1080515211356912</v>
      </c>
      <c r="H96" s="24">
        <f t="shared" si="42"/>
        <v>1.107639822007034</v>
      </c>
      <c r="I96" s="24">
        <f t="shared" si="42"/>
        <v>1.1072294300571632</v>
      </c>
      <c r="J96" s="24">
        <f t="shared" si="42"/>
        <v>1.1068203409166992</v>
      </c>
      <c r="K96" s="24">
        <f t="shared" si="42"/>
        <v>1.10641255023578</v>
      </c>
      <c r="O96" s="6">
        <f t="shared" si="23"/>
        <v>10.289999999999981</v>
      </c>
      <c r="P96" s="6">
        <f t="shared" si="24"/>
        <v>10.299999999999981</v>
      </c>
      <c r="Q96" s="5">
        <f t="shared" si="25"/>
        <v>2.807580207860767</v>
      </c>
      <c r="R96" s="5">
        <f t="shared" si="26"/>
        <v>2.807580207860767</v>
      </c>
      <c r="S96" s="5">
        <f t="shared" si="27"/>
        <v>2.7472629272139986</v>
      </c>
      <c r="T96" s="5">
        <f t="shared" si="28"/>
        <v>3.6062674487478095</v>
      </c>
      <c r="U96" s="5">
        <f t="shared" si="29"/>
        <v>3.6062674487478095</v>
      </c>
      <c r="V96" s="5">
        <f t="shared" si="30"/>
        <v>3.6062674487478095</v>
      </c>
      <c r="W96" s="5">
        <f t="shared" si="31"/>
        <v>3.6062674487478095</v>
      </c>
      <c r="X96" s="5">
        <f t="shared" si="32"/>
        <v>1</v>
      </c>
      <c r="Y96" s="5">
        <f t="shared" si="33"/>
        <v>3.3629911489693285</v>
      </c>
      <c r="Z96" s="5">
        <f t="shared" si="34"/>
        <v>2.8273452141209665</v>
      </c>
      <c r="AA96" s="5">
        <f t="shared" si="35"/>
        <v>3.3000029800943933</v>
      </c>
      <c r="AB96" s="5">
        <f t="shared" si="36"/>
        <v>3.3000029800943933</v>
      </c>
      <c r="AC96" s="5">
        <f t="shared" si="37"/>
        <v>3.3000029800943933</v>
      </c>
      <c r="AD96" s="5">
        <f t="shared" si="38"/>
        <v>3.3000029800943933</v>
      </c>
    </row>
    <row r="97" spans="1:30" x14ac:dyDescent="0.2">
      <c r="A97" s="22">
        <f t="shared" si="41"/>
        <v>101</v>
      </c>
      <c r="B97" s="23">
        <f t="shared" si="42"/>
        <v>1.106006053683952</v>
      </c>
      <c r="C97" s="23">
        <f t="shared" si="42"/>
        <v>1.1056008469500651</v>
      </c>
      <c r="D97" s="23">
        <f t="shared" si="42"/>
        <v>1.105196925742163</v>
      </c>
      <c r="E97" s="23">
        <f t="shared" si="42"/>
        <v>1.1047942857873805</v>
      </c>
      <c r="F97" s="23">
        <f t="shared" si="42"/>
        <v>1.1043929228318365</v>
      </c>
      <c r="G97" s="23">
        <f t="shared" si="42"/>
        <v>1.1039928326405304</v>
      </c>
      <c r="H97" s="23">
        <f t="shared" si="42"/>
        <v>1.1035940109972382</v>
      </c>
      <c r="I97" s="23">
        <f t="shared" si="42"/>
        <v>1.1031964537044092</v>
      </c>
      <c r="J97" s="23">
        <f t="shared" si="42"/>
        <v>1.1028001565830647</v>
      </c>
      <c r="K97" s="23">
        <f t="shared" si="42"/>
        <v>1.1024051154726948</v>
      </c>
      <c r="O97" s="6">
        <f t="shared" si="23"/>
        <v>10.389999999999981</v>
      </c>
      <c r="P97" s="6">
        <f t="shared" si="24"/>
        <v>10.399999999999981</v>
      </c>
      <c r="Q97" s="5">
        <f t="shared" si="25"/>
        <v>2.807580207860767</v>
      </c>
      <c r="R97" s="5">
        <f t="shared" si="26"/>
        <v>2.807580207860767</v>
      </c>
      <c r="S97" s="5">
        <f t="shared" si="27"/>
        <v>2.7472629272139986</v>
      </c>
      <c r="T97" s="5">
        <f t="shared" si="28"/>
        <v>3.6062674487478095</v>
      </c>
      <c r="U97" s="5">
        <f t="shared" si="29"/>
        <v>3.6062674487478095</v>
      </c>
      <c r="V97" s="5">
        <f t="shared" si="30"/>
        <v>3.6062674487478095</v>
      </c>
      <c r="W97" s="5">
        <f t="shared" si="31"/>
        <v>3.6062674487478095</v>
      </c>
      <c r="X97" s="5">
        <f t="shared" si="32"/>
        <v>1</v>
      </c>
      <c r="Y97" s="5">
        <f t="shared" si="33"/>
        <v>3.3629911489693285</v>
      </c>
      <c r="Z97" s="5">
        <f t="shared" si="34"/>
        <v>2.8273452141209665</v>
      </c>
      <c r="AA97" s="5">
        <f t="shared" si="35"/>
        <v>3.3000029800943933</v>
      </c>
      <c r="AB97" s="5">
        <f t="shared" si="36"/>
        <v>3.3000029800943933</v>
      </c>
      <c r="AC97" s="5">
        <f t="shared" si="37"/>
        <v>3.3000029800943933</v>
      </c>
      <c r="AD97" s="5">
        <f t="shared" si="38"/>
        <v>3.3000029800943933</v>
      </c>
    </row>
    <row r="98" spans="1:30" x14ac:dyDescent="0.2">
      <c r="A98" s="22">
        <f t="shared" si="41"/>
        <v>102</v>
      </c>
      <c r="B98" s="24">
        <f t="shared" si="42"/>
        <v>1.1020113262311588</v>
      </c>
      <c r="C98" s="24">
        <f t="shared" si="42"/>
        <v>1.1016187847345835</v>
      </c>
      <c r="D98" s="24">
        <f t="shared" si="42"/>
        <v>1.1012274868772647</v>
      </c>
      <c r="E98" s="24">
        <f t="shared" si="42"/>
        <v>1.1008374285715672</v>
      </c>
      <c r="F98" s="24">
        <f t="shared" si="42"/>
        <v>1.1004486057478273</v>
      </c>
      <c r="G98" s="24">
        <f t="shared" si="42"/>
        <v>1.1000610143542542</v>
      </c>
      <c r="H98" s="24">
        <f t="shared" si="42"/>
        <v>1.0996746503568329</v>
      </c>
      <c r="I98" s="24">
        <f t="shared" si="42"/>
        <v>1.0992895097392286</v>
      </c>
      <c r="J98" s="24">
        <f t="shared" si="42"/>
        <v>1.0989055885026893</v>
      </c>
      <c r="K98" s="24">
        <f t="shared" si="42"/>
        <v>1.0985228826659523</v>
      </c>
      <c r="O98" s="6">
        <f t="shared" si="23"/>
        <v>10.489999999999981</v>
      </c>
      <c r="P98" s="6">
        <f t="shared" si="24"/>
        <v>10.49999999999998</v>
      </c>
      <c r="Q98" s="5">
        <f t="shared" si="25"/>
        <v>2.807580207860767</v>
      </c>
      <c r="R98" s="5">
        <f t="shared" si="26"/>
        <v>2.807580207860767</v>
      </c>
      <c r="S98" s="5">
        <f t="shared" si="27"/>
        <v>2.7472629272139986</v>
      </c>
      <c r="T98" s="5">
        <f t="shared" si="28"/>
        <v>3.6062674487478095</v>
      </c>
      <c r="U98" s="5">
        <f t="shared" si="29"/>
        <v>3.6062674487478095</v>
      </c>
      <c r="V98" s="5">
        <f t="shared" si="30"/>
        <v>3.6062674487478095</v>
      </c>
      <c r="W98" s="5">
        <f t="shared" si="31"/>
        <v>3.6062674487478095</v>
      </c>
      <c r="X98" s="5">
        <f t="shared" si="32"/>
        <v>1</v>
      </c>
      <c r="Y98" s="5">
        <f t="shared" si="33"/>
        <v>3.3629911489693285</v>
      </c>
      <c r="Z98" s="5">
        <f t="shared" si="34"/>
        <v>2.8273452141209665</v>
      </c>
      <c r="AA98" s="5">
        <f t="shared" si="35"/>
        <v>3.3000029800943933</v>
      </c>
      <c r="AB98" s="5">
        <f t="shared" si="36"/>
        <v>3.3000029800943933</v>
      </c>
      <c r="AC98" s="5">
        <f t="shared" si="37"/>
        <v>3.3000029800943933</v>
      </c>
      <c r="AD98" s="5">
        <f t="shared" si="38"/>
        <v>3.3000029800943933</v>
      </c>
    </row>
    <row r="99" spans="1:30" x14ac:dyDescent="0.2">
      <c r="A99" s="22">
        <f t="shared" si="41"/>
        <v>103</v>
      </c>
      <c r="B99" s="23">
        <f t="shared" si="42"/>
        <v>1.0981413882651476</v>
      </c>
      <c r="C99" s="23">
        <f t="shared" si="42"/>
        <v>1.0977611013537059</v>
      </c>
      <c r="D99" s="23">
        <f t="shared" si="42"/>
        <v>1.0973820180022629</v>
      </c>
      <c r="E99" s="23">
        <f t="shared" si="42"/>
        <v>1.0970041342985684</v>
      </c>
      <c r="F99" s="23">
        <f t="shared" si="42"/>
        <v>1.0966274463473935</v>
      </c>
      <c r="G99" s="23">
        <f t="shared" si="42"/>
        <v>1.096251950270438</v>
      </c>
      <c r="H99" s="23">
        <f t="shared" si="42"/>
        <v>1.0958776422062406</v>
      </c>
      <c r="I99" s="23">
        <f t="shared" si="42"/>
        <v>1.0955045183100875</v>
      </c>
      <c r="J99" s="23">
        <f t="shared" si="42"/>
        <v>1.0951325747539233</v>
      </c>
      <c r="K99" s="23">
        <f t="shared" si="42"/>
        <v>1.0947618077262606</v>
      </c>
      <c r="O99" s="6">
        <f t="shared" si="23"/>
        <v>10.58999999999998</v>
      </c>
      <c r="P99" s="6">
        <f t="shared" si="24"/>
        <v>10.59999999999998</v>
      </c>
      <c r="Q99" s="5">
        <f t="shared" si="25"/>
        <v>2.807580207860767</v>
      </c>
      <c r="R99" s="5">
        <f t="shared" si="26"/>
        <v>2.807580207860767</v>
      </c>
      <c r="S99" s="5">
        <f t="shared" si="27"/>
        <v>2.7472629272139986</v>
      </c>
      <c r="T99" s="5">
        <f t="shared" si="28"/>
        <v>3.6062674487478095</v>
      </c>
      <c r="U99" s="5">
        <f t="shared" si="29"/>
        <v>3.6062674487478095</v>
      </c>
      <c r="V99" s="5">
        <f t="shared" si="30"/>
        <v>3.6062674487478095</v>
      </c>
      <c r="W99" s="5">
        <f t="shared" si="31"/>
        <v>3.6062674487478095</v>
      </c>
      <c r="X99" s="5">
        <f t="shared" si="32"/>
        <v>1</v>
      </c>
      <c r="Y99" s="5">
        <f t="shared" si="33"/>
        <v>3.3629911489693285</v>
      </c>
      <c r="Z99" s="5">
        <f t="shared" si="34"/>
        <v>2.8273452141209665</v>
      </c>
      <c r="AA99" s="5">
        <f t="shared" si="35"/>
        <v>3.3000029800943933</v>
      </c>
      <c r="AB99" s="5">
        <f t="shared" si="36"/>
        <v>3.3000029800943933</v>
      </c>
      <c r="AC99" s="5">
        <f t="shared" si="37"/>
        <v>3.3000029800943933</v>
      </c>
      <c r="AD99" s="5">
        <f t="shared" si="38"/>
        <v>3.3000029800943933</v>
      </c>
    </row>
    <row r="100" spans="1:30" x14ac:dyDescent="0.2">
      <c r="A100" s="22">
        <f t="shared" si="41"/>
        <v>104</v>
      </c>
      <c r="B100" s="24">
        <f t="shared" si="42"/>
        <v>1.0943922134320925</v>
      </c>
      <c r="C100" s="24">
        <f t="shared" si="42"/>
        <v>1.0940237880928032</v>
      </c>
      <c r="D100" s="24">
        <f t="shared" si="42"/>
        <v>1.0936565279460813</v>
      </c>
      <c r="E100" s="24">
        <f t="shared" si="42"/>
        <v>1.0932904292458321</v>
      </c>
      <c r="F100" s="24">
        <f t="shared" si="42"/>
        <v>1.0929254882620911</v>
      </c>
      <c r="G100" s="24">
        <f t="shared" si="42"/>
        <v>1.092561701280939</v>
      </c>
      <c r="H100" s="24">
        <f t="shared" si="42"/>
        <v>1.0921990646044146</v>
      </c>
      <c r="I100" s="24">
        <f t="shared" si="42"/>
        <v>1.0918375745504312</v>
      </c>
      <c r="J100" s="24">
        <f t="shared" si="42"/>
        <v>1.0914772274526918</v>
      </c>
      <c r="K100" s="24">
        <f t="shared" si="42"/>
        <v>1.0911180196606054</v>
      </c>
      <c r="O100" s="6">
        <f t="shared" si="23"/>
        <v>10.68999999999998</v>
      </c>
      <c r="P100" s="6">
        <f t="shared" si="24"/>
        <v>10.69999999999998</v>
      </c>
      <c r="Q100" s="5">
        <f t="shared" si="25"/>
        <v>2.807580207860767</v>
      </c>
      <c r="R100" s="5">
        <f t="shared" si="26"/>
        <v>2.807580207860767</v>
      </c>
      <c r="S100" s="5">
        <f t="shared" si="27"/>
        <v>2.7472629272139986</v>
      </c>
      <c r="T100" s="5">
        <f t="shared" si="28"/>
        <v>3.6062674487478095</v>
      </c>
      <c r="U100" s="5">
        <f t="shared" si="29"/>
        <v>3.6062674487478095</v>
      </c>
      <c r="V100" s="5">
        <f t="shared" si="30"/>
        <v>3.6062674487478095</v>
      </c>
      <c r="W100" s="5">
        <f t="shared" si="31"/>
        <v>3.6062674487478095</v>
      </c>
      <c r="X100" s="5">
        <f t="shared" si="32"/>
        <v>1</v>
      </c>
      <c r="Y100" s="5">
        <f t="shared" si="33"/>
        <v>3.3629911489693285</v>
      </c>
      <c r="Z100" s="5">
        <f t="shared" si="34"/>
        <v>2.8273452141209665</v>
      </c>
      <c r="AA100" s="5">
        <f t="shared" si="35"/>
        <v>3.3000029800943933</v>
      </c>
      <c r="AB100" s="5">
        <f t="shared" si="36"/>
        <v>3.3000029800943933</v>
      </c>
      <c r="AC100" s="5">
        <f t="shared" si="37"/>
        <v>3.3000029800943933</v>
      </c>
      <c r="AD100" s="5">
        <f t="shared" si="38"/>
        <v>3.3000029800943933</v>
      </c>
    </row>
    <row r="101" spans="1:30" x14ac:dyDescent="0.2">
      <c r="A101" s="22">
        <f t="shared" si="41"/>
        <v>105</v>
      </c>
      <c r="B101" s="23">
        <f t="shared" si="42"/>
        <v>1.0907599475392034</v>
      </c>
      <c r="C101" s="23">
        <f t="shared" si="42"/>
        <v>1.0904030074690574</v>
      </c>
      <c r="D101" s="23">
        <f t="shared" si="42"/>
        <v>1.0900471958461961</v>
      </c>
      <c r="E101" s="23">
        <f t="shared" si="42"/>
        <v>1.0896925090820246</v>
      </c>
      <c r="F101" s="23">
        <f t="shared" si="42"/>
        <v>1.0893389436032426</v>
      </c>
      <c r="G101" s="23">
        <f t="shared" si="42"/>
        <v>1.0889864958517637</v>
      </c>
      <c r="H101" s="23">
        <f t="shared" si="42"/>
        <v>1.0886351622846351</v>
      </c>
      <c r="I101" s="23">
        <f t="shared" si="42"/>
        <v>1.0882849393739582</v>
      </c>
      <c r="J101" s="23">
        <f t="shared" si="42"/>
        <v>1.0879358236068095</v>
      </c>
      <c r="K101" s="23">
        <f t="shared" si="42"/>
        <v>1.0875878114851616</v>
      </c>
      <c r="O101" s="6">
        <f t="shared" si="23"/>
        <v>10.78999999999998</v>
      </c>
      <c r="P101" s="6">
        <f t="shared" si="24"/>
        <v>10.799999999999979</v>
      </c>
      <c r="Q101" s="5">
        <f t="shared" si="25"/>
        <v>2.807580207860767</v>
      </c>
      <c r="R101" s="5">
        <f t="shared" si="26"/>
        <v>2.807580207860767</v>
      </c>
      <c r="S101" s="5">
        <f t="shared" si="27"/>
        <v>2.7472629272139986</v>
      </c>
      <c r="T101" s="5">
        <f t="shared" si="28"/>
        <v>3.6062674487478095</v>
      </c>
      <c r="U101" s="5">
        <f t="shared" si="29"/>
        <v>3.6062674487478095</v>
      </c>
      <c r="V101" s="5">
        <f t="shared" si="30"/>
        <v>3.6062674487478095</v>
      </c>
      <c r="W101" s="5">
        <f t="shared" si="31"/>
        <v>3.6062674487478095</v>
      </c>
      <c r="X101" s="5">
        <f t="shared" si="32"/>
        <v>1</v>
      </c>
      <c r="Y101" s="5">
        <f t="shared" si="33"/>
        <v>3.3629911489693285</v>
      </c>
      <c r="Z101" s="5">
        <f t="shared" si="34"/>
        <v>2.8273452141209665</v>
      </c>
      <c r="AA101" s="5">
        <f t="shared" si="35"/>
        <v>3.3000029800943933</v>
      </c>
      <c r="AB101" s="5">
        <f t="shared" si="36"/>
        <v>3.3000029800943933</v>
      </c>
      <c r="AC101" s="5">
        <f t="shared" si="37"/>
        <v>3.3000029800943933</v>
      </c>
      <c r="AD101" s="5">
        <f t="shared" si="38"/>
        <v>3.3000029800943933</v>
      </c>
    </row>
    <row r="102" spans="1:30" x14ac:dyDescent="0.2">
      <c r="A102" s="22">
        <f t="shared" si="41"/>
        <v>106</v>
      </c>
      <c r="B102" s="24">
        <f t="shared" ref="B102:K111" si="43">VLOOKUP($A102+B$20+0.01,SINCLAIRTABELLE,$A$16)</f>
        <v>1.0872408995258049</v>
      </c>
      <c r="C102" s="24">
        <f t="shared" si="43"/>
        <v>1.0868950842602707</v>
      </c>
      <c r="D102" s="24">
        <f t="shared" si="43"/>
        <v>1.0865503622347525</v>
      </c>
      <c r="E102" s="24">
        <f t="shared" si="43"/>
        <v>1.0862067300100309</v>
      </c>
      <c r="F102" s="24">
        <f t="shared" si="43"/>
        <v>1.0858641841613961</v>
      </c>
      <c r="G102" s="24">
        <f t="shared" si="43"/>
        <v>1.0855227212785725</v>
      </c>
      <c r="H102" s="24">
        <f t="shared" si="43"/>
        <v>1.0851823379656438</v>
      </c>
      <c r="I102" s="24">
        <f t="shared" si="43"/>
        <v>1.0848430308409776</v>
      </c>
      <c r="J102" s="24">
        <f t="shared" si="43"/>
        <v>1.084504796537151</v>
      </c>
      <c r="K102" s="24">
        <f t="shared" si="43"/>
        <v>1.0841676317008773</v>
      </c>
      <c r="O102" s="6">
        <f t="shared" si="23"/>
        <v>10.889999999999979</v>
      </c>
      <c r="P102" s="6">
        <f t="shared" si="24"/>
        <v>10.899999999999979</v>
      </c>
      <c r="Q102" s="5">
        <f t="shared" si="25"/>
        <v>2.807580207860767</v>
      </c>
      <c r="R102" s="5">
        <f t="shared" si="26"/>
        <v>2.807580207860767</v>
      </c>
      <c r="S102" s="5">
        <f t="shared" si="27"/>
        <v>2.7472629272139986</v>
      </c>
      <c r="T102" s="5">
        <f t="shared" si="28"/>
        <v>3.6062674487478095</v>
      </c>
      <c r="U102" s="5">
        <f t="shared" si="29"/>
        <v>3.6062674487478095</v>
      </c>
      <c r="V102" s="5">
        <f t="shared" si="30"/>
        <v>3.6062674487478095</v>
      </c>
      <c r="W102" s="5">
        <f t="shared" si="31"/>
        <v>3.6062674487478095</v>
      </c>
      <c r="X102" s="5">
        <f t="shared" si="32"/>
        <v>1</v>
      </c>
      <c r="Y102" s="5">
        <f t="shared" si="33"/>
        <v>3.3629911489693285</v>
      </c>
      <c r="Z102" s="5">
        <f t="shared" si="34"/>
        <v>2.8273452141209665</v>
      </c>
      <c r="AA102" s="5">
        <f t="shared" si="35"/>
        <v>3.3000029800943933</v>
      </c>
      <c r="AB102" s="5">
        <f t="shared" si="36"/>
        <v>3.3000029800943933</v>
      </c>
      <c r="AC102" s="5">
        <f t="shared" si="37"/>
        <v>3.3000029800943933</v>
      </c>
      <c r="AD102" s="5">
        <f t="shared" si="38"/>
        <v>3.3000029800943933</v>
      </c>
    </row>
    <row r="103" spans="1:30" x14ac:dyDescent="0.2">
      <c r="A103" s="22">
        <f t="shared" si="41"/>
        <v>107</v>
      </c>
      <c r="B103" s="23">
        <f t="shared" si="43"/>
        <v>1.0838315329929313</v>
      </c>
      <c r="C103" s="23">
        <f t="shared" si="43"/>
        <v>1.083496497088078</v>
      </c>
      <c r="D103" s="23">
        <f t="shared" si="43"/>
        <v>1.0831625206749986</v>
      </c>
      <c r="E103" s="23">
        <f t="shared" si="43"/>
        <v>1.0828296004562188</v>
      </c>
      <c r="F103" s="23">
        <f t="shared" si="43"/>
        <v>1.0824977331480374</v>
      </c>
      <c r="G103" s="23">
        <f t="shared" si="43"/>
        <v>1.082166915480455</v>
      </c>
      <c r="H103" s="23">
        <f t="shared" si="43"/>
        <v>1.0818371441971024</v>
      </c>
      <c r="I103" s="23">
        <f t="shared" si="43"/>
        <v>1.0815084160551722</v>
      </c>
      <c r="J103" s="23">
        <f t="shared" si="43"/>
        <v>1.0811807278253462</v>
      </c>
      <c r="K103" s="23">
        <f t="shared" si="43"/>
        <v>1.080854076291728</v>
      </c>
      <c r="O103" s="6">
        <f t="shared" si="23"/>
        <v>10.989999999999979</v>
      </c>
      <c r="P103" s="6">
        <f t="shared" si="24"/>
        <v>10.999999999999979</v>
      </c>
      <c r="Q103" s="5">
        <f t="shared" si="25"/>
        <v>2.807580207860767</v>
      </c>
      <c r="R103" s="5">
        <f t="shared" si="26"/>
        <v>2.807580207860767</v>
      </c>
      <c r="S103" s="5">
        <f t="shared" si="27"/>
        <v>2.7472629272139986</v>
      </c>
      <c r="T103" s="5">
        <f t="shared" si="28"/>
        <v>3.6062674487478095</v>
      </c>
      <c r="U103" s="5">
        <f t="shared" si="29"/>
        <v>3.6062674487478095</v>
      </c>
      <c r="V103" s="5">
        <f t="shared" si="30"/>
        <v>3.6062674487478095</v>
      </c>
      <c r="W103" s="5">
        <f t="shared" si="31"/>
        <v>3.6062674487478095</v>
      </c>
      <c r="X103" s="5">
        <f t="shared" si="32"/>
        <v>1</v>
      </c>
      <c r="Y103" s="5">
        <f t="shared" si="33"/>
        <v>3.3629911489693285</v>
      </c>
      <c r="Z103" s="5">
        <f t="shared" si="34"/>
        <v>2.8273452141209665</v>
      </c>
      <c r="AA103" s="5">
        <f t="shared" si="35"/>
        <v>3.3000029800943933</v>
      </c>
      <c r="AB103" s="5">
        <f t="shared" si="36"/>
        <v>3.3000029800943933</v>
      </c>
      <c r="AC103" s="5">
        <f t="shared" si="37"/>
        <v>3.3000029800943933</v>
      </c>
      <c r="AD103" s="5">
        <f t="shared" si="38"/>
        <v>3.3000029800943933</v>
      </c>
    </row>
    <row r="104" spans="1:30" x14ac:dyDescent="0.2">
      <c r="A104" s="22">
        <f t="shared" si="41"/>
        <v>108</v>
      </c>
      <c r="B104" s="24">
        <f t="shared" si="43"/>
        <v>1.0805284582517736</v>
      </c>
      <c r="C104" s="24">
        <f t="shared" si="43"/>
        <v>1.0802038705162216</v>
      </c>
      <c r="D104" s="24">
        <f t="shared" si="43"/>
        <v>1.0798803099090264</v>
      </c>
      <c r="E104" s="24">
        <f t="shared" si="43"/>
        <v>1.0795577732672894</v>
      </c>
      <c r="F104" s="24">
        <f t="shared" si="43"/>
        <v>1.0792362574411918</v>
      </c>
      <c r="G104" s="24">
        <f t="shared" si="43"/>
        <v>1.0789157592939285</v>
      </c>
      <c r="H104" s="24">
        <f t="shared" si="43"/>
        <v>1.0785962757016399</v>
      </c>
      <c r="I104" s="24">
        <f t="shared" si="43"/>
        <v>1.0782778035533471</v>
      </c>
      <c r="J104" s="24">
        <f t="shared" si="43"/>
        <v>1.0779603397508861</v>
      </c>
      <c r="K104" s="24">
        <f t="shared" si="43"/>
        <v>1.0776438812088411</v>
      </c>
      <c r="O104" s="6">
        <f t="shared" si="23"/>
        <v>11.089999999999979</v>
      </c>
      <c r="P104" s="6">
        <f t="shared" si="24"/>
        <v>11.099999999999978</v>
      </c>
      <c r="Q104" s="5">
        <f t="shared" si="25"/>
        <v>2.807580207860767</v>
      </c>
      <c r="R104" s="5">
        <f t="shared" si="26"/>
        <v>2.807580207860767</v>
      </c>
      <c r="S104" s="5">
        <f t="shared" si="27"/>
        <v>2.7472629272139986</v>
      </c>
      <c r="T104" s="5">
        <f t="shared" si="28"/>
        <v>3.6062674487478095</v>
      </c>
      <c r="U104" s="5">
        <f t="shared" si="29"/>
        <v>3.6062674487478095</v>
      </c>
      <c r="V104" s="5">
        <f t="shared" si="30"/>
        <v>3.6062674487478095</v>
      </c>
      <c r="W104" s="5">
        <f t="shared" si="31"/>
        <v>3.6062674487478095</v>
      </c>
      <c r="X104" s="5">
        <f t="shared" si="32"/>
        <v>1</v>
      </c>
      <c r="Y104" s="5">
        <f t="shared" si="33"/>
        <v>3.3629911489693285</v>
      </c>
      <c r="Z104" s="5">
        <f t="shared" si="34"/>
        <v>2.8273452141209665</v>
      </c>
      <c r="AA104" s="5">
        <f t="shared" si="35"/>
        <v>3.3000029800943933</v>
      </c>
      <c r="AB104" s="5">
        <f t="shared" si="36"/>
        <v>3.3000029800943933</v>
      </c>
      <c r="AC104" s="5">
        <f t="shared" si="37"/>
        <v>3.3000029800943933</v>
      </c>
      <c r="AD104" s="5">
        <f t="shared" si="38"/>
        <v>3.3000029800943933</v>
      </c>
    </row>
    <row r="105" spans="1:30" x14ac:dyDescent="0.2">
      <c r="A105" s="22">
        <f t="shared" si="41"/>
        <v>109</v>
      </c>
      <c r="B105" s="23">
        <f t="shared" si="43"/>
        <v>1.077328424854481</v>
      </c>
      <c r="C105" s="23">
        <f t="shared" si="43"/>
        <v>1.0770139676276942</v>
      </c>
      <c r="D105" s="23">
        <f t="shared" si="43"/>
        <v>1.0767005064809241</v>
      </c>
      <c r="E105" s="23">
        <f t="shared" si="43"/>
        <v>1.0763880383791062</v>
      </c>
      <c r="F105" s="23">
        <f t="shared" si="43"/>
        <v>1.0760765602996039</v>
      </c>
      <c r="G105" s="23">
        <f t="shared" si="43"/>
        <v>1.0757660692321458</v>
      </c>
      <c r="H105" s="23">
        <f t="shared" si="43"/>
        <v>1.0754565621787626</v>
      </c>
      <c r="I105" s="23">
        <f t="shared" si="43"/>
        <v>1.075148036153726</v>
      </c>
      <c r="J105" s="23">
        <f t="shared" si="43"/>
        <v>1.0748404881834854</v>
      </c>
      <c r="K105" s="23">
        <f t="shared" si="43"/>
        <v>1.0745339153066074</v>
      </c>
      <c r="O105" s="6">
        <f t="shared" si="23"/>
        <v>11.189999999999978</v>
      </c>
      <c r="P105" s="6">
        <f t="shared" si="24"/>
        <v>11.199999999999978</v>
      </c>
      <c r="Q105" s="5">
        <f t="shared" si="25"/>
        <v>2.807580207860767</v>
      </c>
      <c r="R105" s="5">
        <f t="shared" si="26"/>
        <v>2.807580207860767</v>
      </c>
      <c r="S105" s="5">
        <f t="shared" si="27"/>
        <v>2.7472629272139986</v>
      </c>
      <c r="T105" s="5">
        <f t="shared" si="28"/>
        <v>3.6062674487478095</v>
      </c>
      <c r="U105" s="5">
        <f t="shared" si="29"/>
        <v>3.6062674487478095</v>
      </c>
      <c r="V105" s="5">
        <f t="shared" si="30"/>
        <v>3.6062674487478095</v>
      </c>
      <c r="W105" s="5">
        <f t="shared" si="31"/>
        <v>3.6062674487478095</v>
      </c>
      <c r="X105" s="5">
        <f t="shared" si="32"/>
        <v>1</v>
      </c>
      <c r="Y105" s="5">
        <f t="shared" si="33"/>
        <v>3.3629911489693285</v>
      </c>
      <c r="Z105" s="5">
        <f t="shared" si="34"/>
        <v>2.8273452141209665</v>
      </c>
      <c r="AA105" s="5">
        <f t="shared" si="35"/>
        <v>3.3000029800943933</v>
      </c>
      <c r="AB105" s="5">
        <f t="shared" si="36"/>
        <v>3.3000029800943933</v>
      </c>
      <c r="AC105" s="5">
        <f t="shared" si="37"/>
        <v>3.3000029800943933</v>
      </c>
      <c r="AD105" s="5">
        <f t="shared" si="38"/>
        <v>3.3000029800943933</v>
      </c>
    </row>
    <row r="106" spans="1:30" x14ac:dyDescent="0.2">
      <c r="A106" s="22">
        <f t="shared" si="41"/>
        <v>110</v>
      </c>
      <c r="B106" s="24">
        <f t="shared" si="43"/>
        <v>1.0742283145737137</v>
      </c>
      <c r="C106" s="24">
        <f t="shared" si="43"/>
        <v>1.0739236830474217</v>
      </c>
      <c r="D106" s="24">
        <f t="shared" si="43"/>
        <v>1.0736200178022823</v>
      </c>
      <c r="E106" s="24">
        <f t="shared" si="43"/>
        <v>1.0733173159247218</v>
      </c>
      <c r="F106" s="24">
        <f t="shared" si="43"/>
        <v>1.0730155745129801</v>
      </c>
      <c r="G106" s="24">
        <f t="shared" si="43"/>
        <v>1.0727147906770538</v>
      </c>
      <c r="H106" s="24">
        <f t="shared" si="43"/>
        <v>1.0724149615386347</v>
      </c>
      <c r="I106" s="24">
        <f t="shared" si="43"/>
        <v>1.0721160842310529</v>
      </c>
      <c r="J106" s="24">
        <f t="shared" si="43"/>
        <v>1.0718181558992179</v>
      </c>
      <c r="K106" s="24">
        <f t="shared" si="43"/>
        <v>1.0715211736995609</v>
      </c>
      <c r="O106" s="6">
        <f t="shared" si="23"/>
        <v>11.289999999999978</v>
      </c>
      <c r="P106" s="6">
        <f t="shared" si="24"/>
        <v>11.299999999999978</v>
      </c>
      <c r="Q106" s="5">
        <f t="shared" si="25"/>
        <v>2.807580207860767</v>
      </c>
      <c r="R106" s="5">
        <f t="shared" si="26"/>
        <v>2.807580207860767</v>
      </c>
      <c r="S106" s="5">
        <f t="shared" si="27"/>
        <v>2.7472629272139986</v>
      </c>
      <c r="T106" s="5">
        <f t="shared" si="28"/>
        <v>3.6062674487478095</v>
      </c>
      <c r="U106" s="5">
        <f t="shared" si="29"/>
        <v>3.6062674487478095</v>
      </c>
      <c r="V106" s="5">
        <f t="shared" si="30"/>
        <v>3.6062674487478095</v>
      </c>
      <c r="W106" s="5">
        <f t="shared" si="31"/>
        <v>3.6062674487478095</v>
      </c>
      <c r="X106" s="5">
        <f t="shared" si="32"/>
        <v>1</v>
      </c>
      <c r="Y106" s="5">
        <f t="shared" si="33"/>
        <v>3.3629911489693285</v>
      </c>
      <c r="Z106" s="5">
        <f t="shared" si="34"/>
        <v>2.8273452141209665</v>
      </c>
      <c r="AA106" s="5">
        <f t="shared" si="35"/>
        <v>3.3000029800943933</v>
      </c>
      <c r="AB106" s="5">
        <f t="shared" si="36"/>
        <v>3.3000029800943933</v>
      </c>
      <c r="AC106" s="5">
        <f t="shared" si="37"/>
        <v>3.3000029800943933</v>
      </c>
      <c r="AD106" s="5">
        <f t="shared" si="38"/>
        <v>3.3000029800943933</v>
      </c>
    </row>
    <row r="107" spans="1:30" x14ac:dyDescent="0.2">
      <c r="A107" s="22">
        <f t="shared" si="41"/>
        <v>111</v>
      </c>
      <c r="B107" s="23">
        <f t="shared" si="43"/>
        <v>1.0712251347999768</v>
      </c>
      <c r="C107" s="23">
        <f t="shared" si="43"/>
        <v>1.0709300363797671</v>
      </c>
      <c r="D107" s="23">
        <f t="shared" si="43"/>
        <v>1.0706358756295835</v>
      </c>
      <c r="E107" s="23">
        <f t="shared" si="43"/>
        <v>1.0703426497513706</v>
      </c>
      <c r="F107" s="23">
        <f t="shared" si="43"/>
        <v>1.0700503559583103</v>
      </c>
      <c r="G107" s="23">
        <f t="shared" si="43"/>
        <v>1.0697589914747654</v>
      </c>
      <c r="H107" s="23">
        <f t="shared" si="43"/>
        <v>1.0694685535362241</v>
      </c>
      <c r="I107" s="23">
        <f t="shared" si="43"/>
        <v>1.0691790393892453</v>
      </c>
      <c r="J107" s="23">
        <f t="shared" si="43"/>
        <v>1.0688904462914028</v>
      </c>
      <c r="K107" s="23">
        <f t="shared" si="43"/>
        <v>1.0686027715112318</v>
      </c>
      <c r="O107" s="6">
        <f t="shared" si="23"/>
        <v>11.389999999999977</v>
      </c>
      <c r="P107" s="6">
        <f t="shared" si="24"/>
        <v>11.399999999999977</v>
      </c>
      <c r="Q107" s="5">
        <f t="shared" si="25"/>
        <v>2.807580207860767</v>
      </c>
      <c r="R107" s="5">
        <f t="shared" si="26"/>
        <v>2.807580207860767</v>
      </c>
      <c r="S107" s="5">
        <f t="shared" si="27"/>
        <v>2.7472629272139986</v>
      </c>
      <c r="T107" s="5">
        <f t="shared" si="28"/>
        <v>3.6062674487478095</v>
      </c>
      <c r="U107" s="5">
        <f t="shared" si="29"/>
        <v>3.6062674487478095</v>
      </c>
      <c r="V107" s="5">
        <f t="shared" si="30"/>
        <v>3.6062674487478095</v>
      </c>
      <c r="W107" s="5">
        <f t="shared" si="31"/>
        <v>3.6062674487478095</v>
      </c>
      <c r="X107" s="5">
        <f t="shared" si="32"/>
        <v>1</v>
      </c>
      <c r="Y107" s="5">
        <f t="shared" si="33"/>
        <v>3.3629911489693285</v>
      </c>
      <c r="Z107" s="5">
        <f t="shared" si="34"/>
        <v>2.8273452141209665</v>
      </c>
      <c r="AA107" s="5">
        <f t="shared" si="35"/>
        <v>3.3000029800943933</v>
      </c>
      <c r="AB107" s="5">
        <f t="shared" si="36"/>
        <v>3.3000029800943933</v>
      </c>
      <c r="AC107" s="5">
        <f t="shared" si="37"/>
        <v>3.3000029800943933</v>
      </c>
      <c r="AD107" s="5">
        <f t="shared" si="38"/>
        <v>3.3000029800943933</v>
      </c>
    </row>
    <row r="108" spans="1:30" x14ac:dyDescent="0.2">
      <c r="A108" s="22">
        <f t="shared" si="41"/>
        <v>112</v>
      </c>
      <c r="B108" s="24">
        <f t="shared" si="43"/>
        <v>1.0683160123281734</v>
      </c>
      <c r="C108" s="24">
        <f t="shared" si="43"/>
        <v>1.0680301660325218</v>
      </c>
      <c r="D108" s="24">
        <f t="shared" si="43"/>
        <v>1.0677452299253696</v>
      </c>
      <c r="E108" s="24">
        <f t="shared" si="43"/>
        <v>1.0674612013185558</v>
      </c>
      <c r="F108" s="24">
        <f t="shared" si="43"/>
        <v>1.0671780775346114</v>
      </c>
      <c r="G108" s="24">
        <f t="shared" si="43"/>
        <v>1.0668958559067079</v>
      </c>
      <c r="H108" s="24">
        <f t="shared" si="43"/>
        <v>1.0666145337786039</v>
      </c>
      <c r="I108" s="24">
        <f t="shared" si="43"/>
        <v>1.0663341085045936</v>
      </c>
      <c r="J108" s="24">
        <f t="shared" si="43"/>
        <v>1.0660545774494556</v>
      </c>
      <c r="K108" s="24">
        <f t="shared" si="43"/>
        <v>1.0657759379883998</v>
      </c>
      <c r="O108" s="6">
        <f t="shared" si="23"/>
        <v>11.489999999999977</v>
      </c>
      <c r="P108" s="6">
        <f t="shared" si="24"/>
        <v>11.499999999999977</v>
      </c>
      <c r="Q108" s="5">
        <f t="shared" si="25"/>
        <v>2.807580207860767</v>
      </c>
      <c r="R108" s="5">
        <f t="shared" si="26"/>
        <v>2.807580207860767</v>
      </c>
      <c r="S108" s="5">
        <f t="shared" si="27"/>
        <v>2.7472629272139986</v>
      </c>
      <c r="T108" s="5">
        <f t="shared" si="28"/>
        <v>3.6062674487478095</v>
      </c>
      <c r="U108" s="5">
        <f t="shared" si="29"/>
        <v>3.6062674487478095</v>
      </c>
      <c r="V108" s="5">
        <f t="shared" si="30"/>
        <v>3.6062674487478095</v>
      </c>
      <c r="W108" s="5">
        <f t="shared" si="31"/>
        <v>3.6062674487478095</v>
      </c>
      <c r="X108" s="5">
        <f t="shared" si="32"/>
        <v>1</v>
      </c>
      <c r="Y108" s="5">
        <f t="shared" si="33"/>
        <v>3.3629911489693285</v>
      </c>
      <c r="Z108" s="5">
        <f t="shared" si="34"/>
        <v>2.8273452141209665</v>
      </c>
      <c r="AA108" s="5">
        <f t="shared" si="35"/>
        <v>3.3000029800943933</v>
      </c>
      <c r="AB108" s="5">
        <f t="shared" si="36"/>
        <v>3.3000029800943933</v>
      </c>
      <c r="AC108" s="5">
        <f t="shared" si="37"/>
        <v>3.3000029800943933</v>
      </c>
      <c r="AD108" s="5">
        <f t="shared" si="38"/>
        <v>3.3000029800943933</v>
      </c>
    </row>
    <row r="109" spans="1:30" x14ac:dyDescent="0.2">
      <c r="A109" s="22">
        <f t="shared" si="41"/>
        <v>113</v>
      </c>
      <c r="B109" s="23">
        <f t="shared" si="43"/>
        <v>1.0654981875070177</v>
      </c>
      <c r="C109" s="23">
        <f t="shared" si="43"/>
        <v>1.0652213234012313</v>
      </c>
      <c r="D109" s="23">
        <f t="shared" si="43"/>
        <v>1.064945343077242</v>
      </c>
      <c r="E109" s="23">
        <f t="shared" si="43"/>
        <v>1.0646702439514808</v>
      </c>
      <c r="F109" s="23">
        <f t="shared" si="43"/>
        <v>1.0643960234505578</v>
      </c>
      <c r="G109" s="23">
        <f t="shared" si="43"/>
        <v>1.0641226790112133</v>
      </c>
      <c r="H109" s="23">
        <f t="shared" si="43"/>
        <v>1.0638502080802676</v>
      </c>
      <c r="I109" s="23">
        <f t="shared" si="43"/>
        <v>1.0635786081145726</v>
      </c>
      <c r="J109" s="23">
        <f t="shared" si="43"/>
        <v>1.0633078765809625</v>
      </c>
      <c r="K109" s="23">
        <f t="shared" si="43"/>
        <v>1.0630380109562048</v>
      </c>
      <c r="O109" s="6">
        <f t="shared" si="23"/>
        <v>11.589999999999977</v>
      </c>
      <c r="P109" s="6">
        <f t="shared" si="24"/>
        <v>11.599999999999977</v>
      </c>
      <c r="Q109" s="5">
        <f t="shared" si="25"/>
        <v>2.807580207860767</v>
      </c>
      <c r="R109" s="5">
        <f t="shared" si="26"/>
        <v>2.807580207860767</v>
      </c>
      <c r="S109" s="5">
        <f t="shared" si="27"/>
        <v>2.7472629272139986</v>
      </c>
      <c r="T109" s="5">
        <f t="shared" si="28"/>
        <v>3.6062674487478095</v>
      </c>
      <c r="U109" s="5">
        <f t="shared" si="29"/>
        <v>3.6062674487478095</v>
      </c>
      <c r="V109" s="5">
        <f t="shared" si="30"/>
        <v>3.6062674487478095</v>
      </c>
      <c r="W109" s="5">
        <f t="shared" si="31"/>
        <v>3.6062674487478095</v>
      </c>
      <c r="X109" s="5">
        <f t="shared" si="32"/>
        <v>1</v>
      </c>
      <c r="Y109" s="5">
        <f t="shared" si="33"/>
        <v>3.3629911489693285</v>
      </c>
      <c r="Z109" s="5">
        <f t="shared" si="34"/>
        <v>2.8273452141209665</v>
      </c>
      <c r="AA109" s="5">
        <f t="shared" si="35"/>
        <v>3.3000029800943933</v>
      </c>
      <c r="AB109" s="5">
        <f t="shared" si="36"/>
        <v>3.3000029800943933</v>
      </c>
      <c r="AC109" s="5">
        <f t="shared" si="37"/>
        <v>3.3000029800943933</v>
      </c>
      <c r="AD109" s="5">
        <f t="shared" si="38"/>
        <v>3.3000029800943933</v>
      </c>
    </row>
    <row r="110" spans="1:30" x14ac:dyDescent="0.2">
      <c r="A110" s="22">
        <f t="shared" si="41"/>
        <v>114</v>
      </c>
      <c r="B110" s="24">
        <f t="shared" si="43"/>
        <v>1.0627690087269537</v>
      </c>
      <c r="C110" s="24">
        <f t="shared" si="43"/>
        <v>1.0625008673897003</v>
      </c>
      <c r="D110" s="24">
        <f t="shared" si="43"/>
        <v>1.0622335844507258</v>
      </c>
      <c r="E110" s="24">
        <f t="shared" si="43"/>
        <v>1.0619671574260536</v>
      </c>
      <c r="F110" s="24">
        <f t="shared" si="43"/>
        <v>1.0617015838414032</v>
      </c>
      <c r="G110" s="24">
        <f t="shared" si="43"/>
        <v>1.0614368612321416</v>
      </c>
      <c r="H110" s="24">
        <f t="shared" si="43"/>
        <v>1.0611729871432385</v>
      </c>
      <c r="I110" s="24">
        <f t="shared" si="43"/>
        <v>1.0609099591292186</v>
      </c>
      <c r="J110" s="24">
        <f t="shared" si="43"/>
        <v>1.0606477747541159</v>
      </c>
      <c r="K110" s="24">
        <f t="shared" si="43"/>
        <v>1.0603864315914284</v>
      </c>
      <c r="O110" s="6">
        <f t="shared" si="23"/>
        <v>11.689999999999976</v>
      </c>
      <c r="P110" s="6">
        <f t="shared" si="24"/>
        <v>11.699999999999976</v>
      </c>
      <c r="Q110" s="5">
        <f t="shared" si="25"/>
        <v>2.807580207860767</v>
      </c>
      <c r="R110" s="5">
        <f t="shared" si="26"/>
        <v>2.807580207860767</v>
      </c>
      <c r="S110" s="5">
        <f t="shared" si="27"/>
        <v>2.7472629272139986</v>
      </c>
      <c r="T110" s="5">
        <f t="shared" si="28"/>
        <v>3.6062674487478095</v>
      </c>
      <c r="U110" s="5">
        <f t="shared" si="29"/>
        <v>3.6062674487478095</v>
      </c>
      <c r="V110" s="5">
        <f t="shared" si="30"/>
        <v>3.6062674487478095</v>
      </c>
      <c r="W110" s="5">
        <f t="shared" si="31"/>
        <v>3.6062674487478095</v>
      </c>
      <c r="X110" s="5">
        <f t="shared" si="32"/>
        <v>1</v>
      </c>
      <c r="Y110" s="5">
        <f t="shared" si="33"/>
        <v>3.3629911489693285</v>
      </c>
      <c r="Z110" s="5">
        <f t="shared" si="34"/>
        <v>2.8273452141209665</v>
      </c>
      <c r="AA110" s="5">
        <f t="shared" si="35"/>
        <v>3.3000029800943933</v>
      </c>
      <c r="AB110" s="5">
        <f t="shared" si="36"/>
        <v>3.3000029800943933</v>
      </c>
      <c r="AC110" s="5">
        <f t="shared" si="37"/>
        <v>3.3000029800943933</v>
      </c>
      <c r="AD110" s="5">
        <f t="shared" si="38"/>
        <v>3.3000029800943933</v>
      </c>
    </row>
    <row r="111" spans="1:30" x14ac:dyDescent="0.2">
      <c r="A111" s="22">
        <f t="shared" si="41"/>
        <v>115</v>
      </c>
      <c r="B111" s="23">
        <f t="shared" si="43"/>
        <v>1.0601259272240722</v>
      </c>
      <c r="C111" s="23">
        <f t="shared" si="43"/>
        <v>1.0598662592443353</v>
      </c>
      <c r="D111" s="23">
        <f t="shared" si="43"/>
        <v>1.0596074252538346</v>
      </c>
      <c r="E111" s="23">
        <f t="shared" si="43"/>
        <v>1.0593494228634688</v>
      </c>
      <c r="F111" s="23">
        <f t="shared" si="43"/>
        <v>1.0590922496933761</v>
      </c>
      <c r="G111" s="23">
        <f t="shared" si="43"/>
        <v>1.0588359033728882</v>
      </c>
      <c r="H111" s="23">
        <f t="shared" si="43"/>
        <v>1.0585803815404873</v>
      </c>
      <c r="I111" s="23">
        <f t="shared" si="43"/>
        <v>1.0583256818437612</v>
      </c>
      <c r="J111" s="23">
        <f t="shared" si="43"/>
        <v>1.0580718019393618</v>
      </c>
      <c r="K111" s="23">
        <f t="shared" si="43"/>
        <v>1.0578187394929597</v>
      </c>
      <c r="O111" s="6">
        <f t="shared" si="23"/>
        <v>11.789999999999976</v>
      </c>
      <c r="P111" s="6">
        <f t="shared" si="24"/>
        <v>11.799999999999976</v>
      </c>
      <c r="Q111" s="5">
        <f t="shared" si="25"/>
        <v>2.807580207860767</v>
      </c>
      <c r="R111" s="5">
        <f t="shared" si="26"/>
        <v>2.807580207860767</v>
      </c>
      <c r="S111" s="5">
        <f t="shared" si="27"/>
        <v>2.7472629272139986</v>
      </c>
      <c r="T111" s="5">
        <f t="shared" si="28"/>
        <v>3.6062674487478095</v>
      </c>
      <c r="U111" s="5">
        <f t="shared" si="29"/>
        <v>3.6062674487478095</v>
      </c>
      <c r="V111" s="5">
        <f t="shared" si="30"/>
        <v>3.6062674487478095</v>
      </c>
      <c r="W111" s="5">
        <f t="shared" si="31"/>
        <v>3.6062674487478095</v>
      </c>
      <c r="X111" s="5">
        <f t="shared" si="32"/>
        <v>1</v>
      </c>
      <c r="Y111" s="5">
        <f t="shared" si="33"/>
        <v>3.3629911489693285</v>
      </c>
      <c r="Z111" s="5">
        <f t="shared" si="34"/>
        <v>2.8273452141209665</v>
      </c>
      <c r="AA111" s="5">
        <f t="shared" si="35"/>
        <v>3.3000029800943933</v>
      </c>
      <c r="AB111" s="5">
        <f t="shared" si="36"/>
        <v>3.3000029800943933</v>
      </c>
      <c r="AC111" s="5">
        <f t="shared" si="37"/>
        <v>3.3000029800943933</v>
      </c>
      <c r="AD111" s="5">
        <f t="shared" si="38"/>
        <v>3.3000029800943933</v>
      </c>
    </row>
    <row r="112" spans="1:30" x14ac:dyDescent="0.2">
      <c r="A112" s="22">
        <f t="shared" si="41"/>
        <v>116</v>
      </c>
      <c r="B112" s="24">
        <f t="shared" ref="B112:K119" si="44">VLOOKUP($A112+B$20+0.01,SINCLAIRTABELLE,$A$16)</f>
        <v>1.0575664921792023</v>
      </c>
      <c r="C112" s="24">
        <f t="shared" si="44"/>
        <v>1.0573150576816712</v>
      </c>
      <c r="D112" s="24">
        <f t="shared" si="44"/>
        <v>1.0570644336928388</v>
      </c>
      <c r="E112" s="24">
        <f t="shared" si="44"/>
        <v>1.0568146179140268</v>
      </c>
      <c r="F112" s="24">
        <f t="shared" si="44"/>
        <v>1.0565656080553638</v>
      </c>
      <c r="G112" s="24">
        <f t="shared" si="44"/>
        <v>1.0563174018357433</v>
      </c>
      <c r="H112" s="24">
        <f t="shared" si="44"/>
        <v>1.0560699969827829</v>
      </c>
      <c r="I112" s="24">
        <f t="shared" si="44"/>
        <v>1.0558233912327821</v>
      </c>
      <c r="J112" s="24">
        <f t="shared" si="44"/>
        <v>1.0555775823306812</v>
      </c>
      <c r="K112" s="24">
        <f t="shared" si="44"/>
        <v>1.0553325680300216</v>
      </c>
      <c r="O112" s="6">
        <f t="shared" si="23"/>
        <v>11.889999999999976</v>
      </c>
      <c r="P112" s="6">
        <f t="shared" si="24"/>
        <v>11.899999999999975</v>
      </c>
      <c r="Q112" s="5">
        <f t="shared" si="25"/>
        <v>2.807580207860767</v>
      </c>
      <c r="R112" s="5">
        <f t="shared" si="26"/>
        <v>2.807580207860767</v>
      </c>
      <c r="S112" s="5">
        <f t="shared" si="27"/>
        <v>2.7472629272139986</v>
      </c>
      <c r="T112" s="5">
        <f t="shared" si="28"/>
        <v>3.6062674487478095</v>
      </c>
      <c r="U112" s="5">
        <f t="shared" si="29"/>
        <v>3.6062674487478095</v>
      </c>
      <c r="V112" s="5">
        <f t="shared" si="30"/>
        <v>3.6062674487478095</v>
      </c>
      <c r="W112" s="5">
        <f t="shared" si="31"/>
        <v>3.6062674487478095</v>
      </c>
      <c r="X112" s="5">
        <f t="shared" si="32"/>
        <v>1</v>
      </c>
      <c r="Y112" s="5">
        <f t="shared" si="33"/>
        <v>3.3629911489693285</v>
      </c>
      <c r="Z112" s="5">
        <f t="shared" si="34"/>
        <v>2.8273452141209665</v>
      </c>
      <c r="AA112" s="5">
        <f t="shared" si="35"/>
        <v>3.3000029800943933</v>
      </c>
      <c r="AB112" s="5">
        <f t="shared" si="36"/>
        <v>3.3000029800943933</v>
      </c>
      <c r="AC112" s="5">
        <f t="shared" si="37"/>
        <v>3.3000029800943933</v>
      </c>
      <c r="AD112" s="5">
        <f t="shared" si="38"/>
        <v>3.3000029800943933</v>
      </c>
    </row>
    <row r="113" spans="1:30" x14ac:dyDescent="0.2">
      <c r="A113" s="22">
        <f t="shared" si="41"/>
        <v>117</v>
      </c>
      <c r="B113" s="23">
        <f t="shared" si="44"/>
        <v>1.0550883460929033</v>
      </c>
      <c r="C113" s="23">
        <f t="shared" si="44"/>
        <v>1.0548449142899463</v>
      </c>
      <c r="D113" s="23">
        <f t="shared" si="44"/>
        <v>1.0546022704002491</v>
      </c>
      <c r="E113" s="23">
        <f t="shared" si="44"/>
        <v>1.0543604122113495</v>
      </c>
      <c r="F113" s="23">
        <f t="shared" si="44"/>
        <v>1.0541193375191844</v>
      </c>
      <c r="G113" s="23">
        <f t="shared" si="44"/>
        <v>1.0538790441280508</v>
      </c>
      <c r="H113" s="23">
        <f t="shared" si="44"/>
        <v>1.0536395298505661</v>
      </c>
      <c r="I113" s="23">
        <f t="shared" si="44"/>
        <v>1.0534007925076285</v>
      </c>
      <c r="J113" s="23">
        <f t="shared" si="44"/>
        <v>1.0531628299283797</v>
      </c>
      <c r="K113" s="23">
        <f t="shared" si="44"/>
        <v>1.052925639950165</v>
      </c>
      <c r="O113" s="6">
        <f t="shared" si="23"/>
        <v>11.989999999999975</v>
      </c>
      <c r="P113" s="6">
        <f t="shared" si="24"/>
        <v>11.999999999999975</v>
      </c>
      <c r="Q113" s="5">
        <f t="shared" si="25"/>
        <v>2.807580207860767</v>
      </c>
      <c r="R113" s="5">
        <f t="shared" si="26"/>
        <v>2.807580207860767</v>
      </c>
      <c r="S113" s="5">
        <f t="shared" si="27"/>
        <v>2.7472629272139986</v>
      </c>
      <c r="T113" s="5">
        <f t="shared" si="28"/>
        <v>3.6062674487478095</v>
      </c>
      <c r="U113" s="5">
        <f t="shared" si="29"/>
        <v>3.6062674487478095</v>
      </c>
      <c r="V113" s="5">
        <f t="shared" si="30"/>
        <v>3.6062674487478095</v>
      </c>
      <c r="W113" s="5">
        <f t="shared" si="31"/>
        <v>3.6062674487478095</v>
      </c>
      <c r="X113" s="5">
        <f t="shared" si="32"/>
        <v>1</v>
      </c>
      <c r="Y113" s="5">
        <f t="shared" si="33"/>
        <v>3.3629911489693285</v>
      </c>
      <c r="Z113" s="5">
        <f t="shared" si="34"/>
        <v>2.8273452141209665</v>
      </c>
      <c r="AA113" s="5">
        <f t="shared" si="35"/>
        <v>3.3000029800943933</v>
      </c>
      <c r="AB113" s="5">
        <f t="shared" si="36"/>
        <v>3.3000029800943933</v>
      </c>
      <c r="AC113" s="5">
        <f t="shared" si="37"/>
        <v>3.3000029800943933</v>
      </c>
      <c r="AD113" s="5">
        <f t="shared" si="38"/>
        <v>3.3000029800943933</v>
      </c>
    </row>
    <row r="114" spans="1:30" x14ac:dyDescent="0.2">
      <c r="A114" s="22">
        <f t="shared" si="41"/>
        <v>118</v>
      </c>
      <c r="B114" s="24">
        <f t="shared" si="44"/>
        <v>1.0526892204184948</v>
      </c>
      <c r="C114" s="24">
        <f t="shared" si="44"/>
        <v>1.0524535691870069</v>
      </c>
      <c r="D114" s="24">
        <f t="shared" si="44"/>
        <v>1.052218684117429</v>
      </c>
      <c r="E114" s="24">
        <f t="shared" si="44"/>
        <v>1.0519845630795399</v>
      </c>
      <c r="F114" s="24">
        <f t="shared" si="44"/>
        <v>1.0517512039511323</v>
      </c>
      <c r="G114" s="24">
        <f t="shared" si="44"/>
        <v>1.0515186046179752</v>
      </c>
      <c r="H114" s="24">
        <f t="shared" si="44"/>
        <v>1.0512867629737779</v>
      </c>
      <c r="I114" s="24">
        <f t="shared" si="44"/>
        <v>1.0510556769201511</v>
      </c>
      <c r="J114" s="24">
        <f t="shared" si="44"/>
        <v>1.050825344366572</v>
      </c>
      <c r="K114" s="24">
        <f t="shared" si="44"/>
        <v>1.0505957632303469</v>
      </c>
      <c r="O114" s="6">
        <f t="shared" si="23"/>
        <v>12.089999999999975</v>
      </c>
      <c r="P114" s="6">
        <f t="shared" si="24"/>
        <v>12.099999999999975</v>
      </c>
      <c r="Q114" s="5">
        <f t="shared" si="25"/>
        <v>2.807580207860767</v>
      </c>
      <c r="R114" s="5">
        <f t="shared" si="26"/>
        <v>2.807580207860767</v>
      </c>
      <c r="S114" s="5">
        <f t="shared" si="27"/>
        <v>2.7472629272139986</v>
      </c>
      <c r="T114" s="5">
        <f t="shared" si="28"/>
        <v>3.6062674487478095</v>
      </c>
      <c r="U114" s="5">
        <f t="shared" si="29"/>
        <v>3.6062674487478095</v>
      </c>
      <c r="V114" s="5">
        <f t="shared" si="30"/>
        <v>3.6062674487478095</v>
      </c>
      <c r="W114" s="5">
        <f t="shared" si="31"/>
        <v>3.6062674487478095</v>
      </c>
      <c r="X114" s="5">
        <f t="shared" si="32"/>
        <v>1</v>
      </c>
      <c r="Y114" s="5">
        <f t="shared" si="33"/>
        <v>3.3629911489693285</v>
      </c>
      <c r="Z114" s="5">
        <f t="shared" si="34"/>
        <v>2.8273452141209665</v>
      </c>
      <c r="AA114" s="5">
        <f t="shared" si="35"/>
        <v>3.3000029800943933</v>
      </c>
      <c r="AB114" s="5">
        <f t="shared" si="36"/>
        <v>3.3000029800943933</v>
      </c>
      <c r="AC114" s="5">
        <f t="shared" si="37"/>
        <v>3.3000029800943933</v>
      </c>
      <c r="AD114" s="5">
        <f t="shared" si="38"/>
        <v>3.3000029800943933</v>
      </c>
    </row>
    <row r="115" spans="1:30" x14ac:dyDescent="0.2">
      <c r="A115" s="22">
        <f t="shared" si="41"/>
        <v>119</v>
      </c>
      <c r="B115" s="23">
        <f t="shared" si="44"/>
        <v>1.0503669314365744</v>
      </c>
      <c r="C115" s="23">
        <f t="shared" si="44"/>
        <v>1.0501388469181108</v>
      </c>
      <c r="D115" s="23">
        <f t="shared" si="44"/>
        <v>1.0499115076155319</v>
      </c>
      <c r="E115" s="23">
        <f t="shared" si="44"/>
        <v>1.0496849114770994</v>
      </c>
      <c r="F115" s="23">
        <f t="shared" si="44"/>
        <v>1.0494590564587247</v>
      </c>
      <c r="G115" s="23">
        <f t="shared" si="44"/>
        <v>1.0492339405239324</v>
      </c>
      <c r="H115" s="23">
        <f t="shared" si="44"/>
        <v>1.0490095616438269</v>
      </c>
      <c r="I115" s="23">
        <f t="shared" si="44"/>
        <v>1.048785917797056</v>
      </c>
      <c r="J115" s="23">
        <f t="shared" si="44"/>
        <v>1.0485630069697776</v>
      </c>
      <c r="K115" s="23">
        <f t="shared" si="44"/>
        <v>1.0483408271556234</v>
      </c>
      <c r="O115" s="6">
        <f t="shared" si="23"/>
        <v>12.189999999999975</v>
      </c>
      <c r="P115" s="6">
        <f t="shared" si="24"/>
        <v>12.199999999999974</v>
      </c>
      <c r="Q115" s="5">
        <f t="shared" si="25"/>
        <v>2.807580207860767</v>
      </c>
      <c r="R115" s="5">
        <f t="shared" si="26"/>
        <v>2.807580207860767</v>
      </c>
      <c r="S115" s="5">
        <f t="shared" si="27"/>
        <v>2.7472629272139986</v>
      </c>
      <c r="T115" s="5">
        <f t="shared" si="28"/>
        <v>3.6062674487478095</v>
      </c>
      <c r="U115" s="5">
        <f t="shared" si="29"/>
        <v>3.6062674487478095</v>
      </c>
      <c r="V115" s="5">
        <f t="shared" si="30"/>
        <v>3.6062674487478095</v>
      </c>
      <c r="W115" s="5">
        <f t="shared" si="31"/>
        <v>3.6062674487478095</v>
      </c>
      <c r="X115" s="5">
        <f t="shared" si="32"/>
        <v>1</v>
      </c>
      <c r="Y115" s="5">
        <f t="shared" si="33"/>
        <v>3.3629911489693285</v>
      </c>
      <c r="Z115" s="5">
        <f t="shared" si="34"/>
        <v>2.8273452141209665</v>
      </c>
      <c r="AA115" s="5">
        <f t="shared" si="35"/>
        <v>3.3000029800943933</v>
      </c>
      <c r="AB115" s="5">
        <f t="shared" si="36"/>
        <v>3.3000029800943933</v>
      </c>
      <c r="AC115" s="5">
        <f t="shared" si="37"/>
        <v>3.3000029800943933</v>
      </c>
      <c r="AD115" s="5">
        <f t="shared" si="38"/>
        <v>3.3000029800943933</v>
      </c>
    </row>
    <row r="116" spans="1:30" x14ac:dyDescent="0.2">
      <c r="A116" s="22">
        <f t="shared" si="41"/>
        <v>120</v>
      </c>
      <c r="B116" s="24">
        <f t="shared" si="44"/>
        <v>1.0481193763556658</v>
      </c>
      <c r="C116" s="24">
        <f t="shared" si="44"/>
        <v>1.0478986525783833</v>
      </c>
      <c r="D116" s="24">
        <f t="shared" si="44"/>
        <v>1.0476786538396268</v>
      </c>
      <c r="E116" s="24">
        <f t="shared" si="44"/>
        <v>1.0474593781625845</v>
      </c>
      <c r="F116" s="24">
        <f t="shared" si="44"/>
        <v>1.0472408235777504</v>
      </c>
      <c r="G116" s="24">
        <f t="shared" si="44"/>
        <v>1.0470229881228887</v>
      </c>
      <c r="H116" s="24">
        <f t="shared" si="44"/>
        <v>1.0468058698430023</v>
      </c>
      <c r="I116" s="24">
        <f t="shared" si="44"/>
        <v>1.0465894667902982</v>
      </c>
      <c r="J116" s="24">
        <f t="shared" si="44"/>
        <v>1.0463737770241557</v>
      </c>
      <c r="K116" s="24">
        <f t="shared" si="44"/>
        <v>1.046158798611093</v>
      </c>
      <c r="O116" s="6">
        <f t="shared" si="23"/>
        <v>12.289999999999974</v>
      </c>
      <c r="P116" s="6">
        <f t="shared" si="24"/>
        <v>12.299999999999974</v>
      </c>
      <c r="Q116" s="5">
        <f t="shared" si="25"/>
        <v>2.807580207860767</v>
      </c>
      <c r="R116" s="5">
        <f t="shared" si="26"/>
        <v>2.807580207860767</v>
      </c>
      <c r="S116" s="5">
        <f t="shared" si="27"/>
        <v>2.7472629272139986</v>
      </c>
      <c r="T116" s="5">
        <f t="shared" si="28"/>
        <v>3.6062674487478095</v>
      </c>
      <c r="U116" s="5">
        <f t="shared" si="29"/>
        <v>3.6062674487478095</v>
      </c>
      <c r="V116" s="5">
        <f t="shared" si="30"/>
        <v>3.6062674487478095</v>
      </c>
      <c r="W116" s="5">
        <f t="shared" si="31"/>
        <v>3.6062674487478095</v>
      </c>
      <c r="X116" s="5">
        <f t="shared" si="32"/>
        <v>1</v>
      </c>
      <c r="Y116" s="5">
        <f t="shared" si="33"/>
        <v>3.3629911489693285</v>
      </c>
      <c r="Z116" s="5">
        <f t="shared" si="34"/>
        <v>2.8273452141209665</v>
      </c>
      <c r="AA116" s="5">
        <f t="shared" si="35"/>
        <v>3.3000029800943933</v>
      </c>
      <c r="AB116" s="5">
        <f t="shared" si="36"/>
        <v>3.3000029800943933</v>
      </c>
      <c r="AC116" s="5">
        <f t="shared" si="37"/>
        <v>3.3000029800943933</v>
      </c>
      <c r="AD116" s="5">
        <f t="shared" si="38"/>
        <v>3.3000029800943933</v>
      </c>
    </row>
    <row r="117" spans="1:30" x14ac:dyDescent="0.2">
      <c r="A117" s="22">
        <f t="shared" si="41"/>
        <v>121</v>
      </c>
      <c r="B117" s="23">
        <f t="shared" si="44"/>
        <v>1.0459445296247354</v>
      </c>
      <c r="C117" s="23">
        <f t="shared" si="44"/>
        <v>1.0457309681457818</v>
      </c>
      <c r="D117" s="23">
        <f t="shared" si="44"/>
        <v>1.0455181122619734</v>
      </c>
      <c r="E117" s="23">
        <f t="shared" si="44"/>
        <v>1.0453059600680616</v>
      </c>
      <c r="F117" s="23">
        <f t="shared" si="44"/>
        <v>1.0450945096657758</v>
      </c>
      <c r="G117" s="23">
        <f t="shared" si="44"/>
        <v>1.0448837591637914</v>
      </c>
      <c r="H117" s="23">
        <f t="shared" si="44"/>
        <v>1.0446737066776994</v>
      </c>
      <c r="I117" s="23">
        <f t="shared" si="44"/>
        <v>1.0444643503299742</v>
      </c>
      <c r="J117" s="23">
        <f t="shared" si="44"/>
        <v>1.0442556882499425</v>
      </c>
      <c r="K117" s="23">
        <f t="shared" si="44"/>
        <v>1.0440477185737527</v>
      </c>
      <c r="O117" s="6">
        <f t="shared" si="23"/>
        <v>12.389999999999974</v>
      </c>
      <c r="P117" s="6">
        <f t="shared" si="24"/>
        <v>12.399999999999974</v>
      </c>
      <c r="Q117" s="5">
        <f t="shared" si="25"/>
        <v>2.807580207860767</v>
      </c>
      <c r="R117" s="5">
        <f t="shared" si="26"/>
        <v>2.807580207860767</v>
      </c>
      <c r="S117" s="5">
        <f t="shared" si="27"/>
        <v>2.7472629272139986</v>
      </c>
      <c r="T117" s="5">
        <f t="shared" si="28"/>
        <v>3.6062674487478095</v>
      </c>
      <c r="U117" s="5">
        <f t="shared" si="29"/>
        <v>3.6062674487478095</v>
      </c>
      <c r="V117" s="5">
        <f t="shared" si="30"/>
        <v>3.6062674487478095</v>
      </c>
      <c r="W117" s="5">
        <f t="shared" si="31"/>
        <v>3.6062674487478095</v>
      </c>
      <c r="X117" s="5">
        <f t="shared" si="32"/>
        <v>1</v>
      </c>
      <c r="Y117" s="5">
        <f t="shared" si="33"/>
        <v>3.3629911489693285</v>
      </c>
      <c r="Z117" s="5">
        <f t="shared" si="34"/>
        <v>2.8273452141209665</v>
      </c>
      <c r="AA117" s="5">
        <f t="shared" si="35"/>
        <v>3.3000029800943933</v>
      </c>
      <c r="AB117" s="5">
        <f t="shared" si="36"/>
        <v>3.3000029800943933</v>
      </c>
      <c r="AC117" s="5">
        <f t="shared" si="37"/>
        <v>3.3000029800943933</v>
      </c>
      <c r="AD117" s="5">
        <f t="shared" si="38"/>
        <v>3.3000029800943933</v>
      </c>
    </row>
    <row r="118" spans="1:30" x14ac:dyDescent="0.2">
      <c r="A118" s="22">
        <f t="shared" si="41"/>
        <v>122</v>
      </c>
      <c r="B118" s="24">
        <f t="shared" si="44"/>
        <v>1.0438404394443435</v>
      </c>
      <c r="C118" s="24">
        <f t="shared" si="44"/>
        <v>1.0436338490114139</v>
      </c>
      <c r="D118" s="24">
        <f t="shared" si="44"/>
        <v>1.0434279454313919</v>
      </c>
      <c r="E118" s="24">
        <f t="shared" si="44"/>
        <v>1.043222726867405</v>
      </c>
      <c r="F118" s="24">
        <f t="shared" si="44"/>
        <v>1.0430181914892491</v>
      </c>
      <c r="G118" s="24">
        <f t="shared" si="44"/>
        <v>1.0428143374733598</v>
      </c>
      <c r="H118" s="24">
        <f t="shared" si="44"/>
        <v>1.042611163002781</v>
      </c>
      <c r="I118" s="24">
        <f t="shared" si="44"/>
        <v>1.0424086662671364</v>
      </c>
      <c r="J118" s="24">
        <f t="shared" si="44"/>
        <v>1.0422068454625992</v>
      </c>
      <c r="K118" s="24">
        <f t="shared" si="44"/>
        <v>1.0420056987918633</v>
      </c>
      <c r="O118" s="6">
        <f t="shared" si="23"/>
        <v>12.489999999999974</v>
      </c>
      <c r="P118" s="6">
        <f t="shared" si="24"/>
        <v>12.499999999999973</v>
      </c>
      <c r="Q118" s="5">
        <f t="shared" si="25"/>
        <v>2.807580207860767</v>
      </c>
      <c r="R118" s="5">
        <f t="shared" si="26"/>
        <v>2.807580207860767</v>
      </c>
      <c r="S118" s="5">
        <f t="shared" si="27"/>
        <v>2.7472629272139986</v>
      </c>
      <c r="T118" s="5">
        <f t="shared" si="28"/>
        <v>3.6062674487478095</v>
      </c>
      <c r="U118" s="5">
        <f t="shared" si="29"/>
        <v>3.6062674487478095</v>
      </c>
      <c r="V118" s="5">
        <f t="shared" si="30"/>
        <v>3.6062674487478095</v>
      </c>
      <c r="W118" s="5">
        <f t="shared" si="31"/>
        <v>3.6062674487478095</v>
      </c>
      <c r="X118" s="5">
        <f t="shared" si="32"/>
        <v>1</v>
      </c>
      <c r="Y118" s="5">
        <f t="shared" si="33"/>
        <v>3.3629911489693285</v>
      </c>
      <c r="Z118" s="5">
        <f t="shared" si="34"/>
        <v>2.8273452141209665</v>
      </c>
      <c r="AA118" s="5">
        <f t="shared" si="35"/>
        <v>3.3000029800943933</v>
      </c>
      <c r="AB118" s="5">
        <f t="shared" si="36"/>
        <v>3.3000029800943933</v>
      </c>
      <c r="AC118" s="5">
        <f t="shared" si="37"/>
        <v>3.3000029800943933</v>
      </c>
      <c r="AD118" s="5">
        <f t="shared" si="38"/>
        <v>3.3000029800943933</v>
      </c>
    </row>
    <row r="119" spans="1:30" x14ac:dyDescent="0.2">
      <c r="A119" s="22">
        <f t="shared" si="41"/>
        <v>123</v>
      </c>
      <c r="B119" s="23">
        <f t="shared" si="44"/>
        <v>1.0418052244641138</v>
      </c>
      <c r="C119" s="23">
        <f t="shared" si="44"/>
        <v>1.0416054206949976</v>
      </c>
      <c r="D119" s="23">
        <f t="shared" si="44"/>
        <v>1.0414062857065955</v>
      </c>
      <c r="E119" s="23">
        <f t="shared" si="44"/>
        <v>1.0412078177273922</v>
      </c>
      <c r="F119" s="23">
        <f t="shared" si="44"/>
        <v>1.0410100149922488</v>
      </c>
      <c r="G119" s="23">
        <f t="shared" si="44"/>
        <v>1.0408128757423734</v>
      </c>
      <c r="H119" s="23">
        <f t="shared" si="44"/>
        <v>1.0406163982252934</v>
      </c>
      <c r="I119" s="23">
        <f t="shared" si="44"/>
        <v>1.0404205806948272</v>
      </c>
      <c r="J119" s="23">
        <f t="shared" si="44"/>
        <v>1.0402254214110565</v>
      </c>
      <c r="K119" s="23">
        <f t="shared" si="44"/>
        <v>1.0400309186402976</v>
      </c>
      <c r="O119" s="6">
        <f t="shared" si="23"/>
        <v>12.589999999999973</v>
      </c>
      <c r="P119" s="6">
        <f t="shared" si="24"/>
        <v>12.599999999999973</v>
      </c>
      <c r="Q119" s="5">
        <f t="shared" si="25"/>
        <v>2.807580207860767</v>
      </c>
      <c r="R119" s="5">
        <f t="shared" si="26"/>
        <v>2.807580207860767</v>
      </c>
      <c r="S119" s="5">
        <f t="shared" si="27"/>
        <v>2.7472629272139986</v>
      </c>
      <c r="T119" s="5">
        <f t="shared" si="28"/>
        <v>3.6062674487478095</v>
      </c>
      <c r="U119" s="5">
        <f t="shared" si="29"/>
        <v>3.6062674487478095</v>
      </c>
      <c r="V119" s="5">
        <f t="shared" si="30"/>
        <v>3.6062674487478095</v>
      </c>
      <c r="W119" s="5">
        <f t="shared" si="31"/>
        <v>3.6062674487478095</v>
      </c>
      <c r="X119" s="5">
        <f t="shared" si="32"/>
        <v>1</v>
      </c>
      <c r="Y119" s="5">
        <f t="shared" si="33"/>
        <v>3.3629911489693285</v>
      </c>
      <c r="Z119" s="5">
        <f t="shared" si="34"/>
        <v>2.8273452141209665</v>
      </c>
      <c r="AA119" s="5">
        <f t="shared" si="35"/>
        <v>3.3000029800943933</v>
      </c>
      <c r="AB119" s="5">
        <f t="shared" si="36"/>
        <v>3.3000029800943933</v>
      </c>
      <c r="AC119" s="5">
        <f t="shared" si="37"/>
        <v>3.3000029800943933</v>
      </c>
      <c r="AD119" s="5">
        <f t="shared" si="38"/>
        <v>3.3000029800943933</v>
      </c>
    </row>
    <row r="120" spans="1:30" x14ac:dyDescent="0.2">
      <c r="O120" s="6">
        <f t="shared" si="23"/>
        <v>12.689999999999973</v>
      </c>
      <c r="P120" s="6">
        <f t="shared" si="24"/>
        <v>12.699999999999973</v>
      </c>
      <c r="Q120" s="5">
        <f t="shared" si="25"/>
        <v>2.807580207860767</v>
      </c>
      <c r="R120" s="5">
        <f t="shared" si="26"/>
        <v>2.807580207860767</v>
      </c>
      <c r="S120" s="5">
        <f t="shared" si="27"/>
        <v>2.7472629272139986</v>
      </c>
      <c r="T120" s="5">
        <f t="shared" si="28"/>
        <v>3.6062674487478095</v>
      </c>
      <c r="U120" s="5">
        <f t="shared" si="29"/>
        <v>3.6062674487478095</v>
      </c>
      <c r="V120" s="5">
        <f t="shared" si="30"/>
        <v>3.6062674487478095</v>
      </c>
      <c r="W120" s="5">
        <f t="shared" si="31"/>
        <v>3.6062674487478095</v>
      </c>
      <c r="X120" s="5">
        <f t="shared" si="32"/>
        <v>1</v>
      </c>
      <c r="Y120" s="5">
        <f t="shared" si="33"/>
        <v>3.3629911489693285</v>
      </c>
      <c r="Z120" s="5">
        <f t="shared" si="34"/>
        <v>2.8273452141209665</v>
      </c>
      <c r="AA120" s="5">
        <f t="shared" si="35"/>
        <v>3.3000029800943933</v>
      </c>
      <c r="AB120" s="5">
        <f t="shared" si="36"/>
        <v>3.3000029800943933</v>
      </c>
      <c r="AC120" s="5">
        <f t="shared" si="37"/>
        <v>3.3000029800943933</v>
      </c>
      <c r="AD120" s="5">
        <f t="shared" si="38"/>
        <v>3.3000029800943933</v>
      </c>
    </row>
    <row r="121" spans="1:30" x14ac:dyDescent="0.2">
      <c r="O121" s="6">
        <f t="shared" si="23"/>
        <v>12.789999999999973</v>
      </c>
      <c r="P121" s="6">
        <f t="shared" si="24"/>
        <v>12.799999999999972</v>
      </c>
      <c r="Q121" s="5">
        <f t="shared" si="25"/>
        <v>2.807580207860767</v>
      </c>
      <c r="R121" s="5">
        <f t="shared" si="26"/>
        <v>2.807580207860767</v>
      </c>
      <c r="S121" s="5">
        <f t="shared" si="27"/>
        <v>2.7472629272139986</v>
      </c>
      <c r="T121" s="5">
        <f t="shared" si="28"/>
        <v>3.6062674487478095</v>
      </c>
      <c r="U121" s="5">
        <f t="shared" si="29"/>
        <v>3.6062674487478095</v>
      </c>
      <c r="V121" s="5">
        <f t="shared" si="30"/>
        <v>3.6062674487478095</v>
      </c>
      <c r="W121" s="5">
        <f t="shared" si="31"/>
        <v>3.6062674487478095</v>
      </c>
      <c r="X121" s="5">
        <f t="shared" si="32"/>
        <v>1</v>
      </c>
      <c r="Y121" s="5">
        <f t="shared" si="33"/>
        <v>3.3629911489693285</v>
      </c>
      <c r="Z121" s="5">
        <f t="shared" si="34"/>
        <v>2.8273452141209665</v>
      </c>
      <c r="AA121" s="5">
        <f t="shared" si="35"/>
        <v>3.3000029800943933</v>
      </c>
      <c r="AB121" s="5">
        <f t="shared" si="36"/>
        <v>3.3000029800943933</v>
      </c>
      <c r="AC121" s="5">
        <f t="shared" si="37"/>
        <v>3.3000029800943933</v>
      </c>
      <c r="AD121" s="5">
        <f t="shared" si="38"/>
        <v>3.3000029800943933</v>
      </c>
    </row>
    <row r="122" spans="1:30" x14ac:dyDescent="0.2">
      <c r="O122" s="6">
        <f t="shared" si="23"/>
        <v>12.889999999999972</v>
      </c>
      <c r="P122" s="6">
        <f t="shared" si="24"/>
        <v>12.899999999999972</v>
      </c>
      <c r="Q122" s="5">
        <f t="shared" si="25"/>
        <v>2.807580207860767</v>
      </c>
      <c r="R122" s="5">
        <f t="shared" si="26"/>
        <v>2.807580207860767</v>
      </c>
      <c r="S122" s="5">
        <f t="shared" si="27"/>
        <v>2.7472629272139986</v>
      </c>
      <c r="T122" s="5">
        <f t="shared" si="28"/>
        <v>3.6062674487478095</v>
      </c>
      <c r="U122" s="5">
        <f t="shared" si="29"/>
        <v>3.6062674487478095</v>
      </c>
      <c r="V122" s="5">
        <f t="shared" si="30"/>
        <v>3.6062674487478095</v>
      </c>
      <c r="W122" s="5">
        <f t="shared" si="31"/>
        <v>3.6062674487478095</v>
      </c>
      <c r="X122" s="5">
        <f t="shared" si="32"/>
        <v>1</v>
      </c>
      <c r="Y122" s="5">
        <f t="shared" si="33"/>
        <v>3.3629911489693285</v>
      </c>
      <c r="Z122" s="5">
        <f t="shared" si="34"/>
        <v>2.8273452141209665</v>
      </c>
      <c r="AA122" s="5">
        <f t="shared" si="35"/>
        <v>3.3000029800943933</v>
      </c>
      <c r="AB122" s="5">
        <f t="shared" si="36"/>
        <v>3.3000029800943933</v>
      </c>
      <c r="AC122" s="5">
        <f t="shared" si="37"/>
        <v>3.3000029800943933</v>
      </c>
      <c r="AD122" s="5">
        <f t="shared" si="38"/>
        <v>3.3000029800943933</v>
      </c>
    </row>
    <row r="123" spans="1:30" x14ac:dyDescent="0.2">
      <c r="O123" s="6">
        <f t="shared" si="23"/>
        <v>12.989999999999972</v>
      </c>
      <c r="P123" s="6">
        <f t="shared" si="24"/>
        <v>12.999999999999972</v>
      </c>
      <c r="Q123" s="5">
        <f t="shared" si="25"/>
        <v>2.807580207860767</v>
      </c>
      <c r="R123" s="5">
        <f t="shared" si="26"/>
        <v>2.807580207860767</v>
      </c>
      <c r="S123" s="5">
        <f t="shared" si="27"/>
        <v>2.7472629272139986</v>
      </c>
      <c r="T123" s="5">
        <f t="shared" si="28"/>
        <v>3.6062674487478095</v>
      </c>
      <c r="U123" s="5">
        <f t="shared" si="29"/>
        <v>3.6062674487478095</v>
      </c>
      <c r="V123" s="5">
        <f t="shared" si="30"/>
        <v>3.6062674487478095</v>
      </c>
      <c r="W123" s="5">
        <f t="shared" si="31"/>
        <v>3.6062674487478095</v>
      </c>
      <c r="X123" s="5">
        <f t="shared" si="32"/>
        <v>1</v>
      </c>
      <c r="Y123" s="5">
        <f t="shared" si="33"/>
        <v>3.3629911489693285</v>
      </c>
      <c r="Z123" s="5">
        <f t="shared" si="34"/>
        <v>2.8273452141209665</v>
      </c>
      <c r="AA123" s="5">
        <f t="shared" si="35"/>
        <v>3.3000029800943933</v>
      </c>
      <c r="AB123" s="5">
        <f t="shared" si="36"/>
        <v>3.3000029800943933</v>
      </c>
      <c r="AC123" s="5">
        <f t="shared" si="37"/>
        <v>3.3000029800943933</v>
      </c>
      <c r="AD123" s="5">
        <f t="shared" si="38"/>
        <v>3.3000029800943933</v>
      </c>
    </row>
    <row r="124" spans="1:30" x14ac:dyDescent="0.2">
      <c r="O124" s="6">
        <f t="shared" si="23"/>
        <v>13.089999999999971</v>
      </c>
      <c r="P124" s="6">
        <f t="shared" si="24"/>
        <v>13.099999999999971</v>
      </c>
      <c r="Q124" s="5">
        <f t="shared" si="25"/>
        <v>2.807580207860767</v>
      </c>
      <c r="R124" s="5">
        <f t="shared" si="26"/>
        <v>2.807580207860767</v>
      </c>
      <c r="S124" s="5">
        <f t="shared" si="27"/>
        <v>2.7472629272139986</v>
      </c>
      <c r="T124" s="5">
        <f t="shared" si="28"/>
        <v>3.6062674487478095</v>
      </c>
      <c r="U124" s="5">
        <f t="shared" si="29"/>
        <v>3.6062674487478095</v>
      </c>
      <c r="V124" s="5">
        <f t="shared" si="30"/>
        <v>3.6062674487478095</v>
      </c>
      <c r="W124" s="5">
        <f t="shared" si="31"/>
        <v>3.6062674487478095</v>
      </c>
      <c r="X124" s="5">
        <f t="shared" si="32"/>
        <v>1</v>
      </c>
      <c r="Y124" s="5">
        <f t="shared" si="33"/>
        <v>3.3629911489693285</v>
      </c>
      <c r="Z124" s="5">
        <f t="shared" si="34"/>
        <v>2.8273452141209665</v>
      </c>
      <c r="AA124" s="5">
        <f t="shared" si="35"/>
        <v>3.3000029800943933</v>
      </c>
      <c r="AB124" s="5">
        <f t="shared" si="36"/>
        <v>3.3000029800943933</v>
      </c>
      <c r="AC124" s="5">
        <f t="shared" si="37"/>
        <v>3.3000029800943933</v>
      </c>
      <c r="AD124" s="5">
        <f t="shared" si="38"/>
        <v>3.3000029800943933</v>
      </c>
    </row>
    <row r="125" spans="1:30" x14ac:dyDescent="0.2">
      <c r="O125" s="6">
        <f t="shared" si="23"/>
        <v>13.189999999999971</v>
      </c>
      <c r="P125" s="6">
        <f t="shared" si="24"/>
        <v>13.199999999999971</v>
      </c>
      <c r="Q125" s="5">
        <f t="shared" si="25"/>
        <v>2.807580207860767</v>
      </c>
      <c r="R125" s="5">
        <f t="shared" si="26"/>
        <v>2.807580207860767</v>
      </c>
      <c r="S125" s="5">
        <f t="shared" si="27"/>
        <v>2.7472629272139986</v>
      </c>
      <c r="T125" s="5">
        <f t="shared" si="28"/>
        <v>3.6062674487478095</v>
      </c>
      <c r="U125" s="5">
        <f t="shared" si="29"/>
        <v>3.6062674487478095</v>
      </c>
      <c r="V125" s="5">
        <f t="shared" si="30"/>
        <v>3.6062674487478095</v>
      </c>
      <c r="W125" s="5">
        <f t="shared" si="31"/>
        <v>3.6062674487478095</v>
      </c>
      <c r="X125" s="5">
        <f t="shared" si="32"/>
        <v>1</v>
      </c>
      <c r="Y125" s="5">
        <f t="shared" si="33"/>
        <v>3.3629911489693285</v>
      </c>
      <c r="Z125" s="5">
        <f t="shared" si="34"/>
        <v>2.8273452141209665</v>
      </c>
      <c r="AA125" s="5">
        <f t="shared" si="35"/>
        <v>3.3000029800943933</v>
      </c>
      <c r="AB125" s="5">
        <f t="shared" si="36"/>
        <v>3.3000029800943933</v>
      </c>
      <c r="AC125" s="5">
        <f t="shared" si="37"/>
        <v>3.3000029800943933</v>
      </c>
      <c r="AD125" s="5">
        <f t="shared" si="38"/>
        <v>3.3000029800943933</v>
      </c>
    </row>
    <row r="126" spans="1:30" x14ac:dyDescent="0.2">
      <c r="O126" s="6">
        <f t="shared" si="23"/>
        <v>13.289999999999971</v>
      </c>
      <c r="P126" s="6">
        <f t="shared" si="24"/>
        <v>13.299999999999971</v>
      </c>
      <c r="Q126" s="5">
        <f t="shared" si="25"/>
        <v>2.807580207860767</v>
      </c>
      <c r="R126" s="5">
        <f t="shared" si="26"/>
        <v>2.807580207860767</v>
      </c>
      <c r="S126" s="5">
        <f t="shared" si="27"/>
        <v>2.7472629272139986</v>
      </c>
      <c r="T126" s="5">
        <f t="shared" si="28"/>
        <v>3.6062674487478095</v>
      </c>
      <c r="U126" s="5">
        <f t="shared" si="29"/>
        <v>3.6062674487478095</v>
      </c>
      <c r="V126" s="5">
        <f t="shared" si="30"/>
        <v>3.6062674487478095</v>
      </c>
      <c r="W126" s="5">
        <f t="shared" si="31"/>
        <v>3.6062674487478095</v>
      </c>
      <c r="X126" s="5">
        <f t="shared" si="32"/>
        <v>1</v>
      </c>
      <c r="Y126" s="5">
        <f t="shared" si="33"/>
        <v>3.3629911489693285</v>
      </c>
      <c r="Z126" s="5">
        <f t="shared" si="34"/>
        <v>2.8273452141209665</v>
      </c>
      <c r="AA126" s="5">
        <f t="shared" si="35"/>
        <v>3.3000029800943933</v>
      </c>
      <c r="AB126" s="5">
        <f t="shared" si="36"/>
        <v>3.3000029800943933</v>
      </c>
      <c r="AC126" s="5">
        <f t="shared" si="37"/>
        <v>3.3000029800943933</v>
      </c>
      <c r="AD126" s="5">
        <f t="shared" si="38"/>
        <v>3.3000029800943933</v>
      </c>
    </row>
    <row r="127" spans="1:30" x14ac:dyDescent="0.2">
      <c r="O127" s="6">
        <f t="shared" si="23"/>
        <v>13.38999999999997</v>
      </c>
      <c r="P127" s="6">
        <f t="shared" si="24"/>
        <v>13.39999999999997</v>
      </c>
      <c r="Q127" s="5">
        <f t="shared" si="25"/>
        <v>2.807580207860767</v>
      </c>
      <c r="R127" s="5">
        <f t="shared" si="26"/>
        <v>2.807580207860767</v>
      </c>
      <c r="S127" s="5">
        <f t="shared" si="27"/>
        <v>2.7472629272139986</v>
      </c>
      <c r="T127" s="5">
        <f t="shared" si="28"/>
        <v>3.6062674487478095</v>
      </c>
      <c r="U127" s="5">
        <f t="shared" si="29"/>
        <v>3.6062674487478095</v>
      </c>
      <c r="V127" s="5">
        <f t="shared" si="30"/>
        <v>3.6062674487478095</v>
      </c>
      <c r="W127" s="5">
        <f t="shared" si="31"/>
        <v>3.6062674487478095</v>
      </c>
      <c r="X127" s="5">
        <f t="shared" si="32"/>
        <v>1</v>
      </c>
      <c r="Y127" s="5">
        <f t="shared" si="33"/>
        <v>3.3629911489693285</v>
      </c>
      <c r="Z127" s="5">
        <f t="shared" si="34"/>
        <v>2.8273452141209665</v>
      </c>
      <c r="AA127" s="5">
        <f t="shared" si="35"/>
        <v>3.3000029800943933</v>
      </c>
      <c r="AB127" s="5">
        <f t="shared" si="36"/>
        <v>3.3000029800943933</v>
      </c>
      <c r="AC127" s="5">
        <f t="shared" si="37"/>
        <v>3.3000029800943933</v>
      </c>
      <c r="AD127" s="5">
        <f t="shared" si="38"/>
        <v>3.3000029800943933</v>
      </c>
    </row>
    <row r="128" spans="1:30" x14ac:dyDescent="0.2">
      <c r="O128" s="6">
        <f t="shared" si="23"/>
        <v>13.48999999999997</v>
      </c>
      <c r="P128" s="6">
        <f t="shared" si="24"/>
        <v>13.49999999999997</v>
      </c>
      <c r="Q128" s="5">
        <f t="shared" si="25"/>
        <v>2.807580207860767</v>
      </c>
      <c r="R128" s="5">
        <f t="shared" si="26"/>
        <v>2.807580207860767</v>
      </c>
      <c r="S128" s="5">
        <f t="shared" si="27"/>
        <v>2.7472629272139986</v>
      </c>
      <c r="T128" s="5">
        <f t="shared" si="28"/>
        <v>3.6062674487478095</v>
      </c>
      <c r="U128" s="5">
        <f t="shared" si="29"/>
        <v>3.6062674487478095</v>
      </c>
      <c r="V128" s="5">
        <f t="shared" si="30"/>
        <v>3.6062674487478095</v>
      </c>
      <c r="W128" s="5">
        <f t="shared" si="31"/>
        <v>3.6062674487478095</v>
      </c>
      <c r="X128" s="5">
        <f t="shared" si="32"/>
        <v>1</v>
      </c>
      <c r="Y128" s="5">
        <f t="shared" si="33"/>
        <v>3.3629911489693285</v>
      </c>
      <c r="Z128" s="5">
        <f t="shared" si="34"/>
        <v>2.8273452141209665</v>
      </c>
      <c r="AA128" s="5">
        <f t="shared" si="35"/>
        <v>3.3000029800943933</v>
      </c>
      <c r="AB128" s="5">
        <f t="shared" si="36"/>
        <v>3.3000029800943933</v>
      </c>
      <c r="AC128" s="5">
        <f t="shared" si="37"/>
        <v>3.3000029800943933</v>
      </c>
      <c r="AD128" s="5">
        <f t="shared" si="38"/>
        <v>3.3000029800943933</v>
      </c>
    </row>
    <row r="129" spans="15:30" x14ac:dyDescent="0.2">
      <c r="O129" s="6">
        <f t="shared" si="23"/>
        <v>13.58999999999997</v>
      </c>
      <c r="P129" s="6">
        <f t="shared" si="24"/>
        <v>13.599999999999969</v>
      </c>
      <c r="Q129" s="5">
        <f t="shared" si="25"/>
        <v>2.807580207860767</v>
      </c>
      <c r="R129" s="5">
        <f t="shared" si="26"/>
        <v>2.807580207860767</v>
      </c>
      <c r="S129" s="5">
        <f t="shared" si="27"/>
        <v>2.7472629272139986</v>
      </c>
      <c r="T129" s="5">
        <f t="shared" si="28"/>
        <v>3.6062674487478095</v>
      </c>
      <c r="U129" s="5">
        <f t="shared" si="29"/>
        <v>3.6062674487478095</v>
      </c>
      <c r="V129" s="5">
        <f t="shared" si="30"/>
        <v>3.6062674487478095</v>
      </c>
      <c r="W129" s="5">
        <f t="shared" si="31"/>
        <v>3.6062674487478095</v>
      </c>
      <c r="X129" s="5">
        <f t="shared" si="32"/>
        <v>1</v>
      </c>
      <c r="Y129" s="5">
        <f t="shared" si="33"/>
        <v>3.3629911489693285</v>
      </c>
      <c r="Z129" s="5">
        <f t="shared" si="34"/>
        <v>2.8273452141209665</v>
      </c>
      <c r="AA129" s="5">
        <f t="shared" si="35"/>
        <v>3.3000029800943933</v>
      </c>
      <c r="AB129" s="5">
        <f t="shared" si="36"/>
        <v>3.3000029800943933</v>
      </c>
      <c r="AC129" s="5">
        <f t="shared" si="37"/>
        <v>3.3000029800943933</v>
      </c>
      <c r="AD129" s="5">
        <f t="shared" si="38"/>
        <v>3.3000029800943933</v>
      </c>
    </row>
    <row r="130" spans="15:30" x14ac:dyDescent="0.2">
      <c r="O130" s="6">
        <f t="shared" si="23"/>
        <v>13.689999999999969</v>
      </c>
      <c r="P130" s="6">
        <f t="shared" si="24"/>
        <v>13.699999999999969</v>
      </c>
      <c r="Q130" s="5">
        <f t="shared" si="25"/>
        <v>2.807580207860767</v>
      </c>
      <c r="R130" s="5">
        <f t="shared" si="26"/>
        <v>2.807580207860767</v>
      </c>
      <c r="S130" s="5">
        <f t="shared" si="27"/>
        <v>2.7472629272139986</v>
      </c>
      <c r="T130" s="5">
        <f t="shared" si="28"/>
        <v>3.6062674487478095</v>
      </c>
      <c r="U130" s="5">
        <f t="shared" si="29"/>
        <v>3.6062674487478095</v>
      </c>
      <c r="V130" s="5">
        <f t="shared" si="30"/>
        <v>3.6062674487478095</v>
      </c>
      <c r="W130" s="5">
        <f t="shared" si="31"/>
        <v>3.6062674487478095</v>
      </c>
      <c r="X130" s="5">
        <f t="shared" si="32"/>
        <v>1</v>
      </c>
      <c r="Y130" s="5">
        <f t="shared" si="33"/>
        <v>3.3629911489693285</v>
      </c>
      <c r="Z130" s="5">
        <f t="shared" si="34"/>
        <v>2.8273452141209665</v>
      </c>
      <c r="AA130" s="5">
        <f t="shared" si="35"/>
        <v>3.3000029800943933</v>
      </c>
      <c r="AB130" s="5">
        <f t="shared" si="36"/>
        <v>3.3000029800943933</v>
      </c>
      <c r="AC130" s="5">
        <f t="shared" si="37"/>
        <v>3.3000029800943933</v>
      </c>
      <c r="AD130" s="5">
        <f t="shared" si="38"/>
        <v>3.3000029800943933</v>
      </c>
    </row>
    <row r="131" spans="15:30" x14ac:dyDescent="0.2">
      <c r="O131" s="6">
        <f t="shared" ref="O131:O194" si="45">P131-0.01</f>
        <v>13.789999999999969</v>
      </c>
      <c r="P131" s="6">
        <f t="shared" si="24"/>
        <v>13.799999999999969</v>
      </c>
      <c r="Q131" s="5">
        <f t="shared" si="25"/>
        <v>2.807580207860767</v>
      </c>
      <c r="R131" s="5">
        <f t="shared" si="26"/>
        <v>2.807580207860767</v>
      </c>
      <c r="S131" s="5">
        <f t="shared" si="27"/>
        <v>2.7472629272139986</v>
      </c>
      <c r="T131" s="5">
        <f t="shared" si="28"/>
        <v>3.6062674487478095</v>
      </c>
      <c r="U131" s="5">
        <f t="shared" si="29"/>
        <v>3.6062674487478095</v>
      </c>
      <c r="V131" s="5">
        <f t="shared" si="30"/>
        <v>3.6062674487478095</v>
      </c>
      <c r="W131" s="5">
        <f t="shared" si="31"/>
        <v>3.6062674487478095</v>
      </c>
      <c r="X131" s="5">
        <f t="shared" si="32"/>
        <v>1</v>
      </c>
      <c r="Y131" s="5">
        <f t="shared" si="33"/>
        <v>3.3629911489693285</v>
      </c>
      <c r="Z131" s="5">
        <f t="shared" si="34"/>
        <v>2.8273452141209665</v>
      </c>
      <c r="AA131" s="5">
        <f t="shared" si="35"/>
        <v>3.3000029800943933</v>
      </c>
      <c r="AB131" s="5">
        <f t="shared" si="36"/>
        <v>3.3000029800943933</v>
      </c>
      <c r="AC131" s="5">
        <f t="shared" si="37"/>
        <v>3.3000029800943933</v>
      </c>
      <c r="AD131" s="5">
        <f t="shared" si="38"/>
        <v>3.3000029800943933</v>
      </c>
    </row>
    <row r="132" spans="15:30" x14ac:dyDescent="0.2">
      <c r="O132" s="6">
        <f t="shared" si="45"/>
        <v>13.889999999999969</v>
      </c>
      <c r="P132" s="6">
        <f t="shared" ref="P132:P195" si="46">P131+0.1</f>
        <v>13.899999999999968</v>
      </c>
      <c r="Q132" s="5">
        <f t="shared" ref="Q132:Q195" si="47">IF($P132&gt;=$D$5,1,10^($C$5*LOG(MAX($P132,$E$5)/$D$5)^2))</f>
        <v>2.807580207860767</v>
      </c>
      <c r="R132" s="5">
        <f t="shared" ref="R132:R195" si="48">IF($P132&gt;=$D$6,1,10^($C$6*LOG(MAX($P132,$E$6)/$D$6)^2))</f>
        <v>2.807580207860767</v>
      </c>
      <c r="S132" s="5">
        <f t="shared" ref="S132:S195" si="49">IF($P132&gt;=$D$7,1,10^($C$7*LOG(MAX($P132,$E$7)/$D$7)^2))</f>
        <v>2.7472629272139986</v>
      </c>
      <c r="T132" s="5">
        <f t="shared" ref="T132:T195" si="50">IF($P132&gt;=$D$8,1,10^($C$8*LOG(MAX($P132,$E$8)/$D$8)^2))</f>
        <v>3.6062674487478095</v>
      </c>
      <c r="U132" s="5">
        <f t="shared" ref="U132:U195" si="51">IF($P132&gt;=$D$9,1,10^($C$9*LOG(MAX($P132,$E$9)/$D$9)^2))</f>
        <v>3.6062674487478095</v>
      </c>
      <c r="V132" s="5">
        <f t="shared" ref="V132:V195" si="52">IF($P132&gt;=$D$10,1,10^($C$10*LOG(MAX($P132,$E$10)/$D$10)^2))</f>
        <v>3.6062674487478095</v>
      </c>
      <c r="W132" s="5">
        <f t="shared" ref="W132:W195" si="53">IF($P132&gt;=$D$11,1,10^($C$11*LOG(MAX($P132,$E$11)/$D$11)^2))</f>
        <v>3.6062674487478095</v>
      </c>
      <c r="X132" s="5">
        <f t="shared" ref="X132:X195" si="54">IF($P132&gt;=$H134,1,10^($G$5*LOG(MAX($P132,$I$5)/$H$5)^2))</f>
        <v>1</v>
      </c>
      <c r="Y132" s="5">
        <f t="shared" ref="Y132:Y195" si="55">IF($P132&gt;=$H$6,1,10^($G$6*LOG(MAX($P132,$I$6)/$H$6)^2))</f>
        <v>3.3629911489693285</v>
      </c>
      <c r="Z132" s="5">
        <f t="shared" ref="Z132:Z195" si="56">IF($P132&gt;=$H$7,1,10^($G$7*LOG(MAX($P132,$I$7)/$H$7)^2))</f>
        <v>2.8273452141209665</v>
      </c>
      <c r="AA132" s="5">
        <f t="shared" ref="AA132:AA195" si="57">IF(P132&gt;=$H$8,1,10^($G$8*LOG(MAX($P132,$I$8)/$H$8)^2))</f>
        <v>3.3000029800943933</v>
      </c>
      <c r="AB132" s="5">
        <f t="shared" ref="AB132:AB195" si="58">IF($P132&gt;=$H$9,1,10^($G$9*LOG(MAX($P132,$I$9)/$H$9)^2))</f>
        <v>3.3000029800943933</v>
      </c>
      <c r="AC132" s="5">
        <f t="shared" ref="AC132:AC195" si="59">IF($P132&gt;=$H$10,1,10^($G$10*LOG(MAX($P132,$I$10)/$H$10)^2))</f>
        <v>3.3000029800943933</v>
      </c>
      <c r="AD132" s="5">
        <f t="shared" ref="AD132:AD195" si="60">IF($P132&gt;=$H$11,1,10^($G$11*LOG(MAX($P132,$I$11)/$H$11)^2))</f>
        <v>3.3000029800943933</v>
      </c>
    </row>
    <row r="133" spans="15:30" x14ac:dyDescent="0.2">
      <c r="O133" s="6">
        <f t="shared" si="45"/>
        <v>13.989999999999968</v>
      </c>
      <c r="P133" s="6">
        <f t="shared" si="46"/>
        <v>13.999999999999968</v>
      </c>
      <c r="Q133" s="5">
        <f t="shared" si="47"/>
        <v>2.807580207860767</v>
      </c>
      <c r="R133" s="5">
        <f t="shared" si="48"/>
        <v>2.807580207860767</v>
      </c>
      <c r="S133" s="5">
        <f t="shared" si="49"/>
        <v>2.7472629272139986</v>
      </c>
      <c r="T133" s="5">
        <f t="shared" si="50"/>
        <v>3.6062674487478095</v>
      </c>
      <c r="U133" s="5">
        <f t="shared" si="51"/>
        <v>3.6062674487478095</v>
      </c>
      <c r="V133" s="5">
        <f t="shared" si="52"/>
        <v>3.6062674487478095</v>
      </c>
      <c r="W133" s="5">
        <f t="shared" si="53"/>
        <v>3.6062674487478095</v>
      </c>
      <c r="X133" s="5">
        <f t="shared" si="54"/>
        <v>1</v>
      </c>
      <c r="Y133" s="5">
        <f t="shared" si="55"/>
        <v>3.3629911489693285</v>
      </c>
      <c r="Z133" s="5">
        <f t="shared" si="56"/>
        <v>2.8273452141209665</v>
      </c>
      <c r="AA133" s="5">
        <f t="shared" si="57"/>
        <v>3.3000029800943933</v>
      </c>
      <c r="AB133" s="5">
        <f t="shared" si="58"/>
        <v>3.3000029800943933</v>
      </c>
      <c r="AC133" s="5">
        <f t="shared" si="59"/>
        <v>3.3000029800943933</v>
      </c>
      <c r="AD133" s="5">
        <f t="shared" si="60"/>
        <v>3.3000029800943933</v>
      </c>
    </row>
    <row r="134" spans="15:30" x14ac:dyDescent="0.2">
      <c r="O134" s="6">
        <f t="shared" si="45"/>
        <v>14.089999999999968</v>
      </c>
      <c r="P134" s="6">
        <f t="shared" si="46"/>
        <v>14.099999999999968</v>
      </c>
      <c r="Q134" s="5">
        <f t="shared" si="47"/>
        <v>2.807580207860767</v>
      </c>
      <c r="R134" s="5">
        <f t="shared" si="48"/>
        <v>2.807580207860767</v>
      </c>
      <c r="S134" s="5">
        <f t="shared" si="49"/>
        <v>2.7472629272139986</v>
      </c>
      <c r="T134" s="5">
        <f t="shared" si="50"/>
        <v>3.6062674487478095</v>
      </c>
      <c r="U134" s="5">
        <f t="shared" si="51"/>
        <v>3.6062674487478095</v>
      </c>
      <c r="V134" s="5">
        <f t="shared" si="52"/>
        <v>3.6062674487478095</v>
      </c>
      <c r="W134" s="5">
        <f t="shared" si="53"/>
        <v>3.6062674487478095</v>
      </c>
      <c r="X134" s="5">
        <f t="shared" si="54"/>
        <v>1</v>
      </c>
      <c r="Y134" s="5">
        <f t="shared" si="55"/>
        <v>3.3629911489693285</v>
      </c>
      <c r="Z134" s="5">
        <f t="shared" si="56"/>
        <v>2.8273452141209665</v>
      </c>
      <c r="AA134" s="5">
        <f t="shared" si="57"/>
        <v>3.3000029800943933</v>
      </c>
      <c r="AB134" s="5">
        <f t="shared" si="58"/>
        <v>3.3000029800943933</v>
      </c>
      <c r="AC134" s="5">
        <f t="shared" si="59"/>
        <v>3.3000029800943933</v>
      </c>
      <c r="AD134" s="5">
        <f t="shared" si="60"/>
        <v>3.3000029800943933</v>
      </c>
    </row>
    <row r="135" spans="15:30" x14ac:dyDescent="0.2">
      <c r="O135" s="6">
        <f t="shared" si="45"/>
        <v>14.189999999999968</v>
      </c>
      <c r="P135" s="6">
        <f t="shared" si="46"/>
        <v>14.199999999999967</v>
      </c>
      <c r="Q135" s="5">
        <f t="shared" si="47"/>
        <v>2.807580207860767</v>
      </c>
      <c r="R135" s="5">
        <f t="shared" si="48"/>
        <v>2.807580207860767</v>
      </c>
      <c r="S135" s="5">
        <f t="shared" si="49"/>
        <v>2.7472629272139986</v>
      </c>
      <c r="T135" s="5">
        <f t="shared" si="50"/>
        <v>3.6062674487478095</v>
      </c>
      <c r="U135" s="5">
        <f t="shared" si="51"/>
        <v>3.6062674487478095</v>
      </c>
      <c r="V135" s="5">
        <f t="shared" si="52"/>
        <v>3.6062674487478095</v>
      </c>
      <c r="W135" s="5">
        <f t="shared" si="53"/>
        <v>3.6062674487478095</v>
      </c>
      <c r="X135" s="5">
        <f t="shared" si="54"/>
        <v>1</v>
      </c>
      <c r="Y135" s="5">
        <f t="shared" si="55"/>
        <v>3.3629911489693285</v>
      </c>
      <c r="Z135" s="5">
        <f t="shared" si="56"/>
        <v>2.8273452141209665</v>
      </c>
      <c r="AA135" s="5">
        <f t="shared" si="57"/>
        <v>3.3000029800943933</v>
      </c>
      <c r="AB135" s="5">
        <f t="shared" si="58"/>
        <v>3.3000029800943933</v>
      </c>
      <c r="AC135" s="5">
        <f t="shared" si="59"/>
        <v>3.3000029800943933</v>
      </c>
      <c r="AD135" s="5">
        <f t="shared" si="60"/>
        <v>3.3000029800943933</v>
      </c>
    </row>
    <row r="136" spans="15:30" x14ac:dyDescent="0.2">
      <c r="O136" s="6">
        <f t="shared" si="45"/>
        <v>14.289999999999967</v>
      </c>
      <c r="P136" s="6">
        <f t="shared" si="46"/>
        <v>14.299999999999967</v>
      </c>
      <c r="Q136" s="5">
        <f t="shared" si="47"/>
        <v>2.807580207860767</v>
      </c>
      <c r="R136" s="5">
        <f t="shared" si="48"/>
        <v>2.807580207860767</v>
      </c>
      <c r="S136" s="5">
        <f t="shared" si="49"/>
        <v>2.7472629272139986</v>
      </c>
      <c r="T136" s="5">
        <f t="shared" si="50"/>
        <v>3.6062674487478095</v>
      </c>
      <c r="U136" s="5">
        <f t="shared" si="51"/>
        <v>3.6062674487478095</v>
      </c>
      <c r="V136" s="5">
        <f t="shared" si="52"/>
        <v>3.6062674487478095</v>
      </c>
      <c r="W136" s="5">
        <f t="shared" si="53"/>
        <v>3.6062674487478095</v>
      </c>
      <c r="X136" s="5">
        <f t="shared" si="54"/>
        <v>1</v>
      </c>
      <c r="Y136" s="5">
        <f t="shared" si="55"/>
        <v>3.3629911489693285</v>
      </c>
      <c r="Z136" s="5">
        <f t="shared" si="56"/>
        <v>2.8273452141209665</v>
      </c>
      <c r="AA136" s="5">
        <f t="shared" si="57"/>
        <v>3.3000029800943933</v>
      </c>
      <c r="AB136" s="5">
        <f t="shared" si="58"/>
        <v>3.3000029800943933</v>
      </c>
      <c r="AC136" s="5">
        <f t="shared" si="59"/>
        <v>3.3000029800943933</v>
      </c>
      <c r="AD136" s="5">
        <f t="shared" si="60"/>
        <v>3.3000029800943933</v>
      </c>
    </row>
    <row r="137" spans="15:30" x14ac:dyDescent="0.2">
      <c r="O137" s="6">
        <f t="shared" si="45"/>
        <v>14.389999999999967</v>
      </c>
      <c r="P137" s="6">
        <f t="shared" si="46"/>
        <v>14.399999999999967</v>
      </c>
      <c r="Q137" s="5">
        <f t="shared" si="47"/>
        <v>2.807580207860767</v>
      </c>
      <c r="R137" s="5">
        <f t="shared" si="48"/>
        <v>2.807580207860767</v>
      </c>
      <c r="S137" s="5">
        <f t="shared" si="49"/>
        <v>2.7472629272139986</v>
      </c>
      <c r="T137" s="5">
        <f t="shared" si="50"/>
        <v>3.6062674487478095</v>
      </c>
      <c r="U137" s="5">
        <f t="shared" si="51"/>
        <v>3.6062674487478095</v>
      </c>
      <c r="V137" s="5">
        <f t="shared" si="52"/>
        <v>3.6062674487478095</v>
      </c>
      <c r="W137" s="5">
        <f t="shared" si="53"/>
        <v>3.6062674487478095</v>
      </c>
      <c r="X137" s="5">
        <f t="shared" si="54"/>
        <v>1</v>
      </c>
      <c r="Y137" s="5">
        <f t="shared" si="55"/>
        <v>3.3629911489693285</v>
      </c>
      <c r="Z137" s="5">
        <f t="shared" si="56"/>
        <v>2.8273452141209665</v>
      </c>
      <c r="AA137" s="5">
        <f t="shared" si="57"/>
        <v>3.3000029800943933</v>
      </c>
      <c r="AB137" s="5">
        <f t="shared" si="58"/>
        <v>3.3000029800943933</v>
      </c>
      <c r="AC137" s="5">
        <f t="shared" si="59"/>
        <v>3.3000029800943933</v>
      </c>
      <c r="AD137" s="5">
        <f t="shared" si="60"/>
        <v>3.3000029800943933</v>
      </c>
    </row>
    <row r="138" spans="15:30" x14ac:dyDescent="0.2">
      <c r="O138" s="6">
        <f t="shared" si="45"/>
        <v>14.489999999999966</v>
      </c>
      <c r="P138" s="6">
        <f t="shared" si="46"/>
        <v>14.499999999999966</v>
      </c>
      <c r="Q138" s="5">
        <f t="shared" si="47"/>
        <v>2.807580207860767</v>
      </c>
      <c r="R138" s="5">
        <f t="shared" si="48"/>
        <v>2.807580207860767</v>
      </c>
      <c r="S138" s="5">
        <f t="shared" si="49"/>
        <v>2.7472629272139986</v>
      </c>
      <c r="T138" s="5">
        <f t="shared" si="50"/>
        <v>3.6062674487478095</v>
      </c>
      <c r="U138" s="5">
        <f t="shared" si="51"/>
        <v>3.6062674487478095</v>
      </c>
      <c r="V138" s="5">
        <f t="shared" si="52"/>
        <v>3.6062674487478095</v>
      </c>
      <c r="W138" s="5">
        <f t="shared" si="53"/>
        <v>3.6062674487478095</v>
      </c>
      <c r="X138" s="5">
        <f t="shared" si="54"/>
        <v>1</v>
      </c>
      <c r="Y138" s="5">
        <f t="shared" si="55"/>
        <v>3.3629911489693285</v>
      </c>
      <c r="Z138" s="5">
        <f t="shared" si="56"/>
        <v>2.8273452141209665</v>
      </c>
      <c r="AA138" s="5">
        <f t="shared" si="57"/>
        <v>3.3000029800943933</v>
      </c>
      <c r="AB138" s="5">
        <f t="shared" si="58"/>
        <v>3.3000029800943933</v>
      </c>
      <c r="AC138" s="5">
        <f t="shared" si="59"/>
        <v>3.3000029800943933</v>
      </c>
      <c r="AD138" s="5">
        <f t="shared" si="60"/>
        <v>3.3000029800943933</v>
      </c>
    </row>
    <row r="139" spans="15:30" x14ac:dyDescent="0.2">
      <c r="O139" s="6">
        <f t="shared" si="45"/>
        <v>14.589999999999966</v>
      </c>
      <c r="P139" s="6">
        <f t="shared" si="46"/>
        <v>14.599999999999966</v>
      </c>
      <c r="Q139" s="5">
        <f t="shared" si="47"/>
        <v>2.807580207860767</v>
      </c>
      <c r="R139" s="5">
        <f t="shared" si="48"/>
        <v>2.807580207860767</v>
      </c>
      <c r="S139" s="5">
        <f t="shared" si="49"/>
        <v>2.7472629272139986</v>
      </c>
      <c r="T139" s="5">
        <f t="shared" si="50"/>
        <v>3.6062674487478095</v>
      </c>
      <c r="U139" s="5">
        <f t="shared" si="51"/>
        <v>3.6062674487478095</v>
      </c>
      <c r="V139" s="5">
        <f t="shared" si="52"/>
        <v>3.6062674487478095</v>
      </c>
      <c r="W139" s="5">
        <f t="shared" si="53"/>
        <v>3.6062674487478095</v>
      </c>
      <c r="X139" s="5">
        <f t="shared" si="54"/>
        <v>1</v>
      </c>
      <c r="Y139" s="5">
        <f t="shared" si="55"/>
        <v>3.3629911489693285</v>
      </c>
      <c r="Z139" s="5">
        <f t="shared" si="56"/>
        <v>2.8273452141209665</v>
      </c>
      <c r="AA139" s="5">
        <f t="shared" si="57"/>
        <v>3.3000029800943933</v>
      </c>
      <c r="AB139" s="5">
        <f t="shared" si="58"/>
        <v>3.3000029800943933</v>
      </c>
      <c r="AC139" s="5">
        <f t="shared" si="59"/>
        <v>3.3000029800943933</v>
      </c>
      <c r="AD139" s="5">
        <f t="shared" si="60"/>
        <v>3.3000029800943933</v>
      </c>
    </row>
    <row r="140" spans="15:30" x14ac:dyDescent="0.2">
      <c r="O140" s="6">
        <f t="shared" si="45"/>
        <v>14.689999999999966</v>
      </c>
      <c r="P140" s="6">
        <f t="shared" si="46"/>
        <v>14.699999999999966</v>
      </c>
      <c r="Q140" s="5">
        <f t="shared" si="47"/>
        <v>2.807580207860767</v>
      </c>
      <c r="R140" s="5">
        <f t="shared" si="48"/>
        <v>2.807580207860767</v>
      </c>
      <c r="S140" s="5">
        <f t="shared" si="49"/>
        <v>2.7472629272139986</v>
      </c>
      <c r="T140" s="5">
        <f t="shared" si="50"/>
        <v>3.6062674487478095</v>
      </c>
      <c r="U140" s="5">
        <f t="shared" si="51"/>
        <v>3.6062674487478095</v>
      </c>
      <c r="V140" s="5">
        <f t="shared" si="52"/>
        <v>3.6062674487478095</v>
      </c>
      <c r="W140" s="5">
        <f t="shared" si="53"/>
        <v>3.6062674487478095</v>
      </c>
      <c r="X140" s="5">
        <f t="shared" si="54"/>
        <v>1</v>
      </c>
      <c r="Y140" s="5">
        <f t="shared" si="55"/>
        <v>3.3629911489693285</v>
      </c>
      <c r="Z140" s="5">
        <f t="shared" si="56"/>
        <v>2.8273452141209665</v>
      </c>
      <c r="AA140" s="5">
        <f t="shared" si="57"/>
        <v>3.3000029800943933</v>
      </c>
      <c r="AB140" s="5">
        <f t="shared" si="58"/>
        <v>3.3000029800943933</v>
      </c>
      <c r="AC140" s="5">
        <f t="shared" si="59"/>
        <v>3.3000029800943933</v>
      </c>
      <c r="AD140" s="5">
        <f t="shared" si="60"/>
        <v>3.3000029800943933</v>
      </c>
    </row>
    <row r="141" spans="15:30" x14ac:dyDescent="0.2">
      <c r="O141" s="6">
        <f t="shared" si="45"/>
        <v>14.789999999999965</v>
      </c>
      <c r="P141" s="6">
        <f t="shared" si="46"/>
        <v>14.799999999999965</v>
      </c>
      <c r="Q141" s="5">
        <f t="shared" si="47"/>
        <v>2.807580207860767</v>
      </c>
      <c r="R141" s="5">
        <f t="shared" si="48"/>
        <v>2.807580207860767</v>
      </c>
      <c r="S141" s="5">
        <f t="shared" si="49"/>
        <v>2.7472629272139986</v>
      </c>
      <c r="T141" s="5">
        <f t="shared" si="50"/>
        <v>3.6062674487478095</v>
      </c>
      <c r="U141" s="5">
        <f t="shared" si="51"/>
        <v>3.6062674487478095</v>
      </c>
      <c r="V141" s="5">
        <f t="shared" si="52"/>
        <v>3.6062674487478095</v>
      </c>
      <c r="W141" s="5">
        <f t="shared" si="53"/>
        <v>3.6062674487478095</v>
      </c>
      <c r="X141" s="5">
        <f t="shared" si="54"/>
        <v>1</v>
      </c>
      <c r="Y141" s="5">
        <f t="shared" si="55"/>
        <v>3.3629911489693285</v>
      </c>
      <c r="Z141" s="5">
        <f t="shared" si="56"/>
        <v>2.8273452141209665</v>
      </c>
      <c r="AA141" s="5">
        <f t="shared" si="57"/>
        <v>3.3000029800943933</v>
      </c>
      <c r="AB141" s="5">
        <f t="shared" si="58"/>
        <v>3.3000029800943933</v>
      </c>
      <c r="AC141" s="5">
        <f t="shared" si="59"/>
        <v>3.3000029800943933</v>
      </c>
      <c r="AD141" s="5">
        <f t="shared" si="60"/>
        <v>3.3000029800943933</v>
      </c>
    </row>
    <row r="142" spans="15:30" x14ac:dyDescent="0.2">
      <c r="O142" s="6">
        <f t="shared" si="45"/>
        <v>14.889999999999965</v>
      </c>
      <c r="P142" s="6">
        <f t="shared" si="46"/>
        <v>14.899999999999965</v>
      </c>
      <c r="Q142" s="5">
        <f t="shared" si="47"/>
        <v>2.807580207860767</v>
      </c>
      <c r="R142" s="5">
        <f t="shared" si="48"/>
        <v>2.807580207860767</v>
      </c>
      <c r="S142" s="5">
        <f t="shared" si="49"/>
        <v>2.7472629272139986</v>
      </c>
      <c r="T142" s="5">
        <f t="shared" si="50"/>
        <v>3.6062674487478095</v>
      </c>
      <c r="U142" s="5">
        <f t="shared" si="51"/>
        <v>3.6062674487478095</v>
      </c>
      <c r="V142" s="5">
        <f t="shared" si="52"/>
        <v>3.6062674487478095</v>
      </c>
      <c r="W142" s="5">
        <f t="shared" si="53"/>
        <v>3.6062674487478095</v>
      </c>
      <c r="X142" s="5">
        <f t="shared" si="54"/>
        <v>1</v>
      </c>
      <c r="Y142" s="5">
        <f t="shared" si="55"/>
        <v>3.3629911489693285</v>
      </c>
      <c r="Z142" s="5">
        <f t="shared" si="56"/>
        <v>2.8273452141209665</v>
      </c>
      <c r="AA142" s="5">
        <f t="shared" si="57"/>
        <v>3.3000029800943933</v>
      </c>
      <c r="AB142" s="5">
        <f t="shared" si="58"/>
        <v>3.3000029800943933</v>
      </c>
      <c r="AC142" s="5">
        <f t="shared" si="59"/>
        <v>3.3000029800943933</v>
      </c>
      <c r="AD142" s="5">
        <f t="shared" si="60"/>
        <v>3.3000029800943933</v>
      </c>
    </row>
    <row r="143" spans="15:30" x14ac:dyDescent="0.2">
      <c r="O143" s="6">
        <f t="shared" si="45"/>
        <v>14.989999999999965</v>
      </c>
      <c r="P143" s="6">
        <f t="shared" si="46"/>
        <v>14.999999999999964</v>
      </c>
      <c r="Q143" s="5">
        <f t="shared" si="47"/>
        <v>2.807580207860767</v>
      </c>
      <c r="R143" s="5">
        <f t="shared" si="48"/>
        <v>2.807580207860767</v>
      </c>
      <c r="S143" s="5">
        <f t="shared" si="49"/>
        <v>2.7472629272139986</v>
      </c>
      <c r="T143" s="5">
        <f t="shared" si="50"/>
        <v>3.6062674487478095</v>
      </c>
      <c r="U143" s="5">
        <f t="shared" si="51"/>
        <v>3.6062674487478095</v>
      </c>
      <c r="V143" s="5">
        <f t="shared" si="52"/>
        <v>3.6062674487478095</v>
      </c>
      <c r="W143" s="5">
        <f t="shared" si="53"/>
        <v>3.6062674487478095</v>
      </c>
      <c r="X143" s="5">
        <f t="shared" si="54"/>
        <v>1</v>
      </c>
      <c r="Y143" s="5">
        <f t="shared" si="55"/>
        <v>3.3629911489693285</v>
      </c>
      <c r="Z143" s="5">
        <f t="shared" si="56"/>
        <v>2.8273452141209665</v>
      </c>
      <c r="AA143" s="5">
        <f t="shared" si="57"/>
        <v>3.3000029800943933</v>
      </c>
      <c r="AB143" s="5">
        <f t="shared" si="58"/>
        <v>3.3000029800943933</v>
      </c>
      <c r="AC143" s="5">
        <f t="shared" si="59"/>
        <v>3.3000029800943933</v>
      </c>
      <c r="AD143" s="5">
        <f t="shared" si="60"/>
        <v>3.3000029800943933</v>
      </c>
    </row>
    <row r="144" spans="15:30" x14ac:dyDescent="0.2">
      <c r="O144" s="6">
        <f t="shared" si="45"/>
        <v>15.089999999999964</v>
      </c>
      <c r="P144" s="6">
        <f t="shared" si="46"/>
        <v>15.099999999999964</v>
      </c>
      <c r="Q144" s="5">
        <f t="shared" si="47"/>
        <v>2.807580207860767</v>
      </c>
      <c r="R144" s="5">
        <f t="shared" si="48"/>
        <v>2.807580207860767</v>
      </c>
      <c r="S144" s="5">
        <f t="shared" si="49"/>
        <v>2.7472629272139986</v>
      </c>
      <c r="T144" s="5">
        <f t="shared" si="50"/>
        <v>3.6062674487478095</v>
      </c>
      <c r="U144" s="5">
        <f t="shared" si="51"/>
        <v>3.6062674487478095</v>
      </c>
      <c r="V144" s="5">
        <f t="shared" si="52"/>
        <v>3.6062674487478095</v>
      </c>
      <c r="W144" s="5">
        <f t="shared" si="53"/>
        <v>3.6062674487478095</v>
      </c>
      <c r="X144" s="5">
        <f t="shared" si="54"/>
        <v>1</v>
      </c>
      <c r="Y144" s="5">
        <f t="shared" si="55"/>
        <v>3.3629911489693285</v>
      </c>
      <c r="Z144" s="5">
        <f t="shared" si="56"/>
        <v>2.8273452141209665</v>
      </c>
      <c r="AA144" s="5">
        <f t="shared" si="57"/>
        <v>3.3000029800943933</v>
      </c>
      <c r="AB144" s="5">
        <f t="shared" si="58"/>
        <v>3.3000029800943933</v>
      </c>
      <c r="AC144" s="5">
        <f t="shared" si="59"/>
        <v>3.3000029800943933</v>
      </c>
      <c r="AD144" s="5">
        <f t="shared" si="60"/>
        <v>3.3000029800943933</v>
      </c>
    </row>
    <row r="145" spans="15:30" x14ac:dyDescent="0.2">
      <c r="O145" s="6">
        <f t="shared" si="45"/>
        <v>15.189999999999964</v>
      </c>
      <c r="P145" s="6">
        <f t="shared" si="46"/>
        <v>15.199999999999964</v>
      </c>
      <c r="Q145" s="5">
        <f t="shared" si="47"/>
        <v>2.807580207860767</v>
      </c>
      <c r="R145" s="5">
        <f t="shared" si="48"/>
        <v>2.807580207860767</v>
      </c>
      <c r="S145" s="5">
        <f t="shared" si="49"/>
        <v>2.7472629272139986</v>
      </c>
      <c r="T145" s="5">
        <f t="shared" si="50"/>
        <v>3.6062674487478095</v>
      </c>
      <c r="U145" s="5">
        <f t="shared" si="51"/>
        <v>3.6062674487478095</v>
      </c>
      <c r="V145" s="5">
        <f t="shared" si="52"/>
        <v>3.6062674487478095</v>
      </c>
      <c r="W145" s="5">
        <f t="shared" si="53"/>
        <v>3.6062674487478095</v>
      </c>
      <c r="X145" s="5">
        <f t="shared" si="54"/>
        <v>1</v>
      </c>
      <c r="Y145" s="5">
        <f t="shared" si="55"/>
        <v>3.3629911489693285</v>
      </c>
      <c r="Z145" s="5">
        <f t="shared" si="56"/>
        <v>2.8273452141209665</v>
      </c>
      <c r="AA145" s="5">
        <f t="shared" si="57"/>
        <v>3.3000029800943933</v>
      </c>
      <c r="AB145" s="5">
        <f t="shared" si="58"/>
        <v>3.3000029800943933</v>
      </c>
      <c r="AC145" s="5">
        <f t="shared" si="59"/>
        <v>3.3000029800943933</v>
      </c>
      <c r="AD145" s="5">
        <f t="shared" si="60"/>
        <v>3.3000029800943933</v>
      </c>
    </row>
    <row r="146" spans="15:30" x14ac:dyDescent="0.2">
      <c r="O146" s="6">
        <f t="shared" si="45"/>
        <v>15.289999999999964</v>
      </c>
      <c r="P146" s="6">
        <f t="shared" si="46"/>
        <v>15.299999999999963</v>
      </c>
      <c r="Q146" s="5">
        <f t="shared" si="47"/>
        <v>2.807580207860767</v>
      </c>
      <c r="R146" s="5">
        <f t="shared" si="48"/>
        <v>2.807580207860767</v>
      </c>
      <c r="S146" s="5">
        <f t="shared" si="49"/>
        <v>2.7472629272139986</v>
      </c>
      <c r="T146" s="5">
        <f t="shared" si="50"/>
        <v>3.6062674487478095</v>
      </c>
      <c r="U146" s="5">
        <f t="shared" si="51"/>
        <v>3.6062674487478095</v>
      </c>
      <c r="V146" s="5">
        <f t="shared" si="52"/>
        <v>3.6062674487478095</v>
      </c>
      <c r="W146" s="5">
        <f t="shared" si="53"/>
        <v>3.6062674487478095</v>
      </c>
      <c r="X146" s="5">
        <f t="shared" si="54"/>
        <v>1</v>
      </c>
      <c r="Y146" s="5">
        <f t="shared" si="55"/>
        <v>3.3629911489693285</v>
      </c>
      <c r="Z146" s="5">
        <f t="shared" si="56"/>
        <v>2.8273452141209665</v>
      </c>
      <c r="AA146" s="5">
        <f t="shared" si="57"/>
        <v>3.3000029800943933</v>
      </c>
      <c r="AB146" s="5">
        <f t="shared" si="58"/>
        <v>3.3000029800943933</v>
      </c>
      <c r="AC146" s="5">
        <f t="shared" si="59"/>
        <v>3.3000029800943933</v>
      </c>
      <c r="AD146" s="5">
        <f t="shared" si="60"/>
        <v>3.3000029800943933</v>
      </c>
    </row>
    <row r="147" spans="15:30" x14ac:dyDescent="0.2">
      <c r="O147" s="6">
        <f t="shared" si="45"/>
        <v>15.389999999999963</v>
      </c>
      <c r="P147" s="6">
        <f t="shared" si="46"/>
        <v>15.399999999999963</v>
      </c>
      <c r="Q147" s="5">
        <f t="shared" si="47"/>
        <v>2.807580207860767</v>
      </c>
      <c r="R147" s="5">
        <f t="shared" si="48"/>
        <v>2.807580207860767</v>
      </c>
      <c r="S147" s="5">
        <f t="shared" si="49"/>
        <v>2.7472629272139986</v>
      </c>
      <c r="T147" s="5">
        <f t="shared" si="50"/>
        <v>3.6062674487478095</v>
      </c>
      <c r="U147" s="5">
        <f t="shared" si="51"/>
        <v>3.6062674487478095</v>
      </c>
      <c r="V147" s="5">
        <f t="shared" si="52"/>
        <v>3.6062674487478095</v>
      </c>
      <c r="W147" s="5">
        <f t="shared" si="53"/>
        <v>3.6062674487478095</v>
      </c>
      <c r="X147" s="5">
        <f t="shared" si="54"/>
        <v>1</v>
      </c>
      <c r="Y147" s="5">
        <f t="shared" si="55"/>
        <v>3.3629911489693285</v>
      </c>
      <c r="Z147" s="5">
        <f t="shared" si="56"/>
        <v>2.8273452141209665</v>
      </c>
      <c r="AA147" s="5">
        <f t="shared" si="57"/>
        <v>3.3000029800943933</v>
      </c>
      <c r="AB147" s="5">
        <f t="shared" si="58"/>
        <v>3.3000029800943933</v>
      </c>
      <c r="AC147" s="5">
        <f t="shared" si="59"/>
        <v>3.3000029800943933</v>
      </c>
      <c r="AD147" s="5">
        <f t="shared" si="60"/>
        <v>3.3000029800943933</v>
      </c>
    </row>
    <row r="148" spans="15:30" x14ac:dyDescent="0.2">
      <c r="O148" s="6">
        <f t="shared" si="45"/>
        <v>15.489999999999963</v>
      </c>
      <c r="P148" s="6">
        <f t="shared" si="46"/>
        <v>15.499999999999963</v>
      </c>
      <c r="Q148" s="5">
        <f t="shared" si="47"/>
        <v>2.807580207860767</v>
      </c>
      <c r="R148" s="5">
        <f t="shared" si="48"/>
        <v>2.807580207860767</v>
      </c>
      <c r="S148" s="5">
        <f t="shared" si="49"/>
        <v>2.7472629272139986</v>
      </c>
      <c r="T148" s="5">
        <f t="shared" si="50"/>
        <v>3.6062674487478095</v>
      </c>
      <c r="U148" s="5">
        <f t="shared" si="51"/>
        <v>3.6062674487478095</v>
      </c>
      <c r="V148" s="5">
        <f t="shared" si="52"/>
        <v>3.6062674487478095</v>
      </c>
      <c r="W148" s="5">
        <f t="shared" si="53"/>
        <v>3.6062674487478095</v>
      </c>
      <c r="X148" s="5">
        <f t="shared" si="54"/>
        <v>1</v>
      </c>
      <c r="Y148" s="5">
        <f t="shared" si="55"/>
        <v>3.3629911489693285</v>
      </c>
      <c r="Z148" s="5">
        <f t="shared" si="56"/>
        <v>2.8273452141209665</v>
      </c>
      <c r="AA148" s="5">
        <f t="shared" si="57"/>
        <v>3.3000029800943933</v>
      </c>
      <c r="AB148" s="5">
        <f t="shared" si="58"/>
        <v>3.3000029800943933</v>
      </c>
      <c r="AC148" s="5">
        <f t="shared" si="59"/>
        <v>3.3000029800943933</v>
      </c>
      <c r="AD148" s="5">
        <f t="shared" si="60"/>
        <v>3.3000029800943933</v>
      </c>
    </row>
    <row r="149" spans="15:30" x14ac:dyDescent="0.2">
      <c r="O149" s="6">
        <f t="shared" si="45"/>
        <v>15.589999999999963</v>
      </c>
      <c r="P149" s="6">
        <f t="shared" si="46"/>
        <v>15.599999999999962</v>
      </c>
      <c r="Q149" s="5">
        <f t="shared" si="47"/>
        <v>2.807580207860767</v>
      </c>
      <c r="R149" s="5">
        <f t="shared" si="48"/>
        <v>2.807580207860767</v>
      </c>
      <c r="S149" s="5">
        <f t="shared" si="49"/>
        <v>2.7472629272139986</v>
      </c>
      <c r="T149" s="5">
        <f t="shared" si="50"/>
        <v>3.6062674487478095</v>
      </c>
      <c r="U149" s="5">
        <f t="shared" si="51"/>
        <v>3.6062674487478095</v>
      </c>
      <c r="V149" s="5">
        <f t="shared" si="52"/>
        <v>3.6062674487478095</v>
      </c>
      <c r="W149" s="5">
        <f t="shared" si="53"/>
        <v>3.6062674487478095</v>
      </c>
      <c r="X149" s="5">
        <f t="shared" si="54"/>
        <v>1</v>
      </c>
      <c r="Y149" s="5">
        <f t="shared" si="55"/>
        <v>3.3629911489693285</v>
      </c>
      <c r="Z149" s="5">
        <f t="shared" si="56"/>
        <v>2.8273452141209665</v>
      </c>
      <c r="AA149" s="5">
        <f t="shared" si="57"/>
        <v>3.3000029800943933</v>
      </c>
      <c r="AB149" s="5">
        <f t="shared" si="58"/>
        <v>3.3000029800943933</v>
      </c>
      <c r="AC149" s="5">
        <f t="shared" si="59"/>
        <v>3.3000029800943933</v>
      </c>
      <c r="AD149" s="5">
        <f t="shared" si="60"/>
        <v>3.3000029800943933</v>
      </c>
    </row>
    <row r="150" spans="15:30" x14ac:dyDescent="0.2">
      <c r="O150" s="6">
        <f t="shared" si="45"/>
        <v>15.689999999999962</v>
      </c>
      <c r="P150" s="6">
        <f t="shared" si="46"/>
        <v>15.699999999999962</v>
      </c>
      <c r="Q150" s="5">
        <f t="shared" si="47"/>
        <v>2.807580207860767</v>
      </c>
      <c r="R150" s="5">
        <f t="shared" si="48"/>
        <v>2.807580207860767</v>
      </c>
      <c r="S150" s="5">
        <f t="shared" si="49"/>
        <v>2.7472629272139986</v>
      </c>
      <c r="T150" s="5">
        <f t="shared" si="50"/>
        <v>3.6062674487478095</v>
      </c>
      <c r="U150" s="5">
        <f t="shared" si="51"/>
        <v>3.6062674487478095</v>
      </c>
      <c r="V150" s="5">
        <f t="shared" si="52"/>
        <v>3.6062674487478095</v>
      </c>
      <c r="W150" s="5">
        <f t="shared" si="53"/>
        <v>3.6062674487478095</v>
      </c>
      <c r="X150" s="5">
        <f t="shared" si="54"/>
        <v>1</v>
      </c>
      <c r="Y150" s="5">
        <f t="shared" si="55"/>
        <v>3.3629911489693285</v>
      </c>
      <c r="Z150" s="5">
        <f t="shared" si="56"/>
        <v>2.8273452141209665</v>
      </c>
      <c r="AA150" s="5">
        <f t="shared" si="57"/>
        <v>3.3000029800943933</v>
      </c>
      <c r="AB150" s="5">
        <f t="shared" si="58"/>
        <v>3.3000029800943933</v>
      </c>
      <c r="AC150" s="5">
        <f t="shared" si="59"/>
        <v>3.3000029800943933</v>
      </c>
      <c r="AD150" s="5">
        <f t="shared" si="60"/>
        <v>3.3000029800943933</v>
      </c>
    </row>
    <row r="151" spans="15:30" x14ac:dyDescent="0.2">
      <c r="O151" s="6">
        <f t="shared" si="45"/>
        <v>15.789999999999962</v>
      </c>
      <c r="P151" s="6">
        <f t="shared" si="46"/>
        <v>15.799999999999962</v>
      </c>
      <c r="Q151" s="5">
        <f t="shared" si="47"/>
        <v>2.807580207860767</v>
      </c>
      <c r="R151" s="5">
        <f t="shared" si="48"/>
        <v>2.807580207860767</v>
      </c>
      <c r="S151" s="5">
        <f t="shared" si="49"/>
        <v>2.7472629272139986</v>
      </c>
      <c r="T151" s="5">
        <f t="shared" si="50"/>
        <v>3.6062674487478095</v>
      </c>
      <c r="U151" s="5">
        <f t="shared" si="51"/>
        <v>3.6062674487478095</v>
      </c>
      <c r="V151" s="5">
        <f t="shared" si="52"/>
        <v>3.6062674487478095</v>
      </c>
      <c r="W151" s="5">
        <f t="shared" si="53"/>
        <v>3.6062674487478095</v>
      </c>
      <c r="X151" s="5">
        <f t="shared" si="54"/>
        <v>1</v>
      </c>
      <c r="Y151" s="5">
        <f t="shared" si="55"/>
        <v>3.3629911489693285</v>
      </c>
      <c r="Z151" s="5">
        <f t="shared" si="56"/>
        <v>2.8273452141209665</v>
      </c>
      <c r="AA151" s="5">
        <f t="shared" si="57"/>
        <v>3.3000029800943933</v>
      </c>
      <c r="AB151" s="5">
        <f t="shared" si="58"/>
        <v>3.3000029800943933</v>
      </c>
      <c r="AC151" s="5">
        <f t="shared" si="59"/>
        <v>3.3000029800943933</v>
      </c>
      <c r="AD151" s="5">
        <f t="shared" si="60"/>
        <v>3.3000029800943933</v>
      </c>
    </row>
    <row r="152" spans="15:30" x14ac:dyDescent="0.2">
      <c r="O152" s="6">
        <f t="shared" si="45"/>
        <v>15.889999999999961</v>
      </c>
      <c r="P152" s="6">
        <f t="shared" si="46"/>
        <v>15.899999999999961</v>
      </c>
      <c r="Q152" s="5">
        <f t="shared" si="47"/>
        <v>2.807580207860767</v>
      </c>
      <c r="R152" s="5">
        <f t="shared" si="48"/>
        <v>2.807580207860767</v>
      </c>
      <c r="S152" s="5">
        <f t="shared" si="49"/>
        <v>2.7472629272139986</v>
      </c>
      <c r="T152" s="5">
        <f t="shared" si="50"/>
        <v>3.6062674487478095</v>
      </c>
      <c r="U152" s="5">
        <f t="shared" si="51"/>
        <v>3.6062674487478095</v>
      </c>
      <c r="V152" s="5">
        <f t="shared" si="52"/>
        <v>3.6062674487478095</v>
      </c>
      <c r="W152" s="5">
        <f t="shared" si="53"/>
        <v>3.6062674487478095</v>
      </c>
      <c r="X152" s="5">
        <f t="shared" si="54"/>
        <v>1</v>
      </c>
      <c r="Y152" s="5">
        <f t="shared" si="55"/>
        <v>3.3629911489693285</v>
      </c>
      <c r="Z152" s="5">
        <f t="shared" si="56"/>
        <v>2.8273452141209665</v>
      </c>
      <c r="AA152" s="5">
        <f t="shared" si="57"/>
        <v>3.3000029800943933</v>
      </c>
      <c r="AB152" s="5">
        <f t="shared" si="58"/>
        <v>3.3000029800943933</v>
      </c>
      <c r="AC152" s="5">
        <f t="shared" si="59"/>
        <v>3.3000029800943933</v>
      </c>
      <c r="AD152" s="5">
        <f t="shared" si="60"/>
        <v>3.3000029800943933</v>
      </c>
    </row>
    <row r="153" spans="15:30" x14ac:dyDescent="0.2">
      <c r="O153" s="6">
        <f t="shared" si="45"/>
        <v>15.989999999999961</v>
      </c>
      <c r="P153" s="6">
        <f t="shared" si="46"/>
        <v>15.999999999999961</v>
      </c>
      <c r="Q153" s="5">
        <f t="shared" si="47"/>
        <v>2.807580207860767</v>
      </c>
      <c r="R153" s="5">
        <f t="shared" si="48"/>
        <v>2.807580207860767</v>
      </c>
      <c r="S153" s="5">
        <f t="shared" si="49"/>
        <v>2.7472629272139986</v>
      </c>
      <c r="T153" s="5">
        <f t="shared" si="50"/>
        <v>3.6062674487478095</v>
      </c>
      <c r="U153" s="5">
        <f t="shared" si="51"/>
        <v>3.6062674487478095</v>
      </c>
      <c r="V153" s="5">
        <f t="shared" si="52"/>
        <v>3.6062674487478095</v>
      </c>
      <c r="W153" s="5">
        <f t="shared" si="53"/>
        <v>3.6062674487478095</v>
      </c>
      <c r="X153" s="5">
        <f t="shared" si="54"/>
        <v>1</v>
      </c>
      <c r="Y153" s="5">
        <f t="shared" si="55"/>
        <v>3.3629911489693285</v>
      </c>
      <c r="Z153" s="5">
        <f t="shared" si="56"/>
        <v>2.8273452141209665</v>
      </c>
      <c r="AA153" s="5">
        <f t="shared" si="57"/>
        <v>3.3000029800943933</v>
      </c>
      <c r="AB153" s="5">
        <f t="shared" si="58"/>
        <v>3.3000029800943933</v>
      </c>
      <c r="AC153" s="5">
        <f t="shared" si="59"/>
        <v>3.3000029800943933</v>
      </c>
      <c r="AD153" s="5">
        <f t="shared" si="60"/>
        <v>3.3000029800943933</v>
      </c>
    </row>
    <row r="154" spans="15:30" x14ac:dyDescent="0.2">
      <c r="O154" s="6">
        <f t="shared" si="45"/>
        <v>16.089999999999961</v>
      </c>
      <c r="P154" s="6">
        <f t="shared" si="46"/>
        <v>16.099999999999962</v>
      </c>
      <c r="Q154" s="5">
        <f t="shared" si="47"/>
        <v>2.807580207860767</v>
      </c>
      <c r="R154" s="5">
        <f t="shared" si="48"/>
        <v>2.807580207860767</v>
      </c>
      <c r="S154" s="5">
        <f t="shared" si="49"/>
        <v>2.7472629272139986</v>
      </c>
      <c r="T154" s="5">
        <f t="shared" si="50"/>
        <v>3.6062674487478095</v>
      </c>
      <c r="U154" s="5">
        <f t="shared" si="51"/>
        <v>3.6062674487478095</v>
      </c>
      <c r="V154" s="5">
        <f t="shared" si="52"/>
        <v>3.6062674487478095</v>
      </c>
      <c r="W154" s="5">
        <f t="shared" si="53"/>
        <v>3.6062674487478095</v>
      </c>
      <c r="X154" s="5">
        <f t="shared" si="54"/>
        <v>1</v>
      </c>
      <c r="Y154" s="5">
        <f t="shared" si="55"/>
        <v>3.3629911489693285</v>
      </c>
      <c r="Z154" s="5">
        <f t="shared" si="56"/>
        <v>2.8273452141209665</v>
      </c>
      <c r="AA154" s="5">
        <f t="shared" si="57"/>
        <v>3.3000029800943933</v>
      </c>
      <c r="AB154" s="5">
        <f t="shared" si="58"/>
        <v>3.3000029800943933</v>
      </c>
      <c r="AC154" s="5">
        <f t="shared" si="59"/>
        <v>3.3000029800943933</v>
      </c>
      <c r="AD154" s="5">
        <f t="shared" si="60"/>
        <v>3.3000029800943933</v>
      </c>
    </row>
    <row r="155" spans="15:30" x14ac:dyDescent="0.2">
      <c r="O155" s="6">
        <f t="shared" si="45"/>
        <v>16.189999999999962</v>
      </c>
      <c r="P155" s="6">
        <f t="shared" si="46"/>
        <v>16.199999999999964</v>
      </c>
      <c r="Q155" s="5">
        <f t="shared" si="47"/>
        <v>2.807580207860767</v>
      </c>
      <c r="R155" s="5">
        <f t="shared" si="48"/>
        <v>2.807580207860767</v>
      </c>
      <c r="S155" s="5">
        <f t="shared" si="49"/>
        <v>2.7472629272139986</v>
      </c>
      <c r="T155" s="5">
        <f t="shared" si="50"/>
        <v>3.6062674487478095</v>
      </c>
      <c r="U155" s="5">
        <f t="shared" si="51"/>
        <v>3.6062674487478095</v>
      </c>
      <c r="V155" s="5">
        <f t="shared" si="52"/>
        <v>3.6062674487478095</v>
      </c>
      <c r="W155" s="5">
        <f t="shared" si="53"/>
        <v>3.6062674487478095</v>
      </c>
      <c r="X155" s="5">
        <f t="shared" si="54"/>
        <v>1</v>
      </c>
      <c r="Y155" s="5">
        <f t="shared" si="55"/>
        <v>3.3629911489693285</v>
      </c>
      <c r="Z155" s="5">
        <f t="shared" si="56"/>
        <v>2.8273452141209665</v>
      </c>
      <c r="AA155" s="5">
        <f t="shared" si="57"/>
        <v>3.3000029800943933</v>
      </c>
      <c r="AB155" s="5">
        <f t="shared" si="58"/>
        <v>3.3000029800943933</v>
      </c>
      <c r="AC155" s="5">
        <f t="shared" si="59"/>
        <v>3.3000029800943933</v>
      </c>
      <c r="AD155" s="5">
        <f t="shared" si="60"/>
        <v>3.3000029800943933</v>
      </c>
    </row>
    <row r="156" spans="15:30" x14ac:dyDescent="0.2">
      <c r="O156" s="6">
        <f t="shared" si="45"/>
        <v>16.289999999999964</v>
      </c>
      <c r="P156" s="6">
        <f t="shared" si="46"/>
        <v>16.299999999999965</v>
      </c>
      <c r="Q156" s="5">
        <f t="shared" si="47"/>
        <v>2.807580207860767</v>
      </c>
      <c r="R156" s="5">
        <f t="shared" si="48"/>
        <v>2.807580207860767</v>
      </c>
      <c r="S156" s="5">
        <f t="shared" si="49"/>
        <v>2.7472629272139986</v>
      </c>
      <c r="T156" s="5">
        <f t="shared" si="50"/>
        <v>3.6062674487478095</v>
      </c>
      <c r="U156" s="5">
        <f t="shared" si="51"/>
        <v>3.6062674487478095</v>
      </c>
      <c r="V156" s="5">
        <f t="shared" si="52"/>
        <v>3.6062674487478095</v>
      </c>
      <c r="W156" s="5">
        <f t="shared" si="53"/>
        <v>3.6062674487478095</v>
      </c>
      <c r="X156" s="5">
        <f t="shared" si="54"/>
        <v>1</v>
      </c>
      <c r="Y156" s="5">
        <f t="shared" si="55"/>
        <v>3.3629911489693285</v>
      </c>
      <c r="Z156" s="5">
        <f t="shared" si="56"/>
        <v>2.8273452141209665</v>
      </c>
      <c r="AA156" s="5">
        <f t="shared" si="57"/>
        <v>3.3000029800943933</v>
      </c>
      <c r="AB156" s="5">
        <f t="shared" si="58"/>
        <v>3.3000029800943933</v>
      </c>
      <c r="AC156" s="5">
        <f t="shared" si="59"/>
        <v>3.3000029800943933</v>
      </c>
      <c r="AD156" s="5">
        <f t="shared" si="60"/>
        <v>3.3000029800943933</v>
      </c>
    </row>
    <row r="157" spans="15:30" x14ac:dyDescent="0.2">
      <c r="O157" s="6">
        <f t="shared" si="45"/>
        <v>16.389999999999965</v>
      </c>
      <c r="P157" s="6">
        <f t="shared" si="46"/>
        <v>16.399999999999967</v>
      </c>
      <c r="Q157" s="5">
        <f t="shared" si="47"/>
        <v>2.807580207860767</v>
      </c>
      <c r="R157" s="5">
        <f t="shared" si="48"/>
        <v>2.807580207860767</v>
      </c>
      <c r="S157" s="5">
        <f t="shared" si="49"/>
        <v>2.7472629272139986</v>
      </c>
      <c r="T157" s="5">
        <f t="shared" si="50"/>
        <v>3.6062674487478095</v>
      </c>
      <c r="U157" s="5">
        <f t="shared" si="51"/>
        <v>3.6062674487478095</v>
      </c>
      <c r="V157" s="5">
        <f t="shared" si="52"/>
        <v>3.6062674487478095</v>
      </c>
      <c r="W157" s="5">
        <f t="shared" si="53"/>
        <v>3.6062674487478095</v>
      </c>
      <c r="X157" s="5">
        <f t="shared" si="54"/>
        <v>1</v>
      </c>
      <c r="Y157" s="5">
        <f t="shared" si="55"/>
        <v>3.3629911489693285</v>
      </c>
      <c r="Z157" s="5">
        <f t="shared" si="56"/>
        <v>2.8273452141209665</v>
      </c>
      <c r="AA157" s="5">
        <f t="shared" si="57"/>
        <v>3.3000029800943933</v>
      </c>
      <c r="AB157" s="5">
        <f t="shared" si="58"/>
        <v>3.3000029800943933</v>
      </c>
      <c r="AC157" s="5">
        <f t="shared" si="59"/>
        <v>3.3000029800943933</v>
      </c>
      <c r="AD157" s="5">
        <f t="shared" si="60"/>
        <v>3.3000029800943933</v>
      </c>
    </row>
    <row r="158" spans="15:30" x14ac:dyDescent="0.2">
      <c r="O158" s="6">
        <f t="shared" si="45"/>
        <v>16.489999999999966</v>
      </c>
      <c r="P158" s="6">
        <f t="shared" si="46"/>
        <v>16.499999999999968</v>
      </c>
      <c r="Q158" s="5">
        <f t="shared" si="47"/>
        <v>2.807580207860767</v>
      </c>
      <c r="R158" s="5">
        <f t="shared" si="48"/>
        <v>2.807580207860767</v>
      </c>
      <c r="S158" s="5">
        <f t="shared" si="49"/>
        <v>2.7472629272139986</v>
      </c>
      <c r="T158" s="5">
        <f t="shared" si="50"/>
        <v>3.6062674487478095</v>
      </c>
      <c r="U158" s="5">
        <f t="shared" si="51"/>
        <v>3.6062674487478095</v>
      </c>
      <c r="V158" s="5">
        <f t="shared" si="52"/>
        <v>3.6062674487478095</v>
      </c>
      <c r="W158" s="5">
        <f t="shared" si="53"/>
        <v>3.6062674487478095</v>
      </c>
      <c r="X158" s="5">
        <f t="shared" si="54"/>
        <v>1</v>
      </c>
      <c r="Y158" s="5">
        <f t="shared" si="55"/>
        <v>3.3629911489693285</v>
      </c>
      <c r="Z158" s="5">
        <f t="shared" si="56"/>
        <v>2.8273452141209665</v>
      </c>
      <c r="AA158" s="5">
        <f t="shared" si="57"/>
        <v>3.3000029800943933</v>
      </c>
      <c r="AB158" s="5">
        <f t="shared" si="58"/>
        <v>3.3000029800943933</v>
      </c>
      <c r="AC158" s="5">
        <f t="shared" si="59"/>
        <v>3.3000029800943933</v>
      </c>
      <c r="AD158" s="5">
        <f t="shared" si="60"/>
        <v>3.3000029800943933</v>
      </c>
    </row>
    <row r="159" spans="15:30" x14ac:dyDescent="0.2">
      <c r="O159" s="6">
        <f t="shared" si="45"/>
        <v>16.589999999999968</v>
      </c>
      <c r="P159" s="6">
        <f t="shared" si="46"/>
        <v>16.599999999999969</v>
      </c>
      <c r="Q159" s="5">
        <f t="shared" si="47"/>
        <v>2.807580207860767</v>
      </c>
      <c r="R159" s="5">
        <f t="shared" si="48"/>
        <v>2.807580207860767</v>
      </c>
      <c r="S159" s="5">
        <f t="shared" si="49"/>
        <v>2.7472629272139986</v>
      </c>
      <c r="T159" s="5">
        <f t="shared" si="50"/>
        <v>3.6062674487478095</v>
      </c>
      <c r="U159" s="5">
        <f t="shared" si="51"/>
        <v>3.6062674487478095</v>
      </c>
      <c r="V159" s="5">
        <f t="shared" si="52"/>
        <v>3.6062674487478095</v>
      </c>
      <c r="W159" s="5">
        <f t="shared" si="53"/>
        <v>3.6062674487478095</v>
      </c>
      <c r="X159" s="5">
        <f t="shared" si="54"/>
        <v>1</v>
      </c>
      <c r="Y159" s="5">
        <f t="shared" si="55"/>
        <v>3.3629911489693285</v>
      </c>
      <c r="Z159" s="5">
        <f t="shared" si="56"/>
        <v>2.8273452141209665</v>
      </c>
      <c r="AA159" s="5">
        <f t="shared" si="57"/>
        <v>3.3000029800943933</v>
      </c>
      <c r="AB159" s="5">
        <f t="shared" si="58"/>
        <v>3.3000029800943933</v>
      </c>
      <c r="AC159" s="5">
        <f t="shared" si="59"/>
        <v>3.3000029800943933</v>
      </c>
      <c r="AD159" s="5">
        <f t="shared" si="60"/>
        <v>3.3000029800943933</v>
      </c>
    </row>
    <row r="160" spans="15:30" x14ac:dyDescent="0.2">
      <c r="O160" s="6">
        <f t="shared" si="45"/>
        <v>16.689999999999969</v>
      </c>
      <c r="P160" s="6">
        <f t="shared" si="46"/>
        <v>16.699999999999971</v>
      </c>
      <c r="Q160" s="5">
        <f t="shared" si="47"/>
        <v>2.807580207860767</v>
      </c>
      <c r="R160" s="5">
        <f t="shared" si="48"/>
        <v>2.807580207860767</v>
      </c>
      <c r="S160" s="5">
        <f t="shared" si="49"/>
        <v>2.7472629272139986</v>
      </c>
      <c r="T160" s="5">
        <f t="shared" si="50"/>
        <v>3.6062674487478095</v>
      </c>
      <c r="U160" s="5">
        <f t="shared" si="51"/>
        <v>3.6062674487478095</v>
      </c>
      <c r="V160" s="5">
        <f t="shared" si="52"/>
        <v>3.6062674487478095</v>
      </c>
      <c r="W160" s="5">
        <f t="shared" si="53"/>
        <v>3.6062674487478095</v>
      </c>
      <c r="X160" s="5">
        <f t="shared" si="54"/>
        <v>1</v>
      </c>
      <c r="Y160" s="5">
        <f t="shared" si="55"/>
        <v>3.3629911489693285</v>
      </c>
      <c r="Z160" s="5">
        <f t="shared" si="56"/>
        <v>2.8273452141209665</v>
      </c>
      <c r="AA160" s="5">
        <f t="shared" si="57"/>
        <v>3.3000029800943933</v>
      </c>
      <c r="AB160" s="5">
        <f t="shared" si="58"/>
        <v>3.3000029800943933</v>
      </c>
      <c r="AC160" s="5">
        <f t="shared" si="59"/>
        <v>3.3000029800943933</v>
      </c>
      <c r="AD160" s="5">
        <f t="shared" si="60"/>
        <v>3.3000029800943933</v>
      </c>
    </row>
    <row r="161" spans="15:30" x14ac:dyDescent="0.2">
      <c r="O161" s="6">
        <f t="shared" si="45"/>
        <v>16.789999999999971</v>
      </c>
      <c r="P161" s="6">
        <f t="shared" si="46"/>
        <v>16.799999999999972</v>
      </c>
      <c r="Q161" s="5">
        <f t="shared" si="47"/>
        <v>2.807580207860767</v>
      </c>
      <c r="R161" s="5">
        <f t="shared" si="48"/>
        <v>2.807580207860767</v>
      </c>
      <c r="S161" s="5">
        <f t="shared" si="49"/>
        <v>2.7472629272139986</v>
      </c>
      <c r="T161" s="5">
        <f t="shared" si="50"/>
        <v>3.6062674487478095</v>
      </c>
      <c r="U161" s="5">
        <f t="shared" si="51"/>
        <v>3.6062674487478095</v>
      </c>
      <c r="V161" s="5">
        <f t="shared" si="52"/>
        <v>3.6062674487478095</v>
      </c>
      <c r="W161" s="5">
        <f t="shared" si="53"/>
        <v>3.6062674487478095</v>
      </c>
      <c r="X161" s="5">
        <f t="shared" si="54"/>
        <v>1</v>
      </c>
      <c r="Y161" s="5">
        <f t="shared" si="55"/>
        <v>3.3629911489693285</v>
      </c>
      <c r="Z161" s="5">
        <f t="shared" si="56"/>
        <v>2.8273452141209665</v>
      </c>
      <c r="AA161" s="5">
        <f t="shared" si="57"/>
        <v>3.3000029800943933</v>
      </c>
      <c r="AB161" s="5">
        <f t="shared" si="58"/>
        <v>3.3000029800943933</v>
      </c>
      <c r="AC161" s="5">
        <f t="shared" si="59"/>
        <v>3.3000029800943933</v>
      </c>
      <c r="AD161" s="5">
        <f t="shared" si="60"/>
        <v>3.3000029800943933</v>
      </c>
    </row>
    <row r="162" spans="15:30" x14ac:dyDescent="0.2">
      <c r="O162" s="6">
        <f t="shared" si="45"/>
        <v>16.889999999999972</v>
      </c>
      <c r="P162" s="6">
        <f t="shared" si="46"/>
        <v>16.899999999999974</v>
      </c>
      <c r="Q162" s="5">
        <f t="shared" si="47"/>
        <v>2.807580207860767</v>
      </c>
      <c r="R162" s="5">
        <f t="shared" si="48"/>
        <v>2.807580207860767</v>
      </c>
      <c r="S162" s="5">
        <f t="shared" si="49"/>
        <v>2.7472629272139986</v>
      </c>
      <c r="T162" s="5">
        <f t="shared" si="50"/>
        <v>3.6062674487478095</v>
      </c>
      <c r="U162" s="5">
        <f t="shared" si="51"/>
        <v>3.6062674487478095</v>
      </c>
      <c r="V162" s="5">
        <f t="shared" si="52"/>
        <v>3.6062674487478095</v>
      </c>
      <c r="W162" s="5">
        <f t="shared" si="53"/>
        <v>3.6062674487478095</v>
      </c>
      <c r="X162" s="5">
        <f t="shared" si="54"/>
        <v>1</v>
      </c>
      <c r="Y162" s="5">
        <f t="shared" si="55"/>
        <v>3.3629911489693285</v>
      </c>
      <c r="Z162" s="5">
        <f t="shared" si="56"/>
        <v>2.8273452141209665</v>
      </c>
      <c r="AA162" s="5">
        <f t="shared" si="57"/>
        <v>3.3000029800943933</v>
      </c>
      <c r="AB162" s="5">
        <f t="shared" si="58"/>
        <v>3.3000029800943933</v>
      </c>
      <c r="AC162" s="5">
        <f t="shared" si="59"/>
        <v>3.3000029800943933</v>
      </c>
      <c r="AD162" s="5">
        <f t="shared" si="60"/>
        <v>3.3000029800943933</v>
      </c>
    </row>
    <row r="163" spans="15:30" x14ac:dyDescent="0.2">
      <c r="O163" s="6">
        <f t="shared" si="45"/>
        <v>16.989999999999974</v>
      </c>
      <c r="P163" s="6">
        <f t="shared" si="46"/>
        <v>16.999999999999975</v>
      </c>
      <c r="Q163" s="5">
        <f t="shared" si="47"/>
        <v>2.807580207860767</v>
      </c>
      <c r="R163" s="5">
        <f t="shared" si="48"/>
        <v>2.807580207860767</v>
      </c>
      <c r="S163" s="5">
        <f t="shared" si="49"/>
        <v>2.7472629272139986</v>
      </c>
      <c r="T163" s="5">
        <f t="shared" si="50"/>
        <v>3.6062674487478095</v>
      </c>
      <c r="U163" s="5">
        <f t="shared" si="51"/>
        <v>3.6062674487478095</v>
      </c>
      <c r="V163" s="5">
        <f t="shared" si="52"/>
        <v>3.6062674487478095</v>
      </c>
      <c r="W163" s="5">
        <f t="shared" si="53"/>
        <v>3.6062674487478095</v>
      </c>
      <c r="X163" s="5">
        <f t="shared" si="54"/>
        <v>1</v>
      </c>
      <c r="Y163" s="5">
        <f t="shared" si="55"/>
        <v>3.3629911489693285</v>
      </c>
      <c r="Z163" s="5">
        <f t="shared" si="56"/>
        <v>2.8273452141209665</v>
      </c>
      <c r="AA163" s="5">
        <f t="shared" si="57"/>
        <v>3.3000029800943933</v>
      </c>
      <c r="AB163" s="5">
        <f t="shared" si="58"/>
        <v>3.3000029800943933</v>
      </c>
      <c r="AC163" s="5">
        <f t="shared" si="59"/>
        <v>3.3000029800943933</v>
      </c>
      <c r="AD163" s="5">
        <f t="shared" si="60"/>
        <v>3.3000029800943933</v>
      </c>
    </row>
    <row r="164" spans="15:30" x14ac:dyDescent="0.2">
      <c r="O164" s="6">
        <f t="shared" si="45"/>
        <v>17.089999999999975</v>
      </c>
      <c r="P164" s="6">
        <f t="shared" si="46"/>
        <v>17.099999999999977</v>
      </c>
      <c r="Q164" s="5">
        <f t="shared" si="47"/>
        <v>2.807580207860767</v>
      </c>
      <c r="R164" s="5">
        <f t="shared" si="48"/>
        <v>2.807580207860767</v>
      </c>
      <c r="S164" s="5">
        <f t="shared" si="49"/>
        <v>2.7472629272139986</v>
      </c>
      <c r="T164" s="5">
        <f t="shared" si="50"/>
        <v>3.6062674487478095</v>
      </c>
      <c r="U164" s="5">
        <f t="shared" si="51"/>
        <v>3.6062674487478095</v>
      </c>
      <c r="V164" s="5">
        <f t="shared" si="52"/>
        <v>3.6062674487478095</v>
      </c>
      <c r="W164" s="5">
        <f t="shared" si="53"/>
        <v>3.6062674487478095</v>
      </c>
      <c r="X164" s="5">
        <f t="shared" si="54"/>
        <v>1</v>
      </c>
      <c r="Y164" s="5">
        <f t="shared" si="55"/>
        <v>3.3629911489693285</v>
      </c>
      <c r="Z164" s="5">
        <f t="shared" si="56"/>
        <v>2.8273452141209665</v>
      </c>
      <c r="AA164" s="5">
        <f t="shared" si="57"/>
        <v>3.3000029800943933</v>
      </c>
      <c r="AB164" s="5">
        <f t="shared" si="58"/>
        <v>3.3000029800943933</v>
      </c>
      <c r="AC164" s="5">
        <f t="shared" si="59"/>
        <v>3.3000029800943933</v>
      </c>
      <c r="AD164" s="5">
        <f t="shared" si="60"/>
        <v>3.3000029800943933</v>
      </c>
    </row>
    <row r="165" spans="15:30" x14ac:dyDescent="0.2">
      <c r="O165" s="6">
        <f t="shared" si="45"/>
        <v>17.189999999999976</v>
      </c>
      <c r="P165" s="6">
        <f t="shared" si="46"/>
        <v>17.199999999999978</v>
      </c>
      <c r="Q165" s="5">
        <f t="shared" si="47"/>
        <v>2.807580207860767</v>
      </c>
      <c r="R165" s="5">
        <f t="shared" si="48"/>
        <v>2.807580207860767</v>
      </c>
      <c r="S165" s="5">
        <f t="shared" si="49"/>
        <v>2.7472629272139986</v>
      </c>
      <c r="T165" s="5">
        <f t="shared" si="50"/>
        <v>3.6062674487478095</v>
      </c>
      <c r="U165" s="5">
        <f t="shared" si="51"/>
        <v>3.6062674487478095</v>
      </c>
      <c r="V165" s="5">
        <f t="shared" si="52"/>
        <v>3.6062674487478095</v>
      </c>
      <c r="W165" s="5">
        <f t="shared" si="53"/>
        <v>3.6062674487478095</v>
      </c>
      <c r="X165" s="5">
        <f t="shared" si="54"/>
        <v>1</v>
      </c>
      <c r="Y165" s="5">
        <f t="shared" si="55"/>
        <v>3.3629911489693285</v>
      </c>
      <c r="Z165" s="5">
        <f t="shared" si="56"/>
        <v>2.8273452141209665</v>
      </c>
      <c r="AA165" s="5">
        <f t="shared" si="57"/>
        <v>3.3000029800943933</v>
      </c>
      <c r="AB165" s="5">
        <f t="shared" si="58"/>
        <v>3.3000029800943933</v>
      </c>
      <c r="AC165" s="5">
        <f t="shared" si="59"/>
        <v>3.3000029800943933</v>
      </c>
      <c r="AD165" s="5">
        <f t="shared" si="60"/>
        <v>3.3000029800943933</v>
      </c>
    </row>
    <row r="166" spans="15:30" x14ac:dyDescent="0.2">
      <c r="O166" s="6">
        <f t="shared" si="45"/>
        <v>17.289999999999978</v>
      </c>
      <c r="P166" s="6">
        <f t="shared" si="46"/>
        <v>17.299999999999979</v>
      </c>
      <c r="Q166" s="5">
        <f t="shared" si="47"/>
        <v>2.807580207860767</v>
      </c>
      <c r="R166" s="5">
        <f t="shared" si="48"/>
        <v>2.807580207860767</v>
      </c>
      <c r="S166" s="5">
        <f t="shared" si="49"/>
        <v>2.7472629272139986</v>
      </c>
      <c r="T166" s="5">
        <f t="shared" si="50"/>
        <v>3.6062674487478095</v>
      </c>
      <c r="U166" s="5">
        <f t="shared" si="51"/>
        <v>3.6062674487478095</v>
      </c>
      <c r="V166" s="5">
        <f t="shared" si="52"/>
        <v>3.6062674487478095</v>
      </c>
      <c r="W166" s="5">
        <f t="shared" si="53"/>
        <v>3.6062674487478095</v>
      </c>
      <c r="X166" s="5">
        <f t="shared" si="54"/>
        <v>1</v>
      </c>
      <c r="Y166" s="5">
        <f t="shared" si="55"/>
        <v>3.3629911489693285</v>
      </c>
      <c r="Z166" s="5">
        <f t="shared" si="56"/>
        <v>2.8273452141209665</v>
      </c>
      <c r="AA166" s="5">
        <f t="shared" si="57"/>
        <v>3.3000029800943933</v>
      </c>
      <c r="AB166" s="5">
        <f t="shared" si="58"/>
        <v>3.3000029800943933</v>
      </c>
      <c r="AC166" s="5">
        <f t="shared" si="59"/>
        <v>3.3000029800943933</v>
      </c>
      <c r="AD166" s="5">
        <f t="shared" si="60"/>
        <v>3.3000029800943933</v>
      </c>
    </row>
    <row r="167" spans="15:30" x14ac:dyDescent="0.2">
      <c r="O167" s="6">
        <f t="shared" si="45"/>
        <v>17.389999999999979</v>
      </c>
      <c r="P167" s="6">
        <f t="shared" si="46"/>
        <v>17.399999999999981</v>
      </c>
      <c r="Q167" s="5">
        <f t="shared" si="47"/>
        <v>2.807580207860767</v>
      </c>
      <c r="R167" s="5">
        <f t="shared" si="48"/>
        <v>2.807580207860767</v>
      </c>
      <c r="S167" s="5">
        <f t="shared" si="49"/>
        <v>2.7472629272139986</v>
      </c>
      <c r="T167" s="5">
        <f t="shared" si="50"/>
        <v>3.6062674487478095</v>
      </c>
      <c r="U167" s="5">
        <f t="shared" si="51"/>
        <v>3.6062674487478095</v>
      </c>
      <c r="V167" s="5">
        <f t="shared" si="52"/>
        <v>3.6062674487478095</v>
      </c>
      <c r="W167" s="5">
        <f t="shared" si="53"/>
        <v>3.6062674487478095</v>
      </c>
      <c r="X167" s="5">
        <f t="shared" si="54"/>
        <v>1</v>
      </c>
      <c r="Y167" s="5">
        <f t="shared" si="55"/>
        <v>3.3629911489693285</v>
      </c>
      <c r="Z167" s="5">
        <f t="shared" si="56"/>
        <v>2.8273452141209665</v>
      </c>
      <c r="AA167" s="5">
        <f t="shared" si="57"/>
        <v>3.3000029800943933</v>
      </c>
      <c r="AB167" s="5">
        <f t="shared" si="58"/>
        <v>3.3000029800943933</v>
      </c>
      <c r="AC167" s="5">
        <f t="shared" si="59"/>
        <v>3.3000029800943933</v>
      </c>
      <c r="AD167" s="5">
        <f t="shared" si="60"/>
        <v>3.3000029800943933</v>
      </c>
    </row>
    <row r="168" spans="15:30" x14ac:dyDescent="0.2">
      <c r="O168" s="6">
        <f t="shared" si="45"/>
        <v>17.489999999999981</v>
      </c>
      <c r="P168" s="6">
        <f t="shared" si="46"/>
        <v>17.499999999999982</v>
      </c>
      <c r="Q168" s="5">
        <f t="shared" si="47"/>
        <v>2.807580207860767</v>
      </c>
      <c r="R168" s="5">
        <f t="shared" si="48"/>
        <v>2.807580207860767</v>
      </c>
      <c r="S168" s="5">
        <f t="shared" si="49"/>
        <v>2.7472629272139986</v>
      </c>
      <c r="T168" s="5">
        <f t="shared" si="50"/>
        <v>3.6062674487478095</v>
      </c>
      <c r="U168" s="5">
        <f t="shared" si="51"/>
        <v>3.6062674487478095</v>
      </c>
      <c r="V168" s="5">
        <f t="shared" si="52"/>
        <v>3.6062674487478095</v>
      </c>
      <c r="W168" s="5">
        <f t="shared" si="53"/>
        <v>3.6062674487478095</v>
      </c>
      <c r="X168" s="5">
        <f t="shared" si="54"/>
        <v>1</v>
      </c>
      <c r="Y168" s="5">
        <f t="shared" si="55"/>
        <v>3.3629911489693285</v>
      </c>
      <c r="Z168" s="5">
        <f t="shared" si="56"/>
        <v>2.8273452141209665</v>
      </c>
      <c r="AA168" s="5">
        <f t="shared" si="57"/>
        <v>3.3000029800943933</v>
      </c>
      <c r="AB168" s="5">
        <f t="shared" si="58"/>
        <v>3.3000029800943933</v>
      </c>
      <c r="AC168" s="5">
        <f t="shared" si="59"/>
        <v>3.3000029800943933</v>
      </c>
      <c r="AD168" s="5">
        <f t="shared" si="60"/>
        <v>3.3000029800943933</v>
      </c>
    </row>
    <row r="169" spans="15:30" x14ac:dyDescent="0.2">
      <c r="O169" s="6">
        <f t="shared" si="45"/>
        <v>17.589999999999982</v>
      </c>
      <c r="P169" s="6">
        <f t="shared" si="46"/>
        <v>17.599999999999984</v>
      </c>
      <c r="Q169" s="5">
        <f t="shared" si="47"/>
        <v>2.807580207860767</v>
      </c>
      <c r="R169" s="5">
        <f t="shared" si="48"/>
        <v>2.807580207860767</v>
      </c>
      <c r="S169" s="5">
        <f t="shared" si="49"/>
        <v>2.7472629272139986</v>
      </c>
      <c r="T169" s="5">
        <f t="shared" si="50"/>
        <v>3.6062674487478095</v>
      </c>
      <c r="U169" s="5">
        <f t="shared" si="51"/>
        <v>3.6062674487478095</v>
      </c>
      <c r="V169" s="5">
        <f t="shared" si="52"/>
        <v>3.6062674487478095</v>
      </c>
      <c r="W169" s="5">
        <f t="shared" si="53"/>
        <v>3.6062674487478095</v>
      </c>
      <c r="X169" s="5">
        <f t="shared" si="54"/>
        <v>1</v>
      </c>
      <c r="Y169" s="5">
        <f t="shared" si="55"/>
        <v>3.3629911489693285</v>
      </c>
      <c r="Z169" s="5">
        <f t="shared" si="56"/>
        <v>2.8273452141209665</v>
      </c>
      <c r="AA169" s="5">
        <f t="shared" si="57"/>
        <v>3.3000029800943933</v>
      </c>
      <c r="AB169" s="5">
        <f t="shared" si="58"/>
        <v>3.3000029800943933</v>
      </c>
      <c r="AC169" s="5">
        <f t="shared" si="59"/>
        <v>3.3000029800943933</v>
      </c>
      <c r="AD169" s="5">
        <f t="shared" si="60"/>
        <v>3.3000029800943933</v>
      </c>
    </row>
    <row r="170" spans="15:30" x14ac:dyDescent="0.2">
      <c r="O170" s="6">
        <f t="shared" si="45"/>
        <v>17.689999999999984</v>
      </c>
      <c r="P170" s="6">
        <f t="shared" si="46"/>
        <v>17.699999999999985</v>
      </c>
      <c r="Q170" s="5">
        <f t="shared" si="47"/>
        <v>2.807580207860767</v>
      </c>
      <c r="R170" s="5">
        <f t="shared" si="48"/>
        <v>2.807580207860767</v>
      </c>
      <c r="S170" s="5">
        <f t="shared" si="49"/>
        <v>2.7472629272139986</v>
      </c>
      <c r="T170" s="5">
        <f t="shared" si="50"/>
        <v>3.6062674487478095</v>
      </c>
      <c r="U170" s="5">
        <f t="shared" si="51"/>
        <v>3.6062674487478095</v>
      </c>
      <c r="V170" s="5">
        <f t="shared" si="52"/>
        <v>3.6062674487478095</v>
      </c>
      <c r="W170" s="5">
        <f t="shared" si="53"/>
        <v>3.6062674487478095</v>
      </c>
      <c r="X170" s="5">
        <f t="shared" si="54"/>
        <v>1</v>
      </c>
      <c r="Y170" s="5">
        <f t="shared" si="55"/>
        <v>3.3629911489693285</v>
      </c>
      <c r="Z170" s="5">
        <f t="shared" si="56"/>
        <v>2.8273452141209665</v>
      </c>
      <c r="AA170" s="5">
        <f t="shared" si="57"/>
        <v>3.3000029800943933</v>
      </c>
      <c r="AB170" s="5">
        <f t="shared" si="58"/>
        <v>3.3000029800943933</v>
      </c>
      <c r="AC170" s="5">
        <f t="shared" si="59"/>
        <v>3.3000029800943933</v>
      </c>
      <c r="AD170" s="5">
        <f t="shared" si="60"/>
        <v>3.3000029800943933</v>
      </c>
    </row>
    <row r="171" spans="15:30" x14ac:dyDescent="0.2">
      <c r="O171" s="6">
        <f t="shared" si="45"/>
        <v>17.789999999999985</v>
      </c>
      <c r="P171" s="6">
        <f t="shared" si="46"/>
        <v>17.799999999999986</v>
      </c>
      <c r="Q171" s="5">
        <f t="shared" si="47"/>
        <v>2.807580207860767</v>
      </c>
      <c r="R171" s="5">
        <f t="shared" si="48"/>
        <v>2.807580207860767</v>
      </c>
      <c r="S171" s="5">
        <f t="shared" si="49"/>
        <v>2.7472629272139986</v>
      </c>
      <c r="T171" s="5">
        <f t="shared" si="50"/>
        <v>3.6062674487478095</v>
      </c>
      <c r="U171" s="5">
        <f t="shared" si="51"/>
        <v>3.6062674487478095</v>
      </c>
      <c r="V171" s="5">
        <f t="shared" si="52"/>
        <v>3.6062674487478095</v>
      </c>
      <c r="W171" s="5">
        <f t="shared" si="53"/>
        <v>3.6062674487478095</v>
      </c>
      <c r="X171" s="5">
        <f t="shared" si="54"/>
        <v>1</v>
      </c>
      <c r="Y171" s="5">
        <f t="shared" si="55"/>
        <v>3.3629911489693285</v>
      </c>
      <c r="Z171" s="5">
        <f t="shared" si="56"/>
        <v>2.8273452141209665</v>
      </c>
      <c r="AA171" s="5">
        <f t="shared" si="57"/>
        <v>3.3000029800943933</v>
      </c>
      <c r="AB171" s="5">
        <f t="shared" si="58"/>
        <v>3.3000029800943933</v>
      </c>
      <c r="AC171" s="5">
        <f t="shared" si="59"/>
        <v>3.3000029800943933</v>
      </c>
      <c r="AD171" s="5">
        <f t="shared" si="60"/>
        <v>3.3000029800943933</v>
      </c>
    </row>
    <row r="172" spans="15:30" x14ac:dyDescent="0.2">
      <c r="O172" s="6">
        <f t="shared" si="45"/>
        <v>17.889999999999986</v>
      </c>
      <c r="P172" s="6">
        <f t="shared" si="46"/>
        <v>17.899999999999988</v>
      </c>
      <c r="Q172" s="5">
        <f t="shared" si="47"/>
        <v>2.807580207860767</v>
      </c>
      <c r="R172" s="5">
        <f t="shared" si="48"/>
        <v>2.807580207860767</v>
      </c>
      <c r="S172" s="5">
        <f t="shared" si="49"/>
        <v>2.7472629272139986</v>
      </c>
      <c r="T172" s="5">
        <f t="shared" si="50"/>
        <v>3.6062674487478095</v>
      </c>
      <c r="U172" s="5">
        <f t="shared" si="51"/>
        <v>3.6062674487478095</v>
      </c>
      <c r="V172" s="5">
        <f t="shared" si="52"/>
        <v>3.6062674487478095</v>
      </c>
      <c r="W172" s="5">
        <f t="shared" si="53"/>
        <v>3.6062674487478095</v>
      </c>
      <c r="X172" s="5">
        <f t="shared" si="54"/>
        <v>1</v>
      </c>
      <c r="Y172" s="5">
        <f t="shared" si="55"/>
        <v>3.3629911489693285</v>
      </c>
      <c r="Z172" s="5">
        <f t="shared" si="56"/>
        <v>2.8273452141209665</v>
      </c>
      <c r="AA172" s="5">
        <f t="shared" si="57"/>
        <v>3.3000029800943933</v>
      </c>
      <c r="AB172" s="5">
        <f t="shared" si="58"/>
        <v>3.3000029800943933</v>
      </c>
      <c r="AC172" s="5">
        <f t="shared" si="59"/>
        <v>3.3000029800943933</v>
      </c>
      <c r="AD172" s="5">
        <f t="shared" si="60"/>
        <v>3.3000029800943933</v>
      </c>
    </row>
    <row r="173" spans="15:30" x14ac:dyDescent="0.2">
      <c r="O173" s="6">
        <f t="shared" si="45"/>
        <v>17.989999999999988</v>
      </c>
      <c r="P173" s="6">
        <f t="shared" si="46"/>
        <v>17.999999999999989</v>
      </c>
      <c r="Q173" s="5">
        <f t="shared" si="47"/>
        <v>2.807580207860767</v>
      </c>
      <c r="R173" s="5">
        <f t="shared" si="48"/>
        <v>2.807580207860767</v>
      </c>
      <c r="S173" s="5">
        <f t="shared" si="49"/>
        <v>2.7472629272139986</v>
      </c>
      <c r="T173" s="5">
        <f t="shared" si="50"/>
        <v>3.6062674487478095</v>
      </c>
      <c r="U173" s="5">
        <f t="shared" si="51"/>
        <v>3.6062674487478095</v>
      </c>
      <c r="V173" s="5">
        <f t="shared" si="52"/>
        <v>3.6062674487478095</v>
      </c>
      <c r="W173" s="5">
        <f t="shared" si="53"/>
        <v>3.6062674487478095</v>
      </c>
      <c r="X173" s="5">
        <f t="shared" si="54"/>
        <v>1</v>
      </c>
      <c r="Y173" s="5">
        <f t="shared" si="55"/>
        <v>3.3629911489693285</v>
      </c>
      <c r="Z173" s="5">
        <f t="shared" si="56"/>
        <v>2.8273452141209665</v>
      </c>
      <c r="AA173" s="5">
        <f t="shared" si="57"/>
        <v>3.3000029800943933</v>
      </c>
      <c r="AB173" s="5">
        <f t="shared" si="58"/>
        <v>3.3000029800943933</v>
      </c>
      <c r="AC173" s="5">
        <f t="shared" si="59"/>
        <v>3.3000029800943933</v>
      </c>
      <c r="AD173" s="5">
        <f t="shared" si="60"/>
        <v>3.3000029800943933</v>
      </c>
    </row>
    <row r="174" spans="15:30" x14ac:dyDescent="0.2">
      <c r="O174" s="6">
        <f t="shared" si="45"/>
        <v>18.089999999999989</v>
      </c>
      <c r="P174" s="6">
        <f t="shared" si="46"/>
        <v>18.099999999999991</v>
      </c>
      <c r="Q174" s="5">
        <f t="shared" si="47"/>
        <v>2.807580207860767</v>
      </c>
      <c r="R174" s="5">
        <f t="shared" si="48"/>
        <v>2.807580207860767</v>
      </c>
      <c r="S174" s="5">
        <f t="shared" si="49"/>
        <v>2.7472629272139986</v>
      </c>
      <c r="T174" s="5">
        <f t="shared" si="50"/>
        <v>3.6062674487478095</v>
      </c>
      <c r="U174" s="5">
        <f t="shared" si="51"/>
        <v>3.6062674487478095</v>
      </c>
      <c r="V174" s="5">
        <f t="shared" si="52"/>
        <v>3.6062674487478095</v>
      </c>
      <c r="W174" s="5">
        <f t="shared" si="53"/>
        <v>3.6062674487478095</v>
      </c>
      <c r="X174" s="5">
        <f t="shared" si="54"/>
        <v>1</v>
      </c>
      <c r="Y174" s="5">
        <f t="shared" si="55"/>
        <v>3.3629911489693285</v>
      </c>
      <c r="Z174" s="5">
        <f t="shared" si="56"/>
        <v>2.8273452141209665</v>
      </c>
      <c r="AA174" s="5">
        <f t="shared" si="57"/>
        <v>3.3000029800943933</v>
      </c>
      <c r="AB174" s="5">
        <f t="shared" si="58"/>
        <v>3.3000029800943933</v>
      </c>
      <c r="AC174" s="5">
        <f t="shared" si="59"/>
        <v>3.3000029800943933</v>
      </c>
      <c r="AD174" s="5">
        <f t="shared" si="60"/>
        <v>3.3000029800943933</v>
      </c>
    </row>
    <row r="175" spans="15:30" x14ac:dyDescent="0.2">
      <c r="O175" s="6">
        <f t="shared" si="45"/>
        <v>18.189999999999991</v>
      </c>
      <c r="P175" s="6">
        <f t="shared" si="46"/>
        <v>18.199999999999992</v>
      </c>
      <c r="Q175" s="5">
        <f t="shared" si="47"/>
        <v>2.807580207860767</v>
      </c>
      <c r="R175" s="5">
        <f t="shared" si="48"/>
        <v>2.807580207860767</v>
      </c>
      <c r="S175" s="5">
        <f t="shared" si="49"/>
        <v>2.7472629272139986</v>
      </c>
      <c r="T175" s="5">
        <f t="shared" si="50"/>
        <v>3.6062674487478095</v>
      </c>
      <c r="U175" s="5">
        <f t="shared" si="51"/>
        <v>3.6062674487478095</v>
      </c>
      <c r="V175" s="5">
        <f t="shared" si="52"/>
        <v>3.6062674487478095</v>
      </c>
      <c r="W175" s="5">
        <f t="shared" si="53"/>
        <v>3.6062674487478095</v>
      </c>
      <c r="X175" s="5">
        <f t="shared" si="54"/>
        <v>1</v>
      </c>
      <c r="Y175" s="5">
        <f t="shared" si="55"/>
        <v>3.3629911489693285</v>
      </c>
      <c r="Z175" s="5">
        <f t="shared" si="56"/>
        <v>2.8273452141209665</v>
      </c>
      <c r="AA175" s="5">
        <f t="shared" si="57"/>
        <v>3.3000029800943933</v>
      </c>
      <c r="AB175" s="5">
        <f t="shared" si="58"/>
        <v>3.3000029800943933</v>
      </c>
      <c r="AC175" s="5">
        <f t="shared" si="59"/>
        <v>3.3000029800943933</v>
      </c>
      <c r="AD175" s="5">
        <f t="shared" si="60"/>
        <v>3.3000029800943933</v>
      </c>
    </row>
    <row r="176" spans="15:30" x14ac:dyDescent="0.2">
      <c r="O176" s="6">
        <f t="shared" si="45"/>
        <v>18.289999999999992</v>
      </c>
      <c r="P176" s="6">
        <f t="shared" si="46"/>
        <v>18.299999999999994</v>
      </c>
      <c r="Q176" s="5">
        <f t="shared" si="47"/>
        <v>2.807580207860767</v>
      </c>
      <c r="R176" s="5">
        <f t="shared" si="48"/>
        <v>2.807580207860767</v>
      </c>
      <c r="S176" s="5">
        <f t="shared" si="49"/>
        <v>2.7472629272139986</v>
      </c>
      <c r="T176" s="5">
        <f t="shared" si="50"/>
        <v>3.6062674487478095</v>
      </c>
      <c r="U176" s="5">
        <f t="shared" si="51"/>
        <v>3.6062674487478095</v>
      </c>
      <c r="V176" s="5">
        <f t="shared" si="52"/>
        <v>3.6062674487478095</v>
      </c>
      <c r="W176" s="5">
        <f t="shared" si="53"/>
        <v>3.6062674487478095</v>
      </c>
      <c r="X176" s="5">
        <f t="shared" si="54"/>
        <v>1</v>
      </c>
      <c r="Y176" s="5">
        <f t="shared" si="55"/>
        <v>3.3629911489693285</v>
      </c>
      <c r="Z176" s="5">
        <f t="shared" si="56"/>
        <v>2.8273452141209665</v>
      </c>
      <c r="AA176" s="5">
        <f t="shared" si="57"/>
        <v>3.3000029800943933</v>
      </c>
      <c r="AB176" s="5">
        <f t="shared" si="58"/>
        <v>3.3000029800943933</v>
      </c>
      <c r="AC176" s="5">
        <f t="shared" si="59"/>
        <v>3.3000029800943933</v>
      </c>
      <c r="AD176" s="5">
        <f t="shared" si="60"/>
        <v>3.3000029800943933</v>
      </c>
    </row>
    <row r="177" spans="15:30" x14ac:dyDescent="0.2">
      <c r="O177" s="6">
        <f t="shared" si="45"/>
        <v>18.389999999999993</v>
      </c>
      <c r="P177" s="6">
        <f t="shared" si="46"/>
        <v>18.399999999999995</v>
      </c>
      <c r="Q177" s="5">
        <f t="shared" si="47"/>
        <v>2.807580207860767</v>
      </c>
      <c r="R177" s="5">
        <f t="shared" si="48"/>
        <v>2.807580207860767</v>
      </c>
      <c r="S177" s="5">
        <f t="shared" si="49"/>
        <v>2.7472629272139986</v>
      </c>
      <c r="T177" s="5">
        <f t="shared" si="50"/>
        <v>3.6062674487478095</v>
      </c>
      <c r="U177" s="5">
        <f t="shared" si="51"/>
        <v>3.6062674487478095</v>
      </c>
      <c r="V177" s="5">
        <f t="shared" si="52"/>
        <v>3.6062674487478095</v>
      </c>
      <c r="W177" s="5">
        <f t="shared" si="53"/>
        <v>3.6062674487478095</v>
      </c>
      <c r="X177" s="5">
        <f t="shared" si="54"/>
        <v>1</v>
      </c>
      <c r="Y177" s="5">
        <f t="shared" si="55"/>
        <v>3.3629911489693285</v>
      </c>
      <c r="Z177" s="5">
        <f t="shared" si="56"/>
        <v>2.8273452141209665</v>
      </c>
      <c r="AA177" s="5">
        <f t="shared" si="57"/>
        <v>3.3000029800943933</v>
      </c>
      <c r="AB177" s="5">
        <f t="shared" si="58"/>
        <v>3.3000029800943933</v>
      </c>
      <c r="AC177" s="5">
        <f t="shared" si="59"/>
        <v>3.3000029800943933</v>
      </c>
      <c r="AD177" s="5">
        <f t="shared" si="60"/>
        <v>3.3000029800943933</v>
      </c>
    </row>
    <row r="178" spans="15:30" x14ac:dyDescent="0.2">
      <c r="O178" s="6">
        <f t="shared" si="45"/>
        <v>18.489999999999995</v>
      </c>
      <c r="P178" s="6">
        <f t="shared" si="46"/>
        <v>18.499999999999996</v>
      </c>
      <c r="Q178" s="5">
        <f t="shared" si="47"/>
        <v>2.807580207860767</v>
      </c>
      <c r="R178" s="5">
        <f t="shared" si="48"/>
        <v>2.807580207860767</v>
      </c>
      <c r="S178" s="5">
        <f t="shared" si="49"/>
        <v>2.7472629272139986</v>
      </c>
      <c r="T178" s="5">
        <f t="shared" si="50"/>
        <v>3.6062674487478095</v>
      </c>
      <c r="U178" s="5">
        <f t="shared" si="51"/>
        <v>3.6062674487478095</v>
      </c>
      <c r="V178" s="5">
        <f t="shared" si="52"/>
        <v>3.6062674487478095</v>
      </c>
      <c r="W178" s="5">
        <f t="shared" si="53"/>
        <v>3.6062674487478095</v>
      </c>
      <c r="X178" s="5">
        <f t="shared" si="54"/>
        <v>1</v>
      </c>
      <c r="Y178" s="5">
        <f t="shared" si="55"/>
        <v>3.3629911489693285</v>
      </c>
      <c r="Z178" s="5">
        <f t="shared" si="56"/>
        <v>2.8273452141209665</v>
      </c>
      <c r="AA178" s="5">
        <f t="shared" si="57"/>
        <v>3.3000029800943933</v>
      </c>
      <c r="AB178" s="5">
        <f t="shared" si="58"/>
        <v>3.3000029800943933</v>
      </c>
      <c r="AC178" s="5">
        <f t="shared" si="59"/>
        <v>3.3000029800943933</v>
      </c>
      <c r="AD178" s="5">
        <f t="shared" si="60"/>
        <v>3.3000029800943933</v>
      </c>
    </row>
    <row r="179" spans="15:30" x14ac:dyDescent="0.2">
      <c r="O179" s="6">
        <f t="shared" si="45"/>
        <v>18.589999999999996</v>
      </c>
      <c r="P179" s="6">
        <f t="shared" si="46"/>
        <v>18.599999999999998</v>
      </c>
      <c r="Q179" s="5">
        <f t="shared" si="47"/>
        <v>2.807580207860767</v>
      </c>
      <c r="R179" s="5">
        <f t="shared" si="48"/>
        <v>2.807580207860767</v>
      </c>
      <c r="S179" s="5">
        <f t="shared" si="49"/>
        <v>2.7472629272139986</v>
      </c>
      <c r="T179" s="5">
        <f t="shared" si="50"/>
        <v>3.6062674487478095</v>
      </c>
      <c r="U179" s="5">
        <f t="shared" si="51"/>
        <v>3.6062674487478095</v>
      </c>
      <c r="V179" s="5">
        <f t="shared" si="52"/>
        <v>3.6062674487478095</v>
      </c>
      <c r="W179" s="5">
        <f t="shared" si="53"/>
        <v>3.6062674487478095</v>
      </c>
      <c r="X179" s="5">
        <f t="shared" si="54"/>
        <v>1</v>
      </c>
      <c r="Y179" s="5">
        <f t="shared" si="55"/>
        <v>3.3629911489693285</v>
      </c>
      <c r="Z179" s="5">
        <f t="shared" si="56"/>
        <v>2.8273452141209665</v>
      </c>
      <c r="AA179" s="5">
        <f t="shared" si="57"/>
        <v>3.3000029800943933</v>
      </c>
      <c r="AB179" s="5">
        <f t="shared" si="58"/>
        <v>3.3000029800943933</v>
      </c>
      <c r="AC179" s="5">
        <f t="shared" si="59"/>
        <v>3.3000029800943933</v>
      </c>
      <c r="AD179" s="5">
        <f t="shared" si="60"/>
        <v>3.3000029800943933</v>
      </c>
    </row>
    <row r="180" spans="15:30" x14ac:dyDescent="0.2">
      <c r="O180" s="6">
        <f t="shared" si="45"/>
        <v>18.689999999999998</v>
      </c>
      <c r="P180" s="6">
        <f t="shared" si="46"/>
        <v>18.7</v>
      </c>
      <c r="Q180" s="5">
        <f t="shared" si="47"/>
        <v>2.807580207860767</v>
      </c>
      <c r="R180" s="5">
        <f t="shared" si="48"/>
        <v>2.807580207860767</v>
      </c>
      <c r="S180" s="5">
        <f t="shared" si="49"/>
        <v>2.7472629272139986</v>
      </c>
      <c r="T180" s="5">
        <f t="shared" si="50"/>
        <v>3.6062674487478095</v>
      </c>
      <c r="U180" s="5">
        <f t="shared" si="51"/>
        <v>3.6062674487478095</v>
      </c>
      <c r="V180" s="5">
        <f t="shared" si="52"/>
        <v>3.6062674487478095</v>
      </c>
      <c r="W180" s="5">
        <f t="shared" si="53"/>
        <v>3.6062674487478095</v>
      </c>
      <c r="X180" s="5">
        <f t="shared" si="54"/>
        <v>1</v>
      </c>
      <c r="Y180" s="5">
        <f t="shared" si="55"/>
        <v>3.3629911489693285</v>
      </c>
      <c r="Z180" s="5">
        <f t="shared" si="56"/>
        <v>2.8273452141209665</v>
      </c>
      <c r="AA180" s="5">
        <f t="shared" si="57"/>
        <v>3.3000029800943933</v>
      </c>
      <c r="AB180" s="5">
        <f t="shared" si="58"/>
        <v>3.3000029800943933</v>
      </c>
      <c r="AC180" s="5">
        <f t="shared" si="59"/>
        <v>3.3000029800943933</v>
      </c>
      <c r="AD180" s="5">
        <f t="shared" si="60"/>
        <v>3.3000029800943933</v>
      </c>
    </row>
    <row r="181" spans="15:30" x14ac:dyDescent="0.2">
      <c r="O181" s="6">
        <f t="shared" si="45"/>
        <v>18.79</v>
      </c>
      <c r="P181" s="6">
        <f t="shared" si="46"/>
        <v>18.8</v>
      </c>
      <c r="Q181" s="5">
        <f t="shared" si="47"/>
        <v>2.807580207860767</v>
      </c>
      <c r="R181" s="5">
        <f t="shared" si="48"/>
        <v>2.807580207860767</v>
      </c>
      <c r="S181" s="5">
        <f t="shared" si="49"/>
        <v>2.7472629272139986</v>
      </c>
      <c r="T181" s="5">
        <f t="shared" si="50"/>
        <v>3.6062674487478095</v>
      </c>
      <c r="U181" s="5">
        <f t="shared" si="51"/>
        <v>3.6062674487478095</v>
      </c>
      <c r="V181" s="5">
        <f t="shared" si="52"/>
        <v>3.6062674487478095</v>
      </c>
      <c r="W181" s="5">
        <f t="shared" si="53"/>
        <v>3.6062674487478095</v>
      </c>
      <c r="X181" s="5">
        <f t="shared" si="54"/>
        <v>1</v>
      </c>
      <c r="Y181" s="5">
        <f t="shared" si="55"/>
        <v>3.3629911489693285</v>
      </c>
      <c r="Z181" s="5">
        <f t="shared" si="56"/>
        <v>2.8273452141209665</v>
      </c>
      <c r="AA181" s="5">
        <f t="shared" si="57"/>
        <v>3.3000029800943933</v>
      </c>
      <c r="AB181" s="5">
        <f t="shared" si="58"/>
        <v>3.3000029800943933</v>
      </c>
      <c r="AC181" s="5">
        <f t="shared" si="59"/>
        <v>3.3000029800943933</v>
      </c>
      <c r="AD181" s="5">
        <f t="shared" si="60"/>
        <v>3.3000029800943933</v>
      </c>
    </row>
    <row r="182" spans="15:30" x14ac:dyDescent="0.2">
      <c r="O182" s="6">
        <f t="shared" si="45"/>
        <v>18.89</v>
      </c>
      <c r="P182" s="6">
        <f t="shared" si="46"/>
        <v>18.900000000000002</v>
      </c>
      <c r="Q182" s="5">
        <f t="shared" si="47"/>
        <v>2.807580207860767</v>
      </c>
      <c r="R182" s="5">
        <f t="shared" si="48"/>
        <v>2.807580207860767</v>
      </c>
      <c r="S182" s="5">
        <f t="shared" si="49"/>
        <v>2.7472629272139986</v>
      </c>
      <c r="T182" s="5">
        <f t="shared" si="50"/>
        <v>3.6062674487478095</v>
      </c>
      <c r="U182" s="5">
        <f t="shared" si="51"/>
        <v>3.6062674487478095</v>
      </c>
      <c r="V182" s="5">
        <f t="shared" si="52"/>
        <v>3.6062674487478095</v>
      </c>
      <c r="W182" s="5">
        <f t="shared" si="53"/>
        <v>3.6062674487478095</v>
      </c>
      <c r="X182" s="5">
        <f t="shared" si="54"/>
        <v>1</v>
      </c>
      <c r="Y182" s="5">
        <f t="shared" si="55"/>
        <v>3.3629911489693285</v>
      </c>
      <c r="Z182" s="5">
        <f t="shared" si="56"/>
        <v>2.8273452141209665</v>
      </c>
      <c r="AA182" s="5">
        <f t="shared" si="57"/>
        <v>3.3000029800943933</v>
      </c>
      <c r="AB182" s="5">
        <f t="shared" si="58"/>
        <v>3.3000029800943933</v>
      </c>
      <c r="AC182" s="5">
        <f t="shared" si="59"/>
        <v>3.3000029800943933</v>
      </c>
      <c r="AD182" s="5">
        <f t="shared" si="60"/>
        <v>3.3000029800943933</v>
      </c>
    </row>
    <row r="183" spans="15:30" x14ac:dyDescent="0.2">
      <c r="O183" s="6">
        <f t="shared" si="45"/>
        <v>18.990000000000002</v>
      </c>
      <c r="P183" s="6">
        <f t="shared" si="46"/>
        <v>19.000000000000004</v>
      </c>
      <c r="Q183" s="5">
        <f t="shared" si="47"/>
        <v>2.807580207860767</v>
      </c>
      <c r="R183" s="5">
        <f t="shared" si="48"/>
        <v>2.807580207860767</v>
      </c>
      <c r="S183" s="5">
        <f t="shared" si="49"/>
        <v>2.7472629272139986</v>
      </c>
      <c r="T183" s="5">
        <f t="shared" si="50"/>
        <v>3.6062674487478095</v>
      </c>
      <c r="U183" s="5">
        <f t="shared" si="51"/>
        <v>3.6062674487478095</v>
      </c>
      <c r="V183" s="5">
        <f t="shared" si="52"/>
        <v>3.6062674487478095</v>
      </c>
      <c r="W183" s="5">
        <f t="shared" si="53"/>
        <v>3.6062674487478095</v>
      </c>
      <c r="X183" s="5">
        <f t="shared" si="54"/>
        <v>1</v>
      </c>
      <c r="Y183" s="5">
        <f t="shared" si="55"/>
        <v>3.3629911489693285</v>
      </c>
      <c r="Z183" s="5">
        <f t="shared" si="56"/>
        <v>2.8273452141209665</v>
      </c>
      <c r="AA183" s="5">
        <f t="shared" si="57"/>
        <v>3.3000029800943933</v>
      </c>
      <c r="AB183" s="5">
        <f t="shared" si="58"/>
        <v>3.3000029800943933</v>
      </c>
      <c r="AC183" s="5">
        <f t="shared" si="59"/>
        <v>3.3000029800943933</v>
      </c>
      <c r="AD183" s="5">
        <f t="shared" si="60"/>
        <v>3.3000029800943933</v>
      </c>
    </row>
    <row r="184" spans="15:30" x14ac:dyDescent="0.2">
      <c r="O184" s="6">
        <f t="shared" si="45"/>
        <v>19.090000000000003</v>
      </c>
      <c r="P184" s="6">
        <f t="shared" si="46"/>
        <v>19.100000000000005</v>
      </c>
      <c r="Q184" s="5">
        <f t="shared" si="47"/>
        <v>2.807580207860767</v>
      </c>
      <c r="R184" s="5">
        <f t="shared" si="48"/>
        <v>2.807580207860767</v>
      </c>
      <c r="S184" s="5">
        <f t="shared" si="49"/>
        <v>2.7472629272139986</v>
      </c>
      <c r="T184" s="5">
        <f t="shared" si="50"/>
        <v>3.6062674487478095</v>
      </c>
      <c r="U184" s="5">
        <f t="shared" si="51"/>
        <v>3.6062674487478095</v>
      </c>
      <c r="V184" s="5">
        <f t="shared" si="52"/>
        <v>3.6062674487478095</v>
      </c>
      <c r="W184" s="5">
        <f t="shared" si="53"/>
        <v>3.6062674487478095</v>
      </c>
      <c r="X184" s="5">
        <f t="shared" si="54"/>
        <v>1</v>
      </c>
      <c r="Y184" s="5">
        <f t="shared" si="55"/>
        <v>3.3629911489693285</v>
      </c>
      <c r="Z184" s="5">
        <f t="shared" si="56"/>
        <v>2.8273452141209665</v>
      </c>
      <c r="AA184" s="5">
        <f t="shared" si="57"/>
        <v>3.3000029800943933</v>
      </c>
      <c r="AB184" s="5">
        <f t="shared" si="58"/>
        <v>3.3000029800943933</v>
      </c>
      <c r="AC184" s="5">
        <f t="shared" si="59"/>
        <v>3.3000029800943933</v>
      </c>
      <c r="AD184" s="5">
        <f t="shared" si="60"/>
        <v>3.3000029800943933</v>
      </c>
    </row>
    <row r="185" spans="15:30" x14ac:dyDescent="0.2">
      <c r="O185" s="6">
        <f t="shared" si="45"/>
        <v>19.190000000000005</v>
      </c>
      <c r="P185" s="6">
        <f t="shared" si="46"/>
        <v>19.200000000000006</v>
      </c>
      <c r="Q185" s="5">
        <f t="shared" si="47"/>
        <v>2.807580207860767</v>
      </c>
      <c r="R185" s="5">
        <f t="shared" si="48"/>
        <v>2.807580207860767</v>
      </c>
      <c r="S185" s="5">
        <f t="shared" si="49"/>
        <v>2.7472629272139986</v>
      </c>
      <c r="T185" s="5">
        <f t="shared" si="50"/>
        <v>3.6062674487478095</v>
      </c>
      <c r="U185" s="5">
        <f t="shared" si="51"/>
        <v>3.6062674487478095</v>
      </c>
      <c r="V185" s="5">
        <f t="shared" si="52"/>
        <v>3.6062674487478095</v>
      </c>
      <c r="W185" s="5">
        <f t="shared" si="53"/>
        <v>3.6062674487478095</v>
      </c>
      <c r="X185" s="5">
        <f t="shared" si="54"/>
        <v>1</v>
      </c>
      <c r="Y185" s="5">
        <f t="shared" si="55"/>
        <v>3.3629911489693285</v>
      </c>
      <c r="Z185" s="5">
        <f t="shared" si="56"/>
        <v>2.8273452141209665</v>
      </c>
      <c r="AA185" s="5">
        <f t="shared" si="57"/>
        <v>3.3000029800943933</v>
      </c>
      <c r="AB185" s="5">
        <f t="shared" si="58"/>
        <v>3.3000029800943933</v>
      </c>
      <c r="AC185" s="5">
        <f t="shared" si="59"/>
        <v>3.3000029800943933</v>
      </c>
      <c r="AD185" s="5">
        <f t="shared" si="60"/>
        <v>3.3000029800943933</v>
      </c>
    </row>
    <row r="186" spans="15:30" x14ac:dyDescent="0.2">
      <c r="O186" s="6">
        <f t="shared" si="45"/>
        <v>19.290000000000006</v>
      </c>
      <c r="P186" s="6">
        <f t="shared" si="46"/>
        <v>19.300000000000008</v>
      </c>
      <c r="Q186" s="5">
        <f t="shared" si="47"/>
        <v>2.807580207860767</v>
      </c>
      <c r="R186" s="5">
        <f t="shared" si="48"/>
        <v>2.807580207860767</v>
      </c>
      <c r="S186" s="5">
        <f t="shared" si="49"/>
        <v>2.7472629272139986</v>
      </c>
      <c r="T186" s="5">
        <f t="shared" si="50"/>
        <v>3.6062674487478095</v>
      </c>
      <c r="U186" s="5">
        <f t="shared" si="51"/>
        <v>3.6062674487478095</v>
      </c>
      <c r="V186" s="5">
        <f t="shared" si="52"/>
        <v>3.6062674487478095</v>
      </c>
      <c r="W186" s="5">
        <f t="shared" si="53"/>
        <v>3.6062674487478095</v>
      </c>
      <c r="X186" s="5">
        <f t="shared" si="54"/>
        <v>1</v>
      </c>
      <c r="Y186" s="5">
        <f t="shared" si="55"/>
        <v>3.3629911489693285</v>
      </c>
      <c r="Z186" s="5">
        <f t="shared" si="56"/>
        <v>2.8273452141209665</v>
      </c>
      <c r="AA186" s="5">
        <f t="shared" si="57"/>
        <v>3.3000029800943933</v>
      </c>
      <c r="AB186" s="5">
        <f t="shared" si="58"/>
        <v>3.3000029800943933</v>
      </c>
      <c r="AC186" s="5">
        <f t="shared" si="59"/>
        <v>3.3000029800943933</v>
      </c>
      <c r="AD186" s="5">
        <f t="shared" si="60"/>
        <v>3.3000029800943933</v>
      </c>
    </row>
    <row r="187" spans="15:30" x14ac:dyDescent="0.2">
      <c r="O187" s="6">
        <f t="shared" si="45"/>
        <v>19.390000000000008</v>
      </c>
      <c r="P187" s="6">
        <f t="shared" si="46"/>
        <v>19.400000000000009</v>
      </c>
      <c r="Q187" s="5">
        <f t="shared" si="47"/>
        <v>2.807580207860767</v>
      </c>
      <c r="R187" s="5">
        <f t="shared" si="48"/>
        <v>2.807580207860767</v>
      </c>
      <c r="S187" s="5">
        <f t="shared" si="49"/>
        <v>2.7472629272139986</v>
      </c>
      <c r="T187" s="5">
        <f t="shared" si="50"/>
        <v>3.6062674487478095</v>
      </c>
      <c r="U187" s="5">
        <f t="shared" si="51"/>
        <v>3.6062674487478095</v>
      </c>
      <c r="V187" s="5">
        <f t="shared" si="52"/>
        <v>3.6062674487478095</v>
      </c>
      <c r="W187" s="5">
        <f t="shared" si="53"/>
        <v>3.6062674487478095</v>
      </c>
      <c r="X187" s="5">
        <f t="shared" si="54"/>
        <v>1</v>
      </c>
      <c r="Y187" s="5">
        <f t="shared" si="55"/>
        <v>3.3629911489693285</v>
      </c>
      <c r="Z187" s="5">
        <f t="shared" si="56"/>
        <v>2.8273452141209665</v>
      </c>
      <c r="AA187" s="5">
        <f t="shared" si="57"/>
        <v>3.3000029800943933</v>
      </c>
      <c r="AB187" s="5">
        <f t="shared" si="58"/>
        <v>3.3000029800943933</v>
      </c>
      <c r="AC187" s="5">
        <f t="shared" si="59"/>
        <v>3.3000029800943933</v>
      </c>
      <c r="AD187" s="5">
        <f t="shared" si="60"/>
        <v>3.3000029800943933</v>
      </c>
    </row>
    <row r="188" spans="15:30" x14ac:dyDescent="0.2">
      <c r="O188" s="6">
        <f t="shared" si="45"/>
        <v>19.490000000000009</v>
      </c>
      <c r="P188" s="6">
        <f t="shared" si="46"/>
        <v>19.500000000000011</v>
      </c>
      <c r="Q188" s="5">
        <f t="shared" si="47"/>
        <v>2.807580207860767</v>
      </c>
      <c r="R188" s="5">
        <f t="shared" si="48"/>
        <v>2.807580207860767</v>
      </c>
      <c r="S188" s="5">
        <f t="shared" si="49"/>
        <v>2.7472629272139986</v>
      </c>
      <c r="T188" s="5">
        <f t="shared" si="50"/>
        <v>3.6062674487478095</v>
      </c>
      <c r="U188" s="5">
        <f t="shared" si="51"/>
        <v>3.6062674487478095</v>
      </c>
      <c r="V188" s="5">
        <f t="shared" si="52"/>
        <v>3.6062674487478095</v>
      </c>
      <c r="W188" s="5">
        <f t="shared" si="53"/>
        <v>3.6062674487478095</v>
      </c>
      <c r="X188" s="5">
        <f t="shared" si="54"/>
        <v>1</v>
      </c>
      <c r="Y188" s="5">
        <f t="shared" si="55"/>
        <v>3.3629911489693285</v>
      </c>
      <c r="Z188" s="5">
        <f t="shared" si="56"/>
        <v>2.8273452141209665</v>
      </c>
      <c r="AA188" s="5">
        <f t="shared" si="57"/>
        <v>3.3000029800943933</v>
      </c>
      <c r="AB188" s="5">
        <f t="shared" si="58"/>
        <v>3.3000029800943933</v>
      </c>
      <c r="AC188" s="5">
        <f t="shared" si="59"/>
        <v>3.3000029800943933</v>
      </c>
      <c r="AD188" s="5">
        <f t="shared" si="60"/>
        <v>3.3000029800943933</v>
      </c>
    </row>
    <row r="189" spans="15:30" x14ac:dyDescent="0.2">
      <c r="O189" s="6">
        <f t="shared" si="45"/>
        <v>19.590000000000011</v>
      </c>
      <c r="P189" s="6">
        <f t="shared" si="46"/>
        <v>19.600000000000012</v>
      </c>
      <c r="Q189" s="5">
        <f t="shared" si="47"/>
        <v>2.807580207860767</v>
      </c>
      <c r="R189" s="5">
        <f t="shared" si="48"/>
        <v>2.807580207860767</v>
      </c>
      <c r="S189" s="5">
        <f t="shared" si="49"/>
        <v>2.7472629272139986</v>
      </c>
      <c r="T189" s="5">
        <f t="shared" si="50"/>
        <v>3.6062674487478095</v>
      </c>
      <c r="U189" s="5">
        <f t="shared" si="51"/>
        <v>3.6062674487478095</v>
      </c>
      <c r="V189" s="5">
        <f t="shared" si="52"/>
        <v>3.6062674487478095</v>
      </c>
      <c r="W189" s="5">
        <f t="shared" si="53"/>
        <v>3.6062674487478095</v>
      </c>
      <c r="X189" s="5">
        <f t="shared" si="54"/>
        <v>1</v>
      </c>
      <c r="Y189" s="5">
        <f t="shared" si="55"/>
        <v>3.3629911489693285</v>
      </c>
      <c r="Z189" s="5">
        <f t="shared" si="56"/>
        <v>2.8273452141209665</v>
      </c>
      <c r="AA189" s="5">
        <f t="shared" si="57"/>
        <v>3.3000029800943933</v>
      </c>
      <c r="AB189" s="5">
        <f t="shared" si="58"/>
        <v>3.3000029800943933</v>
      </c>
      <c r="AC189" s="5">
        <f t="shared" si="59"/>
        <v>3.3000029800943933</v>
      </c>
      <c r="AD189" s="5">
        <f t="shared" si="60"/>
        <v>3.3000029800943933</v>
      </c>
    </row>
    <row r="190" spans="15:30" x14ac:dyDescent="0.2">
      <c r="O190" s="6">
        <f t="shared" si="45"/>
        <v>19.690000000000012</v>
      </c>
      <c r="P190" s="6">
        <f t="shared" si="46"/>
        <v>19.700000000000014</v>
      </c>
      <c r="Q190" s="5">
        <f t="shared" si="47"/>
        <v>2.807580207860767</v>
      </c>
      <c r="R190" s="5">
        <f t="shared" si="48"/>
        <v>2.807580207860767</v>
      </c>
      <c r="S190" s="5">
        <f t="shared" si="49"/>
        <v>2.7472629272139986</v>
      </c>
      <c r="T190" s="5">
        <f t="shared" si="50"/>
        <v>3.6062674487478095</v>
      </c>
      <c r="U190" s="5">
        <f t="shared" si="51"/>
        <v>3.6062674487478095</v>
      </c>
      <c r="V190" s="5">
        <f t="shared" si="52"/>
        <v>3.6062674487478095</v>
      </c>
      <c r="W190" s="5">
        <f t="shared" si="53"/>
        <v>3.6062674487478095</v>
      </c>
      <c r="X190" s="5">
        <f t="shared" si="54"/>
        <v>1</v>
      </c>
      <c r="Y190" s="5">
        <f t="shared" si="55"/>
        <v>3.3629911489693285</v>
      </c>
      <c r="Z190" s="5">
        <f t="shared" si="56"/>
        <v>2.8273452141209665</v>
      </c>
      <c r="AA190" s="5">
        <f t="shared" si="57"/>
        <v>3.3000029800943933</v>
      </c>
      <c r="AB190" s="5">
        <f t="shared" si="58"/>
        <v>3.3000029800943933</v>
      </c>
      <c r="AC190" s="5">
        <f t="shared" si="59"/>
        <v>3.3000029800943933</v>
      </c>
      <c r="AD190" s="5">
        <f t="shared" si="60"/>
        <v>3.3000029800943933</v>
      </c>
    </row>
    <row r="191" spans="15:30" x14ac:dyDescent="0.2">
      <c r="O191" s="6">
        <f t="shared" si="45"/>
        <v>19.790000000000013</v>
      </c>
      <c r="P191" s="6">
        <f t="shared" si="46"/>
        <v>19.800000000000015</v>
      </c>
      <c r="Q191" s="5">
        <f t="shared" si="47"/>
        <v>2.807580207860767</v>
      </c>
      <c r="R191" s="5">
        <f t="shared" si="48"/>
        <v>2.807580207860767</v>
      </c>
      <c r="S191" s="5">
        <f t="shared" si="49"/>
        <v>2.7472629272139986</v>
      </c>
      <c r="T191" s="5">
        <f t="shared" si="50"/>
        <v>3.6062674487478095</v>
      </c>
      <c r="U191" s="5">
        <f t="shared" si="51"/>
        <v>3.6062674487478095</v>
      </c>
      <c r="V191" s="5">
        <f t="shared" si="52"/>
        <v>3.6062674487478095</v>
      </c>
      <c r="W191" s="5">
        <f t="shared" si="53"/>
        <v>3.6062674487478095</v>
      </c>
      <c r="X191" s="5">
        <f t="shared" si="54"/>
        <v>1</v>
      </c>
      <c r="Y191" s="5">
        <f t="shared" si="55"/>
        <v>3.3629911489693285</v>
      </c>
      <c r="Z191" s="5">
        <f t="shared" si="56"/>
        <v>2.8273452141209665</v>
      </c>
      <c r="AA191" s="5">
        <f t="shared" si="57"/>
        <v>3.3000029800943933</v>
      </c>
      <c r="AB191" s="5">
        <f t="shared" si="58"/>
        <v>3.3000029800943933</v>
      </c>
      <c r="AC191" s="5">
        <f t="shared" si="59"/>
        <v>3.3000029800943933</v>
      </c>
      <c r="AD191" s="5">
        <f t="shared" si="60"/>
        <v>3.3000029800943933</v>
      </c>
    </row>
    <row r="192" spans="15:30" x14ac:dyDescent="0.2">
      <c r="O192" s="6">
        <f t="shared" si="45"/>
        <v>19.890000000000015</v>
      </c>
      <c r="P192" s="6">
        <f t="shared" si="46"/>
        <v>19.900000000000016</v>
      </c>
      <c r="Q192" s="5">
        <f t="shared" si="47"/>
        <v>2.807580207860767</v>
      </c>
      <c r="R192" s="5">
        <f t="shared" si="48"/>
        <v>2.807580207860767</v>
      </c>
      <c r="S192" s="5">
        <f t="shared" si="49"/>
        <v>2.7472629272139986</v>
      </c>
      <c r="T192" s="5">
        <f t="shared" si="50"/>
        <v>3.6062674487478095</v>
      </c>
      <c r="U192" s="5">
        <f t="shared" si="51"/>
        <v>3.6062674487478095</v>
      </c>
      <c r="V192" s="5">
        <f t="shared" si="52"/>
        <v>3.6062674487478095</v>
      </c>
      <c r="W192" s="5">
        <f t="shared" si="53"/>
        <v>3.6062674487478095</v>
      </c>
      <c r="X192" s="5">
        <f t="shared" si="54"/>
        <v>1</v>
      </c>
      <c r="Y192" s="5">
        <f t="shared" si="55"/>
        <v>3.3629911489693285</v>
      </c>
      <c r="Z192" s="5">
        <f t="shared" si="56"/>
        <v>2.8273452141209665</v>
      </c>
      <c r="AA192" s="5">
        <f t="shared" si="57"/>
        <v>3.3000029800943933</v>
      </c>
      <c r="AB192" s="5">
        <f t="shared" si="58"/>
        <v>3.3000029800943933</v>
      </c>
      <c r="AC192" s="5">
        <f t="shared" si="59"/>
        <v>3.3000029800943933</v>
      </c>
      <c r="AD192" s="5">
        <f t="shared" si="60"/>
        <v>3.3000029800943933</v>
      </c>
    </row>
    <row r="193" spans="15:30" x14ac:dyDescent="0.2">
      <c r="O193" s="6">
        <f t="shared" si="45"/>
        <v>19.990000000000016</v>
      </c>
      <c r="P193" s="6">
        <f t="shared" si="46"/>
        <v>20.000000000000018</v>
      </c>
      <c r="Q193" s="5">
        <f t="shared" si="47"/>
        <v>2.807580207860767</v>
      </c>
      <c r="R193" s="5">
        <f t="shared" si="48"/>
        <v>2.807580207860767</v>
      </c>
      <c r="S193" s="5">
        <f t="shared" si="49"/>
        <v>2.7472629272139986</v>
      </c>
      <c r="T193" s="5">
        <f t="shared" si="50"/>
        <v>3.6062674487478095</v>
      </c>
      <c r="U193" s="5">
        <f t="shared" si="51"/>
        <v>3.6062674487478095</v>
      </c>
      <c r="V193" s="5">
        <f t="shared" si="52"/>
        <v>3.6062674487478095</v>
      </c>
      <c r="W193" s="5">
        <f t="shared" si="53"/>
        <v>3.6062674487478095</v>
      </c>
      <c r="X193" s="5">
        <f t="shared" si="54"/>
        <v>1</v>
      </c>
      <c r="Y193" s="5">
        <f t="shared" si="55"/>
        <v>3.3629911489693285</v>
      </c>
      <c r="Z193" s="5">
        <f t="shared" si="56"/>
        <v>2.8273452141209665</v>
      </c>
      <c r="AA193" s="5">
        <f t="shared" si="57"/>
        <v>3.3000029800943933</v>
      </c>
      <c r="AB193" s="5">
        <f t="shared" si="58"/>
        <v>3.3000029800943933</v>
      </c>
      <c r="AC193" s="5">
        <f t="shared" si="59"/>
        <v>3.3000029800943933</v>
      </c>
      <c r="AD193" s="5">
        <f t="shared" si="60"/>
        <v>3.3000029800943933</v>
      </c>
    </row>
    <row r="194" spans="15:30" x14ac:dyDescent="0.2">
      <c r="O194" s="6">
        <f t="shared" si="45"/>
        <v>20.090000000000018</v>
      </c>
      <c r="P194" s="6">
        <f t="shared" si="46"/>
        <v>20.100000000000019</v>
      </c>
      <c r="Q194" s="5">
        <f t="shared" si="47"/>
        <v>2.807580207860767</v>
      </c>
      <c r="R194" s="5">
        <f t="shared" si="48"/>
        <v>2.807580207860767</v>
      </c>
      <c r="S194" s="5">
        <f t="shared" si="49"/>
        <v>2.7472629272139986</v>
      </c>
      <c r="T194" s="5">
        <f t="shared" si="50"/>
        <v>3.6062674487478095</v>
      </c>
      <c r="U194" s="5">
        <f t="shared" si="51"/>
        <v>3.6062674487478095</v>
      </c>
      <c r="V194" s="5">
        <f t="shared" si="52"/>
        <v>3.6062674487478095</v>
      </c>
      <c r="W194" s="5">
        <f t="shared" si="53"/>
        <v>3.6062674487478095</v>
      </c>
      <c r="X194" s="5">
        <f t="shared" si="54"/>
        <v>1</v>
      </c>
      <c r="Y194" s="5">
        <f t="shared" si="55"/>
        <v>3.3629911489693285</v>
      </c>
      <c r="Z194" s="5">
        <f t="shared" si="56"/>
        <v>2.8273452141209665</v>
      </c>
      <c r="AA194" s="5">
        <f t="shared" si="57"/>
        <v>3.3000029800943933</v>
      </c>
      <c r="AB194" s="5">
        <f t="shared" si="58"/>
        <v>3.3000029800943933</v>
      </c>
      <c r="AC194" s="5">
        <f t="shared" si="59"/>
        <v>3.3000029800943933</v>
      </c>
      <c r="AD194" s="5">
        <f t="shared" si="60"/>
        <v>3.3000029800943933</v>
      </c>
    </row>
    <row r="195" spans="15:30" x14ac:dyDescent="0.2">
      <c r="O195" s="6">
        <f t="shared" ref="O195:O258" si="61">P195-0.01</f>
        <v>20.190000000000019</v>
      </c>
      <c r="P195" s="6">
        <f t="shared" si="46"/>
        <v>20.200000000000021</v>
      </c>
      <c r="Q195" s="5">
        <f t="shared" si="47"/>
        <v>2.807580207860767</v>
      </c>
      <c r="R195" s="5">
        <f t="shared" si="48"/>
        <v>2.807580207860767</v>
      </c>
      <c r="S195" s="5">
        <f t="shared" si="49"/>
        <v>2.7472629272139986</v>
      </c>
      <c r="T195" s="5">
        <f t="shared" si="50"/>
        <v>3.6062674487478095</v>
      </c>
      <c r="U195" s="5">
        <f t="shared" si="51"/>
        <v>3.6062674487478095</v>
      </c>
      <c r="V195" s="5">
        <f t="shared" si="52"/>
        <v>3.6062674487478095</v>
      </c>
      <c r="W195" s="5">
        <f t="shared" si="53"/>
        <v>3.6062674487478095</v>
      </c>
      <c r="X195" s="5">
        <f t="shared" si="54"/>
        <v>1</v>
      </c>
      <c r="Y195" s="5">
        <f t="shared" si="55"/>
        <v>3.3629911489693285</v>
      </c>
      <c r="Z195" s="5">
        <f t="shared" si="56"/>
        <v>2.8273452141209665</v>
      </c>
      <c r="AA195" s="5">
        <f t="shared" si="57"/>
        <v>3.3000029800943933</v>
      </c>
      <c r="AB195" s="5">
        <f t="shared" si="58"/>
        <v>3.3000029800943933</v>
      </c>
      <c r="AC195" s="5">
        <f t="shared" si="59"/>
        <v>3.3000029800943933</v>
      </c>
      <c r="AD195" s="5">
        <f t="shared" si="60"/>
        <v>3.3000029800943933</v>
      </c>
    </row>
    <row r="196" spans="15:30" x14ac:dyDescent="0.2">
      <c r="O196" s="6">
        <f t="shared" si="61"/>
        <v>20.29000000000002</v>
      </c>
      <c r="P196" s="6">
        <f t="shared" ref="P196:P259" si="62">P195+0.1</f>
        <v>20.300000000000022</v>
      </c>
      <c r="Q196" s="5">
        <f t="shared" ref="Q196:Q259" si="63">IF($P196&gt;=$D$5,1,10^($C$5*LOG(MAX($P196,$E$5)/$D$5)^2))</f>
        <v>2.807580207860767</v>
      </c>
      <c r="R196" s="5">
        <f t="shared" ref="R196:R259" si="64">IF($P196&gt;=$D$6,1,10^($C$6*LOG(MAX($P196,$E$6)/$D$6)^2))</f>
        <v>2.807580207860767</v>
      </c>
      <c r="S196" s="5">
        <f t="shared" ref="S196:S259" si="65">IF($P196&gt;=$D$7,1,10^($C$7*LOG(MAX($P196,$E$7)/$D$7)^2))</f>
        <v>2.7472629272139986</v>
      </c>
      <c r="T196" s="5">
        <f t="shared" ref="T196:T259" si="66">IF($P196&gt;=$D$8,1,10^($C$8*LOG(MAX($P196,$E$8)/$D$8)^2))</f>
        <v>3.6062674487478095</v>
      </c>
      <c r="U196" s="5">
        <f t="shared" ref="U196:U259" si="67">IF($P196&gt;=$D$9,1,10^($C$9*LOG(MAX($P196,$E$9)/$D$9)^2))</f>
        <v>3.6062674487478095</v>
      </c>
      <c r="V196" s="5">
        <f t="shared" ref="V196:V259" si="68">IF($P196&gt;=$D$10,1,10^($C$10*LOG(MAX($P196,$E$10)/$D$10)^2))</f>
        <v>3.6062674487478095</v>
      </c>
      <c r="W196" s="5">
        <f t="shared" ref="W196:W259" si="69">IF($P196&gt;=$D$11,1,10^($C$11*LOG(MAX($P196,$E$11)/$D$11)^2))</f>
        <v>3.6062674487478095</v>
      </c>
      <c r="X196" s="5">
        <f t="shared" ref="X196:X259" si="70">IF($P196&gt;=$H198,1,10^($G$5*LOG(MAX($P196,$I$5)/$H$5)^2))</f>
        <v>1</v>
      </c>
      <c r="Y196" s="5">
        <f t="shared" ref="Y196:Y259" si="71">IF($P196&gt;=$H$6,1,10^($G$6*LOG(MAX($P196,$I$6)/$H$6)^2))</f>
        <v>3.3629911489693285</v>
      </c>
      <c r="Z196" s="5">
        <f t="shared" ref="Z196:Z259" si="72">IF($P196&gt;=$H$7,1,10^($G$7*LOG(MAX($P196,$I$7)/$H$7)^2))</f>
        <v>2.8273452141209665</v>
      </c>
      <c r="AA196" s="5">
        <f t="shared" ref="AA196:AA259" si="73">IF(P196&gt;=$H$8,1,10^($G$8*LOG(MAX($P196,$I$8)/$H$8)^2))</f>
        <v>3.3000029800943933</v>
      </c>
      <c r="AB196" s="5">
        <f t="shared" ref="AB196:AB259" si="74">IF($P196&gt;=$H$9,1,10^($G$9*LOG(MAX($P196,$I$9)/$H$9)^2))</f>
        <v>3.3000029800943933</v>
      </c>
      <c r="AC196" s="5">
        <f t="shared" ref="AC196:AC259" si="75">IF($P196&gt;=$H$10,1,10^($G$10*LOG(MAX($P196,$I$10)/$H$10)^2))</f>
        <v>3.3000029800943933</v>
      </c>
      <c r="AD196" s="5">
        <f t="shared" ref="AD196:AD259" si="76">IF($P196&gt;=$H$11,1,10^($G$11*LOG(MAX($P196,$I$11)/$H$11)^2))</f>
        <v>3.3000029800943933</v>
      </c>
    </row>
    <row r="197" spans="15:30" x14ac:dyDescent="0.2">
      <c r="O197" s="6">
        <f t="shared" si="61"/>
        <v>20.390000000000022</v>
      </c>
      <c r="P197" s="6">
        <f t="shared" si="62"/>
        <v>20.400000000000023</v>
      </c>
      <c r="Q197" s="5">
        <f t="shared" si="63"/>
        <v>2.807580207860767</v>
      </c>
      <c r="R197" s="5">
        <f t="shared" si="64"/>
        <v>2.807580207860767</v>
      </c>
      <c r="S197" s="5">
        <f t="shared" si="65"/>
        <v>2.7472629272139986</v>
      </c>
      <c r="T197" s="5">
        <f t="shared" si="66"/>
        <v>3.6062674487478095</v>
      </c>
      <c r="U197" s="5">
        <f t="shared" si="67"/>
        <v>3.6062674487478095</v>
      </c>
      <c r="V197" s="5">
        <f t="shared" si="68"/>
        <v>3.6062674487478095</v>
      </c>
      <c r="W197" s="5">
        <f t="shared" si="69"/>
        <v>3.6062674487478095</v>
      </c>
      <c r="X197" s="5">
        <f t="shared" si="70"/>
        <v>1</v>
      </c>
      <c r="Y197" s="5">
        <f t="shared" si="71"/>
        <v>3.3629911489693285</v>
      </c>
      <c r="Z197" s="5">
        <f t="shared" si="72"/>
        <v>2.8273452141209665</v>
      </c>
      <c r="AA197" s="5">
        <f t="shared" si="73"/>
        <v>3.3000029800943933</v>
      </c>
      <c r="AB197" s="5">
        <f t="shared" si="74"/>
        <v>3.3000029800943933</v>
      </c>
      <c r="AC197" s="5">
        <f t="shared" si="75"/>
        <v>3.3000029800943933</v>
      </c>
      <c r="AD197" s="5">
        <f t="shared" si="76"/>
        <v>3.3000029800943933</v>
      </c>
    </row>
    <row r="198" spans="15:30" x14ac:dyDescent="0.2">
      <c r="O198" s="6">
        <f t="shared" si="61"/>
        <v>20.490000000000023</v>
      </c>
      <c r="P198" s="6">
        <f t="shared" si="62"/>
        <v>20.500000000000025</v>
      </c>
      <c r="Q198" s="5">
        <f t="shared" si="63"/>
        <v>2.807580207860767</v>
      </c>
      <c r="R198" s="5">
        <f t="shared" si="64"/>
        <v>2.807580207860767</v>
      </c>
      <c r="S198" s="5">
        <f t="shared" si="65"/>
        <v>2.7472629272139986</v>
      </c>
      <c r="T198" s="5">
        <f t="shared" si="66"/>
        <v>3.6062674487478095</v>
      </c>
      <c r="U198" s="5">
        <f t="shared" si="67"/>
        <v>3.6062674487478095</v>
      </c>
      <c r="V198" s="5">
        <f t="shared" si="68"/>
        <v>3.6062674487478095</v>
      </c>
      <c r="W198" s="5">
        <f t="shared" si="69"/>
        <v>3.6062674487478095</v>
      </c>
      <c r="X198" s="5">
        <f t="shared" si="70"/>
        <v>1</v>
      </c>
      <c r="Y198" s="5">
        <f t="shared" si="71"/>
        <v>3.3629911489693285</v>
      </c>
      <c r="Z198" s="5">
        <f t="shared" si="72"/>
        <v>2.8273452141209665</v>
      </c>
      <c r="AA198" s="5">
        <f t="shared" si="73"/>
        <v>3.3000029800943933</v>
      </c>
      <c r="AB198" s="5">
        <f t="shared" si="74"/>
        <v>3.3000029800943933</v>
      </c>
      <c r="AC198" s="5">
        <f t="shared" si="75"/>
        <v>3.3000029800943933</v>
      </c>
      <c r="AD198" s="5">
        <f t="shared" si="76"/>
        <v>3.3000029800943933</v>
      </c>
    </row>
    <row r="199" spans="15:30" x14ac:dyDescent="0.2">
      <c r="O199" s="6">
        <f t="shared" si="61"/>
        <v>20.590000000000025</v>
      </c>
      <c r="P199" s="6">
        <f t="shared" si="62"/>
        <v>20.600000000000026</v>
      </c>
      <c r="Q199" s="5">
        <f t="shared" si="63"/>
        <v>2.807580207860767</v>
      </c>
      <c r="R199" s="5">
        <f t="shared" si="64"/>
        <v>2.807580207860767</v>
      </c>
      <c r="S199" s="5">
        <f t="shared" si="65"/>
        <v>2.7472629272139986</v>
      </c>
      <c r="T199" s="5">
        <f t="shared" si="66"/>
        <v>3.6062674487478095</v>
      </c>
      <c r="U199" s="5">
        <f t="shared" si="67"/>
        <v>3.6062674487478095</v>
      </c>
      <c r="V199" s="5">
        <f t="shared" si="68"/>
        <v>3.6062674487478095</v>
      </c>
      <c r="W199" s="5">
        <f t="shared" si="69"/>
        <v>3.6062674487478095</v>
      </c>
      <c r="X199" s="5">
        <f t="shared" si="70"/>
        <v>1</v>
      </c>
      <c r="Y199" s="5">
        <f t="shared" si="71"/>
        <v>3.3629911489693285</v>
      </c>
      <c r="Z199" s="5">
        <f t="shared" si="72"/>
        <v>2.8273452141209665</v>
      </c>
      <c r="AA199" s="5">
        <f t="shared" si="73"/>
        <v>3.3000029800943933</v>
      </c>
      <c r="AB199" s="5">
        <f t="shared" si="74"/>
        <v>3.3000029800943933</v>
      </c>
      <c r="AC199" s="5">
        <f t="shared" si="75"/>
        <v>3.3000029800943933</v>
      </c>
      <c r="AD199" s="5">
        <f t="shared" si="76"/>
        <v>3.3000029800943933</v>
      </c>
    </row>
    <row r="200" spans="15:30" x14ac:dyDescent="0.2">
      <c r="O200" s="6">
        <f t="shared" si="61"/>
        <v>20.690000000000026</v>
      </c>
      <c r="P200" s="6">
        <f t="shared" si="62"/>
        <v>20.700000000000028</v>
      </c>
      <c r="Q200" s="5">
        <f t="shared" si="63"/>
        <v>2.807580207860767</v>
      </c>
      <c r="R200" s="5">
        <f t="shared" si="64"/>
        <v>2.807580207860767</v>
      </c>
      <c r="S200" s="5">
        <f t="shared" si="65"/>
        <v>2.7472629272139986</v>
      </c>
      <c r="T200" s="5">
        <f t="shared" si="66"/>
        <v>3.6062674487478095</v>
      </c>
      <c r="U200" s="5">
        <f t="shared" si="67"/>
        <v>3.6062674487478095</v>
      </c>
      <c r="V200" s="5">
        <f t="shared" si="68"/>
        <v>3.6062674487478095</v>
      </c>
      <c r="W200" s="5">
        <f t="shared" si="69"/>
        <v>3.6062674487478095</v>
      </c>
      <c r="X200" s="5">
        <f t="shared" si="70"/>
        <v>1</v>
      </c>
      <c r="Y200" s="5">
        <f t="shared" si="71"/>
        <v>3.3629911489693285</v>
      </c>
      <c r="Z200" s="5">
        <f t="shared" si="72"/>
        <v>2.8273452141209665</v>
      </c>
      <c r="AA200" s="5">
        <f t="shared" si="73"/>
        <v>3.3000029800943933</v>
      </c>
      <c r="AB200" s="5">
        <f t="shared" si="74"/>
        <v>3.3000029800943933</v>
      </c>
      <c r="AC200" s="5">
        <f t="shared" si="75"/>
        <v>3.3000029800943933</v>
      </c>
      <c r="AD200" s="5">
        <f t="shared" si="76"/>
        <v>3.3000029800943933</v>
      </c>
    </row>
    <row r="201" spans="15:30" x14ac:dyDescent="0.2">
      <c r="O201" s="6">
        <f t="shared" si="61"/>
        <v>20.790000000000028</v>
      </c>
      <c r="P201" s="6">
        <f t="shared" si="62"/>
        <v>20.800000000000029</v>
      </c>
      <c r="Q201" s="5">
        <f t="shared" si="63"/>
        <v>2.807580207860767</v>
      </c>
      <c r="R201" s="5">
        <f t="shared" si="64"/>
        <v>2.807580207860767</v>
      </c>
      <c r="S201" s="5">
        <f t="shared" si="65"/>
        <v>2.7472629272139986</v>
      </c>
      <c r="T201" s="5">
        <f t="shared" si="66"/>
        <v>3.6062674487478095</v>
      </c>
      <c r="U201" s="5">
        <f t="shared" si="67"/>
        <v>3.6062674487478095</v>
      </c>
      <c r="V201" s="5">
        <f t="shared" si="68"/>
        <v>3.6062674487478095</v>
      </c>
      <c r="W201" s="5">
        <f t="shared" si="69"/>
        <v>3.6062674487478095</v>
      </c>
      <c r="X201" s="5">
        <f t="shared" si="70"/>
        <v>1</v>
      </c>
      <c r="Y201" s="5">
        <f t="shared" si="71"/>
        <v>3.3629911489693285</v>
      </c>
      <c r="Z201" s="5">
        <f t="shared" si="72"/>
        <v>2.8273452141209665</v>
      </c>
      <c r="AA201" s="5">
        <f t="shared" si="73"/>
        <v>3.3000029800943933</v>
      </c>
      <c r="AB201" s="5">
        <f t="shared" si="74"/>
        <v>3.3000029800943933</v>
      </c>
      <c r="AC201" s="5">
        <f t="shared" si="75"/>
        <v>3.3000029800943933</v>
      </c>
      <c r="AD201" s="5">
        <f t="shared" si="76"/>
        <v>3.3000029800943933</v>
      </c>
    </row>
    <row r="202" spans="15:30" x14ac:dyDescent="0.2">
      <c r="O202" s="6">
        <f t="shared" si="61"/>
        <v>20.890000000000029</v>
      </c>
      <c r="P202" s="6">
        <f t="shared" si="62"/>
        <v>20.900000000000031</v>
      </c>
      <c r="Q202" s="5">
        <f t="shared" si="63"/>
        <v>2.807580207860767</v>
      </c>
      <c r="R202" s="5">
        <f t="shared" si="64"/>
        <v>2.807580207860767</v>
      </c>
      <c r="S202" s="5">
        <f t="shared" si="65"/>
        <v>2.7472629272139986</v>
      </c>
      <c r="T202" s="5">
        <f t="shared" si="66"/>
        <v>3.6062674487478095</v>
      </c>
      <c r="U202" s="5">
        <f t="shared" si="67"/>
        <v>3.6062674487478095</v>
      </c>
      <c r="V202" s="5">
        <f t="shared" si="68"/>
        <v>3.6062674487478095</v>
      </c>
      <c r="W202" s="5">
        <f t="shared" si="69"/>
        <v>3.6062674487478095</v>
      </c>
      <c r="X202" s="5">
        <f t="shared" si="70"/>
        <v>1</v>
      </c>
      <c r="Y202" s="5">
        <f t="shared" si="71"/>
        <v>3.3629911489693285</v>
      </c>
      <c r="Z202" s="5">
        <f t="shared" si="72"/>
        <v>2.8273452141209665</v>
      </c>
      <c r="AA202" s="5">
        <f t="shared" si="73"/>
        <v>3.3000029800943933</v>
      </c>
      <c r="AB202" s="5">
        <f t="shared" si="74"/>
        <v>3.3000029800943933</v>
      </c>
      <c r="AC202" s="5">
        <f t="shared" si="75"/>
        <v>3.3000029800943933</v>
      </c>
      <c r="AD202" s="5">
        <f t="shared" si="76"/>
        <v>3.3000029800943933</v>
      </c>
    </row>
    <row r="203" spans="15:30" x14ac:dyDescent="0.2">
      <c r="O203" s="6">
        <f t="shared" si="61"/>
        <v>20.99000000000003</v>
      </c>
      <c r="P203" s="6">
        <f t="shared" si="62"/>
        <v>21.000000000000032</v>
      </c>
      <c r="Q203" s="5">
        <f t="shared" si="63"/>
        <v>2.807580207860767</v>
      </c>
      <c r="R203" s="5">
        <f t="shared" si="64"/>
        <v>2.807580207860767</v>
      </c>
      <c r="S203" s="5">
        <f t="shared" si="65"/>
        <v>2.7472629272139986</v>
      </c>
      <c r="T203" s="5">
        <f t="shared" si="66"/>
        <v>3.6062674487478095</v>
      </c>
      <c r="U203" s="5">
        <f t="shared" si="67"/>
        <v>3.6062674487478095</v>
      </c>
      <c r="V203" s="5">
        <f t="shared" si="68"/>
        <v>3.6062674487478095</v>
      </c>
      <c r="W203" s="5">
        <f t="shared" si="69"/>
        <v>3.6062674487478095</v>
      </c>
      <c r="X203" s="5">
        <f t="shared" si="70"/>
        <v>1</v>
      </c>
      <c r="Y203" s="5">
        <f t="shared" si="71"/>
        <v>3.3629911489693285</v>
      </c>
      <c r="Z203" s="5">
        <f t="shared" si="72"/>
        <v>2.8273452141209665</v>
      </c>
      <c r="AA203" s="5">
        <f t="shared" si="73"/>
        <v>3.3000029800943933</v>
      </c>
      <c r="AB203" s="5">
        <f t="shared" si="74"/>
        <v>3.3000029800943933</v>
      </c>
      <c r="AC203" s="5">
        <f t="shared" si="75"/>
        <v>3.3000029800943933</v>
      </c>
      <c r="AD203" s="5">
        <f t="shared" si="76"/>
        <v>3.3000029800943933</v>
      </c>
    </row>
    <row r="204" spans="15:30" x14ac:dyDescent="0.2">
      <c r="O204" s="6">
        <f t="shared" si="61"/>
        <v>21.090000000000032</v>
      </c>
      <c r="P204" s="6">
        <f t="shared" si="62"/>
        <v>21.100000000000033</v>
      </c>
      <c r="Q204" s="5">
        <f t="shared" si="63"/>
        <v>2.807580207860767</v>
      </c>
      <c r="R204" s="5">
        <f t="shared" si="64"/>
        <v>2.807580207860767</v>
      </c>
      <c r="S204" s="5">
        <f t="shared" si="65"/>
        <v>2.7472629272139986</v>
      </c>
      <c r="T204" s="5">
        <f t="shared" si="66"/>
        <v>3.6062674487478095</v>
      </c>
      <c r="U204" s="5">
        <f t="shared" si="67"/>
        <v>3.6062674487478095</v>
      </c>
      <c r="V204" s="5">
        <f t="shared" si="68"/>
        <v>3.6062674487478095</v>
      </c>
      <c r="W204" s="5">
        <f t="shared" si="69"/>
        <v>3.6062674487478095</v>
      </c>
      <c r="X204" s="5">
        <f t="shared" si="70"/>
        <v>1</v>
      </c>
      <c r="Y204" s="5">
        <f t="shared" si="71"/>
        <v>3.3629911489693285</v>
      </c>
      <c r="Z204" s="5">
        <f t="shared" si="72"/>
        <v>2.8273452141209665</v>
      </c>
      <c r="AA204" s="5">
        <f t="shared" si="73"/>
        <v>3.3000029800943933</v>
      </c>
      <c r="AB204" s="5">
        <f t="shared" si="74"/>
        <v>3.3000029800943933</v>
      </c>
      <c r="AC204" s="5">
        <f t="shared" si="75"/>
        <v>3.3000029800943933</v>
      </c>
      <c r="AD204" s="5">
        <f t="shared" si="76"/>
        <v>3.3000029800943933</v>
      </c>
    </row>
    <row r="205" spans="15:30" x14ac:dyDescent="0.2">
      <c r="O205" s="6">
        <f t="shared" si="61"/>
        <v>21.190000000000033</v>
      </c>
      <c r="P205" s="6">
        <f t="shared" si="62"/>
        <v>21.200000000000035</v>
      </c>
      <c r="Q205" s="5">
        <f t="shared" si="63"/>
        <v>2.807580207860767</v>
      </c>
      <c r="R205" s="5">
        <f t="shared" si="64"/>
        <v>2.807580207860767</v>
      </c>
      <c r="S205" s="5">
        <f t="shared" si="65"/>
        <v>2.7472629272139986</v>
      </c>
      <c r="T205" s="5">
        <f t="shared" si="66"/>
        <v>3.6062674487478095</v>
      </c>
      <c r="U205" s="5">
        <f t="shared" si="67"/>
        <v>3.6062674487478095</v>
      </c>
      <c r="V205" s="5">
        <f t="shared" si="68"/>
        <v>3.6062674487478095</v>
      </c>
      <c r="W205" s="5">
        <f t="shared" si="69"/>
        <v>3.6062674487478095</v>
      </c>
      <c r="X205" s="5">
        <f t="shared" si="70"/>
        <v>1</v>
      </c>
      <c r="Y205" s="5">
        <f t="shared" si="71"/>
        <v>3.3629911489693285</v>
      </c>
      <c r="Z205" s="5">
        <f t="shared" si="72"/>
        <v>2.8273452141209665</v>
      </c>
      <c r="AA205" s="5">
        <f t="shared" si="73"/>
        <v>3.3000029800943933</v>
      </c>
      <c r="AB205" s="5">
        <f t="shared" si="74"/>
        <v>3.3000029800943933</v>
      </c>
      <c r="AC205" s="5">
        <f t="shared" si="75"/>
        <v>3.3000029800943933</v>
      </c>
      <c r="AD205" s="5">
        <f t="shared" si="76"/>
        <v>3.3000029800943933</v>
      </c>
    </row>
    <row r="206" spans="15:30" x14ac:dyDescent="0.2">
      <c r="O206" s="6">
        <f t="shared" si="61"/>
        <v>21.290000000000035</v>
      </c>
      <c r="P206" s="6">
        <f t="shared" si="62"/>
        <v>21.300000000000036</v>
      </c>
      <c r="Q206" s="5">
        <f t="shared" si="63"/>
        <v>2.807580207860767</v>
      </c>
      <c r="R206" s="5">
        <f t="shared" si="64"/>
        <v>2.807580207860767</v>
      </c>
      <c r="S206" s="5">
        <f t="shared" si="65"/>
        <v>2.7472629272139986</v>
      </c>
      <c r="T206" s="5">
        <f t="shared" si="66"/>
        <v>3.6062674487478095</v>
      </c>
      <c r="U206" s="5">
        <f t="shared" si="67"/>
        <v>3.6062674487478095</v>
      </c>
      <c r="V206" s="5">
        <f t="shared" si="68"/>
        <v>3.6062674487478095</v>
      </c>
      <c r="W206" s="5">
        <f t="shared" si="69"/>
        <v>3.6062674487478095</v>
      </c>
      <c r="X206" s="5">
        <f t="shared" si="70"/>
        <v>1</v>
      </c>
      <c r="Y206" s="5">
        <f t="shared" si="71"/>
        <v>3.3629911489693285</v>
      </c>
      <c r="Z206" s="5">
        <f t="shared" si="72"/>
        <v>2.8273452141209665</v>
      </c>
      <c r="AA206" s="5">
        <f t="shared" si="73"/>
        <v>3.3000029800943933</v>
      </c>
      <c r="AB206" s="5">
        <f t="shared" si="74"/>
        <v>3.3000029800943933</v>
      </c>
      <c r="AC206" s="5">
        <f t="shared" si="75"/>
        <v>3.3000029800943933</v>
      </c>
      <c r="AD206" s="5">
        <f t="shared" si="76"/>
        <v>3.3000029800943933</v>
      </c>
    </row>
    <row r="207" spans="15:30" x14ac:dyDescent="0.2">
      <c r="O207" s="6">
        <f t="shared" si="61"/>
        <v>21.390000000000036</v>
      </c>
      <c r="P207" s="6">
        <f t="shared" si="62"/>
        <v>21.400000000000038</v>
      </c>
      <c r="Q207" s="5">
        <f t="shared" si="63"/>
        <v>2.807580207860767</v>
      </c>
      <c r="R207" s="5">
        <f t="shared" si="64"/>
        <v>2.807580207860767</v>
      </c>
      <c r="S207" s="5">
        <f t="shared" si="65"/>
        <v>2.7472629272139986</v>
      </c>
      <c r="T207" s="5">
        <f t="shared" si="66"/>
        <v>3.6062674487478095</v>
      </c>
      <c r="U207" s="5">
        <f t="shared" si="67"/>
        <v>3.6062674487478095</v>
      </c>
      <c r="V207" s="5">
        <f t="shared" si="68"/>
        <v>3.6062674487478095</v>
      </c>
      <c r="W207" s="5">
        <f t="shared" si="69"/>
        <v>3.6062674487478095</v>
      </c>
      <c r="X207" s="5">
        <f t="shared" si="70"/>
        <v>1</v>
      </c>
      <c r="Y207" s="5">
        <f t="shared" si="71"/>
        <v>3.3629911489693285</v>
      </c>
      <c r="Z207" s="5">
        <f t="shared" si="72"/>
        <v>2.8273452141209665</v>
      </c>
      <c r="AA207" s="5">
        <f t="shared" si="73"/>
        <v>3.3000029800943933</v>
      </c>
      <c r="AB207" s="5">
        <f t="shared" si="74"/>
        <v>3.3000029800943933</v>
      </c>
      <c r="AC207" s="5">
        <f t="shared" si="75"/>
        <v>3.3000029800943933</v>
      </c>
      <c r="AD207" s="5">
        <f t="shared" si="76"/>
        <v>3.3000029800943933</v>
      </c>
    </row>
    <row r="208" spans="15:30" x14ac:dyDescent="0.2">
      <c r="O208" s="6">
        <f t="shared" si="61"/>
        <v>21.490000000000038</v>
      </c>
      <c r="P208" s="6">
        <f t="shared" si="62"/>
        <v>21.500000000000039</v>
      </c>
      <c r="Q208" s="5">
        <f t="shared" si="63"/>
        <v>2.807580207860767</v>
      </c>
      <c r="R208" s="5">
        <f t="shared" si="64"/>
        <v>2.807580207860767</v>
      </c>
      <c r="S208" s="5">
        <f t="shared" si="65"/>
        <v>2.7472629272139986</v>
      </c>
      <c r="T208" s="5">
        <f t="shared" si="66"/>
        <v>3.6062674487478095</v>
      </c>
      <c r="U208" s="5">
        <f t="shared" si="67"/>
        <v>3.6062674487478095</v>
      </c>
      <c r="V208" s="5">
        <f t="shared" si="68"/>
        <v>3.6062674487478095</v>
      </c>
      <c r="W208" s="5">
        <f t="shared" si="69"/>
        <v>3.6062674487478095</v>
      </c>
      <c r="X208" s="5">
        <f t="shared" si="70"/>
        <v>1</v>
      </c>
      <c r="Y208" s="5">
        <f t="shared" si="71"/>
        <v>3.3629911489693285</v>
      </c>
      <c r="Z208" s="5">
        <f t="shared" si="72"/>
        <v>2.8273452141209665</v>
      </c>
      <c r="AA208" s="5">
        <f t="shared" si="73"/>
        <v>3.3000029800943933</v>
      </c>
      <c r="AB208" s="5">
        <f t="shared" si="74"/>
        <v>3.3000029800943933</v>
      </c>
      <c r="AC208" s="5">
        <f t="shared" si="75"/>
        <v>3.3000029800943933</v>
      </c>
      <c r="AD208" s="5">
        <f t="shared" si="76"/>
        <v>3.3000029800943933</v>
      </c>
    </row>
    <row r="209" spans="15:30" x14ac:dyDescent="0.2">
      <c r="O209" s="6">
        <f t="shared" si="61"/>
        <v>21.590000000000039</v>
      </c>
      <c r="P209" s="6">
        <f t="shared" si="62"/>
        <v>21.600000000000041</v>
      </c>
      <c r="Q209" s="5">
        <f t="shared" si="63"/>
        <v>2.807580207860767</v>
      </c>
      <c r="R209" s="5">
        <f t="shared" si="64"/>
        <v>2.807580207860767</v>
      </c>
      <c r="S209" s="5">
        <f t="shared" si="65"/>
        <v>2.7472629272139986</v>
      </c>
      <c r="T209" s="5">
        <f t="shared" si="66"/>
        <v>3.6062674487478095</v>
      </c>
      <c r="U209" s="5">
        <f t="shared" si="67"/>
        <v>3.6062674487478095</v>
      </c>
      <c r="V209" s="5">
        <f t="shared" si="68"/>
        <v>3.6062674487478095</v>
      </c>
      <c r="W209" s="5">
        <f t="shared" si="69"/>
        <v>3.6062674487478095</v>
      </c>
      <c r="X209" s="5">
        <f t="shared" si="70"/>
        <v>1</v>
      </c>
      <c r="Y209" s="5">
        <f t="shared" si="71"/>
        <v>3.3629911489693285</v>
      </c>
      <c r="Z209" s="5">
        <f t="shared" si="72"/>
        <v>2.8273452141209665</v>
      </c>
      <c r="AA209" s="5">
        <f t="shared" si="73"/>
        <v>3.3000029800943933</v>
      </c>
      <c r="AB209" s="5">
        <f t="shared" si="74"/>
        <v>3.3000029800943933</v>
      </c>
      <c r="AC209" s="5">
        <f t="shared" si="75"/>
        <v>3.3000029800943933</v>
      </c>
      <c r="AD209" s="5">
        <f t="shared" si="76"/>
        <v>3.3000029800943933</v>
      </c>
    </row>
    <row r="210" spans="15:30" x14ac:dyDescent="0.2">
      <c r="O210" s="6">
        <f t="shared" si="61"/>
        <v>21.69000000000004</v>
      </c>
      <c r="P210" s="6">
        <f t="shared" si="62"/>
        <v>21.700000000000042</v>
      </c>
      <c r="Q210" s="5">
        <f t="shared" si="63"/>
        <v>2.807580207860767</v>
      </c>
      <c r="R210" s="5">
        <f t="shared" si="64"/>
        <v>2.807580207860767</v>
      </c>
      <c r="S210" s="5">
        <f t="shared" si="65"/>
        <v>2.7472629272139986</v>
      </c>
      <c r="T210" s="5">
        <f t="shared" si="66"/>
        <v>3.6062674487478095</v>
      </c>
      <c r="U210" s="5">
        <f t="shared" si="67"/>
        <v>3.6062674487478095</v>
      </c>
      <c r="V210" s="5">
        <f t="shared" si="68"/>
        <v>3.6062674487478095</v>
      </c>
      <c r="W210" s="5">
        <f t="shared" si="69"/>
        <v>3.6062674487478095</v>
      </c>
      <c r="X210" s="5">
        <f t="shared" si="70"/>
        <v>1</v>
      </c>
      <c r="Y210" s="5">
        <f t="shared" si="71"/>
        <v>3.3629911489693285</v>
      </c>
      <c r="Z210" s="5">
        <f t="shared" si="72"/>
        <v>2.8273452141209665</v>
      </c>
      <c r="AA210" s="5">
        <f t="shared" si="73"/>
        <v>3.3000029800943933</v>
      </c>
      <c r="AB210" s="5">
        <f t="shared" si="74"/>
        <v>3.3000029800943933</v>
      </c>
      <c r="AC210" s="5">
        <f t="shared" si="75"/>
        <v>3.3000029800943933</v>
      </c>
      <c r="AD210" s="5">
        <f t="shared" si="76"/>
        <v>3.3000029800943933</v>
      </c>
    </row>
    <row r="211" spans="15:30" x14ac:dyDescent="0.2">
      <c r="O211" s="6">
        <f t="shared" si="61"/>
        <v>21.790000000000042</v>
      </c>
      <c r="P211" s="6">
        <f t="shared" si="62"/>
        <v>21.800000000000043</v>
      </c>
      <c r="Q211" s="5">
        <f t="shared" si="63"/>
        <v>2.807580207860767</v>
      </c>
      <c r="R211" s="5">
        <f t="shared" si="64"/>
        <v>2.807580207860767</v>
      </c>
      <c r="S211" s="5">
        <f t="shared" si="65"/>
        <v>2.7472629272139986</v>
      </c>
      <c r="T211" s="5">
        <f t="shared" si="66"/>
        <v>3.6062674487478095</v>
      </c>
      <c r="U211" s="5">
        <f t="shared" si="67"/>
        <v>3.6062674487478095</v>
      </c>
      <c r="V211" s="5">
        <f t="shared" si="68"/>
        <v>3.6062674487478095</v>
      </c>
      <c r="W211" s="5">
        <f t="shared" si="69"/>
        <v>3.6062674487478095</v>
      </c>
      <c r="X211" s="5">
        <f t="shared" si="70"/>
        <v>1</v>
      </c>
      <c r="Y211" s="5">
        <f t="shared" si="71"/>
        <v>3.3629911489693285</v>
      </c>
      <c r="Z211" s="5">
        <f t="shared" si="72"/>
        <v>2.8273452141209665</v>
      </c>
      <c r="AA211" s="5">
        <f t="shared" si="73"/>
        <v>3.3000029800943933</v>
      </c>
      <c r="AB211" s="5">
        <f t="shared" si="74"/>
        <v>3.3000029800943933</v>
      </c>
      <c r="AC211" s="5">
        <f t="shared" si="75"/>
        <v>3.3000029800943933</v>
      </c>
      <c r="AD211" s="5">
        <f t="shared" si="76"/>
        <v>3.3000029800943933</v>
      </c>
    </row>
    <row r="212" spans="15:30" x14ac:dyDescent="0.2">
      <c r="O212" s="6">
        <f t="shared" si="61"/>
        <v>21.890000000000043</v>
      </c>
      <c r="P212" s="6">
        <f t="shared" si="62"/>
        <v>21.900000000000045</v>
      </c>
      <c r="Q212" s="5">
        <f t="shared" si="63"/>
        <v>2.807580207860767</v>
      </c>
      <c r="R212" s="5">
        <f t="shared" si="64"/>
        <v>2.807580207860767</v>
      </c>
      <c r="S212" s="5">
        <f t="shared" si="65"/>
        <v>2.7472629272139986</v>
      </c>
      <c r="T212" s="5">
        <f t="shared" si="66"/>
        <v>3.6062674487478095</v>
      </c>
      <c r="U212" s="5">
        <f t="shared" si="67"/>
        <v>3.6062674487478095</v>
      </c>
      <c r="V212" s="5">
        <f t="shared" si="68"/>
        <v>3.6062674487478095</v>
      </c>
      <c r="W212" s="5">
        <f t="shared" si="69"/>
        <v>3.6062674487478095</v>
      </c>
      <c r="X212" s="5">
        <f t="shared" si="70"/>
        <v>1</v>
      </c>
      <c r="Y212" s="5">
        <f t="shared" si="71"/>
        <v>3.3629911489693285</v>
      </c>
      <c r="Z212" s="5">
        <f t="shared" si="72"/>
        <v>2.8273452141209665</v>
      </c>
      <c r="AA212" s="5">
        <f t="shared" si="73"/>
        <v>3.3000029800943933</v>
      </c>
      <c r="AB212" s="5">
        <f t="shared" si="74"/>
        <v>3.3000029800943933</v>
      </c>
      <c r="AC212" s="5">
        <f t="shared" si="75"/>
        <v>3.3000029800943933</v>
      </c>
      <c r="AD212" s="5">
        <f t="shared" si="76"/>
        <v>3.3000029800943933</v>
      </c>
    </row>
    <row r="213" spans="15:30" x14ac:dyDescent="0.2">
      <c r="O213" s="6">
        <f t="shared" si="61"/>
        <v>21.990000000000045</v>
      </c>
      <c r="P213" s="6">
        <f t="shared" si="62"/>
        <v>22.000000000000046</v>
      </c>
      <c r="Q213" s="5">
        <f t="shared" si="63"/>
        <v>2.807580207860767</v>
      </c>
      <c r="R213" s="5">
        <f t="shared" si="64"/>
        <v>2.807580207860767</v>
      </c>
      <c r="S213" s="5">
        <f t="shared" si="65"/>
        <v>2.7472629272139986</v>
      </c>
      <c r="T213" s="5">
        <f t="shared" si="66"/>
        <v>3.6062674487478095</v>
      </c>
      <c r="U213" s="5">
        <f t="shared" si="67"/>
        <v>3.6062674487478095</v>
      </c>
      <c r="V213" s="5">
        <f t="shared" si="68"/>
        <v>3.6062674487478095</v>
      </c>
      <c r="W213" s="5">
        <f t="shared" si="69"/>
        <v>3.6062674487478095</v>
      </c>
      <c r="X213" s="5">
        <f t="shared" si="70"/>
        <v>1</v>
      </c>
      <c r="Y213" s="5">
        <f t="shared" si="71"/>
        <v>3.3629911489693285</v>
      </c>
      <c r="Z213" s="5">
        <f t="shared" si="72"/>
        <v>2.8273452141209665</v>
      </c>
      <c r="AA213" s="5">
        <f t="shared" si="73"/>
        <v>3.3000029800943933</v>
      </c>
      <c r="AB213" s="5">
        <f t="shared" si="74"/>
        <v>3.3000029800943933</v>
      </c>
      <c r="AC213" s="5">
        <f t="shared" si="75"/>
        <v>3.3000029800943933</v>
      </c>
      <c r="AD213" s="5">
        <f t="shared" si="76"/>
        <v>3.3000029800943933</v>
      </c>
    </row>
    <row r="214" spans="15:30" x14ac:dyDescent="0.2">
      <c r="O214" s="6">
        <f t="shared" si="61"/>
        <v>22.090000000000046</v>
      </c>
      <c r="P214" s="6">
        <f t="shared" si="62"/>
        <v>22.100000000000048</v>
      </c>
      <c r="Q214" s="5">
        <f t="shared" si="63"/>
        <v>2.807580207860767</v>
      </c>
      <c r="R214" s="5">
        <f t="shared" si="64"/>
        <v>2.807580207860767</v>
      </c>
      <c r="S214" s="5">
        <f t="shared" si="65"/>
        <v>2.7472629272139986</v>
      </c>
      <c r="T214" s="5">
        <f t="shared" si="66"/>
        <v>3.6062674487478095</v>
      </c>
      <c r="U214" s="5">
        <f t="shared" si="67"/>
        <v>3.6062674487478095</v>
      </c>
      <c r="V214" s="5">
        <f t="shared" si="68"/>
        <v>3.6062674487478095</v>
      </c>
      <c r="W214" s="5">
        <f t="shared" si="69"/>
        <v>3.6062674487478095</v>
      </c>
      <c r="X214" s="5">
        <f t="shared" si="70"/>
        <v>1</v>
      </c>
      <c r="Y214" s="5">
        <f t="shared" si="71"/>
        <v>3.3629911489693285</v>
      </c>
      <c r="Z214" s="5">
        <f t="shared" si="72"/>
        <v>2.8273452141209665</v>
      </c>
      <c r="AA214" s="5">
        <f t="shared" si="73"/>
        <v>3.3000029800943933</v>
      </c>
      <c r="AB214" s="5">
        <f t="shared" si="74"/>
        <v>3.3000029800943933</v>
      </c>
      <c r="AC214" s="5">
        <f t="shared" si="75"/>
        <v>3.3000029800943933</v>
      </c>
      <c r="AD214" s="5">
        <f t="shared" si="76"/>
        <v>3.3000029800943933</v>
      </c>
    </row>
    <row r="215" spans="15:30" x14ac:dyDescent="0.2">
      <c r="O215" s="6">
        <f t="shared" si="61"/>
        <v>22.190000000000047</v>
      </c>
      <c r="P215" s="6">
        <f t="shared" si="62"/>
        <v>22.200000000000049</v>
      </c>
      <c r="Q215" s="5">
        <f t="shared" si="63"/>
        <v>2.807580207860767</v>
      </c>
      <c r="R215" s="5">
        <f t="shared" si="64"/>
        <v>2.807580207860767</v>
      </c>
      <c r="S215" s="5">
        <f t="shared" si="65"/>
        <v>2.7472629272139986</v>
      </c>
      <c r="T215" s="5">
        <f t="shared" si="66"/>
        <v>3.6062674487478095</v>
      </c>
      <c r="U215" s="5">
        <f t="shared" si="67"/>
        <v>3.6062674487478095</v>
      </c>
      <c r="V215" s="5">
        <f t="shared" si="68"/>
        <v>3.6062674487478095</v>
      </c>
      <c r="W215" s="5">
        <f t="shared" si="69"/>
        <v>3.6062674487478095</v>
      </c>
      <c r="X215" s="5">
        <f t="shared" si="70"/>
        <v>1</v>
      </c>
      <c r="Y215" s="5">
        <f t="shared" si="71"/>
        <v>3.3629911489693285</v>
      </c>
      <c r="Z215" s="5">
        <f t="shared" si="72"/>
        <v>2.8273452141209665</v>
      </c>
      <c r="AA215" s="5">
        <f t="shared" si="73"/>
        <v>3.3000029800943933</v>
      </c>
      <c r="AB215" s="5">
        <f t="shared" si="74"/>
        <v>3.3000029800943933</v>
      </c>
      <c r="AC215" s="5">
        <f t="shared" si="75"/>
        <v>3.3000029800943933</v>
      </c>
      <c r="AD215" s="5">
        <f t="shared" si="76"/>
        <v>3.3000029800943933</v>
      </c>
    </row>
    <row r="216" spans="15:30" x14ac:dyDescent="0.2">
      <c r="O216" s="6">
        <f t="shared" si="61"/>
        <v>22.290000000000049</v>
      </c>
      <c r="P216" s="6">
        <f t="shared" si="62"/>
        <v>22.30000000000005</v>
      </c>
      <c r="Q216" s="5">
        <f t="shared" si="63"/>
        <v>2.807580207860767</v>
      </c>
      <c r="R216" s="5">
        <f t="shared" si="64"/>
        <v>2.807580207860767</v>
      </c>
      <c r="S216" s="5">
        <f t="shared" si="65"/>
        <v>2.7472629272139986</v>
      </c>
      <c r="T216" s="5">
        <f t="shared" si="66"/>
        <v>3.6062674487478095</v>
      </c>
      <c r="U216" s="5">
        <f t="shared" si="67"/>
        <v>3.6062674487478095</v>
      </c>
      <c r="V216" s="5">
        <f t="shared" si="68"/>
        <v>3.6062674487478095</v>
      </c>
      <c r="W216" s="5">
        <f t="shared" si="69"/>
        <v>3.6062674487478095</v>
      </c>
      <c r="X216" s="5">
        <f t="shared" si="70"/>
        <v>1</v>
      </c>
      <c r="Y216" s="5">
        <f t="shared" si="71"/>
        <v>3.3629911489693285</v>
      </c>
      <c r="Z216" s="5">
        <f t="shared" si="72"/>
        <v>2.8273452141209665</v>
      </c>
      <c r="AA216" s="5">
        <f t="shared" si="73"/>
        <v>3.3000029800943933</v>
      </c>
      <c r="AB216" s="5">
        <f t="shared" si="74"/>
        <v>3.3000029800943933</v>
      </c>
      <c r="AC216" s="5">
        <f t="shared" si="75"/>
        <v>3.3000029800943933</v>
      </c>
      <c r="AD216" s="5">
        <f t="shared" si="76"/>
        <v>3.3000029800943933</v>
      </c>
    </row>
    <row r="217" spans="15:30" x14ac:dyDescent="0.2">
      <c r="O217" s="6">
        <f t="shared" si="61"/>
        <v>22.39000000000005</v>
      </c>
      <c r="P217" s="6">
        <f t="shared" si="62"/>
        <v>22.400000000000052</v>
      </c>
      <c r="Q217" s="5">
        <f t="shared" si="63"/>
        <v>2.807580207860767</v>
      </c>
      <c r="R217" s="5">
        <f t="shared" si="64"/>
        <v>2.807580207860767</v>
      </c>
      <c r="S217" s="5">
        <f t="shared" si="65"/>
        <v>2.7472629272139986</v>
      </c>
      <c r="T217" s="5">
        <f t="shared" si="66"/>
        <v>3.6062674487478095</v>
      </c>
      <c r="U217" s="5">
        <f t="shared" si="67"/>
        <v>3.6062674487478095</v>
      </c>
      <c r="V217" s="5">
        <f t="shared" si="68"/>
        <v>3.6062674487478095</v>
      </c>
      <c r="W217" s="5">
        <f t="shared" si="69"/>
        <v>3.6062674487478095</v>
      </c>
      <c r="X217" s="5">
        <f t="shared" si="70"/>
        <v>1</v>
      </c>
      <c r="Y217" s="5">
        <f t="shared" si="71"/>
        <v>3.3629911489693285</v>
      </c>
      <c r="Z217" s="5">
        <f t="shared" si="72"/>
        <v>2.8273452141209665</v>
      </c>
      <c r="AA217" s="5">
        <f t="shared" si="73"/>
        <v>3.3000029800943933</v>
      </c>
      <c r="AB217" s="5">
        <f t="shared" si="74"/>
        <v>3.3000029800943933</v>
      </c>
      <c r="AC217" s="5">
        <f t="shared" si="75"/>
        <v>3.3000029800943933</v>
      </c>
      <c r="AD217" s="5">
        <f t="shared" si="76"/>
        <v>3.3000029800943933</v>
      </c>
    </row>
    <row r="218" spans="15:30" x14ac:dyDescent="0.2">
      <c r="O218" s="6">
        <f t="shared" si="61"/>
        <v>22.490000000000052</v>
      </c>
      <c r="P218" s="6">
        <f t="shared" si="62"/>
        <v>22.500000000000053</v>
      </c>
      <c r="Q218" s="5">
        <f t="shared" si="63"/>
        <v>2.807580207860767</v>
      </c>
      <c r="R218" s="5">
        <f t="shared" si="64"/>
        <v>2.807580207860767</v>
      </c>
      <c r="S218" s="5">
        <f t="shared" si="65"/>
        <v>2.7472629272139986</v>
      </c>
      <c r="T218" s="5">
        <f t="shared" si="66"/>
        <v>3.6062674487478095</v>
      </c>
      <c r="U218" s="5">
        <f t="shared" si="67"/>
        <v>3.6062674487478095</v>
      </c>
      <c r="V218" s="5">
        <f t="shared" si="68"/>
        <v>3.6062674487478095</v>
      </c>
      <c r="W218" s="5">
        <f t="shared" si="69"/>
        <v>3.6062674487478095</v>
      </c>
      <c r="X218" s="5">
        <f t="shared" si="70"/>
        <v>1</v>
      </c>
      <c r="Y218" s="5">
        <f t="shared" si="71"/>
        <v>3.3629911489693285</v>
      </c>
      <c r="Z218" s="5">
        <f t="shared" si="72"/>
        <v>2.8273452141209665</v>
      </c>
      <c r="AA218" s="5">
        <f t="shared" si="73"/>
        <v>3.3000029800943933</v>
      </c>
      <c r="AB218" s="5">
        <f t="shared" si="74"/>
        <v>3.3000029800943933</v>
      </c>
      <c r="AC218" s="5">
        <f t="shared" si="75"/>
        <v>3.3000029800943933</v>
      </c>
      <c r="AD218" s="5">
        <f t="shared" si="76"/>
        <v>3.3000029800943933</v>
      </c>
    </row>
    <row r="219" spans="15:30" x14ac:dyDescent="0.2">
      <c r="O219" s="6">
        <f t="shared" si="61"/>
        <v>22.590000000000053</v>
      </c>
      <c r="P219" s="6">
        <f t="shared" si="62"/>
        <v>22.600000000000055</v>
      </c>
      <c r="Q219" s="5">
        <f t="shared" si="63"/>
        <v>2.807580207860767</v>
      </c>
      <c r="R219" s="5">
        <f t="shared" si="64"/>
        <v>2.807580207860767</v>
      </c>
      <c r="S219" s="5">
        <f t="shared" si="65"/>
        <v>2.7472629272139986</v>
      </c>
      <c r="T219" s="5">
        <f t="shared" si="66"/>
        <v>3.6062674487478095</v>
      </c>
      <c r="U219" s="5">
        <f t="shared" si="67"/>
        <v>3.6062674487478095</v>
      </c>
      <c r="V219" s="5">
        <f t="shared" si="68"/>
        <v>3.6062674487478095</v>
      </c>
      <c r="W219" s="5">
        <f t="shared" si="69"/>
        <v>3.6062674487478095</v>
      </c>
      <c r="X219" s="5">
        <f t="shared" si="70"/>
        <v>1</v>
      </c>
      <c r="Y219" s="5">
        <f t="shared" si="71"/>
        <v>3.3629911489693285</v>
      </c>
      <c r="Z219" s="5">
        <f t="shared" si="72"/>
        <v>2.8273452141209665</v>
      </c>
      <c r="AA219" s="5">
        <f t="shared" si="73"/>
        <v>3.3000029800943933</v>
      </c>
      <c r="AB219" s="5">
        <f t="shared" si="74"/>
        <v>3.3000029800943933</v>
      </c>
      <c r="AC219" s="5">
        <f t="shared" si="75"/>
        <v>3.3000029800943933</v>
      </c>
      <c r="AD219" s="5">
        <f t="shared" si="76"/>
        <v>3.3000029800943933</v>
      </c>
    </row>
    <row r="220" spans="15:30" x14ac:dyDescent="0.2">
      <c r="O220" s="6">
        <f t="shared" si="61"/>
        <v>22.690000000000055</v>
      </c>
      <c r="P220" s="6">
        <f t="shared" si="62"/>
        <v>22.700000000000056</v>
      </c>
      <c r="Q220" s="5">
        <f t="shared" si="63"/>
        <v>2.807580207860767</v>
      </c>
      <c r="R220" s="5">
        <f t="shared" si="64"/>
        <v>2.807580207860767</v>
      </c>
      <c r="S220" s="5">
        <f t="shared" si="65"/>
        <v>2.7472629272139986</v>
      </c>
      <c r="T220" s="5">
        <f t="shared" si="66"/>
        <v>3.6062674487478095</v>
      </c>
      <c r="U220" s="5">
        <f t="shared" si="67"/>
        <v>3.6062674487478095</v>
      </c>
      <c r="V220" s="5">
        <f t="shared" si="68"/>
        <v>3.6062674487478095</v>
      </c>
      <c r="W220" s="5">
        <f t="shared" si="69"/>
        <v>3.6062674487478095</v>
      </c>
      <c r="X220" s="5">
        <f t="shared" si="70"/>
        <v>1</v>
      </c>
      <c r="Y220" s="5">
        <f t="shared" si="71"/>
        <v>3.3629911489693285</v>
      </c>
      <c r="Z220" s="5">
        <f t="shared" si="72"/>
        <v>2.8273452141209665</v>
      </c>
      <c r="AA220" s="5">
        <f t="shared" si="73"/>
        <v>3.3000029800943933</v>
      </c>
      <c r="AB220" s="5">
        <f t="shared" si="74"/>
        <v>3.3000029800943933</v>
      </c>
      <c r="AC220" s="5">
        <f t="shared" si="75"/>
        <v>3.3000029800943933</v>
      </c>
      <c r="AD220" s="5">
        <f t="shared" si="76"/>
        <v>3.3000029800943933</v>
      </c>
    </row>
    <row r="221" spans="15:30" x14ac:dyDescent="0.2">
      <c r="O221" s="6">
        <f t="shared" si="61"/>
        <v>22.790000000000056</v>
      </c>
      <c r="P221" s="6">
        <f t="shared" si="62"/>
        <v>22.800000000000058</v>
      </c>
      <c r="Q221" s="5">
        <f t="shared" si="63"/>
        <v>2.807580207860767</v>
      </c>
      <c r="R221" s="5">
        <f t="shared" si="64"/>
        <v>2.807580207860767</v>
      </c>
      <c r="S221" s="5">
        <f t="shared" si="65"/>
        <v>2.7472629272139986</v>
      </c>
      <c r="T221" s="5">
        <f t="shared" si="66"/>
        <v>3.6062674487478095</v>
      </c>
      <c r="U221" s="5">
        <f t="shared" si="67"/>
        <v>3.6062674487478095</v>
      </c>
      <c r="V221" s="5">
        <f t="shared" si="68"/>
        <v>3.6062674487478095</v>
      </c>
      <c r="W221" s="5">
        <f t="shared" si="69"/>
        <v>3.6062674487478095</v>
      </c>
      <c r="X221" s="5">
        <f t="shared" si="70"/>
        <v>1</v>
      </c>
      <c r="Y221" s="5">
        <f t="shared" si="71"/>
        <v>3.3629911489693285</v>
      </c>
      <c r="Z221" s="5">
        <f t="shared" si="72"/>
        <v>2.8273452141209665</v>
      </c>
      <c r="AA221" s="5">
        <f t="shared" si="73"/>
        <v>3.3000029800943933</v>
      </c>
      <c r="AB221" s="5">
        <f t="shared" si="74"/>
        <v>3.3000029800943933</v>
      </c>
      <c r="AC221" s="5">
        <f t="shared" si="75"/>
        <v>3.3000029800943933</v>
      </c>
      <c r="AD221" s="5">
        <f t="shared" si="76"/>
        <v>3.3000029800943933</v>
      </c>
    </row>
    <row r="222" spans="15:30" x14ac:dyDescent="0.2">
      <c r="O222" s="6">
        <f t="shared" si="61"/>
        <v>22.890000000000057</v>
      </c>
      <c r="P222" s="6">
        <f t="shared" si="62"/>
        <v>22.900000000000059</v>
      </c>
      <c r="Q222" s="5">
        <f t="shared" si="63"/>
        <v>2.807580207860767</v>
      </c>
      <c r="R222" s="5">
        <f t="shared" si="64"/>
        <v>2.807580207860767</v>
      </c>
      <c r="S222" s="5">
        <f t="shared" si="65"/>
        <v>2.7472629272139986</v>
      </c>
      <c r="T222" s="5">
        <f t="shared" si="66"/>
        <v>3.6062674487478095</v>
      </c>
      <c r="U222" s="5">
        <f t="shared" si="67"/>
        <v>3.6062674487478095</v>
      </c>
      <c r="V222" s="5">
        <f t="shared" si="68"/>
        <v>3.6062674487478095</v>
      </c>
      <c r="W222" s="5">
        <f t="shared" si="69"/>
        <v>3.6062674487478095</v>
      </c>
      <c r="X222" s="5">
        <f t="shared" si="70"/>
        <v>1</v>
      </c>
      <c r="Y222" s="5">
        <f t="shared" si="71"/>
        <v>3.3629911489693285</v>
      </c>
      <c r="Z222" s="5">
        <f t="shared" si="72"/>
        <v>2.8273452141209665</v>
      </c>
      <c r="AA222" s="5">
        <f t="shared" si="73"/>
        <v>3.3000029800943933</v>
      </c>
      <c r="AB222" s="5">
        <f t="shared" si="74"/>
        <v>3.3000029800943933</v>
      </c>
      <c r="AC222" s="5">
        <f t="shared" si="75"/>
        <v>3.3000029800943933</v>
      </c>
      <c r="AD222" s="5">
        <f t="shared" si="76"/>
        <v>3.3000029800943933</v>
      </c>
    </row>
    <row r="223" spans="15:30" x14ac:dyDescent="0.2">
      <c r="O223" s="6">
        <f t="shared" si="61"/>
        <v>22.990000000000059</v>
      </c>
      <c r="P223" s="6">
        <f t="shared" si="62"/>
        <v>23.00000000000006</v>
      </c>
      <c r="Q223" s="5">
        <f t="shared" si="63"/>
        <v>2.807580207860767</v>
      </c>
      <c r="R223" s="5">
        <f t="shared" si="64"/>
        <v>2.807580207860767</v>
      </c>
      <c r="S223" s="5">
        <f t="shared" si="65"/>
        <v>2.7472629272139986</v>
      </c>
      <c r="T223" s="5">
        <f t="shared" si="66"/>
        <v>3.6062674487478095</v>
      </c>
      <c r="U223" s="5">
        <f t="shared" si="67"/>
        <v>3.6062674487478095</v>
      </c>
      <c r="V223" s="5">
        <f t="shared" si="68"/>
        <v>3.6062674487478095</v>
      </c>
      <c r="W223" s="5">
        <f t="shared" si="69"/>
        <v>3.6062674487478095</v>
      </c>
      <c r="X223" s="5">
        <f t="shared" si="70"/>
        <v>1</v>
      </c>
      <c r="Y223" s="5">
        <f t="shared" si="71"/>
        <v>3.3629911489693285</v>
      </c>
      <c r="Z223" s="5">
        <f t="shared" si="72"/>
        <v>2.8273452141209665</v>
      </c>
      <c r="AA223" s="5">
        <f t="shared" si="73"/>
        <v>3.3000029800943933</v>
      </c>
      <c r="AB223" s="5">
        <f t="shared" si="74"/>
        <v>3.3000029800943933</v>
      </c>
      <c r="AC223" s="5">
        <f t="shared" si="75"/>
        <v>3.3000029800943933</v>
      </c>
      <c r="AD223" s="5">
        <f t="shared" si="76"/>
        <v>3.3000029800943933</v>
      </c>
    </row>
    <row r="224" spans="15:30" x14ac:dyDescent="0.2">
      <c r="O224" s="6">
        <f t="shared" si="61"/>
        <v>23.09000000000006</v>
      </c>
      <c r="P224" s="6">
        <f t="shared" si="62"/>
        <v>23.100000000000062</v>
      </c>
      <c r="Q224" s="5">
        <f t="shared" si="63"/>
        <v>2.807580207860767</v>
      </c>
      <c r="R224" s="5">
        <f t="shared" si="64"/>
        <v>2.807580207860767</v>
      </c>
      <c r="S224" s="5">
        <f t="shared" si="65"/>
        <v>2.7472629272139986</v>
      </c>
      <c r="T224" s="5">
        <f t="shared" si="66"/>
        <v>3.6062674487478095</v>
      </c>
      <c r="U224" s="5">
        <f t="shared" si="67"/>
        <v>3.6062674487478095</v>
      </c>
      <c r="V224" s="5">
        <f t="shared" si="68"/>
        <v>3.6062674487478095</v>
      </c>
      <c r="W224" s="5">
        <f t="shared" si="69"/>
        <v>3.6062674487478095</v>
      </c>
      <c r="X224" s="5">
        <f t="shared" si="70"/>
        <v>1</v>
      </c>
      <c r="Y224" s="5">
        <f t="shared" si="71"/>
        <v>3.3629911489693285</v>
      </c>
      <c r="Z224" s="5">
        <f t="shared" si="72"/>
        <v>2.8273452141209665</v>
      </c>
      <c r="AA224" s="5">
        <f t="shared" si="73"/>
        <v>3.3000029800943933</v>
      </c>
      <c r="AB224" s="5">
        <f t="shared" si="74"/>
        <v>3.3000029800943933</v>
      </c>
      <c r="AC224" s="5">
        <f t="shared" si="75"/>
        <v>3.3000029800943933</v>
      </c>
      <c r="AD224" s="5">
        <f t="shared" si="76"/>
        <v>3.3000029800943933</v>
      </c>
    </row>
    <row r="225" spans="15:30" x14ac:dyDescent="0.2">
      <c r="O225" s="6">
        <f t="shared" si="61"/>
        <v>23.190000000000062</v>
      </c>
      <c r="P225" s="6">
        <f t="shared" si="62"/>
        <v>23.200000000000063</v>
      </c>
      <c r="Q225" s="5">
        <f t="shared" si="63"/>
        <v>2.807580207860767</v>
      </c>
      <c r="R225" s="5">
        <f t="shared" si="64"/>
        <v>2.807580207860767</v>
      </c>
      <c r="S225" s="5">
        <f t="shared" si="65"/>
        <v>2.7472629272139986</v>
      </c>
      <c r="T225" s="5">
        <f t="shared" si="66"/>
        <v>3.6062674487478095</v>
      </c>
      <c r="U225" s="5">
        <f t="shared" si="67"/>
        <v>3.6062674487478095</v>
      </c>
      <c r="V225" s="5">
        <f t="shared" si="68"/>
        <v>3.6062674487478095</v>
      </c>
      <c r="W225" s="5">
        <f t="shared" si="69"/>
        <v>3.6062674487478095</v>
      </c>
      <c r="X225" s="5">
        <f t="shared" si="70"/>
        <v>1</v>
      </c>
      <c r="Y225" s="5">
        <f t="shared" si="71"/>
        <v>3.3629911489693285</v>
      </c>
      <c r="Z225" s="5">
        <f t="shared" si="72"/>
        <v>2.8273452141209665</v>
      </c>
      <c r="AA225" s="5">
        <f t="shared" si="73"/>
        <v>3.3000029800943933</v>
      </c>
      <c r="AB225" s="5">
        <f t="shared" si="74"/>
        <v>3.3000029800943933</v>
      </c>
      <c r="AC225" s="5">
        <f t="shared" si="75"/>
        <v>3.3000029800943933</v>
      </c>
      <c r="AD225" s="5">
        <f t="shared" si="76"/>
        <v>3.3000029800943933</v>
      </c>
    </row>
    <row r="226" spans="15:30" x14ac:dyDescent="0.2">
      <c r="O226" s="6">
        <f t="shared" si="61"/>
        <v>23.290000000000063</v>
      </c>
      <c r="P226" s="6">
        <f t="shared" si="62"/>
        <v>23.300000000000065</v>
      </c>
      <c r="Q226" s="5">
        <f t="shared" si="63"/>
        <v>2.807580207860767</v>
      </c>
      <c r="R226" s="5">
        <f t="shared" si="64"/>
        <v>2.807580207860767</v>
      </c>
      <c r="S226" s="5">
        <f t="shared" si="65"/>
        <v>2.7472629272139986</v>
      </c>
      <c r="T226" s="5">
        <f t="shared" si="66"/>
        <v>3.6062674487478095</v>
      </c>
      <c r="U226" s="5">
        <f t="shared" si="67"/>
        <v>3.6062674487478095</v>
      </c>
      <c r="V226" s="5">
        <f t="shared" si="68"/>
        <v>3.6062674487478095</v>
      </c>
      <c r="W226" s="5">
        <f t="shared" si="69"/>
        <v>3.6062674487478095</v>
      </c>
      <c r="X226" s="5">
        <f t="shared" si="70"/>
        <v>1</v>
      </c>
      <c r="Y226" s="5">
        <f t="shared" si="71"/>
        <v>3.3629911489693285</v>
      </c>
      <c r="Z226" s="5">
        <f t="shared" si="72"/>
        <v>2.8273452141209665</v>
      </c>
      <c r="AA226" s="5">
        <f t="shared" si="73"/>
        <v>3.3000029800943933</v>
      </c>
      <c r="AB226" s="5">
        <f t="shared" si="74"/>
        <v>3.3000029800943933</v>
      </c>
      <c r="AC226" s="5">
        <f t="shared" si="75"/>
        <v>3.3000029800943933</v>
      </c>
      <c r="AD226" s="5">
        <f t="shared" si="76"/>
        <v>3.3000029800943933</v>
      </c>
    </row>
    <row r="227" spans="15:30" x14ac:dyDescent="0.2">
      <c r="O227" s="6">
        <f t="shared" si="61"/>
        <v>23.390000000000065</v>
      </c>
      <c r="P227" s="6">
        <f t="shared" si="62"/>
        <v>23.400000000000066</v>
      </c>
      <c r="Q227" s="5">
        <f t="shared" si="63"/>
        <v>2.807580207860767</v>
      </c>
      <c r="R227" s="5">
        <f t="shared" si="64"/>
        <v>2.807580207860767</v>
      </c>
      <c r="S227" s="5">
        <f t="shared" si="65"/>
        <v>2.7472629272139986</v>
      </c>
      <c r="T227" s="5">
        <f t="shared" si="66"/>
        <v>3.6062674487478095</v>
      </c>
      <c r="U227" s="5">
        <f t="shared" si="67"/>
        <v>3.6062674487478095</v>
      </c>
      <c r="V227" s="5">
        <f t="shared" si="68"/>
        <v>3.6062674487478095</v>
      </c>
      <c r="W227" s="5">
        <f t="shared" si="69"/>
        <v>3.6062674487478095</v>
      </c>
      <c r="X227" s="5">
        <f t="shared" si="70"/>
        <v>1</v>
      </c>
      <c r="Y227" s="5">
        <f t="shared" si="71"/>
        <v>3.3629911489693285</v>
      </c>
      <c r="Z227" s="5">
        <f t="shared" si="72"/>
        <v>2.8273452141209665</v>
      </c>
      <c r="AA227" s="5">
        <f t="shared" si="73"/>
        <v>3.3000029800943933</v>
      </c>
      <c r="AB227" s="5">
        <f t="shared" si="74"/>
        <v>3.3000029800943933</v>
      </c>
      <c r="AC227" s="5">
        <f t="shared" si="75"/>
        <v>3.3000029800943933</v>
      </c>
      <c r="AD227" s="5">
        <f t="shared" si="76"/>
        <v>3.3000029800943933</v>
      </c>
    </row>
    <row r="228" spans="15:30" x14ac:dyDescent="0.2">
      <c r="O228" s="6">
        <f t="shared" si="61"/>
        <v>23.490000000000066</v>
      </c>
      <c r="P228" s="6">
        <f t="shared" si="62"/>
        <v>23.500000000000068</v>
      </c>
      <c r="Q228" s="5">
        <f t="shared" si="63"/>
        <v>2.807580207860767</v>
      </c>
      <c r="R228" s="5">
        <f t="shared" si="64"/>
        <v>2.807580207860767</v>
      </c>
      <c r="S228" s="5">
        <f t="shared" si="65"/>
        <v>2.7472629272139986</v>
      </c>
      <c r="T228" s="5">
        <f t="shared" si="66"/>
        <v>3.6062674487478095</v>
      </c>
      <c r="U228" s="5">
        <f t="shared" si="67"/>
        <v>3.6062674487478095</v>
      </c>
      <c r="V228" s="5">
        <f t="shared" si="68"/>
        <v>3.6062674487478095</v>
      </c>
      <c r="W228" s="5">
        <f t="shared" si="69"/>
        <v>3.6062674487478095</v>
      </c>
      <c r="X228" s="5">
        <f t="shared" si="70"/>
        <v>1</v>
      </c>
      <c r="Y228" s="5">
        <f t="shared" si="71"/>
        <v>3.3629911489693285</v>
      </c>
      <c r="Z228" s="5">
        <f t="shared" si="72"/>
        <v>2.8273452141209665</v>
      </c>
      <c r="AA228" s="5">
        <f t="shared" si="73"/>
        <v>3.3000029800943933</v>
      </c>
      <c r="AB228" s="5">
        <f t="shared" si="74"/>
        <v>3.3000029800943933</v>
      </c>
      <c r="AC228" s="5">
        <f t="shared" si="75"/>
        <v>3.3000029800943933</v>
      </c>
      <c r="AD228" s="5">
        <f t="shared" si="76"/>
        <v>3.3000029800943933</v>
      </c>
    </row>
    <row r="229" spans="15:30" x14ac:dyDescent="0.2">
      <c r="O229" s="6">
        <f t="shared" si="61"/>
        <v>23.590000000000067</v>
      </c>
      <c r="P229" s="6">
        <f t="shared" si="62"/>
        <v>23.600000000000069</v>
      </c>
      <c r="Q229" s="5">
        <f t="shared" si="63"/>
        <v>2.807580207860767</v>
      </c>
      <c r="R229" s="5">
        <f t="shared" si="64"/>
        <v>2.807580207860767</v>
      </c>
      <c r="S229" s="5">
        <f t="shared" si="65"/>
        <v>2.7472629272139986</v>
      </c>
      <c r="T229" s="5">
        <f t="shared" si="66"/>
        <v>3.6062674487478095</v>
      </c>
      <c r="U229" s="5">
        <f t="shared" si="67"/>
        <v>3.6062674487478095</v>
      </c>
      <c r="V229" s="5">
        <f t="shared" si="68"/>
        <v>3.6062674487478095</v>
      </c>
      <c r="W229" s="5">
        <f t="shared" si="69"/>
        <v>3.6062674487478095</v>
      </c>
      <c r="X229" s="5">
        <f t="shared" si="70"/>
        <v>1</v>
      </c>
      <c r="Y229" s="5">
        <f t="shared" si="71"/>
        <v>3.3629911489693285</v>
      </c>
      <c r="Z229" s="5">
        <f t="shared" si="72"/>
        <v>2.8273452141209665</v>
      </c>
      <c r="AA229" s="5">
        <f t="shared" si="73"/>
        <v>3.3000029800943933</v>
      </c>
      <c r="AB229" s="5">
        <f t="shared" si="74"/>
        <v>3.3000029800943933</v>
      </c>
      <c r="AC229" s="5">
        <f t="shared" si="75"/>
        <v>3.3000029800943933</v>
      </c>
      <c r="AD229" s="5">
        <f t="shared" si="76"/>
        <v>3.3000029800943933</v>
      </c>
    </row>
    <row r="230" spans="15:30" x14ac:dyDescent="0.2">
      <c r="O230" s="6">
        <f t="shared" si="61"/>
        <v>23.690000000000069</v>
      </c>
      <c r="P230" s="6">
        <f t="shared" si="62"/>
        <v>23.70000000000007</v>
      </c>
      <c r="Q230" s="5">
        <f t="shared" si="63"/>
        <v>2.807580207860767</v>
      </c>
      <c r="R230" s="5">
        <f t="shared" si="64"/>
        <v>2.807580207860767</v>
      </c>
      <c r="S230" s="5">
        <f t="shared" si="65"/>
        <v>2.7472629272139986</v>
      </c>
      <c r="T230" s="5">
        <f t="shared" si="66"/>
        <v>3.6062674487478095</v>
      </c>
      <c r="U230" s="5">
        <f t="shared" si="67"/>
        <v>3.6062674487478095</v>
      </c>
      <c r="V230" s="5">
        <f t="shared" si="68"/>
        <v>3.6062674487478095</v>
      </c>
      <c r="W230" s="5">
        <f t="shared" si="69"/>
        <v>3.6062674487478095</v>
      </c>
      <c r="X230" s="5">
        <f t="shared" si="70"/>
        <v>1</v>
      </c>
      <c r="Y230" s="5">
        <f t="shared" si="71"/>
        <v>3.3629911489693285</v>
      </c>
      <c r="Z230" s="5">
        <f t="shared" si="72"/>
        <v>2.8273452141209665</v>
      </c>
      <c r="AA230" s="5">
        <f t="shared" si="73"/>
        <v>3.3000029800943933</v>
      </c>
      <c r="AB230" s="5">
        <f t="shared" si="74"/>
        <v>3.3000029800943933</v>
      </c>
      <c r="AC230" s="5">
        <f t="shared" si="75"/>
        <v>3.3000029800943933</v>
      </c>
      <c r="AD230" s="5">
        <f t="shared" si="76"/>
        <v>3.3000029800943933</v>
      </c>
    </row>
    <row r="231" spans="15:30" x14ac:dyDescent="0.2">
      <c r="O231" s="6">
        <f t="shared" si="61"/>
        <v>23.79000000000007</v>
      </c>
      <c r="P231" s="6">
        <f t="shared" si="62"/>
        <v>23.800000000000072</v>
      </c>
      <c r="Q231" s="5">
        <f t="shared" si="63"/>
        <v>2.807580207860767</v>
      </c>
      <c r="R231" s="5">
        <f t="shared" si="64"/>
        <v>2.807580207860767</v>
      </c>
      <c r="S231" s="5">
        <f t="shared" si="65"/>
        <v>2.7472629272139986</v>
      </c>
      <c r="T231" s="5">
        <f t="shared" si="66"/>
        <v>3.6062674487478095</v>
      </c>
      <c r="U231" s="5">
        <f t="shared" si="67"/>
        <v>3.6062674487478095</v>
      </c>
      <c r="V231" s="5">
        <f t="shared" si="68"/>
        <v>3.6062674487478095</v>
      </c>
      <c r="W231" s="5">
        <f t="shared" si="69"/>
        <v>3.6062674487478095</v>
      </c>
      <c r="X231" s="5">
        <f t="shared" si="70"/>
        <v>1</v>
      </c>
      <c r="Y231" s="5">
        <f t="shared" si="71"/>
        <v>3.3629911489693285</v>
      </c>
      <c r="Z231" s="5">
        <f t="shared" si="72"/>
        <v>2.8273452141209665</v>
      </c>
      <c r="AA231" s="5">
        <f t="shared" si="73"/>
        <v>3.3000029800943933</v>
      </c>
      <c r="AB231" s="5">
        <f t="shared" si="74"/>
        <v>3.3000029800943933</v>
      </c>
      <c r="AC231" s="5">
        <f t="shared" si="75"/>
        <v>3.3000029800943933</v>
      </c>
      <c r="AD231" s="5">
        <f t="shared" si="76"/>
        <v>3.3000029800943933</v>
      </c>
    </row>
    <row r="232" spans="15:30" x14ac:dyDescent="0.2">
      <c r="O232" s="6">
        <f t="shared" si="61"/>
        <v>23.890000000000072</v>
      </c>
      <c r="P232" s="6">
        <f t="shared" si="62"/>
        <v>23.900000000000073</v>
      </c>
      <c r="Q232" s="5">
        <f t="shared" si="63"/>
        <v>2.807580207860767</v>
      </c>
      <c r="R232" s="5">
        <f t="shared" si="64"/>
        <v>2.807580207860767</v>
      </c>
      <c r="S232" s="5">
        <f t="shared" si="65"/>
        <v>2.7472629272139986</v>
      </c>
      <c r="T232" s="5">
        <f t="shared" si="66"/>
        <v>3.6062674487478095</v>
      </c>
      <c r="U232" s="5">
        <f t="shared" si="67"/>
        <v>3.6062674487478095</v>
      </c>
      <c r="V232" s="5">
        <f t="shared" si="68"/>
        <v>3.6062674487478095</v>
      </c>
      <c r="W232" s="5">
        <f t="shared" si="69"/>
        <v>3.6062674487478095</v>
      </c>
      <c r="X232" s="5">
        <f t="shared" si="70"/>
        <v>1</v>
      </c>
      <c r="Y232" s="5">
        <f t="shared" si="71"/>
        <v>3.3629911489693285</v>
      </c>
      <c r="Z232" s="5">
        <f t="shared" si="72"/>
        <v>2.8273452141209665</v>
      </c>
      <c r="AA232" s="5">
        <f t="shared" si="73"/>
        <v>3.3000029800943933</v>
      </c>
      <c r="AB232" s="5">
        <f t="shared" si="74"/>
        <v>3.3000029800943933</v>
      </c>
      <c r="AC232" s="5">
        <f t="shared" si="75"/>
        <v>3.3000029800943933</v>
      </c>
      <c r="AD232" s="5">
        <f t="shared" si="76"/>
        <v>3.3000029800943933</v>
      </c>
    </row>
    <row r="233" spans="15:30" x14ac:dyDescent="0.2">
      <c r="O233" s="6">
        <f t="shared" si="61"/>
        <v>23.990000000000073</v>
      </c>
      <c r="P233" s="6">
        <f t="shared" si="62"/>
        <v>24.000000000000075</v>
      </c>
      <c r="Q233" s="5">
        <f t="shared" si="63"/>
        <v>2.807580207860767</v>
      </c>
      <c r="R233" s="5">
        <f t="shared" si="64"/>
        <v>2.807580207860767</v>
      </c>
      <c r="S233" s="5">
        <f t="shared" si="65"/>
        <v>2.7472629272139986</v>
      </c>
      <c r="T233" s="5">
        <f t="shared" si="66"/>
        <v>3.6062674487478095</v>
      </c>
      <c r="U233" s="5">
        <f t="shared" si="67"/>
        <v>3.6062674487478095</v>
      </c>
      <c r="V233" s="5">
        <f t="shared" si="68"/>
        <v>3.6062674487478095</v>
      </c>
      <c r="W233" s="5">
        <f t="shared" si="69"/>
        <v>3.6062674487478095</v>
      </c>
      <c r="X233" s="5">
        <f t="shared" si="70"/>
        <v>1</v>
      </c>
      <c r="Y233" s="5">
        <f t="shared" si="71"/>
        <v>3.3629911489693285</v>
      </c>
      <c r="Z233" s="5">
        <f t="shared" si="72"/>
        <v>2.8273452141209665</v>
      </c>
      <c r="AA233" s="5">
        <f t="shared" si="73"/>
        <v>3.3000029800943933</v>
      </c>
      <c r="AB233" s="5">
        <f t="shared" si="74"/>
        <v>3.3000029800943933</v>
      </c>
      <c r="AC233" s="5">
        <f t="shared" si="75"/>
        <v>3.3000029800943933</v>
      </c>
      <c r="AD233" s="5">
        <f t="shared" si="76"/>
        <v>3.3000029800943933</v>
      </c>
    </row>
    <row r="234" spans="15:30" x14ac:dyDescent="0.2">
      <c r="O234" s="6">
        <f t="shared" si="61"/>
        <v>24.090000000000074</v>
      </c>
      <c r="P234" s="6">
        <f t="shared" si="62"/>
        <v>24.100000000000076</v>
      </c>
      <c r="Q234" s="5">
        <f t="shared" si="63"/>
        <v>2.807580207860767</v>
      </c>
      <c r="R234" s="5">
        <f t="shared" si="64"/>
        <v>2.807580207860767</v>
      </c>
      <c r="S234" s="5">
        <f t="shared" si="65"/>
        <v>2.7472629272139986</v>
      </c>
      <c r="T234" s="5">
        <f t="shared" si="66"/>
        <v>3.6062674487478095</v>
      </c>
      <c r="U234" s="5">
        <f t="shared" si="67"/>
        <v>3.6062674487478095</v>
      </c>
      <c r="V234" s="5">
        <f t="shared" si="68"/>
        <v>3.6062674487478095</v>
      </c>
      <c r="W234" s="5">
        <f t="shared" si="69"/>
        <v>3.6062674487478095</v>
      </c>
      <c r="X234" s="5">
        <f t="shared" si="70"/>
        <v>1</v>
      </c>
      <c r="Y234" s="5">
        <f t="shared" si="71"/>
        <v>3.3629911489693285</v>
      </c>
      <c r="Z234" s="5">
        <f t="shared" si="72"/>
        <v>2.8273452141209665</v>
      </c>
      <c r="AA234" s="5">
        <f t="shared" si="73"/>
        <v>3.3000029800943933</v>
      </c>
      <c r="AB234" s="5">
        <f t="shared" si="74"/>
        <v>3.3000029800943933</v>
      </c>
      <c r="AC234" s="5">
        <f t="shared" si="75"/>
        <v>3.3000029800943933</v>
      </c>
      <c r="AD234" s="5">
        <f t="shared" si="76"/>
        <v>3.3000029800943933</v>
      </c>
    </row>
    <row r="235" spans="15:30" x14ac:dyDescent="0.2">
      <c r="O235" s="6">
        <f t="shared" si="61"/>
        <v>24.190000000000076</v>
      </c>
      <c r="P235" s="6">
        <f t="shared" si="62"/>
        <v>24.200000000000077</v>
      </c>
      <c r="Q235" s="5">
        <f t="shared" si="63"/>
        <v>2.807580207860767</v>
      </c>
      <c r="R235" s="5">
        <f t="shared" si="64"/>
        <v>2.807580207860767</v>
      </c>
      <c r="S235" s="5">
        <f t="shared" si="65"/>
        <v>2.7472629272139986</v>
      </c>
      <c r="T235" s="5">
        <f t="shared" si="66"/>
        <v>3.6062674487478095</v>
      </c>
      <c r="U235" s="5">
        <f t="shared" si="67"/>
        <v>3.6062674487478095</v>
      </c>
      <c r="V235" s="5">
        <f t="shared" si="68"/>
        <v>3.6062674487478095</v>
      </c>
      <c r="W235" s="5">
        <f t="shared" si="69"/>
        <v>3.6062674487478095</v>
      </c>
      <c r="X235" s="5">
        <f t="shared" si="70"/>
        <v>1</v>
      </c>
      <c r="Y235" s="5">
        <f t="shared" si="71"/>
        <v>3.3629911489693285</v>
      </c>
      <c r="Z235" s="5">
        <f t="shared" si="72"/>
        <v>2.8273452141209665</v>
      </c>
      <c r="AA235" s="5">
        <f t="shared" si="73"/>
        <v>3.3000029800943933</v>
      </c>
      <c r="AB235" s="5">
        <f t="shared" si="74"/>
        <v>3.3000029800943933</v>
      </c>
      <c r="AC235" s="5">
        <f t="shared" si="75"/>
        <v>3.3000029800943933</v>
      </c>
      <c r="AD235" s="5">
        <f t="shared" si="76"/>
        <v>3.3000029800943933</v>
      </c>
    </row>
    <row r="236" spans="15:30" x14ac:dyDescent="0.2">
      <c r="O236" s="6">
        <f t="shared" si="61"/>
        <v>24.290000000000077</v>
      </c>
      <c r="P236" s="6">
        <f t="shared" si="62"/>
        <v>24.300000000000079</v>
      </c>
      <c r="Q236" s="5">
        <f t="shared" si="63"/>
        <v>2.807580207860767</v>
      </c>
      <c r="R236" s="5">
        <f t="shared" si="64"/>
        <v>2.807580207860767</v>
      </c>
      <c r="S236" s="5">
        <f t="shared" si="65"/>
        <v>2.7472629272139986</v>
      </c>
      <c r="T236" s="5">
        <f t="shared" si="66"/>
        <v>3.6062674487478095</v>
      </c>
      <c r="U236" s="5">
        <f t="shared" si="67"/>
        <v>3.6062674487478095</v>
      </c>
      <c r="V236" s="5">
        <f t="shared" si="68"/>
        <v>3.6062674487478095</v>
      </c>
      <c r="W236" s="5">
        <f t="shared" si="69"/>
        <v>3.6062674487478095</v>
      </c>
      <c r="X236" s="5">
        <f t="shared" si="70"/>
        <v>1</v>
      </c>
      <c r="Y236" s="5">
        <f t="shared" si="71"/>
        <v>3.3629911489693285</v>
      </c>
      <c r="Z236" s="5">
        <f t="shared" si="72"/>
        <v>2.8273452141209665</v>
      </c>
      <c r="AA236" s="5">
        <f t="shared" si="73"/>
        <v>3.3000029800943933</v>
      </c>
      <c r="AB236" s="5">
        <f t="shared" si="74"/>
        <v>3.3000029800943933</v>
      </c>
      <c r="AC236" s="5">
        <f t="shared" si="75"/>
        <v>3.3000029800943933</v>
      </c>
      <c r="AD236" s="5">
        <f t="shared" si="76"/>
        <v>3.3000029800943933</v>
      </c>
    </row>
    <row r="237" spans="15:30" x14ac:dyDescent="0.2">
      <c r="O237" s="6">
        <f t="shared" si="61"/>
        <v>24.390000000000079</v>
      </c>
      <c r="P237" s="6">
        <f t="shared" si="62"/>
        <v>24.40000000000008</v>
      </c>
      <c r="Q237" s="5">
        <f t="shared" si="63"/>
        <v>2.807580207860767</v>
      </c>
      <c r="R237" s="5">
        <f t="shared" si="64"/>
        <v>2.807580207860767</v>
      </c>
      <c r="S237" s="5">
        <f t="shared" si="65"/>
        <v>2.7472629272139986</v>
      </c>
      <c r="T237" s="5">
        <f t="shared" si="66"/>
        <v>3.6062674487478095</v>
      </c>
      <c r="U237" s="5">
        <f t="shared" si="67"/>
        <v>3.6062674487478095</v>
      </c>
      <c r="V237" s="5">
        <f t="shared" si="68"/>
        <v>3.6062674487478095</v>
      </c>
      <c r="W237" s="5">
        <f t="shared" si="69"/>
        <v>3.6062674487478095</v>
      </c>
      <c r="X237" s="5">
        <f t="shared" si="70"/>
        <v>1</v>
      </c>
      <c r="Y237" s="5">
        <f t="shared" si="71"/>
        <v>3.3629911489693285</v>
      </c>
      <c r="Z237" s="5">
        <f t="shared" si="72"/>
        <v>2.8273452141209665</v>
      </c>
      <c r="AA237" s="5">
        <f t="shared" si="73"/>
        <v>3.3000029800943933</v>
      </c>
      <c r="AB237" s="5">
        <f t="shared" si="74"/>
        <v>3.3000029800943933</v>
      </c>
      <c r="AC237" s="5">
        <f t="shared" si="75"/>
        <v>3.3000029800943933</v>
      </c>
      <c r="AD237" s="5">
        <f t="shared" si="76"/>
        <v>3.3000029800943933</v>
      </c>
    </row>
    <row r="238" spans="15:30" x14ac:dyDescent="0.2">
      <c r="O238" s="6">
        <f t="shared" si="61"/>
        <v>24.49000000000008</v>
      </c>
      <c r="P238" s="6">
        <f t="shared" si="62"/>
        <v>24.500000000000082</v>
      </c>
      <c r="Q238" s="5">
        <f t="shared" si="63"/>
        <v>2.807580207860767</v>
      </c>
      <c r="R238" s="5">
        <f t="shared" si="64"/>
        <v>2.807580207860767</v>
      </c>
      <c r="S238" s="5">
        <f t="shared" si="65"/>
        <v>2.7472629272139986</v>
      </c>
      <c r="T238" s="5">
        <f t="shared" si="66"/>
        <v>3.6062674487478095</v>
      </c>
      <c r="U238" s="5">
        <f t="shared" si="67"/>
        <v>3.6062674487478095</v>
      </c>
      <c r="V238" s="5">
        <f t="shared" si="68"/>
        <v>3.6062674487478095</v>
      </c>
      <c r="W238" s="5">
        <f t="shared" si="69"/>
        <v>3.6062674487478095</v>
      </c>
      <c r="X238" s="5">
        <f t="shared" si="70"/>
        <v>1</v>
      </c>
      <c r="Y238" s="5">
        <f t="shared" si="71"/>
        <v>3.3629911489693285</v>
      </c>
      <c r="Z238" s="5">
        <f t="shared" si="72"/>
        <v>2.8273452141209665</v>
      </c>
      <c r="AA238" s="5">
        <f t="shared" si="73"/>
        <v>3.3000029800943933</v>
      </c>
      <c r="AB238" s="5">
        <f t="shared" si="74"/>
        <v>3.3000029800943933</v>
      </c>
      <c r="AC238" s="5">
        <f t="shared" si="75"/>
        <v>3.3000029800943933</v>
      </c>
      <c r="AD238" s="5">
        <f t="shared" si="76"/>
        <v>3.3000029800943933</v>
      </c>
    </row>
    <row r="239" spans="15:30" x14ac:dyDescent="0.2">
      <c r="O239" s="6">
        <f t="shared" si="61"/>
        <v>24.590000000000082</v>
      </c>
      <c r="P239" s="6">
        <f t="shared" si="62"/>
        <v>24.600000000000083</v>
      </c>
      <c r="Q239" s="5">
        <f t="shared" si="63"/>
        <v>2.807580207860767</v>
      </c>
      <c r="R239" s="5">
        <f t="shared" si="64"/>
        <v>2.807580207860767</v>
      </c>
      <c r="S239" s="5">
        <f t="shared" si="65"/>
        <v>2.7472629272139986</v>
      </c>
      <c r="T239" s="5">
        <f t="shared" si="66"/>
        <v>3.6062674487478095</v>
      </c>
      <c r="U239" s="5">
        <f t="shared" si="67"/>
        <v>3.6062674487478095</v>
      </c>
      <c r="V239" s="5">
        <f t="shared" si="68"/>
        <v>3.6062674487478095</v>
      </c>
      <c r="W239" s="5">
        <f t="shared" si="69"/>
        <v>3.6062674487478095</v>
      </c>
      <c r="X239" s="5">
        <f t="shared" si="70"/>
        <v>1</v>
      </c>
      <c r="Y239" s="5">
        <f t="shared" si="71"/>
        <v>3.3629911489693285</v>
      </c>
      <c r="Z239" s="5">
        <f t="shared" si="72"/>
        <v>2.8273452141209665</v>
      </c>
      <c r="AA239" s="5">
        <f t="shared" si="73"/>
        <v>3.3000029800943933</v>
      </c>
      <c r="AB239" s="5">
        <f t="shared" si="74"/>
        <v>3.3000029800943933</v>
      </c>
      <c r="AC239" s="5">
        <f t="shared" si="75"/>
        <v>3.3000029800943933</v>
      </c>
      <c r="AD239" s="5">
        <f t="shared" si="76"/>
        <v>3.3000029800943933</v>
      </c>
    </row>
    <row r="240" spans="15:30" x14ac:dyDescent="0.2">
      <c r="O240" s="6">
        <f t="shared" si="61"/>
        <v>24.690000000000083</v>
      </c>
      <c r="P240" s="6">
        <f t="shared" si="62"/>
        <v>24.700000000000085</v>
      </c>
      <c r="Q240" s="5">
        <f t="shared" si="63"/>
        <v>2.807580207860767</v>
      </c>
      <c r="R240" s="5">
        <f t="shared" si="64"/>
        <v>2.807580207860767</v>
      </c>
      <c r="S240" s="5">
        <f t="shared" si="65"/>
        <v>2.7472629272139986</v>
      </c>
      <c r="T240" s="5">
        <f t="shared" si="66"/>
        <v>3.6062674487478095</v>
      </c>
      <c r="U240" s="5">
        <f t="shared" si="67"/>
        <v>3.6062674487478095</v>
      </c>
      <c r="V240" s="5">
        <f t="shared" si="68"/>
        <v>3.6062674487478095</v>
      </c>
      <c r="W240" s="5">
        <f t="shared" si="69"/>
        <v>3.6062674487478095</v>
      </c>
      <c r="X240" s="5">
        <f t="shared" si="70"/>
        <v>1</v>
      </c>
      <c r="Y240" s="5">
        <f t="shared" si="71"/>
        <v>3.3629911489693285</v>
      </c>
      <c r="Z240" s="5">
        <f t="shared" si="72"/>
        <v>2.8273452141209665</v>
      </c>
      <c r="AA240" s="5">
        <f t="shared" si="73"/>
        <v>3.3000029800943933</v>
      </c>
      <c r="AB240" s="5">
        <f t="shared" si="74"/>
        <v>3.3000029800943933</v>
      </c>
      <c r="AC240" s="5">
        <f t="shared" si="75"/>
        <v>3.3000029800943933</v>
      </c>
      <c r="AD240" s="5">
        <f t="shared" si="76"/>
        <v>3.3000029800943933</v>
      </c>
    </row>
    <row r="241" spans="15:30" x14ac:dyDescent="0.2">
      <c r="O241" s="6">
        <f t="shared" si="61"/>
        <v>24.790000000000084</v>
      </c>
      <c r="P241" s="6">
        <f t="shared" si="62"/>
        <v>24.800000000000086</v>
      </c>
      <c r="Q241" s="5">
        <f t="shared" si="63"/>
        <v>2.807580207860767</v>
      </c>
      <c r="R241" s="5">
        <f t="shared" si="64"/>
        <v>2.807580207860767</v>
      </c>
      <c r="S241" s="5">
        <f t="shared" si="65"/>
        <v>2.7472629272139986</v>
      </c>
      <c r="T241" s="5">
        <f t="shared" si="66"/>
        <v>3.6062674487478095</v>
      </c>
      <c r="U241" s="5">
        <f t="shared" si="67"/>
        <v>3.6062674487478095</v>
      </c>
      <c r="V241" s="5">
        <f t="shared" si="68"/>
        <v>3.6062674487478095</v>
      </c>
      <c r="W241" s="5">
        <f t="shared" si="69"/>
        <v>3.6062674487478095</v>
      </c>
      <c r="X241" s="5">
        <f t="shared" si="70"/>
        <v>1</v>
      </c>
      <c r="Y241" s="5">
        <f t="shared" si="71"/>
        <v>3.3629911489693285</v>
      </c>
      <c r="Z241" s="5">
        <f t="shared" si="72"/>
        <v>2.8273452141209665</v>
      </c>
      <c r="AA241" s="5">
        <f t="shared" si="73"/>
        <v>3.3000029800943933</v>
      </c>
      <c r="AB241" s="5">
        <f t="shared" si="74"/>
        <v>3.3000029800943933</v>
      </c>
      <c r="AC241" s="5">
        <f t="shared" si="75"/>
        <v>3.3000029800943933</v>
      </c>
      <c r="AD241" s="5">
        <f t="shared" si="76"/>
        <v>3.3000029800943933</v>
      </c>
    </row>
    <row r="242" spans="15:30" x14ac:dyDescent="0.2">
      <c r="O242" s="6">
        <f t="shared" si="61"/>
        <v>24.890000000000086</v>
      </c>
      <c r="P242" s="6">
        <f t="shared" si="62"/>
        <v>24.900000000000087</v>
      </c>
      <c r="Q242" s="5">
        <f t="shared" si="63"/>
        <v>2.807580207860767</v>
      </c>
      <c r="R242" s="5">
        <f t="shared" si="64"/>
        <v>2.807580207860767</v>
      </c>
      <c r="S242" s="5">
        <f t="shared" si="65"/>
        <v>2.7472629272139986</v>
      </c>
      <c r="T242" s="5">
        <f t="shared" si="66"/>
        <v>3.6062674487478095</v>
      </c>
      <c r="U242" s="5">
        <f t="shared" si="67"/>
        <v>3.6062674487478095</v>
      </c>
      <c r="V242" s="5">
        <f t="shared" si="68"/>
        <v>3.6062674487478095</v>
      </c>
      <c r="W242" s="5">
        <f t="shared" si="69"/>
        <v>3.6062674487478095</v>
      </c>
      <c r="X242" s="5">
        <f t="shared" si="70"/>
        <v>1</v>
      </c>
      <c r="Y242" s="5">
        <f t="shared" si="71"/>
        <v>3.3629911489693285</v>
      </c>
      <c r="Z242" s="5">
        <f t="shared" si="72"/>
        <v>2.8273452141209665</v>
      </c>
      <c r="AA242" s="5">
        <f t="shared" si="73"/>
        <v>3.3000029800943933</v>
      </c>
      <c r="AB242" s="5">
        <f t="shared" si="74"/>
        <v>3.3000029800943933</v>
      </c>
      <c r="AC242" s="5">
        <f t="shared" si="75"/>
        <v>3.3000029800943933</v>
      </c>
      <c r="AD242" s="5">
        <f t="shared" si="76"/>
        <v>3.3000029800943933</v>
      </c>
    </row>
    <row r="243" spans="15:30" x14ac:dyDescent="0.2">
      <c r="O243" s="6">
        <f t="shared" si="61"/>
        <v>24.990000000000087</v>
      </c>
      <c r="P243" s="6">
        <f t="shared" si="62"/>
        <v>25.000000000000089</v>
      </c>
      <c r="Q243" s="5">
        <f t="shared" si="63"/>
        <v>2.807580207860767</v>
      </c>
      <c r="R243" s="5">
        <f t="shared" si="64"/>
        <v>2.807580207860767</v>
      </c>
      <c r="S243" s="5">
        <f t="shared" si="65"/>
        <v>2.7472629272139986</v>
      </c>
      <c r="T243" s="5">
        <f t="shared" si="66"/>
        <v>3.6062674487477917</v>
      </c>
      <c r="U243" s="5">
        <f t="shared" si="67"/>
        <v>3.6062674487477917</v>
      </c>
      <c r="V243" s="5">
        <f t="shared" si="68"/>
        <v>3.6062674487477917</v>
      </c>
      <c r="W243" s="5">
        <f t="shared" si="69"/>
        <v>3.6062674487477917</v>
      </c>
      <c r="X243" s="5">
        <f t="shared" si="70"/>
        <v>1</v>
      </c>
      <c r="Y243" s="5">
        <f t="shared" si="71"/>
        <v>3.3629911489693285</v>
      </c>
      <c r="Z243" s="5">
        <f t="shared" si="72"/>
        <v>2.8273452141209665</v>
      </c>
      <c r="AA243" s="5">
        <f t="shared" si="73"/>
        <v>3.3000029800943764</v>
      </c>
      <c r="AB243" s="5">
        <f t="shared" si="74"/>
        <v>3.3000029800943764</v>
      </c>
      <c r="AC243" s="5">
        <f t="shared" si="75"/>
        <v>3.3000029800943764</v>
      </c>
      <c r="AD243" s="5">
        <f t="shared" si="76"/>
        <v>3.3000029800943764</v>
      </c>
    </row>
    <row r="244" spans="15:30" x14ac:dyDescent="0.2">
      <c r="O244" s="6">
        <f t="shared" si="61"/>
        <v>25.090000000000089</v>
      </c>
      <c r="P244" s="6">
        <f t="shared" si="62"/>
        <v>25.10000000000009</v>
      </c>
      <c r="Q244" s="5">
        <f t="shared" si="63"/>
        <v>2.807580207860767</v>
      </c>
      <c r="R244" s="5">
        <f t="shared" si="64"/>
        <v>2.807580207860767</v>
      </c>
      <c r="S244" s="5">
        <f t="shared" si="65"/>
        <v>2.7472629272139986</v>
      </c>
      <c r="T244" s="5">
        <f t="shared" si="66"/>
        <v>3.5872998042954731</v>
      </c>
      <c r="U244" s="5">
        <f t="shared" si="67"/>
        <v>3.5872998042954731</v>
      </c>
      <c r="V244" s="5">
        <f t="shared" si="68"/>
        <v>3.5872998042954731</v>
      </c>
      <c r="W244" s="5">
        <f t="shared" si="69"/>
        <v>3.5872998042954731</v>
      </c>
      <c r="X244" s="5">
        <f t="shared" si="70"/>
        <v>1</v>
      </c>
      <c r="Y244" s="5">
        <f t="shared" si="71"/>
        <v>3.3629911489693285</v>
      </c>
      <c r="Z244" s="5">
        <f t="shared" si="72"/>
        <v>2.8273452141209665</v>
      </c>
      <c r="AA244" s="5">
        <f t="shared" si="73"/>
        <v>3.2805819948451798</v>
      </c>
      <c r="AB244" s="5">
        <f t="shared" si="74"/>
        <v>3.2805819948451798</v>
      </c>
      <c r="AC244" s="5">
        <f t="shared" si="75"/>
        <v>3.2805819948451798</v>
      </c>
      <c r="AD244" s="5">
        <f t="shared" si="76"/>
        <v>3.2805819948451798</v>
      </c>
    </row>
    <row r="245" spans="15:30" x14ac:dyDescent="0.2">
      <c r="O245" s="6">
        <f t="shared" si="61"/>
        <v>25.19000000000009</v>
      </c>
      <c r="P245" s="6">
        <f t="shared" si="62"/>
        <v>25.200000000000092</v>
      </c>
      <c r="Q245" s="5">
        <f t="shared" si="63"/>
        <v>2.807580207860767</v>
      </c>
      <c r="R245" s="5">
        <f t="shared" si="64"/>
        <v>2.807580207860767</v>
      </c>
      <c r="S245" s="5">
        <f t="shared" si="65"/>
        <v>2.7472629272139986</v>
      </c>
      <c r="T245" s="5">
        <f t="shared" si="66"/>
        <v>3.5685452813081566</v>
      </c>
      <c r="U245" s="5">
        <f t="shared" si="67"/>
        <v>3.5685452813081566</v>
      </c>
      <c r="V245" s="5">
        <f t="shared" si="68"/>
        <v>3.5685452813081566</v>
      </c>
      <c r="W245" s="5">
        <f t="shared" si="69"/>
        <v>3.5685452813081566</v>
      </c>
      <c r="X245" s="5">
        <f t="shared" si="70"/>
        <v>1</v>
      </c>
      <c r="Y245" s="5">
        <f t="shared" si="71"/>
        <v>3.3629911489693285</v>
      </c>
      <c r="Z245" s="5">
        <f t="shared" si="72"/>
        <v>2.8273452141209665</v>
      </c>
      <c r="AA245" s="5">
        <f t="shared" si="73"/>
        <v>3.2613992646658447</v>
      </c>
      <c r="AB245" s="5">
        <f t="shared" si="74"/>
        <v>3.2613992646658447</v>
      </c>
      <c r="AC245" s="5">
        <f t="shared" si="75"/>
        <v>3.2613992646658447</v>
      </c>
      <c r="AD245" s="5">
        <f t="shared" si="76"/>
        <v>3.2613992646658447</v>
      </c>
    </row>
    <row r="246" spans="15:30" x14ac:dyDescent="0.2">
      <c r="O246" s="6">
        <f t="shared" si="61"/>
        <v>25.290000000000092</v>
      </c>
      <c r="P246" s="6">
        <f t="shared" si="62"/>
        <v>25.300000000000093</v>
      </c>
      <c r="Q246" s="5">
        <f t="shared" si="63"/>
        <v>2.807580207860767</v>
      </c>
      <c r="R246" s="5">
        <f t="shared" si="64"/>
        <v>2.807580207860767</v>
      </c>
      <c r="S246" s="5">
        <f t="shared" si="65"/>
        <v>2.7472629272139986</v>
      </c>
      <c r="T246" s="5">
        <f t="shared" si="66"/>
        <v>3.5500005323832862</v>
      </c>
      <c r="U246" s="5">
        <f t="shared" si="67"/>
        <v>3.5500005323832862</v>
      </c>
      <c r="V246" s="5">
        <f t="shared" si="68"/>
        <v>3.5500005323832862</v>
      </c>
      <c r="W246" s="5">
        <f t="shared" si="69"/>
        <v>3.5500005323832862</v>
      </c>
      <c r="X246" s="5">
        <f t="shared" si="70"/>
        <v>1</v>
      </c>
      <c r="Y246" s="5">
        <f t="shared" si="71"/>
        <v>3.3629911489693285</v>
      </c>
      <c r="Z246" s="5">
        <f t="shared" si="72"/>
        <v>2.8273452141209665</v>
      </c>
      <c r="AA246" s="5">
        <f t="shared" si="73"/>
        <v>3.2424507798844058</v>
      </c>
      <c r="AB246" s="5">
        <f t="shared" si="74"/>
        <v>3.2424507798844058</v>
      </c>
      <c r="AC246" s="5">
        <f t="shared" si="75"/>
        <v>3.2424507798844058</v>
      </c>
      <c r="AD246" s="5">
        <f t="shared" si="76"/>
        <v>3.2424507798844058</v>
      </c>
    </row>
    <row r="247" spans="15:30" x14ac:dyDescent="0.2">
      <c r="O247" s="6">
        <f t="shared" si="61"/>
        <v>25.390000000000093</v>
      </c>
      <c r="P247" s="6">
        <f t="shared" si="62"/>
        <v>25.400000000000095</v>
      </c>
      <c r="Q247" s="5">
        <f t="shared" si="63"/>
        <v>2.807580207860767</v>
      </c>
      <c r="R247" s="5">
        <f t="shared" si="64"/>
        <v>2.807580207860767</v>
      </c>
      <c r="S247" s="5">
        <f t="shared" si="65"/>
        <v>2.7472629272139986</v>
      </c>
      <c r="T247" s="5">
        <f t="shared" si="66"/>
        <v>3.5316622772321833</v>
      </c>
      <c r="U247" s="5">
        <f t="shared" si="67"/>
        <v>3.5316622772321833</v>
      </c>
      <c r="V247" s="5">
        <f t="shared" si="68"/>
        <v>3.5316622772321833</v>
      </c>
      <c r="W247" s="5">
        <f t="shared" si="69"/>
        <v>3.5316622772321833</v>
      </c>
      <c r="X247" s="5">
        <f t="shared" si="70"/>
        <v>1</v>
      </c>
      <c r="Y247" s="5">
        <f t="shared" si="71"/>
        <v>3.3629911489693285</v>
      </c>
      <c r="Z247" s="5">
        <f t="shared" si="72"/>
        <v>2.8273452141209665</v>
      </c>
      <c r="AA247" s="5">
        <f t="shared" si="73"/>
        <v>3.223732616167327</v>
      </c>
      <c r="AB247" s="5">
        <f t="shared" si="74"/>
        <v>3.223732616167327</v>
      </c>
      <c r="AC247" s="5">
        <f t="shared" si="75"/>
        <v>3.223732616167327</v>
      </c>
      <c r="AD247" s="5">
        <f t="shared" si="76"/>
        <v>3.223732616167327</v>
      </c>
    </row>
    <row r="248" spans="15:30" x14ac:dyDescent="0.2">
      <c r="O248" s="6">
        <f t="shared" si="61"/>
        <v>25.490000000000094</v>
      </c>
      <c r="P248" s="6">
        <f t="shared" si="62"/>
        <v>25.500000000000096</v>
      </c>
      <c r="Q248" s="5">
        <f t="shared" si="63"/>
        <v>2.807580207860767</v>
      </c>
      <c r="R248" s="5">
        <f t="shared" si="64"/>
        <v>2.807580207860767</v>
      </c>
      <c r="S248" s="5">
        <f t="shared" si="65"/>
        <v>2.7472629272139986</v>
      </c>
      <c r="T248" s="5">
        <f t="shared" si="66"/>
        <v>3.5135273010520667</v>
      </c>
      <c r="U248" s="5">
        <f t="shared" si="67"/>
        <v>3.5135273010520667</v>
      </c>
      <c r="V248" s="5">
        <f t="shared" si="68"/>
        <v>3.5135273010520667</v>
      </c>
      <c r="W248" s="5">
        <f t="shared" si="69"/>
        <v>3.5135273010520667</v>
      </c>
      <c r="X248" s="5">
        <f t="shared" si="70"/>
        <v>1</v>
      </c>
      <c r="Y248" s="5">
        <f t="shared" si="71"/>
        <v>3.3629911489693285</v>
      </c>
      <c r="Z248" s="5">
        <f t="shared" si="72"/>
        <v>2.8273452141209665</v>
      </c>
      <c r="AA248" s="5">
        <f t="shared" si="73"/>
        <v>3.205240932336856</v>
      </c>
      <c r="AB248" s="5">
        <f t="shared" si="74"/>
        <v>3.205240932336856</v>
      </c>
      <c r="AC248" s="5">
        <f t="shared" si="75"/>
        <v>3.205240932336856</v>
      </c>
      <c r="AD248" s="5">
        <f t="shared" si="76"/>
        <v>3.205240932336856</v>
      </c>
    </row>
    <row r="249" spans="15:30" x14ac:dyDescent="0.2">
      <c r="O249" s="6">
        <f t="shared" si="61"/>
        <v>25.590000000000096</v>
      </c>
      <c r="P249" s="6">
        <f t="shared" si="62"/>
        <v>25.600000000000097</v>
      </c>
      <c r="Q249" s="5">
        <f t="shared" si="63"/>
        <v>2.807580207860767</v>
      </c>
      <c r="R249" s="5">
        <f t="shared" si="64"/>
        <v>2.807580207860767</v>
      </c>
      <c r="S249" s="5">
        <f t="shared" si="65"/>
        <v>2.7472629272139986</v>
      </c>
      <c r="T249" s="5">
        <f t="shared" si="66"/>
        <v>3.4955924529442521</v>
      </c>
      <c r="U249" s="5">
        <f t="shared" si="67"/>
        <v>3.4955924529442521</v>
      </c>
      <c r="V249" s="5">
        <f t="shared" si="68"/>
        <v>3.4955924529442521</v>
      </c>
      <c r="W249" s="5">
        <f t="shared" si="69"/>
        <v>3.4955924529442521</v>
      </c>
      <c r="X249" s="5">
        <f t="shared" si="70"/>
        <v>1</v>
      </c>
      <c r="Y249" s="5">
        <f t="shared" si="71"/>
        <v>3.3629911489693285</v>
      </c>
      <c r="Z249" s="5">
        <f t="shared" si="72"/>
        <v>2.8273452141209665</v>
      </c>
      <c r="AA249" s="5">
        <f t="shared" si="73"/>
        <v>3.1869719682533186</v>
      </c>
      <c r="AB249" s="5">
        <f t="shared" si="74"/>
        <v>3.1869719682533186</v>
      </c>
      <c r="AC249" s="5">
        <f t="shared" si="75"/>
        <v>3.1869719682533186</v>
      </c>
      <c r="AD249" s="5">
        <f t="shared" si="76"/>
        <v>3.1869719682533186</v>
      </c>
    </row>
    <row r="250" spans="15:30" x14ac:dyDescent="0.2">
      <c r="O250" s="6">
        <f t="shared" si="61"/>
        <v>25.690000000000097</v>
      </c>
      <c r="P250" s="6">
        <f t="shared" si="62"/>
        <v>25.700000000000099</v>
      </c>
      <c r="Q250" s="5">
        <f t="shared" si="63"/>
        <v>2.807580207860767</v>
      </c>
      <c r="R250" s="5">
        <f t="shared" si="64"/>
        <v>2.807580207860767</v>
      </c>
      <c r="S250" s="5">
        <f t="shared" si="65"/>
        <v>2.7472629272139986</v>
      </c>
      <c r="T250" s="5">
        <f t="shared" si="66"/>
        <v>3.4778546443770373</v>
      </c>
      <c r="U250" s="5">
        <f t="shared" si="67"/>
        <v>3.4778546443770373</v>
      </c>
      <c r="V250" s="5">
        <f t="shared" si="68"/>
        <v>3.4778546443770373</v>
      </c>
      <c r="W250" s="5">
        <f t="shared" si="69"/>
        <v>3.4778546443770373</v>
      </c>
      <c r="X250" s="5">
        <f t="shared" si="70"/>
        <v>1</v>
      </c>
      <c r="Y250" s="5">
        <f t="shared" si="71"/>
        <v>3.3629911489693285</v>
      </c>
      <c r="Z250" s="5">
        <f t="shared" si="72"/>
        <v>2.8273452141209665</v>
      </c>
      <c r="AA250" s="5">
        <f t="shared" si="73"/>
        <v>3.1689220427601761</v>
      </c>
      <c r="AB250" s="5">
        <f t="shared" si="74"/>
        <v>3.1689220427601761</v>
      </c>
      <c r="AC250" s="5">
        <f t="shared" si="75"/>
        <v>3.1689220427601761</v>
      </c>
      <c r="AD250" s="5">
        <f t="shared" si="76"/>
        <v>3.1689220427601761</v>
      </c>
    </row>
    <row r="251" spans="15:30" x14ac:dyDescent="0.2">
      <c r="O251" s="6">
        <f t="shared" si="61"/>
        <v>25.790000000000099</v>
      </c>
      <c r="P251" s="6">
        <f t="shared" si="62"/>
        <v>25.8000000000001</v>
      </c>
      <c r="Q251" s="5">
        <f t="shared" si="63"/>
        <v>2.807580207860767</v>
      </c>
      <c r="R251" s="5">
        <f t="shared" si="64"/>
        <v>2.807580207860767</v>
      </c>
      <c r="S251" s="5">
        <f t="shared" si="65"/>
        <v>2.7472629272139986</v>
      </c>
      <c r="T251" s="5">
        <f t="shared" si="66"/>
        <v>3.460310847691817</v>
      </c>
      <c r="U251" s="5">
        <f t="shared" si="67"/>
        <v>3.460310847691817</v>
      </c>
      <c r="V251" s="5">
        <f t="shared" si="68"/>
        <v>3.460310847691817</v>
      </c>
      <c r="W251" s="5">
        <f t="shared" si="69"/>
        <v>3.460310847691817</v>
      </c>
      <c r="X251" s="5">
        <f t="shared" si="70"/>
        <v>1</v>
      </c>
      <c r="Y251" s="5">
        <f t="shared" si="71"/>
        <v>3.3629911489693285</v>
      </c>
      <c r="Z251" s="5">
        <f t="shared" si="72"/>
        <v>2.8273452141209665</v>
      </c>
      <c r="AA251" s="5">
        <f t="shared" si="73"/>
        <v>3.1510875516897112</v>
      </c>
      <c r="AB251" s="5">
        <f t="shared" si="74"/>
        <v>3.1510875516897112</v>
      </c>
      <c r="AC251" s="5">
        <f t="shared" si="75"/>
        <v>3.1510875516897112</v>
      </c>
      <c r="AD251" s="5">
        <f t="shared" si="76"/>
        <v>3.1510875516897112</v>
      </c>
    </row>
    <row r="252" spans="15:30" x14ac:dyDescent="0.2">
      <c r="O252" s="6">
        <f t="shared" si="61"/>
        <v>25.8900000000001</v>
      </c>
      <c r="P252" s="6">
        <f t="shared" si="62"/>
        <v>25.900000000000102</v>
      </c>
      <c r="Q252" s="5">
        <f t="shared" si="63"/>
        <v>2.807580207860767</v>
      </c>
      <c r="R252" s="5">
        <f t="shared" si="64"/>
        <v>2.807580207860767</v>
      </c>
      <c r="S252" s="5">
        <f t="shared" si="65"/>
        <v>2.7472629272139986</v>
      </c>
      <c r="T252" s="5">
        <f t="shared" si="66"/>
        <v>3.4429580946510794</v>
      </c>
      <c r="U252" s="5">
        <f t="shared" si="67"/>
        <v>3.4429580946510794</v>
      </c>
      <c r="V252" s="5">
        <f t="shared" si="68"/>
        <v>3.4429580946510794</v>
      </c>
      <c r="W252" s="5">
        <f t="shared" si="69"/>
        <v>3.4429580946510794</v>
      </c>
      <c r="X252" s="5">
        <f t="shared" si="70"/>
        <v>1</v>
      </c>
      <c r="Y252" s="5">
        <f t="shared" si="71"/>
        <v>3.3629911489693285</v>
      </c>
      <c r="Z252" s="5">
        <f t="shared" si="72"/>
        <v>2.8273452141209665</v>
      </c>
      <c r="AA252" s="5">
        <f t="shared" si="73"/>
        <v>3.1334649659273164</v>
      </c>
      <c r="AB252" s="5">
        <f t="shared" si="74"/>
        <v>3.1334649659273164</v>
      </c>
      <c r="AC252" s="5">
        <f t="shared" si="75"/>
        <v>3.1334649659273164</v>
      </c>
      <c r="AD252" s="5">
        <f t="shared" si="76"/>
        <v>3.1334649659273164</v>
      </c>
    </row>
    <row r="253" spans="15:30" x14ac:dyDescent="0.2">
      <c r="O253" s="6">
        <f t="shared" si="61"/>
        <v>25.990000000000101</v>
      </c>
      <c r="P253" s="6">
        <f t="shared" si="62"/>
        <v>26.000000000000103</v>
      </c>
      <c r="Q253" s="5">
        <f t="shared" si="63"/>
        <v>2.807580207860767</v>
      </c>
      <c r="R253" s="5">
        <f t="shared" si="64"/>
        <v>2.807580207860767</v>
      </c>
      <c r="S253" s="5">
        <f t="shared" si="65"/>
        <v>2.7472629272139986</v>
      </c>
      <c r="T253" s="5">
        <f t="shared" si="66"/>
        <v>3.4257934750268895</v>
      </c>
      <c r="U253" s="5">
        <f t="shared" si="67"/>
        <v>3.4257934750268895</v>
      </c>
      <c r="V253" s="5">
        <f t="shared" si="68"/>
        <v>3.4257934750268895</v>
      </c>
      <c r="W253" s="5">
        <f t="shared" si="69"/>
        <v>3.4257934750268895</v>
      </c>
      <c r="X253" s="5">
        <f t="shared" si="70"/>
        <v>1</v>
      </c>
      <c r="Y253" s="5">
        <f t="shared" si="71"/>
        <v>3.3629911489693285</v>
      </c>
      <c r="Z253" s="5">
        <f t="shared" si="72"/>
        <v>2.8273452141209665</v>
      </c>
      <c r="AA253" s="5">
        <f t="shared" si="73"/>
        <v>3.116050829532429</v>
      </c>
      <c r="AB253" s="5">
        <f t="shared" si="74"/>
        <v>3.116050829532429</v>
      </c>
      <c r="AC253" s="5">
        <f t="shared" si="75"/>
        <v>3.116050829532429</v>
      </c>
      <c r="AD253" s="5">
        <f t="shared" si="76"/>
        <v>3.116050829532429</v>
      </c>
    </row>
    <row r="254" spans="15:30" x14ac:dyDescent="0.2">
      <c r="O254" s="6">
        <f t="shared" si="61"/>
        <v>26.090000000000103</v>
      </c>
      <c r="P254" s="6">
        <f t="shared" si="62"/>
        <v>26.100000000000104</v>
      </c>
      <c r="Q254" s="5">
        <f t="shared" si="63"/>
        <v>2.807580207860767</v>
      </c>
      <c r="R254" s="5">
        <f t="shared" si="64"/>
        <v>2.807580207860767</v>
      </c>
      <c r="S254" s="5">
        <f t="shared" si="65"/>
        <v>2.7472629272139986</v>
      </c>
      <c r="T254" s="5">
        <f t="shared" si="66"/>
        <v>3.4088141352286101</v>
      </c>
      <c r="U254" s="5">
        <f t="shared" si="67"/>
        <v>3.4088141352286101</v>
      </c>
      <c r="V254" s="5">
        <f t="shared" si="68"/>
        <v>3.4088141352286101</v>
      </c>
      <c r="W254" s="5">
        <f t="shared" si="69"/>
        <v>3.4088141352286101</v>
      </c>
      <c r="X254" s="5">
        <f t="shared" si="70"/>
        <v>1</v>
      </c>
      <c r="Y254" s="5">
        <f t="shared" si="71"/>
        <v>3.3629911489693285</v>
      </c>
      <c r="Z254" s="5">
        <f t="shared" si="72"/>
        <v>2.8273452141209665</v>
      </c>
      <c r="AA254" s="5">
        <f t="shared" si="73"/>
        <v>3.0988417579142142</v>
      </c>
      <c r="AB254" s="5">
        <f t="shared" si="74"/>
        <v>3.0988417579142142</v>
      </c>
      <c r="AC254" s="5">
        <f t="shared" si="75"/>
        <v>3.0988417579142142</v>
      </c>
      <c r="AD254" s="5">
        <f t="shared" si="76"/>
        <v>3.0988417579142142</v>
      </c>
    </row>
    <row r="255" spans="15:30" x14ac:dyDescent="0.2">
      <c r="O255" s="6">
        <f t="shared" si="61"/>
        <v>26.190000000000104</v>
      </c>
      <c r="P255" s="6">
        <f t="shared" si="62"/>
        <v>26.200000000000106</v>
      </c>
      <c r="Q255" s="5">
        <f t="shared" si="63"/>
        <v>2.807580207860767</v>
      </c>
      <c r="R255" s="5">
        <f t="shared" si="64"/>
        <v>2.807580207860767</v>
      </c>
      <c r="S255" s="5">
        <f t="shared" si="65"/>
        <v>2.7472629272139986</v>
      </c>
      <c r="T255" s="5">
        <f t="shared" si="66"/>
        <v>3.3920172769685948</v>
      </c>
      <c r="U255" s="5">
        <f t="shared" si="67"/>
        <v>3.3920172769685948</v>
      </c>
      <c r="V255" s="5">
        <f t="shared" si="68"/>
        <v>3.3920172769685948</v>
      </c>
      <c r="W255" s="5">
        <f t="shared" si="69"/>
        <v>3.3920172769685948</v>
      </c>
      <c r="X255" s="5">
        <f t="shared" si="70"/>
        <v>1</v>
      </c>
      <c r="Y255" s="5">
        <f t="shared" si="71"/>
        <v>3.3629911489693285</v>
      </c>
      <c r="Z255" s="5">
        <f t="shared" si="72"/>
        <v>2.8273452141209665</v>
      </c>
      <c r="AA255" s="5">
        <f t="shared" si="73"/>
        <v>3.0818344360601961</v>
      </c>
      <c r="AB255" s="5">
        <f t="shared" si="74"/>
        <v>3.0818344360601961</v>
      </c>
      <c r="AC255" s="5">
        <f t="shared" si="75"/>
        <v>3.0818344360601961</v>
      </c>
      <c r="AD255" s="5">
        <f t="shared" si="76"/>
        <v>3.0818344360601961</v>
      </c>
    </row>
    <row r="256" spans="15:30" x14ac:dyDescent="0.2">
      <c r="O256" s="6">
        <f t="shared" si="61"/>
        <v>26.290000000000106</v>
      </c>
      <c r="P256" s="6">
        <f t="shared" si="62"/>
        <v>26.300000000000107</v>
      </c>
      <c r="Q256" s="5">
        <f t="shared" si="63"/>
        <v>2.807580207860767</v>
      </c>
      <c r="R256" s="5">
        <f t="shared" si="64"/>
        <v>2.807580207860767</v>
      </c>
      <c r="S256" s="5">
        <f t="shared" si="65"/>
        <v>2.7472629272139986</v>
      </c>
      <c r="T256" s="5">
        <f t="shared" si="66"/>
        <v>3.3754001559646531</v>
      </c>
      <c r="U256" s="5">
        <f t="shared" si="67"/>
        <v>3.3754001559646531</v>
      </c>
      <c r="V256" s="5">
        <f t="shared" si="68"/>
        <v>3.3754001559646531</v>
      </c>
      <c r="W256" s="5">
        <f t="shared" si="69"/>
        <v>3.3754001559646531</v>
      </c>
      <c r="X256" s="5">
        <f t="shared" si="70"/>
        <v>1</v>
      </c>
      <c r="Y256" s="5">
        <f t="shared" si="71"/>
        <v>3.3629911489693285</v>
      </c>
      <c r="Z256" s="5">
        <f t="shared" si="72"/>
        <v>2.8273452141209665</v>
      </c>
      <c r="AA256" s="5">
        <f t="shared" si="73"/>
        <v>3.0650256168160768</v>
      </c>
      <c r="AB256" s="5">
        <f t="shared" si="74"/>
        <v>3.0650256168160768</v>
      </c>
      <c r="AC256" s="5">
        <f t="shared" si="75"/>
        <v>3.0650256168160768</v>
      </c>
      <c r="AD256" s="5">
        <f t="shared" si="76"/>
        <v>3.0650256168160768</v>
      </c>
    </row>
    <row r="257" spans="15:30" x14ac:dyDescent="0.2">
      <c r="O257" s="6">
        <f t="shared" si="61"/>
        <v>26.390000000000107</v>
      </c>
      <c r="P257" s="6">
        <f t="shared" si="62"/>
        <v>26.400000000000109</v>
      </c>
      <c r="Q257" s="5">
        <f t="shared" si="63"/>
        <v>2.807580207860767</v>
      </c>
      <c r="R257" s="5">
        <f t="shared" si="64"/>
        <v>2.807580207860767</v>
      </c>
      <c r="S257" s="5">
        <f t="shared" si="65"/>
        <v>2.7472629272139986</v>
      </c>
      <c r="T257" s="5">
        <f t="shared" si="66"/>
        <v>3.358960080678147</v>
      </c>
      <c r="U257" s="5">
        <f t="shared" si="67"/>
        <v>3.358960080678147</v>
      </c>
      <c r="V257" s="5">
        <f t="shared" si="68"/>
        <v>3.358960080678147</v>
      </c>
      <c r="W257" s="5">
        <f t="shared" si="69"/>
        <v>3.358960080678147</v>
      </c>
      <c r="X257" s="5">
        <f t="shared" si="70"/>
        <v>1</v>
      </c>
      <c r="Y257" s="5">
        <f t="shared" si="71"/>
        <v>3.3629911489693285</v>
      </c>
      <c r="Z257" s="5">
        <f t="shared" si="72"/>
        <v>2.8273452141209665</v>
      </c>
      <c r="AA257" s="5">
        <f t="shared" si="73"/>
        <v>3.0484121192150626</v>
      </c>
      <c r="AB257" s="5">
        <f t="shared" si="74"/>
        <v>3.0484121192150626</v>
      </c>
      <c r="AC257" s="5">
        <f t="shared" si="75"/>
        <v>3.0484121192150626</v>
      </c>
      <c r="AD257" s="5">
        <f t="shared" si="76"/>
        <v>3.0484121192150626</v>
      </c>
    </row>
    <row r="258" spans="15:30" x14ac:dyDescent="0.2">
      <c r="O258" s="6">
        <f t="shared" si="61"/>
        <v>26.490000000000109</v>
      </c>
      <c r="P258" s="6">
        <f t="shared" si="62"/>
        <v>26.50000000000011</v>
      </c>
      <c r="Q258" s="5">
        <f t="shared" si="63"/>
        <v>2.807580207860767</v>
      </c>
      <c r="R258" s="5">
        <f t="shared" si="64"/>
        <v>2.807580207860767</v>
      </c>
      <c r="S258" s="5">
        <f t="shared" si="65"/>
        <v>2.7472629272139986</v>
      </c>
      <c r="T258" s="5">
        <f t="shared" si="66"/>
        <v>3.3426944110865806</v>
      </c>
      <c r="U258" s="5">
        <f t="shared" si="67"/>
        <v>3.3426944110865806</v>
      </c>
      <c r="V258" s="5">
        <f t="shared" si="68"/>
        <v>3.3426944110865806</v>
      </c>
      <c r="W258" s="5">
        <f t="shared" si="69"/>
        <v>3.3426944110865806</v>
      </c>
      <c r="X258" s="5">
        <f t="shared" si="70"/>
        <v>1</v>
      </c>
      <c r="Y258" s="5">
        <f t="shared" si="71"/>
        <v>3.3629911489693285</v>
      </c>
      <c r="Z258" s="5">
        <f t="shared" si="72"/>
        <v>2.8273452141209665</v>
      </c>
      <c r="AA258" s="5">
        <f t="shared" si="73"/>
        <v>3.0319908268550808</v>
      </c>
      <c r="AB258" s="5">
        <f t="shared" si="74"/>
        <v>3.0319908268550808</v>
      </c>
      <c r="AC258" s="5">
        <f t="shared" si="75"/>
        <v>3.0319908268550808</v>
      </c>
      <c r="AD258" s="5">
        <f t="shared" si="76"/>
        <v>3.0319908268550808</v>
      </c>
    </row>
    <row r="259" spans="15:30" x14ac:dyDescent="0.2">
      <c r="O259" s="6">
        <f t="shared" ref="O259:O322" si="77">P259-0.01</f>
        <v>26.59000000000011</v>
      </c>
      <c r="P259" s="6">
        <f t="shared" si="62"/>
        <v>26.600000000000112</v>
      </c>
      <c r="Q259" s="5">
        <f t="shared" si="63"/>
        <v>2.807580207860767</v>
      </c>
      <c r="R259" s="5">
        <f t="shared" si="64"/>
        <v>2.807580207860767</v>
      </c>
      <c r="S259" s="5">
        <f t="shared" si="65"/>
        <v>2.7472629272139986</v>
      </c>
      <c r="T259" s="5">
        <f t="shared" si="66"/>
        <v>3.3266005574896034</v>
      </c>
      <c r="U259" s="5">
        <f t="shared" si="67"/>
        <v>3.3266005574896034</v>
      </c>
      <c r="V259" s="5">
        <f t="shared" si="68"/>
        <v>3.3266005574896034</v>
      </c>
      <c r="W259" s="5">
        <f t="shared" si="69"/>
        <v>3.3266005574896034</v>
      </c>
      <c r="X259" s="5">
        <f t="shared" si="70"/>
        <v>1</v>
      </c>
      <c r="Y259" s="5">
        <f t="shared" si="71"/>
        <v>3.3629911489693285</v>
      </c>
      <c r="Z259" s="5">
        <f t="shared" si="72"/>
        <v>2.8273452141209665</v>
      </c>
      <c r="AA259" s="5">
        <f t="shared" si="73"/>
        <v>3.015758686322322</v>
      </c>
      <c r="AB259" s="5">
        <f t="shared" si="74"/>
        <v>3.015758686322322</v>
      </c>
      <c r="AC259" s="5">
        <f t="shared" si="75"/>
        <v>3.015758686322322</v>
      </c>
      <c r="AD259" s="5">
        <f t="shared" si="76"/>
        <v>3.015758686322322</v>
      </c>
    </row>
    <row r="260" spans="15:30" x14ac:dyDescent="0.2">
      <c r="O260" s="6">
        <f t="shared" si="77"/>
        <v>26.690000000000111</v>
      </c>
      <c r="P260" s="6">
        <f t="shared" ref="P260:P323" si="78">P259+0.1</f>
        <v>26.700000000000113</v>
      </c>
      <c r="Q260" s="5">
        <f t="shared" ref="Q260:Q323" si="79">IF($P260&gt;=$D$5,1,10^($C$5*LOG(MAX($P260,$E$5)/$D$5)^2))</f>
        <v>2.807580207860767</v>
      </c>
      <c r="R260" s="5">
        <f t="shared" ref="R260:R323" si="80">IF($P260&gt;=$D$6,1,10^($C$6*LOG(MAX($P260,$E$6)/$D$6)^2))</f>
        <v>2.807580207860767</v>
      </c>
      <c r="S260" s="5">
        <f t="shared" ref="S260:S323" si="81">IF($P260&gt;=$D$7,1,10^($C$7*LOG(MAX($P260,$E$7)/$D$7)^2))</f>
        <v>2.7472629272139986</v>
      </c>
      <c r="T260" s="5">
        <f t="shared" ref="T260:T323" si="82">IF($P260&gt;=$D$8,1,10^($C$8*LOG(MAX($P260,$E$8)/$D$8)^2))</f>
        <v>3.3106759793474203</v>
      </c>
      <c r="U260" s="5">
        <f t="shared" ref="U260:U323" si="83">IF($P260&gt;=$D$9,1,10^($C$9*LOG(MAX($P260,$E$9)/$D$9)^2))</f>
        <v>3.3106759793474203</v>
      </c>
      <c r="V260" s="5">
        <f t="shared" ref="V260:V323" si="84">IF($P260&gt;=$D$10,1,10^($C$10*LOG(MAX($P260,$E$10)/$D$10)^2))</f>
        <v>3.3106759793474203</v>
      </c>
      <c r="W260" s="5">
        <f t="shared" ref="W260:W323" si="85">IF($P260&gt;=$D$11,1,10^($C$11*LOG(MAX($P260,$E$11)/$D$11)^2))</f>
        <v>3.3106759793474203</v>
      </c>
      <c r="X260" s="5">
        <f t="shared" ref="X260:X323" si="86">IF($P260&gt;=$H262,1,10^($G$5*LOG(MAX($P260,$I$5)/$H$5)^2))</f>
        <v>1</v>
      </c>
      <c r="Y260" s="5">
        <f t="shared" ref="Y260:Y323" si="87">IF($P260&gt;=$H$6,1,10^($G$6*LOG(MAX($P260,$I$6)/$H$6)^2))</f>
        <v>3.3629911489693285</v>
      </c>
      <c r="Z260" s="5">
        <f t="shared" ref="Z260:Z323" si="88">IF($P260&gt;=$H$7,1,10^($G$7*LOG(MAX($P260,$I$7)/$H$7)^2))</f>
        <v>2.8273452141209665</v>
      </c>
      <c r="AA260" s="5">
        <f t="shared" ref="AA260:AA323" si="89">IF(P260&gt;=$H$8,1,10^($G$8*LOG(MAX($P260,$I$8)/$H$8)^2))</f>
        <v>2.9997127056595927</v>
      </c>
      <c r="AB260" s="5">
        <f t="shared" ref="AB260:AB323" si="90">IF($P260&gt;=$H$9,1,10^($G$9*LOG(MAX($P260,$I$9)/$H$9)^2))</f>
        <v>2.9997127056595927</v>
      </c>
      <c r="AC260" s="5">
        <f t="shared" ref="AC260:AC323" si="91">IF($P260&gt;=$H$10,1,10^($G$10*LOG(MAX($P260,$I$10)/$H$10)^2))</f>
        <v>2.9997127056595927</v>
      </c>
      <c r="AD260" s="5">
        <f t="shared" ref="AD260:AD323" si="92">IF($P260&gt;=$H$11,1,10^($G$11*LOG(MAX($P260,$I$11)/$H$11)^2))</f>
        <v>2.9997127056595927</v>
      </c>
    </row>
    <row r="261" spans="15:30" x14ac:dyDescent="0.2">
      <c r="O261" s="6">
        <f t="shared" si="77"/>
        <v>26.790000000000113</v>
      </c>
      <c r="P261" s="6">
        <f t="shared" si="78"/>
        <v>26.800000000000114</v>
      </c>
      <c r="Q261" s="5">
        <f t="shared" si="79"/>
        <v>2.807580207860767</v>
      </c>
      <c r="R261" s="5">
        <f t="shared" si="80"/>
        <v>2.807580207860767</v>
      </c>
      <c r="S261" s="5">
        <f t="shared" si="81"/>
        <v>2.7472629272139986</v>
      </c>
      <c r="T261" s="5">
        <f t="shared" si="82"/>
        <v>3.2949181841505588</v>
      </c>
      <c r="U261" s="5">
        <f t="shared" si="83"/>
        <v>3.2949181841505588</v>
      </c>
      <c r="V261" s="5">
        <f t="shared" si="84"/>
        <v>3.2949181841505588</v>
      </c>
      <c r="W261" s="5">
        <f t="shared" si="85"/>
        <v>3.2949181841505588</v>
      </c>
      <c r="X261" s="5">
        <f t="shared" si="86"/>
        <v>1</v>
      </c>
      <c r="Y261" s="5">
        <f t="shared" si="87"/>
        <v>3.3629911489693285</v>
      </c>
      <c r="Z261" s="5">
        <f t="shared" si="88"/>
        <v>2.8273452141209665</v>
      </c>
      <c r="AA261" s="5">
        <f t="shared" si="89"/>
        <v>2.98384995287805</v>
      </c>
      <c r="AB261" s="5">
        <f t="shared" si="90"/>
        <v>2.98384995287805</v>
      </c>
      <c r="AC261" s="5">
        <f t="shared" si="91"/>
        <v>2.98384995287805</v>
      </c>
      <c r="AD261" s="5">
        <f t="shared" si="92"/>
        <v>2.98384995287805</v>
      </c>
    </row>
    <row r="262" spans="15:30" x14ac:dyDescent="0.2">
      <c r="O262" s="6">
        <f t="shared" si="77"/>
        <v>26.890000000000114</v>
      </c>
      <c r="P262" s="6">
        <f t="shared" si="78"/>
        <v>26.900000000000116</v>
      </c>
      <c r="Q262" s="5">
        <f t="shared" si="79"/>
        <v>2.807580207860767</v>
      </c>
      <c r="R262" s="5">
        <f t="shared" si="80"/>
        <v>2.807580207860767</v>
      </c>
      <c r="S262" s="5">
        <f t="shared" si="81"/>
        <v>2.7472629272139986</v>
      </c>
      <c r="T262" s="5">
        <f t="shared" si="82"/>
        <v>3.2793247263200613</v>
      </c>
      <c r="U262" s="5">
        <f t="shared" si="83"/>
        <v>3.2793247263200613</v>
      </c>
      <c r="V262" s="5">
        <f t="shared" si="84"/>
        <v>3.2793247263200613</v>
      </c>
      <c r="W262" s="5">
        <f t="shared" si="85"/>
        <v>3.2793247263200613</v>
      </c>
      <c r="X262" s="5">
        <f t="shared" si="86"/>
        <v>1</v>
      </c>
      <c r="Y262" s="5">
        <f t="shared" si="87"/>
        <v>3.3629911489693285</v>
      </c>
      <c r="Z262" s="5">
        <f t="shared" si="88"/>
        <v>2.8273452141209665</v>
      </c>
      <c r="AA262" s="5">
        <f t="shared" si="89"/>
        <v>2.9681675545109001</v>
      </c>
      <c r="AB262" s="5">
        <f t="shared" si="90"/>
        <v>2.9681675545109001</v>
      </c>
      <c r="AC262" s="5">
        <f t="shared" si="91"/>
        <v>2.9681675545109001</v>
      </c>
      <c r="AD262" s="5">
        <f t="shared" si="92"/>
        <v>2.9681675545109001</v>
      </c>
    </row>
    <row r="263" spans="15:30" x14ac:dyDescent="0.2">
      <c r="O263" s="6">
        <f t="shared" si="77"/>
        <v>26.990000000000116</v>
      </c>
      <c r="P263" s="6">
        <f t="shared" si="78"/>
        <v>27.000000000000117</v>
      </c>
      <c r="Q263" s="5">
        <f t="shared" si="79"/>
        <v>2.807580207860767</v>
      </c>
      <c r="R263" s="5">
        <f t="shared" si="80"/>
        <v>2.807580207860767</v>
      </c>
      <c r="S263" s="5">
        <f t="shared" si="81"/>
        <v>2.7472629272139986</v>
      </c>
      <c r="T263" s="5">
        <f t="shared" si="82"/>
        <v>3.2638932061371433</v>
      </c>
      <c r="U263" s="5">
        <f t="shared" si="83"/>
        <v>3.2638932061371433</v>
      </c>
      <c r="V263" s="5">
        <f t="shared" si="84"/>
        <v>3.2638932061371433</v>
      </c>
      <c r="W263" s="5">
        <f t="shared" si="85"/>
        <v>3.2638932061371433</v>
      </c>
      <c r="X263" s="5">
        <f t="shared" si="86"/>
        <v>1</v>
      </c>
      <c r="Y263" s="5">
        <f t="shared" si="87"/>
        <v>3.3629911489693285</v>
      </c>
      <c r="Z263" s="5">
        <f t="shared" si="88"/>
        <v>2.8273452141209665</v>
      </c>
      <c r="AA263" s="5">
        <f t="shared" si="89"/>
        <v>2.952662694207719</v>
      </c>
      <c r="AB263" s="5">
        <f t="shared" si="90"/>
        <v>2.952662694207719</v>
      </c>
      <c r="AC263" s="5">
        <f t="shared" si="91"/>
        <v>2.952662694207719</v>
      </c>
      <c r="AD263" s="5">
        <f t="shared" si="92"/>
        <v>2.952662694207719</v>
      </c>
    </row>
    <row r="264" spans="15:30" x14ac:dyDescent="0.2">
      <c r="O264" s="6">
        <f t="shared" si="77"/>
        <v>27.090000000000117</v>
      </c>
      <c r="P264" s="6">
        <f t="shared" si="78"/>
        <v>27.100000000000119</v>
      </c>
      <c r="Q264" s="5">
        <f t="shared" si="79"/>
        <v>2.807580207860767</v>
      </c>
      <c r="R264" s="5">
        <f t="shared" si="80"/>
        <v>2.807580207860767</v>
      </c>
      <c r="S264" s="5">
        <f t="shared" si="81"/>
        <v>2.7472629272139986</v>
      </c>
      <c r="T264" s="5">
        <f t="shared" si="82"/>
        <v>3.24862126870143</v>
      </c>
      <c r="U264" s="5">
        <f t="shared" si="83"/>
        <v>3.24862126870143</v>
      </c>
      <c r="V264" s="5">
        <f t="shared" si="84"/>
        <v>3.24862126870143</v>
      </c>
      <c r="W264" s="5">
        <f t="shared" si="85"/>
        <v>3.24862126870143</v>
      </c>
      <c r="X264" s="5">
        <f t="shared" si="86"/>
        <v>1</v>
      </c>
      <c r="Y264" s="5">
        <f t="shared" si="87"/>
        <v>3.3629911489693285</v>
      </c>
      <c r="Z264" s="5">
        <f t="shared" si="88"/>
        <v>2.8273452141209665</v>
      </c>
      <c r="AA264" s="5">
        <f t="shared" si="89"/>
        <v>2.9373326113681033</v>
      </c>
      <c r="AB264" s="5">
        <f t="shared" si="90"/>
        <v>2.9373326113681033</v>
      </c>
      <c r="AC264" s="5">
        <f t="shared" si="91"/>
        <v>2.9373326113681033</v>
      </c>
      <c r="AD264" s="5">
        <f t="shared" si="92"/>
        <v>2.9373326113681033</v>
      </c>
    </row>
    <row r="265" spans="15:30" x14ac:dyDescent="0.2">
      <c r="O265" s="6">
        <f t="shared" si="77"/>
        <v>27.190000000000119</v>
      </c>
      <c r="P265" s="6">
        <f t="shared" si="78"/>
        <v>27.20000000000012</v>
      </c>
      <c r="Q265" s="5">
        <f t="shared" si="79"/>
        <v>2.807580207860767</v>
      </c>
      <c r="R265" s="5">
        <f t="shared" si="80"/>
        <v>2.807580207860767</v>
      </c>
      <c r="S265" s="5">
        <f t="shared" si="81"/>
        <v>2.7472629272139986</v>
      </c>
      <c r="T265" s="5">
        <f t="shared" si="82"/>
        <v>3.2335066029168966</v>
      </c>
      <c r="U265" s="5">
        <f t="shared" si="83"/>
        <v>3.2335066029168966</v>
      </c>
      <c r="V265" s="5">
        <f t="shared" si="84"/>
        <v>3.2335066029168966</v>
      </c>
      <c r="W265" s="5">
        <f t="shared" si="85"/>
        <v>3.2335066029168966</v>
      </c>
      <c r="X265" s="5">
        <f t="shared" si="86"/>
        <v>1</v>
      </c>
      <c r="Y265" s="5">
        <f t="shared" si="87"/>
        <v>3.3629911489693285</v>
      </c>
      <c r="Z265" s="5">
        <f t="shared" si="88"/>
        <v>2.8273452141209665</v>
      </c>
      <c r="AA265" s="5">
        <f t="shared" si="89"/>
        <v>2.9221745998133875</v>
      </c>
      <c r="AB265" s="5">
        <f t="shared" si="90"/>
        <v>2.9221745998133875</v>
      </c>
      <c r="AC265" s="5">
        <f t="shared" si="91"/>
        <v>2.9221745998133875</v>
      </c>
      <c r="AD265" s="5">
        <f t="shared" si="92"/>
        <v>2.9221745998133875</v>
      </c>
    </row>
    <row r="266" spans="15:30" x14ac:dyDescent="0.2">
      <c r="O266" s="6">
        <f t="shared" si="77"/>
        <v>27.29000000000012</v>
      </c>
      <c r="P266" s="6">
        <f t="shared" si="78"/>
        <v>27.300000000000122</v>
      </c>
      <c r="Q266" s="5">
        <f t="shared" si="79"/>
        <v>2.807580207860767</v>
      </c>
      <c r="R266" s="5">
        <f t="shared" si="80"/>
        <v>2.807580207860767</v>
      </c>
      <c r="S266" s="5">
        <f t="shared" si="81"/>
        <v>2.7472629272139986</v>
      </c>
      <c r="T266" s="5">
        <f t="shared" si="82"/>
        <v>3.2185469405046607</v>
      </c>
      <c r="U266" s="5">
        <f t="shared" si="83"/>
        <v>3.2185469405046607</v>
      </c>
      <c r="V266" s="5">
        <f t="shared" si="84"/>
        <v>3.2185469405046607</v>
      </c>
      <c r="W266" s="5">
        <f t="shared" si="85"/>
        <v>3.2185469405046607</v>
      </c>
      <c r="X266" s="5">
        <f t="shared" si="86"/>
        <v>1</v>
      </c>
      <c r="Y266" s="5">
        <f t="shared" si="87"/>
        <v>3.3629911489693285</v>
      </c>
      <c r="Z266" s="5">
        <f t="shared" si="88"/>
        <v>2.8273452141209665</v>
      </c>
      <c r="AA266" s="5">
        <f t="shared" si="89"/>
        <v>2.9071860064952322</v>
      </c>
      <c r="AB266" s="5">
        <f t="shared" si="90"/>
        <v>2.9071860064952322</v>
      </c>
      <c r="AC266" s="5">
        <f t="shared" si="91"/>
        <v>2.9071860064952322</v>
      </c>
      <c r="AD266" s="5">
        <f t="shared" si="92"/>
        <v>2.9071860064952322</v>
      </c>
    </row>
    <row r="267" spans="15:30" x14ac:dyDescent="0.2">
      <c r="O267" s="6">
        <f t="shared" si="77"/>
        <v>27.390000000000121</v>
      </c>
      <c r="P267" s="6">
        <f t="shared" si="78"/>
        <v>27.400000000000123</v>
      </c>
      <c r="Q267" s="5">
        <f t="shared" si="79"/>
        <v>2.807580207860767</v>
      </c>
      <c r="R267" s="5">
        <f t="shared" si="80"/>
        <v>2.807580207860767</v>
      </c>
      <c r="S267" s="5">
        <f t="shared" si="81"/>
        <v>2.7472629272139986</v>
      </c>
      <c r="T267" s="5">
        <f t="shared" si="82"/>
        <v>3.2037400550418234</v>
      </c>
      <c r="U267" s="5">
        <f t="shared" si="83"/>
        <v>3.2037400550418234</v>
      </c>
      <c r="V267" s="5">
        <f t="shared" si="84"/>
        <v>3.2037400550418234</v>
      </c>
      <c r="W267" s="5">
        <f t="shared" si="85"/>
        <v>3.2037400550418234</v>
      </c>
      <c r="X267" s="5">
        <f t="shared" si="86"/>
        <v>1</v>
      </c>
      <c r="Y267" s="5">
        <f t="shared" si="87"/>
        <v>3.3629911489693285</v>
      </c>
      <c r="Z267" s="5">
        <f t="shared" si="88"/>
        <v>2.8273452141209665</v>
      </c>
      <c r="AA267" s="5">
        <f t="shared" si="89"/>
        <v>2.8923642302399069</v>
      </c>
      <c r="AB267" s="5">
        <f t="shared" si="90"/>
        <v>2.8923642302399069</v>
      </c>
      <c r="AC267" s="5">
        <f t="shared" si="91"/>
        <v>2.8923642302399069</v>
      </c>
      <c r="AD267" s="5">
        <f t="shared" si="92"/>
        <v>2.8923642302399069</v>
      </c>
    </row>
    <row r="268" spans="15:30" x14ac:dyDescent="0.2">
      <c r="O268" s="6">
        <f t="shared" si="77"/>
        <v>27.490000000000123</v>
      </c>
      <c r="P268" s="6">
        <f t="shared" si="78"/>
        <v>27.500000000000124</v>
      </c>
      <c r="Q268" s="5">
        <f t="shared" si="79"/>
        <v>2.807580207860767</v>
      </c>
      <c r="R268" s="5">
        <f t="shared" si="80"/>
        <v>2.807580207860767</v>
      </c>
      <c r="S268" s="5">
        <f t="shared" si="81"/>
        <v>2.7472629272139986</v>
      </c>
      <c r="T268" s="5">
        <f t="shared" si="82"/>
        <v>3.1890837610255707</v>
      </c>
      <c r="U268" s="5">
        <f t="shared" si="83"/>
        <v>3.1890837610255707</v>
      </c>
      <c r="V268" s="5">
        <f t="shared" si="84"/>
        <v>3.1890837610255707</v>
      </c>
      <c r="W268" s="5">
        <f t="shared" si="85"/>
        <v>3.1890837610255707</v>
      </c>
      <c r="X268" s="5">
        <f t="shared" si="86"/>
        <v>1</v>
      </c>
      <c r="Y268" s="5">
        <f t="shared" si="87"/>
        <v>3.3629911489693285</v>
      </c>
      <c r="Z268" s="5">
        <f t="shared" si="88"/>
        <v>2.8273452141209665</v>
      </c>
      <c r="AA268" s="5">
        <f t="shared" si="89"/>
        <v>2.8777067205271472</v>
      </c>
      <c r="AB268" s="5">
        <f t="shared" si="90"/>
        <v>2.8777067205271472</v>
      </c>
      <c r="AC268" s="5">
        <f t="shared" si="91"/>
        <v>2.8777067205271472</v>
      </c>
      <c r="AD268" s="5">
        <f t="shared" si="92"/>
        <v>2.8777067205271472</v>
      </c>
    </row>
    <row r="269" spans="15:30" x14ac:dyDescent="0.2">
      <c r="O269" s="6">
        <f t="shared" si="77"/>
        <v>27.590000000000124</v>
      </c>
      <c r="P269" s="6">
        <f t="shared" si="78"/>
        <v>27.600000000000126</v>
      </c>
      <c r="Q269" s="5">
        <f t="shared" si="79"/>
        <v>2.807580207860767</v>
      </c>
      <c r="R269" s="5">
        <f t="shared" si="80"/>
        <v>2.807580207860767</v>
      </c>
      <c r="S269" s="5">
        <f t="shared" si="81"/>
        <v>2.7472629272139986</v>
      </c>
      <c r="T269" s="5">
        <f t="shared" si="82"/>
        <v>3.1745759129617768</v>
      </c>
      <c r="U269" s="5">
        <f t="shared" si="83"/>
        <v>3.1745759129617768</v>
      </c>
      <c r="V269" s="5">
        <f t="shared" si="84"/>
        <v>3.1745759129617768</v>
      </c>
      <c r="W269" s="5">
        <f t="shared" si="85"/>
        <v>3.1745759129617768</v>
      </c>
      <c r="X269" s="5">
        <f t="shared" si="86"/>
        <v>1</v>
      </c>
      <c r="Y269" s="5">
        <f t="shared" si="87"/>
        <v>3.3629911489693285</v>
      </c>
      <c r="Z269" s="5">
        <f t="shared" si="88"/>
        <v>2.8273452141209665</v>
      </c>
      <c r="AA269" s="5">
        <f t="shared" si="89"/>
        <v>2.8632109763025091</v>
      </c>
      <c r="AB269" s="5">
        <f t="shared" si="90"/>
        <v>2.8632109763025091</v>
      </c>
      <c r="AC269" s="5">
        <f t="shared" si="91"/>
        <v>2.8632109763025091</v>
      </c>
      <c r="AD269" s="5">
        <f t="shared" si="92"/>
        <v>2.8632109763025091</v>
      </c>
    </row>
    <row r="270" spans="15:30" x14ac:dyDescent="0.2">
      <c r="O270" s="6">
        <f t="shared" si="77"/>
        <v>27.690000000000126</v>
      </c>
      <c r="P270" s="6">
        <f t="shared" si="78"/>
        <v>27.700000000000127</v>
      </c>
      <c r="Q270" s="5">
        <f t="shared" si="79"/>
        <v>2.807580207860767</v>
      </c>
      <c r="R270" s="5">
        <f t="shared" si="80"/>
        <v>2.807580207860767</v>
      </c>
      <c r="S270" s="5">
        <f t="shared" si="81"/>
        <v>2.7472629272139986</v>
      </c>
      <c r="T270" s="5">
        <f t="shared" si="82"/>
        <v>3.1602144044773759</v>
      </c>
      <c r="U270" s="5">
        <f t="shared" si="83"/>
        <v>3.1602144044773759</v>
      </c>
      <c r="V270" s="5">
        <f t="shared" si="84"/>
        <v>3.1602144044773759</v>
      </c>
      <c r="W270" s="5">
        <f t="shared" si="85"/>
        <v>3.1602144044773759</v>
      </c>
      <c r="X270" s="5">
        <f t="shared" si="86"/>
        <v>1</v>
      </c>
      <c r="Y270" s="5">
        <f t="shared" si="87"/>
        <v>3.3629911489693285</v>
      </c>
      <c r="Z270" s="5">
        <f t="shared" si="88"/>
        <v>2.8273452141209665</v>
      </c>
      <c r="AA270" s="5">
        <f t="shared" si="89"/>
        <v>2.8488745448221655</v>
      </c>
      <c r="AB270" s="5">
        <f t="shared" si="90"/>
        <v>2.8488745448221655</v>
      </c>
      <c r="AC270" s="5">
        <f t="shared" si="91"/>
        <v>2.8488745448221655</v>
      </c>
      <c r="AD270" s="5">
        <f t="shared" si="92"/>
        <v>2.8488745448221655</v>
      </c>
    </row>
    <row r="271" spans="15:30" x14ac:dyDescent="0.2">
      <c r="O271" s="6">
        <f t="shared" si="77"/>
        <v>27.790000000000127</v>
      </c>
      <c r="P271" s="6">
        <f t="shared" si="78"/>
        <v>27.800000000000129</v>
      </c>
      <c r="Q271" s="5">
        <f t="shared" si="79"/>
        <v>2.807580207860767</v>
      </c>
      <c r="R271" s="5">
        <f t="shared" si="80"/>
        <v>2.807580207860767</v>
      </c>
      <c r="S271" s="5">
        <f t="shared" si="81"/>
        <v>2.7472629272139986</v>
      </c>
      <c r="T271" s="5">
        <f t="shared" si="82"/>
        <v>3.1459971674557905</v>
      </c>
      <c r="U271" s="5">
        <f t="shared" si="83"/>
        <v>3.1459971674557905</v>
      </c>
      <c r="V271" s="5">
        <f t="shared" si="84"/>
        <v>3.1459971674557905</v>
      </c>
      <c r="W271" s="5">
        <f t="shared" si="85"/>
        <v>3.1459971674557905</v>
      </c>
      <c r="X271" s="5">
        <f t="shared" si="86"/>
        <v>1</v>
      </c>
      <c r="Y271" s="5">
        <f t="shared" si="87"/>
        <v>3.3629911489693285</v>
      </c>
      <c r="Z271" s="5">
        <f t="shared" si="88"/>
        <v>2.8273452141209665</v>
      </c>
      <c r="AA271" s="5">
        <f t="shared" si="89"/>
        <v>2.8346950205291357</v>
      </c>
      <c r="AB271" s="5">
        <f t="shared" si="90"/>
        <v>2.8346950205291357</v>
      </c>
      <c r="AC271" s="5">
        <f t="shared" si="91"/>
        <v>2.8346950205291357</v>
      </c>
      <c r="AD271" s="5">
        <f t="shared" si="92"/>
        <v>2.8346950205291357</v>
      </c>
    </row>
    <row r="272" spans="15:30" x14ac:dyDescent="0.2">
      <c r="O272" s="6">
        <f t="shared" si="77"/>
        <v>27.890000000000128</v>
      </c>
      <c r="P272" s="6">
        <f t="shared" si="78"/>
        <v>27.90000000000013</v>
      </c>
      <c r="Q272" s="5">
        <f t="shared" si="79"/>
        <v>2.807580207860767</v>
      </c>
      <c r="R272" s="5">
        <f t="shared" si="80"/>
        <v>2.807580207860767</v>
      </c>
      <c r="S272" s="5">
        <f t="shared" si="81"/>
        <v>2.7472629272139986</v>
      </c>
      <c r="T272" s="5">
        <f t="shared" si="82"/>
        <v>3.1319221711947383</v>
      </c>
      <c r="U272" s="5">
        <f t="shared" si="83"/>
        <v>3.1319221711947383</v>
      </c>
      <c r="V272" s="5">
        <f t="shared" si="84"/>
        <v>3.1319221711947383</v>
      </c>
      <c r="W272" s="5">
        <f t="shared" si="85"/>
        <v>3.1319221711947383</v>
      </c>
      <c r="X272" s="5">
        <f t="shared" si="86"/>
        <v>1</v>
      </c>
      <c r="Y272" s="5">
        <f t="shared" si="87"/>
        <v>3.3629911489693285</v>
      </c>
      <c r="Z272" s="5">
        <f t="shared" si="88"/>
        <v>2.8273452141209665</v>
      </c>
      <c r="AA272" s="5">
        <f t="shared" si="89"/>
        <v>2.8206700439599866</v>
      </c>
      <c r="AB272" s="5">
        <f t="shared" si="90"/>
        <v>2.8206700439599866</v>
      </c>
      <c r="AC272" s="5">
        <f t="shared" si="91"/>
        <v>2.8206700439599866</v>
      </c>
      <c r="AD272" s="5">
        <f t="shared" si="92"/>
        <v>2.8206700439599866</v>
      </c>
    </row>
    <row r="273" spans="15:30" x14ac:dyDescent="0.2">
      <c r="O273" s="6">
        <f t="shared" si="77"/>
        <v>27.99000000000013</v>
      </c>
      <c r="P273" s="6">
        <f t="shared" si="78"/>
        <v>28.000000000000131</v>
      </c>
      <c r="Q273" s="5">
        <f t="shared" si="79"/>
        <v>2.807580207860767</v>
      </c>
      <c r="R273" s="5">
        <f t="shared" si="80"/>
        <v>2.807580207860767</v>
      </c>
      <c r="S273" s="5">
        <f t="shared" si="81"/>
        <v>2.7472629272139986</v>
      </c>
      <c r="T273" s="5">
        <f t="shared" si="82"/>
        <v>3.1179874215857466</v>
      </c>
      <c r="U273" s="5">
        <f t="shared" si="83"/>
        <v>3.1179874215857466</v>
      </c>
      <c r="V273" s="5">
        <f t="shared" si="84"/>
        <v>3.1179874215857466</v>
      </c>
      <c r="W273" s="5">
        <f t="shared" si="85"/>
        <v>3.1179874215857466</v>
      </c>
      <c r="X273" s="5">
        <f t="shared" si="86"/>
        <v>1</v>
      </c>
      <c r="Y273" s="5">
        <f t="shared" si="87"/>
        <v>3.3629911489693045</v>
      </c>
      <c r="Z273" s="5">
        <f t="shared" si="88"/>
        <v>2.8273452141209465</v>
      </c>
      <c r="AA273" s="5">
        <f t="shared" si="89"/>
        <v>2.8067973006810401</v>
      </c>
      <c r="AB273" s="5">
        <f t="shared" si="90"/>
        <v>2.8067973006810401</v>
      </c>
      <c r="AC273" s="5">
        <f t="shared" si="91"/>
        <v>2.8067973006810401</v>
      </c>
      <c r="AD273" s="5">
        <f t="shared" si="92"/>
        <v>2.8067973006810401</v>
      </c>
    </row>
    <row r="274" spans="15:30" x14ac:dyDescent="0.2">
      <c r="O274" s="6">
        <f t="shared" si="77"/>
        <v>28.090000000000131</v>
      </c>
      <c r="P274" s="6">
        <f t="shared" si="78"/>
        <v>28.100000000000133</v>
      </c>
      <c r="Q274" s="5">
        <f t="shared" si="79"/>
        <v>2.807580207860767</v>
      </c>
      <c r="R274" s="5">
        <f t="shared" si="80"/>
        <v>2.807580207860767</v>
      </c>
      <c r="S274" s="5">
        <f t="shared" si="81"/>
        <v>2.7472629272139986</v>
      </c>
      <c r="T274" s="5">
        <f t="shared" si="82"/>
        <v>3.1041909603147411</v>
      </c>
      <c r="U274" s="5">
        <f t="shared" si="83"/>
        <v>3.1041909603147411</v>
      </c>
      <c r="V274" s="5">
        <f t="shared" si="84"/>
        <v>3.1041909603147411</v>
      </c>
      <c r="W274" s="5">
        <f t="shared" si="85"/>
        <v>3.1041909603147411</v>
      </c>
      <c r="X274" s="5">
        <f t="shared" si="86"/>
        <v>1</v>
      </c>
      <c r="Y274" s="5">
        <f t="shared" si="87"/>
        <v>3.34619097721527</v>
      </c>
      <c r="Z274" s="5">
        <f t="shared" si="88"/>
        <v>2.8118704968157648</v>
      </c>
      <c r="AA274" s="5">
        <f t="shared" si="89"/>
        <v>2.7930745202532083</v>
      </c>
      <c r="AB274" s="5">
        <f t="shared" si="90"/>
        <v>2.7930745202532083</v>
      </c>
      <c r="AC274" s="5">
        <f t="shared" si="91"/>
        <v>2.7930745202532083</v>
      </c>
      <c r="AD274" s="5">
        <f t="shared" si="92"/>
        <v>2.7930745202532083</v>
      </c>
    </row>
    <row r="275" spans="15:30" x14ac:dyDescent="0.2">
      <c r="O275" s="6">
        <f t="shared" si="77"/>
        <v>28.190000000000133</v>
      </c>
      <c r="P275" s="6">
        <f t="shared" si="78"/>
        <v>28.200000000000134</v>
      </c>
      <c r="Q275" s="5">
        <f t="shared" si="79"/>
        <v>2.807580207860767</v>
      </c>
      <c r="R275" s="5">
        <f t="shared" si="80"/>
        <v>2.807580207860767</v>
      </c>
      <c r="S275" s="5">
        <f t="shared" si="81"/>
        <v>2.7472629272139986</v>
      </c>
      <c r="T275" s="5">
        <f t="shared" si="82"/>
        <v>3.0905308640830933</v>
      </c>
      <c r="U275" s="5">
        <f t="shared" si="83"/>
        <v>3.0905308640830933</v>
      </c>
      <c r="V275" s="5">
        <f t="shared" si="84"/>
        <v>3.0905308640830933</v>
      </c>
      <c r="W275" s="5">
        <f t="shared" si="85"/>
        <v>3.0905308640830933</v>
      </c>
      <c r="X275" s="5">
        <f t="shared" si="86"/>
        <v>1</v>
      </c>
      <c r="Y275" s="5">
        <f t="shared" si="87"/>
        <v>3.3295682824526858</v>
      </c>
      <c r="Z275" s="5">
        <f t="shared" si="88"/>
        <v>2.7965754130450544</v>
      </c>
      <c r="AA275" s="5">
        <f t="shared" si="89"/>
        <v>2.7794994752245539</v>
      </c>
      <c r="AB275" s="5">
        <f t="shared" si="90"/>
        <v>2.7794994752245539</v>
      </c>
      <c r="AC275" s="5">
        <f t="shared" si="91"/>
        <v>2.7794994752245539</v>
      </c>
      <c r="AD275" s="5">
        <f t="shared" si="92"/>
        <v>2.7794994752245539</v>
      </c>
    </row>
    <row r="276" spans="15:30" x14ac:dyDescent="0.2">
      <c r="O276" s="6">
        <f t="shared" si="77"/>
        <v>28.290000000000134</v>
      </c>
      <c r="P276" s="6">
        <f t="shared" si="78"/>
        <v>28.300000000000136</v>
      </c>
      <c r="Q276" s="5">
        <f t="shared" si="79"/>
        <v>2.807580207860767</v>
      </c>
      <c r="R276" s="5">
        <f t="shared" si="80"/>
        <v>2.807580207860767</v>
      </c>
      <c r="S276" s="5">
        <f t="shared" si="81"/>
        <v>2.7472629272139986</v>
      </c>
      <c r="T276" s="5">
        <f t="shared" si="82"/>
        <v>3.0770052438485149</v>
      </c>
      <c r="U276" s="5">
        <f t="shared" si="83"/>
        <v>3.0770052438485149</v>
      </c>
      <c r="V276" s="5">
        <f t="shared" si="84"/>
        <v>3.0770052438485149</v>
      </c>
      <c r="W276" s="5">
        <f t="shared" si="85"/>
        <v>3.0770052438485149</v>
      </c>
      <c r="X276" s="5">
        <f t="shared" si="86"/>
        <v>1</v>
      </c>
      <c r="Y276" s="5">
        <f t="shared" si="87"/>
        <v>3.3131204715485714</v>
      </c>
      <c r="Z276" s="5">
        <f t="shared" si="88"/>
        <v>2.7814571394906054</v>
      </c>
      <c r="AA276" s="5">
        <f t="shared" si="89"/>
        <v>2.7660699801497524</v>
      </c>
      <c r="AB276" s="5">
        <f t="shared" si="90"/>
        <v>2.7660699801497524</v>
      </c>
      <c r="AC276" s="5">
        <f t="shared" si="91"/>
        <v>2.7660699801497524</v>
      </c>
      <c r="AD276" s="5">
        <f t="shared" si="92"/>
        <v>2.7660699801497524</v>
      </c>
    </row>
    <row r="277" spans="15:30" x14ac:dyDescent="0.2">
      <c r="O277" s="6">
        <f t="shared" si="77"/>
        <v>28.390000000000136</v>
      </c>
      <c r="P277" s="6">
        <f t="shared" si="78"/>
        <v>28.400000000000137</v>
      </c>
      <c r="Q277" s="5">
        <f t="shared" si="79"/>
        <v>2.807580207860767</v>
      </c>
      <c r="R277" s="5">
        <f t="shared" si="80"/>
        <v>2.807580207860767</v>
      </c>
      <c r="S277" s="5">
        <f t="shared" si="81"/>
        <v>2.7472629272139986</v>
      </c>
      <c r="T277" s="5">
        <f t="shared" si="82"/>
        <v>3.0636122440852245</v>
      </c>
      <c r="U277" s="5">
        <f t="shared" si="83"/>
        <v>3.0636122440852245</v>
      </c>
      <c r="V277" s="5">
        <f t="shared" si="84"/>
        <v>3.0636122440852245</v>
      </c>
      <c r="W277" s="5">
        <f t="shared" si="85"/>
        <v>3.0636122440852245</v>
      </c>
      <c r="X277" s="5">
        <f t="shared" si="86"/>
        <v>1</v>
      </c>
      <c r="Y277" s="5">
        <f t="shared" si="87"/>
        <v>3.2968449994991507</v>
      </c>
      <c r="Z277" s="5">
        <f t="shared" si="88"/>
        <v>2.76651290873366</v>
      </c>
      <c r="AA277" s="5">
        <f t="shared" si="89"/>
        <v>2.7527838906356132</v>
      </c>
      <c r="AB277" s="5">
        <f t="shared" si="90"/>
        <v>2.7527838906356132</v>
      </c>
      <c r="AC277" s="5">
        <f t="shared" si="91"/>
        <v>2.7527838906356132</v>
      </c>
      <c r="AD277" s="5">
        <f t="shared" si="92"/>
        <v>2.7527838906356132</v>
      </c>
    </row>
    <row r="278" spans="15:30" x14ac:dyDescent="0.2">
      <c r="O278" s="6">
        <f t="shared" si="77"/>
        <v>28.490000000000137</v>
      </c>
      <c r="P278" s="6">
        <f t="shared" si="78"/>
        <v>28.500000000000139</v>
      </c>
      <c r="Q278" s="5">
        <f t="shared" si="79"/>
        <v>2.807580207860767</v>
      </c>
      <c r="R278" s="5">
        <f t="shared" si="80"/>
        <v>2.807580207860767</v>
      </c>
      <c r="S278" s="5">
        <f t="shared" si="81"/>
        <v>2.7472629272139986</v>
      </c>
      <c r="T278" s="5">
        <f t="shared" si="82"/>
        <v>3.0503500420628544</v>
      </c>
      <c r="U278" s="5">
        <f t="shared" si="83"/>
        <v>3.0503500420628544</v>
      </c>
      <c r="V278" s="5">
        <f t="shared" si="84"/>
        <v>3.0503500420628544</v>
      </c>
      <c r="W278" s="5">
        <f t="shared" si="85"/>
        <v>3.0503500420628544</v>
      </c>
      <c r="X278" s="5">
        <f t="shared" si="86"/>
        <v>1</v>
      </c>
      <c r="Y278" s="5">
        <f t="shared" si="87"/>
        <v>3.2807393683527959</v>
      </c>
      <c r="Z278" s="5">
        <f t="shared" si="88"/>
        <v>2.7517400079290968</v>
      </c>
      <c r="AA278" s="5">
        <f t="shared" si="89"/>
        <v>2.7396391024118918</v>
      </c>
      <c r="AB278" s="5">
        <f t="shared" si="90"/>
        <v>2.7396391024118918</v>
      </c>
      <c r="AC278" s="5">
        <f t="shared" si="91"/>
        <v>2.7396391024118918</v>
      </c>
      <c r="AD278" s="5">
        <f t="shared" si="92"/>
        <v>2.7396391024118918</v>
      </c>
    </row>
    <row r="279" spans="15:30" x14ac:dyDescent="0.2">
      <c r="O279" s="6">
        <f t="shared" si="77"/>
        <v>28.590000000000138</v>
      </c>
      <c r="P279" s="6">
        <f t="shared" si="78"/>
        <v>28.60000000000014</v>
      </c>
      <c r="Q279" s="5">
        <f t="shared" si="79"/>
        <v>2.807580207860767</v>
      </c>
      <c r="R279" s="5">
        <f t="shared" si="80"/>
        <v>2.807580207860767</v>
      </c>
      <c r="S279" s="5">
        <f t="shared" si="81"/>
        <v>2.7472629272139986</v>
      </c>
      <c r="T279" s="5">
        <f t="shared" si="82"/>
        <v>3.0372168471435006</v>
      </c>
      <c r="U279" s="5">
        <f t="shared" si="83"/>
        <v>3.0372168471435006</v>
      </c>
      <c r="V279" s="5">
        <f t="shared" si="84"/>
        <v>3.0372168471435006</v>
      </c>
      <c r="W279" s="5">
        <f t="shared" si="85"/>
        <v>3.0372168471435006</v>
      </c>
      <c r="X279" s="5">
        <f t="shared" si="86"/>
        <v>1</v>
      </c>
      <c r="Y279" s="5">
        <f t="shared" si="87"/>
        <v>3.2648011261610677</v>
      </c>
      <c r="Z279" s="5">
        <f t="shared" si="88"/>
        <v>2.73713577751611</v>
      </c>
      <c r="AA279" s="5">
        <f t="shared" si="89"/>
        <v>2.7266335504266226</v>
      </c>
      <c r="AB279" s="5">
        <f t="shared" si="90"/>
        <v>2.7266335504266226</v>
      </c>
      <c r="AC279" s="5">
        <f t="shared" si="91"/>
        <v>2.7266335504266226</v>
      </c>
      <c r="AD279" s="5">
        <f t="shared" si="92"/>
        <v>2.7266335504266226</v>
      </c>
    </row>
    <row r="280" spans="15:30" x14ac:dyDescent="0.2">
      <c r="O280" s="6">
        <f t="shared" si="77"/>
        <v>28.69000000000014</v>
      </c>
      <c r="P280" s="6">
        <f t="shared" si="78"/>
        <v>28.700000000000141</v>
      </c>
      <c r="Q280" s="5">
        <f t="shared" si="79"/>
        <v>2.807580207860767</v>
      </c>
      <c r="R280" s="5">
        <f t="shared" si="80"/>
        <v>2.807580207860767</v>
      </c>
      <c r="S280" s="5">
        <f t="shared" si="81"/>
        <v>2.7472629272139986</v>
      </c>
      <c r="T280" s="5">
        <f t="shared" si="82"/>
        <v>3.0242109000964446</v>
      </c>
      <c r="U280" s="5">
        <f t="shared" si="83"/>
        <v>3.0242109000964446</v>
      </c>
      <c r="V280" s="5">
        <f t="shared" si="84"/>
        <v>3.0242109000964446</v>
      </c>
      <c r="W280" s="5">
        <f t="shared" si="85"/>
        <v>3.0242109000964446</v>
      </c>
      <c r="X280" s="5">
        <f t="shared" si="86"/>
        <v>1</v>
      </c>
      <c r="Y280" s="5">
        <f t="shared" si="87"/>
        <v>3.2490278659570477</v>
      </c>
      <c r="Z280" s="5">
        <f t="shared" si="88"/>
        <v>2.7226976099642495</v>
      </c>
      <c r="AA280" s="5">
        <f t="shared" si="89"/>
        <v>2.7137652079652264</v>
      </c>
      <c r="AB280" s="5">
        <f t="shared" si="90"/>
        <v>2.7137652079652264</v>
      </c>
      <c r="AC280" s="5">
        <f t="shared" si="91"/>
        <v>2.7137652079652264</v>
      </c>
      <c r="AD280" s="5">
        <f t="shared" si="92"/>
        <v>2.7137652079652264</v>
      </c>
    </row>
    <row r="281" spans="15:30" x14ac:dyDescent="0.2">
      <c r="O281" s="6">
        <f t="shared" si="77"/>
        <v>28.790000000000141</v>
      </c>
      <c r="P281" s="6">
        <f t="shared" si="78"/>
        <v>28.800000000000143</v>
      </c>
      <c r="Q281" s="5">
        <f t="shared" si="79"/>
        <v>2.807580207860767</v>
      </c>
      <c r="R281" s="5">
        <f t="shared" si="80"/>
        <v>2.807580207860767</v>
      </c>
      <c r="S281" s="5">
        <f t="shared" si="81"/>
        <v>2.7472629272139986</v>
      </c>
      <c r="T281" s="5">
        <f t="shared" si="82"/>
        <v>3.0113304724300138</v>
      </c>
      <c r="U281" s="5">
        <f t="shared" si="83"/>
        <v>3.0113304724300138</v>
      </c>
      <c r="V281" s="5">
        <f t="shared" si="84"/>
        <v>3.0113304724300138</v>
      </c>
      <c r="W281" s="5">
        <f t="shared" si="85"/>
        <v>3.0113304724300138</v>
      </c>
      <c r="X281" s="5">
        <f t="shared" si="86"/>
        <v>1</v>
      </c>
      <c r="Y281" s="5">
        <f t="shared" si="87"/>
        <v>3.23341722476014</v>
      </c>
      <c r="Z281" s="5">
        <f t="shared" si="88"/>
        <v>2.7084229485537072</v>
      </c>
      <c r="AA281" s="5">
        <f t="shared" si="89"/>
        <v>2.7010320857926944</v>
      </c>
      <c r="AB281" s="5">
        <f t="shared" si="90"/>
        <v>2.7010320857926944</v>
      </c>
      <c r="AC281" s="5">
        <f t="shared" si="91"/>
        <v>2.7010320857926944</v>
      </c>
      <c r="AD281" s="5">
        <f t="shared" si="92"/>
        <v>2.7010320857926944</v>
      </c>
    </row>
    <row r="282" spans="15:30" x14ac:dyDescent="0.2">
      <c r="O282" s="6">
        <f t="shared" si="77"/>
        <v>28.890000000000143</v>
      </c>
      <c r="P282" s="6">
        <f t="shared" si="78"/>
        <v>28.900000000000144</v>
      </c>
      <c r="Q282" s="5">
        <f t="shared" si="79"/>
        <v>2.807580207860767</v>
      </c>
      <c r="R282" s="5">
        <f t="shared" si="80"/>
        <v>2.807580207860767</v>
      </c>
      <c r="S282" s="5">
        <f t="shared" si="81"/>
        <v>2.7472629272139986</v>
      </c>
      <c r="T282" s="5">
        <f t="shared" si="82"/>
        <v>2.9985738657400955</v>
      </c>
      <c r="U282" s="5">
        <f t="shared" si="83"/>
        <v>2.9985738657400955</v>
      </c>
      <c r="V282" s="5">
        <f t="shared" si="84"/>
        <v>2.9985738657400955</v>
      </c>
      <c r="W282" s="5">
        <f t="shared" si="85"/>
        <v>2.9985738657400955</v>
      </c>
      <c r="X282" s="5">
        <f t="shared" si="86"/>
        <v>1</v>
      </c>
      <c r="Y282" s="5">
        <f t="shared" si="87"/>
        <v>3.2179668826065568</v>
      </c>
      <c r="Z282" s="5">
        <f t="shared" si="88"/>
        <v>2.6943092861888123</v>
      </c>
      <c r="AA282" s="5">
        <f t="shared" si="89"/>
        <v>2.6884322313181532</v>
      </c>
      <c r="AB282" s="5">
        <f t="shared" si="90"/>
        <v>2.6884322313181532</v>
      </c>
      <c r="AC282" s="5">
        <f t="shared" si="91"/>
        <v>2.6884322313181532</v>
      </c>
      <c r="AD282" s="5">
        <f t="shared" si="92"/>
        <v>2.6884322313181532</v>
      </c>
    </row>
    <row r="283" spans="15:30" x14ac:dyDescent="0.2">
      <c r="O283" s="6">
        <f t="shared" si="77"/>
        <v>28.990000000000144</v>
      </c>
      <c r="P283" s="6">
        <f t="shared" si="78"/>
        <v>29.000000000000146</v>
      </c>
      <c r="Q283" s="5">
        <f t="shared" si="79"/>
        <v>2.807580207860767</v>
      </c>
      <c r="R283" s="5">
        <f t="shared" si="80"/>
        <v>2.807580207860767</v>
      </c>
      <c r="S283" s="5">
        <f t="shared" si="81"/>
        <v>2.7472629272139986</v>
      </c>
      <c r="T283" s="5">
        <f t="shared" si="82"/>
        <v>2.985939411074825</v>
      </c>
      <c r="U283" s="5">
        <f t="shared" si="83"/>
        <v>2.985939411074825</v>
      </c>
      <c r="V283" s="5">
        <f t="shared" si="84"/>
        <v>2.985939411074825</v>
      </c>
      <c r="W283" s="5">
        <f t="shared" si="85"/>
        <v>2.985939411074825</v>
      </c>
      <c r="X283" s="5">
        <f t="shared" si="86"/>
        <v>1</v>
      </c>
      <c r="Y283" s="5">
        <f t="shared" si="87"/>
        <v>3.2026745616047534</v>
      </c>
      <c r="Z283" s="5">
        <f t="shared" si="88"/>
        <v>2.6803541642436888</v>
      </c>
      <c r="AA283" s="5">
        <f t="shared" si="89"/>
        <v>2.6759637277811366</v>
      </c>
      <c r="AB283" s="5">
        <f t="shared" si="90"/>
        <v>2.6759637277811366</v>
      </c>
      <c r="AC283" s="5">
        <f t="shared" si="91"/>
        <v>2.6759637277811366</v>
      </c>
      <c r="AD283" s="5">
        <f t="shared" si="92"/>
        <v>2.6759637277811366</v>
      </c>
    </row>
    <row r="284" spans="15:30" x14ac:dyDescent="0.2">
      <c r="O284" s="6">
        <f t="shared" si="77"/>
        <v>29.090000000000146</v>
      </c>
      <c r="P284" s="6">
        <f t="shared" si="78"/>
        <v>29.100000000000147</v>
      </c>
      <c r="Q284" s="5">
        <f t="shared" si="79"/>
        <v>2.807580207860767</v>
      </c>
      <c r="R284" s="5">
        <f t="shared" si="80"/>
        <v>2.807580207860767</v>
      </c>
      <c r="S284" s="5">
        <f t="shared" si="81"/>
        <v>2.7472629272139986</v>
      </c>
      <c r="T284" s="5">
        <f t="shared" si="82"/>
        <v>2.9734254683150017</v>
      </c>
      <c r="U284" s="5">
        <f t="shared" si="83"/>
        <v>2.9734254683150017</v>
      </c>
      <c r="V284" s="5">
        <f t="shared" si="84"/>
        <v>2.9734254683150017</v>
      </c>
      <c r="W284" s="5">
        <f t="shared" si="85"/>
        <v>2.9734254683150017</v>
      </c>
      <c r="X284" s="5">
        <f t="shared" si="86"/>
        <v>1</v>
      </c>
      <c r="Y284" s="5">
        <f t="shared" si="87"/>
        <v>3.1875380250150358</v>
      </c>
      <c r="Z284" s="5">
        <f t="shared" si="88"/>
        <v>2.6665551714390769</v>
      </c>
      <c r="AA284" s="5">
        <f t="shared" si="89"/>
        <v>2.6636246934589503</v>
      </c>
      <c r="AB284" s="5">
        <f t="shared" si="90"/>
        <v>2.6636246934589503</v>
      </c>
      <c r="AC284" s="5">
        <f t="shared" si="91"/>
        <v>2.6636246934589503</v>
      </c>
      <c r="AD284" s="5">
        <f t="shared" si="92"/>
        <v>2.6636246934589503</v>
      </c>
    </row>
    <row r="285" spans="15:30" x14ac:dyDescent="0.2">
      <c r="O285" s="6">
        <f t="shared" si="77"/>
        <v>29.190000000000147</v>
      </c>
      <c r="P285" s="6">
        <f t="shared" si="78"/>
        <v>29.200000000000149</v>
      </c>
      <c r="Q285" s="5">
        <f t="shared" si="79"/>
        <v>2.807580207860767</v>
      </c>
      <c r="R285" s="5">
        <f t="shared" si="80"/>
        <v>2.807580207860767</v>
      </c>
      <c r="S285" s="5">
        <f t="shared" si="81"/>
        <v>2.7472629272139986</v>
      </c>
      <c r="T285" s="5">
        <f t="shared" si="82"/>
        <v>2.9610304255697684</v>
      </c>
      <c r="U285" s="5">
        <f t="shared" si="83"/>
        <v>2.9610304255697684</v>
      </c>
      <c r="V285" s="5">
        <f t="shared" si="84"/>
        <v>2.9610304255697684</v>
      </c>
      <c r="W285" s="5">
        <f t="shared" si="85"/>
        <v>2.9610304255697684</v>
      </c>
      <c r="X285" s="5">
        <f t="shared" si="86"/>
        <v>1</v>
      </c>
      <c r="Y285" s="5">
        <f t="shared" si="87"/>
        <v>3.1725550763527015</v>
      </c>
      <c r="Z285" s="5">
        <f t="shared" si="88"/>
        <v>2.6529099427494018</v>
      </c>
      <c r="AA285" s="5">
        <f t="shared" si="89"/>
        <v>2.6514132808944604</v>
      </c>
      <c r="AB285" s="5">
        <f t="shared" si="90"/>
        <v>2.6514132808944604</v>
      </c>
      <c r="AC285" s="5">
        <f t="shared" si="91"/>
        <v>2.6514132808944604</v>
      </c>
      <c r="AD285" s="5">
        <f t="shared" si="92"/>
        <v>2.6514132808944604</v>
      </c>
    </row>
    <row r="286" spans="15:30" x14ac:dyDescent="0.2">
      <c r="O286" s="6">
        <f t="shared" si="77"/>
        <v>29.290000000000148</v>
      </c>
      <c r="P286" s="6">
        <f t="shared" si="78"/>
        <v>29.30000000000015</v>
      </c>
      <c r="Q286" s="5">
        <f t="shared" si="79"/>
        <v>2.807580207860767</v>
      </c>
      <c r="R286" s="5">
        <f t="shared" si="80"/>
        <v>2.807580207860767</v>
      </c>
      <c r="S286" s="5">
        <f t="shared" si="81"/>
        <v>2.7472629272139986</v>
      </c>
      <c r="T286" s="5">
        <f t="shared" si="82"/>
        <v>2.9487526985871457</v>
      </c>
      <c r="U286" s="5">
        <f t="shared" si="83"/>
        <v>2.9487526985871457</v>
      </c>
      <c r="V286" s="5">
        <f t="shared" si="84"/>
        <v>2.9487526985871457</v>
      </c>
      <c r="W286" s="5">
        <f t="shared" si="85"/>
        <v>2.9487526985871457</v>
      </c>
      <c r="X286" s="5">
        <f t="shared" si="86"/>
        <v>1</v>
      </c>
      <c r="Y286" s="5">
        <f t="shared" si="87"/>
        <v>3.1577235585139638</v>
      </c>
      <c r="Z286" s="5">
        <f t="shared" si="88"/>
        <v>2.6394161583391202</v>
      </c>
      <c r="AA286" s="5">
        <f t="shared" si="89"/>
        <v>2.6393276761437545</v>
      </c>
      <c r="AB286" s="5">
        <f t="shared" si="90"/>
        <v>2.6393276761437545</v>
      </c>
      <c r="AC286" s="5">
        <f t="shared" si="91"/>
        <v>2.6393276761437545</v>
      </c>
      <c r="AD286" s="5">
        <f t="shared" si="92"/>
        <v>2.6393276761437545</v>
      </c>
    </row>
    <row r="287" spans="15:30" x14ac:dyDescent="0.2">
      <c r="O287" s="6">
        <f t="shared" si="77"/>
        <v>29.39000000000015</v>
      </c>
      <c r="P287" s="6">
        <f t="shared" si="78"/>
        <v>29.400000000000151</v>
      </c>
      <c r="Q287" s="5">
        <f t="shared" si="79"/>
        <v>2.807580207860767</v>
      </c>
      <c r="R287" s="5">
        <f t="shared" si="80"/>
        <v>2.807580207860767</v>
      </c>
      <c r="S287" s="5">
        <f t="shared" si="81"/>
        <v>2.7472629272139986</v>
      </c>
      <c r="T287" s="5">
        <f t="shared" si="82"/>
        <v>2.9365907301789798</v>
      </c>
      <c r="U287" s="5">
        <f t="shared" si="83"/>
        <v>2.9365907301789798</v>
      </c>
      <c r="V287" s="5">
        <f t="shared" si="84"/>
        <v>2.9365907301789798</v>
      </c>
      <c r="W287" s="5">
        <f t="shared" si="85"/>
        <v>2.9365907301789798</v>
      </c>
      <c r="X287" s="5">
        <f t="shared" si="86"/>
        <v>1</v>
      </c>
      <c r="Y287" s="5">
        <f t="shared" si="87"/>
        <v>3.1430413529240369</v>
      </c>
      <c r="Z287" s="5">
        <f t="shared" si="88"/>
        <v>2.6260715425274754</v>
      </c>
      <c r="AA287" s="5">
        <f t="shared" si="89"/>
        <v>2.6273660980430584</v>
      </c>
      <c r="AB287" s="5">
        <f t="shared" si="90"/>
        <v>2.6273660980430584</v>
      </c>
      <c r="AC287" s="5">
        <f t="shared" si="91"/>
        <v>2.6273660980430584</v>
      </c>
      <c r="AD287" s="5">
        <f t="shared" si="92"/>
        <v>2.6273660980430584</v>
      </c>
    </row>
    <row r="288" spans="15:30" x14ac:dyDescent="0.2">
      <c r="O288" s="6">
        <f t="shared" si="77"/>
        <v>29.490000000000151</v>
      </c>
      <c r="P288" s="6">
        <f t="shared" si="78"/>
        <v>29.500000000000153</v>
      </c>
      <c r="Q288" s="5">
        <f t="shared" si="79"/>
        <v>2.807580207860767</v>
      </c>
      <c r="R288" s="5">
        <f t="shared" si="80"/>
        <v>2.807580207860767</v>
      </c>
      <c r="S288" s="5">
        <f t="shared" si="81"/>
        <v>2.7472629272139986</v>
      </c>
      <c r="T288" s="5">
        <f t="shared" si="82"/>
        <v>2.9245429896599253</v>
      </c>
      <c r="U288" s="5">
        <f t="shared" si="83"/>
        <v>2.9245429896599253</v>
      </c>
      <c r="V288" s="5">
        <f t="shared" si="84"/>
        <v>2.9245429896599253</v>
      </c>
      <c r="W288" s="5">
        <f t="shared" si="85"/>
        <v>2.9245429896599253</v>
      </c>
      <c r="X288" s="5">
        <f t="shared" si="86"/>
        <v>1</v>
      </c>
      <c r="Y288" s="5">
        <f t="shared" si="87"/>
        <v>3.128506378706728</v>
      </c>
      <c r="Z288" s="5">
        <f t="shared" si="88"/>
        <v>2.6128738627808024</v>
      </c>
      <c r="AA288" s="5">
        <f t="shared" si="89"/>
        <v>2.6155267974943639</v>
      </c>
      <c r="AB288" s="5">
        <f t="shared" si="90"/>
        <v>2.6155267974943639</v>
      </c>
      <c r="AC288" s="5">
        <f t="shared" si="91"/>
        <v>2.6155267974943639</v>
      </c>
      <c r="AD288" s="5">
        <f t="shared" si="92"/>
        <v>2.6155267974943639</v>
      </c>
    </row>
    <row r="289" spans="15:30" x14ac:dyDescent="0.2">
      <c r="O289" s="6">
        <f t="shared" si="77"/>
        <v>29.590000000000153</v>
      </c>
      <c r="P289" s="6">
        <f t="shared" si="78"/>
        <v>29.600000000000154</v>
      </c>
      <c r="Q289" s="5">
        <f t="shared" si="79"/>
        <v>2.807580207860767</v>
      </c>
      <c r="R289" s="5">
        <f t="shared" si="80"/>
        <v>2.807580207860767</v>
      </c>
      <c r="S289" s="5">
        <f t="shared" si="81"/>
        <v>2.7472629272139986</v>
      </c>
      <c r="T289" s="5">
        <f t="shared" si="82"/>
        <v>2.9126079723000489</v>
      </c>
      <c r="U289" s="5">
        <f t="shared" si="83"/>
        <v>2.9126079723000489</v>
      </c>
      <c r="V289" s="5">
        <f t="shared" si="84"/>
        <v>2.9126079723000489</v>
      </c>
      <c r="W289" s="5">
        <f t="shared" si="85"/>
        <v>2.9126079723000489</v>
      </c>
      <c r="X289" s="5">
        <f t="shared" si="86"/>
        <v>1</v>
      </c>
      <c r="Y289" s="5">
        <f t="shared" si="87"/>
        <v>3.1141165918749181</v>
      </c>
      <c r="Z289" s="5">
        <f t="shared" si="88"/>
        <v>2.5998209287315439</v>
      </c>
      <c r="AA289" s="5">
        <f t="shared" si="89"/>
        <v>2.6038080567692092</v>
      </c>
      <c r="AB289" s="5">
        <f t="shared" si="90"/>
        <v>2.6038080567692092</v>
      </c>
      <c r="AC289" s="5">
        <f t="shared" si="91"/>
        <v>2.6038080567692092</v>
      </c>
      <c r="AD289" s="5">
        <f t="shared" si="92"/>
        <v>2.6038080567692092</v>
      </c>
    </row>
    <row r="290" spans="15:30" x14ac:dyDescent="0.2">
      <c r="O290" s="6">
        <f t="shared" si="77"/>
        <v>29.690000000000154</v>
      </c>
      <c r="P290" s="6">
        <f t="shared" si="78"/>
        <v>29.700000000000156</v>
      </c>
      <c r="Q290" s="5">
        <f t="shared" si="79"/>
        <v>2.807580207860767</v>
      </c>
      <c r="R290" s="5">
        <f t="shared" si="80"/>
        <v>2.807580207860767</v>
      </c>
      <c r="S290" s="5">
        <f t="shared" si="81"/>
        <v>2.7472629272139986</v>
      </c>
      <c r="T290" s="5">
        <f t="shared" si="82"/>
        <v>2.9007841987906895</v>
      </c>
      <c r="U290" s="5">
        <f t="shared" si="83"/>
        <v>2.9007841987906895</v>
      </c>
      <c r="V290" s="5">
        <f t="shared" si="84"/>
        <v>2.9007841987906895</v>
      </c>
      <c r="W290" s="5">
        <f t="shared" si="85"/>
        <v>2.9007841987906895</v>
      </c>
      <c r="X290" s="5">
        <f t="shared" si="86"/>
        <v>1</v>
      </c>
      <c r="Y290" s="5">
        <f t="shared" si="87"/>
        <v>3.0998699845413413</v>
      </c>
      <c r="Z290" s="5">
        <f t="shared" si="88"/>
        <v>2.5869105912231669</v>
      </c>
      <c r="AA290" s="5">
        <f t="shared" si="89"/>
        <v>2.5922081888301052</v>
      </c>
      <c r="AB290" s="5">
        <f t="shared" si="90"/>
        <v>2.5922081888301052</v>
      </c>
      <c r="AC290" s="5">
        <f t="shared" si="91"/>
        <v>2.5922081888301052</v>
      </c>
      <c r="AD290" s="5">
        <f t="shared" si="92"/>
        <v>2.5922081888301052</v>
      </c>
    </row>
    <row r="291" spans="15:30" x14ac:dyDescent="0.2">
      <c r="O291" s="6">
        <f t="shared" si="77"/>
        <v>29.790000000000155</v>
      </c>
      <c r="P291" s="6">
        <f t="shared" si="78"/>
        <v>29.800000000000157</v>
      </c>
      <c r="Q291" s="5">
        <f t="shared" si="79"/>
        <v>2.807580207860767</v>
      </c>
      <c r="R291" s="5">
        <f t="shared" si="80"/>
        <v>2.807580207860767</v>
      </c>
      <c r="S291" s="5">
        <f t="shared" si="81"/>
        <v>2.7472629272139986</v>
      </c>
      <c r="T291" s="5">
        <f t="shared" si="82"/>
        <v>2.8890702147232052</v>
      </c>
      <c r="U291" s="5">
        <f t="shared" si="83"/>
        <v>2.8890702147232052</v>
      </c>
      <c r="V291" s="5">
        <f t="shared" si="84"/>
        <v>2.8890702147232052</v>
      </c>
      <c r="W291" s="5">
        <f t="shared" si="85"/>
        <v>2.8890702147232052</v>
      </c>
      <c r="X291" s="5">
        <f t="shared" si="86"/>
        <v>1</v>
      </c>
      <c r="Y291" s="5">
        <f t="shared" si="87"/>
        <v>3.085764584149068</v>
      </c>
      <c r="Z291" s="5">
        <f t="shared" si="88"/>
        <v>2.5741407413802126</v>
      </c>
      <c r="AA291" s="5">
        <f t="shared" si="89"/>
        <v>2.5807255366690809</v>
      </c>
      <c r="AB291" s="5">
        <f t="shared" si="90"/>
        <v>2.5807255366690809</v>
      </c>
      <c r="AC291" s="5">
        <f t="shared" si="91"/>
        <v>2.5807255366690809</v>
      </c>
      <c r="AD291" s="5">
        <f t="shared" si="92"/>
        <v>2.5807255366690809</v>
      </c>
    </row>
    <row r="292" spans="15:30" x14ac:dyDescent="0.2">
      <c r="O292" s="6">
        <f t="shared" si="77"/>
        <v>29.890000000000157</v>
      </c>
      <c r="P292" s="6">
        <f t="shared" si="78"/>
        <v>29.900000000000158</v>
      </c>
      <c r="Q292" s="5">
        <f t="shared" si="79"/>
        <v>2.807580207860767</v>
      </c>
      <c r="R292" s="5">
        <f t="shared" si="80"/>
        <v>2.807580207860767</v>
      </c>
      <c r="S292" s="5">
        <f t="shared" si="81"/>
        <v>2.7472629272139986</v>
      </c>
      <c r="T292" s="5">
        <f t="shared" si="82"/>
        <v>2.8774645900802418</v>
      </c>
      <c r="U292" s="5">
        <f t="shared" si="83"/>
        <v>2.8774645900802418</v>
      </c>
      <c r="V292" s="5">
        <f t="shared" si="84"/>
        <v>2.8774645900802418</v>
      </c>
      <c r="W292" s="5">
        <f t="shared" si="85"/>
        <v>2.8774645900802418</v>
      </c>
      <c r="X292" s="5">
        <f t="shared" si="86"/>
        <v>1</v>
      </c>
      <c r="Y292" s="5">
        <f t="shared" si="87"/>
        <v>3.0717984527211337</v>
      </c>
      <c r="Z292" s="5">
        <f t="shared" si="88"/>
        <v>2.5615093097027302</v>
      </c>
      <c r="AA292" s="5">
        <f t="shared" si="89"/>
        <v>2.5693584726628629</v>
      </c>
      <c r="AB292" s="5">
        <f t="shared" si="90"/>
        <v>2.5693584726628629</v>
      </c>
      <c r="AC292" s="5">
        <f t="shared" si="91"/>
        <v>2.5693584726628629</v>
      </c>
      <c r="AD292" s="5">
        <f t="shared" si="92"/>
        <v>2.5693584726628629</v>
      </c>
    </row>
    <row r="293" spans="15:30" x14ac:dyDescent="0.2">
      <c r="O293" s="6">
        <f t="shared" si="77"/>
        <v>29.990000000000158</v>
      </c>
      <c r="P293" s="6">
        <f t="shared" si="78"/>
        <v>30.00000000000016</v>
      </c>
      <c r="Q293" s="5">
        <f t="shared" si="79"/>
        <v>2.807580207860767</v>
      </c>
      <c r="R293" s="5">
        <f t="shared" si="80"/>
        <v>2.807580207860767</v>
      </c>
      <c r="S293" s="5">
        <f t="shared" si="81"/>
        <v>2.7472629272139986</v>
      </c>
      <c r="T293" s="5">
        <f t="shared" si="82"/>
        <v>2.8659659187391973</v>
      </c>
      <c r="U293" s="5">
        <f t="shared" si="83"/>
        <v>2.8659659187391973</v>
      </c>
      <c r="V293" s="5">
        <f t="shared" si="84"/>
        <v>2.8659659187391973</v>
      </c>
      <c r="W293" s="5">
        <f t="shared" si="85"/>
        <v>2.8659659187391973</v>
      </c>
      <c r="X293" s="5">
        <f t="shared" si="86"/>
        <v>1</v>
      </c>
      <c r="Y293" s="5">
        <f t="shared" si="87"/>
        <v>3.0579696861287831</v>
      </c>
      <c r="Z293" s="5">
        <f t="shared" si="88"/>
        <v>2.5490142651843519</v>
      </c>
      <c r="AA293" s="5">
        <f t="shared" si="89"/>
        <v>2.5581053979442148</v>
      </c>
      <c r="AB293" s="5">
        <f t="shared" si="90"/>
        <v>2.5581053979442148</v>
      </c>
      <c r="AC293" s="5">
        <f t="shared" si="91"/>
        <v>2.5581053979442148</v>
      </c>
      <c r="AD293" s="5">
        <f t="shared" si="92"/>
        <v>2.5581053979442148</v>
      </c>
    </row>
    <row r="294" spans="15:30" x14ac:dyDescent="0.2">
      <c r="O294" s="6">
        <f t="shared" si="77"/>
        <v>30.09000000000016</v>
      </c>
      <c r="P294" s="6">
        <f t="shared" si="78"/>
        <v>30.100000000000161</v>
      </c>
      <c r="Q294" s="5">
        <f t="shared" si="79"/>
        <v>2.807580207860767</v>
      </c>
      <c r="R294" s="5">
        <f t="shared" si="80"/>
        <v>2.807580207860767</v>
      </c>
      <c r="S294" s="5">
        <f t="shared" si="81"/>
        <v>2.7472629272139986</v>
      </c>
      <c r="T294" s="5">
        <f t="shared" si="82"/>
        <v>2.8545728179875258</v>
      </c>
      <c r="U294" s="5">
        <f t="shared" si="83"/>
        <v>2.8545728179875258</v>
      </c>
      <c r="V294" s="5">
        <f t="shared" si="84"/>
        <v>2.8545728179875258</v>
      </c>
      <c r="W294" s="5">
        <f t="shared" si="85"/>
        <v>2.8545728179875258</v>
      </c>
      <c r="X294" s="5">
        <f t="shared" si="86"/>
        <v>1</v>
      </c>
      <c r="Y294" s="5">
        <f t="shared" si="87"/>
        <v>3.0442764133777911</v>
      </c>
      <c r="Z294" s="5">
        <f t="shared" si="88"/>
        <v>2.5366536144533298</v>
      </c>
      <c r="AA294" s="5">
        <f t="shared" si="89"/>
        <v>2.546964741788964</v>
      </c>
      <c r="AB294" s="5">
        <f t="shared" si="90"/>
        <v>2.546964741788964</v>
      </c>
      <c r="AC294" s="5">
        <f t="shared" si="91"/>
        <v>2.546964741788964</v>
      </c>
      <c r="AD294" s="5">
        <f t="shared" si="92"/>
        <v>2.546964741788964</v>
      </c>
    </row>
    <row r="295" spans="15:30" x14ac:dyDescent="0.2">
      <c r="O295" s="6">
        <f t="shared" si="77"/>
        <v>30.190000000000161</v>
      </c>
      <c r="P295" s="6">
        <f t="shared" si="78"/>
        <v>30.200000000000163</v>
      </c>
      <c r="Q295" s="5">
        <f t="shared" si="79"/>
        <v>2.807580207860767</v>
      </c>
      <c r="R295" s="5">
        <f t="shared" si="80"/>
        <v>2.807580207860767</v>
      </c>
      <c r="S295" s="5">
        <f t="shared" si="81"/>
        <v>2.7472629272139986</v>
      </c>
      <c r="T295" s="5">
        <f t="shared" si="82"/>
        <v>2.8432839280495772</v>
      </c>
      <c r="U295" s="5">
        <f t="shared" si="83"/>
        <v>2.8432839280495772</v>
      </c>
      <c r="V295" s="5">
        <f t="shared" si="84"/>
        <v>2.8432839280495772</v>
      </c>
      <c r="W295" s="5">
        <f t="shared" si="85"/>
        <v>2.8432839280495772</v>
      </c>
      <c r="X295" s="5">
        <f t="shared" si="86"/>
        <v>1</v>
      </c>
      <c r="Y295" s="5">
        <f t="shared" si="87"/>
        <v>3.0307167959123431</v>
      </c>
      <c r="Z295" s="5">
        <f t="shared" si="88"/>
        <v>2.5244254009358387</v>
      </c>
      <c r="AA295" s="5">
        <f t="shared" si="89"/>
        <v>2.5359349610182798</v>
      </c>
      <c r="AB295" s="5">
        <f t="shared" si="90"/>
        <v>2.5359349610182798</v>
      </c>
      <c r="AC295" s="5">
        <f t="shared" si="91"/>
        <v>2.5359349610182798</v>
      </c>
      <c r="AD295" s="5">
        <f t="shared" si="92"/>
        <v>2.5359349610182798</v>
      </c>
    </row>
    <row r="296" spans="15:30" x14ac:dyDescent="0.2">
      <c r="O296" s="6">
        <f t="shared" si="77"/>
        <v>30.290000000000163</v>
      </c>
      <c r="P296" s="6">
        <f t="shared" si="78"/>
        <v>30.300000000000164</v>
      </c>
      <c r="Q296" s="5">
        <f t="shared" si="79"/>
        <v>2.807580207860767</v>
      </c>
      <c r="R296" s="5">
        <f t="shared" si="80"/>
        <v>2.807580207860767</v>
      </c>
      <c r="S296" s="5">
        <f t="shared" si="81"/>
        <v>2.7472629272139986</v>
      </c>
      <c r="T296" s="5">
        <f t="shared" si="82"/>
        <v>2.832097911624643</v>
      </c>
      <c r="U296" s="5">
        <f t="shared" si="83"/>
        <v>2.832097911624643</v>
      </c>
      <c r="V296" s="5">
        <f t="shared" si="84"/>
        <v>2.832097911624643</v>
      </c>
      <c r="W296" s="5">
        <f t="shared" si="85"/>
        <v>2.832097911624643</v>
      </c>
      <c r="X296" s="5">
        <f t="shared" si="86"/>
        <v>1</v>
      </c>
      <c r="Y296" s="5">
        <f t="shared" si="87"/>
        <v>3.0172890269360129</v>
      </c>
      <c r="Z296" s="5">
        <f t="shared" si="88"/>
        <v>2.5123277040408909</v>
      </c>
      <c r="AA296" s="5">
        <f t="shared" si="89"/>
        <v>2.5250145394157713</v>
      </c>
      <c r="AB296" s="5">
        <f t="shared" si="90"/>
        <v>2.5250145394157713</v>
      </c>
      <c r="AC296" s="5">
        <f t="shared" si="91"/>
        <v>2.5250145394157713</v>
      </c>
      <c r="AD296" s="5">
        <f t="shared" si="92"/>
        <v>2.5250145394157713</v>
      </c>
    </row>
    <row r="297" spans="15:30" x14ac:dyDescent="0.2">
      <c r="O297" s="6">
        <f t="shared" si="77"/>
        <v>30.390000000000164</v>
      </c>
      <c r="P297" s="6">
        <f t="shared" si="78"/>
        <v>30.400000000000166</v>
      </c>
      <c r="Q297" s="5">
        <f t="shared" si="79"/>
        <v>2.807580207860767</v>
      </c>
      <c r="R297" s="5">
        <f t="shared" si="80"/>
        <v>2.807580207860767</v>
      </c>
      <c r="S297" s="5">
        <f t="shared" si="81"/>
        <v>2.7472629272139986</v>
      </c>
      <c r="T297" s="5">
        <f t="shared" si="82"/>
        <v>2.8210134534359184</v>
      </c>
      <c r="U297" s="5">
        <f t="shared" si="83"/>
        <v>2.8210134534359184</v>
      </c>
      <c r="V297" s="5">
        <f t="shared" si="84"/>
        <v>2.8210134534359184</v>
      </c>
      <c r="W297" s="5">
        <f t="shared" si="85"/>
        <v>2.8210134534359184</v>
      </c>
      <c r="X297" s="5">
        <f t="shared" si="86"/>
        <v>1</v>
      </c>
      <c r="Y297" s="5">
        <f t="shared" si="87"/>
        <v>3.0039913307493169</v>
      </c>
      <c r="Z297" s="5">
        <f t="shared" si="88"/>
        <v>2.5003586383662433</v>
      </c>
      <c r="AA297" s="5">
        <f t="shared" si="89"/>
        <v>2.5142019871589749</v>
      </c>
      <c r="AB297" s="5">
        <f t="shared" si="90"/>
        <v>2.5142019871589749</v>
      </c>
      <c r="AC297" s="5">
        <f t="shared" si="91"/>
        <v>2.5142019871589749</v>
      </c>
      <c r="AD297" s="5">
        <f t="shared" si="92"/>
        <v>2.5142019871589749</v>
      </c>
    </row>
    <row r="298" spans="15:30" x14ac:dyDescent="0.2">
      <c r="O298" s="6">
        <f t="shared" si="77"/>
        <v>30.490000000000165</v>
      </c>
      <c r="P298" s="6">
        <f t="shared" si="78"/>
        <v>30.500000000000167</v>
      </c>
      <c r="Q298" s="5">
        <f t="shared" si="79"/>
        <v>2.807580207860767</v>
      </c>
      <c r="R298" s="5">
        <f t="shared" si="80"/>
        <v>2.807580207860767</v>
      </c>
      <c r="S298" s="5">
        <f t="shared" si="81"/>
        <v>2.7472629272139986</v>
      </c>
      <c r="T298" s="5">
        <f t="shared" si="82"/>
        <v>2.8100292597900691</v>
      </c>
      <c r="U298" s="5">
        <f t="shared" si="83"/>
        <v>2.8100292597900691</v>
      </c>
      <c r="V298" s="5">
        <f t="shared" si="84"/>
        <v>2.8100292597900691</v>
      </c>
      <c r="W298" s="5">
        <f t="shared" si="85"/>
        <v>2.8100292597900691</v>
      </c>
      <c r="X298" s="5">
        <f t="shared" si="86"/>
        <v>1</v>
      </c>
      <c r="Y298" s="5">
        <f t="shared" si="87"/>
        <v>2.990821962103412</v>
      </c>
      <c r="Z298" s="5">
        <f t="shared" si="88"/>
        <v>2.4885163529246581</v>
      </c>
      <c r="AA298" s="5">
        <f t="shared" si="89"/>
        <v>2.503495840264836</v>
      </c>
      <c r="AB298" s="5">
        <f t="shared" si="90"/>
        <v>2.503495840264836</v>
      </c>
      <c r="AC298" s="5">
        <f t="shared" si="91"/>
        <v>2.503495840264836</v>
      </c>
      <c r="AD298" s="5">
        <f t="shared" si="92"/>
        <v>2.503495840264836</v>
      </c>
    </row>
    <row r="299" spans="15:30" x14ac:dyDescent="0.2">
      <c r="O299" s="6">
        <f t="shared" si="77"/>
        <v>30.590000000000167</v>
      </c>
      <c r="P299" s="6">
        <f t="shared" si="78"/>
        <v>30.600000000000168</v>
      </c>
      <c r="Q299" s="5">
        <f t="shared" si="79"/>
        <v>2.807580207860767</v>
      </c>
      <c r="R299" s="5">
        <f t="shared" si="80"/>
        <v>2.807580207860767</v>
      </c>
      <c r="S299" s="5">
        <f t="shared" si="81"/>
        <v>2.7472629272139986</v>
      </c>
      <c r="T299" s="5">
        <f t="shared" si="82"/>
        <v>2.7991440581471365</v>
      </c>
      <c r="U299" s="5">
        <f t="shared" si="83"/>
        <v>2.7991440581471365</v>
      </c>
      <c r="V299" s="5">
        <f t="shared" si="84"/>
        <v>2.7991440581471365</v>
      </c>
      <c r="W299" s="5">
        <f t="shared" si="85"/>
        <v>2.7991440581471365</v>
      </c>
      <c r="X299" s="5">
        <f t="shared" si="86"/>
        <v>1</v>
      </c>
      <c r="Y299" s="5">
        <f t="shared" si="87"/>
        <v>2.9777792055694894</v>
      </c>
      <c r="Z299" s="5">
        <f t="shared" si="88"/>
        <v>2.4767990303899494</v>
      </c>
      <c r="AA299" s="5">
        <f t="shared" si="89"/>
        <v>2.4928946600487918</v>
      </c>
      <c r="AB299" s="5">
        <f t="shared" si="90"/>
        <v>2.4928946600487918</v>
      </c>
      <c r="AC299" s="5">
        <f t="shared" si="91"/>
        <v>2.4928946600487918</v>
      </c>
      <c r="AD299" s="5">
        <f t="shared" si="92"/>
        <v>2.4928946600487918</v>
      </c>
    </row>
    <row r="300" spans="15:30" x14ac:dyDescent="0.2">
      <c r="O300" s="6">
        <f t="shared" si="77"/>
        <v>30.690000000000168</v>
      </c>
      <c r="P300" s="6">
        <f t="shared" si="78"/>
        <v>30.70000000000017</v>
      </c>
      <c r="Q300" s="5">
        <f t="shared" si="79"/>
        <v>2.807580207860767</v>
      </c>
      <c r="R300" s="5">
        <f t="shared" si="80"/>
        <v>2.807580207860767</v>
      </c>
      <c r="S300" s="5">
        <f t="shared" si="81"/>
        <v>2.7472629272139986</v>
      </c>
      <c r="T300" s="5">
        <f t="shared" si="82"/>
        <v>2.7883565967004893</v>
      </c>
      <c r="U300" s="5">
        <f t="shared" si="83"/>
        <v>2.7883565967004893</v>
      </c>
      <c r="V300" s="5">
        <f t="shared" si="84"/>
        <v>2.7883565967004893</v>
      </c>
      <c r="W300" s="5">
        <f t="shared" si="85"/>
        <v>2.7883565967004893</v>
      </c>
      <c r="X300" s="5">
        <f t="shared" si="86"/>
        <v>1</v>
      </c>
      <c r="Y300" s="5">
        <f t="shared" si="87"/>
        <v>2.9648613749234105</v>
      </c>
      <c r="Z300" s="5">
        <f t="shared" si="88"/>
        <v>2.4652048863622174</v>
      </c>
      <c r="AA300" s="5">
        <f t="shared" si="89"/>
        <v>2.4823970325970635</v>
      </c>
      <c r="AB300" s="5">
        <f t="shared" si="90"/>
        <v>2.4823970325970635</v>
      </c>
      <c r="AC300" s="5">
        <f t="shared" si="91"/>
        <v>2.4823970325970635</v>
      </c>
      <c r="AD300" s="5">
        <f t="shared" si="92"/>
        <v>2.4823970325970635</v>
      </c>
    </row>
    <row r="301" spans="15:30" x14ac:dyDescent="0.2">
      <c r="O301" s="6">
        <f t="shared" si="77"/>
        <v>30.79000000000017</v>
      </c>
      <c r="P301" s="6">
        <f t="shared" si="78"/>
        <v>30.800000000000171</v>
      </c>
      <c r="Q301" s="5">
        <f t="shared" si="79"/>
        <v>2.807580207860767</v>
      </c>
      <c r="R301" s="5">
        <f t="shared" si="80"/>
        <v>2.807580207860767</v>
      </c>
      <c r="S301" s="5">
        <f t="shared" si="81"/>
        <v>2.7472629272139986</v>
      </c>
      <c r="T301" s="5">
        <f t="shared" si="82"/>
        <v>2.7776656439665506</v>
      </c>
      <c r="U301" s="5">
        <f t="shared" si="83"/>
        <v>2.7776656439665506</v>
      </c>
      <c r="V301" s="5">
        <f t="shared" si="84"/>
        <v>2.7776656439665506</v>
      </c>
      <c r="W301" s="5">
        <f t="shared" si="85"/>
        <v>2.7776656439665506</v>
      </c>
      <c r="X301" s="5">
        <f t="shared" si="86"/>
        <v>1</v>
      </c>
      <c r="Y301" s="5">
        <f t="shared" si="87"/>
        <v>2.9520668125451728</v>
      </c>
      <c r="Z301" s="5">
        <f t="shared" si="88"/>
        <v>2.4537321686517362</v>
      </c>
      <c r="AA301" s="5">
        <f t="shared" si="89"/>
        <v>2.4720015682518106</v>
      </c>
      <c r="AB301" s="5">
        <f t="shared" si="90"/>
        <v>2.4720015682518106</v>
      </c>
      <c r="AC301" s="5">
        <f t="shared" si="91"/>
        <v>2.4720015682518106</v>
      </c>
      <c r="AD301" s="5">
        <f t="shared" si="92"/>
        <v>2.4720015682518106</v>
      </c>
    </row>
    <row r="302" spans="15:30" x14ac:dyDescent="0.2">
      <c r="O302" s="6">
        <f t="shared" si="77"/>
        <v>30.890000000000171</v>
      </c>
      <c r="P302" s="6">
        <f t="shared" si="78"/>
        <v>30.900000000000173</v>
      </c>
      <c r="Q302" s="5">
        <f t="shared" si="79"/>
        <v>2.807580207860767</v>
      </c>
      <c r="R302" s="5">
        <f t="shared" si="80"/>
        <v>2.807580207860767</v>
      </c>
      <c r="S302" s="5">
        <f t="shared" si="81"/>
        <v>2.7472629272139986</v>
      </c>
      <c r="T302" s="5">
        <f t="shared" si="82"/>
        <v>2.7670699883840606</v>
      </c>
      <c r="U302" s="5">
        <f t="shared" si="83"/>
        <v>2.7670699883840606</v>
      </c>
      <c r="V302" s="5">
        <f t="shared" si="84"/>
        <v>2.7670699883840606</v>
      </c>
      <c r="W302" s="5">
        <f t="shared" si="85"/>
        <v>2.7670699883840606</v>
      </c>
      <c r="X302" s="5">
        <f t="shared" si="86"/>
        <v>1</v>
      </c>
      <c r="Y302" s="5">
        <f t="shared" si="87"/>
        <v>2.9393938888328095</v>
      </c>
      <c r="Z302" s="5">
        <f t="shared" si="88"/>
        <v>2.4423791565809401</v>
      </c>
      <c r="AA302" s="5">
        <f t="shared" si="89"/>
        <v>2.4617069011087676</v>
      </c>
      <c r="AB302" s="5">
        <f t="shared" si="90"/>
        <v>2.4617069011087676</v>
      </c>
      <c r="AC302" s="5">
        <f t="shared" si="91"/>
        <v>2.4617069011087676</v>
      </c>
      <c r="AD302" s="5">
        <f t="shared" si="92"/>
        <v>2.4617069011087676</v>
      </c>
    </row>
    <row r="303" spans="15:30" x14ac:dyDescent="0.2">
      <c r="O303" s="6">
        <f t="shared" si="77"/>
        <v>30.990000000000173</v>
      </c>
      <c r="P303" s="6">
        <f t="shared" si="78"/>
        <v>31.000000000000174</v>
      </c>
      <c r="Q303" s="5">
        <f t="shared" si="79"/>
        <v>2.807580207860767</v>
      </c>
      <c r="R303" s="5">
        <f t="shared" si="80"/>
        <v>2.807580207860767</v>
      </c>
      <c r="S303" s="5">
        <f t="shared" si="81"/>
        <v>2.7472629272139986</v>
      </c>
      <c r="T303" s="5">
        <f t="shared" si="82"/>
        <v>2.7565684379225965</v>
      </c>
      <c r="U303" s="5">
        <f t="shared" si="83"/>
        <v>2.7565684379225965</v>
      </c>
      <c r="V303" s="5">
        <f t="shared" si="84"/>
        <v>2.7565684379225965</v>
      </c>
      <c r="W303" s="5">
        <f t="shared" si="85"/>
        <v>2.7565684379225965</v>
      </c>
      <c r="X303" s="5">
        <f t="shared" si="86"/>
        <v>1</v>
      </c>
      <c r="Y303" s="5">
        <f t="shared" si="87"/>
        <v>2.9268410016303137</v>
      </c>
      <c r="Z303" s="5">
        <f t="shared" si="88"/>
        <v>2.4311441603039992</v>
      </c>
      <c r="AA303" s="5">
        <f t="shared" si="89"/>
        <v>2.4515116885270327</v>
      </c>
      <c r="AB303" s="5">
        <f t="shared" si="90"/>
        <v>2.4515116885270327</v>
      </c>
      <c r="AC303" s="5">
        <f t="shared" si="91"/>
        <v>2.4515116885270327</v>
      </c>
      <c r="AD303" s="5">
        <f t="shared" si="92"/>
        <v>2.4515116885270327</v>
      </c>
    </row>
    <row r="304" spans="15:30" x14ac:dyDescent="0.2">
      <c r="O304" s="6">
        <f t="shared" si="77"/>
        <v>31.090000000000174</v>
      </c>
      <c r="P304" s="6">
        <f t="shared" si="78"/>
        <v>31.100000000000176</v>
      </c>
      <c r="Q304" s="5">
        <f t="shared" si="79"/>
        <v>2.807580207860767</v>
      </c>
      <c r="R304" s="5">
        <f t="shared" si="80"/>
        <v>2.807580207860767</v>
      </c>
      <c r="S304" s="5">
        <f t="shared" si="81"/>
        <v>2.7472629272139986</v>
      </c>
      <c r="T304" s="5">
        <f t="shared" si="82"/>
        <v>2.7461598197001211</v>
      </c>
      <c r="U304" s="5">
        <f t="shared" si="83"/>
        <v>2.7461598197001211</v>
      </c>
      <c r="V304" s="5">
        <f t="shared" si="84"/>
        <v>2.7461598197001211</v>
      </c>
      <c r="W304" s="5">
        <f t="shared" si="85"/>
        <v>2.7461598197001211</v>
      </c>
      <c r="X304" s="5">
        <f t="shared" si="86"/>
        <v>1</v>
      </c>
      <c r="Y304" s="5">
        <f t="shared" si="87"/>
        <v>2.9144065756691981</v>
      </c>
      <c r="Z304" s="5">
        <f t="shared" si="88"/>
        <v>2.4200255201434717</v>
      </c>
      <c r="AA304" s="5">
        <f t="shared" si="89"/>
        <v>2.441414610650666</v>
      </c>
      <c r="AB304" s="5">
        <f t="shared" si="90"/>
        <v>2.441414610650666</v>
      </c>
      <c r="AC304" s="5">
        <f t="shared" si="91"/>
        <v>2.441414610650666</v>
      </c>
      <c r="AD304" s="5">
        <f t="shared" si="92"/>
        <v>2.441414610650666</v>
      </c>
    </row>
    <row r="305" spans="15:30" x14ac:dyDescent="0.2">
      <c r="O305" s="6">
        <f t="shared" si="77"/>
        <v>31.190000000000175</v>
      </c>
      <c r="P305" s="6">
        <f t="shared" si="78"/>
        <v>31.200000000000177</v>
      </c>
      <c r="Q305" s="5">
        <f t="shared" si="79"/>
        <v>2.807580207860767</v>
      </c>
      <c r="R305" s="5">
        <f t="shared" si="80"/>
        <v>2.807580207860767</v>
      </c>
      <c r="S305" s="5">
        <f t="shared" si="81"/>
        <v>2.7472629272139986</v>
      </c>
      <c r="T305" s="5">
        <f t="shared" si="82"/>
        <v>2.7358429796093064</v>
      </c>
      <c r="U305" s="5">
        <f t="shared" si="83"/>
        <v>2.7358429796093064</v>
      </c>
      <c r="V305" s="5">
        <f t="shared" si="84"/>
        <v>2.7358429796093064</v>
      </c>
      <c r="W305" s="5">
        <f t="shared" si="85"/>
        <v>2.7358429796093064</v>
      </c>
      <c r="X305" s="5">
        <f t="shared" si="86"/>
        <v>1</v>
      </c>
      <c r="Y305" s="5">
        <f t="shared" si="87"/>
        <v>2.9020890620233448</v>
      </c>
      <c r="Z305" s="5">
        <f t="shared" si="88"/>
        <v>2.4090216059435572</v>
      </c>
      <c r="AA305" s="5">
        <f t="shared" si="89"/>
        <v>2.4314143699417787</v>
      </c>
      <c r="AB305" s="5">
        <f t="shared" si="90"/>
        <v>2.4314143699417787</v>
      </c>
      <c r="AC305" s="5">
        <f t="shared" si="91"/>
        <v>2.4314143699417787</v>
      </c>
      <c r="AD305" s="5">
        <f t="shared" si="92"/>
        <v>2.4314143699417787</v>
      </c>
    </row>
    <row r="306" spans="15:30" x14ac:dyDescent="0.2">
      <c r="O306" s="6">
        <f t="shared" si="77"/>
        <v>31.290000000000177</v>
      </c>
      <c r="P306" s="6">
        <f t="shared" si="78"/>
        <v>31.300000000000178</v>
      </c>
      <c r="Q306" s="5">
        <f t="shared" si="79"/>
        <v>2.807580207860767</v>
      </c>
      <c r="R306" s="5">
        <f t="shared" si="80"/>
        <v>2.807580207860767</v>
      </c>
      <c r="S306" s="5">
        <f t="shared" si="81"/>
        <v>2.7472629272139986</v>
      </c>
      <c r="T306" s="5">
        <f t="shared" si="82"/>
        <v>2.7256167819524308</v>
      </c>
      <c r="U306" s="5">
        <f t="shared" si="83"/>
        <v>2.7256167819524308</v>
      </c>
      <c r="V306" s="5">
        <f t="shared" si="84"/>
        <v>2.7256167819524308</v>
      </c>
      <c r="W306" s="5">
        <f t="shared" si="85"/>
        <v>2.7256167819524308</v>
      </c>
      <c r="X306" s="5">
        <f t="shared" si="86"/>
        <v>1</v>
      </c>
      <c r="Y306" s="5">
        <f t="shared" si="87"/>
        <v>2.8898869375767529</v>
      </c>
      <c r="Z306" s="5">
        <f t="shared" si="88"/>
        <v>2.3981308164394695</v>
      </c>
      <c r="AA306" s="5">
        <f t="shared" si="89"/>
        <v>2.4215096907247942</v>
      </c>
      <c r="AB306" s="5">
        <f t="shared" si="90"/>
        <v>2.4215096907247942</v>
      </c>
      <c r="AC306" s="5">
        <f t="shared" si="91"/>
        <v>2.4215096907247942</v>
      </c>
      <c r="AD306" s="5">
        <f t="shared" si="92"/>
        <v>2.4215096907247942</v>
      </c>
    </row>
    <row r="307" spans="15:30" x14ac:dyDescent="0.2">
      <c r="O307" s="6">
        <f t="shared" si="77"/>
        <v>31.390000000000178</v>
      </c>
      <c r="P307" s="6">
        <f t="shared" si="78"/>
        <v>31.40000000000018</v>
      </c>
      <c r="Q307" s="5">
        <f t="shared" si="79"/>
        <v>2.807580207860767</v>
      </c>
      <c r="R307" s="5">
        <f t="shared" si="80"/>
        <v>2.807580207860767</v>
      </c>
      <c r="S307" s="5">
        <f t="shared" si="81"/>
        <v>2.7472629272139986</v>
      </c>
      <c r="T307" s="5">
        <f t="shared" si="82"/>
        <v>2.7154801090845813</v>
      </c>
      <c r="U307" s="5">
        <f t="shared" si="83"/>
        <v>2.7154801090845813</v>
      </c>
      <c r="V307" s="5">
        <f t="shared" si="84"/>
        <v>2.7154801090845813</v>
      </c>
      <c r="W307" s="5">
        <f t="shared" si="85"/>
        <v>2.7154801090845813</v>
      </c>
      <c r="X307" s="5">
        <f t="shared" si="86"/>
        <v>1</v>
      </c>
      <c r="Y307" s="5">
        <f t="shared" si="87"/>
        <v>2.8777987045038658</v>
      </c>
      <c r="Z307" s="5">
        <f t="shared" si="88"/>
        <v>2.3873515786424657</v>
      </c>
      <c r="AA307" s="5">
        <f t="shared" si="89"/>
        <v>2.4116993187415687</v>
      </c>
      <c r="AB307" s="5">
        <f t="shared" si="90"/>
        <v>2.4116993187415687</v>
      </c>
      <c r="AC307" s="5">
        <f t="shared" si="91"/>
        <v>2.4116993187415687</v>
      </c>
      <c r="AD307" s="5">
        <f t="shared" si="92"/>
        <v>2.4116993187415687</v>
      </c>
    </row>
    <row r="308" spans="15:30" x14ac:dyDescent="0.2">
      <c r="O308" s="6">
        <f t="shared" si="77"/>
        <v>31.49000000000018</v>
      </c>
      <c r="P308" s="6">
        <f t="shared" si="78"/>
        <v>31.500000000000181</v>
      </c>
      <c r="Q308" s="5">
        <f t="shared" si="79"/>
        <v>2.807580207860767</v>
      </c>
      <c r="R308" s="5">
        <f t="shared" si="80"/>
        <v>2.807580207860767</v>
      </c>
      <c r="S308" s="5">
        <f t="shared" si="81"/>
        <v>2.7472629272139986</v>
      </c>
      <c r="T308" s="5">
        <f t="shared" si="82"/>
        <v>2.7054318610649903</v>
      </c>
      <c r="U308" s="5">
        <f t="shared" si="83"/>
        <v>2.7054318610649903</v>
      </c>
      <c r="V308" s="5">
        <f t="shared" si="84"/>
        <v>2.7054318610649903</v>
      </c>
      <c r="W308" s="5">
        <f t="shared" si="85"/>
        <v>2.7054318610649903</v>
      </c>
      <c r="X308" s="5">
        <f t="shared" si="86"/>
        <v>1</v>
      </c>
      <c r="Y308" s="5">
        <f t="shared" si="87"/>
        <v>2.865822889762109</v>
      </c>
      <c r="Z308" s="5">
        <f t="shared" si="88"/>
        <v>2.3766823472401155</v>
      </c>
      <c r="AA308" s="5">
        <f t="shared" si="89"/>
        <v>2.4019820207170963</v>
      </c>
      <c r="AB308" s="5">
        <f t="shared" si="90"/>
        <v>2.4019820207170963</v>
      </c>
      <c r="AC308" s="5">
        <f t="shared" si="91"/>
        <v>2.4019820207170963</v>
      </c>
      <c r="AD308" s="5">
        <f t="shared" si="92"/>
        <v>2.4019820207170963</v>
      </c>
    </row>
    <row r="309" spans="15:30" x14ac:dyDescent="0.2">
      <c r="O309" s="6">
        <f t="shared" si="77"/>
        <v>31.590000000000181</v>
      </c>
      <c r="P309" s="6">
        <f t="shared" si="78"/>
        <v>31.600000000000183</v>
      </c>
      <c r="Q309" s="5">
        <f t="shared" si="79"/>
        <v>2.807580207860767</v>
      </c>
      <c r="R309" s="5">
        <f t="shared" si="80"/>
        <v>2.807580207860767</v>
      </c>
      <c r="S309" s="5">
        <f t="shared" si="81"/>
        <v>2.7472629272139986</v>
      </c>
      <c r="T309" s="5">
        <f t="shared" si="82"/>
        <v>2.6954709553162539</v>
      </c>
      <c r="U309" s="5">
        <f t="shared" si="83"/>
        <v>2.6954709553162539</v>
      </c>
      <c r="V309" s="5">
        <f t="shared" si="84"/>
        <v>2.6954709553162539</v>
      </c>
      <c r="W309" s="5">
        <f t="shared" si="85"/>
        <v>2.6954709553162539</v>
      </c>
      <c r="X309" s="5">
        <f t="shared" si="86"/>
        <v>1</v>
      </c>
      <c r="Y309" s="5">
        <f t="shared" si="87"/>
        <v>2.8539580445963439</v>
      </c>
      <c r="Z309" s="5">
        <f t="shared" si="88"/>
        <v>2.3661216040113486</v>
      </c>
      <c r="AA309" s="5">
        <f t="shared" si="89"/>
        <v>2.3923565839354923</v>
      </c>
      <c r="AB309" s="5">
        <f t="shared" si="90"/>
        <v>2.3923565839354923</v>
      </c>
      <c r="AC309" s="5">
        <f t="shared" si="91"/>
        <v>2.3923565839354923</v>
      </c>
      <c r="AD309" s="5">
        <f t="shared" si="92"/>
        <v>2.3923565839354923</v>
      </c>
    </row>
    <row r="310" spans="15:30" x14ac:dyDescent="0.2">
      <c r="O310" s="6">
        <f t="shared" si="77"/>
        <v>31.690000000000182</v>
      </c>
      <c r="P310" s="6">
        <f t="shared" si="78"/>
        <v>31.700000000000184</v>
      </c>
      <c r="Q310" s="5">
        <f t="shared" si="79"/>
        <v>2.807580207860767</v>
      </c>
      <c r="R310" s="5">
        <f t="shared" si="80"/>
        <v>2.807580207860767</v>
      </c>
      <c r="S310" s="5">
        <f t="shared" si="81"/>
        <v>2.7472629272139986</v>
      </c>
      <c r="T310" s="5">
        <f t="shared" si="82"/>
        <v>2.6855963262912637</v>
      </c>
      <c r="U310" s="5">
        <f t="shared" si="83"/>
        <v>2.6855963262912637</v>
      </c>
      <c r="V310" s="5">
        <f t="shared" si="84"/>
        <v>2.6855963262912637</v>
      </c>
      <c r="W310" s="5">
        <f t="shared" si="85"/>
        <v>2.6855963262912637</v>
      </c>
      <c r="X310" s="5">
        <f t="shared" si="86"/>
        <v>1</v>
      </c>
      <c r="Y310" s="5">
        <f t="shared" si="87"/>
        <v>2.8422027440548741</v>
      </c>
      <c r="Z310" s="5">
        <f t="shared" si="88"/>
        <v>2.3556678572558893</v>
      </c>
      <c r="AA310" s="5">
        <f t="shared" si="89"/>
        <v>2.3828218158259857</v>
      </c>
      <c r="AB310" s="5">
        <f t="shared" si="90"/>
        <v>2.3828218158259857</v>
      </c>
      <c r="AC310" s="5">
        <f t="shared" si="91"/>
        <v>2.3828218158259857</v>
      </c>
      <c r="AD310" s="5">
        <f t="shared" si="92"/>
        <v>2.3828218158259857</v>
      </c>
    </row>
    <row r="311" spans="15:30" x14ac:dyDescent="0.2">
      <c r="O311" s="6">
        <f t="shared" si="77"/>
        <v>31.790000000000184</v>
      </c>
      <c r="P311" s="6">
        <f t="shared" si="78"/>
        <v>31.800000000000185</v>
      </c>
      <c r="Q311" s="5">
        <f t="shared" si="79"/>
        <v>2.807580207860767</v>
      </c>
      <c r="R311" s="5">
        <f t="shared" si="80"/>
        <v>2.807580207860767</v>
      </c>
      <c r="S311" s="5">
        <f t="shared" si="81"/>
        <v>2.7472629272139986</v>
      </c>
      <c r="T311" s="5">
        <f t="shared" si="82"/>
        <v>2.6758069251476204</v>
      </c>
      <c r="U311" s="5">
        <f t="shared" si="83"/>
        <v>2.6758069251476204</v>
      </c>
      <c r="V311" s="5">
        <f t="shared" si="84"/>
        <v>2.6758069251476204</v>
      </c>
      <c r="W311" s="5">
        <f t="shared" si="85"/>
        <v>2.6758069251476204</v>
      </c>
      <c r="X311" s="5">
        <f t="shared" si="86"/>
        <v>1</v>
      </c>
      <c r="Y311" s="5">
        <f t="shared" si="87"/>
        <v>2.8305555865167542</v>
      </c>
      <c r="Z311" s="5">
        <f t="shared" si="88"/>
        <v>2.3453196412376647</v>
      </c>
      <c r="AA311" s="5">
        <f t="shared" si="89"/>
        <v>2.3733765435586478</v>
      </c>
      <c r="AB311" s="5">
        <f t="shared" si="90"/>
        <v>2.3733765435586478</v>
      </c>
      <c r="AC311" s="5">
        <f t="shared" si="91"/>
        <v>2.3733765435586478</v>
      </c>
      <c r="AD311" s="5">
        <f t="shared" si="92"/>
        <v>2.3733765435586478</v>
      </c>
    </row>
    <row r="312" spans="15:30" x14ac:dyDescent="0.2">
      <c r="O312" s="6">
        <f t="shared" si="77"/>
        <v>31.890000000000185</v>
      </c>
      <c r="P312" s="6">
        <f t="shared" si="78"/>
        <v>31.900000000000187</v>
      </c>
      <c r="Q312" s="5">
        <f t="shared" si="79"/>
        <v>2.807580207860767</v>
      </c>
      <c r="R312" s="5">
        <f t="shared" si="80"/>
        <v>2.807580207860767</v>
      </c>
      <c r="S312" s="5">
        <f t="shared" si="81"/>
        <v>2.7472629272139986</v>
      </c>
      <c r="T312" s="5">
        <f t="shared" si="82"/>
        <v>2.6661017194293608</v>
      </c>
      <c r="U312" s="5">
        <f t="shared" si="83"/>
        <v>2.6661017194293608</v>
      </c>
      <c r="V312" s="5">
        <f t="shared" si="84"/>
        <v>2.6661017194293608</v>
      </c>
      <c r="W312" s="5">
        <f t="shared" si="85"/>
        <v>2.6661017194293608</v>
      </c>
      <c r="X312" s="5">
        <f t="shared" si="86"/>
        <v>1</v>
      </c>
      <c r="Y312" s="5">
        <f t="shared" si="87"/>
        <v>2.819015193230042</v>
      </c>
      <c r="Z312" s="5">
        <f t="shared" si="88"/>
        <v>2.3350755156418068</v>
      </c>
      <c r="AA312" s="5">
        <f t="shared" si="89"/>
        <v>2.3640196136495981</v>
      </c>
      <c r="AB312" s="5">
        <f t="shared" si="90"/>
        <v>2.3640196136495981</v>
      </c>
      <c r="AC312" s="5">
        <f t="shared" si="91"/>
        <v>2.3640196136495981</v>
      </c>
      <c r="AD312" s="5">
        <f t="shared" si="92"/>
        <v>2.3640196136495981</v>
      </c>
    </row>
    <row r="313" spans="15:30" x14ac:dyDescent="0.2">
      <c r="O313" s="6">
        <f t="shared" si="77"/>
        <v>31.990000000000183</v>
      </c>
      <c r="P313" s="6">
        <f t="shared" si="78"/>
        <v>32.000000000000185</v>
      </c>
      <c r="Q313" s="5">
        <f t="shared" si="79"/>
        <v>2.8075802078607466</v>
      </c>
      <c r="R313" s="5">
        <f t="shared" si="80"/>
        <v>2.8075802078607466</v>
      </c>
      <c r="S313" s="5">
        <f t="shared" si="81"/>
        <v>2.7472629272139799</v>
      </c>
      <c r="T313" s="5">
        <f t="shared" si="82"/>
        <v>2.6564796927557959</v>
      </c>
      <c r="U313" s="5">
        <f t="shared" si="83"/>
        <v>2.6564796927557959</v>
      </c>
      <c r="V313" s="5">
        <f t="shared" si="84"/>
        <v>2.6564796927557959</v>
      </c>
      <c r="W313" s="5">
        <f t="shared" si="85"/>
        <v>2.6564796927557959</v>
      </c>
      <c r="X313" s="5">
        <f t="shared" si="86"/>
        <v>1</v>
      </c>
      <c r="Y313" s="5">
        <f t="shared" si="87"/>
        <v>2.8075802078607466</v>
      </c>
      <c r="Z313" s="5">
        <f t="shared" si="88"/>
        <v>2.3249340650448547</v>
      </c>
      <c r="AA313" s="5">
        <f t="shared" si="89"/>
        <v>2.3547498915754375</v>
      </c>
      <c r="AB313" s="5">
        <f t="shared" si="90"/>
        <v>2.3547498915754375</v>
      </c>
      <c r="AC313" s="5">
        <f t="shared" si="91"/>
        <v>2.3547498915754375</v>
      </c>
      <c r="AD313" s="5">
        <f t="shared" si="92"/>
        <v>2.3547498915754375</v>
      </c>
    </row>
    <row r="314" spans="15:30" x14ac:dyDescent="0.2">
      <c r="O314" s="6">
        <f t="shared" si="77"/>
        <v>32.090000000000188</v>
      </c>
      <c r="P314" s="6">
        <f t="shared" si="78"/>
        <v>32.100000000000186</v>
      </c>
      <c r="Q314" s="5">
        <f t="shared" si="79"/>
        <v>2.7962492960521685</v>
      </c>
      <c r="R314" s="5">
        <f t="shared" si="80"/>
        <v>2.7962492960521685</v>
      </c>
      <c r="S314" s="5">
        <f t="shared" si="81"/>
        <v>2.7368477948618608</v>
      </c>
      <c r="T314" s="5">
        <f t="shared" si="82"/>
        <v>2.6469398445172829</v>
      </c>
      <c r="U314" s="5">
        <f t="shared" si="83"/>
        <v>2.6469398445172829</v>
      </c>
      <c r="V314" s="5">
        <f t="shared" si="84"/>
        <v>2.6469398445172829</v>
      </c>
      <c r="W314" s="5">
        <f t="shared" si="85"/>
        <v>2.6469398445172829</v>
      </c>
      <c r="X314" s="5">
        <f t="shared" si="86"/>
        <v>1</v>
      </c>
      <c r="Y314" s="5">
        <f t="shared" si="87"/>
        <v>2.7962492960521685</v>
      </c>
      <c r="Z314" s="5">
        <f t="shared" si="88"/>
        <v>2.3148938983978118</v>
      </c>
      <c r="AA314" s="5">
        <f t="shared" si="89"/>
        <v>2.345566261396649</v>
      </c>
      <c r="AB314" s="5">
        <f t="shared" si="90"/>
        <v>2.345566261396649</v>
      </c>
      <c r="AC314" s="5">
        <f t="shared" si="91"/>
        <v>2.345566261396649</v>
      </c>
      <c r="AD314" s="5">
        <f t="shared" si="92"/>
        <v>2.345566261396649</v>
      </c>
    </row>
    <row r="315" spans="15:30" x14ac:dyDescent="0.2">
      <c r="O315" s="6">
        <f t="shared" si="77"/>
        <v>32.19000000000019</v>
      </c>
      <c r="P315" s="6">
        <f t="shared" si="78"/>
        <v>32.200000000000188</v>
      </c>
      <c r="Q315" s="5">
        <f t="shared" si="79"/>
        <v>2.7850211449943658</v>
      </c>
      <c r="R315" s="5">
        <f t="shared" si="80"/>
        <v>2.7850211449943658</v>
      </c>
      <c r="S315" s="5">
        <f t="shared" si="81"/>
        <v>2.726523766066538</v>
      </c>
      <c r="T315" s="5">
        <f t="shared" si="82"/>
        <v>2.6374811895777581</v>
      </c>
      <c r="U315" s="5">
        <f t="shared" si="83"/>
        <v>2.6374811895777581</v>
      </c>
      <c r="V315" s="5">
        <f t="shared" si="84"/>
        <v>2.6374811895777581</v>
      </c>
      <c r="W315" s="5">
        <f t="shared" si="85"/>
        <v>2.6374811895777581</v>
      </c>
      <c r="X315" s="5">
        <f t="shared" si="86"/>
        <v>1</v>
      </c>
      <c r="Y315" s="5">
        <f t="shared" si="87"/>
        <v>2.7850211449943658</v>
      </c>
      <c r="Z315" s="5">
        <f t="shared" si="88"/>
        <v>2.3049536485216877</v>
      </c>
      <c r="AA315" s="5">
        <f t="shared" si="89"/>
        <v>2.3364676253897505</v>
      </c>
      <c r="AB315" s="5">
        <f t="shared" si="90"/>
        <v>2.3364676253897505</v>
      </c>
      <c r="AC315" s="5">
        <f t="shared" si="91"/>
        <v>2.3364676253897505</v>
      </c>
      <c r="AD315" s="5">
        <f t="shared" si="92"/>
        <v>2.3364676253897505</v>
      </c>
    </row>
    <row r="316" spans="15:30" x14ac:dyDescent="0.2">
      <c r="O316" s="6">
        <f t="shared" si="77"/>
        <v>32.290000000000191</v>
      </c>
      <c r="P316" s="6">
        <f t="shared" si="78"/>
        <v>32.300000000000189</v>
      </c>
      <c r="Q316" s="5">
        <f t="shared" si="79"/>
        <v>2.7738944630034768</v>
      </c>
      <c r="R316" s="5">
        <f t="shared" si="80"/>
        <v>2.7738944630034768</v>
      </c>
      <c r="S316" s="5">
        <f t="shared" si="81"/>
        <v>2.7162897282052425</v>
      </c>
      <c r="T316" s="5">
        <f t="shared" si="82"/>
        <v>2.6281027579838501</v>
      </c>
      <c r="U316" s="5">
        <f t="shared" si="83"/>
        <v>2.6281027579838501</v>
      </c>
      <c r="V316" s="5">
        <f t="shared" si="84"/>
        <v>2.6281027579838501</v>
      </c>
      <c r="W316" s="5">
        <f t="shared" si="85"/>
        <v>2.6281027579838501</v>
      </c>
      <c r="X316" s="5">
        <f t="shared" si="86"/>
        <v>1</v>
      </c>
      <c r="Y316" s="5">
        <f t="shared" si="87"/>
        <v>2.7738944630034768</v>
      </c>
      <c r="Z316" s="5">
        <f t="shared" si="88"/>
        <v>2.2951119716151891</v>
      </c>
      <c r="AA316" s="5">
        <f t="shared" si="89"/>
        <v>2.3274529036879406</v>
      </c>
      <c r="AB316" s="5">
        <f t="shared" si="90"/>
        <v>2.3274529036879406</v>
      </c>
      <c r="AC316" s="5">
        <f t="shared" si="91"/>
        <v>2.3274529036879406</v>
      </c>
      <c r="AD316" s="5">
        <f t="shared" si="92"/>
        <v>2.3274529036879406</v>
      </c>
    </row>
    <row r="317" spans="15:30" x14ac:dyDescent="0.2">
      <c r="O317" s="6">
        <f t="shared" si="77"/>
        <v>32.390000000000192</v>
      </c>
      <c r="P317" s="6">
        <f t="shared" si="78"/>
        <v>32.40000000000019</v>
      </c>
      <c r="Q317" s="5">
        <f t="shared" si="79"/>
        <v>2.7628679791106481</v>
      </c>
      <c r="R317" s="5">
        <f t="shared" si="80"/>
        <v>2.7628679791106481</v>
      </c>
      <c r="S317" s="5">
        <f t="shared" si="81"/>
        <v>2.7061445860657867</v>
      </c>
      <c r="T317" s="5">
        <f t="shared" si="82"/>
        <v>2.6188035946804122</v>
      </c>
      <c r="U317" s="5">
        <f t="shared" si="83"/>
        <v>2.6188035946804122</v>
      </c>
      <c r="V317" s="5">
        <f t="shared" si="84"/>
        <v>2.6188035946804122</v>
      </c>
      <c r="W317" s="5">
        <f t="shared" si="85"/>
        <v>2.6188035946804122</v>
      </c>
      <c r="X317" s="5">
        <f t="shared" si="86"/>
        <v>1</v>
      </c>
      <c r="Y317" s="5">
        <f t="shared" si="87"/>
        <v>2.7628679791106481</v>
      </c>
      <c r="Z317" s="5">
        <f t="shared" si="88"/>
        <v>2.2853675467742285</v>
      </c>
      <c r="AA317" s="5">
        <f t="shared" si="89"/>
        <v>2.3185210339300384</v>
      </c>
      <c r="AB317" s="5">
        <f t="shared" si="90"/>
        <v>2.3185210339300384</v>
      </c>
      <c r="AC317" s="5">
        <f t="shared" si="91"/>
        <v>2.3185210339300384</v>
      </c>
      <c r="AD317" s="5">
        <f t="shared" si="92"/>
        <v>2.3185210339300384</v>
      </c>
    </row>
    <row r="318" spans="15:30" x14ac:dyDescent="0.2">
      <c r="O318" s="6">
        <f t="shared" si="77"/>
        <v>32.490000000000194</v>
      </c>
      <c r="P318" s="6">
        <f t="shared" si="78"/>
        <v>32.500000000000192</v>
      </c>
      <c r="Q318" s="5">
        <f t="shared" si="79"/>
        <v>2.7519404426603034</v>
      </c>
      <c r="R318" s="5">
        <f t="shared" si="80"/>
        <v>2.7519404426603034</v>
      </c>
      <c r="S318" s="5">
        <f t="shared" si="81"/>
        <v>2.6960872615161229</v>
      </c>
      <c r="T318" s="5">
        <f t="shared" si="82"/>
        <v>2.6095827592323091</v>
      </c>
      <c r="U318" s="5">
        <f t="shared" si="83"/>
        <v>2.6095827592323091</v>
      </c>
      <c r="V318" s="5">
        <f t="shared" si="84"/>
        <v>2.6095827592323091</v>
      </c>
      <c r="W318" s="5">
        <f t="shared" si="85"/>
        <v>2.6095827592323091</v>
      </c>
      <c r="X318" s="5">
        <f t="shared" si="86"/>
        <v>1</v>
      </c>
      <c r="Y318" s="5">
        <f t="shared" si="87"/>
        <v>2.7519404426603034</v>
      </c>
      <c r="Z318" s="5">
        <f t="shared" si="88"/>
        <v>2.2757190755229173</v>
      </c>
      <c r="AA318" s="5">
        <f t="shared" si="89"/>
        <v>2.3096709709174825</v>
      </c>
      <c r="AB318" s="5">
        <f t="shared" si="90"/>
        <v>2.3096709709174825</v>
      </c>
      <c r="AC318" s="5">
        <f t="shared" si="91"/>
        <v>2.3096709709174825</v>
      </c>
      <c r="AD318" s="5">
        <f t="shared" si="92"/>
        <v>2.3096709709174825</v>
      </c>
    </row>
    <row r="319" spans="15:30" x14ac:dyDescent="0.2">
      <c r="O319" s="6">
        <f t="shared" si="77"/>
        <v>32.590000000000195</v>
      </c>
      <c r="P319" s="6">
        <f t="shared" si="78"/>
        <v>32.600000000000193</v>
      </c>
      <c r="Q319" s="5">
        <f t="shared" si="79"/>
        <v>2.7411106229175402</v>
      </c>
      <c r="R319" s="5">
        <f t="shared" si="80"/>
        <v>2.7411106229175402</v>
      </c>
      <c r="S319" s="5">
        <f t="shared" si="81"/>
        <v>2.6861166931812455</v>
      </c>
      <c r="T319" s="5">
        <f t="shared" si="82"/>
        <v>2.6004393255523084</v>
      </c>
      <c r="U319" s="5">
        <f t="shared" si="83"/>
        <v>2.6004393255523084</v>
      </c>
      <c r="V319" s="5">
        <f t="shared" si="84"/>
        <v>2.6004393255523084</v>
      </c>
      <c r="W319" s="5">
        <f t="shared" si="85"/>
        <v>2.6004393255523084</v>
      </c>
      <c r="X319" s="5">
        <f t="shared" si="86"/>
        <v>1</v>
      </c>
      <c r="Y319" s="5">
        <f t="shared" si="87"/>
        <v>2.7411106229175402</v>
      </c>
      <c r="Z319" s="5">
        <f t="shared" si="88"/>
        <v>2.2661652813557431</v>
      </c>
      <c r="AA319" s="5">
        <f t="shared" si="89"/>
        <v>2.3009016862791789</v>
      </c>
      <c r="AB319" s="5">
        <f t="shared" si="90"/>
        <v>2.3009016862791789</v>
      </c>
      <c r="AC319" s="5">
        <f t="shared" si="91"/>
        <v>2.3009016862791789</v>
      </c>
      <c r="AD319" s="5">
        <f t="shared" si="92"/>
        <v>2.3009016862791789</v>
      </c>
    </row>
    <row r="320" spans="15:30" x14ac:dyDescent="0.2">
      <c r="O320" s="6">
        <f t="shared" si="77"/>
        <v>32.690000000000197</v>
      </c>
      <c r="P320" s="6">
        <f t="shared" si="78"/>
        <v>32.700000000000195</v>
      </c>
      <c r="Q320" s="5">
        <f t="shared" si="79"/>
        <v>2.7303773086843686</v>
      </c>
      <c r="R320" s="5">
        <f t="shared" si="80"/>
        <v>2.7303773086843686</v>
      </c>
      <c r="S320" s="5">
        <f t="shared" si="81"/>
        <v>2.676231836127259</v>
      </c>
      <c r="T320" s="5">
        <f t="shared" si="82"/>
        <v>2.591372381634907</v>
      </c>
      <c r="U320" s="5">
        <f t="shared" si="83"/>
        <v>2.591372381634907</v>
      </c>
      <c r="V320" s="5">
        <f t="shared" si="84"/>
        <v>2.591372381634907</v>
      </c>
      <c r="W320" s="5">
        <f t="shared" si="85"/>
        <v>2.591372381634907</v>
      </c>
      <c r="X320" s="5">
        <f t="shared" si="86"/>
        <v>1</v>
      </c>
      <c r="Y320" s="5">
        <f t="shared" si="87"/>
        <v>2.7303773086843686</v>
      </c>
      <c r="Z320" s="5">
        <f t="shared" si="88"/>
        <v>2.2567049092906291</v>
      </c>
      <c r="AA320" s="5">
        <f t="shared" si="89"/>
        <v>2.2922121681440126</v>
      </c>
      <c r="AB320" s="5">
        <f t="shared" si="90"/>
        <v>2.2922121681440126</v>
      </c>
      <c r="AC320" s="5">
        <f t="shared" si="91"/>
        <v>2.2922121681440126</v>
      </c>
      <c r="AD320" s="5">
        <f t="shared" si="92"/>
        <v>2.2922121681440126</v>
      </c>
    </row>
    <row r="321" spans="15:30" x14ac:dyDescent="0.2">
      <c r="O321" s="6">
        <f t="shared" si="77"/>
        <v>32.790000000000198</v>
      </c>
      <c r="P321" s="6">
        <f t="shared" si="78"/>
        <v>32.800000000000196</v>
      </c>
      <c r="Q321" s="5">
        <f t="shared" si="79"/>
        <v>2.7197393079246264</v>
      </c>
      <c r="R321" s="5">
        <f t="shared" si="80"/>
        <v>2.7197393079246264</v>
      </c>
      <c r="S321" s="5">
        <f t="shared" si="81"/>
        <v>2.6664316615524233</v>
      </c>
      <c r="T321" s="5">
        <f t="shared" si="82"/>
        <v>2.5823810292959579</v>
      </c>
      <c r="U321" s="5">
        <f t="shared" si="83"/>
        <v>2.5823810292959579</v>
      </c>
      <c r="V321" s="5">
        <f t="shared" si="84"/>
        <v>2.5823810292959579</v>
      </c>
      <c r="W321" s="5">
        <f t="shared" si="85"/>
        <v>2.5823810292959579</v>
      </c>
      <c r="X321" s="5">
        <f t="shared" si="86"/>
        <v>1</v>
      </c>
      <c r="Y321" s="5">
        <f t="shared" si="87"/>
        <v>2.7197393079246264</v>
      </c>
      <c r="Z321" s="5">
        <f t="shared" si="88"/>
        <v>2.2473367254325609</v>
      </c>
      <c r="AA321" s="5">
        <f t="shared" si="89"/>
        <v>2.2836014208207889</v>
      </c>
      <c r="AB321" s="5">
        <f t="shared" si="90"/>
        <v>2.2836014208207889</v>
      </c>
      <c r="AC321" s="5">
        <f t="shared" si="91"/>
        <v>2.2836014208207889</v>
      </c>
      <c r="AD321" s="5">
        <f t="shared" si="92"/>
        <v>2.2836014208207889</v>
      </c>
    </row>
    <row r="322" spans="15:30" x14ac:dyDescent="0.2">
      <c r="O322" s="6">
        <f t="shared" si="77"/>
        <v>32.8900000000002</v>
      </c>
      <c r="P322" s="6">
        <f t="shared" si="78"/>
        <v>32.900000000000198</v>
      </c>
      <c r="Q322" s="5">
        <f t="shared" si="79"/>
        <v>2.7091954473972852</v>
      </c>
      <c r="R322" s="5">
        <f t="shared" si="80"/>
        <v>2.7091954473972852</v>
      </c>
      <c r="S322" s="5">
        <f t="shared" si="81"/>
        <v>2.6567151564850029</v>
      </c>
      <c r="T322" s="5">
        <f t="shared" si="82"/>
        <v>2.5734643839179574</v>
      </c>
      <c r="U322" s="5">
        <f t="shared" si="83"/>
        <v>2.5734643839179574</v>
      </c>
      <c r="V322" s="5">
        <f t="shared" si="84"/>
        <v>2.5734643839179574</v>
      </c>
      <c r="W322" s="5">
        <f t="shared" si="85"/>
        <v>2.5734643839179574</v>
      </c>
      <c r="X322" s="5">
        <f t="shared" si="86"/>
        <v>1</v>
      </c>
      <c r="Y322" s="5">
        <f t="shared" si="87"/>
        <v>2.7091954473972852</v>
      </c>
      <c r="Z322" s="5">
        <f t="shared" si="88"/>
        <v>2.238059516547525</v>
      </c>
      <c r="AA322" s="5">
        <f t="shared" si="89"/>
        <v>2.2750684644854418</v>
      </c>
      <c r="AB322" s="5">
        <f t="shared" si="90"/>
        <v>2.2750684644854418</v>
      </c>
      <c r="AC322" s="5">
        <f t="shared" si="91"/>
        <v>2.2750684644854418</v>
      </c>
      <c r="AD322" s="5">
        <f t="shared" si="92"/>
        <v>2.2750684644854418</v>
      </c>
    </row>
    <row r="323" spans="15:30" x14ac:dyDescent="0.2">
      <c r="O323" s="6">
        <f t="shared" ref="O323:O386" si="93">P323-0.01</f>
        <v>32.990000000000201</v>
      </c>
      <c r="P323" s="6">
        <f t="shared" si="78"/>
        <v>33.000000000000199</v>
      </c>
      <c r="Q323" s="5">
        <f t="shared" si="79"/>
        <v>2.6987445722979837</v>
      </c>
      <c r="R323" s="5">
        <f t="shared" si="80"/>
        <v>2.6987445722979837</v>
      </c>
      <c r="S323" s="5">
        <f t="shared" si="81"/>
        <v>2.647081323487749</v>
      </c>
      <c r="T323" s="5">
        <f t="shared" si="82"/>
        <v>2.5646215742008258</v>
      </c>
      <c r="U323" s="5">
        <f t="shared" si="83"/>
        <v>2.5646215742008258</v>
      </c>
      <c r="V323" s="5">
        <f t="shared" si="84"/>
        <v>2.5646215742008258</v>
      </c>
      <c r="W323" s="5">
        <f t="shared" si="85"/>
        <v>2.5646215742008258</v>
      </c>
      <c r="X323" s="5">
        <f t="shared" si="86"/>
        <v>1</v>
      </c>
      <c r="Y323" s="5">
        <f t="shared" si="87"/>
        <v>2.6987445722979837</v>
      </c>
      <c r="Z323" s="5">
        <f t="shared" si="88"/>
        <v>2.2288720896464591</v>
      </c>
      <c r="AA323" s="5">
        <f t="shared" si="89"/>
        <v>2.2666123348753078</v>
      </c>
      <c r="AB323" s="5">
        <f t="shared" si="90"/>
        <v>2.2666123348753078</v>
      </c>
      <c r="AC323" s="5">
        <f t="shared" si="91"/>
        <v>2.2666123348753078</v>
      </c>
      <c r="AD323" s="5">
        <f t="shared" si="92"/>
        <v>2.2666123348753078</v>
      </c>
    </row>
    <row r="324" spans="15:30" x14ac:dyDescent="0.2">
      <c r="O324" s="6">
        <f t="shared" si="93"/>
        <v>33.090000000000202</v>
      </c>
      <c r="P324" s="6">
        <f t="shared" ref="P324:P387" si="94">P323+0.1</f>
        <v>33.1000000000002</v>
      </c>
      <c r="Q324" s="5">
        <f t="shared" ref="Q324:Q387" si="95">IF($P324&gt;=$D$5,1,10^($C$5*LOG(MAX($P324,$E$5)/$D$5)^2))</f>
        <v>2.6883855459085422</v>
      </c>
      <c r="R324" s="5">
        <f t="shared" ref="R324:R387" si="96">IF($P324&gt;=$D$6,1,10^($C$6*LOG(MAX($P324,$E$6)/$D$6)^2))</f>
        <v>2.6883855459085422</v>
      </c>
      <c r="S324" s="5">
        <f t="shared" ref="S324:S387" si="97">IF($P324&gt;=$D$7,1,10^($C$7*LOG(MAX($P324,$E$7)/$D$7)^2))</f>
        <v>2.6375291803688454</v>
      </c>
      <c r="T324" s="5">
        <f t="shared" ref="T324:T387" si="98">IF($P324&gt;=$D$8,1,10^($C$8*LOG(MAX($P324,$E$8)/$D$8)^2))</f>
        <v>2.5558517419180795</v>
      </c>
      <c r="U324" s="5">
        <f t="shared" ref="U324:U387" si="99">IF($P324&gt;=$D$9,1,10^($C$9*LOG(MAX($P324,$E$9)/$D$9)^2))</f>
        <v>2.5558517419180795</v>
      </c>
      <c r="V324" s="5">
        <f t="shared" ref="V324:V387" si="100">IF($P324&gt;=$D$10,1,10^($C$10*LOG(MAX($P324,$E$10)/$D$10)^2))</f>
        <v>2.5558517419180795</v>
      </c>
      <c r="W324" s="5">
        <f t="shared" ref="W324:W387" si="101">IF($P324&gt;=$D$11,1,10^($C$11*LOG(MAX($P324,$E$11)/$D$11)^2))</f>
        <v>2.5558517419180795</v>
      </c>
      <c r="X324" s="5">
        <f t="shared" ref="X324:X387" si="102">IF($P324&gt;=$H326,1,10^($G$5*LOG(MAX($P324,$I$5)/$H$5)^2))</f>
        <v>1</v>
      </c>
      <c r="Y324" s="5">
        <f t="shared" ref="Y324:Y387" si="103">IF($P324&gt;=$H$6,1,10^($G$6*LOG(MAX($P324,$I$6)/$H$6)^2))</f>
        <v>2.6883855459085422</v>
      </c>
      <c r="Z324" s="5">
        <f t="shared" ref="Z324:Z387" si="104">IF($P324&gt;=$H$7,1,10^($G$7*LOG(MAX($P324,$I$7)/$H$7)^2))</f>
        <v>2.219773271578958</v>
      </c>
      <c r="AA324" s="5">
        <f t="shared" ref="AA324:AA387" si="105">IF(P324&gt;=$H$8,1,10^($G$8*LOG(MAX($P324,$I$8)/$H$8)^2))</f>
        <v>2.2582320829902858</v>
      </c>
      <c r="AB324" s="5">
        <f t="shared" ref="AB324:AB387" si="106">IF($P324&gt;=$H$9,1,10^($G$9*LOG(MAX($P324,$I$9)/$H$9)^2))</f>
        <v>2.2582320829902858</v>
      </c>
      <c r="AC324" s="5">
        <f t="shared" ref="AC324:AC387" si="107">IF($P324&gt;=$H$10,1,10^($G$10*LOG(MAX($P324,$I$10)/$H$10)^2))</f>
        <v>2.2582320829902858</v>
      </c>
      <c r="AD324" s="5">
        <f t="shared" ref="AD324:AD387" si="108">IF($P324&gt;=$H$11,1,10^($G$11*LOG(MAX($P324,$I$11)/$H$11)^2))</f>
        <v>2.2582320829902858</v>
      </c>
    </row>
    <row r="325" spans="15:30" x14ac:dyDescent="0.2">
      <c r="O325" s="6">
        <f t="shared" si="93"/>
        <v>33.190000000000204</v>
      </c>
      <c r="P325" s="6">
        <f t="shared" si="94"/>
        <v>33.200000000000202</v>
      </c>
      <c r="Q325" s="5">
        <f t="shared" si="95"/>
        <v>2.6781172492542753</v>
      </c>
      <c r="R325" s="5">
        <f t="shared" si="96"/>
        <v>2.6781172492542753</v>
      </c>
      <c r="S325" s="5">
        <f t="shared" si="97"/>
        <v>2.6280577598991601</v>
      </c>
      <c r="T325" s="5">
        <f t="shared" si="98"/>
        <v>2.5471540416782319</v>
      </c>
      <c r="U325" s="5">
        <f t="shared" si="99"/>
        <v>2.5471540416782319</v>
      </c>
      <c r="V325" s="5">
        <f t="shared" si="100"/>
        <v>2.5471540416782319</v>
      </c>
      <c r="W325" s="5">
        <f t="shared" si="101"/>
        <v>2.5471540416782319</v>
      </c>
      <c r="X325" s="5">
        <f t="shared" si="102"/>
        <v>1</v>
      </c>
      <c r="Y325" s="5">
        <f t="shared" si="103"/>
        <v>2.6781172492542753</v>
      </c>
      <c r="Z325" s="5">
        <f t="shared" si="104"/>
        <v>2.2107619086364729</v>
      </c>
      <c r="AA325" s="5">
        <f t="shared" si="105"/>
        <v>2.2499267748006981</v>
      </c>
      <c r="AB325" s="5">
        <f t="shared" si="106"/>
        <v>2.2499267748006981</v>
      </c>
      <c r="AC325" s="5">
        <f t="shared" si="107"/>
        <v>2.2499267748006981</v>
      </c>
      <c r="AD325" s="5">
        <f t="shared" si="108"/>
        <v>2.2499267748006981</v>
      </c>
    </row>
    <row r="326" spans="15:30" x14ac:dyDescent="0.2">
      <c r="O326" s="6">
        <f t="shared" si="93"/>
        <v>33.290000000000205</v>
      </c>
      <c r="P326" s="6">
        <f t="shared" si="94"/>
        <v>33.300000000000203</v>
      </c>
      <c r="Q326" s="5">
        <f t="shared" si="95"/>
        <v>2.6679385807688947</v>
      </c>
      <c r="R326" s="5">
        <f t="shared" si="96"/>
        <v>2.6679385807688947</v>
      </c>
      <c r="S326" s="5">
        <f t="shared" si="97"/>
        <v>2.6186661095356434</v>
      </c>
      <c r="T326" s="5">
        <f t="shared" si="98"/>
        <v>2.5385276406913171</v>
      </c>
      <c r="U326" s="5">
        <f t="shared" si="99"/>
        <v>2.5385276406913171</v>
      </c>
      <c r="V326" s="5">
        <f t="shared" si="100"/>
        <v>2.5385276406913171</v>
      </c>
      <c r="W326" s="5">
        <f t="shared" si="101"/>
        <v>2.5385276406913171</v>
      </c>
      <c r="X326" s="5">
        <f t="shared" si="102"/>
        <v>1</v>
      </c>
      <c r="Y326" s="5">
        <f t="shared" si="103"/>
        <v>2.6679385807688947</v>
      </c>
      <c r="Z326" s="5">
        <f t="shared" si="104"/>
        <v>2.2018368661647436</v>
      </c>
      <c r="AA326" s="5">
        <f t="shared" si="105"/>
        <v>2.2416954909616997</v>
      </c>
      <c r="AB326" s="5">
        <f t="shared" si="106"/>
        <v>2.2416954909616997</v>
      </c>
      <c r="AC326" s="5">
        <f t="shared" si="107"/>
        <v>2.2416954909616997</v>
      </c>
      <c r="AD326" s="5">
        <f t="shared" si="108"/>
        <v>2.2416954909616997</v>
      </c>
    </row>
    <row r="327" spans="15:30" x14ac:dyDescent="0.2">
      <c r="O327" s="6">
        <f t="shared" si="93"/>
        <v>33.390000000000207</v>
      </c>
      <c r="P327" s="6">
        <f t="shared" si="94"/>
        <v>33.400000000000205</v>
      </c>
      <c r="Q327" s="5">
        <f t="shared" si="95"/>
        <v>2.6578484559668167</v>
      </c>
      <c r="R327" s="5">
        <f t="shared" si="96"/>
        <v>2.6578484559668167</v>
      </c>
      <c r="S327" s="5">
        <f t="shared" si="97"/>
        <v>2.6093532911507156</v>
      </c>
      <c r="T327" s="5">
        <f t="shared" si="98"/>
        <v>2.5299717185403887</v>
      </c>
      <c r="U327" s="5">
        <f t="shared" si="99"/>
        <v>2.5299717185403887</v>
      </c>
      <c r="V327" s="5">
        <f t="shared" si="100"/>
        <v>2.5299717185403887</v>
      </c>
      <c r="W327" s="5">
        <f t="shared" si="101"/>
        <v>2.5299717185403887</v>
      </c>
      <c r="X327" s="5">
        <f t="shared" si="102"/>
        <v>1</v>
      </c>
      <c r="Y327" s="5">
        <f t="shared" si="103"/>
        <v>2.6578484559668167</v>
      </c>
      <c r="Z327" s="5">
        <f t="shared" si="104"/>
        <v>2.1929970281852387</v>
      </c>
      <c r="AA327" s="5">
        <f t="shared" si="105"/>
        <v>2.233537326534047</v>
      </c>
      <c r="AB327" s="5">
        <f t="shared" si="106"/>
        <v>2.233537326534047</v>
      </c>
      <c r="AC327" s="5">
        <f t="shared" si="107"/>
        <v>2.233537326534047</v>
      </c>
      <c r="AD327" s="5">
        <f t="shared" si="108"/>
        <v>2.233537326534047</v>
      </c>
    </row>
    <row r="328" spans="15:30" x14ac:dyDescent="0.2">
      <c r="O328" s="6">
        <f t="shared" si="93"/>
        <v>33.490000000000208</v>
      </c>
      <c r="P328" s="6">
        <f t="shared" si="94"/>
        <v>33.500000000000206</v>
      </c>
      <c r="Q328" s="5">
        <f t="shared" si="95"/>
        <v>2.6478458071226849</v>
      </c>
      <c r="R328" s="5">
        <f t="shared" si="96"/>
        <v>2.6478458071226849</v>
      </c>
      <c r="S328" s="5">
        <f t="shared" si="97"/>
        <v>2.6001183807675061</v>
      </c>
      <c r="T328" s="5">
        <f t="shared" si="98"/>
        <v>2.5214854669579019</v>
      </c>
      <c r="U328" s="5">
        <f t="shared" si="99"/>
        <v>2.5214854669579019</v>
      </c>
      <c r="V328" s="5">
        <f t="shared" si="100"/>
        <v>2.5214854669579019</v>
      </c>
      <c r="W328" s="5">
        <f t="shared" si="101"/>
        <v>2.5214854669579019</v>
      </c>
      <c r="X328" s="5">
        <f t="shared" si="102"/>
        <v>1</v>
      </c>
      <c r="Y328" s="5">
        <f t="shared" si="103"/>
        <v>2.6478458071226849</v>
      </c>
      <c r="Z328" s="5">
        <f t="shared" si="104"/>
        <v>2.18424129702534</v>
      </c>
      <c r="AA328" s="5">
        <f t="shared" si="105"/>
        <v>2.2254513907110782</v>
      </c>
      <c r="AB328" s="5">
        <f t="shared" si="106"/>
        <v>2.2254513907110782</v>
      </c>
      <c r="AC328" s="5">
        <f t="shared" si="107"/>
        <v>2.2254513907110782</v>
      </c>
      <c r="AD328" s="5">
        <f t="shared" si="108"/>
        <v>2.2254513907110782</v>
      </c>
    </row>
    <row r="329" spans="15:30" x14ac:dyDescent="0.2">
      <c r="O329" s="6">
        <f t="shared" si="93"/>
        <v>33.590000000000209</v>
      </c>
      <c r="P329" s="6">
        <f t="shared" si="94"/>
        <v>33.600000000000207</v>
      </c>
      <c r="Q329" s="5">
        <f t="shared" si="95"/>
        <v>2.6379295829579159</v>
      </c>
      <c r="R329" s="5">
        <f t="shared" si="96"/>
        <v>2.6379295829579159</v>
      </c>
      <c r="S329" s="5">
        <f t="shared" si="97"/>
        <v>2.5909604683007865</v>
      </c>
      <c r="T329" s="5">
        <f t="shared" si="98"/>
        <v>2.5130680896068185</v>
      </c>
      <c r="U329" s="5">
        <f t="shared" si="99"/>
        <v>2.5130680896068185</v>
      </c>
      <c r="V329" s="5">
        <f t="shared" si="100"/>
        <v>2.5130680896068185</v>
      </c>
      <c r="W329" s="5">
        <f t="shared" si="101"/>
        <v>2.5130680896068185</v>
      </c>
      <c r="X329" s="5">
        <f t="shared" si="102"/>
        <v>1</v>
      </c>
      <c r="Y329" s="5">
        <f t="shared" si="103"/>
        <v>2.6379295829579159</v>
      </c>
      <c r="Z329" s="5">
        <f t="shared" si="104"/>
        <v>2.1755685929570601</v>
      </c>
      <c r="AA329" s="5">
        <f t="shared" si="105"/>
        <v>2.2174368065517429</v>
      </c>
      <c r="AB329" s="5">
        <f t="shared" si="106"/>
        <v>2.2174368065517429</v>
      </c>
      <c r="AC329" s="5">
        <f t="shared" si="107"/>
        <v>2.2174368065517429</v>
      </c>
      <c r="AD329" s="5">
        <f t="shared" si="108"/>
        <v>2.2174368065517429</v>
      </c>
    </row>
    <row r="330" spans="15:30" x14ac:dyDescent="0.2">
      <c r="O330" s="6">
        <f t="shared" si="93"/>
        <v>33.690000000000211</v>
      </c>
      <c r="P330" s="6">
        <f t="shared" si="94"/>
        <v>33.700000000000209</v>
      </c>
      <c r="Q330" s="5">
        <f t="shared" si="95"/>
        <v>2.6280987483341178</v>
      </c>
      <c r="R330" s="5">
        <f t="shared" si="96"/>
        <v>2.6280987483341178</v>
      </c>
      <c r="S330" s="5">
        <f t="shared" si="97"/>
        <v>2.5818786573034647</v>
      </c>
      <c r="T330" s="5">
        <f t="shared" si="98"/>
        <v>2.5047188018663649</v>
      </c>
      <c r="U330" s="5">
        <f t="shared" si="99"/>
        <v>2.5047188018663649</v>
      </c>
      <c r="V330" s="5">
        <f t="shared" si="100"/>
        <v>2.5047188018663649</v>
      </c>
      <c r="W330" s="5">
        <f t="shared" si="101"/>
        <v>2.5047188018663649</v>
      </c>
      <c r="X330" s="5">
        <f t="shared" si="102"/>
        <v>1</v>
      </c>
      <c r="Y330" s="5">
        <f t="shared" si="103"/>
        <v>2.6280987483341178</v>
      </c>
      <c r="Z330" s="5">
        <f t="shared" si="104"/>
        <v>2.1669778538440627</v>
      </c>
      <c r="AA330" s="5">
        <f t="shared" si="105"/>
        <v>2.2094927107195286</v>
      </c>
      <c r="AB330" s="5">
        <f t="shared" si="106"/>
        <v>2.2094927107195286</v>
      </c>
      <c r="AC330" s="5">
        <f t="shared" si="107"/>
        <v>2.2094927107195286</v>
      </c>
      <c r="AD330" s="5">
        <f t="shared" si="108"/>
        <v>2.2094927107195286</v>
      </c>
    </row>
    <row r="331" spans="15:30" x14ac:dyDescent="0.2">
      <c r="O331" s="6">
        <f t="shared" si="93"/>
        <v>33.790000000000212</v>
      </c>
      <c r="P331" s="6">
        <f t="shared" si="94"/>
        <v>33.80000000000021</v>
      </c>
      <c r="Q331" s="5">
        <f t="shared" si="95"/>
        <v>2.6183522839531812</v>
      </c>
      <c r="R331" s="5">
        <f t="shared" si="96"/>
        <v>2.6183522839531812</v>
      </c>
      <c r="S331" s="5">
        <f t="shared" si="97"/>
        <v>2.5728720647185113</v>
      </c>
      <c r="T331" s="5">
        <f t="shared" si="98"/>
        <v>2.4964368306222906</v>
      </c>
      <c r="U331" s="5">
        <f t="shared" si="99"/>
        <v>2.4964368306222906</v>
      </c>
      <c r="V331" s="5">
        <f t="shared" si="100"/>
        <v>2.4964368306222906</v>
      </c>
      <c r="W331" s="5">
        <f t="shared" si="101"/>
        <v>2.4964368306222906</v>
      </c>
      <c r="X331" s="5">
        <f t="shared" si="102"/>
        <v>1</v>
      </c>
      <c r="Y331" s="5">
        <f t="shared" si="103"/>
        <v>2.6183522839531812</v>
      </c>
      <c r="Z331" s="5">
        <f t="shared" si="104"/>
        <v>2.1584680347967704</v>
      </c>
      <c r="AA331" s="5">
        <f t="shared" si="105"/>
        <v>2.2016182532271307</v>
      </c>
      <c r="AB331" s="5">
        <f t="shared" si="106"/>
        <v>2.2016182532271307</v>
      </c>
      <c r="AC331" s="5">
        <f t="shared" si="107"/>
        <v>2.2016182532271307</v>
      </c>
      <c r="AD331" s="5">
        <f t="shared" si="108"/>
        <v>2.2016182532271307</v>
      </c>
    </row>
    <row r="332" spans="15:30" x14ac:dyDescent="0.2">
      <c r="O332" s="6">
        <f t="shared" si="93"/>
        <v>33.890000000000214</v>
      </c>
      <c r="P332" s="6">
        <f t="shared" si="94"/>
        <v>33.900000000000212</v>
      </c>
      <c r="Q332" s="5">
        <f t="shared" si="95"/>
        <v>2.6086891860638985</v>
      </c>
      <c r="R332" s="5">
        <f t="shared" si="96"/>
        <v>2.6086891860638985</v>
      </c>
      <c r="S332" s="5">
        <f t="shared" si="97"/>
        <v>2.5639398206361617</v>
      </c>
      <c r="T332" s="5">
        <f t="shared" si="98"/>
        <v>2.4882214140615511</v>
      </c>
      <c r="U332" s="5">
        <f t="shared" si="99"/>
        <v>2.4882214140615511</v>
      </c>
      <c r="V332" s="5">
        <f t="shared" si="100"/>
        <v>2.4882214140615511</v>
      </c>
      <c r="W332" s="5">
        <f t="shared" si="101"/>
        <v>2.4882214140615511</v>
      </c>
      <c r="X332" s="5">
        <f t="shared" si="102"/>
        <v>1</v>
      </c>
      <c r="Y332" s="5">
        <f t="shared" si="103"/>
        <v>2.6086891860638985</v>
      </c>
      <c r="Z332" s="5">
        <f t="shared" si="104"/>
        <v>2.1500381078353379</v>
      </c>
      <c r="AA332" s="5">
        <f t="shared" si="105"/>
        <v>2.1938125971867324</v>
      </c>
      <c r="AB332" s="5">
        <f t="shared" si="106"/>
        <v>2.1938125971867324</v>
      </c>
      <c r="AC332" s="5">
        <f t="shared" si="107"/>
        <v>2.1938125971867324</v>
      </c>
      <c r="AD332" s="5">
        <f t="shared" si="108"/>
        <v>2.1938125971867324</v>
      </c>
    </row>
    <row r="333" spans="15:30" x14ac:dyDescent="0.2">
      <c r="O333" s="6">
        <f t="shared" si="93"/>
        <v>33.990000000000215</v>
      </c>
      <c r="P333" s="6">
        <f t="shared" si="94"/>
        <v>34.000000000000213</v>
      </c>
      <c r="Q333" s="5">
        <f t="shared" si="95"/>
        <v>2.59910846617493</v>
      </c>
      <c r="R333" s="5">
        <f t="shared" si="96"/>
        <v>2.59910846617493</v>
      </c>
      <c r="S333" s="5">
        <f t="shared" si="97"/>
        <v>2.5550810680562899</v>
      </c>
      <c r="T333" s="5">
        <f t="shared" si="98"/>
        <v>2.480071801471281</v>
      </c>
      <c r="U333" s="5">
        <f t="shared" si="99"/>
        <v>2.480071801471281</v>
      </c>
      <c r="V333" s="5">
        <f t="shared" si="100"/>
        <v>2.480071801471281</v>
      </c>
      <c r="W333" s="5">
        <f t="shared" si="101"/>
        <v>2.480071801471281</v>
      </c>
      <c r="X333" s="5">
        <f t="shared" si="102"/>
        <v>1</v>
      </c>
      <c r="Y333" s="5">
        <f t="shared" si="103"/>
        <v>2.59910846617493</v>
      </c>
      <c r="Z333" s="5">
        <f t="shared" si="104"/>
        <v>2.1416870615603121</v>
      </c>
      <c r="AA333" s="5">
        <f t="shared" si="105"/>
        <v>2.1860749185657422</v>
      </c>
      <c r="AB333" s="5">
        <f t="shared" si="106"/>
        <v>2.1860749185657422</v>
      </c>
      <c r="AC333" s="5">
        <f t="shared" si="107"/>
        <v>2.1860749185657422</v>
      </c>
      <c r="AD333" s="5">
        <f t="shared" si="108"/>
        <v>2.1860749185657422</v>
      </c>
    </row>
    <row r="334" spans="15:30" x14ac:dyDescent="0.2">
      <c r="O334" s="6">
        <f t="shared" si="93"/>
        <v>34.090000000000217</v>
      </c>
      <c r="P334" s="6">
        <f t="shared" si="94"/>
        <v>34.100000000000215</v>
      </c>
      <c r="Q334" s="5">
        <f t="shared" si="95"/>
        <v>2.5896091507739789</v>
      </c>
      <c r="R334" s="5">
        <f t="shared" si="96"/>
        <v>2.5896091507739789</v>
      </c>
      <c r="S334" s="5">
        <f t="shared" si="97"/>
        <v>2.5462949626558173</v>
      </c>
      <c r="T334" s="5">
        <f t="shared" si="98"/>
        <v>2.4719872530419762</v>
      </c>
      <c r="U334" s="5">
        <f t="shared" si="99"/>
        <v>2.4719872530419762</v>
      </c>
      <c r="V334" s="5">
        <f t="shared" si="100"/>
        <v>2.4719872530419762</v>
      </c>
      <c r="W334" s="5">
        <f t="shared" si="101"/>
        <v>2.4719872530419762</v>
      </c>
      <c r="X334" s="5">
        <f t="shared" si="102"/>
        <v>1</v>
      </c>
      <c r="Y334" s="5">
        <f t="shared" si="103"/>
        <v>2.5896091507739789</v>
      </c>
      <c r="Z334" s="5">
        <f t="shared" si="104"/>
        <v>2.1334139008307451</v>
      </c>
      <c r="AA334" s="5">
        <f t="shared" si="105"/>
        <v>2.1784044059478633</v>
      </c>
      <c r="AB334" s="5">
        <f t="shared" si="106"/>
        <v>2.1784044059478633</v>
      </c>
      <c r="AC334" s="5">
        <f t="shared" si="107"/>
        <v>2.1784044059478633</v>
      </c>
      <c r="AD334" s="5">
        <f t="shared" si="108"/>
        <v>2.1784044059478633</v>
      </c>
    </row>
    <row r="335" spans="15:30" x14ac:dyDescent="0.2">
      <c r="O335" s="6">
        <f t="shared" si="93"/>
        <v>34.190000000000218</v>
      </c>
      <c r="P335" s="6">
        <f t="shared" si="94"/>
        <v>34.200000000000216</v>
      </c>
      <c r="Q335" s="5">
        <f t="shared" si="95"/>
        <v>2.580190281053012</v>
      </c>
      <c r="R335" s="5">
        <f t="shared" si="96"/>
        <v>2.580190281053012</v>
      </c>
      <c r="S335" s="5">
        <f t="shared" si="97"/>
        <v>2.5375806725610324</v>
      </c>
      <c r="T335" s="5">
        <f t="shared" si="98"/>
        <v>2.4639670396747704</v>
      </c>
      <c r="U335" s="5">
        <f t="shared" si="99"/>
        <v>2.4639670396747704</v>
      </c>
      <c r="V335" s="5">
        <f t="shared" si="100"/>
        <v>2.4639670396747704</v>
      </c>
      <c r="W335" s="5">
        <f t="shared" si="101"/>
        <v>2.4639670396747704</v>
      </c>
      <c r="X335" s="5">
        <f t="shared" si="102"/>
        <v>1</v>
      </c>
      <c r="Y335" s="5">
        <f t="shared" si="103"/>
        <v>2.580190281053012</v>
      </c>
      <c r="Z335" s="5">
        <f t="shared" si="104"/>
        <v>2.125217646449602</v>
      </c>
      <c r="AA335" s="5">
        <f t="shared" si="105"/>
        <v>2.1708002602993477</v>
      </c>
      <c r="AB335" s="5">
        <f t="shared" si="106"/>
        <v>2.1708002602993477</v>
      </c>
      <c r="AC335" s="5">
        <f t="shared" si="107"/>
        <v>2.1708002602993477</v>
      </c>
      <c r="AD335" s="5">
        <f t="shared" si="108"/>
        <v>2.1708002602993477</v>
      </c>
    </row>
    <row r="336" spans="15:30" x14ac:dyDescent="0.2">
      <c r="O336" s="6">
        <f t="shared" si="93"/>
        <v>34.290000000000219</v>
      </c>
      <c r="P336" s="6">
        <f t="shared" si="94"/>
        <v>34.300000000000217</v>
      </c>
      <c r="Q336" s="5">
        <f t="shared" si="95"/>
        <v>2.5708509126393686</v>
      </c>
      <c r="R336" s="5">
        <f t="shared" si="96"/>
        <v>2.5708509126393686</v>
      </c>
      <c r="S336" s="5">
        <f t="shared" si="97"/>
        <v>2.5289373781247044</v>
      </c>
      <c r="T336" s="5">
        <f t="shared" si="98"/>
        <v>2.456010442792715</v>
      </c>
      <c r="U336" s="5">
        <f t="shared" si="99"/>
        <v>2.456010442792715</v>
      </c>
      <c r="V336" s="5">
        <f t="shared" si="100"/>
        <v>2.456010442792715</v>
      </c>
      <c r="W336" s="5">
        <f t="shared" si="101"/>
        <v>2.456010442792715</v>
      </c>
      <c r="X336" s="5">
        <f t="shared" si="102"/>
        <v>1</v>
      </c>
      <c r="Y336" s="5">
        <f t="shared" si="103"/>
        <v>2.5708509126393686</v>
      </c>
      <c r="Z336" s="5">
        <f t="shared" si="104"/>
        <v>2.1170973348562474</v>
      </c>
      <c r="AA336" s="5">
        <f t="shared" si="105"/>
        <v>2.1632616947403229</v>
      </c>
      <c r="AB336" s="5">
        <f t="shared" si="106"/>
        <v>2.1632616947403229</v>
      </c>
      <c r="AC336" s="5">
        <f t="shared" si="107"/>
        <v>2.1632616947403229</v>
      </c>
      <c r="AD336" s="5">
        <f t="shared" si="108"/>
        <v>2.1632616947403229</v>
      </c>
    </row>
    <row r="337" spans="15:30" x14ac:dyDescent="0.2">
      <c r="O337" s="6">
        <f t="shared" si="93"/>
        <v>34.390000000000221</v>
      </c>
      <c r="P337" s="6">
        <f t="shared" si="94"/>
        <v>34.400000000000219</v>
      </c>
      <c r="Q337" s="5">
        <f t="shared" si="95"/>
        <v>2.5615901153326353</v>
      </c>
      <c r="R337" s="5">
        <f t="shared" si="96"/>
        <v>2.5615901153326353</v>
      </c>
      <c r="S337" s="5">
        <f t="shared" si="97"/>
        <v>2.5203642717078818</v>
      </c>
      <c r="T337" s="5">
        <f t="shared" si="98"/>
        <v>2.4481167541559636</v>
      </c>
      <c r="U337" s="5">
        <f t="shared" si="99"/>
        <v>2.4481167541559636</v>
      </c>
      <c r="V337" s="5">
        <f t="shared" si="100"/>
        <v>2.4481167541559636</v>
      </c>
      <c r="W337" s="5">
        <f t="shared" si="101"/>
        <v>2.4481167541559636</v>
      </c>
      <c r="X337" s="5">
        <f t="shared" si="102"/>
        <v>1</v>
      </c>
      <c r="Y337" s="5">
        <f t="shared" si="103"/>
        <v>2.5615901153326353</v>
      </c>
      <c r="Z337" s="5">
        <f t="shared" si="104"/>
        <v>2.1090520178258507</v>
      </c>
      <c r="AA337" s="5">
        <f t="shared" si="105"/>
        <v>2.1557879343210566</v>
      </c>
      <c r="AB337" s="5">
        <f t="shared" si="106"/>
        <v>2.1557879343210566</v>
      </c>
      <c r="AC337" s="5">
        <f t="shared" si="107"/>
        <v>2.1557879343210566</v>
      </c>
      <c r="AD337" s="5">
        <f t="shared" si="108"/>
        <v>2.1557879343210566</v>
      </c>
    </row>
    <row r="338" spans="15:30" x14ac:dyDescent="0.2">
      <c r="O338" s="6">
        <f t="shared" si="93"/>
        <v>34.490000000000222</v>
      </c>
      <c r="P338" s="6">
        <f t="shared" si="94"/>
        <v>34.50000000000022</v>
      </c>
      <c r="Q338" s="5">
        <f t="shared" si="95"/>
        <v>2.5524069728471255</v>
      </c>
      <c r="R338" s="5">
        <f t="shared" si="96"/>
        <v>2.5524069728471255</v>
      </c>
      <c r="S338" s="5">
        <f t="shared" si="97"/>
        <v>2.5118605574662518</v>
      </c>
      <c r="T338" s="5">
        <f t="shared" si="98"/>
        <v>2.4402852756807722</v>
      </c>
      <c r="U338" s="5">
        <f t="shared" si="99"/>
        <v>2.4402852756807722</v>
      </c>
      <c r="V338" s="5">
        <f t="shared" si="100"/>
        <v>2.4402852756807722</v>
      </c>
      <c r="W338" s="5">
        <f t="shared" si="101"/>
        <v>2.4402852756807722</v>
      </c>
      <c r="X338" s="5">
        <f t="shared" si="102"/>
        <v>1</v>
      </c>
      <c r="Y338" s="5">
        <f t="shared" si="103"/>
        <v>2.5524069728471255</v>
      </c>
      <c r="Z338" s="5">
        <f t="shared" si="104"/>
        <v>2.1010807621755156</v>
      </c>
      <c r="AA338" s="5">
        <f t="shared" si="105"/>
        <v>2.1483782158030373</v>
      </c>
      <c r="AB338" s="5">
        <f t="shared" si="106"/>
        <v>2.1483782158030373</v>
      </c>
      <c r="AC338" s="5">
        <f t="shared" si="107"/>
        <v>2.1483782158030373</v>
      </c>
      <c r="AD338" s="5">
        <f t="shared" si="108"/>
        <v>2.1483782158030373</v>
      </c>
    </row>
    <row r="339" spans="15:30" x14ac:dyDescent="0.2">
      <c r="O339" s="6">
        <f t="shared" si="93"/>
        <v>34.590000000000224</v>
      </c>
      <c r="P339" s="6">
        <f t="shared" si="94"/>
        <v>34.600000000000222</v>
      </c>
      <c r="Q339" s="5">
        <f t="shared" si="95"/>
        <v>2.5433005825598372</v>
      </c>
      <c r="R339" s="5">
        <f t="shared" si="96"/>
        <v>2.5433005825598372</v>
      </c>
      <c r="S339" s="5">
        <f t="shared" si="97"/>
        <v>2.5034254511409606</v>
      </c>
      <c r="T339" s="5">
        <f t="shared" si="98"/>
        <v>2.4325153192622189</v>
      </c>
      <c r="U339" s="5">
        <f t="shared" si="99"/>
        <v>2.4325153192622189</v>
      </c>
      <c r="V339" s="5">
        <f t="shared" si="100"/>
        <v>2.4325153192622189</v>
      </c>
      <c r="W339" s="5">
        <f t="shared" si="101"/>
        <v>2.4325153192622189</v>
      </c>
      <c r="X339" s="5">
        <f t="shared" si="102"/>
        <v>1</v>
      </c>
      <c r="Y339" s="5">
        <f t="shared" si="103"/>
        <v>2.5433005825598372</v>
      </c>
      <c r="Z339" s="5">
        <f t="shared" si="104"/>
        <v>2.0931826494769727</v>
      </c>
      <c r="AA339" s="5">
        <f t="shared" si="105"/>
        <v>2.1410317874447524</v>
      </c>
      <c r="AB339" s="5">
        <f t="shared" si="106"/>
        <v>2.1410317874447524</v>
      </c>
      <c r="AC339" s="5">
        <f t="shared" si="107"/>
        <v>2.1410317874447524</v>
      </c>
      <c r="AD339" s="5">
        <f t="shared" si="108"/>
        <v>2.1410317874447524</v>
      </c>
    </row>
    <row r="340" spans="15:30" x14ac:dyDescent="0.2">
      <c r="O340" s="6">
        <f t="shared" si="93"/>
        <v>34.690000000000225</v>
      </c>
      <c r="P340" s="6">
        <f t="shared" si="94"/>
        <v>34.700000000000223</v>
      </c>
      <c r="Q340" s="5">
        <f t="shared" si="95"/>
        <v>2.5342700552637516</v>
      </c>
      <c r="R340" s="5">
        <f t="shared" si="96"/>
        <v>2.5342700552637516</v>
      </c>
      <c r="S340" s="5">
        <f t="shared" si="97"/>
        <v>2.4950581798537836</v>
      </c>
      <c r="T340" s="5">
        <f t="shared" si="98"/>
        <v>2.4248062066005618</v>
      </c>
      <c r="U340" s="5">
        <f t="shared" si="99"/>
        <v>2.4248062066005618</v>
      </c>
      <c r="V340" s="5">
        <f t="shared" si="100"/>
        <v>2.4248062066005618</v>
      </c>
      <c r="W340" s="5">
        <f t="shared" si="101"/>
        <v>2.4248062066005618</v>
      </c>
      <c r="X340" s="5">
        <f t="shared" si="102"/>
        <v>1</v>
      </c>
      <c r="Y340" s="5">
        <f t="shared" si="103"/>
        <v>2.5342700552637516</v>
      </c>
      <c r="Z340" s="5">
        <f t="shared" si="104"/>
        <v>2.0853567757756739</v>
      </c>
      <c r="AA340" s="5">
        <f t="shared" si="105"/>
        <v>2.1337479087920541</v>
      </c>
      <c r="AB340" s="5">
        <f t="shared" si="106"/>
        <v>2.1337479087920541</v>
      </c>
      <c r="AC340" s="5">
        <f t="shared" si="107"/>
        <v>2.1337479087920541</v>
      </c>
      <c r="AD340" s="5">
        <f t="shared" si="108"/>
        <v>2.1337479087920541</v>
      </c>
    </row>
    <row r="341" spans="15:30" x14ac:dyDescent="0.2">
      <c r="O341" s="6">
        <f t="shared" si="93"/>
        <v>34.790000000000227</v>
      </c>
      <c r="P341" s="6">
        <f t="shared" si="94"/>
        <v>34.800000000000225</v>
      </c>
      <c r="Q341" s="5">
        <f t="shared" si="95"/>
        <v>2.5253145149263494</v>
      </c>
      <c r="R341" s="5">
        <f t="shared" si="96"/>
        <v>2.5253145149263494</v>
      </c>
      <c r="S341" s="5">
        <f t="shared" si="97"/>
        <v>2.4867579819065426</v>
      </c>
      <c r="T341" s="5">
        <f t="shared" si="98"/>
        <v>2.4171572690311494</v>
      </c>
      <c r="U341" s="5">
        <f t="shared" si="99"/>
        <v>2.4171572690311494</v>
      </c>
      <c r="V341" s="5">
        <f t="shared" si="100"/>
        <v>2.4171572690311494</v>
      </c>
      <c r="W341" s="5">
        <f t="shared" si="101"/>
        <v>2.4171572690311494</v>
      </c>
      <c r="X341" s="5">
        <f t="shared" si="102"/>
        <v>1</v>
      </c>
      <c r="Y341" s="5">
        <f t="shared" si="103"/>
        <v>2.5253145149263494</v>
      </c>
      <c r="Z341" s="5">
        <f t="shared" si="104"/>
        <v>2.0776022513161037</v>
      </c>
      <c r="AA341" s="5">
        <f t="shared" si="105"/>
        <v>2.1265258504729956</v>
      </c>
      <c r="AB341" s="5">
        <f t="shared" si="106"/>
        <v>2.1265258504729956</v>
      </c>
      <c r="AC341" s="5">
        <f t="shared" si="107"/>
        <v>2.1265258504729956</v>
      </c>
      <c r="AD341" s="5">
        <f t="shared" si="108"/>
        <v>2.1265258504729956</v>
      </c>
    </row>
    <row r="342" spans="15:30" x14ac:dyDescent="0.2">
      <c r="O342" s="6">
        <f t="shared" si="93"/>
        <v>34.890000000000228</v>
      </c>
      <c r="P342" s="6">
        <f t="shared" si="94"/>
        <v>34.900000000000226</v>
      </c>
      <c r="Q342" s="5">
        <f t="shared" si="95"/>
        <v>2.5164330984532075</v>
      </c>
      <c r="R342" s="5">
        <f t="shared" si="96"/>
        <v>2.5164330984532075</v>
      </c>
      <c r="S342" s="5">
        <f t="shared" si="97"/>
        <v>2.4785241065846688</v>
      </c>
      <c r="T342" s="5">
        <f t="shared" si="98"/>
        <v>2.4095678473577888</v>
      </c>
      <c r="U342" s="5">
        <f t="shared" si="99"/>
        <v>2.4095678473577888</v>
      </c>
      <c r="V342" s="5">
        <f t="shared" si="100"/>
        <v>2.4095678473577888</v>
      </c>
      <c r="W342" s="5">
        <f t="shared" si="101"/>
        <v>2.4095678473577888</v>
      </c>
      <c r="X342" s="5">
        <f t="shared" si="102"/>
        <v>1</v>
      </c>
      <c r="Y342" s="5">
        <f t="shared" si="103"/>
        <v>2.5164330984532075</v>
      </c>
      <c r="Z342" s="5">
        <f t="shared" si="104"/>
        <v>2.0699182002731802</v>
      </c>
      <c r="AA342" s="5">
        <f t="shared" si="105"/>
        <v>2.1193648939970249</v>
      </c>
      <c r="AB342" s="5">
        <f t="shared" si="106"/>
        <v>2.1193648939970249</v>
      </c>
      <c r="AC342" s="5">
        <f t="shared" si="107"/>
        <v>2.1193648939970249</v>
      </c>
      <c r="AD342" s="5">
        <f t="shared" si="108"/>
        <v>2.1193648939970249</v>
      </c>
    </row>
    <row r="343" spans="15:30" x14ac:dyDescent="0.2">
      <c r="O343" s="6">
        <f t="shared" si="93"/>
        <v>34.990000000000229</v>
      </c>
      <c r="P343" s="6">
        <f t="shared" si="94"/>
        <v>35.000000000000227</v>
      </c>
      <c r="Q343" s="5">
        <f t="shared" si="95"/>
        <v>2.5076249554565679</v>
      </c>
      <c r="R343" s="5">
        <f t="shared" si="96"/>
        <v>2.5076249554565679</v>
      </c>
      <c r="S343" s="5">
        <f t="shared" si="97"/>
        <v>2.4703558139648187</v>
      </c>
      <c r="T343" s="5">
        <f t="shared" si="98"/>
        <v>2.4020372916895134</v>
      </c>
      <c r="U343" s="5">
        <f t="shared" si="99"/>
        <v>2.4020372916895134</v>
      </c>
      <c r="V343" s="5">
        <f t="shared" si="100"/>
        <v>2.4020372916895134</v>
      </c>
      <c r="W343" s="5">
        <f t="shared" si="101"/>
        <v>2.4020372916895134</v>
      </c>
      <c r="X343" s="5">
        <f t="shared" si="102"/>
        <v>1</v>
      </c>
      <c r="Y343" s="5">
        <f t="shared" si="103"/>
        <v>2.5076249554565679</v>
      </c>
      <c r="Z343" s="5">
        <f t="shared" si="104"/>
        <v>2.0623037604895642</v>
      </c>
      <c r="AA343" s="5">
        <f t="shared" si="105"/>
        <v>2.1122643315584453</v>
      </c>
      <c r="AB343" s="5">
        <f t="shared" si="106"/>
        <v>2.1122643315584453</v>
      </c>
      <c r="AC343" s="5">
        <f t="shared" si="107"/>
        <v>2.1122643315584453</v>
      </c>
      <c r="AD343" s="5">
        <f t="shared" si="108"/>
        <v>2.1122643315584453</v>
      </c>
    </row>
    <row r="344" spans="15:30" x14ac:dyDescent="0.2">
      <c r="O344" s="6">
        <f t="shared" si="93"/>
        <v>35.090000000000231</v>
      </c>
      <c r="P344" s="6">
        <f t="shared" si="94"/>
        <v>35.100000000000229</v>
      </c>
      <c r="Q344" s="5">
        <f t="shared" si="95"/>
        <v>2.4988892480287435</v>
      </c>
      <c r="R344" s="5">
        <f t="shared" si="96"/>
        <v>2.4988892480287435</v>
      </c>
      <c r="S344" s="5">
        <f t="shared" si="97"/>
        <v>2.4622523747264369</v>
      </c>
      <c r="T344" s="5">
        <f t="shared" si="98"/>
        <v>2.3945649612806408</v>
      </c>
      <c r="U344" s="5">
        <f t="shared" si="99"/>
        <v>2.3945649612806408</v>
      </c>
      <c r="V344" s="5">
        <f t="shared" si="100"/>
        <v>2.3945649612806408</v>
      </c>
      <c r="W344" s="5">
        <f t="shared" si="101"/>
        <v>2.3945649612806408</v>
      </c>
      <c r="X344" s="5">
        <f t="shared" si="102"/>
        <v>1</v>
      </c>
      <c r="Y344" s="5">
        <f t="shared" si="103"/>
        <v>2.4988892480287435</v>
      </c>
      <c r="Z344" s="5">
        <f t="shared" si="104"/>
        <v>2.0547580832187515</v>
      </c>
      <c r="AA344" s="5">
        <f t="shared" si="105"/>
        <v>2.1052234658440225</v>
      </c>
      <c r="AB344" s="5">
        <f t="shared" si="106"/>
        <v>2.1052234658440225</v>
      </c>
      <c r="AC344" s="5">
        <f t="shared" si="107"/>
        <v>2.1052234658440225</v>
      </c>
      <c r="AD344" s="5">
        <f t="shared" si="108"/>
        <v>2.1052234658440225</v>
      </c>
    </row>
    <row r="345" spans="15:30" x14ac:dyDescent="0.2">
      <c r="O345" s="6">
        <f t="shared" si="93"/>
        <v>35.190000000000232</v>
      </c>
      <c r="P345" s="6">
        <f t="shared" si="94"/>
        <v>35.20000000000023</v>
      </c>
      <c r="Q345" s="5">
        <f t="shared" si="95"/>
        <v>2.4902251505202662</v>
      </c>
      <c r="R345" s="5">
        <f t="shared" si="96"/>
        <v>2.4902251505202662</v>
      </c>
      <c r="S345" s="5">
        <f t="shared" si="97"/>
        <v>2.4542130699671802</v>
      </c>
      <c r="T345" s="5">
        <f t="shared" si="98"/>
        <v>2.3871502243740768</v>
      </c>
      <c r="U345" s="5">
        <f t="shared" si="99"/>
        <v>2.3871502243740768</v>
      </c>
      <c r="V345" s="5">
        <f t="shared" si="100"/>
        <v>2.3871502243740768</v>
      </c>
      <c r="W345" s="5">
        <f t="shared" si="101"/>
        <v>2.3871502243740768</v>
      </c>
      <c r="X345" s="5">
        <f t="shared" si="102"/>
        <v>1</v>
      </c>
      <c r="Y345" s="5">
        <f t="shared" si="103"/>
        <v>2.4902251505202662</v>
      </c>
      <c r="Z345" s="5">
        <f t="shared" si="104"/>
        <v>2.0472803328737861</v>
      </c>
      <c r="AA345" s="5">
        <f t="shared" si="105"/>
        <v>2.0982416098446426</v>
      </c>
      <c r="AB345" s="5">
        <f t="shared" si="106"/>
        <v>2.0982416098446426</v>
      </c>
      <c r="AC345" s="5">
        <f t="shared" si="107"/>
        <v>2.0982416098446426</v>
      </c>
      <c r="AD345" s="5">
        <f t="shared" si="108"/>
        <v>2.0982416098446426</v>
      </c>
    </row>
    <row r="346" spans="15:30" x14ac:dyDescent="0.2">
      <c r="O346" s="6">
        <f t="shared" si="93"/>
        <v>35.290000000000234</v>
      </c>
      <c r="P346" s="6">
        <f t="shared" si="94"/>
        <v>35.300000000000232</v>
      </c>
      <c r="Q346" s="5">
        <f t="shared" si="95"/>
        <v>2.4816318493226346</v>
      </c>
      <c r="R346" s="5">
        <f t="shared" si="96"/>
        <v>2.4816318493226346</v>
      </c>
      <c r="S346" s="5">
        <f t="shared" si="97"/>
        <v>2.446237191022115</v>
      </c>
      <c r="T346" s="5">
        <f t="shared" si="98"/>
        <v>2.3797924580477634</v>
      </c>
      <c r="U346" s="5">
        <f t="shared" si="99"/>
        <v>2.3797924580477634</v>
      </c>
      <c r="V346" s="5">
        <f t="shared" si="100"/>
        <v>2.3797924580477634</v>
      </c>
      <c r="W346" s="5">
        <f t="shared" si="101"/>
        <v>2.3797924580477634</v>
      </c>
      <c r="X346" s="5">
        <f t="shared" si="102"/>
        <v>1</v>
      </c>
      <c r="Y346" s="5">
        <f t="shared" si="103"/>
        <v>2.4816318493226346</v>
      </c>
      <c r="Z346" s="5">
        <f t="shared" si="104"/>
        <v>2.0398696867814654</v>
      </c>
      <c r="AA346" s="5">
        <f t="shared" si="105"/>
        <v>2.0913180866709342</v>
      </c>
      <c r="AB346" s="5">
        <f t="shared" si="106"/>
        <v>2.0913180866709342</v>
      </c>
      <c r="AC346" s="5">
        <f t="shared" si="107"/>
        <v>2.0913180866709342</v>
      </c>
      <c r="AD346" s="5">
        <f t="shared" si="108"/>
        <v>2.0913180866709342</v>
      </c>
    </row>
    <row r="347" spans="15:30" x14ac:dyDescent="0.2">
      <c r="O347" s="6">
        <f t="shared" si="93"/>
        <v>35.390000000000235</v>
      </c>
      <c r="P347" s="6">
        <f t="shared" si="94"/>
        <v>35.400000000000233</v>
      </c>
      <c r="Q347" s="5">
        <f t="shared" si="95"/>
        <v>2.4731085426555879</v>
      </c>
      <c r="R347" s="5">
        <f t="shared" si="96"/>
        <v>2.4731085426555879</v>
      </c>
      <c r="S347" s="5">
        <f t="shared" si="97"/>
        <v>2.4383240392865906</v>
      </c>
      <c r="T347" s="5">
        <f t="shared" si="98"/>
        <v>2.3724910480642163</v>
      </c>
      <c r="U347" s="5">
        <f t="shared" si="99"/>
        <v>2.3724910480642163</v>
      </c>
      <c r="V347" s="5">
        <f t="shared" si="100"/>
        <v>2.3724910480642163</v>
      </c>
      <c r="W347" s="5">
        <f t="shared" si="101"/>
        <v>2.3724910480642163</v>
      </c>
      <c r="X347" s="5">
        <f t="shared" si="102"/>
        <v>1</v>
      </c>
      <c r="Y347" s="5">
        <f t="shared" si="103"/>
        <v>2.4731085426555879</v>
      </c>
      <c r="Z347" s="5">
        <f t="shared" si="104"/>
        <v>2.0325253349418952</v>
      </c>
      <c r="AA347" s="5">
        <f t="shared" si="105"/>
        <v>2.0844522293727485</v>
      </c>
      <c r="AB347" s="5">
        <f t="shared" si="106"/>
        <v>2.0844522293727485</v>
      </c>
      <c r="AC347" s="5">
        <f t="shared" si="107"/>
        <v>2.0844522293727485</v>
      </c>
      <c r="AD347" s="5">
        <f t="shared" si="108"/>
        <v>2.0844522293727485</v>
      </c>
    </row>
    <row r="348" spans="15:30" x14ac:dyDescent="0.2">
      <c r="O348" s="6">
        <f t="shared" si="93"/>
        <v>35.490000000000236</v>
      </c>
      <c r="P348" s="6">
        <f t="shared" si="94"/>
        <v>35.500000000000234</v>
      </c>
      <c r="Q348" s="5">
        <f t="shared" si="95"/>
        <v>2.4646544403587627</v>
      </c>
      <c r="R348" s="5">
        <f t="shared" si="96"/>
        <v>2.4646544403587627</v>
      </c>
      <c r="S348" s="5">
        <f t="shared" si="97"/>
        <v>2.4304729260427123</v>
      </c>
      <c r="T348" s="5">
        <f t="shared" si="98"/>
        <v>2.3652453887230664</v>
      </c>
      <c r="U348" s="5">
        <f t="shared" si="99"/>
        <v>2.3652453887230664</v>
      </c>
      <c r="V348" s="5">
        <f t="shared" si="100"/>
        <v>2.3652453887230664</v>
      </c>
      <c r="W348" s="5">
        <f t="shared" si="101"/>
        <v>2.3652453887230664</v>
      </c>
      <c r="X348" s="5">
        <f t="shared" si="102"/>
        <v>1</v>
      </c>
      <c r="Y348" s="5">
        <f t="shared" si="103"/>
        <v>2.4646544403587627</v>
      </c>
      <c r="Z348" s="5">
        <f t="shared" si="104"/>
        <v>2.0252464797932639</v>
      </c>
      <c r="AA348" s="5">
        <f t="shared" si="105"/>
        <v>2.0776433807624</v>
      </c>
      <c r="AB348" s="5">
        <f t="shared" si="106"/>
        <v>2.0776433807624</v>
      </c>
      <c r="AC348" s="5">
        <f t="shared" si="107"/>
        <v>2.0776433807624</v>
      </c>
      <c r="AD348" s="5">
        <f t="shared" si="108"/>
        <v>2.0776433807624</v>
      </c>
    </row>
    <row r="349" spans="15:30" x14ac:dyDescent="0.2">
      <c r="O349" s="6">
        <f t="shared" si="93"/>
        <v>35.590000000000238</v>
      </c>
      <c r="P349" s="6">
        <f t="shared" si="94"/>
        <v>35.600000000000236</v>
      </c>
      <c r="Q349" s="5">
        <f t="shared" si="95"/>
        <v>2.4562687636876581</v>
      </c>
      <c r="R349" s="5">
        <f t="shared" si="96"/>
        <v>2.4562687636876581</v>
      </c>
      <c r="S349" s="5">
        <f t="shared" si="97"/>
        <v>2.4226831722893212</v>
      </c>
      <c r="T349" s="5">
        <f t="shared" si="98"/>
        <v>2.3580548827165551</v>
      </c>
      <c r="U349" s="5">
        <f t="shared" si="99"/>
        <v>2.3580548827165551</v>
      </c>
      <c r="V349" s="5">
        <f t="shared" si="100"/>
        <v>2.3580548827165551</v>
      </c>
      <c r="W349" s="5">
        <f t="shared" si="101"/>
        <v>2.3580548827165551</v>
      </c>
      <c r="X349" s="5">
        <f t="shared" si="102"/>
        <v>1</v>
      </c>
      <c r="Y349" s="5">
        <f t="shared" si="103"/>
        <v>2.4562687636876581</v>
      </c>
      <c r="Z349" s="5">
        <f t="shared" si="104"/>
        <v>2.0180323359817018</v>
      </c>
      <c r="AA349" s="5">
        <f t="shared" si="105"/>
        <v>2.0708908932415975</v>
      </c>
      <c r="AB349" s="5">
        <f t="shared" si="106"/>
        <v>2.0708908932415975</v>
      </c>
      <c r="AC349" s="5">
        <f t="shared" si="107"/>
        <v>2.0708908932415975</v>
      </c>
      <c r="AD349" s="5">
        <f t="shared" si="108"/>
        <v>2.0708908932415975</v>
      </c>
    </row>
    <row r="350" spans="15:30" x14ac:dyDescent="0.2">
      <c r="O350" s="6">
        <f t="shared" si="93"/>
        <v>35.690000000000239</v>
      </c>
      <c r="P350" s="6">
        <f t="shared" si="94"/>
        <v>35.700000000000237</v>
      </c>
      <c r="Q350" s="5">
        <f t="shared" si="95"/>
        <v>2.4479507451137876</v>
      </c>
      <c r="R350" s="5">
        <f t="shared" si="96"/>
        <v>2.4479507451137876</v>
      </c>
      <c r="S350" s="5">
        <f t="shared" si="97"/>
        <v>2.4149541085754125</v>
      </c>
      <c r="T350" s="5">
        <f t="shared" si="98"/>
        <v>2.3509189409878903</v>
      </c>
      <c r="U350" s="5">
        <f t="shared" si="99"/>
        <v>2.3509189409878903</v>
      </c>
      <c r="V350" s="5">
        <f t="shared" si="100"/>
        <v>2.3509189409878903</v>
      </c>
      <c r="W350" s="5">
        <f t="shared" si="101"/>
        <v>2.3509189409878903</v>
      </c>
      <c r="X350" s="5">
        <f t="shared" si="102"/>
        <v>1</v>
      </c>
      <c r="Y350" s="5">
        <f t="shared" si="103"/>
        <v>2.4479507451137876</v>
      </c>
      <c r="Z350" s="5">
        <f t="shared" si="104"/>
        <v>2.0108821301361131</v>
      </c>
      <c r="AA350" s="5">
        <f t="shared" si="105"/>
        <v>2.0641941286319576</v>
      </c>
      <c r="AB350" s="5">
        <f t="shared" si="106"/>
        <v>2.0641941286319576</v>
      </c>
      <c r="AC350" s="5">
        <f t="shared" si="107"/>
        <v>2.0641941286319576</v>
      </c>
      <c r="AD350" s="5">
        <f t="shared" si="108"/>
        <v>2.0641941286319576</v>
      </c>
    </row>
    <row r="351" spans="15:30" x14ac:dyDescent="0.2">
      <c r="O351" s="6">
        <f t="shared" si="93"/>
        <v>35.790000000000241</v>
      </c>
      <c r="P351" s="6">
        <f t="shared" si="94"/>
        <v>35.800000000000239</v>
      </c>
      <c r="Q351" s="5">
        <f t="shared" si="95"/>
        <v>2.4396996281289334</v>
      </c>
      <c r="R351" s="5">
        <f t="shared" si="96"/>
        <v>2.4396996281289334</v>
      </c>
      <c r="S351" s="5">
        <f t="shared" si="97"/>
        <v>2.4072850748368944</v>
      </c>
      <c r="T351" s="5">
        <f t="shared" si="98"/>
        <v>2.3438369825924239</v>
      </c>
      <c r="U351" s="5">
        <f t="shared" si="99"/>
        <v>2.3438369825924239</v>
      </c>
      <c r="V351" s="5">
        <f t="shared" si="100"/>
        <v>2.3438369825924239</v>
      </c>
      <c r="W351" s="5">
        <f t="shared" si="101"/>
        <v>2.3438369825924239</v>
      </c>
      <c r="X351" s="5">
        <f t="shared" si="102"/>
        <v>1</v>
      </c>
      <c r="Y351" s="5">
        <f t="shared" si="103"/>
        <v>2.4396996281289334</v>
      </c>
      <c r="Z351" s="5">
        <f t="shared" si="104"/>
        <v>2.0037951006478418</v>
      </c>
      <c r="AA351" s="5">
        <f t="shared" si="105"/>
        <v>2.0575524580090283</v>
      </c>
      <c r="AB351" s="5">
        <f t="shared" si="106"/>
        <v>2.0575524580090283</v>
      </c>
      <c r="AC351" s="5">
        <f t="shared" si="107"/>
        <v>2.0575524580090283</v>
      </c>
      <c r="AD351" s="5">
        <f t="shared" si="108"/>
        <v>2.0575524580090283</v>
      </c>
    </row>
    <row r="352" spans="15:30" x14ac:dyDescent="0.2">
      <c r="O352" s="6">
        <f t="shared" si="93"/>
        <v>35.890000000000242</v>
      </c>
      <c r="P352" s="6">
        <f t="shared" si="94"/>
        <v>35.90000000000024</v>
      </c>
      <c r="Q352" s="5">
        <f t="shared" si="95"/>
        <v>2.4315146670533943</v>
      </c>
      <c r="R352" s="5">
        <f t="shared" si="96"/>
        <v>2.4315146670533943</v>
      </c>
      <c r="S352" s="5">
        <f t="shared" si="97"/>
        <v>2.3996754202366284</v>
      </c>
      <c r="T352" s="5">
        <f t="shared" si="98"/>
        <v>2.3368084345615681</v>
      </c>
      <c r="U352" s="5">
        <f t="shared" si="99"/>
        <v>2.3368084345615681</v>
      </c>
      <c r="V352" s="5">
        <f t="shared" si="100"/>
        <v>2.3368084345615681</v>
      </c>
      <c r="W352" s="5">
        <f t="shared" si="101"/>
        <v>2.3368084345615681</v>
      </c>
      <c r="X352" s="5">
        <f t="shared" si="102"/>
        <v>1</v>
      </c>
      <c r="Y352" s="5">
        <f t="shared" si="103"/>
        <v>2.4315146670533943</v>
      </c>
      <c r="Z352" s="5">
        <f t="shared" si="104"/>
        <v>1.9967704974550657</v>
      </c>
      <c r="AA352" s="5">
        <f t="shared" si="105"/>
        <v>2.0509652615397371</v>
      </c>
      <c r="AB352" s="5">
        <f t="shared" si="106"/>
        <v>2.0509652615397371</v>
      </c>
      <c r="AC352" s="5">
        <f t="shared" si="107"/>
        <v>2.0509652615397371</v>
      </c>
      <c r="AD352" s="5">
        <f t="shared" si="108"/>
        <v>2.0509652615397371</v>
      </c>
    </row>
    <row r="353" spans="15:30" x14ac:dyDescent="0.2">
      <c r="O353" s="6">
        <f t="shared" si="93"/>
        <v>35.990000000000244</v>
      </c>
      <c r="P353" s="6">
        <f t="shared" si="94"/>
        <v>36.000000000000242</v>
      </c>
      <c r="Q353" s="5">
        <f t="shared" si="95"/>
        <v>2.4233951268481455</v>
      </c>
      <c r="R353" s="5">
        <f t="shared" si="96"/>
        <v>2.4233951268481455</v>
      </c>
      <c r="S353" s="5">
        <f t="shared" si="97"/>
        <v>2.392124503007667</v>
      </c>
      <c r="T353" s="5">
        <f t="shared" si="98"/>
        <v>2.3298327317693994</v>
      </c>
      <c r="U353" s="5">
        <f t="shared" si="99"/>
        <v>2.3298327317693994</v>
      </c>
      <c r="V353" s="5">
        <f t="shared" si="100"/>
        <v>2.3298327317693994</v>
      </c>
      <c r="W353" s="5">
        <f t="shared" si="101"/>
        <v>2.3298327317693994</v>
      </c>
      <c r="X353" s="5">
        <f t="shared" si="102"/>
        <v>1</v>
      </c>
      <c r="Y353" s="5">
        <f t="shared" si="103"/>
        <v>2.4233951268481455</v>
      </c>
      <c r="Z353" s="5">
        <f t="shared" si="104"/>
        <v>1.9898075818317953</v>
      </c>
      <c r="AA353" s="5">
        <f t="shared" si="105"/>
        <v>2.0444319283231716</v>
      </c>
      <c r="AB353" s="5">
        <f t="shared" si="106"/>
        <v>2.0444319283231716</v>
      </c>
      <c r="AC353" s="5">
        <f t="shared" si="107"/>
        <v>2.0444319283231716</v>
      </c>
      <c r="AD353" s="5">
        <f t="shared" si="108"/>
        <v>2.0444319283231716</v>
      </c>
    </row>
    <row r="354" spans="15:30" x14ac:dyDescent="0.2">
      <c r="O354" s="6">
        <f t="shared" si="93"/>
        <v>36.090000000000245</v>
      </c>
      <c r="P354" s="6">
        <f t="shared" si="94"/>
        <v>36.100000000000243</v>
      </c>
      <c r="Q354" s="5">
        <f t="shared" si="95"/>
        <v>2.4153402829308157</v>
      </c>
      <c r="R354" s="5">
        <f t="shared" si="96"/>
        <v>2.4153402829308157</v>
      </c>
      <c r="S354" s="5">
        <f t="shared" si="97"/>
        <v>2.3846316902996159</v>
      </c>
      <c r="T354" s="5">
        <f t="shared" si="98"/>
        <v>2.3229093168018817</v>
      </c>
      <c r="U354" s="5">
        <f t="shared" si="99"/>
        <v>2.3229093168018817</v>
      </c>
      <c r="V354" s="5">
        <f t="shared" si="100"/>
        <v>2.3229093168018817</v>
      </c>
      <c r="W354" s="5">
        <f t="shared" si="101"/>
        <v>2.3229093168018817</v>
      </c>
      <c r="X354" s="5">
        <f t="shared" si="102"/>
        <v>1</v>
      </c>
      <c r="Y354" s="5">
        <f t="shared" si="103"/>
        <v>2.4153402829308157</v>
      </c>
      <c r="Z354" s="5">
        <f t="shared" si="104"/>
        <v>1.9829056261813709</v>
      </c>
      <c r="AA354" s="5">
        <f t="shared" si="105"/>
        <v>2.0379518562346384</v>
      </c>
      <c r="AB354" s="5">
        <f t="shared" si="106"/>
        <v>2.0379518562346384</v>
      </c>
      <c r="AC354" s="5">
        <f t="shared" si="107"/>
        <v>2.0379518562346384</v>
      </c>
      <c r="AD354" s="5">
        <f t="shared" si="108"/>
        <v>2.0379518562346384</v>
      </c>
    </row>
    <row r="355" spans="15:30" x14ac:dyDescent="0.2">
      <c r="O355" s="6">
        <f t="shared" si="93"/>
        <v>36.190000000000246</v>
      </c>
      <c r="P355" s="6">
        <f t="shared" si="94"/>
        <v>36.200000000000244</v>
      </c>
      <c r="Q355" s="5">
        <f t="shared" si="95"/>
        <v>2.4073494209953821</v>
      </c>
      <c r="R355" s="5">
        <f t="shared" si="96"/>
        <v>2.4073494209953821</v>
      </c>
      <c r="S355" s="5">
        <f t="shared" si="97"/>
        <v>2.3771963580280504</v>
      </c>
      <c r="T355" s="5">
        <f t="shared" si="98"/>
        <v>2.3160376398286506</v>
      </c>
      <c r="U355" s="5">
        <f t="shared" si="99"/>
        <v>2.3160376398286506</v>
      </c>
      <c r="V355" s="5">
        <f t="shared" si="100"/>
        <v>2.3160376398286506</v>
      </c>
      <c r="W355" s="5">
        <f t="shared" si="101"/>
        <v>2.3160376398286506</v>
      </c>
      <c r="X355" s="5">
        <f t="shared" si="102"/>
        <v>1</v>
      </c>
      <c r="Y355" s="5">
        <f t="shared" si="103"/>
        <v>2.4073494209953821</v>
      </c>
      <c r="Z355" s="5">
        <f t="shared" si="104"/>
        <v>1.9760639138343454</v>
      </c>
      <c r="AA355" s="5">
        <f t="shared" si="105"/>
        <v>2.0315244517728983</v>
      </c>
      <c r="AB355" s="5">
        <f t="shared" si="106"/>
        <v>2.0315244517728983</v>
      </c>
      <c r="AC355" s="5">
        <f t="shared" si="107"/>
        <v>2.0315244517728983</v>
      </c>
      <c r="AD355" s="5">
        <f t="shared" si="108"/>
        <v>2.0315244517728983</v>
      </c>
    </row>
    <row r="356" spans="15:30" x14ac:dyDescent="0.2">
      <c r="O356" s="6">
        <f t="shared" si="93"/>
        <v>36.290000000000248</v>
      </c>
      <c r="P356" s="6">
        <f t="shared" si="94"/>
        <v>36.300000000000246</v>
      </c>
      <c r="Q356" s="5">
        <f t="shared" si="95"/>
        <v>2.3994218368355136</v>
      </c>
      <c r="R356" s="5">
        <f t="shared" si="96"/>
        <v>2.3994218368355136</v>
      </c>
      <c r="S356" s="5">
        <f t="shared" si="97"/>
        <v>2.3698178907269147</v>
      </c>
      <c r="T356" s="5">
        <f t="shared" si="98"/>
        <v>2.3092171584773129</v>
      </c>
      <c r="U356" s="5">
        <f t="shared" si="99"/>
        <v>2.3092171584773129</v>
      </c>
      <c r="V356" s="5">
        <f t="shared" si="100"/>
        <v>2.3092171584773129</v>
      </c>
      <c r="W356" s="5">
        <f t="shared" si="101"/>
        <v>2.3092171584773129</v>
      </c>
      <c r="X356" s="5">
        <f t="shared" si="102"/>
        <v>1</v>
      </c>
      <c r="Y356" s="5">
        <f t="shared" si="103"/>
        <v>2.3994218368355136</v>
      </c>
      <c r="Z356" s="5">
        <f t="shared" si="104"/>
        <v>1.9692817388506485</v>
      </c>
      <c r="AA356" s="5">
        <f t="shared" si="105"/>
        <v>2.0251491299105195</v>
      </c>
      <c r="AB356" s="5">
        <f t="shared" si="106"/>
        <v>2.0251491299105195</v>
      </c>
      <c r="AC356" s="5">
        <f t="shared" si="107"/>
        <v>2.0251491299105195</v>
      </c>
      <c r="AD356" s="5">
        <f t="shared" si="108"/>
        <v>2.0251491299105195</v>
      </c>
    </row>
    <row r="357" spans="15:30" x14ac:dyDescent="0.2">
      <c r="O357" s="6">
        <f t="shared" si="93"/>
        <v>36.390000000000249</v>
      </c>
      <c r="P357" s="6">
        <f t="shared" si="94"/>
        <v>36.400000000000247</v>
      </c>
      <c r="Q357" s="5">
        <f t="shared" si="95"/>
        <v>2.3915568361714739</v>
      </c>
      <c r="R357" s="5">
        <f t="shared" si="96"/>
        <v>2.3915568361714739</v>
      </c>
      <c r="S357" s="5">
        <f t="shared" si="97"/>
        <v>2.3624956814038423</v>
      </c>
      <c r="T357" s="5">
        <f t="shared" si="98"/>
        <v>2.3024473377101859</v>
      </c>
      <c r="U357" s="5">
        <f t="shared" si="99"/>
        <v>2.3024473377101859</v>
      </c>
      <c r="V357" s="5">
        <f t="shared" si="100"/>
        <v>2.3024473377101859</v>
      </c>
      <c r="W357" s="5">
        <f t="shared" si="101"/>
        <v>2.3024473377101859</v>
      </c>
      <c r="X357" s="5">
        <f t="shared" si="102"/>
        <v>1</v>
      </c>
      <c r="Y357" s="5">
        <f t="shared" si="103"/>
        <v>2.3915568361714739</v>
      </c>
      <c r="Z357" s="5">
        <f t="shared" si="104"/>
        <v>1.9625584058259256</v>
      </c>
      <c r="AA357" s="5">
        <f t="shared" si="105"/>
        <v>2.0188253139472656</v>
      </c>
      <c r="AB357" s="5">
        <f t="shared" si="106"/>
        <v>2.0188253139472656</v>
      </c>
      <c r="AC357" s="5">
        <f t="shared" si="107"/>
        <v>2.0188253139472656</v>
      </c>
      <c r="AD357" s="5">
        <f t="shared" si="108"/>
        <v>2.0188253139472656</v>
      </c>
    </row>
    <row r="358" spans="15:30" x14ac:dyDescent="0.2">
      <c r="O358" s="6">
        <f t="shared" si="93"/>
        <v>36.490000000000251</v>
      </c>
      <c r="P358" s="6">
        <f t="shared" si="94"/>
        <v>36.500000000000249</v>
      </c>
      <c r="Q358" s="5">
        <f t="shared" si="95"/>
        <v>2.3837537344804849</v>
      </c>
      <c r="R358" s="5">
        <f t="shared" si="96"/>
        <v>2.3837537344804849</v>
      </c>
      <c r="S358" s="5">
        <f t="shared" si="97"/>
        <v>2.3552291313983234</v>
      </c>
      <c r="T358" s="5">
        <f t="shared" si="98"/>
        <v>2.295727649703438</v>
      </c>
      <c r="U358" s="5">
        <f t="shared" si="99"/>
        <v>2.295727649703438</v>
      </c>
      <c r="V358" s="5">
        <f t="shared" si="100"/>
        <v>2.295727649703438</v>
      </c>
      <c r="W358" s="5">
        <f t="shared" si="101"/>
        <v>2.295727649703438</v>
      </c>
      <c r="X358" s="5">
        <f t="shared" si="102"/>
        <v>1</v>
      </c>
      <c r="Y358" s="5">
        <f t="shared" si="103"/>
        <v>2.3837537344804849</v>
      </c>
      <c r="Z358" s="5">
        <f t="shared" si="104"/>
        <v>1.9558932297019562</v>
      </c>
      <c r="AA358" s="5">
        <f t="shared" si="105"/>
        <v>2.0125524353664628</v>
      </c>
      <c r="AB358" s="5">
        <f t="shared" si="106"/>
        <v>2.0125524353664628</v>
      </c>
      <c r="AC358" s="5">
        <f t="shared" si="107"/>
        <v>2.0125524353664628</v>
      </c>
      <c r="AD358" s="5">
        <f t="shared" si="108"/>
        <v>2.0125524353664628</v>
      </c>
    </row>
    <row r="359" spans="15:30" x14ac:dyDescent="0.2">
      <c r="O359" s="6">
        <f t="shared" si="93"/>
        <v>36.590000000000252</v>
      </c>
      <c r="P359" s="6">
        <f t="shared" si="94"/>
        <v>36.60000000000025</v>
      </c>
      <c r="Q359" s="5">
        <f t="shared" si="95"/>
        <v>2.3760118568305053</v>
      </c>
      <c r="R359" s="5">
        <f t="shared" si="96"/>
        <v>2.3760118568305053</v>
      </c>
      <c r="S359" s="5">
        <f t="shared" si="97"/>
        <v>2.3480176502426597</v>
      </c>
      <c r="T359" s="5">
        <f t="shared" si="98"/>
        <v>2.2890575737285648</v>
      </c>
      <c r="U359" s="5">
        <f t="shared" si="99"/>
        <v>2.2890575737285648</v>
      </c>
      <c r="V359" s="5">
        <f t="shared" si="100"/>
        <v>2.2890575737285648</v>
      </c>
      <c r="W359" s="5">
        <f t="shared" si="101"/>
        <v>2.2890575737285648</v>
      </c>
      <c r="X359" s="5">
        <f t="shared" si="102"/>
        <v>1</v>
      </c>
      <c r="Y359" s="5">
        <f t="shared" si="103"/>
        <v>2.3760118568305053</v>
      </c>
      <c r="Z359" s="5">
        <f t="shared" si="104"/>
        <v>1.9492855355810479</v>
      </c>
      <c r="AA359" s="5">
        <f t="shared" si="105"/>
        <v>2.0063299336942606</v>
      </c>
      <c r="AB359" s="5">
        <f t="shared" si="106"/>
        <v>2.0063299336942606</v>
      </c>
      <c r="AC359" s="5">
        <f t="shared" si="107"/>
        <v>2.0063299336942606</v>
      </c>
      <c r="AD359" s="5">
        <f t="shared" si="108"/>
        <v>2.0063299336942606</v>
      </c>
    </row>
    <row r="360" spans="15:30" x14ac:dyDescent="0.2">
      <c r="O360" s="6">
        <f t="shared" si="93"/>
        <v>36.690000000000254</v>
      </c>
      <c r="P360" s="6">
        <f t="shared" si="94"/>
        <v>36.700000000000252</v>
      </c>
      <c r="Q360" s="5">
        <f t="shared" si="95"/>
        <v>2.3683305377173092</v>
      </c>
      <c r="R360" s="5">
        <f t="shared" si="96"/>
        <v>2.3683305377173092</v>
      </c>
      <c r="S360" s="5">
        <f t="shared" si="97"/>
        <v>2.3408606555256424</v>
      </c>
      <c r="T360" s="5">
        <f t="shared" si="98"/>
        <v>2.2824365960361606</v>
      </c>
      <c r="U360" s="5">
        <f t="shared" si="99"/>
        <v>2.2824365960361606</v>
      </c>
      <c r="V360" s="5">
        <f t="shared" si="100"/>
        <v>2.2824365960361606</v>
      </c>
      <c r="W360" s="5">
        <f t="shared" si="101"/>
        <v>2.2824365960361606</v>
      </c>
      <c r="X360" s="5">
        <f t="shared" si="102"/>
        <v>1</v>
      </c>
      <c r="Y360" s="5">
        <f t="shared" si="103"/>
        <v>2.3683305377173092</v>
      </c>
      <c r="Z360" s="5">
        <f t="shared" si="104"/>
        <v>1.9427346585443184</v>
      </c>
      <c r="AA360" s="5">
        <f t="shared" si="105"/>
        <v>2.000157256361724</v>
      </c>
      <c r="AB360" s="5">
        <f t="shared" si="106"/>
        <v>2.000157256361724</v>
      </c>
      <c r="AC360" s="5">
        <f t="shared" si="107"/>
        <v>2.000157256361724</v>
      </c>
      <c r="AD360" s="5">
        <f t="shared" si="108"/>
        <v>2.000157256361724</v>
      </c>
    </row>
    <row r="361" spans="15:30" x14ac:dyDescent="0.2">
      <c r="O361" s="6">
        <f t="shared" si="93"/>
        <v>36.790000000000255</v>
      </c>
      <c r="P361" s="6">
        <f t="shared" si="94"/>
        <v>36.800000000000253</v>
      </c>
      <c r="Q361" s="5">
        <f t="shared" si="95"/>
        <v>2.3607091209048154</v>
      </c>
      <c r="R361" s="5">
        <f t="shared" si="96"/>
        <v>2.3607091209048154</v>
      </c>
      <c r="S361" s="5">
        <f t="shared" si="97"/>
        <v>2.3337575727588957</v>
      </c>
      <c r="T361" s="5">
        <f t="shared" si="98"/>
        <v>2.2758642097419277</v>
      </c>
      <c r="U361" s="5">
        <f t="shared" si="99"/>
        <v>2.2758642097419277</v>
      </c>
      <c r="V361" s="5">
        <f t="shared" si="100"/>
        <v>2.2758642097419277</v>
      </c>
      <c r="W361" s="5">
        <f t="shared" si="101"/>
        <v>2.2758642097419277</v>
      </c>
      <c r="X361" s="5">
        <f t="shared" si="102"/>
        <v>1</v>
      </c>
      <c r="Y361" s="5">
        <f t="shared" si="103"/>
        <v>2.3607091209048154</v>
      </c>
      <c r="Z361" s="5">
        <f t="shared" si="104"/>
        <v>1.9362399434737649</v>
      </c>
      <c r="AA361" s="5">
        <f t="shared" si="105"/>
        <v>1.9940338585697064</v>
      </c>
      <c r="AB361" s="5">
        <f t="shared" si="106"/>
        <v>1.9940338585697064</v>
      </c>
      <c r="AC361" s="5">
        <f t="shared" si="107"/>
        <v>1.9940338585697064</v>
      </c>
      <c r="AD361" s="5">
        <f t="shared" si="108"/>
        <v>1.9940338585697064</v>
      </c>
    </row>
    <row r="362" spans="15:30" x14ac:dyDescent="0.2">
      <c r="O362" s="6">
        <f t="shared" si="93"/>
        <v>36.890000000000256</v>
      </c>
      <c r="P362" s="6">
        <f t="shared" si="94"/>
        <v>36.900000000000254</v>
      </c>
      <c r="Q362" s="5">
        <f t="shared" si="95"/>
        <v>2.3531469592685803</v>
      </c>
      <c r="R362" s="5">
        <f t="shared" si="96"/>
        <v>2.3531469592685803</v>
      </c>
      <c r="S362" s="5">
        <f t="shared" si="97"/>
        <v>2.3267078352458195</v>
      </c>
      <c r="T362" s="5">
        <f t="shared" si="98"/>
        <v>2.2693399147148696</v>
      </c>
      <c r="U362" s="5">
        <f t="shared" si="99"/>
        <v>2.2693399147148696</v>
      </c>
      <c r="V362" s="5">
        <f t="shared" si="100"/>
        <v>2.2693399147148696</v>
      </c>
      <c r="W362" s="5">
        <f t="shared" si="101"/>
        <v>2.2693399147148696</v>
      </c>
      <c r="X362" s="5">
        <f t="shared" si="102"/>
        <v>1</v>
      </c>
      <c r="Y362" s="5">
        <f t="shared" si="103"/>
        <v>2.3531469592685803</v>
      </c>
      <c r="Z362" s="5">
        <f t="shared" si="104"/>
        <v>1.929800744878035</v>
      </c>
      <c r="AA362" s="5">
        <f t="shared" si="105"/>
        <v>1.9879592031564117</v>
      </c>
      <c r="AB362" s="5">
        <f t="shared" si="106"/>
        <v>1.9879592031564117</v>
      </c>
      <c r="AC362" s="5">
        <f t="shared" si="107"/>
        <v>1.9879592031564117</v>
      </c>
      <c r="AD362" s="5">
        <f t="shared" si="108"/>
        <v>1.9879592031564117</v>
      </c>
    </row>
    <row r="363" spans="15:30" x14ac:dyDescent="0.2">
      <c r="O363" s="6">
        <f t="shared" si="93"/>
        <v>36.990000000000258</v>
      </c>
      <c r="P363" s="6">
        <f t="shared" si="94"/>
        <v>37.000000000000256</v>
      </c>
      <c r="Q363" s="5">
        <f t="shared" si="95"/>
        <v>2.3456434146423906</v>
      </c>
      <c r="R363" s="5">
        <f t="shared" si="96"/>
        <v>2.3456434146423906</v>
      </c>
      <c r="S363" s="5">
        <f t="shared" si="97"/>
        <v>2.3197108839530771</v>
      </c>
      <c r="T363" s="5">
        <f t="shared" si="98"/>
        <v>2.2628632174676335</v>
      </c>
      <c r="U363" s="5">
        <f t="shared" si="99"/>
        <v>2.2628632174676335</v>
      </c>
      <c r="V363" s="5">
        <f t="shared" si="100"/>
        <v>2.2628632174676335</v>
      </c>
      <c r="W363" s="5">
        <f t="shared" si="101"/>
        <v>2.2628632174676335</v>
      </c>
      <c r="X363" s="5">
        <f t="shared" si="102"/>
        <v>1</v>
      </c>
      <c r="Y363" s="5">
        <f t="shared" si="103"/>
        <v>2.3456434146423906</v>
      </c>
      <c r="Z363" s="5">
        <f t="shared" si="104"/>
        <v>1.9234164267218135</v>
      </c>
      <c r="AA363" s="5">
        <f t="shared" si="105"/>
        <v>1.9819327604676149</v>
      </c>
      <c r="AB363" s="5">
        <f t="shared" si="106"/>
        <v>1.9819327604676149</v>
      </c>
      <c r="AC363" s="5">
        <f t="shared" si="107"/>
        <v>1.9819327604676149</v>
      </c>
      <c r="AD363" s="5">
        <f t="shared" si="108"/>
        <v>1.9819327604676149</v>
      </c>
    </row>
    <row r="364" spans="15:30" x14ac:dyDescent="0.2">
      <c r="O364" s="6">
        <f t="shared" si="93"/>
        <v>37.090000000000259</v>
      </c>
      <c r="P364" s="6">
        <f t="shared" si="94"/>
        <v>37.100000000000257</v>
      </c>
      <c r="Q364" s="5">
        <f t="shared" si="95"/>
        <v>2.3381978576678764</v>
      </c>
      <c r="R364" s="5">
        <f t="shared" si="96"/>
        <v>2.3381978576678764</v>
      </c>
      <c r="S364" s="5">
        <f t="shared" si="97"/>
        <v>2.3127661673845759</v>
      </c>
      <c r="T364" s="5">
        <f t="shared" si="98"/>
        <v>2.2564336310489392</v>
      </c>
      <c r="U364" s="5">
        <f t="shared" si="99"/>
        <v>2.2564336310489392</v>
      </c>
      <c r="V364" s="5">
        <f t="shared" si="100"/>
        <v>2.2564336310489392</v>
      </c>
      <c r="W364" s="5">
        <f t="shared" si="101"/>
        <v>2.2564336310489392</v>
      </c>
      <c r="X364" s="5">
        <f t="shared" si="102"/>
        <v>1</v>
      </c>
      <c r="Y364" s="5">
        <f t="shared" si="103"/>
        <v>2.3381978576678764</v>
      </c>
      <c r="Z364" s="5">
        <f t="shared" si="104"/>
        <v>1.9170863622587304</v>
      </c>
      <c r="AA364" s="5">
        <f t="shared" si="105"/>
        <v>1.9759540082294542</v>
      </c>
      <c r="AB364" s="5">
        <f t="shared" si="106"/>
        <v>1.9759540082294542</v>
      </c>
      <c r="AC364" s="5">
        <f t="shared" si="107"/>
        <v>1.9759540082294542</v>
      </c>
      <c r="AD364" s="5">
        <f t="shared" si="108"/>
        <v>1.9759540082294542</v>
      </c>
    </row>
    <row r="365" spans="15:30" x14ac:dyDescent="0.2">
      <c r="O365" s="6">
        <f t="shared" si="93"/>
        <v>37.190000000000261</v>
      </c>
      <c r="P365" s="6">
        <f t="shared" si="94"/>
        <v>37.200000000000259</v>
      </c>
      <c r="Q365" s="5">
        <f t="shared" si="95"/>
        <v>2.3308096676470926</v>
      </c>
      <c r="R365" s="5">
        <f t="shared" si="96"/>
        <v>2.3308096676470926</v>
      </c>
      <c r="S365" s="5">
        <f t="shared" si="97"/>
        <v>2.3058731414578744</v>
      </c>
      <c r="T365" s="5">
        <f t="shared" si="98"/>
        <v>2.2500506749380618</v>
      </c>
      <c r="U365" s="5">
        <f t="shared" si="99"/>
        <v>2.2500506749380618</v>
      </c>
      <c r="V365" s="5">
        <f t="shared" si="100"/>
        <v>2.2500506749380618</v>
      </c>
      <c r="W365" s="5">
        <f t="shared" si="101"/>
        <v>2.2500506749380618</v>
      </c>
      <c r="X365" s="5">
        <f t="shared" si="102"/>
        <v>1</v>
      </c>
      <c r="Y365" s="5">
        <f t="shared" si="103"/>
        <v>2.3308096676470926</v>
      </c>
      <c r="Z365" s="5">
        <f t="shared" si="104"/>
        <v>1.9108099338677236</v>
      </c>
      <c r="AA365" s="5">
        <f t="shared" si="105"/>
        <v>1.9700224314237533</v>
      </c>
      <c r="AB365" s="5">
        <f t="shared" si="106"/>
        <v>1.9700224314237533</v>
      </c>
      <c r="AC365" s="5">
        <f t="shared" si="107"/>
        <v>1.9700224314237533</v>
      </c>
      <c r="AD365" s="5">
        <f t="shared" si="108"/>
        <v>1.9700224314237533</v>
      </c>
    </row>
    <row r="366" spans="15:30" x14ac:dyDescent="0.2">
      <c r="O366" s="6">
        <f t="shared" si="93"/>
        <v>37.290000000000262</v>
      </c>
      <c r="P366" s="6">
        <f t="shared" si="94"/>
        <v>37.30000000000026</v>
      </c>
      <c r="Q366" s="5">
        <f t="shared" si="95"/>
        <v>2.3234782323979744</v>
      </c>
      <c r="R366" s="5">
        <f t="shared" si="96"/>
        <v>2.3234782323979744</v>
      </c>
      <c r="S366" s="5">
        <f t="shared" si="97"/>
        <v>2.2990312693829775</v>
      </c>
      <c r="T366" s="5">
        <f t="shared" si="98"/>
        <v>2.2437138749413124</v>
      </c>
      <c r="U366" s="5">
        <f t="shared" si="99"/>
        <v>2.2437138749413124</v>
      </c>
      <c r="V366" s="5">
        <f t="shared" si="100"/>
        <v>2.2437138749413124</v>
      </c>
      <c r="W366" s="5">
        <f t="shared" si="101"/>
        <v>2.2437138749413124</v>
      </c>
      <c r="X366" s="5">
        <f t="shared" si="102"/>
        <v>1</v>
      </c>
      <c r="Y366" s="5">
        <f t="shared" si="103"/>
        <v>2.3234782323979744</v>
      </c>
      <c r="Z366" s="5">
        <f t="shared" si="104"/>
        <v>1.9045865328927534</v>
      </c>
      <c r="AA366" s="5">
        <f t="shared" si="105"/>
        <v>1.9641375221658084</v>
      </c>
      <c r="AB366" s="5">
        <f t="shared" si="106"/>
        <v>1.9641375221658084</v>
      </c>
      <c r="AC366" s="5">
        <f t="shared" si="107"/>
        <v>1.9641375221658084</v>
      </c>
      <c r="AD366" s="5">
        <f t="shared" si="108"/>
        <v>1.9641375221658084</v>
      </c>
    </row>
    <row r="367" spans="15:30" x14ac:dyDescent="0.2">
      <c r="O367" s="6">
        <f t="shared" si="93"/>
        <v>37.390000000000263</v>
      </c>
      <c r="P367" s="6">
        <f t="shared" si="94"/>
        <v>37.400000000000261</v>
      </c>
      <c r="Q367" s="5">
        <f t="shared" si="95"/>
        <v>2.3162029481126361</v>
      </c>
      <c r="R367" s="5">
        <f t="shared" si="96"/>
        <v>2.3162029481126361</v>
      </c>
      <c r="S367" s="5">
        <f t="shared" si="97"/>
        <v>2.2922400215434449</v>
      </c>
      <c r="T367" s="5">
        <f t="shared" si="98"/>
        <v>2.2374227630904873</v>
      </c>
      <c r="U367" s="5">
        <f t="shared" si="99"/>
        <v>2.2374227630904873</v>
      </c>
      <c r="V367" s="5">
        <f t="shared" si="100"/>
        <v>2.2374227630904873</v>
      </c>
      <c r="W367" s="5">
        <f t="shared" si="101"/>
        <v>2.2374227630904873</v>
      </c>
      <c r="X367" s="5">
        <f t="shared" si="102"/>
        <v>1</v>
      </c>
      <c r="Y367" s="5">
        <f t="shared" si="103"/>
        <v>2.3162029481126361</v>
      </c>
      <c r="Z367" s="5">
        <f t="shared" si="104"/>
        <v>1.8984155594858125</v>
      </c>
      <c r="AA367" s="5">
        <f t="shared" si="105"/>
        <v>1.9582987795845879</v>
      </c>
      <c r="AB367" s="5">
        <f t="shared" si="106"/>
        <v>1.9582987795845879</v>
      </c>
      <c r="AC367" s="5">
        <f t="shared" si="107"/>
        <v>1.9582987795845879</v>
      </c>
      <c r="AD367" s="5">
        <f t="shared" si="108"/>
        <v>1.9582987795845879</v>
      </c>
    </row>
    <row r="368" spans="15:30" x14ac:dyDescent="0.2">
      <c r="O368" s="6">
        <f t="shared" si="93"/>
        <v>37.490000000000265</v>
      </c>
      <c r="P368" s="6">
        <f t="shared" si="94"/>
        <v>37.500000000000263</v>
      </c>
      <c r="Q368" s="5">
        <f t="shared" si="95"/>
        <v>2.3089832192184208</v>
      </c>
      <c r="R368" s="5">
        <f t="shared" si="96"/>
        <v>2.3089832192184208</v>
      </c>
      <c r="S368" s="5">
        <f t="shared" si="97"/>
        <v>2.2854988753797918</v>
      </c>
      <c r="T368" s="5">
        <f t="shared" si="98"/>
        <v>2.2311768775432217</v>
      </c>
      <c r="U368" s="5">
        <f t="shared" si="99"/>
        <v>2.2311768775432217</v>
      </c>
      <c r="V368" s="5">
        <f t="shared" si="100"/>
        <v>2.2311768775432217</v>
      </c>
      <c r="W368" s="5">
        <f t="shared" si="101"/>
        <v>2.2311768775432217</v>
      </c>
      <c r="X368" s="5">
        <f t="shared" si="102"/>
        <v>1</v>
      </c>
      <c r="Y368" s="5">
        <f t="shared" si="103"/>
        <v>2.3089832192184208</v>
      </c>
      <c r="Z368" s="5">
        <f t="shared" si="104"/>
        <v>1.8922964224531369</v>
      </c>
      <c r="AA368" s="5">
        <f t="shared" si="105"/>
        <v>1.9525057097052851</v>
      </c>
      <c r="AB368" s="5">
        <f t="shared" si="106"/>
        <v>1.9525057097052851</v>
      </c>
      <c r="AC368" s="5">
        <f t="shared" si="107"/>
        <v>1.9525057097052851</v>
      </c>
      <c r="AD368" s="5">
        <f t="shared" si="108"/>
        <v>1.9525057097052851</v>
      </c>
    </row>
    <row r="369" spans="15:30" x14ac:dyDescent="0.2">
      <c r="O369" s="6">
        <f t="shared" si="93"/>
        <v>37.590000000000266</v>
      </c>
      <c r="P369" s="6">
        <f t="shared" si="94"/>
        <v>37.600000000000264</v>
      </c>
      <c r="Q369" s="5">
        <f t="shared" si="95"/>
        <v>2.3018184582416601</v>
      </c>
      <c r="R369" s="5">
        <f t="shared" si="96"/>
        <v>2.3018184582416601</v>
      </c>
      <c r="S369" s="5">
        <f t="shared" si="97"/>
        <v>2.2788073152751007</v>
      </c>
      <c r="T369" s="5">
        <f t="shared" si="98"/>
        <v>2.2249757624852311</v>
      </c>
      <c r="U369" s="5">
        <f t="shared" si="99"/>
        <v>2.2249757624852311</v>
      </c>
      <c r="V369" s="5">
        <f t="shared" si="100"/>
        <v>2.2249757624852311</v>
      </c>
      <c r="W369" s="5">
        <f t="shared" si="101"/>
        <v>2.2249757624852311</v>
      </c>
      <c r="X369" s="5">
        <f t="shared" si="102"/>
        <v>1</v>
      </c>
      <c r="Y369" s="5">
        <f t="shared" si="103"/>
        <v>2.3018184582416601</v>
      </c>
      <c r="Z369" s="5">
        <f t="shared" si="104"/>
        <v>1.8862285391045526</v>
      </c>
      <c r="AA369" s="5">
        <f t="shared" si="105"/>
        <v>1.9467578253341793</v>
      </c>
      <c r="AB369" s="5">
        <f t="shared" si="106"/>
        <v>1.9467578253341793</v>
      </c>
      <c r="AC369" s="5">
        <f t="shared" si="107"/>
        <v>1.9467578253341793</v>
      </c>
      <c r="AD369" s="5">
        <f t="shared" si="108"/>
        <v>1.9467578253341793</v>
      </c>
    </row>
    <row r="370" spans="15:30" x14ac:dyDescent="0.2">
      <c r="O370" s="6">
        <f t="shared" si="93"/>
        <v>37.690000000000268</v>
      </c>
      <c r="P370" s="6">
        <f t="shared" si="94"/>
        <v>37.700000000000266</v>
      </c>
      <c r="Q370" s="5">
        <f t="shared" si="95"/>
        <v>2.2947080856740683</v>
      </c>
      <c r="R370" s="5">
        <f t="shared" si="96"/>
        <v>2.2947080856740683</v>
      </c>
      <c r="S370" s="5">
        <f t="shared" si="97"/>
        <v>2.2721648324428196</v>
      </c>
      <c r="T370" s="5">
        <f t="shared" si="98"/>
        <v>2.2188189680343822</v>
      </c>
      <c r="U370" s="5">
        <f t="shared" si="99"/>
        <v>2.2188189680343822</v>
      </c>
      <c r="V370" s="5">
        <f t="shared" si="100"/>
        <v>2.2188189680343822</v>
      </c>
      <c r="W370" s="5">
        <f t="shared" si="101"/>
        <v>2.2188189680343822</v>
      </c>
      <c r="X370" s="5">
        <f t="shared" si="102"/>
        <v>1</v>
      </c>
      <c r="Y370" s="5">
        <f t="shared" si="103"/>
        <v>2.2947080856740683</v>
      </c>
      <c r="Z370" s="5">
        <f t="shared" si="104"/>
        <v>1.8802113351058831</v>
      </c>
      <c r="AA370" s="5">
        <f t="shared" si="105"/>
        <v>1.9410546459457445</v>
      </c>
      <c r="AB370" s="5">
        <f t="shared" si="106"/>
        <v>1.9410546459457445</v>
      </c>
      <c r="AC370" s="5">
        <f t="shared" si="107"/>
        <v>1.9410546459457445</v>
      </c>
      <c r="AD370" s="5">
        <f t="shared" si="108"/>
        <v>1.9410546459457445</v>
      </c>
    </row>
    <row r="371" spans="15:30" x14ac:dyDescent="0.2">
      <c r="O371" s="6">
        <f t="shared" si="93"/>
        <v>37.790000000000269</v>
      </c>
      <c r="P371" s="6">
        <f t="shared" si="94"/>
        <v>37.800000000000267</v>
      </c>
      <c r="Q371" s="5">
        <f t="shared" si="95"/>
        <v>2.287651529841721</v>
      </c>
      <c r="R371" s="5">
        <f t="shared" si="96"/>
        <v>2.287651529841721</v>
      </c>
      <c r="S371" s="5">
        <f t="shared" si="97"/>
        <v>2.2655709248166853</v>
      </c>
      <c r="T371" s="5">
        <f t="shared" si="98"/>
        <v>2.212706050146557</v>
      </c>
      <c r="U371" s="5">
        <f t="shared" si="99"/>
        <v>2.212706050146557</v>
      </c>
      <c r="V371" s="5">
        <f t="shared" si="100"/>
        <v>2.212706050146557</v>
      </c>
      <c r="W371" s="5">
        <f t="shared" si="101"/>
        <v>2.212706050146557</v>
      </c>
      <c r="X371" s="5">
        <f t="shared" si="102"/>
        <v>1</v>
      </c>
      <c r="Y371" s="5">
        <f t="shared" si="103"/>
        <v>2.287651529841721</v>
      </c>
      <c r="Z371" s="5">
        <f t="shared" si="104"/>
        <v>1.8742442443343477</v>
      </c>
      <c r="AA371" s="5">
        <f t="shared" si="105"/>
        <v>1.9353956975719637</v>
      </c>
      <c r="AB371" s="5">
        <f t="shared" si="106"/>
        <v>1.9353956975719637</v>
      </c>
      <c r="AC371" s="5">
        <f t="shared" si="107"/>
        <v>1.9353956975719637</v>
      </c>
      <c r="AD371" s="5">
        <f t="shared" si="108"/>
        <v>1.9353956975719637</v>
      </c>
    </row>
    <row r="372" spans="15:30" x14ac:dyDescent="0.2">
      <c r="O372" s="6">
        <f t="shared" si="93"/>
        <v>37.890000000000271</v>
      </c>
      <c r="P372" s="6">
        <f t="shared" si="94"/>
        <v>37.900000000000269</v>
      </c>
      <c r="Q372" s="5">
        <f t="shared" si="95"/>
        <v>2.2806482267765653</v>
      </c>
      <c r="R372" s="5">
        <f t="shared" si="96"/>
        <v>2.2806482267765653</v>
      </c>
      <c r="S372" s="5">
        <f t="shared" si="97"/>
        <v>2.259025096942731</v>
      </c>
      <c r="T372" s="5">
        <f t="shared" si="98"/>
        <v>2.2066365705232807</v>
      </c>
      <c r="U372" s="5">
        <f t="shared" si="99"/>
        <v>2.2066365705232807</v>
      </c>
      <c r="V372" s="5">
        <f t="shared" si="100"/>
        <v>2.2066365705232807</v>
      </c>
      <c r="W372" s="5">
        <f t="shared" si="101"/>
        <v>2.2066365705232807</v>
      </c>
      <c r="X372" s="5">
        <f t="shared" si="102"/>
        <v>1</v>
      </c>
      <c r="Y372" s="5">
        <f t="shared" si="103"/>
        <v>2.2806482267765653</v>
      </c>
      <c r="Z372" s="5">
        <f t="shared" si="104"/>
        <v>1.8683267087368747</v>
      </c>
      <c r="AA372" s="5">
        <f t="shared" si="105"/>
        <v>1.9297805126937935</v>
      </c>
      <c r="AB372" s="5">
        <f t="shared" si="106"/>
        <v>1.9297805126937935</v>
      </c>
      <c r="AC372" s="5">
        <f t="shared" si="107"/>
        <v>1.9297805126937935</v>
      </c>
      <c r="AD372" s="5">
        <f t="shared" si="108"/>
        <v>1.9297805126937935</v>
      </c>
    </row>
    <row r="373" spans="15:30" x14ac:dyDescent="0.2">
      <c r="O373" s="6">
        <f t="shared" si="93"/>
        <v>37.990000000000272</v>
      </c>
      <c r="P373" s="6">
        <f t="shared" si="94"/>
        <v>38.00000000000027</v>
      </c>
      <c r="Q373" s="5">
        <f t="shared" si="95"/>
        <v>2.2736976200903887</v>
      </c>
      <c r="R373" s="5">
        <f t="shared" si="96"/>
        <v>2.2736976200903887</v>
      </c>
      <c r="S373" s="5">
        <f t="shared" si="97"/>
        <v>2.2525268598733321</v>
      </c>
      <c r="T373" s="5">
        <f t="shared" si="98"/>
        <v>2.2006100965210647</v>
      </c>
      <c r="U373" s="5">
        <f t="shared" si="99"/>
        <v>2.2006100965210647</v>
      </c>
      <c r="V373" s="5">
        <f t="shared" si="100"/>
        <v>2.2006100965210647</v>
      </c>
      <c r="W373" s="5">
        <f t="shared" si="101"/>
        <v>2.2006100965210647</v>
      </c>
      <c r="X373" s="5">
        <f t="shared" si="102"/>
        <v>1</v>
      </c>
      <c r="Y373" s="5">
        <f t="shared" si="103"/>
        <v>2.2736976200903887</v>
      </c>
      <c r="Z373" s="5">
        <f t="shared" si="104"/>
        <v>1.8624581781912755</v>
      </c>
      <c r="AA373" s="5">
        <f t="shared" si="105"/>
        <v>1.9242086301347305</v>
      </c>
      <c r="AB373" s="5">
        <f t="shared" si="106"/>
        <v>1.9242086301347305</v>
      </c>
      <c r="AC373" s="5">
        <f t="shared" si="107"/>
        <v>1.9242086301347305</v>
      </c>
      <c r="AD373" s="5">
        <f t="shared" si="108"/>
        <v>1.9242086301347305</v>
      </c>
    </row>
    <row r="374" spans="15:30" x14ac:dyDescent="0.2">
      <c r="O374" s="6">
        <f t="shared" si="93"/>
        <v>38.090000000000273</v>
      </c>
      <c r="P374" s="6">
        <f t="shared" si="94"/>
        <v>38.100000000000271</v>
      </c>
      <c r="Q374" s="5">
        <f t="shared" si="95"/>
        <v>2.2667991608512157</v>
      </c>
      <c r="R374" s="5">
        <f t="shared" si="96"/>
        <v>2.2667991608512157</v>
      </c>
      <c r="S374" s="5">
        <f t="shared" si="97"/>
        <v>2.2460757310632466</v>
      </c>
      <c r="T374" s="5">
        <f t="shared" si="98"/>
        <v>2.1946262010624311</v>
      </c>
      <c r="U374" s="5">
        <f t="shared" si="99"/>
        <v>2.1946262010624311</v>
      </c>
      <c r="V374" s="5">
        <f t="shared" si="100"/>
        <v>2.1946262010624311</v>
      </c>
      <c r="W374" s="5">
        <f t="shared" si="101"/>
        <v>2.1946262010624311</v>
      </c>
      <c r="X374" s="5">
        <f t="shared" si="102"/>
        <v>1</v>
      </c>
      <c r="Y374" s="5">
        <f t="shared" si="103"/>
        <v>2.2667991608512157</v>
      </c>
      <c r="Z374" s="5">
        <f t="shared" si="104"/>
        <v>1.8566381103702023</v>
      </c>
      <c r="AA374" s="5">
        <f t="shared" si="105"/>
        <v>1.9186795949564428</v>
      </c>
      <c r="AB374" s="5">
        <f t="shared" si="106"/>
        <v>1.9186795949564428</v>
      </c>
      <c r="AC374" s="5">
        <f t="shared" si="107"/>
        <v>1.9186795949564428</v>
      </c>
      <c r="AD374" s="5">
        <f t="shared" si="108"/>
        <v>1.9186795949564428</v>
      </c>
    </row>
    <row r="375" spans="15:30" x14ac:dyDescent="0.2">
      <c r="O375" s="6">
        <f t="shared" si="93"/>
        <v>38.190000000000275</v>
      </c>
      <c r="P375" s="6">
        <f t="shared" si="94"/>
        <v>38.200000000000273</v>
      </c>
      <c r="Q375" s="5">
        <f t="shared" si="95"/>
        <v>2.2599523074620556</v>
      </c>
      <c r="R375" s="5">
        <f t="shared" si="96"/>
        <v>2.2599523074620556</v>
      </c>
      <c r="S375" s="5">
        <f t="shared" si="97"/>
        <v>2.2396712342676053</v>
      </c>
      <c r="T375" s="5">
        <f t="shared" si="98"/>
        <v>2.1886844625485873</v>
      </c>
      <c r="U375" s="5">
        <f t="shared" si="99"/>
        <v>2.1886844625485873</v>
      </c>
      <c r="V375" s="5">
        <f t="shared" si="100"/>
        <v>2.1886844625485873</v>
      </c>
      <c r="W375" s="5">
        <f t="shared" si="101"/>
        <v>2.1886844625485873</v>
      </c>
      <c r="X375" s="5">
        <f t="shared" si="102"/>
        <v>1</v>
      </c>
      <c r="Y375" s="5">
        <f t="shared" si="103"/>
        <v>2.2599523074620556</v>
      </c>
      <c r="Z375" s="5">
        <f t="shared" si="104"/>
        <v>1.8508659706078292</v>
      </c>
      <c r="AA375" s="5">
        <f t="shared" si="105"/>
        <v>1.9131929583564069</v>
      </c>
      <c r="AB375" s="5">
        <f t="shared" si="106"/>
        <v>1.9131929583564069</v>
      </c>
      <c r="AC375" s="5">
        <f t="shared" si="107"/>
        <v>1.9131929583564069</v>
      </c>
      <c r="AD375" s="5">
        <f t="shared" si="108"/>
        <v>1.9131929583564069</v>
      </c>
    </row>
    <row r="376" spans="15:30" x14ac:dyDescent="0.2">
      <c r="O376" s="6">
        <f t="shared" si="93"/>
        <v>38.290000000000276</v>
      </c>
      <c r="P376" s="6">
        <f t="shared" si="94"/>
        <v>38.300000000000274</v>
      </c>
      <c r="Q376" s="5">
        <f t="shared" si="95"/>
        <v>2.2531565255419714</v>
      </c>
      <c r="R376" s="5">
        <f t="shared" si="96"/>
        <v>2.2531565255419714</v>
      </c>
      <c r="S376" s="5">
        <f t="shared" si="97"/>
        <v>2.2333128994418092</v>
      </c>
      <c r="T376" s="5">
        <f t="shared" si="98"/>
        <v>2.1827844647737091</v>
      </c>
      <c r="U376" s="5">
        <f t="shared" si="99"/>
        <v>2.1827844647737091</v>
      </c>
      <c r="V376" s="5">
        <f t="shared" si="100"/>
        <v>2.1827844647737091</v>
      </c>
      <c r="W376" s="5">
        <f t="shared" si="101"/>
        <v>2.1827844647737091</v>
      </c>
      <c r="X376" s="5">
        <f t="shared" si="102"/>
        <v>1</v>
      </c>
      <c r="Y376" s="5">
        <f t="shared" si="103"/>
        <v>2.2531565255419714</v>
      </c>
      <c r="Z376" s="5">
        <f t="shared" si="104"/>
        <v>1.8451412317691964</v>
      </c>
      <c r="AA376" s="5">
        <f t="shared" si="105"/>
        <v>1.907748277567517</v>
      </c>
      <c r="AB376" s="5">
        <f t="shared" si="106"/>
        <v>1.907748277567517</v>
      </c>
      <c r="AC376" s="5">
        <f t="shared" si="107"/>
        <v>1.907748277567517</v>
      </c>
      <c r="AD376" s="5">
        <f t="shared" si="108"/>
        <v>1.907748277567517</v>
      </c>
    </row>
    <row r="377" spans="15:30" x14ac:dyDescent="0.2">
      <c r="O377" s="6">
        <f t="shared" si="93"/>
        <v>38.390000000000278</v>
      </c>
      <c r="P377" s="6">
        <f t="shared" si="94"/>
        <v>38.400000000000276</v>
      </c>
      <c r="Q377" s="5">
        <f t="shared" si="95"/>
        <v>2.2464112878094005</v>
      </c>
      <c r="R377" s="5">
        <f t="shared" si="96"/>
        <v>2.2464112878094005</v>
      </c>
      <c r="S377" s="5">
        <f t="shared" si="97"/>
        <v>2.2270002626433016</v>
      </c>
      <c r="T377" s="5">
        <f t="shared" si="98"/>
        <v>2.1769257968408087</v>
      </c>
      <c r="U377" s="5">
        <f t="shared" si="99"/>
        <v>2.1769257968408087</v>
      </c>
      <c r="V377" s="5">
        <f t="shared" si="100"/>
        <v>2.1769257968408087</v>
      </c>
      <c r="W377" s="5">
        <f t="shared" si="101"/>
        <v>2.1769257968408087</v>
      </c>
      <c r="X377" s="5">
        <f t="shared" si="102"/>
        <v>1</v>
      </c>
      <c r="Y377" s="5">
        <f t="shared" si="103"/>
        <v>2.2464112878094005</v>
      </c>
      <c r="Z377" s="5">
        <f t="shared" si="104"/>
        <v>1.8394633741221567</v>
      </c>
      <c r="AA377" s="5">
        <f t="shared" si="105"/>
        <v>1.9023451157596145</v>
      </c>
      <c r="AB377" s="5">
        <f t="shared" si="106"/>
        <v>1.9023451157596145</v>
      </c>
      <c r="AC377" s="5">
        <f t="shared" si="107"/>
        <v>1.9023451157596145</v>
      </c>
      <c r="AD377" s="5">
        <f t="shared" si="108"/>
        <v>1.9023451157596145</v>
      </c>
    </row>
    <row r="378" spans="15:30" x14ac:dyDescent="0.2">
      <c r="O378" s="6">
        <f t="shared" si="93"/>
        <v>38.490000000000279</v>
      </c>
      <c r="P378" s="6">
        <f t="shared" si="94"/>
        <v>38.500000000000277</v>
      </c>
      <c r="Q378" s="5">
        <f t="shared" si="95"/>
        <v>2.2397160739676933</v>
      </c>
      <c r="R378" s="5">
        <f t="shared" si="96"/>
        <v>2.2397160739676933</v>
      </c>
      <c r="S378" s="5">
        <f t="shared" si="97"/>
        <v>2.2207328659351599</v>
      </c>
      <c r="T378" s="5">
        <f t="shared" si="98"/>
        <v>2.1711080530791365</v>
      </c>
      <c r="U378" s="5">
        <f t="shared" si="99"/>
        <v>2.1711080530791365</v>
      </c>
      <c r="V378" s="5">
        <f t="shared" si="100"/>
        <v>2.1711080530791365</v>
      </c>
      <c r="W378" s="5">
        <f t="shared" si="101"/>
        <v>2.1711080530791365</v>
      </c>
      <c r="X378" s="5">
        <f t="shared" si="102"/>
        <v>1</v>
      </c>
      <c r="Y378" s="5">
        <f t="shared" si="103"/>
        <v>2.2397160739676933</v>
      </c>
      <c r="Z378" s="5">
        <f t="shared" si="104"/>
        <v>1.8338318852118602</v>
      </c>
      <c r="AA378" s="5">
        <f t="shared" si="105"/>
        <v>1.8969830419429063</v>
      </c>
      <c r="AB378" s="5">
        <f t="shared" si="106"/>
        <v>1.8969830419429063</v>
      </c>
      <c r="AC378" s="5">
        <f t="shared" si="107"/>
        <v>1.8969830419429063</v>
      </c>
      <c r="AD378" s="5">
        <f t="shared" si="108"/>
        <v>1.8969830419429063</v>
      </c>
    </row>
    <row r="379" spans="15:30" x14ac:dyDescent="0.2">
      <c r="O379" s="6">
        <f t="shared" si="93"/>
        <v>38.590000000000281</v>
      </c>
      <c r="P379" s="6">
        <f t="shared" si="94"/>
        <v>38.600000000000279</v>
      </c>
      <c r="Q379" s="5">
        <f t="shared" si="95"/>
        <v>2.2330703705928103</v>
      </c>
      <c r="R379" s="5">
        <f t="shared" si="96"/>
        <v>2.2330703705928103</v>
      </c>
      <c r="S379" s="5">
        <f t="shared" si="97"/>
        <v>2.2145102572914817</v>
      </c>
      <c r="T379" s="5">
        <f t="shared" si="98"/>
        <v>2.165330832963102</v>
      </c>
      <c r="U379" s="5">
        <f t="shared" si="99"/>
        <v>2.165330832963102</v>
      </c>
      <c r="V379" s="5">
        <f t="shared" si="100"/>
        <v>2.165330832963102</v>
      </c>
      <c r="W379" s="5">
        <f t="shared" si="101"/>
        <v>2.165330832963102</v>
      </c>
      <c r="X379" s="5">
        <f t="shared" si="102"/>
        <v>1</v>
      </c>
      <c r="Y379" s="5">
        <f t="shared" si="103"/>
        <v>2.2330703705928103</v>
      </c>
      <c r="Z379" s="5">
        <f t="shared" si="104"/>
        <v>1.8282462597377283</v>
      </c>
      <c r="AA379" s="5">
        <f t="shared" si="105"/>
        <v>1.8916616308732204</v>
      </c>
      <c r="AB379" s="5">
        <f t="shared" si="106"/>
        <v>1.8916616308732204</v>
      </c>
      <c r="AC379" s="5">
        <f t="shared" si="107"/>
        <v>1.8916616308732204</v>
      </c>
      <c r="AD379" s="5">
        <f t="shared" si="108"/>
        <v>1.8916616308732204</v>
      </c>
    </row>
    <row r="380" spans="15:30" x14ac:dyDescent="0.2">
      <c r="O380" s="6">
        <f t="shared" si="93"/>
        <v>38.690000000000282</v>
      </c>
      <c r="P380" s="6">
        <f t="shared" si="94"/>
        <v>38.70000000000028</v>
      </c>
      <c r="Q380" s="5">
        <f t="shared" si="95"/>
        <v>2.2264736710231405</v>
      </c>
      <c r="R380" s="5">
        <f t="shared" si="96"/>
        <v>2.2264736710231405</v>
      </c>
      <c r="S380" s="5">
        <f t="shared" si="97"/>
        <v>2.2083319905045213</v>
      </c>
      <c r="T380" s="5">
        <f t="shared" si="98"/>
        <v>2.1595937410326735</v>
      </c>
      <c r="U380" s="5">
        <f t="shared" si="99"/>
        <v>2.1595937410326735</v>
      </c>
      <c r="V380" s="5">
        <f t="shared" si="100"/>
        <v>2.1595937410326735</v>
      </c>
      <c r="W380" s="5">
        <f t="shared" si="101"/>
        <v>2.1595937410326735</v>
      </c>
      <c r="X380" s="5">
        <f t="shared" si="102"/>
        <v>1</v>
      </c>
      <c r="Y380" s="5">
        <f t="shared" si="103"/>
        <v>2.2264736710231405</v>
      </c>
      <c r="Z380" s="5">
        <f t="shared" si="104"/>
        <v>1.8227059994328509</v>
      </c>
      <c r="AA380" s="5">
        <f t="shared" si="105"/>
        <v>1.8863804629590619</v>
      </c>
      <c r="AB380" s="5">
        <f t="shared" si="106"/>
        <v>1.8863804629590619</v>
      </c>
      <c r="AC380" s="5">
        <f t="shared" si="107"/>
        <v>1.8863804629590619</v>
      </c>
      <c r="AD380" s="5">
        <f t="shared" si="108"/>
        <v>1.8863804629590619</v>
      </c>
    </row>
    <row r="381" spans="15:30" x14ac:dyDescent="0.2">
      <c r="O381" s="6">
        <f t="shared" si="93"/>
        <v>38.790000000000283</v>
      </c>
      <c r="P381" s="6">
        <f t="shared" si="94"/>
        <v>38.800000000000281</v>
      </c>
      <c r="Q381" s="5">
        <f t="shared" si="95"/>
        <v>2.2199254752513879</v>
      </c>
      <c r="R381" s="5">
        <f t="shared" si="96"/>
        <v>2.2199254752513879</v>
      </c>
      <c r="S381" s="5">
        <f t="shared" si="97"/>
        <v>2.2021976250935373</v>
      </c>
      <c r="T381" s="5">
        <f t="shared" si="98"/>
        <v>2.1538963868152257</v>
      </c>
      <c r="U381" s="5">
        <f t="shared" si="99"/>
        <v>2.1538963868152257</v>
      </c>
      <c r="V381" s="5">
        <f t="shared" si="100"/>
        <v>2.1538963868152257</v>
      </c>
      <c r="W381" s="5">
        <f t="shared" si="101"/>
        <v>2.1538963868152257</v>
      </c>
      <c r="X381" s="5">
        <f t="shared" si="102"/>
        <v>1</v>
      </c>
      <c r="Y381" s="5">
        <f t="shared" si="103"/>
        <v>2.2199254752513879</v>
      </c>
      <c r="Z381" s="5">
        <f t="shared" si="104"/>
        <v>1.8172106129457635</v>
      </c>
      <c r="AA381" s="5">
        <f t="shared" si="105"/>
        <v>1.8811391241704332</v>
      </c>
      <c r="AB381" s="5">
        <f t="shared" si="106"/>
        <v>1.8811391241704332</v>
      </c>
      <c r="AC381" s="5">
        <f t="shared" si="107"/>
        <v>1.8811391241704332</v>
      </c>
      <c r="AD381" s="5">
        <f t="shared" si="108"/>
        <v>1.8811391241704332</v>
      </c>
    </row>
    <row r="382" spans="15:30" x14ac:dyDescent="0.2">
      <c r="O382" s="6">
        <f t="shared" si="93"/>
        <v>38.890000000000285</v>
      </c>
      <c r="P382" s="6">
        <f t="shared" si="94"/>
        <v>38.900000000000283</v>
      </c>
      <c r="Q382" s="5">
        <f t="shared" si="95"/>
        <v>2.2134252898184816</v>
      </c>
      <c r="R382" s="5">
        <f t="shared" si="96"/>
        <v>2.2134252898184816</v>
      </c>
      <c r="S382" s="5">
        <f t="shared" si="97"/>
        <v>2.1961067262153233</v>
      </c>
      <c r="T382" s="5">
        <f t="shared" si="98"/>
        <v>2.1482383847488071</v>
      </c>
      <c r="U382" s="5">
        <f t="shared" si="99"/>
        <v>2.1482383847488071</v>
      </c>
      <c r="V382" s="5">
        <f t="shared" si="100"/>
        <v>2.1482383847488071</v>
      </c>
      <c r="W382" s="5">
        <f t="shared" si="101"/>
        <v>2.1482383847488071</v>
      </c>
      <c r="X382" s="5">
        <f t="shared" si="102"/>
        <v>1</v>
      </c>
      <c r="Y382" s="5">
        <f t="shared" si="103"/>
        <v>2.2134252898184816</v>
      </c>
      <c r="Z382" s="5">
        <f t="shared" si="104"/>
        <v>1.8117596157245388</v>
      </c>
      <c r="AA382" s="5">
        <f t="shared" si="105"/>
        <v>1.8759372059493766</v>
      </c>
      <c r="AB382" s="5">
        <f t="shared" si="106"/>
        <v>1.8759372059493766</v>
      </c>
      <c r="AC382" s="5">
        <f t="shared" si="107"/>
        <v>1.8759372059493766</v>
      </c>
      <c r="AD382" s="5">
        <f t="shared" si="108"/>
        <v>1.8759372059493766</v>
      </c>
    </row>
    <row r="383" spans="15:30" x14ac:dyDescent="0.2">
      <c r="O383" s="6">
        <f t="shared" si="93"/>
        <v>38.990000000000286</v>
      </c>
      <c r="P383" s="6">
        <f t="shared" si="94"/>
        <v>39.000000000000284</v>
      </c>
      <c r="Q383" s="5">
        <f t="shared" si="95"/>
        <v>2.206972627709475</v>
      </c>
      <c r="R383" s="5">
        <f t="shared" si="96"/>
        <v>2.206972627709475</v>
      </c>
      <c r="S383" s="5">
        <f t="shared" si="97"/>
        <v>2.1900588645763728</v>
      </c>
      <c r="T383" s="5">
        <f t="shared" si="98"/>
        <v>2.1426193541067966</v>
      </c>
      <c r="U383" s="5">
        <f t="shared" si="99"/>
        <v>2.1426193541067966</v>
      </c>
      <c r="V383" s="5">
        <f t="shared" si="100"/>
        <v>2.1426193541067966</v>
      </c>
      <c r="W383" s="5">
        <f t="shared" si="101"/>
        <v>2.1426193541067966</v>
      </c>
      <c r="X383" s="5">
        <f t="shared" si="102"/>
        <v>1</v>
      </c>
      <c r="Y383" s="5">
        <f t="shared" si="103"/>
        <v>2.206972627709475</v>
      </c>
      <c r="Z383" s="5">
        <f t="shared" si="104"/>
        <v>1.8063525299031495</v>
      </c>
      <c r="AA383" s="5">
        <f t="shared" si="105"/>
        <v>1.8707743051222068</v>
      </c>
      <c r="AB383" s="5">
        <f t="shared" si="106"/>
        <v>1.8707743051222068</v>
      </c>
      <c r="AC383" s="5">
        <f t="shared" si="107"/>
        <v>1.8707743051222068</v>
      </c>
      <c r="AD383" s="5">
        <f t="shared" si="108"/>
        <v>1.8707743051222068</v>
      </c>
    </row>
    <row r="384" spans="15:30" x14ac:dyDescent="0.2">
      <c r="O384" s="6">
        <f t="shared" si="93"/>
        <v>39.090000000000288</v>
      </c>
      <c r="P384" s="6">
        <f t="shared" si="94"/>
        <v>39.100000000000286</v>
      </c>
      <c r="Q384" s="5">
        <f t="shared" si="95"/>
        <v>2.2005670082513813</v>
      </c>
      <c r="R384" s="5">
        <f t="shared" si="96"/>
        <v>2.2005670082513813</v>
      </c>
      <c r="S384" s="5">
        <f t="shared" si="97"/>
        <v>2.1840536163466613</v>
      </c>
      <c r="T384" s="5">
        <f t="shared" si="98"/>
        <v>2.1370389189239187</v>
      </c>
      <c r="U384" s="5">
        <f t="shared" si="99"/>
        <v>2.1370389189239187</v>
      </c>
      <c r="V384" s="5">
        <f t="shared" si="100"/>
        <v>2.1370389189239187</v>
      </c>
      <c r="W384" s="5">
        <f t="shared" si="101"/>
        <v>2.1370389189239187</v>
      </c>
      <c r="X384" s="5">
        <f t="shared" si="102"/>
        <v>1</v>
      </c>
      <c r="Y384" s="5">
        <f t="shared" si="103"/>
        <v>2.2005670082513813</v>
      </c>
      <c r="Z384" s="5">
        <f t="shared" si="104"/>
        <v>1.8009888841900497</v>
      </c>
      <c r="AA384" s="5">
        <f t="shared" si="105"/>
        <v>1.8656500238133871</v>
      </c>
      <c r="AB384" s="5">
        <f t="shared" si="106"/>
        <v>1.8656500238133871</v>
      </c>
      <c r="AC384" s="5">
        <f t="shared" si="107"/>
        <v>1.8656500238133871</v>
      </c>
      <c r="AD384" s="5">
        <f t="shared" si="108"/>
        <v>1.8656500238133871</v>
      </c>
    </row>
    <row r="385" spans="15:30" x14ac:dyDescent="0.2">
      <c r="O385" s="6">
        <f t="shared" si="93"/>
        <v>39.190000000000289</v>
      </c>
      <c r="P385" s="6">
        <f t="shared" si="94"/>
        <v>39.200000000000287</v>
      </c>
      <c r="Q385" s="5">
        <f t="shared" si="95"/>
        <v>2.1942079570129103</v>
      </c>
      <c r="R385" s="5">
        <f t="shared" si="96"/>
        <v>2.1942079570129103</v>
      </c>
      <c r="S385" s="5">
        <f t="shared" si="97"/>
        <v>2.1780905630749934</v>
      </c>
      <c r="T385" s="5">
        <f t="shared" si="98"/>
        <v>2.1314967079235956</v>
      </c>
      <c r="U385" s="5">
        <f t="shared" si="99"/>
        <v>2.1314967079235956</v>
      </c>
      <c r="V385" s="5">
        <f t="shared" si="100"/>
        <v>2.1314967079235956</v>
      </c>
      <c r="W385" s="5">
        <f t="shared" si="101"/>
        <v>2.1314967079235956</v>
      </c>
      <c r="X385" s="5">
        <f t="shared" si="102"/>
        <v>1</v>
      </c>
      <c r="Y385" s="5">
        <f t="shared" si="103"/>
        <v>2.1942079570129103</v>
      </c>
      <c r="Z385" s="5">
        <f t="shared" si="104"/>
        <v>1.7956682137589228</v>
      </c>
      <c r="AA385" s="5">
        <f t="shared" si="105"/>
        <v>1.8605639693610254</v>
      </c>
      <c r="AB385" s="5">
        <f t="shared" si="106"/>
        <v>1.8605639693610254</v>
      </c>
      <c r="AC385" s="5">
        <f t="shared" si="107"/>
        <v>1.8605639693610254</v>
      </c>
      <c r="AD385" s="5">
        <f t="shared" si="108"/>
        <v>1.8605639693610254</v>
      </c>
    </row>
    <row r="386" spans="15:30" x14ac:dyDescent="0.2">
      <c r="O386" s="6">
        <f t="shared" si="93"/>
        <v>39.29000000000029</v>
      </c>
      <c r="P386" s="6">
        <f t="shared" si="94"/>
        <v>39.300000000000288</v>
      </c>
      <c r="Q386" s="5">
        <f t="shared" si="95"/>
        <v>2.1878950057060607</v>
      </c>
      <c r="R386" s="5">
        <f t="shared" si="96"/>
        <v>2.1878950057060607</v>
      </c>
      <c r="S386" s="5">
        <f t="shared" si="97"/>
        <v>2.172169291605897</v>
      </c>
      <c r="T386" s="5">
        <f t="shared" si="98"/>
        <v>2.1259923544465966</v>
      </c>
      <c r="U386" s="5">
        <f t="shared" si="99"/>
        <v>2.1259923544465966</v>
      </c>
      <c r="V386" s="5">
        <f t="shared" si="100"/>
        <v>2.1259923544465966</v>
      </c>
      <c r="W386" s="5">
        <f t="shared" si="101"/>
        <v>2.1259923544465966</v>
      </c>
      <c r="X386" s="5">
        <f t="shared" si="102"/>
        <v>1</v>
      </c>
      <c r="Y386" s="5">
        <f t="shared" si="103"/>
        <v>2.1878950057060607</v>
      </c>
      <c r="Z386" s="5">
        <f t="shared" si="104"/>
        <v>1.7903900601415512</v>
      </c>
      <c r="AA386" s="5">
        <f t="shared" si="105"/>
        <v>1.8555157542339498</v>
      </c>
      <c r="AB386" s="5">
        <f t="shared" si="106"/>
        <v>1.8555157542339498</v>
      </c>
      <c r="AC386" s="5">
        <f t="shared" si="107"/>
        <v>1.8555157542339498</v>
      </c>
      <c r="AD386" s="5">
        <f t="shared" si="108"/>
        <v>1.8555157542339498</v>
      </c>
    </row>
    <row r="387" spans="15:30" x14ac:dyDescent="0.2">
      <c r="O387" s="6">
        <f t="shared" ref="O387:O450" si="109">P387-0.01</f>
        <v>39.390000000000292</v>
      </c>
      <c r="P387" s="6">
        <f t="shared" si="94"/>
        <v>39.40000000000029</v>
      </c>
      <c r="Q387" s="5">
        <f t="shared" si="95"/>
        <v>2.1816276920895343</v>
      </c>
      <c r="R387" s="5">
        <f t="shared" si="96"/>
        <v>2.1816276920895343</v>
      </c>
      <c r="S387" s="5">
        <f t="shared" si="97"/>
        <v>2.1662893939980234</v>
      </c>
      <c r="T387" s="5">
        <f t="shared" si="98"/>
        <v>2.1205254963809712</v>
      </c>
      <c r="U387" s="5">
        <f t="shared" si="99"/>
        <v>2.1205254963809712</v>
      </c>
      <c r="V387" s="5">
        <f t="shared" si="100"/>
        <v>2.1205254963809712</v>
      </c>
      <c r="W387" s="5">
        <f t="shared" si="101"/>
        <v>2.1205254963809712</v>
      </c>
      <c r="X387" s="5">
        <f t="shared" si="102"/>
        <v>1</v>
      </c>
      <c r="Y387" s="5">
        <f t="shared" si="103"/>
        <v>2.1816276920895343</v>
      </c>
      <c r="Z387" s="5">
        <f t="shared" si="104"/>
        <v>1.7851539711227582</v>
      </c>
      <c r="AA387" s="5">
        <f t="shared" si="105"/>
        <v>1.8505049959503272</v>
      </c>
      <c r="AB387" s="5">
        <f t="shared" si="106"/>
        <v>1.8505049959503272</v>
      </c>
      <c r="AC387" s="5">
        <f t="shared" si="107"/>
        <v>1.8505049959503272</v>
      </c>
      <c r="AD387" s="5">
        <f t="shared" si="108"/>
        <v>1.8505049959503272</v>
      </c>
    </row>
    <row r="388" spans="15:30" x14ac:dyDescent="0.2">
      <c r="O388" s="6">
        <f t="shared" si="109"/>
        <v>39.490000000000293</v>
      </c>
      <c r="P388" s="6">
        <f t="shared" ref="P388:P451" si="110">P387+0.1</f>
        <v>39.500000000000291</v>
      </c>
      <c r="Q388" s="5">
        <f t="shared" ref="Q388:Q451" si="111">IF($P388&gt;=$D$5,1,10^($C$5*LOG(MAX($P388,$E$5)/$D$5)^2))</f>
        <v>2.1754055598739321</v>
      </c>
      <c r="R388" s="5">
        <f t="shared" ref="R388:R451" si="112">IF($P388&gt;=$D$6,1,10^($C$6*LOG(MAX($P388,$E$6)/$D$6)^2))</f>
        <v>2.1754055598739321</v>
      </c>
      <c r="S388" s="5">
        <f t="shared" ref="S388:S451" si="113">IF($P388&gt;=$D$7,1,10^($C$7*LOG(MAX($P388,$E$7)/$D$7)^2))</f>
        <v>2.1604504674440266</v>
      </c>
      <c r="T388" s="5">
        <f t="shared" ref="T388:T451" si="114">IF($P388&gt;=$D$8,1,10^($C$8*LOG(MAX($P388,$E$8)/$D$8)^2))</f>
        <v>2.1150957760932334</v>
      </c>
      <c r="U388" s="5">
        <f t="shared" ref="U388:U451" si="115">IF($P388&gt;=$D$9,1,10^($C$9*LOG(MAX($P388,$E$9)/$D$9)^2))</f>
        <v>2.1150957760932334</v>
      </c>
      <c r="V388" s="5">
        <f t="shared" ref="V388:V451" si="116">IF($P388&gt;=$D$10,1,10^($C$10*LOG(MAX($P388,$E$10)/$D$10)^2))</f>
        <v>2.1150957760932334</v>
      </c>
      <c r="W388" s="5">
        <f t="shared" ref="W388:W451" si="117">IF($P388&gt;=$D$11,1,10^($C$11*LOG(MAX($P388,$E$11)/$D$11)^2))</f>
        <v>2.1150957760932334</v>
      </c>
      <c r="X388" s="5">
        <f t="shared" ref="X388:X451" si="118">IF($P388&gt;=$H390,1,10^($G$5*LOG(MAX($P388,$I$5)/$H$5)^2))</f>
        <v>1</v>
      </c>
      <c r="Y388" s="5">
        <f t="shared" ref="Y388:Y451" si="119">IF($P388&gt;=$H$6,1,10^($G$6*LOG(MAX($P388,$I$6)/$H$6)^2))</f>
        <v>2.1754055598739321</v>
      </c>
      <c r="Z388" s="5">
        <f t="shared" ref="Z388:Z451" si="120">IF($P388&gt;=$H$7,1,10^($G$7*LOG(MAX($P388,$I$7)/$H$7)^2))</f>
        <v>1.7799595006373785</v>
      </c>
      <c r="AA388" s="5">
        <f t="shared" ref="AA388:AA451" si="121">IF(P388&gt;=$H$8,1,10^($G$8*LOG(MAX($P388,$I$8)/$H$8)^2))</f>
        <v>1.8455313169977974</v>
      </c>
      <c r="AB388" s="5">
        <f t="shared" ref="AB388:AB451" si="122">IF($P388&gt;=$H$9,1,10^($G$9*LOG(MAX($P388,$I$9)/$H$9)^2))</f>
        <v>1.8455313169977974</v>
      </c>
      <c r="AC388" s="5">
        <f t="shared" ref="AC388:AC451" si="123">IF($P388&gt;=$H$10,1,10^($G$10*LOG(MAX($P388,$I$10)/$H$10)^2))</f>
        <v>1.8455313169977974</v>
      </c>
      <c r="AD388" s="5">
        <f t="shared" ref="AD388:AD451" si="124">IF($P388&gt;=$H$11,1,10^($G$11*LOG(MAX($P388,$I$11)/$H$11)^2))</f>
        <v>1.8455313169977974</v>
      </c>
    </row>
    <row r="389" spans="15:30" x14ac:dyDescent="0.2">
      <c r="O389" s="6">
        <f t="shared" si="109"/>
        <v>39.590000000000295</v>
      </c>
      <c r="P389" s="6">
        <f t="shared" si="110"/>
        <v>39.600000000000293</v>
      </c>
      <c r="Q389" s="5">
        <f t="shared" si="111"/>
        <v>2.1692281586286888</v>
      </c>
      <c r="R389" s="5">
        <f t="shared" si="112"/>
        <v>2.1692281586286888</v>
      </c>
      <c r="S389" s="5">
        <f t="shared" si="113"/>
        <v>2.1546521141918857</v>
      </c>
      <c r="T389" s="5">
        <f t="shared" si="114"/>
        <v>2.1097028403607672</v>
      </c>
      <c r="U389" s="5">
        <f t="shared" si="115"/>
        <v>2.1097028403607672</v>
      </c>
      <c r="V389" s="5">
        <f t="shared" si="116"/>
        <v>2.1097028403607672</v>
      </c>
      <c r="W389" s="5">
        <f t="shared" si="117"/>
        <v>2.1097028403607672</v>
      </c>
      <c r="X389" s="5">
        <f t="shared" si="118"/>
        <v>1</v>
      </c>
      <c r="Y389" s="5">
        <f t="shared" si="119"/>
        <v>2.1692281586286888</v>
      </c>
      <c r="Z389" s="5">
        <f t="shared" si="120"/>
        <v>1.7748062086692094</v>
      </c>
      <c r="AA389" s="5">
        <f t="shared" si="121"/>
        <v>1.8405943447550894</v>
      </c>
      <c r="AB389" s="5">
        <f t="shared" si="122"/>
        <v>1.8405943447550894</v>
      </c>
      <c r="AC389" s="5">
        <f t="shared" si="123"/>
        <v>1.8405943447550894</v>
      </c>
      <c r="AD389" s="5">
        <f t="shared" si="124"/>
        <v>1.8405943447550894</v>
      </c>
    </row>
    <row r="390" spans="15:30" x14ac:dyDescent="0.2">
      <c r="O390" s="6">
        <f t="shared" si="109"/>
        <v>39.690000000000296</v>
      </c>
      <c r="P390" s="6">
        <f t="shared" si="110"/>
        <v>39.700000000000294</v>
      </c>
      <c r="Q390" s="5">
        <f t="shared" si="111"/>
        <v>2.1630950436907193</v>
      </c>
      <c r="R390" s="5">
        <f t="shared" si="112"/>
        <v>2.1630950436907193</v>
      </c>
      <c r="S390" s="5">
        <f t="shared" si="113"/>
        <v>2.1488939414676511</v>
      </c>
      <c r="T390" s="5">
        <f t="shared" si="114"/>
        <v>2.1043463403054385</v>
      </c>
      <c r="U390" s="5">
        <f t="shared" si="115"/>
        <v>2.1043463403054385</v>
      </c>
      <c r="V390" s="5">
        <f t="shared" si="116"/>
        <v>2.1043463403054385</v>
      </c>
      <c r="W390" s="5">
        <f t="shared" si="117"/>
        <v>2.1043463403054385</v>
      </c>
      <c r="X390" s="5">
        <f t="shared" si="118"/>
        <v>1</v>
      </c>
      <c r="Y390" s="5">
        <f t="shared" si="119"/>
        <v>2.1630950436907193</v>
      </c>
      <c r="Z390" s="5">
        <f t="shared" si="120"/>
        <v>1.7696936611519063</v>
      </c>
      <c r="AA390" s="5">
        <f t="shared" si="121"/>
        <v>1.835693711415086</v>
      </c>
      <c r="AB390" s="5">
        <f t="shared" si="122"/>
        <v>1.835693711415086</v>
      </c>
      <c r="AC390" s="5">
        <f t="shared" si="123"/>
        <v>1.835693711415086</v>
      </c>
      <c r="AD390" s="5">
        <f t="shared" si="124"/>
        <v>1.835693711415086</v>
      </c>
    </row>
    <row r="391" spans="15:30" x14ac:dyDescent="0.2">
      <c r="O391" s="6">
        <f t="shared" si="109"/>
        <v>39.790000000000298</v>
      </c>
      <c r="P391" s="6">
        <f t="shared" si="110"/>
        <v>39.800000000000296</v>
      </c>
      <c r="Q391" s="5">
        <f t="shared" si="111"/>
        <v>2.1570057760747323</v>
      </c>
      <c r="R391" s="5">
        <f t="shared" si="112"/>
        <v>2.1570057760747323</v>
      </c>
      <c r="S391" s="5">
        <f t="shared" si="113"/>
        <v>2.1431755613995702</v>
      </c>
      <c r="T391" s="5">
        <f t="shared" si="114"/>
        <v>2.0990259313283777</v>
      </c>
      <c r="U391" s="5">
        <f t="shared" si="115"/>
        <v>2.0990259313283777</v>
      </c>
      <c r="V391" s="5">
        <f t="shared" si="116"/>
        <v>2.0990259313283777</v>
      </c>
      <c r="W391" s="5">
        <f t="shared" si="117"/>
        <v>2.0990259313283777</v>
      </c>
      <c r="X391" s="5">
        <f t="shared" si="118"/>
        <v>1</v>
      </c>
      <c r="Y391" s="5">
        <f t="shared" si="119"/>
        <v>2.1570057760747323</v>
      </c>
      <c r="Z391" s="5">
        <f t="shared" si="120"/>
        <v>1.7646214298717686</v>
      </c>
      <c r="AA391" s="5">
        <f t="shared" si="121"/>
        <v>1.8308290539093033</v>
      </c>
      <c r="AB391" s="5">
        <f t="shared" si="122"/>
        <v>1.8308290539093033</v>
      </c>
      <c r="AC391" s="5">
        <f t="shared" si="123"/>
        <v>1.8308290539093033</v>
      </c>
      <c r="AD391" s="5">
        <f t="shared" si="124"/>
        <v>1.8308290539093033</v>
      </c>
    </row>
    <row r="392" spans="15:30" x14ac:dyDescent="0.2">
      <c r="O392" s="6">
        <f t="shared" si="109"/>
        <v>39.890000000000299</v>
      </c>
      <c r="P392" s="6">
        <f t="shared" si="110"/>
        <v>39.900000000000297</v>
      </c>
      <c r="Q392" s="5">
        <f t="shared" si="111"/>
        <v>2.1509599223851792</v>
      </c>
      <c r="R392" s="5">
        <f t="shared" si="112"/>
        <v>2.1509599223851792</v>
      </c>
      <c r="S392" s="5">
        <f t="shared" si="113"/>
        <v>2.1374965909435764</v>
      </c>
      <c r="T392" s="5">
        <f t="shared" si="114"/>
        <v>2.0937412730459219</v>
      </c>
      <c r="U392" s="5">
        <f t="shared" si="115"/>
        <v>2.0937412730459219</v>
      </c>
      <c r="V392" s="5">
        <f t="shared" si="116"/>
        <v>2.0937412730459219</v>
      </c>
      <c r="W392" s="5">
        <f t="shared" si="117"/>
        <v>2.0937412730459219</v>
      </c>
      <c r="X392" s="5">
        <f t="shared" si="118"/>
        <v>1</v>
      </c>
      <c r="Y392" s="5">
        <f t="shared" si="119"/>
        <v>2.1509599223851792</v>
      </c>
      <c r="Z392" s="5">
        <f t="shared" si="120"/>
        <v>1.7595890923723854</v>
      </c>
      <c r="AA392" s="5">
        <f t="shared" si="121"/>
        <v>1.8260000138337675</v>
      </c>
      <c r="AB392" s="5">
        <f t="shared" si="122"/>
        <v>1.8260000138337675</v>
      </c>
      <c r="AC392" s="5">
        <f t="shared" si="123"/>
        <v>1.8260000138337675</v>
      </c>
      <c r="AD392" s="5">
        <f t="shared" si="124"/>
        <v>1.8260000138337675</v>
      </c>
    </row>
    <row r="393" spans="15:30" x14ac:dyDescent="0.2">
      <c r="O393" s="6">
        <f t="shared" si="109"/>
        <v>39.9900000000003</v>
      </c>
      <c r="P393" s="6">
        <f t="shared" si="110"/>
        <v>40.000000000000298</v>
      </c>
      <c r="Q393" s="5">
        <f t="shared" si="111"/>
        <v>2.1449570547298089</v>
      </c>
      <c r="R393" s="5">
        <f t="shared" si="112"/>
        <v>2.1449570547298089</v>
      </c>
      <c r="S393" s="5">
        <f t="shared" si="113"/>
        <v>2.1318566518101094</v>
      </c>
      <c r="T393" s="5">
        <f t="shared" si="114"/>
        <v>2.0884920292266775</v>
      </c>
      <c r="U393" s="5">
        <f t="shared" si="115"/>
        <v>2.0884920292266775</v>
      </c>
      <c r="V393" s="5">
        <f t="shared" si="116"/>
        <v>2.0884920292266775</v>
      </c>
      <c r="W393" s="5">
        <f t="shared" si="117"/>
        <v>2.0884920292266775</v>
      </c>
      <c r="X393" s="5">
        <f t="shared" si="118"/>
        <v>1</v>
      </c>
      <c r="Y393" s="5">
        <f t="shared" si="119"/>
        <v>2.1449570547298089</v>
      </c>
      <c r="Z393" s="5">
        <f t="shared" si="120"/>
        <v>1.7545962318610961</v>
      </c>
      <c r="AA393" s="5">
        <f t="shared" si="121"/>
        <v>1.8212062373762437</v>
      </c>
      <c r="AB393" s="5">
        <f t="shared" si="122"/>
        <v>1.8212062373762437</v>
      </c>
      <c r="AC393" s="5">
        <f t="shared" si="123"/>
        <v>1.8212062373762437</v>
      </c>
      <c r="AD393" s="5">
        <f t="shared" si="124"/>
        <v>1.8212062373762437</v>
      </c>
    </row>
    <row r="394" spans="15:30" x14ac:dyDescent="0.2">
      <c r="O394" s="6">
        <f t="shared" si="109"/>
        <v>40.090000000000302</v>
      </c>
      <c r="P394" s="6">
        <f t="shared" si="110"/>
        <v>40.1000000000003</v>
      </c>
      <c r="Q394" s="5">
        <f t="shared" si="111"/>
        <v>2.1389967506347838</v>
      </c>
      <c r="R394" s="5">
        <f t="shared" si="112"/>
        <v>2.1389967506347838</v>
      </c>
      <c r="S394" s="5">
        <f t="shared" si="113"/>
        <v>2.1262553703922396</v>
      </c>
      <c r="T394" s="5">
        <f t="shared" si="114"/>
        <v>2.0832778677296937</v>
      </c>
      <c r="U394" s="5">
        <f t="shared" si="115"/>
        <v>2.0832778677296937</v>
      </c>
      <c r="V394" s="5">
        <f t="shared" si="116"/>
        <v>2.0832778677296937</v>
      </c>
      <c r="W394" s="5">
        <f t="shared" si="117"/>
        <v>2.0832778677296937</v>
      </c>
      <c r="X394" s="5">
        <f t="shared" si="118"/>
        <v>1</v>
      </c>
      <c r="Y394" s="5">
        <f t="shared" si="119"/>
        <v>2.1389967506347838</v>
      </c>
      <c r="Z394" s="5">
        <f t="shared" si="120"/>
        <v>1.7496424371172228</v>
      </c>
      <c r="AA394" s="5">
        <f t="shared" si="121"/>
        <v>1.8164473752448003</v>
      </c>
      <c r="AB394" s="5">
        <f t="shared" si="122"/>
        <v>1.8164473752448003</v>
      </c>
      <c r="AC394" s="5">
        <f t="shared" si="123"/>
        <v>1.8164473752448003</v>
      </c>
      <c r="AD394" s="5">
        <f t="shared" si="124"/>
        <v>1.8164473752448003</v>
      </c>
    </row>
    <row r="395" spans="15:30" x14ac:dyDescent="0.2">
      <c r="O395" s="6">
        <f t="shared" si="109"/>
        <v>40.190000000000303</v>
      </c>
      <c r="P395" s="6">
        <f t="shared" si="110"/>
        <v>40.200000000000301</v>
      </c>
      <c r="Q395" s="5">
        <f t="shared" si="111"/>
        <v>2.1330785929613394</v>
      </c>
      <c r="R395" s="5">
        <f t="shared" si="112"/>
        <v>2.1330785929613394</v>
      </c>
      <c r="S395" s="5">
        <f t="shared" si="113"/>
        <v>2.1206923776950632</v>
      </c>
      <c r="T395" s="5">
        <f t="shared" si="114"/>
        <v>2.0780984604437229</v>
      </c>
      <c r="U395" s="5">
        <f t="shared" si="115"/>
        <v>2.0780984604437229</v>
      </c>
      <c r="V395" s="5">
        <f t="shared" si="116"/>
        <v>2.0780984604437229</v>
      </c>
      <c r="W395" s="5">
        <f t="shared" si="117"/>
        <v>2.0780984604437229</v>
      </c>
      <c r="X395" s="5">
        <f t="shared" si="118"/>
        <v>1</v>
      </c>
      <c r="Y395" s="5">
        <f t="shared" si="119"/>
        <v>2.1330785929613394</v>
      </c>
      <c r="Z395" s="5">
        <f t="shared" si="120"/>
        <v>1.744727302402046</v>
      </c>
      <c r="AA395" s="5">
        <f t="shared" si="121"/>
        <v>1.8117230825976751</v>
      </c>
      <c r="AB395" s="5">
        <f t="shared" si="122"/>
        <v>1.8117230825976751</v>
      </c>
      <c r="AC395" s="5">
        <f t="shared" si="123"/>
        <v>1.8117230825976751</v>
      </c>
      <c r="AD395" s="5">
        <f t="shared" si="124"/>
        <v>1.8117230825976751</v>
      </c>
    </row>
    <row r="396" spans="15:30" x14ac:dyDescent="0.2">
      <c r="O396" s="6">
        <f t="shared" si="109"/>
        <v>40.290000000000305</v>
      </c>
      <c r="P396" s="6">
        <f t="shared" si="110"/>
        <v>40.300000000000303</v>
      </c>
      <c r="Q396" s="5">
        <f t="shared" si="111"/>
        <v>2.1272021698239376</v>
      </c>
      <c r="R396" s="5">
        <f t="shared" si="112"/>
        <v>2.1272021698239376</v>
      </c>
      <c r="S396" s="5">
        <f t="shared" si="113"/>
        <v>2.1151673092663619</v>
      </c>
      <c r="T396" s="5">
        <f t="shared" si="114"/>
        <v>2.0729534832275336</v>
      </c>
      <c r="U396" s="5">
        <f t="shared" si="115"/>
        <v>2.0729534832275336</v>
      </c>
      <c r="V396" s="5">
        <f t="shared" si="116"/>
        <v>2.0729534832275336</v>
      </c>
      <c r="W396" s="5">
        <f t="shared" si="117"/>
        <v>2.0729534832275336</v>
      </c>
      <c r="X396" s="5">
        <f t="shared" si="118"/>
        <v>1</v>
      </c>
      <c r="Y396" s="5">
        <f t="shared" si="119"/>
        <v>2.1272021698239376</v>
      </c>
      <c r="Z396" s="5">
        <f t="shared" si="120"/>
        <v>1.7398504273704745</v>
      </c>
      <c r="AA396" s="5">
        <f t="shared" si="121"/>
        <v>1.8070330189744159</v>
      </c>
      <c r="AB396" s="5">
        <f t="shared" si="122"/>
        <v>1.8070330189744159</v>
      </c>
      <c r="AC396" s="5">
        <f t="shared" si="123"/>
        <v>1.8070330189744159</v>
      </c>
      <c r="AD396" s="5">
        <f t="shared" si="124"/>
        <v>1.8070330189744159</v>
      </c>
    </row>
    <row r="397" spans="15:30" x14ac:dyDescent="0.2">
      <c r="O397" s="6">
        <f t="shared" si="109"/>
        <v>40.390000000000306</v>
      </c>
      <c r="P397" s="6">
        <f t="shared" si="110"/>
        <v>40.400000000000304</v>
      </c>
      <c r="Q397" s="5">
        <f t="shared" si="111"/>
        <v>2.1213670745099078</v>
      </c>
      <c r="R397" s="5">
        <f t="shared" si="112"/>
        <v>2.1213670745099078</v>
      </c>
      <c r="S397" s="5">
        <f t="shared" si="113"/>
        <v>2.1096798051284718</v>
      </c>
      <c r="T397" s="5">
        <f t="shared" si="114"/>
        <v>2.0678426158512746</v>
      </c>
      <c r="U397" s="5">
        <f t="shared" si="115"/>
        <v>2.0678426158512746</v>
      </c>
      <c r="V397" s="5">
        <f t="shared" si="116"/>
        <v>2.0678426158512746</v>
      </c>
      <c r="W397" s="5">
        <f t="shared" si="117"/>
        <v>2.0678426158512746</v>
      </c>
      <c r="X397" s="5">
        <f t="shared" si="118"/>
        <v>1</v>
      </c>
      <c r="Y397" s="5">
        <f t="shared" si="119"/>
        <v>2.1213670745099078</v>
      </c>
      <c r="Z397" s="5">
        <f t="shared" si="120"/>
        <v>1.7350114169843804</v>
      </c>
      <c r="AA397" s="5">
        <f t="shared" si="121"/>
        <v>1.8023768482282754</v>
      </c>
      <c r="AB397" s="5">
        <f t="shared" si="122"/>
        <v>1.8023768482282754</v>
      </c>
      <c r="AC397" s="5">
        <f t="shared" si="123"/>
        <v>1.8023768482282754</v>
      </c>
      <c r="AD397" s="5">
        <f t="shared" si="124"/>
        <v>1.8023768482282754</v>
      </c>
    </row>
    <row r="398" spans="15:30" x14ac:dyDescent="0.2">
      <c r="O398" s="6">
        <f t="shared" si="109"/>
        <v>40.490000000000308</v>
      </c>
      <c r="P398" s="6">
        <f t="shared" si="110"/>
        <v>40.500000000000306</v>
      </c>
      <c r="Q398" s="5">
        <f t="shared" si="111"/>
        <v>2.1155729054005117</v>
      </c>
      <c r="R398" s="5">
        <f t="shared" si="112"/>
        <v>2.1155729054005117</v>
      </c>
      <c r="S398" s="5">
        <f t="shared" si="113"/>
        <v>2.104229509711367</v>
      </c>
      <c r="T398" s="5">
        <f t="shared" si="114"/>
        <v>2.0627655419388522</v>
      </c>
      <c r="U398" s="5">
        <f t="shared" si="115"/>
        <v>2.0627655419388522</v>
      </c>
      <c r="V398" s="5">
        <f t="shared" si="116"/>
        <v>2.0627655419388522</v>
      </c>
      <c r="W398" s="5">
        <f t="shared" si="117"/>
        <v>2.0627655419388522</v>
      </c>
      <c r="X398" s="5">
        <f t="shared" si="118"/>
        <v>1</v>
      </c>
      <c r="Y398" s="5">
        <f t="shared" si="119"/>
        <v>2.1155729054005117</v>
      </c>
      <c r="Z398" s="5">
        <f t="shared" si="120"/>
        <v>1.7302098814275613</v>
      </c>
      <c r="AA398" s="5">
        <f t="shared" si="121"/>
        <v>1.797754238459824</v>
      </c>
      <c r="AB398" s="5">
        <f t="shared" si="122"/>
        <v>1.797754238459824</v>
      </c>
      <c r="AC398" s="5">
        <f t="shared" si="123"/>
        <v>1.797754238459824</v>
      </c>
      <c r="AD398" s="5">
        <f t="shared" si="124"/>
        <v>1.797754238459824</v>
      </c>
    </row>
    <row r="399" spans="15:30" x14ac:dyDescent="0.2">
      <c r="O399" s="6">
        <f t="shared" si="109"/>
        <v>40.590000000000309</v>
      </c>
      <c r="P399" s="6">
        <f t="shared" si="110"/>
        <v>40.600000000000307</v>
      </c>
      <c r="Q399" s="5">
        <f t="shared" si="111"/>
        <v>2.1098192658934356</v>
      </c>
      <c r="R399" s="5">
        <f t="shared" si="112"/>
        <v>2.1098192658934356</v>
      </c>
      <c r="S399" s="5">
        <f t="shared" si="113"/>
        <v>2.0988160717869104</v>
      </c>
      <c r="T399" s="5">
        <f t="shared" si="114"/>
        <v>2.0577219489113077</v>
      </c>
      <c r="U399" s="5">
        <f t="shared" si="115"/>
        <v>2.0577219489113077</v>
      </c>
      <c r="V399" s="5">
        <f t="shared" si="116"/>
        <v>2.0577219489113077</v>
      </c>
      <c r="W399" s="5">
        <f t="shared" si="117"/>
        <v>2.0577219489113077</v>
      </c>
      <c r="X399" s="5">
        <f t="shared" si="118"/>
        <v>1</v>
      </c>
      <c r="Y399" s="5">
        <f t="shared" si="119"/>
        <v>2.1098192658934356</v>
      </c>
      <c r="Z399" s="5">
        <f t="shared" si="120"/>
        <v>1.7254454360222953</v>
      </c>
      <c r="AA399" s="5">
        <f t="shared" si="121"/>
        <v>1.7931648619517644</v>
      </c>
      <c r="AB399" s="5">
        <f t="shared" si="122"/>
        <v>1.7931648619517644</v>
      </c>
      <c r="AC399" s="5">
        <f t="shared" si="123"/>
        <v>1.7931648619517644</v>
      </c>
      <c r="AD399" s="5">
        <f t="shared" si="124"/>
        <v>1.7931648619517644</v>
      </c>
    </row>
    <row r="400" spans="15:30" x14ac:dyDescent="0.2">
      <c r="O400" s="6">
        <f t="shared" si="109"/>
        <v>40.69000000000031</v>
      </c>
      <c r="P400" s="6">
        <f t="shared" si="110"/>
        <v>40.700000000000308</v>
      </c>
      <c r="Q400" s="5">
        <f t="shared" si="111"/>
        <v>2.1041057643266607</v>
      </c>
      <c r="R400" s="5">
        <f t="shared" si="112"/>
        <v>2.1041057643266607</v>
      </c>
      <c r="S400" s="5">
        <f t="shared" si="113"/>
        <v>2.093439144404265</v>
      </c>
      <c r="T400" s="5">
        <f t="shared" si="114"/>
        <v>2.0527115279311769</v>
      </c>
      <c r="U400" s="5">
        <f t="shared" si="115"/>
        <v>2.0527115279311769</v>
      </c>
      <c r="V400" s="5">
        <f t="shared" si="116"/>
        <v>2.0527115279311769</v>
      </c>
      <c r="W400" s="5">
        <f t="shared" si="117"/>
        <v>2.0527115279311769</v>
      </c>
      <c r="X400" s="5">
        <f t="shared" si="118"/>
        <v>1</v>
      </c>
      <c r="Y400" s="5">
        <f t="shared" si="119"/>
        <v>2.1041057643266607</v>
      </c>
      <c r="Z400" s="5">
        <f t="shared" si="120"/>
        <v>1.7207177011474535</v>
      </c>
      <c r="AA400" s="5">
        <f t="shared" si="121"/>
        <v>1.7886083951049183</v>
      </c>
      <c r="AB400" s="5">
        <f t="shared" si="122"/>
        <v>1.7886083951049183</v>
      </c>
      <c r="AC400" s="5">
        <f t="shared" si="123"/>
        <v>1.7886083951049183</v>
      </c>
      <c r="AD400" s="5">
        <f t="shared" si="124"/>
        <v>1.7886083951049183</v>
      </c>
    </row>
    <row r="401" spans="15:30" x14ac:dyDescent="0.2">
      <c r="O401" s="6">
        <f t="shared" si="109"/>
        <v>40.790000000000312</v>
      </c>
      <c r="P401" s="6">
        <f t="shared" si="110"/>
        <v>40.80000000000031</v>
      </c>
      <c r="Q401" s="5">
        <f t="shared" si="111"/>
        <v>2.0984320139036874</v>
      </c>
      <c r="R401" s="5">
        <f t="shared" si="112"/>
        <v>2.0984320139036874</v>
      </c>
      <c r="S401" s="5">
        <f t="shared" si="113"/>
        <v>2.0880983848264263</v>
      </c>
      <c r="T401" s="5">
        <f t="shared" si="114"/>
        <v>2.0477339738478091</v>
      </c>
      <c r="U401" s="5">
        <f t="shared" si="115"/>
        <v>2.0477339738478091</v>
      </c>
      <c r="V401" s="5">
        <f t="shared" si="116"/>
        <v>2.0477339738478091</v>
      </c>
      <c r="W401" s="5">
        <f t="shared" si="117"/>
        <v>2.0477339738478091</v>
      </c>
      <c r="X401" s="5">
        <f t="shared" si="118"/>
        <v>1</v>
      </c>
      <c r="Y401" s="5">
        <f t="shared" si="119"/>
        <v>2.0984320139036874</v>
      </c>
      <c r="Z401" s="5">
        <f t="shared" si="120"/>
        <v>1.7160263021581379</v>
      </c>
      <c r="AA401" s="5">
        <f t="shared" si="121"/>
        <v>1.7840845183753615</v>
      </c>
      <c r="AB401" s="5">
        <f t="shared" si="122"/>
        <v>1.7840845183753615</v>
      </c>
      <c r="AC401" s="5">
        <f t="shared" si="123"/>
        <v>1.7840845183753615</v>
      </c>
      <c r="AD401" s="5">
        <f t="shared" si="124"/>
        <v>1.7840845183753615</v>
      </c>
    </row>
    <row r="402" spans="15:30" x14ac:dyDescent="0.2">
      <c r="O402" s="6">
        <f t="shared" si="109"/>
        <v>40.890000000000313</v>
      </c>
      <c r="P402" s="6">
        <f t="shared" si="110"/>
        <v>40.900000000000311</v>
      </c>
      <c r="Q402" s="5">
        <f t="shared" si="111"/>
        <v>2.092797632620091</v>
      </c>
      <c r="R402" s="5">
        <f t="shared" si="112"/>
        <v>2.092797632620091</v>
      </c>
      <c r="S402" s="5">
        <f t="shared" si="113"/>
        <v>2.082793454467871</v>
      </c>
      <c r="T402" s="5">
        <f t="shared" si="114"/>
        <v>2.0427889851436216</v>
      </c>
      <c r="U402" s="5">
        <f t="shared" si="115"/>
        <v>2.0427889851436216</v>
      </c>
      <c r="V402" s="5">
        <f t="shared" si="116"/>
        <v>2.0427889851436216</v>
      </c>
      <c r="W402" s="5">
        <f t="shared" si="117"/>
        <v>2.0427889851436216</v>
      </c>
      <c r="X402" s="5">
        <f t="shared" si="118"/>
        <v>1</v>
      </c>
      <c r="Y402" s="5">
        <f t="shared" si="119"/>
        <v>2.092797632620091</v>
      </c>
      <c r="Z402" s="5">
        <f t="shared" si="120"/>
        <v>1.7113708693068121</v>
      </c>
      <c r="AA402" s="5">
        <f t="shared" si="121"/>
        <v>1.7795929162126887</v>
      </c>
      <c r="AB402" s="5">
        <f t="shared" si="122"/>
        <v>1.7795929162126887</v>
      </c>
      <c r="AC402" s="5">
        <f t="shared" si="123"/>
        <v>1.7795929162126887</v>
      </c>
      <c r="AD402" s="5">
        <f t="shared" si="124"/>
        <v>1.7795929162126887</v>
      </c>
    </row>
    <row r="403" spans="15:30" x14ac:dyDescent="0.2">
      <c r="O403" s="6">
        <f t="shared" si="109"/>
        <v>40.990000000000315</v>
      </c>
      <c r="P403" s="6">
        <f t="shared" si="110"/>
        <v>41.000000000000313</v>
      </c>
      <c r="Q403" s="5">
        <f t="shared" si="111"/>
        <v>2.0872022431913786</v>
      </c>
      <c r="R403" s="5">
        <f t="shared" si="112"/>
        <v>2.0872022431913786</v>
      </c>
      <c r="S403" s="5">
        <f t="shared" si="113"/>
        <v>2.0775240188332824</v>
      </c>
      <c r="T403" s="5">
        <f t="shared" si="114"/>
        <v>2.03787626388129</v>
      </c>
      <c r="U403" s="5">
        <f t="shared" si="115"/>
        <v>2.03787626388129</v>
      </c>
      <c r="V403" s="5">
        <f t="shared" si="116"/>
        <v>2.03787626388129</v>
      </c>
      <c r="W403" s="5">
        <f t="shared" si="117"/>
        <v>2.03787626388129</v>
      </c>
      <c r="X403" s="5">
        <f t="shared" si="118"/>
        <v>1</v>
      </c>
      <c r="Y403" s="5">
        <f t="shared" si="119"/>
        <v>2.0872022431913786</v>
      </c>
      <c r="Z403" s="5">
        <f t="shared" si="120"/>
        <v>1.7067510376658928</v>
      </c>
      <c r="AA403" s="5">
        <f t="shared" si="121"/>
        <v>1.7751332769993742</v>
      </c>
      <c r="AB403" s="5">
        <f t="shared" si="122"/>
        <v>1.7751332769993742</v>
      </c>
      <c r="AC403" s="5">
        <f t="shared" si="123"/>
        <v>1.7751332769993742</v>
      </c>
      <c r="AD403" s="5">
        <f t="shared" si="124"/>
        <v>1.7751332769993742</v>
      </c>
    </row>
    <row r="404" spans="15:30" x14ac:dyDescent="0.2">
      <c r="O404" s="6">
        <f t="shared" si="109"/>
        <v>41.090000000000316</v>
      </c>
      <c r="P404" s="6">
        <f t="shared" si="110"/>
        <v>41.100000000000314</v>
      </c>
      <c r="Q404" s="5">
        <f t="shared" si="111"/>
        <v>2.0816454729821139</v>
      </c>
      <c r="R404" s="5">
        <f t="shared" si="112"/>
        <v>2.0816454729821139</v>
      </c>
      <c r="S404" s="5">
        <f t="shared" si="113"/>
        <v>2.0722897474573445</v>
      </c>
      <c r="T404" s="5">
        <f t="shared" si="114"/>
        <v>2.0329955156518249</v>
      </c>
      <c r="U404" s="5">
        <f t="shared" si="115"/>
        <v>2.0329955156518249</v>
      </c>
      <c r="V404" s="5">
        <f t="shared" si="116"/>
        <v>2.0329955156518249</v>
      </c>
      <c r="W404" s="5">
        <f t="shared" si="117"/>
        <v>2.0329955156518249</v>
      </c>
      <c r="X404" s="5">
        <f t="shared" si="118"/>
        <v>1</v>
      </c>
      <c r="Y404" s="5">
        <f t="shared" si="119"/>
        <v>2.0816454729821139</v>
      </c>
      <c r="Z404" s="5">
        <f t="shared" si="120"/>
        <v>1.7021664470517717</v>
      </c>
      <c r="AA404" s="5">
        <f t="shared" si="121"/>
        <v>1.7707052929912177</v>
      </c>
      <c r="AB404" s="5">
        <f t="shared" si="122"/>
        <v>1.7707052929912177</v>
      </c>
      <c r="AC404" s="5">
        <f t="shared" si="123"/>
        <v>1.7707052929912177</v>
      </c>
      <c r="AD404" s="5">
        <f t="shared" si="124"/>
        <v>1.7707052929912177</v>
      </c>
    </row>
    <row r="405" spans="15:30" x14ac:dyDescent="0.2">
      <c r="O405" s="6">
        <f t="shared" si="109"/>
        <v>41.190000000000317</v>
      </c>
      <c r="P405" s="6">
        <f t="shared" si="110"/>
        <v>41.200000000000315</v>
      </c>
      <c r="Q405" s="5">
        <f t="shared" si="111"/>
        <v>2.076126953936297</v>
      </c>
      <c r="R405" s="5">
        <f t="shared" si="112"/>
        <v>2.076126953936297</v>
      </c>
      <c r="S405" s="5">
        <f t="shared" si="113"/>
        <v>2.0670903138455747</v>
      </c>
      <c r="T405" s="5">
        <f t="shared" si="114"/>
        <v>2.0281464495235504</v>
      </c>
      <c r="U405" s="5">
        <f t="shared" si="115"/>
        <v>2.0281464495235504</v>
      </c>
      <c r="V405" s="5">
        <f t="shared" si="116"/>
        <v>2.0281464495235504</v>
      </c>
      <c r="W405" s="5">
        <f t="shared" si="117"/>
        <v>2.0281464495235504</v>
      </c>
      <c r="X405" s="5">
        <f t="shared" si="118"/>
        <v>1</v>
      </c>
      <c r="Y405" s="5">
        <f t="shared" si="119"/>
        <v>2.076126953936297</v>
      </c>
      <c r="Z405" s="5">
        <f t="shared" si="120"/>
        <v>1.6976167419502373</v>
      </c>
      <c r="AA405" s="5">
        <f t="shared" si="121"/>
        <v>1.7663086602588469</v>
      </c>
      <c r="AB405" s="5">
        <f t="shared" si="122"/>
        <v>1.7663086602588469</v>
      </c>
      <c r="AC405" s="5">
        <f t="shared" si="123"/>
        <v>1.7663086602588469</v>
      </c>
      <c r="AD405" s="5">
        <f t="shared" si="124"/>
        <v>1.7663086602588469</v>
      </c>
    </row>
    <row r="406" spans="15:30" x14ac:dyDescent="0.2">
      <c r="O406" s="6">
        <f t="shared" si="109"/>
        <v>41.290000000000319</v>
      </c>
      <c r="P406" s="6">
        <f t="shared" si="110"/>
        <v>41.300000000000317</v>
      </c>
      <c r="Q406" s="5">
        <f t="shared" si="111"/>
        <v>2.0706463225089697</v>
      </c>
      <c r="R406" s="5">
        <f t="shared" si="112"/>
        <v>2.0706463225089697</v>
      </c>
      <c r="S406" s="5">
        <f t="shared" si="113"/>
        <v>2.0619253954161798</v>
      </c>
      <c r="T406" s="5">
        <f t="shared" si="114"/>
        <v>2.0233287779919427</v>
      </c>
      <c r="U406" s="5">
        <f t="shared" si="115"/>
        <v>2.0233287779919427</v>
      </c>
      <c r="V406" s="5">
        <f t="shared" si="116"/>
        <v>2.0233287779919427</v>
      </c>
      <c r="W406" s="5">
        <f t="shared" si="117"/>
        <v>2.0233287779919427</v>
      </c>
      <c r="X406" s="5">
        <f t="shared" si="118"/>
        <v>1</v>
      </c>
      <c r="Y406" s="5">
        <f t="shared" si="119"/>
        <v>2.0706463225089697</v>
      </c>
      <c r="Z406" s="5">
        <f t="shared" si="120"/>
        <v>1.6931015714432671</v>
      </c>
      <c r="AA406" s="5">
        <f t="shared" si="121"/>
        <v>1.7619430786302563</v>
      </c>
      <c r="AB406" s="5">
        <f t="shared" si="122"/>
        <v>1.7619430786302563</v>
      </c>
      <c r="AC406" s="5">
        <f t="shared" si="123"/>
        <v>1.7619430786302563</v>
      </c>
      <c r="AD406" s="5">
        <f t="shared" si="124"/>
        <v>1.7619430786302563</v>
      </c>
    </row>
    <row r="407" spans="15:30" x14ac:dyDescent="0.2">
      <c r="O407" s="6">
        <f t="shared" si="109"/>
        <v>41.39000000000032</v>
      </c>
      <c r="P407" s="6">
        <f t="shared" si="110"/>
        <v>41.400000000000318</v>
      </c>
      <c r="Q407" s="5">
        <f t="shared" si="111"/>
        <v>2.06520321959901</v>
      </c>
      <c r="R407" s="5">
        <f t="shared" si="112"/>
        <v>2.06520321959901</v>
      </c>
      <c r="S407" s="5">
        <f t="shared" si="113"/>
        <v>2.056794673442913</v>
      </c>
      <c r="T407" s="5">
        <f t="shared" si="114"/>
        <v>2.0185422169303253</v>
      </c>
      <c r="U407" s="5">
        <f t="shared" si="115"/>
        <v>2.0185422169303253</v>
      </c>
      <c r="V407" s="5">
        <f t="shared" si="116"/>
        <v>2.0185422169303253</v>
      </c>
      <c r="W407" s="5">
        <f t="shared" si="117"/>
        <v>2.0185422169303253</v>
      </c>
      <c r="X407" s="5">
        <f t="shared" si="118"/>
        <v>1</v>
      </c>
      <c r="Y407" s="5">
        <f t="shared" si="119"/>
        <v>2.06520321959901</v>
      </c>
      <c r="Z407" s="5">
        <f t="shared" si="120"/>
        <v>1.6886205891371617</v>
      </c>
      <c r="AA407" s="5">
        <f t="shared" si="121"/>
        <v>1.757608251634361</v>
      </c>
      <c r="AB407" s="5">
        <f t="shared" si="122"/>
        <v>1.757608251634361</v>
      </c>
      <c r="AC407" s="5">
        <f t="shared" si="123"/>
        <v>1.757608251634361</v>
      </c>
      <c r="AD407" s="5">
        <f t="shared" si="124"/>
        <v>1.757608251634361</v>
      </c>
    </row>
    <row r="408" spans="15:30" x14ac:dyDescent="0.2">
      <c r="O408" s="6">
        <f t="shared" si="109"/>
        <v>41.490000000000322</v>
      </c>
      <c r="P408" s="6">
        <f t="shared" si="110"/>
        <v>41.50000000000032</v>
      </c>
      <c r="Q408" s="5">
        <f t="shared" si="111"/>
        <v>2.0597972904831101</v>
      </c>
      <c r="R408" s="5">
        <f t="shared" si="112"/>
        <v>2.0597972904831101</v>
      </c>
      <c r="S408" s="5">
        <f t="shared" si="113"/>
        <v>2.0516978329989133</v>
      </c>
      <c r="T408" s="5">
        <f t="shared" si="114"/>
        <v>2.0137864855413965</v>
      </c>
      <c r="U408" s="5">
        <f t="shared" si="115"/>
        <v>2.0137864855413965</v>
      </c>
      <c r="V408" s="5">
        <f t="shared" si="116"/>
        <v>2.0137864855413965</v>
      </c>
      <c r="W408" s="5">
        <f t="shared" si="117"/>
        <v>2.0137864855413965</v>
      </c>
      <c r="X408" s="5">
        <f t="shared" si="118"/>
        <v>1</v>
      </c>
      <c r="Y408" s="5">
        <f t="shared" si="119"/>
        <v>2.0597972904831101</v>
      </c>
      <c r="Z408" s="5">
        <f t="shared" si="120"/>
        <v>1.6841734530919923</v>
      </c>
      <c r="AA408" s="5">
        <f t="shared" si="121"/>
        <v>1.7533038864455448</v>
      </c>
      <c r="AB408" s="5">
        <f t="shared" si="122"/>
        <v>1.7533038864455448</v>
      </c>
      <c r="AC408" s="5">
        <f t="shared" si="123"/>
        <v>1.7533038864455448</v>
      </c>
      <c r="AD408" s="5">
        <f t="shared" si="124"/>
        <v>1.7533038864455448</v>
      </c>
    </row>
    <row r="409" spans="15:30" x14ac:dyDescent="0.2">
      <c r="O409" s="6">
        <f t="shared" si="109"/>
        <v>41.590000000000323</v>
      </c>
      <c r="P409" s="6">
        <f t="shared" si="110"/>
        <v>41.600000000000321</v>
      </c>
      <c r="Q409" s="5">
        <f t="shared" si="111"/>
        <v>2.0544281847509045</v>
      </c>
      <c r="R409" s="5">
        <f t="shared" si="112"/>
        <v>2.0544281847509045</v>
      </c>
      <c r="S409" s="5">
        <f t="shared" si="113"/>
        <v>2.046634562901501</v>
      </c>
      <c r="T409" s="5">
        <f t="shared" si="114"/>
        <v>2.0090613063095799</v>
      </c>
      <c r="U409" s="5">
        <f t="shared" si="115"/>
        <v>2.0090613063095799</v>
      </c>
      <c r="V409" s="5">
        <f t="shared" si="116"/>
        <v>2.0090613063095799</v>
      </c>
      <c r="W409" s="5">
        <f t="shared" si="117"/>
        <v>2.0090613063095799</v>
      </c>
      <c r="X409" s="5">
        <f t="shared" si="118"/>
        <v>1</v>
      </c>
      <c r="Y409" s="5">
        <f t="shared" si="119"/>
        <v>2.0544281847509045</v>
      </c>
      <c r="Z409" s="5">
        <f t="shared" si="120"/>
        <v>1.6797598257523345</v>
      </c>
      <c r="AA409" s="5">
        <f t="shared" si="121"/>
        <v>1.7490296938291858</v>
      </c>
      <c r="AB409" s="5">
        <f t="shared" si="122"/>
        <v>1.7490296938291858</v>
      </c>
      <c r="AC409" s="5">
        <f t="shared" si="123"/>
        <v>1.7490296938291858</v>
      </c>
      <c r="AD409" s="5">
        <f t="shared" si="124"/>
        <v>1.7490296938291858</v>
      </c>
    </row>
    <row r="410" spans="15:30" x14ac:dyDescent="0.2">
      <c r="O410" s="6">
        <f t="shared" si="109"/>
        <v>41.690000000000325</v>
      </c>
      <c r="P410" s="6">
        <f t="shared" si="110"/>
        <v>41.700000000000323</v>
      </c>
      <c r="Q410" s="5">
        <f t="shared" si="111"/>
        <v>2.0490955562412205</v>
      </c>
      <c r="R410" s="5">
        <f t="shared" si="112"/>
        <v>2.0490955562412205</v>
      </c>
      <c r="S410" s="5">
        <f t="shared" si="113"/>
        <v>2.0416045556579254</v>
      </c>
      <c r="T410" s="5">
        <f t="shared" si="114"/>
        <v>2.0043664049541743</v>
      </c>
      <c r="U410" s="5">
        <f t="shared" si="115"/>
        <v>2.0043664049541743</v>
      </c>
      <c r="V410" s="5">
        <f t="shared" si="116"/>
        <v>2.0043664049541743</v>
      </c>
      <c r="W410" s="5">
        <f t="shared" si="117"/>
        <v>2.0043664049541743</v>
      </c>
      <c r="X410" s="5">
        <f t="shared" si="118"/>
        <v>1</v>
      </c>
      <c r="Y410" s="5">
        <f t="shared" si="119"/>
        <v>2.0490955562412205</v>
      </c>
      <c r="Z410" s="5">
        <f t="shared" si="120"/>
        <v>1.6753793738792626</v>
      </c>
      <c r="AA410" s="5">
        <f t="shared" si="121"/>
        <v>1.7447853880881343</v>
      </c>
      <c r="AB410" s="5">
        <f t="shared" si="122"/>
        <v>1.7447853880881343</v>
      </c>
      <c r="AC410" s="5">
        <f t="shared" si="123"/>
        <v>1.7447853880881343</v>
      </c>
      <c r="AD410" s="5">
        <f t="shared" si="124"/>
        <v>1.7447853880881343</v>
      </c>
    </row>
    <row r="411" spans="15:30" x14ac:dyDescent="0.2">
      <c r="O411" s="6">
        <f t="shared" si="109"/>
        <v>41.790000000000326</v>
      </c>
      <c r="P411" s="6">
        <f t="shared" si="110"/>
        <v>41.800000000000324</v>
      </c>
      <c r="Q411" s="5">
        <f t="shared" si="111"/>
        <v>2.0437990629794429</v>
      </c>
      <c r="R411" s="5">
        <f t="shared" si="112"/>
        <v>2.0437990629794429</v>
      </c>
      <c r="S411" s="5">
        <f t="shared" si="113"/>
        <v>2.0366075074120285</v>
      </c>
      <c r="T411" s="5">
        <f t="shared" si="114"/>
        <v>1.9997015103832934</v>
      </c>
      <c r="U411" s="5">
        <f t="shared" si="115"/>
        <v>1.9997015103832934</v>
      </c>
      <c r="V411" s="5">
        <f t="shared" si="116"/>
        <v>1.9997015103832934</v>
      </c>
      <c r="W411" s="5">
        <f t="shared" si="117"/>
        <v>1.9997015103832934</v>
      </c>
      <c r="X411" s="5">
        <f t="shared" si="118"/>
        <v>1</v>
      </c>
      <c r="Y411" s="5">
        <f t="shared" si="119"/>
        <v>2.0437990629794429</v>
      </c>
      <c r="Z411" s="5">
        <f t="shared" si="120"/>
        <v>1.6710317684835756</v>
      </c>
      <c r="AA411" s="5">
        <f t="shared" si="121"/>
        <v>1.7405706870101276</v>
      </c>
      <c r="AB411" s="5">
        <f t="shared" si="122"/>
        <v>1.7405706870101276</v>
      </c>
      <c r="AC411" s="5">
        <f t="shared" si="123"/>
        <v>1.7405706870101276</v>
      </c>
      <c r="AD411" s="5">
        <f t="shared" si="124"/>
        <v>1.7405706870101276</v>
      </c>
    </row>
    <row r="412" spans="15:30" x14ac:dyDescent="0.2">
      <c r="O412" s="6">
        <f t="shared" si="109"/>
        <v>41.890000000000327</v>
      </c>
      <c r="P412" s="6">
        <f t="shared" si="110"/>
        <v>41.900000000000325</v>
      </c>
      <c r="Q412" s="5">
        <f t="shared" si="111"/>
        <v>2.0385383671159545</v>
      </c>
      <c r="R412" s="5">
        <f t="shared" si="112"/>
        <v>2.0385383671159545</v>
      </c>
      <c r="S412" s="5">
        <f t="shared" si="113"/>
        <v>2.0316431178918242</v>
      </c>
      <c r="T412" s="5">
        <f t="shared" si="114"/>
        <v>1.9950663546485772</v>
      </c>
      <c r="U412" s="5">
        <f t="shared" si="115"/>
        <v>1.9950663546485772</v>
      </c>
      <c r="V412" s="5">
        <f t="shared" si="116"/>
        <v>1.9950663546485772</v>
      </c>
      <c r="W412" s="5">
        <f t="shared" si="117"/>
        <v>1.9950663546485772</v>
      </c>
      <c r="X412" s="5">
        <f t="shared" si="118"/>
        <v>1</v>
      </c>
      <c r="Y412" s="5">
        <f t="shared" si="119"/>
        <v>2.0385383671159545</v>
      </c>
      <c r="Z412" s="5">
        <f t="shared" si="120"/>
        <v>1.6667166847602315</v>
      </c>
      <c r="AA412" s="5">
        <f t="shared" si="121"/>
        <v>1.736385311816123</v>
      </c>
      <c r="AB412" s="5">
        <f t="shared" si="122"/>
        <v>1.736385311816123</v>
      </c>
      <c r="AC412" s="5">
        <f t="shared" si="123"/>
        <v>1.736385311816123</v>
      </c>
      <c r="AD412" s="5">
        <f t="shared" si="124"/>
        <v>1.736385311816123</v>
      </c>
    </row>
    <row r="413" spans="15:30" x14ac:dyDescent="0.2">
      <c r="O413" s="6">
        <f t="shared" si="109"/>
        <v>41.990000000000329</v>
      </c>
      <c r="P413" s="6">
        <f t="shared" si="110"/>
        <v>42.000000000000327</v>
      </c>
      <c r="Q413" s="5">
        <f t="shared" si="111"/>
        <v>2.0333131348656455</v>
      </c>
      <c r="R413" s="5">
        <f t="shared" si="112"/>
        <v>2.0333131348656455</v>
      </c>
      <c r="S413" s="5">
        <f t="shared" si="113"/>
        <v>2.0267110903579559</v>
      </c>
      <c r="T413" s="5">
        <f t="shared" si="114"/>
        <v>1.9904606729006626</v>
      </c>
      <c r="U413" s="5">
        <f t="shared" si="115"/>
        <v>1.9904606729006626</v>
      </c>
      <c r="V413" s="5">
        <f t="shared" si="116"/>
        <v>1.9904606729006626</v>
      </c>
      <c r="W413" s="5">
        <f t="shared" si="117"/>
        <v>1.9904606729006626</v>
      </c>
      <c r="X413" s="5">
        <f t="shared" si="118"/>
        <v>1</v>
      </c>
      <c r="Y413" s="5">
        <f t="shared" si="119"/>
        <v>2.0333131348656455</v>
      </c>
      <c r="Z413" s="5">
        <f t="shared" si="120"/>
        <v>1.6624338020239653</v>
      </c>
      <c r="AA413" s="5">
        <f t="shared" si="121"/>
        <v>1.7322289871095284</v>
      </c>
      <c r="AB413" s="5">
        <f t="shared" si="122"/>
        <v>1.7322289871095284</v>
      </c>
      <c r="AC413" s="5">
        <f t="shared" si="123"/>
        <v>1.7322289871095284</v>
      </c>
      <c r="AD413" s="5">
        <f t="shared" si="124"/>
        <v>1.7322289871095284</v>
      </c>
    </row>
    <row r="414" spans="15:30" x14ac:dyDescent="0.2">
      <c r="O414" s="6">
        <f t="shared" si="109"/>
        <v>42.09000000000033</v>
      </c>
      <c r="P414" s="6">
        <f t="shared" si="110"/>
        <v>42.100000000000328</v>
      </c>
      <c r="Q414" s="5">
        <f t="shared" si="111"/>
        <v>2.0281230364484601</v>
      </c>
      <c r="R414" s="5">
        <f t="shared" si="112"/>
        <v>2.0281230364484601</v>
      </c>
      <c r="S414" s="5">
        <f t="shared" si="113"/>
        <v>2.0218111315530352</v>
      </c>
      <c r="T414" s="5">
        <f t="shared" si="114"/>
        <v>1.9858842033453969</v>
      </c>
      <c r="U414" s="5">
        <f t="shared" si="115"/>
        <v>1.9858842033453969</v>
      </c>
      <c r="V414" s="5">
        <f t="shared" si="116"/>
        <v>1.9858842033453969</v>
      </c>
      <c r="W414" s="5">
        <f t="shared" si="117"/>
        <v>1.9858842033453969</v>
      </c>
      <c r="X414" s="5">
        <f t="shared" si="118"/>
        <v>1</v>
      </c>
      <c r="Y414" s="5">
        <f t="shared" si="119"/>
        <v>2.0281230364484601</v>
      </c>
      <c r="Z414" s="5">
        <f t="shared" si="120"/>
        <v>1.6581828036460653</v>
      </c>
      <c r="AA414" s="5">
        <f t="shared" si="121"/>
        <v>1.7281014408263144</v>
      </c>
      <c r="AB414" s="5">
        <f t="shared" si="122"/>
        <v>1.7281014408263144</v>
      </c>
      <c r="AC414" s="5">
        <f t="shared" si="123"/>
        <v>1.7281014408263144</v>
      </c>
      <c r="AD414" s="5">
        <f t="shared" si="124"/>
        <v>1.7281014408263144</v>
      </c>
    </row>
    <row r="415" spans="15:30" x14ac:dyDescent="0.2">
      <c r="O415" s="6">
        <f t="shared" si="109"/>
        <v>42.190000000000332</v>
      </c>
      <c r="P415" s="6">
        <f t="shared" si="110"/>
        <v>42.20000000000033</v>
      </c>
      <c r="Q415" s="5">
        <f t="shared" si="111"/>
        <v>2.0229677460309641</v>
      </c>
      <c r="R415" s="5">
        <f t="shared" si="112"/>
        <v>2.0229677460309641</v>
      </c>
      <c r="S415" s="5">
        <f t="shared" si="113"/>
        <v>2.0169429516518278</v>
      </c>
      <c r="T415" s="5">
        <f t="shared" si="114"/>
        <v>1.9813366872007754</v>
      </c>
      <c r="U415" s="5">
        <f t="shared" si="115"/>
        <v>1.9813366872007754</v>
      </c>
      <c r="V415" s="5">
        <f t="shared" si="116"/>
        <v>1.9813366872007754</v>
      </c>
      <c r="W415" s="5">
        <f t="shared" si="117"/>
        <v>1.9813366872007754</v>
      </c>
      <c r="X415" s="5">
        <f t="shared" si="118"/>
        <v>1</v>
      </c>
      <c r="Y415" s="5">
        <f t="shared" si="119"/>
        <v>2.0229677460309641</v>
      </c>
      <c r="Z415" s="5">
        <f t="shared" si="120"/>
        <v>1.6539633769922815</v>
      </c>
      <c r="AA415" s="5">
        <f t="shared" si="121"/>
        <v>1.7240024041859905</v>
      </c>
      <c r="AB415" s="5">
        <f t="shared" si="122"/>
        <v>1.7240024041859905</v>
      </c>
      <c r="AC415" s="5">
        <f t="shared" si="123"/>
        <v>1.7240024041859905</v>
      </c>
      <c r="AD415" s="5">
        <f t="shared" si="124"/>
        <v>1.7240024041859905</v>
      </c>
    </row>
    <row r="416" spans="15:30" x14ac:dyDescent="0.2">
      <c r="O416" s="6">
        <f t="shared" si="109"/>
        <v>42.290000000000333</v>
      </c>
      <c r="P416" s="6">
        <f t="shared" si="110"/>
        <v>42.300000000000331</v>
      </c>
      <c r="Q416" s="5">
        <f t="shared" si="111"/>
        <v>2.0178469416689171</v>
      </c>
      <c r="R416" s="5">
        <f t="shared" si="112"/>
        <v>2.0178469416689171</v>
      </c>
      <c r="S416" s="5">
        <f t="shared" si="113"/>
        <v>2.0121062642122856</v>
      </c>
      <c r="T416" s="5">
        <f t="shared" si="114"/>
        <v>1.9768178686546023</v>
      </c>
      <c r="U416" s="5">
        <f t="shared" si="115"/>
        <v>1.9768178686546023</v>
      </c>
      <c r="V416" s="5">
        <f t="shared" si="116"/>
        <v>1.9768178686546023</v>
      </c>
      <c r="W416" s="5">
        <f t="shared" si="117"/>
        <v>1.9768178686546023</v>
      </c>
      <c r="X416" s="5">
        <f t="shared" si="118"/>
        <v>1</v>
      </c>
      <c r="Y416" s="5">
        <f t="shared" si="119"/>
        <v>2.0178469416689171</v>
      </c>
      <c r="Z416" s="5">
        <f t="shared" si="120"/>
        <v>1.6497752133618504</v>
      </c>
      <c r="AA416" s="5">
        <f t="shared" si="121"/>
        <v>1.7199316116434267</v>
      </c>
      <c r="AB416" s="5">
        <f t="shared" si="122"/>
        <v>1.7199316116434267</v>
      </c>
      <c r="AC416" s="5">
        <f t="shared" si="123"/>
        <v>1.7199316116434267</v>
      </c>
      <c r="AD416" s="5">
        <f t="shared" si="124"/>
        <v>1.7199316116434267</v>
      </c>
    </row>
    <row r="417" spans="15:30" x14ac:dyDescent="0.2">
      <c r="O417" s="6">
        <f t="shared" si="109"/>
        <v>42.390000000000335</v>
      </c>
      <c r="P417" s="6">
        <f t="shared" si="110"/>
        <v>42.400000000000333</v>
      </c>
      <c r="Q417" s="5">
        <f t="shared" si="111"/>
        <v>2.0127603052508189</v>
      </c>
      <c r="R417" s="5">
        <f t="shared" si="112"/>
        <v>2.0127603052508189</v>
      </c>
      <c r="S417" s="5">
        <f t="shared" si="113"/>
        <v>2.007300786127391</v>
      </c>
      <c r="T417" s="5">
        <f t="shared" si="114"/>
        <v>1.9723274948228446</v>
      </c>
      <c r="U417" s="5">
        <f t="shared" si="115"/>
        <v>1.9723274948228446</v>
      </c>
      <c r="V417" s="5">
        <f t="shared" si="116"/>
        <v>1.9723274948228446</v>
      </c>
      <c r="W417" s="5">
        <f t="shared" si="117"/>
        <v>1.9723274948228446</v>
      </c>
      <c r="X417" s="5">
        <f t="shared" si="118"/>
        <v>1</v>
      </c>
      <c r="Y417" s="5">
        <f t="shared" si="119"/>
        <v>2.0127603052508189</v>
      </c>
      <c r="Z417" s="5">
        <f t="shared" si="120"/>
        <v>1.6456180079276033</v>
      </c>
      <c r="AA417" s="5">
        <f t="shared" si="121"/>
        <v>1.7158888008415054</v>
      </c>
      <c r="AB417" s="5">
        <f t="shared" si="122"/>
        <v>1.7158888008415054</v>
      </c>
      <c r="AC417" s="5">
        <f t="shared" si="123"/>
        <v>1.7158888008415054</v>
      </c>
      <c r="AD417" s="5">
        <f t="shared" si="124"/>
        <v>1.7158888008415054</v>
      </c>
    </row>
    <row r="418" spans="15:30" x14ac:dyDescent="0.2">
      <c r="O418" s="6">
        <f t="shared" si="109"/>
        <v>42.490000000000336</v>
      </c>
      <c r="P418" s="6">
        <f t="shared" si="110"/>
        <v>42.500000000000334</v>
      </c>
      <c r="Q418" s="5">
        <f t="shared" si="111"/>
        <v>2.0077075224424275</v>
      </c>
      <c r="R418" s="5">
        <f t="shared" si="112"/>
        <v>2.0077075224424275</v>
      </c>
      <c r="S418" s="5">
        <f t="shared" si="113"/>
        <v>2.0025262375778161</v>
      </c>
      <c r="T418" s="5">
        <f t="shared" si="114"/>
        <v>1.967865315708681</v>
      </c>
      <c r="U418" s="5">
        <f t="shared" si="115"/>
        <v>1.967865315708681</v>
      </c>
      <c r="V418" s="5">
        <f t="shared" si="116"/>
        <v>1.967865315708681</v>
      </c>
      <c r="W418" s="5">
        <f t="shared" si="117"/>
        <v>1.967865315708681</v>
      </c>
      <c r="X418" s="5">
        <f t="shared" si="118"/>
        <v>1</v>
      </c>
      <c r="Y418" s="5">
        <f t="shared" si="119"/>
        <v>2.0077075224424275</v>
      </c>
      <c r="Z418" s="5">
        <f t="shared" si="120"/>
        <v>1.6414914596771444</v>
      </c>
      <c r="AA418" s="5">
        <f t="shared" si="121"/>
        <v>1.7118737125645864</v>
      </c>
      <c r="AB418" s="5">
        <f t="shared" si="122"/>
        <v>1.7118737125645864</v>
      </c>
      <c r="AC418" s="5">
        <f t="shared" si="123"/>
        <v>1.7118737125645864</v>
      </c>
      <c r="AD418" s="5">
        <f t="shared" si="124"/>
        <v>1.7118737125645864</v>
      </c>
    </row>
    <row r="419" spans="15:30" x14ac:dyDescent="0.2">
      <c r="O419" s="6">
        <f t="shared" si="109"/>
        <v>42.590000000000337</v>
      </c>
      <c r="P419" s="6">
        <f t="shared" si="110"/>
        <v>42.600000000000335</v>
      </c>
      <c r="Q419" s="5">
        <f t="shared" si="111"/>
        <v>2.0026882826322074</v>
      </c>
      <c r="R419" s="5">
        <f t="shared" si="112"/>
        <v>2.0026882826322074</v>
      </c>
      <c r="S419" s="5">
        <f t="shared" si="113"/>
        <v>1.997782341985366</v>
      </c>
      <c r="T419" s="5">
        <f t="shared" si="114"/>
        <v>1.9634310841622198</v>
      </c>
      <c r="U419" s="5">
        <f t="shared" si="115"/>
        <v>1.9634310841622198</v>
      </c>
      <c r="V419" s="5">
        <f t="shared" si="116"/>
        <v>1.9634310841622198</v>
      </c>
      <c r="W419" s="5">
        <f t="shared" si="117"/>
        <v>1.9634310841622198</v>
      </c>
      <c r="X419" s="5">
        <f t="shared" si="118"/>
        <v>1</v>
      </c>
      <c r="Y419" s="5">
        <f t="shared" si="119"/>
        <v>2.0026882826322074</v>
      </c>
      <c r="Z419" s="5">
        <f t="shared" si="120"/>
        <v>1.6373952713550723</v>
      </c>
      <c r="AA419" s="5">
        <f t="shared" si="121"/>
        <v>1.7078860906927682</v>
      </c>
      <c r="AB419" s="5">
        <f t="shared" si="122"/>
        <v>1.7078860906927682</v>
      </c>
      <c r="AC419" s="5">
        <f t="shared" si="123"/>
        <v>1.7078860906927682</v>
      </c>
      <c r="AD419" s="5">
        <f t="shared" si="124"/>
        <v>1.7078860906927682</v>
      </c>
    </row>
    <row r="420" spans="15:30" x14ac:dyDescent="0.2">
      <c r="O420" s="6">
        <f t="shared" si="109"/>
        <v>42.690000000000339</v>
      </c>
      <c r="P420" s="6">
        <f t="shared" si="110"/>
        <v>42.700000000000337</v>
      </c>
      <c r="Q420" s="5">
        <f t="shared" si="111"/>
        <v>1.9977022788777159</v>
      </c>
      <c r="R420" s="5">
        <f t="shared" si="112"/>
        <v>1.9977022788777159</v>
      </c>
      <c r="S420" s="5">
        <f t="shared" si="113"/>
        <v>1.9930688259672023</v>
      </c>
      <c r="T420" s="5">
        <f t="shared" si="114"/>
        <v>1.9590245558408828</v>
      </c>
      <c r="U420" s="5">
        <f t="shared" si="115"/>
        <v>1.9590245558408828</v>
      </c>
      <c r="V420" s="5">
        <f t="shared" si="116"/>
        <v>1.9590245558408828</v>
      </c>
      <c r="W420" s="5">
        <f t="shared" si="117"/>
        <v>1.9590245558408828</v>
      </c>
      <c r="X420" s="5">
        <f t="shared" si="118"/>
        <v>1</v>
      </c>
      <c r="Y420" s="5">
        <f t="shared" si="119"/>
        <v>1.9977022788777159</v>
      </c>
      <c r="Z420" s="5">
        <f t="shared" si="120"/>
        <v>1.6333291494062263</v>
      </c>
      <c r="AA420" s="5">
        <f t="shared" si="121"/>
        <v>1.7039256821569335</v>
      </c>
      <c r="AB420" s="5">
        <f t="shared" si="122"/>
        <v>1.7039256821569335</v>
      </c>
      <c r="AC420" s="5">
        <f t="shared" si="123"/>
        <v>1.7039256821569335</v>
      </c>
      <c r="AD420" s="5">
        <f t="shared" si="124"/>
        <v>1.7039256821569335</v>
      </c>
    </row>
    <row r="421" spans="15:30" x14ac:dyDescent="0.2">
      <c r="O421" s="6">
        <f t="shared" si="109"/>
        <v>42.79000000000034</v>
      </c>
      <c r="P421" s="6">
        <f t="shared" si="110"/>
        <v>42.800000000000338</v>
      </c>
      <c r="Q421" s="5">
        <f t="shared" si="111"/>
        <v>1.9927492078528863</v>
      </c>
      <c r="R421" s="5">
        <f t="shared" si="112"/>
        <v>1.9927492078528863</v>
      </c>
      <c r="S421" s="5">
        <f t="shared" si="113"/>
        <v>1.9883854192908246</v>
      </c>
      <c r="T421" s="5">
        <f t="shared" si="114"/>
        <v>1.9546454891704359</v>
      </c>
      <c r="U421" s="5">
        <f t="shared" si="115"/>
        <v>1.9546454891704359</v>
      </c>
      <c r="V421" s="5">
        <f t="shared" si="116"/>
        <v>1.9546454891704359</v>
      </c>
      <c r="W421" s="5">
        <f t="shared" si="117"/>
        <v>1.9546454891704359</v>
      </c>
      <c r="X421" s="5">
        <f t="shared" si="118"/>
        <v>1</v>
      </c>
      <c r="Y421" s="5">
        <f t="shared" si="119"/>
        <v>1.9927492078528863</v>
      </c>
      <c r="Z421" s="5">
        <f t="shared" si="120"/>
        <v>1.6292928039199326</v>
      </c>
      <c r="AA421" s="5">
        <f t="shared" si="121"/>
        <v>1.6999922368945588</v>
      </c>
      <c r="AB421" s="5">
        <f t="shared" si="122"/>
        <v>1.6999922368945588</v>
      </c>
      <c r="AC421" s="5">
        <f t="shared" si="123"/>
        <v>1.6999922368945588</v>
      </c>
      <c r="AD421" s="5">
        <f t="shared" si="124"/>
        <v>1.6999922368945588</v>
      </c>
    </row>
    <row r="422" spans="15:30" x14ac:dyDescent="0.2">
      <c r="O422" s="6">
        <f t="shared" si="109"/>
        <v>42.890000000000342</v>
      </c>
      <c r="P422" s="6">
        <f t="shared" si="110"/>
        <v>42.90000000000034</v>
      </c>
      <c r="Q422" s="5">
        <f t="shared" si="111"/>
        <v>1.9878287697962052</v>
      </c>
      <c r="R422" s="5">
        <f t="shared" si="112"/>
        <v>1.9878287697962052</v>
      </c>
      <c r="S422" s="5">
        <f t="shared" si="113"/>
        <v>1.9837318548297989</v>
      </c>
      <c r="T422" s="5">
        <f t="shared" si="114"/>
        <v>1.9502936453066608</v>
      </c>
      <c r="U422" s="5">
        <f t="shared" si="115"/>
        <v>1.9502936453066608</v>
      </c>
      <c r="V422" s="5">
        <f t="shared" si="116"/>
        <v>1.9502936453066608</v>
      </c>
      <c r="W422" s="5">
        <f t="shared" si="117"/>
        <v>1.9502936453066608</v>
      </c>
      <c r="X422" s="5">
        <f t="shared" si="118"/>
        <v>1</v>
      </c>
      <c r="Y422" s="5">
        <f t="shared" si="119"/>
        <v>1.9878287697962052</v>
      </c>
      <c r="Z422" s="5">
        <f t="shared" si="120"/>
        <v>1.6252859485752378</v>
      </c>
      <c r="AA422" s="5">
        <f t="shared" si="121"/>
        <v>1.6960855078062749</v>
      </c>
      <c r="AB422" s="5">
        <f t="shared" si="122"/>
        <v>1.6960855078062749</v>
      </c>
      <c r="AC422" s="5">
        <f t="shared" si="123"/>
        <v>1.6960855078062749</v>
      </c>
      <c r="AD422" s="5">
        <f t="shared" si="124"/>
        <v>1.6960855078062749</v>
      </c>
    </row>
    <row r="423" spans="15:30" x14ac:dyDescent="0.2">
      <c r="O423" s="6">
        <f t="shared" si="109"/>
        <v>42.990000000000343</v>
      </c>
      <c r="P423" s="6">
        <f t="shared" si="110"/>
        <v>43.000000000000341</v>
      </c>
      <c r="Q423" s="5">
        <f t="shared" si="111"/>
        <v>1.9829406684597599</v>
      </c>
      <c r="R423" s="5">
        <f t="shared" si="112"/>
        <v>1.9829406684597599</v>
      </c>
      <c r="S423" s="5">
        <f t="shared" si="113"/>
        <v>1.9791078685202177</v>
      </c>
      <c r="T423" s="5">
        <f t="shared" si="114"/>
        <v>1.9459687880976482</v>
      </c>
      <c r="U423" s="5">
        <f t="shared" si="115"/>
        <v>1.9459687880976482</v>
      </c>
      <c r="V423" s="5">
        <f t="shared" si="116"/>
        <v>1.9459687880976482</v>
      </c>
      <c r="W423" s="5">
        <f t="shared" si="117"/>
        <v>1.9459687880976482</v>
      </c>
      <c r="X423" s="5">
        <f t="shared" si="118"/>
        <v>1</v>
      </c>
      <c r="Y423" s="5">
        <f t="shared" si="119"/>
        <v>1.9829406684597599</v>
      </c>
      <c r="Z423" s="5">
        <f t="shared" si="120"/>
        <v>1.621308300587101</v>
      </c>
      <c r="AA423" s="5">
        <f t="shared" si="121"/>
        <v>1.6922052507131666</v>
      </c>
      <c r="AB423" s="5">
        <f t="shared" si="122"/>
        <v>1.6922052507131666</v>
      </c>
      <c r="AC423" s="5">
        <f t="shared" si="123"/>
        <v>1.6922052507131666</v>
      </c>
      <c r="AD423" s="5">
        <f t="shared" si="124"/>
        <v>1.6922052507131666</v>
      </c>
    </row>
    <row r="424" spans="15:30" x14ac:dyDescent="0.2">
      <c r="O424" s="6">
        <f t="shared" si="109"/>
        <v>43.090000000000344</v>
      </c>
      <c r="P424" s="6">
        <f t="shared" si="110"/>
        <v>43.100000000000342</v>
      </c>
      <c r="Q424" s="5">
        <f t="shared" si="111"/>
        <v>1.978084611059145</v>
      </c>
      <c r="R424" s="5">
        <f t="shared" si="112"/>
        <v>1.978084611059145</v>
      </c>
      <c r="S424" s="5">
        <f t="shared" si="113"/>
        <v>1.9745131993178784</v>
      </c>
      <c r="T424" s="5">
        <f t="shared" si="114"/>
        <v>1.941670684046706</v>
      </c>
      <c r="U424" s="5">
        <f t="shared" si="115"/>
        <v>1.941670684046706</v>
      </c>
      <c r="V424" s="5">
        <f t="shared" si="116"/>
        <v>1.941670684046706</v>
      </c>
      <c r="W424" s="5">
        <f t="shared" si="117"/>
        <v>1.941670684046706</v>
      </c>
      <c r="X424" s="5">
        <f t="shared" si="118"/>
        <v>1</v>
      </c>
      <c r="Y424" s="5">
        <f t="shared" si="119"/>
        <v>1.978084611059145</v>
      </c>
      <c r="Z424" s="5">
        <f t="shared" si="120"/>
        <v>1.6173595806535312</v>
      </c>
      <c r="AA424" s="5">
        <f t="shared" si="121"/>
        <v>1.6883512243147931</v>
      </c>
      <c r="AB424" s="5">
        <f t="shared" si="122"/>
        <v>1.6883512243147931</v>
      </c>
      <c r="AC424" s="5">
        <f t="shared" si="123"/>
        <v>1.6883512243147931</v>
      </c>
      <c r="AD424" s="5">
        <f t="shared" si="124"/>
        <v>1.6883512243147931</v>
      </c>
    </row>
    <row r="425" spans="15:30" x14ac:dyDescent="0.2">
      <c r="O425" s="6">
        <f t="shared" si="109"/>
        <v>43.190000000000346</v>
      </c>
      <c r="P425" s="6">
        <f t="shared" si="110"/>
        <v>43.200000000000344</v>
      </c>
      <c r="Q425" s="5">
        <f t="shared" si="111"/>
        <v>1.9732603082241964</v>
      </c>
      <c r="R425" s="5">
        <f t="shared" si="112"/>
        <v>1.9732603082241964</v>
      </c>
      <c r="S425" s="5">
        <f t="shared" si="113"/>
        <v>1.9699475891561666</v>
      </c>
      <c r="T425" s="5">
        <f t="shared" si="114"/>
        <v>1.937399102275871</v>
      </c>
      <c r="U425" s="5">
        <f t="shared" si="115"/>
        <v>1.937399102275871</v>
      </c>
      <c r="V425" s="5">
        <f t="shared" si="116"/>
        <v>1.937399102275871</v>
      </c>
      <c r="W425" s="5">
        <f t="shared" si="117"/>
        <v>1.937399102275871</v>
      </c>
      <c r="X425" s="5">
        <f t="shared" si="118"/>
        <v>1</v>
      </c>
      <c r="Y425" s="5">
        <f t="shared" si="119"/>
        <v>1.9732603082241964</v>
      </c>
      <c r="Z425" s="5">
        <f t="shared" si="120"/>
        <v>1.613439512903651</v>
      </c>
      <c r="AA425" s="5">
        <f t="shared" si="121"/>
        <v>1.6845231901479163</v>
      </c>
      <c r="AB425" s="5">
        <f t="shared" si="122"/>
        <v>1.6845231901479163</v>
      </c>
      <c r="AC425" s="5">
        <f t="shared" si="123"/>
        <v>1.6845231901479163</v>
      </c>
      <c r="AD425" s="5">
        <f t="shared" si="124"/>
        <v>1.6845231901479163</v>
      </c>
    </row>
    <row r="426" spans="15:30" x14ac:dyDescent="0.2">
      <c r="O426" s="6">
        <f t="shared" si="109"/>
        <v>43.290000000000347</v>
      </c>
      <c r="P426" s="6">
        <f t="shared" si="110"/>
        <v>43.300000000000345</v>
      </c>
      <c r="Q426" s="5">
        <f t="shared" si="111"/>
        <v>1.9684674739505659</v>
      </c>
      <c r="R426" s="5">
        <f t="shared" si="112"/>
        <v>1.9684674739505659</v>
      </c>
      <c r="S426" s="5">
        <f t="shared" si="113"/>
        <v>1.9654107829046281</v>
      </c>
      <c r="T426" s="5">
        <f t="shared" si="114"/>
        <v>1.9331538144900109</v>
      </c>
      <c r="U426" s="5">
        <f t="shared" si="115"/>
        <v>1.9331538144900109</v>
      </c>
      <c r="V426" s="5">
        <f t="shared" si="116"/>
        <v>1.9331538144900109</v>
      </c>
      <c r="W426" s="5">
        <f t="shared" si="117"/>
        <v>1.9331538144900109</v>
      </c>
      <c r="X426" s="5">
        <f t="shared" si="118"/>
        <v>1</v>
      </c>
      <c r="Y426" s="5">
        <f t="shared" si="119"/>
        <v>1.9684674739505659</v>
      </c>
      <c r="Z426" s="5">
        <f t="shared" si="120"/>
        <v>1.6095478248466613</v>
      </c>
      <c r="AA426" s="5">
        <f t="shared" si="121"/>
        <v>1.6807209125459261</v>
      </c>
      <c r="AB426" s="5">
        <f t="shared" si="122"/>
        <v>1.6807209125459261</v>
      </c>
      <c r="AC426" s="5">
        <f t="shared" si="123"/>
        <v>1.6807209125459261</v>
      </c>
      <c r="AD426" s="5">
        <f t="shared" si="124"/>
        <v>1.6807209125459261</v>
      </c>
    </row>
    <row r="427" spans="15:30" x14ac:dyDescent="0.2">
      <c r="O427" s="6">
        <f t="shared" si="109"/>
        <v>43.390000000000349</v>
      </c>
      <c r="P427" s="6">
        <f t="shared" si="110"/>
        <v>43.400000000000347</v>
      </c>
      <c r="Q427" s="5">
        <f t="shared" si="111"/>
        <v>1.9637058255520843</v>
      </c>
      <c r="R427" s="5">
        <f t="shared" si="112"/>
        <v>1.9637058255520843</v>
      </c>
      <c r="S427" s="5">
        <f t="shared" si="113"/>
        <v>1.9609025283282244</v>
      </c>
      <c r="T427" s="5">
        <f t="shared" si="114"/>
        <v>1.9289345949415031</v>
      </c>
      <c r="U427" s="5">
        <f t="shared" si="115"/>
        <v>1.9289345949415031</v>
      </c>
      <c r="V427" s="5">
        <f t="shared" si="116"/>
        <v>1.9289345949415031</v>
      </c>
      <c r="W427" s="5">
        <f t="shared" si="117"/>
        <v>1.9289345949415031</v>
      </c>
      <c r="X427" s="5">
        <f t="shared" si="118"/>
        <v>1</v>
      </c>
      <c r="Y427" s="5">
        <f t="shared" si="119"/>
        <v>1.9637058255520843</v>
      </c>
      <c r="Z427" s="5">
        <f t="shared" si="120"/>
        <v>1.6056842473217001</v>
      </c>
      <c r="AA427" s="5">
        <f t="shared" si="121"/>
        <v>1.676944158598944</v>
      </c>
      <c r="AB427" s="5">
        <f t="shared" si="122"/>
        <v>1.676944158598944</v>
      </c>
      <c r="AC427" s="5">
        <f t="shared" si="123"/>
        <v>1.676944158598944</v>
      </c>
      <c r="AD427" s="5">
        <f t="shared" si="124"/>
        <v>1.676944158598944</v>
      </c>
    </row>
    <row r="428" spans="15:30" x14ac:dyDescent="0.2">
      <c r="O428" s="6">
        <f t="shared" si="109"/>
        <v>43.49000000000035</v>
      </c>
      <c r="P428" s="6">
        <f t="shared" si="110"/>
        <v>43.500000000000348</v>
      </c>
      <c r="Q428" s="5">
        <f t="shared" si="111"/>
        <v>1.9589750836139308</v>
      </c>
      <c r="R428" s="5">
        <f t="shared" si="112"/>
        <v>1.9589750836139308</v>
      </c>
      <c r="S428" s="5">
        <f t="shared" si="113"/>
        <v>1.9564225760472473</v>
      </c>
      <c r="T428" s="5">
        <f t="shared" si="114"/>
        <v>1.9247412203954883</v>
      </c>
      <c r="U428" s="5">
        <f t="shared" si="115"/>
        <v>1.9247412203954883</v>
      </c>
      <c r="V428" s="5">
        <f t="shared" si="116"/>
        <v>1.9247412203954883</v>
      </c>
      <c r="W428" s="5">
        <f t="shared" si="117"/>
        <v>1.9247412203954883</v>
      </c>
      <c r="X428" s="5">
        <f t="shared" si="118"/>
        <v>1</v>
      </c>
      <c r="Y428" s="5">
        <f t="shared" si="119"/>
        <v>1.9589750836139308</v>
      </c>
      <c r="Z428" s="5">
        <f t="shared" si="120"/>
        <v>1.6018485144485681</v>
      </c>
      <c r="AA428" s="5">
        <f t="shared" si="121"/>
        <v>1.6731926981145975</v>
      </c>
      <c r="AB428" s="5">
        <f t="shared" si="122"/>
        <v>1.6731926981145975</v>
      </c>
      <c r="AC428" s="5">
        <f t="shared" si="123"/>
        <v>1.6731926981145975</v>
      </c>
      <c r="AD428" s="5">
        <f t="shared" si="124"/>
        <v>1.6731926981145975</v>
      </c>
    </row>
    <row r="429" spans="15:30" x14ac:dyDescent="0.2">
      <c r="O429" s="6">
        <f t="shared" si="109"/>
        <v>43.590000000000352</v>
      </c>
      <c r="P429" s="6">
        <f t="shared" si="110"/>
        <v>43.60000000000035</v>
      </c>
      <c r="Q429" s="5">
        <f t="shared" si="111"/>
        <v>1.9542749719465684</v>
      </c>
      <c r="R429" s="5">
        <f t="shared" si="112"/>
        <v>1.9542749719465684</v>
      </c>
      <c r="S429" s="5">
        <f t="shared" si="113"/>
        <v>1.9519706794978897</v>
      </c>
      <c r="T429" s="5">
        <f t="shared" si="114"/>
        <v>1.9205734700956798</v>
      </c>
      <c r="U429" s="5">
        <f t="shared" si="115"/>
        <v>1.9205734700956798</v>
      </c>
      <c r="V429" s="5">
        <f t="shared" si="116"/>
        <v>1.9205734700956798</v>
      </c>
      <c r="W429" s="5">
        <f t="shared" si="117"/>
        <v>1.9205734700956798</v>
      </c>
      <c r="X429" s="5">
        <f t="shared" si="118"/>
        <v>1</v>
      </c>
      <c r="Y429" s="5">
        <f t="shared" si="119"/>
        <v>1.9542749719465684</v>
      </c>
      <c r="Z429" s="5">
        <f t="shared" si="120"/>
        <v>1.5980403635793086</v>
      </c>
      <c r="AA429" s="5">
        <f t="shared" si="121"/>
        <v>1.6694663035794486</v>
      </c>
      <c r="AB429" s="5">
        <f t="shared" si="122"/>
        <v>1.6694663035794486</v>
      </c>
      <c r="AC429" s="5">
        <f t="shared" si="123"/>
        <v>1.6694663035794486</v>
      </c>
      <c r="AD429" s="5">
        <f t="shared" si="124"/>
        <v>1.6694663035794486</v>
      </c>
    </row>
    <row r="430" spans="15:30" x14ac:dyDescent="0.2">
      <c r="O430" s="6">
        <f t="shared" si="109"/>
        <v>43.690000000000353</v>
      </c>
      <c r="P430" s="6">
        <f t="shared" si="110"/>
        <v>43.700000000000351</v>
      </c>
      <c r="Q430" s="5">
        <f t="shared" si="111"/>
        <v>1.9496052175404448</v>
      </c>
      <c r="R430" s="5">
        <f t="shared" si="112"/>
        <v>1.9496052175404448</v>
      </c>
      <c r="S430" s="5">
        <f t="shared" si="113"/>
        <v>1.9475465948934592</v>
      </c>
      <c r="T430" s="5">
        <f t="shared" si="114"/>
        <v>1.9164311257307176</v>
      </c>
      <c r="U430" s="5">
        <f t="shared" si="115"/>
        <v>1.9164311257307176</v>
      </c>
      <c r="V430" s="5">
        <f t="shared" si="116"/>
        <v>1.9164311257307176</v>
      </c>
      <c r="W430" s="5">
        <f t="shared" si="117"/>
        <v>1.9164311257307176</v>
      </c>
      <c r="X430" s="5">
        <f t="shared" si="118"/>
        <v>1</v>
      </c>
      <c r="Y430" s="5">
        <f t="shared" si="119"/>
        <v>1.9496052175404448</v>
      </c>
      <c r="Z430" s="5">
        <f t="shared" si="120"/>
        <v>1.5942595352506221</v>
      </c>
      <c r="AA430" s="5">
        <f t="shared" si="121"/>
        <v>1.6657647501210657</v>
      </c>
      <c r="AB430" s="5">
        <f t="shared" si="122"/>
        <v>1.6657647501210657</v>
      </c>
      <c r="AC430" s="5">
        <f t="shared" si="123"/>
        <v>1.6657647501210657</v>
      </c>
      <c r="AD430" s="5">
        <f t="shared" si="124"/>
        <v>1.6657647501210657</v>
      </c>
    </row>
    <row r="431" spans="15:30" x14ac:dyDescent="0.2">
      <c r="O431" s="6">
        <f t="shared" si="109"/>
        <v>43.790000000000354</v>
      </c>
      <c r="P431" s="6">
        <f t="shared" si="110"/>
        <v>43.800000000000352</v>
      </c>
      <c r="Q431" s="5">
        <f t="shared" si="111"/>
        <v>1.9449655505214445</v>
      </c>
      <c r="R431" s="5">
        <f t="shared" si="112"/>
        <v>1.9449655505214445</v>
      </c>
      <c r="S431" s="5">
        <f t="shared" si="113"/>
        <v>1.9431500811862135</v>
      </c>
      <c r="T431" s="5">
        <f t="shared" si="114"/>
        <v>1.9123139714010686</v>
      </c>
      <c r="U431" s="5">
        <f t="shared" si="115"/>
        <v>1.9123139714010686</v>
      </c>
      <c r="V431" s="5">
        <f t="shared" si="116"/>
        <v>1.9123139714010686</v>
      </c>
      <c r="W431" s="5">
        <f t="shared" si="117"/>
        <v>1.9123139714010686</v>
      </c>
      <c r="X431" s="5">
        <f t="shared" si="118"/>
        <v>1</v>
      </c>
      <c r="Y431" s="5">
        <f t="shared" si="119"/>
        <v>1.9449655505214445</v>
      </c>
      <c r="Z431" s="5">
        <f t="shared" si="120"/>
        <v>1.5905057731371044</v>
      </c>
      <c r="AA431" s="5">
        <f t="shared" si="121"/>
        <v>1.6620878154707244</v>
      </c>
      <c r="AB431" s="5">
        <f t="shared" si="122"/>
        <v>1.6620878154707244</v>
      </c>
      <c r="AC431" s="5">
        <f t="shared" si="123"/>
        <v>1.6620878154707244</v>
      </c>
      <c r="AD431" s="5">
        <f t="shared" si="124"/>
        <v>1.6620878154707244</v>
      </c>
    </row>
    <row r="432" spans="15:30" x14ac:dyDescent="0.2">
      <c r="O432" s="6">
        <f t="shared" si="109"/>
        <v>43.890000000000356</v>
      </c>
      <c r="P432" s="6">
        <f t="shared" si="110"/>
        <v>43.900000000000354</v>
      </c>
      <c r="Q432" s="5">
        <f t="shared" si="111"/>
        <v>1.9403557041070669</v>
      </c>
      <c r="R432" s="5">
        <f t="shared" si="112"/>
        <v>1.9403557041070669</v>
      </c>
      <c r="S432" s="5">
        <f t="shared" si="113"/>
        <v>1.9387809000298224</v>
      </c>
      <c r="T432" s="5">
        <f t="shared" si="114"/>
        <v>1.9082217935864474</v>
      </c>
      <c r="U432" s="5">
        <f t="shared" si="115"/>
        <v>1.9082217935864474</v>
      </c>
      <c r="V432" s="5">
        <f t="shared" si="116"/>
        <v>1.9082217935864474</v>
      </c>
      <c r="W432" s="5">
        <f t="shared" si="117"/>
        <v>1.9082217935864474</v>
      </c>
      <c r="X432" s="5">
        <f t="shared" si="118"/>
        <v>1</v>
      </c>
      <c r="Y432" s="5">
        <f t="shared" si="119"/>
        <v>1.9403557041070669</v>
      </c>
      <c r="Z432" s="5">
        <f t="shared" si="120"/>
        <v>1.5867788240052829</v>
      </c>
      <c r="AA432" s="5">
        <f t="shared" si="121"/>
        <v>1.6584352799267301</v>
      </c>
      <c r="AB432" s="5">
        <f t="shared" si="122"/>
        <v>1.6584352799267301</v>
      </c>
      <c r="AC432" s="5">
        <f t="shared" si="123"/>
        <v>1.6584352799267301</v>
      </c>
      <c r="AD432" s="5">
        <f t="shared" si="124"/>
        <v>1.6584352799267301</v>
      </c>
    </row>
    <row r="433" spans="15:30" x14ac:dyDescent="0.2">
      <c r="O433" s="6">
        <f t="shared" si="109"/>
        <v>43.990000000000357</v>
      </c>
      <c r="P433" s="6">
        <f t="shared" si="110"/>
        <v>44.000000000000355</v>
      </c>
      <c r="Q433" s="5">
        <f t="shared" si="111"/>
        <v>1.935775414563327</v>
      </c>
      <c r="R433" s="5">
        <f t="shared" si="112"/>
        <v>1.935775414563327</v>
      </c>
      <c r="S433" s="5">
        <f t="shared" si="113"/>
        <v>1.9344388157424279</v>
      </c>
      <c r="T433" s="5">
        <f t="shared" si="114"/>
        <v>1.9041543811137613</v>
      </c>
      <c r="U433" s="5">
        <f t="shared" si="115"/>
        <v>1.9041543811137613</v>
      </c>
      <c r="V433" s="5">
        <f t="shared" si="116"/>
        <v>1.9041543811137613</v>
      </c>
      <c r="W433" s="5">
        <f t="shared" si="117"/>
        <v>1.9041543811137613</v>
      </c>
      <c r="X433" s="5">
        <f t="shared" si="118"/>
        <v>1</v>
      </c>
      <c r="Y433" s="5">
        <f t="shared" si="119"/>
        <v>1.935775414563327</v>
      </c>
      <c r="Z433" s="5">
        <f t="shared" si="120"/>
        <v>1.5830784376684466</v>
      </c>
      <c r="AA433" s="5">
        <f t="shared" si="121"/>
        <v>1.6548069263183447</v>
      </c>
      <c r="AB433" s="5">
        <f t="shared" si="122"/>
        <v>1.6548069263183447</v>
      </c>
      <c r="AC433" s="5">
        <f t="shared" si="123"/>
        <v>1.6548069263183447</v>
      </c>
      <c r="AD433" s="5">
        <f t="shared" si="124"/>
        <v>1.6548069263183447</v>
      </c>
    </row>
    <row r="434" spans="15:30" x14ac:dyDescent="0.2">
      <c r="O434" s="6">
        <f t="shared" si="109"/>
        <v>44.090000000000359</v>
      </c>
      <c r="P434" s="6">
        <f t="shared" si="110"/>
        <v>44.100000000000357</v>
      </c>
      <c r="Q434" s="5">
        <f t="shared" si="111"/>
        <v>1.9312244211623653</v>
      </c>
      <c r="R434" s="5">
        <f t="shared" si="112"/>
        <v>1.9312244211623653</v>
      </c>
      <c r="S434" s="5">
        <f t="shared" si="113"/>
        <v>1.9301235952702991</v>
      </c>
      <c r="T434" s="5">
        <f t="shared" si="114"/>
        <v>1.9001115251255609</v>
      </c>
      <c r="U434" s="5">
        <f t="shared" si="115"/>
        <v>1.9001115251255609</v>
      </c>
      <c r="V434" s="5">
        <f t="shared" si="116"/>
        <v>1.9001115251255609</v>
      </c>
      <c r="W434" s="5">
        <f t="shared" si="117"/>
        <v>1.9001115251255609</v>
      </c>
      <c r="X434" s="5">
        <f t="shared" si="118"/>
        <v>1</v>
      </c>
      <c r="Y434" s="5">
        <f t="shared" si="119"/>
        <v>1.9312244211623653</v>
      </c>
      <c r="Z434" s="5">
        <f t="shared" si="120"/>
        <v>1.5794043669422428</v>
      </c>
      <c r="AA434" s="5">
        <f t="shared" si="121"/>
        <v>1.651202539970309</v>
      </c>
      <c r="AB434" s="5">
        <f t="shared" si="122"/>
        <v>1.651202539970309</v>
      </c>
      <c r="AC434" s="5">
        <f t="shared" si="123"/>
        <v>1.651202539970309</v>
      </c>
      <c r="AD434" s="5">
        <f t="shared" si="124"/>
        <v>1.651202539970309</v>
      </c>
    </row>
    <row r="435" spans="15:30" x14ac:dyDescent="0.2">
      <c r="O435" s="6">
        <f t="shared" si="109"/>
        <v>44.19000000000036</v>
      </c>
      <c r="P435" s="6">
        <f t="shared" si="110"/>
        <v>44.200000000000358</v>
      </c>
      <c r="Q435" s="5">
        <f t="shared" si="111"/>
        <v>1.9267024661407419</v>
      </c>
      <c r="R435" s="5">
        <f t="shared" si="112"/>
        <v>1.9267024661407419</v>
      </c>
      <c r="S435" s="5">
        <f t="shared" si="113"/>
        <v>1.9258350081520781</v>
      </c>
      <c r="T435" s="5">
        <f t="shared" si="114"/>
        <v>1.8960930190489915</v>
      </c>
      <c r="U435" s="5">
        <f t="shared" si="115"/>
        <v>1.8960930190489915</v>
      </c>
      <c r="V435" s="5">
        <f t="shared" si="116"/>
        <v>1.8960930190489915</v>
      </c>
      <c r="W435" s="5">
        <f t="shared" si="117"/>
        <v>1.8960930190489915</v>
      </c>
      <c r="X435" s="5">
        <f t="shared" si="118"/>
        <v>1</v>
      </c>
      <c r="Y435" s="5">
        <f t="shared" si="119"/>
        <v>1.9267024661407419</v>
      </c>
      <c r="Z435" s="5">
        <f t="shared" si="120"/>
        <v>1.5757563676010367</v>
      </c>
      <c r="AA435" s="5">
        <f t="shared" si="121"/>
        <v>1.6476219086679493</v>
      </c>
      <c r="AB435" s="5">
        <f t="shared" si="122"/>
        <v>1.6476219086679493</v>
      </c>
      <c r="AC435" s="5">
        <f t="shared" si="123"/>
        <v>1.6476219086679493</v>
      </c>
      <c r="AD435" s="5">
        <f t="shared" si="124"/>
        <v>1.6476219086679493</v>
      </c>
    </row>
    <row r="436" spans="15:30" x14ac:dyDescent="0.2">
      <c r="O436" s="6">
        <f t="shared" si="109"/>
        <v>44.290000000000362</v>
      </c>
      <c r="P436" s="6">
        <f t="shared" si="110"/>
        <v>44.30000000000036</v>
      </c>
      <c r="Q436" s="5">
        <f t="shared" si="111"/>
        <v>1.9222092946584188</v>
      </c>
      <c r="R436" s="5">
        <f t="shared" si="112"/>
        <v>1.9222092946584188</v>
      </c>
      <c r="S436" s="5">
        <f t="shared" si="113"/>
        <v>1.9215728264835878</v>
      </c>
      <c r="T436" s="5">
        <f t="shared" si="114"/>
        <v>1.8920986585652366</v>
      </c>
      <c r="U436" s="5">
        <f t="shared" si="115"/>
        <v>1.8920986585652366</v>
      </c>
      <c r="V436" s="5">
        <f t="shared" si="116"/>
        <v>1.8920986585652366</v>
      </c>
      <c r="W436" s="5">
        <f t="shared" si="117"/>
        <v>1.8920986585652366</v>
      </c>
      <c r="X436" s="5">
        <f t="shared" si="118"/>
        <v>1</v>
      </c>
      <c r="Y436" s="5">
        <f t="shared" si="119"/>
        <v>1.9222092946584188</v>
      </c>
      <c r="Z436" s="5">
        <f t="shared" si="120"/>
        <v>1.5721341983350081</v>
      </c>
      <c r="AA436" s="5">
        <f t="shared" si="121"/>
        <v>1.6440648226228594</v>
      </c>
      <c r="AB436" s="5">
        <f t="shared" si="122"/>
        <v>1.6440648226228594</v>
      </c>
      <c r="AC436" s="5">
        <f t="shared" si="123"/>
        <v>1.6440648226228594</v>
      </c>
      <c r="AD436" s="5">
        <f t="shared" si="124"/>
        <v>1.6440648226228594</v>
      </c>
    </row>
    <row r="437" spans="15:30" x14ac:dyDescent="0.2">
      <c r="O437" s="6">
        <f t="shared" si="109"/>
        <v>44.390000000000363</v>
      </c>
      <c r="P437" s="6">
        <f t="shared" si="110"/>
        <v>44.400000000000361</v>
      </c>
      <c r="Q437" s="5">
        <f t="shared" si="111"/>
        <v>1.9177446547584045</v>
      </c>
      <c r="R437" s="5">
        <f t="shared" si="112"/>
        <v>1.9177446547584045</v>
      </c>
      <c r="S437" s="5">
        <f t="shared" si="113"/>
        <v>1.9173368248832101</v>
      </c>
      <c r="T437" s="5">
        <f t="shared" si="114"/>
        <v>1.8881282415794427</v>
      </c>
      <c r="U437" s="5">
        <f t="shared" si="115"/>
        <v>1.8881282415794427</v>
      </c>
      <c r="V437" s="5">
        <f t="shared" si="116"/>
        <v>1.8881282415794427</v>
      </c>
      <c r="W437" s="5">
        <f t="shared" si="117"/>
        <v>1.8881282415794427</v>
      </c>
      <c r="X437" s="5">
        <f t="shared" si="118"/>
        <v>1</v>
      </c>
      <c r="Y437" s="5">
        <f t="shared" si="119"/>
        <v>1.9177446547584045</v>
      </c>
      <c r="Z437" s="5">
        <f t="shared" si="120"/>
        <v>1.5685376207079818</v>
      </c>
      <c r="AA437" s="5">
        <f t="shared" si="121"/>
        <v>1.6405310744391395</v>
      </c>
      <c r="AB437" s="5">
        <f t="shared" si="122"/>
        <v>1.6405310744391395</v>
      </c>
      <c r="AC437" s="5">
        <f t="shared" si="123"/>
        <v>1.6405310744391395</v>
      </c>
      <c r="AD437" s="5">
        <f t="shared" si="124"/>
        <v>1.6405310744391395</v>
      </c>
    </row>
    <row r="438" spans="15:30" x14ac:dyDescent="0.2">
      <c r="O438" s="6">
        <f t="shared" si="109"/>
        <v>44.490000000000364</v>
      </c>
      <c r="P438" s="6">
        <f t="shared" si="110"/>
        <v>44.500000000000362</v>
      </c>
      <c r="Q438" s="5">
        <f t="shared" si="111"/>
        <v>1.9133082973270517</v>
      </c>
      <c r="R438" s="5">
        <f t="shared" si="112"/>
        <v>1.9133082973270517</v>
      </c>
      <c r="S438" s="5">
        <f t="shared" si="113"/>
        <v>1.9131267804578114</v>
      </c>
      <c r="T438" s="5">
        <f t="shared" si="114"/>
        <v>1.8841815681911143</v>
      </c>
      <c r="U438" s="5">
        <f t="shared" si="115"/>
        <v>1.8841815681911143</v>
      </c>
      <c r="V438" s="5">
        <f t="shared" si="116"/>
        <v>1.8841815681911143</v>
      </c>
      <c r="W438" s="5">
        <f t="shared" si="117"/>
        <v>1.8841815681911143</v>
      </c>
      <c r="X438" s="5">
        <f t="shared" si="118"/>
        <v>1</v>
      </c>
      <c r="Y438" s="5">
        <f t="shared" si="119"/>
        <v>1.9133082973270517</v>
      </c>
      <c r="Z438" s="5">
        <f t="shared" si="120"/>
        <v>1.5649663991159659</v>
      </c>
      <c r="AA438" s="5">
        <f t="shared" si="121"/>
        <v>1.6370204590801927</v>
      </c>
      <c r="AB438" s="5">
        <f t="shared" si="122"/>
        <v>1.6370204590801927</v>
      </c>
      <c r="AC438" s="5">
        <f t="shared" si="123"/>
        <v>1.6370204590801927</v>
      </c>
      <c r="AD438" s="5">
        <f t="shared" si="124"/>
        <v>1.6370204590801927</v>
      </c>
    </row>
    <row r="439" spans="15:30" x14ac:dyDescent="0.2">
      <c r="O439" s="6">
        <f t="shared" si="109"/>
        <v>44.590000000000366</v>
      </c>
      <c r="P439" s="6">
        <f t="shared" si="110"/>
        <v>44.600000000000364</v>
      </c>
      <c r="Q439" s="5">
        <f t="shared" si="111"/>
        <v>1.9088999760550021</v>
      </c>
      <c r="R439" s="5">
        <f t="shared" si="112"/>
        <v>1.9088999760550021</v>
      </c>
      <c r="S439" s="5">
        <f t="shared" si="113"/>
        <v>1.9089424727692132</v>
      </c>
      <c r="T439" s="5">
        <f t="shared" si="114"/>
        <v>1.8802584406649772</v>
      </c>
      <c r="U439" s="5">
        <f t="shared" si="115"/>
        <v>1.8802584406649772</v>
      </c>
      <c r="V439" s="5">
        <f t="shared" si="116"/>
        <v>1.8802584406649772</v>
      </c>
      <c r="W439" s="5">
        <f t="shared" si="117"/>
        <v>1.8802584406649772</v>
      </c>
      <c r="X439" s="5">
        <f t="shared" si="118"/>
        <v>1</v>
      </c>
      <c r="Y439" s="5">
        <f t="shared" si="119"/>
        <v>1.9088999760550021</v>
      </c>
      <c r="Z439" s="5">
        <f t="shared" si="120"/>
        <v>1.561420300746396</v>
      </c>
      <c r="AA439" s="5">
        <f t="shared" si="121"/>
        <v>1.6335327738360579</v>
      </c>
      <c r="AB439" s="5">
        <f t="shared" si="122"/>
        <v>1.6335327738360579</v>
      </c>
      <c r="AC439" s="5">
        <f t="shared" si="123"/>
        <v>1.6335327738360579</v>
      </c>
      <c r="AD439" s="5">
        <f t="shared" si="124"/>
        <v>1.6335327738360579</v>
      </c>
    </row>
    <row r="440" spans="15:30" x14ac:dyDescent="0.2">
      <c r="O440" s="6">
        <f t="shared" si="109"/>
        <v>44.690000000000367</v>
      </c>
      <c r="P440" s="6">
        <f t="shared" si="110"/>
        <v>44.700000000000365</v>
      </c>
      <c r="Q440" s="5">
        <f t="shared" si="111"/>
        <v>1.9045194473987568</v>
      </c>
      <c r="R440" s="5">
        <f t="shared" si="112"/>
        <v>1.9045194473987568</v>
      </c>
      <c r="S440" s="5">
        <f t="shared" si="113"/>
        <v>1.9047836838011905</v>
      </c>
      <c r="T440" s="5">
        <f t="shared" si="114"/>
        <v>1.8763586634022957</v>
      </c>
      <c r="U440" s="5">
        <f t="shared" si="115"/>
        <v>1.8763586634022957</v>
      </c>
      <c r="V440" s="5">
        <f t="shared" si="116"/>
        <v>1.8763586634022957</v>
      </c>
      <c r="W440" s="5">
        <f t="shared" si="117"/>
        <v>1.8763586634022957</v>
      </c>
      <c r="X440" s="5">
        <f t="shared" si="118"/>
        <v>1</v>
      </c>
      <c r="Y440" s="5">
        <f t="shared" si="119"/>
        <v>1.9045194473987568</v>
      </c>
      <c r="Z440" s="5">
        <f t="shared" si="120"/>
        <v>1.5578990955380618</v>
      </c>
      <c r="AA440" s="5">
        <f t="shared" si="121"/>
        <v>1.6300678182912776</v>
      </c>
      <c r="AB440" s="5">
        <f t="shared" si="122"/>
        <v>1.6300678182912776</v>
      </c>
      <c r="AC440" s="5">
        <f t="shared" si="123"/>
        <v>1.6300678182912776</v>
      </c>
      <c r="AD440" s="5">
        <f t="shared" si="124"/>
        <v>1.6300678182912776</v>
      </c>
    </row>
    <row r="441" spans="15:30" x14ac:dyDescent="0.2">
      <c r="O441" s="6">
        <f t="shared" si="109"/>
        <v>44.790000000000369</v>
      </c>
      <c r="P441" s="6">
        <f t="shared" si="110"/>
        <v>44.800000000000367</v>
      </c>
      <c r="Q441" s="5">
        <f t="shared" si="111"/>
        <v>1.9001664705428678</v>
      </c>
      <c r="R441" s="5">
        <f t="shared" si="112"/>
        <v>1.9001664705428678</v>
      </c>
      <c r="S441" s="5">
        <f t="shared" si="113"/>
        <v>1.9006501979269981</v>
      </c>
      <c r="T441" s="5">
        <f t="shared" si="114"/>
        <v>1.8724820429126405</v>
      </c>
      <c r="U441" s="5">
        <f t="shared" si="115"/>
        <v>1.8724820429126405</v>
      </c>
      <c r="V441" s="5">
        <f t="shared" si="116"/>
        <v>1.8724820429126405</v>
      </c>
      <c r="W441" s="5">
        <f t="shared" si="117"/>
        <v>1.8724820429126405</v>
      </c>
      <c r="X441" s="5">
        <f t="shared" si="118"/>
        <v>1</v>
      </c>
      <c r="Y441" s="5">
        <f t="shared" si="119"/>
        <v>1.9001664705428678</v>
      </c>
      <c r="Z441" s="5">
        <f t="shared" si="120"/>
        <v>1.5544025561417099</v>
      </c>
      <c r="AA441" s="5">
        <f t="shared" si="121"/>
        <v>1.6266253942932853</v>
      </c>
      <c r="AB441" s="5">
        <f t="shared" si="122"/>
        <v>1.6266253942932853</v>
      </c>
      <c r="AC441" s="5">
        <f t="shared" si="123"/>
        <v>1.6266253942932853</v>
      </c>
      <c r="AD441" s="5">
        <f t="shared" si="124"/>
        <v>1.6266253942932853</v>
      </c>
    </row>
    <row r="442" spans="15:30" x14ac:dyDescent="0.2">
      <c r="O442" s="6">
        <f t="shared" si="109"/>
        <v>44.89000000000037</v>
      </c>
      <c r="P442" s="6">
        <f t="shared" si="110"/>
        <v>44.900000000000368</v>
      </c>
      <c r="Q442" s="5">
        <f t="shared" si="111"/>
        <v>1.8958408073627362</v>
      </c>
      <c r="R442" s="5">
        <f t="shared" si="112"/>
        <v>1.8958408073627362</v>
      </c>
      <c r="S442" s="5">
        <f t="shared" si="113"/>
        <v>1.8965418018773994</v>
      </c>
      <c r="T442" s="5">
        <f t="shared" si="114"/>
        <v>1.8686283877860936</v>
      </c>
      <c r="U442" s="5">
        <f t="shared" si="115"/>
        <v>1.8686283877860936</v>
      </c>
      <c r="V442" s="5">
        <f t="shared" si="116"/>
        <v>1.8686283877860936</v>
      </c>
      <c r="W442" s="5">
        <f t="shared" si="117"/>
        <v>1.8686283877860936</v>
      </c>
      <c r="X442" s="5">
        <f t="shared" si="118"/>
        <v>1</v>
      </c>
      <c r="Y442" s="5">
        <f t="shared" si="119"/>
        <v>1.8958408073627362</v>
      </c>
      <c r="Z442" s="5">
        <f t="shared" si="120"/>
        <v>1.5509304578813055</v>
      </c>
      <c r="AA442" s="5">
        <f t="shared" si="121"/>
        <v>1.6232053059213041</v>
      </c>
      <c r="AB442" s="5">
        <f t="shared" si="122"/>
        <v>1.6232053059213041</v>
      </c>
      <c r="AC442" s="5">
        <f t="shared" si="123"/>
        <v>1.6232053059213041</v>
      </c>
      <c r="AD442" s="5">
        <f t="shared" si="124"/>
        <v>1.6232053059213041</v>
      </c>
    </row>
    <row r="443" spans="15:30" x14ac:dyDescent="0.2">
      <c r="O443" s="6">
        <f t="shared" si="109"/>
        <v>44.990000000000371</v>
      </c>
      <c r="P443" s="6">
        <f t="shared" si="110"/>
        <v>45.000000000000369</v>
      </c>
      <c r="Q443" s="5">
        <f t="shared" si="111"/>
        <v>1.8915422223880083</v>
      </c>
      <c r="R443" s="5">
        <f t="shared" si="112"/>
        <v>1.8915422223880083</v>
      </c>
      <c r="S443" s="5">
        <f t="shared" si="113"/>
        <v>1.892458284709214</v>
      </c>
      <c r="T443" s="5">
        <f t="shared" si="114"/>
        <v>1.8647975086658835</v>
      </c>
      <c r="U443" s="5">
        <f t="shared" si="115"/>
        <v>1.8647975086658835</v>
      </c>
      <c r="V443" s="5">
        <f t="shared" si="116"/>
        <v>1.8647975086658835</v>
      </c>
      <c r="W443" s="5">
        <f t="shared" si="117"/>
        <v>1.8647975086658835</v>
      </c>
      <c r="X443" s="5">
        <f t="shared" si="118"/>
        <v>1</v>
      </c>
      <c r="Y443" s="5">
        <f t="shared" si="119"/>
        <v>1.8915422223880083</v>
      </c>
      <c r="Z443" s="5">
        <f t="shared" si="120"/>
        <v>1.5474825787159423</v>
      </c>
      <c r="AA443" s="5">
        <f t="shared" si="121"/>
        <v>1.6198073594557492</v>
      </c>
      <c r="AB443" s="5">
        <f t="shared" si="122"/>
        <v>1.6198073594557492</v>
      </c>
      <c r="AC443" s="5">
        <f t="shared" si="123"/>
        <v>1.6198073594557492</v>
      </c>
      <c r="AD443" s="5">
        <f t="shared" si="124"/>
        <v>1.6198073594557492</v>
      </c>
    </row>
    <row r="444" spans="15:30" x14ac:dyDescent="0.2">
      <c r="O444" s="6">
        <f t="shared" si="109"/>
        <v>45.090000000000373</v>
      </c>
      <c r="P444" s="6">
        <f t="shared" si="110"/>
        <v>45.100000000000371</v>
      </c>
      <c r="Q444" s="5">
        <f t="shared" si="111"/>
        <v>1.8872704827665521</v>
      </c>
      <c r="R444" s="5">
        <f t="shared" si="112"/>
        <v>1.8872704827665521</v>
      </c>
      <c r="S444" s="5">
        <f t="shared" si="113"/>
        <v>1.8883994377743447</v>
      </c>
      <c r="T444" s="5">
        <f t="shared" si="114"/>
        <v>1.8609892182214511</v>
      </c>
      <c r="U444" s="5">
        <f t="shared" si="115"/>
        <v>1.8609892182214511</v>
      </c>
      <c r="V444" s="5">
        <f t="shared" si="116"/>
        <v>1.8609892182214511</v>
      </c>
      <c r="W444" s="5">
        <f t="shared" si="117"/>
        <v>1.8609892182214511</v>
      </c>
      <c r="X444" s="5">
        <f t="shared" si="118"/>
        <v>1</v>
      </c>
      <c r="Y444" s="5">
        <f t="shared" si="119"/>
        <v>1.8872704827665521</v>
      </c>
      <c r="Z444" s="5">
        <f t="shared" si="120"/>
        <v>1.5440586992023886</v>
      </c>
      <c r="AA444" s="5">
        <f t="shared" si="121"/>
        <v>1.6164313633481211</v>
      </c>
      <c r="AB444" s="5">
        <f t="shared" si="122"/>
        <v>1.6164313633481211</v>
      </c>
      <c r="AC444" s="5">
        <f t="shared" si="123"/>
        <v>1.6164313633481211</v>
      </c>
      <c r="AD444" s="5">
        <f t="shared" si="124"/>
        <v>1.6164313633481211</v>
      </c>
    </row>
    <row r="445" spans="15:30" x14ac:dyDescent="0.2">
      <c r="O445" s="6">
        <f t="shared" si="109"/>
        <v>45.190000000000374</v>
      </c>
      <c r="P445" s="6">
        <f t="shared" si="110"/>
        <v>45.200000000000372</v>
      </c>
      <c r="Q445" s="5">
        <f t="shared" si="111"/>
        <v>1.8830253582290126</v>
      </c>
      <c r="R445" s="5">
        <f t="shared" si="112"/>
        <v>1.8830253582290126</v>
      </c>
      <c r="S445" s="5">
        <f t="shared" si="113"/>
        <v>1.8843650546892967</v>
      </c>
      <c r="T445" s="5">
        <f t="shared" si="114"/>
        <v>1.857203331121926</v>
      </c>
      <c r="U445" s="5">
        <f t="shared" si="115"/>
        <v>1.857203331121926</v>
      </c>
      <c r="V445" s="5">
        <f t="shared" si="116"/>
        <v>1.857203331121926</v>
      </c>
      <c r="W445" s="5">
        <f t="shared" si="117"/>
        <v>1.857203331121926</v>
      </c>
      <c r="X445" s="5">
        <f t="shared" si="118"/>
        <v>1</v>
      </c>
      <c r="Y445" s="5">
        <f t="shared" si="119"/>
        <v>1.8830253582290126</v>
      </c>
      <c r="Z445" s="5">
        <f t="shared" si="120"/>
        <v>1.5406586024582551</v>
      </c>
      <c r="AA445" s="5">
        <f t="shared" si="121"/>
        <v>1.6130771281913836</v>
      </c>
      <c r="AB445" s="5">
        <f t="shared" si="122"/>
        <v>1.6130771281913836</v>
      </c>
      <c r="AC445" s="5">
        <f t="shared" si="123"/>
        <v>1.6130771281913836</v>
      </c>
      <c r="AD445" s="5">
        <f t="shared" si="124"/>
        <v>1.6130771281913836</v>
      </c>
    </row>
    <row r="446" spans="15:30" x14ac:dyDescent="0.2">
      <c r="O446" s="6">
        <f t="shared" si="109"/>
        <v>45.290000000000376</v>
      </c>
      <c r="P446" s="6">
        <f t="shared" si="110"/>
        <v>45.300000000000374</v>
      </c>
      <c r="Q446" s="5">
        <f t="shared" si="111"/>
        <v>1.8788066210539305</v>
      </c>
      <c r="R446" s="5">
        <f t="shared" si="112"/>
        <v>1.8788066210539305</v>
      </c>
      <c r="S446" s="5">
        <f t="shared" si="113"/>
        <v>1.8803549313051757</v>
      </c>
      <c r="T446" s="5">
        <f t="shared" si="114"/>
        <v>1.8534396640100181</v>
      </c>
      <c r="U446" s="5">
        <f t="shared" si="115"/>
        <v>1.8534396640100181</v>
      </c>
      <c r="V446" s="5">
        <f t="shared" si="116"/>
        <v>1.8534396640100181</v>
      </c>
      <c r="W446" s="5">
        <f t="shared" si="117"/>
        <v>1.8534396640100181</v>
      </c>
      <c r="X446" s="5">
        <f t="shared" si="118"/>
        <v>1</v>
      </c>
      <c r="Y446" s="5">
        <f t="shared" si="119"/>
        <v>1.8788066210539305</v>
      </c>
      <c r="Z446" s="5">
        <f t="shared" si="120"/>
        <v>1.5372820741257764</v>
      </c>
      <c r="AA446" s="5">
        <f t="shared" si="121"/>
        <v>1.6097444666908174</v>
      </c>
      <c r="AB446" s="5">
        <f t="shared" si="122"/>
        <v>1.6097444666908174</v>
      </c>
      <c r="AC446" s="5">
        <f t="shared" si="123"/>
        <v>1.6097444666908174</v>
      </c>
      <c r="AD446" s="5">
        <f t="shared" si="124"/>
        <v>1.6097444666908174</v>
      </c>
    </row>
    <row r="447" spans="15:30" x14ac:dyDescent="0.2">
      <c r="O447" s="6">
        <f t="shared" si="109"/>
        <v>45.390000000000377</v>
      </c>
      <c r="P447" s="6">
        <f t="shared" si="110"/>
        <v>45.400000000000375</v>
      </c>
      <c r="Q447" s="5">
        <f t="shared" si="111"/>
        <v>1.8746140460334111</v>
      </c>
      <c r="R447" s="5">
        <f t="shared" si="112"/>
        <v>1.8746140460334111</v>
      </c>
      <c r="S447" s="5">
        <f t="shared" si="113"/>
        <v>1.876368865678147</v>
      </c>
      <c r="T447" s="5">
        <f t="shared" si="114"/>
        <v>1.8496980354763026</v>
      </c>
      <c r="U447" s="5">
        <f t="shared" si="115"/>
        <v>1.8496980354763026</v>
      </c>
      <c r="V447" s="5">
        <f t="shared" si="116"/>
        <v>1.8496980354763026</v>
      </c>
      <c r="W447" s="5">
        <f t="shared" si="117"/>
        <v>1.8496980354763026</v>
      </c>
      <c r="X447" s="5">
        <f t="shared" si="118"/>
        <v>1</v>
      </c>
      <c r="Y447" s="5">
        <f t="shared" si="119"/>
        <v>1.8746140460334111</v>
      </c>
      <c r="Z447" s="5">
        <f t="shared" si="120"/>
        <v>1.5339289023361911</v>
      </c>
      <c r="AA447" s="5">
        <f t="shared" si="121"/>
        <v>1.6064331936353395</v>
      </c>
      <c r="AB447" s="5">
        <f t="shared" si="122"/>
        <v>1.6064331936353395</v>
      </c>
      <c r="AC447" s="5">
        <f t="shared" si="123"/>
        <v>1.6064331936353395</v>
      </c>
      <c r="AD447" s="5">
        <f t="shared" si="124"/>
        <v>1.6064331936353395</v>
      </c>
    </row>
    <row r="448" spans="15:30" x14ac:dyDescent="0.2">
      <c r="O448" s="6">
        <f t="shared" si="109"/>
        <v>45.490000000000379</v>
      </c>
      <c r="P448" s="6">
        <f t="shared" si="110"/>
        <v>45.500000000000377</v>
      </c>
      <c r="Q448" s="5">
        <f t="shared" si="111"/>
        <v>1.8704474104393427</v>
      </c>
      <c r="R448" s="5">
        <f t="shared" si="112"/>
        <v>1.8704474104393427</v>
      </c>
      <c r="S448" s="5">
        <f t="shared" si="113"/>
        <v>1.8724066580403618</v>
      </c>
      <c r="T448" s="5">
        <f t="shared" si="114"/>
        <v>1.8459782660339106</v>
      </c>
      <c r="U448" s="5">
        <f t="shared" si="115"/>
        <v>1.8459782660339106</v>
      </c>
      <c r="V448" s="5">
        <f t="shared" si="116"/>
        <v>1.8459782660339106</v>
      </c>
      <c r="W448" s="5">
        <f t="shared" si="117"/>
        <v>1.8459782660339106</v>
      </c>
      <c r="X448" s="5">
        <f t="shared" si="118"/>
        <v>1</v>
      </c>
      <c r="Y448" s="5">
        <f t="shared" si="119"/>
        <v>1.8704474104393427</v>
      </c>
      <c r="Z448" s="5">
        <f t="shared" si="120"/>
        <v>1.5305988776747079</v>
      </c>
      <c r="AA448" s="5">
        <f t="shared" si="121"/>
        <v>1.6031431258692772</v>
      </c>
      <c r="AB448" s="5">
        <f t="shared" si="122"/>
        <v>1.6031431258692772</v>
      </c>
      <c r="AC448" s="5">
        <f t="shared" si="123"/>
        <v>1.6031431258692772</v>
      </c>
      <c r="AD448" s="5">
        <f t="shared" si="124"/>
        <v>1.6031431258692772</v>
      </c>
    </row>
    <row r="449" spans="15:30" x14ac:dyDescent="0.2">
      <c r="O449" s="6">
        <f t="shared" si="109"/>
        <v>45.59000000000038</v>
      </c>
      <c r="P449" s="6">
        <f t="shared" si="110"/>
        <v>45.600000000000378</v>
      </c>
      <c r="Q449" s="5">
        <f t="shared" si="111"/>
        <v>1.8663064939901408</v>
      </c>
      <c r="R449" s="5">
        <f t="shared" si="112"/>
        <v>1.8663064939901408</v>
      </c>
      <c r="S449" s="5">
        <f t="shared" si="113"/>
        <v>1.868468110771329</v>
      </c>
      <c r="T449" s="5">
        <f t="shared" si="114"/>
        <v>1.8422801780935973</v>
      </c>
      <c r="U449" s="5">
        <f t="shared" si="115"/>
        <v>1.8422801780935973</v>
      </c>
      <c r="V449" s="5">
        <f t="shared" si="116"/>
        <v>1.8422801780935973</v>
      </c>
      <c r="W449" s="5">
        <f t="shared" si="117"/>
        <v>1.8422801780935973</v>
      </c>
      <c r="X449" s="5">
        <f t="shared" si="118"/>
        <v>1</v>
      </c>
      <c r="Y449" s="5">
        <f t="shared" si="119"/>
        <v>1.8663064939901408</v>
      </c>
      <c r="Z449" s="5">
        <f t="shared" si="120"/>
        <v>1.5272917931460557</v>
      </c>
      <c r="AA449" s="5">
        <f t="shared" si="121"/>
        <v>1.5998740822645967</v>
      </c>
      <c r="AB449" s="5">
        <f t="shared" si="122"/>
        <v>1.5998740822645967</v>
      </c>
      <c r="AC449" s="5">
        <f t="shared" si="123"/>
        <v>1.5998740822645967</v>
      </c>
      <c r="AD449" s="5">
        <f t="shared" si="124"/>
        <v>1.5998740822645967</v>
      </c>
    </row>
    <row r="450" spans="15:30" x14ac:dyDescent="0.2">
      <c r="O450" s="6">
        <f t="shared" si="109"/>
        <v>45.690000000000381</v>
      </c>
      <c r="P450" s="6">
        <f t="shared" si="110"/>
        <v>45.700000000000379</v>
      </c>
      <c r="Q450" s="5">
        <f t="shared" si="111"/>
        <v>1.8621910788180258</v>
      </c>
      <c r="R450" s="5">
        <f t="shared" si="112"/>
        <v>1.8621910788180258</v>
      </c>
      <c r="S450" s="5">
        <f t="shared" si="113"/>
        <v>1.8645530283697358</v>
      </c>
      <c r="T450" s="5">
        <f t="shared" si="114"/>
        <v>1.8386035959392013</v>
      </c>
      <c r="U450" s="5">
        <f t="shared" si="115"/>
        <v>1.8386035959392013</v>
      </c>
      <c r="V450" s="5">
        <f t="shared" si="116"/>
        <v>1.8386035959392013</v>
      </c>
      <c r="W450" s="5">
        <f t="shared" si="117"/>
        <v>1.8386035959392013</v>
      </c>
      <c r="X450" s="5">
        <f t="shared" si="118"/>
        <v>1</v>
      </c>
      <c r="Y450" s="5">
        <f t="shared" si="119"/>
        <v>1.8621910788180258</v>
      </c>
      <c r="Z450" s="5">
        <f t="shared" si="120"/>
        <v>1.5240074441405933</v>
      </c>
      <c r="AA450" s="5">
        <f t="shared" si="121"/>
        <v>1.5966258836935683</v>
      </c>
      <c r="AB450" s="5">
        <f t="shared" si="122"/>
        <v>1.5966258836935683</v>
      </c>
      <c r="AC450" s="5">
        <f t="shared" si="123"/>
        <v>1.5966258836935683</v>
      </c>
      <c r="AD450" s="5">
        <f t="shared" si="124"/>
        <v>1.5966258836935683</v>
      </c>
    </row>
    <row r="451" spans="15:30" x14ac:dyDescent="0.2">
      <c r="O451" s="6">
        <f t="shared" ref="O451:O514" si="125">P451-0.01</f>
        <v>45.790000000000383</v>
      </c>
      <c r="P451" s="6">
        <f t="shared" si="110"/>
        <v>45.800000000000381</v>
      </c>
      <c r="Q451" s="5">
        <f t="shared" si="111"/>
        <v>1.8581009494368048</v>
      </c>
      <c r="R451" s="5">
        <f t="shared" si="112"/>
        <v>1.8581009494368048</v>
      </c>
      <c r="S451" s="5">
        <f t="shared" si="113"/>
        <v>1.8606612174256967</v>
      </c>
      <c r="T451" s="5">
        <f t="shared" si="114"/>
        <v>1.8349483457034697</v>
      </c>
      <c r="U451" s="5">
        <f t="shared" si="115"/>
        <v>1.8349483457034697</v>
      </c>
      <c r="V451" s="5">
        <f t="shared" si="116"/>
        <v>1.8349483457034697</v>
      </c>
      <c r="W451" s="5">
        <f t="shared" si="117"/>
        <v>1.8349483457034697</v>
      </c>
      <c r="X451" s="5">
        <f t="shared" si="118"/>
        <v>1</v>
      </c>
      <c r="Y451" s="5">
        <f t="shared" si="119"/>
        <v>1.8581009494368048</v>
      </c>
      <c r="Z451" s="5">
        <f t="shared" si="120"/>
        <v>1.520745628400979</v>
      </c>
      <c r="AA451" s="5">
        <f t="shared" si="121"/>
        <v>1.5933983530018663</v>
      </c>
      <c r="AB451" s="5">
        <f t="shared" si="122"/>
        <v>1.5933983530018663</v>
      </c>
      <c r="AC451" s="5">
        <f t="shared" si="123"/>
        <v>1.5933983530018663</v>
      </c>
      <c r="AD451" s="5">
        <f t="shared" si="124"/>
        <v>1.5933983530018663</v>
      </c>
    </row>
    <row r="452" spans="15:30" x14ac:dyDescent="0.2">
      <c r="O452" s="6">
        <f t="shared" si="125"/>
        <v>45.890000000000384</v>
      </c>
      <c r="P452" s="6">
        <f t="shared" ref="P452:P515" si="126">P451+0.1</f>
        <v>45.900000000000382</v>
      </c>
      <c r="Q452" s="5">
        <f t="shared" ref="Q452:Q515" si="127">IF($P452&gt;=$D$5,1,10^($C$5*LOG(MAX($P452,$E$5)/$D$5)^2))</f>
        <v>1.8540358927101683</v>
      </c>
      <c r="R452" s="5">
        <f t="shared" ref="R452:R515" si="128">IF($P452&gt;=$D$6,1,10^($C$6*LOG(MAX($P452,$E$6)/$D$6)^2))</f>
        <v>1.8540358927101683</v>
      </c>
      <c r="S452" s="5">
        <f t="shared" ref="S452:S515" si="129">IF($P452&gt;=$D$7,1,10^($C$7*LOG(MAX($P452,$E$7)/$D$7)^2))</f>
        <v>1.8567924865934389</v>
      </c>
      <c r="T452" s="5">
        <f t="shared" ref="T452:T515" si="130">IF($P452&gt;=$D$8,1,10^($C$8*LOG(MAX($P452,$E$8)/$D$8)^2))</f>
        <v>1.8313142553442554</v>
      </c>
      <c r="U452" s="5">
        <f t="shared" ref="U452:U515" si="131">IF($P452&gt;=$D$9,1,10^($C$9*LOG(MAX($P452,$E$9)/$D$9)^2))</f>
        <v>1.8313142553442554</v>
      </c>
      <c r="V452" s="5">
        <f t="shared" ref="V452:V515" si="132">IF($P452&gt;=$D$10,1,10^($C$10*LOG(MAX($P452,$E$10)/$D$10)^2))</f>
        <v>1.8313142553442554</v>
      </c>
      <c r="W452" s="5">
        <f t="shared" ref="W452:W515" si="133">IF($P452&gt;=$D$11,1,10^($C$11*LOG(MAX($P452,$E$11)/$D$11)^2))</f>
        <v>1.8313142553442554</v>
      </c>
      <c r="X452" s="5">
        <f t="shared" ref="X452:X515" si="134">IF($P452&gt;=$H454,1,10^($G$5*LOG(MAX($P452,$I$5)/$H$5)^2))</f>
        <v>1</v>
      </c>
      <c r="Y452" s="5">
        <f t="shared" ref="Y452:Y515" si="135">IF($P452&gt;=$H$6,1,10^($G$6*LOG(MAX($P452,$I$6)/$H$6)^2))</f>
        <v>1.8540358927101683</v>
      </c>
      <c r="Z452" s="5">
        <f t="shared" ref="Z452:Z515" si="136">IF($P452&gt;=$H$7,1,10^($G$7*LOG(MAX($P452,$I$7)/$H$7)^2))</f>
        <v>1.517506145989383</v>
      </c>
      <c r="AA452" s="5">
        <f t="shared" ref="AA452:AA515" si="137">IF(P452&gt;=$H$8,1,10^($G$8*LOG(MAX($P452,$I$8)/$H$8)^2))</f>
        <v>1.5901913149820932</v>
      </c>
      <c r="AB452" s="5">
        <f t="shared" ref="AB452:AB515" si="138">IF($P452&gt;=$H$9,1,10^($G$9*LOG(MAX($P452,$I$9)/$H$9)^2))</f>
        <v>1.5901913149820932</v>
      </c>
      <c r="AC452" s="5">
        <f t="shared" ref="AC452:AC515" si="139">IF($P452&gt;=$H$10,1,10^($G$10*LOG(MAX($P452,$I$10)/$H$10)^2))</f>
        <v>1.5901913149820932</v>
      </c>
      <c r="AD452" s="5">
        <f t="shared" ref="AD452:AD515" si="140">IF($P452&gt;=$H$11,1,10^($G$11*LOG(MAX($P452,$I$11)/$H$11)^2))</f>
        <v>1.5901913149820932</v>
      </c>
    </row>
    <row r="453" spans="15:30" x14ac:dyDescent="0.2">
      <c r="O453" s="6">
        <f t="shared" si="125"/>
        <v>45.990000000000386</v>
      </c>
      <c r="P453" s="6">
        <f t="shared" si="126"/>
        <v>46.000000000000384</v>
      </c>
      <c r="Q453" s="5">
        <f t="shared" si="127"/>
        <v>1.8499956978204752</v>
      </c>
      <c r="R453" s="5">
        <f t="shared" si="128"/>
        <v>1.8499956978204752</v>
      </c>
      <c r="S453" s="5">
        <f t="shared" si="129"/>
        <v>1.8529466465644009</v>
      </c>
      <c r="T453" s="5">
        <f t="shared" si="130"/>
        <v>1.8277011546210775</v>
      </c>
      <c r="U453" s="5">
        <f t="shared" si="131"/>
        <v>1.8277011546210775</v>
      </c>
      <c r="V453" s="5">
        <f t="shared" si="132"/>
        <v>1.8277011546210775</v>
      </c>
      <c r="W453" s="5">
        <f t="shared" si="133"/>
        <v>1.8277011546210775</v>
      </c>
      <c r="X453" s="5">
        <f t="shared" si="134"/>
        <v>1</v>
      </c>
      <c r="Y453" s="5">
        <f t="shared" si="135"/>
        <v>1.8499956978204752</v>
      </c>
      <c r="Z453" s="5">
        <f t="shared" si="136"/>
        <v>1.5142887992552396</v>
      </c>
      <c r="AA453" s="5">
        <f t="shared" si="137"/>
        <v>1.5870045963477235</v>
      </c>
      <c r="AB453" s="5">
        <f t="shared" si="138"/>
        <v>1.5870045963477235</v>
      </c>
      <c r="AC453" s="5">
        <f t="shared" si="139"/>
        <v>1.5870045963477235</v>
      </c>
      <c r="AD453" s="5">
        <f t="shared" si="140"/>
        <v>1.5870045963477235</v>
      </c>
    </row>
    <row r="454" spans="15:30" x14ac:dyDescent="0.2">
      <c r="O454" s="6">
        <f t="shared" si="125"/>
        <v>46.090000000000387</v>
      </c>
      <c r="P454" s="6">
        <f t="shared" si="126"/>
        <v>46.100000000000385</v>
      </c>
      <c r="Q454" s="5">
        <f t="shared" si="127"/>
        <v>1.8459801562380318</v>
      </c>
      <c r="R454" s="5">
        <f t="shared" si="128"/>
        <v>1.8459801562380318</v>
      </c>
      <c r="S454" s="5">
        <f t="shared" si="129"/>
        <v>1.8491235100407477</v>
      </c>
      <c r="T454" s="5">
        <f t="shared" si="130"/>
        <v>1.8241088750720287</v>
      </c>
      <c r="U454" s="5">
        <f t="shared" si="131"/>
        <v>1.8241088750720287</v>
      </c>
      <c r="V454" s="5">
        <f t="shared" si="132"/>
        <v>1.8241088750720287</v>
      </c>
      <c r="W454" s="5">
        <f t="shared" si="133"/>
        <v>1.8241088750720287</v>
      </c>
      <c r="X454" s="5">
        <f t="shared" si="134"/>
        <v>1</v>
      </c>
      <c r="Y454" s="5">
        <f t="shared" si="135"/>
        <v>1.8459801562380318</v>
      </c>
      <c r="Z454" s="5">
        <f t="shared" si="136"/>
        <v>1.5110933928035171</v>
      </c>
      <c r="AA454" s="5">
        <f t="shared" si="137"/>
        <v>1.5838380257074547</v>
      </c>
      <c r="AB454" s="5">
        <f t="shared" si="138"/>
        <v>1.5838380257074547</v>
      </c>
      <c r="AC454" s="5">
        <f t="shared" si="139"/>
        <v>1.5838380257074547</v>
      </c>
      <c r="AD454" s="5">
        <f t="shared" si="140"/>
        <v>1.5838380257074547</v>
      </c>
    </row>
    <row r="455" spans="15:30" x14ac:dyDescent="0.2">
      <c r="O455" s="6">
        <f t="shared" si="125"/>
        <v>46.190000000000389</v>
      </c>
      <c r="P455" s="6">
        <f t="shared" si="126"/>
        <v>46.200000000000387</v>
      </c>
      <c r="Q455" s="5">
        <f t="shared" si="127"/>
        <v>1.8419890616908443</v>
      </c>
      <c r="R455" s="5">
        <f t="shared" si="128"/>
        <v>1.8419890616908443</v>
      </c>
      <c r="S455" s="5">
        <f t="shared" si="129"/>
        <v>1.8453228917092892</v>
      </c>
      <c r="T455" s="5">
        <f t="shared" si="130"/>
        <v>1.820537249991045</v>
      </c>
      <c r="U455" s="5">
        <f t="shared" si="131"/>
        <v>1.820537249991045</v>
      </c>
      <c r="V455" s="5">
        <f t="shared" si="132"/>
        <v>1.820537249991045</v>
      </c>
      <c r="W455" s="5">
        <f t="shared" si="133"/>
        <v>1.820537249991045</v>
      </c>
      <c r="X455" s="5">
        <f t="shared" si="134"/>
        <v>1</v>
      </c>
      <c r="Y455" s="5">
        <f t="shared" si="135"/>
        <v>1.8419890616908443</v>
      </c>
      <c r="Z455" s="5">
        <f t="shared" si="136"/>
        <v>1.507919733463511</v>
      </c>
      <c r="AA455" s="5">
        <f t="shared" si="137"/>
        <v>1.5806914335399609</v>
      </c>
      <c r="AB455" s="5">
        <f t="shared" si="138"/>
        <v>1.5806914335399609</v>
      </c>
      <c r="AC455" s="5">
        <f t="shared" si="139"/>
        <v>1.5806914335399609</v>
      </c>
      <c r="AD455" s="5">
        <f t="shared" si="140"/>
        <v>1.5806914335399609</v>
      </c>
    </row>
    <row r="456" spans="15:30" x14ac:dyDescent="0.2">
      <c r="O456" s="6">
        <f t="shared" si="125"/>
        <v>46.29000000000039</v>
      </c>
      <c r="P456" s="6">
        <f t="shared" si="126"/>
        <v>46.300000000000388</v>
      </c>
      <c r="Q456" s="5">
        <f t="shared" si="127"/>
        <v>1.8380222101348427</v>
      </c>
      <c r="R456" s="5">
        <f t="shared" si="128"/>
        <v>1.8380222101348427</v>
      </c>
      <c r="S456" s="5">
        <f t="shared" si="129"/>
        <v>1.8415446082158</v>
      </c>
      <c r="T456" s="5">
        <f t="shared" si="130"/>
        <v>1.8169861144055051</v>
      </c>
      <c r="U456" s="5">
        <f t="shared" si="131"/>
        <v>1.8169861144055051</v>
      </c>
      <c r="V456" s="5">
        <f t="shared" si="132"/>
        <v>1.8169861144055051</v>
      </c>
      <c r="W456" s="5">
        <f t="shared" si="133"/>
        <v>1.8169861144055051</v>
      </c>
      <c r="X456" s="5">
        <f t="shared" si="134"/>
        <v>1</v>
      </c>
      <c r="Y456" s="5">
        <f t="shared" si="135"/>
        <v>1.8380222101348427</v>
      </c>
      <c r="Z456" s="5">
        <f t="shared" si="136"/>
        <v>1.5047676302581392</v>
      </c>
      <c r="AA456" s="5">
        <f t="shared" si="137"/>
        <v>1.5775646521690443</v>
      </c>
      <c r="AB456" s="5">
        <f t="shared" si="138"/>
        <v>1.5775646521690443</v>
      </c>
      <c r="AC456" s="5">
        <f t="shared" si="139"/>
        <v>1.5775646521690443</v>
      </c>
      <c r="AD456" s="5">
        <f t="shared" si="140"/>
        <v>1.5775646521690443</v>
      </c>
    </row>
    <row r="457" spans="15:30" x14ac:dyDescent="0.2">
      <c r="O457" s="6">
        <f t="shared" si="125"/>
        <v>46.390000000000391</v>
      </c>
      <c r="P457" s="6">
        <f t="shared" si="126"/>
        <v>46.400000000000389</v>
      </c>
      <c r="Q457" s="5">
        <f t="shared" si="127"/>
        <v>1.8340793997245672</v>
      </c>
      <c r="R457" s="5">
        <f t="shared" si="128"/>
        <v>1.8340793997245672</v>
      </c>
      <c r="S457" s="5">
        <f t="shared" si="129"/>
        <v>1.8377884781397262</v>
      </c>
      <c r="T457" s="5">
        <f t="shared" si="130"/>
        <v>1.8134553050541731</v>
      </c>
      <c r="U457" s="5">
        <f t="shared" si="131"/>
        <v>1.8134553050541731</v>
      </c>
      <c r="V457" s="5">
        <f t="shared" si="132"/>
        <v>1.8134553050541731</v>
      </c>
      <c r="W457" s="5">
        <f t="shared" si="133"/>
        <v>1.8134553050541731</v>
      </c>
      <c r="X457" s="5">
        <f t="shared" si="134"/>
        <v>1</v>
      </c>
      <c r="Y457" s="5">
        <f t="shared" si="135"/>
        <v>1.8340793997245672</v>
      </c>
      <c r="Z457" s="5">
        <f t="shared" si="136"/>
        <v>1.5016368943737322</v>
      </c>
      <c r="AA457" s="5">
        <f t="shared" si="137"/>
        <v>1.5744575157391716</v>
      </c>
      <c r="AB457" s="5">
        <f t="shared" si="138"/>
        <v>1.5744575157391716</v>
      </c>
      <c r="AC457" s="5">
        <f t="shared" si="139"/>
        <v>1.5744575157391716</v>
      </c>
      <c r="AD457" s="5">
        <f t="shared" si="140"/>
        <v>1.5744575157391716</v>
      </c>
    </row>
    <row r="458" spans="15:30" x14ac:dyDescent="0.2">
      <c r="O458" s="6">
        <f t="shared" si="125"/>
        <v>46.490000000000393</v>
      </c>
      <c r="P458" s="6">
        <f t="shared" si="126"/>
        <v>46.500000000000391</v>
      </c>
      <c r="Q458" s="5">
        <f t="shared" si="127"/>
        <v>1.83016043078431</v>
      </c>
      <c r="R458" s="5">
        <f t="shared" si="128"/>
        <v>1.83016043078431</v>
      </c>
      <c r="S458" s="5">
        <f t="shared" si="129"/>
        <v>1.8340543219692831</v>
      </c>
      <c r="T458" s="5">
        <f t="shared" si="130"/>
        <v>1.8099446603654743</v>
      </c>
      <c r="U458" s="5">
        <f t="shared" si="131"/>
        <v>1.8099446603654743</v>
      </c>
      <c r="V458" s="5">
        <f t="shared" si="132"/>
        <v>1.8099446603654743</v>
      </c>
      <c r="W458" s="5">
        <f t="shared" si="133"/>
        <v>1.8099446603654743</v>
      </c>
      <c r="X458" s="5">
        <f t="shared" si="134"/>
        <v>1</v>
      </c>
      <c r="Y458" s="5">
        <f t="shared" si="135"/>
        <v>1.83016043078431</v>
      </c>
      <c r="Z458" s="5">
        <f t="shared" si="136"/>
        <v>1.4985273391303138</v>
      </c>
      <c r="AA458" s="5">
        <f t="shared" si="137"/>
        <v>1.5713698601913946</v>
      </c>
      <c r="AB458" s="5">
        <f t="shared" si="138"/>
        <v>1.5713698601913946</v>
      </c>
      <c r="AC458" s="5">
        <f t="shared" si="139"/>
        <v>1.5713698601913946</v>
      </c>
      <c r="AD458" s="5">
        <f t="shared" si="140"/>
        <v>1.5713698601913946</v>
      </c>
    </row>
    <row r="459" spans="15:30" x14ac:dyDescent="0.2">
      <c r="O459" s="6">
        <f t="shared" si="125"/>
        <v>46.590000000000394</v>
      </c>
      <c r="P459" s="6">
        <f t="shared" si="126"/>
        <v>46.600000000000392</v>
      </c>
      <c r="Q459" s="5">
        <f t="shared" si="127"/>
        <v>1.8262651057796944</v>
      </c>
      <c r="R459" s="5">
        <f t="shared" si="128"/>
        <v>1.8262651057796944</v>
      </c>
      <c r="S459" s="5">
        <f t="shared" si="129"/>
        <v>1.8303419620769223</v>
      </c>
      <c r="T459" s="5">
        <f t="shared" si="130"/>
        <v>1.8064540204360893</v>
      </c>
      <c r="U459" s="5">
        <f t="shared" si="131"/>
        <v>1.8064540204360893</v>
      </c>
      <c r="V459" s="5">
        <f t="shared" si="132"/>
        <v>1.8064540204360893</v>
      </c>
      <c r="W459" s="5">
        <f t="shared" si="133"/>
        <v>1.8064540204360893</v>
      </c>
      <c r="X459" s="5">
        <f t="shared" si="134"/>
        <v>1</v>
      </c>
      <c r="Y459" s="5">
        <f t="shared" si="135"/>
        <v>1.8262651057796944</v>
      </c>
      <c r="Z459" s="5">
        <f t="shared" si="136"/>
        <v>1.4954387799523596</v>
      </c>
      <c r="AA459" s="5">
        <f t="shared" si="137"/>
        <v>1.5683015232396413</v>
      </c>
      <c r="AB459" s="5">
        <f t="shared" si="138"/>
        <v>1.5683015232396413</v>
      </c>
      <c r="AC459" s="5">
        <f t="shared" si="139"/>
        <v>1.5683015232396413</v>
      </c>
      <c r="AD459" s="5">
        <f t="shared" si="140"/>
        <v>1.5683015232396413</v>
      </c>
    </row>
    <row r="460" spans="15:30" x14ac:dyDescent="0.2">
      <c r="O460" s="6">
        <f t="shared" si="125"/>
        <v>46.690000000000396</v>
      </c>
      <c r="P460" s="6">
        <f t="shared" si="126"/>
        <v>46.700000000000394</v>
      </c>
      <c r="Q460" s="5">
        <f t="shared" si="127"/>
        <v>1.8223932292897029</v>
      </c>
      <c r="R460" s="5">
        <f t="shared" si="128"/>
        <v>1.8223932292897029</v>
      </c>
      <c r="S460" s="5">
        <f t="shared" si="129"/>
        <v>1.8266512226951781</v>
      </c>
      <c r="T460" s="5">
        <f t="shared" si="130"/>
        <v>1.8029832270098751</v>
      </c>
      <c r="U460" s="5">
        <f t="shared" si="131"/>
        <v>1.8029832270098751</v>
      </c>
      <c r="V460" s="5">
        <f t="shared" si="132"/>
        <v>1.8029832270098751</v>
      </c>
      <c r="W460" s="5">
        <f t="shared" si="133"/>
        <v>1.8029832270098751</v>
      </c>
      <c r="X460" s="5">
        <f t="shared" si="134"/>
        <v>1</v>
      </c>
      <c r="Y460" s="5">
        <f t="shared" si="135"/>
        <v>1.8223932292897029</v>
      </c>
      <c r="Z460" s="5">
        <f t="shared" si="136"/>
        <v>1.4923710343400232</v>
      </c>
      <c r="AA460" s="5">
        <f t="shared" si="137"/>
        <v>1.5652523443473803</v>
      </c>
      <c r="AB460" s="5">
        <f t="shared" si="138"/>
        <v>1.5652523443473803</v>
      </c>
      <c r="AC460" s="5">
        <f t="shared" si="139"/>
        <v>1.5652523443473803</v>
      </c>
      <c r="AD460" s="5">
        <f t="shared" si="140"/>
        <v>1.5652523443473803</v>
      </c>
    </row>
    <row r="461" spans="15:30" x14ac:dyDescent="0.2">
      <c r="O461" s="6">
        <f t="shared" si="125"/>
        <v>46.790000000000397</v>
      </c>
      <c r="P461" s="6">
        <f t="shared" si="126"/>
        <v>46.800000000000395</v>
      </c>
      <c r="Q461" s="5">
        <f t="shared" si="127"/>
        <v>1.8185446079791254</v>
      </c>
      <c r="R461" s="5">
        <f t="shared" si="128"/>
        <v>1.8185446079791254</v>
      </c>
      <c r="S461" s="5">
        <f t="shared" si="129"/>
        <v>1.8229819298928749</v>
      </c>
      <c r="T461" s="5">
        <f t="shared" si="130"/>
        <v>1.7995321234570965</v>
      </c>
      <c r="U461" s="5">
        <f t="shared" si="131"/>
        <v>1.7995321234570965</v>
      </c>
      <c r="V461" s="5">
        <f t="shared" si="132"/>
        <v>1.7995321234570965</v>
      </c>
      <c r="W461" s="5">
        <f t="shared" si="133"/>
        <v>1.7995321234570965</v>
      </c>
      <c r="X461" s="5">
        <f t="shared" si="134"/>
        <v>1</v>
      </c>
      <c r="Y461" s="5">
        <f t="shared" si="135"/>
        <v>1.8185446079791254</v>
      </c>
      <c r="Z461" s="5">
        <f t="shared" si="136"/>
        <v>1.4893239218408241</v>
      </c>
      <c r="AA461" s="5">
        <f t="shared" si="137"/>
        <v>1.562222164704639</v>
      </c>
      <c r="AB461" s="5">
        <f t="shared" si="138"/>
        <v>1.562222164704639</v>
      </c>
      <c r="AC461" s="5">
        <f t="shared" si="139"/>
        <v>1.562222164704639</v>
      </c>
      <c r="AD461" s="5">
        <f t="shared" si="140"/>
        <v>1.562222164704639</v>
      </c>
    </row>
    <row r="462" spans="15:30" x14ac:dyDescent="0.2">
      <c r="O462" s="6">
        <f t="shared" si="125"/>
        <v>46.890000000000398</v>
      </c>
      <c r="P462" s="6">
        <f t="shared" si="126"/>
        <v>46.900000000000396</v>
      </c>
      <c r="Q462" s="5">
        <f t="shared" si="127"/>
        <v>1.8147190505714352</v>
      </c>
      <c r="R462" s="5">
        <f t="shared" si="128"/>
        <v>1.8147190505714352</v>
      </c>
      <c r="S462" s="5">
        <f t="shared" si="129"/>
        <v>1.8193339115516911</v>
      </c>
      <c r="T462" s="5">
        <f t="shared" si="130"/>
        <v>1.7961005547539681</v>
      </c>
      <c r="U462" s="5">
        <f t="shared" si="131"/>
        <v>1.7961005547539681</v>
      </c>
      <c r="V462" s="5">
        <f t="shared" si="132"/>
        <v>1.7961005547539681</v>
      </c>
      <c r="W462" s="5">
        <f t="shared" si="133"/>
        <v>1.7961005547539681</v>
      </c>
      <c r="X462" s="5">
        <f t="shared" si="134"/>
        <v>1</v>
      </c>
      <c r="Y462" s="5">
        <f t="shared" si="135"/>
        <v>1.8147190505714352</v>
      </c>
      <c r="Z462" s="5">
        <f t="shared" si="136"/>
        <v>1.4862972640217893</v>
      </c>
      <c r="AA462" s="5">
        <f t="shared" si="137"/>
        <v>1.5592108272053846</v>
      </c>
      <c r="AB462" s="5">
        <f t="shared" si="138"/>
        <v>1.5592108272053846</v>
      </c>
      <c r="AC462" s="5">
        <f t="shared" si="139"/>
        <v>1.5592108272053846</v>
      </c>
      <c r="AD462" s="5">
        <f t="shared" si="140"/>
        <v>1.5592108272053846</v>
      </c>
    </row>
    <row r="463" spans="15:30" x14ac:dyDescent="0.2">
      <c r="O463" s="6">
        <f t="shared" si="125"/>
        <v>46.9900000000004</v>
      </c>
      <c r="P463" s="6">
        <f t="shared" si="126"/>
        <v>47.000000000000398</v>
      </c>
      <c r="Q463" s="5">
        <f t="shared" si="127"/>
        <v>1.8109163678220759</v>
      </c>
      <c r="R463" s="5">
        <f t="shared" si="128"/>
        <v>1.8109163678220759</v>
      </c>
      <c r="S463" s="5">
        <f t="shared" si="129"/>
        <v>1.8157069973430815</v>
      </c>
      <c r="T463" s="5">
        <f t="shared" si="130"/>
        <v>1.7926883674624963</v>
      </c>
      <c r="U463" s="5">
        <f t="shared" si="131"/>
        <v>1.7926883674624963</v>
      </c>
      <c r="V463" s="5">
        <f t="shared" si="132"/>
        <v>1.7926883674624963</v>
      </c>
      <c r="W463" s="5">
        <f t="shared" si="133"/>
        <v>1.7926883674624963</v>
      </c>
      <c r="X463" s="5">
        <f t="shared" si="134"/>
        <v>1</v>
      </c>
      <c r="Y463" s="5">
        <f t="shared" si="135"/>
        <v>1.8109163678220759</v>
      </c>
      <c r="Z463" s="5">
        <f t="shared" si="136"/>
        <v>1.4832908844420378</v>
      </c>
      <c r="AA463" s="5">
        <f t="shared" si="137"/>
        <v>1.5562181764252463</v>
      </c>
      <c r="AB463" s="5">
        <f t="shared" si="138"/>
        <v>1.5562181764252463</v>
      </c>
      <c r="AC463" s="5">
        <f t="shared" si="139"/>
        <v>1.5562181764252463</v>
      </c>
      <c r="AD463" s="5">
        <f t="shared" si="140"/>
        <v>1.5562181764252463</v>
      </c>
    </row>
    <row r="464" spans="15:30" x14ac:dyDescent="0.2">
      <c r="O464" s="6">
        <f t="shared" si="125"/>
        <v>47.090000000000401</v>
      </c>
      <c r="P464" s="6">
        <f t="shared" si="126"/>
        <v>47.100000000000399</v>
      </c>
      <c r="Q464" s="5">
        <f t="shared" si="127"/>
        <v>1.8071363724921596</v>
      </c>
      <c r="R464" s="5">
        <f t="shared" si="128"/>
        <v>1.8071363724921596</v>
      </c>
      <c r="S464" s="5">
        <f t="shared" si="129"/>
        <v>1.8121010187055366</v>
      </c>
      <c r="T464" s="5">
        <f t="shared" si="130"/>
        <v>1.7892954097106268</v>
      </c>
      <c r="U464" s="5">
        <f t="shared" si="131"/>
        <v>1.7892954097106268</v>
      </c>
      <c r="V464" s="5">
        <f t="shared" si="132"/>
        <v>1.7892954097106268</v>
      </c>
      <c r="W464" s="5">
        <f t="shared" si="133"/>
        <v>1.7892954097106268</v>
      </c>
      <c r="X464" s="5">
        <f t="shared" si="134"/>
        <v>1</v>
      </c>
      <c r="Y464" s="5">
        <f t="shared" si="135"/>
        <v>1.8071363724921596</v>
      </c>
      <c r="Z464" s="5">
        <f t="shared" si="136"/>
        <v>1.4803046086258009</v>
      </c>
      <c r="AA464" s="5">
        <f t="shared" si="137"/>
        <v>1.5532440585995859</v>
      </c>
      <c r="AB464" s="5">
        <f t="shared" si="138"/>
        <v>1.5532440585995859</v>
      </c>
      <c r="AC464" s="5">
        <f t="shared" si="139"/>
        <v>1.5532440585995859</v>
      </c>
      <c r="AD464" s="5">
        <f t="shared" si="140"/>
        <v>1.5532440585995859</v>
      </c>
    </row>
    <row r="465" spans="15:30" x14ac:dyDescent="0.2">
      <c r="O465" s="6">
        <f t="shared" si="125"/>
        <v>47.190000000000403</v>
      </c>
      <c r="P465" s="6">
        <f t="shared" si="126"/>
        <v>47.200000000000401</v>
      </c>
      <c r="Q465" s="5">
        <f t="shared" si="127"/>
        <v>1.8033788793225638</v>
      </c>
      <c r="R465" s="5">
        <f t="shared" si="128"/>
        <v>1.8033788793225638</v>
      </c>
      <c r="S465" s="5">
        <f t="shared" si="129"/>
        <v>1.8085158088221946</v>
      </c>
      <c r="T465" s="5">
        <f t="shared" si="130"/>
        <v>1.7859215311726775</v>
      </c>
      <c r="U465" s="5">
        <f t="shared" si="131"/>
        <v>1.7859215311726775</v>
      </c>
      <c r="V465" s="5">
        <f t="shared" si="132"/>
        <v>1.7859215311726775</v>
      </c>
      <c r="W465" s="5">
        <f t="shared" si="133"/>
        <v>1.7859215311726775</v>
      </c>
      <c r="X465" s="5">
        <f t="shared" si="134"/>
        <v>1</v>
      </c>
      <c r="Y465" s="5">
        <f t="shared" si="135"/>
        <v>1.8033788793225638</v>
      </c>
      <c r="Z465" s="5">
        <f t="shared" si="136"/>
        <v>1.4773382640358721</v>
      </c>
      <c r="AA465" s="5">
        <f t="shared" si="137"/>
        <v>1.5502883216018988</v>
      </c>
      <c r="AB465" s="5">
        <f t="shared" si="138"/>
        <v>1.5502883216018988</v>
      </c>
      <c r="AC465" s="5">
        <f t="shared" si="139"/>
        <v>1.5502883216018988</v>
      </c>
      <c r="AD465" s="5">
        <f t="shared" si="140"/>
        <v>1.5502883216018988</v>
      </c>
    </row>
    <row r="466" spans="15:30" x14ac:dyDescent="0.2">
      <c r="O466" s="6">
        <f t="shared" si="125"/>
        <v>47.290000000000404</v>
      </c>
      <c r="P466" s="6">
        <f t="shared" si="126"/>
        <v>47.300000000000402</v>
      </c>
      <c r="Q466" s="5">
        <f t="shared" si="127"/>
        <v>1.7996437050084191</v>
      </c>
      <c r="R466" s="5">
        <f t="shared" si="128"/>
        <v>1.7996437050084191</v>
      </c>
      <c r="S466" s="5">
        <f t="shared" si="129"/>
        <v>1.8049512025987731</v>
      </c>
      <c r="T466" s="5">
        <f t="shared" si="130"/>
        <v>1.7825665830500659</v>
      </c>
      <c r="U466" s="5">
        <f t="shared" si="131"/>
        <v>1.7825665830500659</v>
      </c>
      <c r="V466" s="5">
        <f t="shared" si="132"/>
        <v>1.7825665830500659</v>
      </c>
      <c r="W466" s="5">
        <f t="shared" si="133"/>
        <v>1.7825665830500659</v>
      </c>
      <c r="X466" s="5">
        <f t="shared" si="134"/>
        <v>1</v>
      </c>
      <c r="Y466" s="5">
        <f t="shared" si="135"/>
        <v>1.7996437050084191</v>
      </c>
      <c r="Z466" s="5">
        <f t="shared" si="136"/>
        <v>1.4743916800474761</v>
      </c>
      <c r="AA466" s="5">
        <f t="shared" si="137"/>
        <v>1.5473508149225514</v>
      </c>
      <c r="AB466" s="5">
        <f t="shared" si="138"/>
        <v>1.5473508149225514</v>
      </c>
      <c r="AC466" s="5">
        <f t="shared" si="139"/>
        <v>1.5473508149225514</v>
      </c>
      <c r="AD466" s="5">
        <f t="shared" si="140"/>
        <v>1.5473508149225514</v>
      </c>
    </row>
    <row r="467" spans="15:30" x14ac:dyDescent="0.2">
      <c r="O467" s="6">
        <f t="shared" si="125"/>
        <v>47.390000000000406</v>
      </c>
      <c r="P467" s="6">
        <f t="shared" si="126"/>
        <v>47.400000000000404</v>
      </c>
      <c r="Q467" s="5">
        <f t="shared" si="127"/>
        <v>1.7959306681739879</v>
      </c>
      <c r="R467" s="5">
        <f t="shared" si="128"/>
        <v>1.7959306681739879</v>
      </c>
      <c r="S467" s="5">
        <f t="shared" si="129"/>
        <v>1.8014070366418418</v>
      </c>
      <c r="T467" s="5">
        <f t="shared" si="130"/>
        <v>1.7792304180523166</v>
      </c>
      <c r="U467" s="5">
        <f t="shared" si="131"/>
        <v>1.7792304180523166</v>
      </c>
      <c r="V467" s="5">
        <f t="shared" si="132"/>
        <v>1.7792304180523166</v>
      </c>
      <c r="W467" s="5">
        <f t="shared" si="133"/>
        <v>1.7792304180523166</v>
      </c>
      <c r="X467" s="5">
        <f t="shared" si="134"/>
        <v>1</v>
      </c>
      <c r="Y467" s="5">
        <f t="shared" si="135"/>
        <v>1.7959306681739879</v>
      </c>
      <c r="Z467" s="5">
        <f t="shared" si="136"/>
        <v>1.4714646879225501</v>
      </c>
      <c r="AA467" s="5">
        <f t="shared" si="137"/>
        <v>1.5444313896478379</v>
      </c>
      <c r="AB467" s="5">
        <f t="shared" si="138"/>
        <v>1.5444313896478379</v>
      </c>
      <c r="AC467" s="5">
        <f t="shared" si="139"/>
        <v>1.5444313896478379</v>
      </c>
      <c r="AD467" s="5">
        <f t="shared" si="140"/>
        <v>1.5444313896478379</v>
      </c>
    </row>
    <row r="468" spans="15:30" x14ac:dyDescent="0.2">
      <c r="O468" s="6">
        <f t="shared" si="125"/>
        <v>47.490000000000407</v>
      </c>
      <c r="P468" s="6">
        <f t="shared" si="126"/>
        <v>47.500000000000405</v>
      </c>
      <c r="Q468" s="5">
        <f t="shared" si="127"/>
        <v>1.7922395893479204</v>
      </c>
      <c r="R468" s="5">
        <f t="shared" si="128"/>
        <v>1.7922395893479204</v>
      </c>
      <c r="S468" s="5">
        <f t="shared" si="129"/>
        <v>1.7978831492374141</v>
      </c>
      <c r="T468" s="5">
        <f t="shared" si="130"/>
        <v>1.775912890378347</v>
      </c>
      <c r="U468" s="5">
        <f t="shared" si="131"/>
        <v>1.775912890378347</v>
      </c>
      <c r="V468" s="5">
        <f t="shared" si="132"/>
        <v>1.775912890378347</v>
      </c>
      <c r="W468" s="5">
        <f t="shared" si="133"/>
        <v>1.775912890378347</v>
      </c>
      <c r="X468" s="5">
        <f t="shared" si="134"/>
        <v>1</v>
      </c>
      <c r="Y468" s="5">
        <f t="shared" si="135"/>
        <v>1.7922395893479204</v>
      </c>
      <c r="Z468" s="5">
        <f t="shared" si="136"/>
        <v>1.4685571207844335</v>
      </c>
      <c r="AA468" s="5">
        <f t="shared" si="137"/>
        <v>1.5415298984393597</v>
      </c>
      <c r="AB468" s="5">
        <f t="shared" si="138"/>
        <v>1.5415298984393597</v>
      </c>
      <c r="AC468" s="5">
        <f t="shared" si="139"/>
        <v>1.5415298984393597</v>
      </c>
      <c r="AD468" s="5">
        <f t="shared" si="140"/>
        <v>1.5415298984393597</v>
      </c>
    </row>
    <row r="469" spans="15:30" x14ac:dyDescent="0.2">
      <c r="O469" s="6">
        <f t="shared" si="125"/>
        <v>47.590000000000408</v>
      </c>
      <c r="P469" s="6">
        <f t="shared" si="126"/>
        <v>47.600000000000406</v>
      </c>
      <c r="Q469" s="5">
        <f t="shared" si="127"/>
        <v>1.7885702909388839</v>
      </c>
      <c r="R469" s="5">
        <f t="shared" si="128"/>
        <v>1.7885702909388839</v>
      </c>
      <c r="S469" s="5">
        <f t="shared" si="129"/>
        <v>1.7943793803298507</v>
      </c>
      <c r="T469" s="5">
        <f t="shared" si="130"/>
        <v>1.7726138556980309</v>
      </c>
      <c r="U469" s="5">
        <f t="shared" si="131"/>
        <v>1.7726138556980309</v>
      </c>
      <c r="V469" s="5">
        <f t="shared" si="132"/>
        <v>1.7726138556980309</v>
      </c>
      <c r="W469" s="5">
        <f t="shared" si="133"/>
        <v>1.7726138556980309</v>
      </c>
      <c r="X469" s="5">
        <f t="shared" si="134"/>
        <v>1</v>
      </c>
      <c r="Y469" s="5">
        <f t="shared" si="135"/>
        <v>1.7885702909388839</v>
      </c>
      <c r="Z469" s="5">
        <f t="shared" si="136"/>
        <v>1.4656688135929503</v>
      </c>
      <c r="AA469" s="5">
        <f t="shared" si="137"/>
        <v>1.538646195513715</v>
      </c>
      <c r="AB469" s="5">
        <f t="shared" si="138"/>
        <v>1.538646195513715</v>
      </c>
      <c r="AC469" s="5">
        <f t="shared" si="139"/>
        <v>1.538646195513715</v>
      </c>
      <c r="AD469" s="5">
        <f t="shared" si="140"/>
        <v>1.538646195513715</v>
      </c>
    </row>
    <row r="470" spans="15:30" x14ac:dyDescent="0.2">
      <c r="O470" s="6">
        <f t="shared" si="125"/>
        <v>47.69000000000041</v>
      </c>
      <c r="P470" s="6">
        <f t="shared" si="126"/>
        <v>47.700000000000408</v>
      </c>
      <c r="Q470" s="5">
        <f t="shared" si="127"/>
        <v>1.7849225972115583</v>
      </c>
      <c r="R470" s="5">
        <f t="shared" si="128"/>
        <v>1.7849225972115583</v>
      </c>
      <c r="S470" s="5">
        <f t="shared" si="129"/>
        <v>1.7908955715010837</v>
      </c>
      <c r="T470" s="5">
        <f t="shared" si="130"/>
        <v>1.7693331711340274</v>
      </c>
      <c r="U470" s="5">
        <f t="shared" si="131"/>
        <v>1.7693331711340274</v>
      </c>
      <c r="V470" s="5">
        <f t="shared" si="132"/>
        <v>1.7693331711340274</v>
      </c>
      <c r="W470" s="5">
        <f t="shared" si="133"/>
        <v>1.7693331711340274</v>
      </c>
      <c r="X470" s="5">
        <f t="shared" si="134"/>
        <v>1</v>
      </c>
      <c r="Y470" s="5">
        <f t="shared" si="135"/>
        <v>1.7849225972115583</v>
      </c>
      <c r="Z470" s="5">
        <f t="shared" si="136"/>
        <v>1.4627996031198887</v>
      </c>
      <c r="AA470" s="5">
        <f t="shared" si="137"/>
        <v>1.5357801366224988</v>
      </c>
      <c r="AB470" s="5">
        <f t="shared" si="138"/>
        <v>1.5357801366224988</v>
      </c>
      <c r="AC470" s="5">
        <f t="shared" si="139"/>
        <v>1.5357801366224988</v>
      </c>
      <c r="AD470" s="5">
        <f t="shared" si="140"/>
        <v>1.5357801366224988</v>
      </c>
    </row>
    <row r="471" spans="15:30" x14ac:dyDescent="0.2">
      <c r="O471" s="6">
        <f t="shared" si="125"/>
        <v>47.790000000000411</v>
      </c>
      <c r="P471" s="6">
        <f t="shared" si="126"/>
        <v>47.800000000000409</v>
      </c>
      <c r="Q471" s="5">
        <f t="shared" si="127"/>
        <v>1.7812963342629948</v>
      </c>
      <c r="R471" s="5">
        <f t="shared" si="128"/>
        <v>1.7812963342629948</v>
      </c>
      <c r="S471" s="5">
        <f t="shared" si="129"/>
        <v>1.7874315659501432</v>
      </c>
      <c r="T471" s="5">
        <f t="shared" si="130"/>
        <v>1.7660706952438767</v>
      </c>
      <c r="U471" s="5">
        <f t="shared" si="131"/>
        <v>1.7660706952438767</v>
      </c>
      <c r="V471" s="5">
        <f t="shared" si="132"/>
        <v>1.7660706952438767</v>
      </c>
      <c r="W471" s="5">
        <f t="shared" si="133"/>
        <v>1.7660706952438767</v>
      </c>
      <c r="X471" s="5">
        <f t="shared" si="134"/>
        <v>1</v>
      </c>
      <c r="Y471" s="5">
        <f t="shared" si="135"/>
        <v>1.7812963342629948</v>
      </c>
      <c r="Z471" s="5">
        <f t="shared" si="136"/>
        <v>1.4599493279248579</v>
      </c>
      <c r="AA471" s="5">
        <f t="shared" si="137"/>
        <v>1.5329315790326048</v>
      </c>
      <c r="AB471" s="5">
        <f t="shared" si="138"/>
        <v>1.5329315790326048</v>
      </c>
      <c r="AC471" s="5">
        <f t="shared" si="139"/>
        <v>1.5329315790326048</v>
      </c>
      <c r="AD471" s="5">
        <f t="shared" si="140"/>
        <v>1.5329315790326048</v>
      </c>
    </row>
    <row r="472" spans="15:30" x14ac:dyDescent="0.2">
      <c r="O472" s="6">
        <f t="shared" si="125"/>
        <v>47.890000000000413</v>
      </c>
      <c r="P472" s="6">
        <f t="shared" si="126"/>
        <v>47.900000000000411</v>
      </c>
      <c r="Q472" s="5">
        <f t="shared" si="127"/>
        <v>1.7776913299993253</v>
      </c>
      <c r="R472" s="5">
        <f t="shared" si="128"/>
        <v>1.7776913299993253</v>
      </c>
      <c r="S472" s="5">
        <f t="shared" si="129"/>
        <v>1.7839872084729871</v>
      </c>
      <c r="T472" s="5">
        <f t="shared" si="130"/>
        <v>1.7628262880023549</v>
      </c>
      <c r="U472" s="5">
        <f t="shared" si="131"/>
        <v>1.7628262880023549</v>
      </c>
      <c r="V472" s="5">
        <f t="shared" si="132"/>
        <v>1.7628262880023549</v>
      </c>
      <c r="W472" s="5">
        <f t="shared" si="133"/>
        <v>1.7628262880023549</v>
      </c>
      <c r="X472" s="5">
        <f t="shared" si="134"/>
        <v>1</v>
      </c>
      <c r="Y472" s="5">
        <f t="shared" si="135"/>
        <v>1.7776913299993253</v>
      </c>
      <c r="Z472" s="5">
        <f t="shared" si="136"/>
        <v>1.457117828331528</v>
      </c>
      <c r="AA472" s="5">
        <f t="shared" si="137"/>
        <v>1.5301003815068235</v>
      </c>
      <c r="AB472" s="5">
        <f t="shared" si="138"/>
        <v>1.5301003815068235</v>
      </c>
      <c r="AC472" s="5">
        <f t="shared" si="139"/>
        <v>1.5301003815068235</v>
      </c>
      <c r="AD472" s="5">
        <f t="shared" si="140"/>
        <v>1.5301003815068235</v>
      </c>
    </row>
    <row r="473" spans="15:30" x14ac:dyDescent="0.2">
      <c r="O473" s="6">
        <f t="shared" si="125"/>
        <v>47.990000000000414</v>
      </c>
      <c r="P473" s="6">
        <f t="shared" si="126"/>
        <v>48.000000000000412</v>
      </c>
      <c r="Q473" s="5">
        <f t="shared" si="127"/>
        <v>1.7741074141128224</v>
      </c>
      <c r="R473" s="5">
        <f t="shared" si="128"/>
        <v>1.7741074141128224</v>
      </c>
      <c r="S473" s="5">
        <f t="shared" si="129"/>
        <v>1.7805623454426229</v>
      </c>
      <c r="T473" s="5">
        <f t="shared" si="130"/>
        <v>1.759599810784086</v>
      </c>
      <c r="U473" s="5">
        <f t="shared" si="131"/>
        <v>1.759599810784086</v>
      </c>
      <c r="V473" s="5">
        <f t="shared" si="132"/>
        <v>1.759599810784086</v>
      </c>
      <c r="W473" s="5">
        <f t="shared" si="133"/>
        <v>1.759599810784086</v>
      </c>
      <c r="X473" s="5">
        <f t="shared" si="134"/>
        <v>1</v>
      </c>
      <c r="Y473" s="5">
        <f t="shared" si="135"/>
        <v>1.7741074141128224</v>
      </c>
      <c r="Z473" s="5">
        <f t="shared" si="136"/>
        <v>1.4543049464042355</v>
      </c>
      <c r="AA473" s="5">
        <f t="shared" si="137"/>
        <v>1.5272864042847327</v>
      </c>
      <c r="AB473" s="5">
        <f t="shared" si="138"/>
        <v>1.5272864042847327</v>
      </c>
      <c r="AC473" s="5">
        <f t="shared" si="139"/>
        <v>1.5272864042847327</v>
      </c>
      <c r="AD473" s="5">
        <f t="shared" si="140"/>
        <v>1.5272864042847327</v>
      </c>
    </row>
    <row r="474" spans="15:30" x14ac:dyDescent="0.2">
      <c r="O474" s="6">
        <f t="shared" si="125"/>
        <v>48.090000000000416</v>
      </c>
      <c r="P474" s="6">
        <f t="shared" si="126"/>
        <v>48.100000000000414</v>
      </c>
      <c r="Q474" s="5">
        <f t="shared" si="127"/>
        <v>1.7705444180592989</v>
      </c>
      <c r="R474" s="5">
        <f t="shared" si="128"/>
        <v>1.7705444180592989</v>
      </c>
      <c r="S474" s="5">
        <f t="shared" si="129"/>
        <v>1.777156824789528</v>
      </c>
      <c r="T474" s="5">
        <f t="shared" si="130"/>
        <v>1.7563911263464065</v>
      </c>
      <c r="U474" s="5">
        <f t="shared" si="131"/>
        <v>1.7563911263464065</v>
      </c>
      <c r="V474" s="5">
        <f t="shared" si="132"/>
        <v>1.7563911263464065</v>
      </c>
      <c r="W474" s="5">
        <f t="shared" si="133"/>
        <v>1.7563911263464065</v>
      </c>
      <c r="X474" s="5">
        <f t="shared" si="134"/>
        <v>1</v>
      </c>
      <c r="Y474" s="5">
        <f t="shared" si="135"/>
        <v>1.7705444180592989</v>
      </c>
      <c r="Z474" s="5">
        <f t="shared" si="136"/>
        <v>1.4515105259249552</v>
      </c>
      <c r="AA474" s="5">
        <f t="shared" si="137"/>
        <v>1.5244895090638761</v>
      </c>
      <c r="AB474" s="5">
        <f t="shared" si="138"/>
        <v>1.5244895090638761</v>
      </c>
      <c r="AC474" s="5">
        <f t="shared" si="139"/>
        <v>1.5244895090638761</v>
      </c>
      <c r="AD474" s="5">
        <f t="shared" si="140"/>
        <v>1.5244895090638761</v>
      </c>
    </row>
    <row r="475" spans="15:30" x14ac:dyDescent="0.2">
      <c r="O475" s="6">
        <f t="shared" si="125"/>
        <v>48.190000000000417</v>
      </c>
      <c r="P475" s="6">
        <f t="shared" si="126"/>
        <v>48.200000000000415</v>
      </c>
      <c r="Q475" s="5">
        <f t="shared" si="127"/>
        <v>1.7670021750358473</v>
      </c>
      <c r="R475" s="5">
        <f t="shared" si="128"/>
        <v>1.7670021750358473</v>
      </c>
      <c r="S475" s="5">
        <f t="shared" si="129"/>
        <v>1.7737704959823515</v>
      </c>
      <c r="T475" s="5">
        <f t="shared" si="130"/>
        <v>1.753200098812475</v>
      </c>
      <c r="U475" s="5">
        <f t="shared" si="131"/>
        <v>1.753200098812475</v>
      </c>
      <c r="V475" s="5">
        <f t="shared" si="132"/>
        <v>1.753200098812475</v>
      </c>
      <c r="W475" s="5">
        <f t="shared" si="133"/>
        <v>1.753200098812475</v>
      </c>
      <c r="X475" s="5">
        <f t="shared" si="134"/>
        <v>1</v>
      </c>
      <c r="Y475" s="5">
        <f t="shared" si="135"/>
        <v>1.7670021750358473</v>
      </c>
      <c r="Z475" s="5">
        <f t="shared" si="136"/>
        <v>1.4487344123706265</v>
      </c>
      <c r="AA475" s="5">
        <f t="shared" si="137"/>
        <v>1.5217095589812233</v>
      </c>
      <c r="AB475" s="5">
        <f t="shared" si="138"/>
        <v>1.5217095589812233</v>
      </c>
      <c r="AC475" s="5">
        <f t="shared" si="139"/>
        <v>1.5217095589812233</v>
      </c>
      <c r="AD475" s="5">
        <f t="shared" si="140"/>
        <v>1.5217095589812233</v>
      </c>
    </row>
    <row r="476" spans="15:30" x14ac:dyDescent="0.2">
      <c r="O476" s="6">
        <f t="shared" si="125"/>
        <v>48.290000000000418</v>
      </c>
      <c r="P476" s="6">
        <f t="shared" si="126"/>
        <v>48.300000000000416</v>
      </c>
      <c r="Q476" s="5">
        <f t="shared" si="127"/>
        <v>1.763480519958907</v>
      </c>
      <c r="R476" s="5">
        <f t="shared" si="128"/>
        <v>1.763480519958907</v>
      </c>
      <c r="S476" s="5">
        <f t="shared" si="129"/>
        <v>1.7704032100088984</v>
      </c>
      <c r="T476" s="5">
        <f t="shared" si="130"/>
        <v>1.7500265936546247</v>
      </c>
      <c r="U476" s="5">
        <f t="shared" si="131"/>
        <v>1.7500265936546247</v>
      </c>
      <c r="V476" s="5">
        <f t="shared" si="132"/>
        <v>1.7500265936546247</v>
      </c>
      <c r="W476" s="5">
        <f t="shared" si="133"/>
        <v>1.7500265936546247</v>
      </c>
      <c r="X476" s="5">
        <f t="shared" si="134"/>
        <v>1</v>
      </c>
      <c r="Y476" s="5">
        <f t="shared" si="135"/>
        <v>1.763480519958907</v>
      </c>
      <c r="Z476" s="5">
        <f t="shared" si="136"/>
        <v>1.4459764528908345</v>
      </c>
      <c r="AA476" s="5">
        <f t="shared" si="137"/>
        <v>1.5189464185949066</v>
      </c>
      <c r="AB476" s="5">
        <f t="shared" si="138"/>
        <v>1.5189464185949066</v>
      </c>
      <c r="AC476" s="5">
        <f t="shared" si="139"/>
        <v>1.5189464185949066</v>
      </c>
      <c r="AD476" s="5">
        <f t="shared" si="140"/>
        <v>1.5189464185949066</v>
      </c>
    </row>
    <row r="477" spans="15:30" x14ac:dyDescent="0.2">
      <c r="O477" s="6">
        <f t="shared" si="125"/>
        <v>48.39000000000042</v>
      </c>
      <c r="P477" s="6">
        <f t="shared" si="126"/>
        <v>48.400000000000418</v>
      </c>
      <c r="Q477" s="5">
        <f t="shared" si="127"/>
        <v>1.7599792894426571</v>
      </c>
      <c r="R477" s="5">
        <f t="shared" si="128"/>
        <v>1.7599792894426571</v>
      </c>
      <c r="S477" s="5">
        <f t="shared" si="129"/>
        <v>1.7670548193573947</v>
      </c>
      <c r="T477" s="5">
        <f t="shared" si="130"/>
        <v>1.7468704776779629</v>
      </c>
      <c r="U477" s="5">
        <f t="shared" si="131"/>
        <v>1.7468704776779629</v>
      </c>
      <c r="V477" s="5">
        <f t="shared" si="132"/>
        <v>1.7468704776779629</v>
      </c>
      <c r="W477" s="5">
        <f t="shared" si="133"/>
        <v>1.7468704776779629</v>
      </c>
      <c r="X477" s="5">
        <f t="shared" si="134"/>
        <v>1</v>
      </c>
      <c r="Y477" s="5">
        <f t="shared" si="135"/>
        <v>1.7599792894426571</v>
      </c>
      <c r="Z477" s="5">
        <f t="shared" si="136"/>
        <v>1.4432364962858328</v>
      </c>
      <c r="AA477" s="5">
        <f t="shared" si="137"/>
        <v>1.5161999538662323</v>
      </c>
      <c r="AB477" s="5">
        <f t="shared" si="138"/>
        <v>1.5161999538662323</v>
      </c>
      <c r="AC477" s="5">
        <f t="shared" si="139"/>
        <v>1.5161999538662323</v>
      </c>
      <c r="AD477" s="5">
        <f t="shared" si="140"/>
        <v>1.5161999538662323</v>
      </c>
    </row>
    <row r="478" spans="15:30" x14ac:dyDescent="0.2">
      <c r="O478" s="6">
        <f t="shared" si="125"/>
        <v>48.490000000000421</v>
      </c>
      <c r="P478" s="6">
        <f t="shared" si="126"/>
        <v>48.500000000000419</v>
      </c>
      <c r="Q478" s="5">
        <f t="shared" si="127"/>
        <v>1.7564983217777299</v>
      </c>
      <c r="R478" s="5">
        <f t="shared" si="128"/>
        <v>1.7564983217777299</v>
      </c>
      <c r="S478" s="5">
        <f t="shared" si="129"/>
        <v>1.7637251779980156</v>
      </c>
      <c r="T478" s="5">
        <f t="shared" si="130"/>
        <v>1.7437316190041949</v>
      </c>
      <c r="U478" s="5">
        <f t="shared" si="131"/>
        <v>1.7437316190041949</v>
      </c>
      <c r="V478" s="5">
        <f t="shared" si="132"/>
        <v>1.7437316190041949</v>
      </c>
      <c r="W478" s="5">
        <f t="shared" si="133"/>
        <v>1.7437316190041949</v>
      </c>
      <c r="X478" s="5">
        <f t="shared" si="134"/>
        <v>1</v>
      </c>
      <c r="Y478" s="5">
        <f t="shared" si="135"/>
        <v>1.7564983217777299</v>
      </c>
      <c r="Z478" s="5">
        <f t="shared" si="136"/>
        <v>1.4405143929849038</v>
      </c>
      <c r="AA478" s="5">
        <f t="shared" si="137"/>
        <v>1.5134700321419554</v>
      </c>
      <c r="AB478" s="5">
        <f t="shared" si="138"/>
        <v>1.5134700321419554</v>
      </c>
      <c r="AC478" s="5">
        <f t="shared" si="139"/>
        <v>1.5134700321419554</v>
      </c>
      <c r="AD478" s="5">
        <f t="shared" si="140"/>
        <v>1.5134700321419554</v>
      </c>
    </row>
    <row r="479" spans="15:30" x14ac:dyDescent="0.2">
      <c r="O479" s="6">
        <f t="shared" si="125"/>
        <v>48.590000000000423</v>
      </c>
      <c r="P479" s="6">
        <f t="shared" si="126"/>
        <v>48.600000000000421</v>
      </c>
      <c r="Q479" s="5">
        <f t="shared" si="127"/>
        <v>1.7530374569102363</v>
      </c>
      <c r="R479" s="5">
        <f t="shared" si="128"/>
        <v>1.7530374569102363</v>
      </c>
      <c r="S479" s="5">
        <f t="shared" si="129"/>
        <v>1.7604141413646959</v>
      </c>
      <c r="T479" s="5">
        <f t="shared" si="130"/>
        <v>1.7406098870556868</v>
      </c>
      <c r="U479" s="5">
        <f t="shared" si="131"/>
        <v>1.7406098870556868</v>
      </c>
      <c r="V479" s="5">
        <f t="shared" si="132"/>
        <v>1.7406098870556868</v>
      </c>
      <c r="W479" s="5">
        <f t="shared" si="133"/>
        <v>1.7406098870556868</v>
      </c>
      <c r="X479" s="5">
        <f t="shared" si="134"/>
        <v>1</v>
      </c>
      <c r="Y479" s="5">
        <f t="shared" si="135"/>
        <v>1.7530374569102363</v>
      </c>
      <c r="Z479" s="5">
        <f t="shared" si="136"/>
        <v>1.4378099950250549</v>
      </c>
      <c r="AA479" s="5">
        <f t="shared" si="137"/>
        <v>1.5107565221368242</v>
      </c>
      <c r="AB479" s="5">
        <f t="shared" si="138"/>
        <v>1.5107565221368242</v>
      </c>
      <c r="AC479" s="5">
        <f t="shared" si="139"/>
        <v>1.5107565221368242</v>
      </c>
      <c r="AD479" s="5">
        <f t="shared" si="140"/>
        <v>1.5107565221368242</v>
      </c>
    </row>
    <row r="480" spans="15:30" x14ac:dyDescent="0.2">
      <c r="O480" s="6">
        <f t="shared" si="125"/>
        <v>48.690000000000424</v>
      </c>
      <c r="P480" s="6">
        <f t="shared" si="126"/>
        <v>48.700000000000422</v>
      </c>
      <c r="Q480" s="5">
        <f t="shared" si="127"/>
        <v>1.749596536421099</v>
      </c>
      <c r="R480" s="5">
        <f t="shared" si="128"/>
        <v>1.749596536421099</v>
      </c>
      <c r="S480" s="5">
        <f t="shared" si="129"/>
        <v>1.7571215663371889</v>
      </c>
      <c r="T480" s="5">
        <f t="shared" si="130"/>
        <v>1.7375051525397549</v>
      </c>
      <c r="U480" s="5">
        <f t="shared" si="131"/>
        <v>1.7375051525397549</v>
      </c>
      <c r="V480" s="5">
        <f t="shared" si="132"/>
        <v>1.7375051525397549</v>
      </c>
      <c r="W480" s="5">
        <f t="shared" si="133"/>
        <v>1.7375051525397549</v>
      </c>
      <c r="X480" s="5">
        <f t="shared" si="134"/>
        <v>1</v>
      </c>
      <c r="Y480" s="5">
        <f t="shared" si="135"/>
        <v>1.749596536421099</v>
      </c>
      <c r="Z480" s="5">
        <f t="shared" si="136"/>
        <v>1.4351231560300395</v>
      </c>
      <c r="AA480" s="5">
        <f t="shared" si="137"/>
        <v>1.5080592939163771</v>
      </c>
      <c r="AB480" s="5">
        <f t="shared" si="138"/>
        <v>1.5080592939163771</v>
      </c>
      <c r="AC480" s="5">
        <f t="shared" si="139"/>
        <v>1.5080592939163771</v>
      </c>
      <c r="AD480" s="5">
        <f t="shared" si="140"/>
        <v>1.5080592939163771</v>
      </c>
    </row>
    <row r="481" spans="15:30" x14ac:dyDescent="0.2">
      <c r="O481" s="6">
        <f t="shared" si="125"/>
        <v>48.790000000000425</v>
      </c>
      <c r="P481" s="6">
        <f t="shared" si="126"/>
        <v>48.800000000000423</v>
      </c>
      <c r="Q481" s="5">
        <f t="shared" si="127"/>
        <v>1.746175403505694</v>
      </c>
      <c r="R481" s="5">
        <f t="shared" si="128"/>
        <v>1.746175403505694</v>
      </c>
      <c r="S481" s="5">
        <f t="shared" si="129"/>
        <v>1.7538473112233923</v>
      </c>
      <c r="T481" s="5">
        <f t="shared" si="130"/>
        <v>1.7344172874331765</v>
      </c>
      <c r="U481" s="5">
        <f t="shared" si="131"/>
        <v>1.7344172874331765</v>
      </c>
      <c r="V481" s="5">
        <f t="shared" si="132"/>
        <v>1.7344172874331765</v>
      </c>
      <c r="W481" s="5">
        <f t="shared" si="133"/>
        <v>1.7344172874331765</v>
      </c>
      <c r="X481" s="5">
        <f t="shared" si="134"/>
        <v>1</v>
      </c>
      <c r="Y481" s="5">
        <f t="shared" si="135"/>
        <v>1.746175403505694</v>
      </c>
      <c r="Z481" s="5">
        <f t="shared" si="136"/>
        <v>1.4324537311896981</v>
      </c>
      <c r="AA481" s="5">
        <f t="shared" si="137"/>
        <v>1.5053782188799973</v>
      </c>
      <c r="AB481" s="5">
        <f t="shared" si="138"/>
        <v>1.5053782188799973</v>
      </c>
      <c r="AC481" s="5">
        <f t="shared" si="139"/>
        <v>1.5053782188799973</v>
      </c>
      <c r="AD481" s="5">
        <f t="shared" si="140"/>
        <v>1.5053782188799973</v>
      </c>
    </row>
    <row r="482" spans="15:30" x14ac:dyDescent="0.2">
      <c r="O482" s="6">
        <f t="shared" si="125"/>
        <v>48.890000000000427</v>
      </c>
      <c r="P482" s="6">
        <f t="shared" si="126"/>
        <v>48.900000000000425</v>
      </c>
      <c r="Q482" s="5">
        <f t="shared" si="127"/>
        <v>1.7427739029537874</v>
      </c>
      <c r="R482" s="5">
        <f t="shared" si="128"/>
        <v>1.7427739029537874</v>
      </c>
      <c r="S482" s="5">
        <f t="shared" si="129"/>
        <v>1.7505912357419302</v>
      </c>
      <c r="T482" s="5">
        <f t="shared" si="130"/>
        <v>1.7313461649669235</v>
      </c>
      <c r="U482" s="5">
        <f t="shared" si="131"/>
        <v>1.7313461649669235</v>
      </c>
      <c r="V482" s="5">
        <f t="shared" si="132"/>
        <v>1.7313461649669235</v>
      </c>
      <c r="W482" s="5">
        <f t="shared" si="133"/>
        <v>1.7313461649669235</v>
      </c>
      <c r="X482" s="5">
        <f t="shared" si="134"/>
        <v>1</v>
      </c>
      <c r="Y482" s="5">
        <f t="shared" si="135"/>
        <v>1.7427739029537874</v>
      </c>
      <c r="Z482" s="5">
        <f t="shared" si="136"/>
        <v>1.4298015772396167</v>
      </c>
      <c r="AA482" s="5">
        <f t="shared" si="137"/>
        <v>1.5027131697442189</v>
      </c>
      <c r="AB482" s="5">
        <f t="shared" si="138"/>
        <v>1.5027131697442189</v>
      </c>
      <c r="AC482" s="5">
        <f t="shared" si="139"/>
        <v>1.5027131697442189</v>
      </c>
      <c r="AD482" s="5">
        <f t="shared" si="140"/>
        <v>1.5027131697442189</v>
      </c>
    </row>
    <row r="483" spans="15:30" x14ac:dyDescent="0.2">
      <c r="O483" s="6">
        <f t="shared" si="125"/>
        <v>48.990000000000428</v>
      </c>
      <c r="P483" s="6">
        <f t="shared" si="126"/>
        <v>49.000000000000426</v>
      </c>
      <c r="Q483" s="5">
        <f t="shared" si="127"/>
        <v>1.7393918811297628</v>
      </c>
      <c r="R483" s="5">
        <f t="shared" si="128"/>
        <v>1.7393918811297628</v>
      </c>
      <c r="S483" s="5">
        <f t="shared" si="129"/>
        <v>1.7473532010049808</v>
      </c>
      <c r="T483" s="5">
        <f t="shared" si="130"/>
        <v>1.7282916596111142</v>
      </c>
      <c r="U483" s="5">
        <f t="shared" si="131"/>
        <v>1.7282916596111142</v>
      </c>
      <c r="V483" s="5">
        <f t="shared" si="132"/>
        <v>1.7282916596111142</v>
      </c>
      <c r="W483" s="5">
        <f t="shared" si="133"/>
        <v>1.7282916596111142</v>
      </c>
      <c r="X483" s="5">
        <f t="shared" si="134"/>
        <v>1</v>
      </c>
      <c r="Y483" s="5">
        <f t="shared" si="135"/>
        <v>1.7393918811297628</v>
      </c>
      <c r="Z483" s="5">
        <f t="shared" si="136"/>
        <v>1.4271665524410937</v>
      </c>
      <c r="AA483" s="5">
        <f t="shared" si="137"/>
        <v>1.5000640205262732</v>
      </c>
      <c r="AB483" s="5">
        <f t="shared" si="138"/>
        <v>1.5000640205262732</v>
      </c>
      <c r="AC483" s="5">
        <f t="shared" si="139"/>
        <v>1.5000640205262732</v>
      </c>
      <c r="AD483" s="5">
        <f t="shared" si="140"/>
        <v>1.5000640205262732</v>
      </c>
    </row>
    <row r="484" spans="15:30" x14ac:dyDescent="0.2">
      <c r="O484" s="6">
        <f t="shared" si="125"/>
        <v>49.09000000000043</v>
      </c>
      <c r="P484" s="6">
        <f t="shared" si="126"/>
        <v>49.100000000000428</v>
      </c>
      <c r="Q484" s="5">
        <f t="shared" si="127"/>
        <v>1.7360291859531416</v>
      </c>
      <c r="R484" s="5">
        <f t="shared" si="128"/>
        <v>1.7360291859531416</v>
      </c>
      <c r="S484" s="5">
        <f t="shared" si="129"/>
        <v>1.7441330695013502</v>
      </c>
      <c r="T484" s="5">
        <f t="shared" si="130"/>
        <v>1.7252536470601718</v>
      </c>
      <c r="U484" s="5">
        <f t="shared" si="131"/>
        <v>1.7252536470601718</v>
      </c>
      <c r="V484" s="5">
        <f t="shared" si="132"/>
        <v>1.7252536470601718</v>
      </c>
      <c r="W484" s="5">
        <f t="shared" si="133"/>
        <v>1.7252536470601718</v>
      </c>
      <c r="X484" s="5">
        <f t="shared" si="134"/>
        <v>1</v>
      </c>
      <c r="Y484" s="5">
        <f t="shared" si="135"/>
        <v>1.7360291859531416</v>
      </c>
      <c r="Z484" s="5">
        <f t="shared" si="136"/>
        <v>1.4245485165614122</v>
      </c>
      <c r="AA484" s="5">
        <f t="shared" si="137"/>
        <v>1.4974306465278842</v>
      </c>
      <c r="AB484" s="5">
        <f t="shared" si="138"/>
        <v>1.4974306465278842</v>
      </c>
      <c r="AC484" s="5">
        <f t="shared" si="139"/>
        <v>1.4974306465278842</v>
      </c>
      <c r="AD484" s="5">
        <f t="shared" si="140"/>
        <v>1.4974306465278842</v>
      </c>
    </row>
    <row r="485" spans="15:30" x14ac:dyDescent="0.2">
      <c r="O485" s="6">
        <f t="shared" si="125"/>
        <v>49.190000000000431</v>
      </c>
      <c r="P485" s="6">
        <f t="shared" si="126"/>
        <v>49.200000000000429</v>
      </c>
      <c r="Q485" s="5">
        <f t="shared" si="127"/>
        <v>1.7326856668793855</v>
      </c>
      <c r="R485" s="5">
        <f t="shared" si="128"/>
        <v>1.7326856668793855</v>
      </c>
      <c r="S485" s="5">
        <f t="shared" si="129"/>
        <v>1.7409307050797946</v>
      </c>
      <c r="T485" s="5">
        <f t="shared" si="130"/>
        <v>1.7222320042182</v>
      </c>
      <c r="U485" s="5">
        <f t="shared" si="131"/>
        <v>1.7222320042182</v>
      </c>
      <c r="V485" s="5">
        <f t="shared" si="132"/>
        <v>1.7222320042182</v>
      </c>
      <c r="W485" s="5">
        <f t="shared" si="133"/>
        <v>1.7222320042182</v>
      </c>
      <c r="X485" s="5">
        <f t="shared" si="134"/>
        <v>1</v>
      </c>
      <c r="Y485" s="5">
        <f t="shared" si="135"/>
        <v>1.7326856668793855</v>
      </c>
      <c r="Z485" s="5">
        <f t="shared" si="136"/>
        <v>1.4219473308544097</v>
      </c>
      <c r="AA485" s="5">
        <f t="shared" si="137"/>
        <v>1.4948129243192949</v>
      </c>
      <c r="AB485" s="5">
        <f t="shared" si="138"/>
        <v>1.4948129243192949</v>
      </c>
      <c r="AC485" s="5">
        <f t="shared" si="139"/>
        <v>1.4948129243192949</v>
      </c>
      <c r="AD485" s="5">
        <f t="shared" si="140"/>
        <v>1.4948129243192949</v>
      </c>
    </row>
    <row r="486" spans="15:30" x14ac:dyDescent="0.2">
      <c r="O486" s="6">
        <f t="shared" si="125"/>
        <v>49.290000000000433</v>
      </c>
      <c r="P486" s="6">
        <f t="shared" si="126"/>
        <v>49.300000000000431</v>
      </c>
      <c r="Q486" s="5">
        <f t="shared" si="127"/>
        <v>1.7293611748809758</v>
      </c>
      <c r="R486" s="5">
        <f t="shared" si="128"/>
        <v>1.7293611748809758</v>
      </c>
      <c r="S486" s="5">
        <f t="shared" si="129"/>
        <v>1.7377459729325737</v>
      </c>
      <c r="T486" s="5">
        <f t="shared" si="130"/>
        <v>1.7192266091845618</v>
      </c>
      <c r="U486" s="5">
        <f t="shared" si="131"/>
        <v>1.7192266091845618</v>
      </c>
      <c r="V486" s="5">
        <f t="shared" si="132"/>
        <v>1.7192266091845618</v>
      </c>
      <c r="W486" s="5">
        <f t="shared" si="133"/>
        <v>1.7192266091845618</v>
      </c>
      <c r="X486" s="5">
        <f t="shared" si="134"/>
        <v>1</v>
      </c>
      <c r="Y486" s="5">
        <f t="shared" si="135"/>
        <v>1.7293611748809758</v>
      </c>
      <c r="Z486" s="5">
        <f t="shared" si="136"/>
        <v>1.419362858041344</v>
      </c>
      <c r="AA486" s="5">
        <f t="shared" si="137"/>
        <v>1.492210731723532</v>
      </c>
      <c r="AB486" s="5">
        <f t="shared" si="138"/>
        <v>1.492210731723532</v>
      </c>
      <c r="AC486" s="5">
        <f t="shared" si="139"/>
        <v>1.492210731723532</v>
      </c>
      <c r="AD486" s="5">
        <f t="shared" si="140"/>
        <v>1.492210731723532</v>
      </c>
    </row>
    <row r="487" spans="15:30" x14ac:dyDescent="0.2">
      <c r="O487" s="6">
        <f t="shared" si="125"/>
        <v>49.390000000000434</v>
      </c>
      <c r="P487" s="6">
        <f t="shared" si="126"/>
        <v>49.400000000000432</v>
      </c>
      <c r="Q487" s="5">
        <f t="shared" si="127"/>
        <v>1.7260555624287703</v>
      </c>
      <c r="R487" s="5">
        <f t="shared" si="128"/>
        <v>1.7260555624287703</v>
      </c>
      <c r="S487" s="5">
        <f t="shared" si="129"/>
        <v>1.7345787395792431</v>
      </c>
      <c r="T487" s="5">
        <f t="shared" si="130"/>
        <v>1.7162373412396605</v>
      </c>
      <c r="U487" s="5">
        <f t="shared" si="131"/>
        <v>1.7162373412396605</v>
      </c>
      <c r="V487" s="5">
        <f t="shared" si="132"/>
        <v>1.7162373412396605</v>
      </c>
      <c r="W487" s="5">
        <f t="shared" si="133"/>
        <v>1.7162373412396605</v>
      </c>
      <c r="X487" s="5">
        <f t="shared" si="134"/>
        <v>1</v>
      </c>
      <c r="Y487" s="5">
        <f t="shared" si="135"/>
        <v>1.7260555624287703</v>
      </c>
      <c r="Z487" s="5">
        <f t="shared" si="136"/>
        <v>1.4167949622920459</v>
      </c>
      <c r="AA487" s="5">
        <f t="shared" si="137"/>
        <v>1.4896239478008972</v>
      </c>
      <c r="AB487" s="5">
        <f t="shared" si="138"/>
        <v>1.4896239478008972</v>
      </c>
      <c r="AC487" s="5">
        <f t="shared" si="139"/>
        <v>1.4896239478008972</v>
      </c>
      <c r="AD487" s="5">
        <f t="shared" si="140"/>
        <v>1.4896239478008972</v>
      </c>
    </row>
    <row r="488" spans="15:30" x14ac:dyDescent="0.2">
      <c r="O488" s="6">
        <f t="shared" si="125"/>
        <v>49.490000000000435</v>
      </c>
      <c r="P488" s="6">
        <f t="shared" si="126"/>
        <v>49.500000000000433</v>
      </c>
      <c r="Q488" s="5">
        <f t="shared" si="127"/>
        <v>1.7227686834736264</v>
      </c>
      <c r="R488" s="5">
        <f t="shared" si="128"/>
        <v>1.7227686834736264</v>
      </c>
      <c r="S488" s="5">
        <f t="shared" si="129"/>
        <v>1.7314288728506761</v>
      </c>
      <c r="T488" s="5">
        <f t="shared" si="130"/>
        <v>1.7132640808309205</v>
      </c>
      <c r="U488" s="5">
        <f t="shared" si="131"/>
        <v>1.7132640808309205</v>
      </c>
      <c r="V488" s="5">
        <f t="shared" si="132"/>
        <v>1.7132640808309205</v>
      </c>
      <c r="W488" s="5">
        <f t="shared" si="133"/>
        <v>1.7132640808309205</v>
      </c>
      <c r="X488" s="5">
        <f t="shared" si="134"/>
        <v>1</v>
      </c>
      <c r="Y488" s="5">
        <f t="shared" si="135"/>
        <v>1.7227686834736264</v>
      </c>
      <c r="Z488" s="5">
        <f t="shared" si="136"/>
        <v>1.4142435092063581</v>
      </c>
      <c r="AA488" s="5">
        <f t="shared" si="137"/>
        <v>1.4870524528336859</v>
      </c>
      <c r="AB488" s="5">
        <f t="shared" si="138"/>
        <v>1.4870524528336859</v>
      </c>
      <c r="AC488" s="5">
        <f t="shared" si="139"/>
        <v>1.4870524528336859</v>
      </c>
      <c r="AD488" s="5">
        <f t="shared" si="140"/>
        <v>1.4870524528336859</v>
      </c>
    </row>
    <row r="489" spans="15:30" x14ac:dyDescent="0.2">
      <c r="O489" s="6">
        <f t="shared" si="125"/>
        <v>49.590000000000437</v>
      </c>
      <c r="P489" s="6">
        <f t="shared" si="126"/>
        <v>49.600000000000435</v>
      </c>
      <c r="Q489" s="5">
        <f t="shared" si="127"/>
        <v>1.7195003934282924</v>
      </c>
      <c r="R489" s="5">
        <f t="shared" si="128"/>
        <v>1.7195003934282924</v>
      </c>
      <c r="S489" s="5">
        <f t="shared" si="129"/>
        <v>1.7282962418733088</v>
      </c>
      <c r="T489" s="5">
        <f t="shared" si="130"/>
        <v>1.7103067095589657</v>
      </c>
      <c r="U489" s="5">
        <f t="shared" si="131"/>
        <v>1.7103067095589657</v>
      </c>
      <c r="V489" s="5">
        <f t="shared" si="132"/>
        <v>1.7103067095589657</v>
      </c>
      <c r="W489" s="5">
        <f t="shared" si="133"/>
        <v>1.7103067095589657</v>
      </c>
      <c r="X489" s="5">
        <f t="shared" si="134"/>
        <v>1</v>
      </c>
      <c r="Y489" s="5">
        <f t="shared" si="135"/>
        <v>1.7195003934282924</v>
      </c>
      <c r="Z489" s="5">
        <f t="shared" si="136"/>
        <v>1.41170836579585</v>
      </c>
      <c r="AA489" s="5">
        <f t="shared" si="137"/>
        <v>1.4844961283111286</v>
      </c>
      <c r="AB489" s="5">
        <f t="shared" si="138"/>
        <v>1.4844961283111286</v>
      </c>
      <c r="AC489" s="5">
        <f t="shared" si="139"/>
        <v>1.4844961283111286</v>
      </c>
      <c r="AD489" s="5">
        <f t="shared" si="140"/>
        <v>1.4844961283111286</v>
      </c>
    </row>
    <row r="490" spans="15:30" x14ac:dyDescent="0.2">
      <c r="O490" s="6">
        <f t="shared" si="125"/>
        <v>49.690000000000438</v>
      </c>
      <c r="P490" s="6">
        <f t="shared" si="126"/>
        <v>49.700000000000436</v>
      </c>
      <c r="Q490" s="5">
        <f t="shared" si="127"/>
        <v>1.7162505491495577</v>
      </c>
      <c r="R490" s="5">
        <f t="shared" si="128"/>
        <v>1.7162505491495577</v>
      </c>
      <c r="S490" s="5">
        <f t="shared" si="129"/>
        <v>1.7251807170536149</v>
      </c>
      <c r="T490" s="5">
        <f t="shared" si="130"/>
        <v>1.7073651101639922</v>
      </c>
      <c r="U490" s="5">
        <f t="shared" si="131"/>
        <v>1.7073651101639922</v>
      </c>
      <c r="V490" s="5">
        <f t="shared" si="132"/>
        <v>1.7073651101639922</v>
      </c>
      <c r="W490" s="5">
        <f t="shared" si="133"/>
        <v>1.7073651101639922</v>
      </c>
      <c r="X490" s="5">
        <f t="shared" si="134"/>
        <v>1</v>
      </c>
      <c r="Y490" s="5">
        <f t="shared" si="135"/>
        <v>1.7162505491495577</v>
      </c>
      <c r="Z490" s="5">
        <f t="shared" si="136"/>
        <v>1.4091894004658094</v>
      </c>
      <c r="AA490" s="5">
        <f t="shared" si="137"/>
        <v>1.4819548569145475</v>
      </c>
      <c r="AB490" s="5">
        <f t="shared" si="138"/>
        <v>1.4819548569145475</v>
      </c>
      <c r="AC490" s="5">
        <f t="shared" si="139"/>
        <v>1.4819548569145475</v>
      </c>
      <c r="AD490" s="5">
        <f t="shared" si="140"/>
        <v>1.4819548569145475</v>
      </c>
    </row>
    <row r="491" spans="15:30" x14ac:dyDescent="0.2">
      <c r="O491" s="6">
        <f t="shared" si="125"/>
        <v>49.79000000000044</v>
      </c>
      <c r="P491" s="6">
        <f t="shared" si="126"/>
        <v>49.800000000000438</v>
      </c>
      <c r="Q491" s="5">
        <f t="shared" si="127"/>
        <v>1.7130190089206581</v>
      </c>
      <c r="R491" s="5">
        <f t="shared" si="128"/>
        <v>1.7130190089206581</v>
      </c>
      <c r="S491" s="5">
        <f t="shared" si="129"/>
        <v>1.7220821700627951</v>
      </c>
      <c r="T491" s="5">
        <f t="shared" si="130"/>
        <v>1.7044391665123266</v>
      </c>
      <c r="U491" s="5">
        <f t="shared" si="131"/>
        <v>1.7044391665123266</v>
      </c>
      <c r="V491" s="5">
        <f t="shared" si="132"/>
        <v>1.7044391665123266</v>
      </c>
      <c r="W491" s="5">
        <f t="shared" si="133"/>
        <v>1.7044391665123266</v>
      </c>
      <c r="X491" s="5">
        <f t="shared" si="134"/>
        <v>1</v>
      </c>
      <c r="Y491" s="5">
        <f t="shared" si="135"/>
        <v>1.7130190089206581</v>
      </c>
      <c r="Z491" s="5">
        <f t="shared" si="136"/>
        <v>1.4066864829975023</v>
      </c>
      <c r="AA491" s="5">
        <f t="shared" si="137"/>
        <v>1.4794285225027319</v>
      </c>
      <c r="AB491" s="5">
        <f t="shared" si="138"/>
        <v>1.4794285225027319</v>
      </c>
      <c r="AC491" s="5">
        <f t="shared" si="139"/>
        <v>1.4794285225027319</v>
      </c>
      <c r="AD491" s="5">
        <f t="shared" si="140"/>
        <v>1.4794285225027319</v>
      </c>
    </row>
    <row r="492" spans="15:30" x14ac:dyDescent="0.2">
      <c r="O492" s="6">
        <f t="shared" si="125"/>
        <v>49.890000000000441</v>
      </c>
      <c r="P492" s="6">
        <f t="shared" si="126"/>
        <v>49.900000000000439</v>
      </c>
      <c r="Q492" s="5">
        <f t="shared" si="127"/>
        <v>1.7098056324339386</v>
      </c>
      <c r="R492" s="5">
        <f t="shared" si="128"/>
        <v>1.7098056324339386</v>
      </c>
      <c r="S492" s="5">
        <f t="shared" si="129"/>
        <v>1.7190004738216809</v>
      </c>
      <c r="T492" s="5">
        <f t="shared" si="130"/>
        <v>1.7015287635831766</v>
      </c>
      <c r="U492" s="5">
        <f t="shared" si="131"/>
        <v>1.7015287635831766</v>
      </c>
      <c r="V492" s="5">
        <f t="shared" si="132"/>
        <v>1.7015287635831766</v>
      </c>
      <c r="W492" s="5">
        <f t="shared" si="133"/>
        <v>1.7015287635831766</v>
      </c>
      <c r="X492" s="5">
        <f t="shared" si="134"/>
        <v>1</v>
      </c>
      <c r="Y492" s="5">
        <f t="shared" si="135"/>
        <v>1.7098056324339386</v>
      </c>
      <c r="Z492" s="5">
        <f t="shared" si="136"/>
        <v>1.4041994845306984</v>
      </c>
      <c r="AA492" s="5">
        <f t="shared" si="137"/>
        <v>1.4769170100975224</v>
      </c>
      <c r="AB492" s="5">
        <f t="shared" si="138"/>
        <v>1.4769170100975224</v>
      </c>
      <c r="AC492" s="5">
        <f t="shared" si="139"/>
        <v>1.4769170100975224</v>
      </c>
      <c r="AD492" s="5">
        <f t="shared" si="140"/>
        <v>1.4769170100975224</v>
      </c>
    </row>
    <row r="493" spans="15:30" x14ac:dyDescent="0.2">
      <c r="O493" s="6">
        <f t="shared" si="125"/>
        <v>49.990000000000443</v>
      </c>
      <c r="P493" s="6">
        <f t="shared" si="126"/>
        <v>50.000000000000441</v>
      </c>
      <c r="Q493" s="5">
        <f t="shared" si="127"/>
        <v>1.706610280773758</v>
      </c>
      <c r="R493" s="5">
        <f t="shared" si="128"/>
        <v>1.706610280773758</v>
      </c>
      <c r="S493" s="5">
        <f t="shared" si="129"/>
        <v>1.7159355024858578</v>
      </c>
      <c r="T493" s="5">
        <f t="shared" si="130"/>
        <v>1.698633787455563</v>
      </c>
      <c r="U493" s="5">
        <f t="shared" si="131"/>
        <v>1.698633787455563</v>
      </c>
      <c r="V493" s="5">
        <f t="shared" si="132"/>
        <v>1.698633787455563</v>
      </c>
      <c r="W493" s="5">
        <f t="shared" si="133"/>
        <v>1.698633787455563</v>
      </c>
      <c r="X493" s="5">
        <f t="shared" si="134"/>
        <v>1</v>
      </c>
      <c r="Y493" s="5">
        <f t="shared" si="135"/>
        <v>1.706610280773758</v>
      </c>
      <c r="Z493" s="5">
        <f t="shared" si="136"/>
        <v>1.401728277546455</v>
      </c>
      <c r="AA493" s="5">
        <f t="shared" si="137"/>
        <v>1.4744202058696023</v>
      </c>
      <c r="AB493" s="5">
        <f t="shared" si="138"/>
        <v>1.4744202058696023</v>
      </c>
      <c r="AC493" s="5">
        <f t="shared" si="139"/>
        <v>1.4744202058696023</v>
      </c>
      <c r="AD493" s="5">
        <f t="shared" si="140"/>
        <v>1.4744202058696023</v>
      </c>
    </row>
    <row r="494" spans="15:30" x14ac:dyDescent="0.2">
      <c r="O494" s="6">
        <f t="shared" si="125"/>
        <v>50.090000000000444</v>
      </c>
      <c r="P494" s="6">
        <f t="shared" si="126"/>
        <v>50.100000000000442</v>
      </c>
      <c r="Q494" s="5">
        <f t="shared" si="127"/>
        <v>1.7034328163996406</v>
      </c>
      <c r="R494" s="5">
        <f t="shared" si="128"/>
        <v>1.7034328163996406</v>
      </c>
      <c r="S494" s="5">
        <f t="shared" si="129"/>
        <v>1.7128871314309899</v>
      </c>
      <c r="T494" s="5">
        <f t="shared" si="130"/>
        <v>1.6957541252954329</v>
      </c>
      <c r="U494" s="5">
        <f t="shared" si="131"/>
        <v>1.6957541252954329</v>
      </c>
      <c r="V494" s="5">
        <f t="shared" si="132"/>
        <v>1.6957541252954329</v>
      </c>
      <c r="W494" s="5">
        <f t="shared" si="133"/>
        <v>1.6957541252954329</v>
      </c>
      <c r="X494" s="5">
        <f t="shared" si="134"/>
        <v>1</v>
      </c>
      <c r="Y494" s="5">
        <f t="shared" si="135"/>
        <v>1.7034328163996406</v>
      </c>
      <c r="Z494" s="5">
        <f t="shared" si="136"/>
        <v>1.39927273585016</v>
      </c>
      <c r="AA494" s="5">
        <f t="shared" si="137"/>
        <v>1.4719379971244952</v>
      </c>
      <c r="AB494" s="5">
        <f t="shared" si="138"/>
        <v>1.4719379971244952</v>
      </c>
      <c r="AC494" s="5">
        <f t="shared" si="139"/>
        <v>1.4719379971244952</v>
      </c>
      <c r="AD494" s="5">
        <f t="shared" si="140"/>
        <v>1.4719379971244952</v>
      </c>
    </row>
    <row r="495" spans="15:30" x14ac:dyDescent="0.2">
      <c r="O495" s="6">
        <f t="shared" si="125"/>
        <v>50.190000000000445</v>
      </c>
      <c r="P495" s="6">
        <f t="shared" si="126"/>
        <v>50.200000000000443</v>
      </c>
      <c r="Q495" s="5">
        <f t="shared" si="127"/>
        <v>1.7002731031296683</v>
      </c>
      <c r="R495" s="5">
        <f t="shared" si="128"/>
        <v>1.7002731031296683</v>
      </c>
      <c r="S495" s="5">
        <f t="shared" si="129"/>
        <v>1.709855237238354</v>
      </c>
      <c r="T495" s="5">
        <f t="shared" si="130"/>
        <v>1.6928896653429524</v>
      </c>
      <c r="U495" s="5">
        <f t="shared" si="131"/>
        <v>1.6928896653429524</v>
      </c>
      <c r="V495" s="5">
        <f t="shared" si="132"/>
        <v>1.6928896653429524</v>
      </c>
      <c r="W495" s="5">
        <f t="shared" si="133"/>
        <v>1.6928896653429524</v>
      </c>
      <c r="X495" s="5">
        <f t="shared" si="134"/>
        <v>1</v>
      </c>
      <c r="Y495" s="5">
        <f t="shared" si="135"/>
        <v>1.7002731031296683</v>
      </c>
      <c r="Z495" s="5">
        <f t="shared" si="136"/>
        <v>1.3968327345548226</v>
      </c>
      <c r="AA495" s="5">
        <f t="shared" si="137"/>
        <v>1.4694702722887625</v>
      </c>
      <c r="AB495" s="5">
        <f t="shared" si="138"/>
        <v>1.4694702722887625</v>
      </c>
      <c r="AC495" s="5">
        <f t="shared" si="139"/>
        <v>1.4694702722887625</v>
      </c>
      <c r="AD495" s="5">
        <f t="shared" si="140"/>
        <v>1.4694702722887625</v>
      </c>
    </row>
    <row r="496" spans="15:30" x14ac:dyDescent="0.2">
      <c r="O496" s="6">
        <f t="shared" si="125"/>
        <v>50.290000000000447</v>
      </c>
      <c r="P496" s="6">
        <f t="shared" si="126"/>
        <v>50.300000000000445</v>
      </c>
      <c r="Q496" s="5">
        <f t="shared" si="127"/>
        <v>1.6971310061241081</v>
      </c>
      <c r="R496" s="5">
        <f t="shared" si="128"/>
        <v>1.6971310061241081</v>
      </c>
      <c r="S496" s="5">
        <f t="shared" si="129"/>
        <v>1.7068396976805746</v>
      </c>
      <c r="T496" s="5">
        <f t="shared" si="130"/>
        <v>1.6900402968999726</v>
      </c>
      <c r="U496" s="5">
        <f t="shared" si="131"/>
        <v>1.6900402968999726</v>
      </c>
      <c r="V496" s="5">
        <f t="shared" si="132"/>
        <v>1.6900402968999726</v>
      </c>
      <c r="W496" s="5">
        <f t="shared" si="133"/>
        <v>1.6900402968999726</v>
      </c>
      <c r="X496" s="5">
        <f t="shared" si="134"/>
        <v>1</v>
      </c>
      <c r="Y496" s="5">
        <f t="shared" si="135"/>
        <v>1.6971310061241081</v>
      </c>
      <c r="Z496" s="5">
        <f t="shared" si="136"/>
        <v>1.3944081500646155</v>
      </c>
      <c r="AA496" s="5">
        <f t="shared" si="137"/>
        <v>1.467016920896397</v>
      </c>
      <c r="AB496" s="5">
        <f t="shared" si="138"/>
        <v>1.467016920896397</v>
      </c>
      <c r="AC496" s="5">
        <f t="shared" si="139"/>
        <v>1.467016920896397</v>
      </c>
      <c r="AD496" s="5">
        <f t="shared" si="140"/>
        <v>1.467016920896397</v>
      </c>
    </row>
    <row r="497" spans="15:30" x14ac:dyDescent="0.2">
      <c r="O497" s="6">
        <f t="shared" si="125"/>
        <v>50.390000000000448</v>
      </c>
      <c r="P497" s="6">
        <f t="shared" si="126"/>
        <v>50.400000000000446</v>
      </c>
      <c r="Q497" s="5">
        <f t="shared" si="127"/>
        <v>1.6940063918692712</v>
      </c>
      <c r="R497" s="5">
        <f t="shared" si="128"/>
        <v>1.6940063918692712</v>
      </c>
      <c r="S497" s="5">
        <f t="shared" si="129"/>
        <v>1.7038403917075609</v>
      </c>
      <c r="T497" s="5">
        <f t="shared" si="130"/>
        <v>1.6872059103176715</v>
      </c>
      <c r="U497" s="5">
        <f t="shared" si="131"/>
        <v>1.6872059103176715</v>
      </c>
      <c r="V497" s="5">
        <f t="shared" si="132"/>
        <v>1.6872059103176715</v>
      </c>
      <c r="W497" s="5">
        <f t="shared" si="133"/>
        <v>1.6872059103176715</v>
      </c>
      <c r="X497" s="5">
        <f t="shared" si="134"/>
        <v>1</v>
      </c>
      <c r="Y497" s="5">
        <f t="shared" si="135"/>
        <v>1.6940063918692712</v>
      </c>
      <c r="Z497" s="5">
        <f t="shared" si="136"/>
        <v>1.3919988600586555</v>
      </c>
      <c r="AA497" s="5">
        <f t="shared" si="137"/>
        <v>1.4645778335754127</v>
      </c>
      <c r="AB497" s="5">
        <f t="shared" si="138"/>
        <v>1.4645778335754127</v>
      </c>
      <c r="AC497" s="5">
        <f t="shared" si="139"/>
        <v>1.4645778335754127</v>
      </c>
      <c r="AD497" s="5">
        <f t="shared" si="140"/>
        <v>1.4645778335754127</v>
      </c>
    </row>
    <row r="498" spans="15:30" x14ac:dyDescent="0.2">
      <c r="O498" s="6">
        <f t="shared" si="125"/>
        <v>50.49000000000045</v>
      </c>
      <c r="P498" s="6">
        <f t="shared" si="126"/>
        <v>50.500000000000448</v>
      </c>
      <c r="Q498" s="5">
        <f t="shared" si="127"/>
        <v>1.690899128161601</v>
      </c>
      <c r="R498" s="5">
        <f t="shared" si="128"/>
        <v>1.690899128161601</v>
      </c>
      <c r="S498" s="5">
        <f t="shared" si="129"/>
        <v>1.7008571994326327</v>
      </c>
      <c r="T498" s="5">
        <f t="shared" si="130"/>
        <v>1.6843863969843629</v>
      </c>
      <c r="U498" s="5">
        <f t="shared" si="131"/>
        <v>1.6843863969843629</v>
      </c>
      <c r="V498" s="5">
        <f t="shared" si="132"/>
        <v>1.6843863969843629</v>
      </c>
      <c r="W498" s="5">
        <f t="shared" si="133"/>
        <v>1.6843863969843629</v>
      </c>
      <c r="X498" s="5">
        <f t="shared" si="134"/>
        <v>1</v>
      </c>
      <c r="Y498" s="5">
        <f t="shared" si="135"/>
        <v>1.690899128161601</v>
      </c>
      <c r="Z498" s="5">
        <f t="shared" si="136"/>
        <v>1.3896047434750269</v>
      </c>
      <c r="AA498" s="5">
        <f t="shared" si="137"/>
        <v>1.4621529020346264</v>
      </c>
      <c r="AB498" s="5">
        <f t="shared" si="138"/>
        <v>1.4621529020346264</v>
      </c>
      <c r="AC498" s="5">
        <f t="shared" si="139"/>
        <v>1.4621529020346264</v>
      </c>
      <c r="AD498" s="5">
        <f t="shared" si="140"/>
        <v>1.4621529020346264</v>
      </c>
    </row>
    <row r="499" spans="15:30" x14ac:dyDescent="0.2">
      <c r="O499" s="6">
        <f t="shared" si="125"/>
        <v>50.590000000000451</v>
      </c>
      <c r="P499" s="6">
        <f t="shared" si="126"/>
        <v>50.600000000000449</v>
      </c>
      <c r="Q499" s="5">
        <f t="shared" si="127"/>
        <v>1.6878090840919864</v>
      </c>
      <c r="R499" s="5">
        <f t="shared" si="128"/>
        <v>1.6878090840919864</v>
      </c>
      <c r="S499" s="5">
        <f t="shared" si="129"/>
        <v>1.6978900021188479</v>
      </c>
      <c r="T499" s="5">
        <f t="shared" si="130"/>
        <v>1.6815816493134725</v>
      </c>
      <c r="U499" s="5">
        <f t="shared" si="131"/>
        <v>1.6815816493134725</v>
      </c>
      <c r="V499" s="5">
        <f t="shared" si="132"/>
        <v>1.6815816493134725</v>
      </c>
      <c r="W499" s="5">
        <f t="shared" si="133"/>
        <v>1.6815816493134725</v>
      </c>
      <c r="X499" s="5">
        <f t="shared" si="134"/>
        <v>1</v>
      </c>
      <c r="Y499" s="5">
        <f t="shared" si="135"/>
        <v>1.6878090840919864</v>
      </c>
      <c r="Z499" s="5">
        <f t="shared" si="136"/>
        <v>1.3872256804950385</v>
      </c>
      <c r="AA499" s="5">
        <f t="shared" si="137"/>
        <v>1.4597420190506243</v>
      </c>
      <c r="AB499" s="5">
        <f t="shared" si="138"/>
        <v>1.4597420190506243</v>
      </c>
      <c r="AC499" s="5">
        <f t="shared" si="139"/>
        <v>1.4597420190506243</v>
      </c>
      <c r="AD499" s="5">
        <f t="shared" si="140"/>
        <v>1.4597420190506243</v>
      </c>
    </row>
    <row r="500" spans="15:30" x14ac:dyDescent="0.2">
      <c r="O500" s="6">
        <f t="shared" si="125"/>
        <v>50.690000000000452</v>
      </c>
      <c r="P500" s="6">
        <f t="shared" si="126"/>
        <v>50.70000000000045</v>
      </c>
      <c r="Q500" s="5">
        <f t="shared" si="127"/>
        <v>1.6847361300302959</v>
      </c>
      <c r="R500" s="5">
        <f t="shared" si="128"/>
        <v>1.6847361300302959</v>
      </c>
      <c r="S500" s="5">
        <f t="shared" si="129"/>
        <v>1.6949386821655108</v>
      </c>
      <c r="T500" s="5">
        <f t="shared" si="130"/>
        <v>1.6787915607316817</v>
      </c>
      <c r="U500" s="5">
        <f t="shared" si="131"/>
        <v>1.6787915607316817</v>
      </c>
      <c r="V500" s="5">
        <f t="shared" si="132"/>
        <v>1.6787915607316817</v>
      </c>
      <c r="W500" s="5">
        <f t="shared" si="133"/>
        <v>1.6787915607316817</v>
      </c>
      <c r="X500" s="5">
        <f t="shared" si="134"/>
        <v>1</v>
      </c>
      <c r="Y500" s="5">
        <f t="shared" si="135"/>
        <v>1.6847361300302959</v>
      </c>
      <c r="Z500" s="5">
        <f t="shared" si="136"/>
        <v>1.3848615525277108</v>
      </c>
      <c r="AA500" s="5">
        <f t="shared" si="137"/>
        <v>1.457345078454916</v>
      </c>
      <c r="AB500" s="5">
        <f t="shared" si="138"/>
        <v>1.457345078454916</v>
      </c>
      <c r="AC500" s="5">
        <f t="shared" si="139"/>
        <v>1.457345078454916</v>
      </c>
      <c r="AD500" s="5">
        <f t="shared" si="140"/>
        <v>1.457345078454916</v>
      </c>
    </row>
    <row r="501" spans="15:30" x14ac:dyDescent="0.2">
      <c r="O501" s="6">
        <f t="shared" si="125"/>
        <v>50.790000000000454</v>
      </c>
      <c r="P501" s="6">
        <f t="shared" si="126"/>
        <v>50.800000000000452</v>
      </c>
      <c r="Q501" s="5">
        <f t="shared" si="127"/>
        <v>1.6816801376101271</v>
      </c>
      <c r="R501" s="5">
        <f t="shared" si="128"/>
        <v>1.6816801376101271</v>
      </c>
      <c r="S501" s="5">
        <f t="shared" si="129"/>
        <v>1.6920031230948753</v>
      </c>
      <c r="T501" s="5">
        <f t="shared" si="130"/>
        <v>1.6760160256672303</v>
      </c>
      <c r="U501" s="5">
        <f t="shared" si="131"/>
        <v>1.6760160256672303</v>
      </c>
      <c r="V501" s="5">
        <f t="shared" si="132"/>
        <v>1.6760160256672303</v>
      </c>
      <c r="W501" s="5">
        <f t="shared" si="133"/>
        <v>1.6760160256672303</v>
      </c>
      <c r="X501" s="5">
        <f t="shared" si="134"/>
        <v>1</v>
      </c>
      <c r="Y501" s="5">
        <f t="shared" si="135"/>
        <v>1.6816801376101271</v>
      </c>
      <c r="Z501" s="5">
        <f t="shared" si="136"/>
        <v>1.3825122421944911</v>
      </c>
      <c r="AA501" s="5">
        <f t="shared" si="137"/>
        <v>1.4549619751212697</v>
      </c>
      <c r="AB501" s="5">
        <f t="shared" si="138"/>
        <v>1.4549619751212697</v>
      </c>
      <c r="AC501" s="5">
        <f t="shared" si="139"/>
        <v>1.4549619751212697</v>
      </c>
      <c r="AD501" s="5">
        <f t="shared" si="140"/>
        <v>1.4549619751212697</v>
      </c>
    </row>
    <row r="502" spans="15:30" x14ac:dyDescent="0.2">
      <c r="O502" s="6">
        <f t="shared" si="125"/>
        <v>50.890000000000455</v>
      </c>
      <c r="P502" s="6">
        <f t="shared" si="126"/>
        <v>50.900000000000453</v>
      </c>
      <c r="Q502" s="5">
        <f t="shared" si="127"/>
        <v>1.6786409797137751</v>
      </c>
      <c r="R502" s="5">
        <f t="shared" si="128"/>
        <v>1.6786409797137751</v>
      </c>
      <c r="S502" s="5">
        <f t="shared" si="129"/>
        <v>1.6890832095390249</v>
      </c>
      <c r="T502" s="5">
        <f t="shared" si="130"/>
        <v>1.6732549395383789</v>
      </c>
      <c r="U502" s="5">
        <f t="shared" si="131"/>
        <v>1.6732549395383789</v>
      </c>
      <c r="V502" s="5">
        <f t="shared" si="132"/>
        <v>1.6732549395383789</v>
      </c>
      <c r="W502" s="5">
        <f t="shared" si="133"/>
        <v>1.6732549395383789</v>
      </c>
      <c r="X502" s="5">
        <f t="shared" si="134"/>
        <v>1</v>
      </c>
      <c r="Y502" s="5">
        <f t="shared" si="135"/>
        <v>1.6786409797137751</v>
      </c>
      <c r="Z502" s="5">
        <f t="shared" si="136"/>
        <v>1.3801776333141917</v>
      </c>
      <c r="AA502" s="5">
        <f t="shared" si="137"/>
        <v>1.4525926049532267</v>
      </c>
      <c r="AB502" s="5">
        <f t="shared" si="138"/>
        <v>1.4525926049532267</v>
      </c>
      <c r="AC502" s="5">
        <f t="shared" si="139"/>
        <v>1.4525926049532267</v>
      </c>
      <c r="AD502" s="5">
        <f t="shared" si="140"/>
        <v>1.4525926049532267</v>
      </c>
    </row>
    <row r="503" spans="15:30" x14ac:dyDescent="0.2">
      <c r="O503" s="6">
        <f t="shared" si="125"/>
        <v>50.990000000000457</v>
      </c>
      <c r="P503" s="6">
        <f t="shared" si="126"/>
        <v>51.000000000000455</v>
      </c>
      <c r="Q503" s="5">
        <f t="shared" si="127"/>
        <v>1.6756185304574065</v>
      </c>
      <c r="R503" s="5">
        <f t="shared" si="128"/>
        <v>1.6756185304574065</v>
      </c>
      <c r="S503" s="5">
        <f t="shared" si="129"/>
        <v>1.6861788272269365</v>
      </c>
      <c r="T503" s="5">
        <f t="shared" si="130"/>
        <v>1.6705081987420307</v>
      </c>
      <c r="U503" s="5">
        <f t="shared" si="131"/>
        <v>1.6705081987420307</v>
      </c>
      <c r="V503" s="5">
        <f t="shared" si="132"/>
        <v>1.6705081987420307</v>
      </c>
      <c r="W503" s="5">
        <f t="shared" si="133"/>
        <v>1.6705081987420307</v>
      </c>
      <c r="X503" s="5">
        <f t="shared" si="134"/>
        <v>1</v>
      </c>
      <c r="Y503" s="5">
        <f t="shared" si="135"/>
        <v>1.6756185304574065</v>
      </c>
      <c r="Z503" s="5">
        <f t="shared" si="136"/>
        <v>1.3778576108881477</v>
      </c>
      <c r="AA503" s="5">
        <f t="shared" si="137"/>
        <v>1.4502368648717907</v>
      </c>
      <c r="AB503" s="5">
        <f t="shared" si="138"/>
        <v>1.4502368648717907</v>
      </c>
      <c r="AC503" s="5">
        <f t="shared" si="139"/>
        <v>1.4502368648717907</v>
      </c>
      <c r="AD503" s="5">
        <f t="shared" si="140"/>
        <v>1.4502368648717907</v>
      </c>
    </row>
    <row r="504" spans="15:30" x14ac:dyDescent="0.2">
      <c r="O504" s="6">
        <f t="shared" si="125"/>
        <v>51.090000000000458</v>
      </c>
      <c r="P504" s="6">
        <f t="shared" si="126"/>
        <v>51.100000000000456</v>
      </c>
      <c r="Q504" s="5">
        <f t="shared" si="127"/>
        <v>1.6726126651764426</v>
      </c>
      <c r="R504" s="5">
        <f t="shared" si="128"/>
        <v>1.6726126651764426</v>
      </c>
      <c r="S504" s="5">
        <f t="shared" si="129"/>
        <v>1.6832898629717228</v>
      </c>
      <c r="T504" s="5">
        <f t="shared" si="130"/>
        <v>1.6677757006425038</v>
      </c>
      <c r="U504" s="5">
        <f t="shared" si="131"/>
        <v>1.6677757006425038</v>
      </c>
      <c r="V504" s="5">
        <f t="shared" si="132"/>
        <v>1.6677757006425038</v>
      </c>
      <c r="W504" s="5">
        <f t="shared" si="133"/>
        <v>1.6677757006425038</v>
      </c>
      <c r="X504" s="5">
        <f t="shared" si="134"/>
        <v>1</v>
      </c>
      <c r="Y504" s="5">
        <f t="shared" si="135"/>
        <v>1.6726126651764426</v>
      </c>
      <c r="Z504" s="5">
        <f t="shared" si="136"/>
        <v>1.3755520610855911</v>
      </c>
      <c r="AA504" s="5">
        <f t="shared" si="137"/>
        <v>1.4478946528032919</v>
      </c>
      <c r="AB504" s="5">
        <f t="shared" si="138"/>
        <v>1.4478946528032919</v>
      </c>
      <c r="AC504" s="5">
        <f t="shared" si="139"/>
        <v>1.4478946528032919</v>
      </c>
      <c r="AD504" s="5">
        <f t="shared" si="140"/>
        <v>1.4478946528032919</v>
      </c>
    </row>
    <row r="505" spans="15:30" x14ac:dyDescent="0.2">
      <c r="O505" s="6">
        <f t="shared" si="125"/>
        <v>51.19000000000046</v>
      </c>
      <c r="P505" s="6">
        <f t="shared" si="126"/>
        <v>51.200000000000458</v>
      </c>
      <c r="Q505" s="5">
        <f t="shared" si="127"/>
        <v>1.6696232604111463</v>
      </c>
      <c r="R505" s="5">
        <f t="shared" si="128"/>
        <v>1.6696232604111463</v>
      </c>
      <c r="S505" s="5">
        <f t="shared" si="129"/>
        <v>1.6804162046580466</v>
      </c>
      <c r="T505" s="5">
        <f t="shared" si="130"/>
        <v>1.6650573435604608</v>
      </c>
      <c r="U505" s="5">
        <f t="shared" si="131"/>
        <v>1.6650573435604608</v>
      </c>
      <c r="V505" s="5">
        <f t="shared" si="132"/>
        <v>1.6650573435604608</v>
      </c>
      <c r="W505" s="5">
        <f t="shared" si="133"/>
        <v>1.6650573435604608</v>
      </c>
      <c r="X505" s="5">
        <f t="shared" si="134"/>
        <v>1</v>
      </c>
      <c r="Y505" s="5">
        <f t="shared" si="135"/>
        <v>1.6696232604111463</v>
      </c>
      <c r="Z505" s="5">
        <f t="shared" si="136"/>
        <v>1.373260871229236</v>
      </c>
      <c r="AA505" s="5">
        <f t="shared" si="137"/>
        <v>1.4455658676674206</v>
      </c>
      <c r="AB505" s="5">
        <f t="shared" si="138"/>
        <v>1.4455658676674206</v>
      </c>
      <c r="AC505" s="5">
        <f t="shared" si="139"/>
        <v>1.4455658676674206</v>
      </c>
      <c r="AD505" s="5">
        <f t="shared" si="140"/>
        <v>1.4455658676674206</v>
      </c>
    </row>
    <row r="506" spans="15:30" x14ac:dyDescent="0.2">
      <c r="O506" s="6">
        <f t="shared" si="125"/>
        <v>51.290000000000461</v>
      </c>
      <c r="P506" s="6">
        <f t="shared" si="126"/>
        <v>51.300000000000459</v>
      </c>
      <c r="Q506" s="5">
        <f t="shared" si="127"/>
        <v>1.6666501938924101</v>
      </c>
      <c r="R506" s="5">
        <f t="shared" si="128"/>
        <v>1.6666501938924101</v>
      </c>
      <c r="S506" s="5">
        <f t="shared" si="129"/>
        <v>1.6775577412297122</v>
      </c>
      <c r="T506" s="5">
        <f t="shared" si="130"/>
        <v>1.6623530267619824</v>
      </c>
      <c r="U506" s="5">
        <f t="shared" si="131"/>
        <v>1.6623530267619824</v>
      </c>
      <c r="V506" s="5">
        <f t="shared" si="132"/>
        <v>1.6623530267619824</v>
      </c>
      <c r="W506" s="5">
        <f t="shared" si="133"/>
        <v>1.6623530267619824</v>
      </c>
      <c r="X506" s="5">
        <f t="shared" si="134"/>
        <v>1</v>
      </c>
      <c r="Y506" s="5">
        <f t="shared" si="135"/>
        <v>1.6666501938924101</v>
      </c>
      <c r="Z506" s="5">
        <f t="shared" si="136"/>
        <v>1.370983929781074</v>
      </c>
      <c r="AA506" s="5">
        <f t="shared" si="137"/>
        <v>1.4432504093654277</v>
      </c>
      <c r="AB506" s="5">
        <f t="shared" si="138"/>
        <v>1.4432504093654277</v>
      </c>
      <c r="AC506" s="5">
        <f t="shared" si="139"/>
        <v>1.4432504093654277</v>
      </c>
      <c r="AD506" s="5">
        <f t="shared" si="140"/>
        <v>1.4432504093654277</v>
      </c>
    </row>
    <row r="507" spans="15:30" x14ac:dyDescent="0.2">
      <c r="O507" s="6">
        <f t="shared" si="125"/>
        <v>51.390000000000462</v>
      </c>
      <c r="P507" s="6">
        <f t="shared" si="126"/>
        <v>51.40000000000046</v>
      </c>
      <c r="Q507" s="5">
        <f t="shared" si="127"/>
        <v>1.6636933445277415</v>
      </c>
      <c r="R507" s="5">
        <f t="shared" si="128"/>
        <v>1.6636933445277415</v>
      </c>
      <c r="S507" s="5">
        <f t="shared" si="129"/>
        <v>1.6747143626774201</v>
      </c>
      <c r="T507" s="5">
        <f t="shared" si="130"/>
        <v>1.6596626504477916</v>
      </c>
      <c r="U507" s="5">
        <f t="shared" si="131"/>
        <v>1.6596626504477916</v>
      </c>
      <c r="V507" s="5">
        <f t="shared" si="132"/>
        <v>1.6596626504477916</v>
      </c>
      <c r="W507" s="5">
        <f t="shared" si="133"/>
        <v>1.6596626504477916</v>
      </c>
      <c r="X507" s="5">
        <f t="shared" si="134"/>
        <v>1</v>
      </c>
      <c r="Y507" s="5">
        <f t="shared" si="135"/>
        <v>1.6636933445277415</v>
      </c>
      <c r="Z507" s="5">
        <f t="shared" si="136"/>
        <v>1.3687211263283727</v>
      </c>
      <c r="AA507" s="5">
        <f t="shared" si="137"/>
        <v>1.4409481787684932</v>
      </c>
      <c r="AB507" s="5">
        <f t="shared" si="138"/>
        <v>1.4409481787684932</v>
      </c>
      <c r="AC507" s="5">
        <f t="shared" si="139"/>
        <v>1.4409481787684932</v>
      </c>
      <c r="AD507" s="5">
        <f t="shared" si="140"/>
        <v>1.4409481787684932</v>
      </c>
    </row>
    <row r="508" spans="15:30" x14ac:dyDescent="0.2">
      <c r="O508" s="6">
        <f t="shared" si="125"/>
        <v>51.490000000000464</v>
      </c>
      <c r="P508" s="6">
        <f t="shared" si="126"/>
        <v>51.500000000000462</v>
      </c>
      <c r="Q508" s="5">
        <f t="shared" si="127"/>
        <v>1.66075259238744</v>
      </c>
      <c r="R508" s="5">
        <f t="shared" si="128"/>
        <v>1.66075259238744</v>
      </c>
      <c r="S508" s="5">
        <f t="shared" si="129"/>
        <v>1.6718859600266938</v>
      </c>
      <c r="T508" s="5">
        <f t="shared" si="130"/>
        <v>1.6569861157426244</v>
      </c>
      <c r="U508" s="5">
        <f t="shared" si="131"/>
        <v>1.6569861157426244</v>
      </c>
      <c r="V508" s="5">
        <f t="shared" si="132"/>
        <v>1.6569861157426244</v>
      </c>
      <c r="W508" s="5">
        <f t="shared" si="133"/>
        <v>1.6569861157426244</v>
      </c>
      <c r="X508" s="5">
        <f t="shared" si="134"/>
        <v>1</v>
      </c>
      <c r="Y508" s="5">
        <f t="shared" si="135"/>
        <v>1.66075259238744</v>
      </c>
      <c r="Z508" s="5">
        <f t="shared" si="136"/>
        <v>1.3664723515698802</v>
      </c>
      <c r="AA508" s="5">
        <f t="shared" si="137"/>
        <v>1.4386590777062531</v>
      </c>
      <c r="AB508" s="5">
        <f t="shared" si="138"/>
        <v>1.4386590777062531</v>
      </c>
      <c r="AC508" s="5">
        <f t="shared" si="139"/>
        <v>1.4386590777062531</v>
      </c>
      <c r="AD508" s="5">
        <f t="shared" si="140"/>
        <v>1.4386590777062531</v>
      </c>
    </row>
    <row r="509" spans="15:30" x14ac:dyDescent="0.2">
      <c r="O509" s="6">
        <f t="shared" si="125"/>
        <v>51.590000000000465</v>
      </c>
      <c r="P509" s="6">
        <f t="shared" si="126"/>
        <v>51.600000000000463</v>
      </c>
      <c r="Q509" s="5">
        <f t="shared" si="127"/>
        <v>1.6578278186909696</v>
      </c>
      <c r="R509" s="5">
        <f t="shared" si="128"/>
        <v>1.6578278186909696</v>
      </c>
      <c r="S509" s="5">
        <f t="shared" si="129"/>
        <v>1.6690724253259694</v>
      </c>
      <c r="T509" s="5">
        <f t="shared" si="130"/>
        <v>1.6543233246847395</v>
      </c>
      <c r="U509" s="5">
        <f t="shared" si="131"/>
        <v>1.6543233246847395</v>
      </c>
      <c r="V509" s="5">
        <f t="shared" si="132"/>
        <v>1.6543233246847395</v>
      </c>
      <c r="W509" s="5">
        <f t="shared" si="133"/>
        <v>1.6543233246847395</v>
      </c>
      <c r="X509" s="5">
        <f t="shared" si="134"/>
        <v>1</v>
      </c>
      <c r="Y509" s="5">
        <f t="shared" si="135"/>
        <v>1.6578278186909696</v>
      </c>
      <c r="Z509" s="5">
        <f t="shared" si="136"/>
        <v>1.3642374973022229</v>
      </c>
      <c r="AA509" s="5">
        <f t="shared" si="137"/>
        <v>1.4363830089554883</v>
      </c>
      <c r="AB509" s="5">
        <f t="shared" si="138"/>
        <v>1.4363830089554883</v>
      </c>
      <c r="AC509" s="5">
        <f t="shared" si="139"/>
        <v>1.4363830089554883</v>
      </c>
      <c r="AD509" s="5">
        <f t="shared" si="140"/>
        <v>1.4363830089554883</v>
      </c>
    </row>
    <row r="510" spans="15:30" x14ac:dyDescent="0.2">
      <c r="O510" s="6">
        <f t="shared" si="125"/>
        <v>51.690000000000467</v>
      </c>
      <c r="P510" s="6">
        <f t="shared" si="126"/>
        <v>51.700000000000465</v>
      </c>
      <c r="Q510" s="5">
        <f t="shared" si="127"/>
        <v>1.6549189057935163</v>
      </c>
      <c r="R510" s="5">
        <f t="shared" si="128"/>
        <v>1.6549189057935163</v>
      </c>
      <c r="S510" s="5">
        <f t="shared" si="129"/>
        <v>1.6662736516348458</v>
      </c>
      <c r="T510" s="5">
        <f t="shared" si="130"/>
        <v>1.6516741802155701</v>
      </c>
      <c r="U510" s="5">
        <f t="shared" si="131"/>
        <v>1.6516741802155701</v>
      </c>
      <c r="V510" s="5">
        <f t="shared" si="132"/>
        <v>1.6516741802155701</v>
      </c>
      <c r="W510" s="5">
        <f t="shared" si="133"/>
        <v>1.6516741802155701</v>
      </c>
      <c r="X510" s="5">
        <f t="shared" si="134"/>
        <v>1</v>
      </c>
      <c r="Y510" s="5">
        <f t="shared" si="135"/>
        <v>1.6549189057935163</v>
      </c>
      <c r="Z510" s="5">
        <f t="shared" si="136"/>
        <v>1.3620164564065032</v>
      </c>
      <c r="AA510" s="5">
        <f t="shared" si="137"/>
        <v>1.4341198762289702</v>
      </c>
      <c r="AB510" s="5">
        <f t="shared" si="138"/>
        <v>1.4341198762289702</v>
      </c>
      <c r="AC510" s="5">
        <f t="shared" si="139"/>
        <v>1.4341198762289702</v>
      </c>
      <c r="AD510" s="5">
        <f t="shared" si="140"/>
        <v>1.4341198762289702</v>
      </c>
    </row>
    <row r="511" spans="15:30" x14ac:dyDescent="0.2">
      <c r="O511" s="6">
        <f t="shared" si="125"/>
        <v>51.790000000000468</v>
      </c>
      <c r="P511" s="6">
        <f t="shared" si="126"/>
        <v>51.800000000000466</v>
      </c>
      <c r="Q511" s="5">
        <f t="shared" si="127"/>
        <v>1.6520257371727307</v>
      </c>
      <c r="R511" s="5">
        <f t="shared" si="128"/>
        <v>1.6520257371727307</v>
      </c>
      <c r="S511" s="5">
        <f t="shared" si="129"/>
        <v>1.6634895330124928</v>
      </c>
      <c r="T511" s="5">
        <f t="shared" si="130"/>
        <v>1.6490385861695172</v>
      </c>
      <c r="U511" s="5">
        <f t="shared" si="131"/>
        <v>1.6490385861695172</v>
      </c>
      <c r="V511" s="5">
        <f t="shared" si="132"/>
        <v>1.6490385861695172</v>
      </c>
      <c r="W511" s="5">
        <f t="shared" si="133"/>
        <v>1.6490385861695172</v>
      </c>
      <c r="X511" s="5">
        <f t="shared" si="134"/>
        <v>1</v>
      </c>
      <c r="Y511" s="5">
        <f t="shared" si="135"/>
        <v>1.6520257371727307</v>
      </c>
      <c r="Z511" s="5">
        <f t="shared" si="136"/>
        <v>1.3598091228350853</v>
      </c>
      <c r="AA511" s="5">
        <f t="shared" si="137"/>
        <v>1.431869584164462</v>
      </c>
      <c r="AB511" s="5">
        <f t="shared" si="138"/>
        <v>1.431869584164462</v>
      </c>
      <c r="AC511" s="5">
        <f t="shared" si="139"/>
        <v>1.431869584164462</v>
      </c>
      <c r="AD511" s="5">
        <f t="shared" si="140"/>
        <v>1.431869584164462</v>
      </c>
    </row>
    <row r="512" spans="15:30" x14ac:dyDescent="0.2">
      <c r="O512" s="6">
        <f t="shared" si="125"/>
        <v>51.89000000000047</v>
      </c>
      <c r="P512" s="6">
        <f t="shared" si="126"/>
        <v>51.900000000000468</v>
      </c>
      <c r="Q512" s="5">
        <f t="shared" si="127"/>
        <v>1.6491481974156545</v>
      </c>
      <c r="R512" s="5">
        <f t="shared" si="128"/>
        <v>1.6491481974156545</v>
      </c>
      <c r="S512" s="5">
        <f t="shared" si="129"/>
        <v>1.6607199645062227</v>
      </c>
      <c r="T512" s="5">
        <f t="shared" si="130"/>
        <v>1.6464164472638732</v>
      </c>
      <c r="U512" s="5">
        <f t="shared" si="131"/>
        <v>1.6464164472638732</v>
      </c>
      <c r="V512" s="5">
        <f t="shared" si="132"/>
        <v>1.6464164472638732</v>
      </c>
      <c r="W512" s="5">
        <f t="shared" si="133"/>
        <v>1.6464164472638732</v>
      </c>
      <c r="X512" s="5">
        <f t="shared" si="134"/>
        <v>1</v>
      </c>
      <c r="Y512" s="5">
        <f t="shared" si="135"/>
        <v>1.6491481974156545</v>
      </c>
      <c r="Z512" s="5">
        <f t="shared" si="136"/>
        <v>1.3576153915985747</v>
      </c>
      <c r="AA512" s="5">
        <f t="shared" si="137"/>
        <v>1.4296320383138683</v>
      </c>
      <c r="AB512" s="5">
        <f t="shared" si="138"/>
        <v>1.4296320383138683</v>
      </c>
      <c r="AC512" s="5">
        <f t="shared" si="139"/>
        <v>1.4296320383138683</v>
      </c>
      <c r="AD512" s="5">
        <f t="shared" si="140"/>
        <v>1.4296320383138683</v>
      </c>
    </row>
    <row r="513" spans="15:30" x14ac:dyDescent="0.2">
      <c r="O513" s="6">
        <f t="shared" si="125"/>
        <v>51.990000000000471</v>
      </c>
      <c r="P513" s="6">
        <f t="shared" si="126"/>
        <v>52.000000000000469</v>
      </c>
      <c r="Q513" s="5">
        <f t="shared" si="127"/>
        <v>1.6462861722058255</v>
      </c>
      <c r="R513" s="5">
        <f t="shared" si="128"/>
        <v>1.6462861722058255</v>
      </c>
      <c r="S513" s="5">
        <f t="shared" si="129"/>
        <v>1.6579648421402067</v>
      </c>
      <c r="T513" s="5">
        <f t="shared" si="130"/>
        <v>1.6438076690888856</v>
      </c>
      <c r="U513" s="5">
        <f t="shared" si="131"/>
        <v>1.6438076690888856</v>
      </c>
      <c r="V513" s="5">
        <f t="shared" si="132"/>
        <v>1.6438076690888856</v>
      </c>
      <c r="W513" s="5">
        <f t="shared" si="133"/>
        <v>1.6438076690888856</v>
      </c>
      <c r="X513" s="5">
        <f t="shared" si="134"/>
        <v>1</v>
      </c>
      <c r="Y513" s="5">
        <f t="shared" si="135"/>
        <v>1.6462861722058255</v>
      </c>
      <c r="Z513" s="5">
        <f t="shared" si="136"/>
        <v>1.3554351587529778</v>
      </c>
      <c r="AA513" s="5">
        <f t="shared" si="137"/>
        <v>1.4274071451325414</v>
      </c>
      <c r="AB513" s="5">
        <f t="shared" si="138"/>
        <v>1.4274071451325414</v>
      </c>
      <c r="AC513" s="5">
        <f t="shared" si="139"/>
        <v>1.4274071451325414</v>
      </c>
      <c r="AD513" s="5">
        <f t="shared" si="140"/>
        <v>1.4274071451325414</v>
      </c>
    </row>
    <row r="514" spans="15:30" x14ac:dyDescent="0.2">
      <c r="O514" s="6">
        <f t="shared" si="125"/>
        <v>52.090000000000472</v>
      </c>
      <c r="P514" s="6">
        <f t="shared" si="126"/>
        <v>52.10000000000047</v>
      </c>
      <c r="Q514" s="5">
        <f t="shared" si="127"/>
        <v>1.6434395483105588</v>
      </c>
      <c r="R514" s="5">
        <f t="shared" si="128"/>
        <v>1.6434395483105588</v>
      </c>
      <c r="S514" s="5">
        <f t="shared" si="129"/>
        <v>1.6552240629043486</v>
      </c>
      <c r="T514" s="5">
        <f t="shared" si="130"/>
        <v>1.64121215809795</v>
      </c>
      <c r="U514" s="5">
        <f t="shared" si="131"/>
        <v>1.64121215809795</v>
      </c>
      <c r="V514" s="5">
        <f t="shared" si="132"/>
        <v>1.64121215809795</v>
      </c>
      <c r="W514" s="5">
        <f t="shared" si="133"/>
        <v>1.64121215809795</v>
      </c>
      <c r="X514" s="5">
        <f t="shared" si="134"/>
        <v>1</v>
      </c>
      <c r="Y514" s="5">
        <f t="shared" si="135"/>
        <v>1.6434395483105588</v>
      </c>
      <c r="Z514" s="5">
        <f t="shared" si="136"/>
        <v>1.3532683213870493</v>
      </c>
      <c r="AA514" s="5">
        <f t="shared" si="137"/>
        <v>1.425194811968727</v>
      </c>
      <c r="AB514" s="5">
        <f t="shared" si="138"/>
        <v>1.425194811968727</v>
      </c>
      <c r="AC514" s="5">
        <f t="shared" si="139"/>
        <v>1.425194811968727</v>
      </c>
      <c r="AD514" s="5">
        <f t="shared" si="140"/>
        <v>1.425194811968727</v>
      </c>
    </row>
    <row r="515" spans="15:30" x14ac:dyDescent="0.2">
      <c r="O515" s="6">
        <f t="shared" ref="O515:O578" si="141">P515-0.01</f>
        <v>52.190000000000474</v>
      </c>
      <c r="P515" s="6">
        <f t="shared" si="126"/>
        <v>52.200000000000472</v>
      </c>
      <c r="Q515" s="5">
        <f t="shared" si="127"/>
        <v>1.640608213568401</v>
      </c>
      <c r="R515" s="5">
        <f t="shared" si="128"/>
        <v>1.640608213568401</v>
      </c>
      <c r="S515" s="5">
        <f t="shared" si="129"/>
        <v>1.6524975247433096</v>
      </c>
      <c r="T515" s="5">
        <f t="shared" si="130"/>
        <v>1.6386298215979325</v>
      </c>
      <c r="U515" s="5">
        <f t="shared" si="131"/>
        <v>1.6386298215979325</v>
      </c>
      <c r="V515" s="5">
        <f t="shared" si="132"/>
        <v>1.6386298215979325</v>
      </c>
      <c r="W515" s="5">
        <f t="shared" si="133"/>
        <v>1.6386298215979325</v>
      </c>
      <c r="X515" s="5">
        <f t="shared" si="134"/>
        <v>1</v>
      </c>
      <c r="Y515" s="5">
        <f t="shared" si="135"/>
        <v>1.640608213568401</v>
      </c>
      <c r="Z515" s="5">
        <f t="shared" si="136"/>
        <v>1.3511147776098167</v>
      </c>
      <c r="AA515" s="5">
        <f t="shared" si="137"/>
        <v>1.4229949470531611</v>
      </c>
      <c r="AB515" s="5">
        <f t="shared" si="138"/>
        <v>1.4229949470531611</v>
      </c>
      <c r="AC515" s="5">
        <f t="shared" si="139"/>
        <v>1.4229949470531611</v>
      </c>
      <c r="AD515" s="5">
        <f t="shared" si="140"/>
        <v>1.4229949470531611</v>
      </c>
    </row>
    <row r="516" spans="15:30" x14ac:dyDescent="0.2">
      <c r="O516" s="6">
        <f t="shared" si="141"/>
        <v>52.290000000000475</v>
      </c>
      <c r="P516" s="6">
        <f t="shared" ref="P516:P579" si="142">P515+0.1</f>
        <v>52.300000000000473</v>
      </c>
      <c r="Q516" s="5">
        <f t="shared" ref="Q516:Q579" si="143">IF($P516&gt;=$D$5,1,10^($C$5*LOG(MAX($P516,$E$5)/$D$5)^2))</f>
        <v>1.6377920568767579</v>
      </c>
      <c r="R516" s="5">
        <f t="shared" ref="R516:R579" si="144">IF($P516&gt;=$D$6,1,10^($C$6*LOG(MAX($P516,$E$6)/$D$6)^2))</f>
        <v>1.6377920568767579</v>
      </c>
      <c r="S516" s="5">
        <f t="shared" ref="S516:S579" si="145">IF($P516&gt;=$D$7,1,10^($C$7*LOG(MAX($P516,$E$7)/$D$7)^2))</f>
        <v>1.6497851265456758</v>
      </c>
      <c r="T516" s="5">
        <f t="shared" ref="T516:T579" si="146">IF($P516&gt;=$D$8,1,10^($C$8*LOG(MAX($P516,$E$8)/$D$8)^2))</f>
        <v>1.6360605677396218</v>
      </c>
      <c r="U516" s="5">
        <f t="shared" ref="U516:U579" si="147">IF($P516&gt;=$D$9,1,10^($C$9*LOG(MAX($P516,$E$9)/$D$9)^2))</f>
        <v>1.6360605677396218</v>
      </c>
      <c r="V516" s="5">
        <f t="shared" ref="V516:V579" si="148">IF($P516&gt;=$D$10,1,10^($C$10*LOG(MAX($P516,$E$10)/$D$10)^2))</f>
        <v>1.6360605677396218</v>
      </c>
      <c r="W516" s="5">
        <f t="shared" ref="W516:W579" si="149">IF($P516&gt;=$D$11,1,10^($C$11*LOG(MAX($P516,$E$11)/$D$11)^2))</f>
        <v>1.6360605677396218</v>
      </c>
      <c r="X516" s="5">
        <f t="shared" ref="X516:X579" si="150">IF($P516&gt;=$H518,1,10^($G$5*LOG(MAX($P516,$I$5)/$H$5)^2))</f>
        <v>1</v>
      </c>
      <c r="Y516" s="5">
        <f t="shared" ref="Y516:Y579" si="151">IF($P516&gt;=$H$6,1,10^($G$6*LOG(MAX($P516,$I$6)/$H$6)^2))</f>
        <v>1.6377920568767579</v>
      </c>
      <c r="Z516" s="5">
        <f t="shared" ref="Z516:Z579" si="152">IF($P516&gt;=$H$7,1,10^($G$7*LOG(MAX($P516,$I$7)/$H$7)^2))</f>
        <v>1.3489744265382821</v>
      </c>
      <c r="AA516" s="5">
        <f t="shared" ref="AA516:AA579" si="153">IF(P516&gt;=$H$8,1,10^($G$8*LOG(MAX($P516,$I$8)/$H$8)^2))</f>
        <v>1.4208074594888065</v>
      </c>
      <c r="AB516" s="5">
        <f t="shared" ref="AB516:AB579" si="154">IF($P516&gt;=$H$9,1,10^($G$9*LOG(MAX($P516,$I$9)/$H$9)^2))</f>
        <v>1.4208074594888065</v>
      </c>
      <c r="AC516" s="5">
        <f t="shared" ref="AC516:AC579" si="155">IF($P516&gt;=$H$10,1,10^($G$10*LOG(MAX($P516,$I$10)/$H$10)^2))</f>
        <v>1.4208074594888065</v>
      </c>
      <c r="AD516" s="5">
        <f t="shared" ref="AD516:AD579" si="156">IF($P516&gt;=$H$11,1,10^($G$11*LOG(MAX($P516,$I$11)/$H$11)^2))</f>
        <v>1.4208074594888065</v>
      </c>
    </row>
    <row r="517" spans="15:30" x14ac:dyDescent="0.2">
      <c r="O517" s="6">
        <f t="shared" si="141"/>
        <v>52.390000000000477</v>
      </c>
      <c r="P517" s="6">
        <f t="shared" si="142"/>
        <v>52.400000000000475</v>
      </c>
      <c r="Q517" s="5">
        <f t="shared" si="143"/>
        <v>1.6349909681796879</v>
      </c>
      <c r="R517" s="5">
        <f t="shared" si="144"/>
        <v>1.6349909681796879</v>
      </c>
      <c r="S517" s="5">
        <f t="shared" si="145"/>
        <v>1.6470867681332724</v>
      </c>
      <c r="T517" s="5">
        <f t="shared" si="146"/>
        <v>1.6335043055083074</v>
      </c>
      <c r="U517" s="5">
        <f t="shared" si="147"/>
        <v>1.6335043055083074</v>
      </c>
      <c r="V517" s="5">
        <f t="shared" si="148"/>
        <v>1.6335043055083074</v>
      </c>
      <c r="W517" s="5">
        <f t="shared" si="149"/>
        <v>1.6335043055083074</v>
      </c>
      <c r="X517" s="5">
        <f t="shared" si="150"/>
        <v>1</v>
      </c>
      <c r="Y517" s="5">
        <f t="shared" si="151"/>
        <v>1.6349909681796879</v>
      </c>
      <c r="Z517" s="5">
        <f t="shared" si="152"/>
        <v>1.3468471682852987</v>
      </c>
      <c r="AA517" s="5">
        <f t="shared" si="153"/>
        <v>1.4186322592407317</v>
      </c>
      <c r="AB517" s="5">
        <f t="shared" si="154"/>
        <v>1.4186322592407317</v>
      </c>
      <c r="AC517" s="5">
        <f t="shared" si="155"/>
        <v>1.4186322592407317</v>
      </c>
      <c r="AD517" s="5">
        <f t="shared" si="156"/>
        <v>1.4186322592407317</v>
      </c>
    </row>
    <row r="518" spans="15:30" x14ac:dyDescent="0.2">
      <c r="O518" s="6">
        <f t="shared" si="141"/>
        <v>52.490000000000478</v>
      </c>
      <c r="P518" s="6">
        <f t="shared" si="142"/>
        <v>52.500000000000476</v>
      </c>
      <c r="Q518" s="5">
        <f t="shared" si="143"/>
        <v>1.6322048384558627</v>
      </c>
      <c r="R518" s="5">
        <f t="shared" si="144"/>
        <v>1.6322048384558627</v>
      </c>
      <c r="S518" s="5">
        <f t="shared" si="145"/>
        <v>1.644402350250622</v>
      </c>
      <c r="T518" s="5">
        <f t="shared" si="146"/>
        <v>1.6309609447144824</v>
      </c>
      <c r="U518" s="5">
        <f t="shared" si="147"/>
        <v>1.6309609447144824</v>
      </c>
      <c r="V518" s="5">
        <f t="shared" si="148"/>
        <v>1.6309609447144824</v>
      </c>
      <c r="W518" s="5">
        <f t="shared" si="149"/>
        <v>1.6309609447144824</v>
      </c>
      <c r="X518" s="5">
        <f t="shared" si="150"/>
        <v>1</v>
      </c>
      <c r="Y518" s="5">
        <f t="shared" si="151"/>
        <v>1.6322048384558627</v>
      </c>
      <c r="Z518" s="5">
        <f t="shared" si="152"/>
        <v>1.3447329039476184</v>
      </c>
      <c r="AA518" s="5">
        <f t="shared" si="153"/>
        <v>1.4164692571261259</v>
      </c>
      <c r="AB518" s="5">
        <f t="shared" si="154"/>
        <v>1.4164692571261259</v>
      </c>
      <c r="AC518" s="5">
        <f t="shared" si="155"/>
        <v>1.4164692571261259</v>
      </c>
      <c r="AD518" s="5">
        <f t="shared" si="156"/>
        <v>1.4164692571261259</v>
      </c>
    </row>
    <row r="519" spans="15:30" x14ac:dyDescent="0.2">
      <c r="O519" s="6">
        <f t="shared" si="141"/>
        <v>52.590000000000479</v>
      </c>
      <c r="P519" s="6">
        <f t="shared" si="142"/>
        <v>52.600000000000477</v>
      </c>
      <c r="Q519" s="5">
        <f t="shared" si="143"/>
        <v>1.6294335597066898</v>
      </c>
      <c r="R519" s="5">
        <f t="shared" si="144"/>
        <v>1.6294335597066898</v>
      </c>
      <c r="S519" s="5">
        <f t="shared" si="145"/>
        <v>1.6417317745545423</v>
      </c>
      <c r="T519" s="5">
        <f t="shared" si="146"/>
        <v>1.6284303959846658</v>
      </c>
      <c r="U519" s="5">
        <f t="shared" si="147"/>
        <v>1.6284303959846658</v>
      </c>
      <c r="V519" s="5">
        <f t="shared" si="148"/>
        <v>1.6284303959846658</v>
      </c>
      <c r="W519" s="5">
        <f t="shared" si="149"/>
        <v>1.6284303959846658</v>
      </c>
      <c r="X519" s="5">
        <f t="shared" si="150"/>
        <v>1</v>
      </c>
      <c r="Y519" s="5">
        <f t="shared" si="151"/>
        <v>1.6294335597066898</v>
      </c>
      <c r="Z519" s="5">
        <f t="shared" si="152"/>
        <v>1.3426315355941061</v>
      </c>
      <c r="AA519" s="5">
        <f t="shared" si="153"/>
        <v>1.4143183648044528</v>
      </c>
      <c r="AB519" s="5">
        <f t="shared" si="154"/>
        <v>1.4143183648044528</v>
      </c>
      <c r="AC519" s="5">
        <f t="shared" si="155"/>
        <v>1.4143183648044528</v>
      </c>
      <c r="AD519" s="5">
        <f t="shared" si="156"/>
        <v>1.4143183648044528</v>
      </c>
    </row>
    <row r="520" spans="15:30" x14ac:dyDescent="0.2">
      <c r="O520" s="6">
        <f t="shared" si="141"/>
        <v>52.690000000000481</v>
      </c>
      <c r="P520" s="6">
        <f t="shared" si="142"/>
        <v>52.700000000000479</v>
      </c>
      <c r="Q520" s="5">
        <f t="shared" si="143"/>
        <v>1.6266770249445961</v>
      </c>
      <c r="R520" s="5">
        <f t="shared" si="144"/>
        <v>1.6266770249445961</v>
      </c>
      <c r="S520" s="5">
        <f t="shared" si="145"/>
        <v>1.639074943603881</v>
      </c>
      <c r="T520" s="5">
        <f t="shared" si="146"/>
        <v>1.6259125707523505</v>
      </c>
      <c r="U520" s="5">
        <f t="shared" si="147"/>
        <v>1.6259125707523505</v>
      </c>
      <c r="V520" s="5">
        <f t="shared" si="148"/>
        <v>1.6259125707523505</v>
      </c>
      <c r="W520" s="5">
        <f t="shared" si="149"/>
        <v>1.6259125707523505</v>
      </c>
      <c r="X520" s="5">
        <f t="shared" si="150"/>
        <v>1</v>
      </c>
      <c r="Y520" s="5">
        <f t="shared" si="151"/>
        <v>1.6266770249445961</v>
      </c>
      <c r="Z520" s="5">
        <f t="shared" si="152"/>
        <v>1.3405429662541226</v>
      </c>
      <c r="AA520" s="5">
        <f t="shared" si="153"/>
        <v>1.4121794947677357</v>
      </c>
      <c r="AB520" s="5">
        <f t="shared" si="154"/>
        <v>1.4121794947677357</v>
      </c>
      <c r="AC520" s="5">
        <f t="shared" si="155"/>
        <v>1.4121794947677357</v>
      </c>
      <c r="AD520" s="5">
        <f t="shared" si="156"/>
        <v>1.4121794947677357</v>
      </c>
    </row>
    <row r="521" spans="15:30" x14ac:dyDescent="0.2">
      <c r="O521" s="6">
        <f t="shared" si="141"/>
        <v>52.790000000000482</v>
      </c>
      <c r="P521" s="6">
        <f t="shared" si="142"/>
        <v>52.80000000000048</v>
      </c>
      <c r="Q521" s="5">
        <f t="shared" si="143"/>
        <v>1.6239351281814711</v>
      </c>
      <c r="R521" s="5">
        <f t="shared" si="144"/>
        <v>1.6239351281814711</v>
      </c>
      <c r="S521" s="5">
        <f t="shared" si="145"/>
        <v>1.636431760849389</v>
      </c>
      <c r="T521" s="5">
        <f t="shared" si="146"/>
        <v>1.6234073812490633</v>
      </c>
      <c r="U521" s="5">
        <f t="shared" si="147"/>
        <v>1.6234073812490633</v>
      </c>
      <c r="V521" s="5">
        <f t="shared" si="148"/>
        <v>1.6234073812490633</v>
      </c>
      <c r="W521" s="5">
        <f t="shared" si="149"/>
        <v>1.6234073812490633</v>
      </c>
      <c r="X521" s="5">
        <f t="shared" si="150"/>
        <v>1</v>
      </c>
      <c r="Y521" s="5">
        <f t="shared" si="151"/>
        <v>1.6239351281814711</v>
      </c>
      <c r="Z521" s="5">
        <f t="shared" si="152"/>
        <v>1.3384670999060682</v>
      </c>
      <c r="AA521" s="5">
        <f t="shared" si="153"/>
        <v>1.4100525603309766</v>
      </c>
      <c r="AB521" s="5">
        <f t="shared" si="154"/>
        <v>1.4100525603309766</v>
      </c>
      <c r="AC521" s="5">
        <f t="shared" si="155"/>
        <v>1.4100525603309766</v>
      </c>
      <c r="AD521" s="5">
        <f t="shared" si="156"/>
        <v>1.4100525603309766</v>
      </c>
    </row>
    <row r="522" spans="15:30" x14ac:dyDescent="0.2">
      <c r="O522" s="6">
        <f t="shared" si="141"/>
        <v>52.890000000000484</v>
      </c>
      <c r="P522" s="6">
        <f t="shared" si="142"/>
        <v>52.900000000000482</v>
      </c>
      <c r="Q522" s="5">
        <f t="shared" si="143"/>
        <v>1.6212077644172629</v>
      </c>
      <c r="R522" s="5">
        <f t="shared" si="144"/>
        <v>1.6212077644172629</v>
      </c>
      <c r="S522" s="5">
        <f t="shared" si="145"/>
        <v>1.6338021306237274</v>
      </c>
      <c r="T522" s="5">
        <f t="shared" si="146"/>
        <v>1.62091474049555</v>
      </c>
      <c r="U522" s="5">
        <f t="shared" si="147"/>
        <v>1.62091474049555</v>
      </c>
      <c r="V522" s="5">
        <f t="shared" si="148"/>
        <v>1.62091474049555</v>
      </c>
      <c r="W522" s="5">
        <f t="shared" si="149"/>
        <v>1.62091474049555</v>
      </c>
      <c r="X522" s="5">
        <f t="shared" si="150"/>
        <v>1</v>
      </c>
      <c r="Y522" s="5">
        <f t="shared" si="151"/>
        <v>1.6212077644172629</v>
      </c>
      <c r="Z522" s="5">
        <f t="shared" si="152"/>
        <v>1.3364038414660879</v>
      </c>
      <c r="AA522" s="5">
        <f t="shared" si="153"/>
        <v>1.4079374756227048</v>
      </c>
      <c r="AB522" s="5">
        <f t="shared" si="154"/>
        <v>1.4079374756227048</v>
      </c>
      <c r="AC522" s="5">
        <f t="shared" si="155"/>
        <v>1.4079374756227048</v>
      </c>
      <c r="AD522" s="5">
        <f t="shared" si="156"/>
        <v>1.4079374756227048</v>
      </c>
    </row>
    <row r="523" spans="15:30" x14ac:dyDescent="0.2">
      <c r="O523" s="6">
        <f t="shared" si="141"/>
        <v>52.990000000000485</v>
      </c>
      <c r="P523" s="6">
        <f t="shared" si="142"/>
        <v>53.000000000000483</v>
      </c>
      <c r="Q523" s="5">
        <f t="shared" si="143"/>
        <v>1.6184948296287296</v>
      </c>
      <c r="R523" s="5">
        <f t="shared" si="144"/>
        <v>1.6184948296287296</v>
      </c>
      <c r="S523" s="5">
        <f t="shared" si="145"/>
        <v>1.6311859581316037</v>
      </c>
      <c r="T523" s="5">
        <f t="shared" si="146"/>
        <v>1.618434562293068</v>
      </c>
      <c r="U523" s="5">
        <f t="shared" si="147"/>
        <v>1.618434562293068</v>
      </c>
      <c r="V523" s="5">
        <f t="shared" si="148"/>
        <v>1.618434562293068</v>
      </c>
      <c r="W523" s="5">
        <f t="shared" si="149"/>
        <v>1.618434562293068</v>
      </c>
      <c r="X523" s="5">
        <f t="shared" si="150"/>
        <v>1</v>
      </c>
      <c r="Y523" s="5">
        <f t="shared" si="151"/>
        <v>1.6184948296287296</v>
      </c>
      <c r="Z523" s="5">
        <f t="shared" si="152"/>
        <v>1.3343530967769337</v>
      </c>
      <c r="AA523" s="5">
        <f t="shared" si="153"/>
        <v>1.4058341555756515</v>
      </c>
      <c r="AB523" s="5">
        <f t="shared" si="154"/>
        <v>1.4058341555756515</v>
      </c>
      <c r="AC523" s="5">
        <f t="shared" si="155"/>
        <v>1.4058341555756515</v>
      </c>
      <c r="AD523" s="5">
        <f t="shared" si="156"/>
        <v>1.4058341555756515</v>
      </c>
    </row>
    <row r="524" spans="15:30" x14ac:dyDescent="0.2">
      <c r="O524" s="6">
        <f t="shared" si="141"/>
        <v>53.090000000000487</v>
      </c>
      <c r="P524" s="6">
        <f t="shared" si="142"/>
        <v>53.100000000000485</v>
      </c>
      <c r="Q524" s="5">
        <f t="shared" si="143"/>
        <v>1.615796220758341</v>
      </c>
      <c r="R524" s="5">
        <f t="shared" si="144"/>
        <v>1.615796220758341</v>
      </c>
      <c r="S524" s="5">
        <f t="shared" si="145"/>
        <v>1.6285831494400442</v>
      </c>
      <c r="T524" s="5">
        <f t="shared" si="146"/>
        <v>1.6159667612147961</v>
      </c>
      <c r="U524" s="5">
        <f t="shared" si="147"/>
        <v>1.6159667612147961</v>
      </c>
      <c r="V524" s="5">
        <f t="shared" si="148"/>
        <v>1.6159667612147961</v>
      </c>
      <c r="W524" s="5">
        <f t="shared" si="149"/>
        <v>1.6159667612147961</v>
      </c>
      <c r="X524" s="5">
        <f t="shared" si="150"/>
        <v>1</v>
      </c>
      <c r="Y524" s="5">
        <f t="shared" si="151"/>
        <v>1.615796220758341</v>
      </c>
      <c r="Z524" s="5">
        <f t="shared" si="152"/>
        <v>1.3323147725969831</v>
      </c>
      <c r="AA524" s="5">
        <f t="shared" si="153"/>
        <v>1.4037425159175536</v>
      </c>
      <c r="AB524" s="5">
        <f t="shared" si="154"/>
        <v>1.4037425159175536</v>
      </c>
      <c r="AC524" s="5">
        <f t="shared" si="155"/>
        <v>1.4037425159175536</v>
      </c>
      <c r="AD524" s="5">
        <f t="shared" si="156"/>
        <v>1.4037425159175536</v>
      </c>
    </row>
    <row r="525" spans="15:30" x14ac:dyDescent="0.2">
      <c r="O525" s="6">
        <f t="shared" si="141"/>
        <v>53.190000000000488</v>
      </c>
      <c r="P525" s="6">
        <f t="shared" si="142"/>
        <v>53.200000000000486</v>
      </c>
      <c r="Q525" s="5">
        <f t="shared" si="143"/>
        <v>1.6131118357033269</v>
      </c>
      <c r="R525" s="5">
        <f t="shared" si="144"/>
        <v>1.6131118357033269</v>
      </c>
      <c r="S525" s="5">
        <f t="shared" si="145"/>
        <v>1.6259936114687867</v>
      </c>
      <c r="T525" s="5">
        <f t="shared" si="146"/>
        <v>1.6135112525973569</v>
      </c>
      <c r="U525" s="5">
        <f t="shared" si="147"/>
        <v>1.6135112525973569</v>
      </c>
      <c r="V525" s="5">
        <f t="shared" si="148"/>
        <v>1.6135112525973569</v>
      </c>
      <c r="W525" s="5">
        <f t="shared" si="149"/>
        <v>1.6135112525973569</v>
      </c>
      <c r="X525" s="5">
        <f t="shared" si="150"/>
        <v>1</v>
      </c>
      <c r="Y525" s="5">
        <f t="shared" si="151"/>
        <v>1.6131118357033269</v>
      </c>
      <c r="Z525" s="5">
        <f t="shared" si="152"/>
        <v>1.3302887765894091</v>
      </c>
      <c r="AA525" s="5">
        <f t="shared" si="153"/>
        <v>1.4016624731620777</v>
      </c>
      <c r="AB525" s="5">
        <f t="shared" si="154"/>
        <v>1.4016624731620777</v>
      </c>
      <c r="AC525" s="5">
        <f t="shared" si="155"/>
        <v>1.4016624731620777</v>
      </c>
      <c r="AD525" s="5">
        <f t="shared" si="156"/>
        <v>1.4016624731620777</v>
      </c>
    </row>
    <row r="526" spans="15:30" x14ac:dyDescent="0.2">
      <c r="O526" s="6">
        <f t="shared" si="141"/>
        <v>53.290000000000489</v>
      </c>
      <c r="P526" s="6">
        <f t="shared" si="142"/>
        <v>53.300000000000487</v>
      </c>
      <c r="Q526" s="5">
        <f t="shared" si="143"/>
        <v>1.6104415733048763</v>
      </c>
      <c r="R526" s="5">
        <f t="shared" si="144"/>
        <v>1.6104415733048763</v>
      </c>
      <c r="S526" s="5">
        <f t="shared" si="145"/>
        <v>1.6234172519808061</v>
      </c>
      <c r="T526" s="5">
        <f t="shared" si="146"/>
        <v>1.6110679525324463</v>
      </c>
      <c r="U526" s="5">
        <f t="shared" si="147"/>
        <v>1.6110679525324463</v>
      </c>
      <c r="V526" s="5">
        <f t="shared" si="148"/>
        <v>1.6110679525324463</v>
      </c>
      <c r="W526" s="5">
        <f t="shared" si="149"/>
        <v>1.6110679525324463</v>
      </c>
      <c r="X526" s="5">
        <f t="shared" si="150"/>
        <v>1</v>
      </c>
      <c r="Y526" s="5">
        <f t="shared" si="151"/>
        <v>1.6104415733048763</v>
      </c>
      <c r="Z526" s="5">
        <f t="shared" si="152"/>
        <v>1.328275017311503</v>
      </c>
      <c r="AA526" s="5">
        <f t="shared" si="153"/>
        <v>1.3995939445998697</v>
      </c>
      <c r="AB526" s="5">
        <f t="shared" si="154"/>
        <v>1.3995939445998697</v>
      </c>
      <c r="AC526" s="5">
        <f t="shared" si="155"/>
        <v>1.3995939445998697</v>
      </c>
      <c r="AD526" s="5">
        <f t="shared" si="156"/>
        <v>1.3995939445998697</v>
      </c>
    </row>
    <row r="527" spans="15:30" x14ac:dyDescent="0.2">
      <c r="O527" s="6">
        <f t="shared" si="141"/>
        <v>53.390000000000491</v>
      </c>
      <c r="P527" s="6">
        <f t="shared" si="142"/>
        <v>53.400000000000489</v>
      </c>
      <c r="Q527" s="5">
        <f t="shared" si="143"/>
        <v>1.6077853333374745</v>
      </c>
      <c r="R527" s="5">
        <f t="shared" si="144"/>
        <v>1.6077853333374745</v>
      </c>
      <c r="S527" s="5">
        <f t="shared" si="145"/>
        <v>1.6208539795729608</v>
      </c>
      <c r="T527" s="5">
        <f t="shared" si="146"/>
        <v>1.6086367778585728</v>
      </c>
      <c r="U527" s="5">
        <f t="shared" si="147"/>
        <v>1.6086367778585728</v>
      </c>
      <c r="V527" s="5">
        <f t="shared" si="148"/>
        <v>1.6086367778585728</v>
      </c>
      <c r="W527" s="5">
        <f t="shared" si="149"/>
        <v>1.6086367778585728</v>
      </c>
      <c r="X527" s="5">
        <f t="shared" si="150"/>
        <v>1</v>
      </c>
      <c r="Y527" s="5">
        <f t="shared" si="151"/>
        <v>1.6077853333374745</v>
      </c>
      <c r="Z527" s="5">
        <f t="shared" si="152"/>
        <v>1.3262734042041413</v>
      </c>
      <c r="AA527" s="5">
        <f t="shared" si="153"/>
        <v>1.3975368482897206</v>
      </c>
      <c r="AB527" s="5">
        <f t="shared" si="154"/>
        <v>1.3975368482897206</v>
      </c>
      <c r="AC527" s="5">
        <f t="shared" si="155"/>
        <v>1.3975368482897206</v>
      </c>
      <c r="AD527" s="5">
        <f t="shared" si="156"/>
        <v>1.3975368482897206</v>
      </c>
    </row>
    <row r="528" spans="15:30" x14ac:dyDescent="0.2">
      <c r="O528" s="6">
        <f t="shared" si="141"/>
        <v>53.490000000000492</v>
      </c>
      <c r="P528" s="6">
        <f t="shared" si="142"/>
        <v>53.50000000000049</v>
      </c>
      <c r="Q528" s="5">
        <f t="shared" si="143"/>
        <v>1.6051430164983882</v>
      </c>
      <c r="R528" s="5">
        <f t="shared" si="144"/>
        <v>1.6051430164983882</v>
      </c>
      <c r="S528" s="5">
        <f t="shared" si="145"/>
        <v>1.6183037036667633</v>
      </c>
      <c r="T528" s="5">
        <f t="shared" si="146"/>
        <v>1.6062176461529054</v>
      </c>
      <c r="U528" s="5">
        <f t="shared" si="147"/>
        <v>1.6062176461529054</v>
      </c>
      <c r="V528" s="5">
        <f t="shared" si="148"/>
        <v>1.6062176461529054</v>
      </c>
      <c r="W528" s="5">
        <f t="shared" si="149"/>
        <v>1.6062176461529054</v>
      </c>
      <c r="X528" s="5">
        <f t="shared" si="150"/>
        <v>1</v>
      </c>
      <c r="Y528" s="5">
        <f t="shared" si="151"/>
        <v>1.6051430164983882</v>
      </c>
      <c r="Z528" s="5">
        <f t="shared" si="152"/>
        <v>1.3242838475814027</v>
      </c>
      <c r="AA528" s="5">
        <f t="shared" si="153"/>
        <v>1.3954911030498545</v>
      </c>
      <c r="AB528" s="5">
        <f t="shared" si="154"/>
        <v>1.3954911030498545</v>
      </c>
      <c r="AC528" s="5">
        <f t="shared" si="155"/>
        <v>1.3954911030498545</v>
      </c>
      <c r="AD528" s="5">
        <f t="shared" si="156"/>
        <v>1.3954911030498545</v>
      </c>
    </row>
    <row r="529" spans="15:30" x14ac:dyDescent="0.2">
      <c r="O529" s="6">
        <f t="shared" si="141"/>
        <v>53.590000000000494</v>
      </c>
      <c r="P529" s="6">
        <f t="shared" si="142"/>
        <v>53.600000000000492</v>
      </c>
      <c r="Q529" s="5">
        <f t="shared" si="143"/>
        <v>1.6025145243972838</v>
      </c>
      <c r="R529" s="5">
        <f t="shared" si="144"/>
        <v>1.6025145243972838</v>
      </c>
      <c r="S529" s="5">
        <f t="shared" si="145"/>
        <v>1.6157663344992685</v>
      </c>
      <c r="T529" s="5">
        <f t="shared" si="146"/>
        <v>1.6038104757232237</v>
      </c>
      <c r="U529" s="5">
        <f t="shared" si="147"/>
        <v>1.6038104757232237</v>
      </c>
      <c r="V529" s="5">
        <f t="shared" si="148"/>
        <v>1.6038104757232237</v>
      </c>
      <c r="W529" s="5">
        <f t="shared" si="149"/>
        <v>1.6038104757232237</v>
      </c>
      <c r="X529" s="5">
        <f t="shared" si="150"/>
        <v>1</v>
      </c>
      <c r="Y529" s="5">
        <f t="shared" si="151"/>
        <v>1.6025145243972838</v>
      </c>
      <c r="Z529" s="5">
        <f t="shared" si="152"/>
        <v>1.3223062586203249</v>
      </c>
      <c r="AA529" s="5">
        <f t="shared" si="153"/>
        <v>1.3934566284493304</v>
      </c>
      <c r="AB529" s="5">
        <f t="shared" si="154"/>
        <v>1.3934566284493304</v>
      </c>
      <c r="AC529" s="5">
        <f t="shared" si="155"/>
        <v>1.3934566284493304</v>
      </c>
      <c r="AD529" s="5">
        <f t="shared" si="156"/>
        <v>1.3934566284493304</v>
      </c>
    </row>
    <row r="530" spans="15:30" x14ac:dyDescent="0.2">
      <c r="O530" s="6">
        <f t="shared" si="141"/>
        <v>53.690000000000495</v>
      </c>
      <c r="P530" s="6">
        <f t="shared" si="142"/>
        <v>53.700000000000493</v>
      </c>
      <c r="Q530" s="5">
        <f t="shared" si="143"/>
        <v>1.5998997595459907</v>
      </c>
      <c r="R530" s="5">
        <f t="shared" si="144"/>
        <v>1.5998997595459907</v>
      </c>
      <c r="S530" s="5">
        <f t="shared" si="145"/>
        <v>1.6132417831140839</v>
      </c>
      <c r="T530" s="5">
        <f t="shared" si="146"/>
        <v>1.601415185599973</v>
      </c>
      <c r="U530" s="5">
        <f t="shared" si="147"/>
        <v>1.601415185599973</v>
      </c>
      <c r="V530" s="5">
        <f t="shared" si="148"/>
        <v>1.601415185599973</v>
      </c>
      <c r="W530" s="5">
        <f t="shared" si="149"/>
        <v>1.601415185599973</v>
      </c>
      <c r="X530" s="5">
        <f t="shared" si="150"/>
        <v>1</v>
      </c>
      <c r="Y530" s="5">
        <f t="shared" si="151"/>
        <v>1.5998997595459907</v>
      </c>
      <c r="Z530" s="5">
        <f t="shared" si="152"/>
        <v>1.3203405493508047</v>
      </c>
      <c r="AA530" s="5">
        <f t="shared" si="153"/>
        <v>1.3914333447995593</v>
      </c>
      <c r="AB530" s="5">
        <f t="shared" si="154"/>
        <v>1.3914333447995593</v>
      </c>
      <c r="AC530" s="5">
        <f t="shared" si="155"/>
        <v>1.3914333447995593</v>
      </c>
      <c r="AD530" s="5">
        <f t="shared" si="156"/>
        <v>1.3914333447995593</v>
      </c>
    </row>
    <row r="531" spans="15:30" x14ac:dyDescent="0.2">
      <c r="O531" s="6">
        <f t="shared" si="141"/>
        <v>53.790000000000497</v>
      </c>
      <c r="P531" s="6">
        <f t="shared" si="142"/>
        <v>53.800000000000495</v>
      </c>
      <c r="Q531" s="5">
        <f t="shared" si="143"/>
        <v>1.5972986253483918</v>
      </c>
      <c r="R531" s="5">
        <f t="shared" si="144"/>
        <v>1.5972986253483918</v>
      </c>
      <c r="S531" s="5">
        <f t="shared" si="145"/>
        <v>1.6107299613524961</v>
      </c>
      <c r="T531" s="5">
        <f t="shared" si="146"/>
        <v>1.5990316955284218</v>
      </c>
      <c r="U531" s="5">
        <f t="shared" si="147"/>
        <v>1.5990316955284218</v>
      </c>
      <c r="V531" s="5">
        <f t="shared" si="148"/>
        <v>1.5990316955284218</v>
      </c>
      <c r="W531" s="5">
        <f t="shared" si="149"/>
        <v>1.5990316955284218</v>
      </c>
      <c r="X531" s="5">
        <f t="shared" si="150"/>
        <v>1</v>
      </c>
      <c r="Y531" s="5">
        <f t="shared" si="151"/>
        <v>1.5972986253483918</v>
      </c>
      <c r="Z531" s="5">
        <f t="shared" si="152"/>
        <v>1.3183866326456359</v>
      </c>
      <c r="AA531" s="5">
        <f t="shared" si="153"/>
        <v>1.3894211731459343</v>
      </c>
      <c r="AB531" s="5">
        <f t="shared" si="154"/>
        <v>1.3894211731459343</v>
      </c>
      <c r="AC531" s="5">
        <f t="shared" si="155"/>
        <v>1.3894211731459343</v>
      </c>
      <c r="AD531" s="5">
        <f t="shared" si="156"/>
        <v>1.3894211731459343</v>
      </c>
    </row>
    <row r="532" spans="15:30" x14ac:dyDescent="0.2">
      <c r="O532" s="6">
        <f t="shared" si="141"/>
        <v>53.890000000000498</v>
      </c>
      <c r="P532" s="6">
        <f t="shared" si="142"/>
        <v>53.900000000000496</v>
      </c>
      <c r="Q532" s="5">
        <f t="shared" si="143"/>
        <v>1.5947110260904536</v>
      </c>
      <c r="R532" s="5">
        <f t="shared" si="144"/>
        <v>1.5947110260904536</v>
      </c>
      <c r="S532" s="5">
        <f t="shared" si="145"/>
        <v>1.608230781844711</v>
      </c>
      <c r="T532" s="5">
        <f t="shared" si="146"/>
        <v>1.5966599259609195</v>
      </c>
      <c r="U532" s="5">
        <f t="shared" si="147"/>
        <v>1.5966599259609195</v>
      </c>
      <c r="V532" s="5">
        <f t="shared" si="148"/>
        <v>1.5966599259609195</v>
      </c>
      <c r="W532" s="5">
        <f t="shared" si="149"/>
        <v>1.5966599259609195</v>
      </c>
      <c r="X532" s="5">
        <f t="shared" si="150"/>
        <v>1</v>
      </c>
      <c r="Y532" s="5">
        <f t="shared" si="151"/>
        <v>1.5947110260904536</v>
      </c>
      <c r="Z532" s="5">
        <f t="shared" si="152"/>
        <v>1.3164444222106839</v>
      </c>
      <c r="AA532" s="5">
        <f t="shared" si="153"/>
        <v>1.3874200352595725</v>
      </c>
      <c r="AB532" s="5">
        <f t="shared" si="154"/>
        <v>1.3874200352595725</v>
      </c>
      <c r="AC532" s="5">
        <f t="shared" si="155"/>
        <v>1.3874200352595725</v>
      </c>
      <c r="AD532" s="5">
        <f t="shared" si="156"/>
        <v>1.3874200352595725</v>
      </c>
    </row>
    <row r="533" spans="15:30" x14ac:dyDescent="0.2">
      <c r="O533" s="6">
        <f t="shared" si="141"/>
        <v>53.990000000000499</v>
      </c>
      <c r="P533" s="6">
        <f t="shared" si="142"/>
        <v>54.000000000000497</v>
      </c>
      <c r="Q533" s="5">
        <f t="shared" si="143"/>
        <v>1.592136866930385</v>
      </c>
      <c r="R533" s="5">
        <f t="shared" si="144"/>
        <v>1.592136866930385</v>
      </c>
      <c r="S533" s="5">
        <f t="shared" si="145"/>
        <v>1.6057441580012082</v>
      </c>
      <c r="T533" s="5">
        <f t="shared" si="146"/>
        <v>1.594299798049253</v>
      </c>
      <c r="U533" s="5">
        <f t="shared" si="147"/>
        <v>1.594299798049253</v>
      </c>
      <c r="V533" s="5">
        <f t="shared" si="148"/>
        <v>1.594299798049253</v>
      </c>
      <c r="W533" s="5">
        <f t="shared" si="149"/>
        <v>1.594299798049253</v>
      </c>
      <c r="X533" s="5">
        <f t="shared" si="150"/>
        <v>1</v>
      </c>
      <c r="Y533" s="5">
        <f t="shared" si="151"/>
        <v>1.592136866930385</v>
      </c>
      <c r="Z533" s="5">
        <f t="shared" si="152"/>
        <v>1.3145138325751951</v>
      </c>
      <c r="AA533" s="5">
        <f t="shared" si="153"/>
        <v>1.3854298536291649</v>
      </c>
      <c r="AB533" s="5">
        <f t="shared" si="154"/>
        <v>1.3854298536291649</v>
      </c>
      <c r="AC533" s="5">
        <f t="shared" si="155"/>
        <v>1.3854298536291649</v>
      </c>
      <c r="AD533" s="5">
        <f t="shared" si="156"/>
        <v>1.3854298536291649</v>
      </c>
    </row>
    <row r="534" spans="15:30" x14ac:dyDescent="0.2">
      <c r="O534" s="6">
        <f t="shared" si="141"/>
        <v>54.090000000000501</v>
      </c>
      <c r="P534" s="6">
        <f t="shared" si="142"/>
        <v>54.100000000000499</v>
      </c>
      <c r="Q534" s="5">
        <f t="shared" si="143"/>
        <v>1.589576053888927</v>
      </c>
      <c r="R534" s="5">
        <f t="shared" si="144"/>
        <v>1.589576053888927</v>
      </c>
      <c r="S534" s="5">
        <f t="shared" si="145"/>
        <v>1.6032700040042083</v>
      </c>
      <c r="T534" s="5">
        <f t="shared" si="146"/>
        <v>1.591951233637102</v>
      </c>
      <c r="U534" s="5">
        <f t="shared" si="147"/>
        <v>1.591951233637102</v>
      </c>
      <c r="V534" s="5">
        <f t="shared" si="148"/>
        <v>1.591951233637102</v>
      </c>
      <c r="W534" s="5">
        <f t="shared" si="149"/>
        <v>1.591951233637102</v>
      </c>
      <c r="X534" s="5">
        <f t="shared" si="150"/>
        <v>1</v>
      </c>
      <c r="Y534" s="5">
        <f t="shared" si="151"/>
        <v>1.589576053888927</v>
      </c>
      <c r="Z534" s="5">
        <f t="shared" si="152"/>
        <v>1.3125947790822385</v>
      </c>
      <c r="AA534" s="5">
        <f t="shared" si="153"/>
        <v>1.3834505514529356</v>
      </c>
      <c r="AB534" s="5">
        <f t="shared" si="154"/>
        <v>1.3834505514529356</v>
      </c>
      <c r="AC534" s="5">
        <f t="shared" si="155"/>
        <v>1.3834505514529356</v>
      </c>
      <c r="AD534" s="5">
        <f t="shared" si="156"/>
        <v>1.3834505514529356</v>
      </c>
    </row>
    <row r="535" spans="15:30" x14ac:dyDescent="0.2">
      <c r="O535" s="6">
        <f t="shared" si="141"/>
        <v>54.190000000000502</v>
      </c>
      <c r="P535" s="6">
        <f t="shared" si="142"/>
        <v>54.2000000000005</v>
      </c>
      <c r="Q535" s="5">
        <f t="shared" si="143"/>
        <v>1.5870284938397654</v>
      </c>
      <c r="R535" s="5">
        <f t="shared" si="144"/>
        <v>1.5870284938397654</v>
      </c>
      <c r="S535" s="5">
        <f t="shared" si="145"/>
        <v>1.6008082347992498</v>
      </c>
      <c r="T535" s="5">
        <f t="shared" si="146"/>
        <v>1.5896141552525873</v>
      </c>
      <c r="U535" s="5">
        <f t="shared" si="147"/>
        <v>1.5896141552525873</v>
      </c>
      <c r="V535" s="5">
        <f t="shared" si="148"/>
        <v>1.5896141552525873</v>
      </c>
      <c r="W535" s="5">
        <f t="shared" si="149"/>
        <v>1.5896141552525873</v>
      </c>
      <c r="X535" s="5">
        <f t="shared" si="150"/>
        <v>1</v>
      </c>
      <c r="Y535" s="5">
        <f t="shared" si="151"/>
        <v>1.5870284938397654</v>
      </c>
      <c r="Z535" s="5">
        <f t="shared" si="152"/>
        <v>1.3106871778792784</v>
      </c>
      <c r="AA535" s="5">
        <f t="shared" si="153"/>
        <v>1.3814820526307059</v>
      </c>
      <c r="AB535" s="5">
        <f t="shared" si="154"/>
        <v>1.3814820526307059</v>
      </c>
      <c r="AC535" s="5">
        <f t="shared" si="155"/>
        <v>1.3814820526307059</v>
      </c>
      <c r="AD535" s="5">
        <f t="shared" si="156"/>
        <v>1.3814820526307059</v>
      </c>
    </row>
    <row r="536" spans="15:30" x14ac:dyDescent="0.2">
      <c r="O536" s="6">
        <f t="shared" si="141"/>
        <v>54.290000000000504</v>
      </c>
      <c r="P536" s="6">
        <f t="shared" si="142"/>
        <v>54.300000000000502</v>
      </c>
      <c r="Q536" s="5">
        <f t="shared" si="143"/>
        <v>1.5844940945000763</v>
      </c>
      <c r="R536" s="5">
        <f t="shared" si="144"/>
        <v>1.5844940945000763</v>
      </c>
      <c r="S536" s="5">
        <f t="shared" si="145"/>
        <v>1.5983587660868726</v>
      </c>
      <c r="T536" s="5">
        <f t="shared" si="146"/>
        <v>1.5872884861009193</v>
      </c>
      <c r="U536" s="5">
        <f t="shared" si="147"/>
        <v>1.5872884861009193</v>
      </c>
      <c r="V536" s="5">
        <f t="shared" si="148"/>
        <v>1.5872884861009193</v>
      </c>
      <c r="W536" s="5">
        <f t="shared" si="149"/>
        <v>1.5872884861009193</v>
      </c>
      <c r="X536" s="5">
        <f t="shared" si="150"/>
        <v>1</v>
      </c>
      <c r="Y536" s="5">
        <f t="shared" si="151"/>
        <v>1.5844940945000763</v>
      </c>
      <c r="Z536" s="5">
        <f t="shared" si="152"/>
        <v>1.3087909459088731</v>
      </c>
      <c r="AA536" s="5">
        <f t="shared" si="153"/>
        <v>1.379524281756064</v>
      </c>
      <c r="AB536" s="5">
        <f t="shared" si="154"/>
        <v>1.379524281756064</v>
      </c>
      <c r="AC536" s="5">
        <f t="shared" si="155"/>
        <v>1.379524281756064</v>
      </c>
      <c r="AD536" s="5">
        <f t="shared" si="156"/>
        <v>1.379524281756064</v>
      </c>
    </row>
    <row r="537" spans="15:30" x14ac:dyDescent="0.2">
      <c r="O537" s="6">
        <f t="shared" si="141"/>
        <v>54.390000000000505</v>
      </c>
      <c r="P537" s="6">
        <f t="shared" si="142"/>
        <v>54.400000000000503</v>
      </c>
      <c r="Q537" s="5">
        <f t="shared" si="143"/>
        <v>1.5819727644211885</v>
      </c>
      <c r="R537" s="5">
        <f t="shared" si="144"/>
        <v>1.5819727644211885</v>
      </c>
      <c r="S537" s="5">
        <f t="shared" si="145"/>
        <v>1.5959215143144114</v>
      </c>
      <c r="T537" s="5">
        <f t="shared" si="146"/>
        <v>1.5849741500571359</v>
      </c>
      <c r="U537" s="5">
        <f t="shared" si="147"/>
        <v>1.5849741500571359</v>
      </c>
      <c r="V537" s="5">
        <f t="shared" si="148"/>
        <v>1.5849741500571359</v>
      </c>
      <c r="W537" s="5">
        <f t="shared" si="149"/>
        <v>1.5849741500571359</v>
      </c>
      <c r="X537" s="5">
        <f t="shared" si="150"/>
        <v>1</v>
      </c>
      <c r="Y537" s="5">
        <f t="shared" si="151"/>
        <v>1.5819727644211885</v>
      </c>
      <c r="Z537" s="5">
        <f t="shared" si="152"/>
        <v>1.3069060008995041</v>
      </c>
      <c r="AA537" s="5">
        <f t="shared" si="153"/>
        <v>1.3775771641086374</v>
      </c>
      <c r="AB537" s="5">
        <f t="shared" si="154"/>
        <v>1.3775771641086374</v>
      </c>
      <c r="AC537" s="5">
        <f t="shared" si="155"/>
        <v>1.3775771641086374</v>
      </c>
      <c r="AD537" s="5">
        <f t="shared" si="156"/>
        <v>1.3775771641086374</v>
      </c>
    </row>
    <row r="538" spans="15:30" x14ac:dyDescent="0.2">
      <c r="O538" s="6">
        <f t="shared" si="141"/>
        <v>54.490000000000506</v>
      </c>
      <c r="P538" s="6">
        <f t="shared" si="142"/>
        <v>54.500000000000504</v>
      </c>
      <c r="Q538" s="5">
        <f t="shared" si="143"/>
        <v>1.5794644129793705</v>
      </c>
      <c r="R538" s="5">
        <f t="shared" si="144"/>
        <v>1.5794644129793705</v>
      </c>
      <c r="S538" s="5">
        <f t="shared" si="145"/>
        <v>1.5934963966678932</v>
      </c>
      <c r="T538" s="5">
        <f t="shared" si="146"/>
        <v>1.5826710716589321</v>
      </c>
      <c r="U538" s="5">
        <f t="shared" si="147"/>
        <v>1.5826710716589321</v>
      </c>
      <c r="V538" s="5">
        <f t="shared" si="148"/>
        <v>1.5826710716589321</v>
      </c>
      <c r="W538" s="5">
        <f t="shared" si="149"/>
        <v>1.5826710716589321</v>
      </c>
      <c r="X538" s="5">
        <f t="shared" si="150"/>
        <v>1</v>
      </c>
      <c r="Y538" s="5">
        <f t="shared" si="151"/>
        <v>1.5794644129793705</v>
      </c>
      <c r="Z538" s="5">
        <f t="shared" si="152"/>
        <v>1.3050322613565242</v>
      </c>
      <c r="AA538" s="5">
        <f t="shared" si="153"/>
        <v>1.3756406256464659</v>
      </c>
      <c r="AB538" s="5">
        <f t="shared" si="154"/>
        <v>1.3756406256464659</v>
      </c>
      <c r="AC538" s="5">
        <f t="shared" si="155"/>
        <v>1.3756406256464659</v>
      </c>
      <c r="AD538" s="5">
        <f t="shared" si="156"/>
        <v>1.3756406256464659</v>
      </c>
    </row>
    <row r="539" spans="15:30" x14ac:dyDescent="0.2">
      <c r="O539" s="6">
        <f t="shared" si="141"/>
        <v>54.590000000000508</v>
      </c>
      <c r="P539" s="6">
        <f t="shared" si="142"/>
        <v>54.600000000000506</v>
      </c>
      <c r="Q539" s="5">
        <f t="shared" si="143"/>
        <v>1.5769689503667386</v>
      </c>
      <c r="R539" s="5">
        <f t="shared" si="144"/>
        <v>1.5769689503667386</v>
      </c>
      <c r="S539" s="5">
        <f t="shared" si="145"/>
        <v>1.5910833310640369</v>
      </c>
      <c r="T539" s="5">
        <f t="shared" si="146"/>
        <v>1.5803791760995822</v>
      </c>
      <c r="U539" s="5">
        <f t="shared" si="147"/>
        <v>1.5803791760995822</v>
      </c>
      <c r="V539" s="5">
        <f t="shared" si="148"/>
        <v>1.5803791760995822</v>
      </c>
      <c r="W539" s="5">
        <f t="shared" si="149"/>
        <v>1.5803791760995822</v>
      </c>
      <c r="X539" s="5">
        <f t="shared" si="150"/>
        <v>1</v>
      </c>
      <c r="Y539" s="5">
        <f t="shared" si="151"/>
        <v>1.5769689503667386</v>
      </c>
      <c r="Z539" s="5">
        <f t="shared" si="152"/>
        <v>1.3031696465532328</v>
      </c>
      <c r="AA539" s="5">
        <f t="shared" si="153"/>
        <v>1.373714592998476</v>
      </c>
      <c r="AB539" s="5">
        <f t="shared" si="154"/>
        <v>1.373714592998476</v>
      </c>
      <c r="AC539" s="5">
        <f t="shared" si="155"/>
        <v>1.373714592998476</v>
      </c>
      <c r="AD539" s="5">
        <f t="shared" si="156"/>
        <v>1.373714592998476</v>
      </c>
    </row>
    <row r="540" spans="15:30" x14ac:dyDescent="0.2">
      <c r="O540" s="6">
        <f t="shared" si="141"/>
        <v>54.690000000000509</v>
      </c>
      <c r="P540" s="6">
        <f t="shared" si="142"/>
        <v>54.700000000000507</v>
      </c>
      <c r="Q540" s="5">
        <f t="shared" si="143"/>
        <v>1.5744862875822796</v>
      </c>
      <c r="R540" s="5">
        <f t="shared" si="144"/>
        <v>1.5744862875822796</v>
      </c>
      <c r="S540" s="5">
        <f t="shared" si="145"/>
        <v>1.5886822361423585</v>
      </c>
      <c r="T540" s="5">
        <f t="shared" si="146"/>
        <v>1.5780983892209526</v>
      </c>
      <c r="U540" s="5">
        <f t="shared" si="147"/>
        <v>1.5780983892209526</v>
      </c>
      <c r="V540" s="5">
        <f t="shared" si="148"/>
        <v>1.5780983892209526</v>
      </c>
      <c r="W540" s="5">
        <f t="shared" si="149"/>
        <v>1.5780983892209526</v>
      </c>
      <c r="X540" s="5">
        <f t="shared" si="150"/>
        <v>1</v>
      </c>
      <c r="Y540" s="5">
        <f t="shared" si="151"/>
        <v>1.5744862875822796</v>
      </c>
      <c r="Z540" s="5">
        <f t="shared" si="152"/>
        <v>1.3013180765220693</v>
      </c>
      <c r="AA540" s="5">
        <f t="shared" si="153"/>
        <v>1.3717989934570514</v>
      </c>
      <c r="AB540" s="5">
        <f t="shared" si="154"/>
        <v>1.3717989934570514</v>
      </c>
      <c r="AC540" s="5">
        <f t="shared" si="155"/>
        <v>1.3717989934570514</v>
      </c>
      <c r="AD540" s="5">
        <f t="shared" si="156"/>
        <v>1.3717989934570514</v>
      </c>
    </row>
    <row r="541" spans="15:30" x14ac:dyDescent="0.2">
      <c r="O541" s="6">
        <f t="shared" si="141"/>
        <v>54.790000000000511</v>
      </c>
      <c r="P541" s="6">
        <f t="shared" si="142"/>
        <v>54.800000000000509</v>
      </c>
      <c r="Q541" s="5">
        <f t="shared" si="143"/>
        <v>1.5720163364229933</v>
      </c>
      <c r="R541" s="5">
        <f t="shared" si="144"/>
        <v>1.5720163364229933</v>
      </c>
      <c r="S541" s="5">
        <f t="shared" si="145"/>
        <v>1.5862930312573729</v>
      </c>
      <c r="T541" s="5">
        <f t="shared" si="146"/>
        <v>1.5758286375065975</v>
      </c>
      <c r="U541" s="5">
        <f t="shared" si="147"/>
        <v>1.5758286375065975</v>
      </c>
      <c r="V541" s="5">
        <f t="shared" si="148"/>
        <v>1.5758286375065975</v>
      </c>
      <c r="W541" s="5">
        <f t="shared" si="149"/>
        <v>1.5758286375065975</v>
      </c>
      <c r="X541" s="5">
        <f t="shared" si="150"/>
        <v>1</v>
      </c>
      <c r="Y541" s="5">
        <f t="shared" si="151"/>
        <v>1.5720163364229933</v>
      </c>
      <c r="Z541" s="5">
        <f t="shared" si="152"/>
        <v>1.2994774720459248</v>
      </c>
      <c r="AA541" s="5">
        <f t="shared" si="153"/>
        <v>1.3698937549707031</v>
      </c>
      <c r="AB541" s="5">
        <f t="shared" si="154"/>
        <v>1.3698937549707031</v>
      </c>
      <c r="AC541" s="5">
        <f t="shared" si="155"/>
        <v>1.3698937549707031</v>
      </c>
      <c r="AD541" s="5">
        <f t="shared" si="156"/>
        <v>1.3698937549707031</v>
      </c>
    </row>
    <row r="542" spans="15:30" x14ac:dyDescent="0.2">
      <c r="O542" s="6">
        <f t="shared" si="141"/>
        <v>54.890000000000512</v>
      </c>
      <c r="P542" s="6">
        <f t="shared" si="142"/>
        <v>54.90000000000051</v>
      </c>
      <c r="Q542" s="5">
        <f t="shared" si="143"/>
        <v>1.5695590094751475</v>
      </c>
      <c r="R542" s="5">
        <f t="shared" si="144"/>
        <v>1.5695590094751475</v>
      </c>
      <c r="S542" s="5">
        <f t="shared" si="145"/>
        <v>1.5839156364708999</v>
      </c>
      <c r="T542" s="5">
        <f t="shared" si="146"/>
        <v>1.5735698480749483</v>
      </c>
      <c r="U542" s="5">
        <f t="shared" si="147"/>
        <v>1.5735698480749483</v>
      </c>
      <c r="V542" s="5">
        <f t="shared" si="148"/>
        <v>1.5735698480749483</v>
      </c>
      <c r="W542" s="5">
        <f t="shared" si="149"/>
        <v>1.5735698480749483</v>
      </c>
      <c r="X542" s="5">
        <f t="shared" si="150"/>
        <v>1</v>
      </c>
      <c r="Y542" s="5">
        <f t="shared" si="151"/>
        <v>1.5695590094751475</v>
      </c>
      <c r="Z542" s="5">
        <f t="shared" si="152"/>
        <v>1.2976477546495719</v>
      </c>
      <c r="AA542" s="5">
        <f t="shared" si="153"/>
        <v>1.3679988061368338</v>
      </c>
      <c r="AB542" s="5">
        <f t="shared" si="154"/>
        <v>1.3679988061368338</v>
      </c>
      <c r="AC542" s="5">
        <f t="shared" si="155"/>
        <v>1.3679988061368338</v>
      </c>
      <c r="AD542" s="5">
        <f t="shared" si="156"/>
        <v>1.3679988061368338</v>
      </c>
    </row>
    <row r="543" spans="15:30" x14ac:dyDescent="0.2">
      <c r="O543" s="6">
        <f t="shared" si="141"/>
        <v>54.990000000000514</v>
      </c>
      <c r="P543" s="6">
        <f t="shared" si="142"/>
        <v>55.000000000000512</v>
      </c>
      <c r="Q543" s="5">
        <f t="shared" si="143"/>
        <v>1.5671142201056472</v>
      </c>
      <c r="R543" s="5">
        <f t="shared" si="144"/>
        <v>1.5671142201056472</v>
      </c>
      <c r="S543" s="5">
        <f t="shared" si="145"/>
        <v>1.5815499725444637</v>
      </c>
      <c r="T543" s="5">
        <f t="shared" si="146"/>
        <v>1.5713219486725813</v>
      </c>
      <c r="U543" s="5">
        <f t="shared" si="147"/>
        <v>1.5713219486725813</v>
      </c>
      <c r="V543" s="5">
        <f t="shared" si="148"/>
        <v>1.5713219486725813</v>
      </c>
      <c r="W543" s="5">
        <f t="shared" si="149"/>
        <v>1.5713219486725813</v>
      </c>
      <c r="X543" s="5">
        <f t="shared" si="150"/>
        <v>1</v>
      </c>
      <c r="Y543" s="5">
        <f t="shared" si="151"/>
        <v>1.5671142201056472</v>
      </c>
      <c r="Z543" s="5">
        <f t="shared" si="152"/>
        <v>1.2958288465912102</v>
      </c>
      <c r="AA543" s="5">
        <f t="shared" si="153"/>
        <v>1.3661140761945947</v>
      </c>
      <c r="AB543" s="5">
        <f t="shared" si="154"/>
        <v>1.3661140761945947</v>
      </c>
      <c r="AC543" s="5">
        <f t="shared" si="155"/>
        <v>1.3661140761945947</v>
      </c>
      <c r="AD543" s="5">
        <f t="shared" si="156"/>
        <v>1.3661140761945947</v>
      </c>
    </row>
    <row r="544" spans="15:30" x14ac:dyDescent="0.2">
      <c r="O544" s="6">
        <f t="shared" si="141"/>
        <v>55.090000000000515</v>
      </c>
      <c r="P544" s="6">
        <f t="shared" si="142"/>
        <v>55.100000000000513</v>
      </c>
      <c r="Q544" s="5">
        <f t="shared" si="143"/>
        <v>1.5646818824535138</v>
      </c>
      <c r="R544" s="5">
        <f t="shared" si="144"/>
        <v>1.5646818824535138</v>
      </c>
      <c r="S544" s="5">
        <f t="shared" si="145"/>
        <v>1.5791959609317898</v>
      </c>
      <c r="T544" s="5">
        <f t="shared" si="146"/>
        <v>1.5690848676675773</v>
      </c>
      <c r="U544" s="5">
        <f t="shared" si="147"/>
        <v>1.5690848676675773</v>
      </c>
      <c r="V544" s="5">
        <f t="shared" si="148"/>
        <v>1.5690848676675773</v>
      </c>
      <c r="W544" s="5">
        <f t="shared" si="149"/>
        <v>1.5690848676675773</v>
      </c>
      <c r="X544" s="5">
        <f t="shared" si="150"/>
        <v>1</v>
      </c>
      <c r="Y544" s="5">
        <f t="shared" si="151"/>
        <v>1.5646818824535138</v>
      </c>
      <c r="Z544" s="5">
        <f t="shared" si="152"/>
        <v>1.2940206708541206</v>
      </c>
      <c r="AA544" s="5">
        <f t="shared" si="153"/>
        <v>1.3642394950178378</v>
      </c>
      <c r="AB544" s="5">
        <f t="shared" si="154"/>
        <v>1.3642394950178378</v>
      </c>
      <c r="AC544" s="5">
        <f t="shared" si="155"/>
        <v>1.3642394950178378</v>
      </c>
      <c r="AD544" s="5">
        <f t="shared" si="156"/>
        <v>1.3642394950178378</v>
      </c>
    </row>
    <row r="545" spans="15:30" x14ac:dyDescent="0.2">
      <c r="O545" s="6">
        <f t="shared" si="141"/>
        <v>55.190000000000516</v>
      </c>
      <c r="P545" s="6">
        <f t="shared" si="142"/>
        <v>55.200000000000514</v>
      </c>
      <c r="Q545" s="5">
        <f t="shared" si="143"/>
        <v>1.5622619114214751</v>
      </c>
      <c r="R545" s="5">
        <f t="shared" si="144"/>
        <v>1.5622619114214751</v>
      </c>
      <c r="S545" s="5">
        <f t="shared" si="145"/>
        <v>1.576853523771399</v>
      </c>
      <c r="T545" s="5">
        <f t="shared" si="146"/>
        <v>1.5668585340429564</v>
      </c>
      <c r="U545" s="5">
        <f t="shared" si="147"/>
        <v>1.5668585340429564</v>
      </c>
      <c r="V545" s="5">
        <f t="shared" si="148"/>
        <v>1.5668585340429564</v>
      </c>
      <c r="W545" s="5">
        <f t="shared" si="149"/>
        <v>1.5668585340429564</v>
      </c>
      <c r="X545" s="5">
        <f t="shared" si="150"/>
        <v>1</v>
      </c>
      <c r="Y545" s="5">
        <f t="shared" si="151"/>
        <v>1.5622619114214751</v>
      </c>
      <c r="Z545" s="5">
        <f t="shared" si="152"/>
        <v>1.2922231511384381</v>
      </c>
      <c r="AA545" s="5">
        <f t="shared" si="153"/>
        <v>1.3623749931081575</v>
      </c>
      <c r="AB545" s="5">
        <f t="shared" si="154"/>
        <v>1.3623749931081575</v>
      </c>
      <c r="AC545" s="5">
        <f t="shared" si="155"/>
        <v>1.3623749931081575</v>
      </c>
      <c r="AD545" s="5">
        <f t="shared" si="156"/>
        <v>1.3623749931081575</v>
      </c>
    </row>
    <row r="546" spans="15:30" x14ac:dyDescent="0.2">
      <c r="O546" s="6">
        <f t="shared" si="141"/>
        <v>55.290000000000518</v>
      </c>
      <c r="P546" s="6">
        <f t="shared" si="142"/>
        <v>55.300000000000516</v>
      </c>
      <c r="Q546" s="5">
        <f t="shared" si="143"/>
        <v>1.5598542226676611</v>
      </c>
      <c r="R546" s="5">
        <f t="shared" si="144"/>
        <v>1.5598542226676611</v>
      </c>
      <c r="S546" s="5">
        <f t="shared" si="145"/>
        <v>1.5745225838792924</v>
      </c>
      <c r="T546" s="5">
        <f t="shared" si="146"/>
        <v>1.5646428773902024</v>
      </c>
      <c r="U546" s="5">
        <f t="shared" si="147"/>
        <v>1.5646428773902024</v>
      </c>
      <c r="V546" s="5">
        <f t="shared" si="148"/>
        <v>1.5646428773902024</v>
      </c>
      <c r="W546" s="5">
        <f t="shared" si="149"/>
        <v>1.5646428773902024</v>
      </c>
      <c r="X546" s="5">
        <f t="shared" si="150"/>
        <v>1</v>
      </c>
      <c r="Y546" s="5">
        <f t="shared" si="151"/>
        <v>1.5598542226676611</v>
      </c>
      <c r="Z546" s="5">
        <f t="shared" si="152"/>
        <v>1.2904362118530275</v>
      </c>
      <c r="AA546" s="5">
        <f t="shared" si="153"/>
        <v>1.3605205015880233</v>
      </c>
      <c r="AB546" s="5">
        <f t="shared" si="154"/>
        <v>1.3605205015880233</v>
      </c>
      <c r="AC546" s="5">
        <f t="shared" si="155"/>
        <v>1.3605205015880233</v>
      </c>
      <c r="AD546" s="5">
        <f t="shared" si="156"/>
        <v>1.3605205015880233</v>
      </c>
    </row>
    <row r="547" spans="15:30" x14ac:dyDescent="0.2">
      <c r="O547" s="6">
        <f t="shared" si="141"/>
        <v>55.390000000000519</v>
      </c>
      <c r="P547" s="6">
        <f t="shared" si="142"/>
        <v>55.400000000000517</v>
      </c>
      <c r="Q547" s="5">
        <f t="shared" si="143"/>
        <v>1.5574587325974105</v>
      </c>
      <c r="R547" s="5">
        <f t="shared" si="144"/>
        <v>1.5574587325974105</v>
      </c>
      <c r="S547" s="5">
        <f t="shared" si="145"/>
        <v>1.5722030647417298</v>
      </c>
      <c r="T547" s="5">
        <f t="shared" si="146"/>
        <v>1.5624378279028601</v>
      </c>
      <c r="U547" s="5">
        <f t="shared" si="147"/>
        <v>1.5624378279028601</v>
      </c>
      <c r="V547" s="5">
        <f t="shared" si="148"/>
        <v>1.5624378279028601</v>
      </c>
      <c r="W547" s="5">
        <f t="shared" si="149"/>
        <v>1.5624378279028601</v>
      </c>
      <c r="X547" s="5">
        <f t="shared" si="150"/>
        <v>1</v>
      </c>
      <c r="Y547" s="5">
        <f t="shared" si="151"/>
        <v>1.5574587325974105</v>
      </c>
      <c r="Z547" s="5">
        <f t="shared" si="152"/>
        <v>1.2886597781074725</v>
      </c>
      <c r="AA547" s="5">
        <f t="shared" si="153"/>
        <v>1.3586759521939986</v>
      </c>
      <c r="AB547" s="5">
        <f t="shared" si="154"/>
        <v>1.3586759521939986</v>
      </c>
      <c r="AC547" s="5">
        <f t="shared" si="155"/>
        <v>1.3586759521939986</v>
      </c>
      <c r="AD547" s="5">
        <f t="shared" si="156"/>
        <v>1.3586759521939986</v>
      </c>
    </row>
    <row r="548" spans="15:30" x14ac:dyDescent="0.2">
      <c r="O548" s="6">
        <f t="shared" si="141"/>
        <v>55.490000000000521</v>
      </c>
      <c r="P548" s="6">
        <f t="shared" si="142"/>
        <v>55.500000000000519</v>
      </c>
      <c r="Q548" s="5">
        <f t="shared" si="143"/>
        <v>1.5550753583551769</v>
      </c>
      <c r="R548" s="5">
        <f t="shared" si="144"/>
        <v>1.5550753583551769</v>
      </c>
      <c r="S548" s="5">
        <f t="shared" si="145"/>
        <v>1.5698948905080989</v>
      </c>
      <c r="T548" s="5">
        <f t="shared" si="146"/>
        <v>1.5602433163702201</v>
      </c>
      <c r="U548" s="5">
        <f t="shared" si="147"/>
        <v>1.5602433163702201</v>
      </c>
      <c r="V548" s="5">
        <f t="shared" si="148"/>
        <v>1.5602433163702201</v>
      </c>
      <c r="W548" s="5">
        <f t="shared" si="149"/>
        <v>1.5602433163702201</v>
      </c>
      <c r="X548" s="5">
        <f t="shared" si="150"/>
        <v>1</v>
      </c>
      <c r="Y548" s="5">
        <f t="shared" si="151"/>
        <v>1.5550753583551769</v>
      </c>
      <c r="Z548" s="5">
        <f t="shared" si="152"/>
        <v>1.2868937757041667</v>
      </c>
      <c r="AA548" s="5">
        <f t="shared" si="153"/>
        <v>1.3568412772700509</v>
      </c>
      <c r="AB548" s="5">
        <f t="shared" si="154"/>
        <v>1.3568412772700509</v>
      </c>
      <c r="AC548" s="5">
        <f t="shared" si="155"/>
        <v>1.3568412772700509</v>
      </c>
      <c r="AD548" s="5">
        <f t="shared" si="156"/>
        <v>1.3568412772700509</v>
      </c>
    </row>
    <row r="549" spans="15:30" x14ac:dyDescent="0.2">
      <c r="O549" s="6">
        <f t="shared" si="141"/>
        <v>55.590000000000522</v>
      </c>
      <c r="P549" s="6">
        <f t="shared" si="142"/>
        <v>55.60000000000052</v>
      </c>
      <c r="Q549" s="5">
        <f t="shared" si="143"/>
        <v>1.5527040178165414</v>
      </c>
      <c r="R549" s="5">
        <f t="shared" si="144"/>
        <v>1.5527040178165414</v>
      </c>
      <c r="S549" s="5">
        <f t="shared" si="145"/>
        <v>1.5675979859838749</v>
      </c>
      <c r="T549" s="5">
        <f t="shared" si="146"/>
        <v>1.5580592741710755</v>
      </c>
      <c r="U549" s="5">
        <f t="shared" si="147"/>
        <v>1.5580592741710755</v>
      </c>
      <c r="V549" s="5">
        <f t="shared" si="148"/>
        <v>1.5580592741710755</v>
      </c>
      <c r="W549" s="5">
        <f t="shared" si="149"/>
        <v>1.5580592741710755</v>
      </c>
      <c r="X549" s="5">
        <f t="shared" si="150"/>
        <v>1</v>
      </c>
      <c r="Y549" s="5">
        <f t="shared" si="151"/>
        <v>1.5527040178165414</v>
      </c>
      <c r="Z549" s="5">
        <f t="shared" si="152"/>
        <v>1.285138131130515</v>
      </c>
      <c r="AA549" s="5">
        <f t="shared" si="153"/>
        <v>1.3550164097609432</v>
      </c>
      <c r="AB549" s="5">
        <f t="shared" si="154"/>
        <v>1.3550164097609432</v>
      </c>
      <c r="AC549" s="5">
        <f t="shared" si="155"/>
        <v>1.3550164097609432</v>
      </c>
      <c r="AD549" s="5">
        <f t="shared" si="156"/>
        <v>1.3550164097609432</v>
      </c>
    </row>
    <row r="550" spans="15:30" x14ac:dyDescent="0.2">
      <c r="O550" s="6">
        <f t="shared" si="141"/>
        <v>55.690000000000524</v>
      </c>
      <c r="P550" s="6">
        <f t="shared" si="142"/>
        <v>55.700000000000522</v>
      </c>
      <c r="Q550" s="5">
        <f t="shared" si="143"/>
        <v>1.5503446295803267</v>
      </c>
      <c r="R550" s="5">
        <f t="shared" si="144"/>
        <v>1.5503446295803267</v>
      </c>
      <c r="S550" s="5">
        <f t="shared" si="145"/>
        <v>1.5653122766236649</v>
      </c>
      <c r="T550" s="5">
        <f t="shared" si="146"/>
        <v>1.5558856332675588</v>
      </c>
      <c r="U550" s="5">
        <f t="shared" si="147"/>
        <v>1.5558856332675588</v>
      </c>
      <c r="V550" s="5">
        <f t="shared" si="148"/>
        <v>1.5558856332675588</v>
      </c>
      <c r="W550" s="5">
        <f t="shared" si="149"/>
        <v>1.5558856332675588</v>
      </c>
      <c r="X550" s="5">
        <f t="shared" si="150"/>
        <v>1</v>
      </c>
      <c r="Y550" s="5">
        <f t="shared" si="151"/>
        <v>1.5503446295803267</v>
      </c>
      <c r="Z550" s="5">
        <f t="shared" si="152"/>
        <v>1.2833927715512319</v>
      </c>
      <c r="AA550" s="5">
        <f t="shared" si="153"/>
        <v>1.353201283205715</v>
      </c>
      <c r="AB550" s="5">
        <f t="shared" si="154"/>
        <v>1.353201283205715</v>
      </c>
      <c r="AC550" s="5">
        <f t="shared" si="155"/>
        <v>1.353201283205715</v>
      </c>
      <c r="AD550" s="5">
        <f t="shared" si="156"/>
        <v>1.353201283205715</v>
      </c>
    </row>
    <row r="551" spans="15:30" x14ac:dyDescent="0.2">
      <c r="O551" s="6">
        <f t="shared" si="141"/>
        <v>55.790000000000525</v>
      </c>
      <c r="P551" s="6">
        <f t="shared" si="142"/>
        <v>55.800000000000523</v>
      </c>
      <c r="Q551" s="5">
        <f t="shared" si="143"/>
        <v>1.5479971129608103</v>
      </c>
      <c r="R551" s="5">
        <f t="shared" si="144"/>
        <v>1.5479971129608103</v>
      </c>
      <c r="S551" s="5">
        <f t="shared" si="145"/>
        <v>1.5630376885243444</v>
      </c>
      <c r="T551" s="5">
        <f t="shared" si="146"/>
        <v>1.5537223261990567</v>
      </c>
      <c r="U551" s="5">
        <f t="shared" si="147"/>
        <v>1.5537223261990567</v>
      </c>
      <c r="V551" s="5">
        <f t="shared" si="148"/>
        <v>1.5537223261990567</v>
      </c>
      <c r="W551" s="5">
        <f t="shared" si="149"/>
        <v>1.5537223261990567</v>
      </c>
      <c r="X551" s="5">
        <f t="shared" si="150"/>
        <v>1</v>
      </c>
      <c r="Y551" s="5">
        <f t="shared" si="151"/>
        <v>1.5479971129608103</v>
      </c>
      <c r="Z551" s="5">
        <f t="shared" si="152"/>
        <v>1.2816576248007454</v>
      </c>
      <c r="AA551" s="5">
        <f t="shared" si="153"/>
        <v>1.3513958317312409</v>
      </c>
      <c r="AB551" s="5">
        <f t="shared" si="154"/>
        <v>1.3513958317312409</v>
      </c>
      <c r="AC551" s="5">
        <f t="shared" si="155"/>
        <v>1.3513958317312409</v>
      </c>
      <c r="AD551" s="5">
        <f t="shared" si="156"/>
        <v>1.3513958317312409</v>
      </c>
    </row>
    <row r="552" spans="15:30" x14ac:dyDescent="0.2">
      <c r="O552" s="6">
        <f t="shared" si="141"/>
        <v>55.890000000000526</v>
      </c>
      <c r="P552" s="6">
        <f t="shared" si="142"/>
        <v>55.900000000000524</v>
      </c>
      <c r="Q552" s="5">
        <f t="shared" si="143"/>
        <v>1.5456613879800363</v>
      </c>
      <c r="R552" s="5">
        <f t="shared" si="144"/>
        <v>1.5456613879800363</v>
      </c>
      <c r="S552" s="5">
        <f t="shared" si="145"/>
        <v>1.5607741484182769</v>
      </c>
      <c r="T552" s="5">
        <f t="shared" si="146"/>
        <v>1.5515692860761943</v>
      </c>
      <c r="U552" s="5">
        <f t="shared" si="147"/>
        <v>1.5515692860761943</v>
      </c>
      <c r="V552" s="5">
        <f t="shared" si="148"/>
        <v>1.5515692860761943</v>
      </c>
      <c r="W552" s="5">
        <f t="shared" si="149"/>
        <v>1.5515692860761943</v>
      </c>
      <c r="X552" s="5">
        <f t="shared" si="150"/>
        <v>1</v>
      </c>
      <c r="Y552" s="5">
        <f t="shared" si="151"/>
        <v>1.5456613879800363</v>
      </c>
      <c r="Z552" s="5">
        <f t="shared" si="152"/>
        <v>1.2799326193757021</v>
      </c>
      <c r="AA552" s="5">
        <f t="shared" si="153"/>
        <v>1.3495999900458784</v>
      </c>
      <c r="AB552" s="5">
        <f t="shared" si="154"/>
        <v>1.3495999900458784</v>
      </c>
      <c r="AC552" s="5">
        <f t="shared" si="155"/>
        <v>1.3495999900458784</v>
      </c>
      <c r="AD552" s="5">
        <f t="shared" si="156"/>
        <v>1.3495999900458784</v>
      </c>
    </row>
    <row r="553" spans="15:30" x14ac:dyDescent="0.2">
      <c r="O553" s="6">
        <f t="shared" si="141"/>
        <v>55.990000000000528</v>
      </c>
      <c r="P553" s="6">
        <f t="shared" si="142"/>
        <v>56.000000000000526</v>
      </c>
      <c r="Q553" s="5">
        <f t="shared" si="143"/>
        <v>1.5433373753602269</v>
      </c>
      <c r="R553" s="5">
        <f t="shared" si="144"/>
        <v>1.5433373753602269</v>
      </c>
      <c r="S553" s="5">
        <f t="shared" si="145"/>
        <v>1.5585215836666158</v>
      </c>
      <c r="T553" s="5">
        <f t="shared" si="146"/>
        <v>1.5494264465749006</v>
      </c>
      <c r="U553" s="5">
        <f t="shared" si="147"/>
        <v>1.5494264465749006</v>
      </c>
      <c r="V553" s="5">
        <f t="shared" si="148"/>
        <v>1.5494264465749006</v>
      </c>
      <c r="W553" s="5">
        <f t="shared" si="149"/>
        <v>1.5494264465749006</v>
      </c>
      <c r="X553" s="5">
        <f t="shared" si="150"/>
        <v>1</v>
      </c>
      <c r="Y553" s="5">
        <f t="shared" si="151"/>
        <v>1.5433373753602269</v>
      </c>
      <c r="Z553" s="5">
        <f t="shared" si="152"/>
        <v>1.2782176844275666</v>
      </c>
      <c r="AA553" s="5">
        <f t="shared" si="153"/>
        <v>1.3478136934331897</v>
      </c>
      <c r="AB553" s="5">
        <f t="shared" si="154"/>
        <v>1.3478136934331897</v>
      </c>
      <c r="AC553" s="5">
        <f t="shared" si="155"/>
        <v>1.3478136934331897</v>
      </c>
      <c r="AD553" s="5">
        <f t="shared" si="156"/>
        <v>1.3478136934331897</v>
      </c>
    </row>
    <row r="554" spans="15:30" x14ac:dyDescent="0.2">
      <c r="O554" s="6">
        <f t="shared" si="141"/>
        <v>56.090000000000529</v>
      </c>
      <c r="P554" s="6">
        <f t="shared" si="142"/>
        <v>56.100000000000527</v>
      </c>
      <c r="Q554" s="5">
        <f t="shared" si="143"/>
        <v>1.5410249965162883</v>
      </c>
      <c r="R554" s="5">
        <f t="shared" si="144"/>
        <v>1.5410249965162883</v>
      </c>
      <c r="S554" s="5">
        <f t="shared" si="145"/>
        <v>1.5562799222526937</v>
      </c>
      <c r="T554" s="5">
        <f t="shared" si="146"/>
        <v>1.547293741930541</v>
      </c>
      <c r="U554" s="5">
        <f t="shared" si="147"/>
        <v>1.547293741930541</v>
      </c>
      <c r="V554" s="5">
        <f t="shared" si="148"/>
        <v>1.547293741930541</v>
      </c>
      <c r="W554" s="5">
        <f t="shared" si="149"/>
        <v>1.547293741930541</v>
      </c>
      <c r="X554" s="5">
        <f t="shared" si="150"/>
        <v>1</v>
      </c>
      <c r="Y554" s="5">
        <f t="shared" si="151"/>
        <v>1.5410249965162883</v>
      </c>
      <c r="Z554" s="5">
        <f t="shared" si="152"/>
        <v>1.2765127497553215</v>
      </c>
      <c r="AA554" s="5">
        <f t="shared" si="153"/>
        <v>1.3460368777457492</v>
      </c>
      <c r="AB554" s="5">
        <f t="shared" si="154"/>
        <v>1.3460368777457492</v>
      </c>
      <c r="AC554" s="5">
        <f t="shared" si="155"/>
        <v>1.3460368777457492</v>
      </c>
      <c r="AD554" s="5">
        <f t="shared" si="156"/>
        <v>1.3460368777457492</v>
      </c>
    </row>
    <row r="555" spans="15:30" x14ac:dyDescent="0.2">
      <c r="O555" s="6">
        <f t="shared" si="141"/>
        <v>56.190000000000531</v>
      </c>
      <c r="P555" s="6">
        <f t="shared" si="142"/>
        <v>56.200000000000529</v>
      </c>
      <c r="Q555" s="5">
        <f t="shared" si="143"/>
        <v>1.5387241735484098</v>
      </c>
      <c r="R555" s="5">
        <f t="shared" si="144"/>
        <v>1.5387241735484098</v>
      </c>
      <c r="S555" s="5">
        <f t="shared" si="145"/>
        <v>1.5540490927754924</v>
      </c>
      <c r="T555" s="5">
        <f t="shared" si="146"/>
        <v>1.5451711069321259</v>
      </c>
      <c r="U555" s="5">
        <f t="shared" si="147"/>
        <v>1.5451711069321259</v>
      </c>
      <c r="V555" s="5">
        <f t="shared" si="148"/>
        <v>1.5451711069321259</v>
      </c>
      <c r="W555" s="5">
        <f t="shared" si="149"/>
        <v>1.5451711069321259</v>
      </c>
      <c r="X555" s="5">
        <f t="shared" si="150"/>
        <v>1</v>
      </c>
      <c r="Y555" s="5">
        <f t="shared" si="151"/>
        <v>1.5387241735484098</v>
      </c>
      <c r="Z555" s="5">
        <f t="shared" si="152"/>
        <v>1.2748177457982626</v>
      </c>
      <c r="AA555" s="5">
        <f t="shared" si="153"/>
        <v>1.3442694793990246</v>
      </c>
      <c r="AB555" s="5">
        <f t="shared" si="154"/>
        <v>1.3442694793990246</v>
      </c>
      <c r="AC555" s="5">
        <f t="shared" si="155"/>
        <v>1.3442694793990246</v>
      </c>
      <c r="AD555" s="5">
        <f t="shared" si="156"/>
        <v>1.3442694793990246</v>
      </c>
    </row>
    <row r="556" spans="15:30" x14ac:dyDescent="0.2">
      <c r="O556" s="6">
        <f t="shared" si="141"/>
        <v>56.290000000000532</v>
      </c>
      <c r="P556" s="6">
        <f t="shared" si="142"/>
        <v>56.30000000000053</v>
      </c>
      <c r="Q556" s="5">
        <f t="shared" si="143"/>
        <v>1.5364348292347585</v>
      </c>
      <c r="R556" s="5">
        <f t="shared" si="144"/>
        <v>1.5364348292347585</v>
      </c>
      <c r="S556" s="5">
        <f t="shared" si="145"/>
        <v>1.5518290244431923</v>
      </c>
      <c r="T556" s="5">
        <f t="shared" si="146"/>
        <v>1.5430584769165863</v>
      </c>
      <c r="U556" s="5">
        <f t="shared" si="147"/>
        <v>1.5430584769165863</v>
      </c>
      <c r="V556" s="5">
        <f t="shared" si="148"/>
        <v>1.5430584769165863</v>
      </c>
      <c r="W556" s="5">
        <f t="shared" si="149"/>
        <v>1.5430584769165863</v>
      </c>
      <c r="X556" s="5">
        <f t="shared" si="150"/>
        <v>1</v>
      </c>
      <c r="Y556" s="5">
        <f t="shared" si="151"/>
        <v>1.5364348292347585</v>
      </c>
      <c r="Z556" s="5">
        <f t="shared" si="152"/>
        <v>1.2731326036288868</v>
      </c>
      <c r="AA556" s="5">
        <f t="shared" si="153"/>
        <v>1.3425114353653405</v>
      </c>
      <c r="AB556" s="5">
        <f t="shared" si="154"/>
        <v>1.3425114353653405</v>
      </c>
      <c r="AC556" s="5">
        <f t="shared" si="155"/>
        <v>1.3425114353653405</v>
      </c>
      <c r="AD556" s="5">
        <f t="shared" si="156"/>
        <v>1.3425114353653405</v>
      </c>
    </row>
    <row r="557" spans="15:30" x14ac:dyDescent="0.2">
      <c r="O557" s="6">
        <f t="shared" si="141"/>
        <v>56.390000000000533</v>
      </c>
      <c r="P557" s="6">
        <f t="shared" si="142"/>
        <v>56.400000000000531</v>
      </c>
      <c r="Q557" s="5">
        <f t="shared" si="143"/>
        <v>1.5341568870242641</v>
      </c>
      <c r="R557" s="5">
        <f t="shared" si="144"/>
        <v>1.5341568870242641</v>
      </c>
      <c r="S557" s="5">
        <f t="shared" si="145"/>
        <v>1.5496196470668027</v>
      </c>
      <c r="T557" s="5">
        <f t="shared" si="146"/>
        <v>1.5409557877631237</v>
      </c>
      <c r="U557" s="5">
        <f t="shared" si="147"/>
        <v>1.5409557877631237</v>
      </c>
      <c r="V557" s="5">
        <f t="shared" si="148"/>
        <v>1.5409557877631237</v>
      </c>
      <c r="W557" s="5">
        <f t="shared" si="149"/>
        <v>1.5409557877631237</v>
      </c>
      <c r="X557" s="5">
        <f t="shared" si="150"/>
        <v>1</v>
      </c>
      <c r="Y557" s="5">
        <f t="shared" si="151"/>
        <v>1.5341568870242641</v>
      </c>
      <c r="Z557" s="5">
        <f t="shared" si="152"/>
        <v>1.2714572549458745</v>
      </c>
      <c r="AA557" s="5">
        <f t="shared" si="153"/>
        <v>1.3407626831679129</v>
      </c>
      <c r="AB557" s="5">
        <f t="shared" si="154"/>
        <v>1.3407626831679129</v>
      </c>
      <c r="AC557" s="5">
        <f t="shared" si="155"/>
        <v>1.3407626831679129</v>
      </c>
      <c r="AD557" s="5">
        <f t="shared" si="156"/>
        <v>1.3407626831679129</v>
      </c>
    </row>
    <row r="558" spans="15:30" x14ac:dyDescent="0.2">
      <c r="O558" s="6">
        <f t="shared" si="141"/>
        <v>56.490000000000535</v>
      </c>
      <c r="P558" s="6">
        <f t="shared" si="142"/>
        <v>56.500000000000533</v>
      </c>
      <c r="Q558" s="5">
        <f t="shared" si="143"/>
        <v>1.5318902710294959</v>
      </c>
      <c r="R558" s="5">
        <f t="shared" si="144"/>
        <v>1.5318902710294959</v>
      </c>
      <c r="S558" s="5">
        <f t="shared" si="145"/>
        <v>1.5474208910538716</v>
      </c>
      <c r="T558" s="5">
        <f t="shared" si="146"/>
        <v>1.5388629758876253</v>
      </c>
      <c r="U558" s="5">
        <f t="shared" si="147"/>
        <v>1.5388629758876253</v>
      </c>
      <c r="V558" s="5">
        <f t="shared" si="148"/>
        <v>1.5388629758876253</v>
      </c>
      <c r="W558" s="5">
        <f t="shared" si="149"/>
        <v>1.5388629758876253</v>
      </c>
      <c r="X558" s="5">
        <f t="shared" si="150"/>
        <v>1</v>
      </c>
      <c r="Y558" s="5">
        <f t="shared" si="151"/>
        <v>1.5318902710294959</v>
      </c>
      <c r="Z558" s="5">
        <f t="shared" si="152"/>
        <v>1.2697916320671623</v>
      </c>
      <c r="AA558" s="5">
        <f t="shared" si="153"/>
        <v>1.3390231608749643</v>
      </c>
      <c r="AB558" s="5">
        <f t="shared" si="154"/>
        <v>1.3390231608749643</v>
      </c>
      <c r="AC558" s="5">
        <f t="shared" si="155"/>
        <v>1.3390231608749643</v>
      </c>
      <c r="AD558" s="5">
        <f t="shared" si="156"/>
        <v>1.3390231608749643</v>
      </c>
    </row>
    <row r="559" spans="15:30" x14ac:dyDescent="0.2">
      <c r="O559" s="6">
        <f t="shared" si="141"/>
        <v>56.590000000000536</v>
      </c>
      <c r="P559" s="6">
        <f t="shared" si="142"/>
        <v>56.600000000000534</v>
      </c>
      <c r="Q559" s="5">
        <f t="shared" si="143"/>
        <v>1.5296349060196266</v>
      </c>
      <c r="R559" s="5">
        <f t="shared" si="144"/>
        <v>1.5296349060196266</v>
      </c>
      <c r="S559" s="5">
        <f t="shared" si="145"/>
        <v>1.5452326874022717</v>
      </c>
      <c r="T559" s="5">
        <f t="shared" si="146"/>
        <v>1.536779978237149</v>
      </c>
      <c r="U559" s="5">
        <f t="shared" si="147"/>
        <v>1.536779978237149</v>
      </c>
      <c r="V559" s="5">
        <f t="shared" si="148"/>
        <v>1.536779978237149</v>
      </c>
      <c r="W559" s="5">
        <f t="shared" si="149"/>
        <v>1.536779978237149</v>
      </c>
      <c r="X559" s="5">
        <f t="shared" si="150"/>
        <v>1</v>
      </c>
      <c r="Y559" s="5">
        <f t="shared" si="151"/>
        <v>1.5296349060196266</v>
      </c>
      <c r="Z559" s="5">
        <f t="shared" si="152"/>
        <v>1.2681356679231062</v>
      </c>
      <c r="AA559" s="5">
        <f t="shared" si="153"/>
        <v>1.3372928070939099</v>
      </c>
      <c r="AB559" s="5">
        <f t="shared" si="154"/>
        <v>1.3372928070939099</v>
      </c>
      <c r="AC559" s="5">
        <f t="shared" si="155"/>
        <v>1.3372928070939099</v>
      </c>
      <c r="AD559" s="5">
        <f t="shared" si="156"/>
        <v>1.3372928070939099</v>
      </c>
    </row>
    <row r="560" spans="15:30" x14ac:dyDescent="0.2">
      <c r="O560" s="6">
        <f t="shared" si="141"/>
        <v>56.690000000000538</v>
      </c>
      <c r="P560" s="6">
        <f t="shared" si="142"/>
        <v>56.700000000000536</v>
      </c>
      <c r="Q560" s="5">
        <f t="shared" si="143"/>
        <v>1.5273907174134862</v>
      </c>
      <c r="R560" s="5">
        <f t="shared" si="144"/>
        <v>1.5273907174134862</v>
      </c>
      <c r="S560" s="5">
        <f t="shared" si="145"/>
        <v>1.5430549676940637</v>
      </c>
      <c r="T560" s="5">
        <f t="shared" si="146"/>
        <v>1.534706732284475</v>
      </c>
      <c r="U560" s="5">
        <f t="shared" si="147"/>
        <v>1.534706732284475</v>
      </c>
      <c r="V560" s="5">
        <f t="shared" si="148"/>
        <v>1.534706732284475</v>
      </c>
      <c r="W560" s="5">
        <f t="shared" si="149"/>
        <v>1.534706732284475</v>
      </c>
      <c r="X560" s="5">
        <f t="shared" si="150"/>
        <v>1</v>
      </c>
      <c r="Y560" s="5">
        <f t="shared" si="151"/>
        <v>1.5273907174134862</v>
      </c>
      <c r="Z560" s="5">
        <f t="shared" si="152"/>
        <v>1.2664892960497345</v>
      </c>
      <c r="AA560" s="5">
        <f t="shared" si="153"/>
        <v>1.335571560965616</v>
      </c>
      <c r="AB560" s="5">
        <f t="shared" si="154"/>
        <v>1.335571560965616</v>
      </c>
      <c r="AC560" s="5">
        <f t="shared" si="155"/>
        <v>1.335571560965616</v>
      </c>
      <c r="AD560" s="5">
        <f t="shared" si="156"/>
        <v>1.335571560965616</v>
      </c>
    </row>
    <row r="561" spans="15:30" x14ac:dyDescent="0.2">
      <c r="O561" s="6">
        <f t="shared" si="141"/>
        <v>56.790000000000539</v>
      </c>
      <c r="P561" s="6">
        <f t="shared" si="142"/>
        <v>56.800000000000537</v>
      </c>
      <c r="Q561" s="5">
        <f t="shared" si="143"/>
        <v>1.5251576312727013</v>
      </c>
      <c r="R561" s="5">
        <f t="shared" si="144"/>
        <v>1.5251576312727013</v>
      </c>
      <c r="S561" s="5">
        <f t="shared" si="145"/>
        <v>1.5408876640894333</v>
      </c>
      <c r="T561" s="5">
        <f t="shared" si="146"/>
        <v>1.5326431760227239</v>
      </c>
      <c r="U561" s="5">
        <f t="shared" si="147"/>
        <v>1.5326431760227239</v>
      </c>
      <c r="V561" s="5">
        <f t="shared" si="148"/>
        <v>1.5326431760227239</v>
      </c>
      <c r="W561" s="5">
        <f t="shared" si="149"/>
        <v>1.5326431760227239</v>
      </c>
      <c r="X561" s="5">
        <f t="shared" si="150"/>
        <v>1</v>
      </c>
      <c r="Y561" s="5">
        <f t="shared" si="151"/>
        <v>1.5251576312727013</v>
      </c>
      <c r="Z561" s="5">
        <f t="shared" si="152"/>
        <v>1.2648524505820853</v>
      </c>
      <c r="AA561" s="5">
        <f t="shared" si="153"/>
        <v>1.3338593621587347</v>
      </c>
      <c r="AB561" s="5">
        <f t="shared" si="154"/>
        <v>1.3338593621587347</v>
      </c>
      <c r="AC561" s="5">
        <f t="shared" si="155"/>
        <v>1.3338593621587347</v>
      </c>
      <c r="AD561" s="5">
        <f t="shared" si="156"/>
        <v>1.3338593621587347</v>
      </c>
    </row>
    <row r="562" spans="15:30" x14ac:dyDescent="0.2">
      <c r="O562" s="6">
        <f t="shared" si="141"/>
        <v>56.890000000000541</v>
      </c>
      <c r="P562" s="6">
        <f t="shared" si="142"/>
        <v>56.900000000000539</v>
      </c>
      <c r="Q562" s="5">
        <f t="shared" si="143"/>
        <v>1.5229355742949209</v>
      </c>
      <c r="R562" s="5">
        <f t="shared" si="144"/>
        <v>1.5229355742949209</v>
      </c>
      <c r="S562" s="5">
        <f t="shared" si="145"/>
        <v>1.5387307093207054</v>
      </c>
      <c r="T562" s="5">
        <f t="shared" si="146"/>
        <v>1.5305892479600391</v>
      </c>
      <c r="U562" s="5">
        <f t="shared" si="147"/>
        <v>1.5305892479600391</v>
      </c>
      <c r="V562" s="5">
        <f t="shared" si="148"/>
        <v>1.5305892479600391</v>
      </c>
      <c r="W562" s="5">
        <f t="shared" si="149"/>
        <v>1.5305892479600391</v>
      </c>
      <c r="X562" s="5">
        <f t="shared" si="150"/>
        <v>1</v>
      </c>
      <c r="Y562" s="5">
        <f t="shared" si="151"/>
        <v>1.5229355742949209</v>
      </c>
      <c r="Z562" s="5">
        <f t="shared" si="152"/>
        <v>1.2632250662476343</v>
      </c>
      <c r="AA562" s="5">
        <f t="shared" si="153"/>
        <v>1.332156150864104</v>
      </c>
      <c r="AB562" s="5">
        <f t="shared" si="154"/>
        <v>1.332156150864104</v>
      </c>
      <c r="AC562" s="5">
        <f t="shared" si="155"/>
        <v>1.332156150864104</v>
      </c>
      <c r="AD562" s="5">
        <f t="shared" si="156"/>
        <v>1.332156150864104</v>
      </c>
    </row>
    <row r="563" spans="15:30" x14ac:dyDescent="0.2">
      <c r="O563" s="6">
        <f t="shared" si="141"/>
        <v>56.990000000000542</v>
      </c>
      <c r="P563" s="6">
        <f t="shared" si="142"/>
        <v>57.00000000000054</v>
      </c>
      <c r="Q563" s="5">
        <f t="shared" si="143"/>
        <v>1.5207244738071251</v>
      </c>
      <c r="R563" s="5">
        <f t="shared" si="144"/>
        <v>1.5207244738071251</v>
      </c>
      <c r="S563" s="5">
        <f t="shared" si="145"/>
        <v>1.5365840366864292</v>
      </c>
      <c r="T563" s="5">
        <f t="shared" si="146"/>
        <v>1.5285448871143343</v>
      </c>
      <c r="U563" s="5">
        <f t="shared" si="147"/>
        <v>1.5285448871143343</v>
      </c>
      <c r="V563" s="5">
        <f t="shared" si="148"/>
        <v>1.5285448871143343</v>
      </c>
      <c r="W563" s="5">
        <f t="shared" si="149"/>
        <v>1.5285448871143343</v>
      </c>
      <c r="X563" s="5">
        <f t="shared" si="150"/>
        <v>1</v>
      </c>
      <c r="Y563" s="5">
        <f t="shared" si="151"/>
        <v>1.5207244738071251</v>
      </c>
      <c r="Z563" s="5">
        <f t="shared" si="152"/>
        <v>1.2616070783598028</v>
      </c>
      <c r="AA563" s="5">
        <f t="shared" si="153"/>
        <v>1.3304618677892228</v>
      </c>
      <c r="AB563" s="5">
        <f t="shared" si="154"/>
        <v>1.3304618677892228</v>
      </c>
      <c r="AC563" s="5">
        <f t="shared" si="155"/>
        <v>1.3304618677892228</v>
      </c>
      <c r="AD563" s="5">
        <f t="shared" si="156"/>
        <v>1.3304618677892228</v>
      </c>
    </row>
    <row r="564" spans="15:30" x14ac:dyDescent="0.2">
      <c r="O564" s="6">
        <f t="shared" si="141"/>
        <v>57.090000000000543</v>
      </c>
      <c r="P564" s="6">
        <f t="shared" si="142"/>
        <v>57.100000000000541</v>
      </c>
      <c r="Q564" s="5">
        <f t="shared" si="143"/>
        <v>1.5185242577590163</v>
      </c>
      <c r="R564" s="5">
        <f t="shared" si="144"/>
        <v>1.5185242577590163</v>
      </c>
      <c r="S564" s="5">
        <f t="shared" si="145"/>
        <v>1.5344475800455351</v>
      </c>
      <c r="T564" s="5">
        <f t="shared" si="146"/>
        <v>1.5265100330081038</v>
      </c>
      <c r="U564" s="5">
        <f t="shared" si="147"/>
        <v>1.5265100330081038</v>
      </c>
      <c r="V564" s="5">
        <f t="shared" si="148"/>
        <v>1.5265100330081038</v>
      </c>
      <c r="W564" s="5">
        <f t="shared" si="149"/>
        <v>1.5265100330081038</v>
      </c>
      <c r="X564" s="5">
        <f t="shared" si="150"/>
        <v>1</v>
      </c>
      <c r="Y564" s="5">
        <f t="shared" si="151"/>
        <v>1.5185242577590163</v>
      </c>
      <c r="Z564" s="5">
        <f t="shared" si="152"/>
        <v>1.2599984228115526</v>
      </c>
      <c r="AA564" s="5">
        <f t="shared" si="153"/>
        <v>1.328776454152792</v>
      </c>
      <c r="AB564" s="5">
        <f t="shared" si="154"/>
        <v>1.328776454152792</v>
      </c>
      <c r="AC564" s="5">
        <f t="shared" si="155"/>
        <v>1.328776454152792</v>
      </c>
      <c r="AD564" s="5">
        <f t="shared" si="156"/>
        <v>1.328776454152792</v>
      </c>
    </row>
    <row r="565" spans="15:30" x14ac:dyDescent="0.2">
      <c r="O565" s="6">
        <f t="shared" si="141"/>
        <v>57.190000000000545</v>
      </c>
      <c r="P565" s="6">
        <f t="shared" si="142"/>
        <v>57.200000000000543</v>
      </c>
      <c r="Q565" s="5">
        <f t="shared" si="143"/>
        <v>1.5163348547164963</v>
      </c>
      <c r="R565" s="5">
        <f t="shared" si="144"/>
        <v>1.5163348547164963</v>
      </c>
      <c r="S565" s="5">
        <f t="shared" si="145"/>
        <v>1.5323212738115657</v>
      </c>
      <c r="T565" s="5">
        <f t="shared" si="146"/>
        <v>1.5244846256632947</v>
      </c>
      <c r="U565" s="5">
        <f t="shared" si="147"/>
        <v>1.5244846256632947</v>
      </c>
      <c r="V565" s="5">
        <f t="shared" si="148"/>
        <v>1.5244846256632947</v>
      </c>
      <c r="W565" s="5">
        <f t="shared" si="149"/>
        <v>1.5244846256632947</v>
      </c>
      <c r="X565" s="5">
        <f t="shared" si="150"/>
        <v>1</v>
      </c>
      <c r="Y565" s="5">
        <f t="shared" si="151"/>
        <v>1.5163348547164963</v>
      </c>
      <c r="Z565" s="5">
        <f t="shared" si="152"/>
        <v>1.2583990360690627</v>
      </c>
      <c r="AA565" s="5">
        <f t="shared" si="153"/>
        <v>1.327099851679324</v>
      </c>
      <c r="AB565" s="5">
        <f t="shared" si="154"/>
        <v>1.327099851679324</v>
      </c>
      <c r="AC565" s="5">
        <f t="shared" si="155"/>
        <v>1.327099851679324</v>
      </c>
      <c r="AD565" s="5">
        <f t="shared" si="156"/>
        <v>1.327099851679324</v>
      </c>
    </row>
    <row r="566" spans="15:30" x14ac:dyDescent="0.2">
      <c r="O566" s="6">
        <f t="shared" si="141"/>
        <v>57.290000000000546</v>
      </c>
      <c r="P566" s="6">
        <f t="shared" si="142"/>
        <v>57.300000000000544</v>
      </c>
      <c r="Q566" s="5">
        <f t="shared" si="143"/>
        <v>1.5141561938552182</v>
      </c>
      <c r="R566" s="5">
        <f t="shared" si="144"/>
        <v>1.5141561938552182</v>
      </c>
      <c r="S566" s="5">
        <f t="shared" si="145"/>
        <v>1.5302050529469737</v>
      </c>
      <c r="T566" s="5">
        <f t="shared" si="146"/>
        <v>1.5224686055962433</v>
      </c>
      <c r="U566" s="5">
        <f t="shared" si="147"/>
        <v>1.5224686055962433</v>
      </c>
      <c r="V566" s="5">
        <f t="shared" si="148"/>
        <v>1.5224686055962433</v>
      </c>
      <c r="W566" s="5">
        <f t="shared" si="149"/>
        <v>1.5224686055962433</v>
      </c>
      <c r="X566" s="5">
        <f t="shared" si="150"/>
        <v>1</v>
      </c>
      <c r="Y566" s="5">
        <f t="shared" si="151"/>
        <v>1.5141561938552182</v>
      </c>
      <c r="Z566" s="5">
        <f t="shared" si="152"/>
        <v>1.2568088551654852</v>
      </c>
      <c r="AA566" s="5">
        <f t="shared" si="153"/>
        <v>1.3254320025938204</v>
      </c>
      <c r="AB566" s="5">
        <f t="shared" si="154"/>
        <v>1.3254320025938204</v>
      </c>
      <c r="AC566" s="5">
        <f t="shared" si="155"/>
        <v>1.3254320025938204</v>
      </c>
      <c r="AD566" s="5">
        <f t="shared" si="156"/>
        <v>1.3254320025938204</v>
      </c>
    </row>
    <row r="567" spans="15:30" x14ac:dyDescent="0.2">
      <c r="O567" s="6">
        <f t="shared" si="141"/>
        <v>57.390000000000548</v>
      </c>
      <c r="P567" s="6">
        <f t="shared" si="142"/>
        <v>57.400000000000546</v>
      </c>
      <c r="Q567" s="5">
        <f t="shared" si="143"/>
        <v>1.5119882049542215</v>
      </c>
      <c r="R567" s="5">
        <f t="shared" si="144"/>
        <v>1.5119882049542215</v>
      </c>
      <c r="S567" s="5">
        <f t="shared" si="145"/>
        <v>1.5280988529574915</v>
      </c>
      <c r="T567" s="5">
        <f t="shared" si="146"/>
        <v>1.5204619138126692</v>
      </c>
      <c r="U567" s="5">
        <f t="shared" si="147"/>
        <v>1.5204619138126692</v>
      </c>
      <c r="V567" s="5">
        <f t="shared" si="148"/>
        <v>1.5204619138126692</v>
      </c>
      <c r="W567" s="5">
        <f t="shared" si="149"/>
        <v>1.5204619138126692</v>
      </c>
      <c r="X567" s="5">
        <f t="shared" si="150"/>
        <v>1</v>
      </c>
      <c r="Y567" s="5">
        <f t="shared" si="151"/>
        <v>1.5119882049542215</v>
      </c>
      <c r="Z567" s="5">
        <f t="shared" si="152"/>
        <v>1.2552278176947849</v>
      </c>
      <c r="AA567" s="5">
        <f t="shared" si="153"/>
        <v>1.3237728496165142</v>
      </c>
      <c r="AB567" s="5">
        <f t="shared" si="154"/>
        <v>1.3237728496165142</v>
      </c>
      <c r="AC567" s="5">
        <f t="shared" si="155"/>
        <v>1.3237728496165142</v>
      </c>
      <c r="AD567" s="5">
        <f t="shared" si="156"/>
        <v>1.3237728496165142</v>
      </c>
    </row>
    <row r="568" spans="15:30" x14ac:dyDescent="0.2">
      <c r="O568" s="6">
        <f t="shared" si="141"/>
        <v>57.490000000000549</v>
      </c>
      <c r="P568" s="6">
        <f t="shared" si="142"/>
        <v>57.500000000000547</v>
      </c>
      <c r="Q568" s="5">
        <f t="shared" si="143"/>
        <v>1.5098308183896445</v>
      </c>
      <c r="R568" s="5">
        <f t="shared" si="144"/>
        <v>1.5098308183896445</v>
      </c>
      <c r="S568" s="5">
        <f t="shared" si="145"/>
        <v>1.5260026098865671</v>
      </c>
      <c r="T568" s="5">
        <f t="shared" si="146"/>
        <v>1.5184644918027301</v>
      </c>
      <c r="U568" s="5">
        <f t="shared" si="147"/>
        <v>1.5184644918027301</v>
      </c>
      <c r="V568" s="5">
        <f t="shared" si="148"/>
        <v>1.5184644918027301</v>
      </c>
      <c r="W568" s="5">
        <f t="shared" si="149"/>
        <v>1.5184644918027301</v>
      </c>
      <c r="X568" s="5">
        <f t="shared" si="150"/>
        <v>1</v>
      </c>
      <c r="Y568" s="5">
        <f t="shared" si="151"/>
        <v>1.5098308183896445</v>
      </c>
      <c r="Z568" s="5">
        <f t="shared" si="152"/>
        <v>1.2536558618056515</v>
      </c>
      <c r="AA568" s="5">
        <f t="shared" si="153"/>
        <v>1.3221223359576784</v>
      </c>
      <c r="AB568" s="5">
        <f t="shared" si="154"/>
        <v>1.3221223359576784</v>
      </c>
      <c r="AC568" s="5">
        <f t="shared" si="155"/>
        <v>1.3221223359576784</v>
      </c>
      <c r="AD568" s="5">
        <f t="shared" si="156"/>
        <v>1.3221223359576784</v>
      </c>
    </row>
    <row r="569" spans="15:30" x14ac:dyDescent="0.2">
      <c r="O569" s="6">
        <f t="shared" si="141"/>
        <v>57.590000000000551</v>
      </c>
      <c r="P569" s="6">
        <f t="shared" si="142"/>
        <v>57.600000000000549</v>
      </c>
      <c r="Q569" s="5">
        <f t="shared" si="143"/>
        <v>1.5076839651285148</v>
      </c>
      <c r="R569" s="5">
        <f t="shared" si="144"/>
        <v>1.5076839651285148</v>
      </c>
      <c r="S569" s="5">
        <f t="shared" si="145"/>
        <v>1.5239162603098675</v>
      </c>
      <c r="T569" s="5">
        <f t="shared" si="146"/>
        <v>1.5164762815361374</v>
      </c>
      <c r="U569" s="5">
        <f t="shared" si="147"/>
        <v>1.5164762815361374</v>
      </c>
      <c r="V569" s="5">
        <f t="shared" si="148"/>
        <v>1.5164762815361374</v>
      </c>
      <c r="W569" s="5">
        <f t="shared" si="149"/>
        <v>1.5164762815361374</v>
      </c>
      <c r="X569" s="5">
        <f t="shared" si="150"/>
        <v>1</v>
      </c>
      <c r="Y569" s="5">
        <f t="shared" si="151"/>
        <v>1.5076839651285148</v>
      </c>
      <c r="Z569" s="5">
        <f t="shared" si="152"/>
        <v>1.2520929261954976</v>
      </c>
      <c r="AA569" s="5">
        <f t="shared" si="153"/>
        <v>1.3204804053124977</v>
      </c>
      <c r="AB569" s="5">
        <f t="shared" si="154"/>
        <v>1.3204804053124977</v>
      </c>
      <c r="AC569" s="5">
        <f t="shared" si="155"/>
        <v>1.3204804053124977</v>
      </c>
      <c r="AD569" s="5">
        <f t="shared" si="156"/>
        <v>1.3204804053124977</v>
      </c>
    </row>
    <row r="570" spans="15:30" x14ac:dyDescent="0.2">
      <c r="O570" s="6">
        <f t="shared" si="141"/>
        <v>57.690000000000552</v>
      </c>
      <c r="P570" s="6">
        <f t="shared" si="142"/>
        <v>57.70000000000055</v>
      </c>
      <c r="Q570" s="5">
        <f t="shared" si="143"/>
        <v>1.5055475767226139</v>
      </c>
      <c r="R570" s="5">
        <f t="shared" si="144"/>
        <v>1.5055475767226139</v>
      </c>
      <c r="S570" s="5">
        <f t="shared" si="145"/>
        <v>1.5218397413298521</v>
      </c>
      <c r="T570" s="5">
        <f t="shared" si="146"/>
        <v>1.5144972254573279</v>
      </c>
      <c r="U570" s="5">
        <f t="shared" si="147"/>
        <v>1.5144972254573279</v>
      </c>
      <c r="V570" s="5">
        <f t="shared" si="148"/>
        <v>1.5144972254573279</v>
      </c>
      <c r="W570" s="5">
        <f t="shared" si="149"/>
        <v>1.5144972254573279</v>
      </c>
      <c r="X570" s="5">
        <f t="shared" si="150"/>
        <v>1</v>
      </c>
      <c r="Y570" s="5">
        <f t="shared" si="151"/>
        <v>1.5055475767226139</v>
      </c>
      <c r="Z570" s="5">
        <f t="shared" si="152"/>
        <v>1.2505389501045252</v>
      </c>
      <c r="AA570" s="5">
        <f t="shared" si="153"/>
        <v>1.3188470018560046</v>
      </c>
      <c r="AB570" s="5">
        <f t="shared" si="154"/>
        <v>1.3188470018560046</v>
      </c>
      <c r="AC570" s="5">
        <f t="shared" si="155"/>
        <v>1.3188470018560046</v>
      </c>
      <c r="AD570" s="5">
        <f t="shared" si="156"/>
        <v>1.3188470018560046</v>
      </c>
    </row>
    <row r="571" spans="15:30" x14ac:dyDescent="0.2">
      <c r="O571" s="6">
        <f t="shared" si="141"/>
        <v>57.790000000000553</v>
      </c>
      <c r="P571" s="6">
        <f t="shared" si="142"/>
        <v>57.800000000000551</v>
      </c>
      <c r="Q571" s="5">
        <f t="shared" si="143"/>
        <v>1.5034215853024202</v>
      </c>
      <c r="R571" s="5">
        <f t="shared" si="144"/>
        <v>1.5034215853024202</v>
      </c>
      <c r="S571" s="5">
        <f t="shared" si="145"/>
        <v>1.5197729905704049</v>
      </c>
      <c r="T571" s="5">
        <f t="shared" si="146"/>
        <v>1.5125272664806944</v>
      </c>
      <c r="U571" s="5">
        <f t="shared" si="147"/>
        <v>1.5125272664806944</v>
      </c>
      <c r="V571" s="5">
        <f t="shared" si="148"/>
        <v>1.5125272664806944</v>
      </c>
      <c r="W571" s="5">
        <f t="shared" si="149"/>
        <v>1.5125272664806944</v>
      </c>
      <c r="X571" s="5">
        <f t="shared" si="150"/>
        <v>1</v>
      </c>
      <c r="Y571" s="5">
        <f t="shared" si="151"/>
        <v>1.5034215853024202</v>
      </c>
      <c r="Z571" s="5">
        <f t="shared" si="152"/>
        <v>1.2489938733098738</v>
      </c>
      <c r="AA571" s="5">
        <f t="shared" si="153"/>
        <v>1.3172220702380766</v>
      </c>
      <c r="AB571" s="5">
        <f t="shared" si="154"/>
        <v>1.3172220702380766</v>
      </c>
      <c r="AC571" s="5">
        <f t="shared" si="155"/>
        <v>1.3172220702380766</v>
      </c>
      <c r="AD571" s="5">
        <f t="shared" si="156"/>
        <v>1.3172220702380766</v>
      </c>
    </row>
    <row r="572" spans="15:30" x14ac:dyDescent="0.2">
      <c r="O572" s="6">
        <f t="shared" si="141"/>
        <v>57.890000000000555</v>
      </c>
      <c r="P572" s="6">
        <f t="shared" si="142"/>
        <v>57.900000000000553</v>
      </c>
      <c r="Q572" s="5">
        <f t="shared" si="143"/>
        <v>1.5013059235711221</v>
      </c>
      <c r="R572" s="5">
        <f t="shared" si="144"/>
        <v>1.5013059235711221</v>
      </c>
      <c r="S572" s="5">
        <f t="shared" si="145"/>
        <v>1.5177159461715366</v>
      </c>
      <c r="T572" s="5">
        <f t="shared" si="146"/>
        <v>1.5105663479858722</v>
      </c>
      <c r="U572" s="5">
        <f t="shared" si="147"/>
        <v>1.5105663479858722</v>
      </c>
      <c r="V572" s="5">
        <f t="shared" si="148"/>
        <v>1.5105663479858722</v>
      </c>
      <c r="W572" s="5">
        <f t="shared" si="149"/>
        <v>1.5105663479858722</v>
      </c>
      <c r="X572" s="5">
        <f t="shared" si="150"/>
        <v>1</v>
      </c>
      <c r="Y572" s="5">
        <f t="shared" si="151"/>
        <v>1.5013059235711221</v>
      </c>
      <c r="Z572" s="5">
        <f t="shared" si="152"/>
        <v>1.2474576361198373</v>
      </c>
      <c r="AA572" s="5">
        <f t="shared" si="153"/>
        <v>1.3156055555784962</v>
      </c>
      <c r="AB572" s="5">
        <f t="shared" si="154"/>
        <v>1.3156055555784962</v>
      </c>
      <c r="AC572" s="5">
        <f t="shared" si="155"/>
        <v>1.3156055555784962</v>
      </c>
      <c r="AD572" s="5">
        <f t="shared" si="156"/>
        <v>1.3156055555784962</v>
      </c>
    </row>
    <row r="573" spans="15:30" x14ac:dyDescent="0.2">
      <c r="O573" s="6">
        <f t="shared" si="141"/>
        <v>57.990000000000556</v>
      </c>
      <c r="P573" s="6">
        <f t="shared" si="142"/>
        <v>58.000000000000554</v>
      </c>
      <c r="Q573" s="5">
        <f t="shared" si="143"/>
        <v>1.4992005247987075</v>
      </c>
      <c r="R573" s="5">
        <f t="shared" si="144"/>
        <v>1.4992005247987075</v>
      </c>
      <c r="S573" s="5">
        <f t="shared" si="145"/>
        <v>1.5156685467841493</v>
      </c>
      <c r="T573" s="5">
        <f t="shared" si="146"/>
        <v>1.5086144138130817</v>
      </c>
      <c r="U573" s="5">
        <f t="shared" si="147"/>
        <v>1.5086144138130817</v>
      </c>
      <c r="V573" s="5">
        <f t="shared" si="148"/>
        <v>1.5086144138130817</v>
      </c>
      <c r="W573" s="5">
        <f t="shared" si="149"/>
        <v>1.5086144138130817</v>
      </c>
      <c r="X573" s="5">
        <f t="shared" si="150"/>
        <v>1</v>
      </c>
      <c r="Y573" s="5">
        <f t="shared" si="151"/>
        <v>1.4992005247987075</v>
      </c>
      <c r="Z573" s="5">
        <f t="shared" si="152"/>
        <v>1.2459301793681601</v>
      </c>
      <c r="AA573" s="5">
        <f t="shared" si="153"/>
        <v>1.3139974034620703</v>
      </c>
      <c r="AB573" s="5">
        <f t="shared" si="154"/>
        <v>1.3139974034620703</v>
      </c>
      <c r="AC573" s="5">
        <f t="shared" si="155"/>
        <v>1.3139974034620703</v>
      </c>
      <c r="AD573" s="5">
        <f t="shared" si="156"/>
        <v>1.3139974034620703</v>
      </c>
    </row>
    <row r="574" spans="15:30" x14ac:dyDescent="0.2">
      <c r="O574" s="6">
        <f t="shared" si="141"/>
        <v>58.090000000000558</v>
      </c>
      <c r="P574" s="6">
        <f t="shared" si="142"/>
        <v>58.100000000000556</v>
      </c>
      <c r="Q574" s="5">
        <f t="shared" si="143"/>
        <v>1.4971053228161224</v>
      </c>
      <c r="R574" s="5">
        <f t="shared" si="144"/>
        <v>1.4971053228161224</v>
      </c>
      <c r="S574" s="5">
        <f t="shared" si="145"/>
        <v>1.5136307315648614</v>
      </c>
      <c r="T574" s="5">
        <f t="shared" si="146"/>
        <v>1.5066714082585271</v>
      </c>
      <c r="U574" s="5">
        <f t="shared" si="147"/>
        <v>1.5066714082585271</v>
      </c>
      <c r="V574" s="5">
        <f t="shared" si="148"/>
        <v>1.5066714082585271</v>
      </c>
      <c r="W574" s="5">
        <f t="shared" si="149"/>
        <v>1.5066714082585271</v>
      </c>
      <c r="X574" s="5">
        <f t="shared" si="150"/>
        <v>1</v>
      </c>
      <c r="Y574" s="5">
        <f t="shared" si="151"/>
        <v>1.4971053228161224</v>
      </c>
      <c r="Z574" s="5">
        <f t="shared" si="152"/>
        <v>1.2444114444083989</v>
      </c>
      <c r="AA574" s="5">
        <f t="shared" si="153"/>
        <v>1.3123975599338102</v>
      </c>
      <c r="AB574" s="5">
        <f t="shared" si="154"/>
        <v>1.3123975599338102</v>
      </c>
      <c r="AC574" s="5">
        <f t="shared" si="155"/>
        <v>1.3123975599338102</v>
      </c>
      <c r="AD574" s="5">
        <f t="shared" si="156"/>
        <v>1.3123975599338102</v>
      </c>
    </row>
    <row r="575" spans="15:30" x14ac:dyDescent="0.2">
      <c r="O575" s="6">
        <f t="shared" si="141"/>
        <v>58.190000000000559</v>
      </c>
      <c r="P575" s="6">
        <f t="shared" si="142"/>
        <v>58.200000000000557</v>
      </c>
      <c r="Q575" s="5">
        <f t="shared" si="143"/>
        <v>1.4950202520095033</v>
      </c>
      <c r="R575" s="5">
        <f t="shared" si="144"/>
        <v>1.4950202520095033</v>
      </c>
      <c r="S575" s="5">
        <f t="shared" si="145"/>
        <v>1.5116024401708976</v>
      </c>
      <c r="T575" s="5">
        <f t="shared" si="146"/>
        <v>1.5047372760698472</v>
      </c>
      <c r="U575" s="5">
        <f t="shared" si="147"/>
        <v>1.5047372760698472</v>
      </c>
      <c r="V575" s="5">
        <f t="shared" si="148"/>
        <v>1.5047372760698472</v>
      </c>
      <c r="W575" s="5">
        <f t="shared" si="149"/>
        <v>1.5047372760698472</v>
      </c>
      <c r="X575" s="5">
        <f t="shared" si="150"/>
        <v>1</v>
      </c>
      <c r="Y575" s="5">
        <f t="shared" si="151"/>
        <v>1.4950202520095033</v>
      </c>
      <c r="Z575" s="5">
        <f t="shared" si="152"/>
        <v>1.2429013731083614</v>
      </c>
      <c r="AA575" s="5">
        <f t="shared" si="153"/>
        <v>1.3108059714941704</v>
      </c>
      <c r="AB575" s="5">
        <f t="shared" si="154"/>
        <v>1.3108059714941704</v>
      </c>
      <c r="AC575" s="5">
        <f t="shared" si="155"/>
        <v>1.3108059714941704</v>
      </c>
      <c r="AD575" s="5">
        <f t="shared" si="156"/>
        <v>1.3108059714941704</v>
      </c>
    </row>
    <row r="576" spans="15:30" x14ac:dyDescent="0.2">
      <c r="O576" s="6">
        <f t="shared" si="141"/>
        <v>58.29000000000056</v>
      </c>
      <c r="P576" s="6">
        <f t="shared" si="142"/>
        <v>58.300000000000558</v>
      </c>
      <c r="Q576" s="5">
        <f t="shared" si="143"/>
        <v>1.4929452473144778</v>
      </c>
      <c r="R576" s="5">
        <f t="shared" si="144"/>
        <v>1.4929452473144778</v>
      </c>
      <c r="S576" s="5">
        <f t="shared" si="145"/>
        <v>1.5095836127550377</v>
      </c>
      <c r="T576" s="5">
        <f t="shared" si="146"/>
        <v>1.5028119624416225</v>
      </c>
      <c r="U576" s="5">
        <f t="shared" si="147"/>
        <v>1.5028119624416225</v>
      </c>
      <c r="V576" s="5">
        <f t="shared" si="148"/>
        <v>1.5028119624416225</v>
      </c>
      <c r="W576" s="5">
        <f t="shared" si="149"/>
        <v>1.5028119624416225</v>
      </c>
      <c r="X576" s="5">
        <f t="shared" si="150"/>
        <v>1</v>
      </c>
      <c r="Y576" s="5">
        <f t="shared" si="151"/>
        <v>1.4929452473144778</v>
      </c>
      <c r="Z576" s="5">
        <f t="shared" si="152"/>
        <v>1.2413999078446099</v>
      </c>
      <c r="AA576" s="5">
        <f t="shared" si="153"/>
        <v>1.3092225850943449</v>
      </c>
      <c r="AB576" s="5">
        <f t="shared" si="154"/>
        <v>1.3092225850943449</v>
      </c>
      <c r="AC576" s="5">
        <f t="shared" si="155"/>
        <v>1.3092225850943449</v>
      </c>
      <c r="AD576" s="5">
        <f t="shared" si="156"/>
        <v>1.3092225850943449</v>
      </c>
    </row>
    <row r="577" spans="15:30" x14ac:dyDescent="0.2">
      <c r="O577" s="6">
        <f t="shared" si="141"/>
        <v>58.390000000000562</v>
      </c>
      <c r="P577" s="6">
        <f t="shared" si="142"/>
        <v>58.40000000000056</v>
      </c>
      <c r="Q577" s="5">
        <f t="shared" si="143"/>
        <v>1.4908802442105338</v>
      </c>
      <c r="R577" s="5">
        <f t="shared" si="144"/>
        <v>1.4908802442105338</v>
      </c>
      <c r="S577" s="5">
        <f t="shared" si="145"/>
        <v>1.507574189960627</v>
      </c>
      <c r="T577" s="5">
        <f t="shared" si="146"/>
        <v>1.5008954130109331</v>
      </c>
      <c r="U577" s="5">
        <f t="shared" si="147"/>
        <v>1.5008954130109331</v>
      </c>
      <c r="V577" s="5">
        <f t="shared" si="148"/>
        <v>1.5008954130109331</v>
      </c>
      <c r="W577" s="5">
        <f t="shared" si="149"/>
        <v>1.5008954130109331</v>
      </c>
      <c r="X577" s="5">
        <f t="shared" si="150"/>
        <v>1</v>
      </c>
      <c r="Y577" s="5">
        <f t="shared" si="151"/>
        <v>1.4908802442105338</v>
      </c>
      <c r="Z577" s="5">
        <f t="shared" si="152"/>
        <v>1.2399069914970384</v>
      </c>
      <c r="AA577" s="5">
        <f t="shared" si="153"/>
        <v>1.3076473481316213</v>
      </c>
      <c r="AB577" s="5">
        <f t="shared" si="154"/>
        <v>1.3076473481316213</v>
      </c>
      <c r="AC577" s="5">
        <f t="shared" si="155"/>
        <v>1.3076473481316213</v>
      </c>
      <c r="AD577" s="5">
        <f t="shared" si="156"/>
        <v>1.3076473481316213</v>
      </c>
    </row>
    <row r="578" spans="15:30" x14ac:dyDescent="0.2">
      <c r="O578" s="6">
        <f t="shared" si="141"/>
        <v>58.490000000000563</v>
      </c>
      <c r="P578" s="6">
        <f t="shared" si="142"/>
        <v>58.500000000000561</v>
      </c>
      <c r="Q578" s="5">
        <f t="shared" si="143"/>
        <v>1.4888251787154583</v>
      </c>
      <c r="R578" s="5">
        <f t="shared" si="144"/>
        <v>1.4888251787154583</v>
      </c>
      <c r="S578" s="5">
        <f t="shared" si="145"/>
        <v>1.5055741129166451</v>
      </c>
      <c r="T578" s="5">
        <f t="shared" si="146"/>
        <v>1.4989875738529708</v>
      </c>
      <c r="U578" s="5">
        <f t="shared" si="147"/>
        <v>1.4989875738529708</v>
      </c>
      <c r="V578" s="5">
        <f t="shared" si="148"/>
        <v>1.4989875738529708</v>
      </c>
      <c r="W578" s="5">
        <f t="shared" si="149"/>
        <v>1.4989875738529708</v>
      </c>
      <c r="X578" s="5">
        <f t="shared" si="150"/>
        <v>1</v>
      </c>
      <c r="Y578" s="5">
        <f t="shared" si="151"/>
        <v>1.4888251787154583</v>
      </c>
      <c r="Z578" s="5">
        <f t="shared" si="152"/>
        <v>1.2384225674435152</v>
      </c>
      <c r="AA578" s="5">
        <f t="shared" si="153"/>
        <v>1.3060802084447922</v>
      </c>
      <c r="AB578" s="5">
        <f t="shared" si="154"/>
        <v>1.3060802084447922</v>
      </c>
      <c r="AC578" s="5">
        <f t="shared" si="155"/>
        <v>1.3060802084447922</v>
      </c>
      <c r="AD578" s="5">
        <f t="shared" si="156"/>
        <v>1.3060802084447922</v>
      </c>
    </row>
    <row r="579" spans="15:30" x14ac:dyDescent="0.2">
      <c r="O579" s="6">
        <f t="shared" ref="O579:O642" si="157">P579-0.01</f>
        <v>58.590000000000565</v>
      </c>
      <c r="P579" s="6">
        <f t="shared" si="142"/>
        <v>58.600000000000563</v>
      </c>
      <c r="Q579" s="5">
        <f t="shared" si="143"/>
        <v>1.4867799873798422</v>
      </c>
      <c r="R579" s="5">
        <f t="shared" si="144"/>
        <v>1.4867799873798422</v>
      </c>
      <c r="S579" s="5">
        <f t="shared" si="145"/>
        <v>1.5035833232328342</v>
      </c>
      <c r="T579" s="5">
        <f t="shared" si="146"/>
        <v>1.4970883914767006</v>
      </c>
      <c r="U579" s="5">
        <f t="shared" si="147"/>
        <v>1.4970883914767006</v>
      </c>
      <c r="V579" s="5">
        <f t="shared" si="148"/>
        <v>1.4970883914767006</v>
      </c>
      <c r="W579" s="5">
        <f t="shared" si="149"/>
        <v>1.4970883914767006</v>
      </c>
      <c r="X579" s="5">
        <f t="shared" si="150"/>
        <v>1</v>
      </c>
      <c r="Y579" s="5">
        <f t="shared" si="151"/>
        <v>1.4867799873798422</v>
      </c>
      <c r="Z579" s="5">
        <f t="shared" si="152"/>
        <v>1.2369465795545918</v>
      </c>
      <c r="AA579" s="5">
        <f t="shared" si="153"/>
        <v>1.3045211143096198</v>
      </c>
      <c r="AB579" s="5">
        <f t="shared" si="154"/>
        <v>1.3045211143096198</v>
      </c>
      <c r="AC579" s="5">
        <f t="shared" si="155"/>
        <v>1.3045211143096198</v>
      </c>
      <c r="AD579" s="5">
        <f t="shared" si="156"/>
        <v>1.3045211143096198</v>
      </c>
    </row>
    <row r="580" spans="15:30" x14ac:dyDescent="0.2">
      <c r="O580" s="6">
        <f t="shared" si="157"/>
        <v>58.690000000000566</v>
      </c>
      <c r="P580" s="6">
        <f t="shared" ref="P580:P643" si="158">P579+0.1</f>
        <v>58.700000000000564</v>
      </c>
      <c r="Q580" s="5">
        <f t="shared" ref="Q580:Q643" si="159">IF($P580&gt;=$D$5,1,10^($C$5*LOG(MAX($P580,$E$5)/$D$5)^2))</f>
        <v>1.484744607281651</v>
      </c>
      <c r="R580" s="5">
        <f t="shared" ref="R580:R643" si="160">IF($P580&gt;=$D$6,1,10^($C$6*LOG(MAX($P580,$E$6)/$D$6)^2))</f>
        <v>1.484744607281651</v>
      </c>
      <c r="S580" s="5">
        <f t="shared" ref="S580:S643" si="161">IF($P580&gt;=$D$7,1,10^($C$7*LOG(MAX($P580,$E$7)/$D$7)^2))</f>
        <v>1.501601762994883</v>
      </c>
      <c r="T580" s="5">
        <f t="shared" ref="T580:T643" si="162">IF($P580&gt;=$D$8,1,10^($C$8*LOG(MAX($P580,$E$8)/$D$8)^2))</f>
        <v>1.4951978128205747</v>
      </c>
      <c r="U580" s="5">
        <f t="shared" ref="U580:U643" si="163">IF($P580&gt;=$D$9,1,10^($C$9*LOG(MAX($P580,$E$9)/$D$9)^2))</f>
        <v>1.4951978128205747</v>
      </c>
      <c r="V580" s="5">
        <f t="shared" ref="V580:V643" si="164">IF($P580&gt;=$D$10,1,10^($C$10*LOG(MAX($P580,$E$10)/$D$10)^2))</f>
        <v>1.4951978128205747</v>
      </c>
      <c r="W580" s="5">
        <f t="shared" ref="W580:W643" si="165">IF($P580&gt;=$D$11,1,10^($C$11*LOG(MAX($P580,$E$11)/$D$11)^2))</f>
        <v>1.4951978128205747</v>
      </c>
      <c r="X580" s="5">
        <f t="shared" ref="X580:X643" si="166">IF($P580&gt;=$H582,1,10^($G$5*LOG(MAX($P580,$I$5)/$H$5)^2))</f>
        <v>1</v>
      </c>
      <c r="Y580" s="5">
        <f t="shared" ref="Y580:Y643" si="167">IF($P580&gt;=$H$6,1,10^($G$6*LOG(MAX($P580,$I$6)/$H$6)^2))</f>
        <v>1.484744607281651</v>
      </c>
      <c r="Z580" s="5">
        <f t="shared" ref="Z580:Z643" si="168">IF($P580&gt;=$H$7,1,10^($G$7*LOG(MAX($P580,$I$7)/$H$7)^2))</f>
        <v>1.2354789721882811</v>
      </c>
      <c r="AA580" s="5">
        <f t="shared" ref="AA580:AA643" si="169">IF(P580&gt;=$H$8,1,10^($G$8*LOG(MAX($P580,$I$8)/$H$8)^2))</f>
        <v>1.302970014434359</v>
      </c>
      <c r="AB580" s="5">
        <f t="shared" ref="AB580:AB643" si="170">IF($P580&gt;=$H$9,1,10^($G$9*LOG(MAX($P580,$I$9)/$H$9)^2))</f>
        <v>1.302970014434359</v>
      </c>
      <c r="AC580" s="5">
        <f t="shared" ref="AC580:AC643" si="171">IF($P580&gt;=$H$10,1,10^($G$10*LOG(MAX($P580,$I$10)/$H$10)^2))</f>
        <v>1.302970014434359</v>
      </c>
      <c r="AD580" s="5">
        <f t="shared" ref="AD580:AD643" si="172">IF($P580&gt;=$H$11,1,10^($G$11*LOG(MAX($P580,$I$11)/$H$11)^2))</f>
        <v>1.302970014434359</v>
      </c>
    </row>
    <row r="581" spans="15:30" x14ac:dyDescent="0.2">
      <c r="O581" s="6">
        <f t="shared" si="157"/>
        <v>58.790000000000568</v>
      </c>
      <c r="P581" s="6">
        <f t="shared" si="158"/>
        <v>58.800000000000566</v>
      </c>
      <c r="Q581" s="5">
        <f t="shared" si="159"/>
        <v>1.482718976020863</v>
      </c>
      <c r="R581" s="5">
        <f t="shared" si="160"/>
        <v>1.482718976020863</v>
      </c>
      <c r="S581" s="5">
        <f t="shared" si="161"/>
        <v>1.4996293747596714</v>
      </c>
      <c r="T581" s="5">
        <f t="shared" si="162"/>
        <v>1.493315785248295</v>
      </c>
      <c r="U581" s="5">
        <f t="shared" si="163"/>
        <v>1.493315785248295</v>
      </c>
      <c r="V581" s="5">
        <f t="shared" si="164"/>
        <v>1.493315785248295</v>
      </c>
      <c r="W581" s="5">
        <f t="shared" si="165"/>
        <v>1.493315785248295</v>
      </c>
      <c r="X581" s="5">
        <f t="shared" si="166"/>
        <v>1</v>
      </c>
      <c r="Y581" s="5">
        <f t="shared" si="167"/>
        <v>1.482718976020863</v>
      </c>
      <c r="Z581" s="5">
        <f t="shared" si="168"/>
        <v>1.234019690184897</v>
      </c>
      <c r="AA581" s="5">
        <f t="shared" si="169"/>
        <v>1.3014268579553301</v>
      </c>
      <c r="AB581" s="5">
        <f t="shared" si="170"/>
        <v>1.3014268579553301</v>
      </c>
      <c r="AC581" s="5">
        <f t="shared" si="171"/>
        <v>1.3014268579553301</v>
      </c>
      <c r="AD581" s="5">
        <f t="shared" si="172"/>
        <v>1.3014268579553301</v>
      </c>
    </row>
    <row r="582" spans="15:30" x14ac:dyDescent="0.2">
      <c r="O582" s="6">
        <f t="shared" si="157"/>
        <v>58.890000000000569</v>
      </c>
      <c r="P582" s="6">
        <f t="shared" si="158"/>
        <v>58.900000000000567</v>
      </c>
      <c r="Q582" s="5">
        <f t="shared" si="159"/>
        <v>1.4807030317141672</v>
      </c>
      <c r="R582" s="5">
        <f t="shared" si="160"/>
        <v>1.4807030317141672</v>
      </c>
      <c r="S582" s="5">
        <f t="shared" si="161"/>
        <v>1.4976661015505677</v>
      </c>
      <c r="T582" s="5">
        <f t="shared" si="162"/>
        <v>1.4914422565446277</v>
      </c>
      <c r="U582" s="5">
        <f t="shared" si="163"/>
        <v>1.4914422565446277</v>
      </c>
      <c r="V582" s="5">
        <f t="shared" si="164"/>
        <v>1.4914422565446277</v>
      </c>
      <c r="W582" s="5">
        <f t="shared" si="165"/>
        <v>1.4914422565446277</v>
      </c>
      <c r="X582" s="5">
        <f t="shared" si="166"/>
        <v>1</v>
      </c>
      <c r="Y582" s="5">
        <f t="shared" si="167"/>
        <v>1.4807030317141672</v>
      </c>
      <c r="Z582" s="5">
        <f t="shared" si="168"/>
        <v>1.2325686788619621</v>
      </c>
      <c r="AA582" s="5">
        <f t="shared" si="169"/>
        <v>1.29989159443255</v>
      </c>
      <c r="AB582" s="5">
        <f t="shared" si="170"/>
        <v>1.29989159443255</v>
      </c>
      <c r="AC582" s="5">
        <f t="shared" si="171"/>
        <v>1.29989159443255</v>
      </c>
      <c r="AD582" s="5">
        <f t="shared" si="172"/>
        <v>1.29989159443255</v>
      </c>
    </row>
    <row r="583" spans="15:30" x14ac:dyDescent="0.2">
      <c r="O583" s="6">
        <f t="shared" si="157"/>
        <v>58.99000000000057</v>
      </c>
      <c r="P583" s="6">
        <f t="shared" si="158"/>
        <v>59.000000000000568</v>
      </c>
      <c r="Q583" s="5">
        <f t="shared" si="159"/>
        <v>1.4786967129897308</v>
      </c>
      <c r="R583" s="5">
        <f t="shared" si="160"/>
        <v>1.4786967129897308</v>
      </c>
      <c r="S583" s="5">
        <f t="shared" si="161"/>
        <v>1.4957118868527823</v>
      </c>
      <c r="T583" s="5">
        <f t="shared" si="162"/>
        <v>1.4895771749112625</v>
      </c>
      <c r="U583" s="5">
        <f t="shared" si="163"/>
        <v>1.4895771749112625</v>
      </c>
      <c r="V583" s="5">
        <f t="shared" si="164"/>
        <v>1.4895771749112625</v>
      </c>
      <c r="W583" s="5">
        <f t="shared" si="165"/>
        <v>1.4895771749112625</v>
      </c>
      <c r="X583" s="5">
        <f t="shared" si="166"/>
        <v>1</v>
      </c>
      <c r="Y583" s="5">
        <f t="shared" si="167"/>
        <v>1.4786967129897308</v>
      </c>
      <c r="Z583" s="5">
        <f t="shared" si="168"/>
        <v>1.2311258840091739</v>
      </c>
      <c r="AA583" s="5">
        <f t="shared" si="169"/>
        <v>1.2983641738454117</v>
      </c>
      <c r="AB583" s="5">
        <f t="shared" si="170"/>
        <v>1.2983641738454117</v>
      </c>
      <c r="AC583" s="5">
        <f t="shared" si="171"/>
        <v>1.2983641738454117</v>
      </c>
      <c r="AD583" s="5">
        <f t="shared" si="172"/>
        <v>1.2983641738454117</v>
      </c>
    </row>
    <row r="584" spans="15:30" x14ac:dyDescent="0.2">
      <c r="O584" s="6">
        <f t="shared" si="157"/>
        <v>59.090000000000572</v>
      </c>
      <c r="P584" s="6">
        <f t="shared" si="158"/>
        <v>59.10000000000057</v>
      </c>
      <c r="Q584" s="5">
        <f t="shared" si="159"/>
        <v>1.4766999589820231</v>
      </c>
      <c r="R584" s="5">
        <f t="shared" si="160"/>
        <v>1.4766999589820231</v>
      </c>
      <c r="S584" s="5">
        <f t="shared" si="161"/>
        <v>1.4937666746087779</v>
      </c>
      <c r="T584" s="5">
        <f t="shared" si="162"/>
        <v>1.4877204889627249</v>
      </c>
      <c r="U584" s="5">
        <f t="shared" si="163"/>
        <v>1.4877204889627249</v>
      </c>
      <c r="V584" s="5">
        <f t="shared" si="164"/>
        <v>1.4877204889627249</v>
      </c>
      <c r="W584" s="5">
        <f t="shared" si="165"/>
        <v>1.4877204889627249</v>
      </c>
      <c r="X584" s="5">
        <f t="shared" si="166"/>
        <v>1</v>
      </c>
      <c r="Y584" s="5">
        <f t="shared" si="167"/>
        <v>1.4766999589820231</v>
      </c>
      <c r="Z584" s="5">
        <f t="shared" si="168"/>
        <v>1.2296912518834391</v>
      </c>
      <c r="AA584" s="5">
        <f t="shared" si="169"/>
        <v>1.2968445465884189</v>
      </c>
      <c r="AB584" s="5">
        <f t="shared" si="170"/>
        <v>1.2968445465884189</v>
      </c>
      <c r="AC584" s="5">
        <f t="shared" si="171"/>
        <v>1.2968445465884189</v>
      </c>
      <c r="AD584" s="5">
        <f t="shared" si="172"/>
        <v>1.2968445465884189</v>
      </c>
    </row>
    <row r="585" spans="15:30" x14ac:dyDescent="0.2">
      <c r="O585" s="6">
        <f t="shared" si="157"/>
        <v>59.190000000000573</v>
      </c>
      <c r="P585" s="6">
        <f t="shared" si="158"/>
        <v>59.200000000000571</v>
      </c>
      <c r="Q585" s="5">
        <f t="shared" si="159"/>
        <v>1.4747127093267065</v>
      </c>
      <c r="R585" s="5">
        <f t="shared" si="160"/>
        <v>1.4747127093267065</v>
      </c>
      <c r="S585" s="5">
        <f t="shared" si="161"/>
        <v>1.4918304092137304</v>
      </c>
      <c r="T585" s="5">
        <f t="shared" si="162"/>
        <v>1.4858721477223313</v>
      </c>
      <c r="U585" s="5">
        <f t="shared" si="163"/>
        <v>1.4858721477223313</v>
      </c>
      <c r="V585" s="5">
        <f t="shared" si="164"/>
        <v>1.4858721477223313</v>
      </c>
      <c r="W585" s="5">
        <f t="shared" si="165"/>
        <v>1.4858721477223313</v>
      </c>
      <c r="X585" s="5">
        <f t="shared" si="166"/>
        <v>1</v>
      </c>
      <c r="Y585" s="5">
        <f t="shared" si="167"/>
        <v>1.4747127093267065</v>
      </c>
      <c r="Z585" s="5">
        <f t="shared" si="168"/>
        <v>1.228264729203963</v>
      </c>
      <c r="AA585" s="5">
        <f t="shared" si="169"/>
        <v>1.2953326634669686</v>
      </c>
      <c r="AB585" s="5">
        <f t="shared" si="170"/>
        <v>1.2953326634669686</v>
      </c>
      <c r="AC585" s="5">
        <f t="shared" si="171"/>
        <v>1.2953326634669686</v>
      </c>
      <c r="AD585" s="5">
        <f t="shared" si="172"/>
        <v>1.2953326634669686</v>
      </c>
    </row>
    <row r="586" spans="15:30" x14ac:dyDescent="0.2">
      <c r="O586" s="6">
        <f t="shared" si="157"/>
        <v>59.290000000000575</v>
      </c>
      <c r="P586" s="6">
        <f t="shared" si="158"/>
        <v>59.300000000000573</v>
      </c>
      <c r="Q586" s="5">
        <f t="shared" si="159"/>
        <v>1.4727349041555835</v>
      </c>
      <c r="R586" s="5">
        <f t="shared" si="160"/>
        <v>1.4727349041555835</v>
      </c>
      <c r="S586" s="5">
        <f t="shared" si="161"/>
        <v>1.4899030355110459</v>
      </c>
      <c r="T586" s="5">
        <f t="shared" si="162"/>
        <v>1.4840321006181951</v>
      </c>
      <c r="U586" s="5">
        <f t="shared" si="163"/>
        <v>1.4840321006181951</v>
      </c>
      <c r="V586" s="5">
        <f t="shared" si="164"/>
        <v>1.4840321006181951</v>
      </c>
      <c r="W586" s="5">
        <f t="shared" si="165"/>
        <v>1.4840321006181951</v>
      </c>
      <c r="X586" s="5">
        <f t="shared" si="166"/>
        <v>1</v>
      </c>
      <c r="Y586" s="5">
        <f t="shared" si="167"/>
        <v>1.4727349041555835</v>
      </c>
      <c r="Z586" s="5">
        <f t="shared" si="168"/>
        <v>1.2268462631474071</v>
      </c>
      <c r="AA586" s="5">
        <f t="shared" si="169"/>
        <v>1.2938284756931884</v>
      </c>
      <c r="AB586" s="5">
        <f t="shared" si="170"/>
        <v>1.2938284756931884</v>
      </c>
      <c r="AC586" s="5">
        <f t="shared" si="171"/>
        <v>1.2938284756931884</v>
      </c>
      <c r="AD586" s="5">
        <f t="shared" si="172"/>
        <v>1.2938284756931884</v>
      </c>
    </row>
    <row r="587" spans="15:30" x14ac:dyDescent="0.2">
      <c r="O587" s="6">
        <f t="shared" si="157"/>
        <v>59.390000000000576</v>
      </c>
      <c r="P587" s="6">
        <f t="shared" si="158"/>
        <v>59.400000000000574</v>
      </c>
      <c r="Q587" s="5">
        <f t="shared" si="159"/>
        <v>1.4707664840916088</v>
      </c>
      <c r="R587" s="5">
        <f t="shared" si="160"/>
        <v>1.4707664840916088</v>
      </c>
      <c r="S587" s="5">
        <f t="shared" si="161"/>
        <v>1.4879844987879292</v>
      </c>
      <c r="T587" s="5">
        <f t="shared" si="162"/>
        <v>1.4822002974792747</v>
      </c>
      <c r="U587" s="5">
        <f t="shared" si="163"/>
        <v>1.4822002974792747</v>
      </c>
      <c r="V587" s="5">
        <f t="shared" si="164"/>
        <v>1.4822002974792747</v>
      </c>
      <c r="W587" s="5">
        <f t="shared" si="165"/>
        <v>1.4822002974792747</v>
      </c>
      <c r="X587" s="5">
        <f t="shared" si="166"/>
        <v>1</v>
      </c>
      <c r="Y587" s="5">
        <f t="shared" si="167"/>
        <v>1.4707664840916088</v>
      </c>
      <c r="Z587" s="5">
        <f t="shared" si="168"/>
        <v>1.2254358013430977</v>
      </c>
      <c r="AA587" s="5">
        <f t="shared" si="169"/>
        <v>1.2923319348818185</v>
      </c>
      <c r="AB587" s="5">
        <f t="shared" si="170"/>
        <v>1.2923319348818185</v>
      </c>
      <c r="AC587" s="5">
        <f t="shared" si="171"/>
        <v>1.2923319348818185</v>
      </c>
      <c r="AD587" s="5">
        <f t="shared" si="172"/>
        <v>1.2923319348818185</v>
      </c>
    </row>
    <row r="588" spans="15:30" x14ac:dyDescent="0.2">
      <c r="O588" s="6">
        <f t="shared" si="157"/>
        <v>59.490000000000578</v>
      </c>
      <c r="P588" s="6">
        <f t="shared" si="158"/>
        <v>59.500000000000576</v>
      </c>
      <c r="Q588" s="5">
        <f t="shared" si="159"/>
        <v>1.468807390243956</v>
      </c>
      <c r="R588" s="5">
        <f t="shared" si="160"/>
        <v>1.468807390243956</v>
      </c>
      <c r="S588" s="5">
        <f t="shared" si="161"/>
        <v>1.4860747447710023</v>
      </c>
      <c r="T588" s="5">
        <f t="shared" si="162"/>
        <v>1.4803766885314718</v>
      </c>
      <c r="U588" s="5">
        <f t="shared" si="163"/>
        <v>1.4803766885314718</v>
      </c>
      <c r="V588" s="5">
        <f t="shared" si="164"/>
        <v>1.4803766885314718</v>
      </c>
      <c r="W588" s="5">
        <f t="shared" si="165"/>
        <v>1.4803766885314718</v>
      </c>
      <c r="X588" s="5">
        <f t="shared" si="166"/>
        <v>1</v>
      </c>
      <c r="Y588" s="5">
        <f t="shared" si="167"/>
        <v>1.468807390243956</v>
      </c>
      <c r="Z588" s="5">
        <f t="shared" si="168"/>
        <v>1.2240332918683019</v>
      </c>
      <c r="AA588" s="5">
        <f t="shared" si="169"/>
        <v>1.2908429930461482</v>
      </c>
      <c r="AB588" s="5">
        <f t="shared" si="170"/>
        <v>1.2908429930461482</v>
      </c>
      <c r="AC588" s="5">
        <f t="shared" si="171"/>
        <v>1.2908429930461482</v>
      </c>
      <c r="AD588" s="5">
        <f t="shared" si="172"/>
        <v>1.2908429930461482</v>
      </c>
    </row>
    <row r="589" spans="15:30" x14ac:dyDescent="0.2">
      <c r="O589" s="6">
        <f t="shared" si="157"/>
        <v>59.590000000000579</v>
      </c>
      <c r="P589" s="6">
        <f t="shared" si="158"/>
        <v>59.600000000000577</v>
      </c>
      <c r="Q589" s="5">
        <f t="shared" si="159"/>
        <v>1.4668575642031445</v>
      </c>
      <c r="R589" s="5">
        <f t="shared" si="160"/>
        <v>1.4668575642031445</v>
      </c>
      <c r="S589" s="5">
        <f t="shared" si="161"/>
        <v>1.4841737196219777</v>
      </c>
      <c r="T589" s="5">
        <f t="shared" si="162"/>
        <v>1.4785612243937696</v>
      </c>
      <c r="U589" s="5">
        <f t="shared" si="163"/>
        <v>1.4785612243937696</v>
      </c>
      <c r="V589" s="5">
        <f t="shared" si="164"/>
        <v>1.4785612243937696</v>
      </c>
      <c r="W589" s="5">
        <f t="shared" si="165"/>
        <v>1.4785612243937696</v>
      </c>
      <c r="X589" s="5">
        <f t="shared" si="166"/>
        <v>1</v>
      </c>
      <c r="Y589" s="5">
        <f t="shared" si="167"/>
        <v>1.4668575642031445</v>
      </c>
      <c r="Z589" s="5">
        <f t="shared" si="168"/>
        <v>1.2226386832435554</v>
      </c>
      <c r="AA589" s="5">
        <f t="shared" si="169"/>
        <v>1.2893616025939965</v>
      </c>
      <c r="AB589" s="5">
        <f t="shared" si="170"/>
        <v>1.2893616025939965</v>
      </c>
      <c r="AC589" s="5">
        <f t="shared" si="171"/>
        <v>1.2893616025939965</v>
      </c>
      <c r="AD589" s="5">
        <f t="shared" si="172"/>
        <v>1.2893616025939965</v>
      </c>
    </row>
    <row r="590" spans="15:30" x14ac:dyDescent="0.2">
      <c r="O590" s="6">
        <f t="shared" si="157"/>
        <v>59.69000000000058</v>
      </c>
      <c r="P590" s="6">
        <f t="shared" si="158"/>
        <v>59.700000000000578</v>
      </c>
      <c r="Q590" s="5">
        <f t="shared" si="159"/>
        <v>1.4649169480362263</v>
      </c>
      <c r="R590" s="5">
        <f t="shared" si="160"/>
        <v>1.4649169480362263</v>
      </c>
      <c r="S590" s="5">
        <f t="shared" si="161"/>
        <v>1.4822813699333783</v>
      </c>
      <c r="T590" s="5">
        <f t="shared" si="162"/>
        <v>1.4767538560744213</v>
      </c>
      <c r="U590" s="5">
        <f t="shared" si="163"/>
        <v>1.4767538560744213</v>
      </c>
      <c r="V590" s="5">
        <f t="shared" si="164"/>
        <v>1.4767538560744213</v>
      </c>
      <c r="W590" s="5">
        <f t="shared" si="165"/>
        <v>1.4767538560744213</v>
      </c>
      <c r="X590" s="5">
        <f t="shared" si="166"/>
        <v>1</v>
      </c>
      <c r="Y590" s="5">
        <f t="shared" si="167"/>
        <v>1.4649169480362263</v>
      </c>
      <c r="Z590" s="5">
        <f t="shared" si="168"/>
        <v>1.2212519244280511</v>
      </c>
      <c r="AA590" s="5">
        <f t="shared" si="169"/>
        <v>1.2878877163237425</v>
      </c>
      <c r="AB590" s="5">
        <f t="shared" si="170"/>
        <v>1.2878877163237425</v>
      </c>
      <c r="AC590" s="5">
        <f t="shared" si="171"/>
        <v>1.2878877163237425</v>
      </c>
      <c r="AD590" s="5">
        <f t="shared" si="172"/>
        <v>1.2878877163237425</v>
      </c>
    </row>
    <row r="591" spans="15:30" x14ac:dyDescent="0.2">
      <c r="O591" s="6">
        <f t="shared" si="157"/>
        <v>59.790000000000582</v>
      </c>
      <c r="P591" s="6">
        <f t="shared" si="158"/>
        <v>59.80000000000058</v>
      </c>
      <c r="Q591" s="5">
        <f t="shared" si="159"/>
        <v>1.4629854842820254</v>
      </c>
      <c r="R591" s="5">
        <f t="shared" si="160"/>
        <v>1.4629854842820254</v>
      </c>
      <c r="S591" s="5">
        <f t="shared" si="161"/>
        <v>1.4803976427243093</v>
      </c>
      <c r="T591" s="5">
        <f t="shared" si="162"/>
        <v>1.474954534967176</v>
      </c>
      <c r="U591" s="5">
        <f t="shared" si="163"/>
        <v>1.474954534967176</v>
      </c>
      <c r="V591" s="5">
        <f t="shared" si="164"/>
        <v>1.474954534967176</v>
      </c>
      <c r="W591" s="5">
        <f t="shared" si="165"/>
        <v>1.474954534967176</v>
      </c>
      <c r="X591" s="5">
        <f t="shared" si="166"/>
        <v>1</v>
      </c>
      <c r="Y591" s="5">
        <f t="shared" si="167"/>
        <v>1.4629854842820254</v>
      </c>
      <c r="Z591" s="5">
        <f t="shared" si="168"/>
        <v>1.219872964815083</v>
      </c>
      <c r="AA591" s="5">
        <f t="shared" si="169"/>
        <v>1.2864212874204028</v>
      </c>
      <c r="AB591" s="5">
        <f t="shared" si="170"/>
        <v>1.2864212874204028</v>
      </c>
      <c r="AC591" s="5">
        <f t="shared" si="171"/>
        <v>1.2864212874204028</v>
      </c>
      <c r="AD591" s="5">
        <f t="shared" si="172"/>
        <v>1.2864212874204028</v>
      </c>
    </row>
    <row r="592" spans="15:30" x14ac:dyDescent="0.2">
      <c r="O592" s="6">
        <f t="shared" si="157"/>
        <v>59.890000000000583</v>
      </c>
      <c r="P592" s="6">
        <f t="shared" si="158"/>
        <v>59.900000000000581</v>
      </c>
      <c r="Q592" s="5">
        <f t="shared" si="159"/>
        <v>1.4610631159464362</v>
      </c>
      <c r="R592" s="5">
        <f t="shared" si="160"/>
        <v>1.4610631159464362</v>
      </c>
      <c r="S592" s="5">
        <f t="shared" si="161"/>
        <v>1.4785224854362788</v>
      </c>
      <c r="T592" s="5">
        <f t="shared" si="162"/>
        <v>1.4731632128475534</v>
      </c>
      <c r="U592" s="5">
        <f t="shared" si="163"/>
        <v>1.4731632128475534</v>
      </c>
      <c r="V592" s="5">
        <f t="shared" si="164"/>
        <v>1.4731632128475534</v>
      </c>
      <c r="W592" s="5">
        <f t="shared" si="165"/>
        <v>1.4731632128475534</v>
      </c>
      <c r="X592" s="5">
        <f t="shared" si="166"/>
        <v>1</v>
      </c>
      <c r="Y592" s="5">
        <f t="shared" si="167"/>
        <v>1.4610631159464362</v>
      </c>
      <c r="Z592" s="5">
        <f t="shared" si="168"/>
        <v>1.2185017542275447</v>
      </c>
      <c r="AA592" s="5">
        <f t="shared" si="169"/>
        <v>1.2849622694517551</v>
      </c>
      <c r="AB592" s="5">
        <f t="shared" si="170"/>
        <v>1.2849622694517551</v>
      </c>
      <c r="AC592" s="5">
        <f t="shared" si="171"/>
        <v>1.2849622694517551</v>
      </c>
      <c r="AD592" s="5">
        <f t="shared" si="172"/>
        <v>1.2849622694517551</v>
      </c>
    </row>
    <row r="593" spans="15:30" x14ac:dyDescent="0.2">
      <c r="O593" s="6">
        <f t="shared" si="157"/>
        <v>59.990000000000585</v>
      </c>
      <c r="P593" s="6">
        <f t="shared" si="158"/>
        <v>60.000000000000583</v>
      </c>
      <c r="Q593" s="5">
        <f t="shared" si="159"/>
        <v>1.4591497864977767</v>
      </c>
      <c r="R593" s="5">
        <f t="shared" si="160"/>
        <v>1.4591497864977767</v>
      </c>
      <c r="S593" s="5">
        <f t="shared" si="161"/>
        <v>1.4766558459290657</v>
      </c>
      <c r="T593" s="5">
        <f t="shared" si="162"/>
        <v>1.471379841869157</v>
      </c>
      <c r="U593" s="5">
        <f t="shared" si="163"/>
        <v>1.471379841869157</v>
      </c>
      <c r="V593" s="5">
        <f t="shared" si="164"/>
        <v>1.471379841869157</v>
      </c>
      <c r="W593" s="5">
        <f t="shared" si="165"/>
        <v>1.471379841869157</v>
      </c>
      <c r="X593" s="5">
        <f t="shared" si="166"/>
        <v>1</v>
      </c>
      <c r="Y593" s="5">
        <f t="shared" si="167"/>
        <v>1.4591497864977767</v>
      </c>
      <c r="Z593" s="5">
        <f t="shared" si="168"/>
        <v>1.2171382429134858</v>
      </c>
      <c r="AA593" s="5">
        <f t="shared" si="169"/>
        <v>1.2835106163645078</v>
      </c>
      <c r="AB593" s="5">
        <f t="shared" si="170"/>
        <v>1.2835106163645078</v>
      </c>
      <c r="AC593" s="5">
        <f t="shared" si="171"/>
        <v>1.2835106163645078</v>
      </c>
      <c r="AD593" s="5">
        <f t="shared" si="172"/>
        <v>1.2835106163645078</v>
      </c>
    </row>
    <row r="594" spans="15:30" x14ac:dyDescent="0.2">
      <c r="O594" s="6">
        <f t="shared" si="157"/>
        <v>60.090000000000586</v>
      </c>
      <c r="P594" s="6">
        <f t="shared" si="158"/>
        <v>60.100000000000584</v>
      </c>
      <c r="Q594" s="5">
        <f t="shared" si="159"/>
        <v>1.4572454398621948</v>
      </c>
      <c r="R594" s="5">
        <f t="shared" si="160"/>
        <v>1.4572454398621948</v>
      </c>
      <c r="S594" s="5">
        <f t="shared" si="161"/>
        <v>1.474797672476637</v>
      </c>
      <c r="T594" s="5">
        <f t="shared" si="162"/>
        <v>1.4696043745600329</v>
      </c>
      <c r="U594" s="5">
        <f t="shared" si="163"/>
        <v>1.4696043745600329</v>
      </c>
      <c r="V594" s="5">
        <f t="shared" si="164"/>
        <v>1.4696043745600329</v>
      </c>
      <c r="W594" s="5">
        <f t="shared" si="165"/>
        <v>1.4696043745600329</v>
      </c>
      <c r="X594" s="5">
        <f t="shared" si="166"/>
        <v>1</v>
      </c>
      <c r="Y594" s="5">
        <f t="shared" si="167"/>
        <v>1.4572454398621948</v>
      </c>
      <c r="Z594" s="5">
        <f t="shared" si="168"/>
        <v>1.2157823815417192</v>
      </c>
      <c r="AA594" s="5">
        <f t="shared" si="169"/>
        <v>1.2820662824805142</v>
      </c>
      <c r="AB594" s="5">
        <f t="shared" si="170"/>
        <v>1.2820662824805142</v>
      </c>
      <c r="AC594" s="5">
        <f t="shared" si="171"/>
        <v>1.2820662824805142</v>
      </c>
      <c r="AD594" s="5">
        <f t="shared" si="172"/>
        <v>1.2820662824805142</v>
      </c>
    </row>
    <row r="595" spans="15:30" x14ac:dyDescent="0.2">
      <c r="O595" s="6">
        <f t="shared" si="157"/>
        <v>60.190000000000587</v>
      </c>
      <c r="P595" s="6">
        <f t="shared" si="158"/>
        <v>60.200000000000585</v>
      </c>
      <c r="Q595" s="5">
        <f t="shared" si="159"/>
        <v>1.4553500204191305</v>
      </c>
      <c r="R595" s="5">
        <f t="shared" si="160"/>
        <v>1.4553500204191305</v>
      </c>
      <c r="S595" s="5">
        <f t="shared" si="161"/>
        <v>1.472947913763111</v>
      </c>
      <c r="T595" s="5">
        <f t="shared" si="162"/>
        <v>1.4678367638190666</v>
      </c>
      <c r="U595" s="5">
        <f t="shared" si="163"/>
        <v>1.4678367638190666</v>
      </c>
      <c r="V595" s="5">
        <f t="shared" si="164"/>
        <v>1.4678367638190666</v>
      </c>
      <c r="W595" s="5">
        <f t="shared" si="165"/>
        <v>1.4678367638190666</v>
      </c>
      <c r="X595" s="5">
        <f t="shared" si="166"/>
        <v>1</v>
      </c>
      <c r="Y595" s="5">
        <f t="shared" si="167"/>
        <v>1.4553500204191305</v>
      </c>
      <c r="Z595" s="5">
        <f t="shared" si="168"/>
        <v>1.2144341211974832</v>
      </c>
      <c r="AA595" s="5">
        <f t="shared" si="169"/>
        <v>1.2806292224930333</v>
      </c>
      <c r="AB595" s="5">
        <f t="shared" si="170"/>
        <v>1.2806292224930333</v>
      </c>
      <c r="AC595" s="5">
        <f t="shared" si="171"/>
        <v>1.2806292224930333</v>
      </c>
      <c r="AD595" s="5">
        <f t="shared" si="172"/>
        <v>1.2806292224930333</v>
      </c>
    </row>
    <row r="596" spans="15:30" x14ac:dyDescent="0.2">
      <c r="O596" s="6">
        <f t="shared" si="157"/>
        <v>60.290000000000589</v>
      </c>
      <c r="P596" s="6">
        <f t="shared" si="158"/>
        <v>60.300000000000587</v>
      </c>
      <c r="Q596" s="5">
        <f t="shared" si="159"/>
        <v>1.4534634729968305</v>
      </c>
      <c r="R596" s="5">
        <f t="shared" si="160"/>
        <v>1.4534634729968305</v>
      </c>
      <c r="S596" s="5">
        <f t="shared" si="161"/>
        <v>1.4711065188787669</v>
      </c>
      <c r="T596" s="5">
        <f t="shared" si="162"/>
        <v>1.4660769629124231</v>
      </c>
      <c r="U596" s="5">
        <f t="shared" si="163"/>
        <v>1.4660769629124231</v>
      </c>
      <c r="V596" s="5">
        <f t="shared" si="164"/>
        <v>1.4660769629124231</v>
      </c>
      <c r="W596" s="5">
        <f t="shared" si="165"/>
        <v>1.4660769629124231</v>
      </c>
      <c r="X596" s="5">
        <f t="shared" si="166"/>
        <v>1</v>
      </c>
      <c r="Y596" s="5">
        <f t="shared" si="167"/>
        <v>1.4534634729968305</v>
      </c>
      <c r="Z596" s="5">
        <f t="shared" si="168"/>
        <v>1.2130934133781561</v>
      </c>
      <c r="AA596" s="5">
        <f t="shared" si="169"/>
        <v>1.2791993914630311</v>
      </c>
      <c r="AB596" s="5">
        <f t="shared" si="170"/>
        <v>1.2791993914630311</v>
      </c>
      <c r="AC596" s="5">
        <f t="shared" si="171"/>
        <v>1.2791993914630311</v>
      </c>
      <c r="AD596" s="5">
        <f t="shared" si="172"/>
        <v>1.2791993914630311</v>
      </c>
    </row>
    <row r="597" spans="15:30" x14ac:dyDescent="0.2">
      <c r="O597" s="6">
        <f t="shared" si="157"/>
        <v>60.39000000000059</v>
      </c>
      <c r="P597" s="6">
        <f t="shared" si="158"/>
        <v>60.400000000000588</v>
      </c>
      <c r="Q597" s="5">
        <f t="shared" si="159"/>
        <v>1.451585742867914</v>
      </c>
      <c r="R597" s="5">
        <f t="shared" si="160"/>
        <v>1.451585742867914</v>
      </c>
      <c r="S597" s="5">
        <f t="shared" si="161"/>
        <v>1.4692734373161016</v>
      </c>
      <c r="T597" s="5">
        <f t="shared" si="162"/>
        <v>1.4643249254700286</v>
      </c>
      <c r="U597" s="5">
        <f t="shared" si="163"/>
        <v>1.4643249254700286</v>
      </c>
      <c r="V597" s="5">
        <f t="shared" si="164"/>
        <v>1.4643249254700286</v>
      </c>
      <c r="W597" s="5">
        <f t="shared" si="165"/>
        <v>1.4643249254700286</v>
      </c>
      <c r="X597" s="5">
        <f t="shared" si="166"/>
        <v>1</v>
      </c>
      <c r="Y597" s="5">
        <f t="shared" si="167"/>
        <v>1.451585742867914</v>
      </c>
      <c r="Z597" s="5">
        <f t="shared" si="168"/>
        <v>1.2117602099890243</v>
      </c>
      <c r="AA597" s="5">
        <f t="shared" si="169"/>
        <v>1.2777767448155288</v>
      </c>
      <c r="AB597" s="5">
        <f t="shared" si="170"/>
        <v>1.2777767448155288</v>
      </c>
      <c r="AC597" s="5">
        <f t="shared" si="171"/>
        <v>1.2777767448155288</v>
      </c>
      <c r="AD597" s="5">
        <f t="shared" si="172"/>
        <v>1.2777767448155288</v>
      </c>
    </row>
    <row r="598" spans="15:30" x14ac:dyDescent="0.2">
      <c r="O598" s="6">
        <f t="shared" si="157"/>
        <v>60.490000000000592</v>
      </c>
      <c r="P598" s="6">
        <f t="shared" si="158"/>
        <v>60.50000000000059</v>
      </c>
      <c r="Q598" s="5">
        <f t="shared" si="159"/>
        <v>1.4497167757449911</v>
      </c>
      <c r="R598" s="5">
        <f t="shared" si="160"/>
        <v>1.4497167757449911</v>
      </c>
      <c r="S598" s="5">
        <f t="shared" si="161"/>
        <v>1.4674486189659308</v>
      </c>
      <c r="T598" s="5">
        <f t="shared" si="162"/>
        <v>1.4625806054820876</v>
      </c>
      <c r="U598" s="5">
        <f t="shared" si="163"/>
        <v>1.4625806054820876</v>
      </c>
      <c r="V598" s="5">
        <f t="shared" si="164"/>
        <v>1.4625806054820876</v>
      </c>
      <c r="W598" s="5">
        <f t="shared" si="165"/>
        <v>1.4625806054820876</v>
      </c>
      <c r="X598" s="5">
        <f t="shared" si="166"/>
        <v>1</v>
      </c>
      <c r="Y598" s="5">
        <f t="shared" si="167"/>
        <v>1.4497167757449911</v>
      </c>
      <c r="Z598" s="5">
        <f t="shared" si="168"/>
        <v>1.2104344633390971</v>
      </c>
      <c r="AA598" s="5">
        <f t="shared" si="169"/>
        <v>1.276361238335993</v>
      </c>
      <c r="AB598" s="5">
        <f t="shared" si="170"/>
        <v>1.276361238335993</v>
      </c>
      <c r="AC598" s="5">
        <f t="shared" si="171"/>
        <v>1.276361238335993</v>
      </c>
      <c r="AD598" s="5">
        <f t="shared" si="172"/>
        <v>1.276361238335993</v>
      </c>
    </row>
    <row r="599" spans="15:30" x14ac:dyDescent="0.2">
      <c r="O599" s="6">
        <f t="shared" si="157"/>
        <v>60.590000000000593</v>
      </c>
      <c r="P599" s="6">
        <f t="shared" si="158"/>
        <v>60.600000000000591</v>
      </c>
      <c r="Q599" s="5">
        <f t="shared" si="159"/>
        <v>1.4478565177763325</v>
      </c>
      <c r="R599" s="5">
        <f t="shared" si="160"/>
        <v>1.4478565177763325</v>
      </c>
      <c r="S599" s="5">
        <f t="shared" si="161"/>
        <v>1.4656320141135339</v>
      </c>
      <c r="T599" s="5">
        <f t="shared" si="162"/>
        <v>1.4608439572956449</v>
      </c>
      <c r="U599" s="5">
        <f t="shared" si="163"/>
        <v>1.4608439572956449</v>
      </c>
      <c r="V599" s="5">
        <f t="shared" si="164"/>
        <v>1.4608439572956449</v>
      </c>
      <c r="W599" s="5">
        <f t="shared" si="165"/>
        <v>1.4608439572956449</v>
      </c>
      <c r="X599" s="5">
        <f t="shared" si="166"/>
        <v>1</v>
      </c>
      <c r="Y599" s="5">
        <f t="shared" si="167"/>
        <v>1.4478565177763325</v>
      </c>
      <c r="Z599" s="5">
        <f t="shared" si="168"/>
        <v>1.2091161261369778</v>
      </c>
      <c r="AA599" s="5">
        <f t="shared" si="169"/>
        <v>1.274952828166765</v>
      </c>
      <c r="AB599" s="5">
        <f t="shared" si="170"/>
        <v>1.274952828166765</v>
      </c>
      <c r="AC599" s="5">
        <f t="shared" si="171"/>
        <v>1.274952828166765</v>
      </c>
      <c r="AD599" s="5">
        <f t="shared" si="172"/>
        <v>1.274952828166765</v>
      </c>
    </row>
    <row r="600" spans="15:30" x14ac:dyDescent="0.2">
      <c r="O600" s="6">
        <f t="shared" si="157"/>
        <v>60.690000000000595</v>
      </c>
      <c r="P600" s="6">
        <f t="shared" si="158"/>
        <v>60.700000000000593</v>
      </c>
      <c r="Q600" s="5">
        <f t="shared" si="159"/>
        <v>1.4460049155415897</v>
      </c>
      <c r="R600" s="5">
        <f t="shared" si="160"/>
        <v>1.4460049155415897</v>
      </c>
      <c r="S600" s="5">
        <f t="shared" si="161"/>
        <v>1.463823573434845</v>
      </c>
      <c r="T600" s="5">
        <f t="shared" si="162"/>
        <v>1.4591149356111814</v>
      </c>
      <c r="U600" s="5">
        <f t="shared" si="163"/>
        <v>1.4591149356111814</v>
      </c>
      <c r="V600" s="5">
        <f t="shared" si="164"/>
        <v>1.4591149356111814</v>
      </c>
      <c r="W600" s="5">
        <f t="shared" si="165"/>
        <v>1.4591149356111814</v>
      </c>
      <c r="X600" s="5">
        <f t="shared" si="166"/>
        <v>1</v>
      </c>
      <c r="Y600" s="5">
        <f t="shared" si="167"/>
        <v>1.4460049155415897</v>
      </c>
      <c r="Z600" s="5">
        <f t="shared" si="168"/>
        <v>1.2078051514867791</v>
      </c>
      <c r="AA600" s="5">
        <f t="shared" si="169"/>
        <v>1.2735514708035374</v>
      </c>
      <c r="AB600" s="5">
        <f t="shared" si="170"/>
        <v>1.2735514708035374</v>
      </c>
      <c r="AC600" s="5">
        <f t="shared" si="171"/>
        <v>1.2735514708035374</v>
      </c>
      <c r="AD600" s="5">
        <f t="shared" si="172"/>
        <v>1.2735514708035374</v>
      </c>
    </row>
    <row r="601" spans="15:30" x14ac:dyDescent="0.2">
      <c r="O601" s="6">
        <f t="shared" si="157"/>
        <v>60.790000000000596</v>
      </c>
      <c r="P601" s="6">
        <f t="shared" si="158"/>
        <v>60.800000000000594</v>
      </c>
      <c r="Q601" s="5">
        <f t="shared" si="159"/>
        <v>1.4441619160475629</v>
      </c>
      <c r="R601" s="5">
        <f t="shared" si="160"/>
        <v>1.4441619160475629</v>
      </c>
      <c r="S601" s="5">
        <f t="shared" si="161"/>
        <v>1.4620232479926858</v>
      </c>
      <c r="T601" s="5">
        <f t="shared" si="162"/>
        <v>1.4573934954792531</v>
      </c>
      <c r="U601" s="5">
        <f t="shared" si="163"/>
        <v>1.4573934954792531</v>
      </c>
      <c r="V601" s="5">
        <f t="shared" si="164"/>
        <v>1.4573934954792531</v>
      </c>
      <c r="W601" s="5">
        <f t="shared" si="165"/>
        <v>1.4573934954792531</v>
      </c>
      <c r="X601" s="5">
        <f t="shared" si="166"/>
        <v>1</v>
      </c>
      <c r="Y601" s="5">
        <f t="shared" si="167"/>
        <v>1.4441619160475629</v>
      </c>
      <c r="Z601" s="5">
        <f t="shared" si="168"/>
        <v>1.2065014928840925</v>
      </c>
      <c r="AA601" s="5">
        <f t="shared" si="169"/>
        <v>1.2721571230918665</v>
      </c>
      <c r="AB601" s="5">
        <f t="shared" si="170"/>
        <v>1.2721571230918665</v>
      </c>
      <c r="AC601" s="5">
        <f t="shared" si="171"/>
        <v>1.2721571230918665</v>
      </c>
      <c r="AD601" s="5">
        <f t="shared" si="172"/>
        <v>1.2721571230918665</v>
      </c>
    </row>
    <row r="602" spans="15:30" x14ac:dyDescent="0.2">
      <c r="O602" s="6">
        <f t="shared" si="157"/>
        <v>60.890000000000597</v>
      </c>
      <c r="P602" s="6">
        <f t="shared" si="158"/>
        <v>60.900000000000595</v>
      </c>
      <c r="Q602" s="5">
        <f t="shared" si="159"/>
        <v>1.4423274667240202</v>
      </c>
      <c r="R602" s="5">
        <f t="shared" si="160"/>
        <v>1.4423274667240202</v>
      </c>
      <c r="S602" s="5">
        <f t="shared" si="161"/>
        <v>1.4602309892330418</v>
      </c>
      <c r="T602" s="5">
        <f t="shared" si="162"/>
        <v>1.4556795922971637</v>
      </c>
      <c r="U602" s="5">
        <f t="shared" si="163"/>
        <v>1.4556795922971637</v>
      </c>
      <c r="V602" s="5">
        <f t="shared" si="164"/>
        <v>1.4556795922971637</v>
      </c>
      <c r="W602" s="5">
        <f t="shared" si="165"/>
        <v>1.4556795922971637</v>
      </c>
      <c r="X602" s="5">
        <f t="shared" si="166"/>
        <v>1</v>
      </c>
      <c r="Y602" s="5">
        <f t="shared" si="167"/>
        <v>1.4423274667240202</v>
      </c>
      <c r="Z602" s="5">
        <f t="shared" si="168"/>
        <v>1.2052051042120011</v>
      </c>
      <c r="AA602" s="5">
        <f t="shared" si="169"/>
        <v>1.2707697422237283</v>
      </c>
      <c r="AB602" s="5">
        <f t="shared" si="170"/>
        <v>1.2707697422237283</v>
      </c>
      <c r="AC602" s="5">
        <f t="shared" si="171"/>
        <v>1.2707697422237283</v>
      </c>
      <c r="AD602" s="5">
        <f t="shared" si="172"/>
        <v>1.2707697422237283</v>
      </c>
    </row>
    <row r="603" spans="15:30" x14ac:dyDescent="0.2">
      <c r="O603" s="6">
        <f t="shared" si="157"/>
        <v>60.990000000000599</v>
      </c>
      <c r="P603" s="6">
        <f t="shared" si="158"/>
        <v>61.000000000000597</v>
      </c>
      <c r="Q603" s="5">
        <f t="shared" si="159"/>
        <v>1.4405015154195644</v>
      </c>
      <c r="R603" s="5">
        <f t="shared" si="160"/>
        <v>1.4405015154195644</v>
      </c>
      <c r="S603" s="5">
        <f t="shared" si="161"/>
        <v>1.4584467489813819</v>
      </c>
      <c r="T603" s="5">
        <f t="shared" si="162"/>
        <v>1.4539731818056776</v>
      </c>
      <c r="U603" s="5">
        <f t="shared" si="163"/>
        <v>1.4539731818056776</v>
      </c>
      <c r="V603" s="5">
        <f t="shared" si="164"/>
        <v>1.4539731818056776</v>
      </c>
      <c r="W603" s="5">
        <f t="shared" si="165"/>
        <v>1.4539731818056776</v>
      </c>
      <c r="X603" s="5">
        <f t="shared" si="166"/>
        <v>1</v>
      </c>
      <c r="Y603" s="5">
        <f t="shared" si="167"/>
        <v>1.4405015154195644</v>
      </c>
      <c r="Z603" s="5">
        <f t="shared" si="168"/>
        <v>1.2039159397371451</v>
      </c>
      <c r="AA603" s="5">
        <f t="shared" si="169"/>
        <v>1.2693892857341142</v>
      </c>
      <c r="AB603" s="5">
        <f t="shared" si="170"/>
        <v>1.2693892857341142</v>
      </c>
      <c r="AC603" s="5">
        <f t="shared" si="171"/>
        <v>1.2693892857341142</v>
      </c>
      <c r="AD603" s="5">
        <f t="shared" si="172"/>
        <v>1.2693892857341142</v>
      </c>
    </row>
    <row r="604" spans="15:30" x14ac:dyDescent="0.2">
      <c r="O604" s="6">
        <f t="shared" si="157"/>
        <v>61.0900000000006</v>
      </c>
      <c r="P604" s="6">
        <f t="shared" si="158"/>
        <v>61.100000000000598</v>
      </c>
      <c r="Q604" s="5">
        <f t="shared" si="159"/>
        <v>1.4386840103975453</v>
      </c>
      <c r="R604" s="5">
        <f t="shared" si="160"/>
        <v>1.4386840103975453</v>
      </c>
      <c r="S604" s="5">
        <f t="shared" si="161"/>
        <v>1.4566704794390182</v>
      </c>
      <c r="T604" s="5">
        <f t="shared" si="162"/>
        <v>1.4522742200857683</v>
      </c>
      <c r="U604" s="5">
        <f t="shared" si="163"/>
        <v>1.4522742200857683</v>
      </c>
      <c r="V604" s="5">
        <f t="shared" si="164"/>
        <v>1.4522742200857683</v>
      </c>
      <c r="W604" s="5">
        <f t="shared" si="165"/>
        <v>1.4522742200857683</v>
      </c>
      <c r="X604" s="5">
        <f t="shared" si="166"/>
        <v>1</v>
      </c>
      <c r="Y604" s="5">
        <f t="shared" si="167"/>
        <v>1.4386840103975453</v>
      </c>
      <c r="Z604" s="5">
        <f t="shared" si="168"/>
        <v>1.2026339541058306</v>
      </c>
      <c r="AA604" s="5">
        <f t="shared" si="169"/>
        <v>1.2680157114976653</v>
      </c>
      <c r="AB604" s="5">
        <f t="shared" si="170"/>
        <v>1.2680157114976653</v>
      </c>
      <c r="AC604" s="5">
        <f t="shared" si="171"/>
        <v>1.2680157114976653</v>
      </c>
      <c r="AD604" s="5">
        <f t="shared" si="172"/>
        <v>1.2680157114976653</v>
      </c>
    </row>
    <row r="605" spans="15:30" x14ac:dyDescent="0.2">
      <c r="O605" s="6">
        <f t="shared" si="157"/>
        <v>61.190000000000602</v>
      </c>
      <c r="P605" s="6">
        <f t="shared" si="158"/>
        <v>61.2000000000006</v>
      </c>
      <c r="Q605" s="5">
        <f t="shared" si="159"/>
        <v>1.4368749003320236</v>
      </c>
      <c r="R605" s="5">
        <f t="shared" si="160"/>
        <v>1.4368749003320236</v>
      </c>
      <c r="S605" s="5">
        <f t="shared" si="161"/>
        <v>1.4549021331795067</v>
      </c>
      <c r="T605" s="5">
        <f t="shared" si="162"/>
        <v>1.4505826635554033</v>
      </c>
      <c r="U605" s="5">
        <f t="shared" si="163"/>
        <v>1.4505826635554033</v>
      </c>
      <c r="V605" s="5">
        <f t="shared" si="164"/>
        <v>1.4505826635554033</v>
      </c>
      <c r="W605" s="5">
        <f t="shared" si="165"/>
        <v>1.4505826635554033</v>
      </c>
      <c r="X605" s="5">
        <f t="shared" si="166"/>
        <v>1</v>
      </c>
      <c r="Y605" s="5">
        <f t="shared" si="167"/>
        <v>1.4368749003320236</v>
      </c>
      <c r="Z605" s="5">
        <f t="shared" si="168"/>
        <v>1.2013591023401864</v>
      </c>
      <c r="AA605" s="5">
        <f t="shared" si="169"/>
        <v>1.2666489777253456</v>
      </c>
      <c r="AB605" s="5">
        <f t="shared" si="170"/>
        <v>1.2666489777253456</v>
      </c>
      <c r="AC605" s="5">
        <f t="shared" si="171"/>
        <v>1.2666489777253456</v>
      </c>
      <c r="AD605" s="5">
        <f t="shared" si="172"/>
        <v>1.2666489777253456</v>
      </c>
    </row>
    <row r="606" spans="15:30" x14ac:dyDescent="0.2">
      <c r="O606" s="6">
        <f t="shared" si="157"/>
        <v>61.290000000000603</v>
      </c>
      <c r="P606" s="6">
        <f t="shared" si="158"/>
        <v>61.300000000000601</v>
      </c>
      <c r="Q606" s="5">
        <f t="shared" si="159"/>
        <v>1.4350741343037769</v>
      </c>
      <c r="R606" s="5">
        <f t="shared" si="160"/>
        <v>1.4350741343037769</v>
      </c>
      <c r="S606" s="5">
        <f t="shared" si="161"/>
        <v>1.4531416631450922</v>
      </c>
      <c r="T606" s="5">
        <f t="shared" si="162"/>
        <v>1.448898468966366</v>
      </c>
      <c r="U606" s="5">
        <f t="shared" si="163"/>
        <v>1.448898468966366</v>
      </c>
      <c r="V606" s="5">
        <f t="shared" si="164"/>
        <v>1.448898468966366</v>
      </c>
      <c r="W606" s="5">
        <f t="shared" si="165"/>
        <v>1.448898468966366</v>
      </c>
      <c r="X606" s="5">
        <f t="shared" si="166"/>
        <v>1</v>
      </c>
      <c r="Y606" s="5">
        <f t="shared" si="167"/>
        <v>1.4350741343037769</v>
      </c>
      <c r="Z606" s="5">
        <f t="shared" si="168"/>
        <v>1.2000913398343671</v>
      </c>
      <c r="AA606" s="5">
        <f t="shared" si="169"/>
        <v>1.2652890429611552</v>
      </c>
      <c r="AB606" s="5">
        <f t="shared" si="170"/>
        <v>1.2652890429611552</v>
      </c>
      <c r="AC606" s="5">
        <f t="shared" si="171"/>
        <v>1.2652890429611552</v>
      </c>
      <c r="AD606" s="5">
        <f t="shared" si="172"/>
        <v>1.2652890429611552</v>
      </c>
    </row>
    <row r="607" spans="15:30" x14ac:dyDescent="0.2">
      <c r="O607" s="6">
        <f t="shared" si="157"/>
        <v>61.390000000000605</v>
      </c>
      <c r="P607" s="6">
        <f t="shared" si="158"/>
        <v>61.400000000000603</v>
      </c>
      <c r="Q607" s="5">
        <f t="shared" si="159"/>
        <v>1.4332816617963535</v>
      </c>
      <c r="R607" s="5">
        <f t="shared" si="160"/>
        <v>1.4332816617963535</v>
      </c>
      <c r="S607" s="5">
        <f t="shared" si="161"/>
        <v>1.45138902264319</v>
      </c>
      <c r="T607" s="5">
        <f t="shared" si="162"/>
        <v>1.4472215934011117</v>
      </c>
      <c r="U607" s="5">
        <f t="shared" si="163"/>
        <v>1.4472215934011117</v>
      </c>
      <c r="V607" s="5">
        <f t="shared" si="164"/>
        <v>1.4472215934011117</v>
      </c>
      <c r="W607" s="5">
        <f t="shared" si="165"/>
        <v>1.4472215934011117</v>
      </c>
      <c r="X607" s="5">
        <f t="shared" si="166"/>
        <v>1</v>
      </c>
      <c r="Y607" s="5">
        <f t="shared" si="167"/>
        <v>1.4332816617963535</v>
      </c>
      <c r="Z607" s="5">
        <f t="shared" si="168"/>
        <v>1.1988306223507994</v>
      </c>
      <c r="AA607" s="5">
        <f t="shared" si="169"/>
        <v>1.2639358660788793</v>
      </c>
      <c r="AB607" s="5">
        <f t="shared" si="170"/>
        <v>1.2639358660788793</v>
      </c>
      <c r="AC607" s="5">
        <f t="shared" si="171"/>
        <v>1.2639358660788793</v>
      </c>
      <c r="AD607" s="5">
        <f t="shared" si="172"/>
        <v>1.2639358660788793</v>
      </c>
    </row>
    <row r="608" spans="15:30" x14ac:dyDescent="0.2">
      <c r="O608" s="6">
        <f t="shared" si="157"/>
        <v>61.490000000000606</v>
      </c>
      <c r="P608" s="6">
        <f t="shared" si="158"/>
        <v>61.500000000000604</v>
      </c>
      <c r="Q608" s="5">
        <f t="shared" si="159"/>
        <v>1.4314974326921703</v>
      </c>
      <c r="R608" s="5">
        <f t="shared" si="160"/>
        <v>1.4314974326921703</v>
      </c>
      <c r="S608" s="5">
        <f t="shared" si="161"/>
        <v>1.4496441653429066</v>
      </c>
      <c r="T608" s="5">
        <f t="shared" si="162"/>
        <v>1.4455519942696593</v>
      </c>
      <c r="U608" s="5">
        <f t="shared" si="163"/>
        <v>1.4455519942696593</v>
      </c>
      <c r="V608" s="5">
        <f t="shared" si="164"/>
        <v>1.4455519942696593</v>
      </c>
      <c r="W608" s="5">
        <f t="shared" si="165"/>
        <v>1.4455519942696593</v>
      </c>
      <c r="X608" s="5">
        <f t="shared" si="166"/>
        <v>1</v>
      </c>
      <c r="Y608" s="5">
        <f t="shared" si="167"/>
        <v>1.4314974326921703</v>
      </c>
      <c r="Z608" s="5">
        <f t="shared" si="168"/>
        <v>1.1975769060164758</v>
      </c>
      <c r="AA608" s="5">
        <f t="shared" si="169"/>
        <v>1.2625894062788769</v>
      </c>
      <c r="AB608" s="5">
        <f t="shared" si="170"/>
        <v>1.2625894062788769</v>
      </c>
      <c r="AC608" s="5">
        <f t="shared" si="171"/>
        <v>1.2625894062788769</v>
      </c>
      <c r="AD608" s="5">
        <f t="shared" si="172"/>
        <v>1.2625894062788769</v>
      </c>
    </row>
    <row r="609" spans="15:30" x14ac:dyDescent="0.2">
      <c r="O609" s="6">
        <f t="shared" si="157"/>
        <v>61.590000000000607</v>
      </c>
      <c r="P609" s="6">
        <f t="shared" si="158"/>
        <v>61.600000000000605</v>
      </c>
      <c r="Q609" s="5">
        <f t="shared" si="159"/>
        <v>1.4297213972686578</v>
      </c>
      <c r="R609" s="5">
        <f t="shared" si="160"/>
        <v>1.4297213972686578</v>
      </c>
      <c r="S609" s="5">
        <f t="shared" si="161"/>
        <v>1.4479070452716039</v>
      </c>
      <c r="T609" s="5">
        <f t="shared" si="162"/>
        <v>1.4438896293065187</v>
      </c>
      <c r="U609" s="5">
        <f t="shared" si="163"/>
        <v>1.4438896293065187</v>
      </c>
      <c r="V609" s="5">
        <f t="shared" si="164"/>
        <v>1.4438896293065187</v>
      </c>
      <c r="W609" s="5">
        <f t="shared" si="165"/>
        <v>1.4438896293065187</v>
      </c>
      <c r="X609" s="5">
        <f t="shared" si="166"/>
        <v>1</v>
      </c>
      <c r="Y609" s="5">
        <f t="shared" si="167"/>
        <v>1.4297213972686578</v>
      </c>
      <c r="Z609" s="5">
        <f t="shared" si="168"/>
        <v>1.1963301473192889</v>
      </c>
      <c r="AA609" s="5">
        <f t="shared" si="169"/>
        <v>1.2612496230849035</v>
      </c>
      <c r="AB609" s="5">
        <f t="shared" si="170"/>
        <v>1.2612496230849035</v>
      </c>
      <c r="AC609" s="5">
        <f t="shared" si="171"/>
        <v>1.2612496230849035</v>
      </c>
      <c r="AD609" s="5">
        <f t="shared" si="172"/>
        <v>1.2612496230849035</v>
      </c>
    </row>
    <row r="610" spans="15:30" x14ac:dyDescent="0.2">
      <c r="O610" s="6">
        <f t="shared" si="157"/>
        <v>61.690000000000609</v>
      </c>
      <c r="P610" s="6">
        <f t="shared" si="158"/>
        <v>61.700000000000607</v>
      </c>
      <c r="Q610" s="5">
        <f t="shared" si="159"/>
        <v>1.4279535061944457</v>
      </c>
      <c r="R610" s="5">
        <f t="shared" si="160"/>
        <v>1.4279535061944457</v>
      </c>
      <c r="S610" s="5">
        <f t="shared" si="161"/>
        <v>1.4461776168114968</v>
      </c>
      <c r="T610" s="5">
        <f t="shared" si="162"/>
        <v>1.442234456567649</v>
      </c>
      <c r="U610" s="5">
        <f t="shared" si="163"/>
        <v>1.442234456567649</v>
      </c>
      <c r="V610" s="5">
        <f t="shared" si="164"/>
        <v>1.442234456567649</v>
      </c>
      <c r="W610" s="5">
        <f t="shared" si="165"/>
        <v>1.442234456567649</v>
      </c>
      <c r="X610" s="5">
        <f t="shared" si="166"/>
        <v>1</v>
      </c>
      <c r="Y610" s="5">
        <f t="shared" si="167"/>
        <v>1.4279535061944457</v>
      </c>
      <c r="Z610" s="5">
        <f t="shared" si="168"/>
        <v>1.1950903031044129</v>
      </c>
      <c r="AA610" s="5">
        <f t="shared" si="169"/>
        <v>1.259916476340974</v>
      </c>
      <c r="AB610" s="5">
        <f t="shared" si="170"/>
        <v>1.259916476340974</v>
      </c>
      <c r="AC610" s="5">
        <f t="shared" si="171"/>
        <v>1.259916476340974</v>
      </c>
      <c r="AD610" s="5">
        <f t="shared" si="172"/>
        <v>1.259916476340974</v>
      </c>
    </row>
    <row r="611" spans="15:30" x14ac:dyDescent="0.2">
      <c r="O611" s="6">
        <f t="shared" si="157"/>
        <v>61.79000000000061</v>
      </c>
      <c r="P611" s="6">
        <f t="shared" si="158"/>
        <v>61.800000000000608</v>
      </c>
      <c r="Q611" s="5">
        <f t="shared" si="159"/>
        <v>1.4261937105255942</v>
      </c>
      <c r="R611" s="5">
        <f t="shared" si="160"/>
        <v>1.4261937105255942</v>
      </c>
      <c r="S611" s="5">
        <f t="shared" si="161"/>
        <v>1.4444558346962939</v>
      </c>
      <c r="T611" s="5">
        <f t="shared" si="162"/>
        <v>1.440586434427455</v>
      </c>
      <c r="U611" s="5">
        <f t="shared" si="163"/>
        <v>1.440586434427455</v>
      </c>
      <c r="V611" s="5">
        <f t="shared" si="164"/>
        <v>1.440586434427455</v>
      </c>
      <c r="W611" s="5">
        <f t="shared" si="165"/>
        <v>1.440586434427455</v>
      </c>
      <c r="X611" s="5">
        <f t="shared" si="166"/>
        <v>1</v>
      </c>
      <c r="Y611" s="5">
        <f t="shared" si="167"/>
        <v>1.4261937105255942</v>
      </c>
      <c r="Z611" s="5">
        <f t="shared" si="168"/>
        <v>1.1938573305707236</v>
      </c>
      <c r="AA611" s="5">
        <f t="shared" si="169"/>
        <v>1.258589926208258</v>
      </c>
      <c r="AB611" s="5">
        <f t="shared" si="170"/>
        <v>1.258589926208258</v>
      </c>
      <c r="AC611" s="5">
        <f t="shared" si="171"/>
        <v>1.258589926208258</v>
      </c>
      <c r="AD611" s="5">
        <f t="shared" si="172"/>
        <v>1.258589926208258</v>
      </c>
    </row>
    <row r="612" spans="15:30" x14ac:dyDescent="0.2">
      <c r="O612" s="6">
        <f t="shared" si="157"/>
        <v>61.890000000000612</v>
      </c>
      <c r="P612" s="6">
        <f t="shared" si="158"/>
        <v>61.90000000000061</v>
      </c>
      <c r="Q612" s="5">
        <f t="shared" si="159"/>
        <v>1.4244419617018671</v>
      </c>
      <c r="R612" s="5">
        <f t="shared" si="160"/>
        <v>1.4244419617018671</v>
      </c>
      <c r="S612" s="5">
        <f t="shared" si="161"/>
        <v>1.4427416540078715</v>
      </c>
      <c r="T612" s="5">
        <f t="shared" si="162"/>
        <v>1.4389455215758133</v>
      </c>
      <c r="U612" s="5">
        <f t="shared" si="163"/>
        <v>1.4389455215758133</v>
      </c>
      <c r="V612" s="5">
        <f t="shared" si="164"/>
        <v>1.4389455215758133</v>
      </c>
      <c r="W612" s="5">
        <f t="shared" si="165"/>
        <v>1.4389455215758133</v>
      </c>
      <c r="X612" s="5">
        <f t="shared" si="166"/>
        <v>1</v>
      </c>
      <c r="Y612" s="5">
        <f t="shared" si="167"/>
        <v>1.4244419617018671</v>
      </c>
      <c r="Z612" s="5">
        <f t="shared" si="168"/>
        <v>1.1926311872672644</v>
      </c>
      <c r="AA612" s="5">
        <f t="shared" si="169"/>
        <v>1.2572699331620132</v>
      </c>
      <c r="AB612" s="5">
        <f t="shared" si="170"/>
        <v>1.2572699331620132</v>
      </c>
      <c r="AC612" s="5">
        <f t="shared" si="171"/>
        <v>1.2572699331620132</v>
      </c>
      <c r="AD612" s="5">
        <f t="shared" si="172"/>
        <v>1.2572699331620132</v>
      </c>
    </row>
    <row r="613" spans="15:30" x14ac:dyDescent="0.2">
      <c r="O613" s="6">
        <f t="shared" si="157"/>
        <v>61.990000000000613</v>
      </c>
      <c r="P613" s="6">
        <f t="shared" si="158"/>
        <v>62.000000000000611</v>
      </c>
      <c r="Q613" s="5">
        <f t="shared" si="159"/>
        <v>1.4226982115430491</v>
      </c>
      <c r="R613" s="5">
        <f t="shared" si="160"/>
        <v>1.4226982115430491</v>
      </c>
      <c r="S613" s="5">
        <f t="shared" si="161"/>
        <v>1.4410350301729875</v>
      </c>
      <c r="T613" s="5">
        <f t="shared" si="162"/>
        <v>1.4373116770151326</v>
      </c>
      <c r="U613" s="5">
        <f t="shared" si="163"/>
        <v>1.4373116770151326</v>
      </c>
      <c r="V613" s="5">
        <f t="shared" si="164"/>
        <v>1.4373116770151326</v>
      </c>
      <c r="W613" s="5">
        <f t="shared" si="165"/>
        <v>1.4373116770151326</v>
      </c>
      <c r="X613" s="5">
        <f t="shared" si="166"/>
        <v>1</v>
      </c>
      <c r="Y613" s="5">
        <f t="shared" si="167"/>
        <v>1.4226982115430491</v>
      </c>
      <c r="Z613" s="5">
        <f t="shared" si="168"/>
        <v>1.191411831089751</v>
      </c>
      <c r="AA613" s="5">
        <f t="shared" si="169"/>
        <v>1.2559564579885514</v>
      </c>
      <c r="AB613" s="5">
        <f t="shared" si="170"/>
        <v>1.2559564579885514</v>
      </c>
      <c r="AC613" s="5">
        <f t="shared" si="171"/>
        <v>1.2559564579885514</v>
      </c>
      <c r="AD613" s="5">
        <f t="shared" si="172"/>
        <v>1.2559564579885514</v>
      </c>
    </row>
    <row r="614" spans="15:30" x14ac:dyDescent="0.2">
      <c r="O614" s="6">
        <f t="shared" si="157"/>
        <v>62.090000000000614</v>
      </c>
      <c r="P614" s="6">
        <f t="shared" si="158"/>
        <v>62.100000000000612</v>
      </c>
      <c r="Q614" s="5">
        <f t="shared" si="159"/>
        <v>1.4209624122453017</v>
      </c>
      <c r="R614" s="5">
        <f t="shared" si="160"/>
        <v>1.4209624122453017</v>
      </c>
      <c r="S614" s="5">
        <f t="shared" si="161"/>
        <v>1.4393359189600312</v>
      </c>
      <c r="T614" s="5">
        <f t="shared" si="162"/>
        <v>1.4356848600574466</v>
      </c>
      <c r="U614" s="5">
        <f t="shared" si="163"/>
        <v>1.4356848600574466</v>
      </c>
      <c r="V614" s="5">
        <f t="shared" si="164"/>
        <v>1.4356848600574466</v>
      </c>
      <c r="W614" s="5">
        <f t="shared" si="165"/>
        <v>1.4356848600574466</v>
      </c>
      <c r="X614" s="5">
        <f t="shared" si="166"/>
        <v>1</v>
      </c>
      <c r="Y614" s="5">
        <f t="shared" si="167"/>
        <v>1.4209624122453017</v>
      </c>
      <c r="Z614" s="5">
        <f t="shared" si="168"/>
        <v>1.1901992202771199</v>
      </c>
      <c r="AA614" s="5">
        <f t="shared" si="169"/>
        <v>1.2546494617822419</v>
      </c>
      <c r="AB614" s="5">
        <f t="shared" si="170"/>
        <v>1.2546494617822419</v>
      </c>
      <c r="AC614" s="5">
        <f t="shared" si="171"/>
        <v>1.2546494617822419</v>
      </c>
      <c r="AD614" s="5">
        <f t="shared" si="172"/>
        <v>1.2546494617822419</v>
      </c>
    </row>
    <row r="615" spans="15:30" x14ac:dyDescent="0.2">
      <c r="O615" s="6">
        <f t="shared" si="157"/>
        <v>62.190000000000616</v>
      </c>
      <c r="P615" s="6">
        <f t="shared" si="158"/>
        <v>62.200000000000614</v>
      </c>
      <c r="Q615" s="5">
        <f t="shared" si="159"/>
        <v>1.4192345163775624</v>
      </c>
      <c r="R615" s="5">
        <f t="shared" si="160"/>
        <v>1.4192345163775624</v>
      </c>
      <c r="S615" s="5">
        <f t="shared" si="161"/>
        <v>1.4376442764758093</v>
      </c>
      <c r="T615" s="5">
        <f t="shared" si="162"/>
        <v>1.4340650303215381</v>
      </c>
      <c r="U615" s="5">
        <f t="shared" si="163"/>
        <v>1.4340650303215381</v>
      </c>
      <c r="V615" s="5">
        <f t="shared" si="164"/>
        <v>1.4340650303215381</v>
      </c>
      <c r="W615" s="5">
        <f t="shared" si="165"/>
        <v>1.4340650303215381</v>
      </c>
      <c r="X615" s="5">
        <f t="shared" si="166"/>
        <v>1</v>
      </c>
      <c r="Y615" s="5">
        <f t="shared" si="167"/>
        <v>1.4192345163775624</v>
      </c>
      <c r="Z615" s="5">
        <f t="shared" si="168"/>
        <v>1.1889933134081137</v>
      </c>
      <c r="AA615" s="5">
        <f t="shared" si="169"/>
        <v>1.2533489059425467</v>
      </c>
      <c r="AB615" s="5">
        <f t="shared" si="170"/>
        <v>1.2533489059425467</v>
      </c>
      <c r="AC615" s="5">
        <f t="shared" si="171"/>
        <v>1.2533489059425467</v>
      </c>
      <c r="AD615" s="5">
        <f t="shared" si="172"/>
        <v>1.2533489059425467</v>
      </c>
    </row>
    <row r="616" spans="15:30" x14ac:dyDescent="0.2">
      <c r="O616" s="6">
        <f t="shared" si="157"/>
        <v>62.290000000000617</v>
      </c>
      <c r="P616" s="6">
        <f t="shared" si="158"/>
        <v>62.300000000000615</v>
      </c>
      <c r="Q616" s="5">
        <f t="shared" si="159"/>
        <v>1.4175144768779848</v>
      </c>
      <c r="R616" s="5">
        <f t="shared" si="160"/>
        <v>1.4175144768779848</v>
      </c>
      <c r="S616" s="5">
        <f t="shared" si="161"/>
        <v>1.4359600591623671</v>
      </c>
      <c r="T616" s="5">
        <f t="shared" si="162"/>
        <v>1.4324521477300969</v>
      </c>
      <c r="U616" s="5">
        <f t="shared" si="163"/>
        <v>1.4324521477300969</v>
      </c>
      <c r="V616" s="5">
        <f t="shared" si="164"/>
        <v>1.4324521477300969</v>
      </c>
      <c r="W616" s="5">
        <f t="shared" si="165"/>
        <v>1.4324521477300969</v>
      </c>
      <c r="X616" s="5">
        <f t="shared" si="166"/>
        <v>1</v>
      </c>
      <c r="Y616" s="5">
        <f t="shared" si="167"/>
        <v>1.4175144768779848</v>
      </c>
      <c r="Z616" s="5">
        <f t="shared" si="168"/>
        <v>1.187794069397911</v>
      </c>
      <c r="AA616" s="5">
        <f t="shared" si="169"/>
        <v>1.2520547521710903</v>
      </c>
      <c r="AB616" s="5">
        <f t="shared" si="170"/>
        <v>1.2520547521710903</v>
      </c>
      <c r="AC616" s="5">
        <f t="shared" si="171"/>
        <v>1.2520547521710903</v>
      </c>
      <c r="AD616" s="5">
        <f t="shared" si="172"/>
        <v>1.2520547521710903</v>
      </c>
    </row>
    <row r="617" spans="15:30" x14ac:dyDescent="0.2">
      <c r="O617" s="6">
        <f t="shared" si="157"/>
        <v>62.390000000000619</v>
      </c>
      <c r="P617" s="6">
        <f t="shared" si="158"/>
        <v>62.400000000000617</v>
      </c>
      <c r="Q617" s="5">
        <f t="shared" si="159"/>
        <v>1.4158022470504179</v>
      </c>
      <c r="R617" s="5">
        <f t="shared" si="160"/>
        <v>1.4158022470504179</v>
      </c>
      <c r="S617" s="5">
        <f t="shared" si="161"/>
        <v>1.4342832237938465</v>
      </c>
      <c r="T617" s="5">
        <f t="shared" si="162"/>
        <v>1.4308461725069055</v>
      </c>
      <c r="U617" s="5">
        <f t="shared" si="163"/>
        <v>1.4308461725069055</v>
      </c>
      <c r="V617" s="5">
        <f t="shared" si="164"/>
        <v>1.4308461725069055</v>
      </c>
      <c r="W617" s="5">
        <f t="shared" si="165"/>
        <v>1.4308461725069055</v>
      </c>
      <c r="X617" s="5">
        <f t="shared" si="166"/>
        <v>1</v>
      </c>
      <c r="Y617" s="5">
        <f t="shared" si="167"/>
        <v>1.4158022470504179</v>
      </c>
      <c r="Z617" s="5">
        <f t="shared" si="168"/>
        <v>1.1866014474947912</v>
      </c>
      <c r="AA617" s="5">
        <f t="shared" si="169"/>
        <v>1.2507669624687627</v>
      </c>
      <c r="AB617" s="5">
        <f t="shared" si="170"/>
        <v>1.2507669624687627</v>
      </c>
      <c r="AC617" s="5">
        <f t="shared" si="171"/>
        <v>1.2507669624687627</v>
      </c>
      <c r="AD617" s="5">
        <f t="shared" si="172"/>
        <v>1.2507669624687627</v>
      </c>
    </row>
    <row r="618" spans="15:30" x14ac:dyDescent="0.2">
      <c r="O618" s="6">
        <f t="shared" si="157"/>
        <v>62.49000000000062</v>
      </c>
      <c r="P618" s="6">
        <f t="shared" si="158"/>
        <v>62.500000000000618</v>
      </c>
      <c r="Q618" s="5">
        <f t="shared" si="159"/>
        <v>1.4140977805609247</v>
      </c>
      <c r="R618" s="5">
        <f t="shared" si="160"/>
        <v>1.4140977805609247</v>
      </c>
      <c r="S618" s="5">
        <f t="shared" si="161"/>
        <v>1.4326137274733768</v>
      </c>
      <c r="T618" s="5">
        <f t="shared" si="162"/>
        <v>1.4292470651740581</v>
      </c>
      <c r="U618" s="5">
        <f t="shared" si="163"/>
        <v>1.4292470651740581</v>
      </c>
      <c r="V618" s="5">
        <f t="shared" si="164"/>
        <v>1.4292470651740581</v>
      </c>
      <c r="W618" s="5">
        <f t="shared" si="165"/>
        <v>1.4292470651740581</v>
      </c>
      <c r="X618" s="5">
        <f t="shared" si="166"/>
        <v>1</v>
      </c>
      <c r="Y618" s="5">
        <f t="shared" si="167"/>
        <v>1.4140977805609247</v>
      </c>
      <c r="Z618" s="5">
        <f t="shared" si="168"/>
        <v>1.185415407276841</v>
      </c>
      <c r="AA618" s="5">
        <f t="shared" si="169"/>
        <v>1.2494854991328554</v>
      </c>
      <c r="AB618" s="5">
        <f t="shared" si="170"/>
        <v>1.2494854991328554</v>
      </c>
      <c r="AC618" s="5">
        <f t="shared" si="171"/>
        <v>1.2494854991328554</v>
      </c>
      <c r="AD618" s="5">
        <f t="shared" si="172"/>
        <v>1.2494854991328554</v>
      </c>
    </row>
    <row r="619" spans="15:30" x14ac:dyDescent="0.2">
      <c r="O619" s="6">
        <f t="shared" si="157"/>
        <v>62.590000000000622</v>
      </c>
      <c r="P619" s="6">
        <f t="shared" si="158"/>
        <v>62.60000000000062</v>
      </c>
      <c r="Q619" s="5">
        <f t="shared" si="159"/>
        <v>1.412401031434342</v>
      </c>
      <c r="R619" s="5">
        <f t="shared" si="160"/>
        <v>1.412401031434342</v>
      </c>
      <c r="S619" s="5">
        <f t="shared" si="161"/>
        <v>1.4309515276300013</v>
      </c>
      <c r="T619" s="5">
        <f t="shared" si="162"/>
        <v>1.4276547865492097</v>
      </c>
      <c r="U619" s="5">
        <f t="shared" si="163"/>
        <v>1.4276547865492097</v>
      </c>
      <c r="V619" s="5">
        <f t="shared" si="164"/>
        <v>1.4276547865492097</v>
      </c>
      <c r="W619" s="5">
        <f t="shared" si="165"/>
        <v>1.4276547865492097</v>
      </c>
      <c r="X619" s="5">
        <f t="shared" si="166"/>
        <v>1</v>
      </c>
      <c r="Y619" s="5">
        <f t="shared" si="167"/>
        <v>1.412401031434342</v>
      </c>
      <c r="Z619" s="5">
        <f t="shared" si="168"/>
        <v>1.1842359086486995</v>
      </c>
      <c r="AA619" s="5">
        <f t="shared" si="169"/>
        <v>1.2482103247542287</v>
      </c>
      <c r="AB619" s="5">
        <f t="shared" si="170"/>
        <v>1.2482103247542287</v>
      </c>
      <c r="AC619" s="5">
        <f t="shared" si="171"/>
        <v>1.2482103247542287</v>
      </c>
      <c r="AD619" s="5">
        <f t="shared" si="172"/>
        <v>1.2482103247542287</v>
      </c>
    </row>
    <row r="620" spans="15:30" x14ac:dyDescent="0.2">
      <c r="O620" s="6">
        <f t="shared" si="157"/>
        <v>62.690000000000623</v>
      </c>
      <c r="P620" s="6">
        <f t="shared" si="158"/>
        <v>62.700000000000621</v>
      </c>
      <c r="Q620" s="5">
        <f t="shared" si="159"/>
        <v>1.4107119540508759</v>
      </c>
      <c r="R620" s="5">
        <f t="shared" si="160"/>
        <v>1.4107119540508759</v>
      </c>
      <c r="S620" s="5">
        <f t="shared" si="161"/>
        <v>1.4292965820156385</v>
      </c>
      <c r="T620" s="5">
        <f t="shared" si="162"/>
        <v>1.4260692977428544</v>
      </c>
      <c r="U620" s="5">
        <f t="shared" si="163"/>
        <v>1.4260692977428544</v>
      </c>
      <c r="V620" s="5">
        <f t="shared" si="164"/>
        <v>1.4260692977428544</v>
      </c>
      <c r="W620" s="5">
        <f t="shared" si="165"/>
        <v>1.4260692977428544</v>
      </c>
      <c r="X620" s="5">
        <f t="shared" si="166"/>
        <v>1</v>
      </c>
      <c r="Y620" s="5">
        <f t="shared" si="167"/>
        <v>1.4107119540508759</v>
      </c>
      <c r="Z620" s="5">
        <f t="shared" si="168"/>
        <v>1.1830629118383373</v>
      </c>
      <c r="AA620" s="5">
        <f t="shared" si="169"/>
        <v>1.2469414022145118</v>
      </c>
      <c r="AB620" s="5">
        <f t="shared" si="170"/>
        <v>1.2469414022145118</v>
      </c>
      <c r="AC620" s="5">
        <f t="shared" si="171"/>
        <v>1.2469414022145118</v>
      </c>
      <c r="AD620" s="5">
        <f t="shared" si="172"/>
        <v>1.2469414022145118</v>
      </c>
    </row>
    <row r="621" spans="15:30" x14ac:dyDescent="0.2">
      <c r="O621" s="6">
        <f t="shared" si="157"/>
        <v>62.790000000000624</v>
      </c>
      <c r="P621" s="6">
        <f t="shared" si="158"/>
        <v>62.800000000000622</v>
      </c>
      <c r="Q621" s="5">
        <f t="shared" si="159"/>
        <v>1.4090305031427373</v>
      </c>
      <c r="R621" s="5">
        <f t="shared" si="160"/>
        <v>1.4090305031427373</v>
      </c>
      <c r="S621" s="5">
        <f t="shared" si="161"/>
        <v>1.4276488487020744</v>
      </c>
      <c r="T621" s="5">
        <f t="shared" si="162"/>
        <v>1.4244905601556337</v>
      </c>
      <c r="U621" s="5">
        <f t="shared" si="163"/>
        <v>1.4244905601556337</v>
      </c>
      <c r="V621" s="5">
        <f t="shared" si="164"/>
        <v>1.4244905601556337</v>
      </c>
      <c r="W621" s="5">
        <f t="shared" si="165"/>
        <v>1.4244905601556337</v>
      </c>
      <c r="X621" s="5">
        <f t="shared" si="166"/>
        <v>1</v>
      </c>
      <c r="Y621" s="5">
        <f t="shared" si="167"/>
        <v>1.4090305031427373</v>
      </c>
      <c r="Z621" s="5">
        <f t="shared" si="168"/>
        <v>1.1818963773938793</v>
      </c>
      <c r="AA621" s="5">
        <f t="shared" si="169"/>
        <v>1.2456786946833354</v>
      </c>
      <c r="AB621" s="5">
        <f t="shared" si="170"/>
        <v>1.2456786946833354</v>
      </c>
      <c r="AC621" s="5">
        <f t="shared" si="171"/>
        <v>1.2456786946833354</v>
      </c>
      <c r="AD621" s="5">
        <f t="shared" si="172"/>
        <v>1.2456786946833354</v>
      </c>
    </row>
    <row r="622" spans="15:30" x14ac:dyDescent="0.2">
      <c r="O622" s="6">
        <f t="shared" si="157"/>
        <v>62.890000000000626</v>
      </c>
      <c r="P622" s="6">
        <f t="shared" si="158"/>
        <v>62.900000000000624</v>
      </c>
      <c r="Q622" s="5">
        <f t="shared" si="159"/>
        <v>1.4073566337908152</v>
      </c>
      <c r="R622" s="5">
        <f t="shared" si="160"/>
        <v>1.4073566337908152</v>
      </c>
      <c r="S622" s="5">
        <f t="shared" si="161"/>
        <v>1.4260082860779897</v>
      </c>
      <c r="T622" s="5">
        <f t="shared" si="162"/>
        <v>1.422918535475675</v>
      </c>
      <c r="U622" s="5">
        <f t="shared" si="163"/>
        <v>1.422918535475675</v>
      </c>
      <c r="V622" s="5">
        <f t="shared" si="164"/>
        <v>1.422918535475675</v>
      </c>
      <c r="W622" s="5">
        <f t="shared" si="165"/>
        <v>1.422918535475675</v>
      </c>
      <c r="X622" s="5">
        <f t="shared" si="166"/>
        <v>1</v>
      </c>
      <c r="Y622" s="5">
        <f t="shared" si="167"/>
        <v>1.4073566337908152</v>
      </c>
      <c r="Z622" s="5">
        <f t="shared" si="168"/>
        <v>1.1807362661804579</v>
      </c>
      <c r="AA622" s="5">
        <f t="shared" si="169"/>
        <v>1.2444221656155932</v>
      </c>
      <c r="AB622" s="5">
        <f t="shared" si="170"/>
        <v>1.2444221656155932</v>
      </c>
      <c r="AC622" s="5">
        <f t="shared" si="171"/>
        <v>1.2444221656155932</v>
      </c>
      <c r="AD622" s="5">
        <f t="shared" si="172"/>
        <v>1.2444221656155932</v>
      </c>
    </row>
    <row r="623" spans="15:30" x14ac:dyDescent="0.2">
      <c r="O623" s="6">
        <f t="shared" si="157"/>
        <v>62.990000000000627</v>
      </c>
      <c r="P623" s="6">
        <f t="shared" si="158"/>
        <v>63.000000000000625</v>
      </c>
      <c r="Q623" s="5">
        <f t="shared" si="159"/>
        <v>1.4056903014213862</v>
      </c>
      <c r="R623" s="5">
        <f t="shared" si="160"/>
        <v>1.4056903014213862</v>
      </c>
      <c r="S623" s="5">
        <f t="shared" si="161"/>
        <v>1.4243748528460201</v>
      </c>
      <c r="T623" s="5">
        <f t="shared" si="162"/>
        <v>1.4213531856759576</v>
      </c>
      <c r="U623" s="5">
        <f t="shared" si="163"/>
        <v>1.4213531856759576</v>
      </c>
      <c r="V623" s="5">
        <f t="shared" si="164"/>
        <v>1.4213531856759576</v>
      </c>
      <c r="W623" s="5">
        <f t="shared" si="165"/>
        <v>1.4213531856759576</v>
      </c>
      <c r="X623" s="5">
        <f t="shared" si="166"/>
        <v>1</v>
      </c>
      <c r="Y623" s="5">
        <f t="shared" si="167"/>
        <v>1.4056903014213862</v>
      </c>
      <c r="Z623" s="5">
        <f t="shared" si="168"/>
        <v>1.1795825393771067</v>
      </c>
      <c r="AA623" s="5">
        <f t="shared" si="169"/>
        <v>1.2431717787487355</v>
      </c>
      <c r="AB623" s="5">
        <f t="shared" si="170"/>
        <v>1.2431717787487355</v>
      </c>
      <c r="AC623" s="5">
        <f t="shared" si="171"/>
        <v>1.2431717787487355</v>
      </c>
      <c r="AD623" s="5">
        <f t="shared" si="172"/>
        <v>1.2431717787487355</v>
      </c>
    </row>
    <row r="624" spans="15:30" x14ac:dyDescent="0.2">
      <c r="O624" s="6">
        <f t="shared" si="157"/>
        <v>63.090000000000629</v>
      </c>
      <c r="P624" s="6">
        <f t="shared" si="158"/>
        <v>63.100000000000627</v>
      </c>
      <c r="Q624" s="5">
        <f t="shared" si="159"/>
        <v>1.4040314618028595</v>
      </c>
      <c r="R624" s="5">
        <f t="shared" si="160"/>
        <v>1.4040314618028595</v>
      </c>
      <c r="S624" s="5">
        <f t="shared" si="161"/>
        <v>1.4227485080198472</v>
      </c>
      <c r="T624" s="5">
        <f t="shared" si="162"/>
        <v>1.419794473011708</v>
      </c>
      <c r="U624" s="5">
        <f t="shared" si="163"/>
        <v>1.419794473011708</v>
      </c>
      <c r="V624" s="5">
        <f t="shared" si="164"/>
        <v>1.419794473011708</v>
      </c>
      <c r="W624" s="5">
        <f t="shared" si="165"/>
        <v>1.419794473011708</v>
      </c>
      <c r="X624" s="5">
        <f t="shared" si="166"/>
        <v>1</v>
      </c>
      <c r="Y624" s="5">
        <f t="shared" si="167"/>
        <v>1.4040314618028595</v>
      </c>
      <c r="Z624" s="5">
        <f t="shared" si="168"/>
        <v>1.1784351584736887</v>
      </c>
      <c r="AA624" s="5">
        <f t="shared" si="169"/>
        <v>1.2419274981000938</v>
      </c>
      <c r="AB624" s="5">
        <f t="shared" si="170"/>
        <v>1.2419274981000938</v>
      </c>
      <c r="AC624" s="5">
        <f t="shared" si="171"/>
        <v>1.2419274981000938</v>
      </c>
      <c r="AD624" s="5">
        <f t="shared" si="172"/>
        <v>1.2419274981000938</v>
      </c>
    </row>
    <row r="625" spans="15:30" x14ac:dyDescent="0.2">
      <c r="O625" s="6">
        <f t="shared" si="157"/>
        <v>63.19000000000063</v>
      </c>
      <c r="P625" s="6">
        <f t="shared" si="158"/>
        <v>63.200000000000628</v>
      </c>
      <c r="Q625" s="5">
        <f t="shared" si="159"/>
        <v>1.402380071042562</v>
      </c>
      <c r="R625" s="5">
        <f t="shared" si="160"/>
        <v>1.402380071042562</v>
      </c>
      <c r="S625" s="5">
        <f t="shared" si="161"/>
        <v>1.4211292109213225</v>
      </c>
      <c r="T625" s="5">
        <f t="shared" si="162"/>
        <v>1.4182423600178233</v>
      </c>
      <c r="U625" s="5">
        <f t="shared" si="163"/>
        <v>1.4182423600178233</v>
      </c>
      <c r="V625" s="5">
        <f t="shared" si="164"/>
        <v>1.4182423600178233</v>
      </c>
      <c r="W625" s="5">
        <f t="shared" si="165"/>
        <v>1.4182423600178233</v>
      </c>
      <c r="X625" s="5">
        <f t="shared" si="166"/>
        <v>1</v>
      </c>
      <c r="Y625" s="5">
        <f t="shared" si="167"/>
        <v>1.402380071042562</v>
      </c>
      <c r="Z625" s="5">
        <f t="shared" si="168"/>
        <v>1.1772940852678606</v>
      </c>
      <c r="AA625" s="5">
        <f t="shared" si="169"/>
        <v>1.2406892879642324</v>
      </c>
      <c r="AB625" s="5">
        <f t="shared" si="170"/>
        <v>1.2406892879642324</v>
      </c>
      <c r="AC625" s="5">
        <f t="shared" si="171"/>
        <v>1.2406892879642324</v>
      </c>
      <c r="AD625" s="5">
        <f t="shared" si="172"/>
        <v>1.2406892879642324</v>
      </c>
    </row>
    <row r="626" spans="15:30" x14ac:dyDescent="0.2">
      <c r="O626" s="6">
        <f t="shared" si="157"/>
        <v>63.290000000000632</v>
      </c>
      <c r="P626" s="6">
        <f t="shared" si="158"/>
        <v>63.30000000000063</v>
      </c>
      <c r="Q626" s="5">
        <f t="shared" si="159"/>
        <v>1.4007360855835553</v>
      </c>
      <c r="R626" s="5">
        <f t="shared" si="160"/>
        <v>1.4007360855835553</v>
      </c>
      <c r="S626" s="5">
        <f t="shared" si="161"/>
        <v>1.4195169211776226</v>
      </c>
      <c r="T626" s="5">
        <f t="shared" si="162"/>
        <v>1.416696809506323</v>
      </c>
      <c r="U626" s="5">
        <f t="shared" si="163"/>
        <v>1.416696809506323</v>
      </c>
      <c r="V626" s="5">
        <f t="shared" si="164"/>
        <v>1.416696809506323</v>
      </c>
      <c r="W626" s="5">
        <f t="shared" si="165"/>
        <v>1.416696809506323</v>
      </c>
      <c r="X626" s="5">
        <f t="shared" si="166"/>
        <v>1</v>
      </c>
      <c r="Y626" s="5">
        <f t="shared" si="167"/>
        <v>1.4007360855835553</v>
      </c>
      <c r="Z626" s="5">
        <f t="shared" si="168"/>
        <v>1.1761592818620696</v>
      </c>
      <c r="AA626" s="5">
        <f t="shared" si="169"/>
        <v>1.2394571129103342</v>
      </c>
      <c r="AB626" s="5">
        <f t="shared" si="170"/>
        <v>1.2394571129103342</v>
      </c>
      <c r="AC626" s="5">
        <f t="shared" si="171"/>
        <v>1.2394571129103342</v>
      </c>
      <c r="AD626" s="5">
        <f t="shared" si="172"/>
        <v>1.2394571129103342</v>
      </c>
    </row>
    <row r="627" spans="15:30" x14ac:dyDescent="0.2">
      <c r="O627" s="6">
        <f t="shared" si="157"/>
        <v>63.390000000000633</v>
      </c>
      <c r="P627" s="6">
        <f t="shared" si="158"/>
        <v>63.400000000000631</v>
      </c>
      <c r="Q627" s="5">
        <f t="shared" si="159"/>
        <v>1.3990994622014887</v>
      </c>
      <c r="R627" s="5">
        <f t="shared" si="160"/>
        <v>1.3990994622014887</v>
      </c>
      <c r="S627" s="5">
        <f t="shared" si="161"/>
        <v>1.4179115987184348</v>
      </c>
      <c r="T627" s="5">
        <f t="shared" si="162"/>
        <v>1.415157784563827</v>
      </c>
      <c r="U627" s="5">
        <f t="shared" si="163"/>
        <v>1.415157784563827</v>
      </c>
      <c r="V627" s="5">
        <f t="shared" si="164"/>
        <v>1.415157784563827</v>
      </c>
      <c r="W627" s="5">
        <f t="shared" si="165"/>
        <v>1.415157784563827</v>
      </c>
      <c r="X627" s="5">
        <f t="shared" si="166"/>
        <v>1</v>
      </c>
      <c r="Y627" s="5">
        <f t="shared" si="167"/>
        <v>1.3990994622014887</v>
      </c>
      <c r="Z627" s="5">
        <f t="shared" si="168"/>
        <v>1.1750307106605888</v>
      </c>
      <c r="AA627" s="5">
        <f t="shared" si="169"/>
        <v>1.2382309377796101</v>
      </c>
      <c r="AB627" s="5">
        <f t="shared" si="170"/>
        <v>1.2382309377796101</v>
      </c>
      <c r="AC627" s="5">
        <f t="shared" si="171"/>
        <v>1.2382309377796101</v>
      </c>
      <c r="AD627" s="5">
        <f t="shared" si="172"/>
        <v>1.2382309377796101</v>
      </c>
    </row>
    <row r="628" spans="15:30" x14ac:dyDescent="0.2">
      <c r="O628" s="6">
        <f t="shared" si="157"/>
        <v>63.490000000000634</v>
      </c>
      <c r="P628" s="6">
        <f t="shared" si="158"/>
        <v>63.500000000000632</v>
      </c>
      <c r="Q628" s="5">
        <f t="shared" si="159"/>
        <v>1.397470158001489</v>
      </c>
      <c r="R628" s="5">
        <f t="shared" si="160"/>
        <v>1.397470158001489</v>
      </c>
      <c r="S628" s="5">
        <f t="shared" si="161"/>
        <v>1.4163132037731745</v>
      </c>
      <c r="T628" s="5">
        <f t="shared" si="162"/>
        <v>1.4136252485490621</v>
      </c>
      <c r="U628" s="5">
        <f t="shared" si="163"/>
        <v>1.4136252485490621</v>
      </c>
      <c r="V628" s="5">
        <f t="shared" si="164"/>
        <v>1.4136252485490621</v>
      </c>
      <c r="W628" s="5">
        <f t="shared" si="165"/>
        <v>1.4136252485490621</v>
      </c>
      <c r="X628" s="5">
        <f t="shared" si="166"/>
        <v>1</v>
      </c>
      <c r="Y628" s="5">
        <f t="shared" si="167"/>
        <v>1.397470158001489</v>
      </c>
      <c r="Z628" s="5">
        <f t="shared" si="168"/>
        <v>1.1739083343665824</v>
      </c>
      <c r="AA628" s="5">
        <f t="shared" si="169"/>
        <v>1.2370107276827431</v>
      </c>
      <c r="AB628" s="5">
        <f t="shared" si="170"/>
        <v>1.2370107276827431</v>
      </c>
      <c r="AC628" s="5">
        <f t="shared" si="171"/>
        <v>1.2370107276827431</v>
      </c>
      <c r="AD628" s="5">
        <f t="shared" si="172"/>
        <v>1.2370107276827431</v>
      </c>
    </row>
    <row r="629" spans="15:30" x14ac:dyDescent="0.2">
      <c r="O629" s="6">
        <f t="shared" si="157"/>
        <v>63.590000000000636</v>
      </c>
      <c r="P629" s="6">
        <f t="shared" si="158"/>
        <v>63.600000000000634</v>
      </c>
      <c r="Q629" s="5">
        <f t="shared" si="159"/>
        <v>1.3958481304150825</v>
      </c>
      <c r="R629" s="5">
        <f t="shared" si="160"/>
        <v>1.3958481304150825</v>
      </c>
      <c r="S629" s="5">
        <f t="shared" si="161"/>
        <v>1.4147216968682319</v>
      </c>
      <c r="T629" s="5">
        <f t="shared" si="162"/>
        <v>1.412099165090394</v>
      </c>
      <c r="U629" s="5">
        <f t="shared" si="163"/>
        <v>1.412099165090394</v>
      </c>
      <c r="V629" s="5">
        <f t="shared" si="164"/>
        <v>1.412099165090394</v>
      </c>
      <c r="W629" s="5">
        <f t="shared" si="165"/>
        <v>1.412099165090394</v>
      </c>
      <c r="X629" s="5">
        <f t="shared" si="166"/>
        <v>1</v>
      </c>
      <c r="Y629" s="5">
        <f t="shared" si="167"/>
        <v>1.3958481304150825</v>
      </c>
      <c r="Z629" s="5">
        <f t="shared" si="168"/>
        <v>1.1727921159792078</v>
      </c>
      <c r="AA629" s="5">
        <f t="shared" si="169"/>
        <v>1.2357964479973553</v>
      </c>
      <c r="AB629" s="5">
        <f t="shared" si="170"/>
        <v>1.2357964479973553</v>
      </c>
      <c r="AC629" s="5">
        <f t="shared" si="171"/>
        <v>1.2357964479973553</v>
      </c>
      <c r="AD629" s="5">
        <f t="shared" si="172"/>
        <v>1.2357964479973553</v>
      </c>
    </row>
    <row r="630" spans="15:30" x14ac:dyDescent="0.2">
      <c r="O630" s="6">
        <f t="shared" si="157"/>
        <v>63.690000000000637</v>
      </c>
      <c r="P630" s="6">
        <f t="shared" si="158"/>
        <v>63.700000000000635</v>
      </c>
      <c r="Q630" s="5">
        <f t="shared" si="159"/>
        <v>1.394233337197152</v>
      </c>
      <c r="R630" s="5">
        <f t="shared" si="160"/>
        <v>1.394233337197152</v>
      </c>
      <c r="S630" s="5">
        <f t="shared" si="161"/>
        <v>1.4131370388242492</v>
      </c>
      <c r="T630" s="5">
        <f t="shared" si="162"/>
        <v>1.4105794980833883</v>
      </c>
      <c r="U630" s="5">
        <f t="shared" si="163"/>
        <v>1.4105794980833883</v>
      </c>
      <c r="V630" s="5">
        <f t="shared" si="164"/>
        <v>1.4105794980833883</v>
      </c>
      <c r="W630" s="5">
        <f t="shared" si="165"/>
        <v>1.4105794980833883</v>
      </c>
      <c r="X630" s="5">
        <f t="shared" si="166"/>
        <v>1</v>
      </c>
      <c r="Y630" s="5">
        <f t="shared" si="167"/>
        <v>1.394233337197152</v>
      </c>
      <c r="Z630" s="5">
        <f t="shared" si="168"/>
        <v>1.1716820187907482</v>
      </c>
      <c r="AA630" s="5">
        <f t="shared" si="169"/>
        <v>1.2345880643655069</v>
      </c>
      <c r="AB630" s="5">
        <f t="shared" si="170"/>
        <v>1.2345880643655069</v>
      </c>
      <c r="AC630" s="5">
        <f t="shared" si="171"/>
        <v>1.2345880643655069</v>
      </c>
      <c r="AD630" s="5">
        <f t="shared" si="172"/>
        <v>1.2345880643655069</v>
      </c>
    </row>
    <row r="631" spans="15:30" x14ac:dyDescent="0.2">
      <c r="O631" s="6">
        <f t="shared" si="157"/>
        <v>63.790000000000639</v>
      </c>
      <c r="P631" s="6">
        <f t="shared" si="158"/>
        <v>63.800000000000637</v>
      </c>
      <c r="Q631" s="5">
        <f t="shared" si="159"/>
        <v>1.3926257364229269</v>
      </c>
      <c r="R631" s="5">
        <f t="shared" si="160"/>
        <v>1.3926257364229269</v>
      </c>
      <c r="S631" s="5">
        <f t="shared" si="161"/>
        <v>1.4115591907534268</v>
      </c>
      <c r="T631" s="5">
        <f t="shared" si="162"/>
        <v>1.4090662116883925</v>
      </c>
      <c r="U631" s="5">
        <f t="shared" si="163"/>
        <v>1.4090662116883925</v>
      </c>
      <c r="V631" s="5">
        <f t="shared" si="164"/>
        <v>1.4090662116883925</v>
      </c>
      <c r="W631" s="5">
        <f t="shared" si="165"/>
        <v>1.4090662116883925</v>
      </c>
      <c r="X631" s="5">
        <f t="shared" si="166"/>
        <v>1</v>
      </c>
      <c r="Y631" s="5">
        <f t="shared" si="167"/>
        <v>1.3926257364229269</v>
      </c>
      <c r="Z631" s="5">
        <f t="shared" si="168"/>
        <v>1.1705780063837798</v>
      </c>
      <c r="AA631" s="5">
        <f t="shared" si="169"/>
        <v>1.2333855426912212</v>
      </c>
      <c r="AB631" s="5">
        <f t="shared" si="170"/>
        <v>1.2333855426912212</v>
      </c>
      <c r="AC631" s="5">
        <f t="shared" si="171"/>
        <v>1.2333855426912212</v>
      </c>
      <c r="AD631" s="5">
        <f t="shared" si="172"/>
        <v>1.2333855426912212</v>
      </c>
    </row>
    <row r="632" spans="15:30" x14ac:dyDescent="0.2">
      <c r="O632" s="6">
        <f t="shared" si="157"/>
        <v>63.89000000000064</v>
      </c>
      <c r="P632" s="6">
        <f t="shared" si="158"/>
        <v>63.900000000000638</v>
      </c>
      <c r="Q632" s="5">
        <f t="shared" si="159"/>
        <v>1.3910252864850066</v>
      </c>
      <c r="R632" s="5">
        <f t="shared" si="160"/>
        <v>1.3910252864850066</v>
      </c>
      <c r="S632" s="5">
        <f t="shared" si="161"/>
        <v>1.4099881140568598</v>
      </c>
      <c r="T632" s="5">
        <f t="shared" si="162"/>
        <v>1.4075592703281519</v>
      </c>
      <c r="U632" s="5">
        <f t="shared" si="163"/>
        <v>1.4075592703281519</v>
      </c>
      <c r="V632" s="5">
        <f t="shared" si="164"/>
        <v>1.4075592703281519</v>
      </c>
      <c r="W632" s="5">
        <f t="shared" si="165"/>
        <v>1.4075592703281519</v>
      </c>
      <c r="X632" s="5">
        <f t="shared" si="166"/>
        <v>1</v>
      </c>
      <c r="Y632" s="5">
        <f t="shared" si="167"/>
        <v>1.3910252864850066</v>
      </c>
      <c r="Z632" s="5">
        <f t="shared" si="168"/>
        <v>1.1694800426283707</v>
      </c>
      <c r="AA632" s="5">
        <f t="shared" si="169"/>
        <v>1.2321888491380373</v>
      </c>
      <c r="AB632" s="5">
        <f t="shared" si="170"/>
        <v>1.2321888491380373</v>
      </c>
      <c r="AC632" s="5">
        <f t="shared" si="171"/>
        <v>1.2321888491380373</v>
      </c>
      <c r="AD632" s="5">
        <f t="shared" si="172"/>
        <v>1.2321888491380373</v>
      </c>
    </row>
    <row r="633" spans="15:30" x14ac:dyDescent="0.2">
      <c r="O633" s="6">
        <f t="shared" si="157"/>
        <v>63.990000000000641</v>
      </c>
      <c r="P633" s="6">
        <f t="shared" si="158"/>
        <v>64.000000000000639</v>
      </c>
      <c r="Q633" s="5">
        <f t="shared" si="159"/>
        <v>1.3894319460904161</v>
      </c>
      <c r="R633" s="5">
        <f t="shared" si="160"/>
        <v>1.3894319460904161</v>
      </c>
      <c r="S633" s="5">
        <f t="shared" si="161"/>
        <v>1.4084237704219011</v>
      </c>
      <c r="T633" s="5">
        <f t="shared" si="162"/>
        <v>1.4060586386854417</v>
      </c>
      <c r="U633" s="5">
        <f t="shared" si="163"/>
        <v>1.4060586386854417</v>
      </c>
      <c r="V633" s="5">
        <f t="shared" si="164"/>
        <v>1.4060586386854417</v>
      </c>
      <c r="W633" s="5">
        <f t="shared" si="165"/>
        <v>1.4060586386854417</v>
      </c>
      <c r="X633" s="5">
        <f t="shared" si="166"/>
        <v>1</v>
      </c>
      <c r="Y633" s="5">
        <f t="shared" si="167"/>
        <v>1.3894319460904161</v>
      </c>
      <c r="Z633" s="5">
        <f t="shared" si="168"/>
        <v>1.1683880916793106</v>
      </c>
      <c r="AA633" s="5">
        <f t="shared" si="169"/>
        <v>1.2309979501265889</v>
      </c>
      <c r="AB633" s="5">
        <f t="shared" si="170"/>
        <v>1.2309979501265889</v>
      </c>
      <c r="AC633" s="5">
        <f t="shared" si="171"/>
        <v>1.2309979501265889</v>
      </c>
      <c r="AD633" s="5">
        <f t="shared" si="172"/>
        <v>1.2309979501265889</v>
      </c>
    </row>
    <row r="634" spans="15:30" x14ac:dyDescent="0.2">
      <c r="O634" s="6">
        <f t="shared" si="157"/>
        <v>64.090000000000629</v>
      </c>
      <c r="P634" s="6">
        <f t="shared" si="158"/>
        <v>64.100000000000634</v>
      </c>
      <c r="Q634" s="5">
        <f t="shared" si="159"/>
        <v>1.3878456742576948</v>
      </c>
      <c r="R634" s="5">
        <f t="shared" si="160"/>
        <v>1.3878456742576948</v>
      </c>
      <c r="S634" s="5">
        <f t="shared" si="161"/>
        <v>1.4068661218195557</v>
      </c>
      <c r="T634" s="5">
        <f t="shared" si="162"/>
        <v>1.4045642817007331</v>
      </c>
      <c r="U634" s="5">
        <f t="shared" si="163"/>
        <v>1.4045642817007331</v>
      </c>
      <c r="V634" s="5">
        <f t="shared" si="164"/>
        <v>1.4045642817007331</v>
      </c>
      <c r="W634" s="5">
        <f t="shared" si="165"/>
        <v>1.4045642817007331</v>
      </c>
      <c r="X634" s="5">
        <f t="shared" si="166"/>
        <v>1</v>
      </c>
      <c r="Y634" s="5">
        <f t="shared" si="167"/>
        <v>1.3878456742576948</v>
      </c>
      <c r="Z634" s="5">
        <f t="shared" si="168"/>
        <v>1.1673021179733736</v>
      </c>
      <c r="AA634" s="5">
        <f t="shared" si="169"/>
        <v>1.2298128123322118</v>
      </c>
      <c r="AB634" s="5">
        <f t="shared" si="170"/>
        <v>1.2298128123322118</v>
      </c>
      <c r="AC634" s="5">
        <f t="shared" si="171"/>
        <v>1.2298128123322118</v>
      </c>
      <c r="AD634" s="5">
        <f t="shared" si="172"/>
        <v>1.2298128123322118</v>
      </c>
    </row>
    <row r="635" spans="15:30" x14ac:dyDescent="0.2">
      <c r="O635" s="6">
        <f t="shared" si="157"/>
        <v>64.190000000000623</v>
      </c>
      <c r="P635" s="6">
        <f t="shared" si="158"/>
        <v>64.200000000000628</v>
      </c>
      <c r="Q635" s="5">
        <f t="shared" si="159"/>
        <v>1.3862664303140166</v>
      </c>
      <c r="R635" s="5">
        <f t="shared" si="160"/>
        <v>1.3862664303140166</v>
      </c>
      <c r="S635" s="5">
        <f t="shared" si="161"/>
        <v>1.4053151305019014</v>
      </c>
      <c r="T635" s="5">
        <f t="shared" si="162"/>
        <v>1.4030761645698766</v>
      </c>
      <c r="U635" s="5">
        <f t="shared" si="163"/>
        <v>1.4030761645698766</v>
      </c>
      <c r="V635" s="5">
        <f t="shared" si="164"/>
        <v>1.4030761645698766</v>
      </c>
      <c r="W635" s="5">
        <f t="shared" si="165"/>
        <v>1.4030761645698766</v>
      </c>
      <c r="X635" s="5">
        <f t="shared" si="166"/>
        <v>1</v>
      </c>
      <c r="Y635" s="5">
        <f t="shared" si="167"/>
        <v>1.3862664303140166</v>
      </c>
      <c r="Z635" s="5">
        <f t="shared" si="168"/>
        <v>1.1662220862266108</v>
      </c>
      <c r="AA635" s="5">
        <f t="shared" si="169"/>
        <v>1.228633402682576</v>
      </c>
      <c r="AB635" s="5">
        <f t="shared" si="170"/>
        <v>1.228633402682576</v>
      </c>
      <c r="AC635" s="5">
        <f t="shared" si="171"/>
        <v>1.228633402682576</v>
      </c>
      <c r="AD635" s="5">
        <f t="shared" si="172"/>
        <v>1.228633402682576</v>
      </c>
    </row>
    <row r="636" spans="15:30" x14ac:dyDescent="0.2">
      <c r="O636" s="6">
        <f t="shared" si="157"/>
        <v>64.290000000000617</v>
      </c>
      <c r="P636" s="6">
        <f t="shared" si="158"/>
        <v>64.300000000000622</v>
      </c>
      <c r="Q636" s="5">
        <f t="shared" si="159"/>
        <v>1.3846941738923408</v>
      </c>
      <c r="R636" s="5">
        <f t="shared" si="160"/>
        <v>1.3846941738923408</v>
      </c>
      <c r="S636" s="5">
        <f t="shared" si="161"/>
        <v>1.4037707589995352</v>
      </c>
      <c r="T636" s="5">
        <f t="shared" si="162"/>
        <v>1.4015942527418159</v>
      </c>
      <c r="U636" s="5">
        <f t="shared" si="163"/>
        <v>1.4015942527418159</v>
      </c>
      <c r="V636" s="5">
        <f t="shared" si="164"/>
        <v>1.4015942527418159</v>
      </c>
      <c r="W636" s="5">
        <f t="shared" si="165"/>
        <v>1.4015942527418159</v>
      </c>
      <c r="X636" s="5">
        <f t="shared" si="166"/>
        <v>1</v>
      </c>
      <c r="Y636" s="5">
        <f t="shared" si="167"/>
        <v>1.3846941738923408</v>
      </c>
      <c r="Z636" s="5">
        <f t="shared" si="168"/>
        <v>1.1651479614316744</v>
      </c>
      <c r="AA636" s="5">
        <f t="shared" si="169"/>
        <v>1.2274596883553439</v>
      </c>
      <c r="AB636" s="5">
        <f t="shared" si="170"/>
        <v>1.2274596883553439</v>
      </c>
      <c r="AC636" s="5">
        <f t="shared" si="171"/>
        <v>1.2274596883553439</v>
      </c>
      <c r="AD636" s="5">
        <f t="shared" si="172"/>
        <v>1.2274596883553439</v>
      </c>
    </row>
    <row r="637" spans="15:30" x14ac:dyDescent="0.2">
      <c r="O637" s="6">
        <f t="shared" si="157"/>
        <v>64.390000000000612</v>
      </c>
      <c r="P637" s="6">
        <f t="shared" si="158"/>
        <v>64.400000000000617</v>
      </c>
      <c r="Q637" s="5">
        <f t="shared" si="159"/>
        <v>1.3831288649285947</v>
      </c>
      <c r="R637" s="5">
        <f t="shared" si="160"/>
        <v>1.3831288649285947</v>
      </c>
      <c r="S637" s="5">
        <f t="shared" si="161"/>
        <v>1.4022329701190532</v>
      </c>
      <c r="T637" s="5">
        <f t="shared" si="162"/>
        <v>1.4001185119163224</v>
      </c>
      <c r="U637" s="5">
        <f t="shared" si="163"/>
        <v>1.4001185119163224</v>
      </c>
      <c r="V637" s="5">
        <f t="shared" si="164"/>
        <v>1.4001185119163224</v>
      </c>
      <c r="W637" s="5">
        <f t="shared" si="165"/>
        <v>1.4001185119163224</v>
      </c>
      <c r="X637" s="5">
        <f t="shared" si="166"/>
        <v>1</v>
      </c>
      <c r="Y637" s="5">
        <f t="shared" si="167"/>
        <v>1.3831288649285947</v>
      </c>
      <c r="Z637" s="5">
        <f t="shared" si="168"/>
        <v>1.1640797088551706</v>
      </c>
      <c r="AA637" s="5">
        <f t="shared" si="169"/>
        <v>1.2262916367758554</v>
      </c>
      <c r="AB637" s="5">
        <f t="shared" si="170"/>
        <v>1.2262916367758554</v>
      </c>
      <c r="AC637" s="5">
        <f t="shared" si="171"/>
        <v>1.2262916367758554</v>
      </c>
      <c r="AD637" s="5">
        <f t="shared" si="172"/>
        <v>1.2262916367758554</v>
      </c>
    </row>
    <row r="638" spans="15:30" x14ac:dyDescent="0.2">
      <c r="O638" s="6">
        <f t="shared" si="157"/>
        <v>64.490000000000606</v>
      </c>
      <c r="P638" s="6">
        <f t="shared" si="158"/>
        <v>64.500000000000611</v>
      </c>
      <c r="Q638" s="5">
        <f t="shared" si="159"/>
        <v>1.3815704636588872</v>
      </c>
      <c r="R638" s="5">
        <f t="shared" si="160"/>
        <v>1.3815704636588872</v>
      </c>
      <c r="S638" s="5">
        <f t="shared" si="161"/>
        <v>1.4007017269405517</v>
      </c>
      <c r="T638" s="5">
        <f t="shared" si="162"/>
        <v>1.3986489080417552</v>
      </c>
      <c r="U638" s="5">
        <f t="shared" si="163"/>
        <v>1.3986489080417552</v>
      </c>
      <c r="V638" s="5">
        <f t="shared" si="164"/>
        <v>1.3986489080417552</v>
      </c>
      <c r="W638" s="5">
        <f t="shared" si="165"/>
        <v>1.3986489080417552</v>
      </c>
      <c r="X638" s="5">
        <f t="shared" si="166"/>
        <v>1</v>
      </c>
      <c r="Y638" s="5">
        <f t="shared" si="167"/>
        <v>1.3815704636588872</v>
      </c>
      <c r="Z638" s="5">
        <f t="shared" si="168"/>
        <v>1.1630172940350443</v>
      </c>
      <c r="AA638" s="5">
        <f t="shared" si="169"/>
        <v>1.2251292156148363</v>
      </c>
      <c r="AB638" s="5">
        <f t="shared" si="170"/>
        <v>1.2251292156148363</v>
      </c>
      <c r="AC638" s="5">
        <f t="shared" si="171"/>
        <v>1.2251292156148363</v>
      </c>
      <c r="AD638" s="5">
        <f t="shared" si="172"/>
        <v>1.2251292156148363</v>
      </c>
    </row>
    <row r="639" spans="15:30" x14ac:dyDescent="0.2">
      <c r="O639" s="6">
        <f t="shared" si="157"/>
        <v>64.5900000000006</v>
      </c>
      <c r="P639" s="6">
        <f t="shared" si="158"/>
        <v>64.600000000000605</v>
      </c>
      <c r="Q639" s="5">
        <f t="shared" si="159"/>
        <v>1.3800189306167525</v>
      </c>
      <c r="R639" s="5">
        <f t="shared" si="160"/>
        <v>1.3800189306167525</v>
      </c>
      <c r="S639" s="5">
        <f t="shared" si="161"/>
        <v>1.399176992815157</v>
      </c>
      <c r="T639" s="5">
        <f t="shared" si="162"/>
        <v>1.3971854073128456</v>
      </c>
      <c r="U639" s="5">
        <f t="shared" si="163"/>
        <v>1.3971854073128456</v>
      </c>
      <c r="V639" s="5">
        <f t="shared" si="164"/>
        <v>1.3971854073128456</v>
      </c>
      <c r="W639" s="5">
        <f t="shared" si="165"/>
        <v>1.3971854073128456</v>
      </c>
      <c r="X639" s="5">
        <f t="shared" si="166"/>
        <v>1</v>
      </c>
      <c r="Y639" s="5">
        <f t="shared" si="167"/>
        <v>1.3800189306167525</v>
      </c>
      <c r="Z639" s="5">
        <f t="shared" si="168"/>
        <v>1.1619606827779914</v>
      </c>
      <c r="AA639" s="5">
        <f t="shared" si="169"/>
        <v>1.2239723927861341</v>
      </c>
      <c r="AB639" s="5">
        <f t="shared" si="170"/>
        <v>1.2239723927861341</v>
      </c>
      <c r="AC639" s="5">
        <f t="shared" si="171"/>
        <v>1.2239723927861341</v>
      </c>
      <c r="AD639" s="5">
        <f t="shared" si="172"/>
        <v>1.2239723927861341</v>
      </c>
    </row>
    <row r="640" spans="15:30" x14ac:dyDescent="0.2">
      <c r="O640" s="6">
        <f t="shared" si="157"/>
        <v>64.690000000000595</v>
      </c>
      <c r="P640" s="6">
        <f t="shared" si="158"/>
        <v>64.7000000000006</v>
      </c>
      <c r="Q640" s="5">
        <f t="shared" si="159"/>
        <v>1.3784742266304226</v>
      </c>
      <c r="R640" s="5">
        <f t="shared" si="160"/>
        <v>1.3784742266304226</v>
      </c>
      <c r="S640" s="5">
        <f t="shared" si="161"/>
        <v>1.3976587313625817</v>
      </c>
      <c r="T640" s="5">
        <f t="shared" si="162"/>
        <v>1.3957279761685015</v>
      </c>
      <c r="U640" s="5">
        <f t="shared" si="163"/>
        <v>1.3957279761685015</v>
      </c>
      <c r="V640" s="5">
        <f t="shared" si="164"/>
        <v>1.3957279761685015</v>
      </c>
      <c r="W640" s="5">
        <f t="shared" si="165"/>
        <v>1.3957279761685015</v>
      </c>
      <c r="X640" s="5">
        <f t="shared" si="166"/>
        <v>1</v>
      </c>
      <c r="Y640" s="5">
        <f t="shared" si="167"/>
        <v>1.3784742266304226</v>
      </c>
      <c r="Z640" s="5">
        <f t="shared" si="168"/>
        <v>1.1609098411569012</v>
      </c>
      <c r="AA640" s="5">
        <f t="shared" si="169"/>
        <v>1.2228211364444768</v>
      </c>
      <c r="AB640" s="5">
        <f t="shared" si="170"/>
        <v>1.2228211364444768</v>
      </c>
      <c r="AC640" s="5">
        <f t="shared" si="171"/>
        <v>1.2228211364444768</v>
      </c>
      <c r="AD640" s="5">
        <f t="shared" si="172"/>
        <v>1.2228211364444768</v>
      </c>
    </row>
    <row r="641" spans="15:30" x14ac:dyDescent="0.2">
      <c r="O641" s="6">
        <f t="shared" si="157"/>
        <v>64.790000000000589</v>
      </c>
      <c r="P641" s="6">
        <f t="shared" si="158"/>
        <v>64.800000000000594</v>
      </c>
      <c r="Q641" s="5">
        <f t="shared" si="159"/>
        <v>1.3769363128201313</v>
      </c>
      <c r="R641" s="5">
        <f t="shared" si="160"/>
        <v>1.3769363128201313</v>
      </c>
      <c r="S641" s="5">
        <f t="shared" si="161"/>
        <v>1.3961469064687075</v>
      </c>
      <c r="T641" s="5">
        <f t="shared" si="162"/>
        <v>1.39427658128964</v>
      </c>
      <c r="U641" s="5">
        <f t="shared" si="163"/>
        <v>1.39427658128964</v>
      </c>
      <c r="V641" s="5">
        <f t="shared" si="164"/>
        <v>1.39427658128964</v>
      </c>
      <c r="W641" s="5">
        <f t="shared" si="165"/>
        <v>1.39427658128964</v>
      </c>
      <c r="X641" s="5">
        <f t="shared" si="166"/>
        <v>1</v>
      </c>
      <c r="Y641" s="5">
        <f t="shared" si="167"/>
        <v>1.3769363128201313</v>
      </c>
      <c r="Z641" s="5">
        <f t="shared" si="168"/>
        <v>1.1598647355083274</v>
      </c>
      <c r="AA641" s="5">
        <f t="shared" si="169"/>
        <v>1.2216754149832563</v>
      </c>
      <c r="AB641" s="5">
        <f t="shared" si="170"/>
        <v>1.2216754149832563</v>
      </c>
      <c r="AC641" s="5">
        <f t="shared" si="171"/>
        <v>1.2216754149832563</v>
      </c>
      <c r="AD641" s="5">
        <f t="shared" si="172"/>
        <v>1.2216754149832563</v>
      </c>
    </row>
    <row r="642" spans="15:30" x14ac:dyDescent="0.2">
      <c r="O642" s="6">
        <f t="shared" si="157"/>
        <v>64.890000000000583</v>
      </c>
      <c r="P642" s="6">
        <f t="shared" si="158"/>
        <v>64.900000000000588</v>
      </c>
      <c r="Q642" s="5">
        <f t="shared" si="159"/>
        <v>1.375405150595445</v>
      </c>
      <c r="R642" s="5">
        <f t="shared" si="160"/>
        <v>1.375405150595445</v>
      </c>
      <c r="S642" s="5">
        <f t="shared" si="161"/>
        <v>1.3946414822831936</v>
      </c>
      <c r="T642" s="5">
        <f t="shared" si="162"/>
        <v>1.3928311895970387</v>
      </c>
      <c r="U642" s="5">
        <f t="shared" si="163"/>
        <v>1.3928311895970387</v>
      </c>
      <c r="V642" s="5">
        <f t="shared" si="164"/>
        <v>1.3928311895970387</v>
      </c>
      <c r="W642" s="5">
        <f t="shared" si="165"/>
        <v>1.3928311895970387</v>
      </c>
      <c r="X642" s="5">
        <f t="shared" si="166"/>
        <v>1</v>
      </c>
      <c r="Y642" s="5">
        <f t="shared" si="167"/>
        <v>1.375405150595445</v>
      </c>
      <c r="Z642" s="5">
        <f t="shared" si="168"/>
        <v>1.1588253324299869</v>
      </c>
      <c r="AA642" s="5">
        <f t="shared" si="169"/>
        <v>1.2205351970323361</v>
      </c>
      <c r="AB642" s="5">
        <f t="shared" si="170"/>
        <v>1.2205351970323361</v>
      </c>
      <c r="AC642" s="5">
        <f t="shared" si="171"/>
        <v>1.2205351970323361</v>
      </c>
      <c r="AD642" s="5">
        <f t="shared" si="172"/>
        <v>1.2205351970323361</v>
      </c>
    </row>
    <row r="643" spans="15:30" x14ac:dyDescent="0.2">
      <c r="O643" s="6">
        <f t="shared" ref="O643:O706" si="173">P643-0.01</f>
        <v>64.990000000000578</v>
      </c>
      <c r="P643" s="6">
        <f t="shared" si="158"/>
        <v>65.000000000000583</v>
      </c>
      <c r="Q643" s="5">
        <f t="shared" si="159"/>
        <v>1.373880701652624</v>
      </c>
      <c r="R643" s="5">
        <f t="shared" si="160"/>
        <v>1.373880701652624</v>
      </c>
      <c r="S643" s="5">
        <f t="shared" si="161"/>
        <v>1.3931424232171086</v>
      </c>
      <c r="T643" s="5">
        <f t="shared" si="162"/>
        <v>1.3913917682492107</v>
      </c>
      <c r="U643" s="5">
        <f t="shared" si="163"/>
        <v>1.3913917682492107</v>
      </c>
      <c r="V643" s="5">
        <f t="shared" si="164"/>
        <v>1.3913917682492107</v>
      </c>
      <c r="W643" s="5">
        <f t="shared" si="165"/>
        <v>1.3913917682492107</v>
      </c>
      <c r="X643" s="5">
        <f t="shared" si="166"/>
        <v>1</v>
      </c>
      <c r="Y643" s="5">
        <f t="shared" si="167"/>
        <v>1.373880701652624</v>
      </c>
      <c r="Z643" s="5">
        <f t="shared" si="168"/>
        <v>1.157791598778287</v>
      </c>
      <c r="AA643" s="5">
        <f t="shared" si="169"/>
        <v>1.219400451455884</v>
      </c>
      <c r="AB643" s="5">
        <f t="shared" si="170"/>
        <v>1.219400451455884</v>
      </c>
      <c r="AC643" s="5">
        <f t="shared" si="171"/>
        <v>1.219400451455884</v>
      </c>
      <c r="AD643" s="5">
        <f t="shared" si="172"/>
        <v>1.219400451455884</v>
      </c>
    </row>
    <row r="644" spans="15:30" x14ac:dyDescent="0.2">
      <c r="O644" s="6">
        <f t="shared" si="173"/>
        <v>65.090000000000572</v>
      </c>
      <c r="P644" s="6">
        <f t="shared" ref="P644:P707" si="174">P643+0.1</f>
        <v>65.100000000000577</v>
      </c>
      <c r="Q644" s="5">
        <f t="shared" ref="Q644:Q707" si="175">IF($P644&gt;=$D$5,1,10^($C$5*LOG(MAX($P644,$E$5)/$D$5)^2))</f>
        <v>1.3723629279720129</v>
      </c>
      <c r="R644" s="5">
        <f t="shared" ref="R644:R707" si="176">IF($P644&gt;=$D$6,1,10^($C$6*LOG(MAX($P644,$E$6)/$D$6)^2))</f>
        <v>1.3723629279720129</v>
      </c>
      <c r="S644" s="5">
        <f t="shared" ref="S644:S707" si="177">IF($P644&gt;=$D$7,1,10^($C$7*LOG(MAX($P644,$E$7)/$D$7)^2))</f>
        <v>1.3916496939405905</v>
      </c>
      <c r="T644" s="5">
        <f t="shared" ref="T644:T707" si="178">IF($P644&gt;=$D$8,1,10^($C$8*LOG(MAX($P644,$E$8)/$D$8)^2))</f>
        <v>1.3899582846403042</v>
      </c>
      <c r="U644" s="5">
        <f t="shared" ref="U644:U707" si="179">IF($P644&gt;=$D$9,1,10^($C$9*LOG(MAX($P644,$E$9)/$D$9)^2))</f>
        <v>1.3899582846403042</v>
      </c>
      <c r="V644" s="5">
        <f t="shared" ref="V644:V707" si="180">IF($P644&gt;=$D$10,1,10^($C$10*LOG(MAX($P644,$E$10)/$D$10)^2))</f>
        <v>1.3899582846403042</v>
      </c>
      <c r="W644" s="5">
        <f t="shared" ref="W644:W707" si="181">IF($P644&gt;=$D$11,1,10^($C$11*LOG(MAX($P644,$E$11)/$D$11)^2))</f>
        <v>1.3899582846403042</v>
      </c>
      <c r="X644" s="5">
        <f t="shared" ref="X644:X707" si="182">IF($P644&gt;=$H646,1,10^($G$5*LOG(MAX($P644,$I$5)/$H$5)^2))</f>
        <v>1</v>
      </c>
      <c r="Y644" s="5">
        <f t="shared" ref="Y644:Y707" si="183">IF($P644&gt;=$H$6,1,10^($G$6*LOG(MAX($P644,$I$6)/$H$6)^2))</f>
        <v>1.3723629279720129</v>
      </c>
      <c r="Z644" s="5">
        <f t="shared" ref="Z644:Z707" si="184">IF($P644&gt;=$H$7,1,10^($G$7*LOG(MAX($P644,$I$7)/$H$7)^2))</f>
        <v>1.1567635016658799</v>
      </c>
      <c r="AA644" s="5">
        <f t="shared" ref="AA644:AA707" si="185">IF(P644&gt;=$H$8,1,10^($G$8*LOG(MAX($P644,$I$8)/$H$8)^2))</f>
        <v>1.2182711473502259</v>
      </c>
      <c r="AB644" s="5">
        <f t="shared" ref="AB644:AB707" si="186">IF($P644&gt;=$H$9,1,10^($G$9*LOG(MAX($P644,$I$9)/$H$9)^2))</f>
        <v>1.2182711473502259</v>
      </c>
      <c r="AC644" s="5">
        <f t="shared" ref="AC644:AC707" si="187">IF($P644&gt;=$H$10,1,10^($G$10*LOG(MAX($P644,$I$10)/$H$10)^2))</f>
        <v>1.2182711473502259</v>
      </c>
      <c r="AD644" s="5">
        <f t="shared" ref="AD644:AD707" si="188">IF($P644&gt;=$H$11,1,10^($G$11*LOG(MAX($P644,$I$11)/$H$11)^2))</f>
        <v>1.2182711473502259</v>
      </c>
    </row>
    <row r="645" spans="15:30" x14ac:dyDescent="0.2">
      <c r="O645" s="6">
        <f t="shared" si="173"/>
        <v>65.190000000000566</v>
      </c>
      <c r="P645" s="6">
        <f t="shared" si="174"/>
        <v>65.200000000000571</v>
      </c>
      <c r="Q645" s="5">
        <f t="shared" si="175"/>
        <v>1.3708517918154557</v>
      </c>
      <c r="R645" s="5">
        <f t="shared" si="176"/>
        <v>1.3708517918154557</v>
      </c>
      <c r="S645" s="5">
        <f t="shared" si="177"/>
        <v>1.3901632593805304</v>
      </c>
      <c r="T645" s="5">
        <f t="shared" si="178"/>
        <v>1.3885307063980199</v>
      </c>
      <c r="U645" s="5">
        <f t="shared" si="179"/>
        <v>1.3885307063980199</v>
      </c>
      <c r="V645" s="5">
        <f t="shared" si="180"/>
        <v>1.3885307063980199</v>
      </c>
      <c r="W645" s="5">
        <f t="shared" si="181"/>
        <v>1.3885307063980199</v>
      </c>
      <c r="X645" s="5">
        <f t="shared" si="182"/>
        <v>1</v>
      </c>
      <c r="Y645" s="5">
        <f t="shared" si="183"/>
        <v>1.3708517918154557</v>
      </c>
      <c r="Z645" s="5">
        <f t="shared" si="184"/>
        <v>1.1557410084592454</v>
      </c>
      <c r="AA645" s="5">
        <f t="shared" si="185"/>
        <v>1.2171472540417243</v>
      </c>
      <c r="AB645" s="5">
        <f t="shared" si="186"/>
        <v>1.2171472540417243</v>
      </c>
      <c r="AC645" s="5">
        <f t="shared" si="187"/>
        <v>1.2171472540417243</v>
      </c>
      <c r="AD645" s="5">
        <f t="shared" si="188"/>
        <v>1.2171472540417243</v>
      </c>
    </row>
    <row r="646" spans="15:30" x14ac:dyDescent="0.2">
      <c r="O646" s="6">
        <f t="shared" si="173"/>
        <v>65.29000000000056</v>
      </c>
      <c r="P646" s="6">
        <f t="shared" si="174"/>
        <v>65.300000000000566</v>
      </c>
      <c r="Q646" s="5">
        <f t="shared" si="175"/>
        <v>1.3693472557237427</v>
      </c>
      <c r="R646" s="5">
        <f t="shared" si="176"/>
        <v>1.3693472557237427</v>
      </c>
      <c r="S646" s="5">
        <f t="shared" si="177"/>
        <v>1.3886830847182787</v>
      </c>
      <c r="T646" s="5">
        <f t="shared" si="178"/>
        <v>1.3871090013815537</v>
      </c>
      <c r="U646" s="5">
        <f t="shared" si="179"/>
        <v>1.3871090013815537</v>
      </c>
      <c r="V646" s="5">
        <f t="shared" si="180"/>
        <v>1.3871090013815537</v>
      </c>
      <c r="W646" s="5">
        <f t="shared" si="181"/>
        <v>1.3871090013815537</v>
      </c>
      <c r="X646" s="5">
        <f t="shared" si="182"/>
        <v>1</v>
      </c>
      <c r="Y646" s="5">
        <f t="shared" si="183"/>
        <v>1.3693472557237427</v>
      </c>
      <c r="Z646" s="5">
        <f t="shared" si="184"/>
        <v>1.154724086776298</v>
      </c>
      <c r="AA646" s="5">
        <f t="shared" si="185"/>
        <v>1.2160287410846797</v>
      </c>
      <c r="AB646" s="5">
        <f t="shared" si="186"/>
        <v>1.2160287410846797</v>
      </c>
      <c r="AC646" s="5">
        <f t="shared" si="187"/>
        <v>1.2160287410846797</v>
      </c>
      <c r="AD646" s="5">
        <f t="shared" si="188"/>
        <v>1.2160287410846797</v>
      </c>
    </row>
    <row r="647" spans="15:30" x14ac:dyDescent="0.2">
      <c r="O647" s="6">
        <f t="shared" si="173"/>
        <v>65.390000000000555</v>
      </c>
      <c r="P647" s="6">
        <f t="shared" si="174"/>
        <v>65.40000000000056</v>
      </c>
      <c r="Q647" s="5">
        <f t="shared" si="175"/>
        <v>1.3678492825140827</v>
      </c>
      <c r="R647" s="5">
        <f t="shared" si="176"/>
        <v>1.3678492825140827</v>
      </c>
      <c r="S647" s="5">
        <f t="shared" si="177"/>
        <v>1.3872091353873792</v>
      </c>
      <c r="T647" s="5">
        <f t="shared" si="178"/>
        <v>1.3856931376795592</v>
      </c>
      <c r="U647" s="5">
        <f t="shared" si="179"/>
        <v>1.3856931376795592</v>
      </c>
      <c r="V647" s="5">
        <f t="shared" si="180"/>
        <v>1.3856931376795592</v>
      </c>
      <c r="W647" s="5">
        <f t="shared" si="181"/>
        <v>1.3856931376795592</v>
      </c>
      <c r="X647" s="5">
        <f t="shared" si="182"/>
        <v>1</v>
      </c>
      <c r="Y647" s="5">
        <f t="shared" si="183"/>
        <v>1.3678492825140827</v>
      </c>
      <c r="Z647" s="5">
        <f t="shared" si="184"/>
        <v>1.1537127044840239</v>
      </c>
      <c r="AA647" s="5">
        <f t="shared" si="185"/>
        <v>1.2149155782592542</v>
      </c>
      <c r="AB647" s="5">
        <f t="shared" si="186"/>
        <v>1.2149155782592542</v>
      </c>
      <c r="AC647" s="5">
        <f t="shared" si="187"/>
        <v>1.2149155782592542</v>
      </c>
      <c r="AD647" s="5">
        <f t="shared" si="188"/>
        <v>1.2149155782592542</v>
      </c>
    </row>
    <row r="648" spans="15:30" x14ac:dyDescent="0.2">
      <c r="O648" s="6">
        <f t="shared" si="173"/>
        <v>65.490000000000549</v>
      </c>
      <c r="P648" s="6">
        <f t="shared" si="174"/>
        <v>65.500000000000554</v>
      </c>
      <c r="Q648" s="5">
        <f t="shared" si="175"/>
        <v>1.3663578352776014</v>
      </c>
      <c r="R648" s="5">
        <f t="shared" si="176"/>
        <v>1.3663578352776014</v>
      </c>
      <c r="S648" s="5">
        <f t="shared" si="177"/>
        <v>1.3857413770713236</v>
      </c>
      <c r="T648" s="5">
        <f t="shared" si="178"/>
        <v>1.3842830836081326</v>
      </c>
      <c r="U648" s="5">
        <f t="shared" si="179"/>
        <v>1.3842830836081326</v>
      </c>
      <c r="V648" s="5">
        <f t="shared" si="180"/>
        <v>1.3842830836081326</v>
      </c>
      <c r="W648" s="5">
        <f t="shared" si="181"/>
        <v>1.3842830836081326</v>
      </c>
      <c r="X648" s="5">
        <f t="shared" si="182"/>
        <v>1</v>
      </c>
      <c r="Y648" s="5">
        <f t="shared" si="183"/>
        <v>1.3663578352776014</v>
      </c>
      <c r="Z648" s="5">
        <f t="shared" si="184"/>
        <v>1.1527068296961411</v>
      </c>
      <c r="AA648" s="5">
        <f t="shared" si="185"/>
        <v>1.2138077355694172</v>
      </c>
      <c r="AB648" s="5">
        <f t="shared" si="186"/>
        <v>1.2138077355694172</v>
      </c>
      <c r="AC648" s="5">
        <f t="shared" si="187"/>
        <v>1.2138077355694172</v>
      </c>
      <c r="AD648" s="5">
        <f t="shared" si="188"/>
        <v>1.2138077355694172</v>
      </c>
    </row>
    <row r="649" spans="15:30" x14ac:dyDescent="0.2">
      <c r="O649" s="6">
        <f t="shared" si="173"/>
        <v>65.590000000000543</v>
      </c>
      <c r="P649" s="6">
        <f t="shared" si="174"/>
        <v>65.600000000000549</v>
      </c>
      <c r="Q649" s="5">
        <f t="shared" si="175"/>
        <v>1.3648728773768686</v>
      </c>
      <c r="R649" s="5">
        <f t="shared" si="176"/>
        <v>1.3648728773768686</v>
      </c>
      <c r="S649" s="5">
        <f t="shared" si="177"/>
        <v>1.3842797757013321</v>
      </c>
      <c r="T649" s="5">
        <f t="shared" si="178"/>
        <v>1.3828788077088168</v>
      </c>
      <c r="U649" s="5">
        <f t="shared" si="179"/>
        <v>1.3828788077088168</v>
      </c>
      <c r="V649" s="5">
        <f t="shared" si="180"/>
        <v>1.3828788077088168</v>
      </c>
      <c r="W649" s="5">
        <f t="shared" si="181"/>
        <v>1.3828788077088168</v>
      </c>
      <c r="X649" s="5">
        <f t="shared" si="182"/>
        <v>1</v>
      </c>
      <c r="Y649" s="5">
        <f t="shared" si="183"/>
        <v>1.3648728773768686</v>
      </c>
      <c r="Z649" s="5">
        <f t="shared" si="184"/>
        <v>1.1517064307707885</v>
      </c>
      <c r="AA649" s="5">
        <f t="shared" si="185"/>
        <v>1.2127051832409153</v>
      </c>
      <c r="AB649" s="5">
        <f t="shared" si="186"/>
        <v>1.2127051832409153</v>
      </c>
      <c r="AC649" s="5">
        <f t="shared" si="187"/>
        <v>1.2127051832409153</v>
      </c>
      <c r="AD649" s="5">
        <f t="shared" si="188"/>
        <v>1.2127051832409153</v>
      </c>
    </row>
    <row r="650" spans="15:30" x14ac:dyDescent="0.2">
      <c r="O650" s="6">
        <f t="shared" si="173"/>
        <v>65.690000000000538</v>
      </c>
      <c r="P650" s="6">
        <f t="shared" si="174"/>
        <v>65.700000000000543</v>
      </c>
      <c r="Q650" s="5">
        <f t="shared" si="175"/>
        <v>1.3633943724434512</v>
      </c>
      <c r="R650" s="5">
        <f t="shared" si="176"/>
        <v>1.3633943724434512</v>
      </c>
      <c r="S650" s="5">
        <f t="shared" si="177"/>
        <v>1.3828242974541558</v>
      </c>
      <c r="T650" s="5">
        <f t="shared" si="178"/>
        <v>1.3814802787466269</v>
      </c>
      <c r="U650" s="5">
        <f t="shared" si="179"/>
        <v>1.3814802787466269</v>
      </c>
      <c r="V650" s="5">
        <f t="shared" si="180"/>
        <v>1.3814802787466269</v>
      </c>
      <c r="W650" s="5">
        <f t="shared" si="181"/>
        <v>1.3814802787466269</v>
      </c>
      <c r="X650" s="5">
        <f t="shared" si="182"/>
        <v>1</v>
      </c>
      <c r="Y650" s="5">
        <f t="shared" si="183"/>
        <v>1.3633943724434512</v>
      </c>
      <c r="Z650" s="5">
        <f t="shared" si="184"/>
        <v>1.1507114763082369</v>
      </c>
      <c r="AA650" s="5">
        <f t="shared" si="185"/>
        <v>1.211607891719259</v>
      </c>
      <c r="AB650" s="5">
        <f t="shared" si="186"/>
        <v>1.211607891719259</v>
      </c>
      <c r="AC650" s="5">
        <f t="shared" si="187"/>
        <v>1.211607891719259</v>
      </c>
      <c r="AD650" s="5">
        <f t="shared" si="188"/>
        <v>1.211607891719259</v>
      </c>
    </row>
    <row r="651" spans="15:30" x14ac:dyDescent="0.2">
      <c r="O651" s="6">
        <f t="shared" si="173"/>
        <v>65.790000000000532</v>
      </c>
      <c r="P651" s="6">
        <f t="shared" si="174"/>
        <v>65.800000000000537</v>
      </c>
      <c r="Q651" s="5">
        <f t="shared" si="175"/>
        <v>1.3619222843754903</v>
      </c>
      <c r="R651" s="5">
        <f t="shared" si="176"/>
        <v>1.3619222843754903</v>
      </c>
      <c r="S651" s="5">
        <f t="shared" si="177"/>
        <v>1.3813749087499034</v>
      </c>
      <c r="T651" s="5">
        <f t="shared" si="178"/>
        <v>1.380087465708099</v>
      </c>
      <c r="U651" s="5">
        <f t="shared" si="179"/>
        <v>1.380087465708099</v>
      </c>
      <c r="V651" s="5">
        <f t="shared" si="180"/>
        <v>1.380087465708099</v>
      </c>
      <c r="W651" s="5">
        <f t="shared" si="181"/>
        <v>1.380087465708099</v>
      </c>
      <c r="X651" s="5">
        <f t="shared" si="182"/>
        <v>1</v>
      </c>
      <c r="Y651" s="5">
        <f t="shared" si="183"/>
        <v>1.3619222843754903</v>
      </c>
      <c r="Z651" s="5">
        <f t="shared" si="184"/>
        <v>1.1497219351486283</v>
      </c>
      <c r="AA651" s="5">
        <f t="shared" si="185"/>
        <v>1.2105158316677378</v>
      </c>
      <c r="AB651" s="5">
        <f t="shared" si="186"/>
        <v>1.2105158316677378</v>
      </c>
      <c r="AC651" s="5">
        <f t="shared" si="187"/>
        <v>1.2105158316677378</v>
      </c>
      <c r="AD651" s="5">
        <f t="shared" si="188"/>
        <v>1.2105158316677378</v>
      </c>
    </row>
    <row r="652" spans="15:30" x14ac:dyDescent="0.2">
      <c r="O652" s="6">
        <f t="shared" si="173"/>
        <v>65.890000000000526</v>
      </c>
      <c r="P652" s="6">
        <f t="shared" si="174"/>
        <v>65.900000000000531</v>
      </c>
      <c r="Q652" s="5">
        <f t="shared" si="175"/>
        <v>1.3604565773353077</v>
      </c>
      <c r="R652" s="5">
        <f t="shared" si="176"/>
        <v>1.3604565773353077</v>
      </c>
      <c r="S652" s="5">
        <f t="shared" si="177"/>
        <v>1.3799315762498892</v>
      </c>
      <c r="T652" s="5">
        <f t="shared" si="178"/>
        <v>1.3787003377993536</v>
      </c>
      <c r="U652" s="5">
        <f t="shared" si="179"/>
        <v>1.3787003377993536</v>
      </c>
      <c r="V652" s="5">
        <f t="shared" si="180"/>
        <v>1.3787003377993536</v>
      </c>
      <c r="W652" s="5">
        <f t="shared" si="181"/>
        <v>1.3787003377993536</v>
      </c>
      <c r="X652" s="5">
        <f t="shared" si="182"/>
        <v>1</v>
      </c>
      <c r="Y652" s="5">
        <f t="shared" si="183"/>
        <v>1.3604565773353077</v>
      </c>
      <c r="Z652" s="5">
        <f t="shared" si="184"/>
        <v>1.1487377763697386</v>
      </c>
      <c r="AA652" s="5">
        <f t="shared" si="185"/>
        <v>1.2094289739654502</v>
      </c>
      <c r="AB652" s="5">
        <f t="shared" si="186"/>
        <v>1.2094289739654502</v>
      </c>
      <c r="AC652" s="5">
        <f t="shared" si="187"/>
        <v>1.2094289739654502</v>
      </c>
      <c r="AD652" s="5">
        <f t="shared" si="188"/>
        <v>1.2094289739654502</v>
      </c>
    </row>
    <row r="653" spans="15:30" x14ac:dyDescent="0.2">
      <c r="O653" s="6">
        <f t="shared" si="173"/>
        <v>65.990000000000521</v>
      </c>
      <c r="P653" s="6">
        <f t="shared" si="174"/>
        <v>66.000000000000526</v>
      </c>
      <c r="Q653" s="5">
        <f t="shared" si="175"/>
        <v>1.3589972157470334</v>
      </c>
      <c r="R653" s="5">
        <f t="shared" si="176"/>
        <v>1.3589972157470334</v>
      </c>
      <c r="S653" s="5">
        <f t="shared" si="177"/>
        <v>1.3784942668545046</v>
      </c>
      <c r="T653" s="5">
        <f t="shared" si="178"/>
        <v>1.3773188644441845</v>
      </c>
      <c r="U653" s="5">
        <f t="shared" si="179"/>
        <v>1.3773188644441845</v>
      </c>
      <c r="V653" s="5">
        <f t="shared" si="180"/>
        <v>1.3773188644441845</v>
      </c>
      <c r="W653" s="5">
        <f t="shared" si="181"/>
        <v>1.3773188644441845</v>
      </c>
      <c r="X653" s="5">
        <f t="shared" si="182"/>
        <v>1</v>
      </c>
      <c r="Y653" s="5">
        <f t="shared" si="183"/>
        <v>1.3589972157470334</v>
      </c>
      <c r="Z653" s="5">
        <f t="shared" si="184"/>
        <v>1.1477589692847654</v>
      </c>
      <c r="AA653" s="5">
        <f t="shared" si="185"/>
        <v>1.2083472897053589</v>
      </c>
      <c r="AB653" s="5">
        <f t="shared" si="186"/>
        <v>1.2083472897053589</v>
      </c>
      <c r="AC653" s="5">
        <f t="shared" si="187"/>
        <v>1.2083472897053589</v>
      </c>
      <c r="AD653" s="5">
        <f t="shared" si="188"/>
        <v>1.2083472897053589</v>
      </c>
    </row>
    <row r="654" spans="15:30" x14ac:dyDescent="0.2">
      <c r="O654" s="6">
        <f t="shared" si="173"/>
        <v>66.090000000000515</v>
      </c>
      <c r="P654" s="6">
        <f t="shared" si="174"/>
        <v>66.10000000000052</v>
      </c>
      <c r="Q654" s="5">
        <f t="shared" si="175"/>
        <v>1.3575441642942627</v>
      </c>
      <c r="R654" s="5">
        <f t="shared" si="176"/>
        <v>1.3575441642942627</v>
      </c>
      <c r="S654" s="5">
        <f t="shared" si="177"/>
        <v>1.3770629477011125</v>
      </c>
      <c r="T654" s="5">
        <f t="shared" si="178"/>
        <v>1.3759430152821635</v>
      </c>
      <c r="U654" s="5">
        <f t="shared" si="179"/>
        <v>1.3759430152821635</v>
      </c>
      <c r="V654" s="5">
        <f t="shared" si="180"/>
        <v>1.3759430152821635</v>
      </c>
      <c r="W654" s="5">
        <f t="shared" si="181"/>
        <v>1.3759430152821635</v>
      </c>
      <c r="X654" s="5">
        <f t="shared" si="182"/>
        <v>1</v>
      </c>
      <c r="Y654" s="5">
        <f t="shared" si="183"/>
        <v>1.3575441642942627</v>
      </c>
      <c r="Z654" s="5">
        <f t="shared" si="184"/>
        <v>1.1467854834401394</v>
      </c>
      <c r="AA654" s="5">
        <f t="shared" si="185"/>
        <v>1.2072707501923645</v>
      </c>
      <c r="AB654" s="5">
        <f t="shared" si="186"/>
        <v>1.2072707501923645</v>
      </c>
      <c r="AC654" s="5">
        <f t="shared" si="187"/>
        <v>1.2072707501923645</v>
      </c>
      <c r="AD654" s="5">
        <f t="shared" si="188"/>
        <v>1.2072707501923645</v>
      </c>
    </row>
    <row r="655" spans="15:30" x14ac:dyDescent="0.2">
      <c r="O655" s="6">
        <f t="shared" si="173"/>
        <v>66.190000000000509</v>
      </c>
      <c r="P655" s="6">
        <f t="shared" si="174"/>
        <v>66.200000000000514</v>
      </c>
      <c r="Q655" s="5">
        <f t="shared" si="175"/>
        <v>1.3560973879177347</v>
      </c>
      <c r="R655" s="5">
        <f t="shared" si="176"/>
        <v>1.3560973879177347</v>
      </c>
      <c r="S655" s="5">
        <f t="shared" si="177"/>
        <v>1.3756375861619619</v>
      </c>
      <c r="T655" s="5">
        <f t="shared" si="178"/>
        <v>1.3745727601667677</v>
      </c>
      <c r="U655" s="5">
        <f t="shared" si="179"/>
        <v>1.3745727601667677</v>
      </c>
      <c r="V655" s="5">
        <f t="shared" si="180"/>
        <v>1.3745727601667677</v>
      </c>
      <c r="W655" s="5">
        <f t="shared" si="181"/>
        <v>1.3745727601667677</v>
      </c>
      <c r="X655" s="5">
        <f t="shared" si="182"/>
        <v>1</v>
      </c>
      <c r="Y655" s="5">
        <f t="shared" si="183"/>
        <v>1.3560973879177347</v>
      </c>
      <c r="Z655" s="5">
        <f t="shared" si="184"/>
        <v>1.1458172886133611</v>
      </c>
      <c r="AA655" s="5">
        <f t="shared" si="185"/>
        <v>1.2061993269414006</v>
      </c>
      <c r="AB655" s="5">
        <f t="shared" si="186"/>
        <v>1.2061993269414006</v>
      </c>
      <c r="AC655" s="5">
        <f t="shared" si="187"/>
        <v>1.2061993269414006</v>
      </c>
      <c r="AD655" s="5">
        <f t="shared" si="188"/>
        <v>1.2061993269414006</v>
      </c>
    </row>
    <row r="656" spans="15:30" x14ac:dyDescent="0.2">
      <c r="O656" s="6">
        <f t="shared" si="173"/>
        <v>66.290000000000504</v>
      </c>
      <c r="P656" s="6">
        <f t="shared" si="174"/>
        <v>66.300000000000509</v>
      </c>
      <c r="Q656" s="5">
        <f t="shared" si="175"/>
        <v>1.3546568518130373</v>
      </c>
      <c r="R656" s="5">
        <f t="shared" si="176"/>
        <v>1.3546568518130373</v>
      </c>
      <c r="S656" s="5">
        <f t="shared" si="177"/>
        <v>1.3742181498421251</v>
      </c>
      <c r="T656" s="5">
        <f t="shared" si="178"/>
        <v>1.3732080691635229</v>
      </c>
      <c r="U656" s="5">
        <f t="shared" si="179"/>
        <v>1.3732080691635229</v>
      </c>
      <c r="V656" s="5">
        <f t="shared" si="180"/>
        <v>1.3732080691635229</v>
      </c>
      <c r="W656" s="5">
        <f t="shared" si="181"/>
        <v>1.3732080691635229</v>
      </c>
      <c r="X656" s="5">
        <f t="shared" si="182"/>
        <v>1</v>
      </c>
      <c r="Y656" s="5">
        <f t="shared" si="183"/>
        <v>1.3546568518130373</v>
      </c>
      <c r="Z656" s="5">
        <f t="shared" si="184"/>
        <v>1.144854354810859</v>
      </c>
      <c r="AA656" s="5">
        <f t="shared" si="185"/>
        <v>1.2051329916755495</v>
      </c>
      <c r="AB656" s="5">
        <f t="shared" si="186"/>
        <v>1.2051329916755495</v>
      </c>
      <c r="AC656" s="5">
        <f t="shared" si="187"/>
        <v>1.2051329916755495</v>
      </c>
      <c r="AD656" s="5">
        <f t="shared" si="188"/>
        <v>1.2051329916755495</v>
      </c>
    </row>
    <row r="657" spans="15:30" x14ac:dyDescent="0.2">
      <c r="O657" s="6">
        <f t="shared" si="173"/>
        <v>66.390000000000498</v>
      </c>
      <c r="P657" s="6">
        <f t="shared" si="174"/>
        <v>66.400000000000503</v>
      </c>
      <c r="Q657" s="5">
        <f t="shared" si="175"/>
        <v>1.3532225214283351</v>
      </c>
      <c r="R657" s="5">
        <f t="shared" si="176"/>
        <v>1.3532225214283351</v>
      </c>
      <c r="S657" s="5">
        <f t="shared" si="177"/>
        <v>1.3728046065774566</v>
      </c>
      <c r="T657" s="5">
        <f t="shared" si="178"/>
        <v>1.3718489125481699</v>
      </c>
      <c r="U657" s="5">
        <f t="shared" si="179"/>
        <v>1.3718489125481699</v>
      </c>
      <c r="V657" s="5">
        <f t="shared" si="180"/>
        <v>1.3718489125481699</v>
      </c>
      <c r="W657" s="5">
        <f t="shared" si="181"/>
        <v>1.3718489125481699</v>
      </c>
      <c r="X657" s="5">
        <f t="shared" si="182"/>
        <v>1</v>
      </c>
      <c r="Y657" s="5">
        <f t="shared" si="183"/>
        <v>1.3532225214283351</v>
      </c>
      <c r="Z657" s="5">
        <f t="shared" si="184"/>
        <v>1.1438966522658742</v>
      </c>
      <c r="AA657" s="5">
        <f t="shared" si="185"/>
        <v>1.2040717163241765</v>
      </c>
      <c r="AB657" s="5">
        <f t="shared" si="186"/>
        <v>1.2040717163241765</v>
      </c>
      <c r="AC657" s="5">
        <f t="shared" si="187"/>
        <v>1.2040717163241765</v>
      </c>
      <c r="AD657" s="5">
        <f t="shared" si="188"/>
        <v>1.2040717163241765</v>
      </c>
    </row>
    <row r="658" spans="15:30" x14ac:dyDescent="0.2">
      <c r="O658" s="6">
        <f t="shared" si="173"/>
        <v>66.490000000000492</v>
      </c>
      <c r="P658" s="6">
        <f t="shared" si="174"/>
        <v>66.500000000000497</v>
      </c>
      <c r="Q658" s="5">
        <f t="shared" si="175"/>
        <v>1.3517943624621223</v>
      </c>
      <c r="R658" s="5">
        <f t="shared" si="176"/>
        <v>1.3517943624621223</v>
      </c>
      <c r="S658" s="5">
        <f t="shared" si="177"/>
        <v>1.3713969244325732</v>
      </c>
      <c r="T658" s="5">
        <f t="shared" si="178"/>
        <v>1.3704952608048453</v>
      </c>
      <c r="U658" s="5">
        <f t="shared" si="179"/>
        <v>1.3704952608048453</v>
      </c>
      <c r="V658" s="5">
        <f t="shared" si="180"/>
        <v>1.3704952608048453</v>
      </c>
      <c r="W658" s="5">
        <f t="shared" si="181"/>
        <v>1.3704952608048453</v>
      </c>
      <c r="X658" s="5">
        <f t="shared" si="182"/>
        <v>1</v>
      </c>
      <c r="Y658" s="5">
        <f t="shared" si="183"/>
        <v>1.3517943624621223</v>
      </c>
      <c r="Z658" s="5">
        <f t="shared" si="184"/>
        <v>1.1429441514363645</v>
      </c>
      <c r="AA658" s="5">
        <f t="shared" si="185"/>
        <v>1.2030154730210856</v>
      </c>
      <c r="AB658" s="5">
        <f t="shared" si="186"/>
        <v>1.2030154730210856</v>
      </c>
      <c r="AC658" s="5">
        <f t="shared" si="187"/>
        <v>1.2030154730210856</v>
      </c>
      <c r="AD658" s="5">
        <f t="shared" si="188"/>
        <v>1.2030154730210856</v>
      </c>
    </row>
    <row r="659" spans="15:30" x14ac:dyDescent="0.2">
      <c r="O659" s="6">
        <f t="shared" si="173"/>
        <v>66.590000000000487</v>
      </c>
      <c r="P659" s="6">
        <f t="shared" si="174"/>
        <v>66.600000000000492</v>
      </c>
      <c r="Q659" s="5">
        <f t="shared" si="175"/>
        <v>1.350372340860998</v>
      </c>
      <c r="R659" s="5">
        <f t="shared" si="176"/>
        <v>1.350372340860998</v>
      </c>
      <c r="S659" s="5">
        <f t="shared" si="177"/>
        <v>1.369995071698854</v>
      </c>
      <c r="T659" s="5">
        <f t="shared" si="178"/>
        <v>1.3691470846242848</v>
      </c>
      <c r="U659" s="5">
        <f t="shared" si="179"/>
        <v>1.3691470846242848</v>
      </c>
      <c r="V659" s="5">
        <f t="shared" si="180"/>
        <v>1.3691470846242848</v>
      </c>
      <c r="W659" s="5">
        <f t="shared" si="181"/>
        <v>1.3691470846242848</v>
      </c>
      <c r="X659" s="5">
        <f t="shared" si="182"/>
        <v>1</v>
      </c>
      <c r="Y659" s="5">
        <f t="shared" si="183"/>
        <v>1.350372340860998</v>
      </c>
      <c r="Z659" s="5">
        <f t="shared" si="184"/>
        <v>1.1419968230029349</v>
      </c>
      <c r="AA659" s="5">
        <f t="shared" si="185"/>
        <v>1.201964234102693</v>
      </c>
      <c r="AB659" s="5">
        <f t="shared" si="186"/>
        <v>1.201964234102693</v>
      </c>
      <c r="AC659" s="5">
        <f t="shared" si="187"/>
        <v>1.201964234102693</v>
      </c>
      <c r="AD659" s="5">
        <f t="shared" si="188"/>
        <v>1.201964234102693</v>
      </c>
    </row>
    <row r="660" spans="15:30" x14ac:dyDescent="0.2">
      <c r="O660" s="6">
        <f t="shared" si="173"/>
        <v>66.690000000000481</v>
      </c>
      <c r="P660" s="6">
        <f t="shared" si="174"/>
        <v>66.700000000000486</v>
      </c>
      <c r="Q660" s="5">
        <f t="shared" si="175"/>
        <v>1.3489564228174669</v>
      </c>
      <c r="R660" s="5">
        <f t="shared" si="176"/>
        <v>1.3489564228174669</v>
      </c>
      <c r="S660" s="5">
        <f t="shared" si="177"/>
        <v>1.368599016892462</v>
      </c>
      <c r="T660" s="5">
        <f t="shared" si="178"/>
        <v>1.367804354902042</v>
      </c>
      <c r="U660" s="5">
        <f t="shared" si="179"/>
        <v>1.367804354902042</v>
      </c>
      <c r="V660" s="5">
        <f t="shared" si="180"/>
        <v>1.367804354902042</v>
      </c>
      <c r="W660" s="5">
        <f t="shared" si="181"/>
        <v>1.367804354902042</v>
      </c>
      <c r="X660" s="5">
        <f t="shared" si="182"/>
        <v>1</v>
      </c>
      <c r="Y660" s="5">
        <f t="shared" si="183"/>
        <v>1.3489564228174669</v>
      </c>
      <c r="Z660" s="5">
        <f t="shared" si="184"/>
        <v>1.1410546378667874</v>
      </c>
      <c r="AA660" s="5">
        <f t="shared" si="185"/>
        <v>1.2009179721062215</v>
      </c>
      <c r="AB660" s="5">
        <f t="shared" si="186"/>
        <v>1.2009179721062215</v>
      </c>
      <c r="AC660" s="5">
        <f t="shared" si="187"/>
        <v>1.2009179721062215</v>
      </c>
      <c r="AD660" s="5">
        <f t="shared" si="188"/>
        <v>1.2009179721062215</v>
      </c>
    </row>
    <row r="661" spans="15:30" x14ac:dyDescent="0.2">
      <c r="O661" s="6">
        <f t="shared" si="173"/>
        <v>66.790000000000475</v>
      </c>
      <c r="P661" s="6">
        <f t="shared" si="174"/>
        <v>66.80000000000048</v>
      </c>
      <c r="Q661" s="5">
        <f t="shared" si="175"/>
        <v>1.3475465747677604</v>
      </c>
      <c r="R661" s="5">
        <f t="shared" si="176"/>
        <v>1.3475465747677604</v>
      </c>
      <c r="S661" s="5">
        <f t="shared" si="177"/>
        <v>1.3672087287523866</v>
      </c>
      <c r="T661" s="5">
        <f t="shared" si="178"/>
        <v>1.3664670427367274</v>
      </c>
      <c r="U661" s="5">
        <f t="shared" si="179"/>
        <v>1.3664670427367274</v>
      </c>
      <c r="V661" s="5">
        <f t="shared" si="180"/>
        <v>1.3664670427367274</v>
      </c>
      <c r="W661" s="5">
        <f t="shared" si="181"/>
        <v>1.3664670427367274</v>
      </c>
      <c r="X661" s="5">
        <f t="shared" si="182"/>
        <v>1</v>
      </c>
      <c r="Y661" s="5">
        <f t="shared" si="183"/>
        <v>1.3475465747677604</v>
      </c>
      <c r="Z661" s="5">
        <f t="shared" si="184"/>
        <v>1.1401175671476951</v>
      </c>
      <c r="AA661" s="5">
        <f t="shared" si="185"/>
        <v>1.1998766597679131</v>
      </c>
      <c r="AB661" s="5">
        <f t="shared" si="186"/>
        <v>1.1998766597679131</v>
      </c>
      <c r="AC661" s="5">
        <f t="shared" si="187"/>
        <v>1.1998766597679131</v>
      </c>
      <c r="AD661" s="5">
        <f t="shared" si="188"/>
        <v>1.1998766597679131</v>
      </c>
    </row>
    <row r="662" spans="15:30" x14ac:dyDescent="0.2">
      <c r="O662" s="6">
        <f t="shared" si="173"/>
        <v>66.89000000000047</v>
      </c>
      <c r="P662" s="6">
        <f t="shared" si="174"/>
        <v>66.900000000000475</v>
      </c>
      <c r="Q662" s="5">
        <f t="shared" si="175"/>
        <v>1.3461427633896834</v>
      </c>
      <c r="R662" s="5">
        <f t="shared" si="176"/>
        <v>1.3461427633896834</v>
      </c>
      <c r="S662" s="5">
        <f t="shared" si="177"/>
        <v>1.3658241762385048</v>
      </c>
      <c r="T662" s="5">
        <f t="shared" si="178"/>
        <v>1.3651351194282637</v>
      </c>
      <c r="U662" s="5">
        <f t="shared" si="179"/>
        <v>1.3651351194282637</v>
      </c>
      <c r="V662" s="5">
        <f t="shared" si="180"/>
        <v>1.3651351194282637</v>
      </c>
      <c r="W662" s="5">
        <f t="shared" si="181"/>
        <v>1.3651351194282637</v>
      </c>
      <c r="X662" s="5">
        <f t="shared" si="182"/>
        <v>1</v>
      </c>
      <c r="Y662" s="5">
        <f t="shared" si="183"/>
        <v>1.3461427633896834</v>
      </c>
      <c r="Z662" s="5">
        <f t="shared" si="184"/>
        <v>1.1391855821819976</v>
      </c>
      <c r="AA662" s="5">
        <f t="shared" si="185"/>
        <v>1.1988402700212597</v>
      </c>
      <c r="AB662" s="5">
        <f t="shared" si="186"/>
        <v>1.1988402700212597</v>
      </c>
      <c r="AC662" s="5">
        <f t="shared" si="187"/>
        <v>1.1988402700212597</v>
      </c>
      <c r="AD662" s="5">
        <f t="shared" si="188"/>
        <v>1.1988402700212597</v>
      </c>
    </row>
    <row r="663" spans="15:30" x14ac:dyDescent="0.2">
      <c r="O663" s="6">
        <f t="shared" si="173"/>
        <v>66.990000000000464</v>
      </c>
      <c r="P663" s="6">
        <f t="shared" si="174"/>
        <v>67.000000000000469</v>
      </c>
      <c r="Q663" s="5">
        <f t="shared" si="175"/>
        <v>1.3447449556004798</v>
      </c>
      <c r="R663" s="5">
        <f t="shared" si="176"/>
        <v>1.3447449556004798</v>
      </c>
      <c r="S663" s="5">
        <f t="shared" si="177"/>
        <v>1.3644453285296636</v>
      </c>
      <c r="T663" s="5">
        <f t="shared" si="178"/>
        <v>1.3638085564761608</v>
      </c>
      <c r="U663" s="5">
        <f t="shared" si="179"/>
        <v>1.3638085564761608</v>
      </c>
      <c r="V663" s="5">
        <f t="shared" si="180"/>
        <v>1.3638085564761608</v>
      </c>
      <c r="W663" s="5">
        <f t="shared" si="181"/>
        <v>1.3638085564761608</v>
      </c>
      <c r="X663" s="5">
        <f t="shared" si="182"/>
        <v>1</v>
      </c>
      <c r="Y663" s="5">
        <f t="shared" si="183"/>
        <v>1.3447449556004798</v>
      </c>
      <c r="Z663" s="5">
        <f t="shared" si="184"/>
        <v>1.1382586545206179</v>
      </c>
      <c r="AA663" s="5">
        <f t="shared" si="185"/>
        <v>1.1978087759952538</v>
      </c>
      <c r="AB663" s="5">
        <f t="shared" si="186"/>
        <v>1.1978087759952538</v>
      </c>
      <c r="AC663" s="5">
        <f t="shared" si="187"/>
        <v>1.1978087759952538</v>
      </c>
      <c r="AD663" s="5">
        <f t="shared" si="188"/>
        <v>1.1978087759952538</v>
      </c>
    </row>
    <row r="664" spans="15:30" x14ac:dyDescent="0.2">
      <c r="O664" s="6">
        <f t="shared" si="173"/>
        <v>67.090000000000458</v>
      </c>
      <c r="P664" s="6">
        <f t="shared" si="174"/>
        <v>67.100000000000463</v>
      </c>
      <c r="Q664" s="5">
        <f t="shared" si="175"/>
        <v>1.3433531185547245</v>
      </c>
      <c r="R664" s="5">
        <f t="shared" si="176"/>
        <v>1.3433531185547245</v>
      </c>
      <c r="S664" s="5">
        <f t="shared" si="177"/>
        <v>1.3630721550217813</v>
      </c>
      <c r="T664" s="5">
        <f t="shared" si="178"/>
        <v>1.3624873255778056</v>
      </c>
      <c r="U664" s="5">
        <f t="shared" si="179"/>
        <v>1.3624873255778056</v>
      </c>
      <c r="V664" s="5">
        <f t="shared" si="180"/>
        <v>1.3624873255778056</v>
      </c>
      <c r="W664" s="5">
        <f t="shared" si="181"/>
        <v>1.3624873255778056</v>
      </c>
      <c r="X664" s="5">
        <f t="shared" si="182"/>
        <v>1</v>
      </c>
      <c r="Y664" s="5">
        <f t="shared" si="183"/>
        <v>1.3433531185547245</v>
      </c>
      <c r="Z664" s="5">
        <f t="shared" si="184"/>
        <v>1.1373367559271013</v>
      </c>
      <c r="AA664" s="5">
        <f t="shared" si="185"/>
        <v>1.1967821510126575</v>
      </c>
      <c r="AB664" s="5">
        <f t="shared" si="186"/>
        <v>1.1967821510126575</v>
      </c>
      <c r="AC664" s="5">
        <f t="shared" si="187"/>
        <v>1.1967821510126575</v>
      </c>
      <c r="AD664" s="5">
        <f t="shared" si="188"/>
        <v>1.1967821510126575</v>
      </c>
    </row>
    <row r="665" spans="15:30" x14ac:dyDescent="0.2">
      <c r="O665" s="6">
        <f t="shared" si="173"/>
        <v>67.190000000000452</v>
      </c>
      <c r="P665" s="6">
        <f t="shared" si="174"/>
        <v>67.200000000000458</v>
      </c>
      <c r="Q665" s="5">
        <f t="shared" si="175"/>
        <v>1.3419672196422345</v>
      </c>
      <c r="R665" s="5">
        <f t="shared" si="176"/>
        <v>1.3419672196422345</v>
      </c>
      <c r="S665" s="5">
        <f t="shared" si="177"/>
        <v>1.361704625325969</v>
      </c>
      <c r="T665" s="5">
        <f t="shared" si="178"/>
        <v>1.3611713986267726</v>
      </c>
      <c r="U665" s="5">
        <f t="shared" si="179"/>
        <v>1.3611713986267726</v>
      </c>
      <c r="V665" s="5">
        <f t="shared" si="180"/>
        <v>1.3611713986267726</v>
      </c>
      <c r="W665" s="5">
        <f t="shared" si="181"/>
        <v>1.3611713986267726</v>
      </c>
      <c r="X665" s="5">
        <f t="shared" si="182"/>
        <v>1</v>
      </c>
      <c r="Y665" s="5">
        <f t="shared" si="183"/>
        <v>1.3419672196422345</v>
      </c>
      <c r="Z665" s="5">
        <f t="shared" si="184"/>
        <v>1.1364198583756742</v>
      </c>
      <c r="AA665" s="5">
        <f t="shared" si="185"/>
        <v>1.1957603685882874</v>
      </c>
      <c r="AB665" s="5">
        <f t="shared" si="186"/>
        <v>1.1957603685882874</v>
      </c>
      <c r="AC665" s="5">
        <f t="shared" si="187"/>
        <v>1.1957603685882874</v>
      </c>
      <c r="AD665" s="5">
        <f t="shared" si="188"/>
        <v>1.1957603685882874</v>
      </c>
    </row>
    <row r="666" spans="15:30" x14ac:dyDescent="0.2">
      <c r="O666" s="6">
        <f t="shared" si="173"/>
        <v>67.290000000000447</v>
      </c>
      <c r="P666" s="6">
        <f t="shared" si="174"/>
        <v>67.300000000000452</v>
      </c>
      <c r="Q666" s="5">
        <f t="shared" si="175"/>
        <v>1.3405872264860026</v>
      </c>
      <c r="R666" s="5">
        <f t="shared" si="176"/>
        <v>1.3405872264860026</v>
      </c>
      <c r="S666" s="5">
        <f t="shared" si="177"/>
        <v>1.3603427092666709</v>
      </c>
      <c r="T666" s="5">
        <f t="shared" si="178"/>
        <v>1.359860747711148</v>
      </c>
      <c r="U666" s="5">
        <f t="shared" si="179"/>
        <v>1.359860747711148</v>
      </c>
      <c r="V666" s="5">
        <f t="shared" si="180"/>
        <v>1.359860747711148</v>
      </c>
      <c r="W666" s="5">
        <f t="shared" si="181"/>
        <v>1.359860747711148</v>
      </c>
      <c r="X666" s="5">
        <f t="shared" si="182"/>
        <v>1</v>
      </c>
      <c r="Y666" s="5">
        <f t="shared" si="183"/>
        <v>1.3405872264860026</v>
      </c>
      <c r="Z666" s="5">
        <f t="shared" si="184"/>
        <v>1.135507934049325</v>
      </c>
      <c r="AA666" s="5">
        <f t="shared" si="185"/>
        <v>1.1947434024273207</v>
      </c>
      <c r="AB666" s="5">
        <f t="shared" si="186"/>
        <v>1.1947434024273207</v>
      </c>
      <c r="AC666" s="5">
        <f t="shared" si="187"/>
        <v>1.1947434024273207</v>
      </c>
      <c r="AD666" s="5">
        <f t="shared" si="188"/>
        <v>1.1947434024273207</v>
      </c>
    </row>
    <row r="667" spans="15:30" x14ac:dyDescent="0.2">
      <c r="O667" s="6">
        <f t="shared" si="173"/>
        <v>67.390000000000441</v>
      </c>
      <c r="P667" s="6">
        <f t="shared" si="174"/>
        <v>67.400000000000446</v>
      </c>
      <c r="Q667" s="5">
        <f t="shared" si="175"/>
        <v>1.3392131069401523</v>
      </c>
      <c r="R667" s="5">
        <f t="shared" si="176"/>
        <v>1.3392131069401523</v>
      </c>
      <c r="S667" s="5">
        <f t="shared" si="177"/>
        <v>1.3589863768798234</v>
      </c>
      <c r="T667" s="5">
        <f t="shared" si="178"/>
        <v>1.3585553451118737</v>
      </c>
      <c r="U667" s="5">
        <f t="shared" si="179"/>
        <v>1.3585553451118737</v>
      </c>
      <c r="V667" s="5">
        <f t="shared" si="180"/>
        <v>1.3585553451118737</v>
      </c>
      <c r="W667" s="5">
        <f t="shared" si="181"/>
        <v>1.3585553451118737</v>
      </c>
      <c r="X667" s="5">
        <f t="shared" si="182"/>
        <v>1</v>
      </c>
      <c r="Y667" s="5">
        <f t="shared" si="183"/>
        <v>1.3392131069401523</v>
      </c>
      <c r="Z667" s="5">
        <f t="shared" si="184"/>
        <v>1.1346009553379059</v>
      </c>
      <c r="AA667" s="5">
        <f t="shared" si="185"/>
        <v>1.1937312264236155</v>
      </c>
      <c r="AB667" s="5">
        <f t="shared" si="186"/>
        <v>1.1937312264236155</v>
      </c>
      <c r="AC667" s="5">
        <f t="shared" si="187"/>
        <v>1.1937312264236155</v>
      </c>
      <c r="AD667" s="5">
        <f t="shared" si="188"/>
        <v>1.1937312264236155</v>
      </c>
    </row>
    <row r="668" spans="15:30" x14ac:dyDescent="0.2">
      <c r="O668" s="6">
        <f t="shared" si="173"/>
        <v>67.490000000000435</v>
      </c>
      <c r="P668" s="6">
        <f t="shared" si="174"/>
        <v>67.500000000000441</v>
      </c>
      <c r="Q668" s="5">
        <f t="shared" si="175"/>
        <v>1.337844829087915</v>
      </c>
      <c r="R668" s="5">
        <f t="shared" si="176"/>
        <v>1.337844829087915</v>
      </c>
      <c r="S668" s="5">
        <f t="shared" si="177"/>
        <v>1.357635598411034</v>
      </c>
      <c r="T668" s="5">
        <f t="shared" si="178"/>
        <v>1.3572551633011058</v>
      </c>
      <c r="U668" s="5">
        <f t="shared" si="179"/>
        <v>1.3572551633011058</v>
      </c>
      <c r="V668" s="5">
        <f t="shared" si="180"/>
        <v>1.3572551633011058</v>
      </c>
      <c r="W668" s="5">
        <f t="shared" si="181"/>
        <v>1.3572551633011058</v>
      </c>
      <c r="X668" s="5">
        <f t="shared" si="182"/>
        <v>1</v>
      </c>
      <c r="Y668" s="5">
        <f t="shared" si="183"/>
        <v>1.337844829087915</v>
      </c>
      <c r="Z668" s="5">
        <f t="shared" si="184"/>
        <v>1.1336988948362527</v>
      </c>
      <c r="AA668" s="5">
        <f t="shared" si="185"/>
        <v>1.1927238146580523</v>
      </c>
      <c r="AB668" s="5">
        <f t="shared" si="186"/>
        <v>1.1927238146580523</v>
      </c>
      <c r="AC668" s="5">
        <f t="shared" si="187"/>
        <v>1.1927238146580523</v>
      </c>
      <c r="AD668" s="5">
        <f t="shared" si="188"/>
        <v>1.1927238146580523</v>
      </c>
    </row>
    <row r="669" spans="15:30" x14ac:dyDescent="0.2">
      <c r="O669" s="6">
        <f t="shared" si="173"/>
        <v>67.59000000000043</v>
      </c>
      <c r="P669" s="6">
        <f t="shared" si="174"/>
        <v>67.600000000000435</v>
      </c>
      <c r="Q669" s="5">
        <f t="shared" si="175"/>
        <v>1.3364823612396257</v>
      </c>
      <c r="R669" s="5">
        <f t="shared" si="176"/>
        <v>1.3364823612396257</v>
      </c>
      <c r="S669" s="5">
        <f t="shared" si="177"/>
        <v>1.356290344313777</v>
      </c>
      <c r="T669" s="5">
        <f t="shared" si="178"/>
        <v>1.3559601749405921</v>
      </c>
      <c r="U669" s="5">
        <f t="shared" si="179"/>
        <v>1.3559601749405921</v>
      </c>
      <c r="V669" s="5">
        <f t="shared" si="180"/>
        <v>1.3559601749405921</v>
      </c>
      <c r="W669" s="5">
        <f t="shared" si="181"/>
        <v>1.3559601749405921</v>
      </c>
      <c r="X669" s="5">
        <f t="shared" si="182"/>
        <v>1</v>
      </c>
      <c r="Y669" s="5">
        <f t="shared" si="183"/>
        <v>1.3364823612396257</v>
      </c>
      <c r="Z669" s="5">
        <f t="shared" si="184"/>
        <v>1.1328017253423277</v>
      </c>
      <c r="AA669" s="5">
        <f t="shared" si="185"/>
        <v>1.1917211413968898</v>
      </c>
      <c r="AB669" s="5">
        <f t="shared" si="186"/>
        <v>1.1917211413968898</v>
      </c>
      <c r="AC669" s="5">
        <f t="shared" si="187"/>
        <v>1.1917211413968898</v>
      </c>
      <c r="AD669" s="5">
        <f t="shared" si="188"/>
        <v>1.1917211413968898</v>
      </c>
    </row>
    <row r="670" spans="15:30" x14ac:dyDescent="0.2">
      <c r="O670" s="6">
        <f t="shared" si="173"/>
        <v>67.690000000000424</v>
      </c>
      <c r="P670" s="6">
        <f t="shared" si="174"/>
        <v>67.700000000000429</v>
      </c>
      <c r="Q670" s="5">
        <f t="shared" si="175"/>
        <v>1.3351256719307425</v>
      </c>
      <c r="R670" s="5">
        <f t="shared" si="176"/>
        <v>1.3351256719307425</v>
      </c>
      <c r="S670" s="5">
        <f t="shared" si="177"/>
        <v>1.35495058524761</v>
      </c>
      <c r="T670" s="5">
        <f t="shared" si="178"/>
        <v>1.3546703528800628</v>
      </c>
      <c r="U670" s="5">
        <f t="shared" si="179"/>
        <v>1.3546703528800628</v>
      </c>
      <c r="V670" s="5">
        <f t="shared" si="180"/>
        <v>1.3546703528800628</v>
      </c>
      <c r="W670" s="5">
        <f t="shared" si="181"/>
        <v>1.3546703528800628</v>
      </c>
      <c r="X670" s="5">
        <f t="shared" si="182"/>
        <v>1</v>
      </c>
      <c r="Y670" s="5">
        <f t="shared" si="183"/>
        <v>1.3351256719307425</v>
      </c>
      <c r="Z670" s="5">
        <f t="shared" si="184"/>
        <v>1.1319094198553812</v>
      </c>
      <c r="AA670" s="5">
        <f t="shared" si="185"/>
        <v>1.1907231810901382</v>
      </c>
      <c r="AB670" s="5">
        <f t="shared" si="186"/>
        <v>1.1907231810901382</v>
      </c>
      <c r="AC670" s="5">
        <f t="shared" si="187"/>
        <v>1.1907231810901382</v>
      </c>
      <c r="AD670" s="5">
        <f t="shared" si="188"/>
        <v>1.1907231810901382</v>
      </c>
    </row>
    <row r="671" spans="15:30" x14ac:dyDescent="0.2">
      <c r="O671" s="6">
        <f t="shared" si="173"/>
        <v>67.790000000000418</v>
      </c>
      <c r="P671" s="6">
        <f t="shared" si="174"/>
        <v>67.800000000000423</v>
      </c>
      <c r="Q671" s="5">
        <f t="shared" si="175"/>
        <v>1.3337747299198834</v>
      </c>
      <c r="R671" s="5">
        <f t="shared" si="176"/>
        <v>1.3337747299198834</v>
      </c>
      <c r="S671" s="5">
        <f t="shared" si="177"/>
        <v>1.3536162920764054</v>
      </c>
      <c r="T671" s="5">
        <f t="shared" si="178"/>
        <v>1.3533856701556402</v>
      </c>
      <c r="U671" s="5">
        <f t="shared" si="179"/>
        <v>1.3533856701556402</v>
      </c>
      <c r="V671" s="5">
        <f t="shared" si="180"/>
        <v>1.3533856701556402</v>
      </c>
      <c r="W671" s="5">
        <f t="shared" si="181"/>
        <v>1.3533856701556402</v>
      </c>
      <c r="X671" s="5">
        <f t="shared" si="182"/>
        <v>1</v>
      </c>
      <c r="Y671" s="5">
        <f t="shared" si="183"/>
        <v>1.3337747299198834</v>
      </c>
      <c r="Z671" s="5">
        <f t="shared" si="184"/>
        <v>1.1310219515741311</v>
      </c>
      <c r="AA671" s="5">
        <f t="shared" si="185"/>
        <v>1.1897299083699513</v>
      </c>
      <c r="AB671" s="5">
        <f t="shared" si="186"/>
        <v>1.1897299083699513</v>
      </c>
      <c r="AC671" s="5">
        <f t="shared" si="187"/>
        <v>1.1897299083699513</v>
      </c>
      <c r="AD671" s="5">
        <f t="shared" si="188"/>
        <v>1.1897299083699513</v>
      </c>
    </row>
    <row r="672" spans="15:30" x14ac:dyDescent="0.2">
      <c r="O672" s="6">
        <f t="shared" si="173"/>
        <v>67.890000000000413</v>
      </c>
      <c r="P672" s="6">
        <f t="shared" si="174"/>
        <v>67.900000000000418</v>
      </c>
      <c r="Q672" s="5">
        <f t="shared" si="175"/>
        <v>1.3324295041868868</v>
      </c>
      <c r="R672" s="5">
        <f t="shared" si="176"/>
        <v>1.3324295041868868</v>
      </c>
      <c r="S672" s="5">
        <f t="shared" si="177"/>
        <v>1.3522874358666033</v>
      </c>
      <c r="T672" s="5">
        <f t="shared" si="178"/>
        <v>1.3521060999882626</v>
      </c>
      <c r="U672" s="5">
        <f t="shared" si="179"/>
        <v>1.3521060999882626</v>
      </c>
      <c r="V672" s="5">
        <f t="shared" si="180"/>
        <v>1.3521060999882626</v>
      </c>
      <c r="W672" s="5">
        <f t="shared" si="181"/>
        <v>1.3521060999882626</v>
      </c>
      <c r="X672" s="5">
        <f t="shared" si="182"/>
        <v>1</v>
      </c>
      <c r="Y672" s="5">
        <f t="shared" si="183"/>
        <v>1.3324295041868868</v>
      </c>
      <c r="Z672" s="5">
        <f t="shared" si="184"/>
        <v>1.1301392938949648</v>
      </c>
      <c r="AA672" s="5">
        <f t="shared" si="185"/>
        <v>1.1887412980490333</v>
      </c>
      <c r="AB672" s="5">
        <f t="shared" si="186"/>
        <v>1.1887412980490333</v>
      </c>
      <c r="AC672" s="5">
        <f t="shared" si="187"/>
        <v>1.1887412980490333</v>
      </c>
      <c r="AD672" s="5">
        <f t="shared" si="188"/>
        <v>1.1887412980490333</v>
      </c>
    </row>
    <row r="673" spans="15:30" x14ac:dyDescent="0.2">
      <c r="O673" s="6">
        <f t="shared" si="173"/>
        <v>67.990000000000407</v>
      </c>
      <c r="P673" s="6">
        <f t="shared" si="174"/>
        <v>68.000000000000412</v>
      </c>
      <c r="Q673" s="5">
        <f t="shared" si="175"/>
        <v>1.3310899639308882</v>
      </c>
      <c r="R673" s="5">
        <f t="shared" si="176"/>
        <v>1.3310899639308882</v>
      </c>
      <c r="S673" s="5">
        <f t="shared" si="177"/>
        <v>1.3509639878854793</v>
      </c>
      <c r="T673" s="5">
        <f t="shared" si="178"/>
        <v>1.350831615782125</v>
      </c>
      <c r="U673" s="5">
        <f t="shared" si="179"/>
        <v>1.350831615782125</v>
      </c>
      <c r="V673" s="5">
        <f t="shared" si="180"/>
        <v>1.350831615782125</v>
      </c>
      <c r="W673" s="5">
        <f t="shared" si="181"/>
        <v>1.350831615782125</v>
      </c>
      <c r="X673" s="5">
        <f t="shared" si="182"/>
        <v>1</v>
      </c>
      <c r="Y673" s="5">
        <f t="shared" si="183"/>
        <v>1.3310899639308882</v>
      </c>
      <c r="Z673" s="5">
        <f t="shared" si="184"/>
        <v>1.1292614204101585</v>
      </c>
      <c r="AA673" s="5">
        <f t="shared" si="185"/>
        <v>1.1877573251190623</v>
      </c>
      <c r="AB673" s="5">
        <f t="shared" si="186"/>
        <v>1.1877573251190623</v>
      </c>
      <c r="AC673" s="5">
        <f t="shared" si="187"/>
        <v>1.1877573251190623</v>
      </c>
      <c r="AD673" s="5">
        <f t="shared" si="188"/>
        <v>1.1877573251190623</v>
      </c>
    </row>
    <row r="674" spans="15:30" x14ac:dyDescent="0.2">
      <c r="O674" s="6">
        <f t="shared" si="173"/>
        <v>68.090000000000401</v>
      </c>
      <c r="P674" s="6">
        <f t="shared" si="174"/>
        <v>68.100000000000406</v>
      </c>
      <c r="Q674" s="5">
        <f t="shared" si="175"/>
        <v>1.3297560785684188</v>
      </c>
      <c r="R674" s="5">
        <f t="shared" si="176"/>
        <v>1.3297560785684188</v>
      </c>
      <c r="S674" s="5">
        <f t="shared" si="177"/>
        <v>1.3496459195994317</v>
      </c>
      <c r="T674" s="5">
        <f t="shared" si="178"/>
        <v>1.3495621911231348</v>
      </c>
      <c r="U674" s="5">
        <f t="shared" si="179"/>
        <v>1.3495621911231348</v>
      </c>
      <c r="V674" s="5">
        <f t="shared" si="180"/>
        <v>1.3495621911231348</v>
      </c>
      <c r="W674" s="5">
        <f t="shared" si="181"/>
        <v>1.3495621911231348</v>
      </c>
      <c r="X674" s="5">
        <f t="shared" si="182"/>
        <v>1</v>
      </c>
      <c r="Y674" s="5">
        <f t="shared" si="183"/>
        <v>1.3297560785684188</v>
      </c>
      <c r="Z674" s="5">
        <f t="shared" si="184"/>
        <v>1.1283883049061145</v>
      </c>
      <c r="AA674" s="5">
        <f t="shared" si="185"/>
        <v>1.1867779647491314</v>
      </c>
      <c r="AB674" s="5">
        <f t="shared" si="186"/>
        <v>1.1867779647491314</v>
      </c>
      <c r="AC674" s="5">
        <f t="shared" si="187"/>
        <v>1.1867779647491314</v>
      </c>
      <c r="AD674" s="5">
        <f t="shared" si="188"/>
        <v>1.1867779647491314</v>
      </c>
    </row>
    <row r="675" spans="15:30" x14ac:dyDescent="0.2">
      <c r="O675" s="6">
        <f t="shared" si="173"/>
        <v>68.190000000000396</v>
      </c>
      <c r="P675" s="6">
        <f t="shared" si="174"/>
        <v>68.200000000000401</v>
      </c>
      <c r="Q675" s="5">
        <f t="shared" si="175"/>
        <v>1.3284278177315245</v>
      </c>
      <c r="R675" s="5">
        <f t="shared" si="176"/>
        <v>1.3284278177315245</v>
      </c>
      <c r="S675" s="5">
        <f t="shared" si="177"/>
        <v>1.3483332026722841</v>
      </c>
      <c r="T675" s="5">
        <f t="shared" si="178"/>
        <v>1.3482977997773831</v>
      </c>
      <c r="U675" s="5">
        <f t="shared" si="179"/>
        <v>1.3482977997773831</v>
      </c>
      <c r="V675" s="5">
        <f t="shared" si="180"/>
        <v>1.3482977997773831</v>
      </c>
      <c r="W675" s="5">
        <f t="shared" si="181"/>
        <v>1.3482977997773831</v>
      </c>
      <c r="X675" s="5">
        <f t="shared" si="182"/>
        <v>1</v>
      </c>
      <c r="Y675" s="5">
        <f t="shared" si="183"/>
        <v>1.3284278177315245</v>
      </c>
      <c r="Z675" s="5">
        <f t="shared" si="184"/>
        <v>1.1275199213616203</v>
      </c>
      <c r="AA675" s="5">
        <f t="shared" si="185"/>
        <v>1.1858031922842034</v>
      </c>
      <c r="AB675" s="5">
        <f t="shared" si="186"/>
        <v>1.1858031922842034</v>
      </c>
      <c r="AC675" s="5">
        <f t="shared" si="187"/>
        <v>1.1858031922842034</v>
      </c>
      <c r="AD675" s="5">
        <f t="shared" si="188"/>
        <v>1.1858031922842034</v>
      </c>
    </row>
    <row r="676" spans="15:30" x14ac:dyDescent="0.2">
      <c r="O676" s="6">
        <f t="shared" si="173"/>
        <v>68.29000000000039</v>
      </c>
      <c r="P676" s="6">
        <f t="shared" si="174"/>
        <v>68.300000000000395</v>
      </c>
      <c r="Q676" s="5">
        <f t="shared" si="175"/>
        <v>1.3271051512659009</v>
      </c>
      <c r="R676" s="5">
        <f t="shared" si="176"/>
        <v>1.3271051512659009</v>
      </c>
      <c r="S676" s="5">
        <f t="shared" si="177"/>
        <v>1.3470258089636078</v>
      </c>
      <c r="T676" s="5">
        <f t="shared" si="178"/>
        <v>1.3470384156896307</v>
      </c>
      <c r="U676" s="5">
        <f t="shared" si="179"/>
        <v>1.3470384156896307</v>
      </c>
      <c r="V676" s="5">
        <f t="shared" si="180"/>
        <v>1.3470384156896307</v>
      </c>
      <c r="W676" s="5">
        <f t="shared" si="181"/>
        <v>1.3470384156896307</v>
      </c>
      <c r="X676" s="5">
        <f t="shared" si="182"/>
        <v>1</v>
      </c>
      <c r="Y676" s="5">
        <f t="shared" si="183"/>
        <v>1.3271051512659009</v>
      </c>
      <c r="Z676" s="5">
        <f t="shared" si="184"/>
        <v>1.1266562439461218</v>
      </c>
      <c r="AA676" s="5">
        <f t="shared" si="185"/>
        <v>1.1848329832435849</v>
      </c>
      <c r="AB676" s="5">
        <f t="shared" si="186"/>
        <v>1.1848329832435849</v>
      </c>
      <c r="AC676" s="5">
        <f t="shared" si="187"/>
        <v>1.1848329832435849</v>
      </c>
      <c r="AD676" s="5">
        <f t="shared" si="188"/>
        <v>1.1848329832435849</v>
      </c>
    </row>
    <row r="677" spans="15:30" x14ac:dyDescent="0.2">
      <c r="O677" s="6">
        <f t="shared" si="173"/>
        <v>68.390000000000384</v>
      </c>
      <c r="P677" s="6">
        <f t="shared" si="174"/>
        <v>68.400000000000389</v>
      </c>
      <c r="Q677" s="5">
        <f t="shared" si="175"/>
        <v>1.3257880492290512</v>
      </c>
      <c r="R677" s="5">
        <f t="shared" si="176"/>
        <v>1.3257880492290512</v>
      </c>
      <c r="S677" s="5">
        <f t="shared" si="177"/>
        <v>1.3457237105270574</v>
      </c>
      <c r="T677" s="5">
        <f t="shared" si="178"/>
        <v>1.3457840129818113</v>
      </c>
      <c r="U677" s="5">
        <f t="shared" si="179"/>
        <v>1.3457840129818113</v>
      </c>
      <c r="V677" s="5">
        <f t="shared" si="180"/>
        <v>1.3457840129818113</v>
      </c>
      <c r="W677" s="5">
        <f t="shared" si="181"/>
        <v>1.3457840129818113</v>
      </c>
      <c r="X677" s="5">
        <f t="shared" si="182"/>
        <v>1</v>
      </c>
      <c r="Y677" s="5">
        <f t="shared" si="183"/>
        <v>1.3257880492290512</v>
      </c>
      <c r="Z677" s="5">
        <f t="shared" si="184"/>
        <v>1.1257972470180195</v>
      </c>
      <c r="AA677" s="5">
        <f t="shared" si="185"/>
        <v>1.1838673133194118</v>
      </c>
      <c r="AB677" s="5">
        <f t="shared" si="186"/>
        <v>1.1838673133194118</v>
      </c>
      <c r="AC677" s="5">
        <f t="shared" si="187"/>
        <v>1.1838673133194118</v>
      </c>
      <c r="AD677" s="5">
        <f t="shared" si="188"/>
        <v>1.1838673133194118</v>
      </c>
    </row>
    <row r="678" spans="15:30" x14ac:dyDescent="0.2">
      <c r="O678" s="6">
        <f t="shared" si="173"/>
        <v>68.490000000000379</v>
      </c>
      <c r="P678" s="6">
        <f t="shared" si="174"/>
        <v>68.500000000000384</v>
      </c>
      <c r="Q678" s="5">
        <f t="shared" si="175"/>
        <v>1.3244764818884596</v>
      </c>
      <c r="R678" s="5">
        <f t="shared" si="176"/>
        <v>1.3244764818884596</v>
      </c>
      <c r="S678" s="5">
        <f t="shared" si="177"/>
        <v>1.3444268796087275</v>
      </c>
      <c r="T678" s="5">
        <f t="shared" si="178"/>
        <v>1.3445345659515462</v>
      </c>
      <c r="U678" s="5">
        <f t="shared" si="179"/>
        <v>1.3445345659515462</v>
      </c>
      <c r="V678" s="5">
        <f t="shared" si="180"/>
        <v>1.3445345659515462</v>
      </c>
      <c r="W678" s="5">
        <f t="shared" si="181"/>
        <v>1.3445345659515462</v>
      </c>
      <c r="X678" s="5">
        <f t="shared" si="182"/>
        <v>1</v>
      </c>
      <c r="Y678" s="5">
        <f t="shared" si="183"/>
        <v>1.3244764818884596</v>
      </c>
      <c r="Z678" s="5">
        <f t="shared" si="184"/>
        <v>1.1249429051229785</v>
      </c>
      <c r="AA678" s="5">
        <f t="shared" si="185"/>
        <v>1.1829061583751539</v>
      </c>
      <c r="AB678" s="5">
        <f t="shared" si="186"/>
        <v>1.1829061583751539</v>
      </c>
      <c r="AC678" s="5">
        <f t="shared" si="187"/>
        <v>1.1829061583751539</v>
      </c>
      <c r="AD678" s="5">
        <f t="shared" si="188"/>
        <v>1.1829061583751539</v>
      </c>
    </row>
    <row r="679" spans="15:30" x14ac:dyDescent="0.2">
      <c r="O679" s="6">
        <f t="shared" si="173"/>
        <v>68.590000000000373</v>
      </c>
      <c r="P679" s="6">
        <f t="shared" si="174"/>
        <v>68.600000000000378</v>
      </c>
      <c r="Q679" s="5">
        <f t="shared" si="175"/>
        <v>1.3231704197197856</v>
      </c>
      <c r="R679" s="5">
        <f t="shared" si="176"/>
        <v>1.3231704197197856</v>
      </c>
      <c r="S679" s="5">
        <f t="shared" si="177"/>
        <v>1.3431352886455223</v>
      </c>
      <c r="T679" s="5">
        <f t="shared" si="178"/>
        <v>1.3432900490706761</v>
      </c>
      <c r="U679" s="5">
        <f t="shared" si="179"/>
        <v>1.3432900490706761</v>
      </c>
      <c r="V679" s="5">
        <f t="shared" si="180"/>
        <v>1.3432900490706761</v>
      </c>
      <c r="W679" s="5">
        <f t="shared" si="181"/>
        <v>1.3432900490706761</v>
      </c>
      <c r="X679" s="5">
        <f t="shared" si="182"/>
        <v>1</v>
      </c>
      <c r="Y679" s="5">
        <f t="shared" si="183"/>
        <v>1.3231704197197856</v>
      </c>
      <c r="Z679" s="5">
        <f t="shared" si="184"/>
        <v>1.1240931929922588</v>
      </c>
      <c r="AA679" s="5">
        <f t="shared" si="185"/>
        <v>1.1819494944441342</v>
      </c>
      <c r="AB679" s="5">
        <f t="shared" si="186"/>
        <v>1.1819494944441342</v>
      </c>
      <c r="AC679" s="5">
        <f t="shared" si="187"/>
        <v>1.1819494944441342</v>
      </c>
      <c r="AD679" s="5">
        <f t="shared" si="188"/>
        <v>1.1819494944441342</v>
      </c>
    </row>
    <row r="680" spans="15:30" x14ac:dyDescent="0.2">
      <c r="O680" s="6">
        <f t="shared" si="173"/>
        <v>68.690000000000367</v>
      </c>
      <c r="P680" s="6">
        <f t="shared" si="174"/>
        <v>68.700000000000372</v>
      </c>
      <c r="Q680" s="5">
        <f t="shared" si="175"/>
        <v>1.3218698334050751</v>
      </c>
      <c r="R680" s="5">
        <f t="shared" si="176"/>
        <v>1.3218698334050751</v>
      </c>
      <c r="S680" s="5">
        <f t="shared" si="177"/>
        <v>1.3418489102635429</v>
      </c>
      <c r="T680" s="5">
        <f t="shared" si="178"/>
        <v>1.3420504369838078</v>
      </c>
      <c r="U680" s="5">
        <f t="shared" si="179"/>
        <v>1.3420504369838078</v>
      </c>
      <c r="V680" s="5">
        <f t="shared" si="180"/>
        <v>1.3420504369838078</v>
      </c>
      <c r="W680" s="5">
        <f t="shared" si="181"/>
        <v>1.3420504369838078</v>
      </c>
      <c r="X680" s="5">
        <f t="shared" si="182"/>
        <v>1</v>
      </c>
      <c r="Y680" s="5">
        <f t="shared" si="183"/>
        <v>1.3218698334050751</v>
      </c>
      <c r="Z680" s="5">
        <f t="shared" si="184"/>
        <v>1.1232480855410629</v>
      </c>
      <c r="AA680" s="5">
        <f t="shared" si="185"/>
        <v>1.1809972977280609</v>
      </c>
      <c r="AB680" s="5">
        <f t="shared" si="186"/>
        <v>1.1809972977280609</v>
      </c>
      <c r="AC680" s="5">
        <f t="shared" si="187"/>
        <v>1.1809972977280609</v>
      </c>
      <c r="AD680" s="5">
        <f t="shared" si="188"/>
        <v>1.1809972977280609</v>
      </c>
    </row>
    <row r="681" spans="15:30" x14ac:dyDescent="0.2">
      <c r="O681" s="6">
        <f t="shared" si="173"/>
        <v>68.790000000000362</v>
      </c>
      <c r="P681" s="6">
        <f t="shared" si="174"/>
        <v>68.800000000000367</v>
      </c>
      <c r="Q681" s="5">
        <f t="shared" si="175"/>
        <v>1.3205746938309912</v>
      </c>
      <c r="R681" s="5">
        <f t="shared" si="176"/>
        <v>1.3205746938309912</v>
      </c>
      <c r="S681" s="5">
        <f t="shared" si="177"/>
        <v>1.3405677172764909</v>
      </c>
      <c r="T681" s="5">
        <f t="shared" si="178"/>
        <v>1.3408157045068727</v>
      </c>
      <c r="U681" s="5">
        <f t="shared" si="179"/>
        <v>1.3408157045068727</v>
      </c>
      <c r="V681" s="5">
        <f t="shared" si="180"/>
        <v>1.3408157045068727</v>
      </c>
      <c r="W681" s="5">
        <f t="shared" si="181"/>
        <v>1.3408157045068727</v>
      </c>
      <c r="X681" s="5">
        <f t="shared" si="182"/>
        <v>1</v>
      </c>
      <c r="Y681" s="5">
        <f t="shared" si="183"/>
        <v>1.3205746938309912</v>
      </c>
      <c r="Z681" s="5">
        <f t="shared" si="184"/>
        <v>1.1224075578668997</v>
      </c>
      <c r="AA681" s="5">
        <f t="shared" si="185"/>
        <v>1.1800495445955772</v>
      </c>
      <c r="AB681" s="5">
        <f t="shared" si="186"/>
        <v>1.1800495445955772</v>
      </c>
      <c r="AC681" s="5">
        <f t="shared" si="187"/>
        <v>1.1800495445955772</v>
      </c>
      <c r="AD681" s="5">
        <f t="shared" si="188"/>
        <v>1.1800495445955772</v>
      </c>
    </row>
    <row r="682" spans="15:30" x14ac:dyDescent="0.2">
      <c r="O682" s="6">
        <f t="shared" si="173"/>
        <v>68.890000000000356</v>
      </c>
      <c r="P682" s="6">
        <f t="shared" si="174"/>
        <v>68.900000000000361</v>
      </c>
      <c r="Q682" s="5">
        <f t="shared" si="175"/>
        <v>1.3192849720870614</v>
      </c>
      <c r="R682" s="5">
        <f t="shared" si="176"/>
        <v>1.3192849720870614</v>
      </c>
      <c r="S682" s="5">
        <f t="shared" si="177"/>
        <v>1.3392916826840879</v>
      </c>
      <c r="T682" s="5">
        <f t="shared" si="178"/>
        <v>1.3395858266257028</v>
      </c>
      <c r="U682" s="5">
        <f t="shared" si="179"/>
        <v>1.3395858266257028</v>
      </c>
      <c r="V682" s="5">
        <f t="shared" si="180"/>
        <v>1.3395858266257028</v>
      </c>
      <c r="W682" s="5">
        <f t="shared" si="181"/>
        <v>1.3395858266257028</v>
      </c>
      <c r="X682" s="5">
        <f t="shared" si="182"/>
        <v>1</v>
      </c>
      <c r="Y682" s="5">
        <f t="shared" si="183"/>
        <v>1.3192849720870614</v>
      </c>
      <c r="Z682" s="5">
        <f t="shared" si="184"/>
        <v>1.1215715852479657</v>
      </c>
      <c r="AA682" s="5">
        <f t="shared" si="185"/>
        <v>1.1791062115808244</v>
      </c>
      <c r="AB682" s="5">
        <f t="shared" si="186"/>
        <v>1.1791062115808244</v>
      </c>
      <c r="AC682" s="5">
        <f t="shared" si="187"/>
        <v>1.1791062115808244</v>
      </c>
      <c r="AD682" s="5">
        <f t="shared" si="188"/>
        <v>1.1791062115808244</v>
      </c>
    </row>
    <row r="683" spans="15:30" x14ac:dyDescent="0.2">
      <c r="O683" s="6">
        <f t="shared" si="173"/>
        <v>68.99000000000035</v>
      </c>
      <c r="P683" s="6">
        <f t="shared" si="174"/>
        <v>69.000000000000355</v>
      </c>
      <c r="Q683" s="5">
        <f t="shared" si="175"/>
        <v>1.3180006394639432</v>
      </c>
      <c r="R683" s="5">
        <f t="shared" si="176"/>
        <v>1.3180006394639432</v>
      </c>
      <c r="S683" s="5">
        <f t="shared" si="177"/>
        <v>1.338020779670511</v>
      </c>
      <c r="T683" s="5">
        <f t="shared" si="178"/>
        <v>1.3383607784946181</v>
      </c>
      <c r="U683" s="5">
        <f t="shared" si="179"/>
        <v>1.3383607784946181</v>
      </c>
      <c r="V683" s="5">
        <f t="shared" si="180"/>
        <v>1.3383607784946181</v>
      </c>
      <c r="W683" s="5">
        <f t="shared" si="181"/>
        <v>1.3383607784946181</v>
      </c>
      <c r="X683" s="5">
        <f t="shared" si="182"/>
        <v>1</v>
      </c>
      <c r="Y683" s="5">
        <f t="shared" si="183"/>
        <v>1.3180006394639432</v>
      </c>
      <c r="Z683" s="5">
        <f t="shared" si="184"/>
        <v>1.1207401431415449</v>
      </c>
      <c r="AA683" s="5">
        <f t="shared" si="185"/>
        <v>1.1781672753820196</v>
      </c>
      <c r="AB683" s="5">
        <f t="shared" si="186"/>
        <v>1.1781672753820196</v>
      </c>
      <c r="AC683" s="5">
        <f t="shared" si="187"/>
        <v>1.1781672753820196</v>
      </c>
      <c r="AD683" s="5">
        <f t="shared" si="188"/>
        <v>1.1781672753820196</v>
      </c>
    </row>
    <row r="684" spans="15:30" x14ac:dyDescent="0.2">
      <c r="O684" s="6">
        <f t="shared" si="173"/>
        <v>69.090000000000344</v>
      </c>
      <c r="P684" s="6">
        <f t="shared" si="174"/>
        <v>69.10000000000035</v>
      </c>
      <c r="Q684" s="5">
        <f t="shared" si="175"/>
        <v>1.3167216674517073</v>
      </c>
      <c r="R684" s="5">
        <f t="shared" si="176"/>
        <v>1.3167216674517073</v>
      </c>
      <c r="S684" s="5">
        <f t="shared" si="177"/>
        <v>1.3367549816028426</v>
      </c>
      <c r="T684" s="5">
        <f t="shared" si="178"/>
        <v>1.3371405354350292</v>
      </c>
      <c r="U684" s="5">
        <f t="shared" si="179"/>
        <v>1.3371405354350292</v>
      </c>
      <c r="V684" s="5">
        <f t="shared" si="180"/>
        <v>1.3371405354350292</v>
      </c>
      <c r="W684" s="5">
        <f t="shared" si="181"/>
        <v>1.3371405354350292</v>
      </c>
      <c r="X684" s="5">
        <f t="shared" si="182"/>
        <v>1</v>
      </c>
      <c r="Y684" s="5">
        <f t="shared" si="183"/>
        <v>1.3167216674517073</v>
      </c>
      <c r="Z684" s="5">
        <f t="shared" si="184"/>
        <v>1.1199132071824232</v>
      </c>
      <c r="AA684" s="5">
        <f t="shared" si="185"/>
        <v>1.1772327128600495</v>
      </c>
      <c r="AB684" s="5">
        <f t="shared" si="186"/>
        <v>1.1772327128600495</v>
      </c>
      <c r="AC684" s="5">
        <f t="shared" si="187"/>
        <v>1.1772327128600495</v>
      </c>
      <c r="AD684" s="5">
        <f t="shared" si="188"/>
        <v>1.1772327128600495</v>
      </c>
    </row>
    <row r="685" spans="15:30" x14ac:dyDescent="0.2">
      <c r="O685" s="6">
        <f t="shared" si="173"/>
        <v>69.190000000000339</v>
      </c>
      <c r="P685" s="6">
        <f t="shared" si="174"/>
        <v>69.200000000000344</v>
      </c>
      <c r="Q685" s="5">
        <f t="shared" si="175"/>
        <v>1.3154480277381388</v>
      </c>
      <c r="R685" s="5">
        <f t="shared" si="176"/>
        <v>1.3154480277381388</v>
      </c>
      <c r="S685" s="5">
        <f t="shared" si="177"/>
        <v>1.3354942620295362</v>
      </c>
      <c r="T685" s="5">
        <f t="shared" si="178"/>
        <v>1.3359250729340537</v>
      </c>
      <c r="U685" s="5">
        <f t="shared" si="179"/>
        <v>1.3359250729340537</v>
      </c>
      <c r="V685" s="5">
        <f t="shared" si="180"/>
        <v>1.3359250729340537</v>
      </c>
      <c r="W685" s="5">
        <f t="shared" si="181"/>
        <v>1.3359250729340537</v>
      </c>
      <c r="X685" s="5">
        <f t="shared" si="182"/>
        <v>1</v>
      </c>
      <c r="Y685" s="5">
        <f t="shared" si="183"/>
        <v>1.3154480277381388</v>
      </c>
      <c r="Z685" s="5">
        <f t="shared" si="184"/>
        <v>1.1190907531813201</v>
      </c>
      <c r="AA685" s="5">
        <f t="shared" si="185"/>
        <v>1.176302501037076</v>
      </c>
      <c r="AB685" s="5">
        <f t="shared" si="186"/>
        <v>1.176302501037076</v>
      </c>
      <c r="AC685" s="5">
        <f t="shared" si="187"/>
        <v>1.176302501037076</v>
      </c>
      <c r="AD685" s="5">
        <f t="shared" si="188"/>
        <v>1.176302501037076</v>
      </c>
    </row>
    <row r="686" spans="15:30" x14ac:dyDescent="0.2">
      <c r="O686" s="6">
        <f t="shared" si="173"/>
        <v>69.290000000000333</v>
      </c>
      <c r="P686" s="6">
        <f t="shared" si="174"/>
        <v>69.300000000000338</v>
      </c>
      <c r="Q686" s="5">
        <f t="shared" si="175"/>
        <v>1.3141796922070539</v>
      </c>
      <c r="R686" s="5">
        <f t="shared" si="176"/>
        <v>1.3141796922070539</v>
      </c>
      <c r="S686" s="5">
        <f t="shared" si="177"/>
        <v>1.3342385946788995</v>
      </c>
      <c r="T686" s="5">
        <f t="shared" si="178"/>
        <v>1.3347143666431449</v>
      </c>
      <c r="U686" s="5">
        <f t="shared" si="179"/>
        <v>1.3347143666431449</v>
      </c>
      <c r="V686" s="5">
        <f t="shared" si="180"/>
        <v>1.3347143666431449</v>
      </c>
      <c r="W686" s="5">
        <f t="shared" si="181"/>
        <v>1.3347143666431449</v>
      </c>
      <c r="X686" s="5">
        <f t="shared" si="182"/>
        <v>1</v>
      </c>
      <c r="Y686" s="5">
        <f t="shared" si="183"/>
        <v>1.3141796922070539</v>
      </c>
      <c r="Z686" s="5">
        <f t="shared" si="184"/>
        <v>1.1182727571233382</v>
      </c>
      <c r="AA686" s="5">
        <f t="shared" si="185"/>
        <v>1.1753766170951574</v>
      </c>
      <c r="AB686" s="5">
        <f t="shared" si="186"/>
        <v>1.1753766170951574</v>
      </c>
      <c r="AC686" s="5">
        <f t="shared" si="187"/>
        <v>1.1753766170951574</v>
      </c>
      <c r="AD686" s="5">
        <f t="shared" si="188"/>
        <v>1.1753766170951574</v>
      </c>
    </row>
    <row r="687" spans="15:30" x14ac:dyDescent="0.2">
      <c r="O687" s="6">
        <f t="shared" si="173"/>
        <v>69.390000000000327</v>
      </c>
      <c r="P687" s="6">
        <f t="shared" si="174"/>
        <v>69.400000000000333</v>
      </c>
      <c r="Q687" s="5">
        <f t="shared" si="175"/>
        <v>1.312916632936634</v>
      </c>
      <c r="R687" s="5">
        <f t="shared" si="176"/>
        <v>1.312916632936634</v>
      </c>
      <c r="S687" s="5">
        <f t="shared" si="177"/>
        <v>1.3329879534575892</v>
      </c>
      <c r="T687" s="5">
        <f t="shared" si="178"/>
        <v>1.3335083923767366</v>
      </c>
      <c r="U687" s="5">
        <f t="shared" si="179"/>
        <v>1.3335083923767366</v>
      </c>
      <c r="V687" s="5">
        <f t="shared" si="180"/>
        <v>1.3335083923767366</v>
      </c>
      <c r="W687" s="5">
        <f t="shared" si="181"/>
        <v>1.3335083923767366</v>
      </c>
      <c r="X687" s="5">
        <f t="shared" si="182"/>
        <v>1</v>
      </c>
      <c r="Y687" s="5">
        <f t="shared" si="183"/>
        <v>1.312916632936634</v>
      </c>
      <c r="Z687" s="5">
        <f t="shared" si="184"/>
        <v>1.1174591951664254</v>
      </c>
      <c r="AA687" s="5">
        <f t="shared" si="185"/>
        <v>1.1744550383748835</v>
      </c>
      <c r="AB687" s="5">
        <f t="shared" si="186"/>
        <v>1.1744550383748835</v>
      </c>
      <c r="AC687" s="5">
        <f t="shared" si="187"/>
        <v>1.1744550383748835</v>
      </c>
      <c r="AD687" s="5">
        <f t="shared" si="188"/>
        <v>1.1744550383748835</v>
      </c>
    </row>
    <row r="688" spans="15:30" x14ac:dyDescent="0.2">
      <c r="O688" s="6">
        <f t="shared" si="173"/>
        <v>69.490000000000322</v>
      </c>
      <c r="P688" s="6">
        <f t="shared" si="174"/>
        <v>69.500000000000327</v>
      </c>
      <c r="Q688" s="5">
        <f t="shared" si="175"/>
        <v>1.3116588221977785</v>
      </c>
      <c r="R688" s="5">
        <f t="shared" si="176"/>
        <v>1.3116588221977785</v>
      </c>
      <c r="S688" s="5">
        <f t="shared" si="177"/>
        <v>1.3317423124491228</v>
      </c>
      <c r="T688" s="5">
        <f t="shared" si="178"/>
        <v>1.3323071261108983</v>
      </c>
      <c r="U688" s="5">
        <f t="shared" si="179"/>
        <v>1.3323071261108983</v>
      </c>
      <c r="V688" s="5">
        <f t="shared" si="180"/>
        <v>1.3323071261108983</v>
      </c>
      <c r="W688" s="5">
        <f t="shared" si="181"/>
        <v>1.3323071261108983</v>
      </c>
      <c r="X688" s="5">
        <f t="shared" si="182"/>
        <v>1</v>
      </c>
      <c r="Y688" s="5">
        <f t="shared" si="183"/>
        <v>1.3116588221977785</v>
      </c>
      <c r="Z688" s="5">
        <f t="shared" si="184"/>
        <v>1.1166500436398579</v>
      </c>
      <c r="AA688" s="5">
        <f t="shared" si="185"/>
        <v>1.1735377423740241</v>
      </c>
      <c r="AB688" s="5">
        <f t="shared" si="186"/>
        <v>1.1735377423740241</v>
      </c>
      <c r="AC688" s="5">
        <f t="shared" si="187"/>
        <v>1.1735377423740241</v>
      </c>
      <c r="AD688" s="5">
        <f t="shared" si="188"/>
        <v>1.1735377423740241</v>
      </c>
    </row>
    <row r="689" spans="15:30" x14ac:dyDescent="0.2">
      <c r="O689" s="6">
        <f t="shared" si="173"/>
        <v>69.590000000000316</v>
      </c>
      <c r="P689" s="6">
        <f t="shared" si="174"/>
        <v>69.600000000000321</v>
      </c>
      <c r="Q689" s="5">
        <f t="shared" si="175"/>
        <v>1.3104062324524715</v>
      </c>
      <c r="R689" s="5">
        <f t="shared" si="176"/>
        <v>1.3104062324524715</v>
      </c>
      <c r="S689" s="5">
        <f t="shared" si="177"/>
        <v>1.3305016459124051</v>
      </c>
      <c r="T689" s="5">
        <f t="shared" si="178"/>
        <v>1.3311105439820039</v>
      </c>
      <c r="U689" s="5">
        <f t="shared" si="179"/>
        <v>1.3311105439820039</v>
      </c>
      <c r="V689" s="5">
        <f t="shared" si="180"/>
        <v>1.3311105439820039</v>
      </c>
      <c r="W689" s="5">
        <f t="shared" si="181"/>
        <v>1.3311105439820039</v>
      </c>
      <c r="X689" s="5">
        <f t="shared" si="182"/>
        <v>1</v>
      </c>
      <c r="Y689" s="5">
        <f t="shared" si="183"/>
        <v>1.3104062324524715</v>
      </c>
      <c r="Z689" s="5">
        <f t="shared" si="184"/>
        <v>1.1158452790427336</v>
      </c>
      <c r="AA689" s="5">
        <f t="shared" si="185"/>
        <v>1.1726247067461908</v>
      </c>
      <c r="AB689" s="5">
        <f t="shared" si="186"/>
        <v>1.1726247067461908</v>
      </c>
      <c r="AC689" s="5">
        <f t="shared" si="187"/>
        <v>1.1726247067461908</v>
      </c>
      <c r="AD689" s="5">
        <f t="shared" si="188"/>
        <v>1.1726247067461908</v>
      </c>
    </row>
    <row r="690" spans="15:30" x14ac:dyDescent="0.2">
      <c r="O690" s="6">
        <f t="shared" si="173"/>
        <v>69.69000000000031</v>
      </c>
      <c r="P690" s="6">
        <f t="shared" si="174"/>
        <v>69.700000000000315</v>
      </c>
      <c r="Q690" s="5">
        <f t="shared" si="175"/>
        <v>1.3091588363521656</v>
      </c>
      <c r="R690" s="5">
        <f t="shared" si="176"/>
        <v>1.3091588363521656</v>
      </c>
      <c r="S690" s="5">
        <f t="shared" si="177"/>
        <v>1.3292659282802668</v>
      </c>
      <c r="T690" s="5">
        <f t="shared" si="178"/>
        <v>1.329918622285416</v>
      </c>
      <c r="U690" s="5">
        <f t="shared" si="179"/>
        <v>1.329918622285416</v>
      </c>
      <c r="V690" s="5">
        <f t="shared" si="180"/>
        <v>1.329918622285416</v>
      </c>
      <c r="W690" s="5">
        <f t="shared" si="181"/>
        <v>1.329918622285416</v>
      </c>
      <c r="X690" s="5">
        <f t="shared" si="182"/>
        <v>1</v>
      </c>
      <c r="Y690" s="5">
        <f t="shared" si="183"/>
        <v>1.3091588363521656</v>
      </c>
      <c r="Z690" s="5">
        <f t="shared" si="184"/>
        <v>1.1150448780424853</v>
      </c>
      <c r="AA690" s="5">
        <f t="shared" si="185"/>
        <v>1.1717159092995135</v>
      </c>
      <c r="AB690" s="5">
        <f t="shared" si="186"/>
        <v>1.1717159092995135</v>
      </c>
      <c r="AC690" s="5">
        <f t="shared" si="187"/>
        <v>1.1717159092995135</v>
      </c>
      <c r="AD690" s="5">
        <f t="shared" si="188"/>
        <v>1.1717159092995135</v>
      </c>
    </row>
    <row r="691" spans="15:30" x14ac:dyDescent="0.2">
      <c r="O691" s="6">
        <f t="shared" si="173"/>
        <v>69.790000000000305</v>
      </c>
      <c r="P691" s="6">
        <f t="shared" si="174"/>
        <v>69.80000000000031</v>
      </c>
      <c r="Q691" s="5">
        <f t="shared" si="175"/>
        <v>1.3079166067361829</v>
      </c>
      <c r="R691" s="5">
        <f t="shared" si="176"/>
        <v>1.3079166067361829</v>
      </c>
      <c r="S691" s="5">
        <f t="shared" si="177"/>
        <v>1.3280351341580223</v>
      </c>
      <c r="T691" s="5">
        <f t="shared" si="178"/>
        <v>1.3287313374741807</v>
      </c>
      <c r="U691" s="5">
        <f t="shared" si="179"/>
        <v>1.3287313374741807</v>
      </c>
      <c r="V691" s="5">
        <f t="shared" si="180"/>
        <v>1.3287313374741807</v>
      </c>
      <c r="W691" s="5">
        <f t="shared" si="181"/>
        <v>1.3287313374741807</v>
      </c>
      <c r="X691" s="5">
        <f t="shared" si="182"/>
        <v>1</v>
      </c>
      <c r="Y691" s="5">
        <f t="shared" si="183"/>
        <v>1.3079166067361829</v>
      </c>
      <c r="Z691" s="5">
        <f t="shared" si="184"/>
        <v>1.1142488174734075</v>
      </c>
      <c r="AA691" s="5">
        <f t="shared" si="185"/>
        <v>1.1708113279953292</v>
      </c>
      <c r="AB691" s="5">
        <f t="shared" si="186"/>
        <v>1.1708113279953292</v>
      </c>
      <c r="AC691" s="5">
        <f t="shared" si="187"/>
        <v>1.1708113279953292</v>
      </c>
      <c r="AD691" s="5">
        <f t="shared" si="188"/>
        <v>1.1708113279953292</v>
      </c>
    </row>
    <row r="692" spans="15:30" x14ac:dyDescent="0.2">
      <c r="O692" s="6">
        <f t="shared" si="173"/>
        <v>69.890000000000299</v>
      </c>
      <c r="P692" s="6">
        <f t="shared" si="174"/>
        <v>69.900000000000304</v>
      </c>
      <c r="Q692" s="5">
        <f t="shared" si="175"/>
        <v>1.306679516630131</v>
      </c>
      <c r="R692" s="5">
        <f t="shared" si="176"/>
        <v>1.306679516630131</v>
      </c>
      <c r="S692" s="5">
        <f t="shared" si="177"/>
        <v>1.3268092383220365</v>
      </c>
      <c r="T692" s="5">
        <f t="shared" si="178"/>
        <v>1.3275486661577345</v>
      </c>
      <c r="U692" s="5">
        <f t="shared" si="179"/>
        <v>1.3275486661577345</v>
      </c>
      <c r="V692" s="5">
        <f t="shared" si="180"/>
        <v>1.3275486661577345</v>
      </c>
      <c r="W692" s="5">
        <f t="shared" si="181"/>
        <v>1.3275486661577345</v>
      </c>
      <c r="X692" s="5">
        <f t="shared" si="182"/>
        <v>1</v>
      </c>
      <c r="Y692" s="5">
        <f t="shared" si="183"/>
        <v>1.306679516630131</v>
      </c>
      <c r="Z692" s="5">
        <f t="shared" si="184"/>
        <v>1.1134570743351984</v>
      </c>
      <c r="AA692" s="5">
        <f t="shared" si="185"/>
        <v>1.1699109409468831</v>
      </c>
      <c r="AB692" s="5">
        <f t="shared" si="186"/>
        <v>1.1699109409468831</v>
      </c>
      <c r="AC692" s="5">
        <f t="shared" si="187"/>
        <v>1.1699109409468831</v>
      </c>
      <c r="AD692" s="5">
        <f t="shared" si="188"/>
        <v>1.1699109409468831</v>
      </c>
    </row>
    <row r="693" spans="15:30" x14ac:dyDescent="0.2">
      <c r="O693" s="6">
        <f t="shared" si="173"/>
        <v>69.990000000000293</v>
      </c>
      <c r="P693" s="6">
        <f t="shared" si="174"/>
        <v>70.000000000000298</v>
      </c>
      <c r="Q693" s="5">
        <f t="shared" si="175"/>
        <v>1.3054475392443352</v>
      </c>
      <c r="R693" s="5">
        <f t="shared" si="176"/>
        <v>1.3054475392443352</v>
      </c>
      <c r="S693" s="5">
        <f t="shared" si="177"/>
        <v>1.3255882157183085</v>
      </c>
      <c r="T693" s="5">
        <f t="shared" si="178"/>
        <v>1.3263705851006264</v>
      </c>
      <c r="U693" s="5">
        <f t="shared" si="179"/>
        <v>1.3263705851006264</v>
      </c>
      <c r="V693" s="5">
        <f t="shared" si="180"/>
        <v>1.3263705851006264</v>
      </c>
      <c r="W693" s="5">
        <f t="shared" si="181"/>
        <v>1.3263705851006264</v>
      </c>
      <c r="X693" s="5">
        <f t="shared" si="182"/>
        <v>1</v>
      </c>
      <c r="Y693" s="5">
        <f t="shared" si="183"/>
        <v>1.3054475392443352</v>
      </c>
      <c r="Z693" s="5">
        <f t="shared" si="184"/>
        <v>1.1126696257915167</v>
      </c>
      <c r="AA693" s="5">
        <f t="shared" si="185"/>
        <v>1.169014726418045</v>
      </c>
      <c r="AB693" s="5">
        <f t="shared" si="186"/>
        <v>1.169014726418045</v>
      </c>
      <c r="AC693" s="5">
        <f t="shared" si="187"/>
        <v>1.169014726418045</v>
      </c>
      <c r="AD693" s="5">
        <f t="shared" si="188"/>
        <v>1.169014726418045</v>
      </c>
    </row>
    <row r="694" spans="15:30" x14ac:dyDescent="0.2">
      <c r="O694" s="6">
        <f t="shared" si="173"/>
        <v>70.090000000000288</v>
      </c>
      <c r="P694" s="6">
        <f t="shared" si="174"/>
        <v>70.100000000000293</v>
      </c>
      <c r="Q694" s="5">
        <f t="shared" si="175"/>
        <v>1.3042206479722849</v>
      </c>
      <c r="R694" s="5">
        <f t="shared" si="176"/>
        <v>1.3042206479722849</v>
      </c>
      <c r="S694" s="5">
        <f t="shared" si="177"/>
        <v>1.3243720414610693</v>
      </c>
      <c r="T694" s="5">
        <f t="shared" si="178"/>
        <v>1.3251970712212493</v>
      </c>
      <c r="U694" s="5">
        <f t="shared" si="179"/>
        <v>1.3251970712212493</v>
      </c>
      <c r="V694" s="5">
        <f t="shared" si="180"/>
        <v>1.3251970712212493</v>
      </c>
      <c r="W694" s="5">
        <f t="shared" si="181"/>
        <v>1.3251970712212493</v>
      </c>
      <c r="X694" s="5">
        <f t="shared" si="182"/>
        <v>1</v>
      </c>
      <c r="Y694" s="5">
        <f t="shared" si="183"/>
        <v>1.3042206479722849</v>
      </c>
      <c r="Z694" s="5">
        <f t="shared" si="184"/>
        <v>1.1118864491685549</v>
      </c>
      <c r="AA694" s="5">
        <f t="shared" si="185"/>
        <v>1.1681226628220378</v>
      </c>
      <c r="AB694" s="5">
        <f t="shared" si="186"/>
        <v>1.1681226628220378</v>
      </c>
      <c r="AC694" s="5">
        <f t="shared" si="187"/>
        <v>1.1681226628220378</v>
      </c>
      <c r="AD694" s="5">
        <f t="shared" si="188"/>
        <v>1.1681226628220378</v>
      </c>
    </row>
    <row r="695" spans="15:30" x14ac:dyDescent="0.2">
      <c r="O695" s="6">
        <f t="shared" si="173"/>
        <v>70.190000000000282</v>
      </c>
      <c r="P695" s="6">
        <f t="shared" si="174"/>
        <v>70.200000000000287</v>
      </c>
      <c r="Q695" s="5">
        <f t="shared" si="175"/>
        <v>1.3029988163890984</v>
      </c>
      <c r="R695" s="5">
        <f t="shared" si="176"/>
        <v>1.3029988163890984</v>
      </c>
      <c r="S695" s="5">
        <f t="shared" si="177"/>
        <v>1.3231606908313924</v>
      </c>
      <c r="T695" s="5">
        <f t="shared" si="178"/>
        <v>1.3240281015905873</v>
      </c>
      <c r="U695" s="5">
        <f t="shared" si="179"/>
        <v>1.3240281015905873</v>
      </c>
      <c r="V695" s="5">
        <f t="shared" si="180"/>
        <v>1.3240281015905873</v>
      </c>
      <c r="W695" s="5">
        <f t="shared" si="181"/>
        <v>1.3240281015905873</v>
      </c>
      <c r="X695" s="5">
        <f t="shared" si="182"/>
        <v>1</v>
      </c>
      <c r="Y695" s="5">
        <f t="shared" si="183"/>
        <v>1.3029988163890984</v>
      </c>
      <c r="Z695" s="5">
        <f t="shared" si="184"/>
        <v>1.1111075219536246</v>
      </c>
      <c r="AA695" s="5">
        <f t="shared" si="185"/>
        <v>1.1672347287201761</v>
      </c>
      <c r="AB695" s="5">
        <f t="shared" si="186"/>
        <v>1.1672347287201761</v>
      </c>
      <c r="AC695" s="5">
        <f t="shared" si="187"/>
        <v>1.1672347287201761</v>
      </c>
      <c r="AD695" s="5">
        <f t="shared" si="188"/>
        <v>1.1672347287201761</v>
      </c>
    </row>
    <row r="696" spans="15:30" x14ac:dyDescent="0.2">
      <c r="O696" s="6">
        <f t="shared" si="173"/>
        <v>70.290000000000276</v>
      </c>
      <c r="P696" s="6">
        <f t="shared" si="174"/>
        <v>70.300000000000281</v>
      </c>
      <c r="Q696" s="5">
        <f t="shared" si="175"/>
        <v>1.3017820182500004</v>
      </c>
      <c r="R696" s="5">
        <f t="shared" si="176"/>
        <v>1.3017820182500004</v>
      </c>
      <c r="S696" s="5">
        <f t="shared" si="177"/>
        <v>1.3219541392758172</v>
      </c>
      <c r="T696" s="5">
        <f t="shared" si="178"/>
        <v>1.3228636534309706</v>
      </c>
      <c r="U696" s="5">
        <f t="shared" si="179"/>
        <v>1.3228636534309706</v>
      </c>
      <c r="V696" s="5">
        <f t="shared" si="180"/>
        <v>1.3228636534309706</v>
      </c>
      <c r="W696" s="5">
        <f t="shared" si="181"/>
        <v>1.3228636534309706</v>
      </c>
      <c r="X696" s="5">
        <f t="shared" si="182"/>
        <v>1</v>
      </c>
      <c r="Y696" s="5">
        <f t="shared" si="183"/>
        <v>1.3017820182500004</v>
      </c>
      <c r="Z696" s="5">
        <f t="shared" si="184"/>
        <v>1.1103328217937587</v>
      </c>
      <c r="AA696" s="5">
        <f t="shared" si="185"/>
        <v>1.1663509028206211</v>
      </c>
      <c r="AB696" s="5">
        <f t="shared" si="186"/>
        <v>1.1663509028206211</v>
      </c>
      <c r="AC696" s="5">
        <f t="shared" si="187"/>
        <v>1.1663509028206211</v>
      </c>
      <c r="AD696" s="5">
        <f t="shared" si="188"/>
        <v>1.1663509028206211</v>
      </c>
    </row>
    <row r="697" spans="15:30" x14ac:dyDescent="0.2">
      <c r="O697" s="6">
        <f t="shared" si="173"/>
        <v>70.390000000000271</v>
      </c>
      <c r="P697" s="6">
        <f t="shared" si="174"/>
        <v>70.400000000000276</v>
      </c>
      <c r="Q697" s="5">
        <f t="shared" si="175"/>
        <v>1.3005702274888147</v>
      </c>
      <c r="R697" s="5">
        <f t="shared" si="176"/>
        <v>1.3005702274888147</v>
      </c>
      <c r="S697" s="5">
        <f t="shared" si="177"/>
        <v>1.3207523624049884</v>
      </c>
      <c r="T697" s="5">
        <f t="shared" si="178"/>
        <v>1.3217037041148467</v>
      </c>
      <c r="U697" s="5">
        <f t="shared" si="179"/>
        <v>1.3217037041148467</v>
      </c>
      <c r="V697" s="5">
        <f t="shared" si="180"/>
        <v>1.3217037041148467</v>
      </c>
      <c r="W697" s="5">
        <f t="shared" si="181"/>
        <v>1.3217037041148467</v>
      </c>
      <c r="X697" s="5">
        <f t="shared" si="182"/>
        <v>1</v>
      </c>
      <c r="Y697" s="5">
        <f t="shared" si="183"/>
        <v>1.3005702274888147</v>
      </c>
      <c r="Z697" s="5">
        <f t="shared" si="184"/>
        <v>1.1095623264943266</v>
      </c>
      <c r="AA697" s="5">
        <f t="shared" si="185"/>
        <v>1.165471163977146</v>
      </c>
      <c r="AB697" s="5">
        <f t="shared" si="186"/>
        <v>1.165471163977146</v>
      </c>
      <c r="AC697" s="5">
        <f t="shared" si="187"/>
        <v>1.165471163977146</v>
      </c>
      <c r="AD697" s="5">
        <f t="shared" si="188"/>
        <v>1.165471163977146</v>
      </c>
    </row>
    <row r="698" spans="15:30" x14ac:dyDescent="0.2">
      <c r="O698" s="6">
        <f t="shared" si="173"/>
        <v>70.490000000000265</v>
      </c>
      <c r="P698" s="6">
        <f t="shared" si="174"/>
        <v>70.50000000000027</v>
      </c>
      <c r="Q698" s="5">
        <f t="shared" si="175"/>
        <v>1.2993634182164737</v>
      </c>
      <c r="R698" s="5">
        <f t="shared" si="176"/>
        <v>1.2993634182164737</v>
      </c>
      <c r="S698" s="5">
        <f t="shared" si="177"/>
        <v>1.319555335992306</v>
      </c>
      <c r="T698" s="5">
        <f t="shared" si="178"/>
        <v>1.3205482311635617</v>
      </c>
      <c r="U698" s="5">
        <f t="shared" si="179"/>
        <v>1.3205482311635617</v>
      </c>
      <c r="V698" s="5">
        <f t="shared" si="180"/>
        <v>1.3205482311635617</v>
      </c>
      <c r="W698" s="5">
        <f t="shared" si="181"/>
        <v>1.3205482311635617</v>
      </c>
      <c r="X698" s="5">
        <f t="shared" si="182"/>
        <v>1</v>
      </c>
      <c r="Y698" s="5">
        <f t="shared" si="183"/>
        <v>1.2993634182164737</v>
      </c>
      <c r="Z698" s="5">
        <f t="shared" si="184"/>
        <v>1.108796014017664</v>
      </c>
      <c r="AA698" s="5">
        <f t="shared" si="185"/>
        <v>1.1645954911879133</v>
      </c>
      <c r="AB698" s="5">
        <f t="shared" si="186"/>
        <v>1.1645954911879133</v>
      </c>
      <c r="AC698" s="5">
        <f t="shared" si="187"/>
        <v>1.1645954911879133</v>
      </c>
      <c r="AD698" s="5">
        <f t="shared" si="188"/>
        <v>1.1645954911879133</v>
      </c>
    </row>
    <row r="699" spans="15:30" x14ac:dyDescent="0.2">
      <c r="O699" s="6">
        <f t="shared" si="173"/>
        <v>70.590000000000259</v>
      </c>
      <c r="P699" s="6">
        <f t="shared" si="174"/>
        <v>70.600000000000264</v>
      </c>
      <c r="Q699" s="5">
        <f t="shared" si="175"/>
        <v>1.2981615647195399</v>
      </c>
      <c r="R699" s="5">
        <f t="shared" si="176"/>
        <v>1.2981615647195399</v>
      </c>
      <c r="S699" s="5">
        <f t="shared" si="177"/>
        <v>1.3183630359725893</v>
      </c>
      <c r="T699" s="5">
        <f t="shared" si="178"/>
        <v>1.3193972122461515</v>
      </c>
      <c r="U699" s="5">
        <f t="shared" si="179"/>
        <v>1.3193972122461515</v>
      </c>
      <c r="V699" s="5">
        <f t="shared" si="180"/>
        <v>1.3193972122461515</v>
      </c>
      <c r="W699" s="5">
        <f t="shared" si="181"/>
        <v>1.3193972122461515</v>
      </c>
      <c r="X699" s="5">
        <f t="shared" si="182"/>
        <v>1</v>
      </c>
      <c r="Y699" s="5">
        <f t="shared" si="183"/>
        <v>1.2981615647195399</v>
      </c>
      <c r="Z699" s="5">
        <f t="shared" si="184"/>
        <v>1.1080338624817165</v>
      </c>
      <c r="AA699" s="5">
        <f t="shared" si="185"/>
        <v>1.1637238635942657</v>
      </c>
      <c r="AB699" s="5">
        <f t="shared" si="186"/>
        <v>1.1637238635942657</v>
      </c>
      <c r="AC699" s="5">
        <f t="shared" si="187"/>
        <v>1.1637238635942657</v>
      </c>
      <c r="AD699" s="5">
        <f t="shared" si="188"/>
        <v>1.1637238635942657</v>
      </c>
    </row>
    <row r="700" spans="15:30" x14ac:dyDescent="0.2">
      <c r="O700" s="6">
        <f t="shared" si="173"/>
        <v>70.690000000000254</v>
      </c>
      <c r="P700" s="6">
        <f t="shared" si="174"/>
        <v>70.700000000000259</v>
      </c>
      <c r="Q700" s="5">
        <f t="shared" si="175"/>
        <v>1.2969646414587455</v>
      </c>
      <c r="R700" s="5">
        <f t="shared" si="176"/>
        <v>1.2969646414587455</v>
      </c>
      <c r="S700" s="5">
        <f t="shared" si="177"/>
        <v>1.3171754384407555</v>
      </c>
      <c r="T700" s="5">
        <f t="shared" si="178"/>
        <v>1.3182506251781481</v>
      </c>
      <c r="U700" s="5">
        <f t="shared" si="179"/>
        <v>1.3182506251781481</v>
      </c>
      <c r="V700" s="5">
        <f t="shared" si="180"/>
        <v>1.3182506251781481</v>
      </c>
      <c r="W700" s="5">
        <f t="shared" si="181"/>
        <v>1.3182506251781481</v>
      </c>
      <c r="X700" s="5">
        <f t="shared" si="182"/>
        <v>1</v>
      </c>
      <c r="Y700" s="5">
        <f t="shared" si="183"/>
        <v>1.2969646414587455</v>
      </c>
      <c r="Z700" s="5">
        <f t="shared" si="184"/>
        <v>1.1072758501586972</v>
      </c>
      <c r="AA700" s="5">
        <f t="shared" si="185"/>
        <v>1.1628562604795278</v>
      </c>
      <c r="AB700" s="5">
        <f t="shared" si="186"/>
        <v>1.1628562604795278</v>
      </c>
      <c r="AC700" s="5">
        <f t="shared" si="187"/>
        <v>1.1628562604795278</v>
      </c>
      <c r="AD700" s="5">
        <f t="shared" si="188"/>
        <v>1.1628562604795278</v>
      </c>
    </row>
    <row r="701" spans="15:30" x14ac:dyDescent="0.2">
      <c r="O701" s="6">
        <f t="shared" si="173"/>
        <v>70.790000000000248</v>
      </c>
      <c r="P701" s="6">
        <f t="shared" si="174"/>
        <v>70.800000000000253</v>
      </c>
      <c r="Q701" s="5">
        <f t="shared" si="175"/>
        <v>1.2957726230675422</v>
      </c>
      <c r="R701" s="5">
        <f t="shared" si="176"/>
        <v>1.2957726230675422</v>
      </c>
      <c r="S701" s="5">
        <f t="shared" si="177"/>
        <v>1.3159925196505076</v>
      </c>
      <c r="T701" s="5">
        <f t="shared" si="178"/>
        <v>1.3171084479203949</v>
      </c>
      <c r="U701" s="5">
        <f t="shared" si="179"/>
        <v>1.3171084479203949</v>
      </c>
      <c r="V701" s="5">
        <f t="shared" si="180"/>
        <v>1.3171084479203949</v>
      </c>
      <c r="W701" s="5">
        <f t="shared" si="181"/>
        <v>1.3171084479203949</v>
      </c>
      <c r="X701" s="5">
        <f t="shared" si="182"/>
        <v>1</v>
      </c>
      <c r="Y701" s="5">
        <f t="shared" si="183"/>
        <v>1.2957726230675422</v>
      </c>
      <c r="Z701" s="5">
        <f t="shared" si="184"/>
        <v>1.1065219554737578</v>
      </c>
      <c r="AA701" s="5">
        <f t="shared" si="185"/>
        <v>1.1619926612678197</v>
      </c>
      <c r="AB701" s="5">
        <f t="shared" si="186"/>
        <v>1.1619926612678197</v>
      </c>
      <c r="AC701" s="5">
        <f t="shared" si="187"/>
        <v>1.1619926612678197</v>
      </c>
      <c r="AD701" s="5">
        <f t="shared" si="188"/>
        <v>1.1619926612678197</v>
      </c>
    </row>
    <row r="702" spans="15:30" x14ac:dyDescent="0.2">
      <c r="O702" s="6">
        <f t="shared" si="173"/>
        <v>70.890000000000242</v>
      </c>
      <c r="P702" s="6">
        <f t="shared" si="174"/>
        <v>70.900000000000247</v>
      </c>
      <c r="Q702" s="5">
        <f t="shared" si="175"/>
        <v>1.2945854843506683</v>
      </c>
      <c r="R702" s="5">
        <f t="shared" si="176"/>
        <v>1.2945854843506683</v>
      </c>
      <c r="S702" s="5">
        <f t="shared" si="177"/>
        <v>1.3148142560130391</v>
      </c>
      <c r="T702" s="5">
        <f t="shared" si="178"/>
        <v>1.3159706585778743</v>
      </c>
      <c r="U702" s="5">
        <f t="shared" si="179"/>
        <v>1.3159706585778743</v>
      </c>
      <c r="V702" s="5">
        <f t="shared" si="180"/>
        <v>1.3159706585778743</v>
      </c>
      <c r="W702" s="5">
        <f t="shared" si="181"/>
        <v>1.3159706585778743</v>
      </c>
      <c r="X702" s="5">
        <f t="shared" si="182"/>
        <v>1</v>
      </c>
      <c r="Y702" s="5">
        <f t="shared" si="183"/>
        <v>1.2945854843506683</v>
      </c>
      <c r="Z702" s="5">
        <f t="shared" si="184"/>
        <v>1.1057721570036734</v>
      </c>
      <c r="AA702" s="5">
        <f t="shared" si="185"/>
        <v>1.1611330455228832</v>
      </c>
      <c r="AB702" s="5">
        <f t="shared" si="186"/>
        <v>1.1611330455228832</v>
      </c>
      <c r="AC702" s="5">
        <f t="shared" si="187"/>
        <v>1.1611330455228832</v>
      </c>
      <c r="AD702" s="5">
        <f t="shared" si="188"/>
        <v>1.1611330455228832</v>
      </c>
    </row>
    <row r="703" spans="15:30" x14ac:dyDescent="0.2">
      <c r="O703" s="6">
        <f t="shared" si="173"/>
        <v>70.990000000000236</v>
      </c>
      <c r="P703" s="6">
        <f t="shared" si="174"/>
        <v>71.000000000000242</v>
      </c>
      <c r="Q703" s="5">
        <f t="shared" si="175"/>
        <v>1.2934032002827294</v>
      </c>
      <c r="R703" s="5">
        <f t="shared" si="176"/>
        <v>1.2934032002827294</v>
      </c>
      <c r="S703" s="5">
        <f t="shared" si="177"/>
        <v>1.313640624095749</v>
      </c>
      <c r="T703" s="5">
        <f t="shared" si="178"/>
        <v>1.314837235398546</v>
      </c>
      <c r="U703" s="5">
        <f t="shared" si="179"/>
        <v>1.314837235398546</v>
      </c>
      <c r="V703" s="5">
        <f t="shared" si="180"/>
        <v>1.314837235398546</v>
      </c>
      <c r="W703" s="5">
        <f t="shared" si="181"/>
        <v>1.314837235398546</v>
      </c>
      <c r="X703" s="5">
        <f t="shared" si="182"/>
        <v>1</v>
      </c>
      <c r="Y703" s="5">
        <f t="shared" si="183"/>
        <v>1.2934032002827294</v>
      </c>
      <c r="Z703" s="5">
        <f t="shared" si="184"/>
        <v>1.1050264334755404</v>
      </c>
      <c r="AA703" s="5">
        <f t="shared" si="185"/>
        <v>1.1602773929469181</v>
      </c>
      <c r="AB703" s="5">
        <f t="shared" si="186"/>
        <v>1.1602773929469181</v>
      </c>
      <c r="AC703" s="5">
        <f t="shared" si="187"/>
        <v>1.1602773929469181</v>
      </c>
      <c r="AD703" s="5">
        <f t="shared" si="188"/>
        <v>1.1602773929469181</v>
      </c>
    </row>
    <row r="704" spans="15:30" x14ac:dyDescent="0.2">
      <c r="O704" s="6">
        <f t="shared" si="173"/>
        <v>71.090000000000231</v>
      </c>
      <c r="P704" s="6">
        <f t="shared" si="174"/>
        <v>71.100000000000236</v>
      </c>
      <c r="Q704" s="5">
        <f t="shared" si="175"/>
        <v>1.2922257460067916</v>
      </c>
      <c r="R704" s="5">
        <f t="shared" si="176"/>
        <v>1.2922257460067916</v>
      </c>
      <c r="S704" s="5">
        <f t="shared" si="177"/>
        <v>1.3124716006209678</v>
      </c>
      <c r="T704" s="5">
        <f t="shared" si="178"/>
        <v>1.3137081567721971</v>
      </c>
      <c r="U704" s="5">
        <f t="shared" si="179"/>
        <v>1.3137081567721971</v>
      </c>
      <c r="V704" s="5">
        <f t="shared" si="180"/>
        <v>1.3137081567721971</v>
      </c>
      <c r="W704" s="5">
        <f t="shared" si="181"/>
        <v>1.3137081567721971</v>
      </c>
      <c r="X704" s="5">
        <f t="shared" si="182"/>
        <v>1</v>
      </c>
      <c r="Y704" s="5">
        <f t="shared" si="183"/>
        <v>1.2922257460067916</v>
      </c>
      <c r="Z704" s="5">
        <f t="shared" si="184"/>
        <v>1.1042847637654885</v>
      </c>
      <c r="AA704" s="5">
        <f t="shared" si="185"/>
        <v>1.1594256833794321</v>
      </c>
      <c r="AB704" s="5">
        <f t="shared" si="186"/>
        <v>1.1594256833794321</v>
      </c>
      <c r="AC704" s="5">
        <f t="shared" si="187"/>
        <v>1.1594256833794321</v>
      </c>
      <c r="AD704" s="5">
        <f t="shared" si="188"/>
        <v>1.1594256833794321</v>
      </c>
    </row>
    <row r="705" spans="15:30" x14ac:dyDescent="0.2">
      <c r="O705" s="6">
        <f t="shared" si="173"/>
        <v>71.190000000000225</v>
      </c>
      <c r="P705" s="6">
        <f t="shared" si="174"/>
        <v>71.20000000000023</v>
      </c>
      <c r="Q705" s="5">
        <f t="shared" si="175"/>
        <v>1.2910530968329907</v>
      </c>
      <c r="R705" s="5">
        <f t="shared" si="176"/>
        <v>1.2910530968329907</v>
      </c>
      <c r="S705" s="5">
        <f t="shared" si="177"/>
        <v>1.3113071624646992</v>
      </c>
      <c r="T705" s="5">
        <f t="shared" si="178"/>
        <v>1.3125834012293021</v>
      </c>
      <c r="U705" s="5">
        <f t="shared" si="179"/>
        <v>1.3125834012293021</v>
      </c>
      <c r="V705" s="5">
        <f t="shared" si="180"/>
        <v>1.3125834012293021</v>
      </c>
      <c r="W705" s="5">
        <f t="shared" si="181"/>
        <v>1.3125834012293021</v>
      </c>
      <c r="X705" s="5">
        <f t="shared" si="182"/>
        <v>1</v>
      </c>
      <c r="Y705" s="5">
        <f t="shared" si="183"/>
        <v>1.2910530968329907</v>
      </c>
      <c r="Z705" s="5">
        <f t="shared" si="184"/>
        <v>1.1035471268974031</v>
      </c>
      <c r="AA705" s="5">
        <f t="shared" si="185"/>
        <v>1.1585778967960998</v>
      </c>
      <c r="AB705" s="5">
        <f t="shared" si="186"/>
        <v>1.1585778967960998</v>
      </c>
      <c r="AC705" s="5">
        <f t="shared" si="187"/>
        <v>1.1585778967960998</v>
      </c>
      <c r="AD705" s="5">
        <f t="shared" si="188"/>
        <v>1.1585778967960998</v>
      </c>
    </row>
    <row r="706" spans="15:30" x14ac:dyDescent="0.2">
      <c r="O706" s="6">
        <f t="shared" si="173"/>
        <v>71.290000000000219</v>
      </c>
      <c r="P706" s="6">
        <f t="shared" si="174"/>
        <v>71.300000000000225</v>
      </c>
      <c r="Q706" s="5">
        <f t="shared" si="175"/>
        <v>1.2898852282371522</v>
      </c>
      <c r="R706" s="5">
        <f t="shared" si="176"/>
        <v>1.2898852282371522</v>
      </c>
      <c r="S706" s="5">
        <f t="shared" si="177"/>
        <v>1.3101472866553718</v>
      </c>
      <c r="T706" s="5">
        <f t="shared" si="178"/>
        <v>1.3114629474398958</v>
      </c>
      <c r="U706" s="5">
        <f t="shared" si="179"/>
        <v>1.3114629474398958</v>
      </c>
      <c r="V706" s="5">
        <f t="shared" si="180"/>
        <v>1.3114629474398958</v>
      </c>
      <c r="W706" s="5">
        <f t="shared" si="181"/>
        <v>1.3114629474398958</v>
      </c>
      <c r="X706" s="5">
        <f t="shared" si="182"/>
        <v>1</v>
      </c>
      <c r="Y706" s="5">
        <f t="shared" si="183"/>
        <v>1.2898852282371522</v>
      </c>
      <c r="Z706" s="5">
        <f t="shared" si="184"/>
        <v>1.1028135020416643</v>
      </c>
      <c r="AA706" s="5">
        <f t="shared" si="185"/>
        <v>1.1577340133076337</v>
      </c>
      <c r="AB706" s="5">
        <f t="shared" si="186"/>
        <v>1.1577340133076337</v>
      </c>
      <c r="AC706" s="5">
        <f t="shared" si="187"/>
        <v>1.1577340133076337</v>
      </c>
      <c r="AD706" s="5">
        <f t="shared" si="188"/>
        <v>1.1577340133076337</v>
      </c>
    </row>
    <row r="707" spans="15:30" x14ac:dyDescent="0.2">
      <c r="O707" s="6">
        <f t="shared" ref="O707:O770" si="189">P707-0.01</f>
        <v>71.390000000000214</v>
      </c>
      <c r="P707" s="6">
        <f t="shared" si="174"/>
        <v>71.400000000000219</v>
      </c>
      <c r="Q707" s="5">
        <f t="shared" si="175"/>
        <v>1.2887221158594271</v>
      </c>
      <c r="R707" s="5">
        <f t="shared" si="176"/>
        <v>1.2887221158594271</v>
      </c>
      <c r="S707" s="5">
        <f t="shared" si="177"/>
        <v>1.3089919503726031</v>
      </c>
      <c r="T707" s="5">
        <f t="shared" si="178"/>
        <v>1.3103467742124535</v>
      </c>
      <c r="U707" s="5">
        <f t="shared" si="179"/>
        <v>1.3103467742124535</v>
      </c>
      <c r="V707" s="5">
        <f t="shared" si="180"/>
        <v>1.3103467742124535</v>
      </c>
      <c r="W707" s="5">
        <f t="shared" si="181"/>
        <v>1.3103467742124535</v>
      </c>
      <c r="X707" s="5">
        <f t="shared" si="182"/>
        <v>1</v>
      </c>
      <c r="Y707" s="5">
        <f t="shared" si="183"/>
        <v>1.2887221158594271</v>
      </c>
      <c r="Z707" s="5">
        <f t="shared" si="184"/>
        <v>1.1020838685138963</v>
      </c>
      <c r="AA707" s="5">
        <f t="shared" si="185"/>
        <v>1.1568940131586676</v>
      </c>
      <c r="AB707" s="5">
        <f t="shared" si="186"/>
        <v>1.1568940131586676</v>
      </c>
      <c r="AC707" s="5">
        <f t="shared" si="187"/>
        <v>1.1568940131586676</v>
      </c>
      <c r="AD707" s="5">
        <f t="shared" si="188"/>
        <v>1.1568940131586676</v>
      </c>
    </row>
    <row r="708" spans="15:30" x14ac:dyDescent="0.2">
      <c r="O708" s="6">
        <f t="shared" si="189"/>
        <v>71.490000000000208</v>
      </c>
      <c r="P708" s="6">
        <f t="shared" ref="P708:P771" si="190">P707+0.1</f>
        <v>71.500000000000213</v>
      </c>
      <c r="Q708" s="5">
        <f t="shared" ref="Q708:Q771" si="191">IF($P708&gt;=$D$5,1,10^($C$5*LOG(MAX($P708,$E$5)/$D$5)^2))</f>
        <v>1.2875637355029406</v>
      </c>
      <c r="R708" s="5">
        <f t="shared" ref="R708:R771" si="192">IF($P708&gt;=$D$6,1,10^($C$6*LOG(MAX($P708,$E$6)/$D$6)^2))</f>
        <v>1.2875637355029406</v>
      </c>
      <c r="S708" s="5">
        <f t="shared" ref="S708:S771" si="193">IF($P708&gt;=$D$7,1,10^($C$7*LOG(MAX($P708,$E$7)/$D$7)^2))</f>
        <v>1.3078411309459745</v>
      </c>
      <c r="T708" s="5">
        <f t="shared" ref="T708:T771" si="194">IF($P708&gt;=$D$8,1,10^($C$8*LOG(MAX($P708,$E$8)/$D$8)^2))</f>
        <v>1.3092348604927857</v>
      </c>
      <c r="U708" s="5">
        <f t="shared" ref="U708:U771" si="195">IF($P708&gt;=$D$9,1,10^($C$9*LOG(MAX($P708,$E$9)/$D$9)^2))</f>
        <v>1.3092348604927857</v>
      </c>
      <c r="V708" s="5">
        <f t="shared" ref="V708:V771" si="196">IF($P708&gt;=$D$10,1,10^($C$10*LOG(MAX($P708,$E$10)/$D$10)^2))</f>
        <v>1.3092348604927857</v>
      </c>
      <c r="W708" s="5">
        <f t="shared" ref="W708:W771" si="197">IF($P708&gt;=$D$11,1,10^($C$11*LOG(MAX($P708,$E$11)/$D$11)^2))</f>
        <v>1.3092348604927857</v>
      </c>
      <c r="X708" s="5">
        <f t="shared" ref="X708:X771" si="198">IF($P708&gt;=$H710,1,10^($G$5*LOG(MAX($P708,$I$5)/$H$5)^2))</f>
        <v>1</v>
      </c>
      <c r="Y708" s="5">
        <f t="shared" ref="Y708:Y771" si="199">IF($P708&gt;=$H$6,1,10^($G$6*LOG(MAX($P708,$I$6)/$H$6)^2))</f>
        <v>1.2875637355029406</v>
      </c>
      <c r="Z708" s="5">
        <f t="shared" ref="Z708:Z771" si="200">IF($P708&gt;=$H$7,1,10^($G$7*LOG(MAX($P708,$I$7)/$H$7)^2))</f>
        <v>1.1013582057737288</v>
      </c>
      <c r="AA708" s="5">
        <f t="shared" ref="AA708:AA771" si="201">IF(P708&gt;=$H$8,1,10^($G$8*LOG(MAX($P708,$I$8)/$H$8)^2))</f>
        <v>1.1560578767266487</v>
      </c>
      <c r="AB708" s="5">
        <f t="shared" ref="AB708:AB771" si="202">IF($P708&gt;=$H$9,1,10^($G$9*LOG(MAX($P708,$I$9)/$H$9)^2))</f>
        <v>1.1560578767266487</v>
      </c>
      <c r="AC708" s="5">
        <f t="shared" ref="AC708:AC771" si="203">IF($P708&gt;=$H$10,1,10^($G$10*LOG(MAX($P708,$I$10)/$H$10)^2))</f>
        <v>1.1560578767266487</v>
      </c>
      <c r="AD708" s="5">
        <f t="shared" ref="AD708:AD771" si="204">IF($P708&gt;=$H$11,1,10^($G$11*LOG(MAX($P708,$I$11)/$H$11)^2))</f>
        <v>1.1560578767266487</v>
      </c>
    </row>
    <row r="709" spans="15:30" x14ac:dyDescent="0.2">
      <c r="O709" s="6">
        <f t="shared" si="189"/>
        <v>71.590000000000202</v>
      </c>
      <c r="P709" s="6">
        <f t="shared" si="190"/>
        <v>71.600000000000207</v>
      </c>
      <c r="Q709" s="5">
        <f t="shared" si="191"/>
        <v>1.2864100631324524</v>
      </c>
      <c r="R709" s="5">
        <f t="shared" si="192"/>
        <v>1.2864100631324524</v>
      </c>
      <c r="S709" s="5">
        <f t="shared" si="193"/>
        <v>1.3066948058538208</v>
      </c>
      <c r="T709" s="5">
        <f t="shared" si="194"/>
        <v>1.3081271853629406</v>
      </c>
      <c r="U709" s="5">
        <f t="shared" si="195"/>
        <v>1.3081271853629406</v>
      </c>
      <c r="V709" s="5">
        <f t="shared" si="196"/>
        <v>1.3081271853629406</v>
      </c>
      <c r="W709" s="5">
        <f t="shared" si="197"/>
        <v>1.3081271853629406</v>
      </c>
      <c r="X709" s="5">
        <f t="shared" si="198"/>
        <v>1</v>
      </c>
      <c r="Y709" s="5">
        <f t="shared" si="199"/>
        <v>1.2864100631324524</v>
      </c>
      <c r="Z709" s="5">
        <f t="shared" si="200"/>
        <v>1.1006364934235737</v>
      </c>
      <c r="AA709" s="5">
        <f t="shared" si="201"/>
        <v>1.1552255845207422</v>
      </c>
      <c r="AB709" s="5">
        <f t="shared" si="202"/>
        <v>1.1552255845207422</v>
      </c>
      <c r="AC709" s="5">
        <f t="shared" si="203"/>
        <v>1.1552255845207422</v>
      </c>
      <c r="AD709" s="5">
        <f t="shared" si="204"/>
        <v>1.1552255845207422</v>
      </c>
    </row>
    <row r="710" spans="15:30" x14ac:dyDescent="0.2">
      <c r="O710" s="6">
        <f t="shared" si="189"/>
        <v>71.690000000000197</v>
      </c>
      <c r="P710" s="6">
        <f t="shared" si="190"/>
        <v>71.700000000000202</v>
      </c>
      <c r="Q710" s="5">
        <f t="shared" si="191"/>
        <v>1.2852610748730324</v>
      </c>
      <c r="R710" s="5">
        <f t="shared" si="192"/>
        <v>1.2852610748730324</v>
      </c>
      <c r="S710" s="5">
        <f t="shared" si="193"/>
        <v>1.305552952722028</v>
      </c>
      <c r="T710" s="5">
        <f t="shared" si="194"/>
        <v>1.3070237280401176</v>
      </c>
      <c r="U710" s="5">
        <f t="shared" si="195"/>
        <v>1.3070237280401176</v>
      </c>
      <c r="V710" s="5">
        <f t="shared" si="196"/>
        <v>1.3070237280401176</v>
      </c>
      <c r="W710" s="5">
        <f t="shared" si="197"/>
        <v>1.3070237280401176</v>
      </c>
      <c r="X710" s="5">
        <f t="shared" si="198"/>
        <v>1</v>
      </c>
      <c r="Y710" s="5">
        <f t="shared" si="199"/>
        <v>1.2852610748730324</v>
      </c>
      <c r="Z710" s="5">
        <f t="shared" si="200"/>
        <v>1.0999187112074105</v>
      </c>
      <c r="AA710" s="5">
        <f t="shared" si="201"/>
        <v>1.1543971171807452</v>
      </c>
      <c r="AB710" s="5">
        <f t="shared" si="202"/>
        <v>1.1543971171807452</v>
      </c>
      <c r="AC710" s="5">
        <f t="shared" si="203"/>
        <v>1.1543971171807452</v>
      </c>
      <c r="AD710" s="5">
        <f t="shared" si="204"/>
        <v>1.1543971171807452</v>
      </c>
    </row>
    <row r="711" spans="15:30" x14ac:dyDescent="0.2">
      <c r="O711" s="6">
        <f t="shared" si="189"/>
        <v>71.790000000000191</v>
      </c>
      <c r="P711" s="6">
        <f t="shared" si="190"/>
        <v>71.800000000000196</v>
      </c>
      <c r="Q711" s="5">
        <f t="shared" si="191"/>
        <v>1.2841167470087467</v>
      </c>
      <c r="R711" s="5">
        <f t="shared" si="192"/>
        <v>1.2841167470087467</v>
      </c>
      <c r="S711" s="5">
        <f t="shared" si="193"/>
        <v>1.3044155493228453</v>
      </c>
      <c r="T711" s="5">
        <f t="shared" si="194"/>
        <v>1.3059244678755919</v>
      </c>
      <c r="U711" s="5">
        <f t="shared" si="195"/>
        <v>1.3059244678755919</v>
      </c>
      <c r="V711" s="5">
        <f t="shared" si="196"/>
        <v>1.3059244678755919</v>
      </c>
      <c r="W711" s="5">
        <f t="shared" si="197"/>
        <v>1.3059244678755919</v>
      </c>
      <c r="X711" s="5">
        <f t="shared" si="198"/>
        <v>1</v>
      </c>
      <c r="Y711" s="5">
        <f t="shared" si="199"/>
        <v>1.2841167470087467</v>
      </c>
      <c r="Z711" s="5">
        <f t="shared" si="200"/>
        <v>1.0992048390095872</v>
      </c>
      <c r="AA711" s="5">
        <f t="shared" si="201"/>
        <v>1.1535724554760132</v>
      </c>
      <c r="AB711" s="5">
        <f t="shared" si="202"/>
        <v>1.1535724554760132</v>
      </c>
      <c r="AC711" s="5">
        <f t="shared" si="203"/>
        <v>1.1535724554760132</v>
      </c>
      <c r="AD711" s="5">
        <f t="shared" si="204"/>
        <v>1.1535724554760132</v>
      </c>
    </row>
    <row r="712" spans="15:30" x14ac:dyDescent="0.2">
      <c r="O712" s="6">
        <f t="shared" si="189"/>
        <v>71.890000000000185</v>
      </c>
      <c r="P712" s="6">
        <f t="shared" si="190"/>
        <v>71.90000000000019</v>
      </c>
      <c r="Q712" s="5">
        <f t="shared" si="191"/>
        <v>1.2829770559813585</v>
      </c>
      <c r="R712" s="5">
        <f t="shared" si="192"/>
        <v>1.2829770559813585</v>
      </c>
      <c r="S712" s="5">
        <f t="shared" si="193"/>
        <v>1.3032825735737055</v>
      </c>
      <c r="T712" s="5">
        <f t="shared" si="194"/>
        <v>1.3048293843536487</v>
      </c>
      <c r="U712" s="5">
        <f t="shared" si="195"/>
        <v>1.3048293843536487</v>
      </c>
      <c r="V712" s="5">
        <f t="shared" si="196"/>
        <v>1.3048293843536487</v>
      </c>
      <c r="W712" s="5">
        <f t="shared" si="197"/>
        <v>1.3048293843536487</v>
      </c>
      <c r="X712" s="5">
        <f t="shared" si="198"/>
        <v>1</v>
      </c>
      <c r="Y712" s="5">
        <f t="shared" si="199"/>
        <v>1.2829770559813585</v>
      </c>
      <c r="Z712" s="5">
        <f t="shared" si="200"/>
        <v>1.0984948568536301</v>
      </c>
      <c r="AA712" s="5">
        <f t="shared" si="201"/>
        <v>1.1527515803043946</v>
      </c>
      <c r="AB712" s="5">
        <f t="shared" si="202"/>
        <v>1.1527515803043946</v>
      </c>
      <c r="AC712" s="5">
        <f t="shared" si="203"/>
        <v>1.1527515803043946</v>
      </c>
      <c r="AD712" s="5">
        <f t="shared" si="204"/>
        <v>1.1527515803043946</v>
      </c>
    </row>
    <row r="713" spans="15:30" x14ac:dyDescent="0.2">
      <c r="O713" s="6">
        <f t="shared" si="189"/>
        <v>71.99000000000018</v>
      </c>
      <c r="P713" s="6">
        <f t="shared" si="190"/>
        <v>72.000000000000185</v>
      </c>
      <c r="Q713" s="5">
        <f t="shared" si="191"/>
        <v>1.28184197838904</v>
      </c>
      <c r="R713" s="5">
        <f t="shared" si="192"/>
        <v>1.28184197838904</v>
      </c>
      <c r="S713" s="5">
        <f t="shared" si="193"/>
        <v>1.3021540035360606</v>
      </c>
      <c r="T713" s="5">
        <f t="shared" si="194"/>
        <v>1.3037384570905273</v>
      </c>
      <c r="U713" s="5">
        <f t="shared" si="195"/>
        <v>1.3037384570905273</v>
      </c>
      <c r="V713" s="5">
        <f t="shared" si="196"/>
        <v>1.3037384570905273</v>
      </c>
      <c r="W713" s="5">
        <f t="shared" si="197"/>
        <v>1.3037384570905273</v>
      </c>
      <c r="X713" s="5">
        <f t="shared" si="198"/>
        <v>1</v>
      </c>
      <c r="Y713" s="5">
        <f t="shared" si="199"/>
        <v>1.28184197838904</v>
      </c>
      <c r="Z713" s="5">
        <f t="shared" si="200"/>
        <v>1.097788744901069</v>
      </c>
      <c r="AA713" s="5">
        <f t="shared" si="201"/>
        <v>1.1519344726911773</v>
      </c>
      <c r="AB713" s="5">
        <f t="shared" si="202"/>
        <v>1.1519344726911773</v>
      </c>
      <c r="AC713" s="5">
        <f t="shared" si="203"/>
        <v>1.1519344726911773</v>
      </c>
      <c r="AD713" s="5">
        <f t="shared" si="204"/>
        <v>1.1519344726911773</v>
      </c>
    </row>
    <row r="714" spans="15:30" x14ac:dyDescent="0.2">
      <c r="O714" s="6">
        <f t="shared" si="189"/>
        <v>72.090000000000174</v>
      </c>
      <c r="P714" s="6">
        <f t="shared" si="190"/>
        <v>72.100000000000179</v>
      </c>
      <c r="Q714" s="5">
        <f t="shared" si="191"/>
        <v>1.2807114909850983</v>
      </c>
      <c r="R714" s="5">
        <f t="shared" si="192"/>
        <v>1.2807114909850983</v>
      </c>
      <c r="S714" s="5">
        <f t="shared" si="193"/>
        <v>1.3010298174142243</v>
      </c>
      <c r="T714" s="5">
        <f t="shared" si="194"/>
        <v>1.302651665833374</v>
      </c>
      <c r="U714" s="5">
        <f t="shared" si="195"/>
        <v>1.302651665833374</v>
      </c>
      <c r="V714" s="5">
        <f t="shared" si="196"/>
        <v>1.302651665833374</v>
      </c>
      <c r="W714" s="5">
        <f t="shared" si="197"/>
        <v>1.302651665833374</v>
      </c>
      <c r="X714" s="5">
        <f t="shared" si="198"/>
        <v>1</v>
      </c>
      <c r="Y714" s="5">
        <f t="shared" si="199"/>
        <v>1.2807114909850983</v>
      </c>
      <c r="Z714" s="5">
        <f t="shared" si="200"/>
        <v>1.09708648345027</v>
      </c>
      <c r="AA714" s="5">
        <f t="shared" si="201"/>
        <v>1.151121113788045</v>
      </c>
      <c r="AB714" s="5">
        <f t="shared" si="202"/>
        <v>1.151121113788045</v>
      </c>
      <c r="AC714" s="5">
        <f t="shared" si="203"/>
        <v>1.151121113788045</v>
      </c>
      <c r="AD714" s="5">
        <f t="shared" si="204"/>
        <v>1.151121113788045</v>
      </c>
    </row>
    <row r="715" spans="15:30" x14ac:dyDescent="0.2">
      <c r="O715" s="6">
        <f t="shared" si="189"/>
        <v>72.190000000000168</v>
      </c>
      <c r="P715" s="6">
        <f t="shared" si="190"/>
        <v>72.200000000000173</v>
      </c>
      <c r="Q715" s="5">
        <f t="shared" si="191"/>
        <v>1.2795855706767114</v>
      </c>
      <c r="R715" s="5">
        <f t="shared" si="192"/>
        <v>1.2795855706767114</v>
      </c>
      <c r="S715" s="5">
        <f t="shared" si="193"/>
        <v>1.2999099935542282</v>
      </c>
      <c r="T715" s="5">
        <f t="shared" si="194"/>
        <v>1.3015689904592085</v>
      </c>
      <c r="U715" s="5">
        <f t="shared" si="195"/>
        <v>1.3015689904592085</v>
      </c>
      <c r="V715" s="5">
        <f t="shared" si="196"/>
        <v>1.3015689904592085</v>
      </c>
      <c r="W715" s="5">
        <f t="shared" si="197"/>
        <v>1.3015689904592085</v>
      </c>
      <c r="X715" s="5">
        <f t="shared" si="198"/>
        <v>1</v>
      </c>
      <c r="Y715" s="5">
        <f t="shared" si="199"/>
        <v>1.2795855706767114</v>
      </c>
      <c r="Z715" s="5">
        <f t="shared" si="200"/>
        <v>1.0963880529352839</v>
      </c>
      <c r="AA715" s="5">
        <f t="shared" si="201"/>
        <v>1.1503114848720442</v>
      </c>
      <c r="AB715" s="5">
        <f t="shared" si="202"/>
        <v>1.1503114848720442</v>
      </c>
      <c r="AC715" s="5">
        <f t="shared" si="203"/>
        <v>1.1503114848720442</v>
      </c>
      <c r="AD715" s="5">
        <f t="shared" si="204"/>
        <v>1.1503114848720442</v>
      </c>
    </row>
    <row r="716" spans="15:30" x14ac:dyDescent="0.2">
      <c r="O716" s="6">
        <f t="shared" si="189"/>
        <v>72.290000000000163</v>
      </c>
      <c r="P716" s="6">
        <f t="shared" si="190"/>
        <v>72.300000000000168</v>
      </c>
      <c r="Q716" s="5">
        <f t="shared" si="191"/>
        <v>1.2784641945236792</v>
      </c>
      <c r="R716" s="5">
        <f t="shared" si="192"/>
        <v>1.2784641945236792</v>
      </c>
      <c r="S716" s="5">
        <f t="shared" si="193"/>
        <v>1.2987945104426888</v>
      </c>
      <c r="T716" s="5">
        <f t="shared" si="194"/>
        <v>1.3004904109738957</v>
      </c>
      <c r="U716" s="5">
        <f t="shared" si="195"/>
        <v>1.3004904109738957</v>
      </c>
      <c r="V716" s="5">
        <f t="shared" si="196"/>
        <v>1.3004904109738957</v>
      </c>
      <c r="W716" s="5">
        <f t="shared" si="197"/>
        <v>1.3004904109738957</v>
      </c>
      <c r="X716" s="5">
        <f t="shared" si="198"/>
        <v>1</v>
      </c>
      <c r="Y716" s="5">
        <f t="shared" si="199"/>
        <v>1.2784641945236792</v>
      </c>
      <c r="Z716" s="5">
        <f t="shared" si="200"/>
        <v>1.0956934339247029</v>
      </c>
      <c r="AA716" s="5">
        <f t="shared" si="201"/>
        <v>1.1495055673445587</v>
      </c>
      <c r="AB716" s="5">
        <f t="shared" si="202"/>
        <v>1.1495055673445587</v>
      </c>
      <c r="AC716" s="5">
        <f t="shared" si="203"/>
        <v>1.1495055673445587</v>
      </c>
      <c r="AD716" s="5">
        <f t="shared" si="204"/>
        <v>1.1495055673445587</v>
      </c>
    </row>
    <row r="717" spans="15:30" x14ac:dyDescent="0.2">
      <c r="O717" s="6">
        <f t="shared" si="189"/>
        <v>72.390000000000157</v>
      </c>
      <c r="P717" s="6">
        <f t="shared" si="190"/>
        <v>72.400000000000162</v>
      </c>
      <c r="Q717" s="5">
        <f t="shared" si="191"/>
        <v>1.2773473397371831</v>
      </c>
      <c r="R717" s="5">
        <f t="shared" si="192"/>
        <v>1.2773473397371831</v>
      </c>
      <c r="S717" s="5">
        <f t="shared" si="193"/>
        <v>1.297683346705683</v>
      </c>
      <c r="T717" s="5">
        <f t="shared" si="194"/>
        <v>1.2994159075111298</v>
      </c>
      <c r="U717" s="5">
        <f t="shared" si="195"/>
        <v>1.2994159075111298</v>
      </c>
      <c r="V717" s="5">
        <f t="shared" si="196"/>
        <v>1.2994159075111298</v>
      </c>
      <c r="W717" s="5">
        <f t="shared" si="197"/>
        <v>1.2994159075111298</v>
      </c>
      <c r="X717" s="5">
        <f t="shared" si="198"/>
        <v>1</v>
      </c>
      <c r="Y717" s="5">
        <f t="shared" si="199"/>
        <v>1.2773473397371831</v>
      </c>
      <c r="Z717" s="5">
        <f t="shared" si="200"/>
        <v>1.0950026071205312</v>
      </c>
      <c r="AA717" s="5">
        <f t="shared" si="201"/>
        <v>1.1487033427302979</v>
      </c>
      <c r="AB717" s="5">
        <f t="shared" si="202"/>
        <v>1.1487033427302979</v>
      </c>
      <c r="AC717" s="5">
        <f t="shared" si="203"/>
        <v>1.1487033427302979</v>
      </c>
      <c r="AD717" s="5">
        <f t="shared" si="204"/>
        <v>1.1487033427302979</v>
      </c>
    </row>
    <row r="718" spans="15:30" x14ac:dyDescent="0.2">
      <c r="O718" s="6">
        <f t="shared" si="189"/>
        <v>72.490000000000151</v>
      </c>
      <c r="P718" s="6">
        <f t="shared" si="190"/>
        <v>72.500000000000156</v>
      </c>
      <c r="Q718" s="5">
        <f t="shared" si="191"/>
        <v>1.2762349836785609</v>
      </c>
      <c r="R718" s="5">
        <f t="shared" si="192"/>
        <v>1.2762349836785609</v>
      </c>
      <c r="S718" s="5">
        <f t="shared" si="193"/>
        <v>1.296576481107637</v>
      </c>
      <c r="T718" s="5">
        <f t="shared" si="194"/>
        <v>1.2983454603314268</v>
      </c>
      <c r="U718" s="5">
        <f t="shared" si="195"/>
        <v>1.2983454603314268</v>
      </c>
      <c r="V718" s="5">
        <f t="shared" si="196"/>
        <v>1.2983454603314268</v>
      </c>
      <c r="W718" s="5">
        <f t="shared" si="197"/>
        <v>1.2983454603314268</v>
      </c>
      <c r="X718" s="5">
        <f t="shared" si="198"/>
        <v>1</v>
      </c>
      <c r="Y718" s="5">
        <f t="shared" si="199"/>
        <v>1.2762349836785609</v>
      </c>
      <c r="Z718" s="5">
        <f t="shared" si="200"/>
        <v>1.0943155533570645</v>
      </c>
      <c r="AA718" s="5">
        <f t="shared" si="201"/>
        <v>1.1479047926762924</v>
      </c>
      <c r="AB718" s="5">
        <f t="shared" si="202"/>
        <v>1.1479047926762924</v>
      </c>
      <c r="AC718" s="5">
        <f t="shared" si="203"/>
        <v>1.1479047926762924</v>
      </c>
      <c r="AD718" s="5">
        <f t="shared" si="204"/>
        <v>1.1479047926762924</v>
      </c>
    </row>
    <row r="719" spans="15:30" x14ac:dyDescent="0.2">
      <c r="O719" s="6">
        <f t="shared" si="189"/>
        <v>72.590000000000146</v>
      </c>
      <c r="P719" s="6">
        <f t="shared" si="190"/>
        <v>72.600000000000151</v>
      </c>
      <c r="Q719" s="5">
        <f t="shared" si="191"/>
        <v>1.2751271038580914</v>
      </c>
      <c r="R719" s="5">
        <f t="shared" si="192"/>
        <v>1.2751271038580914</v>
      </c>
      <c r="S719" s="5">
        <f t="shared" si="193"/>
        <v>1.2954738925502243</v>
      </c>
      <c r="T719" s="5">
        <f t="shared" si="194"/>
        <v>1.2972790498211266</v>
      </c>
      <c r="U719" s="5">
        <f t="shared" si="195"/>
        <v>1.2972790498211266</v>
      </c>
      <c r="V719" s="5">
        <f t="shared" si="196"/>
        <v>1.2972790498211266</v>
      </c>
      <c r="W719" s="5">
        <f t="shared" si="197"/>
        <v>1.2972790498211266</v>
      </c>
      <c r="X719" s="5">
        <f t="shared" si="198"/>
        <v>1</v>
      </c>
      <c r="Y719" s="5">
        <f t="shared" si="199"/>
        <v>1.2751271038580914</v>
      </c>
      <c r="Z719" s="5">
        <f t="shared" si="200"/>
        <v>1.0936322535997827</v>
      </c>
      <c r="AA719" s="5">
        <f t="shared" si="201"/>
        <v>1.1471098989508983</v>
      </c>
      <c r="AB719" s="5">
        <f t="shared" si="202"/>
        <v>1.1471098989508983</v>
      </c>
      <c r="AC719" s="5">
        <f t="shared" si="203"/>
        <v>1.1471098989508983</v>
      </c>
      <c r="AD719" s="5">
        <f t="shared" si="204"/>
        <v>1.1471098989508983</v>
      </c>
    </row>
    <row r="720" spans="15:30" x14ac:dyDescent="0.2">
      <c r="O720" s="6">
        <f t="shared" si="189"/>
        <v>72.69000000000014</v>
      </c>
      <c r="P720" s="6">
        <f t="shared" si="190"/>
        <v>72.700000000000145</v>
      </c>
      <c r="Q720" s="5">
        <f t="shared" si="191"/>
        <v>1.2740236779337906</v>
      </c>
      <c r="R720" s="5">
        <f t="shared" si="192"/>
        <v>1.2740236779337906</v>
      </c>
      <c r="S720" s="5">
        <f t="shared" si="193"/>
        <v>1.2943755600712736</v>
      </c>
      <c r="T720" s="5">
        <f t="shared" si="194"/>
        <v>1.2962166564914057</v>
      </c>
      <c r="U720" s="5">
        <f t="shared" si="195"/>
        <v>1.2962166564914057</v>
      </c>
      <c r="V720" s="5">
        <f t="shared" si="196"/>
        <v>1.2962166564914057</v>
      </c>
      <c r="W720" s="5">
        <f t="shared" si="197"/>
        <v>1.2962166564914057</v>
      </c>
      <c r="X720" s="5">
        <f t="shared" si="198"/>
        <v>1</v>
      </c>
      <c r="Y720" s="5">
        <f t="shared" si="199"/>
        <v>1.2740236779337906</v>
      </c>
      <c r="Z720" s="5">
        <f t="shared" si="200"/>
        <v>1.0929526889442516</v>
      </c>
      <c r="AA720" s="5">
        <f t="shared" si="201"/>
        <v>1.146318643442815</v>
      </c>
      <c r="AB720" s="5">
        <f t="shared" si="202"/>
        <v>1.146318643442815</v>
      </c>
      <c r="AC720" s="5">
        <f t="shared" si="203"/>
        <v>1.146318643442815</v>
      </c>
      <c r="AD720" s="5">
        <f t="shared" si="204"/>
        <v>1.146318643442815</v>
      </c>
    </row>
    <row r="721" spans="15:30" x14ac:dyDescent="0.2">
      <c r="O721" s="6">
        <f t="shared" si="189"/>
        <v>72.790000000000134</v>
      </c>
      <c r="P721" s="6">
        <f t="shared" si="190"/>
        <v>72.800000000000139</v>
      </c>
      <c r="Q721" s="5">
        <f t="shared" si="191"/>
        <v>1.2729246837102208</v>
      </c>
      <c r="R721" s="5">
        <f t="shared" si="192"/>
        <v>1.2729246837102208</v>
      </c>
      <c r="S721" s="5">
        <f t="shared" si="193"/>
        <v>1.2932814628436884</v>
      </c>
      <c r="T721" s="5">
        <f t="shared" si="194"/>
        <v>1.2951582609772967</v>
      </c>
      <c r="U721" s="5">
        <f t="shared" si="195"/>
        <v>1.2951582609772967</v>
      </c>
      <c r="V721" s="5">
        <f t="shared" si="196"/>
        <v>1.2951582609772967</v>
      </c>
      <c r="W721" s="5">
        <f t="shared" si="197"/>
        <v>1.2951582609772967</v>
      </c>
      <c r="X721" s="5">
        <f t="shared" si="198"/>
        <v>1</v>
      </c>
      <c r="Y721" s="5">
        <f t="shared" si="199"/>
        <v>1.2729246837102208</v>
      </c>
      <c r="Z721" s="5">
        <f t="shared" si="200"/>
        <v>1.0922768406150374</v>
      </c>
      <c r="AA721" s="5">
        <f t="shared" si="201"/>
        <v>1.1455310081601067</v>
      </c>
      <c r="AB721" s="5">
        <f t="shared" si="202"/>
        <v>1.1455310081601067</v>
      </c>
      <c r="AC721" s="5">
        <f t="shared" si="203"/>
        <v>1.1455310081601067</v>
      </c>
      <c r="AD721" s="5">
        <f t="shared" si="204"/>
        <v>1.1455310081601067</v>
      </c>
    </row>
    <row r="722" spans="15:30" x14ac:dyDescent="0.2">
      <c r="O722" s="6">
        <f t="shared" si="189"/>
        <v>72.890000000000128</v>
      </c>
      <c r="P722" s="6">
        <f t="shared" si="190"/>
        <v>72.900000000000134</v>
      </c>
      <c r="Q722" s="5">
        <f t="shared" si="191"/>
        <v>1.2718300991373095</v>
      </c>
      <c r="R722" s="5">
        <f t="shared" si="192"/>
        <v>1.2718300991373095</v>
      </c>
      <c r="S722" s="5">
        <f t="shared" si="193"/>
        <v>1.2921915801743757</v>
      </c>
      <c r="T722" s="5">
        <f t="shared" si="194"/>
        <v>1.2941038440367185</v>
      </c>
      <c r="U722" s="5">
        <f t="shared" si="195"/>
        <v>1.2941038440367185</v>
      </c>
      <c r="V722" s="5">
        <f t="shared" si="196"/>
        <v>1.2941038440367185</v>
      </c>
      <c r="W722" s="5">
        <f t="shared" si="197"/>
        <v>1.2941038440367185</v>
      </c>
      <c r="X722" s="5">
        <f t="shared" si="198"/>
        <v>1</v>
      </c>
      <c r="Y722" s="5">
        <f t="shared" si="199"/>
        <v>1.2718300991373095</v>
      </c>
      <c r="Z722" s="5">
        <f t="shared" si="200"/>
        <v>1.0916046899646297</v>
      </c>
      <c r="AA722" s="5">
        <f t="shared" si="201"/>
        <v>1.1447469752292401</v>
      </c>
      <c r="AB722" s="5">
        <f t="shared" si="202"/>
        <v>1.1447469752292401</v>
      </c>
      <c r="AC722" s="5">
        <f t="shared" si="203"/>
        <v>1.1447469752292401</v>
      </c>
      <c r="AD722" s="5">
        <f t="shared" si="204"/>
        <v>1.1447469752292401</v>
      </c>
    </row>
    <row r="723" spans="15:30" x14ac:dyDescent="0.2">
      <c r="O723" s="6">
        <f t="shared" si="189"/>
        <v>72.990000000000123</v>
      </c>
      <c r="P723" s="6">
        <f t="shared" si="190"/>
        <v>73.000000000000128</v>
      </c>
      <c r="Q723" s="5">
        <f t="shared" si="191"/>
        <v>1.2707399023091799</v>
      </c>
      <c r="R723" s="5">
        <f t="shared" si="192"/>
        <v>1.2707399023091799</v>
      </c>
      <c r="S723" s="5">
        <f t="shared" si="193"/>
        <v>1.291105891503185</v>
      </c>
      <c r="T723" s="5">
        <f t="shared" si="194"/>
        <v>1.2930533865495153</v>
      </c>
      <c r="U723" s="5">
        <f t="shared" si="195"/>
        <v>1.2930533865495153</v>
      </c>
      <c r="V723" s="5">
        <f t="shared" si="196"/>
        <v>1.2930533865495153</v>
      </c>
      <c r="W723" s="5">
        <f t="shared" si="197"/>
        <v>1.2930533865495153</v>
      </c>
      <c r="X723" s="5">
        <f t="shared" si="198"/>
        <v>1</v>
      </c>
      <c r="Y723" s="5">
        <f t="shared" si="199"/>
        <v>1.2707399023091799</v>
      </c>
      <c r="Z723" s="5">
        <f t="shared" si="200"/>
        <v>1.0909362184723777</v>
      </c>
      <c r="AA723" s="5">
        <f t="shared" si="201"/>
        <v>1.1439665268941244</v>
      </c>
      <c r="AB723" s="5">
        <f t="shared" si="202"/>
        <v>1.1439665268941244</v>
      </c>
      <c r="AC723" s="5">
        <f t="shared" si="203"/>
        <v>1.1439665268941244</v>
      </c>
      <c r="AD723" s="5">
        <f t="shared" si="204"/>
        <v>1.1439665268941244</v>
      </c>
    </row>
    <row r="724" spans="15:30" x14ac:dyDescent="0.2">
      <c r="O724" s="6">
        <f t="shared" si="189"/>
        <v>73.090000000000117</v>
      </c>
      <c r="P724" s="6">
        <f t="shared" si="190"/>
        <v>73.100000000000122</v>
      </c>
      <c r="Q724" s="5">
        <f t="shared" si="191"/>
        <v>1.2696540714629949</v>
      </c>
      <c r="R724" s="5">
        <f t="shared" si="192"/>
        <v>1.2696540714629949</v>
      </c>
      <c r="S724" s="5">
        <f t="shared" si="193"/>
        <v>1.2900243764018573</v>
      </c>
      <c r="T724" s="5">
        <f t="shared" si="194"/>
        <v>1.2920068695165041</v>
      </c>
      <c r="U724" s="5">
        <f t="shared" si="195"/>
        <v>1.2920068695165041</v>
      </c>
      <c r="V724" s="5">
        <f t="shared" si="196"/>
        <v>1.2920068695165041</v>
      </c>
      <c r="W724" s="5">
        <f t="shared" si="197"/>
        <v>1.2920068695165041</v>
      </c>
      <c r="X724" s="5">
        <f t="shared" si="198"/>
        <v>1</v>
      </c>
      <c r="Y724" s="5">
        <f t="shared" si="199"/>
        <v>1.2696540714629949</v>
      </c>
      <c r="Z724" s="5">
        <f t="shared" si="200"/>
        <v>1.0902714077434337</v>
      </c>
      <c r="AA724" s="5">
        <f t="shared" si="201"/>
        <v>1.1431896455151664</v>
      </c>
      <c r="AB724" s="5">
        <f t="shared" si="202"/>
        <v>1.1431896455151664</v>
      </c>
      <c r="AC724" s="5">
        <f t="shared" si="203"/>
        <v>1.1431896455151664</v>
      </c>
      <c r="AD724" s="5">
        <f t="shared" si="204"/>
        <v>1.1431896455151664</v>
      </c>
    </row>
    <row r="725" spans="15:30" x14ac:dyDescent="0.2">
      <c r="O725" s="6">
        <f t="shared" si="189"/>
        <v>73.190000000000111</v>
      </c>
      <c r="P725" s="6">
        <f t="shared" si="190"/>
        <v>73.200000000000117</v>
      </c>
      <c r="Q725" s="5">
        <f t="shared" si="191"/>
        <v>1.2685725849778069</v>
      </c>
      <c r="R725" s="5">
        <f t="shared" si="192"/>
        <v>1.2685725849778069</v>
      </c>
      <c r="S725" s="5">
        <f t="shared" si="193"/>
        <v>1.2889470145729842</v>
      </c>
      <c r="T725" s="5">
        <f t="shared" si="194"/>
        <v>1.2909642740585323</v>
      </c>
      <c r="U725" s="5">
        <f t="shared" si="195"/>
        <v>1.2909642740585323</v>
      </c>
      <c r="V725" s="5">
        <f t="shared" si="196"/>
        <v>1.2909642740585323</v>
      </c>
      <c r="W725" s="5">
        <f t="shared" si="197"/>
        <v>1.2909642740585323</v>
      </c>
      <c r="X725" s="5">
        <f t="shared" si="198"/>
        <v>1</v>
      </c>
      <c r="Y725" s="5">
        <f t="shared" si="199"/>
        <v>1.2685725849778069</v>
      </c>
      <c r="Z725" s="5">
        <f t="shared" si="200"/>
        <v>1.0896102395077103</v>
      </c>
      <c r="AA725" s="5">
        <f t="shared" si="201"/>
        <v>1.1424163135683301</v>
      </c>
      <c r="AB725" s="5">
        <f t="shared" si="202"/>
        <v>1.1424163135683301</v>
      </c>
      <c r="AC725" s="5">
        <f t="shared" si="203"/>
        <v>1.1424163135683301</v>
      </c>
      <c r="AD725" s="5">
        <f t="shared" si="204"/>
        <v>1.1424163135683301</v>
      </c>
    </row>
    <row r="726" spans="15:30" x14ac:dyDescent="0.2">
      <c r="O726" s="6">
        <f t="shared" si="189"/>
        <v>73.290000000000106</v>
      </c>
      <c r="P726" s="6">
        <f t="shared" si="190"/>
        <v>73.300000000000111</v>
      </c>
      <c r="Q726" s="5">
        <f t="shared" si="191"/>
        <v>1.2674954213734244</v>
      </c>
      <c r="R726" s="5">
        <f t="shared" si="192"/>
        <v>1.2674954213734244</v>
      </c>
      <c r="S726" s="5">
        <f t="shared" si="193"/>
        <v>1.2878737858489764</v>
      </c>
      <c r="T726" s="5">
        <f t="shared" si="194"/>
        <v>1.2899255814155419</v>
      </c>
      <c r="U726" s="5">
        <f t="shared" si="195"/>
        <v>1.2899255814155419</v>
      </c>
      <c r="V726" s="5">
        <f t="shared" si="196"/>
        <v>1.2899255814155419</v>
      </c>
      <c r="W726" s="5">
        <f t="shared" si="197"/>
        <v>1.2899255814155419</v>
      </c>
      <c r="X726" s="5">
        <f t="shared" si="198"/>
        <v>1</v>
      </c>
      <c r="Y726" s="5">
        <f t="shared" si="199"/>
        <v>1.2674954213734244</v>
      </c>
      <c r="Z726" s="5">
        <f t="shared" si="200"/>
        <v>1.0889526956188458</v>
      </c>
      <c r="AA726" s="5">
        <f t="shared" si="201"/>
        <v>1.1416465136442087</v>
      </c>
      <c r="AB726" s="5">
        <f t="shared" si="202"/>
        <v>1.1416465136442087</v>
      </c>
      <c r="AC726" s="5">
        <f t="shared" si="203"/>
        <v>1.1416465136442087</v>
      </c>
      <c r="AD726" s="5">
        <f t="shared" si="204"/>
        <v>1.1416465136442087</v>
      </c>
    </row>
    <row r="727" spans="15:30" x14ac:dyDescent="0.2">
      <c r="O727" s="6">
        <f t="shared" si="189"/>
        <v>73.3900000000001</v>
      </c>
      <c r="P727" s="6">
        <f t="shared" si="190"/>
        <v>73.400000000000105</v>
      </c>
      <c r="Q727" s="5">
        <f t="shared" si="191"/>
        <v>1.2664225593092853</v>
      </c>
      <c r="R727" s="5">
        <f t="shared" si="192"/>
        <v>1.2664225593092853</v>
      </c>
      <c r="S727" s="5">
        <f t="shared" si="193"/>
        <v>1.2868046701910418</v>
      </c>
      <c r="T727" s="5">
        <f t="shared" si="194"/>
        <v>1.2888907729456438</v>
      </c>
      <c r="U727" s="5">
        <f t="shared" si="195"/>
        <v>1.2888907729456438</v>
      </c>
      <c r="V727" s="5">
        <f t="shared" si="196"/>
        <v>1.2888907729456438</v>
      </c>
      <c r="W727" s="5">
        <f t="shared" si="197"/>
        <v>1.2888907729456438</v>
      </c>
      <c r="X727" s="5">
        <f t="shared" si="198"/>
        <v>1</v>
      </c>
      <c r="Y727" s="5">
        <f t="shared" si="199"/>
        <v>1.2664225593092853</v>
      </c>
      <c r="Z727" s="5">
        <f t="shared" si="200"/>
        <v>1.0882987580531795</v>
      </c>
      <c r="AA727" s="5">
        <f t="shared" si="201"/>
        <v>1.1408802284471022</v>
      </c>
      <c r="AB727" s="5">
        <f t="shared" si="202"/>
        <v>1.1408802284471022</v>
      </c>
      <c r="AC727" s="5">
        <f t="shared" si="203"/>
        <v>1.1408802284471022</v>
      </c>
      <c r="AD727" s="5">
        <f t="shared" si="204"/>
        <v>1.1408802284471022</v>
      </c>
    </row>
    <row r="728" spans="15:30" x14ac:dyDescent="0.2">
      <c r="O728" s="6">
        <f t="shared" si="189"/>
        <v>73.490000000000094</v>
      </c>
      <c r="P728" s="6">
        <f t="shared" si="190"/>
        <v>73.500000000000099</v>
      </c>
      <c r="Q728" s="5">
        <f t="shared" si="191"/>
        <v>1.265353977583342</v>
      </c>
      <c r="R728" s="5">
        <f t="shared" si="192"/>
        <v>1.265353977583342</v>
      </c>
      <c r="S728" s="5">
        <f t="shared" si="193"/>
        <v>1.2857396476881731</v>
      </c>
      <c r="T728" s="5">
        <f t="shared" si="194"/>
        <v>1.2878598301242008</v>
      </c>
      <c r="U728" s="5">
        <f t="shared" si="195"/>
        <v>1.2878598301242008</v>
      </c>
      <c r="V728" s="5">
        <f t="shared" si="196"/>
        <v>1.2878598301242008</v>
      </c>
      <c r="W728" s="5">
        <f t="shared" si="197"/>
        <v>1.2878598301242008</v>
      </c>
      <c r="X728" s="5">
        <f t="shared" si="198"/>
        <v>1</v>
      </c>
      <c r="Y728" s="5">
        <f t="shared" si="199"/>
        <v>1.265353977583342</v>
      </c>
      <c r="Z728" s="5">
        <f t="shared" si="200"/>
        <v>1.0876484089087386</v>
      </c>
      <c r="AA728" s="5">
        <f t="shared" si="201"/>
        <v>1.140117440794107</v>
      </c>
      <c r="AB728" s="5">
        <f t="shared" si="202"/>
        <v>1.140117440794107</v>
      </c>
      <c r="AC728" s="5">
        <f t="shared" si="203"/>
        <v>1.140117440794107</v>
      </c>
      <c r="AD728" s="5">
        <f t="shared" si="204"/>
        <v>1.140117440794107</v>
      </c>
    </row>
    <row r="729" spans="15:30" x14ac:dyDescent="0.2">
      <c r="O729" s="6">
        <f t="shared" si="189"/>
        <v>73.590000000000089</v>
      </c>
      <c r="P729" s="6">
        <f t="shared" si="190"/>
        <v>73.600000000000094</v>
      </c>
      <c r="Q729" s="5">
        <f t="shared" si="191"/>
        <v>1.2642896551309577</v>
      </c>
      <c r="R729" s="5">
        <f t="shared" si="192"/>
        <v>1.2642896551309577</v>
      </c>
      <c r="S729" s="5">
        <f t="shared" si="193"/>
        <v>1.2846786985561458</v>
      </c>
      <c r="T729" s="5">
        <f t="shared" si="194"/>
        <v>1.2868327345429178</v>
      </c>
      <c r="U729" s="5">
        <f t="shared" si="195"/>
        <v>1.2868327345429178</v>
      </c>
      <c r="V729" s="5">
        <f t="shared" si="196"/>
        <v>1.2868327345429178</v>
      </c>
      <c r="W729" s="5">
        <f t="shared" si="197"/>
        <v>1.2868327345429178</v>
      </c>
      <c r="X729" s="5">
        <f t="shared" si="198"/>
        <v>1</v>
      </c>
      <c r="Y729" s="5">
        <f t="shared" si="199"/>
        <v>1.2642896551309577</v>
      </c>
      <c r="Z729" s="5">
        <f t="shared" si="200"/>
        <v>1.0870016304042329</v>
      </c>
      <c r="AA729" s="5">
        <f t="shared" si="201"/>
        <v>1.1393581336142125</v>
      </c>
      <c r="AB729" s="5">
        <f t="shared" si="202"/>
        <v>1.1393581336142125</v>
      </c>
      <c r="AC729" s="5">
        <f t="shared" si="203"/>
        <v>1.1393581336142125</v>
      </c>
      <c r="AD729" s="5">
        <f t="shared" si="204"/>
        <v>1.1393581336142125</v>
      </c>
    </row>
    <row r="730" spans="15:30" x14ac:dyDescent="0.2">
      <c r="O730" s="6">
        <f t="shared" si="189"/>
        <v>73.690000000000083</v>
      </c>
      <c r="P730" s="6">
        <f t="shared" si="190"/>
        <v>73.700000000000088</v>
      </c>
      <c r="Q730" s="5">
        <f t="shared" si="191"/>
        <v>1.2632295710238126</v>
      </c>
      <c r="R730" s="5">
        <f t="shared" si="192"/>
        <v>1.2632295710238126</v>
      </c>
      <c r="S730" s="5">
        <f t="shared" si="193"/>
        <v>1.2836218031365239</v>
      </c>
      <c r="T730" s="5">
        <f t="shared" si="194"/>
        <v>1.2858094679089418</v>
      </c>
      <c r="U730" s="5">
        <f t="shared" si="195"/>
        <v>1.2858094679089418</v>
      </c>
      <c r="V730" s="5">
        <f t="shared" si="196"/>
        <v>1.2858094679089418</v>
      </c>
      <c r="W730" s="5">
        <f t="shared" si="197"/>
        <v>1.2858094679089418</v>
      </c>
      <c r="X730" s="5">
        <f t="shared" si="198"/>
        <v>1</v>
      </c>
      <c r="Y730" s="5">
        <f t="shared" si="199"/>
        <v>1.2632295710238126</v>
      </c>
      <c r="Z730" s="5">
        <f t="shared" si="200"/>
        <v>1.0863584048780615</v>
      </c>
      <c r="AA730" s="5">
        <f t="shared" si="201"/>
        <v>1.1386022899474044</v>
      </c>
      <c r="AB730" s="5">
        <f t="shared" si="202"/>
        <v>1.1386022899474044</v>
      </c>
      <c r="AC730" s="5">
        <f t="shared" si="203"/>
        <v>1.1386022899474044</v>
      </c>
      <c r="AD730" s="5">
        <f t="shared" si="204"/>
        <v>1.1386022899474044</v>
      </c>
    </row>
    <row r="731" spans="15:30" x14ac:dyDescent="0.2">
      <c r="O731" s="6">
        <f t="shared" si="189"/>
        <v>73.790000000000077</v>
      </c>
      <c r="P731" s="6">
        <f t="shared" si="190"/>
        <v>73.800000000000082</v>
      </c>
      <c r="Q731" s="5">
        <f t="shared" si="191"/>
        <v>1.2621737044688199</v>
      </c>
      <c r="R731" s="5">
        <f t="shared" si="192"/>
        <v>1.2621737044688199</v>
      </c>
      <c r="S731" s="5">
        <f t="shared" si="193"/>
        <v>1.2825689418956754</v>
      </c>
      <c r="T731" s="5">
        <f t="shared" si="194"/>
        <v>1.2847900120439688</v>
      </c>
      <c r="U731" s="5">
        <f t="shared" si="195"/>
        <v>1.2847900120439688</v>
      </c>
      <c r="V731" s="5">
        <f t="shared" si="196"/>
        <v>1.2847900120439688</v>
      </c>
      <c r="W731" s="5">
        <f t="shared" si="197"/>
        <v>1.2847900120439688</v>
      </c>
      <c r="X731" s="5">
        <f t="shared" si="198"/>
        <v>1</v>
      </c>
      <c r="Y731" s="5">
        <f t="shared" si="199"/>
        <v>1.2621737044688199</v>
      </c>
      <c r="Z731" s="5">
        <f t="shared" si="200"/>
        <v>1.0857187147873277</v>
      </c>
      <c r="AA731" s="5">
        <f t="shared" si="201"/>
        <v>1.1378498929437815</v>
      </c>
      <c r="AB731" s="5">
        <f t="shared" si="202"/>
        <v>1.1378498929437815</v>
      </c>
      <c r="AC731" s="5">
        <f t="shared" si="203"/>
        <v>1.1378498929437815</v>
      </c>
      <c r="AD731" s="5">
        <f t="shared" si="204"/>
        <v>1.1378498929437815</v>
      </c>
    </row>
    <row r="732" spans="15:30" x14ac:dyDescent="0.2">
      <c r="O732" s="6">
        <f t="shared" si="189"/>
        <v>73.890000000000072</v>
      </c>
      <c r="P732" s="6">
        <f t="shared" si="190"/>
        <v>73.900000000000077</v>
      </c>
      <c r="Q732" s="5">
        <f t="shared" si="191"/>
        <v>1.2611220348070531</v>
      </c>
      <c r="R732" s="5">
        <f t="shared" si="192"/>
        <v>1.2611220348070531</v>
      </c>
      <c r="S732" s="5">
        <f t="shared" si="193"/>
        <v>1.2815200954237986</v>
      </c>
      <c r="T732" s="5">
        <f t="shared" si="194"/>
        <v>1.2837743488833608</v>
      </c>
      <c r="U732" s="5">
        <f t="shared" si="195"/>
        <v>1.2837743488833608</v>
      </c>
      <c r="V732" s="5">
        <f t="shared" si="196"/>
        <v>1.2837743488833608</v>
      </c>
      <c r="W732" s="5">
        <f t="shared" si="197"/>
        <v>1.2837743488833608</v>
      </c>
      <c r="X732" s="5">
        <f t="shared" si="198"/>
        <v>1</v>
      </c>
      <c r="Y732" s="5">
        <f t="shared" si="199"/>
        <v>1.2611220348070531</v>
      </c>
      <c r="Z732" s="5">
        <f t="shared" si="200"/>
        <v>1.0850825427068636</v>
      </c>
      <c r="AA732" s="5">
        <f t="shared" si="201"/>
        <v>1.1371009258626747</v>
      </c>
      <c r="AB732" s="5">
        <f t="shared" si="202"/>
        <v>1.1371009258626747</v>
      </c>
      <c r="AC732" s="5">
        <f t="shared" si="203"/>
        <v>1.1371009258626747</v>
      </c>
      <c r="AD732" s="5">
        <f t="shared" si="204"/>
        <v>1.1371009258626747</v>
      </c>
    </row>
    <row r="733" spans="15:30" x14ac:dyDescent="0.2">
      <c r="O733" s="6">
        <f t="shared" si="189"/>
        <v>73.990000000000066</v>
      </c>
      <c r="P733" s="6">
        <f t="shared" si="190"/>
        <v>74.000000000000071</v>
      </c>
      <c r="Q733" s="5">
        <f t="shared" si="191"/>
        <v>1.2600745415126817</v>
      </c>
      <c r="R733" s="5">
        <f t="shared" si="192"/>
        <v>1.2600745415126817</v>
      </c>
      <c r="S733" s="5">
        <f t="shared" si="193"/>
        <v>1.2804752444339538</v>
      </c>
      <c r="T733" s="5">
        <f t="shared" si="194"/>
        <v>1.2827624604752679</v>
      </c>
      <c r="U733" s="5">
        <f t="shared" si="195"/>
        <v>1.2827624604752679</v>
      </c>
      <c r="V733" s="5">
        <f t="shared" si="196"/>
        <v>1.2827624604752679</v>
      </c>
      <c r="W733" s="5">
        <f t="shared" si="197"/>
        <v>1.2827624604752679</v>
      </c>
      <c r="X733" s="5">
        <f t="shared" si="198"/>
        <v>1</v>
      </c>
      <c r="Y733" s="5">
        <f t="shared" si="199"/>
        <v>1.2600745415126817</v>
      </c>
      <c r="Z733" s="5">
        <f t="shared" si="200"/>
        <v>1.0844498713282651</v>
      </c>
      <c r="AA733" s="5">
        <f t="shared" si="201"/>
        <v>1.1363553720717803</v>
      </c>
      <c r="AB733" s="5">
        <f t="shared" si="202"/>
        <v>1.1363553720717803</v>
      </c>
      <c r="AC733" s="5">
        <f t="shared" si="203"/>
        <v>1.1363553720717803</v>
      </c>
      <c r="AD733" s="5">
        <f t="shared" si="204"/>
        <v>1.1363553720717803</v>
      </c>
    </row>
    <row r="734" spans="15:30" x14ac:dyDescent="0.2">
      <c r="O734" s="6">
        <f t="shared" si="189"/>
        <v>74.09000000000006</v>
      </c>
      <c r="P734" s="6">
        <f t="shared" si="190"/>
        <v>74.100000000000065</v>
      </c>
      <c r="Q734" s="5">
        <f t="shared" si="191"/>
        <v>1.2590312041919194</v>
      </c>
      <c r="R734" s="5">
        <f t="shared" si="192"/>
        <v>1.2590312041919194</v>
      </c>
      <c r="S734" s="5">
        <f t="shared" si="193"/>
        <v>1.2794343697611081</v>
      </c>
      <c r="T734" s="5">
        <f t="shared" si="194"/>
        <v>1.2817543289797617</v>
      </c>
      <c r="U734" s="5">
        <f t="shared" si="195"/>
        <v>1.2817543289797617</v>
      </c>
      <c r="V734" s="5">
        <f t="shared" si="196"/>
        <v>1.2817543289797617</v>
      </c>
      <c r="W734" s="5">
        <f t="shared" si="197"/>
        <v>1.2817543289797617</v>
      </c>
      <c r="X734" s="5">
        <f t="shared" si="198"/>
        <v>1</v>
      </c>
      <c r="Y734" s="5">
        <f t="shared" si="199"/>
        <v>1.2590312041919194</v>
      </c>
      <c r="Z734" s="5">
        <f t="shared" si="200"/>
        <v>1.0838206834589348</v>
      </c>
      <c r="AA734" s="5">
        <f t="shared" si="201"/>
        <v>1.1356132150462961</v>
      </c>
      <c r="AB734" s="5">
        <f t="shared" si="202"/>
        <v>1.1356132150462961</v>
      </c>
      <c r="AC734" s="5">
        <f t="shared" si="203"/>
        <v>1.1356132150462961</v>
      </c>
      <c r="AD734" s="5">
        <f t="shared" si="204"/>
        <v>1.1356132150462961</v>
      </c>
    </row>
    <row r="735" spans="15:30" x14ac:dyDescent="0.2">
      <c r="O735" s="6">
        <f t="shared" si="189"/>
        <v>74.190000000000055</v>
      </c>
      <c r="P735" s="6">
        <f t="shared" si="190"/>
        <v>74.20000000000006</v>
      </c>
      <c r="Q735" s="5">
        <f t="shared" si="191"/>
        <v>1.2579920025819793</v>
      </c>
      <c r="R735" s="5">
        <f t="shared" si="192"/>
        <v>1.2579920025819793</v>
      </c>
      <c r="S735" s="5">
        <f t="shared" si="193"/>
        <v>1.2783974523611861</v>
      </c>
      <c r="T735" s="5">
        <f t="shared" si="194"/>
        <v>1.2807499366679744</v>
      </c>
      <c r="U735" s="5">
        <f t="shared" si="195"/>
        <v>1.2807499366679744</v>
      </c>
      <c r="V735" s="5">
        <f t="shared" si="196"/>
        <v>1.2807499366679744</v>
      </c>
      <c r="W735" s="5">
        <f t="shared" si="197"/>
        <v>1.2807499366679744</v>
      </c>
      <c r="X735" s="5">
        <f t="shared" si="198"/>
        <v>1</v>
      </c>
      <c r="Y735" s="5">
        <f t="shared" si="199"/>
        <v>1.2579920025819793</v>
      </c>
      <c r="Z735" s="5">
        <f t="shared" si="200"/>
        <v>1.083194962021135</v>
      </c>
      <c r="AA735" s="5">
        <f t="shared" si="201"/>
        <v>1.1348744383680696</v>
      </c>
      <c r="AB735" s="5">
        <f t="shared" si="202"/>
        <v>1.1348744383680696</v>
      </c>
      <c r="AC735" s="5">
        <f t="shared" si="203"/>
        <v>1.1348744383680696</v>
      </c>
      <c r="AD735" s="5">
        <f t="shared" si="204"/>
        <v>1.1348744383680696</v>
      </c>
    </row>
    <row r="736" spans="15:30" x14ac:dyDescent="0.2">
      <c r="O736" s="6">
        <f t="shared" si="189"/>
        <v>74.290000000000049</v>
      </c>
      <c r="P736" s="6">
        <f t="shared" si="190"/>
        <v>74.300000000000054</v>
      </c>
      <c r="Q736" s="5">
        <f t="shared" si="191"/>
        <v>1.2569569165500412</v>
      </c>
      <c r="R736" s="5">
        <f t="shared" si="192"/>
        <v>1.2569569165500412</v>
      </c>
      <c r="S736" s="5">
        <f t="shared" si="193"/>
        <v>1.2773644733101299</v>
      </c>
      <c r="T736" s="5">
        <f t="shared" si="194"/>
        <v>1.2797492659212464</v>
      </c>
      <c r="U736" s="5">
        <f t="shared" si="195"/>
        <v>1.2797492659212464</v>
      </c>
      <c r="V736" s="5">
        <f t="shared" si="196"/>
        <v>1.2797492659212464</v>
      </c>
      <c r="W736" s="5">
        <f t="shared" si="197"/>
        <v>1.2797492659212464</v>
      </c>
      <c r="X736" s="5">
        <f t="shared" si="198"/>
        <v>1</v>
      </c>
      <c r="Y736" s="5">
        <f t="shared" si="199"/>
        <v>1.2569569165500412</v>
      </c>
      <c r="Z736" s="5">
        <f t="shared" si="200"/>
        <v>1.0825726900510506</v>
      </c>
      <c r="AA736" s="5">
        <f t="shared" si="201"/>
        <v>1.1341390257247517</v>
      </c>
      <c r="AB736" s="5">
        <f t="shared" si="202"/>
        <v>1.1341390257247517</v>
      </c>
      <c r="AC736" s="5">
        <f t="shared" si="203"/>
        <v>1.1341390257247517</v>
      </c>
      <c r="AD736" s="5">
        <f t="shared" si="204"/>
        <v>1.1341390257247517</v>
      </c>
    </row>
    <row r="737" spans="15:30" x14ac:dyDescent="0.2">
      <c r="O737" s="6">
        <f t="shared" si="189"/>
        <v>74.390000000000043</v>
      </c>
      <c r="P737" s="6">
        <f t="shared" si="190"/>
        <v>74.400000000000048</v>
      </c>
      <c r="Q737" s="5">
        <f t="shared" si="191"/>
        <v>1.2559259260922266</v>
      </c>
      <c r="R737" s="5">
        <f t="shared" si="192"/>
        <v>1.2559259260922266</v>
      </c>
      <c r="S737" s="5">
        <f t="shared" si="193"/>
        <v>1.2763354138029697</v>
      </c>
      <c r="T737" s="5">
        <f t="shared" si="194"/>
        <v>1.2787522992302824</v>
      </c>
      <c r="U737" s="5">
        <f t="shared" si="195"/>
        <v>1.2787522992302824</v>
      </c>
      <c r="V737" s="5">
        <f t="shared" si="196"/>
        <v>1.2787522992302824</v>
      </c>
      <c r="W737" s="5">
        <f t="shared" si="197"/>
        <v>1.2787522992302824</v>
      </c>
      <c r="X737" s="5">
        <f t="shared" si="198"/>
        <v>1</v>
      </c>
      <c r="Y737" s="5">
        <f t="shared" si="199"/>
        <v>1.2559259260922266</v>
      </c>
      <c r="Z737" s="5">
        <f t="shared" si="200"/>
        <v>1.0819538506978594</v>
      </c>
      <c r="AA737" s="5">
        <f t="shared" si="201"/>
        <v>1.1334069609089605</v>
      </c>
      <c r="AB737" s="5">
        <f t="shared" si="202"/>
        <v>1.1334069609089605</v>
      </c>
      <c r="AC737" s="5">
        <f t="shared" si="203"/>
        <v>1.1334069609089605</v>
      </c>
      <c r="AD737" s="5">
        <f t="shared" si="204"/>
        <v>1.1334069609089605</v>
      </c>
    </row>
    <row r="738" spans="15:30" x14ac:dyDescent="0.2">
      <c r="O738" s="6">
        <f t="shared" si="189"/>
        <v>74.490000000000038</v>
      </c>
      <c r="P738" s="6">
        <f t="shared" si="190"/>
        <v>74.500000000000043</v>
      </c>
      <c r="Q738" s="5">
        <f t="shared" si="191"/>
        <v>1.2548990113325857</v>
      </c>
      <c r="R738" s="5">
        <f t="shared" si="192"/>
        <v>1.2548990113325857</v>
      </c>
      <c r="S738" s="5">
        <f t="shared" si="193"/>
        <v>1.275310255152899</v>
      </c>
      <c r="T738" s="5">
        <f t="shared" si="194"/>
        <v>1.2777590191943131</v>
      </c>
      <c r="U738" s="5">
        <f t="shared" si="195"/>
        <v>1.2777590191943131</v>
      </c>
      <c r="V738" s="5">
        <f t="shared" si="196"/>
        <v>1.2777590191943131</v>
      </c>
      <c r="W738" s="5">
        <f t="shared" si="197"/>
        <v>1.2777590191943131</v>
      </c>
      <c r="X738" s="5">
        <f t="shared" si="198"/>
        <v>1</v>
      </c>
      <c r="Y738" s="5">
        <f t="shared" si="199"/>
        <v>1.2548990113325857</v>
      </c>
      <c r="Z738" s="5">
        <f t="shared" si="200"/>
        <v>1.0813384272228119</v>
      </c>
      <c r="AA738" s="5">
        <f t="shared" si="201"/>
        <v>1.1326782278174505</v>
      </c>
      <c r="AB738" s="5">
        <f t="shared" si="202"/>
        <v>1.1326782278174505</v>
      </c>
      <c r="AC738" s="5">
        <f t="shared" si="203"/>
        <v>1.1326782278174505</v>
      </c>
      <c r="AD738" s="5">
        <f t="shared" si="204"/>
        <v>1.1326782278174505</v>
      </c>
    </row>
    <row r="739" spans="15:30" x14ac:dyDescent="0.2">
      <c r="O739" s="6">
        <f t="shared" si="189"/>
        <v>74.590000000000032</v>
      </c>
      <c r="P739" s="6">
        <f t="shared" si="190"/>
        <v>74.600000000000037</v>
      </c>
      <c r="Q739" s="5">
        <f t="shared" si="191"/>
        <v>1.2538761525220907</v>
      </c>
      <c r="R739" s="5">
        <f t="shared" si="192"/>
        <v>1.2538761525220907</v>
      </c>
      <c r="S739" s="5">
        <f t="shared" si="193"/>
        <v>1.2742889787903631</v>
      </c>
      <c r="T739" s="5">
        <f t="shared" si="194"/>
        <v>1.2767694085202677</v>
      </c>
      <c r="U739" s="5">
        <f t="shared" si="195"/>
        <v>1.2767694085202677</v>
      </c>
      <c r="V739" s="5">
        <f t="shared" si="196"/>
        <v>1.2767694085202677</v>
      </c>
      <c r="W739" s="5">
        <f t="shared" si="197"/>
        <v>1.2767694085202677</v>
      </c>
      <c r="X739" s="5">
        <f t="shared" si="198"/>
        <v>1</v>
      </c>
      <c r="Y739" s="5">
        <f t="shared" si="199"/>
        <v>1.2538761525220907</v>
      </c>
      <c r="Z739" s="5">
        <f t="shared" si="200"/>
        <v>1.080726402998321</v>
      </c>
      <c r="AA739" s="5">
        <f t="shared" si="201"/>
        <v>1.1319528104502916</v>
      </c>
      <c r="AB739" s="5">
        <f t="shared" si="202"/>
        <v>1.1319528104502916</v>
      </c>
      <c r="AC739" s="5">
        <f t="shared" si="203"/>
        <v>1.1319528104502916</v>
      </c>
      <c r="AD739" s="5">
        <f t="shared" si="204"/>
        <v>1.1319528104502916</v>
      </c>
    </row>
    <row r="740" spans="15:30" x14ac:dyDescent="0.2">
      <c r="O740" s="6">
        <f t="shared" si="189"/>
        <v>74.690000000000026</v>
      </c>
      <c r="P740" s="6">
        <f t="shared" si="190"/>
        <v>74.700000000000031</v>
      </c>
      <c r="Q740" s="5">
        <f t="shared" si="191"/>
        <v>1.2528573300376413</v>
      </c>
      <c r="R740" s="5">
        <f t="shared" si="192"/>
        <v>1.2528573300376413</v>
      </c>
      <c r="S740" s="5">
        <f t="shared" si="193"/>
        <v>1.2732715662621521</v>
      </c>
      <c r="T740" s="5">
        <f t="shared" si="194"/>
        <v>1.2757834500219507</v>
      </c>
      <c r="U740" s="5">
        <f t="shared" si="195"/>
        <v>1.2757834500219507</v>
      </c>
      <c r="V740" s="5">
        <f t="shared" si="196"/>
        <v>1.2757834500219507</v>
      </c>
      <c r="W740" s="5">
        <f t="shared" si="197"/>
        <v>1.2757834500219507</v>
      </c>
      <c r="X740" s="5">
        <f t="shared" si="198"/>
        <v>1</v>
      </c>
      <c r="Y740" s="5">
        <f t="shared" si="199"/>
        <v>1.2528573300376413</v>
      </c>
      <c r="Z740" s="5">
        <f t="shared" si="200"/>
        <v>1.0801177615070592</v>
      </c>
      <c r="AA740" s="5">
        <f t="shared" si="201"/>
        <v>1.1312306929100548</v>
      </c>
      <c r="AB740" s="5">
        <f t="shared" si="202"/>
        <v>1.1312306929100548</v>
      </c>
      <c r="AC740" s="5">
        <f t="shared" si="203"/>
        <v>1.1312306929100548</v>
      </c>
      <c r="AD740" s="5">
        <f t="shared" si="204"/>
        <v>1.1312306929100548</v>
      </c>
    </row>
    <row r="741" spans="15:30" x14ac:dyDescent="0.2">
      <c r="O741" s="6">
        <f t="shared" si="189"/>
        <v>74.79000000000002</v>
      </c>
      <c r="P741" s="6">
        <f t="shared" si="190"/>
        <v>74.800000000000026</v>
      </c>
      <c r="Q741" s="5">
        <f t="shared" si="191"/>
        <v>1.2518425243810776</v>
      </c>
      <c r="R741" s="5">
        <f t="shared" si="192"/>
        <v>1.2518425243810776</v>
      </c>
      <c r="S741" s="5">
        <f t="shared" si="193"/>
        <v>1.272257999230503</v>
      </c>
      <c r="T741" s="5">
        <f t="shared" si="194"/>
        <v>1.2748011266192276</v>
      </c>
      <c r="U741" s="5">
        <f t="shared" si="195"/>
        <v>1.2748011266192276</v>
      </c>
      <c r="V741" s="5">
        <f t="shared" si="196"/>
        <v>1.2748011266192276</v>
      </c>
      <c r="W741" s="5">
        <f t="shared" si="197"/>
        <v>1.2748011266192276</v>
      </c>
      <c r="X741" s="5">
        <f t="shared" si="198"/>
        <v>1</v>
      </c>
      <c r="Y741" s="5">
        <f t="shared" si="199"/>
        <v>1.2518425243810776</v>
      </c>
      <c r="Z741" s="5">
        <f t="shared" si="200"/>
        <v>1.0795124863410648</v>
      </c>
      <c r="AA741" s="5">
        <f t="shared" si="201"/>
        <v>1.1305118594010055</v>
      </c>
      <c r="AB741" s="5">
        <f t="shared" si="202"/>
        <v>1.1305118594010055</v>
      </c>
      <c r="AC741" s="5">
        <f t="shared" si="203"/>
        <v>1.1305118594010055</v>
      </c>
      <c r="AD741" s="5">
        <f t="shared" si="204"/>
        <v>1.1305118594010055</v>
      </c>
    </row>
    <row r="742" spans="15:30" x14ac:dyDescent="0.2">
      <c r="O742" s="6">
        <f t="shared" si="189"/>
        <v>74.890000000000015</v>
      </c>
      <c r="P742" s="6">
        <f t="shared" si="190"/>
        <v>74.90000000000002</v>
      </c>
      <c r="Q742" s="5">
        <f t="shared" si="191"/>
        <v>1.2508317161782032</v>
      </c>
      <c r="R742" s="5">
        <f t="shared" si="192"/>
        <v>1.2508317161782032</v>
      </c>
      <c r="S742" s="5">
        <f t="shared" si="193"/>
        <v>1.271248259472213</v>
      </c>
      <c r="T742" s="5">
        <f t="shared" si="194"/>
        <v>1.2738224213372189</v>
      </c>
      <c r="U742" s="5">
        <f t="shared" si="195"/>
        <v>1.2738224213372189</v>
      </c>
      <c r="V742" s="5">
        <f t="shared" si="196"/>
        <v>1.2738224213372189</v>
      </c>
      <c r="W742" s="5">
        <f t="shared" si="197"/>
        <v>1.2738224213372189</v>
      </c>
      <c r="X742" s="5">
        <f t="shared" si="198"/>
        <v>1</v>
      </c>
      <c r="Y742" s="5">
        <f t="shared" si="199"/>
        <v>1.2508317161782032</v>
      </c>
      <c r="Z742" s="5">
        <f t="shared" si="200"/>
        <v>1.0789105612008572</v>
      </c>
      <c r="AA742" s="5">
        <f t="shared" si="201"/>
        <v>1.1297962942283049</v>
      </c>
      <c r="AB742" s="5">
        <f t="shared" si="202"/>
        <v>1.1297962942283049</v>
      </c>
      <c r="AC742" s="5">
        <f t="shared" si="203"/>
        <v>1.1297962942283049</v>
      </c>
      <c r="AD742" s="5">
        <f t="shared" si="204"/>
        <v>1.1297962942283049</v>
      </c>
    </row>
    <row r="743" spans="15:30" x14ac:dyDescent="0.2">
      <c r="O743" s="6">
        <f t="shared" si="189"/>
        <v>74.990000000000009</v>
      </c>
      <c r="P743" s="6">
        <f t="shared" si="190"/>
        <v>75.000000000000014</v>
      </c>
      <c r="Q743" s="5">
        <f t="shared" si="191"/>
        <v>1.2498248861778167</v>
      </c>
      <c r="R743" s="5">
        <f t="shared" si="192"/>
        <v>1.2498248861778167</v>
      </c>
      <c r="S743" s="5">
        <f t="shared" si="193"/>
        <v>1.270242328877756</v>
      </c>
      <c r="T743" s="5">
        <f t="shared" si="194"/>
        <v>1.2728473173055002</v>
      </c>
      <c r="U743" s="5">
        <f t="shared" si="195"/>
        <v>1.2728473173055002</v>
      </c>
      <c r="V743" s="5">
        <f t="shared" si="196"/>
        <v>1.2728473173055002</v>
      </c>
      <c r="W743" s="5">
        <f t="shared" si="197"/>
        <v>1.2728473173055002</v>
      </c>
      <c r="X743" s="5">
        <f t="shared" si="198"/>
        <v>1</v>
      </c>
      <c r="Y743" s="5">
        <f t="shared" si="199"/>
        <v>1.2498248861778167</v>
      </c>
      <c r="Z743" s="5">
        <f t="shared" si="200"/>
        <v>1.0783119698945591</v>
      </c>
      <c r="AA743" s="5">
        <f t="shared" si="201"/>
        <v>1.1290839817972176</v>
      </c>
      <c r="AB743" s="5">
        <f t="shared" si="202"/>
        <v>1.1290839817972176</v>
      </c>
      <c r="AC743" s="5">
        <f t="shared" si="203"/>
        <v>1.1290839817972176</v>
      </c>
      <c r="AD743" s="5">
        <f t="shared" si="204"/>
        <v>1.1290839817972176</v>
      </c>
    </row>
    <row r="744" spans="15:30" x14ac:dyDescent="0.2">
      <c r="O744" s="6">
        <f t="shared" si="189"/>
        <v>75.09</v>
      </c>
      <c r="P744" s="6">
        <f t="shared" si="190"/>
        <v>75.100000000000009</v>
      </c>
      <c r="Q744" s="5">
        <f t="shared" si="191"/>
        <v>1.2488220152507521</v>
      </c>
      <c r="R744" s="5">
        <f t="shared" si="192"/>
        <v>1.2488220152507521</v>
      </c>
      <c r="S744" s="5">
        <f t="shared" si="193"/>
        <v>1.2692401894504113</v>
      </c>
      <c r="T744" s="5">
        <f t="shared" si="194"/>
        <v>1.2718757977573079</v>
      </c>
      <c r="U744" s="5">
        <f t="shared" si="195"/>
        <v>1.2718757977573079</v>
      </c>
      <c r="V744" s="5">
        <f t="shared" si="196"/>
        <v>1.2718757977573079</v>
      </c>
      <c r="W744" s="5">
        <f t="shared" si="197"/>
        <v>1.2718757977573079</v>
      </c>
      <c r="X744" s="5">
        <f t="shared" si="198"/>
        <v>1</v>
      </c>
      <c r="Y744" s="5">
        <f t="shared" si="199"/>
        <v>1.2488220152507521</v>
      </c>
      <c r="Z744" s="5">
        <f t="shared" si="200"/>
        <v>1.0777166963370297</v>
      </c>
      <c r="AA744" s="5">
        <f t="shared" si="201"/>
        <v>1.1283749066123283</v>
      </c>
      <c r="AB744" s="5">
        <f t="shared" si="202"/>
        <v>1.1283749066123283</v>
      </c>
      <c r="AC744" s="5">
        <f t="shared" si="203"/>
        <v>1.1283749066123283</v>
      </c>
      <c r="AD744" s="5">
        <f t="shared" si="204"/>
        <v>1.1283749066123283</v>
      </c>
    </row>
    <row r="745" spans="15:30" x14ac:dyDescent="0.2">
      <c r="O745" s="6">
        <f t="shared" si="189"/>
        <v>75.19</v>
      </c>
      <c r="P745" s="6">
        <f t="shared" si="190"/>
        <v>75.2</v>
      </c>
      <c r="Q745" s="5">
        <f t="shared" si="191"/>
        <v>1.2478230843889291</v>
      </c>
      <c r="R745" s="5">
        <f t="shared" si="192"/>
        <v>1.2478230843889291</v>
      </c>
      <c r="S745" s="5">
        <f t="shared" si="193"/>
        <v>1.2682418233053974</v>
      </c>
      <c r="T745" s="5">
        <f t="shared" si="194"/>
        <v>1.2709078460287562</v>
      </c>
      <c r="U745" s="5">
        <f t="shared" si="195"/>
        <v>1.2709078460287562</v>
      </c>
      <c r="V745" s="5">
        <f t="shared" si="196"/>
        <v>1.2709078460287562</v>
      </c>
      <c r="W745" s="5">
        <f t="shared" si="197"/>
        <v>1.2709078460287562</v>
      </c>
      <c r="X745" s="5">
        <f t="shared" si="198"/>
        <v>1</v>
      </c>
      <c r="Y745" s="5">
        <f t="shared" si="199"/>
        <v>1.2478230843889291</v>
      </c>
      <c r="Z745" s="5">
        <f t="shared" si="200"/>
        <v>1.0771247245490032</v>
      </c>
      <c r="AA745" s="5">
        <f t="shared" si="201"/>
        <v>1.1276690532767646</v>
      </c>
      <c r="AB745" s="5">
        <f t="shared" si="202"/>
        <v>1.1276690532767646</v>
      </c>
      <c r="AC745" s="5">
        <f t="shared" si="203"/>
        <v>1.1276690532767646</v>
      </c>
      <c r="AD745" s="5">
        <f t="shared" si="204"/>
        <v>1.1276690532767646</v>
      </c>
    </row>
    <row r="746" spans="15:30" x14ac:dyDescent="0.2">
      <c r="O746" s="6">
        <f t="shared" si="189"/>
        <v>75.289999999999992</v>
      </c>
      <c r="P746" s="6">
        <f t="shared" si="190"/>
        <v>75.3</v>
      </c>
      <c r="Q746" s="5">
        <f t="shared" si="191"/>
        <v>1.2468280747044109</v>
      </c>
      <c r="R746" s="5">
        <f t="shared" si="192"/>
        <v>1.2468280747044109</v>
      </c>
      <c r="S746" s="5">
        <f t="shared" si="193"/>
        <v>1.267247212669016</v>
      </c>
      <c r="T746" s="5">
        <f t="shared" si="194"/>
        <v>1.2699434455580574</v>
      </c>
      <c r="U746" s="5">
        <f t="shared" si="195"/>
        <v>1.2699434455580574</v>
      </c>
      <c r="V746" s="5">
        <f t="shared" si="196"/>
        <v>1.2699434455580574</v>
      </c>
      <c r="W746" s="5">
        <f t="shared" si="197"/>
        <v>1.2699434455580574</v>
      </c>
      <c r="X746" s="5">
        <f t="shared" si="198"/>
        <v>1</v>
      </c>
      <c r="Y746" s="5">
        <f t="shared" si="199"/>
        <v>1.2468280747044109</v>
      </c>
      <c r="Z746" s="5">
        <f t="shared" si="200"/>
        <v>1.0765360386562379</v>
      </c>
      <c r="AA746" s="5">
        <f t="shared" si="201"/>
        <v>1.1269664064914267</v>
      </c>
      <c r="AB746" s="5">
        <f t="shared" si="202"/>
        <v>1.1269664064914267</v>
      </c>
      <c r="AC746" s="5">
        <f t="shared" si="203"/>
        <v>1.1269664064914267</v>
      </c>
      <c r="AD746" s="5">
        <f t="shared" si="204"/>
        <v>1.1269664064914267</v>
      </c>
    </row>
    <row r="747" spans="15:30" x14ac:dyDescent="0.2">
      <c r="O747" s="6">
        <f t="shared" si="189"/>
        <v>75.389999999999986</v>
      </c>
      <c r="P747" s="6">
        <f t="shared" si="190"/>
        <v>75.399999999999991</v>
      </c>
      <c r="Q747" s="5">
        <f t="shared" si="191"/>
        <v>1.2458369674284715</v>
      </c>
      <c r="R747" s="5">
        <f t="shared" si="192"/>
        <v>1.2458369674284715</v>
      </c>
      <c r="S747" s="5">
        <f t="shared" si="193"/>
        <v>1.2662563398778017</v>
      </c>
      <c r="T747" s="5">
        <f t="shared" si="194"/>
        <v>1.2689825798847514</v>
      </c>
      <c r="U747" s="5">
        <f t="shared" si="195"/>
        <v>1.2689825798847514</v>
      </c>
      <c r="V747" s="5">
        <f t="shared" si="196"/>
        <v>1.2689825798847514</v>
      </c>
      <c r="W747" s="5">
        <f t="shared" si="197"/>
        <v>1.2689825798847514</v>
      </c>
      <c r="X747" s="5">
        <f t="shared" si="198"/>
        <v>1</v>
      </c>
      <c r="Y747" s="5">
        <f t="shared" si="199"/>
        <v>1.2458369674284715</v>
      </c>
      <c r="Z747" s="5">
        <f t="shared" si="200"/>
        <v>1.0759506228886715</v>
      </c>
      <c r="AA747" s="5">
        <f t="shared" si="201"/>
        <v>1.1262669510542249</v>
      </c>
      <c r="AB747" s="5">
        <f t="shared" si="202"/>
        <v>1.1262669510542249</v>
      </c>
      <c r="AC747" s="5">
        <f t="shared" si="203"/>
        <v>1.1262669510542249</v>
      </c>
      <c r="AD747" s="5">
        <f t="shared" si="204"/>
        <v>1.1262669510542249</v>
      </c>
    </row>
    <row r="748" spans="15:30" x14ac:dyDescent="0.2">
      <c r="O748" s="6">
        <f t="shared" si="189"/>
        <v>75.489999999999981</v>
      </c>
      <c r="P748" s="6">
        <f t="shared" si="190"/>
        <v>75.499999999999986</v>
      </c>
      <c r="Q748" s="5">
        <f t="shared" si="191"/>
        <v>1.2448497439106703</v>
      </c>
      <c r="R748" s="5">
        <f t="shared" si="192"/>
        <v>1.2448497439106703</v>
      </c>
      <c r="S748" s="5">
        <f t="shared" si="193"/>
        <v>1.2652691873776811</v>
      </c>
      <c r="T748" s="5">
        <f t="shared" si="194"/>
        <v>1.2680252326489401</v>
      </c>
      <c r="U748" s="5">
        <f t="shared" si="195"/>
        <v>1.2680252326489401</v>
      </c>
      <c r="V748" s="5">
        <f t="shared" si="196"/>
        <v>1.2680252326489401</v>
      </c>
      <c r="W748" s="5">
        <f t="shared" si="197"/>
        <v>1.2680252326489401</v>
      </c>
      <c r="X748" s="5">
        <f t="shared" si="198"/>
        <v>1</v>
      </c>
      <c r="Y748" s="5">
        <f t="shared" si="199"/>
        <v>1.2448497439106703</v>
      </c>
      <c r="Z748" s="5">
        <f t="shared" si="200"/>
        <v>1.0753684615795862</v>
      </c>
      <c r="AA748" s="5">
        <f t="shared" si="201"/>
        <v>1.125570671859325</v>
      </c>
      <c r="AB748" s="5">
        <f t="shared" si="202"/>
        <v>1.125570671859325</v>
      </c>
      <c r="AC748" s="5">
        <f t="shared" si="203"/>
        <v>1.125570671859325</v>
      </c>
      <c r="AD748" s="5">
        <f t="shared" si="204"/>
        <v>1.125570671859325</v>
      </c>
    </row>
    <row r="749" spans="15:30" x14ac:dyDescent="0.2">
      <c r="O749" s="6">
        <f t="shared" si="189"/>
        <v>75.589999999999975</v>
      </c>
      <c r="P749" s="6">
        <f t="shared" si="190"/>
        <v>75.59999999999998</v>
      </c>
      <c r="Q749" s="5">
        <f t="shared" si="191"/>
        <v>1.2438663856179373</v>
      </c>
      <c r="R749" s="5">
        <f t="shared" si="192"/>
        <v>1.2438663856179373</v>
      </c>
      <c r="S749" s="5">
        <f t="shared" si="193"/>
        <v>1.264285737723138</v>
      </c>
      <c r="T749" s="5">
        <f t="shared" si="194"/>
        <v>1.2670713875905313</v>
      </c>
      <c r="U749" s="5">
        <f t="shared" si="195"/>
        <v>1.2670713875905313</v>
      </c>
      <c r="V749" s="5">
        <f t="shared" si="196"/>
        <v>1.2670713875905313</v>
      </c>
      <c r="W749" s="5">
        <f t="shared" si="197"/>
        <v>1.2670713875905313</v>
      </c>
      <c r="X749" s="5">
        <f t="shared" si="198"/>
        <v>1</v>
      </c>
      <c r="Y749" s="5">
        <f t="shared" si="199"/>
        <v>1.2438663856179373</v>
      </c>
      <c r="Z749" s="5">
        <f t="shared" si="200"/>
        <v>1.0747895391647806</v>
      </c>
      <c r="AA749" s="5">
        <f t="shared" si="201"/>
        <v>1.1248775538963982</v>
      </c>
      <c r="AB749" s="5">
        <f t="shared" si="202"/>
        <v>1.1248775538963982</v>
      </c>
      <c r="AC749" s="5">
        <f t="shared" si="203"/>
        <v>1.1248775538963982</v>
      </c>
      <c r="AD749" s="5">
        <f t="shared" si="204"/>
        <v>1.1248775538963982</v>
      </c>
    </row>
    <row r="750" spans="15:30" x14ac:dyDescent="0.2">
      <c r="O750" s="6">
        <f t="shared" si="189"/>
        <v>75.689999999999969</v>
      </c>
      <c r="P750" s="6">
        <f t="shared" si="190"/>
        <v>75.699999999999974</v>
      </c>
      <c r="Q750" s="5">
        <f t="shared" si="191"/>
        <v>1.2428868741336647</v>
      </c>
      <c r="R750" s="5">
        <f t="shared" si="192"/>
        <v>1.2428868741336647</v>
      </c>
      <c r="S750" s="5">
        <f t="shared" si="193"/>
        <v>1.2633059735763872</v>
      </c>
      <c r="T750" s="5">
        <f t="shared" si="194"/>
        <v>1.2661210285484863</v>
      </c>
      <c r="U750" s="5">
        <f t="shared" si="195"/>
        <v>1.2661210285484863</v>
      </c>
      <c r="V750" s="5">
        <f t="shared" si="196"/>
        <v>1.2661210285484863</v>
      </c>
      <c r="W750" s="5">
        <f t="shared" si="197"/>
        <v>1.2661210285484863</v>
      </c>
      <c r="X750" s="5">
        <f t="shared" si="198"/>
        <v>1</v>
      </c>
      <c r="Y750" s="5">
        <f t="shared" si="199"/>
        <v>1.2428868741336647</v>
      </c>
      <c r="Z750" s="5">
        <f t="shared" si="200"/>
        <v>1.0742138401817489</v>
      </c>
      <c r="AA750" s="5">
        <f t="shared" si="201"/>
        <v>1.1241875822498799</v>
      </c>
      <c r="AB750" s="5">
        <f t="shared" si="202"/>
        <v>1.1241875822498799</v>
      </c>
      <c r="AC750" s="5">
        <f t="shared" si="203"/>
        <v>1.1241875822498799</v>
      </c>
      <c r="AD750" s="5">
        <f t="shared" si="204"/>
        <v>1.1241875822498799</v>
      </c>
    </row>
    <row r="751" spans="15:30" x14ac:dyDescent="0.2">
      <c r="O751" s="6">
        <f t="shared" si="189"/>
        <v>75.789999999999964</v>
      </c>
      <c r="P751" s="6">
        <f t="shared" si="190"/>
        <v>75.799999999999969</v>
      </c>
      <c r="Q751" s="5">
        <f t="shared" si="191"/>
        <v>1.2419111911568086</v>
      </c>
      <c r="R751" s="5">
        <f t="shared" si="192"/>
        <v>1.2419111911568086</v>
      </c>
      <c r="S751" s="5">
        <f t="shared" si="193"/>
        <v>1.2623298777065557</v>
      </c>
      <c r="T751" s="5">
        <f t="shared" si="194"/>
        <v>1.2651741394600777</v>
      </c>
      <c r="U751" s="5">
        <f t="shared" si="195"/>
        <v>1.2651741394600777</v>
      </c>
      <c r="V751" s="5">
        <f t="shared" si="196"/>
        <v>1.2651741394600777</v>
      </c>
      <c r="W751" s="5">
        <f t="shared" si="197"/>
        <v>1.2651741394600777</v>
      </c>
      <c r="X751" s="5">
        <f t="shared" si="198"/>
        <v>1</v>
      </c>
      <c r="Y751" s="5">
        <f t="shared" si="199"/>
        <v>1.2419111911568086</v>
      </c>
      <c r="Z751" s="5">
        <f t="shared" si="200"/>
        <v>1.0736413492688701</v>
      </c>
      <c r="AA751" s="5">
        <f t="shared" si="201"/>
        <v>1.123500742098235</v>
      </c>
      <c r="AB751" s="5">
        <f t="shared" si="202"/>
        <v>1.123500742098235</v>
      </c>
      <c r="AC751" s="5">
        <f t="shared" si="203"/>
        <v>1.123500742098235</v>
      </c>
      <c r="AD751" s="5">
        <f t="shared" si="204"/>
        <v>1.123500742098235</v>
      </c>
    </row>
    <row r="752" spans="15:30" x14ac:dyDescent="0.2">
      <c r="O752" s="6">
        <f t="shared" si="189"/>
        <v>75.889999999999958</v>
      </c>
      <c r="P752" s="6">
        <f t="shared" si="190"/>
        <v>75.899999999999963</v>
      </c>
      <c r="Q752" s="5">
        <f t="shared" si="191"/>
        <v>1.2409393185009963</v>
      </c>
      <c r="R752" s="5">
        <f t="shared" si="192"/>
        <v>1.2409393185009963</v>
      </c>
      <c r="S752" s="5">
        <f t="shared" si="193"/>
        <v>1.2613574329888706</v>
      </c>
      <c r="T752" s="5">
        <f t="shared" si="194"/>
        <v>1.2642307043601499</v>
      </c>
      <c r="U752" s="5">
        <f t="shared" si="195"/>
        <v>1.2642307043601499</v>
      </c>
      <c r="V752" s="5">
        <f t="shared" si="196"/>
        <v>1.2642307043601499</v>
      </c>
      <c r="W752" s="5">
        <f t="shared" si="197"/>
        <v>1.2642307043601499</v>
      </c>
      <c r="X752" s="5">
        <f t="shared" si="198"/>
        <v>1</v>
      </c>
      <c r="Y752" s="5">
        <f t="shared" si="199"/>
        <v>1.2409393185009963</v>
      </c>
      <c r="Z752" s="5">
        <f t="shared" si="200"/>
        <v>1.0730720511646012</v>
      </c>
      <c r="AA752" s="5">
        <f t="shared" si="201"/>
        <v>1.1228170187132298</v>
      </c>
      <c r="AB752" s="5">
        <f t="shared" si="202"/>
        <v>1.1228170187132298</v>
      </c>
      <c r="AC752" s="5">
        <f t="shared" si="203"/>
        <v>1.1228170187132298</v>
      </c>
      <c r="AD752" s="5">
        <f t="shared" si="204"/>
        <v>1.1228170187132298</v>
      </c>
    </row>
    <row r="753" spans="15:30" x14ac:dyDescent="0.2">
      <c r="O753" s="6">
        <f t="shared" si="189"/>
        <v>75.989999999999952</v>
      </c>
      <c r="P753" s="6">
        <f t="shared" si="190"/>
        <v>75.999999999999957</v>
      </c>
      <c r="Q753" s="5">
        <f t="shared" si="191"/>
        <v>1.2399712380936447</v>
      </c>
      <c r="R753" s="5">
        <f t="shared" si="192"/>
        <v>1.2399712380936447</v>
      </c>
      <c r="S753" s="5">
        <f t="shared" si="193"/>
        <v>1.2603886224038552</v>
      </c>
      <c r="T753" s="5">
        <f t="shared" si="194"/>
        <v>1.2632907073803898</v>
      </c>
      <c r="U753" s="5">
        <f t="shared" si="195"/>
        <v>1.2632907073803898</v>
      </c>
      <c r="V753" s="5">
        <f t="shared" si="196"/>
        <v>1.2632907073803898</v>
      </c>
      <c r="W753" s="5">
        <f t="shared" si="197"/>
        <v>1.2632907073803898</v>
      </c>
      <c r="X753" s="5">
        <f t="shared" si="198"/>
        <v>1</v>
      </c>
      <c r="Y753" s="5">
        <f t="shared" si="199"/>
        <v>1.2399712380936447</v>
      </c>
      <c r="Z753" s="5">
        <f t="shared" si="200"/>
        <v>1.0725059307066824</v>
      </c>
      <c r="AA753" s="5">
        <f t="shared" si="201"/>
        <v>1.1221363974592098</v>
      </c>
      <c r="AB753" s="5">
        <f t="shared" si="202"/>
        <v>1.1221363974592098</v>
      </c>
      <c r="AC753" s="5">
        <f t="shared" si="203"/>
        <v>1.1221363974592098</v>
      </c>
      <c r="AD753" s="5">
        <f t="shared" si="204"/>
        <v>1.1221363974592098</v>
      </c>
    </row>
    <row r="754" spans="15:30" x14ac:dyDescent="0.2">
      <c r="O754" s="6">
        <f t="shared" si="189"/>
        <v>76.089999999999947</v>
      </c>
      <c r="P754" s="6">
        <f t="shared" si="190"/>
        <v>76.099999999999952</v>
      </c>
      <c r="Q754" s="5">
        <f t="shared" si="191"/>
        <v>1.2390069319750856</v>
      </c>
      <c r="R754" s="5">
        <f t="shared" si="192"/>
        <v>1.2390069319750856</v>
      </c>
      <c r="S754" s="5">
        <f t="shared" si="193"/>
        <v>1.2594234290365312</v>
      </c>
      <c r="T754" s="5">
        <f t="shared" si="194"/>
        <v>1.2623541327486012</v>
      </c>
      <c r="U754" s="5">
        <f t="shared" si="195"/>
        <v>1.2623541327486012</v>
      </c>
      <c r="V754" s="5">
        <f t="shared" si="196"/>
        <v>1.2623541327486012</v>
      </c>
      <c r="W754" s="5">
        <f t="shared" si="197"/>
        <v>1.2623541327486012</v>
      </c>
      <c r="X754" s="5">
        <f t="shared" si="198"/>
        <v>1</v>
      </c>
      <c r="Y754" s="5">
        <f t="shared" si="199"/>
        <v>1.2390069319750856</v>
      </c>
      <c r="Z754" s="5">
        <f t="shared" si="200"/>
        <v>1.0719429728313461</v>
      </c>
      <c r="AA754" s="5">
        <f t="shared" si="201"/>
        <v>1.1214588637923855</v>
      </c>
      <c r="AB754" s="5">
        <f t="shared" si="202"/>
        <v>1.1214588637923855</v>
      </c>
      <c r="AC754" s="5">
        <f t="shared" si="203"/>
        <v>1.1214588637923855</v>
      </c>
      <c r="AD754" s="5">
        <f t="shared" si="204"/>
        <v>1.1214588637923855</v>
      </c>
    </row>
    <row r="755" spans="15:30" x14ac:dyDescent="0.2">
      <c r="O755" s="6">
        <f t="shared" si="189"/>
        <v>76.189999999999941</v>
      </c>
      <c r="P755" s="6">
        <f t="shared" si="190"/>
        <v>76.199999999999946</v>
      </c>
      <c r="Q755" s="5">
        <f t="shared" si="191"/>
        <v>1.2380463822976973</v>
      </c>
      <c r="R755" s="5">
        <f t="shared" si="192"/>
        <v>1.2380463822976973</v>
      </c>
      <c r="S755" s="5">
        <f t="shared" si="193"/>
        <v>1.258461836075629</v>
      </c>
      <c r="T755" s="5">
        <f t="shared" si="194"/>
        <v>1.2614209647879879</v>
      </c>
      <c r="U755" s="5">
        <f t="shared" si="195"/>
        <v>1.2614209647879879</v>
      </c>
      <c r="V755" s="5">
        <f t="shared" si="196"/>
        <v>1.2614209647879879</v>
      </c>
      <c r="W755" s="5">
        <f t="shared" si="197"/>
        <v>1.2614209647879879</v>
      </c>
      <c r="X755" s="5">
        <f t="shared" si="198"/>
        <v>1</v>
      </c>
      <c r="Y755" s="5">
        <f t="shared" si="199"/>
        <v>1.2380463822976973</v>
      </c>
      <c r="Z755" s="5">
        <f t="shared" si="200"/>
        <v>1.0713831625725354</v>
      </c>
      <c r="AA755" s="5">
        <f t="shared" si="201"/>
        <v>1.1207844032601233</v>
      </c>
      <c r="AB755" s="5">
        <f t="shared" si="202"/>
        <v>1.1207844032601233</v>
      </c>
      <c r="AC755" s="5">
        <f t="shared" si="203"/>
        <v>1.1207844032601233</v>
      </c>
      <c r="AD755" s="5">
        <f t="shared" si="204"/>
        <v>1.1207844032601233</v>
      </c>
    </row>
    <row r="756" spans="15:30" x14ac:dyDescent="0.2">
      <c r="O756" s="6">
        <f t="shared" si="189"/>
        <v>76.289999999999935</v>
      </c>
      <c r="P756" s="6">
        <f t="shared" si="190"/>
        <v>76.29999999999994</v>
      </c>
      <c r="Q756" s="5">
        <f t="shared" si="191"/>
        <v>1.2370895713250469</v>
      </c>
      <c r="R756" s="5">
        <f t="shared" si="192"/>
        <v>1.2370895713250469</v>
      </c>
      <c r="S756" s="5">
        <f t="shared" si="193"/>
        <v>1.2575038268128051</v>
      </c>
      <c r="T756" s="5">
        <f t="shared" si="194"/>
        <v>1.2604911879164411</v>
      </c>
      <c r="U756" s="5">
        <f t="shared" si="195"/>
        <v>1.2604911879164411</v>
      </c>
      <c r="V756" s="5">
        <f t="shared" si="196"/>
        <v>1.2604911879164411</v>
      </c>
      <c r="W756" s="5">
        <f t="shared" si="197"/>
        <v>1.2604911879164411</v>
      </c>
      <c r="X756" s="5">
        <f t="shared" si="198"/>
        <v>1</v>
      </c>
      <c r="Y756" s="5">
        <f t="shared" si="199"/>
        <v>1.2370895713250469</v>
      </c>
      <c r="Z756" s="5">
        <f t="shared" si="200"/>
        <v>1.0708264850611289</v>
      </c>
      <c r="AA756" s="5">
        <f t="shared" si="201"/>
        <v>1.1201130015002443</v>
      </c>
      <c r="AB756" s="5">
        <f t="shared" si="202"/>
        <v>1.1201130015002443</v>
      </c>
      <c r="AC756" s="5">
        <f t="shared" si="203"/>
        <v>1.1201130015002443</v>
      </c>
      <c r="AD756" s="5">
        <f t="shared" si="204"/>
        <v>1.1201130015002443</v>
      </c>
    </row>
    <row r="757" spans="15:30" x14ac:dyDescent="0.2">
      <c r="O757" s="6">
        <f t="shared" si="189"/>
        <v>76.38999999999993</v>
      </c>
      <c r="P757" s="6">
        <f t="shared" si="190"/>
        <v>76.399999999999935</v>
      </c>
      <c r="Q757" s="5">
        <f t="shared" si="191"/>
        <v>1.2361364814310387</v>
      </c>
      <c r="R757" s="5">
        <f t="shared" si="192"/>
        <v>1.2361364814310387</v>
      </c>
      <c r="S757" s="5">
        <f t="shared" si="193"/>
        <v>1.2565493846418658</v>
      </c>
      <c r="T757" s="5">
        <f t="shared" si="194"/>
        <v>1.2595647866458353</v>
      </c>
      <c r="U757" s="5">
        <f t="shared" si="195"/>
        <v>1.2595647866458353</v>
      </c>
      <c r="V757" s="5">
        <f t="shared" si="196"/>
        <v>1.2595647866458353</v>
      </c>
      <c r="W757" s="5">
        <f t="shared" si="197"/>
        <v>1.2595647866458353</v>
      </c>
      <c r="X757" s="5">
        <f t="shared" si="198"/>
        <v>1</v>
      </c>
      <c r="Y757" s="5">
        <f t="shared" si="199"/>
        <v>1.2361364814310387</v>
      </c>
      <c r="Z757" s="5">
        <f t="shared" si="200"/>
        <v>1.070272925524173</v>
      </c>
      <c r="AA757" s="5">
        <f t="shared" si="201"/>
        <v>1.1194446442403285</v>
      </c>
      <c r="AB757" s="5">
        <f t="shared" si="202"/>
        <v>1.1194446442403285</v>
      </c>
      <c r="AC757" s="5">
        <f t="shared" si="203"/>
        <v>1.1194446442403285</v>
      </c>
      <c r="AD757" s="5">
        <f t="shared" si="204"/>
        <v>1.1194446442403285</v>
      </c>
    </row>
    <row r="758" spans="15:30" x14ac:dyDescent="0.2">
      <c r="O758" s="6">
        <f t="shared" si="189"/>
        <v>76.489999999999924</v>
      </c>
      <c r="P758" s="6">
        <f t="shared" si="190"/>
        <v>76.499999999999929</v>
      </c>
      <c r="Q758" s="5">
        <f t="shared" si="191"/>
        <v>1.2351870950990702</v>
      </c>
      <c r="R758" s="5">
        <f t="shared" si="192"/>
        <v>1.2351870950990702</v>
      </c>
      <c r="S758" s="5">
        <f t="shared" si="193"/>
        <v>1.2555984930579982</v>
      </c>
      <c r="T758" s="5">
        <f t="shared" si="194"/>
        <v>1.258641745581327</v>
      </c>
      <c r="U758" s="5">
        <f t="shared" si="195"/>
        <v>1.258641745581327</v>
      </c>
      <c r="V758" s="5">
        <f t="shared" si="196"/>
        <v>1.258641745581327</v>
      </c>
      <c r="W758" s="5">
        <f t="shared" si="197"/>
        <v>1.258641745581327</v>
      </c>
      <c r="X758" s="5">
        <f t="shared" si="198"/>
        <v>1</v>
      </c>
      <c r="Y758" s="5">
        <f t="shared" si="199"/>
        <v>1.2351870950990702</v>
      </c>
      <c r="Z758" s="5">
        <f t="shared" si="200"/>
        <v>1.0697224692841225</v>
      </c>
      <c r="AA758" s="5">
        <f t="shared" si="201"/>
        <v>1.1187793172970253</v>
      </c>
      <c r="AB758" s="5">
        <f t="shared" si="202"/>
        <v>1.1187793172970253</v>
      </c>
      <c r="AC758" s="5">
        <f t="shared" si="203"/>
        <v>1.1187793172970253</v>
      </c>
      <c r="AD758" s="5">
        <f t="shared" si="204"/>
        <v>1.1187793172970253</v>
      </c>
    </row>
    <row r="759" spans="15:30" x14ac:dyDescent="0.2">
      <c r="O759" s="6">
        <f t="shared" si="189"/>
        <v>76.589999999999918</v>
      </c>
      <c r="P759" s="6">
        <f t="shared" si="190"/>
        <v>76.599999999999923</v>
      </c>
      <c r="Q759" s="5">
        <f t="shared" si="191"/>
        <v>1.2342413949211968</v>
      </c>
      <c r="R759" s="5">
        <f t="shared" si="192"/>
        <v>1.2342413949211968</v>
      </c>
      <c r="S759" s="5">
        <f t="shared" si="193"/>
        <v>1.254651135657008</v>
      </c>
      <c r="T759" s="5">
        <f t="shared" si="194"/>
        <v>1.2577220494206645</v>
      </c>
      <c r="U759" s="5">
        <f t="shared" si="195"/>
        <v>1.2577220494206645</v>
      </c>
      <c r="V759" s="5">
        <f t="shared" si="196"/>
        <v>1.2577220494206645</v>
      </c>
      <c r="W759" s="5">
        <f t="shared" si="197"/>
        <v>1.2577220494206645</v>
      </c>
      <c r="X759" s="5">
        <f t="shared" si="198"/>
        <v>1</v>
      </c>
      <c r="Y759" s="5">
        <f t="shared" si="199"/>
        <v>1.2342413949211968</v>
      </c>
      <c r="Z759" s="5">
        <f t="shared" si="200"/>
        <v>1.0691751017580864</v>
      </c>
      <c r="AA759" s="5">
        <f t="shared" si="201"/>
        <v>1.1181170065753709</v>
      </c>
      <c r="AB759" s="5">
        <f t="shared" si="202"/>
        <v>1.1181170065753709</v>
      </c>
      <c r="AC759" s="5">
        <f t="shared" si="203"/>
        <v>1.1181170065753709</v>
      </c>
      <c r="AD759" s="5">
        <f t="shared" si="204"/>
        <v>1.1181170065753709</v>
      </c>
    </row>
    <row r="760" spans="15:30" x14ac:dyDescent="0.2">
      <c r="O760" s="6">
        <f t="shared" si="189"/>
        <v>76.689999999999912</v>
      </c>
      <c r="P760" s="6">
        <f t="shared" si="190"/>
        <v>76.699999999999918</v>
      </c>
      <c r="Q760" s="5">
        <f t="shared" si="191"/>
        <v>1.2332993635973031</v>
      </c>
      <c r="R760" s="5">
        <f t="shared" si="192"/>
        <v>1.2332993635973031</v>
      </c>
      <c r="S760" s="5">
        <f t="shared" si="193"/>
        <v>1.2537072961345648</v>
      </c>
      <c r="T760" s="5">
        <f t="shared" si="194"/>
        <v>1.2568056829534995</v>
      </c>
      <c r="U760" s="5">
        <f t="shared" si="195"/>
        <v>1.2568056829534995</v>
      </c>
      <c r="V760" s="5">
        <f t="shared" si="196"/>
        <v>1.2568056829534995</v>
      </c>
      <c r="W760" s="5">
        <f t="shared" si="197"/>
        <v>1.2568056829534995</v>
      </c>
      <c r="X760" s="5">
        <f t="shared" si="198"/>
        <v>1</v>
      </c>
      <c r="Y760" s="5">
        <f t="shared" si="199"/>
        <v>1.2332993635973031</v>
      </c>
      <c r="Z760" s="5">
        <f t="shared" si="200"/>
        <v>1.0686308084570815</v>
      </c>
      <c r="AA760" s="5">
        <f t="shared" si="201"/>
        <v>1.1174576980681119</v>
      </c>
      <c r="AB760" s="5">
        <f t="shared" si="202"/>
        <v>1.1174576980681119</v>
      </c>
      <c r="AC760" s="5">
        <f t="shared" si="203"/>
        <v>1.1174576980681119</v>
      </c>
      <c r="AD760" s="5">
        <f t="shared" si="204"/>
        <v>1.1174576980681119</v>
      </c>
    </row>
    <row r="761" spans="15:30" x14ac:dyDescent="0.2">
      <c r="O761" s="6">
        <f t="shared" si="189"/>
        <v>76.789999999999907</v>
      </c>
      <c r="P761" s="6">
        <f t="shared" si="190"/>
        <v>76.799999999999912</v>
      </c>
      <c r="Q761" s="5">
        <f t="shared" si="191"/>
        <v>1.2323609839342822</v>
      </c>
      <c r="R761" s="5">
        <f t="shared" si="192"/>
        <v>1.2323609839342822</v>
      </c>
      <c r="S761" s="5">
        <f t="shared" si="193"/>
        <v>1.2527669582854526</v>
      </c>
      <c r="T761" s="5">
        <f t="shared" si="194"/>
        <v>1.2558926310607064</v>
      </c>
      <c r="U761" s="5">
        <f t="shared" si="195"/>
        <v>1.2558926310607064</v>
      </c>
      <c r="V761" s="5">
        <f t="shared" si="196"/>
        <v>1.2558926310607064</v>
      </c>
      <c r="W761" s="5">
        <f t="shared" si="197"/>
        <v>1.2558926310607064</v>
      </c>
      <c r="X761" s="5">
        <f t="shared" si="198"/>
        <v>1</v>
      </c>
      <c r="Y761" s="5">
        <f t="shared" si="199"/>
        <v>1.2323609839342822</v>
      </c>
      <c r="Z761" s="5">
        <f t="shared" si="200"/>
        <v>1.0680895749852937</v>
      </c>
      <c r="AA761" s="5">
        <f t="shared" si="201"/>
        <v>1.1168013778550336</v>
      </c>
      <c r="AB761" s="5">
        <f t="shared" si="202"/>
        <v>1.1168013778550336</v>
      </c>
      <c r="AC761" s="5">
        <f t="shared" si="203"/>
        <v>1.1168013778550336</v>
      </c>
      <c r="AD761" s="5">
        <f t="shared" si="204"/>
        <v>1.1168013778550336</v>
      </c>
    </row>
    <row r="762" spans="15:30" x14ac:dyDescent="0.2">
      <c r="O762" s="6">
        <f t="shared" si="189"/>
        <v>76.889999999999901</v>
      </c>
      <c r="P762" s="6">
        <f t="shared" si="190"/>
        <v>76.899999999999906</v>
      </c>
      <c r="Q762" s="5">
        <f t="shared" si="191"/>
        <v>1.2314262388452215</v>
      </c>
      <c r="R762" s="5">
        <f t="shared" si="192"/>
        <v>1.2314262388452215</v>
      </c>
      <c r="S762" s="5">
        <f t="shared" si="193"/>
        <v>1.2518301060028285</v>
      </c>
      <c r="T762" s="5">
        <f t="shared" si="194"/>
        <v>1.2549828787137076</v>
      </c>
      <c r="U762" s="5">
        <f t="shared" si="195"/>
        <v>1.2549828787137076</v>
      </c>
      <c r="V762" s="5">
        <f t="shared" si="196"/>
        <v>1.2549828787137076</v>
      </c>
      <c r="W762" s="5">
        <f t="shared" si="197"/>
        <v>1.2549828787137076</v>
      </c>
      <c r="X762" s="5">
        <f t="shared" si="198"/>
        <v>1</v>
      </c>
      <c r="Y762" s="5">
        <f t="shared" si="199"/>
        <v>1.2314262388452215</v>
      </c>
      <c r="Z762" s="5">
        <f t="shared" si="200"/>
        <v>1.0675513870393456</v>
      </c>
      <c r="AA762" s="5">
        <f t="shared" si="201"/>
        <v>1.1161480321022967</v>
      </c>
      <c r="AB762" s="5">
        <f t="shared" si="202"/>
        <v>1.1161480321022967</v>
      </c>
      <c r="AC762" s="5">
        <f t="shared" si="203"/>
        <v>1.1161480321022967</v>
      </c>
      <c r="AD762" s="5">
        <f t="shared" si="204"/>
        <v>1.1161480321022967</v>
      </c>
    </row>
    <row r="763" spans="15:30" x14ac:dyDescent="0.2">
      <c r="O763" s="6">
        <f t="shared" si="189"/>
        <v>76.989999999999895</v>
      </c>
      <c r="P763" s="6">
        <f t="shared" si="190"/>
        <v>76.999999999999901</v>
      </c>
      <c r="Q763" s="5">
        <f t="shared" si="191"/>
        <v>1.2304951113485978</v>
      </c>
      <c r="R763" s="5">
        <f t="shared" si="192"/>
        <v>1.2304951113485978</v>
      </c>
      <c r="S763" s="5">
        <f t="shared" si="193"/>
        <v>1.2508967232774868</v>
      </c>
      <c r="T763" s="5">
        <f t="shared" si="194"/>
        <v>1.2540764109738056</v>
      </c>
      <c r="U763" s="5">
        <f t="shared" si="195"/>
        <v>1.2540764109738056</v>
      </c>
      <c r="V763" s="5">
        <f t="shared" si="196"/>
        <v>1.2540764109738056</v>
      </c>
      <c r="W763" s="5">
        <f t="shared" si="197"/>
        <v>1.2540764109738056</v>
      </c>
      <c r="X763" s="5">
        <f t="shared" si="198"/>
        <v>1</v>
      </c>
      <c r="Y763" s="5">
        <f t="shared" si="199"/>
        <v>1.2304951113485978</v>
      </c>
      <c r="Z763" s="5">
        <f t="shared" si="200"/>
        <v>1.0670162304075705</v>
      </c>
      <c r="AA763" s="5">
        <f t="shared" si="201"/>
        <v>1.1154976470617781</v>
      </c>
      <c r="AB763" s="5">
        <f t="shared" si="202"/>
        <v>1.1154976470617781</v>
      </c>
      <c r="AC763" s="5">
        <f t="shared" si="203"/>
        <v>1.1154976470617781</v>
      </c>
      <c r="AD763" s="5">
        <f t="shared" si="204"/>
        <v>1.1154976470617781</v>
      </c>
    </row>
    <row r="764" spans="15:30" x14ac:dyDescent="0.2">
      <c r="O764" s="6">
        <f t="shared" si="189"/>
        <v>77.08999999999989</v>
      </c>
      <c r="P764" s="6">
        <f t="shared" si="190"/>
        <v>77.099999999999895</v>
      </c>
      <c r="Q764" s="5">
        <f t="shared" si="191"/>
        <v>1.2295675845674774</v>
      </c>
      <c r="R764" s="5">
        <f t="shared" si="192"/>
        <v>1.2295675845674774</v>
      </c>
      <c r="S764" s="5">
        <f t="shared" si="193"/>
        <v>1.2499667941971309</v>
      </c>
      <c r="T764" s="5">
        <f t="shared" si="194"/>
        <v>1.2531732129915185</v>
      </c>
      <c r="U764" s="5">
        <f t="shared" si="195"/>
        <v>1.2531732129915185</v>
      </c>
      <c r="V764" s="5">
        <f t="shared" si="196"/>
        <v>1.2531732129915185</v>
      </c>
      <c r="W764" s="5">
        <f t="shared" si="197"/>
        <v>1.2531732129915185</v>
      </c>
      <c r="X764" s="5">
        <f t="shared" si="198"/>
        <v>1</v>
      </c>
      <c r="Y764" s="5">
        <f t="shared" si="199"/>
        <v>1.2295675845674774</v>
      </c>
      <c r="Z764" s="5">
        <f t="shared" si="200"/>
        <v>1.0664840909692934</v>
      </c>
      <c r="AA764" s="5">
        <f t="shared" si="201"/>
        <v>1.1148502090704182</v>
      </c>
      <c r="AB764" s="5">
        <f t="shared" si="202"/>
        <v>1.1148502090704182</v>
      </c>
      <c r="AC764" s="5">
        <f t="shared" si="203"/>
        <v>1.1148502090704182</v>
      </c>
      <c r="AD764" s="5">
        <f t="shared" si="204"/>
        <v>1.1148502090704182</v>
      </c>
    </row>
    <row r="765" spans="15:30" x14ac:dyDescent="0.2">
      <c r="O765" s="6">
        <f t="shared" si="189"/>
        <v>77.189999999999884</v>
      </c>
      <c r="P765" s="6">
        <f t="shared" si="190"/>
        <v>77.199999999999889</v>
      </c>
      <c r="Q765" s="5">
        <f t="shared" si="191"/>
        <v>1.2286436417287248</v>
      </c>
      <c r="R765" s="5">
        <f t="shared" si="192"/>
        <v>1.2286436417287248</v>
      </c>
      <c r="S765" s="5">
        <f t="shared" si="193"/>
        <v>1.2490403029456496</v>
      </c>
      <c r="T765" s="5">
        <f t="shared" si="194"/>
        <v>1.2522732700059236</v>
      </c>
      <c r="U765" s="5">
        <f t="shared" si="195"/>
        <v>1.2522732700059236</v>
      </c>
      <c r="V765" s="5">
        <f t="shared" si="196"/>
        <v>1.2522732700059236</v>
      </c>
      <c r="W765" s="5">
        <f t="shared" si="197"/>
        <v>1.2522732700059236</v>
      </c>
      <c r="X765" s="5">
        <f t="shared" si="198"/>
        <v>1</v>
      </c>
      <c r="Y765" s="5">
        <f t="shared" si="199"/>
        <v>1.2286436417287248</v>
      </c>
      <c r="Z765" s="5">
        <f t="shared" si="200"/>
        <v>1.0659549546941192</v>
      </c>
      <c r="AA765" s="5">
        <f t="shared" si="201"/>
        <v>1.1142057045495752</v>
      </c>
      <c r="AB765" s="5">
        <f t="shared" si="202"/>
        <v>1.1142057045495752</v>
      </c>
      <c r="AC765" s="5">
        <f t="shared" si="203"/>
        <v>1.1142057045495752</v>
      </c>
      <c r="AD765" s="5">
        <f t="shared" si="204"/>
        <v>1.1142057045495752</v>
      </c>
    </row>
    <row r="766" spans="15:30" x14ac:dyDescent="0.2">
      <c r="O766" s="6">
        <f t="shared" si="189"/>
        <v>77.289999999999878</v>
      </c>
      <c r="P766" s="6">
        <f t="shared" si="190"/>
        <v>77.299999999999883</v>
      </c>
      <c r="Q766" s="5">
        <f t="shared" si="191"/>
        <v>1.2277232661622175</v>
      </c>
      <c r="R766" s="5">
        <f t="shared" si="192"/>
        <v>1.2277232661622175</v>
      </c>
      <c r="S766" s="5">
        <f t="shared" si="193"/>
        <v>1.2481172338024022</v>
      </c>
      <c r="T766" s="5">
        <f t="shared" si="194"/>
        <v>1.251376567344006</v>
      </c>
      <c r="U766" s="5">
        <f t="shared" si="195"/>
        <v>1.251376567344006</v>
      </c>
      <c r="V766" s="5">
        <f t="shared" si="196"/>
        <v>1.251376567344006</v>
      </c>
      <c r="W766" s="5">
        <f t="shared" si="197"/>
        <v>1.251376567344006</v>
      </c>
      <c r="X766" s="5">
        <f t="shared" si="198"/>
        <v>1</v>
      </c>
      <c r="Y766" s="5">
        <f t="shared" si="199"/>
        <v>1.2277232661622175</v>
      </c>
      <c r="Z766" s="5">
        <f t="shared" si="200"/>
        <v>1.0654288076412266</v>
      </c>
      <c r="AA766" s="5">
        <f t="shared" si="201"/>
        <v>1.1135641200043824</v>
      </c>
      <c r="AB766" s="5">
        <f t="shared" si="202"/>
        <v>1.1135641200043824</v>
      </c>
      <c r="AC766" s="5">
        <f t="shared" si="203"/>
        <v>1.1135641200043824</v>
      </c>
      <c r="AD766" s="5">
        <f t="shared" si="204"/>
        <v>1.1135641200043824</v>
      </c>
    </row>
    <row r="767" spans="15:30" x14ac:dyDescent="0.2">
      <c r="O767" s="6">
        <f t="shared" si="189"/>
        <v>77.389999999999873</v>
      </c>
      <c r="P767" s="6">
        <f t="shared" si="190"/>
        <v>77.399999999999878</v>
      </c>
      <c r="Q767" s="5">
        <f t="shared" si="191"/>
        <v>1.226806441300069</v>
      </c>
      <c r="R767" s="5">
        <f t="shared" si="192"/>
        <v>1.226806441300069</v>
      </c>
      <c r="S767" s="5">
        <f t="shared" si="193"/>
        <v>1.2471975711415091</v>
      </c>
      <c r="T767" s="5">
        <f t="shared" si="194"/>
        <v>1.2504830904200126</v>
      </c>
      <c r="U767" s="5">
        <f t="shared" si="195"/>
        <v>1.2504830904200126</v>
      </c>
      <c r="V767" s="5">
        <f t="shared" si="196"/>
        <v>1.2504830904200126</v>
      </c>
      <c r="W767" s="5">
        <f t="shared" si="197"/>
        <v>1.2504830904200126</v>
      </c>
      <c r="X767" s="5">
        <f t="shared" si="198"/>
        <v>1</v>
      </c>
      <c r="Y767" s="5">
        <f t="shared" si="199"/>
        <v>1.226806441300069</v>
      </c>
      <c r="Z767" s="5">
        <f t="shared" si="200"/>
        <v>1.0649056359586695</v>
      </c>
      <c r="AA767" s="5">
        <f t="shared" si="201"/>
        <v>1.1129254420231152</v>
      </c>
      <c r="AB767" s="5">
        <f t="shared" si="202"/>
        <v>1.1129254420231152</v>
      </c>
      <c r="AC767" s="5">
        <f t="shared" si="203"/>
        <v>1.1129254420231152</v>
      </c>
      <c r="AD767" s="5">
        <f t="shared" si="204"/>
        <v>1.1129254420231152</v>
      </c>
    </row>
    <row r="768" spans="15:30" x14ac:dyDescent="0.2">
      <c r="O768" s="6">
        <f t="shared" si="189"/>
        <v>77.489999999999867</v>
      </c>
      <c r="P768" s="6">
        <f t="shared" si="190"/>
        <v>77.499999999999872</v>
      </c>
      <c r="Q768" s="5">
        <f t="shared" si="191"/>
        <v>1.2258931506758577</v>
      </c>
      <c r="R768" s="5">
        <f t="shared" si="192"/>
        <v>1.2258931506758577</v>
      </c>
      <c r="S768" s="5">
        <f t="shared" si="193"/>
        <v>1.2462812994311467</v>
      </c>
      <c r="T768" s="5">
        <f t="shared" si="194"/>
        <v>1.249592824734812</v>
      </c>
      <c r="U768" s="5">
        <f t="shared" si="195"/>
        <v>1.249592824734812</v>
      </c>
      <c r="V768" s="5">
        <f t="shared" si="196"/>
        <v>1.249592824734812</v>
      </c>
      <c r="W768" s="5">
        <f t="shared" si="197"/>
        <v>1.249592824734812</v>
      </c>
      <c r="X768" s="5">
        <f t="shared" si="198"/>
        <v>1</v>
      </c>
      <c r="Y768" s="5">
        <f t="shared" si="199"/>
        <v>1.2258931506758577</v>
      </c>
      <c r="Z768" s="5">
        <f t="shared" si="200"/>
        <v>1.0643854258826837</v>
      </c>
      <c r="AA768" s="5">
        <f t="shared" si="201"/>
        <v>1.1122896572765599</v>
      </c>
      <c r="AB768" s="5">
        <f t="shared" si="202"/>
        <v>1.1122896572765599</v>
      </c>
      <c r="AC768" s="5">
        <f t="shared" si="203"/>
        <v>1.1122896572765599</v>
      </c>
      <c r="AD768" s="5">
        <f t="shared" si="204"/>
        <v>1.1122896572765599</v>
      </c>
    </row>
    <row r="769" spans="15:30" x14ac:dyDescent="0.2">
      <c r="O769" s="6">
        <f t="shared" si="189"/>
        <v>77.589999999999861</v>
      </c>
      <c r="P769" s="6">
        <f t="shared" si="190"/>
        <v>77.599999999999866</v>
      </c>
      <c r="Q769" s="5">
        <f t="shared" si="191"/>
        <v>1.224983377923863</v>
      </c>
      <c r="R769" s="5">
        <f t="shared" si="192"/>
        <v>1.224983377923863</v>
      </c>
      <c r="S769" s="5">
        <f t="shared" si="193"/>
        <v>1.2453684032328514</v>
      </c>
      <c r="T769" s="5">
        <f t="shared" si="194"/>
        <v>1.2487057558752608</v>
      </c>
      <c r="U769" s="5">
        <f t="shared" si="195"/>
        <v>1.2487057558752608</v>
      </c>
      <c r="V769" s="5">
        <f t="shared" si="196"/>
        <v>1.2487057558752608</v>
      </c>
      <c r="W769" s="5">
        <f t="shared" si="197"/>
        <v>1.2487057558752608</v>
      </c>
      <c r="X769" s="5">
        <f t="shared" si="198"/>
        <v>1</v>
      </c>
      <c r="Y769" s="5">
        <f t="shared" si="199"/>
        <v>1.224983377923863</v>
      </c>
      <c r="Z769" s="5">
        <f t="shared" si="200"/>
        <v>1.0638681637370007</v>
      </c>
      <c r="AA769" s="5">
        <f t="shared" si="201"/>
        <v>1.111656752517391</v>
      </c>
      <c r="AB769" s="5">
        <f t="shared" si="202"/>
        <v>1.111656752517391</v>
      </c>
      <c r="AC769" s="5">
        <f t="shared" si="203"/>
        <v>1.111656752517391</v>
      </c>
      <c r="AD769" s="5">
        <f t="shared" si="204"/>
        <v>1.111656752517391</v>
      </c>
    </row>
    <row r="770" spans="15:30" x14ac:dyDescent="0.2">
      <c r="O770" s="6">
        <f t="shared" si="189"/>
        <v>77.689999999999856</v>
      </c>
      <c r="P770" s="6">
        <f t="shared" si="190"/>
        <v>77.699999999999861</v>
      </c>
      <c r="Q770" s="5">
        <f t="shared" si="191"/>
        <v>1.2240771067783092</v>
      </c>
      <c r="R770" s="5">
        <f t="shared" si="192"/>
        <v>1.2240771067783092</v>
      </c>
      <c r="S770" s="5">
        <f t="shared" si="193"/>
        <v>1.2444588672008281</v>
      </c>
      <c r="T770" s="5">
        <f t="shared" si="194"/>
        <v>1.2478218695135723</v>
      </c>
      <c r="U770" s="5">
        <f t="shared" si="195"/>
        <v>1.2478218695135723</v>
      </c>
      <c r="V770" s="5">
        <f t="shared" si="196"/>
        <v>1.2478218695135723</v>
      </c>
      <c r="W770" s="5">
        <f t="shared" si="197"/>
        <v>1.2478218695135723</v>
      </c>
      <c r="X770" s="5">
        <f t="shared" si="198"/>
        <v>1</v>
      </c>
      <c r="Y770" s="5">
        <f t="shared" si="199"/>
        <v>1.2240771067783092</v>
      </c>
      <c r="Z770" s="5">
        <f t="shared" si="200"/>
        <v>1.0633538359321679</v>
      </c>
      <c r="AA770" s="5">
        <f t="shared" si="201"/>
        <v>1.1110267145795527</v>
      </c>
      <c r="AB770" s="5">
        <f t="shared" si="202"/>
        <v>1.1110267145795527</v>
      </c>
      <c r="AC770" s="5">
        <f t="shared" si="203"/>
        <v>1.1110267145795527</v>
      </c>
      <c r="AD770" s="5">
        <f t="shared" si="204"/>
        <v>1.1110267145795527</v>
      </c>
    </row>
    <row r="771" spans="15:30" x14ac:dyDescent="0.2">
      <c r="O771" s="6">
        <f t="shared" ref="O771:O834" si="205">P771-0.01</f>
        <v>77.78999999999985</v>
      </c>
      <c r="P771" s="6">
        <f t="shared" si="190"/>
        <v>77.799999999999855</v>
      </c>
      <c r="Q771" s="5">
        <f t="shared" si="191"/>
        <v>1.2231743210726134</v>
      </c>
      <c r="R771" s="5">
        <f t="shared" si="192"/>
        <v>1.2231743210726134</v>
      </c>
      <c r="S771" s="5">
        <f t="shared" si="193"/>
        <v>1.2435526760812652</v>
      </c>
      <c r="T771" s="5">
        <f t="shared" si="194"/>
        <v>1.2469411514066957</v>
      </c>
      <c r="U771" s="5">
        <f t="shared" si="195"/>
        <v>1.2469411514066957</v>
      </c>
      <c r="V771" s="5">
        <f t="shared" si="196"/>
        <v>1.2469411514066957</v>
      </c>
      <c r="W771" s="5">
        <f t="shared" si="197"/>
        <v>1.2469411514066957</v>
      </c>
      <c r="X771" s="5">
        <f t="shared" si="198"/>
        <v>1</v>
      </c>
      <c r="Y771" s="5">
        <f t="shared" si="199"/>
        <v>1.2231743210726134</v>
      </c>
      <c r="Z771" s="5">
        <f t="shared" si="200"/>
        <v>1.0628424289648752</v>
      </c>
      <c r="AA771" s="5">
        <f t="shared" si="201"/>
        <v>1.1103995303776462</v>
      </c>
      <c r="AB771" s="5">
        <f t="shared" si="202"/>
        <v>1.1103995303776462</v>
      </c>
      <c r="AC771" s="5">
        <f t="shared" si="203"/>
        <v>1.1103995303776462</v>
      </c>
      <c r="AD771" s="5">
        <f t="shared" si="204"/>
        <v>1.1103995303776462</v>
      </c>
    </row>
    <row r="772" spans="15:30" x14ac:dyDescent="0.2">
      <c r="O772" s="6">
        <f t="shared" si="205"/>
        <v>77.889999999999844</v>
      </c>
      <c r="P772" s="6">
        <f t="shared" ref="P772:P835" si="206">P771+0.1</f>
        <v>77.899999999999849</v>
      </c>
      <c r="Q772" s="5">
        <f t="shared" ref="Q772:Q835" si="207">IF($P772&gt;=$D$5,1,10^($C$5*LOG(MAX($P772,$E$5)/$D$5)^2))</f>
        <v>1.2222750047386437</v>
      </c>
      <c r="R772" s="5">
        <f t="shared" ref="R772:R835" si="208">IF($P772&gt;=$D$6,1,10^($C$6*LOG(MAX($P772,$E$6)/$D$6)^2))</f>
        <v>1.2222750047386437</v>
      </c>
      <c r="S772" s="5">
        <f t="shared" ref="S772:S835" si="209">IF($P772&gt;=$D$7,1,10^($C$7*LOG(MAX($P772,$E$7)/$D$7)^2))</f>
        <v>1.2426498147116558</v>
      </c>
      <c r="T772" s="5">
        <f t="shared" ref="T772:T835" si="210">IF($P772&gt;=$D$8,1,10^($C$8*LOG(MAX($P772,$E$8)/$D$8)^2))</f>
        <v>1.2460635873956958</v>
      </c>
      <c r="U772" s="5">
        <f t="shared" ref="U772:U835" si="211">IF($P772&gt;=$D$9,1,10^($C$9*LOG(MAX($P772,$E$9)/$D$9)^2))</f>
        <v>1.2460635873956958</v>
      </c>
      <c r="V772" s="5">
        <f t="shared" ref="V772:V835" si="212">IF($P772&gt;=$D$10,1,10^($C$10*LOG(MAX($P772,$E$10)/$D$10)^2))</f>
        <v>1.2460635873956958</v>
      </c>
      <c r="W772" s="5">
        <f t="shared" ref="W772:W835" si="213">IF($P772&gt;=$D$11,1,10^($C$11*LOG(MAX($P772,$E$11)/$D$11)^2))</f>
        <v>1.2460635873956958</v>
      </c>
      <c r="X772" s="5">
        <f t="shared" ref="X772:X835" si="214">IF($P772&gt;=$H774,1,10^($G$5*LOG(MAX($P772,$I$5)/$H$5)^2))</f>
        <v>1</v>
      </c>
      <c r="Y772" s="5">
        <f t="shared" ref="Y772:Y835" si="215">IF($P772&gt;=$H$6,1,10^($G$6*LOG(MAX($P772,$I$6)/$H$6)^2))</f>
        <v>1.2222750047386437</v>
      </c>
      <c r="Z772" s="5">
        <f t="shared" ref="Z772:Z835" si="216">IF($P772&gt;=$H$7,1,10^($G$7*LOG(MAX($P772,$I$7)/$H$7)^2))</f>
        <v>1.0623339294172864</v>
      </c>
      <c r="AA772" s="5">
        <f t="shared" ref="AA772:AA835" si="217">IF(P772&gt;=$H$8,1,10^($G$8*LOG(MAX($P772,$I$8)/$H$8)^2))</f>
        <v>1.1097751869063224</v>
      </c>
      <c r="AB772" s="5">
        <f t="shared" ref="AB772:AB835" si="218">IF($P772&gt;=$H$9,1,10^($G$9*LOG(MAX($P772,$I$9)/$H$9)^2))</f>
        <v>1.1097751869063224</v>
      </c>
      <c r="AC772" s="5">
        <f t="shared" ref="AC772:AC835" si="219">IF($P772&gt;=$H$10,1,10^($G$10*LOG(MAX($P772,$I$10)/$H$10)^2))</f>
        <v>1.1097751869063224</v>
      </c>
      <c r="AD772" s="5">
        <f t="shared" ref="AD772:AD835" si="220">IF($P772&gt;=$H$11,1,10^($G$11*LOG(MAX($P772,$I$11)/$H$11)^2))</f>
        <v>1.1097751869063224</v>
      </c>
    </row>
    <row r="773" spans="15:30" x14ac:dyDescent="0.2">
      <c r="O773" s="6">
        <f t="shared" si="205"/>
        <v>77.989999999999839</v>
      </c>
      <c r="P773" s="6">
        <f t="shared" si="206"/>
        <v>77.999999999999844</v>
      </c>
      <c r="Q773" s="5">
        <f t="shared" si="207"/>
        <v>1.2213791418059816</v>
      </c>
      <c r="R773" s="5">
        <f t="shared" si="208"/>
        <v>1.2213791418059816</v>
      </c>
      <c r="S773" s="5">
        <f t="shared" si="209"/>
        <v>1.2417502680201236</v>
      </c>
      <c r="T773" s="5">
        <f t="shared" si="210"/>
        <v>1.2451891634051417</v>
      </c>
      <c r="U773" s="5">
        <f t="shared" si="211"/>
        <v>1.2451891634051417</v>
      </c>
      <c r="V773" s="5">
        <f t="shared" si="212"/>
        <v>1.2451891634051417</v>
      </c>
      <c r="W773" s="5">
        <f t="shared" si="213"/>
        <v>1.2451891634051417</v>
      </c>
      <c r="X773" s="5">
        <f t="shared" si="214"/>
        <v>1</v>
      </c>
      <c r="Y773" s="5">
        <f t="shared" si="215"/>
        <v>1.2213791418059816</v>
      </c>
      <c r="Z773" s="5">
        <f t="shared" si="216"/>
        <v>1.0618283239563786</v>
      </c>
      <c r="AA773" s="5">
        <f t="shared" si="217"/>
        <v>1.1091536712396797</v>
      </c>
      <c r="AB773" s="5">
        <f t="shared" si="218"/>
        <v>1.1091536712396797</v>
      </c>
      <c r="AC773" s="5">
        <f t="shared" si="219"/>
        <v>1.1091536712396797</v>
      </c>
      <c r="AD773" s="5">
        <f t="shared" si="220"/>
        <v>1.1091536712396797</v>
      </c>
    </row>
    <row r="774" spans="15:30" x14ac:dyDescent="0.2">
      <c r="O774" s="6">
        <f t="shared" si="205"/>
        <v>78.089999999999833</v>
      </c>
      <c r="P774" s="6">
        <f t="shared" si="206"/>
        <v>78.099999999999838</v>
      </c>
      <c r="Q774" s="5">
        <f t="shared" si="207"/>
        <v>1.2204867164011912</v>
      </c>
      <c r="R774" s="5">
        <f t="shared" si="208"/>
        <v>1.2204867164011912</v>
      </c>
      <c r="S774" s="5">
        <f t="shared" si="209"/>
        <v>1.2408540210247567</v>
      </c>
      <c r="T774" s="5">
        <f t="shared" si="210"/>
        <v>1.2443178654424978</v>
      </c>
      <c r="U774" s="5">
        <f t="shared" si="211"/>
        <v>1.2443178654424978</v>
      </c>
      <c r="V774" s="5">
        <f t="shared" si="212"/>
        <v>1.2443178654424978</v>
      </c>
      <c r="W774" s="5">
        <f t="shared" si="213"/>
        <v>1.2443178654424978</v>
      </c>
      <c r="X774" s="5">
        <f t="shared" si="214"/>
        <v>1</v>
      </c>
      <c r="Y774" s="5">
        <f t="shared" si="215"/>
        <v>1.2204867164011912</v>
      </c>
      <c r="Z774" s="5">
        <f t="shared" si="216"/>
        <v>1.0613255993332862</v>
      </c>
      <c r="AA774" s="5">
        <f t="shared" si="217"/>
        <v>1.1085349705306691</v>
      </c>
      <c r="AB774" s="5">
        <f t="shared" si="218"/>
        <v>1.1085349705306691</v>
      </c>
      <c r="AC774" s="5">
        <f t="shared" si="219"/>
        <v>1.1085349705306691</v>
      </c>
      <c r="AD774" s="5">
        <f t="shared" si="220"/>
        <v>1.1085349705306691</v>
      </c>
    </row>
    <row r="775" spans="15:30" x14ac:dyDescent="0.2">
      <c r="O775" s="6">
        <f t="shared" si="205"/>
        <v>78.189999999999827</v>
      </c>
      <c r="P775" s="6">
        <f t="shared" si="206"/>
        <v>78.199999999999832</v>
      </c>
      <c r="Q775" s="5">
        <f t="shared" si="207"/>
        <v>1.2195977127470947</v>
      </c>
      <c r="R775" s="5">
        <f t="shared" si="208"/>
        <v>1.2195977127470947</v>
      </c>
      <c r="S775" s="5">
        <f t="shared" si="209"/>
        <v>1.2399610588329459</v>
      </c>
      <c r="T775" s="5">
        <f t="shared" si="210"/>
        <v>1.2434496795975227</v>
      </c>
      <c r="U775" s="5">
        <f t="shared" si="211"/>
        <v>1.2434496795975227</v>
      </c>
      <c r="V775" s="5">
        <f t="shared" si="212"/>
        <v>1.2434496795975227</v>
      </c>
      <c r="W775" s="5">
        <f t="shared" si="213"/>
        <v>1.2434496795975227</v>
      </c>
      <c r="X775" s="5">
        <f t="shared" si="214"/>
        <v>1</v>
      </c>
      <c r="Y775" s="5">
        <f t="shared" si="215"/>
        <v>1.2195977127470947</v>
      </c>
      <c r="Z775" s="5">
        <f t="shared" si="216"/>
        <v>1.0608257423826517</v>
      </c>
      <c r="AA775" s="5">
        <f t="shared" si="217"/>
        <v>1.1079190720105014</v>
      </c>
      <c r="AB775" s="5">
        <f t="shared" si="218"/>
        <v>1.1079190720105014</v>
      </c>
      <c r="AC775" s="5">
        <f t="shared" si="219"/>
        <v>1.1079190720105014</v>
      </c>
      <c r="AD775" s="5">
        <f t="shared" si="220"/>
        <v>1.1079190720105014</v>
      </c>
    </row>
    <row r="776" spans="15:30" x14ac:dyDescent="0.2">
      <c r="O776" s="6">
        <f t="shared" si="205"/>
        <v>78.289999999999822</v>
      </c>
      <c r="P776" s="6">
        <f t="shared" si="206"/>
        <v>78.299999999999827</v>
      </c>
      <c r="Q776" s="5">
        <f t="shared" si="207"/>
        <v>1.2187121151620566</v>
      </c>
      <c r="R776" s="5">
        <f t="shared" si="208"/>
        <v>1.2187121151620566</v>
      </c>
      <c r="S776" s="5">
        <f t="shared" si="209"/>
        <v>1.2390713666407283</v>
      </c>
      <c r="T776" s="5">
        <f t="shared" si="210"/>
        <v>1.2425845920416718</v>
      </c>
      <c r="U776" s="5">
        <f t="shared" si="211"/>
        <v>1.2425845920416718</v>
      </c>
      <c r="V776" s="5">
        <f t="shared" si="212"/>
        <v>1.2425845920416718</v>
      </c>
      <c r="W776" s="5">
        <f t="shared" si="213"/>
        <v>1.2425845920416718</v>
      </c>
      <c r="X776" s="5">
        <f t="shared" si="214"/>
        <v>1</v>
      </c>
      <c r="Y776" s="5">
        <f t="shared" si="215"/>
        <v>1.2187121151620566</v>
      </c>
      <c r="Z776" s="5">
        <f t="shared" si="216"/>
        <v>1.0603287400219825</v>
      </c>
      <c r="AA776" s="5">
        <f t="shared" si="217"/>
        <v>1.1073059629880617</v>
      </c>
      <c r="AB776" s="5">
        <f t="shared" si="218"/>
        <v>1.1073059629880617</v>
      </c>
      <c r="AC776" s="5">
        <f t="shared" si="219"/>
        <v>1.1073059629880617</v>
      </c>
      <c r="AD776" s="5">
        <f t="shared" si="220"/>
        <v>1.1073059629880617</v>
      </c>
    </row>
    <row r="777" spans="15:30" x14ac:dyDescent="0.2">
      <c r="O777" s="6">
        <f t="shared" si="205"/>
        <v>78.389999999999816</v>
      </c>
      <c r="P777" s="6">
        <f t="shared" si="206"/>
        <v>78.399999999999821</v>
      </c>
      <c r="Q777" s="5">
        <f t="shared" si="207"/>
        <v>1.2178299080592707</v>
      </c>
      <c r="R777" s="5">
        <f t="shared" si="208"/>
        <v>1.2178299080592707</v>
      </c>
      <c r="S777" s="5">
        <f t="shared" si="209"/>
        <v>1.2381849297321386</v>
      </c>
      <c r="T777" s="5">
        <f t="shared" si="210"/>
        <v>1.241722589027505</v>
      </c>
      <c r="U777" s="5">
        <f t="shared" si="211"/>
        <v>1.241722589027505</v>
      </c>
      <c r="V777" s="5">
        <f t="shared" si="212"/>
        <v>1.241722589027505</v>
      </c>
      <c r="W777" s="5">
        <f t="shared" si="213"/>
        <v>1.241722589027505</v>
      </c>
      <c r="X777" s="5">
        <f t="shared" si="214"/>
        <v>1</v>
      </c>
      <c r="Y777" s="5">
        <f t="shared" si="215"/>
        <v>1.2178299080592707</v>
      </c>
      <c r="Z777" s="5">
        <f t="shared" si="216"/>
        <v>1.0598345792510127</v>
      </c>
      <c r="AA777" s="5">
        <f t="shared" si="217"/>
        <v>1.1066956308493294</v>
      </c>
      <c r="AB777" s="5">
        <f t="shared" si="218"/>
        <v>1.1066956308493294</v>
      </c>
      <c r="AC777" s="5">
        <f t="shared" si="219"/>
        <v>1.1066956308493294</v>
      </c>
      <c r="AD777" s="5">
        <f t="shared" si="220"/>
        <v>1.1066956308493294</v>
      </c>
    </row>
    <row r="778" spans="15:30" x14ac:dyDescent="0.2">
      <c r="O778" s="6">
        <f t="shared" si="205"/>
        <v>78.48999999999981</v>
      </c>
      <c r="P778" s="6">
        <f t="shared" si="206"/>
        <v>78.499999999999815</v>
      </c>
      <c r="Q778" s="5">
        <f t="shared" si="207"/>
        <v>1.2169510759460553</v>
      </c>
      <c r="R778" s="5">
        <f t="shared" si="208"/>
        <v>1.2169510759460553</v>
      </c>
      <c r="S778" s="5">
        <f t="shared" si="209"/>
        <v>1.2373017334785639</v>
      </c>
      <c r="T778" s="5">
        <f t="shared" si="210"/>
        <v>1.2408636568881004</v>
      </c>
      <c r="U778" s="5">
        <f t="shared" si="211"/>
        <v>1.2408636568881004</v>
      </c>
      <c r="V778" s="5">
        <f t="shared" si="212"/>
        <v>1.2408636568881004</v>
      </c>
      <c r="W778" s="5">
        <f t="shared" si="213"/>
        <v>1.2408636568881004</v>
      </c>
      <c r="X778" s="5">
        <f t="shared" si="214"/>
        <v>1</v>
      </c>
      <c r="Y778" s="5">
        <f t="shared" si="215"/>
        <v>1.2169510759460553</v>
      </c>
      <c r="Z778" s="5">
        <f t="shared" si="216"/>
        <v>1.0593432471510711</v>
      </c>
      <c r="AA778" s="5">
        <f t="shared" si="217"/>
        <v>1.1060880630568024</v>
      </c>
      <c r="AB778" s="5">
        <f t="shared" si="218"/>
        <v>1.1060880630568024</v>
      </c>
      <c r="AC778" s="5">
        <f t="shared" si="219"/>
        <v>1.1060880630568024</v>
      </c>
      <c r="AD778" s="5">
        <f t="shared" si="220"/>
        <v>1.1060880630568024</v>
      </c>
    </row>
    <row r="779" spans="15:30" x14ac:dyDescent="0.2">
      <c r="O779" s="6">
        <f t="shared" si="205"/>
        <v>78.589999999999804</v>
      </c>
      <c r="P779" s="6">
        <f t="shared" si="206"/>
        <v>78.59999999999981</v>
      </c>
      <c r="Q779" s="5">
        <f t="shared" si="207"/>
        <v>1.2160756034231557</v>
      </c>
      <c r="R779" s="5">
        <f t="shared" si="208"/>
        <v>1.2160756034231557</v>
      </c>
      <c r="S779" s="5">
        <f t="shared" si="209"/>
        <v>1.2364217633381045</v>
      </c>
      <c r="T779" s="5">
        <f t="shared" si="210"/>
        <v>1.2400077820364717</v>
      </c>
      <c r="U779" s="5">
        <f t="shared" si="211"/>
        <v>1.2400077820364717</v>
      </c>
      <c r="V779" s="5">
        <f t="shared" si="212"/>
        <v>1.2400077820364717</v>
      </c>
      <c r="W779" s="5">
        <f t="shared" si="213"/>
        <v>1.2400077820364717</v>
      </c>
      <c r="X779" s="5">
        <f t="shared" si="214"/>
        <v>1</v>
      </c>
      <c r="Y779" s="5">
        <f t="shared" si="215"/>
        <v>1.2160756034231557</v>
      </c>
      <c r="Z779" s="5">
        <f t="shared" si="216"/>
        <v>1.0588547308844558</v>
      </c>
      <c r="AA779" s="5">
        <f t="shared" si="217"/>
        <v>1.1054832471489255</v>
      </c>
      <c r="AB779" s="5">
        <f t="shared" si="218"/>
        <v>1.1054832471489255</v>
      </c>
      <c r="AC779" s="5">
        <f t="shared" si="219"/>
        <v>1.1054832471489255</v>
      </c>
      <c r="AD779" s="5">
        <f t="shared" si="220"/>
        <v>1.1054832471489255</v>
      </c>
    </row>
    <row r="780" spans="15:30" x14ac:dyDescent="0.2">
      <c r="O780" s="6">
        <f t="shared" si="205"/>
        <v>78.689999999999799</v>
      </c>
      <c r="P780" s="6">
        <f t="shared" si="206"/>
        <v>78.699999999999804</v>
      </c>
      <c r="Q780" s="5">
        <f t="shared" si="207"/>
        <v>1.2152034751840495</v>
      </c>
      <c r="R780" s="5">
        <f t="shared" si="208"/>
        <v>1.2152034751840495</v>
      </c>
      <c r="S780" s="5">
        <f t="shared" si="209"/>
        <v>1.235545004854943</v>
      </c>
      <c r="T780" s="5">
        <f t="shared" si="210"/>
        <v>1.2391549509649922</v>
      </c>
      <c r="U780" s="5">
        <f t="shared" si="211"/>
        <v>1.2391549509649922</v>
      </c>
      <c r="V780" s="5">
        <f t="shared" si="212"/>
        <v>1.2391549509649922</v>
      </c>
      <c r="W780" s="5">
        <f t="shared" si="213"/>
        <v>1.2391549509649922</v>
      </c>
      <c r="X780" s="5">
        <f t="shared" si="214"/>
        <v>1</v>
      </c>
      <c r="Y780" s="5">
        <f t="shared" si="215"/>
        <v>1.2152034751840495</v>
      </c>
      <c r="Z780" s="5">
        <f t="shared" si="216"/>
        <v>1.0583690176938132</v>
      </c>
      <c r="AA780" s="5">
        <f t="shared" si="217"/>
        <v>1.1048811707395265</v>
      </c>
      <c r="AB780" s="5">
        <f t="shared" si="218"/>
        <v>1.1048811707395265</v>
      </c>
      <c r="AC780" s="5">
        <f t="shared" si="219"/>
        <v>1.1048811707395265</v>
      </c>
      <c r="AD780" s="5">
        <f t="shared" si="220"/>
        <v>1.1048811707395265</v>
      </c>
    </row>
    <row r="781" spans="15:30" x14ac:dyDescent="0.2">
      <c r="O781" s="6">
        <f t="shared" si="205"/>
        <v>78.789999999999793</v>
      </c>
      <c r="P781" s="6">
        <f t="shared" si="206"/>
        <v>78.799999999999798</v>
      </c>
      <c r="Q781" s="5">
        <f t="shared" si="207"/>
        <v>1.2143346760142615</v>
      </c>
      <c r="R781" s="5">
        <f t="shared" si="208"/>
        <v>1.2143346760142615</v>
      </c>
      <c r="S781" s="5">
        <f t="shared" si="209"/>
        <v>1.2346714436587134</v>
      </c>
      <c r="T781" s="5">
        <f t="shared" si="210"/>
        <v>1.2383051502448226</v>
      </c>
      <c r="U781" s="5">
        <f t="shared" si="211"/>
        <v>1.2383051502448226</v>
      </c>
      <c r="V781" s="5">
        <f t="shared" si="212"/>
        <v>1.2383051502448226</v>
      </c>
      <c r="W781" s="5">
        <f t="shared" si="213"/>
        <v>1.2383051502448226</v>
      </c>
      <c r="X781" s="5">
        <f t="shared" si="214"/>
        <v>1</v>
      </c>
      <c r="Y781" s="5">
        <f t="shared" si="215"/>
        <v>1.2143346760142615</v>
      </c>
      <c r="Z781" s="5">
        <f t="shared" si="216"/>
        <v>1.0578860949015232</v>
      </c>
      <c r="AA781" s="5">
        <f t="shared" si="217"/>
        <v>1.1042818215172554</v>
      </c>
      <c r="AB781" s="5">
        <f t="shared" si="218"/>
        <v>1.1042818215172554</v>
      </c>
      <c r="AC781" s="5">
        <f t="shared" si="219"/>
        <v>1.1042818215172554</v>
      </c>
      <c r="AD781" s="5">
        <f t="shared" si="220"/>
        <v>1.1042818215172554</v>
      </c>
    </row>
    <row r="782" spans="15:30" x14ac:dyDescent="0.2">
      <c r="O782" s="6">
        <f t="shared" si="205"/>
        <v>78.889999999999787</v>
      </c>
      <c r="P782" s="6">
        <f t="shared" si="206"/>
        <v>78.899999999999793</v>
      </c>
      <c r="Q782" s="5">
        <f t="shared" si="207"/>
        <v>1.2134691907906829</v>
      </c>
      <c r="R782" s="5">
        <f t="shared" si="208"/>
        <v>1.2134691907906829</v>
      </c>
      <c r="S782" s="5">
        <f t="shared" si="209"/>
        <v>1.2338010654638816</v>
      </c>
      <c r="T782" s="5">
        <f t="shared" si="210"/>
        <v>1.237458366525344</v>
      </c>
      <c r="U782" s="5">
        <f t="shared" si="211"/>
        <v>1.237458366525344</v>
      </c>
      <c r="V782" s="5">
        <f t="shared" si="212"/>
        <v>1.237458366525344</v>
      </c>
      <c r="W782" s="5">
        <f t="shared" si="213"/>
        <v>1.237458366525344</v>
      </c>
      <c r="X782" s="5">
        <f t="shared" si="214"/>
        <v>1</v>
      </c>
      <c r="Y782" s="5">
        <f t="shared" si="215"/>
        <v>1.2134691907906829</v>
      </c>
      <c r="Z782" s="5">
        <f t="shared" si="216"/>
        <v>1.0574059499090902</v>
      </c>
      <c r="AA782" s="5">
        <f t="shared" si="217"/>
        <v>1.103685187245028</v>
      </c>
      <c r="AB782" s="5">
        <f t="shared" si="218"/>
        <v>1.103685187245028</v>
      </c>
      <c r="AC782" s="5">
        <f t="shared" si="219"/>
        <v>1.103685187245028</v>
      </c>
      <c r="AD782" s="5">
        <f t="shared" si="220"/>
        <v>1.103685187245028</v>
      </c>
    </row>
    <row r="783" spans="15:30" x14ac:dyDescent="0.2">
      <c r="O783" s="6">
        <f t="shared" si="205"/>
        <v>78.989999999999782</v>
      </c>
      <c r="P783" s="6">
        <f t="shared" si="206"/>
        <v>78.999999999999787</v>
      </c>
      <c r="Q783" s="5">
        <f t="shared" si="207"/>
        <v>1.2126070044808968</v>
      </c>
      <c r="R783" s="5">
        <f t="shared" si="208"/>
        <v>1.2126070044808968</v>
      </c>
      <c r="S783" s="5">
        <f t="shared" si="209"/>
        <v>1.2329338560691265</v>
      </c>
      <c r="T783" s="5">
        <f t="shared" si="210"/>
        <v>1.2366145865335956</v>
      </c>
      <c r="U783" s="5">
        <f t="shared" si="211"/>
        <v>1.2366145865335956</v>
      </c>
      <c r="V783" s="5">
        <f t="shared" si="212"/>
        <v>1.2366145865335956</v>
      </c>
      <c r="W783" s="5">
        <f t="shared" si="213"/>
        <v>1.2366145865335956</v>
      </c>
      <c r="X783" s="5">
        <f t="shared" si="214"/>
        <v>1</v>
      </c>
      <c r="Y783" s="5">
        <f t="shared" si="215"/>
        <v>1.2126070044808968</v>
      </c>
      <c r="Z783" s="5">
        <f t="shared" si="216"/>
        <v>1.0569285701965392</v>
      </c>
      <c r="AA783" s="5">
        <f t="shared" si="217"/>
        <v>1.1030912557594763</v>
      </c>
      <c r="AB783" s="5">
        <f t="shared" si="218"/>
        <v>1.1030912557594763</v>
      </c>
      <c r="AC783" s="5">
        <f t="shared" si="219"/>
        <v>1.1030912557594763</v>
      </c>
      <c r="AD783" s="5">
        <f t="shared" si="220"/>
        <v>1.1030912557594763</v>
      </c>
    </row>
    <row r="784" spans="15:30" x14ac:dyDescent="0.2">
      <c r="O784" s="6">
        <f t="shared" si="205"/>
        <v>79.089999999999776</v>
      </c>
      <c r="P784" s="6">
        <f t="shared" si="206"/>
        <v>79.099999999999781</v>
      </c>
      <c r="Q784" s="5">
        <f t="shared" si="207"/>
        <v>1.2117481021425081</v>
      </c>
      <c r="R784" s="5">
        <f t="shared" si="208"/>
        <v>1.2117481021425081</v>
      </c>
      <c r="S784" s="5">
        <f t="shared" si="209"/>
        <v>1.2320698013567299</v>
      </c>
      <c r="T784" s="5">
        <f t="shared" si="210"/>
        <v>1.2357737970737175</v>
      </c>
      <c r="U784" s="5">
        <f t="shared" si="211"/>
        <v>1.2357737970737175</v>
      </c>
      <c r="V784" s="5">
        <f t="shared" si="212"/>
        <v>1.2357737970737175</v>
      </c>
      <c r="W784" s="5">
        <f t="shared" si="213"/>
        <v>1.2357737970737175</v>
      </c>
      <c r="X784" s="5">
        <f t="shared" si="214"/>
        <v>1</v>
      </c>
      <c r="Y784" s="5">
        <f t="shared" si="215"/>
        <v>1.2117481021425081</v>
      </c>
      <c r="Z784" s="5">
        <f t="shared" si="216"/>
        <v>1.0564539433218165</v>
      </c>
      <c r="AA784" s="5">
        <f t="shared" si="217"/>
        <v>1.1025000149704021</v>
      </c>
      <c r="AB784" s="5">
        <f t="shared" si="218"/>
        <v>1.1025000149704021</v>
      </c>
      <c r="AC784" s="5">
        <f t="shared" si="219"/>
        <v>1.1025000149704021</v>
      </c>
      <c r="AD784" s="5">
        <f t="shared" si="220"/>
        <v>1.1025000149704021</v>
      </c>
    </row>
    <row r="785" spans="15:30" x14ac:dyDescent="0.2">
      <c r="O785" s="6">
        <f t="shared" si="205"/>
        <v>79.18999999999977</v>
      </c>
      <c r="P785" s="6">
        <f t="shared" si="206"/>
        <v>79.199999999999775</v>
      </c>
      <c r="Q785" s="5">
        <f t="shared" si="207"/>
        <v>1.2108924689224825</v>
      </c>
      <c r="R785" s="5">
        <f t="shared" si="208"/>
        <v>1.2108924689224825</v>
      </c>
      <c r="S785" s="5">
        <f t="shared" si="209"/>
        <v>1.2312088872919693</v>
      </c>
      <c r="T785" s="5">
        <f t="shared" si="210"/>
        <v>1.2349359850263983</v>
      </c>
      <c r="U785" s="5">
        <f t="shared" si="211"/>
        <v>1.2349359850263983</v>
      </c>
      <c r="V785" s="5">
        <f t="shared" si="212"/>
        <v>1.2349359850263983</v>
      </c>
      <c r="W785" s="5">
        <f t="shared" si="213"/>
        <v>1.2349359850263983</v>
      </c>
      <c r="X785" s="5">
        <f t="shared" si="214"/>
        <v>1</v>
      </c>
      <c r="Y785" s="5">
        <f t="shared" si="215"/>
        <v>1.2108924689224825</v>
      </c>
      <c r="Z785" s="5">
        <f t="shared" si="216"/>
        <v>1.055982056920199</v>
      </c>
      <c r="AA785" s="5">
        <f t="shared" si="217"/>
        <v>1.1019114528602363</v>
      </c>
      <c r="AB785" s="5">
        <f t="shared" si="218"/>
        <v>1.1019114528602363</v>
      </c>
      <c r="AC785" s="5">
        <f t="shared" si="219"/>
        <v>1.1019114528602363</v>
      </c>
      <c r="AD785" s="5">
        <f t="shared" si="220"/>
        <v>1.1019114528602363</v>
      </c>
    </row>
    <row r="786" spans="15:30" x14ac:dyDescent="0.2">
      <c r="O786" s="6">
        <f t="shared" si="205"/>
        <v>79.289999999999765</v>
      </c>
      <c r="P786" s="6">
        <f t="shared" si="206"/>
        <v>79.29999999999977</v>
      </c>
      <c r="Q786" s="5">
        <f t="shared" si="207"/>
        <v>1.2100400900564887</v>
      </c>
      <c r="R786" s="5">
        <f t="shared" si="208"/>
        <v>1.2100400900564887</v>
      </c>
      <c r="S786" s="5">
        <f t="shared" si="209"/>
        <v>1.2303510999225173</v>
      </c>
      <c r="T786" s="5">
        <f t="shared" si="210"/>
        <v>1.2341011373483266</v>
      </c>
      <c r="U786" s="5">
        <f t="shared" si="211"/>
        <v>1.2341011373483266</v>
      </c>
      <c r="V786" s="5">
        <f t="shared" si="212"/>
        <v>1.2341011373483266</v>
      </c>
      <c r="W786" s="5">
        <f t="shared" si="213"/>
        <v>1.2341011373483266</v>
      </c>
      <c r="X786" s="5">
        <f t="shared" si="214"/>
        <v>1</v>
      </c>
      <c r="Y786" s="5">
        <f t="shared" si="215"/>
        <v>1.2100400900564887</v>
      </c>
      <c r="Z786" s="5">
        <f t="shared" si="216"/>
        <v>1.0555128987037041</v>
      </c>
      <c r="AA786" s="5">
        <f t="shared" si="217"/>
        <v>1.1013255574835026</v>
      </c>
      <c r="AB786" s="5">
        <f t="shared" si="218"/>
        <v>1.1013255574835026</v>
      </c>
      <c r="AC786" s="5">
        <f t="shared" si="219"/>
        <v>1.1013255574835026</v>
      </c>
      <c r="AD786" s="5">
        <f t="shared" si="220"/>
        <v>1.1013255574835026</v>
      </c>
    </row>
    <row r="787" spans="15:30" x14ac:dyDescent="0.2">
      <c r="O787" s="6">
        <f t="shared" si="205"/>
        <v>79.389999999999759</v>
      </c>
      <c r="P787" s="6">
        <f t="shared" si="206"/>
        <v>79.399999999999764</v>
      </c>
      <c r="Q787" s="5">
        <f t="shared" si="207"/>
        <v>1.2091909508682464</v>
      </c>
      <c r="R787" s="5">
        <f t="shared" si="208"/>
        <v>1.2091909508682464</v>
      </c>
      <c r="S787" s="5">
        <f t="shared" si="209"/>
        <v>1.2294964253778451</v>
      </c>
      <c r="T787" s="5">
        <f t="shared" si="210"/>
        <v>1.2332692410716484</v>
      </c>
      <c r="U787" s="5">
        <f t="shared" si="211"/>
        <v>1.2332692410716484</v>
      </c>
      <c r="V787" s="5">
        <f t="shared" si="212"/>
        <v>1.2332692410716484</v>
      </c>
      <c r="W787" s="5">
        <f t="shared" si="213"/>
        <v>1.2332692410716484</v>
      </c>
      <c r="X787" s="5">
        <f t="shared" si="214"/>
        <v>1</v>
      </c>
      <c r="Y787" s="5">
        <f t="shared" si="215"/>
        <v>1.2091909508682464</v>
      </c>
      <c r="Z787" s="5">
        <f t="shared" si="216"/>
        <v>1.0550464564605093</v>
      </c>
      <c r="AA787" s="5">
        <f t="shared" si="217"/>
        <v>1.1007423169662855</v>
      </c>
      <c r="AB787" s="5">
        <f t="shared" si="218"/>
        <v>1.1007423169662855</v>
      </c>
      <c r="AC787" s="5">
        <f t="shared" si="219"/>
        <v>1.1007423169662855</v>
      </c>
      <c r="AD787" s="5">
        <f t="shared" si="220"/>
        <v>1.1007423169662855</v>
      </c>
    </row>
    <row r="788" spans="15:30" x14ac:dyDescent="0.2">
      <c r="O788" s="6">
        <f t="shared" si="205"/>
        <v>79.489999999999753</v>
      </c>
      <c r="P788" s="6">
        <f t="shared" si="206"/>
        <v>79.499999999999758</v>
      </c>
      <c r="Q788" s="5">
        <f t="shared" si="207"/>
        <v>1.2083450367688813</v>
      </c>
      <c r="R788" s="5">
        <f t="shared" si="208"/>
        <v>1.2083450367688813</v>
      </c>
      <c r="S788" s="5">
        <f t="shared" si="209"/>
        <v>1.2286448498686324</v>
      </c>
      <c r="T788" s="5">
        <f t="shared" si="210"/>
        <v>1.2324402833034283</v>
      </c>
      <c r="U788" s="5">
        <f t="shared" si="211"/>
        <v>1.2324402833034283</v>
      </c>
      <c r="V788" s="5">
        <f t="shared" si="212"/>
        <v>1.2324402833034283</v>
      </c>
      <c r="W788" s="5">
        <f t="shared" si="213"/>
        <v>1.2324402833034283</v>
      </c>
      <c r="X788" s="5">
        <f t="shared" si="214"/>
        <v>1</v>
      </c>
      <c r="Y788" s="5">
        <f t="shared" si="215"/>
        <v>1.2083450367688813</v>
      </c>
      <c r="Z788" s="5">
        <f t="shared" si="216"/>
        <v>1.0545827180543734</v>
      </c>
      <c r="AA788" s="5">
        <f t="shared" si="217"/>
        <v>1.1001617195057041</v>
      </c>
      <c r="AB788" s="5">
        <f t="shared" si="218"/>
        <v>1.1001617195057041</v>
      </c>
      <c r="AC788" s="5">
        <f t="shared" si="219"/>
        <v>1.1001617195057041</v>
      </c>
      <c r="AD788" s="5">
        <f t="shared" si="220"/>
        <v>1.1001617195057041</v>
      </c>
    </row>
    <row r="789" spans="15:30" x14ac:dyDescent="0.2">
      <c r="O789" s="6">
        <f t="shared" si="205"/>
        <v>79.589999999999748</v>
      </c>
      <c r="P789" s="6">
        <f t="shared" si="206"/>
        <v>79.599999999999753</v>
      </c>
      <c r="Q789" s="5">
        <f t="shared" si="207"/>
        <v>1.2075023332562849</v>
      </c>
      <c r="R789" s="5">
        <f t="shared" si="208"/>
        <v>1.2075023332562849</v>
      </c>
      <c r="S789" s="5">
        <f t="shared" si="209"/>
        <v>1.2277963596861805</v>
      </c>
      <c r="T789" s="5">
        <f t="shared" si="210"/>
        <v>1.2316142512251147</v>
      </c>
      <c r="U789" s="5">
        <f t="shared" si="211"/>
        <v>1.2316142512251147</v>
      </c>
      <c r="V789" s="5">
        <f t="shared" si="212"/>
        <v>1.2316142512251147</v>
      </c>
      <c r="W789" s="5">
        <f t="shared" si="213"/>
        <v>1.2316142512251147</v>
      </c>
      <c r="X789" s="5">
        <f t="shared" si="214"/>
        <v>1</v>
      </c>
      <c r="Y789" s="5">
        <f t="shared" si="215"/>
        <v>1.2075023332562849</v>
      </c>
      <c r="Z789" s="5">
        <f t="shared" si="216"/>
        <v>1.054121671424066</v>
      </c>
      <c r="AA789" s="5">
        <f t="shared" si="217"/>
        <v>1.0995837533693888</v>
      </c>
      <c r="AB789" s="5">
        <f t="shared" si="218"/>
        <v>1.0995837533693888</v>
      </c>
      <c r="AC789" s="5">
        <f t="shared" si="219"/>
        <v>1.0995837533693888</v>
      </c>
      <c r="AD789" s="5">
        <f t="shared" si="220"/>
        <v>1.0995837533693888</v>
      </c>
    </row>
    <row r="790" spans="15:30" x14ac:dyDescent="0.2">
      <c r="O790" s="6">
        <f t="shared" si="205"/>
        <v>79.689999999999742</v>
      </c>
      <c r="P790" s="6">
        <f t="shared" si="206"/>
        <v>79.699999999999747</v>
      </c>
      <c r="Q790" s="5">
        <f t="shared" si="207"/>
        <v>1.2066628259144794</v>
      </c>
      <c r="R790" s="5">
        <f t="shared" si="208"/>
        <v>1.2066628259144794</v>
      </c>
      <c r="S790" s="5">
        <f t="shared" si="209"/>
        <v>1.2269509412018331</v>
      </c>
      <c r="T790" s="5">
        <f t="shared" si="210"/>
        <v>1.2307911320920115</v>
      </c>
      <c r="U790" s="5">
        <f t="shared" si="211"/>
        <v>1.2307911320920115</v>
      </c>
      <c r="V790" s="5">
        <f t="shared" si="212"/>
        <v>1.2307911320920115</v>
      </c>
      <c r="W790" s="5">
        <f t="shared" si="213"/>
        <v>1.2307911320920115</v>
      </c>
      <c r="X790" s="5">
        <f t="shared" si="214"/>
        <v>1</v>
      </c>
      <c r="Y790" s="5">
        <f t="shared" si="215"/>
        <v>1.2066628259144794</v>
      </c>
      <c r="Z790" s="5">
        <f t="shared" si="216"/>
        <v>1.0536633045828001</v>
      </c>
      <c r="AA790" s="5">
        <f t="shared" si="217"/>
        <v>1.0990084068949648</v>
      </c>
      <c r="AB790" s="5">
        <f t="shared" si="218"/>
        <v>1.0990084068949648</v>
      </c>
      <c r="AC790" s="5">
        <f t="shared" si="219"/>
        <v>1.0990084068949648</v>
      </c>
      <c r="AD790" s="5">
        <f t="shared" si="220"/>
        <v>1.0990084068949648</v>
      </c>
    </row>
    <row r="791" spans="15:30" x14ac:dyDescent="0.2">
      <c r="O791" s="6">
        <f t="shared" si="205"/>
        <v>79.789999999999736</v>
      </c>
      <c r="P791" s="6">
        <f t="shared" si="206"/>
        <v>79.799999999999741</v>
      </c>
      <c r="Q791" s="5">
        <f t="shared" si="207"/>
        <v>1.2058265004129902</v>
      </c>
      <c r="R791" s="5">
        <f t="shared" si="208"/>
        <v>1.2058265004129902</v>
      </c>
      <c r="S791" s="5">
        <f t="shared" si="209"/>
        <v>1.226108580866399</v>
      </c>
      <c r="T791" s="5">
        <f t="shared" si="210"/>
        <v>1.2299709132327523</v>
      </c>
      <c r="U791" s="5">
        <f t="shared" si="211"/>
        <v>1.2299709132327523</v>
      </c>
      <c r="V791" s="5">
        <f t="shared" si="212"/>
        <v>1.2299709132327523</v>
      </c>
      <c r="W791" s="5">
        <f t="shared" si="213"/>
        <v>1.2299709132327523</v>
      </c>
      <c r="X791" s="5">
        <f t="shared" si="214"/>
        <v>1</v>
      </c>
      <c r="Y791" s="5">
        <f t="shared" si="215"/>
        <v>1.2058265004129902</v>
      </c>
      <c r="Z791" s="5">
        <f t="shared" si="216"/>
        <v>1.0532076056176696</v>
      </c>
      <c r="AA791" s="5">
        <f t="shared" si="217"/>
        <v>1.0984356684895371</v>
      </c>
      <c r="AB791" s="5">
        <f t="shared" si="218"/>
        <v>1.0984356684895371</v>
      </c>
      <c r="AC791" s="5">
        <f t="shared" si="219"/>
        <v>1.0984356684895371</v>
      </c>
      <c r="AD791" s="5">
        <f t="shared" si="220"/>
        <v>1.0984356684895371</v>
      </c>
    </row>
    <row r="792" spans="15:30" x14ac:dyDescent="0.2">
      <c r="O792" s="6">
        <f t="shared" si="205"/>
        <v>79.889999999999731</v>
      </c>
      <c r="P792" s="6">
        <f t="shared" si="206"/>
        <v>79.899999999999736</v>
      </c>
      <c r="Q792" s="5">
        <f t="shared" si="207"/>
        <v>1.2049933425062196</v>
      </c>
      <c r="R792" s="5">
        <f t="shared" si="208"/>
        <v>1.2049933425062196</v>
      </c>
      <c r="S792" s="5">
        <f t="shared" si="209"/>
        <v>1.2252692652095822</v>
      </c>
      <c r="T792" s="5">
        <f t="shared" si="210"/>
        <v>1.2291535820487796</v>
      </c>
      <c r="U792" s="5">
        <f t="shared" si="211"/>
        <v>1.2291535820487796</v>
      </c>
      <c r="V792" s="5">
        <f t="shared" si="212"/>
        <v>1.2291535820487796</v>
      </c>
      <c r="W792" s="5">
        <f t="shared" si="213"/>
        <v>1.2291535820487796</v>
      </c>
      <c r="X792" s="5">
        <f t="shared" si="214"/>
        <v>1</v>
      </c>
      <c r="Y792" s="5">
        <f t="shared" si="215"/>
        <v>1.2049933425062196</v>
      </c>
      <c r="Z792" s="5">
        <f t="shared" si="216"/>
        <v>1.0527545626890942</v>
      </c>
      <c r="AA792" s="5">
        <f t="shared" si="217"/>
        <v>1.0978655266291835</v>
      </c>
      <c r="AB792" s="5">
        <f t="shared" si="218"/>
        <v>1.0978655266291835</v>
      </c>
      <c r="AC792" s="5">
        <f t="shared" si="219"/>
        <v>1.0978655266291835</v>
      </c>
      <c r="AD792" s="5">
        <f t="shared" si="220"/>
        <v>1.0978655266291835</v>
      </c>
    </row>
    <row r="793" spans="15:30" x14ac:dyDescent="0.2">
      <c r="O793" s="6">
        <f t="shared" si="205"/>
        <v>79.989999999999725</v>
      </c>
      <c r="P793" s="6">
        <f t="shared" si="206"/>
        <v>79.99999999999973</v>
      </c>
      <c r="Q793" s="5">
        <f t="shared" si="207"/>
        <v>1.2041633380328312</v>
      </c>
      <c r="R793" s="5">
        <f t="shared" si="208"/>
        <v>1.2041633380328312</v>
      </c>
      <c r="S793" s="5">
        <f t="shared" si="209"/>
        <v>1.2244329808394157</v>
      </c>
      <c r="T793" s="5">
        <f t="shared" si="210"/>
        <v>1.2283391260138288</v>
      </c>
      <c r="U793" s="5">
        <f t="shared" si="211"/>
        <v>1.2283391260138288</v>
      </c>
      <c r="V793" s="5">
        <f t="shared" si="212"/>
        <v>1.2283391260138288</v>
      </c>
      <c r="W793" s="5">
        <f t="shared" si="213"/>
        <v>1.2283391260138288</v>
      </c>
      <c r="X793" s="5">
        <f t="shared" si="214"/>
        <v>1</v>
      </c>
      <c r="Y793" s="5">
        <f t="shared" si="215"/>
        <v>1.2041633380328312</v>
      </c>
      <c r="Z793" s="5">
        <f t="shared" si="216"/>
        <v>1.0523041640302659</v>
      </c>
      <c r="AA793" s="5">
        <f t="shared" si="217"/>
        <v>1.0972979698584489</v>
      </c>
      <c r="AB793" s="5">
        <f t="shared" si="218"/>
        <v>1.0972979698584489</v>
      </c>
      <c r="AC793" s="5">
        <f t="shared" si="219"/>
        <v>1.0972979698584489</v>
      </c>
      <c r="AD793" s="5">
        <f t="shared" si="220"/>
        <v>1.0972979698584489</v>
      </c>
    </row>
    <row r="794" spans="15:30" x14ac:dyDescent="0.2">
      <c r="O794" s="6">
        <f t="shared" si="205"/>
        <v>80.089999999999719</v>
      </c>
      <c r="P794" s="6">
        <f t="shared" si="206"/>
        <v>80.099999999999724</v>
      </c>
      <c r="Q794" s="5">
        <f t="shared" si="207"/>
        <v>1.2033364729151355</v>
      </c>
      <c r="R794" s="5">
        <f t="shared" si="208"/>
        <v>1.2033364729151355</v>
      </c>
      <c r="S794" s="5">
        <f t="shared" si="209"/>
        <v>1.2235997144416997</v>
      </c>
      <c r="T794" s="5">
        <f t="shared" si="210"/>
        <v>1.2275275326734159</v>
      </c>
      <c r="U794" s="5">
        <f t="shared" si="211"/>
        <v>1.2275275326734159</v>
      </c>
      <c r="V794" s="5">
        <f t="shared" si="212"/>
        <v>1.2275275326734159</v>
      </c>
      <c r="W794" s="5">
        <f t="shared" si="213"/>
        <v>1.2275275326734159</v>
      </c>
      <c r="X794" s="5">
        <f t="shared" si="214"/>
        <v>1</v>
      </c>
      <c r="Y794" s="5">
        <f t="shared" si="215"/>
        <v>1.2033364729151355</v>
      </c>
      <c r="Z794" s="5">
        <f t="shared" si="216"/>
        <v>1.0518563979466029</v>
      </c>
      <c r="AA794" s="5">
        <f t="shared" si="217"/>
        <v>1.096732986789845</v>
      </c>
      <c r="AB794" s="5">
        <f t="shared" si="218"/>
        <v>1.096732986789845</v>
      </c>
      <c r="AC794" s="5">
        <f t="shared" si="219"/>
        <v>1.096732986789845</v>
      </c>
      <c r="AD794" s="5">
        <f t="shared" si="220"/>
        <v>1.096732986789845</v>
      </c>
    </row>
    <row r="795" spans="15:30" x14ac:dyDescent="0.2">
      <c r="O795" s="6">
        <f t="shared" si="205"/>
        <v>80.189999999999714</v>
      </c>
      <c r="P795" s="6">
        <f t="shared" si="206"/>
        <v>80.199999999999719</v>
      </c>
      <c r="Q795" s="5">
        <f t="shared" si="207"/>
        <v>1.2025127331584824</v>
      </c>
      <c r="R795" s="5">
        <f t="shared" si="208"/>
        <v>1.2025127331584824</v>
      </c>
      <c r="S795" s="5">
        <f t="shared" si="209"/>
        <v>1.2227694527794462</v>
      </c>
      <c r="T795" s="5">
        <f t="shared" si="210"/>
        <v>1.226718789644331</v>
      </c>
      <c r="U795" s="5">
        <f t="shared" si="211"/>
        <v>1.226718789644331</v>
      </c>
      <c r="V795" s="5">
        <f t="shared" si="212"/>
        <v>1.226718789644331</v>
      </c>
      <c r="W795" s="5">
        <f t="shared" si="213"/>
        <v>1.226718789644331</v>
      </c>
      <c r="X795" s="5">
        <f t="shared" si="214"/>
        <v>1</v>
      </c>
      <c r="Y795" s="5">
        <f t="shared" si="215"/>
        <v>1.2025127331584824</v>
      </c>
      <c r="Z795" s="5">
        <f t="shared" si="216"/>
        <v>1.0514112528152078</v>
      </c>
      <c r="AA795" s="5">
        <f t="shared" si="217"/>
        <v>1.0961705661033561</v>
      </c>
      <c r="AB795" s="5">
        <f t="shared" si="218"/>
        <v>1.0961705661033561</v>
      </c>
      <c r="AC795" s="5">
        <f t="shared" si="219"/>
        <v>1.0961705661033561</v>
      </c>
      <c r="AD795" s="5">
        <f t="shared" si="220"/>
        <v>1.0961705661033561</v>
      </c>
    </row>
    <row r="796" spans="15:30" x14ac:dyDescent="0.2">
      <c r="O796" s="6">
        <f t="shared" si="205"/>
        <v>80.289999999999708</v>
      </c>
      <c r="P796" s="6">
        <f t="shared" si="206"/>
        <v>80.299999999999713</v>
      </c>
      <c r="Q796" s="5">
        <f t="shared" si="207"/>
        <v>1.2016921048506597</v>
      </c>
      <c r="R796" s="5">
        <f t="shared" si="208"/>
        <v>1.2016921048506597</v>
      </c>
      <c r="S796" s="5">
        <f t="shared" si="209"/>
        <v>1.2219421826923258</v>
      </c>
      <c r="T796" s="5">
        <f t="shared" si="210"/>
        <v>1.2259128846141338</v>
      </c>
      <c r="U796" s="5">
        <f t="shared" si="211"/>
        <v>1.2259128846141338</v>
      </c>
      <c r="V796" s="5">
        <f t="shared" si="212"/>
        <v>1.2259128846141338</v>
      </c>
      <c r="W796" s="5">
        <f t="shared" si="213"/>
        <v>1.2259128846141338</v>
      </c>
      <c r="X796" s="5">
        <f t="shared" si="214"/>
        <v>1</v>
      </c>
      <c r="Y796" s="5">
        <f t="shared" si="215"/>
        <v>1.2016921048506597</v>
      </c>
      <c r="Z796" s="5">
        <f t="shared" si="216"/>
        <v>1.0509687170843296</v>
      </c>
      <c r="AA796" s="5">
        <f t="shared" si="217"/>
        <v>1.0956106965459464</v>
      </c>
      <c r="AB796" s="5">
        <f t="shared" si="218"/>
        <v>1.0956106965459464</v>
      </c>
      <c r="AC796" s="5">
        <f t="shared" si="219"/>
        <v>1.0956106965459464</v>
      </c>
      <c r="AD796" s="5">
        <f t="shared" si="220"/>
        <v>1.0956106965459464</v>
      </c>
    </row>
    <row r="797" spans="15:30" x14ac:dyDescent="0.2">
      <c r="O797" s="6">
        <f t="shared" si="205"/>
        <v>80.389999999999702</v>
      </c>
      <c r="P797" s="6">
        <f t="shared" si="206"/>
        <v>80.399999999999707</v>
      </c>
      <c r="Q797" s="5">
        <f t="shared" si="207"/>
        <v>1.2008745741612949</v>
      </c>
      <c r="R797" s="5">
        <f t="shared" si="208"/>
        <v>1.2008745741612949</v>
      </c>
      <c r="S797" s="5">
        <f t="shared" si="209"/>
        <v>1.2211178910961227</v>
      </c>
      <c r="T797" s="5">
        <f t="shared" si="210"/>
        <v>1.2251098053406546</v>
      </c>
      <c r="U797" s="5">
        <f t="shared" si="211"/>
        <v>1.2251098053406546</v>
      </c>
      <c r="V797" s="5">
        <f t="shared" si="212"/>
        <v>1.2251098053406546</v>
      </c>
      <c r="W797" s="5">
        <f t="shared" si="213"/>
        <v>1.2251098053406546</v>
      </c>
      <c r="X797" s="5">
        <f t="shared" si="214"/>
        <v>1</v>
      </c>
      <c r="Y797" s="5">
        <f t="shared" si="215"/>
        <v>1.2008745741612949</v>
      </c>
      <c r="Z797" s="5">
        <f t="shared" si="216"/>
        <v>1.0505287792728322</v>
      </c>
      <c r="AA797" s="5">
        <f t="shared" si="217"/>
        <v>1.0950533669310731</v>
      </c>
      <c r="AB797" s="5">
        <f t="shared" si="218"/>
        <v>1.0950533669310731</v>
      </c>
      <c r="AC797" s="5">
        <f t="shared" si="219"/>
        <v>1.0950533669310731</v>
      </c>
      <c r="AD797" s="5">
        <f t="shared" si="220"/>
        <v>1.0950533669310731</v>
      </c>
    </row>
    <row r="798" spans="15:30" x14ac:dyDescent="0.2">
      <c r="O798" s="6">
        <f t="shared" si="205"/>
        <v>80.489999999999696</v>
      </c>
      <c r="P798" s="6">
        <f t="shared" si="206"/>
        <v>80.499999999999702</v>
      </c>
      <c r="Q798" s="5">
        <f t="shared" si="207"/>
        <v>1.2000601273412634</v>
      </c>
      <c r="R798" s="5">
        <f t="shared" si="208"/>
        <v>1.2000601273412634</v>
      </c>
      <c r="S798" s="5">
        <f t="shared" si="209"/>
        <v>1.2202965649821897</v>
      </c>
      <c r="T798" s="5">
        <f t="shared" si="210"/>
        <v>1.2243095396515</v>
      </c>
      <c r="U798" s="5">
        <f t="shared" si="211"/>
        <v>1.2243095396515</v>
      </c>
      <c r="V798" s="5">
        <f t="shared" si="212"/>
        <v>1.2243095396515</v>
      </c>
      <c r="W798" s="5">
        <f t="shared" si="213"/>
        <v>1.2243095396515</v>
      </c>
      <c r="X798" s="5">
        <f t="shared" si="214"/>
        <v>1</v>
      </c>
      <c r="Y798" s="5">
        <f t="shared" si="215"/>
        <v>1.2000601273412634</v>
      </c>
      <c r="Z798" s="5">
        <f t="shared" si="216"/>
        <v>1.0500914279696654</v>
      </c>
      <c r="AA798" s="5">
        <f t="shared" si="217"/>
        <v>1.0944985661382034</v>
      </c>
      <c r="AB798" s="5">
        <f t="shared" si="218"/>
        <v>1.0944985661382034</v>
      </c>
      <c r="AC798" s="5">
        <f t="shared" si="219"/>
        <v>1.0944985661382034</v>
      </c>
      <c r="AD798" s="5">
        <f t="shared" si="220"/>
        <v>1.0944985661382034</v>
      </c>
    </row>
    <row r="799" spans="15:30" x14ac:dyDescent="0.2">
      <c r="O799" s="6">
        <f t="shared" si="205"/>
        <v>80.589999999999691</v>
      </c>
      <c r="P799" s="6">
        <f t="shared" si="206"/>
        <v>80.599999999999696</v>
      </c>
      <c r="Q799" s="5">
        <f t="shared" si="207"/>
        <v>1.1992487507221015</v>
      </c>
      <c r="R799" s="5">
        <f t="shared" si="208"/>
        <v>1.1992487507221015</v>
      </c>
      <c r="S799" s="5">
        <f t="shared" si="209"/>
        <v>1.2194781914169128</v>
      </c>
      <c r="T799" s="5">
        <f t="shared" si="210"/>
        <v>1.2235120754435616</v>
      </c>
      <c r="U799" s="5">
        <f t="shared" si="211"/>
        <v>1.2235120754435616</v>
      </c>
      <c r="V799" s="5">
        <f t="shared" si="212"/>
        <v>1.2235120754435616</v>
      </c>
      <c r="W799" s="5">
        <f t="shared" si="213"/>
        <v>1.2235120754435616</v>
      </c>
      <c r="X799" s="5">
        <f t="shared" si="214"/>
        <v>1</v>
      </c>
      <c r="Y799" s="5">
        <f t="shared" si="215"/>
        <v>1.1992487507221015</v>
      </c>
      <c r="Z799" s="5">
        <f t="shared" si="216"/>
        <v>1.049656651833343</v>
      </c>
      <c r="AA799" s="5">
        <f t="shared" si="217"/>
        <v>1.0939462831123354</v>
      </c>
      <c r="AB799" s="5">
        <f t="shared" si="218"/>
        <v>1.0939462831123354</v>
      </c>
      <c r="AC799" s="5">
        <f t="shared" si="219"/>
        <v>1.0939462831123354</v>
      </c>
      <c r="AD799" s="5">
        <f t="shared" si="220"/>
        <v>1.0939462831123354</v>
      </c>
    </row>
    <row r="800" spans="15:30" x14ac:dyDescent="0.2">
      <c r="O800" s="6">
        <f t="shared" si="205"/>
        <v>80.689999999999685</v>
      </c>
      <c r="P800" s="6">
        <f t="shared" si="206"/>
        <v>80.69999999999969</v>
      </c>
      <c r="Q800" s="5">
        <f t="shared" si="207"/>
        <v>1.1984404307154246</v>
      </c>
      <c r="R800" s="5">
        <f t="shared" si="208"/>
        <v>1.1984404307154246</v>
      </c>
      <c r="S800" s="5">
        <f t="shared" si="209"/>
        <v>1.2186627575411768</v>
      </c>
      <c r="T800" s="5">
        <f t="shared" si="210"/>
        <v>1.2227174006825288</v>
      </c>
      <c r="U800" s="5">
        <f t="shared" si="211"/>
        <v>1.2227174006825288</v>
      </c>
      <c r="V800" s="5">
        <f t="shared" si="212"/>
        <v>1.2227174006825288</v>
      </c>
      <c r="W800" s="5">
        <f t="shared" si="213"/>
        <v>1.2227174006825288</v>
      </c>
      <c r="X800" s="5">
        <f t="shared" si="214"/>
        <v>1</v>
      </c>
      <c r="Y800" s="5">
        <f t="shared" si="215"/>
        <v>1.1984404307154246</v>
      </c>
      <c r="Z800" s="5">
        <f t="shared" si="216"/>
        <v>1.0492244395914234</v>
      </c>
      <c r="AA800" s="5">
        <f t="shared" si="217"/>
        <v>1.0933965068635243</v>
      </c>
      <c r="AB800" s="5">
        <f t="shared" si="218"/>
        <v>1.0933965068635243</v>
      </c>
      <c r="AC800" s="5">
        <f t="shared" si="219"/>
        <v>1.0933965068635243</v>
      </c>
      <c r="AD800" s="5">
        <f t="shared" si="220"/>
        <v>1.0933965068635243</v>
      </c>
    </row>
    <row r="801" spans="15:30" x14ac:dyDescent="0.2">
      <c r="O801" s="6">
        <f t="shared" si="205"/>
        <v>80.789999999999679</v>
      </c>
      <c r="P801" s="6">
        <f t="shared" si="206"/>
        <v>80.799999999999685</v>
      </c>
      <c r="Q801" s="5">
        <f t="shared" si="207"/>
        <v>1.1976351538123495</v>
      </c>
      <c r="R801" s="5">
        <f t="shared" si="208"/>
        <v>1.1976351538123495</v>
      </c>
      <c r="S801" s="5">
        <f t="shared" si="209"/>
        <v>1.2178502505698363</v>
      </c>
      <c r="T801" s="5">
        <f t="shared" si="210"/>
        <v>1.2219255034024077</v>
      </c>
      <c r="U801" s="5">
        <f t="shared" si="211"/>
        <v>1.2219255034024077</v>
      </c>
      <c r="V801" s="5">
        <f t="shared" si="212"/>
        <v>1.2219255034024077</v>
      </c>
      <c r="W801" s="5">
        <f t="shared" si="213"/>
        <v>1.2219255034024077</v>
      </c>
      <c r="X801" s="5">
        <f t="shared" si="214"/>
        <v>1</v>
      </c>
      <c r="Y801" s="5">
        <f t="shared" si="215"/>
        <v>1.1976351538123495</v>
      </c>
      <c r="Z801" s="5">
        <f t="shared" si="216"/>
        <v>1.0487947800399968</v>
      </c>
      <c r="AA801" s="5">
        <f t="shared" si="217"/>
        <v>1.0928492264664103</v>
      </c>
      <c r="AB801" s="5">
        <f t="shared" si="218"/>
        <v>1.0928492264664103</v>
      </c>
      <c r="AC801" s="5">
        <f t="shared" si="219"/>
        <v>1.0928492264664103</v>
      </c>
      <c r="AD801" s="5">
        <f t="shared" si="220"/>
        <v>1.0928492264664103</v>
      </c>
    </row>
    <row r="802" spans="15:30" x14ac:dyDescent="0.2">
      <c r="O802" s="6">
        <f t="shared" si="205"/>
        <v>80.889999999999674</v>
      </c>
      <c r="P802" s="6">
        <f t="shared" si="206"/>
        <v>80.899999999999679</v>
      </c>
      <c r="Q802" s="5">
        <f t="shared" si="207"/>
        <v>1.1968329065829235</v>
      </c>
      <c r="R802" s="5">
        <f t="shared" si="208"/>
        <v>1.1968329065829235</v>
      </c>
      <c r="S802" s="5">
        <f t="shared" si="209"/>
        <v>1.2170406577911916</v>
      </c>
      <c r="T802" s="5">
        <f t="shared" si="210"/>
        <v>1.2211363717050403</v>
      </c>
      <c r="U802" s="5">
        <f t="shared" si="211"/>
        <v>1.2211363717050403</v>
      </c>
      <c r="V802" s="5">
        <f t="shared" si="212"/>
        <v>1.2211363717050403</v>
      </c>
      <c r="W802" s="5">
        <f t="shared" si="213"/>
        <v>1.2211363717050403</v>
      </c>
      <c r="X802" s="5">
        <f t="shared" si="214"/>
        <v>1</v>
      </c>
      <c r="Y802" s="5">
        <f t="shared" si="215"/>
        <v>1.1968329065829235</v>
      </c>
      <c r="Z802" s="5">
        <f t="shared" si="216"/>
        <v>1.0483676620431741</v>
      </c>
      <c r="AA802" s="5">
        <f t="shared" si="217"/>
        <v>1.0923044310597527</v>
      </c>
      <c r="AB802" s="5">
        <f t="shared" si="218"/>
        <v>1.0923044310597527</v>
      </c>
      <c r="AC802" s="5">
        <f t="shared" si="219"/>
        <v>1.0923044310597527</v>
      </c>
      <c r="AD802" s="5">
        <f t="shared" si="220"/>
        <v>1.0923044310597527</v>
      </c>
    </row>
    <row r="803" spans="15:30" x14ac:dyDescent="0.2">
      <c r="O803" s="6">
        <f t="shared" si="205"/>
        <v>80.989999999999668</v>
      </c>
      <c r="P803" s="6">
        <f t="shared" si="206"/>
        <v>80.999999999999673</v>
      </c>
      <c r="Q803" s="5">
        <f t="shared" si="207"/>
        <v>1.1960336756755554</v>
      </c>
      <c r="R803" s="5">
        <f t="shared" si="208"/>
        <v>1.1960336756755554</v>
      </c>
      <c r="S803" s="5">
        <f t="shared" si="209"/>
        <v>1.216233966566469</v>
      </c>
      <c r="T803" s="5">
        <f t="shared" si="210"/>
        <v>1.2203499937596325</v>
      </c>
      <c r="U803" s="5">
        <f t="shared" si="211"/>
        <v>1.2203499937596325</v>
      </c>
      <c r="V803" s="5">
        <f t="shared" si="212"/>
        <v>1.2203499937596325</v>
      </c>
      <c r="W803" s="5">
        <f t="shared" si="213"/>
        <v>1.2203499937596325</v>
      </c>
      <c r="X803" s="5">
        <f t="shared" si="214"/>
        <v>1</v>
      </c>
      <c r="Y803" s="5">
        <f t="shared" si="215"/>
        <v>1.1960336756755554</v>
      </c>
      <c r="Z803" s="5">
        <f t="shared" si="216"/>
        <v>1.0479430745325835</v>
      </c>
      <c r="AA803" s="5">
        <f t="shared" si="217"/>
        <v>1.0917621098459682</v>
      </c>
      <c r="AB803" s="5">
        <f t="shared" si="218"/>
        <v>1.0917621098459682</v>
      </c>
      <c r="AC803" s="5">
        <f t="shared" si="219"/>
        <v>1.0917621098459682</v>
      </c>
      <c r="AD803" s="5">
        <f t="shared" si="220"/>
        <v>1.0917621098459682</v>
      </c>
    </row>
    <row r="804" spans="15:30" x14ac:dyDescent="0.2">
      <c r="O804" s="6">
        <f t="shared" si="205"/>
        <v>81.089999999999662</v>
      </c>
      <c r="P804" s="6">
        <f t="shared" si="206"/>
        <v>81.099999999999667</v>
      </c>
      <c r="Q804" s="5">
        <f t="shared" si="207"/>
        <v>1.1952374478164554</v>
      </c>
      <c r="R804" s="5">
        <f t="shared" si="208"/>
        <v>1.1952374478164554</v>
      </c>
      <c r="S804" s="5">
        <f t="shared" si="209"/>
        <v>1.2154301643293051</v>
      </c>
      <c r="T804" s="5">
        <f t="shared" si="210"/>
        <v>1.2195663578022804</v>
      </c>
      <c r="U804" s="5">
        <f t="shared" si="211"/>
        <v>1.2195663578022804</v>
      </c>
      <c r="V804" s="5">
        <f t="shared" si="212"/>
        <v>1.2195663578022804</v>
      </c>
      <c r="W804" s="5">
        <f t="shared" si="213"/>
        <v>1.2195663578022804</v>
      </c>
      <c r="X804" s="5">
        <f t="shared" si="214"/>
        <v>1</v>
      </c>
      <c r="Y804" s="5">
        <f t="shared" si="215"/>
        <v>1.1952374478164554</v>
      </c>
      <c r="Z804" s="5">
        <f t="shared" si="216"/>
        <v>1.0475210065068696</v>
      </c>
      <c r="AA804" s="5">
        <f t="shared" si="217"/>
        <v>1.0912222520906703</v>
      </c>
      <c r="AB804" s="5">
        <f t="shared" si="218"/>
        <v>1.0912222520906703</v>
      </c>
      <c r="AC804" s="5">
        <f t="shared" si="219"/>
        <v>1.0912222520906703</v>
      </c>
      <c r="AD804" s="5">
        <f t="shared" si="220"/>
        <v>1.0912222520906703</v>
      </c>
    </row>
    <row r="805" spans="15:30" x14ac:dyDescent="0.2">
      <c r="O805" s="6">
        <f t="shared" si="205"/>
        <v>81.189999999999657</v>
      </c>
      <c r="P805" s="6">
        <f t="shared" si="206"/>
        <v>81.199999999999662</v>
      </c>
      <c r="Q805" s="5">
        <f t="shared" si="207"/>
        <v>1.1944442098090753</v>
      </c>
      <c r="R805" s="5">
        <f t="shared" si="208"/>
        <v>1.1944442098090753</v>
      </c>
      <c r="S805" s="5">
        <f t="shared" si="209"/>
        <v>1.2146292385852349</v>
      </c>
      <c r="T805" s="5">
        <f t="shared" si="210"/>
        <v>1.2187854521355059</v>
      </c>
      <c r="U805" s="5">
        <f t="shared" si="211"/>
        <v>1.2187854521355059</v>
      </c>
      <c r="V805" s="5">
        <f t="shared" si="212"/>
        <v>1.2187854521355059</v>
      </c>
      <c r="W805" s="5">
        <f t="shared" si="213"/>
        <v>1.2187854521355059</v>
      </c>
      <c r="X805" s="5">
        <f t="shared" si="214"/>
        <v>1</v>
      </c>
      <c r="Y805" s="5">
        <f t="shared" si="215"/>
        <v>1.1944442098090753</v>
      </c>
      <c r="Z805" s="5">
        <f t="shared" si="216"/>
        <v>1.0471014470311968</v>
      </c>
      <c r="AA805" s="5">
        <f t="shared" si="217"/>
        <v>1.0906848471222157</v>
      </c>
      <c r="AB805" s="5">
        <f t="shared" si="218"/>
        <v>1.0906848471222157</v>
      </c>
      <c r="AC805" s="5">
        <f t="shared" si="219"/>
        <v>1.0906848471222157</v>
      </c>
      <c r="AD805" s="5">
        <f t="shared" si="220"/>
        <v>1.0906848471222157</v>
      </c>
    </row>
    <row r="806" spans="15:30" x14ac:dyDescent="0.2">
      <c r="O806" s="6">
        <f t="shared" si="205"/>
        <v>81.289999999999651</v>
      </c>
      <c r="P806" s="6">
        <f t="shared" si="206"/>
        <v>81.299999999999656</v>
      </c>
      <c r="Q806" s="5">
        <f t="shared" si="207"/>
        <v>1.1936539485335562</v>
      </c>
      <c r="R806" s="5">
        <f t="shared" si="208"/>
        <v>1.1936539485335562</v>
      </c>
      <c r="S806" s="5">
        <f t="shared" si="209"/>
        <v>1.213831176911186</v>
      </c>
      <c r="T806" s="5">
        <f t="shared" si="210"/>
        <v>1.2180072651277929</v>
      </c>
      <c r="U806" s="5">
        <f t="shared" si="211"/>
        <v>1.2180072651277929</v>
      </c>
      <c r="V806" s="5">
        <f t="shared" si="212"/>
        <v>1.2180072651277929</v>
      </c>
      <c r="W806" s="5">
        <f t="shared" si="213"/>
        <v>1.2180072651277929</v>
      </c>
      <c r="X806" s="5">
        <f t="shared" si="214"/>
        <v>1</v>
      </c>
      <c r="Y806" s="5">
        <f t="shared" si="215"/>
        <v>1.1936539485335562</v>
      </c>
      <c r="Z806" s="5">
        <f t="shared" si="216"/>
        <v>1.0466843852367578</v>
      </c>
      <c r="AA806" s="5">
        <f t="shared" si="217"/>
        <v>1.0901498843312534</v>
      </c>
      <c r="AB806" s="5">
        <f t="shared" si="218"/>
        <v>1.0901498843312534</v>
      </c>
      <c r="AC806" s="5">
        <f t="shared" si="219"/>
        <v>1.0901498843312534</v>
      </c>
      <c r="AD806" s="5">
        <f t="shared" si="220"/>
        <v>1.0901498843312534</v>
      </c>
    </row>
    <row r="807" spans="15:30" x14ac:dyDescent="0.2">
      <c r="O807" s="6">
        <f t="shared" si="205"/>
        <v>81.389999999999645</v>
      </c>
      <c r="P807" s="6">
        <f t="shared" si="206"/>
        <v>81.39999999999965</v>
      </c>
      <c r="Q807" s="5">
        <f t="shared" si="207"/>
        <v>1.1928666509461816</v>
      </c>
      <c r="R807" s="5">
        <f t="shared" si="208"/>
        <v>1.1928666509461816</v>
      </c>
      <c r="S807" s="5">
        <f t="shared" si="209"/>
        <v>1.2130359669549751</v>
      </c>
      <c r="T807" s="5">
        <f t="shared" si="210"/>
        <v>1.2172317852131276</v>
      </c>
      <c r="U807" s="5">
        <f t="shared" si="211"/>
        <v>1.2172317852131276</v>
      </c>
      <c r="V807" s="5">
        <f t="shared" si="212"/>
        <v>1.2172317852131276</v>
      </c>
      <c r="W807" s="5">
        <f t="shared" si="213"/>
        <v>1.2172317852131276</v>
      </c>
      <c r="X807" s="5">
        <f t="shared" si="214"/>
        <v>1</v>
      </c>
      <c r="Y807" s="5">
        <f t="shared" si="215"/>
        <v>1.1928666509461816</v>
      </c>
      <c r="Z807" s="5">
        <f t="shared" si="216"/>
        <v>1.0462698103202865</v>
      </c>
      <c r="AA807" s="5">
        <f t="shared" si="217"/>
        <v>1.0896173531702773</v>
      </c>
      <c r="AB807" s="5">
        <f t="shared" si="218"/>
        <v>1.0896173531702773</v>
      </c>
      <c r="AC807" s="5">
        <f t="shared" si="219"/>
        <v>1.0896173531702773</v>
      </c>
      <c r="AD807" s="5">
        <f t="shared" si="220"/>
        <v>1.0896173531702773</v>
      </c>
    </row>
    <row r="808" spans="15:30" x14ac:dyDescent="0.2">
      <c r="O808" s="6">
        <f t="shared" si="205"/>
        <v>81.48999999999964</v>
      </c>
      <c r="P808" s="6">
        <f t="shared" si="206"/>
        <v>81.499999999999645</v>
      </c>
      <c r="Q808" s="5">
        <f t="shared" si="207"/>
        <v>1.1920823040788322</v>
      </c>
      <c r="R808" s="5">
        <f t="shared" si="208"/>
        <v>1.1920823040788322</v>
      </c>
      <c r="S808" s="5">
        <f t="shared" si="209"/>
        <v>1.2122435964348095</v>
      </c>
      <c r="T808" s="5">
        <f t="shared" si="210"/>
        <v>1.216459000890544</v>
      </c>
      <c r="U808" s="5">
        <f t="shared" si="211"/>
        <v>1.216459000890544</v>
      </c>
      <c r="V808" s="5">
        <f t="shared" si="212"/>
        <v>1.216459000890544</v>
      </c>
      <c r="W808" s="5">
        <f t="shared" si="213"/>
        <v>1.216459000890544</v>
      </c>
      <c r="X808" s="5">
        <f t="shared" si="214"/>
        <v>1</v>
      </c>
      <c r="Y808" s="5">
        <f t="shared" si="215"/>
        <v>1.1920823040788322</v>
      </c>
      <c r="Z808" s="5">
        <f t="shared" si="216"/>
        <v>1.0458577115435743</v>
      </c>
      <c r="AA808" s="5">
        <f t="shared" si="217"/>
        <v>1.0890872431531831</v>
      </c>
      <c r="AB808" s="5">
        <f t="shared" si="218"/>
        <v>1.0890872431531831</v>
      </c>
      <c r="AC808" s="5">
        <f t="shared" si="219"/>
        <v>1.0890872431531831</v>
      </c>
      <c r="AD808" s="5">
        <f t="shared" si="220"/>
        <v>1.0890872431531831</v>
      </c>
    </row>
    <row r="809" spans="15:30" x14ac:dyDescent="0.2">
      <c r="O809" s="6">
        <f t="shared" si="205"/>
        <v>81.589999999999634</v>
      </c>
      <c r="P809" s="6">
        <f t="shared" si="206"/>
        <v>81.599999999999639</v>
      </c>
      <c r="Q809" s="5">
        <f t="shared" si="207"/>
        <v>1.1913008950384478</v>
      </c>
      <c r="R809" s="5">
        <f t="shared" si="208"/>
        <v>1.1913008950384478</v>
      </c>
      <c r="S809" s="5">
        <f t="shared" si="209"/>
        <v>1.211454053138793</v>
      </c>
      <c r="T809" s="5">
        <f t="shared" si="210"/>
        <v>1.2156889007236722</v>
      </c>
      <c r="U809" s="5">
        <f t="shared" si="211"/>
        <v>1.2156889007236722</v>
      </c>
      <c r="V809" s="5">
        <f t="shared" si="212"/>
        <v>1.2156889007236722</v>
      </c>
      <c r="W809" s="5">
        <f t="shared" si="213"/>
        <v>1.2156889007236722</v>
      </c>
      <c r="X809" s="5">
        <f t="shared" si="214"/>
        <v>1</v>
      </c>
      <c r="Y809" s="5">
        <f t="shared" si="215"/>
        <v>1.1913008950384478</v>
      </c>
      <c r="Z809" s="5">
        <f t="shared" si="216"/>
        <v>1.0454480782329914</v>
      </c>
      <c r="AA809" s="5">
        <f t="shared" si="217"/>
        <v>1.0885595438548288</v>
      </c>
      <c r="AB809" s="5">
        <f t="shared" si="218"/>
        <v>1.0885595438548288</v>
      </c>
      <c r="AC809" s="5">
        <f t="shared" si="219"/>
        <v>1.0885595438548288</v>
      </c>
      <c r="AD809" s="5">
        <f t="shared" si="220"/>
        <v>1.0885595438548288</v>
      </c>
    </row>
    <row r="810" spans="15:30" x14ac:dyDescent="0.2">
      <c r="O810" s="6">
        <f t="shared" si="205"/>
        <v>81.689999999999628</v>
      </c>
      <c r="P810" s="6">
        <f t="shared" si="206"/>
        <v>81.699999999999633</v>
      </c>
      <c r="Q810" s="5">
        <f t="shared" si="207"/>
        <v>1.1905224110064923</v>
      </c>
      <c r="R810" s="5">
        <f t="shared" si="208"/>
        <v>1.1905224110064923</v>
      </c>
      <c r="S810" s="5">
        <f t="shared" si="209"/>
        <v>1.2106673249244355</v>
      </c>
      <c r="T810" s="5">
        <f t="shared" si="210"/>
        <v>1.2149214733402907</v>
      </c>
      <c r="U810" s="5">
        <f t="shared" si="211"/>
        <v>1.2149214733402907</v>
      </c>
      <c r="V810" s="5">
        <f t="shared" si="212"/>
        <v>1.2149214733402907</v>
      </c>
      <c r="W810" s="5">
        <f t="shared" si="213"/>
        <v>1.2149214733402907</v>
      </c>
      <c r="X810" s="5">
        <f t="shared" si="214"/>
        <v>1</v>
      </c>
      <c r="Y810" s="5">
        <f t="shared" si="215"/>
        <v>1.1905224110064923</v>
      </c>
      <c r="Z810" s="5">
        <f t="shared" si="216"/>
        <v>1.0450408997790117</v>
      </c>
      <c r="AA810" s="5">
        <f t="shared" si="217"/>
        <v>1.0880342449105989</v>
      </c>
      <c r="AB810" s="5">
        <f t="shared" si="218"/>
        <v>1.0880342449105989</v>
      </c>
      <c r="AC810" s="5">
        <f t="shared" si="219"/>
        <v>1.0880342449105989</v>
      </c>
      <c r="AD810" s="5">
        <f t="shared" si="220"/>
        <v>1.0880342449105989</v>
      </c>
    </row>
    <row r="811" spans="15:30" x14ac:dyDescent="0.2">
      <c r="O811" s="6">
        <f t="shared" si="205"/>
        <v>81.789999999999623</v>
      </c>
      <c r="P811" s="6">
        <f t="shared" si="206"/>
        <v>81.799999999999628</v>
      </c>
      <c r="Q811" s="5">
        <f t="shared" si="207"/>
        <v>1.1897468392384243</v>
      </c>
      <c r="R811" s="5">
        <f t="shared" si="208"/>
        <v>1.1897468392384243</v>
      </c>
      <c r="S811" s="5">
        <f t="shared" si="209"/>
        <v>1.2098833997181664</v>
      </c>
      <c r="T811" s="5">
        <f t="shared" si="210"/>
        <v>1.2141567074318811</v>
      </c>
      <c r="U811" s="5">
        <f t="shared" si="211"/>
        <v>1.2141567074318811</v>
      </c>
      <c r="V811" s="5">
        <f t="shared" si="212"/>
        <v>1.2141567074318811</v>
      </c>
      <c r="W811" s="5">
        <f t="shared" si="213"/>
        <v>1.2141567074318811</v>
      </c>
      <c r="X811" s="5">
        <f t="shared" si="214"/>
        <v>1</v>
      </c>
      <c r="Y811" s="5">
        <f t="shared" si="215"/>
        <v>1.1897468392384243</v>
      </c>
      <c r="Z811" s="5">
        <f t="shared" si="216"/>
        <v>1.0446361656357424</v>
      </c>
      <c r="AA811" s="5">
        <f t="shared" si="217"/>
        <v>1.0875113360159723</v>
      </c>
      <c r="AB811" s="5">
        <f t="shared" si="218"/>
        <v>1.0875113360159723</v>
      </c>
      <c r="AC811" s="5">
        <f t="shared" si="219"/>
        <v>1.0875113360159723</v>
      </c>
      <c r="AD811" s="5">
        <f t="shared" si="220"/>
        <v>1.0875113360159723</v>
      </c>
    </row>
    <row r="812" spans="15:30" x14ac:dyDescent="0.2">
      <c r="O812" s="6">
        <f t="shared" si="205"/>
        <v>81.889999999999617</v>
      </c>
      <c r="P812" s="6">
        <f t="shared" si="206"/>
        <v>81.899999999999622</v>
      </c>
      <c r="Q812" s="5">
        <f t="shared" si="207"/>
        <v>1.1889741670631713</v>
      </c>
      <c r="R812" s="5">
        <f t="shared" si="208"/>
        <v>1.1889741670631713</v>
      </c>
      <c r="S812" s="5">
        <f t="shared" si="209"/>
        <v>1.2091022655148538</v>
      </c>
      <c r="T812" s="5">
        <f t="shared" si="210"/>
        <v>1.2133945917531894</v>
      </c>
      <c r="U812" s="5">
        <f t="shared" si="211"/>
        <v>1.2133945917531894</v>
      </c>
      <c r="V812" s="5">
        <f t="shared" si="212"/>
        <v>1.2133945917531894</v>
      </c>
      <c r="W812" s="5">
        <f t="shared" si="213"/>
        <v>1.2133945917531894</v>
      </c>
      <c r="X812" s="5">
        <f t="shared" si="214"/>
        <v>1</v>
      </c>
      <c r="Y812" s="5">
        <f t="shared" si="215"/>
        <v>1.1889741670631713</v>
      </c>
      <c r="Z812" s="5">
        <f t="shared" si="216"/>
        <v>1.0442338653204568</v>
      </c>
      <c r="AA812" s="5">
        <f t="shared" si="217"/>
        <v>1.0869908069260938</v>
      </c>
      <c r="AB812" s="5">
        <f t="shared" si="218"/>
        <v>1.0869908069260938</v>
      </c>
      <c r="AC812" s="5">
        <f t="shared" si="219"/>
        <v>1.0869908069260938</v>
      </c>
      <c r="AD812" s="5">
        <f t="shared" si="220"/>
        <v>1.0869908069260938</v>
      </c>
    </row>
    <row r="813" spans="15:30" x14ac:dyDescent="0.2">
      <c r="O813" s="6">
        <f t="shared" si="205"/>
        <v>81.989999999999611</v>
      </c>
      <c r="P813" s="6">
        <f t="shared" si="206"/>
        <v>81.999999999999616</v>
      </c>
      <c r="Q813" s="5">
        <f t="shared" si="207"/>
        <v>1.1882043818826098</v>
      </c>
      <c r="R813" s="5">
        <f t="shared" si="208"/>
        <v>1.1882043818826098</v>
      </c>
      <c r="S813" s="5">
        <f t="shared" si="209"/>
        <v>1.208323910377324</v>
      </c>
      <c r="T813" s="5">
        <f t="shared" si="210"/>
        <v>1.2126351151217882</v>
      </c>
      <c r="U813" s="5">
        <f t="shared" si="211"/>
        <v>1.2126351151217882</v>
      </c>
      <c r="V813" s="5">
        <f t="shared" si="212"/>
        <v>1.2126351151217882</v>
      </c>
      <c r="W813" s="5">
        <f t="shared" si="213"/>
        <v>1.2126351151217882</v>
      </c>
      <c r="X813" s="5">
        <f t="shared" si="214"/>
        <v>1</v>
      </c>
      <c r="Y813" s="5">
        <f t="shared" si="215"/>
        <v>1.1882043818826098</v>
      </c>
      <c r="Z813" s="5">
        <f t="shared" si="216"/>
        <v>1.0438339884131327</v>
      </c>
      <c r="AA813" s="5">
        <f t="shared" si="217"/>
        <v>1.0864726474553497</v>
      </c>
      <c r="AB813" s="5">
        <f t="shared" si="218"/>
        <v>1.0864726474553497</v>
      </c>
      <c r="AC813" s="5">
        <f t="shared" si="219"/>
        <v>1.0864726474553497</v>
      </c>
      <c r="AD813" s="5">
        <f t="shared" si="220"/>
        <v>1.0864726474553497</v>
      </c>
    </row>
    <row r="814" spans="15:30" x14ac:dyDescent="0.2">
      <c r="O814" s="6">
        <f t="shared" si="205"/>
        <v>82.089999999999606</v>
      </c>
      <c r="P814" s="6">
        <f t="shared" si="206"/>
        <v>82.099999999999611</v>
      </c>
      <c r="Q814" s="5">
        <f t="shared" si="207"/>
        <v>1.1874374711710463</v>
      </c>
      <c r="R814" s="5">
        <f t="shared" si="208"/>
        <v>1.1874374711710463</v>
      </c>
      <c r="S814" s="5">
        <f t="shared" si="209"/>
        <v>1.2075483224358903</v>
      </c>
      <c r="T814" s="5">
        <f t="shared" si="210"/>
        <v>1.2118782664176426</v>
      </c>
      <c r="U814" s="5">
        <f t="shared" si="211"/>
        <v>1.2118782664176426</v>
      </c>
      <c r="V814" s="5">
        <f t="shared" si="212"/>
        <v>1.2118782664176426</v>
      </c>
      <c r="W814" s="5">
        <f t="shared" si="213"/>
        <v>1.2118782664176426</v>
      </c>
      <c r="X814" s="5">
        <f t="shared" si="214"/>
        <v>1</v>
      </c>
      <c r="Y814" s="5">
        <f t="shared" si="215"/>
        <v>1.1874374711710463</v>
      </c>
      <c r="Z814" s="5">
        <f t="shared" si="216"/>
        <v>1.0434365245559929</v>
      </c>
      <c r="AA814" s="5">
        <f t="shared" si="217"/>
        <v>1.0859568474769461</v>
      </c>
      <c r="AB814" s="5">
        <f t="shared" si="218"/>
        <v>1.0859568474769461</v>
      </c>
      <c r="AC814" s="5">
        <f t="shared" si="219"/>
        <v>1.0859568474769461</v>
      </c>
      <c r="AD814" s="5">
        <f t="shared" si="220"/>
        <v>1.0859568474769461</v>
      </c>
    </row>
    <row r="815" spans="15:30" x14ac:dyDescent="0.2">
      <c r="O815" s="6">
        <f t="shared" si="205"/>
        <v>82.1899999999996</v>
      </c>
      <c r="P815" s="6">
        <f t="shared" si="206"/>
        <v>82.199999999999605</v>
      </c>
      <c r="Q815" s="5">
        <f t="shared" si="207"/>
        <v>1.1866734224747073</v>
      </c>
      <c r="R815" s="5">
        <f t="shared" si="208"/>
        <v>1.1866734224747073</v>
      </c>
      <c r="S815" s="5">
        <f t="shared" si="209"/>
        <v>1.2067754898878802</v>
      </c>
      <c r="T815" s="5">
        <f t="shared" si="210"/>
        <v>1.2111240345826824</v>
      </c>
      <c r="U815" s="5">
        <f t="shared" si="211"/>
        <v>1.2111240345826824</v>
      </c>
      <c r="V815" s="5">
        <f t="shared" si="212"/>
        <v>1.2111240345826824</v>
      </c>
      <c r="W815" s="5">
        <f t="shared" si="213"/>
        <v>1.2111240345826824</v>
      </c>
      <c r="X815" s="5">
        <f t="shared" si="214"/>
        <v>1</v>
      </c>
      <c r="Y815" s="5">
        <f t="shared" si="215"/>
        <v>1.1866734224747073</v>
      </c>
      <c r="Z815" s="5">
        <f t="shared" si="216"/>
        <v>1.0430414634530512</v>
      </c>
      <c r="AA815" s="5">
        <f t="shared" si="217"/>
        <v>1.0854433969224913</v>
      </c>
      <c r="AB815" s="5">
        <f t="shared" si="218"/>
        <v>1.0854433969224913</v>
      </c>
      <c r="AC815" s="5">
        <f t="shared" si="219"/>
        <v>1.0854433969224913</v>
      </c>
      <c r="AD815" s="5">
        <f t="shared" si="220"/>
        <v>1.0854433969224913</v>
      </c>
    </row>
    <row r="816" spans="15:30" x14ac:dyDescent="0.2">
      <c r="O816" s="6">
        <f t="shared" si="205"/>
        <v>82.289999999999594</v>
      </c>
      <c r="P816" s="6">
        <f t="shared" si="206"/>
        <v>82.299999999999599</v>
      </c>
      <c r="Q816" s="5">
        <f t="shared" si="207"/>
        <v>1.1859122234112298</v>
      </c>
      <c r="R816" s="5">
        <f t="shared" si="208"/>
        <v>1.1859122234112298</v>
      </c>
      <c r="S816" s="5">
        <f t="shared" si="209"/>
        <v>1.2060054009971704</v>
      </c>
      <c r="T816" s="5">
        <f t="shared" si="210"/>
        <v>1.2103724086203738</v>
      </c>
      <c r="U816" s="5">
        <f t="shared" si="211"/>
        <v>1.2103724086203738</v>
      </c>
      <c r="V816" s="5">
        <f t="shared" si="212"/>
        <v>1.2103724086203738</v>
      </c>
      <c r="W816" s="5">
        <f t="shared" si="213"/>
        <v>1.2103724086203738</v>
      </c>
      <c r="X816" s="5">
        <f t="shared" si="214"/>
        <v>1</v>
      </c>
      <c r="Y816" s="5">
        <f t="shared" si="215"/>
        <v>1.1859122234112298</v>
      </c>
      <c r="Z816" s="5">
        <f t="shared" si="216"/>
        <v>1.042648794869661</v>
      </c>
      <c r="AA816" s="5">
        <f t="shared" si="217"/>
        <v>1.0849322857815817</v>
      </c>
      <c r="AB816" s="5">
        <f t="shared" si="218"/>
        <v>1.0849322857815817</v>
      </c>
      <c r="AC816" s="5">
        <f t="shared" si="219"/>
        <v>1.0849322857815817</v>
      </c>
      <c r="AD816" s="5">
        <f t="shared" si="220"/>
        <v>1.0849322857815817</v>
      </c>
    </row>
    <row r="817" spans="15:30" x14ac:dyDescent="0.2">
      <c r="O817" s="6">
        <f t="shared" si="205"/>
        <v>82.389999999999588</v>
      </c>
      <c r="P817" s="6">
        <f t="shared" si="206"/>
        <v>82.399999999999594</v>
      </c>
      <c r="Q817" s="5">
        <f t="shared" si="207"/>
        <v>1.1851538616691586</v>
      </c>
      <c r="R817" s="5">
        <f t="shared" si="208"/>
        <v>1.1851538616691586</v>
      </c>
      <c r="S817" s="5">
        <f t="shared" si="209"/>
        <v>1.2052380440937238</v>
      </c>
      <c r="T817" s="5">
        <f t="shared" si="210"/>
        <v>1.2096233775952983</v>
      </c>
      <c r="U817" s="5">
        <f t="shared" si="211"/>
        <v>1.2096233775952983</v>
      </c>
      <c r="V817" s="5">
        <f t="shared" si="212"/>
        <v>1.2096233775952983</v>
      </c>
      <c r="W817" s="5">
        <f t="shared" si="213"/>
        <v>1.2096233775952983</v>
      </c>
      <c r="X817" s="5">
        <f t="shared" si="214"/>
        <v>1</v>
      </c>
      <c r="Y817" s="5">
        <f t="shared" si="215"/>
        <v>1.1851538616691586</v>
      </c>
      <c r="Z817" s="5">
        <f t="shared" si="216"/>
        <v>1.0422585086320695</v>
      </c>
      <c r="AA817" s="5">
        <f t="shared" si="217"/>
        <v>1.0844235041013914</v>
      </c>
      <c r="AB817" s="5">
        <f t="shared" si="218"/>
        <v>1.0844235041013914</v>
      </c>
      <c r="AC817" s="5">
        <f t="shared" si="219"/>
        <v>1.0844235041013914</v>
      </c>
      <c r="AD817" s="5">
        <f t="shared" si="220"/>
        <v>1.0844235041013914</v>
      </c>
    </row>
    <row r="818" spans="15:30" x14ac:dyDescent="0.2">
      <c r="O818" s="6">
        <f t="shared" si="205"/>
        <v>82.489999999999583</v>
      </c>
      <c r="P818" s="6">
        <f t="shared" si="206"/>
        <v>82.499999999999588</v>
      </c>
      <c r="Q818" s="5">
        <f t="shared" si="207"/>
        <v>1.1843983250074461</v>
      </c>
      <c r="R818" s="5">
        <f t="shared" si="208"/>
        <v>1.1843983250074461</v>
      </c>
      <c r="S818" s="5">
        <f t="shared" si="209"/>
        <v>1.2044734075731309</v>
      </c>
      <c r="T818" s="5">
        <f t="shared" si="210"/>
        <v>1.2088769306327318</v>
      </c>
      <c r="U818" s="5">
        <f t="shared" si="211"/>
        <v>1.2088769306327318</v>
      </c>
      <c r="V818" s="5">
        <f t="shared" si="212"/>
        <v>1.2088769306327318</v>
      </c>
      <c r="W818" s="5">
        <f t="shared" si="213"/>
        <v>1.2088769306327318</v>
      </c>
      <c r="X818" s="5">
        <f t="shared" si="214"/>
        <v>1</v>
      </c>
      <c r="Y818" s="5">
        <f t="shared" si="215"/>
        <v>1.1843983250074461</v>
      </c>
      <c r="Z818" s="5">
        <f t="shared" si="216"/>
        <v>1.041870594626974</v>
      </c>
      <c r="AA818" s="5">
        <f t="shared" si="217"/>
        <v>1.0839170419862647</v>
      </c>
      <c r="AB818" s="5">
        <f t="shared" si="218"/>
        <v>1.0839170419862647</v>
      </c>
      <c r="AC818" s="5">
        <f t="shared" si="219"/>
        <v>1.0839170419862647</v>
      </c>
      <c r="AD818" s="5">
        <f t="shared" si="220"/>
        <v>1.0839170419862647</v>
      </c>
    </row>
    <row r="819" spans="15:30" x14ac:dyDescent="0.2">
      <c r="O819" s="6">
        <f t="shared" si="205"/>
        <v>82.589999999999577</v>
      </c>
      <c r="P819" s="6">
        <f t="shared" si="206"/>
        <v>82.599999999999582</v>
      </c>
      <c r="Q819" s="5">
        <f t="shared" si="207"/>
        <v>1.1836456012549565</v>
      </c>
      <c r="R819" s="5">
        <f t="shared" si="208"/>
        <v>1.1836456012549565</v>
      </c>
      <c r="S819" s="5">
        <f t="shared" si="209"/>
        <v>1.203711479896155</v>
      </c>
      <c r="T819" s="5">
        <f t="shared" si="210"/>
        <v>1.2081330569182309</v>
      </c>
      <c r="U819" s="5">
        <f t="shared" si="211"/>
        <v>1.2081330569182309</v>
      </c>
      <c r="V819" s="5">
        <f t="shared" si="212"/>
        <v>1.2081330569182309</v>
      </c>
      <c r="W819" s="5">
        <f t="shared" si="213"/>
        <v>1.2081330569182309</v>
      </c>
      <c r="X819" s="5">
        <f t="shared" si="214"/>
        <v>1</v>
      </c>
      <c r="Y819" s="5">
        <f t="shared" si="215"/>
        <v>1.1836456012549565</v>
      </c>
      <c r="Z819" s="5">
        <f t="shared" si="216"/>
        <v>1.0414850428010827</v>
      </c>
      <c r="AA819" s="5">
        <f t="shared" si="217"/>
        <v>1.0834128895973121</v>
      </c>
      <c r="AB819" s="5">
        <f t="shared" si="218"/>
        <v>1.0834128895973121</v>
      </c>
      <c r="AC819" s="5">
        <f t="shared" si="219"/>
        <v>1.0834128895973121</v>
      </c>
      <c r="AD819" s="5">
        <f t="shared" si="220"/>
        <v>1.0834128895973121</v>
      </c>
    </row>
    <row r="820" spans="15:30" x14ac:dyDescent="0.2">
      <c r="O820" s="6">
        <f t="shared" si="205"/>
        <v>82.689999999999571</v>
      </c>
      <c r="P820" s="6">
        <f t="shared" si="206"/>
        <v>82.699999999999577</v>
      </c>
      <c r="Q820" s="5">
        <f t="shared" si="207"/>
        <v>1.1828956783099758</v>
      </c>
      <c r="R820" s="5">
        <f t="shared" si="208"/>
        <v>1.1828956783099758</v>
      </c>
      <c r="S820" s="5">
        <f t="shared" si="209"/>
        <v>1.2029522495882812</v>
      </c>
      <c r="T820" s="5">
        <f t="shared" si="210"/>
        <v>1.2073917456972181</v>
      </c>
      <c r="U820" s="5">
        <f t="shared" si="211"/>
        <v>1.2073917456972181</v>
      </c>
      <c r="V820" s="5">
        <f t="shared" si="212"/>
        <v>1.2073917456972181</v>
      </c>
      <c r="W820" s="5">
        <f t="shared" si="213"/>
        <v>1.2073917456972181</v>
      </c>
      <c r="X820" s="5">
        <f t="shared" si="214"/>
        <v>1</v>
      </c>
      <c r="Y820" s="5">
        <f t="shared" si="215"/>
        <v>1.1828956783099758</v>
      </c>
      <c r="Z820" s="5">
        <f t="shared" si="216"/>
        <v>1.0411018431606802</v>
      </c>
      <c r="AA820" s="5">
        <f t="shared" si="217"/>
        <v>1.0829110371520099</v>
      </c>
      <c r="AB820" s="5">
        <f t="shared" si="218"/>
        <v>1.0829110371520099</v>
      </c>
      <c r="AC820" s="5">
        <f t="shared" si="219"/>
        <v>1.0829110371520099</v>
      </c>
      <c r="AD820" s="5">
        <f t="shared" si="220"/>
        <v>1.0829110371520099</v>
      </c>
    </row>
    <row r="821" spans="15:30" x14ac:dyDescent="0.2">
      <c r="O821" s="6">
        <f t="shared" si="205"/>
        <v>82.789999999999566</v>
      </c>
      <c r="P821" s="6">
        <f t="shared" si="206"/>
        <v>82.799999999999571</v>
      </c>
      <c r="Q821" s="5">
        <f t="shared" si="207"/>
        <v>1.182148544139723</v>
      </c>
      <c r="R821" s="5">
        <f t="shared" si="208"/>
        <v>1.182148544139723</v>
      </c>
      <c r="S821" s="5">
        <f t="shared" si="209"/>
        <v>1.2021957052392676</v>
      </c>
      <c r="T821" s="5">
        <f t="shared" si="210"/>
        <v>1.2066529862745738</v>
      </c>
      <c r="U821" s="5">
        <f t="shared" si="211"/>
        <v>1.2066529862745738</v>
      </c>
      <c r="V821" s="5">
        <f t="shared" si="212"/>
        <v>1.2066529862745738</v>
      </c>
      <c r="W821" s="5">
        <f t="shared" si="213"/>
        <v>1.2066529862745738</v>
      </c>
      <c r="X821" s="5">
        <f t="shared" si="214"/>
        <v>1</v>
      </c>
      <c r="Y821" s="5">
        <f t="shared" si="215"/>
        <v>1.182148544139723</v>
      </c>
      <c r="Z821" s="5">
        <f t="shared" si="216"/>
        <v>1.040720985771195</v>
      </c>
      <c r="AA821" s="5">
        <f t="shared" si="217"/>
        <v>1.0824114749238036</v>
      </c>
      <c r="AB821" s="5">
        <f t="shared" si="218"/>
        <v>1.0824114749238036</v>
      </c>
      <c r="AC821" s="5">
        <f t="shared" si="219"/>
        <v>1.0824114749238036</v>
      </c>
      <c r="AD821" s="5">
        <f t="shared" si="220"/>
        <v>1.0824114749238036</v>
      </c>
    </row>
    <row r="822" spans="15:30" x14ac:dyDescent="0.2">
      <c r="O822" s="6">
        <f t="shared" si="205"/>
        <v>82.88999999999956</v>
      </c>
      <c r="P822" s="6">
        <f t="shared" si="206"/>
        <v>82.899999999999565</v>
      </c>
      <c r="Q822" s="5">
        <f t="shared" si="207"/>
        <v>1.1814041867798688</v>
      </c>
      <c r="R822" s="5">
        <f t="shared" si="208"/>
        <v>1.1814041867798688</v>
      </c>
      <c r="S822" s="5">
        <f t="shared" si="209"/>
        <v>1.2014418355027034</v>
      </c>
      <c r="T822" s="5">
        <f t="shared" si="210"/>
        <v>1.2059167680142306</v>
      </c>
      <c r="U822" s="5">
        <f t="shared" si="211"/>
        <v>1.2059167680142306</v>
      </c>
      <c r="V822" s="5">
        <f t="shared" si="212"/>
        <v>1.2059167680142306</v>
      </c>
      <c r="W822" s="5">
        <f t="shared" si="213"/>
        <v>1.2059167680142306</v>
      </c>
      <c r="X822" s="5">
        <f t="shared" si="214"/>
        <v>1</v>
      </c>
      <c r="Y822" s="5">
        <f t="shared" si="215"/>
        <v>1.1814041867798688</v>
      </c>
      <c r="Z822" s="5">
        <f t="shared" si="216"/>
        <v>1.0403424607567717</v>
      </c>
      <c r="AA822" s="5">
        <f t="shared" si="217"/>
        <v>1.0819141932417138</v>
      </c>
      <c r="AB822" s="5">
        <f t="shared" si="218"/>
        <v>1.0819141932417138</v>
      </c>
      <c r="AC822" s="5">
        <f t="shared" si="219"/>
        <v>1.0819141932417138</v>
      </c>
      <c r="AD822" s="5">
        <f t="shared" si="220"/>
        <v>1.0819141932417138</v>
      </c>
    </row>
    <row r="823" spans="15:30" x14ac:dyDescent="0.2">
      <c r="O823" s="6">
        <f t="shared" si="205"/>
        <v>82.989999999999554</v>
      </c>
      <c r="P823" s="6">
        <f t="shared" si="206"/>
        <v>82.999999999999559</v>
      </c>
      <c r="Q823" s="5">
        <f t="shared" si="207"/>
        <v>1.1806625943340547</v>
      </c>
      <c r="R823" s="5">
        <f t="shared" si="208"/>
        <v>1.1806625943340547</v>
      </c>
      <c r="S823" s="5">
        <f t="shared" si="209"/>
        <v>1.2006906290955677</v>
      </c>
      <c r="T823" s="5">
        <f t="shared" si="210"/>
        <v>1.2051830803387706</v>
      </c>
      <c r="U823" s="5">
        <f t="shared" si="211"/>
        <v>1.2051830803387706</v>
      </c>
      <c r="V823" s="5">
        <f t="shared" si="212"/>
        <v>1.2051830803387706</v>
      </c>
      <c r="W823" s="5">
        <f t="shared" si="213"/>
        <v>1.2051830803387706</v>
      </c>
      <c r="X823" s="5">
        <f t="shared" si="214"/>
        <v>1</v>
      </c>
      <c r="Y823" s="5">
        <f t="shared" si="215"/>
        <v>1.1806625943340547</v>
      </c>
      <c r="Z823" s="5">
        <f t="shared" si="216"/>
        <v>1.0399662582998468</v>
      </c>
      <c r="AA823" s="5">
        <f t="shared" si="217"/>
        <v>1.0814191824899448</v>
      </c>
      <c r="AB823" s="5">
        <f t="shared" si="218"/>
        <v>1.0814191824899448</v>
      </c>
      <c r="AC823" s="5">
        <f t="shared" si="219"/>
        <v>1.0814191824899448</v>
      </c>
      <c r="AD823" s="5">
        <f t="shared" si="220"/>
        <v>1.0814191824899448</v>
      </c>
    </row>
    <row r="824" spans="15:30" x14ac:dyDescent="0.2">
      <c r="O824" s="6">
        <f t="shared" si="205"/>
        <v>83.089999999999549</v>
      </c>
      <c r="P824" s="6">
        <f t="shared" si="206"/>
        <v>83.099999999999554</v>
      </c>
      <c r="Q824" s="5">
        <f t="shared" si="207"/>
        <v>1.1799237549734194</v>
      </c>
      <c r="R824" s="5">
        <f t="shared" si="208"/>
        <v>1.1799237549734194</v>
      </c>
      <c r="S824" s="5">
        <f t="shared" si="209"/>
        <v>1.1999420747977927</v>
      </c>
      <c r="T824" s="5">
        <f t="shared" si="210"/>
        <v>1.2044519127290252</v>
      </c>
      <c r="U824" s="5">
        <f t="shared" si="211"/>
        <v>1.2044519127290252</v>
      </c>
      <c r="V824" s="5">
        <f t="shared" si="212"/>
        <v>1.2044519127290252</v>
      </c>
      <c r="W824" s="5">
        <f t="shared" si="213"/>
        <v>1.2044519127290252</v>
      </c>
      <c r="X824" s="5">
        <f t="shared" si="214"/>
        <v>1</v>
      </c>
      <c r="Y824" s="5">
        <f t="shared" si="215"/>
        <v>1.1799237549734194</v>
      </c>
      <c r="Z824" s="5">
        <f t="shared" si="216"/>
        <v>1.0395923686407287</v>
      </c>
      <c r="AA824" s="5">
        <f t="shared" si="217"/>
        <v>1.0809264331074995</v>
      </c>
      <c r="AB824" s="5">
        <f t="shared" si="218"/>
        <v>1.0809264331074995</v>
      </c>
      <c r="AC824" s="5">
        <f t="shared" si="219"/>
        <v>1.0809264331074995</v>
      </c>
      <c r="AD824" s="5">
        <f t="shared" si="220"/>
        <v>1.0809264331074995</v>
      </c>
    </row>
    <row r="825" spans="15:30" x14ac:dyDescent="0.2">
      <c r="O825" s="6">
        <f t="shared" si="205"/>
        <v>83.189999999999543</v>
      </c>
      <c r="P825" s="6">
        <f t="shared" si="206"/>
        <v>83.199999999999548</v>
      </c>
      <c r="Q825" s="5">
        <f t="shared" si="207"/>
        <v>1.1791876569361259</v>
      </c>
      <c r="R825" s="5">
        <f t="shared" si="208"/>
        <v>1.1791876569361259</v>
      </c>
      <c r="S825" s="5">
        <f t="shared" si="209"/>
        <v>1.1991961614518314</v>
      </c>
      <c r="T825" s="5">
        <f t="shared" si="210"/>
        <v>1.2037232547236807</v>
      </c>
      <c r="U825" s="5">
        <f t="shared" si="211"/>
        <v>1.2037232547236807</v>
      </c>
      <c r="V825" s="5">
        <f t="shared" si="212"/>
        <v>1.2037232547236807</v>
      </c>
      <c r="W825" s="5">
        <f t="shared" si="213"/>
        <v>1.2037232547236807</v>
      </c>
      <c r="X825" s="5">
        <f t="shared" si="214"/>
        <v>1</v>
      </c>
      <c r="Y825" s="5">
        <f t="shared" si="215"/>
        <v>1.1791876569361259</v>
      </c>
      <c r="Z825" s="5">
        <f t="shared" si="216"/>
        <v>1.0392207820771795</v>
      </c>
      <c r="AA825" s="5">
        <f t="shared" si="217"/>
        <v>1.0804359355877933</v>
      </c>
      <c r="AB825" s="5">
        <f t="shared" si="218"/>
        <v>1.0804359355877933</v>
      </c>
      <c r="AC825" s="5">
        <f t="shared" si="219"/>
        <v>1.0804359355877933</v>
      </c>
      <c r="AD825" s="5">
        <f t="shared" si="220"/>
        <v>1.0804359355877933</v>
      </c>
    </row>
    <row r="826" spans="15:30" x14ac:dyDescent="0.2">
      <c r="O826" s="6">
        <f t="shared" si="205"/>
        <v>83.289999999999537</v>
      </c>
      <c r="P826" s="6">
        <f t="shared" si="206"/>
        <v>83.299999999999542</v>
      </c>
      <c r="Q826" s="5">
        <f t="shared" si="207"/>
        <v>1.1784542885268965</v>
      </c>
      <c r="R826" s="5">
        <f t="shared" si="208"/>
        <v>1.1784542885268965</v>
      </c>
      <c r="S826" s="5">
        <f t="shared" si="209"/>
        <v>1.1984528779622277</v>
      </c>
      <c r="T826" s="5">
        <f t="shared" si="210"/>
        <v>1.2029970959188843</v>
      </c>
      <c r="U826" s="5">
        <f t="shared" si="211"/>
        <v>1.2029970959188843</v>
      </c>
      <c r="V826" s="5">
        <f t="shared" si="212"/>
        <v>1.2029970959188843</v>
      </c>
      <c r="W826" s="5">
        <f t="shared" si="213"/>
        <v>1.2029970959188843</v>
      </c>
      <c r="X826" s="5">
        <f t="shared" si="214"/>
        <v>1</v>
      </c>
      <c r="Y826" s="5">
        <f t="shared" si="215"/>
        <v>1.1784542885268965</v>
      </c>
      <c r="Z826" s="5">
        <f t="shared" si="216"/>
        <v>1.0388514889640024</v>
      </c>
      <c r="AA826" s="5">
        <f t="shared" si="217"/>
        <v>1.0799476804782737</v>
      </c>
      <c r="AB826" s="5">
        <f t="shared" si="218"/>
        <v>1.0799476804782737</v>
      </c>
      <c r="AC826" s="5">
        <f t="shared" si="219"/>
        <v>1.0799476804782737</v>
      </c>
      <c r="AD826" s="5">
        <f t="shared" si="220"/>
        <v>1.0799476804782737</v>
      </c>
    </row>
    <row r="827" spans="15:30" x14ac:dyDescent="0.2">
      <c r="O827" s="6">
        <f t="shared" si="205"/>
        <v>83.389999999999532</v>
      </c>
      <c r="P827" s="6">
        <f t="shared" si="206"/>
        <v>83.399999999999537</v>
      </c>
      <c r="Q827" s="5">
        <f t="shared" si="207"/>
        <v>1.1777236381165466</v>
      </c>
      <c r="R827" s="5">
        <f t="shared" si="208"/>
        <v>1.1777236381165466</v>
      </c>
      <c r="S827" s="5">
        <f t="shared" si="209"/>
        <v>1.1977122132951898</v>
      </c>
      <c r="T827" s="5">
        <f t="shared" si="210"/>
        <v>1.2022734259678547</v>
      </c>
      <c r="U827" s="5">
        <f t="shared" si="211"/>
        <v>1.2022734259678547</v>
      </c>
      <c r="V827" s="5">
        <f t="shared" si="212"/>
        <v>1.2022734259678547</v>
      </c>
      <c r="W827" s="5">
        <f t="shared" si="213"/>
        <v>1.2022734259678547</v>
      </c>
      <c r="X827" s="5">
        <f t="shared" si="214"/>
        <v>1</v>
      </c>
      <c r="Y827" s="5">
        <f t="shared" si="215"/>
        <v>1.1777236381165466</v>
      </c>
      <c r="Z827" s="5">
        <f t="shared" si="216"/>
        <v>1.0384844797126309</v>
      </c>
      <c r="AA827" s="5">
        <f t="shared" si="217"/>
        <v>1.079461658380044</v>
      </c>
      <c r="AB827" s="5">
        <f t="shared" si="218"/>
        <v>1.079461658380044</v>
      </c>
      <c r="AC827" s="5">
        <f t="shared" si="219"/>
        <v>1.079461658380044</v>
      </c>
      <c r="AD827" s="5">
        <f t="shared" si="220"/>
        <v>1.079461658380044</v>
      </c>
    </row>
    <row r="828" spans="15:30" x14ac:dyDescent="0.2">
      <c r="O828" s="6">
        <f t="shared" si="205"/>
        <v>83.489999999999526</v>
      </c>
      <c r="P828" s="6">
        <f t="shared" si="206"/>
        <v>83.499999999999531</v>
      </c>
      <c r="Q828" s="5">
        <f t="shared" si="207"/>
        <v>1.1769956941415272</v>
      </c>
      <c r="R828" s="5">
        <f t="shared" si="208"/>
        <v>1.1769956941415272</v>
      </c>
      <c r="S828" s="5">
        <f t="shared" si="209"/>
        <v>1.19697415647817</v>
      </c>
      <c r="T828" s="5">
        <f t="shared" si="210"/>
        <v>1.2015522345804952</v>
      </c>
      <c r="U828" s="5">
        <f t="shared" si="211"/>
        <v>1.2015522345804952</v>
      </c>
      <c r="V828" s="5">
        <f t="shared" si="212"/>
        <v>1.2015522345804952</v>
      </c>
      <c r="W828" s="5">
        <f t="shared" si="213"/>
        <v>1.2015522345804952</v>
      </c>
      <c r="X828" s="5">
        <f t="shared" si="214"/>
        <v>1</v>
      </c>
      <c r="Y828" s="5">
        <f t="shared" si="215"/>
        <v>1.1769956941415272</v>
      </c>
      <c r="Z828" s="5">
        <f t="shared" si="216"/>
        <v>1.0381197447907233</v>
      </c>
      <c r="AA828" s="5">
        <f t="shared" si="217"/>
        <v>1.0789778599474869</v>
      </c>
      <c r="AB828" s="5">
        <f t="shared" si="218"/>
        <v>1.0789778599474869</v>
      </c>
      <c r="AC828" s="5">
        <f t="shared" si="219"/>
        <v>1.0789778599474869</v>
      </c>
      <c r="AD828" s="5">
        <f t="shared" si="220"/>
        <v>1.0789778599474869</v>
      </c>
    </row>
    <row r="829" spans="15:30" x14ac:dyDescent="0.2">
      <c r="O829" s="6">
        <f t="shared" si="205"/>
        <v>83.58999999999952</v>
      </c>
      <c r="P829" s="6">
        <f t="shared" si="206"/>
        <v>83.599999999999525</v>
      </c>
      <c r="Q829" s="5">
        <f t="shared" si="207"/>
        <v>1.1762704451034685</v>
      </c>
      <c r="R829" s="5">
        <f t="shared" si="208"/>
        <v>1.1762704451034685</v>
      </c>
      <c r="S829" s="5">
        <f t="shared" si="209"/>
        <v>1.196238696599442</v>
      </c>
      <c r="T829" s="5">
        <f t="shared" si="210"/>
        <v>1.2008335115230113</v>
      </c>
      <c r="U829" s="5">
        <f t="shared" si="211"/>
        <v>1.2008335115230113</v>
      </c>
      <c r="V829" s="5">
        <f t="shared" si="212"/>
        <v>1.2008335115230113</v>
      </c>
      <c r="W829" s="5">
        <f t="shared" si="213"/>
        <v>1.2008335115230113</v>
      </c>
      <c r="X829" s="5">
        <f t="shared" si="214"/>
        <v>1</v>
      </c>
      <c r="Y829" s="5">
        <f t="shared" si="215"/>
        <v>1.1762704451034685</v>
      </c>
      <c r="Z829" s="5">
        <f t="shared" si="216"/>
        <v>1.0377572747217592</v>
      </c>
      <c r="AA829" s="5">
        <f t="shared" si="217"/>
        <v>1.078496275887894</v>
      </c>
      <c r="AB829" s="5">
        <f t="shared" si="218"/>
        <v>1.078496275887894</v>
      </c>
      <c r="AC829" s="5">
        <f t="shared" si="219"/>
        <v>1.078496275887894</v>
      </c>
      <c r="AD829" s="5">
        <f t="shared" si="220"/>
        <v>1.078496275887894</v>
      </c>
    </row>
    <row r="830" spans="15:30" x14ac:dyDescent="0.2">
      <c r="O830" s="6">
        <f t="shared" si="205"/>
        <v>83.689999999999515</v>
      </c>
      <c r="P830" s="6">
        <f t="shared" si="206"/>
        <v>83.69999999999952</v>
      </c>
      <c r="Q830" s="5">
        <f t="shared" si="207"/>
        <v>1.1755478795687269</v>
      </c>
      <c r="R830" s="5">
        <f t="shared" si="208"/>
        <v>1.1755478795687269</v>
      </c>
      <c r="S830" s="5">
        <f t="shared" si="209"/>
        <v>1.1955058228076887</v>
      </c>
      <c r="T830" s="5">
        <f t="shared" si="210"/>
        <v>1.2001172466175289</v>
      </c>
      <c r="U830" s="5">
        <f t="shared" si="211"/>
        <v>1.2001172466175289</v>
      </c>
      <c r="V830" s="5">
        <f t="shared" si="212"/>
        <v>1.2001172466175289</v>
      </c>
      <c r="W830" s="5">
        <f t="shared" si="213"/>
        <v>1.2001172466175289</v>
      </c>
      <c r="X830" s="5">
        <f t="shared" si="214"/>
        <v>1</v>
      </c>
      <c r="Y830" s="5">
        <f t="shared" si="215"/>
        <v>1.1755478795687269</v>
      </c>
      <c r="Z830" s="5">
        <f t="shared" si="216"/>
        <v>1.0373970600846387</v>
      </c>
      <c r="AA830" s="5">
        <f t="shared" si="217"/>
        <v>1.0780168969610973</v>
      </c>
      <c r="AB830" s="5">
        <f t="shared" si="218"/>
        <v>1.0780168969610973</v>
      </c>
      <c r="AC830" s="5">
        <f t="shared" si="219"/>
        <v>1.0780168969610973</v>
      </c>
      <c r="AD830" s="5">
        <f t="shared" si="220"/>
        <v>1.0780168969610973</v>
      </c>
    </row>
    <row r="831" spans="15:30" x14ac:dyDescent="0.2">
      <c r="O831" s="6">
        <f t="shared" si="205"/>
        <v>83.789999999999509</v>
      </c>
      <c r="P831" s="6">
        <f t="shared" si="206"/>
        <v>83.799999999999514</v>
      </c>
      <c r="Q831" s="5">
        <f t="shared" si="207"/>
        <v>1.1748279861679383</v>
      </c>
      <c r="R831" s="5">
        <f t="shared" si="208"/>
        <v>1.1748279861679383</v>
      </c>
      <c r="S831" s="5">
        <f t="shared" si="209"/>
        <v>1.1947755243115874</v>
      </c>
      <c r="T831" s="5">
        <f t="shared" si="210"/>
        <v>1.1994034297417184</v>
      </c>
      <c r="U831" s="5">
        <f t="shared" si="211"/>
        <v>1.1994034297417184</v>
      </c>
      <c r="V831" s="5">
        <f t="shared" si="212"/>
        <v>1.1994034297417184</v>
      </c>
      <c r="W831" s="5">
        <f t="shared" si="213"/>
        <v>1.1994034297417184</v>
      </c>
      <c r="X831" s="5">
        <f t="shared" si="214"/>
        <v>1</v>
      </c>
      <c r="Y831" s="5">
        <f t="shared" si="215"/>
        <v>1.1748279861679383</v>
      </c>
      <c r="Z831" s="5">
        <f t="shared" si="216"/>
        <v>1.037039091513289</v>
      </c>
      <c r="AA831" s="5">
        <f t="shared" si="217"/>
        <v>1.0775397139791034</v>
      </c>
      <c r="AB831" s="5">
        <f t="shared" si="218"/>
        <v>1.0775397139791034</v>
      </c>
      <c r="AC831" s="5">
        <f t="shared" si="219"/>
        <v>1.0775397139791034</v>
      </c>
      <c r="AD831" s="5">
        <f t="shared" si="220"/>
        <v>1.0775397139791034</v>
      </c>
    </row>
    <row r="832" spans="15:30" x14ac:dyDescent="0.2">
      <c r="O832" s="6">
        <f t="shared" si="205"/>
        <v>83.889999999999503</v>
      </c>
      <c r="P832" s="6">
        <f t="shared" si="206"/>
        <v>83.899999999999508</v>
      </c>
      <c r="Q832" s="5">
        <f t="shared" si="207"/>
        <v>1.1741107535955717</v>
      </c>
      <c r="R832" s="5">
        <f t="shared" si="208"/>
        <v>1.1741107535955717</v>
      </c>
      <c r="S832" s="5">
        <f t="shared" si="209"/>
        <v>1.1940477903794027</v>
      </c>
      <c r="T832" s="5">
        <f t="shared" si="210"/>
        <v>1.1986920508284193</v>
      </c>
      <c r="U832" s="5">
        <f t="shared" si="211"/>
        <v>1.1986920508284193</v>
      </c>
      <c r="V832" s="5">
        <f t="shared" si="212"/>
        <v>1.1986920508284193</v>
      </c>
      <c r="W832" s="5">
        <f t="shared" si="213"/>
        <v>1.1986920508284193</v>
      </c>
      <c r="X832" s="5">
        <f t="shared" si="214"/>
        <v>1</v>
      </c>
      <c r="Y832" s="5">
        <f t="shared" si="215"/>
        <v>1.1741107535955717</v>
      </c>
      <c r="Z832" s="5">
        <f t="shared" si="216"/>
        <v>1.0366833596962681</v>
      </c>
      <c r="AA832" s="5">
        <f t="shared" si="217"/>
        <v>1.0770647178057327</v>
      </c>
      <c r="AB832" s="5">
        <f t="shared" si="218"/>
        <v>1.0770647178057327</v>
      </c>
      <c r="AC832" s="5">
        <f t="shared" si="219"/>
        <v>1.0770647178057327</v>
      </c>
      <c r="AD832" s="5">
        <f t="shared" si="220"/>
        <v>1.0770647178057327</v>
      </c>
    </row>
    <row r="833" spans="15:30" x14ac:dyDescent="0.2">
      <c r="O833" s="6">
        <f t="shared" si="205"/>
        <v>83.989999999999498</v>
      </c>
      <c r="P833" s="6">
        <f t="shared" si="206"/>
        <v>83.999999999999503</v>
      </c>
      <c r="Q833" s="5">
        <f t="shared" si="207"/>
        <v>1.1733961706094891</v>
      </c>
      <c r="R833" s="5">
        <f t="shared" si="208"/>
        <v>1.1733961706094891</v>
      </c>
      <c r="S833" s="5">
        <f t="shared" si="209"/>
        <v>1.1933226103385794</v>
      </c>
      <c r="T833" s="5">
        <f t="shared" si="210"/>
        <v>1.1979830998652696</v>
      </c>
      <c r="U833" s="5">
        <f t="shared" si="211"/>
        <v>1.1979830998652696</v>
      </c>
      <c r="V833" s="5">
        <f t="shared" si="212"/>
        <v>1.1979830998652696</v>
      </c>
      <c r="W833" s="5">
        <f t="shared" si="213"/>
        <v>1.1979830998652696</v>
      </c>
      <c r="X833" s="5">
        <f t="shared" si="214"/>
        <v>1</v>
      </c>
      <c r="Y833" s="5">
        <f t="shared" si="215"/>
        <v>1.1733961706094891</v>
      </c>
      <c r="Z833" s="5">
        <f t="shared" si="216"/>
        <v>1.0363298553763776</v>
      </c>
      <c r="AA833" s="5">
        <f t="shared" si="217"/>
        <v>1.0765918993562573</v>
      </c>
      <c r="AB833" s="5">
        <f t="shared" si="218"/>
        <v>1.0765918993562573</v>
      </c>
      <c r="AC833" s="5">
        <f t="shared" si="219"/>
        <v>1.0765918993562573</v>
      </c>
      <c r="AD833" s="5">
        <f t="shared" si="220"/>
        <v>1.0765918993562573</v>
      </c>
    </row>
    <row r="834" spans="15:30" x14ac:dyDescent="0.2">
      <c r="O834" s="6">
        <f t="shared" si="205"/>
        <v>84.089999999999492</v>
      </c>
      <c r="P834" s="6">
        <f t="shared" si="206"/>
        <v>84.099999999999497</v>
      </c>
      <c r="Q834" s="5">
        <f t="shared" si="207"/>
        <v>1.1726842260305081</v>
      </c>
      <c r="R834" s="5">
        <f t="shared" si="208"/>
        <v>1.1726842260305081</v>
      </c>
      <c r="S834" s="5">
        <f t="shared" si="209"/>
        <v>1.1925999735753414</v>
      </c>
      <c r="T834" s="5">
        <f t="shared" si="210"/>
        <v>1.1972765668943373</v>
      </c>
      <c r="U834" s="5">
        <f t="shared" si="211"/>
        <v>1.1972765668943373</v>
      </c>
      <c r="V834" s="5">
        <f t="shared" si="212"/>
        <v>1.1972765668943373</v>
      </c>
      <c r="W834" s="5">
        <f t="shared" si="213"/>
        <v>1.1972765668943373</v>
      </c>
      <c r="X834" s="5">
        <f t="shared" si="214"/>
        <v>1</v>
      </c>
      <c r="Y834" s="5">
        <f t="shared" si="215"/>
        <v>1.1726842260305081</v>
      </c>
      <c r="Z834" s="5">
        <f t="shared" si="216"/>
        <v>1.0359785693502759</v>
      </c>
      <c r="AA834" s="5">
        <f t="shared" si="217"/>
        <v>1.0761212495970474</v>
      </c>
      <c r="AB834" s="5">
        <f t="shared" si="218"/>
        <v>1.0761212495970474</v>
      </c>
      <c r="AC834" s="5">
        <f t="shared" si="219"/>
        <v>1.0761212495970474</v>
      </c>
      <c r="AD834" s="5">
        <f t="shared" si="220"/>
        <v>1.0761212495970474</v>
      </c>
    </row>
    <row r="835" spans="15:30" x14ac:dyDescent="0.2">
      <c r="O835" s="6">
        <f t="shared" ref="O835:O898" si="221">P835-0.01</f>
        <v>84.189999999999486</v>
      </c>
      <c r="P835" s="6">
        <f t="shared" si="206"/>
        <v>84.199999999999491</v>
      </c>
      <c r="Q835" s="5">
        <f t="shared" si="207"/>
        <v>1.1719749087419675</v>
      </c>
      <c r="R835" s="5">
        <f t="shared" si="208"/>
        <v>1.1719749087419675</v>
      </c>
      <c r="S835" s="5">
        <f t="shared" si="209"/>
        <v>1.1918798695342907</v>
      </c>
      <c r="T835" s="5">
        <f t="shared" si="210"/>
        <v>1.1965724420117547</v>
      </c>
      <c r="U835" s="5">
        <f t="shared" si="211"/>
        <v>1.1965724420117547</v>
      </c>
      <c r="V835" s="5">
        <f t="shared" si="212"/>
        <v>1.1965724420117547</v>
      </c>
      <c r="W835" s="5">
        <f t="shared" si="213"/>
        <v>1.1965724420117547</v>
      </c>
      <c r="X835" s="5">
        <f t="shared" si="214"/>
        <v>1</v>
      </c>
      <c r="Y835" s="5">
        <f t="shared" si="215"/>
        <v>1.1719749087419675</v>
      </c>
      <c r="Z835" s="5">
        <f t="shared" si="216"/>
        <v>1.0356294924680942</v>
      </c>
      <c r="AA835" s="5">
        <f t="shared" si="217"/>
        <v>1.0756527595452163</v>
      </c>
      <c r="AB835" s="5">
        <f t="shared" si="218"/>
        <v>1.0756527595452163</v>
      </c>
      <c r="AC835" s="5">
        <f t="shared" si="219"/>
        <v>1.0756527595452163</v>
      </c>
      <c r="AD835" s="5">
        <f t="shared" si="220"/>
        <v>1.0756527595452163</v>
      </c>
    </row>
    <row r="836" spans="15:30" x14ac:dyDescent="0.2">
      <c r="O836" s="6">
        <f t="shared" si="221"/>
        <v>84.28999999999948</v>
      </c>
      <c r="P836" s="6">
        <f t="shared" ref="P836:P899" si="222">P835+0.1</f>
        <v>84.299999999999486</v>
      </c>
      <c r="Q836" s="5">
        <f t="shared" ref="Q836:Q899" si="223">IF($P836&gt;=$D$5,1,10^($C$5*LOG(MAX($P836,$E$5)/$D$5)^2))</f>
        <v>1.1712682076892973</v>
      </c>
      <c r="R836" s="5">
        <f t="shared" ref="R836:R899" si="224">IF($P836&gt;=$D$6,1,10^($C$6*LOG(MAX($P836,$E$6)/$D$6)^2))</f>
        <v>1.1712682076892973</v>
      </c>
      <c r="S836" s="5">
        <f t="shared" ref="S836:S899" si="225">IF($P836&gt;=$D$7,1,10^($C$7*LOG(MAX($P836,$E$7)/$D$7)^2))</f>
        <v>1.1911622877180139</v>
      </c>
      <c r="T836" s="5">
        <f t="shared" ref="T836:T899" si="226">IF($P836&gt;=$D$8,1,10^($C$8*LOG(MAX($P836,$E$8)/$D$8)^2))</f>
        <v>1.195870715367356</v>
      </c>
      <c r="U836" s="5">
        <f t="shared" ref="U836:U899" si="227">IF($P836&gt;=$D$9,1,10^($C$9*LOG(MAX($P836,$E$9)/$D$9)^2))</f>
        <v>1.195870715367356</v>
      </c>
      <c r="V836" s="5">
        <f t="shared" ref="V836:V899" si="228">IF($P836&gt;=$D$10,1,10^($C$10*LOG(MAX($P836,$E$10)/$D$10)^2))</f>
        <v>1.195870715367356</v>
      </c>
      <c r="W836" s="5">
        <f t="shared" ref="W836:W899" si="229">IF($P836&gt;=$D$11,1,10^($C$11*LOG(MAX($P836,$E$11)/$D$11)^2))</f>
        <v>1.195870715367356</v>
      </c>
      <c r="X836" s="5">
        <f t="shared" ref="X836:X899" si="230">IF($P836&gt;=$H838,1,10^($G$5*LOG(MAX($P836,$I$5)/$H$5)^2))</f>
        <v>1</v>
      </c>
      <c r="Y836" s="5">
        <f t="shared" ref="Y836:Y899" si="231">IF($P836&gt;=$H$6,1,10^($G$6*LOG(MAX($P836,$I$6)/$H$6)^2))</f>
        <v>1.1712682076892973</v>
      </c>
      <c r="Z836" s="5">
        <f t="shared" ref="Z836:Z899" si="232">IF($P836&gt;=$H$7,1,10^($G$7*LOG(MAX($P836,$I$7)/$H$7)^2))</f>
        <v>1.0352826156330583</v>
      </c>
      <c r="AA836" s="5">
        <f t="shared" ref="AA836:AA899" si="233">IF(P836&gt;=$H$8,1,10^($G$8*LOG(MAX($P836,$I$8)/$H$8)^2))</f>
        <v>1.0751864202682699</v>
      </c>
      <c r="AB836" s="5">
        <f t="shared" ref="AB836:AB899" si="234">IF($P836&gt;=$H$9,1,10^($G$9*LOG(MAX($P836,$I$9)/$H$9)^2))</f>
        <v>1.0751864202682699</v>
      </c>
      <c r="AC836" s="5">
        <f t="shared" ref="AC836:AC899" si="235">IF($P836&gt;=$H$10,1,10^($G$10*LOG(MAX($P836,$I$10)/$H$10)^2))</f>
        <v>1.0751864202682699</v>
      </c>
      <c r="AD836" s="5">
        <f t="shared" ref="AD836:AD899" si="236">IF($P836&gt;=$H$11,1,10^($G$11*LOG(MAX($P836,$I$11)/$H$11)^2))</f>
        <v>1.0751864202682699</v>
      </c>
    </row>
    <row r="837" spans="15:30" x14ac:dyDescent="0.2">
      <c r="O837" s="6">
        <f t="shared" si="221"/>
        <v>84.389999999999475</v>
      </c>
      <c r="P837" s="6">
        <f t="shared" si="222"/>
        <v>84.39999999999948</v>
      </c>
      <c r="Q837" s="5">
        <f t="shared" si="223"/>
        <v>1.1705641118795922</v>
      </c>
      <c r="R837" s="5">
        <f t="shared" si="224"/>
        <v>1.1705641118795922</v>
      </c>
      <c r="S837" s="5">
        <f t="shared" si="225"/>
        <v>1.1904472176866874</v>
      </c>
      <c r="T837" s="5">
        <f t="shared" si="226"/>
        <v>1.1951713771643186</v>
      </c>
      <c r="U837" s="5">
        <f t="shared" si="227"/>
        <v>1.1951713771643186</v>
      </c>
      <c r="V837" s="5">
        <f t="shared" si="228"/>
        <v>1.1951713771643186</v>
      </c>
      <c r="W837" s="5">
        <f t="shared" si="229"/>
        <v>1.1951713771643186</v>
      </c>
      <c r="X837" s="5">
        <f t="shared" si="230"/>
        <v>1</v>
      </c>
      <c r="Y837" s="5">
        <f t="shared" si="231"/>
        <v>1.1705641118795922</v>
      </c>
      <c r="Z837" s="5">
        <f t="shared" si="232"/>
        <v>1.0349379298011099</v>
      </c>
      <c r="AA837" s="5">
        <f t="shared" si="233"/>
        <v>1.0747222228837594</v>
      </c>
      <c r="AB837" s="5">
        <f t="shared" si="234"/>
        <v>1.0747222228837594</v>
      </c>
      <c r="AC837" s="5">
        <f t="shared" si="235"/>
        <v>1.0747222228837594</v>
      </c>
      <c r="AD837" s="5">
        <f t="shared" si="236"/>
        <v>1.0747222228837594</v>
      </c>
    </row>
    <row r="838" spans="15:30" x14ac:dyDescent="0.2">
      <c r="O838" s="6">
        <f t="shared" si="221"/>
        <v>84.489999999999469</v>
      </c>
      <c r="P838" s="6">
        <f t="shared" si="222"/>
        <v>84.499999999999474</v>
      </c>
      <c r="Q838" s="5">
        <f t="shared" si="223"/>
        <v>1.1698626103811873</v>
      </c>
      <c r="R838" s="5">
        <f t="shared" si="224"/>
        <v>1.1698626103811873</v>
      </c>
      <c r="S838" s="5">
        <f t="shared" si="225"/>
        <v>1.189734649057689</v>
      </c>
      <c r="T838" s="5">
        <f t="shared" si="226"/>
        <v>1.1944744176588054</v>
      </c>
      <c r="U838" s="5">
        <f t="shared" si="227"/>
        <v>1.1944744176588054</v>
      </c>
      <c r="V838" s="5">
        <f t="shared" si="228"/>
        <v>1.1944744176588054</v>
      </c>
      <c r="W838" s="5">
        <f t="shared" si="229"/>
        <v>1.1944744176588054</v>
      </c>
      <c r="X838" s="5">
        <f t="shared" si="230"/>
        <v>1</v>
      </c>
      <c r="Y838" s="5">
        <f t="shared" si="231"/>
        <v>1.1698626103811873</v>
      </c>
      <c r="Z838" s="5">
        <f t="shared" si="232"/>
        <v>1.0345954259805352</v>
      </c>
      <c r="AA838" s="5">
        <f t="shared" si="233"/>
        <v>1.0742601585589364</v>
      </c>
      <c r="AB838" s="5">
        <f t="shared" si="234"/>
        <v>1.0742601585589364</v>
      </c>
      <c r="AC838" s="5">
        <f t="shared" si="235"/>
        <v>1.0742601585589364</v>
      </c>
      <c r="AD838" s="5">
        <f t="shared" si="236"/>
        <v>1.0742601585589364</v>
      </c>
    </row>
    <row r="839" spans="15:30" x14ac:dyDescent="0.2">
      <c r="O839" s="6">
        <f t="shared" si="221"/>
        <v>84.589999999999463</v>
      </c>
      <c r="P839" s="6">
        <f t="shared" si="222"/>
        <v>84.599999999999469</v>
      </c>
      <c r="Q839" s="5">
        <f t="shared" si="223"/>
        <v>1.1691636923232394</v>
      </c>
      <c r="R839" s="5">
        <f t="shared" si="224"/>
        <v>1.1691636923232394</v>
      </c>
      <c r="S839" s="5">
        <f t="shared" si="225"/>
        <v>1.1890245715052108</v>
      </c>
      <c r="T839" s="5">
        <f t="shared" si="226"/>
        <v>1.1937798271596107</v>
      </c>
      <c r="U839" s="5">
        <f t="shared" si="227"/>
        <v>1.1937798271596107</v>
      </c>
      <c r="V839" s="5">
        <f t="shared" si="228"/>
        <v>1.1937798271596107</v>
      </c>
      <c r="W839" s="5">
        <f t="shared" si="229"/>
        <v>1.1937798271596107</v>
      </c>
      <c r="X839" s="5">
        <f t="shared" si="230"/>
        <v>1</v>
      </c>
      <c r="Y839" s="5">
        <f t="shared" si="231"/>
        <v>1.1691636923232394</v>
      </c>
      <c r="Z839" s="5">
        <f t="shared" si="232"/>
        <v>1.0342550952315934</v>
      </c>
      <c r="AA839" s="5">
        <f t="shared" si="233"/>
        <v>1.0738002185104103</v>
      </c>
      <c r="AB839" s="5">
        <f t="shared" si="234"/>
        <v>1.0738002185104103</v>
      </c>
      <c r="AC839" s="5">
        <f t="shared" si="235"/>
        <v>1.0738002185104103</v>
      </c>
      <c r="AD839" s="5">
        <f t="shared" si="236"/>
        <v>1.0738002185104103</v>
      </c>
    </row>
    <row r="840" spans="15:30" x14ac:dyDescent="0.2">
      <c r="O840" s="6">
        <f t="shared" si="221"/>
        <v>84.689999999999458</v>
      </c>
      <c r="P840" s="6">
        <f t="shared" si="222"/>
        <v>84.699999999999463</v>
      </c>
      <c r="Q840" s="5">
        <f t="shared" si="223"/>
        <v>1.1684673468953097</v>
      </c>
      <c r="R840" s="5">
        <f t="shared" si="224"/>
        <v>1.1684673468953097</v>
      </c>
      <c r="S840" s="5">
        <f t="shared" si="225"/>
        <v>1.1883169747598765</v>
      </c>
      <c r="T840" s="5">
        <f t="shared" si="226"/>
        <v>1.1930875960278107</v>
      </c>
      <c r="U840" s="5">
        <f t="shared" si="227"/>
        <v>1.1930875960278107</v>
      </c>
      <c r="V840" s="5">
        <f t="shared" si="228"/>
        <v>1.1930875960278107</v>
      </c>
      <c r="W840" s="5">
        <f t="shared" si="229"/>
        <v>1.1930875960278107</v>
      </c>
      <c r="X840" s="5">
        <f t="shared" si="230"/>
        <v>1</v>
      </c>
      <c r="Y840" s="5">
        <f t="shared" si="231"/>
        <v>1.1684673468953097</v>
      </c>
      <c r="Z840" s="5">
        <f t="shared" si="232"/>
        <v>1.0339169286661498</v>
      </c>
      <c r="AA840" s="5">
        <f t="shared" si="233"/>
        <v>1.0733423940038096</v>
      </c>
      <c r="AB840" s="5">
        <f t="shared" si="234"/>
        <v>1.0733423940038096</v>
      </c>
      <c r="AC840" s="5">
        <f t="shared" si="235"/>
        <v>1.0733423940038096</v>
      </c>
      <c r="AD840" s="5">
        <f t="shared" si="236"/>
        <v>1.0733423940038096</v>
      </c>
    </row>
    <row r="841" spans="15:30" x14ac:dyDescent="0.2">
      <c r="O841" s="6">
        <f t="shared" si="221"/>
        <v>84.789999999999452</v>
      </c>
      <c r="P841" s="6">
        <f t="shared" si="222"/>
        <v>84.799999999999457</v>
      </c>
      <c r="Q841" s="5">
        <f t="shared" si="223"/>
        <v>1.1677735633469506</v>
      </c>
      <c r="R841" s="5">
        <f t="shared" si="224"/>
        <v>1.1677735633469506</v>
      </c>
      <c r="S841" s="5">
        <f t="shared" si="225"/>
        <v>1.1876118486083607</v>
      </c>
      <c r="T841" s="5">
        <f t="shared" si="226"/>
        <v>1.1923977146764126</v>
      </c>
      <c r="U841" s="5">
        <f t="shared" si="227"/>
        <v>1.1923977146764126</v>
      </c>
      <c r="V841" s="5">
        <f t="shared" si="228"/>
        <v>1.1923977146764126</v>
      </c>
      <c r="W841" s="5">
        <f t="shared" si="229"/>
        <v>1.1923977146764126</v>
      </c>
      <c r="X841" s="5">
        <f t="shared" si="230"/>
        <v>1</v>
      </c>
      <c r="Y841" s="5">
        <f t="shared" si="231"/>
        <v>1.1677735633469506</v>
      </c>
      <c r="Z841" s="5">
        <f t="shared" si="232"/>
        <v>1.033580917447311</v>
      </c>
      <c r="AA841" s="5">
        <f t="shared" si="233"/>
        <v>1.0728866763534457</v>
      </c>
      <c r="AB841" s="5">
        <f t="shared" si="234"/>
        <v>1.0728866763534457</v>
      </c>
      <c r="AC841" s="5">
        <f t="shared" si="235"/>
        <v>1.0728866763534457</v>
      </c>
      <c r="AD841" s="5">
        <f t="shared" si="236"/>
        <v>1.0728866763534457</v>
      </c>
    </row>
    <row r="842" spans="15:30" x14ac:dyDescent="0.2">
      <c r="O842" s="6">
        <f t="shared" si="221"/>
        <v>84.889999999999446</v>
      </c>
      <c r="P842" s="6">
        <f t="shared" si="222"/>
        <v>84.899999999999451</v>
      </c>
      <c r="Q842" s="5">
        <f t="shared" si="223"/>
        <v>1.1670823309872973</v>
      </c>
      <c r="R842" s="5">
        <f t="shared" si="224"/>
        <v>1.1670823309872973</v>
      </c>
      <c r="S842" s="5">
        <f t="shared" si="225"/>
        <v>1.1869091828930112</v>
      </c>
      <c r="T842" s="5">
        <f t="shared" si="226"/>
        <v>1.1917101735700122</v>
      </c>
      <c r="U842" s="5">
        <f t="shared" si="227"/>
        <v>1.1917101735700122</v>
      </c>
      <c r="V842" s="5">
        <f t="shared" si="228"/>
        <v>1.1917101735700122</v>
      </c>
      <c r="W842" s="5">
        <f t="shared" si="229"/>
        <v>1.1917101735700122</v>
      </c>
      <c r="X842" s="5">
        <f t="shared" si="230"/>
        <v>1</v>
      </c>
      <c r="Y842" s="5">
        <f t="shared" si="231"/>
        <v>1.1670823309872973</v>
      </c>
      <c r="Z842" s="5">
        <f t="shared" si="232"/>
        <v>1.0332470527890649</v>
      </c>
      <c r="AA842" s="5">
        <f t="shared" si="233"/>
        <v>1.072433056921978</v>
      </c>
      <c r="AB842" s="5">
        <f t="shared" si="234"/>
        <v>1.072433056921978</v>
      </c>
      <c r="AC842" s="5">
        <f t="shared" si="235"/>
        <v>1.072433056921978</v>
      </c>
      <c r="AD842" s="5">
        <f t="shared" si="236"/>
        <v>1.072433056921978</v>
      </c>
    </row>
    <row r="843" spans="15:30" x14ac:dyDescent="0.2">
      <c r="O843" s="6">
        <f t="shared" si="221"/>
        <v>84.989999999999441</v>
      </c>
      <c r="P843" s="6">
        <f t="shared" si="222"/>
        <v>84.999999999999446</v>
      </c>
      <c r="Q843" s="5">
        <f t="shared" si="223"/>
        <v>1.166393639184659</v>
      </c>
      <c r="R843" s="5">
        <f t="shared" si="224"/>
        <v>1.166393639184659</v>
      </c>
      <c r="S843" s="5">
        <f t="shared" si="225"/>
        <v>1.186208967511476</v>
      </c>
      <c r="T843" s="5">
        <f t="shared" si="226"/>
        <v>1.1910249632244483</v>
      </c>
      <c r="U843" s="5">
        <f t="shared" si="227"/>
        <v>1.1910249632244483</v>
      </c>
      <c r="V843" s="5">
        <f t="shared" si="228"/>
        <v>1.1910249632244483</v>
      </c>
      <c r="W843" s="5">
        <f t="shared" si="229"/>
        <v>1.1910249632244483</v>
      </c>
      <c r="X843" s="5">
        <f t="shared" si="230"/>
        <v>1</v>
      </c>
      <c r="Y843" s="5">
        <f t="shared" si="231"/>
        <v>1.166393639184659</v>
      </c>
      <c r="Z843" s="5">
        <f t="shared" si="232"/>
        <v>1.0329153259559218</v>
      </c>
      <c r="AA843" s="5">
        <f t="shared" si="233"/>
        <v>1.0719815271200839</v>
      </c>
      <c r="AB843" s="5">
        <f t="shared" si="234"/>
        <v>1.0719815271200839</v>
      </c>
      <c r="AC843" s="5">
        <f t="shared" si="235"/>
        <v>1.0719815271200839</v>
      </c>
      <c r="AD843" s="5">
        <f t="shared" si="236"/>
        <v>1.0719815271200839</v>
      </c>
    </row>
    <row r="844" spans="15:30" x14ac:dyDescent="0.2">
      <c r="O844" s="6">
        <f t="shared" si="221"/>
        <v>85.089999999999435</v>
      </c>
      <c r="P844" s="6">
        <f t="shared" si="222"/>
        <v>85.09999999999944</v>
      </c>
      <c r="Q844" s="5">
        <f t="shared" si="223"/>
        <v>1.165707477366118</v>
      </c>
      <c r="R844" s="5">
        <f t="shared" si="224"/>
        <v>1.165707477366118</v>
      </c>
      <c r="S844" s="5">
        <f t="shared" si="225"/>
        <v>1.1855111924163306</v>
      </c>
      <c r="T844" s="5">
        <f t="shared" si="226"/>
        <v>1.1903420742064643</v>
      </c>
      <c r="U844" s="5">
        <f t="shared" si="227"/>
        <v>1.1903420742064643</v>
      </c>
      <c r="V844" s="5">
        <f t="shared" si="228"/>
        <v>1.1903420742064643</v>
      </c>
      <c r="W844" s="5">
        <f t="shared" si="229"/>
        <v>1.1903420742064643</v>
      </c>
      <c r="X844" s="5">
        <f t="shared" si="230"/>
        <v>1</v>
      </c>
      <c r="Y844" s="5">
        <f t="shared" si="231"/>
        <v>1.165707477366118</v>
      </c>
      <c r="Z844" s="5">
        <f t="shared" si="232"/>
        <v>1.0325857282625597</v>
      </c>
      <c r="AA844" s="5">
        <f t="shared" si="233"/>
        <v>1.07153207840613</v>
      </c>
      <c r="AB844" s="5">
        <f t="shared" si="234"/>
        <v>1.07153207840613</v>
      </c>
      <c r="AC844" s="5">
        <f t="shared" si="235"/>
        <v>1.07153207840613</v>
      </c>
      <c r="AD844" s="5">
        <f t="shared" si="236"/>
        <v>1.07153207840613</v>
      </c>
    </row>
    <row r="845" spans="15:30" x14ac:dyDescent="0.2">
      <c r="O845" s="6">
        <f t="shared" si="221"/>
        <v>85.189999999999429</v>
      </c>
      <c r="P845" s="6">
        <f t="shared" si="222"/>
        <v>85.199999999999434</v>
      </c>
      <c r="Q845" s="5">
        <f t="shared" si="223"/>
        <v>1.1650238350171287</v>
      </c>
      <c r="R845" s="5">
        <f t="shared" si="224"/>
        <v>1.1650238350171287</v>
      </c>
      <c r="S845" s="5">
        <f t="shared" si="225"/>
        <v>1.184815847614711</v>
      </c>
      <c r="T845" s="5">
        <f t="shared" si="226"/>
        <v>1.1896614971333701</v>
      </c>
      <c r="U845" s="5">
        <f t="shared" si="227"/>
        <v>1.1896614971333701</v>
      </c>
      <c r="V845" s="5">
        <f t="shared" si="228"/>
        <v>1.1896614971333701</v>
      </c>
      <c r="W845" s="5">
        <f t="shared" si="229"/>
        <v>1.1896614971333701</v>
      </c>
      <c r="X845" s="5">
        <f t="shared" si="230"/>
        <v>1</v>
      </c>
      <c r="Y845" s="5">
        <f t="shared" si="231"/>
        <v>1.1650238350171287</v>
      </c>
      <c r="Z845" s="5">
        <f t="shared" si="232"/>
        <v>1.0322582510734708</v>
      </c>
      <c r="AA845" s="5">
        <f t="shared" si="233"/>
        <v>1.0710847022858467</v>
      </c>
      <c r="AB845" s="5">
        <f t="shared" si="234"/>
        <v>1.0710847022858467</v>
      </c>
      <c r="AC845" s="5">
        <f t="shared" si="235"/>
        <v>1.0710847022858467</v>
      </c>
      <c r="AD845" s="5">
        <f t="shared" si="236"/>
        <v>1.0710847022858467</v>
      </c>
    </row>
    <row r="846" spans="15:30" x14ac:dyDescent="0.2">
      <c r="O846" s="6">
        <f t="shared" si="221"/>
        <v>85.289999999999424</v>
      </c>
      <c r="P846" s="6">
        <f t="shared" si="222"/>
        <v>85.299999999999429</v>
      </c>
      <c r="Q846" s="5">
        <f t="shared" si="223"/>
        <v>1.164342701681121</v>
      </c>
      <c r="R846" s="5">
        <f t="shared" si="224"/>
        <v>1.164342701681121</v>
      </c>
      <c r="S846" s="5">
        <f t="shared" si="225"/>
        <v>1.1841229231679473</v>
      </c>
      <c r="T846" s="5">
        <f t="shared" si="226"/>
        <v>1.1889832226727075</v>
      </c>
      <c r="U846" s="5">
        <f t="shared" si="227"/>
        <v>1.1889832226727075</v>
      </c>
      <c r="V846" s="5">
        <f t="shared" si="228"/>
        <v>1.1889832226727075</v>
      </c>
      <c r="W846" s="5">
        <f t="shared" si="229"/>
        <v>1.1889832226727075</v>
      </c>
      <c r="X846" s="5">
        <f t="shared" si="230"/>
        <v>1</v>
      </c>
      <c r="Y846" s="5">
        <f t="shared" si="231"/>
        <v>1.164342701681121</v>
      </c>
      <c r="Z846" s="5">
        <f t="shared" si="232"/>
        <v>1.0319328858026142</v>
      </c>
      <c r="AA846" s="5">
        <f t="shared" si="233"/>
        <v>1.0706393903120044</v>
      </c>
      <c r="AB846" s="5">
        <f t="shared" si="234"/>
        <v>1.0706393903120044</v>
      </c>
      <c r="AC846" s="5">
        <f t="shared" si="235"/>
        <v>1.0706393903120044</v>
      </c>
      <c r="AD846" s="5">
        <f t="shared" si="236"/>
        <v>1.0706393903120044</v>
      </c>
    </row>
    <row r="847" spans="15:30" x14ac:dyDescent="0.2">
      <c r="O847" s="6">
        <f t="shared" si="221"/>
        <v>85.389999999999418</v>
      </c>
      <c r="P847" s="6">
        <f t="shared" si="222"/>
        <v>85.399999999999423</v>
      </c>
      <c r="Q847" s="5">
        <f t="shared" si="223"/>
        <v>1.1636640669591067</v>
      </c>
      <c r="R847" s="5">
        <f t="shared" si="224"/>
        <v>1.1636640669591067</v>
      </c>
      <c r="S847" s="5">
        <f t="shared" si="225"/>
        <v>1.1834324091912025</v>
      </c>
      <c r="T847" s="5">
        <f t="shared" si="226"/>
        <v>1.188307241541918</v>
      </c>
      <c r="U847" s="5">
        <f t="shared" si="227"/>
        <v>1.188307241541918</v>
      </c>
      <c r="V847" s="5">
        <f t="shared" si="228"/>
        <v>1.188307241541918</v>
      </c>
      <c r="W847" s="5">
        <f t="shared" si="229"/>
        <v>1.188307241541918</v>
      </c>
      <c r="X847" s="5">
        <f t="shared" si="230"/>
        <v>1</v>
      </c>
      <c r="Y847" s="5">
        <f t="shared" si="231"/>
        <v>1.1636640669591067</v>
      </c>
      <c r="Z847" s="5">
        <f t="shared" si="232"/>
        <v>1.031609623913069</v>
      </c>
      <c r="AA847" s="5">
        <f t="shared" si="233"/>
        <v>1.0701961340840942</v>
      </c>
      <c r="AB847" s="5">
        <f t="shared" si="234"/>
        <v>1.0701961340840942</v>
      </c>
      <c r="AC847" s="5">
        <f t="shared" si="235"/>
        <v>1.0701961340840942</v>
      </c>
      <c r="AD847" s="5">
        <f t="shared" si="236"/>
        <v>1.0701961340840942</v>
      </c>
    </row>
    <row r="848" spans="15:30" x14ac:dyDescent="0.2">
      <c r="O848" s="6">
        <f t="shared" si="221"/>
        <v>85.489999999999412</v>
      </c>
      <c r="P848" s="6">
        <f t="shared" si="222"/>
        <v>85.499999999999417</v>
      </c>
      <c r="Q848" s="5">
        <f t="shared" si="223"/>
        <v>1.1629879205092901</v>
      </c>
      <c r="R848" s="5">
        <f t="shared" si="224"/>
        <v>1.1629879205092901</v>
      </c>
      <c r="S848" s="5">
        <f t="shared" si="225"/>
        <v>1.1827442958531109</v>
      </c>
      <c r="T848" s="5">
        <f t="shared" si="226"/>
        <v>1.1876335445080133</v>
      </c>
      <c r="U848" s="5">
        <f t="shared" si="227"/>
        <v>1.1876335445080133</v>
      </c>
      <c r="V848" s="5">
        <f t="shared" si="228"/>
        <v>1.1876335445080133</v>
      </c>
      <c r="W848" s="5">
        <f t="shared" si="229"/>
        <v>1.1876335445080133</v>
      </c>
      <c r="X848" s="5">
        <f t="shared" si="230"/>
        <v>1</v>
      </c>
      <c r="Y848" s="5">
        <f t="shared" si="231"/>
        <v>1.1629879205092901</v>
      </c>
      <c r="Z848" s="5">
        <f t="shared" si="232"/>
        <v>1.0312884569166891</v>
      </c>
      <c r="AA848" s="5">
        <f t="shared" si="233"/>
        <v>1.0697549252480087</v>
      </c>
      <c r="AB848" s="5">
        <f t="shared" si="234"/>
        <v>1.0697549252480087</v>
      </c>
      <c r="AC848" s="5">
        <f t="shared" si="235"/>
        <v>1.0697549252480087</v>
      </c>
      <c r="AD848" s="5">
        <f t="shared" si="236"/>
        <v>1.0697549252480087</v>
      </c>
    </row>
    <row r="849" spans="15:30" x14ac:dyDescent="0.2">
      <c r="O849" s="6">
        <f t="shared" si="221"/>
        <v>85.589999999999407</v>
      </c>
      <c r="P849" s="6">
        <f t="shared" si="222"/>
        <v>85.599999999999412</v>
      </c>
      <c r="Q849" s="5">
        <f t="shared" si="223"/>
        <v>1.1623142520466794</v>
      </c>
      <c r="R849" s="5">
        <f t="shared" si="224"/>
        <v>1.1623142520466794</v>
      </c>
      <c r="S849" s="5">
        <f t="shared" si="225"/>
        <v>1.1820585733754236</v>
      </c>
      <c r="T849" s="5">
        <f t="shared" si="226"/>
        <v>1.1869621223872482</v>
      </c>
      <c r="U849" s="5">
        <f t="shared" si="227"/>
        <v>1.1869621223872482</v>
      </c>
      <c r="V849" s="5">
        <f t="shared" si="228"/>
        <v>1.1869621223872482</v>
      </c>
      <c r="W849" s="5">
        <f t="shared" si="229"/>
        <v>1.1869621223872482</v>
      </c>
      <c r="X849" s="5">
        <f t="shared" si="230"/>
        <v>1</v>
      </c>
      <c r="Y849" s="5">
        <f t="shared" si="231"/>
        <v>1.1623142520466794</v>
      </c>
      <c r="Z849" s="5">
        <f t="shared" si="232"/>
        <v>1.0309693763737648</v>
      </c>
      <c r="AA849" s="5">
        <f t="shared" si="233"/>
        <v>1.0693157554957278</v>
      </c>
      <c r="AB849" s="5">
        <f t="shared" si="234"/>
        <v>1.0693157554957278</v>
      </c>
      <c r="AC849" s="5">
        <f t="shared" si="235"/>
        <v>1.0693157554957278</v>
      </c>
      <c r="AD849" s="5">
        <f t="shared" si="236"/>
        <v>1.0693157554957278</v>
      </c>
    </row>
    <row r="850" spans="15:30" x14ac:dyDescent="0.2">
      <c r="O850" s="6">
        <f t="shared" si="221"/>
        <v>85.689999999999401</v>
      </c>
      <c r="P850" s="6">
        <f t="shared" si="222"/>
        <v>85.699999999999406</v>
      </c>
      <c r="Q850" s="5">
        <f t="shared" si="223"/>
        <v>1.1616430513427034</v>
      </c>
      <c r="R850" s="5">
        <f t="shared" si="224"/>
        <v>1.1616430513427034</v>
      </c>
      <c r="S850" s="5">
        <f t="shared" si="225"/>
        <v>1.1813752320326536</v>
      </c>
      <c r="T850" s="5">
        <f t="shared" si="226"/>
        <v>1.1862929660447969</v>
      </c>
      <c r="U850" s="5">
        <f t="shared" si="227"/>
        <v>1.1862929660447969</v>
      </c>
      <c r="V850" s="5">
        <f t="shared" si="228"/>
        <v>1.1862929660447969</v>
      </c>
      <c r="W850" s="5">
        <f t="shared" si="229"/>
        <v>1.1862929660447969</v>
      </c>
      <c r="X850" s="5">
        <f t="shared" si="230"/>
        <v>1</v>
      </c>
      <c r="Y850" s="5">
        <f t="shared" si="231"/>
        <v>1.1616430513427034</v>
      </c>
      <c r="Z850" s="5">
        <f t="shared" si="232"/>
        <v>1.030652373892684</v>
      </c>
      <c r="AA850" s="5">
        <f t="shared" si="233"/>
        <v>1.0688786165650057</v>
      </c>
      <c r="AB850" s="5">
        <f t="shared" si="234"/>
        <v>1.0688786165650057</v>
      </c>
      <c r="AC850" s="5">
        <f t="shared" si="235"/>
        <v>1.0688786165650057</v>
      </c>
      <c r="AD850" s="5">
        <f t="shared" si="236"/>
        <v>1.0688786165650057</v>
      </c>
    </row>
    <row r="851" spans="15:30" x14ac:dyDescent="0.2">
      <c r="O851" s="6">
        <f t="shared" si="221"/>
        <v>85.789999999999395</v>
      </c>
      <c r="P851" s="6">
        <f t="shared" si="222"/>
        <v>85.7999999999994</v>
      </c>
      <c r="Q851" s="5">
        <f t="shared" si="223"/>
        <v>1.1609743082248312</v>
      </c>
      <c r="R851" s="5">
        <f t="shared" si="224"/>
        <v>1.1609743082248312</v>
      </c>
      <c r="S851" s="5">
        <f t="shared" si="225"/>
        <v>1.1806942621517236</v>
      </c>
      <c r="T851" s="5">
        <f t="shared" si="226"/>
        <v>1.18562606639443</v>
      </c>
      <c r="U851" s="5">
        <f t="shared" si="227"/>
        <v>1.18562606639443</v>
      </c>
      <c r="V851" s="5">
        <f t="shared" si="228"/>
        <v>1.18562606639443</v>
      </c>
      <c r="W851" s="5">
        <f t="shared" si="229"/>
        <v>1.18562606639443</v>
      </c>
      <c r="X851" s="5">
        <f t="shared" si="230"/>
        <v>1</v>
      </c>
      <c r="Y851" s="5">
        <f t="shared" si="231"/>
        <v>1.1609743082248312</v>
      </c>
      <c r="Z851" s="5">
        <f t="shared" si="232"/>
        <v>1.0303374411295969</v>
      </c>
      <c r="AA851" s="5">
        <f t="shared" si="233"/>
        <v>1.0684435002390602</v>
      </c>
      <c r="AB851" s="5">
        <f t="shared" si="234"/>
        <v>1.0684435002390602</v>
      </c>
      <c r="AC851" s="5">
        <f t="shared" si="235"/>
        <v>1.0684435002390602</v>
      </c>
      <c r="AD851" s="5">
        <f t="shared" si="236"/>
        <v>1.0684435002390602</v>
      </c>
    </row>
    <row r="852" spans="15:30" x14ac:dyDescent="0.2">
      <c r="O852" s="6">
        <f t="shared" si="221"/>
        <v>85.88999999999939</v>
      </c>
      <c r="P852" s="6">
        <f t="shared" si="222"/>
        <v>85.899999999999395</v>
      </c>
      <c r="Q852" s="5">
        <f t="shared" si="223"/>
        <v>1.1603080125761926</v>
      </c>
      <c r="R852" s="5">
        <f t="shared" si="224"/>
        <v>1.1603080125761926</v>
      </c>
      <c r="S852" s="5">
        <f t="shared" si="225"/>
        <v>1.1800156541116202</v>
      </c>
      <c r="T852" s="5">
        <f t="shared" si="226"/>
        <v>1.1849614143981964</v>
      </c>
      <c r="U852" s="5">
        <f t="shared" si="227"/>
        <v>1.1849614143981964</v>
      </c>
      <c r="V852" s="5">
        <f t="shared" si="228"/>
        <v>1.1849614143981964</v>
      </c>
      <c r="W852" s="5">
        <f t="shared" si="229"/>
        <v>1.1849614143981964</v>
      </c>
      <c r="X852" s="5">
        <f t="shared" si="230"/>
        <v>1</v>
      </c>
      <c r="Y852" s="5">
        <f t="shared" si="231"/>
        <v>1.1603080125761926</v>
      </c>
      <c r="Z852" s="5">
        <f t="shared" si="232"/>
        <v>1.0300245697880837</v>
      </c>
      <c r="AA852" s="5">
        <f t="shared" si="233"/>
        <v>1.068010398346265</v>
      </c>
      <c r="AB852" s="5">
        <f t="shared" si="234"/>
        <v>1.068010398346265</v>
      </c>
      <c r="AC852" s="5">
        <f t="shared" si="235"/>
        <v>1.068010398346265</v>
      </c>
      <c r="AD852" s="5">
        <f t="shared" si="236"/>
        <v>1.068010398346265</v>
      </c>
    </row>
    <row r="853" spans="15:30" x14ac:dyDescent="0.2">
      <c r="O853" s="6">
        <f t="shared" si="221"/>
        <v>85.989999999999384</v>
      </c>
      <c r="P853" s="6">
        <f t="shared" si="222"/>
        <v>85.999999999999389</v>
      </c>
      <c r="Q853" s="5">
        <f t="shared" si="223"/>
        <v>1.159644154335205</v>
      </c>
      <c r="R853" s="5">
        <f t="shared" si="224"/>
        <v>1.159644154335205</v>
      </c>
      <c r="S853" s="5">
        <f t="shared" si="225"/>
        <v>1.1793393983430458</v>
      </c>
      <c r="T853" s="5">
        <f t="shared" si="226"/>
        <v>1.1842990010661052</v>
      </c>
      <c r="U853" s="5">
        <f t="shared" si="227"/>
        <v>1.1842990010661052</v>
      </c>
      <c r="V853" s="5">
        <f t="shared" si="228"/>
        <v>1.1842990010661052</v>
      </c>
      <c r="W853" s="5">
        <f t="shared" si="229"/>
        <v>1.1842990010661052</v>
      </c>
      <c r="X853" s="5">
        <f t="shared" si="230"/>
        <v>1</v>
      </c>
      <c r="Y853" s="5">
        <f t="shared" si="231"/>
        <v>1.159644154335205</v>
      </c>
      <c r="Z853" s="5">
        <f t="shared" si="232"/>
        <v>1.0297137516188259</v>
      </c>
      <c r="AA853" s="5">
        <f t="shared" si="233"/>
        <v>1.067579302759845</v>
      </c>
      <c r="AB853" s="5">
        <f t="shared" si="234"/>
        <v>1.067579302759845</v>
      </c>
      <c r="AC853" s="5">
        <f t="shared" si="235"/>
        <v>1.067579302759845</v>
      </c>
      <c r="AD853" s="5">
        <f t="shared" si="236"/>
        <v>1.067579302759845</v>
      </c>
    </row>
    <row r="854" spans="15:30" x14ac:dyDescent="0.2">
      <c r="O854" s="6">
        <f t="shared" si="221"/>
        <v>86.089999999999378</v>
      </c>
      <c r="P854" s="6">
        <f t="shared" si="222"/>
        <v>86.099999999999383</v>
      </c>
      <c r="Q854" s="5">
        <f t="shared" si="223"/>
        <v>1.158982723495199</v>
      </c>
      <c r="R854" s="5">
        <f t="shared" si="224"/>
        <v>1.158982723495199</v>
      </c>
      <c r="S854" s="5">
        <f t="shared" si="225"/>
        <v>1.1786654853280774</v>
      </c>
      <c r="T854" s="5">
        <f t="shared" si="226"/>
        <v>1.1836388174558126</v>
      </c>
      <c r="U854" s="5">
        <f t="shared" si="227"/>
        <v>1.1836388174558126</v>
      </c>
      <c r="V854" s="5">
        <f t="shared" si="228"/>
        <v>1.1836388174558126</v>
      </c>
      <c r="W854" s="5">
        <f t="shared" si="229"/>
        <v>1.1836388174558126</v>
      </c>
      <c r="X854" s="5">
        <f t="shared" si="230"/>
        <v>1</v>
      </c>
      <c r="Y854" s="5">
        <f t="shared" si="231"/>
        <v>1.158982723495199</v>
      </c>
      <c r="Z854" s="5">
        <f t="shared" si="232"/>
        <v>1.0294049784192782</v>
      </c>
      <c r="AA854" s="5">
        <f t="shared" si="233"/>
        <v>1.067150205397573</v>
      </c>
      <c r="AB854" s="5">
        <f t="shared" si="234"/>
        <v>1.067150205397573</v>
      </c>
      <c r="AC854" s="5">
        <f t="shared" si="235"/>
        <v>1.067150205397573</v>
      </c>
      <c r="AD854" s="5">
        <f t="shared" si="236"/>
        <v>1.067150205397573</v>
      </c>
    </row>
    <row r="855" spans="15:30" x14ac:dyDescent="0.2">
      <c r="O855" s="6">
        <f t="shared" si="221"/>
        <v>86.189999999999372</v>
      </c>
      <c r="P855" s="6">
        <f t="shared" si="222"/>
        <v>86.199999999999378</v>
      </c>
      <c r="Q855" s="5">
        <f t="shared" si="223"/>
        <v>1.1583237101040529</v>
      </c>
      <c r="R855" s="5">
        <f t="shared" si="224"/>
        <v>1.1583237101040529</v>
      </c>
      <c r="S855" s="5">
        <f t="shared" si="225"/>
        <v>1.1779939055998252</v>
      </c>
      <c r="T855" s="5">
        <f t="shared" si="226"/>
        <v>1.1829808546723093</v>
      </c>
      <c r="U855" s="5">
        <f t="shared" si="227"/>
        <v>1.1829808546723093</v>
      </c>
      <c r="V855" s="5">
        <f t="shared" si="228"/>
        <v>1.1829808546723093</v>
      </c>
      <c r="W855" s="5">
        <f t="shared" si="229"/>
        <v>1.1829808546723093</v>
      </c>
      <c r="X855" s="5">
        <f t="shared" si="230"/>
        <v>1</v>
      </c>
      <c r="Y855" s="5">
        <f t="shared" si="231"/>
        <v>1.1583237101040529</v>
      </c>
      <c r="Z855" s="5">
        <f t="shared" si="232"/>
        <v>1.0290982420333459</v>
      </c>
      <c r="AA855" s="5">
        <f t="shared" si="233"/>
        <v>1.0667230982214697</v>
      </c>
      <c r="AB855" s="5">
        <f t="shared" si="234"/>
        <v>1.0667230982214697</v>
      </c>
      <c r="AC855" s="5">
        <f t="shared" si="235"/>
        <v>1.0667230982214697</v>
      </c>
      <c r="AD855" s="5">
        <f t="shared" si="236"/>
        <v>1.0667230982214697</v>
      </c>
    </row>
    <row r="856" spans="15:30" x14ac:dyDescent="0.2">
      <c r="O856" s="6">
        <f t="shared" si="221"/>
        <v>86.289999999999367</v>
      </c>
      <c r="P856" s="6">
        <f t="shared" si="222"/>
        <v>86.299999999999372</v>
      </c>
      <c r="Q856" s="5">
        <f t="shared" si="223"/>
        <v>1.1576671042638236</v>
      </c>
      <c r="R856" s="5">
        <f t="shared" si="224"/>
        <v>1.1576671042638236</v>
      </c>
      <c r="S856" s="5">
        <f t="shared" si="225"/>
        <v>1.1773246497420966</v>
      </c>
      <c r="T856" s="5">
        <f t="shared" si="226"/>
        <v>1.182325103867611</v>
      </c>
      <c r="U856" s="5">
        <f t="shared" si="227"/>
        <v>1.182325103867611</v>
      </c>
      <c r="V856" s="5">
        <f t="shared" si="228"/>
        <v>1.182325103867611</v>
      </c>
      <c r="W856" s="5">
        <f t="shared" si="229"/>
        <v>1.182325103867611</v>
      </c>
      <c r="X856" s="5">
        <f t="shared" si="230"/>
        <v>1</v>
      </c>
      <c r="Y856" s="5">
        <f t="shared" si="231"/>
        <v>1.1576671042638236</v>
      </c>
      <c r="Z856" s="5">
        <f t="shared" si="232"/>
        <v>1.0287935343510612</v>
      </c>
      <c r="AA856" s="5">
        <f t="shared" si="233"/>
        <v>1.0662979732375046</v>
      </c>
      <c r="AB856" s="5">
        <f t="shared" si="234"/>
        <v>1.0662979732375046</v>
      </c>
      <c r="AC856" s="5">
        <f t="shared" si="235"/>
        <v>1.0662979732375046</v>
      </c>
      <c r="AD856" s="5">
        <f t="shared" si="236"/>
        <v>1.0662979732375046</v>
      </c>
    </row>
    <row r="857" spans="15:30" x14ac:dyDescent="0.2">
      <c r="O857" s="6">
        <f t="shared" si="221"/>
        <v>86.389999999999361</v>
      </c>
      <c r="P857" s="6">
        <f t="shared" si="222"/>
        <v>86.399999999999366</v>
      </c>
      <c r="Q857" s="5">
        <f t="shared" si="223"/>
        <v>1.1570128961303847</v>
      </c>
      <c r="R857" s="5">
        <f t="shared" si="224"/>
        <v>1.1570128961303847</v>
      </c>
      <c r="S857" s="5">
        <f t="shared" si="225"/>
        <v>1.1766577083890597</v>
      </c>
      <c r="T857" s="5">
        <f t="shared" si="226"/>
        <v>1.1816715562404516</v>
      </c>
      <c r="U857" s="5">
        <f t="shared" si="227"/>
        <v>1.1816715562404516</v>
      </c>
      <c r="V857" s="5">
        <f t="shared" si="228"/>
        <v>1.1816715562404516</v>
      </c>
      <c r="W857" s="5">
        <f t="shared" si="229"/>
        <v>1.1816715562404516</v>
      </c>
      <c r="X857" s="5">
        <f t="shared" si="230"/>
        <v>1</v>
      </c>
      <c r="Y857" s="5">
        <f t="shared" si="231"/>
        <v>1.1570128961303847</v>
      </c>
      <c r="Z857" s="5">
        <f t="shared" si="232"/>
        <v>1.028490847308267</v>
      </c>
      <c r="AA857" s="5">
        <f t="shared" si="233"/>
        <v>1.0658748224953019</v>
      </c>
      <c r="AB857" s="5">
        <f t="shared" si="234"/>
        <v>1.0658748224953019</v>
      </c>
      <c r="AC857" s="5">
        <f t="shared" si="235"/>
        <v>1.0658748224953019</v>
      </c>
      <c r="AD857" s="5">
        <f t="shared" si="236"/>
        <v>1.0658748224953019</v>
      </c>
    </row>
    <row r="858" spans="15:30" x14ac:dyDescent="0.2">
      <c r="O858" s="6">
        <f t="shared" si="221"/>
        <v>86.489999999999355</v>
      </c>
      <c r="P858" s="6">
        <f t="shared" si="222"/>
        <v>86.499999999999361</v>
      </c>
      <c r="Q858" s="5">
        <f t="shared" si="223"/>
        <v>1.156361075913066</v>
      </c>
      <c r="R858" s="5">
        <f t="shared" si="224"/>
        <v>1.156361075913066</v>
      </c>
      <c r="S858" s="5">
        <f t="shared" si="225"/>
        <v>1.1759930722249119</v>
      </c>
      <c r="T858" s="5">
        <f t="shared" si="226"/>
        <v>1.1810202030359778</v>
      </c>
      <c r="U858" s="5">
        <f t="shared" si="227"/>
        <v>1.1810202030359778</v>
      </c>
      <c r="V858" s="5">
        <f t="shared" si="228"/>
        <v>1.1810202030359778</v>
      </c>
      <c r="W858" s="5">
        <f t="shared" si="229"/>
        <v>1.1810202030359778</v>
      </c>
      <c r="X858" s="5">
        <f t="shared" si="230"/>
        <v>1</v>
      </c>
      <c r="Y858" s="5">
        <f t="shared" si="231"/>
        <v>1.156361075913066</v>
      </c>
      <c r="Z858" s="5">
        <f t="shared" si="232"/>
        <v>1.0281901728862981</v>
      </c>
      <c r="AA858" s="5">
        <f t="shared" si="233"/>
        <v>1.0654536380878461</v>
      </c>
      <c r="AB858" s="5">
        <f t="shared" si="234"/>
        <v>1.0654536380878461</v>
      </c>
      <c r="AC858" s="5">
        <f t="shared" si="235"/>
        <v>1.0654536380878461</v>
      </c>
      <c r="AD858" s="5">
        <f t="shared" si="236"/>
        <v>1.0654536380878461</v>
      </c>
    </row>
    <row r="859" spans="15:30" x14ac:dyDescent="0.2">
      <c r="O859" s="6">
        <f t="shared" si="221"/>
        <v>86.58999999999935</v>
      </c>
      <c r="P859" s="6">
        <f t="shared" si="222"/>
        <v>86.599999999999355</v>
      </c>
      <c r="Q859" s="5">
        <f t="shared" si="223"/>
        <v>1.1557116338742974</v>
      </c>
      <c r="R859" s="5">
        <f t="shared" si="224"/>
        <v>1.1557116338742974</v>
      </c>
      <c r="S859" s="5">
        <f t="shared" si="225"/>
        <v>1.1753307319835509</v>
      </c>
      <c r="T859" s="5">
        <f t="shared" si="226"/>
        <v>1.180371035545448</v>
      </c>
      <c r="U859" s="5">
        <f t="shared" si="227"/>
        <v>1.180371035545448</v>
      </c>
      <c r="V859" s="5">
        <f t="shared" si="228"/>
        <v>1.180371035545448</v>
      </c>
      <c r="W859" s="5">
        <f t="shared" si="229"/>
        <v>1.180371035545448</v>
      </c>
      <c r="X859" s="5">
        <f t="shared" si="230"/>
        <v>1</v>
      </c>
      <c r="Y859" s="5">
        <f t="shared" si="231"/>
        <v>1.1557116338742974</v>
      </c>
      <c r="Z859" s="5">
        <f t="shared" si="232"/>
        <v>1.0278915031116693</v>
      </c>
      <c r="AA859" s="5">
        <f t="shared" si="233"/>
        <v>1.0650344121511914</v>
      </c>
      <c r="AB859" s="5">
        <f t="shared" si="234"/>
        <v>1.0650344121511914</v>
      </c>
      <c r="AC859" s="5">
        <f t="shared" si="235"/>
        <v>1.0650344121511914</v>
      </c>
      <c r="AD859" s="5">
        <f t="shared" si="236"/>
        <v>1.0650344121511914</v>
      </c>
    </row>
    <row r="860" spans="15:30" x14ac:dyDescent="0.2">
      <c r="O860" s="6">
        <f t="shared" si="221"/>
        <v>86.689999999999344</v>
      </c>
      <c r="P860" s="6">
        <f t="shared" si="222"/>
        <v>86.699999999999349</v>
      </c>
      <c r="Q860" s="5">
        <f t="shared" si="223"/>
        <v>1.1550645603292518</v>
      </c>
      <c r="R860" s="5">
        <f t="shared" si="224"/>
        <v>1.1550645603292518</v>
      </c>
      <c r="S860" s="5">
        <f t="shared" si="225"/>
        <v>1.1746706784482464</v>
      </c>
      <c r="T860" s="5">
        <f t="shared" si="226"/>
        <v>1.179724045105931</v>
      </c>
      <c r="U860" s="5">
        <f t="shared" si="227"/>
        <v>1.179724045105931</v>
      </c>
      <c r="V860" s="5">
        <f t="shared" si="228"/>
        <v>1.179724045105931</v>
      </c>
      <c r="W860" s="5">
        <f t="shared" si="229"/>
        <v>1.179724045105931</v>
      </c>
      <c r="X860" s="5">
        <f t="shared" si="230"/>
        <v>1</v>
      </c>
      <c r="Y860" s="5">
        <f t="shared" si="231"/>
        <v>1.1550645603292518</v>
      </c>
      <c r="Z860" s="5">
        <f t="shared" si="232"/>
        <v>1.0275948300557634</v>
      </c>
      <c r="AA860" s="5">
        <f t="shared" si="233"/>
        <v>1.0646171368641735</v>
      </c>
      <c r="AB860" s="5">
        <f t="shared" si="234"/>
        <v>1.0646171368641735</v>
      </c>
      <c r="AC860" s="5">
        <f t="shared" si="235"/>
        <v>1.0646171368641735</v>
      </c>
      <c r="AD860" s="5">
        <f t="shared" si="236"/>
        <v>1.0646171368641735</v>
      </c>
    </row>
    <row r="861" spans="15:30" x14ac:dyDescent="0.2">
      <c r="O861" s="6">
        <f t="shared" si="221"/>
        <v>86.789999999999338</v>
      </c>
      <c r="P861" s="6">
        <f t="shared" si="222"/>
        <v>86.799999999999343</v>
      </c>
      <c r="Q861" s="5">
        <f t="shared" si="223"/>
        <v>1.1544198456454955</v>
      </c>
      <c r="R861" s="5">
        <f t="shared" si="224"/>
        <v>1.1544198456454955</v>
      </c>
      <c r="S861" s="5">
        <f t="shared" si="225"/>
        <v>1.1740129024513164</v>
      </c>
      <c r="T861" s="5">
        <f t="shared" si="226"/>
        <v>1.1790792231000093</v>
      </c>
      <c r="U861" s="5">
        <f t="shared" si="227"/>
        <v>1.1790792231000093</v>
      </c>
      <c r="V861" s="5">
        <f t="shared" si="228"/>
        <v>1.1790792231000093</v>
      </c>
      <c r="W861" s="5">
        <f t="shared" si="229"/>
        <v>1.1790792231000093</v>
      </c>
      <c r="X861" s="5">
        <f t="shared" si="230"/>
        <v>1</v>
      </c>
      <c r="Y861" s="5">
        <f t="shared" si="231"/>
        <v>1.1544198456454955</v>
      </c>
      <c r="Z861" s="5">
        <f t="shared" si="232"/>
        <v>1.0273001458345228</v>
      </c>
      <c r="AA861" s="5">
        <f t="shared" si="233"/>
        <v>1.0642018044481218</v>
      </c>
      <c r="AB861" s="5">
        <f t="shared" si="234"/>
        <v>1.0642018044481218</v>
      </c>
      <c r="AC861" s="5">
        <f t="shared" si="235"/>
        <v>1.0642018044481218</v>
      </c>
      <c r="AD861" s="5">
        <f t="shared" si="236"/>
        <v>1.0642018044481218</v>
      </c>
    </row>
    <row r="862" spans="15:30" x14ac:dyDescent="0.2">
      <c r="O862" s="6">
        <f t="shared" si="221"/>
        <v>86.889999999999333</v>
      </c>
      <c r="P862" s="6">
        <f t="shared" si="222"/>
        <v>86.899999999999338</v>
      </c>
      <c r="Q862" s="5">
        <f t="shared" si="223"/>
        <v>1.1537774802426388</v>
      </c>
      <c r="R862" s="5">
        <f t="shared" si="224"/>
        <v>1.1537774802426388</v>
      </c>
      <c r="S862" s="5">
        <f t="shared" si="225"/>
        <v>1.1733573948738047</v>
      </c>
      <c r="T862" s="5">
        <f t="shared" si="226"/>
        <v>1.1784365609554832</v>
      </c>
      <c r="U862" s="5">
        <f t="shared" si="227"/>
        <v>1.1784365609554832</v>
      </c>
      <c r="V862" s="5">
        <f t="shared" si="228"/>
        <v>1.1784365609554832</v>
      </c>
      <c r="W862" s="5">
        <f t="shared" si="229"/>
        <v>1.1784365609554832</v>
      </c>
      <c r="X862" s="5">
        <f t="shared" si="230"/>
        <v>1</v>
      </c>
      <c r="Y862" s="5">
        <f t="shared" si="231"/>
        <v>1.1537774802426388</v>
      </c>
      <c r="Z862" s="5">
        <f t="shared" si="232"/>
        <v>1.0270074426081435</v>
      </c>
      <c r="AA862" s="5">
        <f t="shared" si="233"/>
        <v>1.063788407166578</v>
      </c>
      <c r="AB862" s="5">
        <f t="shared" si="234"/>
        <v>1.063788407166578</v>
      </c>
      <c r="AC862" s="5">
        <f t="shared" si="235"/>
        <v>1.063788407166578</v>
      </c>
      <c r="AD862" s="5">
        <f t="shared" si="236"/>
        <v>1.063788407166578</v>
      </c>
    </row>
    <row r="863" spans="15:30" x14ac:dyDescent="0.2">
      <c r="O863" s="6">
        <f t="shared" si="221"/>
        <v>86.989999999999327</v>
      </c>
      <c r="P863" s="6">
        <f t="shared" si="222"/>
        <v>86.999999999999332</v>
      </c>
      <c r="Q863" s="5">
        <f t="shared" si="223"/>
        <v>1.153137454591989</v>
      </c>
      <c r="R863" s="5">
        <f t="shared" si="224"/>
        <v>1.153137454591989</v>
      </c>
      <c r="S863" s="5">
        <f t="shared" si="225"/>
        <v>1.1727041466451624</v>
      </c>
      <c r="T863" s="5">
        <f t="shared" si="226"/>
        <v>1.1777960501450775</v>
      </c>
      <c r="U863" s="5">
        <f t="shared" si="227"/>
        <v>1.1777960501450775</v>
      </c>
      <c r="V863" s="5">
        <f t="shared" si="228"/>
        <v>1.1777960501450775</v>
      </c>
      <c r="W863" s="5">
        <f t="shared" si="229"/>
        <v>1.1777960501450775</v>
      </c>
      <c r="X863" s="5">
        <f t="shared" si="230"/>
        <v>1</v>
      </c>
      <c r="Y863" s="5">
        <f t="shared" si="231"/>
        <v>1.153137454591989</v>
      </c>
      <c r="Z863" s="5">
        <f t="shared" si="232"/>
        <v>1.0267167125807715</v>
      </c>
      <c r="AA863" s="5">
        <f t="shared" si="233"/>
        <v>1.0633769373250113</v>
      </c>
      <c r="AB863" s="5">
        <f t="shared" si="234"/>
        <v>1.0633769373250113</v>
      </c>
      <c r="AC863" s="5">
        <f t="shared" si="235"/>
        <v>1.0633769373250113</v>
      </c>
      <c r="AD863" s="5">
        <f t="shared" si="236"/>
        <v>1.0633769373250113</v>
      </c>
    </row>
    <row r="864" spans="15:30" x14ac:dyDescent="0.2">
      <c r="O864" s="6">
        <f t="shared" si="221"/>
        <v>87.089999999999321</v>
      </c>
      <c r="P864" s="6">
        <f t="shared" si="222"/>
        <v>87.099999999999326</v>
      </c>
      <c r="Q864" s="5">
        <f t="shared" si="223"/>
        <v>1.1524997592162081</v>
      </c>
      <c r="R864" s="5">
        <f t="shared" si="224"/>
        <v>1.1524997592162081</v>
      </c>
      <c r="S864" s="5">
        <f t="shared" si="225"/>
        <v>1.17205314874293</v>
      </c>
      <c r="T864" s="5">
        <f t="shared" si="226"/>
        <v>1.1771576821861516</v>
      </c>
      <c r="U864" s="5">
        <f t="shared" si="227"/>
        <v>1.1771576821861516</v>
      </c>
      <c r="V864" s="5">
        <f t="shared" si="228"/>
        <v>1.1771576821861516</v>
      </c>
      <c r="W864" s="5">
        <f t="shared" si="229"/>
        <v>1.1771576821861516</v>
      </c>
      <c r="X864" s="5">
        <f t="shared" si="230"/>
        <v>1</v>
      </c>
      <c r="Y864" s="5">
        <f t="shared" si="231"/>
        <v>1.1524997592162081</v>
      </c>
      <c r="Z864" s="5">
        <f t="shared" si="232"/>
        <v>1.0264279480002017</v>
      </c>
      <c r="AA864" s="5">
        <f t="shared" si="233"/>
        <v>1.0629673872705407</v>
      </c>
      <c r="AB864" s="5">
        <f t="shared" si="234"/>
        <v>1.0629673872705407</v>
      </c>
      <c r="AC864" s="5">
        <f t="shared" si="235"/>
        <v>1.0629673872705407</v>
      </c>
      <c r="AD864" s="5">
        <f t="shared" si="236"/>
        <v>1.0629673872705407</v>
      </c>
    </row>
    <row r="865" spans="15:30" x14ac:dyDescent="0.2">
      <c r="O865" s="6">
        <f t="shared" si="221"/>
        <v>87.189999999999316</v>
      </c>
      <c r="P865" s="6">
        <f t="shared" si="222"/>
        <v>87.199999999999321</v>
      </c>
      <c r="Q865" s="5">
        <f t="shared" si="223"/>
        <v>1.1518643846889707</v>
      </c>
      <c r="R865" s="5">
        <f t="shared" si="224"/>
        <v>1.1518643846889707</v>
      </c>
      <c r="S865" s="5">
        <f t="shared" si="225"/>
        <v>1.1714043921924231</v>
      </c>
      <c r="T865" s="5">
        <f t="shared" si="226"/>
        <v>1.1765214486404092</v>
      </c>
      <c r="U865" s="5">
        <f t="shared" si="227"/>
        <v>1.1765214486404092</v>
      </c>
      <c r="V865" s="5">
        <f t="shared" si="228"/>
        <v>1.1765214486404092</v>
      </c>
      <c r="W865" s="5">
        <f t="shared" si="229"/>
        <v>1.1765214486404092</v>
      </c>
      <c r="X865" s="5">
        <f t="shared" si="230"/>
        <v>1</v>
      </c>
      <c r="Y865" s="5">
        <f t="shared" si="231"/>
        <v>1.1518643846889707</v>
      </c>
      <c r="Z865" s="5">
        <f t="shared" si="232"/>
        <v>1.0261411411575787</v>
      </c>
      <c r="AA865" s="5">
        <f t="shared" si="233"/>
        <v>1.0625597493916572</v>
      </c>
      <c r="AB865" s="5">
        <f t="shared" si="234"/>
        <v>1.0625597493916572</v>
      </c>
      <c r="AC865" s="5">
        <f t="shared" si="235"/>
        <v>1.0625597493916572</v>
      </c>
      <c r="AD865" s="5">
        <f t="shared" si="236"/>
        <v>1.0625597493916572</v>
      </c>
    </row>
    <row r="866" spans="15:30" x14ac:dyDescent="0.2">
      <c r="O866" s="6">
        <f t="shared" si="221"/>
        <v>87.28999999999931</v>
      </c>
      <c r="P866" s="6">
        <f t="shared" si="222"/>
        <v>87.299999999999315</v>
      </c>
      <c r="Q866" s="5">
        <f t="shared" si="223"/>
        <v>1.1512313216346268</v>
      </c>
      <c r="R866" s="5">
        <f t="shared" si="224"/>
        <v>1.1512313216346268</v>
      </c>
      <c r="S866" s="5">
        <f t="shared" si="225"/>
        <v>1.1707578680664206</v>
      </c>
      <c r="T866" s="5">
        <f t="shared" si="226"/>
        <v>1.1758873411136144</v>
      </c>
      <c r="U866" s="5">
        <f t="shared" si="227"/>
        <v>1.1758873411136144</v>
      </c>
      <c r="V866" s="5">
        <f t="shared" si="228"/>
        <v>1.1758873411136144</v>
      </c>
      <c r="W866" s="5">
        <f t="shared" si="229"/>
        <v>1.1758873411136144</v>
      </c>
      <c r="X866" s="5">
        <f t="shared" si="230"/>
        <v>1</v>
      </c>
      <c r="Y866" s="5">
        <f t="shared" si="231"/>
        <v>1.1512313216346268</v>
      </c>
      <c r="Z866" s="5">
        <f t="shared" si="232"/>
        <v>1.025856284387102</v>
      </c>
      <c r="AA866" s="5">
        <f t="shared" si="233"/>
        <v>1.0621540161179486</v>
      </c>
      <c r="AB866" s="5">
        <f t="shared" si="234"/>
        <v>1.0621540161179486</v>
      </c>
      <c r="AC866" s="5">
        <f t="shared" si="235"/>
        <v>1.0621540161179486</v>
      </c>
      <c r="AD866" s="5">
        <f t="shared" si="236"/>
        <v>1.0621540161179486</v>
      </c>
    </row>
    <row r="867" spans="15:30" x14ac:dyDescent="0.2">
      <c r="O867" s="6">
        <f t="shared" si="221"/>
        <v>87.389999999999304</v>
      </c>
      <c r="P867" s="6">
        <f t="shared" si="222"/>
        <v>87.399999999999309</v>
      </c>
      <c r="Q867" s="5">
        <f t="shared" si="223"/>
        <v>1.1506005607278669</v>
      </c>
      <c r="R867" s="5">
        <f t="shared" si="224"/>
        <v>1.1506005607278669</v>
      </c>
      <c r="S867" s="5">
        <f t="shared" si="225"/>
        <v>1.1701135674848548</v>
      </c>
      <c r="T867" s="5">
        <f t="shared" si="226"/>
        <v>1.1752553512553046</v>
      </c>
      <c r="U867" s="5">
        <f t="shared" si="227"/>
        <v>1.1752553512553046</v>
      </c>
      <c r="V867" s="5">
        <f t="shared" si="228"/>
        <v>1.1752553512553046</v>
      </c>
      <c r="W867" s="5">
        <f t="shared" si="229"/>
        <v>1.1752553512553046</v>
      </c>
      <c r="X867" s="5">
        <f t="shared" si="230"/>
        <v>1</v>
      </c>
      <c r="Y867" s="5">
        <f t="shared" si="231"/>
        <v>1.1506005607278669</v>
      </c>
      <c r="Z867" s="5">
        <f t="shared" si="232"/>
        <v>1.0255733700657299</v>
      </c>
      <c r="AA867" s="5">
        <f t="shared" si="233"/>
        <v>1.0617501799198261</v>
      </c>
      <c r="AB867" s="5">
        <f t="shared" si="234"/>
        <v>1.0617501799198261</v>
      </c>
      <c r="AC867" s="5">
        <f t="shared" si="235"/>
        <v>1.0617501799198261</v>
      </c>
      <c r="AD867" s="5">
        <f t="shared" si="236"/>
        <v>1.0617501799198261</v>
      </c>
    </row>
    <row r="868" spans="15:30" x14ac:dyDescent="0.2">
      <c r="O868" s="6">
        <f t="shared" si="221"/>
        <v>87.489999999999299</v>
      </c>
      <c r="P868" s="6">
        <f t="shared" si="222"/>
        <v>87.499999999999304</v>
      </c>
      <c r="Q868" s="5">
        <f t="shared" si="223"/>
        <v>1.1499720926933874</v>
      </c>
      <c r="R868" s="5">
        <f t="shared" si="224"/>
        <v>1.1499720926933874</v>
      </c>
      <c r="S868" s="5">
        <f t="shared" si="225"/>
        <v>1.1694714816145046</v>
      </c>
      <c r="T868" s="5">
        <f t="shared" si="226"/>
        <v>1.1746254707585106</v>
      </c>
      <c r="U868" s="5">
        <f t="shared" si="227"/>
        <v>1.1746254707585106</v>
      </c>
      <c r="V868" s="5">
        <f t="shared" si="228"/>
        <v>1.1746254707585106</v>
      </c>
      <c r="W868" s="5">
        <f t="shared" si="229"/>
        <v>1.1746254707585106</v>
      </c>
      <c r="X868" s="5">
        <f t="shared" si="230"/>
        <v>1</v>
      </c>
      <c r="Y868" s="5">
        <f t="shared" si="231"/>
        <v>1.1499720926933874</v>
      </c>
      <c r="Z868" s="5">
        <f t="shared" si="232"/>
        <v>1.0252923906128899</v>
      </c>
      <c r="AA868" s="5">
        <f t="shared" si="233"/>
        <v>1.0613482333082542</v>
      </c>
      <c r="AB868" s="5">
        <f t="shared" si="234"/>
        <v>1.0613482333082542</v>
      </c>
      <c r="AC868" s="5">
        <f t="shared" si="235"/>
        <v>1.0613482333082542</v>
      </c>
      <c r="AD868" s="5">
        <f t="shared" si="236"/>
        <v>1.0613482333082542</v>
      </c>
    </row>
    <row r="869" spans="15:30" x14ac:dyDescent="0.2">
      <c r="O869" s="6">
        <f t="shared" si="221"/>
        <v>87.589999999999293</v>
      </c>
      <c r="P869" s="6">
        <f t="shared" si="222"/>
        <v>87.599999999999298</v>
      </c>
      <c r="Q869" s="5">
        <f t="shared" si="223"/>
        <v>1.1493459083055617</v>
      </c>
      <c r="R869" s="5">
        <f t="shared" si="224"/>
        <v>1.1493459083055617</v>
      </c>
      <c r="S869" s="5">
        <f t="shared" si="225"/>
        <v>1.1688316016686895</v>
      </c>
      <c r="T869" s="5">
        <f t="shared" si="226"/>
        <v>1.1739976913594765</v>
      </c>
      <c r="U869" s="5">
        <f t="shared" si="227"/>
        <v>1.1739976913594765</v>
      </c>
      <c r="V869" s="5">
        <f t="shared" si="228"/>
        <v>1.1739976913594765</v>
      </c>
      <c r="W869" s="5">
        <f t="shared" si="229"/>
        <v>1.1739976913594765</v>
      </c>
      <c r="X869" s="5">
        <f t="shared" si="230"/>
        <v>1</v>
      </c>
      <c r="Y869" s="5">
        <f t="shared" si="231"/>
        <v>1.1493459083055617</v>
      </c>
      <c r="Z869" s="5">
        <f t="shared" si="232"/>
        <v>1.0250133384901889</v>
      </c>
      <c r="AA869" s="5">
        <f t="shared" si="233"/>
        <v>1.0609481688344813</v>
      </c>
      <c r="AB869" s="5">
        <f t="shared" si="234"/>
        <v>1.0609481688344813</v>
      </c>
      <c r="AC869" s="5">
        <f t="shared" si="235"/>
        <v>1.0609481688344813</v>
      </c>
      <c r="AD869" s="5">
        <f t="shared" si="236"/>
        <v>1.0609481688344813</v>
      </c>
    </row>
    <row r="870" spans="15:30" x14ac:dyDescent="0.2">
      <c r="O870" s="6">
        <f t="shared" si="221"/>
        <v>87.689999999999287</v>
      </c>
      <c r="P870" s="6">
        <f t="shared" si="222"/>
        <v>87.699999999999292</v>
      </c>
      <c r="Q870" s="5">
        <f t="shared" si="223"/>
        <v>1.1487219983881134</v>
      </c>
      <c r="R870" s="5">
        <f t="shared" si="224"/>
        <v>1.1487219983881134</v>
      </c>
      <c r="S870" s="5">
        <f t="shared" si="225"/>
        <v>1.1681939189069692</v>
      </c>
      <c r="T870" s="5">
        <f t="shared" si="226"/>
        <v>1.1733720048373808</v>
      </c>
      <c r="U870" s="5">
        <f t="shared" si="227"/>
        <v>1.1733720048373808</v>
      </c>
      <c r="V870" s="5">
        <f t="shared" si="228"/>
        <v>1.1733720048373808</v>
      </c>
      <c r="W870" s="5">
        <f t="shared" si="229"/>
        <v>1.1733720048373808</v>
      </c>
      <c r="X870" s="5">
        <f t="shared" si="230"/>
        <v>1</v>
      </c>
      <c r="Y870" s="5">
        <f t="shared" si="231"/>
        <v>1.1487219983881134</v>
      </c>
      <c r="Z870" s="5">
        <f t="shared" si="232"/>
        <v>1.024736206201126</v>
      </c>
      <c r="AA870" s="5">
        <f t="shared" si="233"/>
        <v>1.0605499790897734</v>
      </c>
      <c r="AB870" s="5">
        <f t="shared" si="234"/>
        <v>1.0605499790897734</v>
      </c>
      <c r="AC870" s="5">
        <f t="shared" si="235"/>
        <v>1.0605499790897734</v>
      </c>
      <c r="AD870" s="5">
        <f t="shared" si="236"/>
        <v>1.0605499790897734</v>
      </c>
    </row>
    <row r="871" spans="15:30" x14ac:dyDescent="0.2">
      <c r="O871" s="6">
        <f t="shared" si="221"/>
        <v>87.789999999999281</v>
      </c>
      <c r="P871" s="6">
        <f t="shared" si="222"/>
        <v>87.799999999999287</v>
      </c>
      <c r="Q871" s="5">
        <f t="shared" si="223"/>
        <v>1.1481003538137884</v>
      </c>
      <c r="R871" s="5">
        <f t="shared" si="224"/>
        <v>1.1481003538137884</v>
      </c>
      <c r="S871" s="5">
        <f t="shared" si="225"/>
        <v>1.1675584246348409</v>
      </c>
      <c r="T871" s="5">
        <f t="shared" si="226"/>
        <v>1.1727484030140616</v>
      </c>
      <c r="U871" s="5">
        <f t="shared" si="227"/>
        <v>1.1727484030140616</v>
      </c>
      <c r="V871" s="5">
        <f t="shared" si="228"/>
        <v>1.1727484030140616</v>
      </c>
      <c r="W871" s="5">
        <f t="shared" si="229"/>
        <v>1.1727484030140616</v>
      </c>
      <c r="X871" s="5">
        <f t="shared" si="230"/>
        <v>1</v>
      </c>
      <c r="Y871" s="5">
        <f t="shared" si="231"/>
        <v>1.1481003538137884</v>
      </c>
      <c r="Z871" s="5">
        <f t="shared" si="232"/>
        <v>1.0244609862908087</v>
      </c>
      <c r="AA871" s="5">
        <f t="shared" si="233"/>
        <v>1.0601536567051493</v>
      </c>
      <c r="AB871" s="5">
        <f t="shared" si="234"/>
        <v>1.0601536567051493</v>
      </c>
      <c r="AC871" s="5">
        <f t="shared" si="235"/>
        <v>1.0601536567051493</v>
      </c>
      <c r="AD871" s="5">
        <f t="shared" si="236"/>
        <v>1.0601536567051493</v>
      </c>
    </row>
    <row r="872" spans="15:30" x14ac:dyDescent="0.2">
      <c r="O872" s="6">
        <f t="shared" si="221"/>
        <v>87.889999999999276</v>
      </c>
      <c r="P872" s="6">
        <f t="shared" si="222"/>
        <v>87.899999999999281</v>
      </c>
      <c r="Q872" s="5">
        <f t="shared" si="223"/>
        <v>1.1474809655040361</v>
      </c>
      <c r="R872" s="5">
        <f t="shared" si="224"/>
        <v>1.1474809655040361</v>
      </c>
      <c r="S872" s="5">
        <f t="shared" si="225"/>
        <v>1.166925110203443</v>
      </c>
      <c r="T872" s="5">
        <f t="shared" si="226"/>
        <v>1.1721268777537432</v>
      </c>
      <c r="U872" s="5">
        <f t="shared" si="227"/>
        <v>1.1721268777537432</v>
      </c>
      <c r="V872" s="5">
        <f t="shared" si="228"/>
        <v>1.1721268777537432</v>
      </c>
      <c r="W872" s="5">
        <f t="shared" si="229"/>
        <v>1.1721268777537432</v>
      </c>
      <c r="X872" s="5">
        <f t="shared" si="230"/>
        <v>1</v>
      </c>
      <c r="Y872" s="5">
        <f t="shared" si="231"/>
        <v>1.1474809655040361</v>
      </c>
      <c r="Z872" s="5">
        <f t="shared" si="232"/>
        <v>1.0241876713456701</v>
      </c>
      <c r="AA872" s="5">
        <f t="shared" si="233"/>
        <v>1.0597591943511186</v>
      </c>
      <c r="AB872" s="5">
        <f t="shared" si="234"/>
        <v>1.0597591943511186</v>
      </c>
      <c r="AC872" s="5">
        <f t="shared" si="235"/>
        <v>1.0597591943511186</v>
      </c>
      <c r="AD872" s="5">
        <f t="shared" si="236"/>
        <v>1.0597591943511186</v>
      </c>
    </row>
    <row r="873" spans="15:30" x14ac:dyDescent="0.2">
      <c r="O873" s="6">
        <f t="shared" si="221"/>
        <v>87.98999999999927</v>
      </c>
      <c r="P873" s="6">
        <f t="shared" si="222"/>
        <v>87.999999999999275</v>
      </c>
      <c r="Q873" s="5">
        <f t="shared" si="223"/>
        <v>1.1468638244286862</v>
      </c>
      <c r="R873" s="5">
        <f t="shared" si="224"/>
        <v>1.1468638244286862</v>
      </c>
      <c r="S873" s="5">
        <f t="shared" si="225"/>
        <v>1.1662939670092596</v>
      </c>
      <c r="T873" s="5">
        <f t="shared" si="226"/>
        <v>1.1715074209627649</v>
      </c>
      <c r="U873" s="5">
        <f t="shared" si="227"/>
        <v>1.1715074209627649</v>
      </c>
      <c r="V873" s="5">
        <f t="shared" si="228"/>
        <v>1.1715074209627649</v>
      </c>
      <c r="W873" s="5">
        <f t="shared" si="229"/>
        <v>1.1715074209627649</v>
      </c>
      <c r="X873" s="5">
        <f t="shared" si="230"/>
        <v>1</v>
      </c>
      <c r="Y873" s="5">
        <f t="shared" si="231"/>
        <v>1.1468638244286862</v>
      </c>
      <c r="Z873" s="5">
        <f t="shared" si="232"/>
        <v>1.0239162539931892</v>
      </c>
      <c r="AA873" s="5">
        <f t="shared" si="233"/>
        <v>1.0593665847374212</v>
      </c>
      <c r="AB873" s="5">
        <f t="shared" si="234"/>
        <v>1.0593665847374212</v>
      </c>
      <c r="AC873" s="5">
        <f t="shared" si="235"/>
        <v>1.0593665847374212</v>
      </c>
      <c r="AD873" s="5">
        <f t="shared" si="236"/>
        <v>1.0593665847374212</v>
      </c>
    </row>
    <row r="874" spans="15:30" x14ac:dyDescent="0.2">
      <c r="O874" s="6">
        <f t="shared" si="221"/>
        <v>88.089999999999264</v>
      </c>
      <c r="P874" s="6">
        <f t="shared" si="222"/>
        <v>88.09999999999927</v>
      </c>
      <c r="Q874" s="5">
        <f t="shared" si="223"/>
        <v>1.1462489216056324</v>
      </c>
      <c r="R874" s="5">
        <f t="shared" si="224"/>
        <v>1.1462489216056324</v>
      </c>
      <c r="S874" s="5">
        <f t="shared" si="225"/>
        <v>1.165664986493826</v>
      </c>
      <c r="T874" s="5">
        <f t="shared" si="226"/>
        <v>1.170890024589311</v>
      </c>
      <c r="U874" s="5">
        <f t="shared" si="227"/>
        <v>1.170890024589311</v>
      </c>
      <c r="V874" s="5">
        <f t="shared" si="228"/>
        <v>1.170890024589311</v>
      </c>
      <c r="W874" s="5">
        <f t="shared" si="229"/>
        <v>1.170890024589311</v>
      </c>
      <c r="X874" s="5">
        <f t="shared" si="230"/>
        <v>1</v>
      </c>
      <c r="Y874" s="5">
        <f t="shared" si="231"/>
        <v>1.1462489216056324</v>
      </c>
      <c r="Z874" s="5">
        <f t="shared" si="232"/>
        <v>1.0236467269016132</v>
      </c>
      <c r="AA874" s="5">
        <f t="shared" si="233"/>
        <v>1.058975820612768</v>
      </c>
      <c r="AB874" s="5">
        <f t="shared" si="234"/>
        <v>1.058975820612768</v>
      </c>
      <c r="AC874" s="5">
        <f t="shared" si="235"/>
        <v>1.058975820612768</v>
      </c>
      <c r="AD874" s="5">
        <f t="shared" si="236"/>
        <v>1.058975820612768</v>
      </c>
    </row>
    <row r="875" spans="15:30" x14ac:dyDescent="0.2">
      <c r="O875" s="6">
        <f t="shared" si="221"/>
        <v>88.189999999999259</v>
      </c>
      <c r="P875" s="6">
        <f t="shared" si="222"/>
        <v>88.199999999999264</v>
      </c>
      <c r="Q875" s="5">
        <f t="shared" si="223"/>
        <v>1.1456362481005189</v>
      </c>
      <c r="R875" s="5">
        <f t="shared" si="224"/>
        <v>1.1456362481005189</v>
      </c>
      <c r="S875" s="5">
        <f t="shared" si="225"/>
        <v>1.1650381601434392</v>
      </c>
      <c r="T875" s="5">
        <f t="shared" si="226"/>
        <v>1.1702746806231434</v>
      </c>
      <c r="U875" s="5">
        <f t="shared" si="227"/>
        <v>1.1702746806231434</v>
      </c>
      <c r="V875" s="5">
        <f t="shared" si="228"/>
        <v>1.1702746806231434</v>
      </c>
      <c r="W875" s="5">
        <f t="shared" si="229"/>
        <v>1.1702746806231434</v>
      </c>
      <c r="X875" s="5">
        <f t="shared" si="230"/>
        <v>1</v>
      </c>
      <c r="Y875" s="5">
        <f t="shared" si="231"/>
        <v>1.1456362481005189</v>
      </c>
      <c r="Z875" s="5">
        <f t="shared" si="232"/>
        <v>1.0233790827796818</v>
      </c>
      <c r="AA875" s="5">
        <f t="shared" si="233"/>
        <v>1.0585868947645862</v>
      </c>
      <c r="AB875" s="5">
        <f t="shared" si="234"/>
        <v>1.0585868947645862</v>
      </c>
      <c r="AC875" s="5">
        <f t="shared" si="235"/>
        <v>1.0585868947645862</v>
      </c>
      <c r="AD875" s="5">
        <f t="shared" si="236"/>
        <v>1.0585868947645862</v>
      </c>
    </row>
    <row r="876" spans="15:30" x14ac:dyDescent="0.2">
      <c r="O876" s="6">
        <f t="shared" si="221"/>
        <v>88.289999999999253</v>
      </c>
      <c r="P876" s="6">
        <f t="shared" si="222"/>
        <v>88.299999999999258</v>
      </c>
      <c r="Q876" s="5">
        <f t="shared" si="223"/>
        <v>1.1450257950264247</v>
      </c>
      <c r="R876" s="5">
        <f t="shared" si="224"/>
        <v>1.1450257950264247</v>
      </c>
      <c r="S876" s="5">
        <f t="shared" si="225"/>
        <v>1.1644134794888674</v>
      </c>
      <c r="T876" s="5">
        <f t="shared" si="226"/>
        <v>1.1696613810953373</v>
      </c>
      <c r="U876" s="5">
        <f t="shared" si="227"/>
        <v>1.1696613810953373</v>
      </c>
      <c r="V876" s="5">
        <f t="shared" si="228"/>
        <v>1.1696613810953373</v>
      </c>
      <c r="W876" s="5">
        <f t="shared" si="229"/>
        <v>1.1696613810953373</v>
      </c>
      <c r="X876" s="5">
        <f t="shared" si="230"/>
        <v>1</v>
      </c>
      <c r="Y876" s="5">
        <f t="shared" si="231"/>
        <v>1.1450257950264247</v>
      </c>
      <c r="Z876" s="5">
        <f t="shared" si="232"/>
        <v>1.0231133143763542</v>
      </c>
      <c r="AA876" s="5">
        <f t="shared" si="233"/>
        <v>1.058199800018764</v>
      </c>
      <c r="AB876" s="5">
        <f t="shared" si="234"/>
        <v>1.058199800018764</v>
      </c>
      <c r="AC876" s="5">
        <f t="shared" si="235"/>
        <v>1.058199800018764</v>
      </c>
      <c r="AD876" s="5">
        <f t="shared" si="236"/>
        <v>1.058199800018764</v>
      </c>
    </row>
    <row r="877" spans="15:30" x14ac:dyDescent="0.2">
      <c r="O877" s="6">
        <f t="shared" si="221"/>
        <v>88.389999999999247</v>
      </c>
      <c r="P877" s="6">
        <f t="shared" si="222"/>
        <v>88.399999999999253</v>
      </c>
      <c r="Q877" s="5">
        <f t="shared" si="223"/>
        <v>1.1444175535435559</v>
      </c>
      <c r="R877" s="5">
        <f t="shared" si="224"/>
        <v>1.1444175535435559</v>
      </c>
      <c r="S877" s="5">
        <f t="shared" si="225"/>
        <v>1.1637909361050651</v>
      </c>
      <c r="T877" s="5">
        <f t="shared" si="226"/>
        <v>1.1690501180780168</v>
      </c>
      <c r="U877" s="5">
        <f t="shared" si="227"/>
        <v>1.1690501180780168</v>
      </c>
      <c r="V877" s="5">
        <f t="shared" si="228"/>
        <v>1.1690501180780168</v>
      </c>
      <c r="W877" s="5">
        <f t="shared" si="229"/>
        <v>1.1690501180780168</v>
      </c>
      <c r="X877" s="5">
        <f t="shared" si="230"/>
        <v>1</v>
      </c>
      <c r="Y877" s="5">
        <f t="shared" si="231"/>
        <v>1.1444175535435559</v>
      </c>
      <c r="Z877" s="5">
        <f t="shared" si="232"/>
        <v>1.022849414480538</v>
      </c>
      <c r="AA877" s="5">
        <f t="shared" si="233"/>
        <v>1.0578145292393977</v>
      </c>
      <c r="AB877" s="5">
        <f t="shared" si="234"/>
        <v>1.0578145292393977</v>
      </c>
      <c r="AC877" s="5">
        <f t="shared" si="235"/>
        <v>1.0578145292393977</v>
      </c>
      <c r="AD877" s="5">
        <f t="shared" si="236"/>
        <v>1.0578145292393977</v>
      </c>
    </row>
    <row r="878" spans="15:30" x14ac:dyDescent="0.2">
      <c r="O878" s="6">
        <f t="shared" si="221"/>
        <v>88.489999999999242</v>
      </c>
      <c r="P878" s="6">
        <f t="shared" si="222"/>
        <v>88.499999999999247</v>
      </c>
      <c r="Q878" s="5">
        <f t="shared" si="223"/>
        <v>1.1438115148589374</v>
      </c>
      <c r="R878" s="5">
        <f t="shared" si="224"/>
        <v>1.1438115148589374</v>
      </c>
      <c r="S878" s="5">
        <f t="shared" si="225"/>
        <v>1.1631705216108879</v>
      </c>
      <c r="T878" s="5">
        <f t="shared" si="226"/>
        <v>1.1684408836840949</v>
      </c>
      <c r="U878" s="5">
        <f t="shared" si="227"/>
        <v>1.1684408836840949</v>
      </c>
      <c r="V878" s="5">
        <f t="shared" si="228"/>
        <v>1.1684408836840949</v>
      </c>
      <c r="W878" s="5">
        <f t="shared" si="229"/>
        <v>1.1684408836840949</v>
      </c>
      <c r="X878" s="5">
        <f t="shared" si="230"/>
        <v>1</v>
      </c>
      <c r="Y878" s="5">
        <f t="shared" si="231"/>
        <v>1.1438115148589374</v>
      </c>
      <c r="Z878" s="5">
        <f t="shared" si="232"/>
        <v>1.0225873759208202</v>
      </c>
      <c r="AA878" s="5">
        <f t="shared" si="233"/>
        <v>1.0574310753285423</v>
      </c>
      <c r="AB878" s="5">
        <f t="shared" si="234"/>
        <v>1.0574310753285423</v>
      </c>
      <c r="AC878" s="5">
        <f t="shared" si="235"/>
        <v>1.0574310753285423</v>
      </c>
      <c r="AD878" s="5">
        <f t="shared" si="236"/>
        <v>1.0574310753285423</v>
      </c>
    </row>
    <row r="879" spans="15:30" x14ac:dyDescent="0.2">
      <c r="O879" s="6">
        <f t="shared" si="221"/>
        <v>88.589999999999236</v>
      </c>
      <c r="P879" s="6">
        <f t="shared" si="222"/>
        <v>88.599999999999241</v>
      </c>
      <c r="Q879" s="5">
        <f t="shared" si="223"/>
        <v>1.1432076702261067</v>
      </c>
      <c r="R879" s="5">
        <f t="shared" si="224"/>
        <v>1.1432076702261067</v>
      </c>
      <c r="S879" s="5">
        <f t="shared" si="225"/>
        <v>1.1625522276688094</v>
      </c>
      <c r="T879" s="5">
        <f t="shared" si="226"/>
        <v>1.1678336700670127</v>
      </c>
      <c r="U879" s="5">
        <f t="shared" si="227"/>
        <v>1.1678336700670127</v>
      </c>
      <c r="V879" s="5">
        <f t="shared" si="228"/>
        <v>1.1678336700670127</v>
      </c>
      <c r="W879" s="5">
        <f t="shared" si="229"/>
        <v>1.1678336700670127</v>
      </c>
      <c r="X879" s="5">
        <f t="shared" si="230"/>
        <v>1</v>
      </c>
      <c r="Y879" s="5">
        <f t="shared" si="231"/>
        <v>1.1432076702261067</v>
      </c>
      <c r="Z879" s="5">
        <f t="shared" si="232"/>
        <v>1.0223271915651999</v>
      </c>
      <c r="AA879" s="5">
        <f t="shared" si="233"/>
        <v>1.0570494312259628</v>
      </c>
      <c r="AB879" s="5">
        <f t="shared" si="234"/>
        <v>1.0570494312259628</v>
      </c>
      <c r="AC879" s="5">
        <f t="shared" si="235"/>
        <v>1.0570494312259628</v>
      </c>
      <c r="AD879" s="5">
        <f t="shared" si="236"/>
        <v>1.0570494312259628</v>
      </c>
    </row>
    <row r="880" spans="15:30" x14ac:dyDescent="0.2">
      <c r="O880" s="6">
        <f t="shared" si="221"/>
        <v>88.68999999999923</v>
      </c>
      <c r="P880" s="6">
        <f t="shared" si="222"/>
        <v>88.699999999999235</v>
      </c>
      <c r="Q880" s="5">
        <f t="shared" si="223"/>
        <v>1.1426060109448117</v>
      </c>
      <c r="R880" s="5">
        <f t="shared" si="224"/>
        <v>1.1426060109448117</v>
      </c>
      <c r="S880" s="5">
        <f t="shared" si="225"/>
        <v>1.1619360459846424</v>
      </c>
      <c r="T880" s="5">
        <f t="shared" si="226"/>
        <v>1.1672284694204831</v>
      </c>
      <c r="U880" s="5">
        <f t="shared" si="227"/>
        <v>1.1672284694204831</v>
      </c>
      <c r="V880" s="5">
        <f t="shared" si="228"/>
        <v>1.1672284694204831</v>
      </c>
      <c r="W880" s="5">
        <f t="shared" si="229"/>
        <v>1.1672284694204831</v>
      </c>
      <c r="X880" s="5">
        <f t="shared" si="230"/>
        <v>1</v>
      </c>
      <c r="Y880" s="5">
        <f t="shared" si="231"/>
        <v>1.1426060109448117</v>
      </c>
      <c r="Z880" s="5">
        <f t="shared" si="232"/>
        <v>1.0220688543208243</v>
      </c>
      <c r="AA880" s="5">
        <f t="shared" si="233"/>
        <v>1.0566695899088874</v>
      </c>
      <c r="AB880" s="5">
        <f t="shared" si="234"/>
        <v>1.0566695899088874</v>
      </c>
      <c r="AC880" s="5">
        <f t="shared" si="235"/>
        <v>1.0566695899088874</v>
      </c>
      <c r="AD880" s="5">
        <f t="shared" si="236"/>
        <v>1.0566695899088874</v>
      </c>
    </row>
    <row r="881" spans="15:30" x14ac:dyDescent="0.2">
      <c r="O881" s="6">
        <f t="shared" si="221"/>
        <v>88.789999999999225</v>
      </c>
      <c r="P881" s="6">
        <f t="shared" si="222"/>
        <v>88.79999999999923</v>
      </c>
      <c r="Q881" s="5">
        <f t="shared" si="223"/>
        <v>1.1420065283607097</v>
      </c>
      <c r="R881" s="5">
        <f t="shared" si="224"/>
        <v>1.1420065283607097</v>
      </c>
      <c r="S881" s="5">
        <f t="shared" si="225"/>
        <v>1.1613219683072609</v>
      </c>
      <c r="T881" s="5">
        <f t="shared" si="226"/>
        <v>1.1666252739782352</v>
      </c>
      <c r="U881" s="5">
        <f t="shared" si="227"/>
        <v>1.1666252739782352</v>
      </c>
      <c r="V881" s="5">
        <f t="shared" si="228"/>
        <v>1.1666252739782352</v>
      </c>
      <c r="W881" s="5">
        <f t="shared" si="229"/>
        <v>1.1666252739782352</v>
      </c>
      <c r="X881" s="5">
        <f t="shared" si="230"/>
        <v>1</v>
      </c>
      <c r="Y881" s="5">
        <f t="shared" si="231"/>
        <v>1.1420065283607097</v>
      </c>
      <c r="Z881" s="5">
        <f t="shared" si="232"/>
        <v>1.0218123571337261</v>
      </c>
      <c r="AA881" s="5">
        <f t="shared" si="233"/>
        <v>1.0562915443917631</v>
      </c>
      <c r="AB881" s="5">
        <f t="shared" si="234"/>
        <v>1.0562915443917631</v>
      </c>
      <c r="AC881" s="5">
        <f t="shared" si="235"/>
        <v>1.0562915443917631</v>
      </c>
      <c r="AD881" s="5">
        <f t="shared" si="236"/>
        <v>1.0562915443917631</v>
      </c>
    </row>
    <row r="882" spans="15:30" x14ac:dyDescent="0.2">
      <c r="O882" s="6">
        <f t="shared" si="221"/>
        <v>88.889999999999219</v>
      </c>
      <c r="P882" s="6">
        <f t="shared" si="222"/>
        <v>88.899999999999224</v>
      </c>
      <c r="Q882" s="5">
        <f t="shared" si="223"/>
        <v>1.1414092138650695</v>
      </c>
      <c r="R882" s="5">
        <f t="shared" si="224"/>
        <v>1.1414092138650695</v>
      </c>
      <c r="S882" s="5">
        <f t="shared" si="225"/>
        <v>1.1607099864283232</v>
      </c>
      <c r="T882" s="5">
        <f t="shared" si="226"/>
        <v>1.1660240760137608</v>
      </c>
      <c r="U882" s="5">
        <f t="shared" si="227"/>
        <v>1.1660240760137608</v>
      </c>
      <c r="V882" s="5">
        <f t="shared" si="228"/>
        <v>1.1660240760137608</v>
      </c>
      <c r="W882" s="5">
        <f t="shared" si="229"/>
        <v>1.1660240760137608</v>
      </c>
      <c r="X882" s="5">
        <f t="shared" si="230"/>
        <v>1</v>
      </c>
      <c r="Y882" s="5">
        <f t="shared" si="231"/>
        <v>1.1414092138650695</v>
      </c>
      <c r="Z882" s="5">
        <f t="shared" si="232"/>
        <v>1.0215576929885624</v>
      </c>
      <c r="AA882" s="5">
        <f t="shared" si="233"/>
        <v>1.0559152877260125</v>
      </c>
      <c r="AB882" s="5">
        <f t="shared" si="234"/>
        <v>1.0559152877260125</v>
      </c>
      <c r="AC882" s="5">
        <f t="shared" si="235"/>
        <v>1.0559152877260125</v>
      </c>
      <c r="AD882" s="5">
        <f t="shared" si="236"/>
        <v>1.0559152877260125</v>
      </c>
    </row>
    <row r="883" spans="15:30" x14ac:dyDescent="0.2">
      <c r="O883" s="6">
        <f t="shared" si="221"/>
        <v>88.989999999999213</v>
      </c>
      <c r="P883" s="6">
        <f t="shared" si="222"/>
        <v>88.999999999999218</v>
      </c>
      <c r="Q883" s="5">
        <f t="shared" si="223"/>
        <v>1.1408140588944746</v>
      </c>
      <c r="R883" s="5">
        <f t="shared" si="224"/>
        <v>1.1408140588944746</v>
      </c>
      <c r="S883" s="5">
        <f t="shared" si="225"/>
        <v>1.1601000921819991</v>
      </c>
      <c r="T883" s="5">
        <f t="shared" si="226"/>
        <v>1.1654248678400632</v>
      </c>
      <c r="U883" s="5">
        <f t="shared" si="227"/>
        <v>1.1654248678400632</v>
      </c>
      <c r="V883" s="5">
        <f t="shared" si="228"/>
        <v>1.1654248678400632</v>
      </c>
      <c r="W883" s="5">
        <f t="shared" si="229"/>
        <v>1.1654248678400632</v>
      </c>
      <c r="X883" s="5">
        <f t="shared" si="230"/>
        <v>1</v>
      </c>
      <c r="Y883" s="5">
        <f t="shared" si="231"/>
        <v>1.1408140588944746</v>
      </c>
      <c r="Z883" s="5">
        <f t="shared" si="232"/>
        <v>1.021304854908357</v>
      </c>
      <c r="AA883" s="5">
        <f t="shared" si="233"/>
        <v>1.0555408129997939</v>
      </c>
      <c r="AB883" s="5">
        <f t="shared" si="234"/>
        <v>1.0555408129997939</v>
      </c>
      <c r="AC883" s="5">
        <f t="shared" si="235"/>
        <v>1.0555408129997939</v>
      </c>
      <c r="AD883" s="5">
        <f t="shared" si="236"/>
        <v>1.0555408129997939</v>
      </c>
    </row>
    <row r="884" spans="15:30" x14ac:dyDescent="0.2">
      <c r="O884" s="6">
        <f t="shared" si="221"/>
        <v>89.089999999999208</v>
      </c>
      <c r="P884" s="6">
        <f t="shared" si="222"/>
        <v>89.099999999999213</v>
      </c>
      <c r="Q884" s="5">
        <f t="shared" si="223"/>
        <v>1.1402210549305301</v>
      </c>
      <c r="R884" s="5">
        <f t="shared" si="224"/>
        <v>1.1402210549305301</v>
      </c>
      <c r="S884" s="5">
        <f t="shared" si="225"/>
        <v>1.1594922774446981</v>
      </c>
      <c r="T884" s="5">
        <f t="shared" si="226"/>
        <v>1.1648276418094061</v>
      </c>
      <c r="U884" s="5">
        <f t="shared" si="227"/>
        <v>1.1648276418094061</v>
      </c>
      <c r="V884" s="5">
        <f t="shared" si="228"/>
        <v>1.1648276418094061</v>
      </c>
      <c r="W884" s="5">
        <f t="shared" si="229"/>
        <v>1.1648276418094061</v>
      </c>
      <c r="X884" s="5">
        <f t="shared" si="230"/>
        <v>1</v>
      </c>
      <c r="Y884" s="5">
        <f t="shared" si="231"/>
        <v>1.1402210549305301</v>
      </c>
      <c r="Z884" s="5">
        <f t="shared" si="232"/>
        <v>1.0210538359542436</v>
      </c>
      <c r="AA884" s="5">
        <f t="shared" si="233"/>
        <v>1.0551681133377615</v>
      </c>
      <c r="AB884" s="5">
        <f t="shared" si="234"/>
        <v>1.0551681133377615</v>
      </c>
      <c r="AC884" s="5">
        <f t="shared" si="235"/>
        <v>1.0551681133377615</v>
      </c>
      <c r="AD884" s="5">
        <f t="shared" si="236"/>
        <v>1.0551681133377615</v>
      </c>
    </row>
    <row r="885" spans="15:30" x14ac:dyDescent="0.2">
      <c r="O885" s="6">
        <f t="shared" si="221"/>
        <v>89.189999999999202</v>
      </c>
      <c r="P885" s="6">
        <f t="shared" si="222"/>
        <v>89.199999999999207</v>
      </c>
      <c r="Q885" s="5">
        <f t="shared" si="223"/>
        <v>1.1396301934995701</v>
      </c>
      <c r="R885" s="5">
        <f t="shared" si="224"/>
        <v>1.1396301934995701</v>
      </c>
      <c r="S885" s="5">
        <f t="shared" si="225"/>
        <v>1.1588865341347991</v>
      </c>
      <c r="T885" s="5">
        <f t="shared" si="226"/>
        <v>1.1642323903130682</v>
      </c>
      <c r="U885" s="5">
        <f t="shared" si="227"/>
        <v>1.1642323903130682</v>
      </c>
      <c r="V885" s="5">
        <f t="shared" si="228"/>
        <v>1.1642323903130682</v>
      </c>
      <c r="W885" s="5">
        <f t="shared" si="229"/>
        <v>1.1642323903130682</v>
      </c>
      <c r="X885" s="5">
        <f t="shared" si="230"/>
        <v>1</v>
      </c>
      <c r="Y885" s="5">
        <f t="shared" si="231"/>
        <v>1.1396301934995701</v>
      </c>
      <c r="Z885" s="5">
        <f t="shared" si="232"/>
        <v>1.0208046292252118</v>
      </c>
      <c r="AA885" s="5">
        <f t="shared" si="233"/>
        <v>1.0547971819008284</v>
      </c>
      <c r="AB885" s="5">
        <f t="shared" si="234"/>
        <v>1.0547971819008284</v>
      </c>
      <c r="AC885" s="5">
        <f t="shared" si="235"/>
        <v>1.0547971819008284</v>
      </c>
      <c r="AD885" s="5">
        <f t="shared" si="236"/>
        <v>1.0547971819008284</v>
      </c>
    </row>
    <row r="886" spans="15:30" x14ac:dyDescent="0.2">
      <c r="O886" s="6">
        <f t="shared" si="221"/>
        <v>89.289999999999196</v>
      </c>
      <c r="P886" s="6">
        <f t="shared" si="222"/>
        <v>89.299999999999201</v>
      </c>
      <c r="Q886" s="5">
        <f t="shared" si="223"/>
        <v>1.1390414661723705</v>
      </c>
      <c r="R886" s="5">
        <f t="shared" si="224"/>
        <v>1.1390414661723705</v>
      </c>
      <c r="S886" s="5">
        <f t="shared" si="225"/>
        <v>1.1582828542123846</v>
      </c>
      <c r="T886" s="5">
        <f t="shared" si="226"/>
        <v>1.1636391057810949</v>
      </c>
      <c r="U886" s="5">
        <f t="shared" si="227"/>
        <v>1.1636391057810949</v>
      </c>
      <c r="V886" s="5">
        <f t="shared" si="228"/>
        <v>1.1636391057810949</v>
      </c>
      <c r="W886" s="5">
        <f t="shared" si="229"/>
        <v>1.1636391057810949</v>
      </c>
      <c r="X886" s="5">
        <f t="shared" si="230"/>
        <v>1</v>
      </c>
      <c r="Y886" s="5">
        <f t="shared" si="231"/>
        <v>1.1390414661723705</v>
      </c>
      <c r="Z886" s="5">
        <f t="shared" si="232"/>
        <v>1.0205572278578539</v>
      </c>
      <c r="AA886" s="5">
        <f t="shared" si="233"/>
        <v>1.0544280118859317</v>
      </c>
      <c r="AB886" s="5">
        <f t="shared" si="234"/>
        <v>1.0544280118859317</v>
      </c>
      <c r="AC886" s="5">
        <f t="shared" si="235"/>
        <v>1.0544280118859317</v>
      </c>
      <c r="AD886" s="5">
        <f t="shared" si="236"/>
        <v>1.0544280118859317</v>
      </c>
    </row>
    <row r="887" spans="15:30" x14ac:dyDescent="0.2">
      <c r="O887" s="6">
        <f t="shared" si="221"/>
        <v>89.389999999999191</v>
      </c>
      <c r="P887" s="6">
        <f t="shared" si="222"/>
        <v>89.399999999999196</v>
      </c>
      <c r="Q887" s="5">
        <f t="shared" si="223"/>
        <v>1.1384548645638595</v>
      </c>
      <c r="R887" s="5">
        <f t="shared" si="224"/>
        <v>1.1384548645638595</v>
      </c>
      <c r="S887" s="5">
        <f t="shared" si="225"/>
        <v>1.1576812296789722</v>
      </c>
      <c r="T887" s="5">
        <f t="shared" si="226"/>
        <v>1.1630477806820556</v>
      </c>
      <c r="U887" s="5">
        <f t="shared" si="227"/>
        <v>1.1630477806820556</v>
      </c>
      <c r="V887" s="5">
        <f t="shared" si="228"/>
        <v>1.1630477806820556</v>
      </c>
      <c r="W887" s="5">
        <f t="shared" si="229"/>
        <v>1.1630477806820556</v>
      </c>
      <c r="X887" s="5">
        <f t="shared" si="230"/>
        <v>1</v>
      </c>
      <c r="Y887" s="5">
        <f t="shared" si="231"/>
        <v>1.1384548645638595</v>
      </c>
      <c r="Z887" s="5">
        <f t="shared" si="232"/>
        <v>1.0203116250261159</v>
      </c>
      <c r="AA887" s="5">
        <f t="shared" si="233"/>
        <v>1.0540605965257983</v>
      </c>
      <c r="AB887" s="5">
        <f t="shared" si="234"/>
        <v>1.0540605965257983</v>
      </c>
      <c r="AC887" s="5">
        <f t="shared" si="235"/>
        <v>1.0540605965257983</v>
      </c>
      <c r="AD887" s="5">
        <f t="shared" si="236"/>
        <v>1.0540605965257983</v>
      </c>
    </row>
    <row r="888" spans="15:30" x14ac:dyDescent="0.2">
      <c r="O888" s="6">
        <f t="shared" si="221"/>
        <v>89.489999999999185</v>
      </c>
      <c r="P888" s="6">
        <f t="shared" si="222"/>
        <v>89.49999999999919</v>
      </c>
      <c r="Q888" s="5">
        <f t="shared" si="223"/>
        <v>1.1378703803328345</v>
      </c>
      <c r="R888" s="5">
        <f t="shared" si="224"/>
        <v>1.1378703803328345</v>
      </c>
      <c r="S888" s="5">
        <f t="shared" si="225"/>
        <v>1.1570816525772547</v>
      </c>
      <c r="T888" s="5">
        <f t="shared" si="226"/>
        <v>1.1624584075228008</v>
      </c>
      <c r="U888" s="5">
        <f t="shared" si="227"/>
        <v>1.1624584075228008</v>
      </c>
      <c r="V888" s="5">
        <f t="shared" si="228"/>
        <v>1.1624584075228008</v>
      </c>
      <c r="W888" s="5">
        <f t="shared" si="229"/>
        <v>1.1624584075228008</v>
      </c>
      <c r="X888" s="5">
        <f t="shared" si="230"/>
        <v>1</v>
      </c>
      <c r="Y888" s="5">
        <f t="shared" si="231"/>
        <v>1.1378703803328345</v>
      </c>
      <c r="Z888" s="5">
        <f t="shared" si="232"/>
        <v>1.020067813941048</v>
      </c>
      <c r="AA888" s="5">
        <f t="shared" si="233"/>
        <v>1.0536949290887141</v>
      </c>
      <c r="AB888" s="5">
        <f t="shared" si="234"/>
        <v>1.0536949290887141</v>
      </c>
      <c r="AC888" s="5">
        <f t="shared" si="235"/>
        <v>1.0536949290887141</v>
      </c>
      <c r="AD888" s="5">
        <f t="shared" si="236"/>
        <v>1.0536949290887141</v>
      </c>
    </row>
    <row r="889" spans="15:30" x14ac:dyDescent="0.2">
      <c r="O889" s="6">
        <f t="shared" si="221"/>
        <v>89.589999999999179</v>
      </c>
      <c r="P889" s="6">
        <f t="shared" si="222"/>
        <v>89.599999999999184</v>
      </c>
      <c r="Q889" s="5">
        <f t="shared" si="223"/>
        <v>1.1372880051816785</v>
      </c>
      <c r="R889" s="5">
        <f t="shared" si="224"/>
        <v>1.1372880051816785</v>
      </c>
      <c r="S889" s="5">
        <f t="shared" si="225"/>
        <v>1.1564841149908354</v>
      </c>
      <c r="T889" s="5">
        <f t="shared" si="226"/>
        <v>1.1618709788482227</v>
      </c>
      <c r="U889" s="5">
        <f t="shared" si="227"/>
        <v>1.1618709788482227</v>
      </c>
      <c r="V889" s="5">
        <f t="shared" si="228"/>
        <v>1.1618709788482227</v>
      </c>
      <c r="W889" s="5">
        <f t="shared" si="229"/>
        <v>1.1618709788482227</v>
      </c>
      <c r="X889" s="5">
        <f t="shared" si="230"/>
        <v>1</v>
      </c>
      <c r="Y889" s="5">
        <f t="shared" si="231"/>
        <v>1.1372880051816785</v>
      </c>
      <c r="Z889" s="5">
        <f t="shared" si="232"/>
        <v>1.0198257878505588</v>
      </c>
      <c r="AA889" s="5">
        <f t="shared" si="233"/>
        <v>1.0533310028782932</v>
      </c>
      <c r="AB889" s="5">
        <f t="shared" si="234"/>
        <v>1.0533310028782932</v>
      </c>
      <c r="AC889" s="5">
        <f t="shared" si="235"/>
        <v>1.0533310028782932</v>
      </c>
      <c r="AD889" s="5">
        <f t="shared" si="236"/>
        <v>1.0533310028782932</v>
      </c>
    </row>
    <row r="890" spans="15:30" x14ac:dyDescent="0.2">
      <c r="O890" s="6">
        <f t="shared" si="221"/>
        <v>89.689999999999173</v>
      </c>
      <c r="P890" s="6">
        <f t="shared" si="222"/>
        <v>89.699999999999179</v>
      </c>
      <c r="Q890" s="5">
        <f t="shared" si="223"/>
        <v>1.13670773085608</v>
      </c>
      <c r="R890" s="5">
        <f t="shared" si="224"/>
        <v>1.13670773085608</v>
      </c>
      <c r="S890" s="5">
        <f t="shared" si="225"/>
        <v>1.15588860904397</v>
      </c>
      <c r="T890" s="5">
        <f t="shared" si="226"/>
        <v>1.1612854872410148</v>
      </c>
      <c r="U890" s="5">
        <f t="shared" si="227"/>
        <v>1.1612854872410148</v>
      </c>
      <c r="V890" s="5">
        <f t="shared" si="228"/>
        <v>1.1612854872410148</v>
      </c>
      <c r="W890" s="5">
        <f t="shared" si="229"/>
        <v>1.1612854872410148</v>
      </c>
      <c r="X890" s="5">
        <f t="shared" si="230"/>
        <v>1</v>
      </c>
      <c r="Y890" s="5">
        <f t="shared" si="231"/>
        <v>1.13670773085608</v>
      </c>
      <c r="Z890" s="5">
        <f t="shared" si="232"/>
        <v>1.0195855400391705</v>
      </c>
      <c r="AA890" s="5">
        <f t="shared" si="233"/>
        <v>1.05296881123325</v>
      </c>
      <c r="AB890" s="5">
        <f t="shared" si="234"/>
        <v>1.05296881123325</v>
      </c>
      <c r="AC890" s="5">
        <f t="shared" si="235"/>
        <v>1.05296881123325</v>
      </c>
      <c r="AD890" s="5">
        <f t="shared" si="236"/>
        <v>1.05296881123325</v>
      </c>
    </row>
    <row r="891" spans="15:30" x14ac:dyDescent="0.2">
      <c r="O891" s="6">
        <f t="shared" si="221"/>
        <v>89.789999999999168</v>
      </c>
      <c r="P891" s="6">
        <f t="shared" si="222"/>
        <v>89.799999999999173</v>
      </c>
      <c r="Q891" s="5">
        <f t="shared" si="223"/>
        <v>1.1361295491447549</v>
      </c>
      <c r="R891" s="5">
        <f t="shared" si="224"/>
        <v>1.1361295491447549</v>
      </c>
      <c r="S891" s="5">
        <f t="shared" si="225"/>
        <v>1.1552951269013096</v>
      </c>
      <c r="T891" s="5">
        <f t="shared" si="226"/>
        <v>1.1607019253214361</v>
      </c>
      <c r="U891" s="5">
        <f t="shared" si="227"/>
        <v>1.1607019253214361</v>
      </c>
      <c r="V891" s="5">
        <f t="shared" si="228"/>
        <v>1.1607019253214361</v>
      </c>
      <c r="W891" s="5">
        <f t="shared" si="229"/>
        <v>1.1607019253214361</v>
      </c>
      <c r="X891" s="5">
        <f t="shared" si="230"/>
        <v>1</v>
      </c>
      <c r="Y891" s="5">
        <f t="shared" si="231"/>
        <v>1.1361295491447549</v>
      </c>
      <c r="Z891" s="5">
        <f t="shared" si="232"/>
        <v>1.0193470638277762</v>
      </c>
      <c r="AA891" s="5">
        <f t="shared" si="233"/>
        <v>1.0526083475271732</v>
      </c>
      <c r="AB891" s="5">
        <f t="shared" si="234"/>
        <v>1.0526083475271732</v>
      </c>
      <c r="AC891" s="5">
        <f t="shared" si="235"/>
        <v>1.0526083475271732</v>
      </c>
      <c r="AD891" s="5">
        <f t="shared" si="236"/>
        <v>1.0526083475271732</v>
      </c>
    </row>
    <row r="892" spans="15:30" x14ac:dyDescent="0.2">
      <c r="O892" s="6">
        <f t="shared" si="221"/>
        <v>89.889999999999162</v>
      </c>
      <c r="P892" s="6">
        <f t="shared" si="222"/>
        <v>89.899999999999167</v>
      </c>
      <c r="Q892" s="5">
        <f t="shared" si="223"/>
        <v>1.1355534518791688</v>
      </c>
      <c r="R892" s="5">
        <f t="shared" si="224"/>
        <v>1.1355534518791688</v>
      </c>
      <c r="S892" s="5">
        <f t="shared" si="225"/>
        <v>1.1547036607676435</v>
      </c>
      <c r="T892" s="5">
        <f t="shared" si="226"/>
        <v>1.1601202857470769</v>
      </c>
      <c r="U892" s="5">
        <f t="shared" si="227"/>
        <v>1.1601202857470769</v>
      </c>
      <c r="V892" s="5">
        <f t="shared" si="228"/>
        <v>1.1601202857470769</v>
      </c>
      <c r="W892" s="5">
        <f t="shared" si="229"/>
        <v>1.1601202857470769</v>
      </c>
      <c r="X892" s="5">
        <f t="shared" si="230"/>
        <v>1</v>
      </c>
      <c r="Y892" s="5">
        <f t="shared" si="231"/>
        <v>1.1355534518791688</v>
      </c>
      <c r="Z892" s="5">
        <f t="shared" si="232"/>
        <v>1.0191103525734</v>
      </c>
      <c r="AA892" s="5">
        <f t="shared" si="233"/>
        <v>1.0522496051683006</v>
      </c>
      <c r="AB892" s="5">
        <f t="shared" si="234"/>
        <v>1.0522496051683006</v>
      </c>
      <c r="AC892" s="5">
        <f t="shared" si="235"/>
        <v>1.0522496051683006</v>
      </c>
      <c r="AD892" s="5">
        <f t="shared" si="236"/>
        <v>1.0522496051683006</v>
      </c>
    </row>
    <row r="893" spans="15:30" x14ac:dyDescent="0.2">
      <c r="O893" s="6">
        <f t="shared" si="221"/>
        <v>89.989999999999156</v>
      </c>
      <c r="P893" s="6">
        <f t="shared" si="222"/>
        <v>89.999999999999162</v>
      </c>
      <c r="Q893" s="5">
        <f t="shared" si="223"/>
        <v>1.1349794309332646</v>
      </c>
      <c r="R893" s="5">
        <f t="shared" si="224"/>
        <v>1.1349794309332646</v>
      </c>
      <c r="S893" s="5">
        <f t="shared" si="225"/>
        <v>1.1541142028876468</v>
      </c>
      <c r="T893" s="5">
        <f t="shared" si="226"/>
        <v>1.1595405612126228</v>
      </c>
      <c r="U893" s="5">
        <f t="shared" si="227"/>
        <v>1.1595405612126228</v>
      </c>
      <c r="V893" s="5">
        <f t="shared" si="228"/>
        <v>1.1595405612126228</v>
      </c>
      <c r="W893" s="5">
        <f t="shared" si="229"/>
        <v>1.1595405612126228</v>
      </c>
      <c r="X893" s="5">
        <f t="shared" si="230"/>
        <v>1</v>
      </c>
      <c r="Y893" s="5">
        <f t="shared" si="231"/>
        <v>1.1349794309332646</v>
      </c>
      <c r="Z893" s="5">
        <f t="shared" si="232"/>
        <v>1.0188753996689575</v>
      </c>
      <c r="AA893" s="5">
        <f t="shared" si="233"/>
        <v>1.0518925775992962</v>
      </c>
      <c r="AB893" s="5">
        <f t="shared" si="234"/>
        <v>1.0518925775992962</v>
      </c>
      <c r="AC893" s="5">
        <f t="shared" si="235"/>
        <v>1.0518925775992962</v>
      </c>
      <c r="AD893" s="5">
        <f t="shared" si="236"/>
        <v>1.0518925775992962</v>
      </c>
    </row>
    <row r="894" spans="15:30" x14ac:dyDescent="0.2">
      <c r="O894" s="6">
        <f t="shared" si="221"/>
        <v>90.089999999999151</v>
      </c>
      <c r="P894" s="6">
        <f t="shared" si="222"/>
        <v>90.099999999999156</v>
      </c>
      <c r="Q894" s="5">
        <f t="shared" si="223"/>
        <v>1.1344074782231897</v>
      </c>
      <c r="R894" s="5">
        <f t="shared" si="224"/>
        <v>1.1344074782231897</v>
      </c>
      <c r="S894" s="5">
        <f t="shared" si="225"/>
        <v>1.1535267455456271</v>
      </c>
      <c r="T894" s="5">
        <f t="shared" si="226"/>
        <v>1.158962744449626</v>
      </c>
      <c r="U894" s="5">
        <f t="shared" si="227"/>
        <v>1.158962744449626</v>
      </c>
      <c r="V894" s="5">
        <f t="shared" si="228"/>
        <v>1.158962744449626</v>
      </c>
      <c r="W894" s="5">
        <f t="shared" si="229"/>
        <v>1.158962744449626</v>
      </c>
      <c r="X894" s="5">
        <f t="shared" si="230"/>
        <v>1</v>
      </c>
      <c r="Y894" s="5">
        <f t="shared" si="231"/>
        <v>1.1344074782231897</v>
      </c>
      <c r="Z894" s="5">
        <f t="shared" si="232"/>
        <v>1.018642198543019</v>
      </c>
      <c r="AA894" s="5">
        <f t="shared" si="233"/>
        <v>1.0515372582970295</v>
      </c>
      <c r="AB894" s="5">
        <f t="shared" si="234"/>
        <v>1.0515372582970295</v>
      </c>
      <c r="AC894" s="5">
        <f t="shared" si="235"/>
        <v>1.0515372582970295</v>
      </c>
      <c r="AD894" s="5">
        <f t="shared" si="236"/>
        <v>1.0515372582970295</v>
      </c>
    </row>
    <row r="895" spans="15:30" x14ac:dyDescent="0.2">
      <c r="O895" s="6">
        <f t="shared" si="221"/>
        <v>90.189999999999145</v>
      </c>
      <c r="P895" s="6">
        <f t="shared" si="222"/>
        <v>90.19999999999915</v>
      </c>
      <c r="Q895" s="5">
        <f t="shared" si="223"/>
        <v>1.1338375857070255</v>
      </c>
      <c r="R895" s="5">
        <f t="shared" si="224"/>
        <v>1.1338375857070255</v>
      </c>
      <c r="S895" s="5">
        <f t="shared" si="225"/>
        <v>1.1529412810652766</v>
      </c>
      <c r="T895" s="5">
        <f t="shared" si="226"/>
        <v>1.158386828226273</v>
      </c>
      <c r="U895" s="5">
        <f t="shared" si="227"/>
        <v>1.158386828226273</v>
      </c>
      <c r="V895" s="5">
        <f t="shared" si="228"/>
        <v>1.158386828226273</v>
      </c>
      <c r="W895" s="5">
        <f t="shared" si="229"/>
        <v>1.158386828226273</v>
      </c>
      <c r="X895" s="5">
        <f t="shared" si="230"/>
        <v>1</v>
      </c>
      <c r="Y895" s="5">
        <f t="shared" si="231"/>
        <v>1.1338375857070255</v>
      </c>
      <c r="Z895" s="5">
        <f t="shared" si="232"/>
        <v>1.0184107426595745</v>
      </c>
      <c r="AA895" s="5">
        <f t="shared" si="233"/>
        <v>1.0511836407723552</v>
      </c>
      <c r="AB895" s="5">
        <f t="shared" si="234"/>
        <v>1.0511836407723552</v>
      </c>
      <c r="AC895" s="5">
        <f t="shared" si="235"/>
        <v>1.0511836407723552</v>
      </c>
      <c r="AD895" s="5">
        <f t="shared" si="236"/>
        <v>1.0511836407723552</v>
      </c>
    </row>
    <row r="896" spans="15:30" x14ac:dyDescent="0.2">
      <c r="O896" s="6">
        <f t="shared" si="221"/>
        <v>90.289999999999139</v>
      </c>
      <c r="P896" s="6">
        <f t="shared" si="222"/>
        <v>90.299999999999145</v>
      </c>
      <c r="Q896" s="5">
        <f t="shared" si="223"/>
        <v>1.1332697453845204</v>
      </c>
      <c r="R896" s="5">
        <f t="shared" si="224"/>
        <v>1.1332697453845204</v>
      </c>
      <c r="S896" s="5">
        <f t="shared" si="225"/>
        <v>1.1523578018094223</v>
      </c>
      <c r="T896" s="5">
        <f t="shared" si="226"/>
        <v>1.1578128053471581</v>
      </c>
      <c r="U896" s="5">
        <f t="shared" si="227"/>
        <v>1.1578128053471581</v>
      </c>
      <c r="V896" s="5">
        <f t="shared" si="228"/>
        <v>1.1578128053471581</v>
      </c>
      <c r="W896" s="5">
        <f t="shared" si="229"/>
        <v>1.1578128053471581</v>
      </c>
      <c r="X896" s="5">
        <f t="shared" si="230"/>
        <v>1</v>
      </c>
      <c r="Y896" s="5">
        <f t="shared" si="231"/>
        <v>1.1332697453845204</v>
      </c>
      <c r="Z896" s="5">
        <f t="shared" si="232"/>
        <v>1.0181810255178008</v>
      </c>
      <c r="AA896" s="5">
        <f t="shared" si="233"/>
        <v>1.050831718569895</v>
      </c>
      <c r="AB896" s="5">
        <f t="shared" si="234"/>
        <v>1.050831718569895</v>
      </c>
      <c r="AC896" s="5">
        <f t="shared" si="235"/>
        <v>1.050831718569895</v>
      </c>
      <c r="AD896" s="5">
        <f t="shared" si="236"/>
        <v>1.050831718569895</v>
      </c>
    </row>
    <row r="897" spans="15:30" x14ac:dyDescent="0.2">
      <c r="O897" s="6">
        <f t="shared" si="221"/>
        <v>90.389999999999134</v>
      </c>
      <c r="P897" s="6">
        <f t="shared" si="222"/>
        <v>90.399999999999139</v>
      </c>
      <c r="Q897" s="5">
        <f t="shared" si="223"/>
        <v>1.1327039492968232</v>
      </c>
      <c r="R897" s="5">
        <f t="shared" si="224"/>
        <v>1.1327039492968232</v>
      </c>
      <c r="S897" s="5">
        <f t="shared" si="225"/>
        <v>1.1517763001797796</v>
      </c>
      <c r="T897" s="5">
        <f t="shared" si="226"/>
        <v>1.1572406686530559</v>
      </c>
      <c r="U897" s="5">
        <f t="shared" si="227"/>
        <v>1.1572406686530559</v>
      </c>
      <c r="V897" s="5">
        <f t="shared" si="228"/>
        <v>1.1572406686530559</v>
      </c>
      <c r="W897" s="5">
        <f t="shared" si="229"/>
        <v>1.1572406686530559</v>
      </c>
      <c r="X897" s="5">
        <f t="shared" si="230"/>
        <v>1</v>
      </c>
      <c r="Y897" s="5">
        <f t="shared" si="231"/>
        <v>1.1327039492968232</v>
      </c>
      <c r="Z897" s="5">
        <f t="shared" si="232"/>
        <v>1.0179530406518298</v>
      </c>
      <c r="AA897" s="5">
        <f t="shared" si="233"/>
        <v>1.0504814852678226</v>
      </c>
      <c r="AB897" s="5">
        <f t="shared" si="234"/>
        <v>1.0504814852678226</v>
      </c>
      <c r="AC897" s="5">
        <f t="shared" si="235"/>
        <v>1.0504814852678226</v>
      </c>
      <c r="AD897" s="5">
        <f t="shared" si="236"/>
        <v>1.0504814852678226</v>
      </c>
    </row>
    <row r="898" spans="15:30" x14ac:dyDescent="0.2">
      <c r="O898" s="6">
        <f t="shared" si="221"/>
        <v>90.489999999999128</v>
      </c>
      <c r="P898" s="6">
        <f t="shared" si="222"/>
        <v>90.499999999999133</v>
      </c>
      <c r="Q898" s="5">
        <f t="shared" si="223"/>
        <v>1.1321401895262193</v>
      </c>
      <c r="R898" s="5">
        <f t="shared" si="224"/>
        <v>1.1321401895262193</v>
      </c>
      <c r="S898" s="5">
        <f t="shared" si="225"/>
        <v>1.1511967686167102</v>
      </c>
      <c r="T898" s="5">
        <f t="shared" si="226"/>
        <v>1.1566704110206969</v>
      </c>
      <c r="U898" s="5">
        <f t="shared" si="227"/>
        <v>1.1566704110206969</v>
      </c>
      <c r="V898" s="5">
        <f t="shared" si="228"/>
        <v>1.1566704110206969</v>
      </c>
      <c r="W898" s="5">
        <f t="shared" si="229"/>
        <v>1.1566704110206969</v>
      </c>
      <c r="X898" s="5">
        <f t="shared" si="230"/>
        <v>1</v>
      </c>
      <c r="Y898" s="5">
        <f t="shared" si="231"/>
        <v>1.1321401895262193</v>
      </c>
      <c r="Z898" s="5">
        <f t="shared" si="232"/>
        <v>1.0177267816305187</v>
      </c>
      <c r="AA898" s="5">
        <f t="shared" si="233"/>
        <v>1.0501329344776482</v>
      </c>
      <c r="AB898" s="5">
        <f t="shared" si="234"/>
        <v>1.0501329344776482</v>
      </c>
      <c r="AC898" s="5">
        <f t="shared" si="235"/>
        <v>1.0501329344776482</v>
      </c>
      <c r="AD898" s="5">
        <f t="shared" si="236"/>
        <v>1.0501329344776482</v>
      </c>
    </row>
    <row r="899" spans="15:30" x14ac:dyDescent="0.2">
      <c r="O899" s="6">
        <f t="shared" ref="O899:O962" si="237">P899-0.01</f>
        <v>90.589999999999122</v>
      </c>
      <c r="P899" s="6">
        <f t="shared" si="222"/>
        <v>90.599999999999127</v>
      </c>
      <c r="Q899" s="5">
        <f t="shared" si="223"/>
        <v>1.1315784581958692</v>
      </c>
      <c r="R899" s="5">
        <f t="shared" si="224"/>
        <v>1.1315784581958692</v>
      </c>
      <c r="S899" s="5">
        <f t="shared" si="225"/>
        <v>1.1506191995989761</v>
      </c>
      <c r="T899" s="5">
        <f t="shared" si="226"/>
        <v>1.1561020253625438</v>
      </c>
      <c r="U899" s="5">
        <f t="shared" si="227"/>
        <v>1.1561020253625438</v>
      </c>
      <c r="V899" s="5">
        <f t="shared" si="228"/>
        <v>1.1561020253625438</v>
      </c>
      <c r="W899" s="5">
        <f t="shared" si="229"/>
        <v>1.1561020253625438</v>
      </c>
      <c r="X899" s="5">
        <f t="shared" si="230"/>
        <v>1</v>
      </c>
      <c r="Y899" s="5">
        <f t="shared" si="231"/>
        <v>1.1315784581958692</v>
      </c>
      <c r="Z899" s="5">
        <f t="shared" si="232"/>
        <v>1.0175022420572224</v>
      </c>
      <c r="AA899" s="5">
        <f t="shared" si="233"/>
        <v>1.0497860598440061</v>
      </c>
      <c r="AB899" s="5">
        <f t="shared" si="234"/>
        <v>1.0497860598440061</v>
      </c>
      <c r="AC899" s="5">
        <f t="shared" si="235"/>
        <v>1.0497860598440061</v>
      </c>
      <c r="AD899" s="5">
        <f t="shared" si="236"/>
        <v>1.0497860598440061</v>
      </c>
    </row>
    <row r="900" spans="15:30" x14ac:dyDescent="0.2">
      <c r="O900" s="6">
        <f t="shared" si="237"/>
        <v>90.689999999999117</v>
      </c>
      <c r="P900" s="6">
        <f t="shared" ref="P900:P963" si="238">P899+0.1</f>
        <v>90.699999999999122</v>
      </c>
      <c r="Q900" s="5">
        <f t="shared" ref="Q900:Q963" si="239">IF($P900&gt;=$D$5,1,10^($C$5*LOG(MAX($P900,$E$5)/$D$5)^2))</f>
        <v>1.1310187474695474</v>
      </c>
      <c r="R900" s="5">
        <f t="shared" ref="R900:R963" si="240">IF($P900&gt;=$D$6,1,10^($C$6*LOG(MAX($P900,$E$6)/$D$6)^2))</f>
        <v>1.1310187474695474</v>
      </c>
      <c r="S900" s="5">
        <f t="shared" ref="S900:S963" si="241">IF($P900&gt;=$D$7,1,10^($C$7*LOG(MAX($P900,$E$7)/$D$7)^2))</f>
        <v>1.1500435856435025</v>
      </c>
      <c r="T900" s="5">
        <f t="shared" ref="T900:T963" si="242">IF($P900&gt;=$D$8,1,10^($C$8*LOG(MAX($P900,$E$8)/$D$8)^2))</f>
        <v>1.1555355046265712</v>
      </c>
      <c r="U900" s="5">
        <f t="shared" ref="U900:U963" si="243">IF($P900&gt;=$D$9,1,10^($C$9*LOG(MAX($P900,$E$9)/$D$9)^2))</f>
        <v>1.1555355046265712</v>
      </c>
      <c r="V900" s="5">
        <f t="shared" ref="V900:V963" si="244">IF($P900&gt;=$D$10,1,10^($C$10*LOG(MAX($P900,$E$10)/$D$10)^2))</f>
        <v>1.1555355046265712</v>
      </c>
      <c r="W900" s="5">
        <f t="shared" ref="W900:W963" si="245">IF($P900&gt;=$D$11,1,10^($C$11*LOG(MAX($P900,$E$11)/$D$11)^2))</f>
        <v>1.1555355046265712</v>
      </c>
      <c r="X900" s="5">
        <f t="shared" ref="X900:X963" si="246">IF($P900&gt;=$H902,1,10^($G$5*LOG(MAX($P900,$I$5)/$H$5)^2))</f>
        <v>1</v>
      </c>
      <c r="Y900" s="5">
        <f t="shared" ref="Y900:Y963" si="247">IF($P900&gt;=$H$6,1,10^($G$6*LOG(MAX($P900,$I$6)/$H$6)^2))</f>
        <v>1.1310187474695474</v>
      </c>
      <c r="Z900" s="5">
        <f t="shared" ref="Z900:Z963" si="248">IF($P900&gt;=$H$7,1,10^($G$7*LOG(MAX($P900,$I$7)/$H$7)^2))</f>
        <v>1.0172794155695679</v>
      </c>
      <c r="AA900" s="5">
        <f t="shared" ref="AA900:AA963" si="249">IF(P900&gt;=$H$8,1,10^($G$8*LOG(MAX($P900,$I$8)/$H$8)^2))</f>
        <v>1.0494408550444418</v>
      </c>
      <c r="AB900" s="5">
        <f t="shared" ref="AB900:AB963" si="250">IF($P900&gt;=$H$9,1,10^($G$9*LOG(MAX($P900,$I$9)/$H$9)^2))</f>
        <v>1.0494408550444418</v>
      </c>
      <c r="AC900" s="5">
        <f t="shared" ref="AC900:AC963" si="251">IF($P900&gt;=$H$10,1,10^($G$10*LOG(MAX($P900,$I$10)/$H$10)^2))</f>
        <v>1.0494408550444418</v>
      </c>
      <c r="AD900" s="5">
        <f t="shared" ref="AD900:AD963" si="252">IF($P900&gt;=$H$11,1,10^($G$11*LOG(MAX($P900,$I$11)/$H$11)^2))</f>
        <v>1.0494408550444418</v>
      </c>
    </row>
    <row r="901" spans="15:30" x14ac:dyDescent="0.2">
      <c r="O901" s="6">
        <f t="shared" si="237"/>
        <v>90.789999999999111</v>
      </c>
      <c r="P901" s="6">
        <f t="shared" si="238"/>
        <v>90.799999999999116</v>
      </c>
      <c r="Q901" s="5">
        <f t="shared" si="239"/>
        <v>1.130461049551386</v>
      </c>
      <c r="R901" s="5">
        <f t="shared" si="240"/>
        <v>1.130461049551386</v>
      </c>
      <c r="S901" s="5">
        <f t="shared" si="241"/>
        <v>1.1494699193051356</v>
      </c>
      <c r="T901" s="5">
        <f t="shared" si="242"/>
        <v>1.1549708417960438</v>
      </c>
      <c r="U901" s="5">
        <f t="shared" si="243"/>
        <v>1.1549708417960438</v>
      </c>
      <c r="V901" s="5">
        <f t="shared" si="244"/>
        <v>1.1549708417960438</v>
      </c>
      <c r="W901" s="5">
        <f t="shared" si="245"/>
        <v>1.1549708417960438</v>
      </c>
      <c r="X901" s="5">
        <f t="shared" si="246"/>
        <v>1</v>
      </c>
      <c r="Y901" s="5">
        <f t="shared" si="247"/>
        <v>1.130461049551386</v>
      </c>
      <c r="Z901" s="5">
        <f t="shared" si="248"/>
        <v>1.0170582958392291</v>
      </c>
      <c r="AA901" s="5">
        <f t="shared" si="249"/>
        <v>1.0490973137892048</v>
      </c>
      <c r="AB901" s="5">
        <f t="shared" si="250"/>
        <v>1.0490973137892048</v>
      </c>
      <c r="AC901" s="5">
        <f t="shared" si="251"/>
        <v>1.0490973137892048</v>
      </c>
      <c r="AD901" s="5">
        <f t="shared" si="252"/>
        <v>1.0490973137892048</v>
      </c>
    </row>
    <row r="902" spans="15:30" x14ac:dyDescent="0.2">
      <c r="O902" s="6">
        <f t="shared" si="237"/>
        <v>90.889999999999105</v>
      </c>
      <c r="P902" s="6">
        <f t="shared" si="238"/>
        <v>90.89999999999911</v>
      </c>
      <c r="Q902" s="5">
        <f t="shared" si="239"/>
        <v>1.1299053566856176</v>
      </c>
      <c r="R902" s="5">
        <f t="shared" si="240"/>
        <v>1.1299053566856176</v>
      </c>
      <c r="S902" s="5">
        <f t="shared" si="241"/>
        <v>1.1488981931764077</v>
      </c>
      <c r="T902" s="5">
        <f t="shared" si="242"/>
        <v>1.1544080298892996</v>
      </c>
      <c r="U902" s="5">
        <f t="shared" si="243"/>
        <v>1.1544080298892996</v>
      </c>
      <c r="V902" s="5">
        <f t="shared" si="244"/>
        <v>1.1544080298892996</v>
      </c>
      <c r="W902" s="5">
        <f t="shared" si="245"/>
        <v>1.1544080298892996</v>
      </c>
      <c r="X902" s="5">
        <f t="shared" si="246"/>
        <v>1</v>
      </c>
      <c r="Y902" s="5">
        <f t="shared" si="247"/>
        <v>1.1299053566856176</v>
      </c>
      <c r="Z902" s="5">
        <f t="shared" si="248"/>
        <v>1.0168388765717049</v>
      </c>
      <c r="AA902" s="5">
        <f t="shared" si="249"/>
        <v>1.0487554298210375</v>
      </c>
      <c r="AB902" s="5">
        <f t="shared" si="250"/>
        <v>1.0487554298210375</v>
      </c>
      <c r="AC902" s="5">
        <f t="shared" si="251"/>
        <v>1.0487554298210375</v>
      </c>
      <c r="AD902" s="5">
        <f t="shared" si="252"/>
        <v>1.0487554298210375</v>
      </c>
    </row>
    <row r="903" spans="15:30" x14ac:dyDescent="0.2">
      <c r="O903" s="6">
        <f t="shared" si="237"/>
        <v>90.9899999999991</v>
      </c>
      <c r="P903" s="6">
        <f t="shared" si="238"/>
        <v>90.999999999999105</v>
      </c>
      <c r="Q903" s="5">
        <f t="shared" si="239"/>
        <v>1.1293516611563215</v>
      </c>
      <c r="R903" s="5">
        <f t="shared" si="240"/>
        <v>1.1293516611563215</v>
      </c>
      <c r="S903" s="5">
        <f t="shared" si="241"/>
        <v>1.1483283998873004</v>
      </c>
      <c r="T903" s="5">
        <f t="shared" si="242"/>
        <v>1.1538470619595329</v>
      </c>
      <c r="U903" s="5">
        <f t="shared" si="243"/>
        <v>1.1538470619595329</v>
      </c>
      <c r="V903" s="5">
        <f t="shared" si="244"/>
        <v>1.1538470619595329</v>
      </c>
      <c r="W903" s="5">
        <f t="shared" si="245"/>
        <v>1.1538470619595329</v>
      </c>
      <c r="X903" s="5">
        <f t="shared" si="246"/>
        <v>1</v>
      </c>
      <c r="Y903" s="5">
        <f t="shared" si="247"/>
        <v>1.1293516611563215</v>
      </c>
      <c r="Z903" s="5">
        <f t="shared" si="248"/>
        <v>1.0166211515060986</v>
      </c>
      <c r="AA903" s="5">
        <f t="shared" si="249"/>
        <v>1.0484151969149715</v>
      </c>
      <c r="AB903" s="5">
        <f t="shared" si="250"/>
        <v>1.0484151969149715</v>
      </c>
      <c r="AC903" s="5">
        <f t="shared" si="251"/>
        <v>1.0484151969149715</v>
      </c>
      <c r="AD903" s="5">
        <f t="shared" si="252"/>
        <v>1.0484151969149715</v>
      </c>
    </row>
    <row r="904" spans="15:30" x14ac:dyDescent="0.2">
      <c r="O904" s="6">
        <f t="shared" si="237"/>
        <v>91.089999999999094</v>
      </c>
      <c r="P904" s="6">
        <f t="shared" si="238"/>
        <v>91.099999999999099</v>
      </c>
      <c r="Q904" s="5">
        <f t="shared" si="239"/>
        <v>1.1287999552871713</v>
      </c>
      <c r="R904" s="5">
        <f t="shared" si="240"/>
        <v>1.1287999552871713</v>
      </c>
      <c r="S904" s="5">
        <f t="shared" si="241"/>
        <v>1.1477605321050122</v>
      </c>
      <c r="T904" s="5">
        <f t="shared" si="242"/>
        <v>1.1532879310945785</v>
      </c>
      <c r="U904" s="5">
        <f t="shared" si="243"/>
        <v>1.1532879310945785</v>
      </c>
      <c r="V904" s="5">
        <f t="shared" si="244"/>
        <v>1.1532879310945785</v>
      </c>
      <c r="W904" s="5">
        <f t="shared" si="245"/>
        <v>1.1532879310945785</v>
      </c>
      <c r="X904" s="5">
        <f t="shared" si="246"/>
        <v>1</v>
      </c>
      <c r="Y904" s="5">
        <f t="shared" si="247"/>
        <v>1.1287999552871713</v>
      </c>
      <c r="Z904" s="5">
        <f t="shared" si="248"/>
        <v>1.0164051144148973</v>
      </c>
      <c r="AA904" s="5">
        <f t="shared" si="249"/>
        <v>1.0480766088781202</v>
      </c>
      <c r="AB904" s="5">
        <f t="shared" si="250"/>
        <v>1.0480766088781202</v>
      </c>
      <c r="AC904" s="5">
        <f t="shared" si="251"/>
        <v>1.0480766088781202</v>
      </c>
      <c r="AD904" s="5">
        <f t="shared" si="252"/>
        <v>1.0480766088781202</v>
      </c>
    </row>
    <row r="905" spans="15:30" x14ac:dyDescent="0.2">
      <c r="O905" s="6">
        <f t="shared" si="237"/>
        <v>91.189999999999088</v>
      </c>
      <c r="P905" s="6">
        <f t="shared" si="238"/>
        <v>91.199999999999093</v>
      </c>
      <c r="Q905" s="5">
        <f t="shared" si="239"/>
        <v>1.1282502314411849</v>
      </c>
      <c r="R905" s="5">
        <f t="shared" si="240"/>
        <v>1.1282502314411849</v>
      </c>
      <c r="S905" s="5">
        <f t="shared" si="241"/>
        <v>1.1471945825337246</v>
      </c>
      <c r="T905" s="5">
        <f t="shared" si="242"/>
        <v>1.1527306304166995</v>
      </c>
      <c r="U905" s="5">
        <f t="shared" si="243"/>
        <v>1.1527306304166995</v>
      </c>
      <c r="V905" s="5">
        <f t="shared" si="244"/>
        <v>1.1527306304166995</v>
      </c>
      <c r="W905" s="5">
        <f t="shared" si="245"/>
        <v>1.1527306304166995</v>
      </c>
      <c r="X905" s="5">
        <f t="shared" si="246"/>
        <v>1</v>
      </c>
      <c r="Y905" s="5">
        <f t="shared" si="247"/>
        <v>1.1282502314411849</v>
      </c>
      <c r="Z905" s="5">
        <f t="shared" si="248"/>
        <v>1.0161907591037569</v>
      </c>
      <c r="AA905" s="5">
        <f t="shared" si="249"/>
        <v>1.0477396595494766</v>
      </c>
      <c r="AB905" s="5">
        <f t="shared" si="250"/>
        <v>1.0477396595494766</v>
      </c>
      <c r="AC905" s="5">
        <f t="shared" si="251"/>
        <v>1.0477396595494766</v>
      </c>
      <c r="AD905" s="5">
        <f t="shared" si="252"/>
        <v>1.0477396595494766</v>
      </c>
    </row>
    <row r="906" spans="15:30" x14ac:dyDescent="0.2">
      <c r="O906" s="6">
        <f t="shared" si="237"/>
        <v>91.289999999999083</v>
      </c>
      <c r="P906" s="6">
        <f t="shared" si="238"/>
        <v>91.299999999999088</v>
      </c>
      <c r="Q906" s="5">
        <f t="shared" si="239"/>
        <v>1.1277024820204755</v>
      </c>
      <c r="R906" s="5">
        <f t="shared" si="240"/>
        <v>1.1277024820204755</v>
      </c>
      <c r="S906" s="5">
        <f t="shared" si="241"/>
        <v>1.1466305439143742</v>
      </c>
      <c r="T906" s="5">
        <f t="shared" si="242"/>
        <v>1.1521751530823743</v>
      </c>
      <c r="U906" s="5">
        <f t="shared" si="243"/>
        <v>1.1521751530823743</v>
      </c>
      <c r="V906" s="5">
        <f t="shared" si="244"/>
        <v>1.1521751530823743</v>
      </c>
      <c r="W906" s="5">
        <f t="shared" si="245"/>
        <v>1.1521751530823743</v>
      </c>
      <c r="X906" s="5">
        <f t="shared" si="246"/>
        <v>1</v>
      </c>
      <c r="Y906" s="5">
        <f t="shared" si="247"/>
        <v>1.1277024820204755</v>
      </c>
      <c r="Z906" s="5">
        <f t="shared" si="248"/>
        <v>1.015978079411284</v>
      </c>
      <c r="AA906" s="5">
        <f t="shared" si="249"/>
        <v>1.0474043427997104</v>
      </c>
      <c r="AB906" s="5">
        <f t="shared" si="250"/>
        <v>1.0474043427997104</v>
      </c>
      <c r="AC906" s="5">
        <f t="shared" si="251"/>
        <v>1.0474043427997104</v>
      </c>
      <c r="AD906" s="5">
        <f t="shared" si="252"/>
        <v>1.0474043427997104</v>
      </c>
    </row>
    <row r="907" spans="15:30" x14ac:dyDescent="0.2">
      <c r="O907" s="6">
        <f t="shared" si="237"/>
        <v>91.389999999999077</v>
      </c>
      <c r="P907" s="6">
        <f t="shared" si="238"/>
        <v>91.399999999999082</v>
      </c>
      <c r="Q907" s="5">
        <f t="shared" si="239"/>
        <v>1.1271566994660065</v>
      </c>
      <c r="R907" s="5">
        <f t="shared" si="240"/>
        <v>1.1271566994660065</v>
      </c>
      <c r="S907" s="5">
        <f t="shared" si="241"/>
        <v>1.1460684090244224</v>
      </c>
      <c r="T907" s="5">
        <f t="shared" si="242"/>
        <v>1.1516214922820858</v>
      </c>
      <c r="U907" s="5">
        <f t="shared" si="243"/>
        <v>1.1516214922820858</v>
      </c>
      <c r="V907" s="5">
        <f t="shared" si="244"/>
        <v>1.1516214922820858</v>
      </c>
      <c r="W907" s="5">
        <f t="shared" si="245"/>
        <v>1.1516214922820858</v>
      </c>
      <c r="X907" s="5">
        <f t="shared" si="246"/>
        <v>1</v>
      </c>
      <c r="Y907" s="5">
        <f t="shared" si="247"/>
        <v>1.1271566994660065</v>
      </c>
      <c r="Z907" s="5">
        <f t="shared" si="248"/>
        <v>1.015767069208823</v>
      </c>
      <c r="AA907" s="5">
        <f t="shared" si="249"/>
        <v>1.0470706525309688</v>
      </c>
      <c r="AB907" s="5">
        <f t="shared" si="250"/>
        <v>1.0470706525309688</v>
      </c>
      <c r="AC907" s="5">
        <f t="shared" si="251"/>
        <v>1.0470706525309688</v>
      </c>
      <c r="AD907" s="5">
        <f t="shared" si="252"/>
        <v>1.0470706525309688</v>
      </c>
    </row>
    <row r="908" spans="15:30" x14ac:dyDescent="0.2">
      <c r="O908" s="6">
        <f t="shared" si="237"/>
        <v>91.489999999999071</v>
      </c>
      <c r="P908" s="6">
        <f t="shared" si="238"/>
        <v>91.499999999999076</v>
      </c>
      <c r="Q908" s="5">
        <f t="shared" si="239"/>
        <v>1.1266128762573442</v>
      </c>
      <c r="R908" s="5">
        <f t="shared" si="240"/>
        <v>1.1266128762573442</v>
      </c>
      <c r="S908" s="5">
        <f t="shared" si="241"/>
        <v>1.1455081706776291</v>
      </c>
      <c r="T908" s="5">
        <f t="shared" si="242"/>
        <v>1.1510696412401142</v>
      </c>
      <c r="U908" s="5">
        <f t="shared" si="243"/>
        <v>1.1510696412401142</v>
      </c>
      <c r="V908" s="5">
        <f t="shared" si="244"/>
        <v>1.1510696412401142</v>
      </c>
      <c r="W908" s="5">
        <f t="shared" si="245"/>
        <v>1.1510696412401142</v>
      </c>
      <c r="X908" s="5">
        <f t="shared" si="246"/>
        <v>1</v>
      </c>
      <c r="Y908" s="5">
        <f t="shared" si="247"/>
        <v>1.1266128762573442</v>
      </c>
      <c r="Z908" s="5">
        <f t="shared" si="248"/>
        <v>1.0155577224002437</v>
      </c>
      <c r="AA908" s="5">
        <f t="shared" si="249"/>
        <v>1.0467385826766764</v>
      </c>
      <c r="AB908" s="5">
        <f t="shared" si="250"/>
        <v>1.0467385826766764</v>
      </c>
      <c r="AC908" s="5">
        <f t="shared" si="251"/>
        <v>1.0467385826766764</v>
      </c>
      <c r="AD908" s="5">
        <f t="shared" si="252"/>
        <v>1.0467385826766764</v>
      </c>
    </row>
    <row r="909" spans="15:30" x14ac:dyDescent="0.2">
      <c r="O909" s="6">
        <f t="shared" si="237"/>
        <v>91.589999999999065</v>
      </c>
      <c r="P909" s="6">
        <f t="shared" si="238"/>
        <v>91.599999999999071</v>
      </c>
      <c r="Q909" s="5">
        <f t="shared" si="239"/>
        <v>1.1260710049124176</v>
      </c>
      <c r="R909" s="5">
        <f t="shared" si="240"/>
        <v>1.1260710049124176</v>
      </c>
      <c r="S909" s="5">
        <f t="shared" si="241"/>
        <v>1.1449498217238281</v>
      </c>
      <c r="T909" s="5">
        <f t="shared" si="242"/>
        <v>1.1505195932143286</v>
      </c>
      <c r="U909" s="5">
        <f t="shared" si="243"/>
        <v>1.1505195932143286</v>
      </c>
      <c r="V909" s="5">
        <f t="shared" si="244"/>
        <v>1.1505195932143286</v>
      </c>
      <c r="W909" s="5">
        <f t="shared" si="245"/>
        <v>1.1505195932143286</v>
      </c>
      <c r="X909" s="5">
        <f t="shared" si="246"/>
        <v>1</v>
      </c>
      <c r="Y909" s="5">
        <f t="shared" si="247"/>
        <v>1.1260710049124176</v>
      </c>
      <c r="Z909" s="5">
        <f t="shared" si="248"/>
        <v>1.0153500329217298</v>
      </c>
      <c r="AA909" s="5">
        <f t="shared" si="249"/>
        <v>1.0464081272013381</v>
      </c>
      <c r="AB909" s="5">
        <f t="shared" si="250"/>
        <v>1.0464081272013381</v>
      </c>
      <c r="AC909" s="5">
        <f t="shared" si="251"/>
        <v>1.0464081272013381</v>
      </c>
      <c r="AD909" s="5">
        <f t="shared" si="252"/>
        <v>1.0464081272013381</v>
      </c>
    </row>
    <row r="910" spans="15:30" x14ac:dyDescent="0.2">
      <c r="O910" s="6">
        <f t="shared" si="237"/>
        <v>91.68999999999906</v>
      </c>
      <c r="P910" s="6">
        <f t="shared" si="238"/>
        <v>91.699999999999065</v>
      </c>
      <c r="Q910" s="5">
        <f t="shared" si="239"/>
        <v>1.1255310779872758</v>
      </c>
      <c r="R910" s="5">
        <f t="shared" si="240"/>
        <v>1.1255310779872758</v>
      </c>
      <c r="S910" s="5">
        <f t="shared" si="241"/>
        <v>1.1443933550487027</v>
      </c>
      <c r="T910" s="5">
        <f t="shared" si="242"/>
        <v>1.1499713414959807</v>
      </c>
      <c r="U910" s="5">
        <f t="shared" si="243"/>
        <v>1.1499713414959807</v>
      </c>
      <c r="V910" s="5">
        <f t="shared" si="244"/>
        <v>1.1499713414959807</v>
      </c>
      <c r="W910" s="5">
        <f t="shared" si="245"/>
        <v>1.1499713414959807</v>
      </c>
      <c r="X910" s="5">
        <f t="shared" si="246"/>
        <v>1</v>
      </c>
      <c r="Y910" s="5">
        <f t="shared" si="247"/>
        <v>1.1255310779872758</v>
      </c>
      <c r="Z910" s="5">
        <f t="shared" si="248"/>
        <v>1.0151439947415704</v>
      </c>
      <c r="AA910" s="5">
        <f t="shared" si="249"/>
        <v>1.0460792801003436</v>
      </c>
      <c r="AB910" s="5">
        <f t="shared" si="250"/>
        <v>1.0460792801003436</v>
      </c>
      <c r="AC910" s="5">
        <f t="shared" si="251"/>
        <v>1.0460792801003436</v>
      </c>
      <c r="AD910" s="5">
        <f t="shared" si="252"/>
        <v>1.0460792801003436</v>
      </c>
    </row>
    <row r="911" spans="15:30" x14ac:dyDescent="0.2">
      <c r="O911" s="6">
        <f t="shared" si="237"/>
        <v>91.789999999999054</v>
      </c>
      <c r="P911" s="6">
        <f t="shared" si="238"/>
        <v>91.799999999999059</v>
      </c>
      <c r="Q911" s="5">
        <f t="shared" si="239"/>
        <v>1.1249930880758485</v>
      </c>
      <c r="R911" s="5">
        <f t="shared" si="240"/>
        <v>1.1249930880758485</v>
      </c>
      <c r="S911" s="5">
        <f t="shared" si="241"/>
        <v>1.1438387635735643</v>
      </c>
      <c r="T911" s="5">
        <f t="shared" si="242"/>
        <v>1.1494248794095012</v>
      </c>
      <c r="U911" s="5">
        <f t="shared" si="243"/>
        <v>1.1494248794095012</v>
      </c>
      <c r="V911" s="5">
        <f t="shared" si="244"/>
        <v>1.1494248794095012</v>
      </c>
      <c r="W911" s="5">
        <f t="shared" si="245"/>
        <v>1.1494248794095012</v>
      </c>
      <c r="X911" s="5">
        <f t="shared" si="246"/>
        <v>1</v>
      </c>
      <c r="Y911" s="5">
        <f t="shared" si="247"/>
        <v>1.1249930880758485</v>
      </c>
      <c r="Z911" s="5">
        <f t="shared" si="248"/>
        <v>1.0149396018599524</v>
      </c>
      <c r="AA911" s="5">
        <f t="shared" si="249"/>
        <v>1.0457520353997718</v>
      </c>
      <c r="AB911" s="5">
        <f t="shared" si="250"/>
        <v>1.0457520353997718</v>
      </c>
      <c r="AC911" s="5">
        <f t="shared" si="251"/>
        <v>1.0457520353997718</v>
      </c>
      <c r="AD911" s="5">
        <f t="shared" si="252"/>
        <v>1.0457520353997718</v>
      </c>
    </row>
    <row r="912" spans="15:30" x14ac:dyDescent="0.2">
      <c r="O912" s="6">
        <f t="shared" si="237"/>
        <v>91.889999999999048</v>
      </c>
      <c r="P912" s="6">
        <f t="shared" si="238"/>
        <v>91.899999999999054</v>
      </c>
      <c r="Q912" s="5">
        <f t="shared" si="239"/>
        <v>1.1244570278097095</v>
      </c>
      <c r="R912" s="5">
        <f t="shared" si="240"/>
        <v>1.1244570278097095</v>
      </c>
      <c r="S912" s="5">
        <f t="shared" si="241"/>
        <v>1.1432860402551324</v>
      </c>
      <c r="T912" s="5">
        <f t="shared" si="242"/>
        <v>1.1488802003122975</v>
      </c>
      <c r="U912" s="5">
        <f t="shared" si="243"/>
        <v>1.1488802003122975</v>
      </c>
      <c r="V912" s="5">
        <f t="shared" si="244"/>
        <v>1.1488802003122975</v>
      </c>
      <c r="W912" s="5">
        <f t="shared" si="245"/>
        <v>1.1488802003122975</v>
      </c>
      <c r="X912" s="5">
        <f t="shared" si="246"/>
        <v>1</v>
      </c>
      <c r="Y912" s="5">
        <f t="shared" si="247"/>
        <v>1.1244570278097095</v>
      </c>
      <c r="Z912" s="5">
        <f t="shared" si="248"/>
        <v>1.0147368483087535</v>
      </c>
      <c r="AA912" s="5">
        <f t="shared" si="249"/>
        <v>1.0454263871561988</v>
      </c>
      <c r="AB912" s="5">
        <f t="shared" si="250"/>
        <v>1.0454263871561988</v>
      </c>
      <c r="AC912" s="5">
        <f t="shared" si="251"/>
        <v>1.0454263871561988</v>
      </c>
      <c r="AD912" s="5">
        <f t="shared" si="252"/>
        <v>1.0454263871561988</v>
      </c>
    </row>
    <row r="913" spans="15:30" x14ac:dyDescent="0.2">
      <c r="O913" s="6">
        <f t="shared" si="237"/>
        <v>91.989999999999043</v>
      </c>
      <c r="P913" s="6">
        <f t="shared" si="238"/>
        <v>91.999999999999048</v>
      </c>
      <c r="Q913" s="5">
        <f t="shared" si="239"/>
        <v>1.1239228898578406</v>
      </c>
      <c r="R913" s="5">
        <f t="shared" si="240"/>
        <v>1.1239228898578406</v>
      </c>
      <c r="S913" s="5">
        <f t="shared" si="241"/>
        <v>1.1427351780853148</v>
      </c>
      <c r="T913" s="5">
        <f t="shared" si="242"/>
        <v>1.1483372975945507</v>
      </c>
      <c r="U913" s="5">
        <f t="shared" si="243"/>
        <v>1.1483372975945507</v>
      </c>
      <c r="V913" s="5">
        <f t="shared" si="244"/>
        <v>1.1483372975945507</v>
      </c>
      <c r="W913" s="5">
        <f t="shared" si="245"/>
        <v>1.1483372975945507</v>
      </c>
      <c r="X913" s="5">
        <f t="shared" si="246"/>
        <v>1</v>
      </c>
      <c r="Y913" s="5">
        <f t="shared" si="247"/>
        <v>1.1239228898578406</v>
      </c>
      <c r="Z913" s="5">
        <f t="shared" si="248"/>
        <v>1.0145357281513392</v>
      </c>
      <c r="AA913" s="5">
        <f t="shared" si="249"/>
        <v>1.0451023294565061</v>
      </c>
      <c r="AB913" s="5">
        <f t="shared" si="250"/>
        <v>1.0451023294565061</v>
      </c>
      <c r="AC913" s="5">
        <f t="shared" si="251"/>
        <v>1.0451023294565061</v>
      </c>
      <c r="AD913" s="5">
        <f t="shared" si="252"/>
        <v>1.0451023294565061</v>
      </c>
    </row>
    <row r="914" spans="15:30" x14ac:dyDescent="0.2">
      <c r="O914" s="6">
        <f t="shared" si="237"/>
        <v>92.089999999999037</v>
      </c>
      <c r="P914" s="6">
        <f t="shared" si="238"/>
        <v>92.099999999999042</v>
      </c>
      <c r="Q914" s="5">
        <f t="shared" si="239"/>
        <v>1.1233906669263967</v>
      </c>
      <c r="R914" s="5">
        <f t="shared" si="240"/>
        <v>1.1233906669263967</v>
      </c>
      <c r="S914" s="5">
        <f t="shared" si="241"/>
        <v>1.1421861700909925</v>
      </c>
      <c r="T914" s="5">
        <f t="shared" si="242"/>
        <v>1.1477961646790171</v>
      </c>
      <c r="U914" s="5">
        <f t="shared" si="243"/>
        <v>1.1477961646790171</v>
      </c>
      <c r="V914" s="5">
        <f t="shared" si="244"/>
        <v>1.1477961646790171</v>
      </c>
      <c r="W914" s="5">
        <f t="shared" si="245"/>
        <v>1.1477961646790171</v>
      </c>
      <c r="X914" s="5">
        <f t="shared" si="246"/>
        <v>1</v>
      </c>
      <c r="Y914" s="5">
        <f t="shared" si="247"/>
        <v>1.1233906669263967</v>
      </c>
      <c r="Z914" s="5">
        <f t="shared" si="248"/>
        <v>1.0143362354823589</v>
      </c>
      <c r="AA914" s="5">
        <f t="shared" si="249"/>
        <v>1.0447798564176893</v>
      </c>
      <c r="AB914" s="5">
        <f t="shared" si="250"/>
        <v>1.0447798564176893</v>
      </c>
      <c r="AC914" s="5">
        <f t="shared" si="251"/>
        <v>1.0447798564176893</v>
      </c>
      <c r="AD914" s="5">
        <f t="shared" si="252"/>
        <v>1.0447798564176893</v>
      </c>
    </row>
    <row r="915" spans="15:30" x14ac:dyDescent="0.2">
      <c r="O915" s="6">
        <f t="shared" si="237"/>
        <v>92.189999999999031</v>
      </c>
      <c r="P915" s="6">
        <f t="shared" si="238"/>
        <v>92.199999999999037</v>
      </c>
      <c r="Q915" s="5">
        <f t="shared" si="239"/>
        <v>1.1228603517584752</v>
      </c>
      <c r="R915" s="5">
        <f t="shared" si="240"/>
        <v>1.1228603517584752</v>
      </c>
      <c r="S915" s="5">
        <f t="shared" si="241"/>
        <v>1.1416390093338025</v>
      </c>
      <c r="T915" s="5">
        <f t="shared" si="242"/>
        <v>1.1472567950208294</v>
      </c>
      <c r="U915" s="5">
        <f t="shared" si="243"/>
        <v>1.1472567950208294</v>
      </c>
      <c r="V915" s="5">
        <f t="shared" si="244"/>
        <v>1.1472567950208294</v>
      </c>
      <c r="W915" s="5">
        <f t="shared" si="245"/>
        <v>1.1472567950208294</v>
      </c>
      <c r="X915" s="5">
        <f t="shared" si="246"/>
        <v>1</v>
      </c>
      <c r="Y915" s="5">
        <f t="shared" si="247"/>
        <v>1.1228603517584752</v>
      </c>
      <c r="Z915" s="5">
        <f t="shared" si="248"/>
        <v>1.014138364427545</v>
      </c>
      <c r="AA915" s="5">
        <f t="shared" si="249"/>
        <v>1.0444589621866711</v>
      </c>
      <c r="AB915" s="5">
        <f t="shared" si="250"/>
        <v>1.0444589621866711</v>
      </c>
      <c r="AC915" s="5">
        <f t="shared" si="251"/>
        <v>1.0444589621866711</v>
      </c>
      <c r="AD915" s="5">
        <f t="shared" si="252"/>
        <v>1.0444589621866711</v>
      </c>
    </row>
    <row r="916" spans="15:30" x14ac:dyDescent="0.2">
      <c r="O916" s="6">
        <f t="shared" si="237"/>
        <v>92.289999999999026</v>
      </c>
      <c r="P916" s="6">
        <f t="shared" si="238"/>
        <v>92.299999999999031</v>
      </c>
      <c r="Q916" s="5">
        <f t="shared" si="239"/>
        <v>1.122331937133884</v>
      </c>
      <c r="R916" s="5">
        <f t="shared" si="240"/>
        <v>1.122331937133884</v>
      </c>
      <c r="S916" s="5">
        <f t="shared" si="241"/>
        <v>1.141093688909925</v>
      </c>
      <c r="T916" s="5">
        <f t="shared" si="242"/>
        <v>1.1467191821072993</v>
      </c>
      <c r="U916" s="5">
        <f t="shared" si="243"/>
        <v>1.1467191821072993</v>
      </c>
      <c r="V916" s="5">
        <f t="shared" si="244"/>
        <v>1.1467191821072993</v>
      </c>
      <c r="W916" s="5">
        <f t="shared" si="245"/>
        <v>1.1467191821072993</v>
      </c>
      <c r="X916" s="5">
        <f t="shared" si="246"/>
        <v>1</v>
      </c>
      <c r="Y916" s="5">
        <f t="shared" si="247"/>
        <v>1.122331937133884</v>
      </c>
      <c r="Z916" s="5">
        <f t="shared" si="248"/>
        <v>1.013942109143513</v>
      </c>
      <c r="AA916" s="5">
        <f t="shared" si="249"/>
        <v>1.0441396409401125</v>
      </c>
      <c r="AB916" s="5">
        <f t="shared" si="250"/>
        <v>1.0441396409401125</v>
      </c>
      <c r="AC916" s="5">
        <f t="shared" si="251"/>
        <v>1.0441396409401125</v>
      </c>
      <c r="AD916" s="5">
        <f t="shared" si="252"/>
        <v>1.0441396409401125</v>
      </c>
    </row>
    <row r="917" spans="15:30" x14ac:dyDescent="0.2">
      <c r="O917" s="6">
        <f t="shared" si="237"/>
        <v>92.38999999999902</v>
      </c>
      <c r="P917" s="6">
        <f t="shared" si="238"/>
        <v>92.399999999999025</v>
      </c>
      <c r="Q917" s="5">
        <f t="shared" si="239"/>
        <v>1.1218054158689135</v>
      </c>
      <c r="R917" s="5">
        <f t="shared" si="240"/>
        <v>1.1218054158689135</v>
      </c>
      <c r="S917" s="5">
        <f t="shared" si="241"/>
        <v>1.1405502019498708</v>
      </c>
      <c r="T917" s="5">
        <f t="shared" si="242"/>
        <v>1.1461833194577224</v>
      </c>
      <c r="U917" s="5">
        <f t="shared" si="243"/>
        <v>1.1461833194577224</v>
      </c>
      <c r="V917" s="5">
        <f t="shared" si="244"/>
        <v>1.1461833194577224</v>
      </c>
      <c r="W917" s="5">
        <f t="shared" si="245"/>
        <v>1.1461833194577224</v>
      </c>
      <c r="X917" s="5">
        <f t="shared" si="246"/>
        <v>1</v>
      </c>
      <c r="Y917" s="5">
        <f t="shared" si="247"/>
        <v>1.1218054158689135</v>
      </c>
      <c r="Z917" s="5">
        <f t="shared" si="248"/>
        <v>1.013747463817563</v>
      </c>
      <c r="AA917" s="5">
        <f t="shared" si="249"/>
        <v>1.0438218868842273</v>
      </c>
      <c r="AB917" s="5">
        <f t="shared" si="250"/>
        <v>1.0438218868842273</v>
      </c>
      <c r="AC917" s="5">
        <f t="shared" si="251"/>
        <v>1.0438218868842273</v>
      </c>
      <c r="AD917" s="5">
        <f t="shared" si="252"/>
        <v>1.0438218868842273</v>
      </c>
    </row>
    <row r="918" spans="15:30" x14ac:dyDescent="0.2">
      <c r="O918" s="6">
        <f t="shared" si="237"/>
        <v>92.489999999999014</v>
      </c>
      <c r="P918" s="6">
        <f t="shared" si="238"/>
        <v>92.499999999999019</v>
      </c>
      <c r="Q918" s="5">
        <f t="shared" si="239"/>
        <v>1.1212807808161089</v>
      </c>
      <c r="R918" s="5">
        <f t="shared" si="240"/>
        <v>1.1212807808161089</v>
      </c>
      <c r="S918" s="5">
        <f t="shared" si="241"/>
        <v>1.1400085416182706</v>
      </c>
      <c r="T918" s="5">
        <f t="shared" si="242"/>
        <v>1.145649200623184</v>
      </c>
      <c r="U918" s="5">
        <f t="shared" si="243"/>
        <v>1.145649200623184</v>
      </c>
      <c r="V918" s="5">
        <f t="shared" si="244"/>
        <v>1.145649200623184</v>
      </c>
      <c r="W918" s="5">
        <f t="shared" si="245"/>
        <v>1.145649200623184</v>
      </c>
      <c r="X918" s="5">
        <f t="shared" si="246"/>
        <v>1</v>
      </c>
      <c r="Y918" s="5">
        <f t="shared" si="247"/>
        <v>1.1212807808161089</v>
      </c>
      <c r="Z918" s="5">
        <f t="shared" si="248"/>
        <v>1.013554422667484</v>
      </c>
      <c r="AA918" s="5">
        <f t="shared" si="249"/>
        <v>1.0435056942545982</v>
      </c>
      <c r="AB918" s="5">
        <f t="shared" si="250"/>
        <v>1.0435056942545982</v>
      </c>
      <c r="AC918" s="5">
        <f t="shared" si="251"/>
        <v>1.0435056942545982</v>
      </c>
      <c r="AD918" s="5">
        <f t="shared" si="252"/>
        <v>1.0435056942545982</v>
      </c>
    </row>
    <row r="919" spans="15:30" x14ac:dyDescent="0.2">
      <c r="O919" s="6">
        <f t="shared" si="237"/>
        <v>92.589999999999009</v>
      </c>
      <c r="P919" s="6">
        <f t="shared" si="238"/>
        <v>92.599999999999014</v>
      </c>
      <c r="Q919" s="5">
        <f t="shared" si="239"/>
        <v>1.1207580248640452</v>
      </c>
      <c r="R919" s="5">
        <f t="shared" si="240"/>
        <v>1.1207580248640452</v>
      </c>
      <c r="S919" s="5">
        <f t="shared" si="241"/>
        <v>1.1394687011136648</v>
      </c>
      <c r="T919" s="5">
        <f t="shared" si="242"/>
        <v>1.1451168191863654</v>
      </c>
      <c r="U919" s="5">
        <f t="shared" si="243"/>
        <v>1.1451168191863654</v>
      </c>
      <c r="V919" s="5">
        <f t="shared" si="244"/>
        <v>1.1451168191863654</v>
      </c>
      <c r="W919" s="5">
        <f t="shared" si="245"/>
        <v>1.1451168191863654</v>
      </c>
      <c r="X919" s="5">
        <f t="shared" si="246"/>
        <v>1</v>
      </c>
      <c r="Y919" s="5">
        <f t="shared" si="247"/>
        <v>1.1207580248640452</v>
      </c>
      <c r="Z919" s="5">
        <f t="shared" si="248"/>
        <v>1.0133629799413566</v>
      </c>
      <c r="AA919" s="5">
        <f t="shared" si="249"/>
        <v>1.0431910573159917</v>
      </c>
      <c r="AB919" s="5">
        <f t="shared" si="250"/>
        <v>1.0431910573159917</v>
      </c>
      <c r="AC919" s="5">
        <f t="shared" si="251"/>
        <v>1.0431910573159917</v>
      </c>
      <c r="AD919" s="5">
        <f t="shared" si="252"/>
        <v>1.0431910573159917</v>
      </c>
    </row>
    <row r="920" spans="15:30" x14ac:dyDescent="0.2">
      <c r="O920" s="6">
        <f t="shared" si="237"/>
        <v>92.689999999999003</v>
      </c>
      <c r="P920" s="6">
        <f t="shared" si="238"/>
        <v>92.699999999999008</v>
      </c>
      <c r="Q920" s="5">
        <f t="shared" si="239"/>
        <v>1.1202371409371035</v>
      </c>
      <c r="R920" s="5">
        <f t="shared" si="240"/>
        <v>1.1202371409371035</v>
      </c>
      <c r="S920" s="5">
        <f t="shared" si="241"/>
        <v>1.1389306736682985</v>
      </c>
      <c r="T920" s="5">
        <f t="shared" si="242"/>
        <v>1.1445861687613541</v>
      </c>
      <c r="U920" s="5">
        <f t="shared" si="243"/>
        <v>1.1445861687613541</v>
      </c>
      <c r="V920" s="5">
        <f t="shared" si="244"/>
        <v>1.1445861687613541</v>
      </c>
      <c r="W920" s="5">
        <f t="shared" si="245"/>
        <v>1.1445861687613541</v>
      </c>
      <c r="X920" s="5">
        <f t="shared" si="246"/>
        <v>1</v>
      </c>
      <c r="Y920" s="5">
        <f t="shared" si="247"/>
        <v>1.1202371409371035</v>
      </c>
      <c r="Z920" s="5">
        <f t="shared" si="248"/>
        <v>1.0131731299173619</v>
      </c>
      <c r="AA920" s="5">
        <f t="shared" si="249"/>
        <v>1.0428779703621782</v>
      </c>
      <c r="AB920" s="5">
        <f t="shared" si="250"/>
        <v>1.0428779703621782</v>
      </c>
      <c r="AC920" s="5">
        <f t="shared" si="251"/>
        <v>1.0428779703621782</v>
      </c>
      <c r="AD920" s="5">
        <f t="shared" si="252"/>
        <v>1.0428779703621782</v>
      </c>
    </row>
    <row r="921" spans="15:30" x14ac:dyDescent="0.2">
      <c r="O921" s="6">
        <f t="shared" si="237"/>
        <v>92.789999999998997</v>
      </c>
      <c r="P921" s="6">
        <f t="shared" si="238"/>
        <v>92.799999999999002</v>
      </c>
      <c r="Q921" s="5">
        <f t="shared" si="239"/>
        <v>1.1197181219952479</v>
      </c>
      <c r="R921" s="5">
        <f t="shared" si="240"/>
        <v>1.1197181219952479</v>
      </c>
      <c r="S921" s="5">
        <f t="shared" si="241"/>
        <v>1.1383944525479119</v>
      </c>
      <c r="T921" s="5">
        <f t="shared" si="242"/>
        <v>1.1440572429934524</v>
      </c>
      <c r="U921" s="5">
        <f t="shared" si="243"/>
        <v>1.1440572429934524</v>
      </c>
      <c r="V921" s="5">
        <f t="shared" si="244"/>
        <v>1.1440572429934524</v>
      </c>
      <c r="W921" s="5">
        <f t="shared" si="245"/>
        <v>1.1440572429934524</v>
      </c>
      <c r="X921" s="5">
        <f t="shared" si="246"/>
        <v>1</v>
      </c>
      <c r="Y921" s="5">
        <f t="shared" si="247"/>
        <v>1.1197181219952479</v>
      </c>
      <c r="Z921" s="5">
        <f t="shared" si="248"/>
        <v>1.0129848669035868</v>
      </c>
      <c r="AA921" s="5">
        <f t="shared" si="249"/>
        <v>1.0425664277157507</v>
      </c>
      <c r="AB921" s="5">
        <f t="shared" si="250"/>
        <v>1.0425664277157507</v>
      </c>
      <c r="AC921" s="5">
        <f t="shared" si="251"/>
        <v>1.0425664277157507</v>
      </c>
      <c r="AD921" s="5">
        <f t="shared" si="252"/>
        <v>1.0425664277157507</v>
      </c>
    </row>
    <row r="922" spans="15:30" x14ac:dyDescent="0.2">
      <c r="O922" s="6">
        <f t="shared" si="237"/>
        <v>92.889999999998992</v>
      </c>
      <c r="P922" s="6">
        <f t="shared" si="238"/>
        <v>92.899999999998997</v>
      </c>
      <c r="Q922" s="5">
        <f t="shared" si="239"/>
        <v>1.1192009610338063</v>
      </c>
      <c r="R922" s="5">
        <f t="shared" si="240"/>
        <v>1.1192009610338063</v>
      </c>
      <c r="S922" s="5">
        <f t="shared" si="241"/>
        <v>1.1378600310515381</v>
      </c>
      <c r="T922" s="5">
        <f t="shared" si="242"/>
        <v>1.1435300355589892</v>
      </c>
      <c r="U922" s="5">
        <f t="shared" si="243"/>
        <v>1.1435300355589892</v>
      </c>
      <c r="V922" s="5">
        <f t="shared" si="244"/>
        <v>1.1435300355589892</v>
      </c>
      <c r="W922" s="5">
        <f t="shared" si="245"/>
        <v>1.1435300355589892</v>
      </c>
      <c r="X922" s="5">
        <f t="shared" si="246"/>
        <v>1</v>
      </c>
      <c r="Y922" s="5">
        <f t="shared" si="247"/>
        <v>1.1192009610338063</v>
      </c>
      <c r="Z922" s="5">
        <f t="shared" si="248"/>
        <v>1.012798185237834</v>
      </c>
      <c r="AA922" s="5">
        <f t="shared" si="249"/>
        <v>1.0422564237279452</v>
      </c>
      <c r="AB922" s="5">
        <f t="shared" si="250"/>
        <v>1.0422564237279452</v>
      </c>
      <c r="AC922" s="5">
        <f t="shared" si="251"/>
        <v>1.0422564237279452</v>
      </c>
      <c r="AD922" s="5">
        <f t="shared" si="252"/>
        <v>1.0422564237279452</v>
      </c>
    </row>
    <row r="923" spans="15:30" x14ac:dyDescent="0.2">
      <c r="O923" s="6">
        <f t="shared" si="237"/>
        <v>92.989999999998986</v>
      </c>
      <c r="P923" s="6">
        <f t="shared" si="238"/>
        <v>92.999999999998991</v>
      </c>
      <c r="Q923" s="5">
        <f t="shared" si="239"/>
        <v>1.1186856510832506</v>
      </c>
      <c r="R923" s="5">
        <f t="shared" si="240"/>
        <v>1.1186856510832506</v>
      </c>
      <c r="S923" s="5">
        <f t="shared" si="241"/>
        <v>1.1373274025112994</v>
      </c>
      <c r="T923" s="5">
        <f t="shared" si="242"/>
        <v>1.1430045401651336</v>
      </c>
      <c r="U923" s="5">
        <f t="shared" si="243"/>
        <v>1.1430045401651336</v>
      </c>
      <c r="V923" s="5">
        <f t="shared" si="244"/>
        <v>1.1430045401651336</v>
      </c>
      <c r="W923" s="5">
        <f t="shared" si="245"/>
        <v>1.1430045401651336</v>
      </c>
      <c r="X923" s="5">
        <f t="shared" si="246"/>
        <v>1</v>
      </c>
      <c r="Y923" s="5">
        <f t="shared" si="247"/>
        <v>1.1186856510832506</v>
      </c>
      <c r="Z923" s="5">
        <f t="shared" si="248"/>
        <v>1.0126130792874335</v>
      </c>
      <c r="AA923" s="5">
        <f t="shared" si="249"/>
        <v>1.0419479527784634</v>
      </c>
      <c r="AB923" s="5">
        <f t="shared" si="250"/>
        <v>1.0419479527784634</v>
      </c>
      <c r="AC923" s="5">
        <f t="shared" si="251"/>
        <v>1.0419479527784634</v>
      </c>
      <c r="AD923" s="5">
        <f t="shared" si="252"/>
        <v>1.0419479527784634</v>
      </c>
    </row>
    <row r="924" spans="15:30" x14ac:dyDescent="0.2">
      <c r="O924" s="6">
        <f t="shared" si="237"/>
        <v>93.08999999999898</v>
      </c>
      <c r="P924" s="6">
        <f t="shared" si="238"/>
        <v>93.099999999998985</v>
      </c>
      <c r="Q924" s="5">
        <f t="shared" si="239"/>
        <v>1.1181721852089799</v>
      </c>
      <c r="R924" s="5">
        <f t="shared" si="240"/>
        <v>1.1181721852089799</v>
      </c>
      <c r="S924" s="5">
        <f t="shared" si="241"/>
        <v>1.1367965602922041</v>
      </c>
      <c r="T924" s="5">
        <f t="shared" si="242"/>
        <v>1.1424807505497072</v>
      </c>
      <c r="U924" s="5">
        <f t="shared" si="243"/>
        <v>1.1424807505497072</v>
      </c>
      <c r="V924" s="5">
        <f t="shared" si="244"/>
        <v>1.1424807505497072</v>
      </c>
      <c r="W924" s="5">
        <f t="shared" si="245"/>
        <v>1.1424807505497072</v>
      </c>
      <c r="X924" s="5">
        <f t="shared" si="246"/>
        <v>1</v>
      </c>
      <c r="Y924" s="5">
        <f t="shared" si="247"/>
        <v>1.1181721852089799</v>
      </c>
      <c r="Z924" s="5">
        <f t="shared" si="248"/>
        <v>1.0124295434490529</v>
      </c>
      <c r="AA924" s="5">
        <f t="shared" si="249"/>
        <v>1.0416410092752959</v>
      </c>
      <c r="AB924" s="5">
        <f t="shared" si="250"/>
        <v>1.0416410092752959</v>
      </c>
      <c r="AC924" s="5">
        <f t="shared" si="251"/>
        <v>1.0416410092752959</v>
      </c>
      <c r="AD924" s="5">
        <f t="shared" si="252"/>
        <v>1.0416410092752959</v>
      </c>
    </row>
    <row r="925" spans="15:30" x14ac:dyDescent="0.2">
      <c r="O925" s="6">
        <f t="shared" si="237"/>
        <v>93.189999999998975</v>
      </c>
      <c r="P925" s="6">
        <f t="shared" si="238"/>
        <v>93.19999999999898</v>
      </c>
      <c r="Q925" s="5">
        <f t="shared" si="239"/>
        <v>1.117660556511104</v>
      </c>
      <c r="R925" s="5">
        <f t="shared" si="240"/>
        <v>1.117660556511104</v>
      </c>
      <c r="S925" s="5">
        <f t="shared" si="241"/>
        <v>1.1362674977919491</v>
      </c>
      <c r="T925" s="5">
        <f t="shared" si="242"/>
        <v>1.1419586604810013</v>
      </c>
      <c r="U925" s="5">
        <f t="shared" si="243"/>
        <v>1.1419586604810013</v>
      </c>
      <c r="V925" s="5">
        <f t="shared" si="244"/>
        <v>1.1419586604810013</v>
      </c>
      <c r="W925" s="5">
        <f t="shared" si="245"/>
        <v>1.1419586604810013</v>
      </c>
      <c r="X925" s="5">
        <f t="shared" si="246"/>
        <v>1</v>
      </c>
      <c r="Y925" s="5">
        <f t="shared" si="247"/>
        <v>1.117660556511104</v>
      </c>
      <c r="Z925" s="5">
        <f t="shared" si="248"/>
        <v>1.0122475721485125</v>
      </c>
      <c r="AA925" s="5">
        <f t="shared" si="249"/>
        <v>1.0413355876545467</v>
      </c>
      <c r="AB925" s="5">
        <f t="shared" si="250"/>
        <v>1.0413355876545467</v>
      </c>
      <c r="AC925" s="5">
        <f t="shared" si="251"/>
        <v>1.0413355876545467</v>
      </c>
      <c r="AD925" s="5">
        <f t="shared" si="252"/>
        <v>1.0413355876545467</v>
      </c>
    </row>
    <row r="926" spans="15:30" x14ac:dyDescent="0.2">
      <c r="O926" s="6">
        <f t="shared" si="237"/>
        <v>93.289999999998969</v>
      </c>
      <c r="P926" s="6">
        <f t="shared" si="238"/>
        <v>93.299999999998974</v>
      </c>
      <c r="Q926" s="5">
        <f t="shared" si="239"/>
        <v>1.1171507581242308</v>
      </c>
      <c r="R926" s="5">
        <f t="shared" si="240"/>
        <v>1.1171507581242308</v>
      </c>
      <c r="S926" s="5">
        <f t="shared" si="241"/>
        <v>1.1357402084407182</v>
      </c>
      <c r="T926" s="5">
        <f t="shared" si="242"/>
        <v>1.1414382637575922</v>
      </c>
      <c r="U926" s="5">
        <f t="shared" si="243"/>
        <v>1.1414382637575922</v>
      </c>
      <c r="V926" s="5">
        <f t="shared" si="244"/>
        <v>1.1414382637575922</v>
      </c>
      <c r="W926" s="5">
        <f t="shared" si="245"/>
        <v>1.1414382637575922</v>
      </c>
      <c r="X926" s="5">
        <f t="shared" si="246"/>
        <v>1</v>
      </c>
      <c r="Y926" s="5">
        <f t="shared" si="247"/>
        <v>1.1171507581242308</v>
      </c>
      <c r="Z926" s="5">
        <f t="shared" si="248"/>
        <v>1.0120671598405986</v>
      </c>
      <c r="AA926" s="5">
        <f t="shared" si="249"/>
        <v>1.0410316823802597</v>
      </c>
      <c r="AB926" s="5">
        <f t="shared" si="250"/>
        <v>1.0410316823802597</v>
      </c>
      <c r="AC926" s="5">
        <f t="shared" si="251"/>
        <v>1.0410316823802597</v>
      </c>
      <c r="AD926" s="5">
        <f t="shared" si="252"/>
        <v>1.0410316823802597</v>
      </c>
    </row>
    <row r="927" spans="15:30" x14ac:dyDescent="0.2">
      <c r="O927" s="6">
        <f t="shared" si="237"/>
        <v>93.389999999998963</v>
      </c>
      <c r="P927" s="6">
        <f t="shared" si="238"/>
        <v>93.399999999998968</v>
      </c>
      <c r="Q927" s="5">
        <f t="shared" si="239"/>
        <v>1.1166427832172516</v>
      </c>
      <c r="R927" s="5">
        <f t="shared" si="240"/>
        <v>1.1166427832172516</v>
      </c>
      <c r="S927" s="5">
        <f t="shared" si="241"/>
        <v>1.1352146857009866</v>
      </c>
      <c r="T927" s="5">
        <f t="shared" si="242"/>
        <v>1.14091955420816</v>
      </c>
      <c r="U927" s="5">
        <f t="shared" si="243"/>
        <v>1.14091955420816</v>
      </c>
      <c r="V927" s="5">
        <f t="shared" si="244"/>
        <v>1.14091955420816</v>
      </c>
      <c r="W927" s="5">
        <f t="shared" si="245"/>
        <v>1.14091955420816</v>
      </c>
      <c r="X927" s="5">
        <f t="shared" si="246"/>
        <v>1</v>
      </c>
      <c r="Y927" s="5">
        <f t="shared" si="247"/>
        <v>1.1166427832172516</v>
      </c>
      <c r="Z927" s="5">
        <f t="shared" si="248"/>
        <v>1.0118883010088811</v>
      </c>
      <c r="AA927" s="5">
        <f t="shared" si="249"/>
        <v>1.0407292879442456</v>
      </c>
      <c r="AB927" s="5">
        <f t="shared" si="250"/>
        <v>1.0407292879442456</v>
      </c>
      <c r="AC927" s="5">
        <f t="shared" si="251"/>
        <v>1.0407292879442456</v>
      </c>
      <c r="AD927" s="5">
        <f t="shared" si="252"/>
        <v>1.0407292879442456</v>
      </c>
    </row>
    <row r="928" spans="15:30" x14ac:dyDescent="0.2">
      <c r="O928" s="6">
        <f t="shared" si="237"/>
        <v>93.489999999998957</v>
      </c>
      <c r="P928" s="6">
        <f t="shared" si="238"/>
        <v>93.499999999998963</v>
      </c>
      <c r="Q928" s="5">
        <f t="shared" si="239"/>
        <v>1.1161366249931328</v>
      </c>
      <c r="R928" s="5">
        <f t="shared" si="240"/>
        <v>1.1161366249931328</v>
      </c>
      <c r="S928" s="5">
        <f t="shared" si="241"/>
        <v>1.1346909230673237</v>
      </c>
      <c r="T928" s="5">
        <f t="shared" si="242"/>
        <v>1.1404025256913077</v>
      </c>
      <c r="U928" s="5">
        <f t="shared" si="243"/>
        <v>1.1404025256913077</v>
      </c>
      <c r="V928" s="5">
        <f t="shared" si="244"/>
        <v>1.1404025256913077</v>
      </c>
      <c r="W928" s="5">
        <f t="shared" si="245"/>
        <v>1.1404025256913077</v>
      </c>
      <c r="X928" s="5">
        <f t="shared" si="246"/>
        <v>1</v>
      </c>
      <c r="Y928" s="5">
        <f t="shared" si="247"/>
        <v>1.1161366249931328</v>
      </c>
      <c r="Z928" s="5">
        <f t="shared" si="248"/>
        <v>1.0117109901655303</v>
      </c>
      <c r="AA928" s="5">
        <f t="shared" si="249"/>
        <v>1.0404283988659107</v>
      </c>
      <c r="AB928" s="5">
        <f t="shared" si="250"/>
        <v>1.0404283988659107</v>
      </c>
      <c r="AC928" s="5">
        <f t="shared" si="251"/>
        <v>1.0404283988659107</v>
      </c>
      <c r="AD928" s="5">
        <f t="shared" si="252"/>
        <v>1.0404283988659107</v>
      </c>
    </row>
    <row r="929" spans="15:30" x14ac:dyDescent="0.2">
      <c r="O929" s="6">
        <f t="shared" si="237"/>
        <v>93.589999999998952</v>
      </c>
      <c r="P929" s="6">
        <f t="shared" si="238"/>
        <v>93.599999999998957</v>
      </c>
      <c r="Q929" s="5">
        <f t="shared" si="239"/>
        <v>1.1156322766887039</v>
      </c>
      <c r="R929" s="5">
        <f t="shared" si="240"/>
        <v>1.1156322766887039</v>
      </c>
      <c r="S929" s="5">
        <f t="shared" si="241"/>
        <v>1.1341689140662001</v>
      </c>
      <c r="T929" s="5">
        <f t="shared" si="242"/>
        <v>1.1398871720953818</v>
      </c>
      <c r="U929" s="5">
        <f t="shared" si="243"/>
        <v>1.1398871720953818</v>
      </c>
      <c r="V929" s="5">
        <f t="shared" si="244"/>
        <v>1.1398871720953818</v>
      </c>
      <c r="W929" s="5">
        <f t="shared" si="245"/>
        <v>1.1398871720953818</v>
      </c>
      <c r="X929" s="5">
        <f t="shared" si="246"/>
        <v>1</v>
      </c>
      <c r="Y929" s="5">
        <f t="shared" si="247"/>
        <v>1.1156322766887039</v>
      </c>
      <c r="Z929" s="5">
        <f t="shared" si="248"/>
        <v>1.011535221851136</v>
      </c>
      <c r="AA929" s="5">
        <f t="shared" si="249"/>
        <v>1.0401290096920868</v>
      </c>
      <c r="AB929" s="5">
        <f t="shared" si="250"/>
        <v>1.0401290096920868</v>
      </c>
      <c r="AC929" s="5">
        <f t="shared" si="251"/>
        <v>1.0401290096920868</v>
      </c>
      <c r="AD929" s="5">
        <f t="shared" si="252"/>
        <v>1.0401290096920868</v>
      </c>
    </row>
    <row r="930" spans="15:30" x14ac:dyDescent="0.2">
      <c r="O930" s="6">
        <f t="shared" si="237"/>
        <v>93.689999999998946</v>
      </c>
      <c r="P930" s="6">
        <f t="shared" si="238"/>
        <v>93.699999999998951</v>
      </c>
      <c r="Q930" s="5">
        <f t="shared" si="239"/>
        <v>1.1151297315744506</v>
      </c>
      <c r="R930" s="5">
        <f t="shared" si="240"/>
        <v>1.1151297315744506</v>
      </c>
      <c r="S930" s="5">
        <f t="shared" si="241"/>
        <v>1.1336486522557927</v>
      </c>
      <c r="T930" s="5">
        <f t="shared" si="242"/>
        <v>1.1393734873382946</v>
      </c>
      <c r="U930" s="5">
        <f t="shared" si="243"/>
        <v>1.1393734873382946</v>
      </c>
      <c r="V930" s="5">
        <f t="shared" si="244"/>
        <v>1.1393734873382946</v>
      </c>
      <c r="W930" s="5">
        <f t="shared" si="245"/>
        <v>1.1393734873382946</v>
      </c>
      <c r="X930" s="5">
        <f t="shared" si="246"/>
        <v>1</v>
      </c>
      <c r="Y930" s="5">
        <f t="shared" si="247"/>
        <v>1.1151297315744506</v>
      </c>
      <c r="Z930" s="5">
        <f t="shared" si="248"/>
        <v>1.011360990634528</v>
      </c>
      <c r="AA930" s="5">
        <f t="shared" si="249"/>
        <v>1.0398311149968618</v>
      </c>
      <c r="AB930" s="5">
        <f t="shared" si="250"/>
        <v>1.0398311149968618</v>
      </c>
      <c r="AC930" s="5">
        <f t="shared" si="251"/>
        <v>1.0398311149968618</v>
      </c>
      <c r="AD930" s="5">
        <f t="shared" si="252"/>
        <v>1.0398311149968618</v>
      </c>
    </row>
    <row r="931" spans="15:30" x14ac:dyDescent="0.2">
      <c r="O931" s="6">
        <f t="shared" si="237"/>
        <v>93.78999999999894</v>
      </c>
      <c r="P931" s="6">
        <f t="shared" si="238"/>
        <v>93.799999999998946</v>
      </c>
      <c r="Q931" s="5">
        <f t="shared" si="239"/>
        <v>1.1146289829543092</v>
      </c>
      <c r="R931" s="5">
        <f t="shared" si="240"/>
        <v>1.1146289829543092</v>
      </c>
      <c r="S931" s="5">
        <f t="shared" si="241"/>
        <v>1.1331301312257942</v>
      </c>
      <c r="T931" s="5">
        <f t="shared" si="242"/>
        <v>1.1388614653673466</v>
      </c>
      <c r="U931" s="5">
        <f t="shared" si="243"/>
        <v>1.1388614653673466</v>
      </c>
      <c r="V931" s="5">
        <f t="shared" si="244"/>
        <v>1.1388614653673466</v>
      </c>
      <c r="W931" s="5">
        <f t="shared" si="245"/>
        <v>1.1388614653673466</v>
      </c>
      <c r="X931" s="5">
        <f t="shared" si="246"/>
        <v>1</v>
      </c>
      <c r="Y931" s="5">
        <f t="shared" si="247"/>
        <v>1.1146289829543092</v>
      </c>
      <c r="Z931" s="5">
        <f t="shared" si="248"/>
        <v>1.0111882911125976</v>
      </c>
      <c r="AA931" s="5">
        <f t="shared" si="249"/>
        <v>1.0395347093814122</v>
      </c>
      <c r="AB931" s="5">
        <f t="shared" si="250"/>
        <v>1.0395347093814122</v>
      </c>
      <c r="AC931" s="5">
        <f t="shared" si="251"/>
        <v>1.0395347093814122</v>
      </c>
      <c r="AD931" s="5">
        <f t="shared" si="252"/>
        <v>1.0395347093814122</v>
      </c>
    </row>
    <row r="932" spans="15:30" x14ac:dyDescent="0.2">
      <c r="O932" s="6">
        <f t="shared" si="237"/>
        <v>93.889999999998935</v>
      </c>
      <c r="P932" s="6">
        <f t="shared" si="238"/>
        <v>93.89999999999894</v>
      </c>
      <c r="Q932" s="5">
        <f t="shared" si="239"/>
        <v>1.1141300241654608</v>
      </c>
      <c r="R932" s="5">
        <f t="shared" si="240"/>
        <v>1.1141300241654608</v>
      </c>
      <c r="S932" s="5">
        <f t="shared" si="241"/>
        <v>1.1326133445972224</v>
      </c>
      <c r="T932" s="5">
        <f t="shared" si="242"/>
        <v>1.1383511001590509</v>
      </c>
      <c r="U932" s="5">
        <f t="shared" si="243"/>
        <v>1.1383511001590509</v>
      </c>
      <c r="V932" s="5">
        <f t="shared" si="244"/>
        <v>1.1383511001590509</v>
      </c>
      <c r="W932" s="5">
        <f t="shared" si="245"/>
        <v>1.1383511001590509</v>
      </c>
      <c r="X932" s="5">
        <f t="shared" si="246"/>
        <v>1</v>
      </c>
      <c r="Y932" s="5">
        <f t="shared" si="247"/>
        <v>1.1141300241654608</v>
      </c>
      <c r="Z932" s="5">
        <f t="shared" si="248"/>
        <v>1.0110171179101208</v>
      </c>
      <c r="AA932" s="5">
        <f t="shared" si="249"/>
        <v>1.0392397874738373</v>
      </c>
      <c r="AB932" s="5">
        <f t="shared" si="250"/>
        <v>1.0392397874738373</v>
      </c>
      <c r="AC932" s="5">
        <f t="shared" si="251"/>
        <v>1.0392397874738373</v>
      </c>
      <c r="AD932" s="5">
        <f t="shared" si="252"/>
        <v>1.0392397874738373</v>
      </c>
    </row>
    <row r="933" spans="15:30" x14ac:dyDescent="0.2">
      <c r="O933" s="6">
        <f t="shared" si="237"/>
        <v>93.989999999998929</v>
      </c>
      <c r="P933" s="6">
        <f t="shared" si="238"/>
        <v>93.999999999998934</v>
      </c>
      <c r="Q933" s="5">
        <f t="shared" si="239"/>
        <v>1.1136328485781271</v>
      </c>
      <c r="R933" s="5">
        <f t="shared" si="240"/>
        <v>1.1136328485781271</v>
      </c>
      <c r="S933" s="5">
        <f t="shared" si="241"/>
        <v>1.1320982860222311</v>
      </c>
      <c r="T933" s="5">
        <f t="shared" si="242"/>
        <v>1.1378423857189606</v>
      </c>
      <c r="U933" s="5">
        <f t="shared" si="243"/>
        <v>1.1378423857189606</v>
      </c>
      <c r="V933" s="5">
        <f t="shared" si="244"/>
        <v>1.1378423857189606</v>
      </c>
      <c r="W933" s="5">
        <f t="shared" si="245"/>
        <v>1.1378423857189606</v>
      </c>
      <c r="X933" s="5">
        <f t="shared" si="246"/>
        <v>1</v>
      </c>
      <c r="Y933" s="5">
        <f t="shared" si="247"/>
        <v>1.1136328485781271</v>
      </c>
      <c r="Z933" s="5">
        <f t="shared" si="248"/>
        <v>1.0108474656795829</v>
      </c>
      <c r="AA933" s="5">
        <f t="shared" si="249"/>
        <v>1.0389463439289928</v>
      </c>
      <c r="AB933" s="5">
        <f t="shared" si="250"/>
        <v>1.0389463439289928</v>
      </c>
      <c r="AC933" s="5">
        <f t="shared" si="251"/>
        <v>1.0389463439289928</v>
      </c>
      <c r="AD933" s="5">
        <f t="shared" si="252"/>
        <v>1.0389463439289928</v>
      </c>
    </row>
    <row r="934" spans="15:30" x14ac:dyDescent="0.2">
      <c r="O934" s="6">
        <f t="shared" si="237"/>
        <v>94.089999999998923</v>
      </c>
      <c r="P934" s="6">
        <f t="shared" si="238"/>
        <v>94.099999999998929</v>
      </c>
      <c r="Q934" s="5">
        <f t="shared" si="239"/>
        <v>1.1131374495953705</v>
      </c>
      <c r="R934" s="5">
        <f t="shared" si="240"/>
        <v>1.1131374495953705</v>
      </c>
      <c r="S934" s="5">
        <f t="shared" si="241"/>
        <v>1.1315849491839225</v>
      </c>
      <c r="T934" s="5">
        <f t="shared" si="242"/>
        <v>1.1373353160814927</v>
      </c>
      <c r="U934" s="5">
        <f t="shared" si="243"/>
        <v>1.1373353160814927</v>
      </c>
      <c r="V934" s="5">
        <f t="shared" si="244"/>
        <v>1.1373353160814927</v>
      </c>
      <c r="W934" s="5">
        <f t="shared" si="245"/>
        <v>1.1373353160814927</v>
      </c>
      <c r="X934" s="5">
        <f t="shared" si="246"/>
        <v>1</v>
      </c>
      <c r="Y934" s="5">
        <f t="shared" si="247"/>
        <v>1.1131374495953705</v>
      </c>
      <c r="Z934" s="5">
        <f t="shared" si="248"/>
        <v>1.010679329101003</v>
      </c>
      <c r="AA934" s="5">
        <f t="shared" si="249"/>
        <v>1.0386543734283273</v>
      </c>
      <c r="AB934" s="5">
        <f t="shared" si="250"/>
        <v>1.0386543734283273</v>
      </c>
      <c r="AC934" s="5">
        <f t="shared" si="251"/>
        <v>1.0386543734283273</v>
      </c>
      <c r="AD934" s="5">
        <f t="shared" si="252"/>
        <v>1.0386543734283273</v>
      </c>
    </row>
    <row r="935" spans="15:30" x14ac:dyDescent="0.2">
      <c r="O935" s="6">
        <f t="shared" si="237"/>
        <v>94.189999999998918</v>
      </c>
      <c r="P935" s="6">
        <f t="shared" si="238"/>
        <v>94.199999999998923</v>
      </c>
      <c r="Q935" s="5">
        <f t="shared" si="239"/>
        <v>1.1126438206528917</v>
      </c>
      <c r="R935" s="5">
        <f t="shared" si="240"/>
        <v>1.1126438206528917</v>
      </c>
      <c r="S935" s="5">
        <f t="shared" si="241"/>
        <v>1.1310733277961607</v>
      </c>
      <c r="T935" s="5">
        <f t="shared" si="242"/>
        <v>1.1368298853097594</v>
      </c>
      <c r="U935" s="5">
        <f t="shared" si="243"/>
        <v>1.1368298853097594</v>
      </c>
      <c r="V935" s="5">
        <f t="shared" si="244"/>
        <v>1.1368298853097594</v>
      </c>
      <c r="W935" s="5">
        <f t="shared" si="245"/>
        <v>1.1368298853097594</v>
      </c>
      <c r="X935" s="5">
        <f t="shared" si="246"/>
        <v>1</v>
      </c>
      <c r="Y935" s="5">
        <f t="shared" si="247"/>
        <v>1.1126438206528917</v>
      </c>
      <c r="Z935" s="5">
        <f t="shared" si="248"/>
        <v>1.0105127028817626</v>
      </c>
      <c r="AA935" s="5">
        <f t="shared" si="249"/>
        <v>1.0383638706797196</v>
      </c>
      <c r="AB935" s="5">
        <f t="shared" si="250"/>
        <v>1.0383638706797196</v>
      </c>
      <c r="AC935" s="5">
        <f t="shared" si="251"/>
        <v>1.0383638706797196</v>
      </c>
      <c r="AD935" s="5">
        <f t="shared" si="252"/>
        <v>1.0383638706797196</v>
      </c>
    </row>
    <row r="936" spans="15:30" x14ac:dyDescent="0.2">
      <c r="O936" s="6">
        <f t="shared" si="237"/>
        <v>94.289999999998912</v>
      </c>
      <c r="P936" s="6">
        <f t="shared" si="238"/>
        <v>94.299999999998917</v>
      </c>
      <c r="Q936" s="5">
        <f t="shared" si="239"/>
        <v>1.1121519552188317</v>
      </c>
      <c r="R936" s="5">
        <f t="shared" si="240"/>
        <v>1.1121519552188317</v>
      </c>
      <c r="S936" s="5">
        <f t="shared" si="241"/>
        <v>1.1305634156033872</v>
      </c>
      <c r="T936" s="5">
        <f t="shared" si="242"/>
        <v>1.1363260874953949</v>
      </c>
      <c r="U936" s="5">
        <f t="shared" si="243"/>
        <v>1.1363260874953949</v>
      </c>
      <c r="V936" s="5">
        <f t="shared" si="244"/>
        <v>1.1363260874953949</v>
      </c>
      <c r="W936" s="5">
        <f t="shared" si="245"/>
        <v>1.1363260874953949</v>
      </c>
      <c r="X936" s="5">
        <f t="shared" si="246"/>
        <v>1</v>
      </c>
      <c r="Y936" s="5">
        <f t="shared" si="247"/>
        <v>1.1121519552188317</v>
      </c>
      <c r="Z936" s="5">
        <f t="shared" si="248"/>
        <v>1.0103475817564325</v>
      </c>
      <c r="AA936" s="5">
        <f t="shared" si="249"/>
        <v>1.0380748304173169</v>
      </c>
      <c r="AB936" s="5">
        <f t="shared" si="250"/>
        <v>1.0380748304173169</v>
      </c>
      <c r="AC936" s="5">
        <f t="shared" si="251"/>
        <v>1.0380748304173169</v>
      </c>
      <c r="AD936" s="5">
        <f t="shared" si="252"/>
        <v>1.0380748304173169</v>
      </c>
    </row>
    <row r="937" spans="15:30" x14ac:dyDescent="0.2">
      <c r="O937" s="6">
        <f t="shared" si="237"/>
        <v>94.389999999998906</v>
      </c>
      <c r="P937" s="6">
        <f t="shared" si="238"/>
        <v>94.399999999998911</v>
      </c>
      <c r="Q937" s="5">
        <f t="shared" si="239"/>
        <v>1.1116618467935744</v>
      </c>
      <c r="R937" s="5">
        <f t="shared" si="240"/>
        <v>1.1116618467935744</v>
      </c>
      <c r="S937" s="5">
        <f t="shared" si="241"/>
        <v>1.130055206380437</v>
      </c>
      <c r="T937" s="5">
        <f t="shared" si="242"/>
        <v>1.1358239167583875</v>
      </c>
      <c r="U937" s="5">
        <f t="shared" si="243"/>
        <v>1.1358239167583875</v>
      </c>
      <c r="V937" s="5">
        <f t="shared" si="244"/>
        <v>1.1358239167583875</v>
      </c>
      <c r="W937" s="5">
        <f t="shared" si="245"/>
        <v>1.1358239167583875</v>
      </c>
      <c r="X937" s="5">
        <f t="shared" si="246"/>
        <v>1</v>
      </c>
      <c r="Y937" s="5">
        <f t="shared" si="247"/>
        <v>1.1116618467935744</v>
      </c>
      <c r="Z937" s="5">
        <f t="shared" si="248"/>
        <v>1.0101839604866027</v>
      </c>
      <c r="AA937" s="5">
        <f t="shared" si="249"/>
        <v>1.0377872474013738</v>
      </c>
      <c r="AB937" s="5">
        <f t="shared" si="250"/>
        <v>1.0377872474013738</v>
      </c>
      <c r="AC937" s="5">
        <f t="shared" si="251"/>
        <v>1.0377872474013738</v>
      </c>
      <c r="AD937" s="5">
        <f t="shared" si="252"/>
        <v>1.0377872474013738</v>
      </c>
    </row>
    <row r="938" spans="15:30" x14ac:dyDescent="0.2">
      <c r="O938" s="6">
        <f t="shared" si="237"/>
        <v>94.489999999998901</v>
      </c>
      <c r="P938" s="6">
        <f t="shared" si="238"/>
        <v>94.499999999998906</v>
      </c>
      <c r="Q938" s="5">
        <f t="shared" si="239"/>
        <v>1.111173488909549</v>
      </c>
      <c r="R938" s="5">
        <f t="shared" si="240"/>
        <v>1.111173488909549</v>
      </c>
      <c r="S938" s="5">
        <f t="shared" si="241"/>
        <v>1.1295486939323556</v>
      </c>
      <c r="T938" s="5">
        <f t="shared" si="242"/>
        <v>1.135323367246911</v>
      </c>
      <c r="U938" s="5">
        <f t="shared" si="243"/>
        <v>1.135323367246911</v>
      </c>
      <c r="V938" s="5">
        <f t="shared" si="244"/>
        <v>1.135323367246911</v>
      </c>
      <c r="W938" s="5">
        <f t="shared" si="245"/>
        <v>1.135323367246911</v>
      </c>
      <c r="X938" s="5">
        <f t="shared" si="246"/>
        <v>1</v>
      </c>
      <c r="Y938" s="5">
        <f t="shared" si="247"/>
        <v>1.111173488909549</v>
      </c>
      <c r="Z938" s="5">
        <f t="shared" si="248"/>
        <v>1.0100218338607139</v>
      </c>
      <c r="AA938" s="5">
        <f t="shared" si="249"/>
        <v>1.0375011164180943</v>
      </c>
      <c r="AB938" s="5">
        <f t="shared" si="250"/>
        <v>1.0375011164180943</v>
      </c>
      <c r="AC938" s="5">
        <f t="shared" si="251"/>
        <v>1.0375011164180943</v>
      </c>
      <c r="AD938" s="5">
        <f t="shared" si="252"/>
        <v>1.0375011164180943</v>
      </c>
    </row>
    <row r="939" spans="15:30" x14ac:dyDescent="0.2">
      <c r="O939" s="6">
        <f t="shared" si="237"/>
        <v>94.589999999998895</v>
      </c>
      <c r="P939" s="6">
        <f t="shared" si="238"/>
        <v>94.5999999999989</v>
      </c>
      <c r="Q939" s="5">
        <f t="shared" si="239"/>
        <v>1.1106868751310375</v>
      </c>
      <c r="R939" s="5">
        <f t="shared" si="240"/>
        <v>1.1106868751310375</v>
      </c>
      <c r="S939" s="5">
        <f t="shared" si="241"/>
        <v>1.1290438720942197</v>
      </c>
      <c r="T939" s="5">
        <f t="shared" si="242"/>
        <v>1.1348244331371569</v>
      </c>
      <c r="U939" s="5">
        <f t="shared" si="243"/>
        <v>1.1348244331371569</v>
      </c>
      <c r="V939" s="5">
        <f t="shared" si="244"/>
        <v>1.1348244331371569</v>
      </c>
      <c r="W939" s="5">
        <f t="shared" si="245"/>
        <v>1.1348244331371569</v>
      </c>
      <c r="X939" s="5">
        <f t="shared" si="246"/>
        <v>1</v>
      </c>
      <c r="Y939" s="5">
        <f t="shared" si="247"/>
        <v>1.1106868751310375</v>
      </c>
      <c r="Z939" s="5">
        <f t="shared" si="248"/>
        <v>1.0098611966938882</v>
      </c>
      <c r="AA939" s="5">
        <f t="shared" si="249"/>
        <v>1.0372164322794717</v>
      </c>
      <c r="AB939" s="5">
        <f t="shared" si="250"/>
        <v>1.0372164322794717</v>
      </c>
      <c r="AC939" s="5">
        <f t="shared" si="251"/>
        <v>1.0372164322794717</v>
      </c>
      <c r="AD939" s="5">
        <f t="shared" si="252"/>
        <v>1.0372164322794717</v>
      </c>
    </row>
    <row r="940" spans="15:30" x14ac:dyDescent="0.2">
      <c r="O940" s="6">
        <f t="shared" si="237"/>
        <v>94.689999999998889</v>
      </c>
      <c r="P940" s="6">
        <f t="shared" si="238"/>
        <v>94.699999999998894</v>
      </c>
      <c r="Q940" s="5">
        <f t="shared" si="239"/>
        <v>1.1102019990539793</v>
      </c>
      <c r="R940" s="5">
        <f t="shared" si="240"/>
        <v>1.1102019990539793</v>
      </c>
      <c r="S940" s="5">
        <f t="shared" si="241"/>
        <v>1.1285407347309555</v>
      </c>
      <c r="T940" s="5">
        <f t="shared" si="242"/>
        <v>1.1343271086331694</v>
      </c>
      <c r="U940" s="5">
        <f t="shared" si="243"/>
        <v>1.1343271086331694</v>
      </c>
      <c r="V940" s="5">
        <f t="shared" si="244"/>
        <v>1.1343271086331694</v>
      </c>
      <c r="W940" s="5">
        <f t="shared" si="245"/>
        <v>1.1343271086331694</v>
      </c>
      <c r="X940" s="5">
        <f t="shared" si="246"/>
        <v>1</v>
      </c>
      <c r="Y940" s="5">
        <f t="shared" si="247"/>
        <v>1.1102019990539793</v>
      </c>
      <c r="Z940" s="5">
        <f t="shared" si="248"/>
        <v>1.0097020438277635</v>
      </c>
      <c r="AA940" s="5">
        <f t="shared" si="249"/>
        <v>1.0369331898231329</v>
      </c>
      <c r="AB940" s="5">
        <f t="shared" si="250"/>
        <v>1.0369331898231329</v>
      </c>
      <c r="AC940" s="5">
        <f t="shared" si="251"/>
        <v>1.0369331898231329</v>
      </c>
      <c r="AD940" s="5">
        <f t="shared" si="252"/>
        <v>1.0369331898231329</v>
      </c>
    </row>
    <row r="941" spans="15:30" x14ac:dyDescent="0.2">
      <c r="O941" s="6">
        <f t="shared" si="237"/>
        <v>94.789999999998884</v>
      </c>
      <c r="P941" s="6">
        <f t="shared" si="238"/>
        <v>94.799999999998889</v>
      </c>
      <c r="Q941" s="5">
        <f t="shared" si="239"/>
        <v>1.1097188543057801</v>
      </c>
      <c r="R941" s="5">
        <f t="shared" si="240"/>
        <v>1.1097188543057801</v>
      </c>
      <c r="S941" s="5">
        <f t="shared" si="241"/>
        <v>1.1280392757371611</v>
      </c>
      <c r="T941" s="5">
        <f t="shared" si="242"/>
        <v>1.133831387966681</v>
      </c>
      <c r="U941" s="5">
        <f t="shared" si="243"/>
        <v>1.133831387966681</v>
      </c>
      <c r="V941" s="5">
        <f t="shared" si="244"/>
        <v>1.133831387966681</v>
      </c>
      <c r="W941" s="5">
        <f t="shared" si="245"/>
        <v>1.133831387966681</v>
      </c>
      <c r="X941" s="5">
        <f t="shared" si="246"/>
        <v>1</v>
      </c>
      <c r="Y941" s="5">
        <f t="shared" si="247"/>
        <v>1.1097188543057801</v>
      </c>
      <c r="Z941" s="5">
        <f t="shared" si="248"/>
        <v>1.0095443701303277</v>
      </c>
      <c r="AA941" s="5">
        <f t="shared" si="249"/>
        <v>1.036651383912182</v>
      </c>
      <c r="AB941" s="5">
        <f t="shared" si="250"/>
        <v>1.036651383912182</v>
      </c>
      <c r="AC941" s="5">
        <f t="shared" si="251"/>
        <v>1.036651383912182</v>
      </c>
      <c r="AD941" s="5">
        <f t="shared" si="252"/>
        <v>1.036651383912182</v>
      </c>
    </row>
    <row r="942" spans="15:30" x14ac:dyDescent="0.2">
      <c r="O942" s="6">
        <f t="shared" si="237"/>
        <v>94.889999999998878</v>
      </c>
      <c r="P942" s="6">
        <f t="shared" si="238"/>
        <v>94.899999999998883</v>
      </c>
      <c r="Q942" s="5">
        <f t="shared" si="239"/>
        <v>1.1092374345451215</v>
      </c>
      <c r="R942" s="5">
        <f t="shared" si="240"/>
        <v>1.1092374345451215</v>
      </c>
      <c r="S942" s="5">
        <f t="shared" si="241"/>
        <v>1.1275394890369295</v>
      </c>
      <c r="T942" s="5">
        <f t="shared" si="242"/>
        <v>1.1333372653969471</v>
      </c>
      <c r="U942" s="5">
        <f t="shared" si="243"/>
        <v>1.1333372653969471</v>
      </c>
      <c r="V942" s="5">
        <f t="shared" si="244"/>
        <v>1.1333372653969471</v>
      </c>
      <c r="W942" s="5">
        <f t="shared" si="245"/>
        <v>1.1333372653969471</v>
      </c>
      <c r="X942" s="5">
        <f t="shared" si="246"/>
        <v>1</v>
      </c>
      <c r="Y942" s="5">
        <f t="shared" si="247"/>
        <v>1.1092374345451215</v>
      </c>
      <c r="Z942" s="5">
        <f t="shared" si="248"/>
        <v>1.0093881704957544</v>
      </c>
      <c r="AA942" s="5">
        <f t="shared" si="249"/>
        <v>1.0363710094350462</v>
      </c>
      <c r="AB942" s="5">
        <f t="shared" si="250"/>
        <v>1.0363710094350462</v>
      </c>
      <c r="AC942" s="5">
        <f t="shared" si="251"/>
        <v>1.0363710094350462</v>
      </c>
      <c r="AD942" s="5">
        <f t="shared" si="252"/>
        <v>1.0363710094350462</v>
      </c>
    </row>
    <row r="943" spans="15:30" x14ac:dyDescent="0.2">
      <c r="O943" s="6">
        <f t="shared" si="237"/>
        <v>94.989999999998872</v>
      </c>
      <c r="P943" s="6">
        <f t="shared" si="238"/>
        <v>94.999999999998877</v>
      </c>
      <c r="Q943" s="5">
        <f t="shared" si="239"/>
        <v>1.1087577334617715</v>
      </c>
      <c r="R943" s="5">
        <f t="shared" si="240"/>
        <v>1.1087577334617715</v>
      </c>
      <c r="S943" s="5">
        <f t="shared" si="241"/>
        <v>1.1270413685836727</v>
      </c>
      <c r="T943" s="5">
        <f t="shared" si="242"/>
        <v>1.1328447352105857</v>
      </c>
      <c r="U943" s="5">
        <f t="shared" si="243"/>
        <v>1.1328447352105857</v>
      </c>
      <c r="V943" s="5">
        <f t="shared" si="244"/>
        <v>1.1328447352105857</v>
      </c>
      <c r="W943" s="5">
        <f t="shared" si="245"/>
        <v>1.1328447352105857</v>
      </c>
      <c r="X943" s="5">
        <f t="shared" si="246"/>
        <v>1</v>
      </c>
      <c r="Y943" s="5">
        <f t="shared" si="247"/>
        <v>1.1087577334617715</v>
      </c>
      <c r="Z943" s="5">
        <f t="shared" si="248"/>
        <v>1.0092334398442391</v>
      </c>
      <c r="AA943" s="5">
        <f t="shared" si="249"/>
        <v>1.0360920613053211</v>
      </c>
      <c r="AB943" s="5">
        <f t="shared" si="250"/>
        <v>1.0360920613053211</v>
      </c>
      <c r="AC943" s="5">
        <f t="shared" si="251"/>
        <v>1.0360920613053211</v>
      </c>
      <c r="AD943" s="5">
        <f t="shared" si="252"/>
        <v>1.0360920613053211</v>
      </c>
    </row>
    <row r="944" spans="15:30" x14ac:dyDescent="0.2">
      <c r="O944" s="6">
        <f t="shared" si="237"/>
        <v>95.089999999998867</v>
      </c>
      <c r="P944" s="6">
        <f t="shared" si="238"/>
        <v>95.099999999998872</v>
      </c>
      <c r="Q944" s="5">
        <f t="shared" si="239"/>
        <v>1.1082797447763972</v>
      </c>
      <c r="R944" s="5">
        <f t="shared" si="240"/>
        <v>1.1082797447763972</v>
      </c>
      <c r="S944" s="5">
        <f t="shared" si="241"/>
        <v>1.1265449083599459</v>
      </c>
      <c r="T944" s="5">
        <f t="shared" si="242"/>
        <v>1.1323537917214153</v>
      </c>
      <c r="U944" s="5">
        <f t="shared" si="243"/>
        <v>1.1323537917214153</v>
      </c>
      <c r="V944" s="5">
        <f t="shared" si="244"/>
        <v>1.1323537917214153</v>
      </c>
      <c r="W944" s="5">
        <f t="shared" si="245"/>
        <v>1.1323537917214153</v>
      </c>
      <c r="X944" s="5">
        <f t="shared" si="246"/>
        <v>1</v>
      </c>
      <c r="Y944" s="5">
        <f t="shared" si="247"/>
        <v>1.1082797447763972</v>
      </c>
      <c r="Z944" s="5">
        <f t="shared" si="248"/>
        <v>1.0090801731218388</v>
      </c>
      <c r="AA944" s="5">
        <f t="shared" si="249"/>
        <v>1.0358145344616183</v>
      </c>
      <c r="AB944" s="5">
        <f t="shared" si="250"/>
        <v>1.0358145344616183</v>
      </c>
      <c r="AC944" s="5">
        <f t="shared" si="251"/>
        <v>1.0358145344616183</v>
      </c>
      <c r="AD944" s="5">
        <f t="shared" si="252"/>
        <v>1.0358145344616183</v>
      </c>
    </row>
    <row r="945" spans="15:30" x14ac:dyDescent="0.2">
      <c r="O945" s="6">
        <f t="shared" si="237"/>
        <v>95.189999999998861</v>
      </c>
      <c r="P945" s="6">
        <f t="shared" si="238"/>
        <v>95.199999999998866</v>
      </c>
      <c r="Q945" s="5">
        <f t="shared" si="239"/>
        <v>1.1078034622403774</v>
      </c>
      <c r="R945" s="5">
        <f t="shared" si="240"/>
        <v>1.1078034622403774</v>
      </c>
      <c r="S945" s="5">
        <f t="shared" si="241"/>
        <v>1.1260501023772755</v>
      </c>
      <c r="T945" s="5">
        <f t="shared" si="242"/>
        <v>1.131864429270294</v>
      </c>
      <c r="U945" s="5">
        <f t="shared" si="243"/>
        <v>1.131864429270294</v>
      </c>
      <c r="V945" s="5">
        <f t="shared" si="244"/>
        <v>1.131864429270294</v>
      </c>
      <c r="W945" s="5">
        <f t="shared" si="245"/>
        <v>1.131864429270294</v>
      </c>
      <c r="X945" s="5">
        <f t="shared" si="246"/>
        <v>1</v>
      </c>
      <c r="Y945" s="5">
        <f t="shared" si="247"/>
        <v>1.1078034622403774</v>
      </c>
      <c r="Z945" s="5">
        <f t="shared" si="248"/>
        <v>1.0089283653003105</v>
      </c>
      <c r="AA945" s="5">
        <f t="shared" si="249"/>
        <v>1.0355384238674148</v>
      </c>
      <c r="AB945" s="5">
        <f t="shared" si="250"/>
        <v>1.0355384238674148</v>
      </c>
      <c r="AC945" s="5">
        <f t="shared" si="251"/>
        <v>1.0355384238674148</v>
      </c>
      <c r="AD945" s="5">
        <f t="shared" si="252"/>
        <v>1.0355384238674148</v>
      </c>
    </row>
    <row r="946" spans="15:30" x14ac:dyDescent="0.2">
      <c r="O946" s="6">
        <f t="shared" si="237"/>
        <v>95.289999999998855</v>
      </c>
      <c r="P946" s="6">
        <f t="shared" si="238"/>
        <v>95.29999999999886</v>
      </c>
      <c r="Q946" s="5">
        <f t="shared" si="239"/>
        <v>1.1073288796356175</v>
      </c>
      <c r="R946" s="5">
        <f t="shared" si="240"/>
        <v>1.1073288796356175</v>
      </c>
      <c r="S946" s="5">
        <f t="shared" si="241"/>
        <v>1.1255569446759863</v>
      </c>
      <c r="T946" s="5">
        <f t="shared" si="242"/>
        <v>1.1313766422249616</v>
      </c>
      <c r="U946" s="5">
        <f t="shared" si="243"/>
        <v>1.1313766422249616</v>
      </c>
      <c r="V946" s="5">
        <f t="shared" si="244"/>
        <v>1.1313766422249616</v>
      </c>
      <c r="W946" s="5">
        <f t="shared" si="245"/>
        <v>1.1313766422249616</v>
      </c>
      <c r="X946" s="5">
        <f t="shared" si="246"/>
        <v>1</v>
      </c>
      <c r="Y946" s="5">
        <f t="shared" si="247"/>
        <v>1.1073288796356175</v>
      </c>
      <c r="Z946" s="5">
        <f t="shared" si="248"/>
        <v>1.0087780113769518</v>
      </c>
      <c r="AA946" s="5">
        <f t="shared" si="249"/>
        <v>1.035263724510902</v>
      </c>
      <c r="AB946" s="5">
        <f t="shared" si="250"/>
        <v>1.035263724510902</v>
      </c>
      <c r="AC946" s="5">
        <f t="shared" si="251"/>
        <v>1.035263724510902</v>
      </c>
      <c r="AD946" s="5">
        <f t="shared" si="252"/>
        <v>1.035263724510902</v>
      </c>
    </row>
    <row r="947" spans="15:30" x14ac:dyDescent="0.2">
      <c r="O947" s="6">
        <f t="shared" si="237"/>
        <v>95.389999999998849</v>
      </c>
      <c r="P947" s="6">
        <f t="shared" si="238"/>
        <v>95.399999999998855</v>
      </c>
      <c r="Q947" s="5">
        <f t="shared" si="239"/>
        <v>1.1068559907743674</v>
      </c>
      <c r="R947" s="5">
        <f t="shared" si="240"/>
        <v>1.1068559907743674</v>
      </c>
      <c r="S947" s="5">
        <f t="shared" si="241"/>
        <v>1.1250654293250297</v>
      </c>
      <c r="T947" s="5">
        <f t="shared" si="242"/>
        <v>1.1308904249798815</v>
      </c>
      <c r="U947" s="5">
        <f t="shared" si="243"/>
        <v>1.1308904249798815</v>
      </c>
      <c r="V947" s="5">
        <f t="shared" si="244"/>
        <v>1.1308904249798815</v>
      </c>
      <c r="W947" s="5">
        <f t="shared" si="245"/>
        <v>1.1308904249798815</v>
      </c>
      <c r="X947" s="5">
        <f t="shared" si="246"/>
        <v>1</v>
      </c>
      <c r="Y947" s="5">
        <f t="shared" si="247"/>
        <v>1.1068559907743674</v>
      </c>
      <c r="Z947" s="5">
        <f t="shared" si="248"/>
        <v>1.0086291063744424</v>
      </c>
      <c r="AA947" s="5">
        <f t="shared" si="249"/>
        <v>1.0349904314048362</v>
      </c>
      <c r="AB947" s="5">
        <f t="shared" si="250"/>
        <v>1.0349904314048362</v>
      </c>
      <c r="AC947" s="5">
        <f t="shared" si="251"/>
        <v>1.0349904314048362</v>
      </c>
      <c r="AD947" s="5">
        <f t="shared" si="252"/>
        <v>1.0349904314048362</v>
      </c>
    </row>
    <row r="948" spans="15:30" x14ac:dyDescent="0.2">
      <c r="O948" s="6">
        <f t="shared" si="237"/>
        <v>95.489999999998844</v>
      </c>
      <c r="P948" s="6">
        <f t="shared" si="238"/>
        <v>95.499999999998849</v>
      </c>
      <c r="Q948" s="5">
        <f t="shared" si="239"/>
        <v>1.1063847894990362</v>
      </c>
      <c r="R948" s="5">
        <f t="shared" si="240"/>
        <v>1.1063847894990362</v>
      </c>
      <c r="S948" s="5">
        <f t="shared" si="241"/>
        <v>1.1245755504218151</v>
      </c>
      <c r="T948" s="5">
        <f t="shared" si="242"/>
        <v>1.1304057719560834</v>
      </c>
      <c r="U948" s="5">
        <f t="shared" si="243"/>
        <v>1.1304057719560834</v>
      </c>
      <c r="V948" s="5">
        <f t="shared" si="244"/>
        <v>1.1304057719560834</v>
      </c>
      <c r="W948" s="5">
        <f t="shared" si="245"/>
        <v>1.1304057719560834</v>
      </c>
      <c r="X948" s="5">
        <f t="shared" si="246"/>
        <v>1</v>
      </c>
      <c r="Y948" s="5">
        <f t="shared" si="247"/>
        <v>1.1063847894990362</v>
      </c>
      <c r="Z948" s="5">
        <f t="shared" si="248"/>
        <v>1.0084816453406875</v>
      </c>
      <c r="AA948" s="5">
        <f t="shared" si="249"/>
        <v>1.0347185395863907</v>
      </c>
      <c r="AB948" s="5">
        <f t="shared" si="250"/>
        <v>1.0347185395863907</v>
      </c>
      <c r="AC948" s="5">
        <f t="shared" si="251"/>
        <v>1.0347185395863907</v>
      </c>
      <c r="AD948" s="5">
        <f t="shared" si="252"/>
        <v>1.0347185395863907</v>
      </c>
    </row>
    <row r="949" spans="15:30" x14ac:dyDescent="0.2">
      <c r="O949" s="6">
        <f t="shared" si="237"/>
        <v>95.589999999998838</v>
      </c>
      <c r="P949" s="6">
        <f t="shared" si="238"/>
        <v>95.599999999998843</v>
      </c>
      <c r="Q949" s="5">
        <f t="shared" si="239"/>
        <v>1.1059152696820131</v>
      </c>
      <c r="R949" s="5">
        <f t="shared" si="240"/>
        <v>1.1059152696820131</v>
      </c>
      <c r="S949" s="5">
        <f t="shared" si="241"/>
        <v>1.1240873020920406</v>
      </c>
      <c r="T949" s="5">
        <f t="shared" si="242"/>
        <v>1.1299226776010076</v>
      </c>
      <c r="U949" s="5">
        <f t="shared" si="243"/>
        <v>1.1299226776010076</v>
      </c>
      <c r="V949" s="5">
        <f t="shared" si="244"/>
        <v>1.1299226776010076</v>
      </c>
      <c r="W949" s="5">
        <f t="shared" si="245"/>
        <v>1.1299226776010076</v>
      </c>
      <c r="X949" s="5">
        <f t="shared" si="246"/>
        <v>1</v>
      </c>
      <c r="Y949" s="5">
        <f t="shared" si="247"/>
        <v>1.1059152696820131</v>
      </c>
      <c r="Z949" s="5">
        <f t="shared" si="248"/>
        <v>1.0083356233486613</v>
      </c>
      <c r="AA949" s="5">
        <f t="shared" si="249"/>
        <v>1.0344480441170087</v>
      </c>
      <c r="AB949" s="5">
        <f t="shared" si="250"/>
        <v>1.0344480441170087</v>
      </c>
      <c r="AC949" s="5">
        <f t="shared" si="251"/>
        <v>1.0344480441170087</v>
      </c>
      <c r="AD949" s="5">
        <f t="shared" si="252"/>
        <v>1.0344480441170087</v>
      </c>
    </row>
    <row r="950" spans="15:30" x14ac:dyDescent="0.2">
      <c r="O950" s="6">
        <f t="shared" si="237"/>
        <v>95.689999999998832</v>
      </c>
      <c r="P950" s="6">
        <f t="shared" si="238"/>
        <v>95.699999999998838</v>
      </c>
      <c r="Q950" s="5">
        <f t="shared" si="239"/>
        <v>1.1054474252254873</v>
      </c>
      <c r="R950" s="5">
        <f t="shared" si="240"/>
        <v>1.1054474252254873</v>
      </c>
      <c r="S950" s="5">
        <f t="shared" si="241"/>
        <v>1.1236006784895256</v>
      </c>
      <c r="T950" s="5">
        <f t="shared" si="242"/>
        <v>1.1294411363883512</v>
      </c>
      <c r="U950" s="5">
        <f t="shared" si="243"/>
        <v>1.1294411363883512</v>
      </c>
      <c r="V950" s="5">
        <f t="shared" si="244"/>
        <v>1.1294411363883512</v>
      </c>
      <c r="W950" s="5">
        <f t="shared" si="245"/>
        <v>1.1294411363883512</v>
      </c>
      <c r="X950" s="5">
        <f t="shared" si="246"/>
        <v>1</v>
      </c>
      <c r="Y950" s="5">
        <f t="shared" si="247"/>
        <v>1.1054474252254873</v>
      </c>
      <c r="Z950" s="5">
        <f t="shared" si="248"/>
        <v>1.0081910354962527</v>
      </c>
      <c r="AA950" s="5">
        <f t="shared" si="249"/>
        <v>1.0341789400822567</v>
      </c>
      <c r="AB950" s="5">
        <f t="shared" si="250"/>
        <v>1.0341789400822567</v>
      </c>
      <c r="AC950" s="5">
        <f t="shared" si="251"/>
        <v>1.0341789400822567</v>
      </c>
      <c r="AD950" s="5">
        <f t="shared" si="252"/>
        <v>1.0341789400822567</v>
      </c>
    </row>
    <row r="951" spans="15:30" x14ac:dyDescent="0.2">
      <c r="O951" s="6">
        <f t="shared" si="237"/>
        <v>95.789999999998827</v>
      </c>
      <c r="P951" s="6">
        <f t="shared" si="238"/>
        <v>95.799999999998832</v>
      </c>
      <c r="Q951" s="5">
        <f t="shared" si="239"/>
        <v>1.1049812500612681</v>
      </c>
      <c r="R951" s="5">
        <f t="shared" si="240"/>
        <v>1.1049812500612681</v>
      </c>
      <c r="S951" s="5">
        <f t="shared" si="241"/>
        <v>1.123115673796045</v>
      </c>
      <c r="T951" s="5">
        <f t="shared" si="242"/>
        <v>1.1289611428179136</v>
      </c>
      <c r="U951" s="5">
        <f t="shared" si="243"/>
        <v>1.1289611428179136</v>
      </c>
      <c r="V951" s="5">
        <f t="shared" si="244"/>
        <v>1.1289611428179136</v>
      </c>
      <c r="W951" s="5">
        <f t="shared" si="245"/>
        <v>1.1289611428179136</v>
      </c>
      <c r="X951" s="5">
        <f t="shared" si="246"/>
        <v>1</v>
      </c>
      <c r="Y951" s="5">
        <f t="shared" si="247"/>
        <v>1.1049812500612681</v>
      </c>
      <c r="Z951" s="5">
        <f t="shared" si="248"/>
        <v>1.0080478769061112</v>
      </c>
      <c r="AA951" s="5">
        <f t="shared" si="249"/>
        <v>1.0339112225916804</v>
      </c>
      <c r="AB951" s="5">
        <f t="shared" si="250"/>
        <v>1.0339112225916804</v>
      </c>
      <c r="AC951" s="5">
        <f t="shared" si="251"/>
        <v>1.0339112225916804</v>
      </c>
      <c r="AD951" s="5">
        <f t="shared" si="252"/>
        <v>1.0339112225916804</v>
      </c>
    </row>
    <row r="952" spans="15:30" x14ac:dyDescent="0.2">
      <c r="O952" s="6">
        <f t="shared" si="237"/>
        <v>95.889999999998821</v>
      </c>
      <c r="P952" s="6">
        <f t="shared" si="238"/>
        <v>95.899999999998826</v>
      </c>
      <c r="Q952" s="5">
        <f t="shared" si="239"/>
        <v>1.1045167381506082</v>
      </c>
      <c r="R952" s="5">
        <f t="shared" si="240"/>
        <v>1.1045167381506082</v>
      </c>
      <c r="S952" s="5">
        <f t="shared" si="241"/>
        <v>1.1226322822211634</v>
      </c>
      <c r="T952" s="5">
        <f t="shared" si="242"/>
        <v>1.1284826914154447</v>
      </c>
      <c r="U952" s="5">
        <f t="shared" si="243"/>
        <v>1.1284826914154447</v>
      </c>
      <c r="V952" s="5">
        <f t="shared" si="244"/>
        <v>1.1284826914154447</v>
      </c>
      <c r="W952" s="5">
        <f t="shared" si="245"/>
        <v>1.1284826914154447</v>
      </c>
      <c r="X952" s="5">
        <f t="shared" si="246"/>
        <v>1</v>
      </c>
      <c r="Y952" s="5">
        <f t="shared" si="247"/>
        <v>1.1045167381506082</v>
      </c>
      <c r="Z952" s="5">
        <f t="shared" si="248"/>
        <v>1.0079061427254938</v>
      </c>
      <c r="AA952" s="5">
        <f t="shared" si="249"/>
        <v>1.0336448867786596</v>
      </c>
      <c r="AB952" s="5">
        <f t="shared" si="250"/>
        <v>1.0336448867786596</v>
      </c>
      <c r="AC952" s="5">
        <f t="shared" si="251"/>
        <v>1.0336448867786596</v>
      </c>
      <c r="AD952" s="5">
        <f t="shared" si="252"/>
        <v>1.0336448867786596</v>
      </c>
    </row>
    <row r="953" spans="15:30" x14ac:dyDescent="0.2">
      <c r="O953" s="6">
        <f t="shared" si="237"/>
        <v>95.989999999998815</v>
      </c>
      <c r="P953" s="6">
        <f t="shared" si="238"/>
        <v>95.99999999999882</v>
      </c>
      <c r="Q953" s="5">
        <f t="shared" si="239"/>
        <v>1.1040538834840288</v>
      </c>
      <c r="R953" s="5">
        <f t="shared" si="240"/>
        <v>1.1040538834840288</v>
      </c>
      <c r="S953" s="5">
        <f t="shared" si="241"/>
        <v>1.1221504980020716</v>
      </c>
      <c r="T953" s="5">
        <f t="shared" si="242"/>
        <v>1.1280057767324927</v>
      </c>
      <c r="U953" s="5">
        <f t="shared" si="243"/>
        <v>1.1280057767324927</v>
      </c>
      <c r="V953" s="5">
        <f t="shared" si="244"/>
        <v>1.1280057767324927</v>
      </c>
      <c r="W953" s="5">
        <f t="shared" si="245"/>
        <v>1.1280057767324927</v>
      </c>
      <c r="X953" s="5">
        <f t="shared" si="246"/>
        <v>1</v>
      </c>
      <c r="Y953" s="5">
        <f t="shared" si="247"/>
        <v>1.1040538834840288</v>
      </c>
      <c r="Z953" s="5">
        <f t="shared" si="248"/>
        <v>1.007765828126115</v>
      </c>
      <c r="AA953" s="5">
        <f t="shared" si="249"/>
        <v>1.0333799278002656</v>
      </c>
      <c r="AB953" s="5">
        <f t="shared" si="250"/>
        <v>1.0333799278002656</v>
      </c>
      <c r="AC953" s="5">
        <f t="shared" si="251"/>
        <v>1.0333799278002656</v>
      </c>
      <c r="AD953" s="5">
        <f t="shared" si="252"/>
        <v>1.0333799278002656</v>
      </c>
    </row>
    <row r="954" spans="15:30" x14ac:dyDescent="0.2">
      <c r="O954" s="6">
        <f t="shared" si="237"/>
        <v>96.08999999999881</v>
      </c>
      <c r="P954" s="6">
        <f t="shared" si="238"/>
        <v>96.099999999998815</v>
      </c>
      <c r="Q954" s="5">
        <f t="shared" si="239"/>
        <v>1.1035926800811422</v>
      </c>
      <c r="R954" s="5">
        <f t="shared" si="240"/>
        <v>1.1035926800811422</v>
      </c>
      <c r="S954" s="5">
        <f t="shared" si="241"/>
        <v>1.1216703154034238</v>
      </c>
      <c r="T954" s="5">
        <f t="shared" si="242"/>
        <v>1.1275303933462548</v>
      </c>
      <c r="U954" s="5">
        <f t="shared" si="243"/>
        <v>1.1275303933462548</v>
      </c>
      <c r="V954" s="5">
        <f t="shared" si="244"/>
        <v>1.1275303933462548</v>
      </c>
      <c r="W954" s="5">
        <f t="shared" si="245"/>
        <v>1.1275303933462548</v>
      </c>
      <c r="X954" s="5">
        <f t="shared" si="246"/>
        <v>1</v>
      </c>
      <c r="Y954" s="5">
        <f t="shared" si="247"/>
        <v>1.1035926800811422</v>
      </c>
      <c r="Z954" s="5">
        <f t="shared" si="248"/>
        <v>1.0076269283039949</v>
      </c>
      <c r="AA954" s="5">
        <f t="shared" si="249"/>
        <v>1.0331163408371191</v>
      </c>
      <c r="AB954" s="5">
        <f t="shared" si="250"/>
        <v>1.0331163408371191</v>
      </c>
      <c r="AC954" s="5">
        <f t="shared" si="251"/>
        <v>1.0331163408371191</v>
      </c>
      <c r="AD954" s="5">
        <f t="shared" si="252"/>
        <v>1.0331163408371191</v>
      </c>
    </row>
    <row r="955" spans="15:30" x14ac:dyDescent="0.2">
      <c r="O955" s="6">
        <f t="shared" si="237"/>
        <v>96.189999999998804</v>
      </c>
      <c r="P955" s="6">
        <f t="shared" si="238"/>
        <v>96.199999999998809</v>
      </c>
      <c r="Q955" s="5">
        <f t="shared" si="239"/>
        <v>1.1031331219904803</v>
      </c>
      <c r="R955" s="5">
        <f t="shared" si="240"/>
        <v>1.1031331219904803</v>
      </c>
      <c r="S955" s="5">
        <f t="shared" si="241"/>
        <v>1.121191728717176</v>
      </c>
      <c r="T955" s="5">
        <f t="shared" si="242"/>
        <v>1.1270565358594264</v>
      </c>
      <c r="U955" s="5">
        <f t="shared" si="243"/>
        <v>1.1270565358594264</v>
      </c>
      <c r="V955" s="5">
        <f t="shared" si="244"/>
        <v>1.1270565358594264</v>
      </c>
      <c r="W955" s="5">
        <f t="shared" si="245"/>
        <v>1.1270565358594264</v>
      </c>
      <c r="X955" s="5">
        <f t="shared" si="246"/>
        <v>1</v>
      </c>
      <c r="Y955" s="5">
        <f t="shared" si="247"/>
        <v>1.1031331219904803</v>
      </c>
      <c r="Z955" s="5">
        <f t="shared" si="248"/>
        <v>1.0074894384793112</v>
      </c>
      <c r="AA955" s="5">
        <f t="shared" si="249"/>
        <v>1.03285412109325</v>
      </c>
      <c r="AB955" s="5">
        <f t="shared" si="250"/>
        <v>1.03285412109325</v>
      </c>
      <c r="AC955" s="5">
        <f t="shared" si="251"/>
        <v>1.03285412109325</v>
      </c>
      <c r="AD955" s="5">
        <f t="shared" si="252"/>
        <v>1.03285412109325</v>
      </c>
    </row>
    <row r="956" spans="15:30" x14ac:dyDescent="0.2">
      <c r="O956" s="6">
        <f t="shared" si="237"/>
        <v>96.289999999998798</v>
      </c>
      <c r="P956" s="6">
        <f t="shared" si="238"/>
        <v>96.299999999998803</v>
      </c>
      <c r="Q956" s="5">
        <f t="shared" si="239"/>
        <v>1.1026752032893217</v>
      </c>
      <c r="R956" s="5">
        <f t="shared" si="240"/>
        <v>1.1026752032893217</v>
      </c>
      <c r="S956" s="5">
        <f t="shared" si="241"/>
        <v>1.1207147322624254</v>
      </c>
      <c r="T956" s="5">
        <f t="shared" si="242"/>
        <v>1.1265841989000551</v>
      </c>
      <c r="U956" s="5">
        <f t="shared" si="243"/>
        <v>1.1265841989000551</v>
      </c>
      <c r="V956" s="5">
        <f t="shared" si="244"/>
        <v>1.1265841989000551</v>
      </c>
      <c r="W956" s="5">
        <f t="shared" si="245"/>
        <v>1.1265841989000551</v>
      </c>
      <c r="X956" s="5">
        <f t="shared" si="246"/>
        <v>1</v>
      </c>
      <c r="Y956" s="5">
        <f t="shared" si="247"/>
        <v>1.1026752032893217</v>
      </c>
      <c r="Z956" s="5">
        <f t="shared" si="248"/>
        <v>1.0073533538962498</v>
      </c>
      <c r="AA956" s="5">
        <f t="shared" si="249"/>
        <v>1.0325932637959561</v>
      </c>
      <c r="AB956" s="5">
        <f t="shared" si="250"/>
        <v>1.0325932637959561</v>
      </c>
      <c r="AC956" s="5">
        <f t="shared" si="251"/>
        <v>1.0325932637959561</v>
      </c>
      <c r="AD956" s="5">
        <f t="shared" si="252"/>
        <v>1.0325932637959561</v>
      </c>
    </row>
    <row r="957" spans="15:30" x14ac:dyDescent="0.2">
      <c r="O957" s="6">
        <f t="shared" si="237"/>
        <v>96.389999999998793</v>
      </c>
      <c r="P957" s="6">
        <f t="shared" si="238"/>
        <v>96.399999999998798</v>
      </c>
      <c r="Q957" s="5">
        <f t="shared" si="239"/>
        <v>1.10221891808352</v>
      </c>
      <c r="R957" s="5">
        <f t="shared" si="240"/>
        <v>1.10221891808352</v>
      </c>
      <c r="S957" s="5">
        <f t="shared" si="241"/>
        <v>1.1202393203852508</v>
      </c>
      <c r="T957" s="5">
        <f t="shared" si="242"/>
        <v>1.1261133771213905</v>
      </c>
      <c r="U957" s="5">
        <f t="shared" si="243"/>
        <v>1.1261133771213905</v>
      </c>
      <c r="V957" s="5">
        <f t="shared" si="244"/>
        <v>1.1261133771213905</v>
      </c>
      <c r="W957" s="5">
        <f t="shared" si="245"/>
        <v>1.1261133771213905</v>
      </c>
      <c r="X957" s="5">
        <f t="shared" si="246"/>
        <v>1</v>
      </c>
      <c r="Y957" s="5">
        <f t="shared" si="247"/>
        <v>1.10221891808352</v>
      </c>
      <c r="Z957" s="5">
        <f t="shared" si="248"/>
        <v>1.0072186698228585</v>
      </c>
      <c r="AA957" s="5">
        <f t="shared" si="249"/>
        <v>1.0323337641956651</v>
      </c>
      <c r="AB957" s="5">
        <f t="shared" si="250"/>
        <v>1.0323337641956651</v>
      </c>
      <c r="AC957" s="5">
        <f t="shared" si="251"/>
        <v>1.0323337641956651</v>
      </c>
      <c r="AD957" s="5">
        <f t="shared" si="252"/>
        <v>1.0323337641956651</v>
      </c>
    </row>
    <row r="958" spans="15:30" x14ac:dyDescent="0.2">
      <c r="O958" s="6">
        <f t="shared" si="237"/>
        <v>96.489999999998787</v>
      </c>
      <c r="P958" s="6">
        <f t="shared" si="238"/>
        <v>96.499999999998792</v>
      </c>
      <c r="Q958" s="5">
        <f t="shared" si="239"/>
        <v>1.1017642605073341</v>
      </c>
      <c r="R958" s="5">
        <f t="shared" si="240"/>
        <v>1.1017642605073341</v>
      </c>
      <c r="S958" s="5">
        <f t="shared" si="241"/>
        <v>1.1197654874585548</v>
      </c>
      <c r="T958" s="5">
        <f t="shared" si="242"/>
        <v>1.1256440652017405</v>
      </c>
      <c r="U958" s="5">
        <f t="shared" si="243"/>
        <v>1.1256440652017405</v>
      </c>
      <c r="V958" s="5">
        <f t="shared" si="244"/>
        <v>1.1256440652017405</v>
      </c>
      <c r="W958" s="5">
        <f t="shared" si="245"/>
        <v>1.1256440652017405</v>
      </c>
      <c r="X958" s="5">
        <f t="shared" si="246"/>
        <v>1</v>
      </c>
      <c r="Y958" s="5">
        <f t="shared" si="247"/>
        <v>1.1017642605073341</v>
      </c>
      <c r="Z958" s="5">
        <f t="shared" si="248"/>
        <v>1.0070853815509011</v>
      </c>
      <c r="AA958" s="5">
        <f t="shared" si="249"/>
        <v>1.0320756175657964</v>
      </c>
      <c r="AB958" s="5">
        <f t="shared" si="250"/>
        <v>1.0320756175657964</v>
      </c>
      <c r="AC958" s="5">
        <f t="shared" si="251"/>
        <v>1.0320756175657964</v>
      </c>
      <c r="AD958" s="5">
        <f t="shared" si="252"/>
        <v>1.0320756175657964</v>
      </c>
    </row>
    <row r="959" spans="15:30" x14ac:dyDescent="0.2">
      <c r="O959" s="6">
        <f t="shared" si="237"/>
        <v>96.589999999998781</v>
      </c>
      <c r="P959" s="6">
        <f t="shared" si="238"/>
        <v>96.599999999998786</v>
      </c>
      <c r="Q959" s="5">
        <f t="shared" si="239"/>
        <v>1.1013112247232595</v>
      </c>
      <c r="R959" s="5">
        <f t="shared" si="240"/>
        <v>1.1013112247232595</v>
      </c>
      <c r="S959" s="5">
        <f t="shared" si="241"/>
        <v>1.1192932278819063</v>
      </c>
      <c r="T959" s="5">
        <f t="shared" si="242"/>
        <v>1.1251762578443247</v>
      </c>
      <c r="U959" s="5">
        <f t="shared" si="243"/>
        <v>1.1251762578443247</v>
      </c>
      <c r="V959" s="5">
        <f t="shared" si="244"/>
        <v>1.1251762578443247</v>
      </c>
      <c r="W959" s="5">
        <f t="shared" si="245"/>
        <v>1.1251762578443247</v>
      </c>
      <c r="X959" s="5">
        <f t="shared" si="246"/>
        <v>1</v>
      </c>
      <c r="Y959" s="5">
        <f t="shared" si="247"/>
        <v>1.1013112247232595</v>
      </c>
      <c r="Z959" s="5">
        <f t="shared" si="248"/>
        <v>1.0069534843957115</v>
      </c>
      <c r="AA959" s="5">
        <f t="shared" si="249"/>
        <v>1.0318188192026234</v>
      </c>
      <c r="AB959" s="5">
        <f t="shared" si="250"/>
        <v>1.0318188192026234</v>
      </c>
      <c r="AC959" s="5">
        <f t="shared" si="251"/>
        <v>1.0318188192026234</v>
      </c>
      <c r="AD959" s="5">
        <f t="shared" si="252"/>
        <v>1.0318188192026234</v>
      </c>
    </row>
    <row r="960" spans="15:30" x14ac:dyDescent="0.2">
      <c r="O960" s="6">
        <f t="shared" si="237"/>
        <v>96.689999999998776</v>
      </c>
      <c r="P960" s="6">
        <f t="shared" si="238"/>
        <v>96.699999999998781</v>
      </c>
      <c r="Q960" s="5">
        <f t="shared" si="239"/>
        <v>1.100859804921861</v>
      </c>
      <c r="R960" s="5">
        <f t="shared" si="240"/>
        <v>1.100859804921861</v>
      </c>
      <c r="S960" s="5">
        <f t="shared" si="241"/>
        <v>1.1188225360813842</v>
      </c>
      <c r="T960" s="5">
        <f t="shared" si="242"/>
        <v>1.12470994977713</v>
      </c>
      <c r="U960" s="5">
        <f t="shared" si="243"/>
        <v>1.12470994977713</v>
      </c>
      <c r="V960" s="5">
        <f t="shared" si="244"/>
        <v>1.12470994977713</v>
      </c>
      <c r="W960" s="5">
        <f t="shared" si="245"/>
        <v>1.12470994977713</v>
      </c>
      <c r="X960" s="5">
        <f t="shared" si="246"/>
        <v>1</v>
      </c>
      <c r="Y960" s="5">
        <f t="shared" si="247"/>
        <v>1.100859804921861</v>
      </c>
      <c r="Z960" s="5">
        <f t="shared" si="248"/>
        <v>1.0068229736960508</v>
      </c>
      <c r="AA960" s="5">
        <f t="shared" si="249"/>
        <v>1.0315633644251392</v>
      </c>
      <c r="AB960" s="5">
        <f t="shared" si="250"/>
        <v>1.0315633644251392</v>
      </c>
      <c r="AC960" s="5">
        <f t="shared" si="251"/>
        <v>1.0315633644251392</v>
      </c>
      <c r="AD960" s="5">
        <f t="shared" si="252"/>
        <v>1.0315633644251392</v>
      </c>
    </row>
    <row r="961" spans="15:30" x14ac:dyDescent="0.2">
      <c r="O961" s="6">
        <f t="shared" si="237"/>
        <v>96.78999999999877</v>
      </c>
      <c r="P961" s="6">
        <f t="shared" si="238"/>
        <v>96.799999999998775</v>
      </c>
      <c r="Q961" s="5">
        <f t="shared" si="239"/>
        <v>1.100409995321606</v>
      </c>
      <c r="R961" s="5">
        <f t="shared" si="240"/>
        <v>1.100409995321606</v>
      </c>
      <c r="S961" s="5">
        <f t="shared" si="241"/>
        <v>1.1183534065094229</v>
      </c>
      <c r="T961" s="5">
        <f t="shared" si="242"/>
        <v>1.124245135752769</v>
      </c>
      <c r="U961" s="5">
        <f t="shared" si="243"/>
        <v>1.124245135752769</v>
      </c>
      <c r="V961" s="5">
        <f t="shared" si="244"/>
        <v>1.124245135752769</v>
      </c>
      <c r="W961" s="5">
        <f t="shared" si="245"/>
        <v>1.124245135752769</v>
      </c>
      <c r="X961" s="5">
        <f t="shared" si="246"/>
        <v>1</v>
      </c>
      <c r="Y961" s="5">
        <f t="shared" si="247"/>
        <v>1.100409995321606</v>
      </c>
      <c r="Z961" s="5">
        <f t="shared" si="248"/>
        <v>1.006693844813964</v>
      </c>
      <c r="AA961" s="5">
        <f t="shared" si="249"/>
        <v>1.0313092485749189</v>
      </c>
      <c r="AB961" s="5">
        <f t="shared" si="250"/>
        <v>1.0313092485749189</v>
      </c>
      <c r="AC961" s="5">
        <f t="shared" si="251"/>
        <v>1.0313092485749189</v>
      </c>
      <c r="AD961" s="5">
        <f t="shared" si="252"/>
        <v>1.0313092485749189</v>
      </c>
    </row>
    <row r="962" spans="15:30" x14ac:dyDescent="0.2">
      <c r="O962" s="6">
        <f t="shared" si="237"/>
        <v>96.889999999998764</v>
      </c>
      <c r="P962" s="6">
        <f t="shared" si="238"/>
        <v>96.899999999998769</v>
      </c>
      <c r="Q962" s="5">
        <f t="shared" si="239"/>
        <v>1.0999617901686987</v>
      </c>
      <c r="R962" s="5">
        <f t="shared" si="240"/>
        <v>1.0999617901686987</v>
      </c>
      <c r="S962" s="5">
        <f t="shared" si="241"/>
        <v>1.1178858336446587</v>
      </c>
      <c r="T962" s="5">
        <f t="shared" si="242"/>
        <v>1.1237818105483355</v>
      </c>
      <c r="U962" s="5">
        <f t="shared" si="243"/>
        <v>1.1237818105483355</v>
      </c>
      <c r="V962" s="5">
        <f t="shared" si="244"/>
        <v>1.1237818105483355</v>
      </c>
      <c r="W962" s="5">
        <f t="shared" si="245"/>
        <v>1.1237818105483355</v>
      </c>
      <c r="X962" s="5">
        <f t="shared" si="246"/>
        <v>1</v>
      </c>
      <c r="Y962" s="5">
        <f t="shared" si="247"/>
        <v>1.0999617901686987</v>
      </c>
      <c r="Z962" s="5">
        <f t="shared" si="248"/>
        <v>1.0065660931346379</v>
      </c>
      <c r="AA962" s="5">
        <f t="shared" si="249"/>
        <v>1.0310564670159879</v>
      </c>
      <c r="AB962" s="5">
        <f t="shared" si="250"/>
        <v>1.0310564670159879</v>
      </c>
      <c r="AC962" s="5">
        <f t="shared" si="251"/>
        <v>1.0310564670159879</v>
      </c>
      <c r="AD962" s="5">
        <f t="shared" si="252"/>
        <v>1.0310564670159879</v>
      </c>
    </row>
    <row r="963" spans="15:30" x14ac:dyDescent="0.2">
      <c r="O963" s="6">
        <f t="shared" ref="O963:O1026" si="253">P963-0.01</f>
        <v>96.989999999998759</v>
      </c>
      <c r="P963" s="6">
        <f t="shared" si="238"/>
        <v>96.999999999998764</v>
      </c>
      <c r="Q963" s="5">
        <f t="shared" si="239"/>
        <v>1.0995151837369173</v>
      </c>
      <c r="R963" s="5">
        <f t="shared" si="240"/>
        <v>1.0995151837369173</v>
      </c>
      <c r="S963" s="5">
        <f t="shared" si="241"/>
        <v>1.1174198119917751</v>
      </c>
      <c r="T963" s="5">
        <f t="shared" si="242"/>
        <v>1.1233199689652646</v>
      </c>
      <c r="U963" s="5">
        <f t="shared" si="243"/>
        <v>1.1233199689652646</v>
      </c>
      <c r="V963" s="5">
        <f t="shared" si="244"/>
        <v>1.1233199689652646</v>
      </c>
      <c r="W963" s="5">
        <f t="shared" si="245"/>
        <v>1.1233199689652646</v>
      </c>
      <c r="X963" s="5">
        <f t="shared" si="246"/>
        <v>1</v>
      </c>
      <c r="Y963" s="5">
        <f t="shared" si="247"/>
        <v>1.0995151837369173</v>
      </c>
      <c r="Z963" s="5">
        <f t="shared" si="248"/>
        <v>1.0064397140662602</v>
      </c>
      <c r="AA963" s="5">
        <f t="shared" si="249"/>
        <v>1.030805015134687</v>
      </c>
      <c r="AB963" s="5">
        <f t="shared" si="250"/>
        <v>1.030805015134687</v>
      </c>
      <c r="AC963" s="5">
        <f t="shared" si="251"/>
        <v>1.030805015134687</v>
      </c>
      <c r="AD963" s="5">
        <f t="shared" si="252"/>
        <v>1.030805015134687</v>
      </c>
    </row>
    <row r="964" spans="15:30" x14ac:dyDescent="0.2">
      <c r="O964" s="6">
        <f t="shared" si="253"/>
        <v>97.089999999998753</v>
      </c>
      <c r="P964" s="6">
        <f t="shared" ref="P964:P1027" si="254">P963+0.1</f>
        <v>97.099999999998758</v>
      </c>
      <c r="Q964" s="5">
        <f t="shared" ref="Q964:Q1027" si="255">IF($P964&gt;=$D$5,1,10^($C$5*LOG(MAX($P964,$E$5)/$D$5)^2))</f>
        <v>1.0990701703274499</v>
      </c>
      <c r="R964" s="5">
        <f t="shared" ref="R964:R1027" si="256">IF($P964&gt;=$D$6,1,10^($C$6*LOG(MAX($P964,$E$6)/$D$6)^2))</f>
        <v>1.0990701703274499</v>
      </c>
      <c r="S964" s="5">
        <f t="shared" ref="S964:S1027" si="257">IF($P964&gt;=$D$7,1,10^($C$7*LOG(MAX($P964,$E$7)/$D$7)^2))</f>
        <v>1.1169553360813538</v>
      </c>
      <c r="T964" s="5">
        <f t="shared" ref="T964:T1027" si="258">IF($P964&gt;=$D$8,1,10^($C$8*LOG(MAX($P964,$E$8)/$D$8)^2))</f>
        <v>1.1228596058291922</v>
      </c>
      <c r="U964" s="5">
        <f t="shared" ref="U964:U1027" si="259">IF($P964&gt;=$D$9,1,10^($C$9*LOG(MAX($P964,$E$9)/$D$9)^2))</f>
        <v>1.1228596058291922</v>
      </c>
      <c r="V964" s="5">
        <f t="shared" ref="V964:V1027" si="260">IF($P964&gt;=$D$10,1,10^($C$10*LOG(MAX($P964,$E$10)/$D$10)^2))</f>
        <v>1.1228596058291922</v>
      </c>
      <c r="W964" s="5">
        <f t="shared" ref="W964:W1027" si="261">IF($P964&gt;=$D$11,1,10^($C$11*LOG(MAX($P964,$E$11)/$D$11)^2))</f>
        <v>1.1228596058291922</v>
      </c>
      <c r="X964" s="5">
        <f t="shared" ref="X964:X1027" si="262">IF($P964&gt;=$H966,1,10^($G$5*LOG(MAX($P964,$I$5)/$H$5)^2))</f>
        <v>1</v>
      </c>
      <c r="Y964" s="5">
        <f t="shared" ref="Y964:Y1027" si="263">IF($P964&gt;=$H$6,1,10^($G$6*LOG(MAX($P964,$I$6)/$H$6)^2))</f>
        <v>1.0990701703274499</v>
      </c>
      <c r="Z964" s="5">
        <f t="shared" ref="Z964:Z1027" si="264">IF($P964&gt;=$H$7,1,10^($G$7*LOG(MAX($P964,$I$7)/$H$7)^2))</f>
        <v>1.0063147030398809</v>
      </c>
      <c r="AA964" s="5">
        <f t="shared" ref="AA964:AA1027" si="265">IF(P964&gt;=$H$8,1,10^($G$8*LOG(MAX($P964,$I$8)/$H$8)^2))</f>
        <v>1.0305548883395417</v>
      </c>
      <c r="AB964" s="5">
        <f t="shared" ref="AB964:AB1027" si="266">IF($P964&gt;=$H$9,1,10^($G$9*LOG(MAX($P964,$I$9)/$H$9)^2))</f>
        <v>1.0305548883395417</v>
      </c>
      <c r="AC964" s="5">
        <f t="shared" ref="AC964:AC1027" si="267">IF($P964&gt;=$H$10,1,10^($G$10*LOG(MAX($P964,$I$10)/$H$10)^2))</f>
        <v>1.0305548883395417</v>
      </c>
      <c r="AD964" s="5">
        <f t="shared" ref="AD964:AD1027" si="268">IF($P964&gt;=$H$11,1,10^($G$11*LOG(MAX($P964,$I$11)/$H$11)^2))</f>
        <v>1.0305548883395417</v>
      </c>
    </row>
    <row r="965" spans="15:30" x14ac:dyDescent="0.2">
      <c r="O965" s="6">
        <f t="shared" si="253"/>
        <v>97.189999999998747</v>
      </c>
      <c r="P965" s="6">
        <f t="shared" si="254"/>
        <v>97.199999999998752</v>
      </c>
      <c r="Q965" s="5">
        <f t="shared" si="255"/>
        <v>1.0986267442687339</v>
      </c>
      <c r="R965" s="5">
        <f t="shared" si="256"/>
        <v>1.0986267442687339</v>
      </c>
      <c r="S965" s="5">
        <f t="shared" si="257"/>
        <v>1.1164924004697214</v>
      </c>
      <c r="T965" s="5">
        <f t="shared" si="258"/>
        <v>1.1224007159898155</v>
      </c>
      <c r="U965" s="5">
        <f t="shared" si="259"/>
        <v>1.1224007159898155</v>
      </c>
      <c r="V965" s="5">
        <f t="shared" si="260"/>
        <v>1.1224007159898155</v>
      </c>
      <c r="W965" s="5">
        <f t="shared" si="261"/>
        <v>1.1224007159898155</v>
      </c>
      <c r="X965" s="5">
        <f t="shared" si="262"/>
        <v>1</v>
      </c>
      <c r="Y965" s="5">
        <f t="shared" si="263"/>
        <v>1.0986267442687339</v>
      </c>
      <c r="Z965" s="5">
        <f t="shared" si="264"/>
        <v>1.0061910555092715</v>
      </c>
      <c r="AA965" s="5">
        <f t="shared" si="265"/>
        <v>1.0303060820611289</v>
      </c>
      <c r="AB965" s="5">
        <f t="shared" si="266"/>
        <v>1.0303060820611289</v>
      </c>
      <c r="AC965" s="5">
        <f t="shared" si="267"/>
        <v>1.0303060820611289</v>
      </c>
      <c r="AD965" s="5">
        <f t="shared" si="268"/>
        <v>1.0303060820611289</v>
      </c>
    </row>
    <row r="966" spans="15:30" x14ac:dyDescent="0.2">
      <c r="O966" s="6">
        <f t="shared" si="253"/>
        <v>97.289999999998741</v>
      </c>
      <c r="P966" s="6">
        <f t="shared" si="254"/>
        <v>97.299999999998747</v>
      </c>
      <c r="Q966" s="5">
        <f t="shared" si="255"/>
        <v>1.098184899916294</v>
      </c>
      <c r="R966" s="5">
        <f t="shared" si="256"/>
        <v>1.098184899916294</v>
      </c>
      <c r="S966" s="5">
        <f t="shared" si="257"/>
        <v>1.1160309997388012</v>
      </c>
      <c r="T966" s="5">
        <f t="shared" si="258"/>
        <v>1.1219432943207546</v>
      </c>
      <c r="U966" s="5">
        <f t="shared" si="259"/>
        <v>1.1219432943207546</v>
      </c>
      <c r="V966" s="5">
        <f t="shared" si="260"/>
        <v>1.1219432943207546</v>
      </c>
      <c r="W966" s="5">
        <f t="shared" si="261"/>
        <v>1.1219432943207546</v>
      </c>
      <c r="X966" s="5">
        <f t="shared" si="262"/>
        <v>1</v>
      </c>
      <c r="Y966" s="5">
        <f t="shared" si="263"/>
        <v>1.098184899916294</v>
      </c>
      <c r="Z966" s="5">
        <f t="shared" si="264"/>
        <v>1.0060687669507888</v>
      </c>
      <c r="AA966" s="5">
        <f t="shared" si="265"/>
        <v>1.0300585917519489</v>
      </c>
      <c r="AB966" s="5">
        <f t="shared" si="266"/>
        <v>1.0300585917519489</v>
      </c>
      <c r="AC966" s="5">
        <f t="shared" si="267"/>
        <v>1.0300585917519489</v>
      </c>
      <c r="AD966" s="5">
        <f t="shared" si="268"/>
        <v>1.0300585917519489</v>
      </c>
    </row>
    <row r="967" spans="15:30" x14ac:dyDescent="0.2">
      <c r="O967" s="6">
        <f t="shared" si="253"/>
        <v>97.389999999998736</v>
      </c>
      <c r="P967" s="6">
        <f t="shared" si="254"/>
        <v>97.399999999998741</v>
      </c>
      <c r="Q967" s="5">
        <f t="shared" si="255"/>
        <v>1.0977446316525838</v>
      </c>
      <c r="R967" s="5">
        <f t="shared" si="256"/>
        <v>1.0977446316525838</v>
      </c>
      <c r="S967" s="5">
        <f t="shared" si="257"/>
        <v>1.1155711284959642</v>
      </c>
      <c r="T967" s="5">
        <f t="shared" si="258"/>
        <v>1.1214873357194151</v>
      </c>
      <c r="U967" s="5">
        <f t="shared" si="259"/>
        <v>1.1214873357194151</v>
      </c>
      <c r="V967" s="5">
        <f t="shared" si="260"/>
        <v>1.1214873357194151</v>
      </c>
      <c r="W967" s="5">
        <f t="shared" si="261"/>
        <v>1.1214873357194151</v>
      </c>
      <c r="X967" s="5">
        <f t="shared" si="262"/>
        <v>1</v>
      </c>
      <c r="Y967" s="5">
        <f t="shared" si="263"/>
        <v>1.0977446316525838</v>
      </c>
      <c r="Z967" s="5">
        <f t="shared" si="264"/>
        <v>1.0059478328632379</v>
      </c>
      <c r="AA967" s="5">
        <f t="shared" si="265"/>
        <v>1.0298124128862933</v>
      </c>
      <c r="AB967" s="5">
        <f t="shared" si="266"/>
        <v>1.0298124128862933</v>
      </c>
      <c r="AC967" s="5">
        <f t="shared" si="267"/>
        <v>1.0298124128862933</v>
      </c>
      <c r="AD967" s="5">
        <f t="shared" si="268"/>
        <v>1.0298124128862933</v>
      </c>
    </row>
    <row r="968" spans="15:30" x14ac:dyDescent="0.2">
      <c r="O968" s="6">
        <f t="shared" si="253"/>
        <v>97.48999999999873</v>
      </c>
      <c r="P968" s="6">
        <f t="shared" si="254"/>
        <v>97.499999999998735</v>
      </c>
      <c r="Q968" s="5">
        <f t="shared" si="255"/>
        <v>1.0973059338868267</v>
      </c>
      <c r="R968" s="5">
        <f t="shared" si="256"/>
        <v>1.0973059338868267</v>
      </c>
      <c r="S968" s="5">
        <f t="shared" si="257"/>
        <v>1.1151127813738815</v>
      </c>
      <c r="T968" s="5">
        <f t="shared" si="258"/>
        <v>1.1210328351068513</v>
      </c>
      <c r="U968" s="5">
        <f t="shared" si="259"/>
        <v>1.1210328351068513</v>
      </c>
      <c r="V968" s="5">
        <f t="shared" si="260"/>
        <v>1.1210328351068513</v>
      </c>
      <c r="W968" s="5">
        <f t="shared" si="261"/>
        <v>1.1210328351068513</v>
      </c>
      <c r="X968" s="5">
        <f t="shared" si="262"/>
        <v>1</v>
      </c>
      <c r="Y968" s="5">
        <f t="shared" si="263"/>
        <v>1.0973059338868267</v>
      </c>
      <c r="Z968" s="5">
        <f t="shared" si="264"/>
        <v>1.005828248767735</v>
      </c>
      <c r="AA968" s="5">
        <f t="shared" si="265"/>
        <v>1.0295675409601188</v>
      </c>
      <c r="AB968" s="5">
        <f t="shared" si="266"/>
        <v>1.0295675409601188</v>
      </c>
      <c r="AC968" s="5">
        <f t="shared" si="267"/>
        <v>1.0295675409601188</v>
      </c>
      <c r="AD968" s="5">
        <f t="shared" si="268"/>
        <v>1.0295675409601188</v>
      </c>
    </row>
    <row r="969" spans="15:30" x14ac:dyDescent="0.2">
      <c r="O969" s="6">
        <f t="shared" si="253"/>
        <v>97.589999999998724</v>
      </c>
      <c r="P969" s="6">
        <f t="shared" si="254"/>
        <v>97.59999999999873</v>
      </c>
      <c r="Q969" s="5">
        <f t="shared" si="255"/>
        <v>1.0968688010548595</v>
      </c>
      <c r="R969" s="5">
        <f t="shared" si="256"/>
        <v>1.0968688010548595</v>
      </c>
      <c r="S969" s="5">
        <f t="shared" si="257"/>
        <v>1.114655953030377</v>
      </c>
      <c r="T969" s="5">
        <f t="shared" si="258"/>
        <v>1.1205797874276313</v>
      </c>
      <c r="U969" s="5">
        <f t="shared" si="259"/>
        <v>1.1205797874276313</v>
      </c>
      <c r="V969" s="5">
        <f t="shared" si="260"/>
        <v>1.1205797874276313</v>
      </c>
      <c r="W969" s="5">
        <f t="shared" si="261"/>
        <v>1.1205797874276313</v>
      </c>
      <c r="X969" s="5">
        <f t="shared" si="262"/>
        <v>1</v>
      </c>
      <c r="Y969" s="5">
        <f t="shared" si="263"/>
        <v>1.0968688010548595</v>
      </c>
      <c r="Z969" s="5">
        <f t="shared" si="264"/>
        <v>1.0057100102075747</v>
      </c>
      <c r="AA969" s="5">
        <f t="shared" si="265"/>
        <v>1.0293239714909179</v>
      </c>
      <c r="AB969" s="5">
        <f t="shared" si="266"/>
        <v>1.0293239714909179</v>
      </c>
      <c r="AC969" s="5">
        <f t="shared" si="267"/>
        <v>1.0293239714909179</v>
      </c>
      <c r="AD969" s="5">
        <f t="shared" si="268"/>
        <v>1.0293239714909179</v>
      </c>
    </row>
    <row r="970" spans="15:30" x14ac:dyDescent="0.2">
      <c r="O970" s="6">
        <f t="shared" si="253"/>
        <v>97.689999999998719</v>
      </c>
      <c r="P970" s="6">
        <f t="shared" si="254"/>
        <v>97.699999999998724</v>
      </c>
      <c r="Q970" s="5">
        <f t="shared" si="255"/>
        <v>1.0964332276189748</v>
      </c>
      <c r="R970" s="5">
        <f t="shared" si="256"/>
        <v>1.0964332276189748</v>
      </c>
      <c r="S970" s="5">
        <f t="shared" si="257"/>
        <v>1.1142006381482827</v>
      </c>
      <c r="T970" s="5">
        <f t="shared" si="258"/>
        <v>1.1201281876497016</v>
      </c>
      <c r="U970" s="5">
        <f t="shared" si="259"/>
        <v>1.1201281876497016</v>
      </c>
      <c r="V970" s="5">
        <f t="shared" si="260"/>
        <v>1.1201281876497016</v>
      </c>
      <c r="W970" s="5">
        <f t="shared" si="261"/>
        <v>1.1201281876497016</v>
      </c>
      <c r="X970" s="5">
        <f t="shared" si="262"/>
        <v>1</v>
      </c>
      <c r="Y970" s="5">
        <f t="shared" si="263"/>
        <v>1.0964332276189748</v>
      </c>
      <c r="Z970" s="5">
        <f t="shared" si="264"/>
        <v>1.0055931127480939</v>
      </c>
      <c r="AA970" s="5">
        <f t="shared" si="265"/>
        <v>1.0290817000175929</v>
      </c>
      <c r="AB970" s="5">
        <f t="shared" si="266"/>
        <v>1.0290817000175929</v>
      </c>
      <c r="AC970" s="5">
        <f t="shared" si="267"/>
        <v>1.0290817000175929</v>
      </c>
      <c r="AD970" s="5">
        <f t="shared" si="268"/>
        <v>1.0290817000175929</v>
      </c>
    </row>
    <row r="971" spans="15:30" x14ac:dyDescent="0.2">
      <c r="O971" s="6">
        <f t="shared" si="253"/>
        <v>97.789999999998713</v>
      </c>
      <c r="P971" s="6">
        <f t="shared" si="254"/>
        <v>97.799999999998718</v>
      </c>
      <c r="Q971" s="5">
        <f t="shared" si="255"/>
        <v>1.0959992080677672</v>
      </c>
      <c r="R971" s="5">
        <f t="shared" si="256"/>
        <v>1.0959992080677672</v>
      </c>
      <c r="S971" s="5">
        <f t="shared" si="257"/>
        <v>1.1137468314352943</v>
      </c>
      <c r="T971" s="5">
        <f t="shared" si="258"/>
        <v>1.119678030764254</v>
      </c>
      <c r="U971" s="5">
        <f t="shared" si="259"/>
        <v>1.119678030764254</v>
      </c>
      <c r="V971" s="5">
        <f t="shared" si="260"/>
        <v>1.119678030764254</v>
      </c>
      <c r="W971" s="5">
        <f t="shared" si="261"/>
        <v>1.119678030764254</v>
      </c>
      <c r="X971" s="5">
        <f t="shared" si="262"/>
        <v>1</v>
      </c>
      <c r="Y971" s="5">
        <f t="shared" si="263"/>
        <v>1.0959992080677672</v>
      </c>
      <c r="Z971" s="5">
        <f t="shared" si="264"/>
        <v>1.0054775519765407</v>
      </c>
      <c r="AA971" s="5">
        <f t="shared" si="265"/>
        <v>1.0288407221003295</v>
      </c>
      <c r="AB971" s="5">
        <f t="shared" si="266"/>
        <v>1.0288407221003295</v>
      </c>
      <c r="AC971" s="5">
        <f t="shared" si="267"/>
        <v>1.0288407221003295</v>
      </c>
      <c r="AD971" s="5">
        <f t="shared" si="268"/>
        <v>1.0288407221003295</v>
      </c>
    </row>
    <row r="972" spans="15:30" x14ac:dyDescent="0.2">
      <c r="O972" s="6">
        <f t="shared" si="253"/>
        <v>97.889999999998707</v>
      </c>
      <c r="P972" s="6">
        <f t="shared" si="254"/>
        <v>97.899999999998712</v>
      </c>
      <c r="Q972" s="5">
        <f t="shared" si="255"/>
        <v>1.0955667369159787</v>
      </c>
      <c r="R972" s="5">
        <f t="shared" si="256"/>
        <v>1.0955667369159787</v>
      </c>
      <c r="S972" s="5">
        <f t="shared" si="257"/>
        <v>1.1132945276238257</v>
      </c>
      <c r="T972" s="5">
        <f t="shared" si="258"/>
        <v>1.119229311785592</v>
      </c>
      <c r="U972" s="5">
        <f t="shared" si="259"/>
        <v>1.119229311785592</v>
      </c>
      <c r="V972" s="5">
        <f t="shared" si="260"/>
        <v>1.119229311785592</v>
      </c>
      <c r="W972" s="5">
        <f t="shared" si="261"/>
        <v>1.119229311785592</v>
      </c>
      <c r="X972" s="5">
        <f t="shared" si="262"/>
        <v>1</v>
      </c>
      <c r="Y972" s="5">
        <f t="shared" si="263"/>
        <v>1.0955667369159787</v>
      </c>
      <c r="Z972" s="5">
        <f t="shared" si="264"/>
        <v>1.005363323501941</v>
      </c>
      <c r="AA972" s="5">
        <f t="shared" si="265"/>
        <v>1.0286010333204725</v>
      </c>
      <c r="AB972" s="5">
        <f t="shared" si="266"/>
        <v>1.0286010333204725</v>
      </c>
      <c r="AC972" s="5">
        <f t="shared" si="267"/>
        <v>1.0286010333204725</v>
      </c>
      <c r="AD972" s="5">
        <f t="shared" si="268"/>
        <v>1.0286010333204725</v>
      </c>
    </row>
    <row r="973" spans="15:30" x14ac:dyDescent="0.2">
      <c r="O973" s="6">
        <f t="shared" si="253"/>
        <v>97.989999999998702</v>
      </c>
      <c r="P973" s="6">
        <f t="shared" si="254"/>
        <v>97.999999999998707</v>
      </c>
      <c r="Q973" s="5">
        <f t="shared" si="255"/>
        <v>1.0951358087043457</v>
      </c>
      <c r="R973" s="5">
        <f t="shared" si="256"/>
        <v>1.0951358087043457</v>
      </c>
      <c r="S973" s="5">
        <f t="shared" si="257"/>
        <v>1.1128437214708691</v>
      </c>
      <c r="T973" s="5">
        <f t="shared" si="258"/>
        <v>1.1187820257509997</v>
      </c>
      <c r="U973" s="5">
        <f t="shared" si="259"/>
        <v>1.1187820257509997</v>
      </c>
      <c r="V973" s="5">
        <f t="shared" si="260"/>
        <v>1.1187820257509997</v>
      </c>
      <c r="W973" s="5">
        <f t="shared" si="261"/>
        <v>1.1187820257509997</v>
      </c>
      <c r="X973" s="5">
        <f t="shared" si="262"/>
        <v>1</v>
      </c>
      <c r="Y973" s="5">
        <f t="shared" si="263"/>
        <v>1.0951358087043457</v>
      </c>
      <c r="Z973" s="5">
        <f t="shared" si="264"/>
        <v>1.0052504229549688</v>
      </c>
      <c r="AA973" s="5">
        <f t="shared" si="265"/>
        <v>1.0283626292804009</v>
      </c>
      <c r="AB973" s="5">
        <f t="shared" si="266"/>
        <v>1.0283626292804009</v>
      </c>
      <c r="AC973" s="5">
        <f t="shared" si="267"/>
        <v>1.0283626292804009</v>
      </c>
      <c r="AD973" s="5">
        <f t="shared" si="268"/>
        <v>1.0283626292804009</v>
      </c>
    </row>
    <row r="974" spans="15:30" x14ac:dyDescent="0.2">
      <c r="O974" s="6">
        <f t="shared" si="253"/>
        <v>98.089999999998696</v>
      </c>
      <c r="P974" s="6">
        <f t="shared" si="254"/>
        <v>98.099999999998701</v>
      </c>
      <c r="Q974" s="5">
        <f t="shared" si="255"/>
        <v>1.0947064179994472</v>
      </c>
      <c r="R974" s="5">
        <f t="shared" si="256"/>
        <v>1.0947064179994472</v>
      </c>
      <c r="S974" s="5">
        <f t="shared" si="257"/>
        <v>1.1123944077578511</v>
      </c>
      <c r="T974" s="5">
        <f t="shared" si="258"/>
        <v>1.1183361677206103</v>
      </c>
      <c r="U974" s="5">
        <f t="shared" si="259"/>
        <v>1.1183361677206103</v>
      </c>
      <c r="V974" s="5">
        <f t="shared" si="260"/>
        <v>1.1183361677206103</v>
      </c>
      <c r="W974" s="5">
        <f t="shared" si="261"/>
        <v>1.1183361677206103</v>
      </c>
      <c r="X974" s="5">
        <f t="shared" si="262"/>
        <v>1</v>
      </c>
      <c r="Y974" s="5">
        <f t="shared" si="263"/>
        <v>1.0947064179994472</v>
      </c>
      <c r="Z974" s="5">
        <f t="shared" si="264"/>
        <v>1.0051388459878146</v>
      </c>
      <c r="AA974" s="5">
        <f t="shared" si="265"/>
        <v>1.0281255056034049</v>
      </c>
      <c r="AB974" s="5">
        <f t="shared" si="266"/>
        <v>1.0281255056034049</v>
      </c>
      <c r="AC974" s="5">
        <f t="shared" si="267"/>
        <v>1.0281255056034049</v>
      </c>
      <c r="AD974" s="5">
        <f t="shared" si="268"/>
        <v>1.0281255056034049</v>
      </c>
    </row>
    <row r="975" spans="15:30" x14ac:dyDescent="0.2">
      <c r="O975" s="6">
        <f t="shared" si="253"/>
        <v>98.18999999999869</v>
      </c>
      <c r="P975" s="6">
        <f t="shared" si="254"/>
        <v>98.199999999998695</v>
      </c>
      <c r="Q975" s="5">
        <f t="shared" si="255"/>
        <v>1.094278559393554</v>
      </c>
      <c r="R975" s="5">
        <f t="shared" si="256"/>
        <v>1.094278559393554</v>
      </c>
      <c r="S975" s="5">
        <f t="shared" si="257"/>
        <v>1.1119465812904934</v>
      </c>
      <c r="T975" s="5">
        <f t="shared" si="258"/>
        <v>1.1178917327772762</v>
      </c>
      <c r="U975" s="5">
        <f t="shared" si="259"/>
        <v>1.1178917327772762</v>
      </c>
      <c r="V975" s="5">
        <f t="shared" si="260"/>
        <v>1.1178917327772762</v>
      </c>
      <c r="W975" s="5">
        <f t="shared" si="261"/>
        <v>1.1178917327772762</v>
      </c>
      <c r="X975" s="5">
        <f t="shared" si="262"/>
        <v>1</v>
      </c>
      <c r="Y975" s="5">
        <f t="shared" si="263"/>
        <v>1.094278559393554</v>
      </c>
      <c r="Z975" s="5">
        <f t="shared" si="264"/>
        <v>1.0050285882740575</v>
      </c>
      <c r="AA975" s="5">
        <f t="shared" si="265"/>
        <v>1.0278896579335637</v>
      </c>
      <c r="AB975" s="5">
        <f t="shared" si="266"/>
        <v>1.0278896579335637</v>
      </c>
      <c r="AC975" s="5">
        <f t="shared" si="267"/>
        <v>1.0278896579335637</v>
      </c>
      <c r="AD975" s="5">
        <f t="shared" si="268"/>
        <v>1.0278896579335637</v>
      </c>
    </row>
    <row r="976" spans="15:30" x14ac:dyDescent="0.2">
      <c r="O976" s="6">
        <f t="shared" si="253"/>
        <v>98.289999999998685</v>
      </c>
      <c r="P976" s="6">
        <f t="shared" si="254"/>
        <v>98.29999999999869</v>
      </c>
      <c r="Q976" s="5">
        <f t="shared" si="255"/>
        <v>1.0938522275044791</v>
      </c>
      <c r="R976" s="5">
        <f t="shared" si="256"/>
        <v>1.0938522275044791</v>
      </c>
      <c r="S976" s="5">
        <f t="shared" si="257"/>
        <v>1.1115002368986717</v>
      </c>
      <c r="T976" s="5">
        <f t="shared" si="258"/>
        <v>1.1174487160264388</v>
      </c>
      <c r="U976" s="5">
        <f t="shared" si="259"/>
        <v>1.1174487160264388</v>
      </c>
      <c r="V976" s="5">
        <f t="shared" si="260"/>
        <v>1.1174487160264388</v>
      </c>
      <c r="W976" s="5">
        <f t="shared" si="261"/>
        <v>1.1174487160264388</v>
      </c>
      <c r="X976" s="5">
        <f t="shared" si="262"/>
        <v>1</v>
      </c>
      <c r="Y976" s="5">
        <f t="shared" si="263"/>
        <v>1.0938522275044791</v>
      </c>
      <c r="Z976" s="5">
        <f t="shared" si="264"/>
        <v>1.0049196455085363</v>
      </c>
      <c r="AA976" s="5">
        <f t="shared" si="265"/>
        <v>1.0276550819356238</v>
      </c>
      <c r="AB976" s="5">
        <f t="shared" si="266"/>
        <v>1.0276550819356238</v>
      </c>
      <c r="AC976" s="5">
        <f t="shared" si="267"/>
        <v>1.0276550819356238</v>
      </c>
      <c r="AD976" s="5">
        <f t="shared" si="268"/>
        <v>1.0276550819356238</v>
      </c>
    </row>
    <row r="977" spans="15:30" x14ac:dyDescent="0.2">
      <c r="O977" s="6">
        <f t="shared" si="253"/>
        <v>98.389999999998679</v>
      </c>
      <c r="P977" s="6">
        <f t="shared" si="254"/>
        <v>98.399999999998684</v>
      </c>
      <c r="Q977" s="5">
        <f t="shared" si="255"/>
        <v>1.0934274169754283</v>
      </c>
      <c r="R977" s="5">
        <f t="shared" si="256"/>
        <v>1.0934274169754283</v>
      </c>
      <c r="S977" s="5">
        <f t="shared" si="257"/>
        <v>1.1110553694362788</v>
      </c>
      <c r="T977" s="5">
        <f t="shared" si="258"/>
        <v>1.1170071125960022</v>
      </c>
      <c r="U977" s="5">
        <f t="shared" si="259"/>
        <v>1.1170071125960022</v>
      </c>
      <c r="V977" s="5">
        <f t="shared" si="260"/>
        <v>1.1170071125960022</v>
      </c>
      <c r="W977" s="5">
        <f t="shared" si="261"/>
        <v>1.1170071125960022</v>
      </c>
      <c r="X977" s="5">
        <f t="shared" si="262"/>
        <v>1</v>
      </c>
      <c r="Y977" s="5">
        <f t="shared" si="263"/>
        <v>1.0934274169754283</v>
      </c>
      <c r="Z977" s="5">
        <f t="shared" si="264"/>
        <v>1.0048120134072223</v>
      </c>
      <c r="AA977" s="5">
        <f t="shared" si="265"/>
        <v>1.0274217732948778</v>
      </c>
      <c r="AB977" s="5">
        <f t="shared" si="266"/>
        <v>1.0274217732948778</v>
      </c>
      <c r="AC977" s="5">
        <f t="shared" si="267"/>
        <v>1.0274217732948778</v>
      </c>
      <c r="AD977" s="5">
        <f t="shared" si="268"/>
        <v>1.0274217732948778</v>
      </c>
    </row>
    <row r="978" spans="15:30" x14ac:dyDescent="0.2">
      <c r="O978" s="6">
        <f t="shared" si="253"/>
        <v>98.489999999998673</v>
      </c>
      <c r="P978" s="6">
        <f t="shared" si="254"/>
        <v>98.499999999998678</v>
      </c>
      <c r="Q978" s="5">
        <f t="shared" si="255"/>
        <v>1.093004122474853</v>
      </c>
      <c r="R978" s="5">
        <f t="shared" si="256"/>
        <v>1.093004122474853</v>
      </c>
      <c r="S978" s="5">
        <f t="shared" si="257"/>
        <v>1.1106119737810853</v>
      </c>
      <c r="T978" s="5">
        <f t="shared" si="258"/>
        <v>1.1165669176362036</v>
      </c>
      <c r="U978" s="5">
        <f t="shared" si="259"/>
        <v>1.1165669176362036</v>
      </c>
      <c r="V978" s="5">
        <f t="shared" si="260"/>
        <v>1.1165669176362036</v>
      </c>
      <c r="W978" s="5">
        <f t="shared" si="261"/>
        <v>1.1165669176362036</v>
      </c>
      <c r="X978" s="5">
        <f t="shared" si="262"/>
        <v>1</v>
      </c>
      <c r="Y978" s="5">
        <f t="shared" si="263"/>
        <v>1.093004122474853</v>
      </c>
      <c r="Z978" s="5">
        <f t="shared" si="264"/>
        <v>1.0047056877070926</v>
      </c>
      <c r="AA978" s="5">
        <f t="shared" si="265"/>
        <v>1.0271897277170454</v>
      </c>
      <c r="AB978" s="5">
        <f t="shared" si="266"/>
        <v>1.0271897277170454</v>
      </c>
      <c r="AC978" s="5">
        <f t="shared" si="267"/>
        <v>1.0271897277170454</v>
      </c>
      <c r="AD978" s="5">
        <f t="shared" si="268"/>
        <v>1.0271897277170454</v>
      </c>
    </row>
    <row r="979" spans="15:30" x14ac:dyDescent="0.2">
      <c r="O979" s="6">
        <f t="shared" si="253"/>
        <v>98.589999999998668</v>
      </c>
      <c r="P979" s="6">
        <f t="shared" si="254"/>
        <v>98.599999999998673</v>
      </c>
      <c r="Q979" s="5">
        <f t="shared" si="255"/>
        <v>1.0925823386963036</v>
      </c>
      <c r="R979" s="5">
        <f t="shared" si="256"/>
        <v>1.0925823386963036</v>
      </c>
      <c r="S979" s="5">
        <f t="shared" si="257"/>
        <v>1.1101700448346032</v>
      </c>
      <c r="T979" s="5">
        <f t="shared" si="258"/>
        <v>1.1161281263194875</v>
      </c>
      <c r="U979" s="5">
        <f t="shared" si="259"/>
        <v>1.1161281263194875</v>
      </c>
      <c r="V979" s="5">
        <f t="shared" si="260"/>
        <v>1.1161281263194875</v>
      </c>
      <c r="W979" s="5">
        <f t="shared" si="261"/>
        <v>1.1161281263194875</v>
      </c>
      <c r="X979" s="5">
        <f t="shared" si="262"/>
        <v>1</v>
      </c>
      <c r="Y979" s="5">
        <f t="shared" si="263"/>
        <v>1.0925823386963036</v>
      </c>
      <c r="Z979" s="5">
        <f t="shared" si="264"/>
        <v>1.004600664166005</v>
      </c>
      <c r="AA979" s="5">
        <f t="shared" si="265"/>
        <v>1.0269589409281534</v>
      </c>
      <c r="AB979" s="5">
        <f t="shared" si="266"/>
        <v>1.0269589409281534</v>
      </c>
      <c r="AC979" s="5">
        <f t="shared" si="267"/>
        <v>1.0269589409281534</v>
      </c>
      <c r="AD979" s="5">
        <f t="shared" si="268"/>
        <v>1.0269589409281534</v>
      </c>
    </row>
    <row r="980" spans="15:30" x14ac:dyDescent="0.2">
      <c r="O980" s="6">
        <f t="shared" si="253"/>
        <v>98.689999999998662</v>
      </c>
      <c r="P980" s="6">
        <f t="shared" si="254"/>
        <v>98.699999999998667</v>
      </c>
      <c r="Q980" s="5">
        <f t="shared" si="255"/>
        <v>1.0921620603582833</v>
      </c>
      <c r="R980" s="5">
        <f t="shared" si="256"/>
        <v>1.0921620603582833</v>
      </c>
      <c r="S980" s="5">
        <f t="shared" si="257"/>
        <v>1.1097295775219498</v>
      </c>
      <c r="T980" s="5">
        <f t="shared" si="258"/>
        <v>1.1156907338403801</v>
      </c>
      <c r="U980" s="5">
        <f t="shared" si="259"/>
        <v>1.1156907338403801</v>
      </c>
      <c r="V980" s="5">
        <f t="shared" si="260"/>
        <v>1.1156907338403801</v>
      </c>
      <c r="W980" s="5">
        <f t="shared" si="261"/>
        <v>1.1156907338403801</v>
      </c>
      <c r="X980" s="5">
        <f t="shared" si="262"/>
        <v>1</v>
      </c>
      <c r="Y980" s="5">
        <f t="shared" si="263"/>
        <v>1.0921620603582833</v>
      </c>
      <c r="Z980" s="5">
        <f t="shared" si="264"/>
        <v>1.004496938562573</v>
      </c>
      <c r="AA980" s="5">
        <f t="shared" si="265"/>
        <v>1.0267294086744183</v>
      </c>
      <c r="AB980" s="5">
        <f t="shared" si="266"/>
        <v>1.0267294086744183</v>
      </c>
      <c r="AC980" s="5">
        <f t="shared" si="267"/>
        <v>1.0267294086744183</v>
      </c>
      <c r="AD980" s="5">
        <f t="shared" si="268"/>
        <v>1.0267294086744183</v>
      </c>
    </row>
    <row r="981" spans="15:30" x14ac:dyDescent="0.2">
      <c r="O981" s="6">
        <f t="shared" si="253"/>
        <v>98.789999999998656</v>
      </c>
      <c r="P981" s="6">
        <f t="shared" si="254"/>
        <v>98.799999999998661</v>
      </c>
      <c r="Q981" s="5">
        <f t="shared" si="255"/>
        <v>1.0917432822041038</v>
      </c>
      <c r="R981" s="5">
        <f t="shared" si="256"/>
        <v>1.0917432822041038</v>
      </c>
      <c r="S981" s="5">
        <f t="shared" si="257"/>
        <v>1.1092905667917132</v>
      </c>
      <c r="T981" s="5">
        <f t="shared" si="258"/>
        <v>1.1152547354153635</v>
      </c>
      <c r="U981" s="5">
        <f t="shared" si="259"/>
        <v>1.1152547354153635</v>
      </c>
      <c r="V981" s="5">
        <f t="shared" si="260"/>
        <v>1.1152547354153635</v>
      </c>
      <c r="W981" s="5">
        <f t="shared" si="261"/>
        <v>1.1152547354153635</v>
      </c>
      <c r="X981" s="5">
        <f t="shared" si="262"/>
        <v>1</v>
      </c>
      <c r="Y981" s="5">
        <f t="shared" si="263"/>
        <v>1.0917432822041038</v>
      </c>
      <c r="Z981" s="5">
        <f t="shared" si="264"/>
        <v>1.0043945066960425</v>
      </c>
      <c r="AA981" s="5">
        <f t="shared" si="265"/>
        <v>1.026501126722128</v>
      </c>
      <c r="AB981" s="5">
        <f t="shared" si="266"/>
        <v>1.026501126722128</v>
      </c>
      <c r="AC981" s="5">
        <f t="shared" si="267"/>
        <v>1.026501126722128</v>
      </c>
      <c r="AD981" s="5">
        <f t="shared" si="268"/>
        <v>1.026501126722128</v>
      </c>
    </row>
    <row r="982" spans="15:30" x14ac:dyDescent="0.2">
      <c r="O982" s="6">
        <f t="shared" si="253"/>
        <v>98.889999999998651</v>
      </c>
      <c r="P982" s="6">
        <f t="shared" si="254"/>
        <v>98.899999999998656</v>
      </c>
      <c r="Q982" s="5">
        <f t="shared" si="255"/>
        <v>1.0913259990017412</v>
      </c>
      <c r="R982" s="5">
        <f t="shared" si="256"/>
        <v>1.0913259990017412</v>
      </c>
      <c r="S982" s="5">
        <f t="shared" si="257"/>
        <v>1.1088530076158176</v>
      </c>
      <c r="T982" s="5">
        <f t="shared" si="258"/>
        <v>1.1148201262827528</v>
      </c>
      <c r="U982" s="5">
        <f t="shared" si="259"/>
        <v>1.1148201262827528</v>
      </c>
      <c r="V982" s="5">
        <f t="shared" si="260"/>
        <v>1.1148201262827528</v>
      </c>
      <c r="W982" s="5">
        <f t="shared" si="261"/>
        <v>1.1148201262827528</v>
      </c>
      <c r="X982" s="5">
        <f t="shared" si="262"/>
        <v>1</v>
      </c>
      <c r="Y982" s="5">
        <f t="shared" si="263"/>
        <v>1.0913259990017412</v>
      </c>
      <c r="Z982" s="5">
        <f t="shared" si="264"/>
        <v>1.0042933643861678</v>
      </c>
      <c r="AA982" s="5">
        <f t="shared" si="265"/>
        <v>1.0262740908575263</v>
      </c>
      <c r="AB982" s="5">
        <f t="shared" si="266"/>
        <v>1.0262740908575263</v>
      </c>
      <c r="AC982" s="5">
        <f t="shared" si="267"/>
        <v>1.0262740908575263</v>
      </c>
      <c r="AD982" s="5">
        <f t="shared" si="268"/>
        <v>1.0262740908575263</v>
      </c>
    </row>
    <row r="983" spans="15:30" x14ac:dyDescent="0.2">
      <c r="O983" s="6">
        <f t="shared" si="253"/>
        <v>98.989999999998645</v>
      </c>
      <c r="P983" s="6">
        <f t="shared" si="254"/>
        <v>98.99999999999865</v>
      </c>
      <c r="Q983" s="5">
        <f t="shared" si="255"/>
        <v>1.0909102055436941</v>
      </c>
      <c r="R983" s="5">
        <f t="shared" si="256"/>
        <v>1.0909102055436941</v>
      </c>
      <c r="S983" s="5">
        <f t="shared" si="257"/>
        <v>1.1084168949893902</v>
      </c>
      <c r="T983" s="5">
        <f t="shared" si="258"/>
        <v>1.114386901702572</v>
      </c>
      <c r="U983" s="5">
        <f t="shared" si="259"/>
        <v>1.114386901702572</v>
      </c>
      <c r="V983" s="5">
        <f t="shared" si="260"/>
        <v>1.114386901702572</v>
      </c>
      <c r="W983" s="5">
        <f t="shared" si="261"/>
        <v>1.114386901702572</v>
      </c>
      <c r="X983" s="5">
        <f t="shared" si="262"/>
        <v>1</v>
      </c>
      <c r="Y983" s="5">
        <f t="shared" si="263"/>
        <v>1.0909102055436941</v>
      </c>
      <c r="Z983" s="5">
        <f t="shared" si="264"/>
        <v>1.0041935074730908</v>
      </c>
      <c r="AA983" s="5">
        <f t="shared" si="265"/>
        <v>1.0260482968866957</v>
      </c>
      <c r="AB983" s="5">
        <f t="shared" si="266"/>
        <v>1.0260482968866957</v>
      </c>
      <c r="AC983" s="5">
        <f t="shared" si="267"/>
        <v>1.0260482968866957</v>
      </c>
      <c r="AD983" s="5">
        <f t="shared" si="268"/>
        <v>1.0260482968866957</v>
      </c>
    </row>
    <row r="984" spans="15:30" x14ac:dyDescent="0.2">
      <c r="O984" s="6">
        <f t="shared" si="253"/>
        <v>99.089999999998639</v>
      </c>
      <c r="P984" s="6">
        <f t="shared" si="254"/>
        <v>99.099999999998644</v>
      </c>
      <c r="Q984" s="5">
        <f t="shared" si="255"/>
        <v>1.0904958966468405</v>
      </c>
      <c r="R984" s="5">
        <f t="shared" si="256"/>
        <v>1.0904958966468405</v>
      </c>
      <c r="S984" s="5">
        <f t="shared" si="257"/>
        <v>1.1079822239306294</v>
      </c>
      <c r="T984" s="5">
        <f t="shared" si="258"/>
        <v>1.1139550569564318</v>
      </c>
      <c r="U984" s="5">
        <f t="shared" si="259"/>
        <v>1.1139550569564318</v>
      </c>
      <c r="V984" s="5">
        <f t="shared" si="260"/>
        <v>1.1139550569564318</v>
      </c>
      <c r="W984" s="5">
        <f t="shared" si="261"/>
        <v>1.1139550569564318</v>
      </c>
      <c r="X984" s="5">
        <f t="shared" si="262"/>
        <v>1</v>
      </c>
      <c r="Y984" s="5">
        <f t="shared" si="263"/>
        <v>1.0904958966468405</v>
      </c>
      <c r="Z984" s="5">
        <f t="shared" si="264"/>
        <v>1.0040949318172194</v>
      </c>
      <c r="AA984" s="5">
        <f t="shared" si="265"/>
        <v>1.0258237406354438</v>
      </c>
      <c r="AB984" s="5">
        <f t="shared" si="266"/>
        <v>1.0258237406354438</v>
      </c>
      <c r="AC984" s="5">
        <f t="shared" si="267"/>
        <v>1.0258237406354438</v>
      </c>
      <c r="AD984" s="5">
        <f t="shared" si="268"/>
        <v>1.0258237406354438</v>
      </c>
    </row>
    <row r="985" spans="15:30" x14ac:dyDescent="0.2">
      <c r="O985" s="6">
        <f t="shared" si="253"/>
        <v>99.189999999998633</v>
      </c>
      <c r="P985" s="6">
        <f t="shared" si="254"/>
        <v>99.199999999998639</v>
      </c>
      <c r="Q985" s="5">
        <f t="shared" si="255"/>
        <v>1.0900830671522985</v>
      </c>
      <c r="R985" s="5">
        <f t="shared" si="256"/>
        <v>1.0900830671522985</v>
      </c>
      <c r="S985" s="5">
        <f t="shared" si="257"/>
        <v>1.1075489894806729</v>
      </c>
      <c r="T985" s="5">
        <f t="shared" si="258"/>
        <v>1.1135245873474078</v>
      </c>
      <c r="U985" s="5">
        <f t="shared" si="259"/>
        <v>1.1135245873474078</v>
      </c>
      <c r="V985" s="5">
        <f t="shared" si="260"/>
        <v>1.1135245873474078</v>
      </c>
      <c r="W985" s="5">
        <f t="shared" si="261"/>
        <v>1.1135245873474078</v>
      </c>
      <c r="X985" s="5">
        <f t="shared" si="262"/>
        <v>1</v>
      </c>
      <c r="Y985" s="5">
        <f t="shared" si="263"/>
        <v>1.0900830671522985</v>
      </c>
      <c r="Z985" s="5">
        <f t="shared" si="264"/>
        <v>1.0039976332991067</v>
      </c>
      <c r="AA985" s="5">
        <f t="shared" si="265"/>
        <v>1.0256004179491882</v>
      </c>
      <c r="AB985" s="5">
        <f t="shared" si="266"/>
        <v>1.0256004179491882</v>
      </c>
      <c r="AC985" s="5">
        <f t="shared" si="267"/>
        <v>1.0256004179491882</v>
      </c>
      <c r="AD985" s="5">
        <f t="shared" si="268"/>
        <v>1.0256004179491882</v>
      </c>
    </row>
    <row r="986" spans="15:30" x14ac:dyDescent="0.2">
      <c r="O986" s="6">
        <f t="shared" si="253"/>
        <v>99.289999999998628</v>
      </c>
      <c r="P986" s="6">
        <f t="shared" si="254"/>
        <v>99.299999999998633</v>
      </c>
      <c r="Q986" s="5">
        <f t="shared" si="255"/>
        <v>1.0896717119252859</v>
      </c>
      <c r="R986" s="5">
        <f t="shared" si="256"/>
        <v>1.0896717119252859</v>
      </c>
      <c r="S986" s="5">
        <f t="shared" si="257"/>
        <v>1.1071171867034673</v>
      </c>
      <c r="T986" s="5">
        <f t="shared" si="258"/>
        <v>1.1130954881999195</v>
      </c>
      <c r="U986" s="5">
        <f t="shared" si="259"/>
        <v>1.1130954881999195</v>
      </c>
      <c r="V986" s="5">
        <f t="shared" si="260"/>
        <v>1.1130954881999195</v>
      </c>
      <c r="W986" s="5">
        <f t="shared" si="261"/>
        <v>1.1130954881999195</v>
      </c>
      <c r="X986" s="5">
        <f t="shared" si="262"/>
        <v>1</v>
      </c>
      <c r="Y986" s="5">
        <f t="shared" si="263"/>
        <v>1.0896717119252859</v>
      </c>
      <c r="Z986" s="5">
        <f t="shared" si="264"/>
        <v>1.0039016078193324</v>
      </c>
      <c r="AA986" s="5">
        <f t="shared" si="265"/>
        <v>1.0253783246928432</v>
      </c>
      <c r="AB986" s="5">
        <f t="shared" si="266"/>
        <v>1.0253783246928432</v>
      </c>
      <c r="AC986" s="5">
        <f t="shared" si="267"/>
        <v>1.0253783246928432</v>
      </c>
      <c r="AD986" s="5">
        <f t="shared" si="268"/>
        <v>1.0253783246928432</v>
      </c>
    </row>
    <row r="987" spans="15:30" x14ac:dyDescent="0.2">
      <c r="O987" s="6">
        <f t="shared" si="253"/>
        <v>99.389999999998622</v>
      </c>
      <c r="P987" s="6">
        <f t="shared" si="254"/>
        <v>99.399999999998627</v>
      </c>
      <c r="Q987" s="5">
        <f t="shared" si="255"/>
        <v>1.0892618258549804</v>
      </c>
      <c r="R987" s="5">
        <f t="shared" si="256"/>
        <v>1.0892618258549804</v>
      </c>
      <c r="S987" s="5">
        <f t="shared" si="257"/>
        <v>1.1066868106856382</v>
      </c>
      <c r="T987" s="5">
        <f t="shared" si="258"/>
        <v>1.1126677548596111</v>
      </c>
      <c r="U987" s="5">
        <f t="shared" si="259"/>
        <v>1.1126677548596111</v>
      </c>
      <c r="V987" s="5">
        <f t="shared" si="260"/>
        <v>1.1126677548596111</v>
      </c>
      <c r="W987" s="5">
        <f t="shared" si="261"/>
        <v>1.1126677548596111</v>
      </c>
      <c r="X987" s="5">
        <f t="shared" si="262"/>
        <v>1</v>
      </c>
      <c r="Y987" s="5">
        <f t="shared" si="263"/>
        <v>1.0892618258549804</v>
      </c>
      <c r="Z987" s="5">
        <f t="shared" si="264"/>
        <v>1.0038068512983833</v>
      </c>
      <c r="AA987" s="5">
        <f t="shared" si="265"/>
        <v>1.0251574567507074</v>
      </c>
      <c r="AB987" s="5">
        <f t="shared" si="266"/>
        <v>1.0251574567507074</v>
      </c>
      <c r="AC987" s="5">
        <f t="shared" si="267"/>
        <v>1.0251574567507074</v>
      </c>
      <c r="AD987" s="5">
        <f t="shared" si="268"/>
        <v>1.0251574567507074</v>
      </c>
    </row>
    <row r="988" spans="15:30" x14ac:dyDescent="0.2">
      <c r="O988" s="6">
        <f t="shared" si="253"/>
        <v>99.489999999998616</v>
      </c>
      <c r="P988" s="6">
        <f t="shared" si="254"/>
        <v>99.499999999998622</v>
      </c>
      <c r="Q988" s="5">
        <f t="shared" si="255"/>
        <v>1.088853403854384</v>
      </c>
      <c r="R988" s="5">
        <f t="shared" si="256"/>
        <v>1.088853403854384</v>
      </c>
      <c r="S988" s="5">
        <f t="shared" si="257"/>
        <v>1.1062578565363628</v>
      </c>
      <c r="T988" s="5">
        <f t="shared" si="258"/>
        <v>1.112241382693232</v>
      </c>
      <c r="U988" s="5">
        <f t="shared" si="259"/>
        <v>1.112241382693232</v>
      </c>
      <c r="V988" s="5">
        <f t="shared" si="260"/>
        <v>1.112241382693232</v>
      </c>
      <c r="W988" s="5">
        <f t="shared" si="261"/>
        <v>1.112241382693232</v>
      </c>
      <c r="X988" s="5">
        <f t="shared" si="262"/>
        <v>1</v>
      </c>
      <c r="Y988" s="5">
        <f t="shared" si="263"/>
        <v>1.088853403854384</v>
      </c>
      <c r="Z988" s="5">
        <f t="shared" si="264"/>
        <v>1.0037133596765357</v>
      </c>
      <c r="AA988" s="5">
        <f t="shared" si="265"/>
        <v>1.0249378100263515</v>
      </c>
      <c r="AB988" s="5">
        <f t="shared" si="266"/>
        <v>1.0249378100263515</v>
      </c>
      <c r="AC988" s="5">
        <f t="shared" si="267"/>
        <v>1.0249378100263515</v>
      </c>
      <c r="AD988" s="5">
        <f t="shared" si="268"/>
        <v>1.0249378100263515</v>
      </c>
    </row>
    <row r="989" spans="15:30" x14ac:dyDescent="0.2">
      <c r="O989" s="6">
        <f t="shared" si="253"/>
        <v>99.589999999998611</v>
      </c>
      <c r="P989" s="6">
        <f t="shared" si="254"/>
        <v>99.599999999998616</v>
      </c>
      <c r="Q989" s="5">
        <f t="shared" si="255"/>
        <v>1.0884464408601837</v>
      </c>
      <c r="R989" s="5">
        <f t="shared" si="256"/>
        <v>1.0884464408601837</v>
      </c>
      <c r="S989" s="5">
        <f t="shared" si="257"/>
        <v>1.1058303193872401</v>
      </c>
      <c r="T989" s="5">
        <f t="shared" si="258"/>
        <v>1.1118163670885173</v>
      </c>
      <c r="U989" s="5">
        <f t="shared" si="259"/>
        <v>1.1118163670885173</v>
      </c>
      <c r="V989" s="5">
        <f t="shared" si="260"/>
        <v>1.1118163670885173</v>
      </c>
      <c r="W989" s="5">
        <f t="shared" si="261"/>
        <v>1.1118163670885173</v>
      </c>
      <c r="X989" s="5">
        <f t="shared" si="262"/>
        <v>1</v>
      </c>
      <c r="Y989" s="5">
        <f t="shared" si="263"/>
        <v>1.0884464408601837</v>
      </c>
      <c r="Z989" s="5">
        <f t="shared" si="264"/>
        <v>1.0036211289137396</v>
      </c>
      <c r="AA989" s="5">
        <f t="shared" si="265"/>
        <v>1.0247193804425077</v>
      </c>
      <c r="AB989" s="5">
        <f t="shared" si="266"/>
        <v>1.0247193804425077</v>
      </c>
      <c r="AC989" s="5">
        <f t="shared" si="267"/>
        <v>1.0247193804425077</v>
      </c>
      <c r="AD989" s="5">
        <f t="shared" si="268"/>
        <v>1.0247193804425077</v>
      </c>
    </row>
    <row r="990" spans="15:30" x14ac:dyDescent="0.2">
      <c r="O990" s="6">
        <f t="shared" si="253"/>
        <v>99.689999999998605</v>
      </c>
      <c r="P990" s="6">
        <f t="shared" si="254"/>
        <v>99.69999999999861</v>
      </c>
      <c r="Q990" s="5">
        <f t="shared" si="255"/>
        <v>1.0880409318326167</v>
      </c>
      <c r="R990" s="5">
        <f t="shared" si="256"/>
        <v>1.0880409318326167</v>
      </c>
      <c r="S990" s="5">
        <f t="shared" si="257"/>
        <v>1.1054041943921649</v>
      </c>
      <c r="T990" s="5">
        <f t="shared" si="258"/>
        <v>1.1113927034540716</v>
      </c>
      <c r="U990" s="5">
        <f t="shared" si="259"/>
        <v>1.1113927034540716</v>
      </c>
      <c r="V990" s="5">
        <f t="shared" si="260"/>
        <v>1.1113927034540716</v>
      </c>
      <c r="W990" s="5">
        <f t="shared" si="261"/>
        <v>1.1113927034540716</v>
      </c>
      <c r="X990" s="5">
        <f t="shared" si="262"/>
        <v>1</v>
      </c>
      <c r="Y990" s="5">
        <f t="shared" si="263"/>
        <v>1.0880409318326167</v>
      </c>
      <c r="Z990" s="5">
        <f t="shared" si="264"/>
        <v>1.0035301549895004</v>
      </c>
      <c r="AA990" s="5">
        <f t="shared" si="265"/>
        <v>1.0245021639409584</v>
      </c>
      <c r="AB990" s="5">
        <f t="shared" si="266"/>
        <v>1.0245021639409584</v>
      </c>
      <c r="AC990" s="5">
        <f t="shared" si="267"/>
        <v>1.0245021639409584</v>
      </c>
      <c r="AD990" s="5">
        <f t="shared" si="268"/>
        <v>1.0245021639409584</v>
      </c>
    </row>
    <row r="991" spans="15:30" x14ac:dyDescent="0.2">
      <c r="O991" s="6">
        <f t="shared" si="253"/>
        <v>99.789999999998599</v>
      </c>
      <c r="P991" s="6">
        <f t="shared" si="254"/>
        <v>99.799999999998604</v>
      </c>
      <c r="Q991" s="5">
        <f t="shared" si="255"/>
        <v>1.0876368717553351</v>
      </c>
      <c r="R991" s="5">
        <f t="shared" si="256"/>
        <v>1.0876368717553351</v>
      </c>
      <c r="S991" s="5">
        <f t="shared" si="257"/>
        <v>1.1049794767272021</v>
      </c>
      <c r="T991" s="5">
        <f t="shared" si="258"/>
        <v>1.110970387219252</v>
      </c>
      <c r="U991" s="5">
        <f t="shared" si="259"/>
        <v>1.110970387219252</v>
      </c>
      <c r="V991" s="5">
        <f t="shared" si="260"/>
        <v>1.110970387219252</v>
      </c>
      <c r="W991" s="5">
        <f t="shared" si="261"/>
        <v>1.110970387219252</v>
      </c>
      <c r="X991" s="5">
        <f t="shared" si="262"/>
        <v>1</v>
      </c>
      <c r="Y991" s="5">
        <f t="shared" si="263"/>
        <v>1.0876368717553351</v>
      </c>
      <c r="Z991" s="5">
        <f t="shared" si="264"/>
        <v>1.0034404339027652</v>
      </c>
      <c r="AA991" s="5">
        <f t="shared" si="265"/>
        <v>1.0242861564824279</v>
      </c>
      <c r="AB991" s="5">
        <f t="shared" si="266"/>
        <v>1.0242861564824279</v>
      </c>
      <c r="AC991" s="5">
        <f t="shared" si="267"/>
        <v>1.0242861564824279</v>
      </c>
      <c r="AD991" s="5">
        <f t="shared" si="268"/>
        <v>1.0242861564824279</v>
      </c>
    </row>
    <row r="992" spans="15:30" x14ac:dyDescent="0.2">
      <c r="O992" s="6">
        <f t="shared" si="253"/>
        <v>99.889999999998594</v>
      </c>
      <c r="P992" s="6">
        <f t="shared" si="254"/>
        <v>99.899999999998599</v>
      </c>
      <c r="Q992" s="5">
        <f t="shared" si="255"/>
        <v>1.0872342556352717</v>
      </c>
      <c r="R992" s="5">
        <f t="shared" si="256"/>
        <v>1.0872342556352717</v>
      </c>
      <c r="S992" s="5">
        <f t="shared" si="257"/>
        <v>1.10455616159046</v>
      </c>
      <c r="T992" s="5">
        <f t="shared" si="258"/>
        <v>1.1105494138340508</v>
      </c>
      <c r="U992" s="5">
        <f t="shared" si="259"/>
        <v>1.1105494138340508</v>
      </c>
      <c r="V992" s="5">
        <f t="shared" si="260"/>
        <v>1.1105494138340508</v>
      </c>
      <c r="W992" s="5">
        <f t="shared" si="261"/>
        <v>1.1105494138340508</v>
      </c>
      <c r="X992" s="5">
        <f t="shared" si="262"/>
        <v>1</v>
      </c>
      <c r="Y992" s="5">
        <f t="shared" si="263"/>
        <v>1.0872342556352717</v>
      </c>
      <c r="Z992" s="5">
        <f t="shared" si="264"/>
        <v>1.0033519616718078</v>
      </c>
      <c r="AA992" s="5">
        <f t="shared" si="265"/>
        <v>1.0240713540464725</v>
      </c>
      <c r="AB992" s="5">
        <f t="shared" si="266"/>
        <v>1.0240713540464725</v>
      </c>
      <c r="AC992" s="5">
        <f t="shared" si="267"/>
        <v>1.0240713540464725</v>
      </c>
      <c r="AD992" s="5">
        <f t="shared" si="268"/>
        <v>1.0240713540464725</v>
      </c>
    </row>
    <row r="993" spans="15:30" x14ac:dyDescent="0.2">
      <c r="O993" s="6">
        <f t="shared" si="253"/>
        <v>99.989999999998588</v>
      </c>
      <c r="P993" s="6">
        <f t="shared" si="254"/>
        <v>99.999999999998593</v>
      </c>
      <c r="Q993" s="5">
        <f t="shared" si="255"/>
        <v>1.0868330785025067</v>
      </c>
      <c r="R993" s="5">
        <f t="shared" si="256"/>
        <v>1.0868330785025067</v>
      </c>
      <c r="S993" s="5">
        <f t="shared" si="257"/>
        <v>1.1041342442019675</v>
      </c>
      <c r="T993" s="5">
        <f t="shared" si="258"/>
        <v>1.1101297787689821</v>
      </c>
      <c r="U993" s="5">
        <f t="shared" si="259"/>
        <v>1.1101297787689821</v>
      </c>
      <c r="V993" s="5">
        <f t="shared" si="260"/>
        <v>1.1101297787689821</v>
      </c>
      <c r="W993" s="5">
        <f t="shared" si="261"/>
        <v>1.1101297787689821</v>
      </c>
      <c r="X993" s="5">
        <f t="shared" si="262"/>
        <v>1</v>
      </c>
      <c r="Y993" s="5">
        <f t="shared" si="263"/>
        <v>1.0868330785025067</v>
      </c>
      <c r="Z993" s="5">
        <f t="shared" si="264"/>
        <v>1.003264734334115</v>
      </c>
      <c r="AA993" s="5">
        <f t="shared" si="265"/>
        <v>1.0238577526313726</v>
      </c>
      <c r="AB993" s="5">
        <f t="shared" si="266"/>
        <v>1.0238577526313726</v>
      </c>
      <c r="AC993" s="5">
        <f t="shared" si="267"/>
        <v>1.0238577526313726</v>
      </c>
      <c r="AD993" s="5">
        <f t="shared" si="268"/>
        <v>1.0238577526313726</v>
      </c>
    </row>
    <row r="994" spans="15:30" x14ac:dyDescent="0.2">
      <c r="O994" s="6">
        <f t="shared" si="253"/>
        <v>100.08999999999858</v>
      </c>
      <c r="P994" s="6">
        <f t="shared" si="254"/>
        <v>100.09999999999859</v>
      </c>
      <c r="Q994" s="5">
        <f t="shared" si="255"/>
        <v>1.0864333354101356</v>
      </c>
      <c r="R994" s="5">
        <f t="shared" si="256"/>
        <v>1.0864333354101356</v>
      </c>
      <c r="S994" s="5">
        <f t="shared" si="257"/>
        <v>1.1037137198035492</v>
      </c>
      <c r="T994" s="5">
        <f t="shared" si="258"/>
        <v>1.1097114775149657</v>
      </c>
      <c r="U994" s="5">
        <f t="shared" si="259"/>
        <v>1.1097114775149657</v>
      </c>
      <c r="V994" s="5">
        <f t="shared" si="260"/>
        <v>1.1097114775149657</v>
      </c>
      <c r="W994" s="5">
        <f t="shared" si="261"/>
        <v>1.1097114775149657</v>
      </c>
      <c r="X994" s="5">
        <f t="shared" si="262"/>
        <v>1</v>
      </c>
      <c r="Y994" s="5">
        <f t="shared" si="263"/>
        <v>1.0864333354101356</v>
      </c>
      <c r="Z994" s="5">
        <f t="shared" si="264"/>
        <v>1.0031787479462735</v>
      </c>
      <c r="AA994" s="5">
        <f t="shared" si="265"/>
        <v>1.0236453482540258</v>
      </c>
      <c r="AB994" s="5">
        <f t="shared" si="266"/>
        <v>1.0236453482540258</v>
      </c>
      <c r="AC994" s="5">
        <f t="shared" si="267"/>
        <v>1.0236453482540258</v>
      </c>
      <c r="AD994" s="5">
        <f t="shared" si="268"/>
        <v>1.0236453482540258</v>
      </c>
    </row>
    <row r="995" spans="15:30" x14ac:dyDescent="0.2">
      <c r="O995" s="6">
        <f t="shared" si="253"/>
        <v>100.18999999999858</v>
      </c>
      <c r="P995" s="6">
        <f t="shared" si="254"/>
        <v>100.19999999999858</v>
      </c>
      <c r="Q995" s="5">
        <f t="shared" si="255"/>
        <v>1.0860350214341374</v>
      </c>
      <c r="R995" s="5">
        <f t="shared" si="256"/>
        <v>1.0860350214341374</v>
      </c>
      <c r="S995" s="5">
        <f t="shared" si="257"/>
        <v>1.1032945836587029</v>
      </c>
      <c r="T995" s="5">
        <f t="shared" si="258"/>
        <v>1.1092945055832137</v>
      </c>
      <c r="U995" s="5">
        <f t="shared" si="259"/>
        <v>1.1092945055832137</v>
      </c>
      <c r="V995" s="5">
        <f t="shared" si="260"/>
        <v>1.1092945055832137</v>
      </c>
      <c r="W995" s="5">
        <f t="shared" si="261"/>
        <v>1.1092945055832137</v>
      </c>
      <c r="X995" s="5">
        <f t="shared" si="262"/>
        <v>1</v>
      </c>
      <c r="Y995" s="5">
        <f t="shared" si="263"/>
        <v>1.0860350214341374</v>
      </c>
      <c r="Z995" s="5">
        <f t="shared" si="264"/>
        <v>1.0030939985838578</v>
      </c>
      <c r="AA995" s="5">
        <f t="shared" si="265"/>
        <v>1.0234341369498399</v>
      </c>
      <c r="AB995" s="5">
        <f t="shared" si="266"/>
        <v>1.0234341369498399</v>
      </c>
      <c r="AC995" s="5">
        <f t="shared" si="267"/>
        <v>1.0234341369498399</v>
      </c>
      <c r="AD995" s="5">
        <f t="shared" si="268"/>
        <v>1.0234341369498399</v>
      </c>
    </row>
    <row r="996" spans="15:30" x14ac:dyDescent="0.2">
      <c r="O996" s="6">
        <f t="shared" si="253"/>
        <v>100.28999999999857</v>
      </c>
      <c r="P996" s="6">
        <f t="shared" si="254"/>
        <v>100.29999999999858</v>
      </c>
      <c r="Q996" s="5">
        <f t="shared" si="255"/>
        <v>1.0856381316732442</v>
      </c>
      <c r="R996" s="5">
        <f t="shared" si="256"/>
        <v>1.0856381316732442</v>
      </c>
      <c r="S996" s="5">
        <f t="shared" si="257"/>
        <v>1.1028768310524779</v>
      </c>
      <c r="T996" s="5">
        <f t="shared" si="258"/>
        <v>1.1088788585051186</v>
      </c>
      <c r="U996" s="5">
        <f t="shared" si="259"/>
        <v>1.1088788585051186</v>
      </c>
      <c r="V996" s="5">
        <f t="shared" si="260"/>
        <v>1.1088788585051186</v>
      </c>
      <c r="W996" s="5">
        <f t="shared" si="261"/>
        <v>1.1088788585051186</v>
      </c>
      <c r="X996" s="5">
        <f t="shared" si="262"/>
        <v>1</v>
      </c>
      <c r="Y996" s="5">
        <f t="shared" si="263"/>
        <v>1.0856381316732442</v>
      </c>
      <c r="Z996" s="5">
        <f t="shared" si="264"/>
        <v>1.0030104823413191</v>
      </c>
      <c r="AA996" s="5">
        <f t="shared" si="265"/>
        <v>1.0232241147726264</v>
      </c>
      <c r="AB996" s="5">
        <f t="shared" si="266"/>
        <v>1.0232241147726264</v>
      </c>
      <c r="AC996" s="5">
        <f t="shared" si="267"/>
        <v>1.0232241147726264</v>
      </c>
      <c r="AD996" s="5">
        <f t="shared" si="268"/>
        <v>1.0232241147726264</v>
      </c>
    </row>
    <row r="997" spans="15:30" x14ac:dyDescent="0.2">
      <c r="O997" s="6">
        <f t="shared" si="253"/>
        <v>100.38999999999857</v>
      </c>
      <c r="P997" s="6">
        <f t="shared" si="254"/>
        <v>100.39999999999857</v>
      </c>
      <c r="Q997" s="5">
        <f t="shared" si="255"/>
        <v>1.0852426612488117</v>
      </c>
      <c r="R997" s="5">
        <f t="shared" si="256"/>
        <v>1.0852426612488117</v>
      </c>
      <c r="S997" s="5">
        <f t="shared" si="257"/>
        <v>1.1024604572913541</v>
      </c>
      <c r="T997" s="5">
        <f t="shared" si="258"/>
        <v>1.1084645318321393</v>
      </c>
      <c r="U997" s="5">
        <f t="shared" si="259"/>
        <v>1.1084645318321393</v>
      </c>
      <c r="V997" s="5">
        <f t="shared" si="260"/>
        <v>1.1084645318321393</v>
      </c>
      <c r="W997" s="5">
        <f t="shared" si="261"/>
        <v>1.1084645318321393</v>
      </c>
      <c r="X997" s="5">
        <f t="shared" si="262"/>
        <v>1</v>
      </c>
      <c r="Y997" s="5">
        <f t="shared" si="263"/>
        <v>1.0852426612488117</v>
      </c>
      <c r="Z997" s="5">
        <f t="shared" si="264"/>
        <v>1.0029281953318738</v>
      </c>
      <c r="AA997" s="5">
        <f t="shared" si="265"/>
        <v>1.023015277794497</v>
      </c>
      <c r="AB997" s="5">
        <f t="shared" si="266"/>
        <v>1.023015277794497</v>
      </c>
      <c r="AC997" s="5">
        <f t="shared" si="267"/>
        <v>1.023015277794497</v>
      </c>
      <c r="AD997" s="5">
        <f t="shared" si="268"/>
        <v>1.023015277794497</v>
      </c>
    </row>
    <row r="998" spans="15:30" x14ac:dyDescent="0.2">
      <c r="O998" s="6">
        <f t="shared" si="253"/>
        <v>100.48999999999856</v>
      </c>
      <c r="P998" s="6">
        <f t="shared" si="254"/>
        <v>100.49999999999856</v>
      </c>
      <c r="Q998" s="5">
        <f t="shared" si="255"/>
        <v>1.08484860530469</v>
      </c>
      <c r="R998" s="5">
        <f t="shared" si="256"/>
        <v>1.08484860530469</v>
      </c>
      <c r="S998" s="5">
        <f t="shared" si="257"/>
        <v>1.1020454577031202</v>
      </c>
      <c r="T998" s="5">
        <f t="shared" si="258"/>
        <v>1.1080515211356912</v>
      </c>
      <c r="U998" s="5">
        <f t="shared" si="259"/>
        <v>1.1080515211356912</v>
      </c>
      <c r="V998" s="5">
        <f t="shared" si="260"/>
        <v>1.1080515211356912</v>
      </c>
      <c r="W998" s="5">
        <f t="shared" si="261"/>
        <v>1.1080515211356912</v>
      </c>
      <c r="X998" s="5">
        <f t="shared" si="262"/>
        <v>1</v>
      </c>
      <c r="Y998" s="5">
        <f t="shared" si="263"/>
        <v>1.08484860530469</v>
      </c>
      <c r="Z998" s="5">
        <f t="shared" si="264"/>
        <v>1.0028471336873954</v>
      </c>
      <c r="AA998" s="5">
        <f t="shared" si="265"/>
        <v>1.0228076221057572</v>
      </c>
      <c r="AB998" s="5">
        <f t="shared" si="266"/>
        <v>1.0228076221057572</v>
      </c>
      <c r="AC998" s="5">
        <f t="shared" si="267"/>
        <v>1.0228076221057572</v>
      </c>
      <c r="AD998" s="5">
        <f t="shared" si="268"/>
        <v>1.0228076221057572</v>
      </c>
    </row>
    <row r="999" spans="15:30" x14ac:dyDescent="0.2">
      <c r="O999" s="6">
        <f t="shared" si="253"/>
        <v>100.58999999999855</v>
      </c>
      <c r="P999" s="6">
        <f t="shared" si="254"/>
        <v>100.59999999999856</v>
      </c>
      <c r="Q999" s="5">
        <f t="shared" si="255"/>
        <v>1.0844559590070959</v>
      </c>
      <c r="R999" s="5">
        <f t="shared" si="256"/>
        <v>1.0844559590070959</v>
      </c>
      <c r="S999" s="5">
        <f t="shared" si="257"/>
        <v>1.1016318276367565</v>
      </c>
      <c r="T999" s="5">
        <f t="shared" si="258"/>
        <v>1.107639822007034</v>
      </c>
      <c r="U999" s="5">
        <f t="shared" si="259"/>
        <v>1.107639822007034</v>
      </c>
      <c r="V999" s="5">
        <f t="shared" si="260"/>
        <v>1.107639822007034</v>
      </c>
      <c r="W999" s="5">
        <f t="shared" si="261"/>
        <v>1.107639822007034</v>
      </c>
      <c r="X999" s="5">
        <f t="shared" si="262"/>
        <v>1</v>
      </c>
      <c r="Y999" s="5">
        <f t="shared" si="263"/>
        <v>1.0844559590070959</v>
      </c>
      <c r="Z999" s="5">
        <f t="shared" si="264"/>
        <v>1.0027672935583036</v>
      </c>
      <c r="AA999" s="5">
        <f t="shared" si="265"/>
        <v>1.0226011438148035</v>
      </c>
      <c r="AB999" s="5">
        <f t="shared" si="266"/>
        <v>1.0226011438148035</v>
      </c>
      <c r="AC999" s="5">
        <f t="shared" si="267"/>
        <v>1.0226011438148035</v>
      </c>
      <c r="AD999" s="5">
        <f t="shared" si="268"/>
        <v>1.0226011438148035</v>
      </c>
    </row>
    <row r="1000" spans="15:30" x14ac:dyDescent="0.2">
      <c r="O1000" s="6">
        <f t="shared" si="253"/>
        <v>100.68999999999855</v>
      </c>
      <c r="P1000" s="6">
        <f t="shared" si="254"/>
        <v>100.69999999999855</v>
      </c>
      <c r="Q1000" s="5">
        <f t="shared" si="255"/>
        <v>1.084064717544486</v>
      </c>
      <c r="R1000" s="5">
        <f t="shared" si="256"/>
        <v>1.084064717544486</v>
      </c>
      <c r="S1000" s="5">
        <f t="shared" si="257"/>
        <v>1.1012195624623133</v>
      </c>
      <c r="T1000" s="5">
        <f t="shared" si="258"/>
        <v>1.1072294300571632</v>
      </c>
      <c r="U1000" s="5">
        <f t="shared" si="259"/>
        <v>1.1072294300571632</v>
      </c>
      <c r="V1000" s="5">
        <f t="shared" si="260"/>
        <v>1.1072294300571632</v>
      </c>
      <c r="W1000" s="5">
        <f t="shared" si="261"/>
        <v>1.1072294300571632</v>
      </c>
      <c r="X1000" s="5">
        <f t="shared" si="262"/>
        <v>1</v>
      </c>
      <c r="Y1000" s="5">
        <f t="shared" si="263"/>
        <v>1.084064717544486</v>
      </c>
      <c r="Z1000" s="5">
        <f t="shared" si="264"/>
        <v>1.0026886711134568</v>
      </c>
      <c r="AA1000" s="5">
        <f t="shared" si="265"/>
        <v>1.0223958390480208</v>
      </c>
      <c r="AB1000" s="5">
        <f t="shared" si="266"/>
        <v>1.0223958390480208</v>
      </c>
      <c r="AC1000" s="5">
        <f t="shared" si="267"/>
        <v>1.0223958390480208</v>
      </c>
      <c r="AD1000" s="5">
        <f t="shared" si="268"/>
        <v>1.0223958390480208</v>
      </c>
    </row>
    <row r="1001" spans="15:30" x14ac:dyDescent="0.2">
      <c r="O1001" s="6">
        <f t="shared" si="253"/>
        <v>100.78999999999854</v>
      </c>
      <c r="P1001" s="6">
        <f t="shared" si="254"/>
        <v>100.79999999999855</v>
      </c>
      <c r="Q1001" s="5">
        <f t="shared" si="255"/>
        <v>1.08367487612743</v>
      </c>
      <c r="R1001" s="5">
        <f t="shared" si="256"/>
        <v>1.08367487612743</v>
      </c>
      <c r="S1001" s="5">
        <f t="shared" si="257"/>
        <v>1.100808657570796</v>
      </c>
      <c r="T1001" s="5">
        <f t="shared" si="258"/>
        <v>1.1068203409166992</v>
      </c>
      <c r="U1001" s="5">
        <f t="shared" si="259"/>
        <v>1.1068203409166992</v>
      </c>
      <c r="V1001" s="5">
        <f t="shared" si="260"/>
        <v>1.1068203409166992</v>
      </c>
      <c r="W1001" s="5">
        <f t="shared" si="261"/>
        <v>1.1068203409166992</v>
      </c>
      <c r="X1001" s="5">
        <f t="shared" si="262"/>
        <v>1</v>
      </c>
      <c r="Y1001" s="5">
        <f t="shared" si="263"/>
        <v>1.08367487612743</v>
      </c>
      <c r="Z1001" s="5">
        <f t="shared" si="264"/>
        <v>1.0026112625400447</v>
      </c>
      <c r="AA1001" s="5">
        <f t="shared" si="265"/>
        <v>1.0221917039496786</v>
      </c>
      <c r="AB1001" s="5">
        <f t="shared" si="266"/>
        <v>1.0221917039496786</v>
      </c>
      <c r="AC1001" s="5">
        <f t="shared" si="267"/>
        <v>1.0221917039496786</v>
      </c>
      <c r="AD1001" s="5">
        <f t="shared" si="268"/>
        <v>1.0221917039496786</v>
      </c>
    </row>
    <row r="1002" spans="15:30" x14ac:dyDescent="0.2">
      <c r="O1002" s="6">
        <f t="shared" si="253"/>
        <v>100.88999999999854</v>
      </c>
      <c r="P1002" s="6">
        <f t="shared" si="254"/>
        <v>100.89999999999854</v>
      </c>
      <c r="Q1002" s="5">
        <f t="shared" si="255"/>
        <v>1.0832864299884863</v>
      </c>
      <c r="R1002" s="5">
        <f t="shared" si="256"/>
        <v>1.0832864299884863</v>
      </c>
      <c r="S1002" s="5">
        <f t="shared" si="257"/>
        <v>1.1003991083740452</v>
      </c>
      <c r="T1002" s="5">
        <f t="shared" si="258"/>
        <v>1.10641255023578</v>
      </c>
      <c r="U1002" s="5">
        <f t="shared" si="259"/>
        <v>1.10641255023578</v>
      </c>
      <c r="V1002" s="5">
        <f t="shared" si="260"/>
        <v>1.10641255023578</v>
      </c>
      <c r="W1002" s="5">
        <f t="shared" si="261"/>
        <v>1.10641255023578</v>
      </c>
      <c r="X1002" s="5">
        <f t="shared" si="262"/>
        <v>1</v>
      </c>
      <c r="Y1002" s="5">
        <f t="shared" si="263"/>
        <v>1.0832864299884863</v>
      </c>
      <c r="Z1002" s="5">
        <f t="shared" si="264"/>
        <v>1.0025350640434816</v>
      </c>
      <c r="AA1002" s="5">
        <f t="shared" si="265"/>
        <v>1.0219887346818308</v>
      </c>
      <c r="AB1002" s="5">
        <f t="shared" si="266"/>
        <v>1.0219887346818308</v>
      </c>
      <c r="AC1002" s="5">
        <f t="shared" si="267"/>
        <v>1.0219887346818308</v>
      </c>
      <c r="AD1002" s="5">
        <f t="shared" si="268"/>
        <v>1.0219887346818308</v>
      </c>
    </row>
    <row r="1003" spans="15:30" x14ac:dyDescent="0.2">
      <c r="O1003" s="6">
        <f t="shared" si="253"/>
        <v>100.98999999999853</v>
      </c>
      <c r="P1003" s="6">
        <f t="shared" si="254"/>
        <v>100.99999999999854</v>
      </c>
      <c r="Q1003" s="5">
        <f t="shared" si="255"/>
        <v>1.0828993743820763</v>
      </c>
      <c r="R1003" s="5">
        <f t="shared" si="256"/>
        <v>1.0828993743820763</v>
      </c>
      <c r="S1003" s="5">
        <f t="shared" si="257"/>
        <v>1.0999909103046217</v>
      </c>
      <c r="T1003" s="5">
        <f t="shared" si="258"/>
        <v>1.106006053683952</v>
      </c>
      <c r="U1003" s="5">
        <f t="shared" si="259"/>
        <v>1.106006053683952</v>
      </c>
      <c r="V1003" s="5">
        <f t="shared" si="260"/>
        <v>1.106006053683952</v>
      </c>
      <c r="W1003" s="5">
        <f t="shared" si="261"/>
        <v>1.106006053683952</v>
      </c>
      <c r="X1003" s="5">
        <f t="shared" si="262"/>
        <v>1</v>
      </c>
      <c r="Y1003" s="5">
        <f t="shared" si="263"/>
        <v>1.0828993743820763</v>
      </c>
      <c r="Z1003" s="5">
        <f t="shared" si="264"/>
        <v>1.0024600718472991</v>
      </c>
      <c r="AA1003" s="5">
        <f t="shared" si="265"/>
        <v>1.0217869274242137</v>
      </c>
      <c r="AB1003" s="5">
        <f t="shared" si="266"/>
        <v>1.0217869274242137</v>
      </c>
      <c r="AC1003" s="5">
        <f t="shared" si="267"/>
        <v>1.0217869274242137</v>
      </c>
      <c r="AD1003" s="5">
        <f t="shared" si="268"/>
        <v>1.0217869274242137</v>
      </c>
    </row>
    <row r="1004" spans="15:30" x14ac:dyDescent="0.2">
      <c r="O1004" s="6">
        <f t="shared" si="253"/>
        <v>101.08999999999853</v>
      </c>
      <c r="P1004" s="6">
        <f t="shared" si="254"/>
        <v>101.09999999999853</v>
      </c>
      <c r="Q1004" s="5">
        <f t="shared" si="255"/>
        <v>1.0825137045843614</v>
      </c>
      <c r="R1004" s="5">
        <f t="shared" si="256"/>
        <v>1.0825137045843614</v>
      </c>
      <c r="S1004" s="5">
        <f t="shared" si="257"/>
        <v>1.0995840588156913</v>
      </c>
      <c r="T1004" s="5">
        <f t="shared" si="258"/>
        <v>1.1056008469500651</v>
      </c>
      <c r="U1004" s="5">
        <f t="shared" si="259"/>
        <v>1.1056008469500651</v>
      </c>
      <c r="V1004" s="5">
        <f t="shared" si="260"/>
        <v>1.1056008469500651</v>
      </c>
      <c r="W1004" s="5">
        <f t="shared" si="261"/>
        <v>1.1056008469500651</v>
      </c>
      <c r="X1004" s="5">
        <f t="shared" si="262"/>
        <v>1</v>
      </c>
      <c r="Y1004" s="5">
        <f t="shared" si="263"/>
        <v>1.0825137045843614</v>
      </c>
      <c r="Z1004" s="5">
        <f t="shared" si="264"/>
        <v>1.0023862821930425</v>
      </c>
      <c r="AA1004" s="5">
        <f t="shared" si="265"/>
        <v>1.0215862783741463</v>
      </c>
      <c r="AB1004" s="5">
        <f t="shared" si="266"/>
        <v>1.0215862783741463</v>
      </c>
      <c r="AC1004" s="5">
        <f t="shared" si="267"/>
        <v>1.0215862783741463</v>
      </c>
      <c r="AD1004" s="5">
        <f t="shared" si="268"/>
        <v>1.0215862783741463</v>
      </c>
    </row>
    <row r="1005" spans="15:30" x14ac:dyDescent="0.2">
      <c r="O1005" s="6">
        <f t="shared" si="253"/>
        <v>101.18999999999852</v>
      </c>
      <c r="P1005" s="6">
        <f t="shared" si="254"/>
        <v>101.19999999999852</v>
      </c>
      <c r="Q1005" s="5">
        <f t="shared" si="255"/>
        <v>1.0821294158931201</v>
      </c>
      <c r="R1005" s="5">
        <f t="shared" si="256"/>
        <v>1.0821294158931201</v>
      </c>
      <c r="S1005" s="5">
        <f t="shared" si="257"/>
        <v>1.0991785493809083</v>
      </c>
      <c r="T1005" s="5">
        <f t="shared" si="258"/>
        <v>1.105196925742163</v>
      </c>
      <c r="U1005" s="5">
        <f t="shared" si="259"/>
        <v>1.105196925742163</v>
      </c>
      <c r="V1005" s="5">
        <f t="shared" si="260"/>
        <v>1.105196925742163</v>
      </c>
      <c r="W1005" s="5">
        <f t="shared" si="261"/>
        <v>1.105196925742163</v>
      </c>
      <c r="X1005" s="5">
        <f t="shared" si="262"/>
        <v>1</v>
      </c>
      <c r="Y1005" s="5">
        <f t="shared" si="263"/>
        <v>1.0821294158931201</v>
      </c>
      <c r="Z1005" s="5">
        <f t="shared" si="264"/>
        <v>1.0023136913401647</v>
      </c>
      <c r="AA1005" s="5">
        <f t="shared" si="265"/>
        <v>1.0213867837464301</v>
      </c>
      <c r="AB1005" s="5">
        <f t="shared" si="266"/>
        <v>1.0213867837464301</v>
      </c>
      <c r="AC1005" s="5">
        <f t="shared" si="267"/>
        <v>1.0213867837464301</v>
      </c>
      <c r="AD1005" s="5">
        <f t="shared" si="268"/>
        <v>1.0213867837464301</v>
      </c>
    </row>
    <row r="1006" spans="15:30" x14ac:dyDescent="0.2">
      <c r="O1006" s="6">
        <f t="shared" si="253"/>
        <v>101.28999999999851</v>
      </c>
      <c r="P1006" s="6">
        <f t="shared" si="254"/>
        <v>101.29999999999852</v>
      </c>
      <c r="Q1006" s="5">
        <f t="shared" si="255"/>
        <v>1.0817465036276261</v>
      </c>
      <c r="R1006" s="5">
        <f t="shared" si="256"/>
        <v>1.0817465036276261</v>
      </c>
      <c r="S1006" s="5">
        <f t="shared" si="257"/>
        <v>1.0987743774943033</v>
      </c>
      <c r="T1006" s="5">
        <f t="shared" si="258"/>
        <v>1.1047942857873805</v>
      </c>
      <c r="U1006" s="5">
        <f t="shared" si="259"/>
        <v>1.1047942857873805</v>
      </c>
      <c r="V1006" s="5">
        <f t="shared" si="260"/>
        <v>1.1047942857873805</v>
      </c>
      <c r="W1006" s="5">
        <f t="shared" si="261"/>
        <v>1.1047942857873805</v>
      </c>
      <c r="X1006" s="5">
        <f t="shared" si="262"/>
        <v>1</v>
      </c>
      <c r="Y1006" s="5">
        <f t="shared" si="263"/>
        <v>1.0817465036276261</v>
      </c>
      <c r="Z1006" s="5">
        <f t="shared" si="264"/>
        <v>1.0022422955659236</v>
      </c>
      <c r="AA1006" s="5">
        <f t="shared" si="265"/>
        <v>1.0211884397732509</v>
      </c>
      <c r="AB1006" s="5">
        <f t="shared" si="266"/>
        <v>1.0211884397732509</v>
      </c>
      <c r="AC1006" s="5">
        <f t="shared" si="267"/>
        <v>1.0211884397732509</v>
      </c>
      <c r="AD1006" s="5">
        <f t="shared" si="268"/>
        <v>1.0211884397732509</v>
      </c>
    </row>
    <row r="1007" spans="15:30" x14ac:dyDescent="0.2">
      <c r="O1007" s="6">
        <f t="shared" si="253"/>
        <v>101.38999999999851</v>
      </c>
      <c r="P1007" s="6">
        <f t="shared" si="254"/>
        <v>101.39999999999851</v>
      </c>
      <c r="Q1007" s="5">
        <f t="shared" si="255"/>
        <v>1.0813649631285265</v>
      </c>
      <c r="R1007" s="5">
        <f t="shared" si="256"/>
        <v>1.0813649631285265</v>
      </c>
      <c r="S1007" s="5">
        <f t="shared" si="257"/>
        <v>1.098371538670168</v>
      </c>
      <c r="T1007" s="5">
        <f t="shared" si="258"/>
        <v>1.1043929228318365</v>
      </c>
      <c r="U1007" s="5">
        <f t="shared" si="259"/>
        <v>1.1043929228318365</v>
      </c>
      <c r="V1007" s="5">
        <f t="shared" si="260"/>
        <v>1.1043929228318365</v>
      </c>
      <c r="W1007" s="5">
        <f t="shared" si="261"/>
        <v>1.1043929228318365</v>
      </c>
      <c r="X1007" s="5">
        <f t="shared" si="262"/>
        <v>1</v>
      </c>
      <c r="Y1007" s="5">
        <f t="shared" si="263"/>
        <v>1.0813649631285265</v>
      </c>
      <c r="Z1007" s="5">
        <f t="shared" si="264"/>
        <v>1.0021720911652774</v>
      </c>
      <c r="AA1007" s="5">
        <f t="shared" si="265"/>
        <v>1.0209912427040793</v>
      </c>
      <c r="AB1007" s="5">
        <f t="shared" si="266"/>
        <v>1.0209912427040793</v>
      </c>
      <c r="AC1007" s="5">
        <f t="shared" si="267"/>
        <v>1.0209912427040793</v>
      </c>
      <c r="AD1007" s="5">
        <f t="shared" si="268"/>
        <v>1.0209912427040793</v>
      </c>
    </row>
    <row r="1008" spans="15:30" x14ac:dyDescent="0.2">
      <c r="O1008" s="6">
        <f t="shared" si="253"/>
        <v>101.4899999999985</v>
      </c>
      <c r="P1008" s="6">
        <f t="shared" si="254"/>
        <v>101.49999999999851</v>
      </c>
      <c r="Q1008" s="5">
        <f t="shared" si="255"/>
        <v>1.0809847897577225</v>
      </c>
      <c r="R1008" s="5">
        <f t="shared" si="256"/>
        <v>1.0809847897577225</v>
      </c>
      <c r="S1008" s="5">
        <f t="shared" si="257"/>
        <v>1.0979700284429443</v>
      </c>
      <c r="T1008" s="5">
        <f t="shared" si="258"/>
        <v>1.1039928326405304</v>
      </c>
      <c r="U1008" s="5">
        <f t="shared" si="259"/>
        <v>1.1039928326405304</v>
      </c>
      <c r="V1008" s="5">
        <f t="shared" si="260"/>
        <v>1.1039928326405304</v>
      </c>
      <c r="W1008" s="5">
        <f t="shared" si="261"/>
        <v>1.1039928326405304</v>
      </c>
      <c r="X1008" s="5">
        <f t="shared" si="262"/>
        <v>1</v>
      </c>
      <c r="Y1008" s="5">
        <f t="shared" si="263"/>
        <v>1.0809847897577225</v>
      </c>
      <c r="Z1008" s="5">
        <f t="shared" si="264"/>
        <v>1.0021030744507837</v>
      </c>
      <c r="AA1008" s="5">
        <f t="shared" si="265"/>
        <v>1.0207951888055746</v>
      </c>
      <c r="AB1008" s="5">
        <f t="shared" si="266"/>
        <v>1.0207951888055746</v>
      </c>
      <c r="AC1008" s="5">
        <f t="shared" si="267"/>
        <v>1.0207951888055746</v>
      </c>
      <c r="AD1008" s="5">
        <f t="shared" si="268"/>
        <v>1.0207951888055746</v>
      </c>
    </row>
    <row r="1009" spans="15:30" x14ac:dyDescent="0.2">
      <c r="O1009" s="6">
        <f t="shared" si="253"/>
        <v>101.5899999999985</v>
      </c>
      <c r="P1009" s="6">
        <f t="shared" si="254"/>
        <v>101.5999999999985</v>
      </c>
      <c r="Q1009" s="5">
        <f t="shared" si="255"/>
        <v>1.0806059788982481</v>
      </c>
      <c r="R1009" s="5">
        <f t="shared" si="256"/>
        <v>1.0806059788982481</v>
      </c>
      <c r="S1009" s="5">
        <f t="shared" si="257"/>
        <v>1.0975698423671114</v>
      </c>
      <c r="T1009" s="5">
        <f t="shared" si="258"/>
        <v>1.1035940109972382</v>
      </c>
      <c r="U1009" s="5">
        <f t="shared" si="259"/>
        <v>1.1035940109972382</v>
      </c>
      <c r="V1009" s="5">
        <f t="shared" si="260"/>
        <v>1.1035940109972382</v>
      </c>
      <c r="W1009" s="5">
        <f t="shared" si="261"/>
        <v>1.1035940109972382</v>
      </c>
      <c r="X1009" s="5">
        <f t="shared" si="262"/>
        <v>1</v>
      </c>
      <c r="Y1009" s="5">
        <f t="shared" si="263"/>
        <v>1.0806059788982481</v>
      </c>
      <c r="Z1009" s="5">
        <f t="shared" si="264"/>
        <v>1.0020352417524969</v>
      </c>
      <c r="AA1009" s="5">
        <f t="shared" si="265"/>
        <v>1.0206002743614868</v>
      </c>
      <c r="AB1009" s="5">
        <f t="shared" si="266"/>
        <v>1.0206002743614868</v>
      </c>
      <c r="AC1009" s="5">
        <f t="shared" si="267"/>
        <v>1.0206002743614868</v>
      </c>
      <c r="AD1009" s="5">
        <f t="shared" si="268"/>
        <v>1.0206002743614868</v>
      </c>
    </row>
    <row r="1010" spans="15:30" x14ac:dyDescent="0.2">
      <c r="O1010" s="6">
        <f t="shared" si="253"/>
        <v>101.68999999999849</v>
      </c>
      <c r="P1010" s="6">
        <f t="shared" si="254"/>
        <v>101.6999999999985</v>
      </c>
      <c r="Q1010" s="5">
        <f t="shared" si="255"/>
        <v>1.0802285259541535</v>
      </c>
      <c r="R1010" s="5">
        <f t="shared" si="256"/>
        <v>1.0802285259541535</v>
      </c>
      <c r="S1010" s="5">
        <f t="shared" si="257"/>
        <v>1.0971709760170751</v>
      </c>
      <c r="T1010" s="5">
        <f t="shared" si="258"/>
        <v>1.1031964537044092</v>
      </c>
      <c r="U1010" s="5">
        <f t="shared" si="259"/>
        <v>1.1031964537044092</v>
      </c>
      <c r="V1010" s="5">
        <f t="shared" si="260"/>
        <v>1.1031964537044092</v>
      </c>
      <c r="W1010" s="5">
        <f t="shared" si="261"/>
        <v>1.1031964537044092</v>
      </c>
      <c r="X1010" s="5">
        <f t="shared" si="262"/>
        <v>1</v>
      </c>
      <c r="Y1010" s="5">
        <f t="shared" si="263"/>
        <v>1.0802285259541535</v>
      </c>
      <c r="Z1010" s="5">
        <f t="shared" si="264"/>
        <v>1.0019685894178665</v>
      </c>
      <c r="AA1010" s="5">
        <f t="shared" si="265"/>
        <v>1.02040649567256</v>
      </c>
      <c r="AB1010" s="5">
        <f t="shared" si="266"/>
        <v>1.02040649567256</v>
      </c>
      <c r="AC1010" s="5">
        <f t="shared" si="267"/>
        <v>1.02040649567256</v>
      </c>
      <c r="AD1010" s="5">
        <f t="shared" si="268"/>
        <v>1.02040649567256</v>
      </c>
    </row>
    <row r="1011" spans="15:30" x14ac:dyDescent="0.2">
      <c r="O1011" s="6">
        <f t="shared" si="253"/>
        <v>101.78999999999849</v>
      </c>
      <c r="P1011" s="6">
        <f t="shared" si="254"/>
        <v>101.79999999999849</v>
      </c>
      <c r="Q1011" s="5">
        <f t="shared" si="255"/>
        <v>1.079852426350385</v>
      </c>
      <c r="R1011" s="5">
        <f t="shared" si="256"/>
        <v>1.079852426350385</v>
      </c>
      <c r="S1011" s="5">
        <f t="shared" si="257"/>
        <v>1.0967734249870569</v>
      </c>
      <c r="T1011" s="5">
        <f t="shared" si="258"/>
        <v>1.1028001565830647</v>
      </c>
      <c r="U1011" s="5">
        <f t="shared" si="259"/>
        <v>1.1028001565830647</v>
      </c>
      <c r="V1011" s="5">
        <f t="shared" si="260"/>
        <v>1.1028001565830647</v>
      </c>
      <c r="W1011" s="5">
        <f t="shared" si="261"/>
        <v>1.1028001565830647</v>
      </c>
      <c r="X1011" s="5">
        <f t="shared" si="262"/>
        <v>1</v>
      </c>
      <c r="Y1011" s="5">
        <f t="shared" si="263"/>
        <v>1.079852426350385</v>
      </c>
      <c r="Z1011" s="5">
        <f t="shared" si="264"/>
        <v>1.0019031138116381</v>
      </c>
      <c r="AA1011" s="5">
        <f t="shared" si="265"/>
        <v>1.0202138490564376</v>
      </c>
      <c r="AB1011" s="5">
        <f t="shared" si="266"/>
        <v>1.0202138490564376</v>
      </c>
      <c r="AC1011" s="5">
        <f t="shared" si="267"/>
        <v>1.0202138490564376</v>
      </c>
      <c r="AD1011" s="5">
        <f t="shared" si="268"/>
        <v>1.0202138490564376</v>
      </c>
    </row>
    <row r="1012" spans="15:30" x14ac:dyDescent="0.2">
      <c r="O1012" s="6">
        <f t="shared" si="253"/>
        <v>101.88999999999848</v>
      </c>
      <c r="P1012" s="6">
        <f t="shared" si="254"/>
        <v>101.89999999999849</v>
      </c>
      <c r="Q1012" s="5">
        <f t="shared" si="255"/>
        <v>1.0794776755326694</v>
      </c>
      <c r="R1012" s="5">
        <f t="shared" si="256"/>
        <v>1.0794776755326694</v>
      </c>
      <c r="S1012" s="5">
        <f t="shared" si="257"/>
        <v>1.0963771848909849</v>
      </c>
      <c r="T1012" s="5">
        <f t="shared" si="258"/>
        <v>1.1024051154726948</v>
      </c>
      <c r="U1012" s="5">
        <f t="shared" si="259"/>
        <v>1.1024051154726948</v>
      </c>
      <c r="V1012" s="5">
        <f t="shared" si="260"/>
        <v>1.1024051154726948</v>
      </c>
      <c r="W1012" s="5">
        <f t="shared" si="261"/>
        <v>1.1024051154726948</v>
      </c>
      <c r="X1012" s="5">
        <f t="shared" si="262"/>
        <v>1</v>
      </c>
      <c r="Y1012" s="5">
        <f t="shared" si="263"/>
        <v>1.0794776755326694</v>
      </c>
      <c r="Z1012" s="5">
        <f t="shared" si="264"/>
        <v>1.001838811315753</v>
      </c>
      <c r="AA1012" s="5">
        <f t="shared" si="265"/>
        <v>1.0200223308475673</v>
      </c>
      <c r="AB1012" s="5">
        <f t="shared" si="266"/>
        <v>1.0200223308475673</v>
      </c>
      <c r="AC1012" s="5">
        <f t="shared" si="267"/>
        <v>1.0200223308475673</v>
      </c>
      <c r="AD1012" s="5">
        <f t="shared" si="268"/>
        <v>1.0200223308475673</v>
      </c>
    </row>
    <row r="1013" spans="15:30" x14ac:dyDescent="0.2">
      <c r="O1013" s="6">
        <f t="shared" si="253"/>
        <v>101.98999999999847</v>
      </c>
      <c r="P1013" s="6">
        <f t="shared" si="254"/>
        <v>101.99999999999848</v>
      </c>
      <c r="Q1013" s="5">
        <f t="shared" si="255"/>
        <v>1.0791042689673966</v>
      </c>
      <c r="R1013" s="5">
        <f t="shared" si="256"/>
        <v>1.0791042689673966</v>
      </c>
      <c r="S1013" s="5">
        <f t="shared" si="257"/>
        <v>1.0959822513623851</v>
      </c>
      <c r="T1013" s="5">
        <f t="shared" si="258"/>
        <v>1.1020113262311588</v>
      </c>
      <c r="U1013" s="5">
        <f t="shared" si="259"/>
        <v>1.1020113262311588</v>
      </c>
      <c r="V1013" s="5">
        <f t="shared" si="260"/>
        <v>1.1020113262311588</v>
      </c>
      <c r="W1013" s="5">
        <f t="shared" si="261"/>
        <v>1.1020113262311588</v>
      </c>
      <c r="X1013" s="5">
        <f t="shared" si="262"/>
        <v>1</v>
      </c>
      <c r="Y1013" s="5">
        <f t="shared" si="263"/>
        <v>1.0791042689673966</v>
      </c>
      <c r="Z1013" s="5">
        <f t="shared" si="264"/>
        <v>1.0017756783292491</v>
      </c>
      <c r="AA1013" s="5">
        <f t="shared" si="265"/>
        <v>1.019831937397105</v>
      </c>
      <c r="AB1013" s="5">
        <f t="shared" si="266"/>
        <v>1.019831937397105</v>
      </c>
      <c r="AC1013" s="5">
        <f t="shared" si="267"/>
        <v>1.019831937397105</v>
      </c>
      <c r="AD1013" s="5">
        <f t="shared" si="268"/>
        <v>1.019831937397105</v>
      </c>
    </row>
    <row r="1014" spans="15:30" x14ac:dyDescent="0.2">
      <c r="O1014" s="6">
        <f t="shared" si="253"/>
        <v>102.08999999999847</v>
      </c>
      <c r="P1014" s="6">
        <f t="shared" si="254"/>
        <v>102.09999999999847</v>
      </c>
      <c r="Q1014" s="5">
        <f t="shared" si="255"/>
        <v>1.0787322021415044</v>
      </c>
      <c r="R1014" s="5">
        <f t="shared" si="256"/>
        <v>1.0787322021415044</v>
      </c>
      <c r="S1014" s="5">
        <f t="shared" si="257"/>
        <v>1.0955886200542724</v>
      </c>
      <c r="T1014" s="5">
        <f t="shared" si="258"/>
        <v>1.1016187847345835</v>
      </c>
      <c r="U1014" s="5">
        <f t="shared" si="259"/>
        <v>1.1016187847345835</v>
      </c>
      <c r="V1014" s="5">
        <f t="shared" si="260"/>
        <v>1.1016187847345835</v>
      </c>
      <c r="W1014" s="5">
        <f t="shared" si="261"/>
        <v>1.1016187847345835</v>
      </c>
      <c r="X1014" s="5">
        <f t="shared" si="262"/>
        <v>1</v>
      </c>
      <c r="Y1014" s="5">
        <f t="shared" si="263"/>
        <v>1.0787322021415044</v>
      </c>
      <c r="Z1014" s="5">
        <f t="shared" si="264"/>
        <v>1.0017137112681624</v>
      </c>
      <c r="AA1014" s="5">
        <f t="shared" si="265"/>
        <v>1.0196426650728236</v>
      </c>
      <c r="AB1014" s="5">
        <f t="shared" si="266"/>
        <v>1.0196426650728236</v>
      </c>
      <c r="AC1014" s="5">
        <f t="shared" si="267"/>
        <v>1.0196426650728236</v>
      </c>
      <c r="AD1014" s="5">
        <f t="shared" si="268"/>
        <v>1.0196426650728236</v>
      </c>
    </row>
    <row r="1015" spans="15:30" x14ac:dyDescent="0.2">
      <c r="O1015" s="6">
        <f t="shared" si="253"/>
        <v>102.18999999999846</v>
      </c>
      <c r="P1015" s="6">
        <f t="shared" si="254"/>
        <v>102.19999999999847</v>
      </c>
      <c r="Q1015" s="5">
        <f t="shared" si="255"/>
        <v>1.0783614705623634</v>
      </c>
      <c r="R1015" s="5">
        <f t="shared" si="256"/>
        <v>1.0783614705623634</v>
      </c>
      <c r="S1015" s="5">
        <f t="shared" si="257"/>
        <v>1.0951962866390432</v>
      </c>
      <c r="T1015" s="5">
        <f t="shared" si="258"/>
        <v>1.1012274868772647</v>
      </c>
      <c r="U1015" s="5">
        <f t="shared" si="259"/>
        <v>1.1012274868772647</v>
      </c>
      <c r="V1015" s="5">
        <f t="shared" si="260"/>
        <v>1.1012274868772647</v>
      </c>
      <c r="W1015" s="5">
        <f t="shared" si="261"/>
        <v>1.1012274868772647</v>
      </c>
      <c r="X1015" s="5">
        <f t="shared" si="262"/>
        <v>1</v>
      </c>
      <c r="Y1015" s="5">
        <f t="shared" si="263"/>
        <v>1.0783614705623634</v>
      </c>
      <c r="Z1015" s="5">
        <f t="shared" si="264"/>
        <v>1.0016529065654298</v>
      </c>
      <c r="AA1015" s="5">
        <f t="shared" si="265"/>
        <v>1.0194545102590173</v>
      </c>
      <c r="AB1015" s="5">
        <f t="shared" si="266"/>
        <v>1.0194545102590173</v>
      </c>
      <c r="AC1015" s="5">
        <f t="shared" si="267"/>
        <v>1.0194545102590173</v>
      </c>
      <c r="AD1015" s="5">
        <f t="shared" si="268"/>
        <v>1.0194545102590173</v>
      </c>
    </row>
    <row r="1016" spans="15:30" x14ac:dyDescent="0.2">
      <c r="O1016" s="6">
        <f t="shared" si="253"/>
        <v>102.28999999999846</v>
      </c>
      <c r="P1016" s="6">
        <f t="shared" si="254"/>
        <v>102.29999999999846</v>
      </c>
      <c r="Q1016" s="5">
        <f t="shared" si="255"/>
        <v>1.077992069757663</v>
      </c>
      <c r="R1016" s="5">
        <f t="shared" si="256"/>
        <v>1.077992069757663</v>
      </c>
      <c r="S1016" s="5">
        <f t="shared" si="257"/>
        <v>1.0948052468083698</v>
      </c>
      <c r="T1016" s="5">
        <f t="shared" si="258"/>
        <v>1.1008374285715672</v>
      </c>
      <c r="U1016" s="5">
        <f t="shared" si="259"/>
        <v>1.1008374285715672</v>
      </c>
      <c r="V1016" s="5">
        <f t="shared" si="260"/>
        <v>1.1008374285715672</v>
      </c>
      <c r="W1016" s="5">
        <f t="shared" si="261"/>
        <v>1.1008374285715672</v>
      </c>
      <c r="X1016" s="5">
        <f t="shared" si="262"/>
        <v>1</v>
      </c>
      <c r="Y1016" s="5">
        <f t="shared" si="263"/>
        <v>1.077992069757663</v>
      </c>
      <c r="Z1016" s="5">
        <f t="shared" si="264"/>
        <v>1.0015932606707922</v>
      </c>
      <c r="AA1016" s="5">
        <f t="shared" si="265"/>
        <v>1.0192674693564112</v>
      </c>
      <c r="AB1016" s="5">
        <f t="shared" si="266"/>
        <v>1.0192674693564112</v>
      </c>
      <c r="AC1016" s="5">
        <f t="shared" si="267"/>
        <v>1.0192674693564112</v>
      </c>
      <c r="AD1016" s="5">
        <f t="shared" si="268"/>
        <v>1.0192674693564112</v>
      </c>
    </row>
    <row r="1017" spans="15:30" x14ac:dyDescent="0.2">
      <c r="O1017" s="6">
        <f t="shared" si="253"/>
        <v>102.38999999999845</v>
      </c>
      <c r="P1017" s="6">
        <f t="shared" si="254"/>
        <v>102.39999999999846</v>
      </c>
      <c r="Q1017" s="5">
        <f t="shared" si="255"/>
        <v>1.0776239952752982</v>
      </c>
      <c r="R1017" s="5">
        <f t="shared" si="256"/>
        <v>1.0776239952752982</v>
      </c>
      <c r="S1017" s="5">
        <f t="shared" si="257"/>
        <v>1.0944154962730923</v>
      </c>
      <c r="T1017" s="5">
        <f t="shared" si="258"/>
        <v>1.1004486057478273</v>
      </c>
      <c r="U1017" s="5">
        <f t="shared" si="259"/>
        <v>1.1004486057478273</v>
      </c>
      <c r="V1017" s="5">
        <f t="shared" si="260"/>
        <v>1.1004486057478273</v>
      </c>
      <c r="W1017" s="5">
        <f t="shared" si="261"/>
        <v>1.1004486057478273</v>
      </c>
      <c r="X1017" s="5">
        <f t="shared" si="262"/>
        <v>1</v>
      </c>
      <c r="Y1017" s="5">
        <f t="shared" si="263"/>
        <v>1.0776239952752982</v>
      </c>
      <c r="Z1017" s="5">
        <f t="shared" si="264"/>
        <v>1.0015347700506974</v>
      </c>
      <c r="AA1017" s="5">
        <f t="shared" si="265"/>
        <v>1.0190815387820675</v>
      </c>
      <c r="AB1017" s="5">
        <f t="shared" si="266"/>
        <v>1.0190815387820675</v>
      </c>
      <c r="AC1017" s="5">
        <f t="shared" si="267"/>
        <v>1.0190815387820675</v>
      </c>
      <c r="AD1017" s="5">
        <f t="shared" si="268"/>
        <v>1.0190815387820675</v>
      </c>
    </row>
    <row r="1018" spans="15:30" x14ac:dyDescent="0.2">
      <c r="O1018" s="6">
        <f t="shared" si="253"/>
        <v>102.48999999999845</v>
      </c>
      <c r="P1018" s="6">
        <f t="shared" si="254"/>
        <v>102.49999999999845</v>
      </c>
      <c r="Q1018" s="5">
        <f t="shared" si="255"/>
        <v>1.0772572426832563</v>
      </c>
      <c r="R1018" s="5">
        <f t="shared" si="256"/>
        <v>1.0772572426832563</v>
      </c>
      <c r="S1018" s="5">
        <f t="shared" si="257"/>
        <v>1.0940270307631148</v>
      </c>
      <c r="T1018" s="5">
        <f t="shared" si="258"/>
        <v>1.1000610143542542</v>
      </c>
      <c r="U1018" s="5">
        <f t="shared" si="259"/>
        <v>1.1000610143542542</v>
      </c>
      <c r="V1018" s="5">
        <f t="shared" si="260"/>
        <v>1.1000610143542542</v>
      </c>
      <c r="W1018" s="5">
        <f t="shared" si="261"/>
        <v>1.1000610143542542</v>
      </c>
      <c r="X1018" s="5">
        <f t="shared" si="262"/>
        <v>1</v>
      </c>
      <c r="Y1018" s="5">
        <f t="shared" si="263"/>
        <v>1.0772572426832563</v>
      </c>
      <c r="Z1018" s="5">
        <f t="shared" si="264"/>
        <v>1.0014774311882051</v>
      </c>
      <c r="AA1018" s="5">
        <f t="shared" si="265"/>
        <v>1.018896714969296</v>
      </c>
      <c r="AB1018" s="5">
        <f t="shared" si="266"/>
        <v>1.018896714969296</v>
      </c>
      <c r="AC1018" s="5">
        <f t="shared" si="267"/>
        <v>1.018896714969296</v>
      </c>
      <c r="AD1018" s="5">
        <f t="shared" si="268"/>
        <v>1.018896714969296</v>
      </c>
    </row>
    <row r="1019" spans="15:30" x14ac:dyDescent="0.2">
      <c r="O1019" s="6">
        <f t="shared" si="253"/>
        <v>102.58999999999844</v>
      </c>
      <c r="P1019" s="6">
        <f t="shared" si="254"/>
        <v>102.59999999999845</v>
      </c>
      <c r="Q1019" s="5">
        <f t="shared" si="255"/>
        <v>1.076891807569506</v>
      </c>
      <c r="R1019" s="5">
        <f t="shared" si="256"/>
        <v>1.076891807569506</v>
      </c>
      <c r="S1019" s="5">
        <f t="shared" si="257"/>
        <v>1.0936398460273002</v>
      </c>
      <c r="T1019" s="5">
        <f t="shared" si="258"/>
        <v>1.0996746503568329</v>
      </c>
      <c r="U1019" s="5">
        <f t="shared" si="259"/>
        <v>1.0996746503568329</v>
      </c>
      <c r="V1019" s="5">
        <f t="shared" si="260"/>
        <v>1.0996746503568329</v>
      </c>
      <c r="W1019" s="5">
        <f t="shared" si="261"/>
        <v>1.0996746503568329</v>
      </c>
      <c r="X1019" s="5">
        <f t="shared" si="262"/>
        <v>1</v>
      </c>
      <c r="Y1019" s="5">
        <f t="shared" si="263"/>
        <v>1.076891807569506</v>
      </c>
      <c r="Z1019" s="5">
        <f t="shared" si="264"/>
        <v>1.0014212405828917</v>
      </c>
      <c r="AA1019" s="5">
        <f t="shared" si="265"/>
        <v>1.0187129943675619</v>
      </c>
      <c r="AB1019" s="5">
        <f t="shared" si="266"/>
        <v>1.0187129943675619</v>
      </c>
      <c r="AC1019" s="5">
        <f t="shared" si="267"/>
        <v>1.0187129943675619</v>
      </c>
      <c r="AD1019" s="5">
        <f t="shared" si="268"/>
        <v>1.0187129943675619</v>
      </c>
    </row>
    <row r="1020" spans="15:30" x14ac:dyDescent="0.2">
      <c r="O1020" s="6">
        <f t="shared" si="253"/>
        <v>102.68999999999843</v>
      </c>
      <c r="P1020" s="6">
        <f t="shared" si="254"/>
        <v>102.69999999999844</v>
      </c>
      <c r="Q1020" s="5">
        <f t="shared" si="255"/>
        <v>1.0765276855418853</v>
      </c>
      <c r="R1020" s="5">
        <f t="shared" si="256"/>
        <v>1.0765276855418853</v>
      </c>
      <c r="S1020" s="5">
        <f t="shared" si="257"/>
        <v>1.0932539378333661</v>
      </c>
      <c r="T1020" s="5">
        <f t="shared" si="258"/>
        <v>1.0992895097392286</v>
      </c>
      <c r="U1020" s="5">
        <f t="shared" si="259"/>
        <v>1.0992895097392286</v>
      </c>
      <c r="V1020" s="5">
        <f t="shared" si="260"/>
        <v>1.0992895097392286</v>
      </c>
      <c r="W1020" s="5">
        <f t="shared" si="261"/>
        <v>1.0992895097392286</v>
      </c>
      <c r="X1020" s="5">
        <f t="shared" si="262"/>
        <v>1</v>
      </c>
      <c r="Y1020" s="5">
        <f t="shared" si="263"/>
        <v>1.0765276855418853</v>
      </c>
      <c r="Z1020" s="5">
        <f t="shared" si="264"/>
        <v>1.0013661947507557</v>
      </c>
      <c r="AA1020" s="5">
        <f t="shared" si="265"/>
        <v>1.0185303734423965</v>
      </c>
      <c r="AB1020" s="5">
        <f t="shared" si="266"/>
        <v>1.0185303734423965</v>
      </c>
      <c r="AC1020" s="5">
        <f t="shared" si="267"/>
        <v>1.0185303734423965</v>
      </c>
      <c r="AD1020" s="5">
        <f t="shared" si="268"/>
        <v>1.0185303734423965</v>
      </c>
    </row>
    <row r="1021" spans="15:30" x14ac:dyDescent="0.2">
      <c r="O1021" s="6">
        <f t="shared" si="253"/>
        <v>102.78999999999843</v>
      </c>
      <c r="P1021" s="6">
        <f t="shared" si="254"/>
        <v>102.79999999999843</v>
      </c>
      <c r="Q1021" s="5">
        <f t="shared" si="255"/>
        <v>1.076164872227992</v>
      </c>
      <c r="R1021" s="5">
        <f t="shared" si="256"/>
        <v>1.076164872227992</v>
      </c>
      <c r="S1021" s="5">
        <f t="shared" si="257"/>
        <v>1.0928693019677813</v>
      </c>
      <c r="T1021" s="5">
        <f t="shared" si="258"/>
        <v>1.0989055885026893</v>
      </c>
      <c r="U1021" s="5">
        <f t="shared" si="259"/>
        <v>1.0989055885026893</v>
      </c>
      <c r="V1021" s="5">
        <f t="shared" si="260"/>
        <v>1.0989055885026893</v>
      </c>
      <c r="W1021" s="5">
        <f t="shared" si="261"/>
        <v>1.0989055885026893</v>
      </c>
      <c r="X1021" s="5">
        <f t="shared" si="262"/>
        <v>1</v>
      </c>
      <c r="Y1021" s="5">
        <f t="shared" si="263"/>
        <v>1.076164872227992</v>
      </c>
      <c r="Z1021" s="5">
        <f t="shared" si="264"/>
        <v>1.001312290224124</v>
      </c>
      <c r="AA1021" s="5">
        <f t="shared" si="265"/>
        <v>1.0183488486753072</v>
      </c>
      <c r="AB1021" s="5">
        <f t="shared" si="266"/>
        <v>1.0183488486753072</v>
      </c>
      <c r="AC1021" s="5">
        <f t="shared" si="267"/>
        <v>1.0183488486753072</v>
      </c>
      <c r="AD1021" s="5">
        <f t="shared" si="268"/>
        <v>1.0183488486753072</v>
      </c>
    </row>
    <row r="1022" spans="15:30" x14ac:dyDescent="0.2">
      <c r="O1022" s="6">
        <f t="shared" si="253"/>
        <v>102.88999999999842</v>
      </c>
      <c r="P1022" s="6">
        <f t="shared" si="254"/>
        <v>102.89999999999843</v>
      </c>
      <c r="Q1022" s="5">
        <f t="shared" si="255"/>
        <v>1.0758033632750736</v>
      </c>
      <c r="R1022" s="5">
        <f t="shared" si="256"/>
        <v>1.0758033632750736</v>
      </c>
      <c r="S1022" s="5">
        <f t="shared" si="257"/>
        <v>1.0924859342356632</v>
      </c>
      <c r="T1022" s="5">
        <f t="shared" si="258"/>
        <v>1.0985228826659523</v>
      </c>
      <c r="U1022" s="5">
        <f t="shared" si="259"/>
        <v>1.0985228826659523</v>
      </c>
      <c r="V1022" s="5">
        <f t="shared" si="260"/>
        <v>1.0985228826659523</v>
      </c>
      <c r="W1022" s="5">
        <f t="shared" si="261"/>
        <v>1.0985228826659523</v>
      </c>
      <c r="X1022" s="5">
        <f t="shared" si="262"/>
        <v>1</v>
      </c>
      <c r="Y1022" s="5">
        <f t="shared" si="263"/>
        <v>1.0758033632750736</v>
      </c>
      <c r="Z1022" s="5">
        <f t="shared" si="264"/>
        <v>1.0012595235515593</v>
      </c>
      <c r="AA1022" s="5">
        <f t="shared" si="265"/>
        <v>1.0181684165636891</v>
      </c>
      <c r="AB1022" s="5">
        <f t="shared" si="266"/>
        <v>1.0181684165636891</v>
      </c>
      <c r="AC1022" s="5">
        <f t="shared" si="267"/>
        <v>1.0181684165636891</v>
      </c>
      <c r="AD1022" s="5">
        <f t="shared" si="268"/>
        <v>1.0181684165636891</v>
      </c>
    </row>
    <row r="1023" spans="15:30" x14ac:dyDescent="0.2">
      <c r="O1023" s="6">
        <f t="shared" si="253"/>
        <v>102.98999999999842</v>
      </c>
      <c r="P1023" s="6">
        <f t="shared" si="254"/>
        <v>102.99999999999842</v>
      </c>
      <c r="Q1023" s="5">
        <f t="shared" si="255"/>
        <v>1.0754431543499181</v>
      </c>
      <c r="R1023" s="5">
        <f t="shared" si="256"/>
        <v>1.0754431543499181</v>
      </c>
      <c r="S1023" s="5">
        <f t="shared" si="257"/>
        <v>1.0921038304606761</v>
      </c>
      <c r="T1023" s="5">
        <f t="shared" si="258"/>
        <v>1.0981413882651476</v>
      </c>
      <c r="U1023" s="5">
        <f t="shared" si="259"/>
        <v>1.0981413882651476</v>
      </c>
      <c r="V1023" s="5">
        <f t="shared" si="260"/>
        <v>1.0981413882651476</v>
      </c>
      <c r="W1023" s="5">
        <f t="shared" si="261"/>
        <v>1.0981413882651476</v>
      </c>
      <c r="X1023" s="5">
        <f t="shared" si="262"/>
        <v>1</v>
      </c>
      <c r="Y1023" s="5">
        <f t="shared" si="263"/>
        <v>1.0754431543499181</v>
      </c>
      <c r="Z1023" s="5">
        <f t="shared" si="264"/>
        <v>1.0012078912977667</v>
      </c>
      <c r="AA1023" s="5">
        <f t="shared" si="265"/>
        <v>1.0179890736207367</v>
      </c>
      <c r="AB1023" s="5">
        <f t="shared" si="266"/>
        <v>1.0179890736207367</v>
      </c>
      <c r="AC1023" s="5">
        <f t="shared" si="267"/>
        <v>1.0179890736207367</v>
      </c>
      <c r="AD1023" s="5">
        <f t="shared" si="268"/>
        <v>1.0179890736207367</v>
      </c>
    </row>
    <row r="1024" spans="15:30" x14ac:dyDescent="0.2">
      <c r="O1024" s="6">
        <f t="shared" si="253"/>
        <v>103.08999999999841</v>
      </c>
      <c r="P1024" s="6">
        <f t="shared" si="254"/>
        <v>103.09999999999842</v>
      </c>
      <c r="Q1024" s="5">
        <f t="shared" si="255"/>
        <v>1.0750842411387467</v>
      </c>
      <c r="R1024" s="5">
        <f t="shared" si="256"/>
        <v>1.0750842411387467</v>
      </c>
      <c r="S1024" s="5">
        <f t="shared" si="257"/>
        <v>1.0917229864849294</v>
      </c>
      <c r="T1024" s="5">
        <f t="shared" si="258"/>
        <v>1.0977611013537059</v>
      </c>
      <c r="U1024" s="5">
        <f t="shared" si="259"/>
        <v>1.0977611013537059</v>
      </c>
      <c r="V1024" s="5">
        <f t="shared" si="260"/>
        <v>1.0977611013537059</v>
      </c>
      <c r="W1024" s="5">
        <f t="shared" si="261"/>
        <v>1.0977611013537059</v>
      </c>
      <c r="X1024" s="5">
        <f t="shared" si="262"/>
        <v>1</v>
      </c>
      <c r="Y1024" s="5">
        <f t="shared" si="263"/>
        <v>1.0750842411387467</v>
      </c>
      <c r="Z1024" s="5">
        <f t="shared" si="264"/>
        <v>1.0011573900435027</v>
      </c>
      <c r="AA1024" s="5">
        <f t="shared" si="265"/>
        <v>1.017810816375355</v>
      </c>
      <c r="AB1024" s="5">
        <f t="shared" si="266"/>
        <v>1.017810816375355</v>
      </c>
      <c r="AC1024" s="5">
        <f t="shared" si="267"/>
        <v>1.017810816375355</v>
      </c>
      <c r="AD1024" s="5">
        <f t="shared" si="268"/>
        <v>1.017810816375355</v>
      </c>
    </row>
    <row r="1025" spans="15:30" x14ac:dyDescent="0.2">
      <c r="O1025" s="6">
        <f t="shared" si="253"/>
        <v>103.18999999999841</v>
      </c>
      <c r="P1025" s="6">
        <f t="shared" si="254"/>
        <v>103.19999999999841</v>
      </c>
      <c r="Q1025" s="5">
        <f t="shared" si="255"/>
        <v>1.0747266193471043</v>
      </c>
      <c r="R1025" s="5">
        <f t="shared" si="256"/>
        <v>1.0747266193471043</v>
      </c>
      <c r="S1025" s="5">
        <f t="shared" si="257"/>
        <v>1.0913433981688772</v>
      </c>
      <c r="T1025" s="5">
        <f t="shared" si="258"/>
        <v>1.0973820180022629</v>
      </c>
      <c r="U1025" s="5">
        <f t="shared" si="259"/>
        <v>1.0973820180022629</v>
      </c>
      <c r="V1025" s="5">
        <f t="shared" si="260"/>
        <v>1.0973820180022629</v>
      </c>
      <c r="W1025" s="5">
        <f t="shared" si="261"/>
        <v>1.0973820180022629</v>
      </c>
      <c r="X1025" s="5">
        <f t="shared" si="262"/>
        <v>1</v>
      </c>
      <c r="Y1025" s="5">
        <f t="shared" si="263"/>
        <v>1.0747266193471043</v>
      </c>
      <c r="Z1025" s="5">
        <f t="shared" si="264"/>
        <v>1.0011080163854831</v>
      </c>
      <c r="AA1025" s="5">
        <f t="shared" si="265"/>
        <v>1.0176336413720743</v>
      </c>
      <c r="AB1025" s="5">
        <f t="shared" si="266"/>
        <v>1.0176336413720743</v>
      </c>
      <c r="AC1025" s="5">
        <f t="shared" si="267"/>
        <v>1.0176336413720743</v>
      </c>
      <c r="AD1025" s="5">
        <f t="shared" si="268"/>
        <v>1.0176336413720743</v>
      </c>
    </row>
    <row r="1026" spans="15:30" x14ac:dyDescent="0.2">
      <c r="O1026" s="6">
        <f t="shared" si="253"/>
        <v>103.2899999999984</v>
      </c>
      <c r="P1026" s="6">
        <f t="shared" si="254"/>
        <v>103.29999999999841</v>
      </c>
      <c r="Q1026" s="5">
        <f t="shared" si="255"/>
        <v>1.0743702846997556</v>
      </c>
      <c r="R1026" s="5">
        <f t="shared" si="256"/>
        <v>1.0743702846997556</v>
      </c>
      <c r="S1026" s="5">
        <f t="shared" si="257"/>
        <v>1.0909650613912181</v>
      </c>
      <c r="T1026" s="5">
        <f t="shared" si="258"/>
        <v>1.0970041342985684</v>
      </c>
      <c r="U1026" s="5">
        <f t="shared" si="259"/>
        <v>1.0970041342985684</v>
      </c>
      <c r="V1026" s="5">
        <f t="shared" si="260"/>
        <v>1.0970041342985684</v>
      </c>
      <c r="W1026" s="5">
        <f t="shared" si="261"/>
        <v>1.0970041342985684</v>
      </c>
      <c r="X1026" s="5">
        <f t="shared" si="262"/>
        <v>1</v>
      </c>
      <c r="Y1026" s="5">
        <f t="shared" si="263"/>
        <v>1.0743702846997556</v>
      </c>
      <c r="Z1026" s="5">
        <f t="shared" si="264"/>
        <v>1.0010597669362933</v>
      </c>
      <c r="AA1026" s="5">
        <f t="shared" si="265"/>
        <v>1.0174575451709618</v>
      </c>
      <c r="AB1026" s="5">
        <f t="shared" si="266"/>
        <v>1.0174575451709618</v>
      </c>
      <c r="AC1026" s="5">
        <f t="shared" si="267"/>
        <v>1.0174575451709618</v>
      </c>
      <c r="AD1026" s="5">
        <f t="shared" si="268"/>
        <v>1.0174575451709618</v>
      </c>
    </row>
    <row r="1027" spans="15:30" x14ac:dyDescent="0.2">
      <c r="O1027" s="6">
        <f t="shared" ref="O1027:O1090" si="269">P1027-0.01</f>
        <v>103.38999999999839</v>
      </c>
      <c r="P1027" s="6">
        <f t="shared" si="254"/>
        <v>103.3999999999984</v>
      </c>
      <c r="Q1027" s="5">
        <f t="shared" si="255"/>
        <v>1.0740152329405763</v>
      </c>
      <c r="R1027" s="5">
        <f t="shared" si="256"/>
        <v>1.0740152329405763</v>
      </c>
      <c r="S1027" s="5">
        <f t="shared" si="257"/>
        <v>1.0905879720487961</v>
      </c>
      <c r="T1027" s="5">
        <f t="shared" si="258"/>
        <v>1.0966274463473935</v>
      </c>
      <c r="U1027" s="5">
        <f t="shared" si="259"/>
        <v>1.0966274463473935</v>
      </c>
      <c r="V1027" s="5">
        <f t="shared" si="260"/>
        <v>1.0966274463473935</v>
      </c>
      <c r="W1027" s="5">
        <f t="shared" si="261"/>
        <v>1.0966274463473935</v>
      </c>
      <c r="X1027" s="5">
        <f t="shared" si="262"/>
        <v>1</v>
      </c>
      <c r="Y1027" s="5">
        <f t="shared" si="263"/>
        <v>1.0740152329405763</v>
      </c>
      <c r="Z1027" s="5">
        <f t="shared" si="264"/>
        <v>1.0010126383242979</v>
      </c>
      <c r="AA1027" s="5">
        <f t="shared" si="265"/>
        <v>1.0172825243475363</v>
      </c>
      <c r="AB1027" s="5">
        <f t="shared" si="266"/>
        <v>1.0172825243475363</v>
      </c>
      <c r="AC1027" s="5">
        <f t="shared" si="267"/>
        <v>1.0172825243475363</v>
      </c>
      <c r="AD1027" s="5">
        <f t="shared" si="268"/>
        <v>1.0172825243475363</v>
      </c>
    </row>
    <row r="1028" spans="15:30" x14ac:dyDescent="0.2">
      <c r="O1028" s="6">
        <f t="shared" si="269"/>
        <v>103.48999999999839</v>
      </c>
      <c r="P1028" s="6">
        <f t="shared" ref="P1028:P1091" si="270">P1027+0.1</f>
        <v>103.49999999999839</v>
      </c>
      <c r="Q1028" s="5">
        <f t="shared" ref="Q1028:Q1091" si="271">IF($P1028&gt;=$D$5,1,10^($C$5*LOG(MAX($P1028,$E$5)/$D$5)^2))</f>
        <v>1.0736614598324494</v>
      </c>
      <c r="R1028" s="5">
        <f t="shared" ref="R1028:R1091" si="272">IF($P1028&gt;=$D$6,1,10^($C$6*LOG(MAX($P1028,$E$6)/$D$6)^2))</f>
        <v>1.0736614598324494</v>
      </c>
      <c r="S1028" s="5">
        <f t="shared" ref="S1028:S1091" si="273">IF($P1028&gt;=$D$7,1,10^($C$7*LOG(MAX($P1028,$E$7)/$D$7)^2))</f>
        <v>1.0902121260565014</v>
      </c>
      <c r="T1028" s="5">
        <f t="shared" ref="T1028:T1091" si="274">IF($P1028&gt;=$D$8,1,10^($C$8*LOG(MAX($P1028,$E$8)/$D$8)^2))</f>
        <v>1.096251950270438</v>
      </c>
      <c r="U1028" s="5">
        <f t="shared" ref="U1028:U1091" si="275">IF($P1028&gt;=$D$9,1,10^($C$9*LOG(MAX($P1028,$E$9)/$D$9)^2))</f>
        <v>1.096251950270438</v>
      </c>
      <c r="V1028" s="5">
        <f t="shared" ref="V1028:V1091" si="276">IF($P1028&gt;=$D$10,1,10^($C$10*LOG(MAX($P1028,$E$10)/$D$10)^2))</f>
        <v>1.096251950270438</v>
      </c>
      <c r="W1028" s="5">
        <f t="shared" ref="W1028:W1091" si="277">IF($P1028&gt;=$D$11,1,10^($C$11*LOG(MAX($P1028,$E$11)/$D$11)^2))</f>
        <v>1.096251950270438</v>
      </c>
      <c r="X1028" s="5">
        <f t="shared" ref="X1028:X1091" si="278">IF($P1028&gt;=$H1030,1,10^($G$5*LOG(MAX($P1028,$I$5)/$H$5)^2))</f>
        <v>1</v>
      </c>
      <c r="Y1028" s="5">
        <f t="shared" ref="Y1028:Y1091" si="279">IF($P1028&gt;=$H$6,1,10^($G$6*LOG(MAX($P1028,$I$6)/$H$6)^2))</f>
        <v>1.0736614598324494</v>
      </c>
      <c r="Z1028" s="5">
        <f t="shared" ref="Z1028:Z1091" si="280">IF($P1028&gt;=$H$7,1,10^($G$7*LOG(MAX($P1028,$I$7)/$H$7)^2))</f>
        <v>1.0009666271935507</v>
      </c>
      <c r="AA1028" s="5">
        <f t="shared" ref="AA1028:AA1091" si="281">IF(P1028&gt;=$H$8,1,10^($G$8*LOG(MAX($P1028,$I$8)/$H$8)^2))</f>
        <v>1.017108575492683</v>
      </c>
      <c r="AB1028" s="5">
        <f t="shared" ref="AB1028:AB1091" si="282">IF($P1028&gt;=$H$9,1,10^($G$9*LOG(MAX($P1028,$I$9)/$H$9)^2))</f>
        <v>1.017108575492683</v>
      </c>
      <c r="AC1028" s="5">
        <f t="shared" ref="AC1028:AC1091" si="283">IF($P1028&gt;=$H$10,1,10^($G$10*LOG(MAX($P1028,$I$10)/$H$10)^2))</f>
        <v>1.017108575492683</v>
      </c>
      <c r="AD1028" s="5">
        <f t="shared" ref="AD1028:AD1091" si="284">IF($P1028&gt;=$H$11,1,10^($G$11*LOG(MAX($P1028,$I$11)/$H$11)^2))</f>
        <v>1.017108575492683</v>
      </c>
    </row>
    <row r="1029" spans="15:30" x14ac:dyDescent="0.2">
      <c r="O1029" s="6">
        <f t="shared" si="269"/>
        <v>103.58999999999838</v>
      </c>
      <c r="P1029" s="6">
        <f t="shared" si="270"/>
        <v>103.59999999999839</v>
      </c>
      <c r="Q1029" s="5">
        <f t="shared" si="271"/>
        <v>1.0733089611571598</v>
      </c>
      <c r="R1029" s="5">
        <f t="shared" si="272"/>
        <v>1.0733089611571598</v>
      </c>
      <c r="S1029" s="5">
        <f t="shared" si="273"/>
        <v>1.0898375193471725</v>
      </c>
      <c r="T1029" s="5">
        <f t="shared" si="274"/>
        <v>1.0958776422062406</v>
      </c>
      <c r="U1029" s="5">
        <f t="shared" si="275"/>
        <v>1.0958776422062406</v>
      </c>
      <c r="V1029" s="5">
        <f t="shared" si="276"/>
        <v>1.0958776422062406</v>
      </c>
      <c r="W1029" s="5">
        <f t="shared" si="277"/>
        <v>1.0958776422062406</v>
      </c>
      <c r="X1029" s="5">
        <f t="shared" si="278"/>
        <v>1</v>
      </c>
      <c r="Y1029" s="5">
        <f t="shared" si="279"/>
        <v>1.0733089611571598</v>
      </c>
      <c r="Z1029" s="5">
        <f t="shared" si="280"/>
        <v>1.0009217302037068</v>
      </c>
      <c r="AA1029" s="5">
        <f t="shared" si="281"/>
        <v>1.0169356952125683</v>
      </c>
      <c r="AB1029" s="5">
        <f t="shared" si="282"/>
        <v>1.0169356952125683</v>
      </c>
      <c r="AC1029" s="5">
        <f t="shared" si="283"/>
        <v>1.0169356952125683</v>
      </c>
      <c r="AD1029" s="5">
        <f t="shared" si="284"/>
        <v>1.0169356952125683</v>
      </c>
    </row>
    <row r="1030" spans="15:30" x14ac:dyDescent="0.2">
      <c r="O1030" s="6">
        <f t="shared" si="269"/>
        <v>103.68999999999838</v>
      </c>
      <c r="P1030" s="6">
        <f t="shared" si="270"/>
        <v>103.69999999999838</v>
      </c>
      <c r="Q1030" s="5">
        <f t="shared" si="271"/>
        <v>1.0729577327152902</v>
      </c>
      <c r="R1030" s="5">
        <f t="shared" si="272"/>
        <v>1.0729577327152902</v>
      </c>
      <c r="S1030" s="5">
        <f t="shared" si="273"/>
        <v>1.089464147871499</v>
      </c>
      <c r="T1030" s="5">
        <f t="shared" si="274"/>
        <v>1.0955045183100875</v>
      </c>
      <c r="U1030" s="5">
        <f t="shared" si="275"/>
        <v>1.0955045183100875</v>
      </c>
      <c r="V1030" s="5">
        <f t="shared" si="276"/>
        <v>1.0955045183100875</v>
      </c>
      <c r="W1030" s="5">
        <f t="shared" si="277"/>
        <v>1.0955045183100875</v>
      </c>
      <c r="X1030" s="5">
        <f t="shared" si="278"/>
        <v>1</v>
      </c>
      <c r="Y1030" s="5">
        <f t="shared" si="279"/>
        <v>1.0729577327152902</v>
      </c>
      <c r="Z1030" s="5">
        <f t="shared" si="280"/>
        <v>1.000877944029934</v>
      </c>
      <c r="AA1030" s="5">
        <f t="shared" si="281"/>
        <v>1.0167638801285555</v>
      </c>
      <c r="AB1030" s="5">
        <f t="shared" si="282"/>
        <v>1.0167638801285555</v>
      </c>
      <c r="AC1030" s="5">
        <f t="shared" si="283"/>
        <v>1.0167638801285555</v>
      </c>
      <c r="AD1030" s="5">
        <f t="shared" si="284"/>
        <v>1.0167638801285555</v>
      </c>
    </row>
    <row r="1031" spans="15:30" x14ac:dyDescent="0.2">
      <c r="O1031" s="6">
        <f t="shared" si="269"/>
        <v>103.78999999999837</v>
      </c>
      <c r="P1031" s="6">
        <f t="shared" si="270"/>
        <v>103.79999999999838</v>
      </c>
      <c r="Q1031" s="5">
        <f t="shared" si="271"/>
        <v>1.0726077703261176</v>
      </c>
      <c r="R1031" s="5">
        <f t="shared" si="272"/>
        <v>1.0726077703261176</v>
      </c>
      <c r="S1031" s="5">
        <f t="shared" si="273"/>
        <v>1.0890920075979242</v>
      </c>
      <c r="T1031" s="5">
        <f t="shared" si="274"/>
        <v>1.0951325747539233</v>
      </c>
      <c r="U1031" s="5">
        <f t="shared" si="275"/>
        <v>1.0951325747539233</v>
      </c>
      <c r="V1031" s="5">
        <f t="shared" si="276"/>
        <v>1.0951325747539233</v>
      </c>
      <c r="W1031" s="5">
        <f t="shared" si="277"/>
        <v>1.0951325747539233</v>
      </c>
      <c r="X1031" s="5">
        <f t="shared" si="278"/>
        <v>1</v>
      </c>
      <c r="Y1031" s="5">
        <f t="shared" si="279"/>
        <v>1.0726077703261176</v>
      </c>
      <c r="Z1031" s="5">
        <f t="shared" si="280"/>
        <v>1.0008352653628252</v>
      </c>
      <c r="AA1031" s="5">
        <f t="shared" si="281"/>
        <v>1.0165931268771209</v>
      </c>
      <c r="AB1031" s="5">
        <f t="shared" si="282"/>
        <v>1.0165931268771209</v>
      </c>
      <c r="AC1031" s="5">
        <f t="shared" si="283"/>
        <v>1.0165931268771209</v>
      </c>
      <c r="AD1031" s="5">
        <f t="shared" si="284"/>
        <v>1.0165931268771209</v>
      </c>
    </row>
    <row r="1032" spans="15:30" x14ac:dyDescent="0.2">
      <c r="O1032" s="6">
        <f t="shared" si="269"/>
        <v>103.88999999999837</v>
      </c>
      <c r="P1032" s="6">
        <f t="shared" si="270"/>
        <v>103.89999999999837</v>
      </c>
      <c r="Q1032" s="5">
        <f t="shared" si="271"/>
        <v>1.0722590698275116</v>
      </c>
      <c r="R1032" s="5">
        <f t="shared" si="272"/>
        <v>1.0722590698275116</v>
      </c>
      <c r="S1032" s="5">
        <f t="shared" si="273"/>
        <v>1.0887210945125496</v>
      </c>
      <c r="T1032" s="5">
        <f t="shared" si="274"/>
        <v>1.0947618077262606</v>
      </c>
      <c r="U1032" s="5">
        <f t="shared" si="275"/>
        <v>1.0947618077262606</v>
      </c>
      <c r="V1032" s="5">
        <f t="shared" si="276"/>
        <v>1.0947618077262606</v>
      </c>
      <c r="W1032" s="5">
        <f t="shared" si="277"/>
        <v>1.0947618077262606</v>
      </c>
      <c r="X1032" s="5">
        <f t="shared" si="278"/>
        <v>1</v>
      </c>
      <c r="Y1032" s="5">
        <f t="shared" si="279"/>
        <v>1.0722590698275116</v>
      </c>
      <c r="Z1032" s="5">
        <f t="shared" si="280"/>
        <v>1.0007936909083111</v>
      </c>
      <c r="AA1032" s="5">
        <f t="shared" si="281"/>
        <v>1.0164234321097707</v>
      </c>
      <c r="AB1032" s="5">
        <f t="shared" si="282"/>
        <v>1.0164234321097707</v>
      </c>
      <c r="AC1032" s="5">
        <f t="shared" si="283"/>
        <v>1.0164234321097707</v>
      </c>
      <c r="AD1032" s="5">
        <f t="shared" si="284"/>
        <v>1.0164234321097707</v>
      </c>
    </row>
    <row r="1033" spans="15:30" x14ac:dyDescent="0.2">
      <c r="O1033" s="6">
        <f t="shared" si="269"/>
        <v>103.98999999999836</v>
      </c>
      <c r="P1033" s="6">
        <f t="shared" si="270"/>
        <v>103.99999999999837</v>
      </c>
      <c r="Q1033" s="5">
        <f t="shared" si="271"/>
        <v>1.0719116270758313</v>
      </c>
      <c r="R1033" s="5">
        <f t="shared" si="272"/>
        <v>1.0719116270758313</v>
      </c>
      <c r="S1033" s="5">
        <f t="shared" si="273"/>
        <v>1.0883514046190383</v>
      </c>
      <c r="T1033" s="5">
        <f t="shared" si="274"/>
        <v>1.0943922134320925</v>
      </c>
      <c r="U1033" s="5">
        <f t="shared" si="275"/>
        <v>1.0943922134320925</v>
      </c>
      <c r="V1033" s="5">
        <f t="shared" si="276"/>
        <v>1.0943922134320925</v>
      </c>
      <c r="W1033" s="5">
        <f t="shared" si="277"/>
        <v>1.0943922134320925</v>
      </c>
      <c r="X1033" s="5">
        <f t="shared" si="278"/>
        <v>1</v>
      </c>
      <c r="Y1033" s="5">
        <f t="shared" si="279"/>
        <v>1.0719116270758313</v>
      </c>
      <c r="Z1033" s="5">
        <f t="shared" si="280"/>
        <v>1.0007532173875742</v>
      </c>
      <c r="AA1033" s="5">
        <f t="shared" si="281"/>
        <v>1.0162547924929584</v>
      </c>
      <c r="AB1033" s="5">
        <f t="shared" si="282"/>
        <v>1.0162547924929584</v>
      </c>
      <c r="AC1033" s="5">
        <f t="shared" si="283"/>
        <v>1.0162547924929584</v>
      </c>
      <c r="AD1033" s="5">
        <f t="shared" si="284"/>
        <v>1.0162547924929584</v>
      </c>
    </row>
    <row r="1034" spans="15:30" x14ac:dyDescent="0.2">
      <c r="O1034" s="6">
        <f t="shared" si="269"/>
        <v>104.08999999999835</v>
      </c>
      <c r="P1034" s="6">
        <f t="shared" si="270"/>
        <v>104.09999999999836</v>
      </c>
      <c r="Q1034" s="5">
        <f t="shared" si="271"/>
        <v>1.0715654379458242</v>
      </c>
      <c r="R1034" s="5">
        <f t="shared" si="272"/>
        <v>1.0715654379458242</v>
      </c>
      <c r="S1034" s="5">
        <f t="shared" si="273"/>
        <v>1.0879829339385212</v>
      </c>
      <c r="T1034" s="5">
        <f t="shared" si="274"/>
        <v>1.0940237880928032</v>
      </c>
      <c r="U1034" s="5">
        <f t="shared" si="275"/>
        <v>1.0940237880928032</v>
      </c>
      <c r="V1034" s="5">
        <f t="shared" si="276"/>
        <v>1.0940237880928032</v>
      </c>
      <c r="W1034" s="5">
        <f t="shared" si="277"/>
        <v>1.0940237880928032</v>
      </c>
      <c r="X1034" s="5">
        <f t="shared" si="278"/>
        <v>1</v>
      </c>
      <c r="Y1034" s="5">
        <f t="shared" si="279"/>
        <v>1.0715654379458242</v>
      </c>
      <c r="Z1034" s="5">
        <f t="shared" si="280"/>
        <v>1.0007138415369625</v>
      </c>
      <c r="AA1034" s="5">
        <f t="shared" si="281"/>
        <v>1.0160872047080023</v>
      </c>
      <c r="AB1034" s="5">
        <f t="shared" si="282"/>
        <v>1.0160872047080023</v>
      </c>
      <c r="AC1034" s="5">
        <f t="shared" si="283"/>
        <v>1.0160872047080023</v>
      </c>
      <c r="AD1034" s="5">
        <f t="shared" si="284"/>
        <v>1.0160872047080023</v>
      </c>
    </row>
    <row r="1035" spans="15:30" x14ac:dyDescent="0.2">
      <c r="O1035" s="6">
        <f t="shared" si="269"/>
        <v>104.18999999999835</v>
      </c>
      <c r="P1035" s="6">
        <f t="shared" si="270"/>
        <v>104.19999999999835</v>
      </c>
      <c r="Q1035" s="5">
        <f t="shared" si="271"/>
        <v>1.0712204983305262</v>
      </c>
      <c r="R1035" s="5">
        <f t="shared" si="272"/>
        <v>1.0712204983305262</v>
      </c>
      <c r="S1035" s="5">
        <f t="shared" si="273"/>
        <v>1.0876156785095019</v>
      </c>
      <c r="T1035" s="5">
        <f t="shared" si="274"/>
        <v>1.0936565279460813</v>
      </c>
      <c r="U1035" s="5">
        <f t="shared" si="275"/>
        <v>1.0936565279460813</v>
      </c>
      <c r="V1035" s="5">
        <f t="shared" si="276"/>
        <v>1.0936565279460813</v>
      </c>
      <c r="W1035" s="5">
        <f t="shared" si="277"/>
        <v>1.0936565279460813</v>
      </c>
      <c r="X1035" s="5">
        <f t="shared" si="278"/>
        <v>1</v>
      </c>
      <c r="Y1035" s="5">
        <f t="shared" si="279"/>
        <v>1.0712204983305262</v>
      </c>
      <c r="Z1035" s="5">
        <f t="shared" si="280"/>
        <v>1.0006755601079047</v>
      </c>
      <c r="AA1035" s="5">
        <f t="shared" si="281"/>
        <v>1.0159206654510042</v>
      </c>
      <c r="AB1035" s="5">
        <f t="shared" si="282"/>
        <v>1.0159206654510042</v>
      </c>
      <c r="AC1035" s="5">
        <f t="shared" si="283"/>
        <v>1.0159206654510042</v>
      </c>
      <c r="AD1035" s="5">
        <f t="shared" si="284"/>
        <v>1.0159206654510042</v>
      </c>
    </row>
    <row r="1036" spans="15:30" x14ac:dyDescent="0.2">
      <c r="O1036" s="6">
        <f t="shared" si="269"/>
        <v>104.28999999999834</v>
      </c>
      <c r="P1036" s="6">
        <f t="shared" si="270"/>
        <v>104.29999999999835</v>
      </c>
      <c r="Q1036" s="5">
        <f t="shared" si="271"/>
        <v>1.0708768041411603</v>
      </c>
      <c r="R1036" s="5">
        <f t="shared" si="272"/>
        <v>1.0708768041411603</v>
      </c>
      <c r="S1036" s="5">
        <f t="shared" si="273"/>
        <v>1.0872496343877625</v>
      </c>
      <c r="T1036" s="5">
        <f t="shared" si="274"/>
        <v>1.0932904292458321</v>
      </c>
      <c r="U1036" s="5">
        <f t="shared" si="275"/>
        <v>1.0932904292458321</v>
      </c>
      <c r="V1036" s="5">
        <f t="shared" si="276"/>
        <v>1.0932904292458321</v>
      </c>
      <c r="W1036" s="5">
        <f t="shared" si="277"/>
        <v>1.0932904292458321</v>
      </c>
      <c r="X1036" s="5">
        <f t="shared" si="278"/>
        <v>1</v>
      </c>
      <c r="Y1036" s="5">
        <f t="shared" si="279"/>
        <v>1.0708768041411603</v>
      </c>
      <c r="Z1036" s="5">
        <f t="shared" si="280"/>
        <v>1.0006383698668253</v>
      </c>
      <c r="AA1036" s="5">
        <f t="shared" si="281"/>
        <v>1.0157551714327688</v>
      </c>
      <c r="AB1036" s="5">
        <f t="shared" si="282"/>
        <v>1.0157551714327688</v>
      </c>
      <c r="AC1036" s="5">
        <f t="shared" si="283"/>
        <v>1.0157551714327688</v>
      </c>
      <c r="AD1036" s="5">
        <f t="shared" si="284"/>
        <v>1.0157551714327688</v>
      </c>
    </row>
    <row r="1037" spans="15:30" x14ac:dyDescent="0.2">
      <c r="O1037" s="6">
        <f t="shared" si="269"/>
        <v>104.38999999999834</v>
      </c>
      <c r="P1037" s="6">
        <f t="shared" si="270"/>
        <v>104.39999999999834</v>
      </c>
      <c r="Q1037" s="5">
        <f t="shared" si="271"/>
        <v>1.0705343513070389</v>
      </c>
      <c r="R1037" s="5">
        <f t="shared" si="272"/>
        <v>1.0705343513070389</v>
      </c>
      <c r="S1037" s="5">
        <f t="shared" si="273"/>
        <v>1.0868847976462717</v>
      </c>
      <c r="T1037" s="5">
        <f t="shared" si="274"/>
        <v>1.0929254882620911</v>
      </c>
      <c r="U1037" s="5">
        <f t="shared" si="275"/>
        <v>1.0929254882620911</v>
      </c>
      <c r="V1037" s="5">
        <f t="shared" si="276"/>
        <v>1.0929254882620911</v>
      </c>
      <c r="W1037" s="5">
        <f t="shared" si="277"/>
        <v>1.0929254882620911</v>
      </c>
      <c r="X1037" s="5">
        <f t="shared" si="278"/>
        <v>1</v>
      </c>
      <c r="Y1037" s="5">
        <f t="shared" si="279"/>
        <v>1.0705343513070389</v>
      </c>
      <c r="Z1037" s="5">
        <f t="shared" si="280"/>
        <v>1.0006022675950594</v>
      </c>
      <c r="AA1037" s="5">
        <f t="shared" si="281"/>
        <v>1.0155907193787217</v>
      </c>
      <c r="AB1037" s="5">
        <f t="shared" si="282"/>
        <v>1.0155907193787217</v>
      </c>
      <c r="AC1037" s="5">
        <f t="shared" si="283"/>
        <v>1.0155907193787217</v>
      </c>
      <c r="AD1037" s="5">
        <f t="shared" si="284"/>
        <v>1.0155907193787217</v>
      </c>
    </row>
    <row r="1038" spans="15:30" x14ac:dyDescent="0.2">
      <c r="O1038" s="6">
        <f t="shared" si="269"/>
        <v>104.48999999999833</v>
      </c>
      <c r="P1038" s="6">
        <f t="shared" si="270"/>
        <v>104.49999999999834</v>
      </c>
      <c r="Q1038" s="5">
        <f t="shared" si="271"/>
        <v>1.0701931357754628</v>
      </c>
      <c r="R1038" s="5">
        <f t="shared" si="272"/>
        <v>1.0701931357754628</v>
      </c>
      <c r="S1038" s="5">
        <f t="shared" si="273"/>
        <v>1.0865211643750912</v>
      </c>
      <c r="T1038" s="5">
        <f t="shared" si="274"/>
        <v>1.092561701280939</v>
      </c>
      <c r="U1038" s="5">
        <f t="shared" si="275"/>
        <v>1.092561701280939</v>
      </c>
      <c r="V1038" s="5">
        <f t="shared" si="276"/>
        <v>1.092561701280939</v>
      </c>
      <c r="W1038" s="5">
        <f t="shared" si="277"/>
        <v>1.092561701280939</v>
      </c>
      <c r="X1038" s="5">
        <f t="shared" si="278"/>
        <v>1</v>
      </c>
      <c r="Y1038" s="5">
        <f t="shared" si="279"/>
        <v>1.0701931357754628</v>
      </c>
      <c r="Z1038" s="5">
        <f t="shared" si="280"/>
        <v>1.0005672500887712</v>
      </c>
      <c r="AA1038" s="5">
        <f t="shared" si="281"/>
        <v>1.0154273060288304</v>
      </c>
      <c r="AB1038" s="5">
        <f t="shared" si="282"/>
        <v>1.0154273060288304</v>
      </c>
      <c r="AC1038" s="5">
        <f t="shared" si="283"/>
        <v>1.0154273060288304</v>
      </c>
      <c r="AD1038" s="5">
        <f t="shared" si="284"/>
        <v>1.0154273060288304</v>
      </c>
    </row>
    <row r="1039" spans="15:30" x14ac:dyDescent="0.2">
      <c r="O1039" s="6">
        <f t="shared" si="269"/>
        <v>104.58999999999833</v>
      </c>
      <c r="P1039" s="6">
        <f t="shared" si="270"/>
        <v>104.59999999999833</v>
      </c>
      <c r="Q1039" s="5">
        <f t="shared" si="271"/>
        <v>1.0698531535116258</v>
      </c>
      <c r="R1039" s="5">
        <f t="shared" si="272"/>
        <v>1.0698531535116258</v>
      </c>
      <c r="S1039" s="5">
        <f t="shared" si="273"/>
        <v>1.0861587306812841</v>
      </c>
      <c r="T1039" s="5">
        <f t="shared" si="274"/>
        <v>1.0921990646044146</v>
      </c>
      <c r="U1039" s="5">
        <f t="shared" si="275"/>
        <v>1.0921990646044146</v>
      </c>
      <c r="V1039" s="5">
        <f t="shared" si="276"/>
        <v>1.0921990646044146</v>
      </c>
      <c r="W1039" s="5">
        <f t="shared" si="277"/>
        <v>1.0921990646044146</v>
      </c>
      <c r="X1039" s="5">
        <f t="shared" si="278"/>
        <v>1</v>
      </c>
      <c r="Y1039" s="5">
        <f t="shared" si="279"/>
        <v>1.0698531535116258</v>
      </c>
      <c r="Z1039" s="5">
        <f t="shared" si="280"/>
        <v>1.0005333141588693</v>
      </c>
      <c r="AA1039" s="5">
        <f t="shared" si="281"/>
        <v>1.0152649281375254</v>
      </c>
      <c r="AB1039" s="5">
        <f t="shared" si="282"/>
        <v>1.0152649281375254</v>
      </c>
      <c r="AC1039" s="5">
        <f t="shared" si="283"/>
        <v>1.0152649281375254</v>
      </c>
      <c r="AD1039" s="5">
        <f t="shared" si="284"/>
        <v>1.0152649281375254</v>
      </c>
    </row>
    <row r="1040" spans="15:30" x14ac:dyDescent="0.2">
      <c r="O1040" s="6">
        <f t="shared" si="269"/>
        <v>104.68999999999832</v>
      </c>
      <c r="P1040" s="6">
        <f t="shared" si="270"/>
        <v>104.69999999999833</v>
      </c>
      <c r="Q1040" s="5">
        <f t="shared" si="271"/>
        <v>1.0695144004985151</v>
      </c>
      <c r="R1040" s="5">
        <f t="shared" si="272"/>
        <v>1.0695144004985151</v>
      </c>
      <c r="S1040" s="5">
        <f t="shared" si="273"/>
        <v>1.0857974926888234</v>
      </c>
      <c r="T1040" s="5">
        <f t="shared" si="274"/>
        <v>1.0918375745504312</v>
      </c>
      <c r="U1040" s="5">
        <f t="shared" si="275"/>
        <v>1.0918375745504312</v>
      </c>
      <c r="V1040" s="5">
        <f t="shared" si="276"/>
        <v>1.0918375745504312</v>
      </c>
      <c r="W1040" s="5">
        <f t="shared" si="277"/>
        <v>1.0918375745504312</v>
      </c>
      <c r="X1040" s="5">
        <f t="shared" si="278"/>
        <v>1</v>
      </c>
      <c r="Y1040" s="5">
        <f t="shared" si="279"/>
        <v>1.0695144004985151</v>
      </c>
      <c r="Z1040" s="5">
        <f t="shared" si="280"/>
        <v>1.0005004566309241</v>
      </c>
      <c r="AA1040" s="5">
        <f t="shared" si="281"/>
        <v>1.0151035824736194</v>
      </c>
      <c r="AB1040" s="5">
        <f t="shared" si="282"/>
        <v>1.0151035824736194</v>
      </c>
      <c r="AC1040" s="5">
        <f t="shared" si="283"/>
        <v>1.0151035824736194</v>
      </c>
      <c r="AD1040" s="5">
        <f t="shared" si="284"/>
        <v>1.0151035824736194</v>
      </c>
    </row>
    <row r="1041" spans="15:30" x14ac:dyDescent="0.2">
      <c r="O1041" s="6">
        <f t="shared" si="269"/>
        <v>104.78999999999832</v>
      </c>
      <c r="P1041" s="6">
        <f t="shared" si="270"/>
        <v>104.79999999999832</v>
      </c>
      <c r="Q1041" s="5">
        <f t="shared" si="271"/>
        <v>1.0691768727368152</v>
      </c>
      <c r="R1041" s="5">
        <f t="shared" si="272"/>
        <v>1.0691768727368152</v>
      </c>
      <c r="S1041" s="5">
        <f t="shared" si="273"/>
        <v>1.0854374465385017</v>
      </c>
      <c r="T1041" s="5">
        <f t="shared" si="274"/>
        <v>1.0914772274526918</v>
      </c>
      <c r="U1041" s="5">
        <f t="shared" si="275"/>
        <v>1.0914772274526918</v>
      </c>
      <c r="V1041" s="5">
        <f t="shared" si="276"/>
        <v>1.0914772274526918</v>
      </c>
      <c r="W1041" s="5">
        <f t="shared" si="277"/>
        <v>1.0914772274526918</v>
      </c>
      <c r="X1041" s="5">
        <f t="shared" si="278"/>
        <v>1</v>
      </c>
      <c r="Y1041" s="5">
        <f t="shared" si="279"/>
        <v>1.0691768727368152</v>
      </c>
      <c r="Z1041" s="5">
        <f t="shared" si="280"/>
        <v>1.0004686743450872</v>
      </c>
      <c r="AA1041" s="5">
        <f t="shared" si="281"/>
        <v>1.0149432658202309</v>
      </c>
      <c r="AB1041" s="5">
        <f t="shared" si="282"/>
        <v>1.0149432658202309</v>
      </c>
      <c r="AC1041" s="5">
        <f t="shared" si="283"/>
        <v>1.0149432658202309</v>
      </c>
      <c r="AD1041" s="5">
        <f t="shared" si="284"/>
        <v>1.0149432658202309</v>
      </c>
    </row>
    <row r="1042" spans="15:30" x14ac:dyDescent="0.2">
      <c r="O1042" s="6">
        <f t="shared" si="269"/>
        <v>104.88999999999831</v>
      </c>
      <c r="P1042" s="6">
        <f t="shared" si="270"/>
        <v>104.89999999999831</v>
      </c>
      <c r="Q1042" s="5">
        <f t="shared" si="271"/>
        <v>1.0688405662448119</v>
      </c>
      <c r="R1042" s="5">
        <f t="shared" si="272"/>
        <v>1.0688405662448119</v>
      </c>
      <c r="S1042" s="5">
        <f t="shared" si="273"/>
        <v>1.08507858838784</v>
      </c>
      <c r="T1042" s="5">
        <f t="shared" si="274"/>
        <v>1.0911180196606054</v>
      </c>
      <c r="U1042" s="5">
        <f t="shared" si="275"/>
        <v>1.0911180196606054</v>
      </c>
      <c r="V1042" s="5">
        <f t="shared" si="276"/>
        <v>1.0911180196606054</v>
      </c>
      <c r="W1042" s="5">
        <f t="shared" si="277"/>
        <v>1.0911180196606054</v>
      </c>
      <c r="X1042" s="5">
        <f t="shared" si="278"/>
        <v>1</v>
      </c>
      <c r="Y1042" s="5">
        <f t="shared" si="279"/>
        <v>1.0688405662448119</v>
      </c>
      <c r="Z1042" s="5">
        <f t="shared" si="280"/>
        <v>1.0004379641560091</v>
      </c>
      <c r="AA1042" s="5">
        <f t="shared" si="281"/>
        <v>1.0147839749747041</v>
      </c>
      <c r="AB1042" s="5">
        <f t="shared" si="282"/>
        <v>1.0147839749747041</v>
      </c>
      <c r="AC1042" s="5">
        <f t="shared" si="283"/>
        <v>1.0147839749747041</v>
      </c>
      <c r="AD1042" s="5">
        <f t="shared" si="284"/>
        <v>1.0147839749747041</v>
      </c>
    </row>
    <row r="1043" spans="15:30" x14ac:dyDescent="0.2">
      <c r="O1043" s="6">
        <f t="shared" si="269"/>
        <v>104.9899999999983</v>
      </c>
      <c r="P1043" s="6">
        <f t="shared" si="270"/>
        <v>104.99999999999831</v>
      </c>
      <c r="Q1043" s="5">
        <f t="shared" si="271"/>
        <v>1.0685054770582965</v>
      </c>
      <c r="R1043" s="5">
        <f t="shared" si="272"/>
        <v>1.0685054770582965</v>
      </c>
      <c r="S1043" s="5">
        <f t="shared" si="273"/>
        <v>1.0847209144109986</v>
      </c>
      <c r="T1043" s="5">
        <f t="shared" si="274"/>
        <v>1.0907599475392034</v>
      </c>
      <c r="U1043" s="5">
        <f t="shared" si="275"/>
        <v>1.0907599475392034</v>
      </c>
      <c r="V1043" s="5">
        <f t="shared" si="276"/>
        <v>1.0907599475392034</v>
      </c>
      <c r="W1043" s="5">
        <f t="shared" si="277"/>
        <v>1.0907599475392034</v>
      </c>
      <c r="X1043" s="5">
        <f t="shared" si="278"/>
        <v>1</v>
      </c>
      <c r="Y1043" s="5">
        <f t="shared" si="279"/>
        <v>1.0685054770582965</v>
      </c>
      <c r="Z1043" s="5">
        <f t="shared" si="280"/>
        <v>1.0004083229327576</v>
      </c>
      <c r="AA1043" s="5">
        <f t="shared" si="281"/>
        <v>1.0146257067485334</v>
      </c>
      <c r="AB1043" s="5">
        <f t="shared" si="282"/>
        <v>1.0146257067485334</v>
      </c>
      <c r="AC1043" s="5">
        <f t="shared" si="283"/>
        <v>1.0146257067485334</v>
      </c>
      <c r="AD1043" s="5">
        <f t="shared" si="284"/>
        <v>1.0146257067485334</v>
      </c>
    </row>
    <row r="1044" spans="15:30" x14ac:dyDescent="0.2">
      <c r="O1044" s="6">
        <f t="shared" si="269"/>
        <v>105.0899999999983</v>
      </c>
      <c r="P1044" s="6">
        <f t="shared" si="270"/>
        <v>105.0999999999983</v>
      </c>
      <c r="Q1044" s="5">
        <f t="shared" si="271"/>
        <v>1.0681716012304709</v>
      </c>
      <c r="R1044" s="5">
        <f t="shared" si="272"/>
        <v>1.0681716012304709</v>
      </c>
      <c r="S1044" s="5">
        <f t="shared" si="273"/>
        <v>1.0843644207986882</v>
      </c>
      <c r="T1044" s="5">
        <f t="shared" si="274"/>
        <v>1.0904030074690574</v>
      </c>
      <c r="U1044" s="5">
        <f t="shared" si="275"/>
        <v>1.0904030074690574</v>
      </c>
      <c r="V1044" s="5">
        <f t="shared" si="276"/>
        <v>1.0904030074690574</v>
      </c>
      <c r="W1044" s="5">
        <f t="shared" si="277"/>
        <v>1.0904030074690574</v>
      </c>
      <c r="X1044" s="5">
        <f t="shared" si="278"/>
        <v>1</v>
      </c>
      <c r="Y1044" s="5">
        <f t="shared" si="279"/>
        <v>1.0681716012304709</v>
      </c>
      <c r="Z1044" s="5">
        <f t="shared" si="280"/>
        <v>1.0003797475587395</v>
      </c>
      <c r="AA1044" s="5">
        <f t="shared" si="281"/>
        <v>1.0144684579672849</v>
      </c>
      <c r="AB1044" s="5">
        <f t="shared" si="282"/>
        <v>1.0144684579672849</v>
      </c>
      <c r="AC1044" s="5">
        <f t="shared" si="283"/>
        <v>1.0144684579672849</v>
      </c>
      <c r="AD1044" s="5">
        <f t="shared" si="284"/>
        <v>1.0144684579672849</v>
      </c>
    </row>
    <row r="1045" spans="15:30" x14ac:dyDescent="0.2">
      <c r="O1045" s="6">
        <f t="shared" si="269"/>
        <v>105.18999999999829</v>
      </c>
      <c r="P1045" s="6">
        <f t="shared" si="270"/>
        <v>105.1999999999983</v>
      </c>
      <c r="Q1045" s="5">
        <f t="shared" si="271"/>
        <v>1.0678389348318531</v>
      </c>
      <c r="R1045" s="5">
        <f t="shared" si="272"/>
        <v>1.0678389348318531</v>
      </c>
      <c r="S1045" s="5">
        <f t="shared" si="273"/>
        <v>1.0840091037580815</v>
      </c>
      <c r="T1045" s="5">
        <f t="shared" si="274"/>
        <v>1.0900471958461961</v>
      </c>
      <c r="U1045" s="5">
        <f t="shared" si="275"/>
        <v>1.0900471958461961</v>
      </c>
      <c r="V1045" s="5">
        <f t="shared" si="276"/>
        <v>1.0900471958461961</v>
      </c>
      <c r="W1045" s="5">
        <f t="shared" si="277"/>
        <v>1.0900471958461961</v>
      </c>
      <c r="X1045" s="5">
        <f t="shared" si="278"/>
        <v>1</v>
      </c>
      <c r="Y1045" s="5">
        <f t="shared" si="279"/>
        <v>1.0678389348318531</v>
      </c>
      <c r="Z1045" s="5">
        <f t="shared" si="280"/>
        <v>1.0003522349316187</v>
      </c>
      <c r="AA1045" s="5">
        <f t="shared" si="281"/>
        <v>1.0143122254705212</v>
      </c>
      <c r="AB1045" s="5">
        <f t="shared" si="282"/>
        <v>1.0143122254705212</v>
      </c>
      <c r="AC1045" s="5">
        <f t="shared" si="283"/>
        <v>1.0143122254705212</v>
      </c>
      <c r="AD1045" s="5">
        <f t="shared" si="284"/>
        <v>1.0143122254705212</v>
      </c>
    </row>
    <row r="1046" spans="15:30" x14ac:dyDescent="0.2">
      <c r="O1046" s="6">
        <f t="shared" si="269"/>
        <v>105.28999999999829</v>
      </c>
      <c r="P1046" s="6">
        <f t="shared" si="270"/>
        <v>105.29999999999829</v>
      </c>
      <c r="Q1046" s="5">
        <f t="shared" si="271"/>
        <v>1.0675074739501835</v>
      </c>
      <c r="R1046" s="5">
        <f t="shared" si="272"/>
        <v>1.0675074739501835</v>
      </c>
      <c r="S1046" s="5">
        <f t="shared" si="273"/>
        <v>1.0836549595127243</v>
      </c>
      <c r="T1046" s="5">
        <f t="shared" si="274"/>
        <v>1.0896925090820246</v>
      </c>
      <c r="U1046" s="5">
        <f t="shared" si="275"/>
        <v>1.0896925090820246</v>
      </c>
      <c r="V1046" s="5">
        <f t="shared" si="276"/>
        <v>1.0896925090820246</v>
      </c>
      <c r="W1046" s="5">
        <f t="shared" si="277"/>
        <v>1.0896925090820246</v>
      </c>
      <c r="X1046" s="5">
        <f t="shared" si="278"/>
        <v>1</v>
      </c>
      <c r="Y1046" s="5">
        <f t="shared" si="279"/>
        <v>1.0675074739501835</v>
      </c>
      <c r="Z1046" s="5">
        <f t="shared" si="280"/>
        <v>1.0003257819632385</v>
      </c>
      <c r="AA1046" s="5">
        <f t="shared" si="281"/>
        <v>1.0141570061117247</v>
      </c>
      <c r="AB1046" s="5">
        <f t="shared" si="282"/>
        <v>1.0141570061117247</v>
      </c>
      <c r="AC1046" s="5">
        <f t="shared" si="283"/>
        <v>1.0141570061117247</v>
      </c>
      <c r="AD1046" s="5">
        <f t="shared" si="284"/>
        <v>1.0141570061117247</v>
      </c>
    </row>
    <row r="1047" spans="15:30" x14ac:dyDescent="0.2">
      <c r="O1047" s="6">
        <f t="shared" si="269"/>
        <v>105.38999999999828</v>
      </c>
      <c r="P1047" s="6">
        <f t="shared" si="270"/>
        <v>105.39999999999829</v>
      </c>
      <c r="Q1047" s="5">
        <f t="shared" si="271"/>
        <v>1.067177214690332</v>
      </c>
      <c r="R1047" s="5">
        <f t="shared" si="272"/>
        <v>1.067177214690332</v>
      </c>
      <c r="S1047" s="5">
        <f t="shared" si="273"/>
        <v>1.0833019843024494</v>
      </c>
      <c r="T1047" s="5">
        <f t="shared" si="274"/>
        <v>1.0893389436032426</v>
      </c>
      <c r="U1047" s="5">
        <f t="shared" si="275"/>
        <v>1.0893389436032426</v>
      </c>
      <c r="V1047" s="5">
        <f t="shared" si="276"/>
        <v>1.0893389436032426</v>
      </c>
      <c r="W1047" s="5">
        <f t="shared" si="277"/>
        <v>1.0893389436032426</v>
      </c>
      <c r="X1047" s="5">
        <f t="shared" si="278"/>
        <v>1</v>
      </c>
      <c r="Y1047" s="5">
        <f t="shared" si="279"/>
        <v>1.067177214690332</v>
      </c>
      <c r="Z1047" s="5">
        <f t="shared" si="280"/>
        <v>1.0003003855795414</v>
      </c>
      <c r="AA1047" s="5">
        <f t="shared" si="281"/>
        <v>1.0140027967582215</v>
      </c>
      <c r="AB1047" s="5">
        <f t="shared" si="282"/>
        <v>1.0140027967582215</v>
      </c>
      <c r="AC1047" s="5">
        <f t="shared" si="283"/>
        <v>1.0140027967582215</v>
      </c>
      <c r="AD1047" s="5">
        <f t="shared" si="284"/>
        <v>1.0140027967582215</v>
      </c>
    </row>
    <row r="1048" spans="15:30" x14ac:dyDescent="0.2">
      <c r="O1048" s="6">
        <f t="shared" si="269"/>
        <v>105.48999999999828</v>
      </c>
      <c r="P1048" s="6">
        <f t="shared" si="270"/>
        <v>105.49999999999828</v>
      </c>
      <c r="Q1048" s="5">
        <f t="shared" si="271"/>
        <v>1.0668481531742051</v>
      </c>
      <c r="R1048" s="5">
        <f t="shared" si="272"/>
        <v>1.0668481531742051</v>
      </c>
      <c r="S1048" s="5">
        <f t="shared" si="273"/>
        <v>1.0829501743832886</v>
      </c>
      <c r="T1048" s="5">
        <f t="shared" si="274"/>
        <v>1.0889864958517637</v>
      </c>
      <c r="U1048" s="5">
        <f t="shared" si="275"/>
        <v>1.0889864958517637</v>
      </c>
      <c r="V1048" s="5">
        <f t="shared" si="276"/>
        <v>1.0889864958517637</v>
      </c>
      <c r="W1048" s="5">
        <f t="shared" si="277"/>
        <v>1.0889864958517637</v>
      </c>
      <c r="X1048" s="5">
        <f t="shared" si="278"/>
        <v>1</v>
      </c>
      <c r="Y1048" s="5">
        <f t="shared" si="279"/>
        <v>1.0668481531742051</v>
      </c>
      <c r="Z1048" s="5">
        <f t="shared" si="280"/>
        <v>1.0002760427204924</v>
      </c>
      <c r="AA1048" s="5">
        <f t="shared" si="281"/>
        <v>1.0138495942911079</v>
      </c>
      <c r="AB1048" s="5">
        <f t="shared" si="282"/>
        <v>1.0138495942911079</v>
      </c>
      <c r="AC1048" s="5">
        <f t="shared" si="283"/>
        <v>1.0138495942911079</v>
      </c>
      <c r="AD1048" s="5">
        <f t="shared" si="284"/>
        <v>1.0138495942911079</v>
      </c>
    </row>
    <row r="1049" spans="15:30" x14ac:dyDescent="0.2">
      <c r="O1049" s="6">
        <f t="shared" si="269"/>
        <v>105.58999999999827</v>
      </c>
      <c r="P1049" s="6">
        <f t="shared" si="270"/>
        <v>105.59999999999827</v>
      </c>
      <c r="Q1049" s="5">
        <f t="shared" si="271"/>
        <v>1.0665202855406541</v>
      </c>
      <c r="R1049" s="5">
        <f t="shared" si="272"/>
        <v>1.0665202855406541</v>
      </c>
      <c r="S1049" s="5">
        <f t="shared" si="273"/>
        <v>1.0825995260273875</v>
      </c>
      <c r="T1049" s="5">
        <f t="shared" si="274"/>
        <v>1.0886351622846351</v>
      </c>
      <c r="U1049" s="5">
        <f t="shared" si="275"/>
        <v>1.0886351622846351</v>
      </c>
      <c r="V1049" s="5">
        <f t="shared" si="276"/>
        <v>1.0886351622846351</v>
      </c>
      <c r="W1049" s="5">
        <f t="shared" si="277"/>
        <v>1.0886351622846351</v>
      </c>
      <c r="X1049" s="5">
        <f t="shared" si="278"/>
        <v>1</v>
      </c>
      <c r="Y1049" s="5">
        <f t="shared" si="279"/>
        <v>1.0665202855406541</v>
      </c>
      <c r="Z1049" s="5">
        <f t="shared" si="280"/>
        <v>1.0002527503399998</v>
      </c>
      <c r="AA1049" s="5">
        <f t="shared" si="281"/>
        <v>1.0136973956051749</v>
      </c>
      <c r="AB1049" s="5">
        <f t="shared" si="282"/>
        <v>1.0136973956051749</v>
      </c>
      <c r="AC1049" s="5">
        <f t="shared" si="283"/>
        <v>1.0136973956051749</v>
      </c>
      <c r="AD1049" s="5">
        <f t="shared" si="284"/>
        <v>1.0136973956051749</v>
      </c>
    </row>
    <row r="1050" spans="15:30" x14ac:dyDescent="0.2">
      <c r="O1050" s="6">
        <f t="shared" si="269"/>
        <v>105.68999999999826</v>
      </c>
      <c r="P1050" s="6">
        <f t="shared" si="270"/>
        <v>105.69999999999827</v>
      </c>
      <c r="Q1050" s="5">
        <f t="shared" si="271"/>
        <v>1.0661936079453842</v>
      </c>
      <c r="R1050" s="5">
        <f t="shared" si="272"/>
        <v>1.0661936079453842</v>
      </c>
      <c r="S1050" s="5">
        <f t="shared" si="273"/>
        <v>1.0822500355229188</v>
      </c>
      <c r="T1050" s="5">
        <f t="shared" si="274"/>
        <v>1.0882849393739582</v>
      </c>
      <c r="U1050" s="5">
        <f t="shared" si="275"/>
        <v>1.0882849393739582</v>
      </c>
      <c r="V1050" s="5">
        <f t="shared" si="276"/>
        <v>1.0882849393739582</v>
      </c>
      <c r="W1050" s="5">
        <f t="shared" si="277"/>
        <v>1.0882849393739582</v>
      </c>
      <c r="X1050" s="5">
        <f t="shared" si="278"/>
        <v>1</v>
      </c>
      <c r="Y1050" s="5">
        <f t="shared" si="279"/>
        <v>1.0661936079453842</v>
      </c>
      <c r="Z1050" s="5">
        <f t="shared" si="280"/>
        <v>1.0002305054058396</v>
      </c>
      <c r="AA1050" s="5">
        <f t="shared" si="281"/>
        <v>1.0135461976088342</v>
      </c>
      <c r="AB1050" s="5">
        <f t="shared" si="282"/>
        <v>1.0135461976088342</v>
      </c>
      <c r="AC1050" s="5">
        <f t="shared" si="283"/>
        <v>1.0135461976088342</v>
      </c>
      <c r="AD1050" s="5">
        <f t="shared" si="284"/>
        <v>1.0135461976088342</v>
      </c>
    </row>
    <row r="1051" spans="15:30" x14ac:dyDescent="0.2">
      <c r="O1051" s="6">
        <f t="shared" si="269"/>
        <v>105.78999999999826</v>
      </c>
      <c r="P1051" s="6">
        <f t="shared" si="270"/>
        <v>105.79999999999826</v>
      </c>
      <c r="Q1051" s="5">
        <f t="shared" si="271"/>
        <v>1.0658681165608626</v>
      </c>
      <c r="R1051" s="5">
        <f t="shared" si="272"/>
        <v>1.0658681165608626</v>
      </c>
      <c r="S1051" s="5">
        <f t="shared" si="273"/>
        <v>1.0819016991739978</v>
      </c>
      <c r="T1051" s="5">
        <f t="shared" si="274"/>
        <v>1.0879358236068095</v>
      </c>
      <c r="U1051" s="5">
        <f t="shared" si="275"/>
        <v>1.0879358236068095</v>
      </c>
      <c r="V1051" s="5">
        <f t="shared" si="276"/>
        <v>1.0879358236068095</v>
      </c>
      <c r="W1051" s="5">
        <f t="shared" si="277"/>
        <v>1.0879358236068095</v>
      </c>
      <c r="X1051" s="5">
        <f t="shared" si="278"/>
        <v>1</v>
      </c>
      <c r="Y1051" s="5">
        <f t="shared" si="279"/>
        <v>1.0658681165608626</v>
      </c>
      <c r="Z1051" s="5">
        <f t="shared" si="280"/>
        <v>1.0002093048995768</v>
      </c>
      <c r="AA1051" s="5">
        <f t="shared" si="281"/>
        <v>1.0133959972240452</v>
      </c>
      <c r="AB1051" s="5">
        <f t="shared" si="282"/>
        <v>1.0133959972240452</v>
      </c>
      <c r="AC1051" s="5">
        <f t="shared" si="283"/>
        <v>1.0133959972240452</v>
      </c>
      <c r="AD1051" s="5">
        <f t="shared" si="284"/>
        <v>1.0133959972240452</v>
      </c>
    </row>
    <row r="1052" spans="15:30" x14ac:dyDescent="0.2">
      <c r="O1052" s="6">
        <f t="shared" si="269"/>
        <v>105.88999999999825</v>
      </c>
      <c r="P1052" s="6">
        <f t="shared" si="270"/>
        <v>105.89999999999826</v>
      </c>
      <c r="Q1052" s="5">
        <f t="shared" si="271"/>
        <v>1.0655438075762289</v>
      </c>
      <c r="R1052" s="5">
        <f t="shared" si="272"/>
        <v>1.0655438075762289</v>
      </c>
      <c r="S1052" s="5">
        <f t="shared" si="273"/>
        <v>1.081554513300597</v>
      </c>
      <c r="T1052" s="5">
        <f t="shared" si="274"/>
        <v>1.0875878114851616</v>
      </c>
      <c r="U1052" s="5">
        <f t="shared" si="275"/>
        <v>1.0875878114851616</v>
      </c>
      <c r="V1052" s="5">
        <f t="shared" si="276"/>
        <v>1.0875878114851616</v>
      </c>
      <c r="W1052" s="5">
        <f t="shared" si="277"/>
        <v>1.0875878114851616</v>
      </c>
      <c r="X1052" s="5">
        <f t="shared" si="278"/>
        <v>1</v>
      </c>
      <c r="Y1052" s="5">
        <f t="shared" si="279"/>
        <v>1.0655438075762289</v>
      </c>
      <c r="Z1052" s="5">
        <f t="shared" si="280"/>
        <v>1.0001891458164913</v>
      </c>
      <c r="AA1052" s="5">
        <f t="shared" si="281"/>
        <v>1.0132467913862409</v>
      </c>
      <c r="AB1052" s="5">
        <f t="shared" si="282"/>
        <v>1.0132467913862409</v>
      </c>
      <c r="AC1052" s="5">
        <f t="shared" si="283"/>
        <v>1.0132467913862409</v>
      </c>
      <c r="AD1052" s="5">
        <f t="shared" si="284"/>
        <v>1.0132467913862409</v>
      </c>
    </row>
    <row r="1053" spans="15:30" x14ac:dyDescent="0.2">
      <c r="O1053" s="6">
        <f t="shared" si="269"/>
        <v>105.98999999999825</v>
      </c>
      <c r="P1053" s="6">
        <f t="shared" si="270"/>
        <v>105.99999999999825</v>
      </c>
      <c r="Q1053" s="5">
        <f t="shared" si="271"/>
        <v>1.0652206771972064</v>
      </c>
      <c r="R1053" s="5">
        <f t="shared" si="272"/>
        <v>1.0652206771972064</v>
      </c>
      <c r="S1053" s="5">
        <f t="shared" si="273"/>
        <v>1.0812084742384633</v>
      </c>
      <c r="T1053" s="5">
        <f t="shared" si="274"/>
        <v>1.0872408995258049</v>
      </c>
      <c r="U1053" s="5">
        <f t="shared" si="275"/>
        <v>1.0872408995258049</v>
      </c>
      <c r="V1053" s="5">
        <f t="shared" si="276"/>
        <v>1.0872408995258049</v>
      </c>
      <c r="W1053" s="5">
        <f t="shared" si="277"/>
        <v>1.0872408995258049</v>
      </c>
      <c r="X1053" s="5">
        <f t="shared" si="278"/>
        <v>1</v>
      </c>
      <c r="Y1053" s="5">
        <f t="shared" si="279"/>
        <v>1.0652206771972064</v>
      </c>
      <c r="Z1053" s="5">
        <f t="shared" si="280"/>
        <v>1.0001700251655008</v>
      </c>
      <c r="AA1053" s="5">
        <f t="shared" si="281"/>
        <v>1.0130985770442562</v>
      </c>
      <c r="AB1053" s="5">
        <f t="shared" si="282"/>
        <v>1.0130985770442562</v>
      </c>
      <c r="AC1053" s="5">
        <f t="shared" si="283"/>
        <v>1.0130985770442562</v>
      </c>
      <c r="AD1053" s="5">
        <f t="shared" si="284"/>
        <v>1.0130985770442562</v>
      </c>
    </row>
    <row r="1054" spans="15:30" x14ac:dyDescent="0.2">
      <c r="O1054" s="6">
        <f t="shared" si="269"/>
        <v>106.08999999999824</v>
      </c>
      <c r="P1054" s="6">
        <f t="shared" si="270"/>
        <v>106.09999999999825</v>
      </c>
      <c r="Q1054" s="5">
        <f t="shared" si="271"/>
        <v>1.0648987216460115</v>
      </c>
      <c r="R1054" s="5">
        <f t="shared" si="272"/>
        <v>1.0648987216460115</v>
      </c>
      <c r="S1054" s="5">
        <f t="shared" si="273"/>
        <v>1.0808635783390326</v>
      </c>
      <c r="T1054" s="5">
        <f t="shared" si="274"/>
        <v>1.0868950842602707</v>
      </c>
      <c r="U1054" s="5">
        <f t="shared" si="275"/>
        <v>1.0868950842602707</v>
      </c>
      <c r="V1054" s="5">
        <f t="shared" si="276"/>
        <v>1.0868950842602707</v>
      </c>
      <c r="W1054" s="5">
        <f t="shared" si="277"/>
        <v>1.0868950842602707</v>
      </c>
      <c r="X1054" s="5">
        <f t="shared" si="278"/>
        <v>1</v>
      </c>
      <c r="Y1054" s="5">
        <f t="shared" si="279"/>
        <v>1.0648987216460115</v>
      </c>
      <c r="Z1054" s="5">
        <f t="shared" si="280"/>
        <v>1.0001519399690861</v>
      </c>
      <c r="AA1054" s="5">
        <f t="shared" si="281"/>
        <v>1.0129513511602559</v>
      </c>
      <c r="AB1054" s="5">
        <f t="shared" si="282"/>
        <v>1.0129513511602559</v>
      </c>
      <c r="AC1054" s="5">
        <f t="shared" si="283"/>
        <v>1.0129513511602559</v>
      </c>
      <c r="AD1054" s="5">
        <f t="shared" si="284"/>
        <v>1.0129513511602559</v>
      </c>
    </row>
    <row r="1055" spans="15:30" x14ac:dyDescent="0.2">
      <c r="O1055" s="6">
        <f t="shared" si="269"/>
        <v>106.18999999999824</v>
      </c>
      <c r="P1055" s="6">
        <f t="shared" si="270"/>
        <v>106.19999999999824</v>
      </c>
      <c r="Q1055" s="5">
        <f t="shared" si="271"/>
        <v>1.064577937161266</v>
      </c>
      <c r="R1055" s="5">
        <f t="shared" si="272"/>
        <v>1.064577937161266</v>
      </c>
      <c r="S1055" s="5">
        <f t="shared" si="273"/>
        <v>1.0805198219693484</v>
      </c>
      <c r="T1055" s="5">
        <f t="shared" si="274"/>
        <v>1.0865503622347525</v>
      </c>
      <c r="U1055" s="5">
        <f t="shared" si="275"/>
        <v>1.0865503622347525</v>
      </c>
      <c r="V1055" s="5">
        <f t="shared" si="276"/>
        <v>1.0865503622347525</v>
      </c>
      <c r="W1055" s="5">
        <f t="shared" si="277"/>
        <v>1.0865503622347525</v>
      </c>
      <c r="X1055" s="5">
        <f t="shared" si="278"/>
        <v>1</v>
      </c>
      <c r="Y1055" s="5">
        <f t="shared" si="279"/>
        <v>1.064577937161266</v>
      </c>
      <c r="Z1055" s="5">
        <f t="shared" si="280"/>
        <v>1.0001348872632161</v>
      </c>
      <c r="AA1055" s="5">
        <f t="shared" si="281"/>
        <v>1.0128051107096618</v>
      </c>
      <c r="AB1055" s="5">
        <f t="shared" si="282"/>
        <v>1.0128051107096618</v>
      </c>
      <c r="AC1055" s="5">
        <f t="shared" si="283"/>
        <v>1.0128051107096618</v>
      </c>
      <c r="AD1055" s="5">
        <f t="shared" si="284"/>
        <v>1.0128051107096618</v>
      </c>
    </row>
    <row r="1056" spans="15:30" x14ac:dyDescent="0.2">
      <c r="O1056" s="6">
        <f t="shared" si="269"/>
        <v>106.28999999999823</v>
      </c>
      <c r="P1056" s="6">
        <f t="shared" si="270"/>
        <v>106.29999999999824</v>
      </c>
      <c r="Q1056" s="5">
        <f t="shared" si="271"/>
        <v>1.064258319997909</v>
      </c>
      <c r="R1056" s="5">
        <f t="shared" si="272"/>
        <v>1.064258319997909</v>
      </c>
      <c r="S1056" s="5">
        <f t="shared" si="273"/>
        <v>1.0801772015119782</v>
      </c>
      <c r="T1056" s="5">
        <f t="shared" si="274"/>
        <v>1.0862067300100309</v>
      </c>
      <c r="U1056" s="5">
        <f t="shared" si="275"/>
        <v>1.0862067300100309</v>
      </c>
      <c r="V1056" s="5">
        <f t="shared" si="276"/>
        <v>1.0862067300100309</v>
      </c>
      <c r="W1056" s="5">
        <f t="shared" si="277"/>
        <v>1.0862067300100309</v>
      </c>
      <c r="X1056" s="5">
        <f t="shared" si="278"/>
        <v>1</v>
      </c>
      <c r="Y1056" s="5">
        <f t="shared" si="279"/>
        <v>1.064258319997909</v>
      </c>
      <c r="Z1056" s="5">
        <f t="shared" si="280"/>
        <v>1.000118864097274</v>
      </c>
      <c r="AA1056" s="5">
        <f t="shared" si="281"/>
        <v>1.0126598526810826</v>
      </c>
      <c r="AB1056" s="5">
        <f t="shared" si="282"/>
        <v>1.0126598526810826</v>
      </c>
      <c r="AC1056" s="5">
        <f t="shared" si="283"/>
        <v>1.0126598526810826</v>
      </c>
      <c r="AD1056" s="5">
        <f t="shared" si="284"/>
        <v>1.0126598526810826</v>
      </c>
    </row>
    <row r="1057" spans="15:30" x14ac:dyDescent="0.2">
      <c r="O1057" s="6">
        <f t="shared" si="269"/>
        <v>106.38999999999822</v>
      </c>
      <c r="P1057" s="6">
        <f t="shared" si="270"/>
        <v>106.39999999999823</v>
      </c>
      <c r="Q1057" s="5">
        <f t="shared" si="271"/>
        <v>1.06393986642711</v>
      </c>
      <c r="R1057" s="5">
        <f t="shared" si="272"/>
        <v>1.06393986642711</v>
      </c>
      <c r="S1057" s="5">
        <f t="shared" si="273"/>
        <v>1.0798357133649319</v>
      </c>
      <c r="T1057" s="5">
        <f t="shared" si="274"/>
        <v>1.0858641841613961</v>
      </c>
      <c r="U1057" s="5">
        <f t="shared" si="275"/>
        <v>1.0858641841613961</v>
      </c>
      <c r="V1057" s="5">
        <f t="shared" si="276"/>
        <v>1.0858641841613961</v>
      </c>
      <c r="W1057" s="5">
        <f t="shared" si="277"/>
        <v>1.0858641841613961</v>
      </c>
      <c r="X1057" s="5">
        <f t="shared" si="278"/>
        <v>1</v>
      </c>
      <c r="Y1057" s="5">
        <f t="shared" si="279"/>
        <v>1.06393986642711</v>
      </c>
      <c r="Z1057" s="5">
        <f t="shared" si="280"/>
        <v>1.0001038675339833</v>
      </c>
      <c r="AA1057" s="5">
        <f t="shared" si="281"/>
        <v>1.0125155740762424</v>
      </c>
      <c r="AB1057" s="5">
        <f t="shared" si="282"/>
        <v>1.0125155740762424</v>
      </c>
      <c r="AC1057" s="5">
        <f t="shared" si="283"/>
        <v>1.0125155740762424</v>
      </c>
      <c r="AD1057" s="5">
        <f t="shared" si="284"/>
        <v>1.0125155740762424</v>
      </c>
    </row>
    <row r="1058" spans="15:30" x14ac:dyDescent="0.2">
      <c r="O1058" s="6">
        <f t="shared" si="269"/>
        <v>106.48999999999822</v>
      </c>
      <c r="P1058" s="6">
        <f t="shared" si="270"/>
        <v>106.49999999999822</v>
      </c>
      <c r="Q1058" s="5">
        <f t="shared" si="271"/>
        <v>1.0636225727361817</v>
      </c>
      <c r="R1058" s="5">
        <f t="shared" si="272"/>
        <v>1.0636225727361817</v>
      </c>
      <c r="S1058" s="5">
        <f t="shared" si="273"/>
        <v>1.0794953539415804</v>
      </c>
      <c r="T1058" s="5">
        <f t="shared" si="274"/>
        <v>1.0855227212785725</v>
      </c>
      <c r="U1058" s="5">
        <f t="shared" si="275"/>
        <v>1.0855227212785725</v>
      </c>
      <c r="V1058" s="5">
        <f t="shared" si="276"/>
        <v>1.0855227212785725</v>
      </c>
      <c r="W1058" s="5">
        <f t="shared" si="277"/>
        <v>1.0855227212785725</v>
      </c>
      <c r="X1058" s="5">
        <f t="shared" si="278"/>
        <v>1</v>
      </c>
      <c r="Y1058" s="5">
        <f t="shared" si="279"/>
        <v>1.0636225727361817</v>
      </c>
      <c r="Z1058" s="5">
        <f t="shared" si="280"/>
        <v>1.0000898946493348</v>
      </c>
      <c r="AA1058" s="5">
        <f t="shared" si="281"/>
        <v>1.0123722719099113</v>
      </c>
      <c r="AB1058" s="5">
        <f t="shared" si="282"/>
        <v>1.0123722719099113</v>
      </c>
      <c r="AC1058" s="5">
        <f t="shared" si="283"/>
        <v>1.0123722719099113</v>
      </c>
      <c r="AD1058" s="5">
        <f t="shared" si="284"/>
        <v>1.0123722719099113</v>
      </c>
    </row>
    <row r="1059" spans="15:30" x14ac:dyDescent="0.2">
      <c r="O1059" s="6">
        <f t="shared" si="269"/>
        <v>106.58999999999821</v>
      </c>
      <c r="P1059" s="6">
        <f t="shared" si="270"/>
        <v>106.59999999999822</v>
      </c>
      <c r="Q1059" s="5">
        <f t="shared" si="271"/>
        <v>1.0633064352284933</v>
      </c>
      <c r="R1059" s="5">
        <f t="shared" si="272"/>
        <v>1.0633064352284933</v>
      </c>
      <c r="S1059" s="5">
        <f t="shared" si="273"/>
        <v>1.0791561196705739</v>
      </c>
      <c r="T1059" s="5">
        <f t="shared" si="274"/>
        <v>1.0851823379656438</v>
      </c>
      <c r="U1059" s="5">
        <f t="shared" si="275"/>
        <v>1.0851823379656438</v>
      </c>
      <c r="V1059" s="5">
        <f t="shared" si="276"/>
        <v>1.0851823379656438</v>
      </c>
      <c r="W1059" s="5">
        <f t="shared" si="277"/>
        <v>1.0851823379656438</v>
      </c>
      <c r="X1059" s="5">
        <f t="shared" si="278"/>
        <v>1</v>
      </c>
      <c r="Y1059" s="5">
        <f t="shared" si="279"/>
        <v>1.0633064352284933</v>
      </c>
      <c r="Z1059" s="5">
        <f t="shared" si="280"/>
        <v>1.0000769425325131</v>
      </c>
      <c r="AA1059" s="5">
        <f t="shared" si="281"/>
        <v>1.0122299432098343</v>
      </c>
      <c r="AB1059" s="5">
        <f t="shared" si="282"/>
        <v>1.0122299432098343</v>
      </c>
      <c r="AC1059" s="5">
        <f t="shared" si="283"/>
        <v>1.0122299432098343</v>
      </c>
      <c r="AD1059" s="5">
        <f t="shared" si="284"/>
        <v>1.0122299432098343</v>
      </c>
    </row>
    <row r="1060" spans="15:30" x14ac:dyDescent="0.2">
      <c r="O1060" s="6">
        <f t="shared" si="269"/>
        <v>106.68999999999821</v>
      </c>
      <c r="P1060" s="6">
        <f t="shared" si="270"/>
        <v>106.69999999999821</v>
      </c>
      <c r="Q1060" s="5">
        <f t="shared" si="271"/>
        <v>1.0629914502233855</v>
      </c>
      <c r="R1060" s="5">
        <f t="shared" si="272"/>
        <v>1.0629914502233855</v>
      </c>
      <c r="S1060" s="5">
        <f t="shared" si="273"/>
        <v>1.0788180069957629</v>
      </c>
      <c r="T1060" s="5">
        <f t="shared" si="274"/>
        <v>1.0848430308409776</v>
      </c>
      <c r="U1060" s="5">
        <f t="shared" si="275"/>
        <v>1.0848430308409776</v>
      </c>
      <c r="V1060" s="5">
        <f t="shared" si="276"/>
        <v>1.0848430308409776</v>
      </c>
      <c r="W1060" s="5">
        <f t="shared" si="277"/>
        <v>1.0848430308409776</v>
      </c>
      <c r="X1060" s="5">
        <f t="shared" si="278"/>
        <v>1</v>
      </c>
      <c r="Y1060" s="5">
        <f t="shared" si="279"/>
        <v>1.0629914502233855</v>
      </c>
      <c r="Z1060" s="5">
        <f t="shared" si="280"/>
        <v>1.0000650082858256</v>
      </c>
      <c r="AA1060" s="5">
        <f t="shared" si="281"/>
        <v>1.0120885850166628</v>
      </c>
      <c r="AB1060" s="5">
        <f t="shared" si="282"/>
        <v>1.0120885850166628</v>
      </c>
      <c r="AC1060" s="5">
        <f t="shared" si="283"/>
        <v>1.0120885850166628</v>
      </c>
      <c r="AD1060" s="5">
        <f t="shared" si="284"/>
        <v>1.0120885850166628</v>
      </c>
    </row>
    <row r="1061" spans="15:30" x14ac:dyDescent="0.2">
      <c r="O1061" s="6">
        <f t="shared" si="269"/>
        <v>106.7899999999982</v>
      </c>
      <c r="P1061" s="6">
        <f t="shared" si="270"/>
        <v>106.79999999999821</v>
      </c>
      <c r="Q1061" s="5">
        <f t="shared" si="271"/>
        <v>1.0626776140560854</v>
      </c>
      <c r="R1061" s="5">
        <f t="shared" si="272"/>
        <v>1.0626776140560854</v>
      </c>
      <c r="S1061" s="5">
        <f t="shared" si="273"/>
        <v>1.0784810123761164</v>
      </c>
      <c r="T1061" s="5">
        <f t="shared" si="274"/>
        <v>1.084504796537151</v>
      </c>
      <c r="U1061" s="5">
        <f t="shared" si="275"/>
        <v>1.084504796537151</v>
      </c>
      <c r="V1061" s="5">
        <f t="shared" si="276"/>
        <v>1.084504796537151</v>
      </c>
      <c r="W1061" s="5">
        <f t="shared" si="277"/>
        <v>1.084504796537151</v>
      </c>
      <c r="X1061" s="5">
        <f t="shared" si="278"/>
        <v>1</v>
      </c>
      <c r="Y1061" s="5">
        <f t="shared" si="279"/>
        <v>1.0626776140560854</v>
      </c>
      <c r="Z1061" s="5">
        <f t="shared" si="280"/>
        <v>1.000054089024629</v>
      </c>
      <c r="AA1061" s="5">
        <f t="shared" si="281"/>
        <v>1.0119481943838851</v>
      </c>
      <c r="AB1061" s="5">
        <f t="shared" si="282"/>
        <v>1.0119481943838851</v>
      </c>
      <c r="AC1061" s="5">
        <f t="shared" si="283"/>
        <v>1.0119481943838851</v>
      </c>
      <c r="AD1061" s="5">
        <f t="shared" si="284"/>
        <v>1.0119481943838851</v>
      </c>
    </row>
    <row r="1062" spans="15:30" x14ac:dyDescent="0.2">
      <c r="O1062" s="6">
        <f t="shared" si="269"/>
        <v>106.8899999999982</v>
      </c>
      <c r="P1062" s="6">
        <f t="shared" si="270"/>
        <v>106.8999999999982</v>
      </c>
      <c r="Q1062" s="5">
        <f t="shared" si="271"/>
        <v>1.0623649230776213</v>
      </c>
      <c r="R1062" s="5">
        <f t="shared" si="272"/>
        <v>1.0623649230776213</v>
      </c>
      <c r="S1062" s="5">
        <f t="shared" si="273"/>
        <v>1.0781451322856435</v>
      </c>
      <c r="T1062" s="5">
        <f t="shared" si="274"/>
        <v>1.0841676317008773</v>
      </c>
      <c r="U1062" s="5">
        <f t="shared" si="275"/>
        <v>1.0841676317008773</v>
      </c>
      <c r="V1062" s="5">
        <f t="shared" si="276"/>
        <v>1.0841676317008773</v>
      </c>
      <c r="W1062" s="5">
        <f t="shared" si="277"/>
        <v>1.0841676317008773</v>
      </c>
      <c r="X1062" s="5">
        <f t="shared" si="278"/>
        <v>1</v>
      </c>
      <c r="Y1062" s="5">
        <f t="shared" si="279"/>
        <v>1.0623649230776213</v>
      </c>
      <c r="Z1062" s="5">
        <f t="shared" si="280"/>
        <v>1.0000441818772594</v>
      </c>
      <c r="AA1062" s="5">
        <f t="shared" si="281"/>
        <v>1.0118087683777583</v>
      </c>
      <c r="AB1062" s="5">
        <f t="shared" si="282"/>
        <v>1.0118087683777583</v>
      </c>
      <c r="AC1062" s="5">
        <f t="shared" si="283"/>
        <v>1.0118087683777583</v>
      </c>
      <c r="AD1062" s="5">
        <f t="shared" si="284"/>
        <v>1.0118087683777583</v>
      </c>
    </row>
    <row r="1063" spans="15:30" x14ac:dyDescent="0.2">
      <c r="O1063" s="6">
        <f t="shared" si="269"/>
        <v>106.98999999999819</v>
      </c>
      <c r="P1063" s="6">
        <f t="shared" si="270"/>
        <v>106.9999999999982</v>
      </c>
      <c r="Q1063" s="5">
        <f t="shared" si="271"/>
        <v>1.0620533736547388</v>
      </c>
      <c r="R1063" s="5">
        <f t="shared" si="272"/>
        <v>1.0620533736547388</v>
      </c>
      <c r="S1063" s="5">
        <f t="shared" si="273"/>
        <v>1.0778103632133145</v>
      </c>
      <c r="T1063" s="5">
        <f t="shared" si="274"/>
        <v>1.0838315329929313</v>
      </c>
      <c r="U1063" s="5">
        <f t="shared" si="275"/>
        <v>1.0838315329929313</v>
      </c>
      <c r="V1063" s="5">
        <f t="shared" si="276"/>
        <v>1.0838315329929313</v>
      </c>
      <c r="W1063" s="5">
        <f t="shared" si="277"/>
        <v>1.0838315329929313</v>
      </c>
      <c r="X1063" s="5">
        <f t="shared" si="278"/>
        <v>1</v>
      </c>
      <c r="Y1063" s="5">
        <f t="shared" si="279"/>
        <v>1.0620533736547388</v>
      </c>
      <c r="Z1063" s="5">
        <f t="shared" si="280"/>
        <v>1.0000352839849607</v>
      </c>
      <c r="AA1063" s="5">
        <f t="shared" si="281"/>
        <v>1.0116703040772395</v>
      </c>
      <c r="AB1063" s="5">
        <f t="shared" si="282"/>
        <v>1.0116703040772395</v>
      </c>
      <c r="AC1063" s="5">
        <f t="shared" si="283"/>
        <v>1.0116703040772395</v>
      </c>
      <c r="AD1063" s="5">
        <f t="shared" si="284"/>
        <v>1.0116703040772395</v>
      </c>
    </row>
    <row r="1064" spans="15:30" x14ac:dyDescent="0.2">
      <c r="O1064" s="6">
        <f t="shared" si="269"/>
        <v>107.08999999999818</v>
      </c>
      <c r="P1064" s="6">
        <f t="shared" si="270"/>
        <v>107.09999999999819</v>
      </c>
      <c r="Q1064" s="5">
        <f t="shared" si="271"/>
        <v>1.061742962169818</v>
      </c>
      <c r="R1064" s="5">
        <f t="shared" si="272"/>
        <v>1.061742962169818</v>
      </c>
      <c r="S1064" s="5">
        <f t="shared" si="273"/>
        <v>1.0774767016629818</v>
      </c>
      <c r="T1064" s="5">
        <f t="shared" si="274"/>
        <v>1.083496497088078</v>
      </c>
      <c r="U1064" s="5">
        <f t="shared" si="275"/>
        <v>1.083496497088078</v>
      </c>
      <c r="V1064" s="5">
        <f t="shared" si="276"/>
        <v>1.083496497088078</v>
      </c>
      <c r="W1064" s="5">
        <f t="shared" si="277"/>
        <v>1.083496497088078</v>
      </c>
      <c r="X1064" s="5">
        <f t="shared" si="278"/>
        <v>1</v>
      </c>
      <c r="Y1064" s="5">
        <f t="shared" si="279"/>
        <v>1.061742962169818</v>
      </c>
      <c r="Z1064" s="5">
        <f t="shared" si="280"/>
        <v>1.0000273925018144</v>
      </c>
      <c r="AA1064" s="5">
        <f t="shared" si="281"/>
        <v>1.0115327985739186</v>
      </c>
      <c r="AB1064" s="5">
        <f t="shared" si="282"/>
        <v>1.0115327985739186</v>
      </c>
      <c r="AC1064" s="5">
        <f t="shared" si="283"/>
        <v>1.0115327985739186</v>
      </c>
      <c r="AD1064" s="5">
        <f t="shared" si="284"/>
        <v>1.0115327985739186</v>
      </c>
    </row>
    <row r="1065" spans="15:30" x14ac:dyDescent="0.2">
      <c r="O1065" s="6">
        <f t="shared" si="269"/>
        <v>107.18999999999818</v>
      </c>
      <c r="P1065" s="6">
        <f t="shared" si="270"/>
        <v>107.19999999999818</v>
      </c>
      <c r="Q1065" s="5">
        <f t="shared" si="271"/>
        <v>1.0614336850207888</v>
      </c>
      <c r="R1065" s="5">
        <f t="shared" si="272"/>
        <v>1.0614336850207888</v>
      </c>
      <c r="S1065" s="5">
        <f t="shared" si="273"/>
        <v>1.0771441441533023</v>
      </c>
      <c r="T1065" s="5">
        <f t="shared" si="274"/>
        <v>1.0831625206749986</v>
      </c>
      <c r="U1065" s="5">
        <f t="shared" si="275"/>
        <v>1.0831625206749986</v>
      </c>
      <c r="V1065" s="5">
        <f t="shared" si="276"/>
        <v>1.0831625206749986</v>
      </c>
      <c r="W1065" s="5">
        <f t="shared" si="277"/>
        <v>1.0831625206749986</v>
      </c>
      <c r="X1065" s="5">
        <f t="shared" si="278"/>
        <v>1</v>
      </c>
      <c r="Y1065" s="5">
        <f t="shared" si="279"/>
        <v>1.0614336850207888</v>
      </c>
      <c r="Z1065" s="5">
        <f t="shared" si="280"/>
        <v>1.0000205045946691</v>
      </c>
      <c r="AA1065" s="5">
        <f t="shared" si="281"/>
        <v>1.0113962489719515</v>
      </c>
      <c r="AB1065" s="5">
        <f t="shared" si="282"/>
        <v>1.0113962489719515</v>
      </c>
      <c r="AC1065" s="5">
        <f t="shared" si="283"/>
        <v>1.0113962489719515</v>
      </c>
      <c r="AD1065" s="5">
        <f t="shared" si="284"/>
        <v>1.0113962489719515</v>
      </c>
    </row>
    <row r="1066" spans="15:30" x14ac:dyDescent="0.2">
      <c r="O1066" s="6">
        <f t="shared" si="269"/>
        <v>107.28999999999817</v>
      </c>
      <c r="P1066" s="6">
        <f t="shared" si="270"/>
        <v>107.29999999999818</v>
      </c>
      <c r="Q1066" s="5">
        <f t="shared" si="271"/>
        <v>1.0611255386210501</v>
      </c>
      <c r="R1066" s="5">
        <f t="shared" si="272"/>
        <v>1.0611255386210501</v>
      </c>
      <c r="S1066" s="5">
        <f t="shared" si="273"/>
        <v>1.0768126872176595</v>
      </c>
      <c r="T1066" s="5">
        <f t="shared" si="274"/>
        <v>1.0828296004562188</v>
      </c>
      <c r="U1066" s="5">
        <f t="shared" si="275"/>
        <v>1.0828296004562188</v>
      </c>
      <c r="V1066" s="5">
        <f t="shared" si="276"/>
        <v>1.0828296004562188</v>
      </c>
      <c r="W1066" s="5">
        <f t="shared" si="277"/>
        <v>1.0828296004562188</v>
      </c>
      <c r="X1066" s="5">
        <f t="shared" si="278"/>
        <v>1</v>
      </c>
      <c r="Y1066" s="5">
        <f t="shared" si="279"/>
        <v>1.0611255386210501</v>
      </c>
      <c r="Z1066" s="5">
        <f t="shared" si="280"/>
        <v>1.0000146174430715</v>
      </c>
      <c r="AA1066" s="5">
        <f t="shared" si="281"/>
        <v>1.0112606523879919</v>
      </c>
      <c r="AB1066" s="5">
        <f t="shared" si="282"/>
        <v>1.0112606523879919</v>
      </c>
      <c r="AC1066" s="5">
        <f t="shared" si="283"/>
        <v>1.0112606523879919</v>
      </c>
      <c r="AD1066" s="5">
        <f t="shared" si="284"/>
        <v>1.0112606523879919</v>
      </c>
    </row>
    <row r="1067" spans="15:30" x14ac:dyDescent="0.2">
      <c r="O1067" s="6">
        <f t="shared" si="269"/>
        <v>107.38999999999817</v>
      </c>
      <c r="P1067" s="6">
        <f t="shared" si="270"/>
        <v>107.39999999999817</v>
      </c>
      <c r="Q1067" s="5">
        <f t="shared" si="271"/>
        <v>1.0608185193993873</v>
      </c>
      <c r="R1067" s="5">
        <f t="shared" si="272"/>
        <v>1.0608185193993873</v>
      </c>
      <c r="S1067" s="5">
        <f t="shared" si="273"/>
        <v>1.0764823274040876</v>
      </c>
      <c r="T1067" s="5">
        <f t="shared" si="274"/>
        <v>1.0824977331480374</v>
      </c>
      <c r="U1067" s="5">
        <f t="shared" si="275"/>
        <v>1.0824977331480374</v>
      </c>
      <c r="V1067" s="5">
        <f t="shared" si="276"/>
        <v>1.0824977331480374</v>
      </c>
      <c r="W1067" s="5">
        <f t="shared" si="277"/>
        <v>1.0824977331480374</v>
      </c>
      <c r="X1067" s="5">
        <f t="shared" si="278"/>
        <v>1</v>
      </c>
      <c r="Y1067" s="5">
        <f t="shared" si="279"/>
        <v>1.0608185193993873</v>
      </c>
      <c r="Z1067" s="5">
        <f t="shared" si="280"/>
        <v>1.0000097282391975</v>
      </c>
      <c r="AA1067" s="5">
        <f t="shared" si="281"/>
        <v>1.011126005951126</v>
      </c>
      <c r="AB1067" s="5">
        <f t="shared" si="282"/>
        <v>1.011126005951126</v>
      </c>
      <c r="AC1067" s="5">
        <f t="shared" si="283"/>
        <v>1.011126005951126</v>
      </c>
      <c r="AD1067" s="5">
        <f t="shared" si="284"/>
        <v>1.011126005951126</v>
      </c>
    </row>
    <row r="1068" spans="15:30" x14ac:dyDescent="0.2">
      <c r="O1068" s="6">
        <f t="shared" si="269"/>
        <v>107.48999999999816</v>
      </c>
      <c r="P1068" s="6">
        <f t="shared" si="270"/>
        <v>107.49999999999817</v>
      </c>
      <c r="Q1068" s="5">
        <f t="shared" si="271"/>
        <v>1.0605126237998901</v>
      </c>
      <c r="R1068" s="5">
        <f t="shared" si="272"/>
        <v>1.0605126237998901</v>
      </c>
      <c r="S1068" s="5">
        <f t="shared" si="273"/>
        <v>1.0761530612751933</v>
      </c>
      <c r="T1068" s="5">
        <f t="shared" si="274"/>
        <v>1.082166915480455</v>
      </c>
      <c r="U1068" s="5">
        <f t="shared" si="275"/>
        <v>1.082166915480455</v>
      </c>
      <c r="V1068" s="5">
        <f t="shared" si="276"/>
        <v>1.082166915480455</v>
      </c>
      <c r="W1068" s="5">
        <f t="shared" si="277"/>
        <v>1.082166915480455</v>
      </c>
      <c r="X1068" s="5">
        <f t="shared" si="278"/>
        <v>1</v>
      </c>
      <c r="Y1068" s="5">
        <f t="shared" si="279"/>
        <v>1.0605126237998901</v>
      </c>
      <c r="Z1068" s="5">
        <f t="shared" si="280"/>
        <v>1.0000058341877829</v>
      </c>
      <c r="AA1068" s="5">
        <f t="shared" si="281"/>
        <v>1.0109923068028064</v>
      </c>
      <c r="AB1068" s="5">
        <f t="shared" si="282"/>
        <v>1.0109923068028064</v>
      </c>
      <c r="AC1068" s="5">
        <f t="shared" si="283"/>
        <v>1.0109923068028064</v>
      </c>
      <c r="AD1068" s="5">
        <f t="shared" si="284"/>
        <v>1.0109923068028064</v>
      </c>
    </row>
    <row r="1069" spans="15:30" x14ac:dyDescent="0.2">
      <c r="O1069" s="6">
        <f t="shared" si="269"/>
        <v>107.58999999999816</v>
      </c>
      <c r="P1069" s="6">
        <f t="shared" si="270"/>
        <v>107.59999999999816</v>
      </c>
      <c r="Q1069" s="5">
        <f t="shared" si="271"/>
        <v>1.0602078482818724</v>
      </c>
      <c r="R1069" s="5">
        <f t="shared" si="272"/>
        <v>1.0602078482818724</v>
      </c>
      <c r="S1069" s="5">
        <f t="shared" si="273"/>
        <v>1.0758248854080805</v>
      </c>
      <c r="T1069" s="5">
        <f t="shared" si="274"/>
        <v>1.0818371441971024</v>
      </c>
      <c r="U1069" s="5">
        <f t="shared" si="275"/>
        <v>1.0818371441971024</v>
      </c>
      <c r="V1069" s="5">
        <f t="shared" si="276"/>
        <v>1.0818371441971024</v>
      </c>
      <c r="W1069" s="5">
        <f t="shared" si="277"/>
        <v>1.0818371441971024</v>
      </c>
      <c r="X1069" s="5">
        <f t="shared" si="278"/>
        <v>1</v>
      </c>
      <c r="Y1069" s="5">
        <f t="shared" si="279"/>
        <v>1.0602078482818724</v>
      </c>
      <c r="Z1069" s="5">
        <f t="shared" si="280"/>
        <v>1.0000029325060555</v>
      </c>
      <c r="AA1069" s="5">
        <f t="shared" si="281"/>
        <v>1.010859552096786</v>
      </c>
      <c r="AB1069" s="5">
        <f t="shared" si="282"/>
        <v>1.010859552096786</v>
      </c>
      <c r="AC1069" s="5">
        <f t="shared" si="283"/>
        <v>1.010859552096786</v>
      </c>
      <c r="AD1069" s="5">
        <f t="shared" si="284"/>
        <v>1.010859552096786</v>
      </c>
    </row>
    <row r="1070" spans="15:30" x14ac:dyDescent="0.2">
      <c r="O1070" s="6">
        <f t="shared" si="269"/>
        <v>107.68999999999815</v>
      </c>
      <c r="P1070" s="6">
        <f t="shared" si="270"/>
        <v>107.69999999999816</v>
      </c>
      <c r="Q1070" s="5">
        <f t="shared" si="271"/>
        <v>1.0599041893197918</v>
      </c>
      <c r="R1070" s="5">
        <f t="shared" si="272"/>
        <v>1.0599041893197918</v>
      </c>
      <c r="S1070" s="5">
        <f t="shared" si="273"/>
        <v>1.0754977963942753</v>
      </c>
      <c r="T1070" s="5">
        <f t="shared" si="274"/>
        <v>1.0815084160551722</v>
      </c>
      <c r="U1070" s="5">
        <f t="shared" si="275"/>
        <v>1.0815084160551722</v>
      </c>
      <c r="V1070" s="5">
        <f t="shared" si="276"/>
        <v>1.0815084160551722</v>
      </c>
      <c r="W1070" s="5">
        <f t="shared" si="277"/>
        <v>1.0815084160551722</v>
      </c>
      <c r="X1070" s="5">
        <f t="shared" si="278"/>
        <v>1</v>
      </c>
      <c r="Y1070" s="5">
        <f t="shared" si="279"/>
        <v>1.0599041893197918</v>
      </c>
      <c r="Z1070" s="5">
        <f t="shared" si="280"/>
        <v>1.0000010204236676</v>
      </c>
      <c r="AA1070" s="5">
        <f t="shared" si="281"/>
        <v>1.0107277389990534</v>
      </c>
      <c r="AB1070" s="5">
        <f t="shared" si="282"/>
        <v>1.0107277389990534</v>
      </c>
      <c r="AC1070" s="5">
        <f t="shared" si="283"/>
        <v>1.0107277389990534</v>
      </c>
      <c r="AD1070" s="5">
        <f t="shared" si="284"/>
        <v>1.0107277389990534</v>
      </c>
    </row>
    <row r="1071" spans="15:30" x14ac:dyDescent="0.2">
      <c r="O1071" s="6">
        <f t="shared" si="269"/>
        <v>107.78999999999814</v>
      </c>
      <c r="P1071" s="6">
        <f t="shared" si="270"/>
        <v>107.79999999999815</v>
      </c>
      <c r="Q1071" s="5">
        <f t="shared" si="271"/>
        <v>1.059601643403169</v>
      </c>
      <c r="R1071" s="5">
        <f t="shared" si="272"/>
        <v>1.059601643403169</v>
      </c>
      <c r="S1071" s="5">
        <f t="shared" si="273"/>
        <v>1.0751717908396499</v>
      </c>
      <c r="T1071" s="5">
        <f t="shared" si="274"/>
        <v>1.0811807278253462</v>
      </c>
      <c r="U1071" s="5">
        <f t="shared" si="275"/>
        <v>1.0811807278253462</v>
      </c>
      <c r="V1071" s="5">
        <f t="shared" si="276"/>
        <v>1.0811807278253462</v>
      </c>
      <c r="W1071" s="5">
        <f t="shared" si="277"/>
        <v>1.0811807278253462</v>
      </c>
      <c r="X1071" s="5">
        <f t="shared" si="278"/>
        <v>1</v>
      </c>
      <c r="Y1071" s="5">
        <f t="shared" si="279"/>
        <v>1.059601643403169</v>
      </c>
      <c r="Z1071" s="5">
        <f t="shared" si="280"/>
        <v>1.000000095182628</v>
      </c>
      <c r="AA1071" s="5">
        <f t="shared" si="281"/>
        <v>1.0105968646877679</v>
      </c>
      <c r="AB1071" s="5">
        <f t="shared" si="282"/>
        <v>1.0105968646877679</v>
      </c>
      <c r="AC1071" s="5">
        <f t="shared" si="283"/>
        <v>1.0105968646877679</v>
      </c>
      <c r="AD1071" s="5">
        <f t="shared" si="284"/>
        <v>1.0105968646877679</v>
      </c>
    </row>
    <row r="1072" spans="15:30" x14ac:dyDescent="0.2">
      <c r="O1072" s="6">
        <f t="shared" si="269"/>
        <v>107.88999999999814</v>
      </c>
      <c r="P1072" s="6">
        <f t="shared" si="270"/>
        <v>107.89999999999814</v>
      </c>
      <c r="Q1072" s="5">
        <f t="shared" si="271"/>
        <v>1.0593002070365092</v>
      </c>
      <c r="R1072" s="5">
        <f t="shared" si="272"/>
        <v>1.0593002070365092</v>
      </c>
      <c r="S1072" s="5">
        <f t="shared" si="273"/>
        <v>1.0748468653643484</v>
      </c>
      <c r="T1072" s="5">
        <f t="shared" si="274"/>
        <v>1.080854076291728</v>
      </c>
      <c r="U1072" s="5">
        <f t="shared" si="275"/>
        <v>1.080854076291728</v>
      </c>
      <c r="V1072" s="5">
        <f t="shared" si="276"/>
        <v>1.080854076291728</v>
      </c>
      <c r="W1072" s="5">
        <f t="shared" si="277"/>
        <v>1.080854076291728</v>
      </c>
      <c r="X1072" s="5">
        <f t="shared" si="278"/>
        <v>1</v>
      </c>
      <c r="Y1072" s="5">
        <f t="shared" si="279"/>
        <v>1.0593002070365092</v>
      </c>
      <c r="Z1072" s="5">
        <f t="shared" si="280"/>
        <v>1</v>
      </c>
      <c r="AA1072" s="5">
        <f t="shared" si="281"/>
        <v>1.0104669263531949</v>
      </c>
      <c r="AB1072" s="5">
        <f t="shared" si="282"/>
        <v>1.0104669263531949</v>
      </c>
      <c r="AC1072" s="5">
        <f t="shared" si="283"/>
        <v>1.0104669263531949</v>
      </c>
      <c r="AD1072" s="5">
        <f t="shared" si="284"/>
        <v>1.0104669263531949</v>
      </c>
    </row>
    <row r="1073" spans="15:30" x14ac:dyDescent="0.2">
      <c r="O1073" s="6">
        <f t="shared" si="269"/>
        <v>107.98999999999813</v>
      </c>
      <c r="P1073" s="6">
        <f t="shared" si="270"/>
        <v>107.99999999999814</v>
      </c>
      <c r="Q1073" s="5">
        <f t="shared" si="271"/>
        <v>1.0589998767392221</v>
      </c>
      <c r="R1073" s="5">
        <f t="shared" si="272"/>
        <v>1.0589998767392221</v>
      </c>
      <c r="S1073" s="5">
        <f t="shared" si="273"/>
        <v>1.0745230166027124</v>
      </c>
      <c r="T1073" s="5">
        <f t="shared" si="274"/>
        <v>1.0805284582517736</v>
      </c>
      <c r="U1073" s="5">
        <f t="shared" si="275"/>
        <v>1.0805284582517736</v>
      </c>
      <c r="V1073" s="5">
        <f t="shared" si="276"/>
        <v>1.0805284582517736</v>
      </c>
      <c r="W1073" s="5">
        <f t="shared" si="277"/>
        <v>1.0805284582517736</v>
      </c>
      <c r="X1073" s="5">
        <f t="shared" si="278"/>
        <v>1</v>
      </c>
      <c r="Y1073" s="5">
        <f t="shared" si="279"/>
        <v>1.0589998767392221</v>
      </c>
      <c r="Z1073" s="5">
        <f t="shared" si="280"/>
        <v>1</v>
      </c>
      <c r="AA1073" s="5">
        <f t="shared" si="281"/>
        <v>1.0103379211976424</v>
      </c>
      <c r="AB1073" s="5">
        <f t="shared" si="282"/>
        <v>1.0103379211976424</v>
      </c>
      <c r="AC1073" s="5">
        <f t="shared" si="283"/>
        <v>1.0103379211976424</v>
      </c>
      <c r="AD1073" s="5">
        <f t="shared" si="284"/>
        <v>1.0103379211976424</v>
      </c>
    </row>
    <row r="1074" spans="15:30" x14ac:dyDescent="0.2">
      <c r="O1074" s="6">
        <f t="shared" si="269"/>
        <v>108.08999999999813</v>
      </c>
      <c r="P1074" s="6">
        <f t="shared" si="270"/>
        <v>108.09999999999813</v>
      </c>
      <c r="Q1074" s="5">
        <f t="shared" si="271"/>
        <v>1.0587006490455451</v>
      </c>
      <c r="R1074" s="5">
        <f t="shared" si="272"/>
        <v>1.0587006490455451</v>
      </c>
      <c r="S1074" s="5">
        <f t="shared" si="273"/>
        <v>1.0742002412032075</v>
      </c>
      <c r="T1074" s="5">
        <f t="shared" si="274"/>
        <v>1.0802038705162216</v>
      </c>
      <c r="U1074" s="5">
        <f t="shared" si="275"/>
        <v>1.0802038705162216</v>
      </c>
      <c r="V1074" s="5">
        <f t="shared" si="276"/>
        <v>1.0802038705162216</v>
      </c>
      <c r="W1074" s="5">
        <f t="shared" si="277"/>
        <v>1.0802038705162216</v>
      </c>
      <c r="X1074" s="5">
        <f t="shared" si="278"/>
        <v>1</v>
      </c>
      <c r="Y1074" s="5">
        <f t="shared" si="279"/>
        <v>1.0587006490455451</v>
      </c>
      <c r="Z1074" s="5">
        <f t="shared" si="280"/>
        <v>1</v>
      </c>
      <c r="AA1074" s="5">
        <f t="shared" si="281"/>
        <v>1.0102098464353975</v>
      </c>
      <c r="AB1074" s="5">
        <f t="shared" si="282"/>
        <v>1.0102098464353975</v>
      </c>
      <c r="AC1074" s="5">
        <f t="shared" si="283"/>
        <v>1.0102098464353975</v>
      </c>
      <c r="AD1074" s="5">
        <f t="shared" si="284"/>
        <v>1.0102098464353975</v>
      </c>
    </row>
    <row r="1075" spans="15:30" x14ac:dyDescent="0.2">
      <c r="O1075" s="6">
        <f t="shared" si="269"/>
        <v>108.18999999999812</v>
      </c>
      <c r="P1075" s="6">
        <f t="shared" si="270"/>
        <v>108.19999999999813</v>
      </c>
      <c r="Q1075" s="5">
        <f t="shared" si="271"/>
        <v>1.0584025205044634</v>
      </c>
      <c r="R1075" s="5">
        <f t="shared" si="272"/>
        <v>1.0584025205044634</v>
      </c>
      <c r="S1075" s="5">
        <f t="shared" si="273"/>
        <v>1.0738785358283496</v>
      </c>
      <c r="T1075" s="5">
        <f t="shared" si="274"/>
        <v>1.0798803099090264</v>
      </c>
      <c r="U1075" s="5">
        <f t="shared" si="275"/>
        <v>1.0798803099090264</v>
      </c>
      <c r="V1075" s="5">
        <f t="shared" si="276"/>
        <v>1.0798803099090264</v>
      </c>
      <c r="W1075" s="5">
        <f t="shared" si="277"/>
        <v>1.0798803099090264</v>
      </c>
      <c r="X1075" s="5">
        <f t="shared" si="278"/>
        <v>1</v>
      </c>
      <c r="Y1075" s="5">
        <f t="shared" si="279"/>
        <v>1.0584025205044634</v>
      </c>
      <c r="Z1075" s="5">
        <f t="shared" si="280"/>
        <v>1</v>
      </c>
      <c r="AA1075" s="5">
        <f t="shared" si="281"/>
        <v>1.0100826992926621</v>
      </c>
      <c r="AB1075" s="5">
        <f t="shared" si="282"/>
        <v>1.0100826992926621</v>
      </c>
      <c r="AC1075" s="5">
        <f t="shared" si="283"/>
        <v>1.0100826992926621</v>
      </c>
      <c r="AD1075" s="5">
        <f t="shared" si="284"/>
        <v>1.0100826992926621</v>
      </c>
    </row>
    <row r="1076" spans="15:30" x14ac:dyDescent="0.2">
      <c r="O1076" s="6">
        <f t="shared" si="269"/>
        <v>108.28999999999812</v>
      </c>
      <c r="P1076" s="6">
        <f t="shared" si="270"/>
        <v>108.29999999999812</v>
      </c>
      <c r="Q1076" s="5">
        <f t="shared" si="271"/>
        <v>1.0581054876796339</v>
      </c>
      <c r="R1076" s="5">
        <f t="shared" si="272"/>
        <v>1.0581054876796339</v>
      </c>
      <c r="S1076" s="5">
        <f t="shared" si="273"/>
        <v>1.0735578971546329</v>
      </c>
      <c r="T1076" s="5">
        <f t="shared" si="274"/>
        <v>1.0795577732672894</v>
      </c>
      <c r="U1076" s="5">
        <f t="shared" si="275"/>
        <v>1.0795577732672894</v>
      </c>
      <c r="V1076" s="5">
        <f t="shared" si="276"/>
        <v>1.0795577732672894</v>
      </c>
      <c r="W1076" s="5">
        <f t="shared" si="277"/>
        <v>1.0795577732672894</v>
      </c>
      <c r="X1076" s="5">
        <f t="shared" si="278"/>
        <v>1</v>
      </c>
      <c r="Y1076" s="5">
        <f t="shared" si="279"/>
        <v>1.0581054876796339</v>
      </c>
      <c r="Z1076" s="5">
        <f t="shared" si="280"/>
        <v>1</v>
      </c>
      <c r="AA1076" s="5">
        <f t="shared" si="281"/>
        <v>1.0099564770074922</v>
      </c>
      <c r="AB1076" s="5">
        <f t="shared" si="282"/>
        <v>1.0099564770074922</v>
      </c>
      <c r="AC1076" s="5">
        <f t="shared" si="283"/>
        <v>1.0099564770074922</v>
      </c>
      <c r="AD1076" s="5">
        <f t="shared" si="284"/>
        <v>1.0099564770074922</v>
      </c>
    </row>
    <row r="1077" spans="15:30" x14ac:dyDescent="0.2">
      <c r="O1077" s="6">
        <f t="shared" si="269"/>
        <v>108.38999999999811</v>
      </c>
      <c r="P1077" s="6">
        <f t="shared" si="270"/>
        <v>108.39999999999812</v>
      </c>
      <c r="Q1077" s="5">
        <f t="shared" si="271"/>
        <v>1.0578095471493079</v>
      </c>
      <c r="R1077" s="5">
        <f t="shared" si="272"/>
        <v>1.0578095471493079</v>
      </c>
      <c r="S1077" s="5">
        <f t="shared" si="273"/>
        <v>1.0732383218724562</v>
      </c>
      <c r="T1077" s="5">
        <f t="shared" si="274"/>
        <v>1.0792362574411918</v>
      </c>
      <c r="U1077" s="5">
        <f t="shared" si="275"/>
        <v>1.0792362574411918</v>
      </c>
      <c r="V1077" s="5">
        <f t="shared" si="276"/>
        <v>1.0792362574411918</v>
      </c>
      <c r="W1077" s="5">
        <f t="shared" si="277"/>
        <v>1.0792362574411918</v>
      </c>
      <c r="X1077" s="5">
        <f t="shared" si="278"/>
        <v>1</v>
      </c>
      <c r="Y1077" s="5">
        <f t="shared" si="279"/>
        <v>1.0578095471493079</v>
      </c>
      <c r="Z1077" s="5">
        <f t="shared" si="280"/>
        <v>1</v>
      </c>
      <c r="AA1077" s="5">
        <f t="shared" si="281"/>
        <v>1.0098311768297337</v>
      </c>
      <c r="AB1077" s="5">
        <f t="shared" si="282"/>
        <v>1.0098311768297337</v>
      </c>
      <c r="AC1077" s="5">
        <f t="shared" si="283"/>
        <v>1.0098311768297337</v>
      </c>
      <c r="AD1077" s="5">
        <f t="shared" si="284"/>
        <v>1.0098311768297337</v>
      </c>
    </row>
    <row r="1078" spans="15:30" x14ac:dyDescent="0.2">
      <c r="O1078" s="6">
        <f t="shared" si="269"/>
        <v>108.4899999999981</v>
      </c>
      <c r="P1078" s="6">
        <f t="shared" si="270"/>
        <v>108.49999999999811</v>
      </c>
      <c r="Q1078" s="5">
        <f t="shared" si="271"/>
        <v>1.0575146955062544</v>
      </c>
      <c r="R1078" s="5">
        <f t="shared" si="272"/>
        <v>1.0575146955062544</v>
      </c>
      <c r="S1078" s="5">
        <f t="shared" si="273"/>
        <v>1.0729198066860521</v>
      </c>
      <c r="T1078" s="5">
        <f t="shared" si="274"/>
        <v>1.0789157592939285</v>
      </c>
      <c r="U1078" s="5">
        <f t="shared" si="275"/>
        <v>1.0789157592939285</v>
      </c>
      <c r="V1078" s="5">
        <f t="shared" si="276"/>
        <v>1.0789157592939285</v>
      </c>
      <c r="W1078" s="5">
        <f t="shared" si="277"/>
        <v>1.0789157592939285</v>
      </c>
      <c r="X1078" s="5">
        <f t="shared" si="278"/>
        <v>1</v>
      </c>
      <c r="Y1078" s="5">
        <f t="shared" si="279"/>
        <v>1.0575146955062544</v>
      </c>
      <c r="Z1078" s="5">
        <f t="shared" si="280"/>
        <v>1</v>
      </c>
      <c r="AA1078" s="5">
        <f t="shared" si="281"/>
        <v>1.0097067960209616</v>
      </c>
      <c r="AB1078" s="5">
        <f t="shared" si="282"/>
        <v>1.0097067960209616</v>
      </c>
      <c r="AC1078" s="5">
        <f t="shared" si="283"/>
        <v>1.0097067960209616</v>
      </c>
      <c r="AD1078" s="5">
        <f t="shared" si="284"/>
        <v>1.0097067960209616</v>
      </c>
    </row>
    <row r="1079" spans="15:30" x14ac:dyDescent="0.2">
      <c r="O1079" s="6">
        <f t="shared" si="269"/>
        <v>108.5899999999981</v>
      </c>
      <c r="P1079" s="6">
        <f t="shared" si="270"/>
        <v>108.5999999999981</v>
      </c>
      <c r="Q1079" s="5">
        <f t="shared" si="271"/>
        <v>1.057220929357684</v>
      </c>
      <c r="R1079" s="5">
        <f t="shared" si="272"/>
        <v>1.057220929357684</v>
      </c>
      <c r="S1079" s="5">
        <f t="shared" si="273"/>
        <v>1.0726023483134151</v>
      </c>
      <c r="T1079" s="5">
        <f t="shared" si="274"/>
        <v>1.0785962757016399</v>
      </c>
      <c r="U1079" s="5">
        <f t="shared" si="275"/>
        <v>1.0785962757016399</v>
      </c>
      <c r="V1079" s="5">
        <f t="shared" si="276"/>
        <v>1.0785962757016399</v>
      </c>
      <c r="W1079" s="5">
        <f t="shared" si="277"/>
        <v>1.0785962757016399</v>
      </c>
      <c r="X1079" s="5">
        <f t="shared" si="278"/>
        <v>1</v>
      </c>
      <c r="Y1079" s="5">
        <f t="shared" si="279"/>
        <v>1.057220929357684</v>
      </c>
      <c r="Z1079" s="5">
        <f t="shared" si="280"/>
        <v>1</v>
      </c>
      <c r="AA1079" s="5">
        <f t="shared" si="281"/>
        <v>1.0095833318544176</v>
      </c>
      <c r="AB1079" s="5">
        <f t="shared" si="282"/>
        <v>1.0095833318544176</v>
      </c>
      <c r="AC1079" s="5">
        <f t="shared" si="283"/>
        <v>1.0095833318544176</v>
      </c>
      <c r="AD1079" s="5">
        <f t="shared" si="284"/>
        <v>1.0095833318544176</v>
      </c>
    </row>
    <row r="1080" spans="15:30" x14ac:dyDescent="0.2">
      <c r="O1080" s="6">
        <f t="shared" si="269"/>
        <v>108.68999999999809</v>
      </c>
      <c r="P1080" s="6">
        <f t="shared" si="270"/>
        <v>108.6999999999981</v>
      </c>
      <c r="Q1080" s="5">
        <f t="shared" si="271"/>
        <v>1.0569282453251736</v>
      </c>
      <c r="R1080" s="5">
        <f t="shared" si="272"/>
        <v>1.0569282453251736</v>
      </c>
      <c r="S1080" s="5">
        <f t="shared" si="273"/>
        <v>1.0722859434862302</v>
      </c>
      <c r="T1080" s="5">
        <f t="shared" si="274"/>
        <v>1.0782778035533471</v>
      </c>
      <c r="U1080" s="5">
        <f t="shared" si="275"/>
        <v>1.0782778035533471</v>
      </c>
      <c r="V1080" s="5">
        <f t="shared" si="276"/>
        <v>1.0782778035533471</v>
      </c>
      <c r="W1080" s="5">
        <f t="shared" si="277"/>
        <v>1.0782778035533471</v>
      </c>
      <c r="X1080" s="5">
        <f t="shared" si="278"/>
        <v>1</v>
      </c>
      <c r="Y1080" s="5">
        <f t="shared" si="279"/>
        <v>1.0569282453251736</v>
      </c>
      <c r="Z1080" s="5">
        <f t="shared" si="280"/>
        <v>1</v>
      </c>
      <c r="AA1080" s="5">
        <f t="shared" si="281"/>
        <v>1.0094607816149492</v>
      </c>
      <c r="AB1080" s="5">
        <f t="shared" si="282"/>
        <v>1.0094607816149492</v>
      </c>
      <c r="AC1080" s="5">
        <f t="shared" si="283"/>
        <v>1.0094607816149492</v>
      </c>
      <c r="AD1080" s="5">
        <f t="shared" si="284"/>
        <v>1.0094607816149492</v>
      </c>
    </row>
    <row r="1081" spans="15:30" x14ac:dyDescent="0.2">
      <c r="O1081" s="6">
        <f t="shared" si="269"/>
        <v>108.78999999999809</v>
      </c>
      <c r="P1081" s="6">
        <f t="shared" si="270"/>
        <v>108.79999999999809</v>
      </c>
      <c r="Q1081" s="5">
        <f t="shared" si="271"/>
        <v>1.056636640044591</v>
      </c>
      <c r="R1081" s="5">
        <f t="shared" si="272"/>
        <v>1.056636640044591</v>
      </c>
      <c r="S1081" s="5">
        <f t="shared" si="273"/>
        <v>1.0719705889498028</v>
      </c>
      <c r="T1081" s="5">
        <f t="shared" si="274"/>
        <v>1.0779603397508861</v>
      </c>
      <c r="U1081" s="5">
        <f t="shared" si="275"/>
        <v>1.0779603397508861</v>
      </c>
      <c r="V1081" s="5">
        <f t="shared" si="276"/>
        <v>1.0779603397508861</v>
      </c>
      <c r="W1081" s="5">
        <f t="shared" si="277"/>
        <v>1.0779603397508861</v>
      </c>
      <c r="X1081" s="5">
        <f t="shared" si="278"/>
        <v>1</v>
      </c>
      <c r="Y1081" s="5">
        <f t="shared" si="279"/>
        <v>1.056636640044591</v>
      </c>
      <c r="Z1081" s="5">
        <f t="shared" si="280"/>
        <v>1</v>
      </c>
      <c r="AA1081" s="5">
        <f t="shared" si="281"/>
        <v>1.0093391425989497</v>
      </c>
      <c r="AB1081" s="5">
        <f t="shared" si="282"/>
        <v>1.0093391425989497</v>
      </c>
      <c r="AC1081" s="5">
        <f t="shared" si="283"/>
        <v>1.0093391425989497</v>
      </c>
      <c r="AD1081" s="5">
        <f t="shared" si="284"/>
        <v>1.0093391425989497</v>
      </c>
    </row>
    <row r="1082" spans="15:30" x14ac:dyDescent="0.2">
      <c r="O1082" s="6">
        <f t="shared" si="269"/>
        <v>108.88999999999808</v>
      </c>
      <c r="P1082" s="6">
        <f t="shared" si="270"/>
        <v>108.89999999999809</v>
      </c>
      <c r="Q1082" s="5">
        <f t="shared" si="271"/>
        <v>1.0563461101660212</v>
      </c>
      <c r="R1082" s="5">
        <f t="shared" si="272"/>
        <v>1.0563461101660212</v>
      </c>
      <c r="S1082" s="5">
        <f t="shared" si="273"/>
        <v>1.0716562814629884</v>
      </c>
      <c r="T1082" s="5">
        <f t="shared" si="274"/>
        <v>1.0776438812088411</v>
      </c>
      <c r="U1082" s="5">
        <f t="shared" si="275"/>
        <v>1.0776438812088411</v>
      </c>
      <c r="V1082" s="5">
        <f t="shared" si="276"/>
        <v>1.0776438812088411</v>
      </c>
      <c r="W1082" s="5">
        <f t="shared" si="277"/>
        <v>1.0776438812088411</v>
      </c>
      <c r="X1082" s="5">
        <f t="shared" si="278"/>
        <v>1</v>
      </c>
      <c r="Y1082" s="5">
        <f t="shared" si="279"/>
        <v>1.0563461101660212</v>
      </c>
      <c r="Z1082" s="5">
        <f t="shared" si="280"/>
        <v>1</v>
      </c>
      <c r="AA1082" s="5">
        <f t="shared" si="281"/>
        <v>1.0092184121142962</v>
      </c>
      <c r="AB1082" s="5">
        <f t="shared" si="282"/>
        <v>1.0092184121142962</v>
      </c>
      <c r="AC1082" s="5">
        <f t="shared" si="283"/>
        <v>1.0092184121142962</v>
      </c>
      <c r="AD1082" s="5">
        <f t="shared" si="284"/>
        <v>1.0092184121142962</v>
      </c>
    </row>
    <row r="1083" spans="15:30" x14ac:dyDescent="0.2">
      <c r="O1083" s="6">
        <f t="shared" si="269"/>
        <v>108.98999999999808</v>
      </c>
      <c r="P1083" s="6">
        <f t="shared" si="270"/>
        <v>108.99999999999808</v>
      </c>
      <c r="Q1083" s="5">
        <f t="shared" si="271"/>
        <v>1.0560566523536905</v>
      </c>
      <c r="R1083" s="5">
        <f t="shared" si="272"/>
        <v>1.0560566523536905</v>
      </c>
      <c r="S1083" s="5">
        <f t="shared" si="273"/>
        <v>1.0713430177981227</v>
      </c>
      <c r="T1083" s="5">
        <f t="shared" si="274"/>
        <v>1.077328424854481</v>
      </c>
      <c r="U1083" s="5">
        <f t="shared" si="275"/>
        <v>1.077328424854481</v>
      </c>
      <c r="V1083" s="5">
        <f t="shared" si="276"/>
        <v>1.077328424854481</v>
      </c>
      <c r="W1083" s="5">
        <f t="shared" si="277"/>
        <v>1.077328424854481</v>
      </c>
      <c r="X1083" s="5">
        <f t="shared" si="278"/>
        <v>1</v>
      </c>
      <c r="Y1083" s="5">
        <f t="shared" si="279"/>
        <v>1.0560566523536905</v>
      </c>
      <c r="Z1083" s="5">
        <f t="shared" si="280"/>
        <v>1</v>
      </c>
      <c r="AA1083" s="5">
        <f t="shared" si="281"/>
        <v>1.0090985874802907</v>
      </c>
      <c r="AB1083" s="5">
        <f t="shared" si="282"/>
        <v>1.0090985874802907</v>
      </c>
      <c r="AC1083" s="5">
        <f t="shared" si="283"/>
        <v>1.0090985874802907</v>
      </c>
      <c r="AD1083" s="5">
        <f t="shared" si="284"/>
        <v>1.0090985874802907</v>
      </c>
    </row>
    <row r="1084" spans="15:30" x14ac:dyDescent="0.2">
      <c r="O1084" s="6">
        <f t="shared" si="269"/>
        <v>109.08999999999807</v>
      </c>
      <c r="P1084" s="6">
        <f t="shared" si="270"/>
        <v>109.09999999999808</v>
      </c>
      <c r="Q1084" s="5">
        <f t="shared" si="271"/>
        <v>1.0557682632858947</v>
      </c>
      <c r="R1084" s="5">
        <f t="shared" si="272"/>
        <v>1.0557682632858947</v>
      </c>
      <c r="S1084" s="5">
        <f t="shared" si="273"/>
        <v>1.0710307947409519</v>
      </c>
      <c r="T1084" s="5">
        <f t="shared" si="274"/>
        <v>1.0770139676276942</v>
      </c>
      <c r="U1084" s="5">
        <f t="shared" si="275"/>
        <v>1.0770139676276942</v>
      </c>
      <c r="V1084" s="5">
        <f t="shared" si="276"/>
        <v>1.0770139676276942</v>
      </c>
      <c r="W1084" s="5">
        <f t="shared" si="277"/>
        <v>1.0770139676276942</v>
      </c>
      <c r="X1084" s="5">
        <f t="shared" si="278"/>
        <v>1</v>
      </c>
      <c r="Y1084" s="5">
        <f t="shared" si="279"/>
        <v>1.0557682632858947</v>
      </c>
      <c r="Z1084" s="5">
        <f t="shared" si="280"/>
        <v>1</v>
      </c>
      <c r="AA1084" s="5">
        <f t="shared" si="281"/>
        <v>1.0089796660275998</v>
      </c>
      <c r="AB1084" s="5">
        <f t="shared" si="282"/>
        <v>1.0089796660275998</v>
      </c>
      <c r="AC1084" s="5">
        <f t="shared" si="283"/>
        <v>1.0089796660275998</v>
      </c>
      <c r="AD1084" s="5">
        <f t="shared" si="284"/>
        <v>1.0089796660275998</v>
      </c>
    </row>
    <row r="1085" spans="15:30" x14ac:dyDescent="0.2">
      <c r="O1085" s="6">
        <f t="shared" si="269"/>
        <v>109.18999999999807</v>
      </c>
      <c r="P1085" s="6">
        <f t="shared" si="270"/>
        <v>109.19999999999807</v>
      </c>
      <c r="Q1085" s="5">
        <f t="shared" si="271"/>
        <v>1.0554809396549243</v>
      </c>
      <c r="R1085" s="5">
        <f t="shared" si="272"/>
        <v>1.0554809396549243</v>
      </c>
      <c r="S1085" s="5">
        <f t="shared" si="273"/>
        <v>1.0707196090905644</v>
      </c>
      <c r="T1085" s="5">
        <f t="shared" si="274"/>
        <v>1.0767005064809241</v>
      </c>
      <c r="U1085" s="5">
        <f t="shared" si="275"/>
        <v>1.0767005064809241</v>
      </c>
      <c r="V1085" s="5">
        <f t="shared" si="276"/>
        <v>1.0767005064809241</v>
      </c>
      <c r="W1085" s="5">
        <f t="shared" si="277"/>
        <v>1.0767005064809241</v>
      </c>
      <c r="X1085" s="5">
        <f t="shared" si="278"/>
        <v>1</v>
      </c>
      <c r="Y1085" s="5">
        <f t="shared" si="279"/>
        <v>1.0554809396549243</v>
      </c>
      <c r="Z1085" s="5">
        <f t="shared" si="280"/>
        <v>1</v>
      </c>
      <c r="AA1085" s="5">
        <f t="shared" si="281"/>
        <v>1.0088616450981966</v>
      </c>
      <c r="AB1085" s="5">
        <f t="shared" si="282"/>
        <v>1.0088616450981966</v>
      </c>
      <c r="AC1085" s="5">
        <f t="shared" si="283"/>
        <v>1.0088616450981966</v>
      </c>
      <c r="AD1085" s="5">
        <f t="shared" si="284"/>
        <v>1.0088616450981966</v>
      </c>
    </row>
    <row r="1086" spans="15:30" x14ac:dyDescent="0.2">
      <c r="O1086" s="6">
        <f t="shared" si="269"/>
        <v>109.28999999999806</v>
      </c>
      <c r="P1086" s="6">
        <f t="shared" si="270"/>
        <v>109.29999999999806</v>
      </c>
      <c r="Q1086" s="5">
        <f t="shared" si="271"/>
        <v>1.0551946781669932</v>
      </c>
      <c r="R1086" s="5">
        <f t="shared" si="272"/>
        <v>1.0551946781669932</v>
      </c>
      <c r="S1086" s="5">
        <f t="shared" si="273"/>
        <v>1.0704094576593224</v>
      </c>
      <c r="T1086" s="5">
        <f t="shared" si="274"/>
        <v>1.0763880383791062</v>
      </c>
      <c r="U1086" s="5">
        <f t="shared" si="275"/>
        <v>1.0763880383791062</v>
      </c>
      <c r="V1086" s="5">
        <f t="shared" si="276"/>
        <v>1.0763880383791062</v>
      </c>
      <c r="W1086" s="5">
        <f t="shared" si="277"/>
        <v>1.0763880383791062</v>
      </c>
      <c r="X1086" s="5">
        <f t="shared" si="278"/>
        <v>1</v>
      </c>
      <c r="Y1086" s="5">
        <f t="shared" si="279"/>
        <v>1.0551946781669932</v>
      </c>
      <c r="Z1086" s="5">
        <f t="shared" si="280"/>
        <v>1</v>
      </c>
      <c r="AA1086" s="5">
        <f t="shared" si="281"/>
        <v>1.0087445220452995</v>
      </c>
      <c r="AB1086" s="5">
        <f t="shared" si="282"/>
        <v>1.0087445220452995</v>
      </c>
      <c r="AC1086" s="5">
        <f t="shared" si="283"/>
        <v>1.0087445220452995</v>
      </c>
      <c r="AD1086" s="5">
        <f t="shared" si="284"/>
        <v>1.0087445220452995</v>
      </c>
    </row>
    <row r="1087" spans="15:30" x14ac:dyDescent="0.2">
      <c r="O1087" s="6">
        <f t="shared" si="269"/>
        <v>109.38999999999805</v>
      </c>
      <c r="P1087" s="6">
        <f t="shared" si="270"/>
        <v>109.39999999999806</v>
      </c>
      <c r="Q1087" s="5">
        <f t="shared" si="271"/>
        <v>1.0549094755421649</v>
      </c>
      <c r="R1087" s="5">
        <f t="shared" si="272"/>
        <v>1.0549094755421649</v>
      </c>
      <c r="S1087" s="5">
        <f t="shared" si="273"/>
        <v>1.0701003372727929</v>
      </c>
      <c r="T1087" s="5">
        <f t="shared" si="274"/>
        <v>1.0760765602996039</v>
      </c>
      <c r="U1087" s="5">
        <f t="shared" si="275"/>
        <v>1.0760765602996039</v>
      </c>
      <c r="V1087" s="5">
        <f t="shared" si="276"/>
        <v>1.0760765602996039</v>
      </c>
      <c r="W1087" s="5">
        <f t="shared" si="277"/>
        <v>1.0760765602996039</v>
      </c>
      <c r="X1087" s="5">
        <f t="shared" si="278"/>
        <v>1</v>
      </c>
      <c r="Y1087" s="5">
        <f t="shared" si="279"/>
        <v>1.0549094755421649</v>
      </c>
      <c r="Z1087" s="5">
        <f t="shared" si="280"/>
        <v>1</v>
      </c>
      <c r="AA1087" s="5">
        <f t="shared" si="281"/>
        <v>1.0086282942333162</v>
      </c>
      <c r="AB1087" s="5">
        <f t="shared" si="282"/>
        <v>1.0086282942333162</v>
      </c>
      <c r="AC1087" s="5">
        <f t="shared" si="283"/>
        <v>1.0086282942333162</v>
      </c>
      <c r="AD1087" s="5">
        <f t="shared" si="284"/>
        <v>1.0086282942333162</v>
      </c>
    </row>
    <row r="1088" spans="15:30" x14ac:dyDescent="0.2">
      <c r="O1088" s="6">
        <f t="shared" si="269"/>
        <v>109.48999999999805</v>
      </c>
      <c r="P1088" s="6">
        <f t="shared" si="270"/>
        <v>109.49999999999805</v>
      </c>
      <c r="Q1088" s="5">
        <f t="shared" si="271"/>
        <v>1.0546253285142813</v>
      </c>
      <c r="R1088" s="5">
        <f t="shared" si="272"/>
        <v>1.0546253285142813</v>
      </c>
      <c r="S1088" s="5">
        <f t="shared" si="273"/>
        <v>1.0697922447696813</v>
      </c>
      <c r="T1088" s="5">
        <f t="shared" si="274"/>
        <v>1.0757660692321458</v>
      </c>
      <c r="U1088" s="5">
        <f t="shared" si="275"/>
        <v>1.0757660692321458</v>
      </c>
      <c r="V1088" s="5">
        <f t="shared" si="276"/>
        <v>1.0757660692321458</v>
      </c>
      <c r="W1088" s="5">
        <f t="shared" si="277"/>
        <v>1.0757660692321458</v>
      </c>
      <c r="X1088" s="5">
        <f t="shared" si="278"/>
        <v>1</v>
      </c>
      <c r="Y1088" s="5">
        <f t="shared" si="279"/>
        <v>1.0546253285142813</v>
      </c>
      <c r="Z1088" s="5">
        <f t="shared" si="280"/>
        <v>1</v>
      </c>
      <c r="AA1088" s="5">
        <f t="shared" si="281"/>
        <v>1.008512959037783</v>
      </c>
      <c r="AB1088" s="5">
        <f t="shared" si="282"/>
        <v>1.008512959037783</v>
      </c>
      <c r="AC1088" s="5">
        <f t="shared" si="283"/>
        <v>1.008512959037783</v>
      </c>
      <c r="AD1088" s="5">
        <f t="shared" si="284"/>
        <v>1.008512959037783</v>
      </c>
    </row>
    <row r="1089" spans="15:30" x14ac:dyDescent="0.2">
      <c r="O1089" s="6">
        <f t="shared" si="269"/>
        <v>109.58999999999804</v>
      </c>
      <c r="P1089" s="6">
        <f t="shared" si="270"/>
        <v>109.59999999999805</v>
      </c>
      <c r="Q1089" s="5">
        <f t="shared" si="271"/>
        <v>1.0543422338308917</v>
      </c>
      <c r="R1089" s="5">
        <f t="shared" si="272"/>
        <v>1.0543422338308917</v>
      </c>
      <c r="S1089" s="5">
        <f t="shared" si="273"/>
        <v>1.069485177001763</v>
      </c>
      <c r="T1089" s="5">
        <f t="shared" si="274"/>
        <v>1.0754565621787626</v>
      </c>
      <c r="U1089" s="5">
        <f t="shared" si="275"/>
        <v>1.0754565621787626</v>
      </c>
      <c r="V1089" s="5">
        <f t="shared" si="276"/>
        <v>1.0754565621787626</v>
      </c>
      <c r="W1089" s="5">
        <f t="shared" si="277"/>
        <v>1.0754565621787626</v>
      </c>
      <c r="X1089" s="5">
        <f t="shared" si="278"/>
        <v>1</v>
      </c>
      <c r="Y1089" s="5">
        <f t="shared" si="279"/>
        <v>1.0543422338308917</v>
      </c>
      <c r="Z1089" s="5">
        <f t="shared" si="280"/>
        <v>1</v>
      </c>
      <c r="AA1089" s="5">
        <f t="shared" si="281"/>
        <v>1.0083985138453093</v>
      </c>
      <c r="AB1089" s="5">
        <f t="shared" si="282"/>
        <v>1.0083985138453093</v>
      </c>
      <c r="AC1089" s="5">
        <f t="shared" si="283"/>
        <v>1.0083985138453093</v>
      </c>
      <c r="AD1089" s="5">
        <f t="shared" si="284"/>
        <v>1.0083985138453093</v>
      </c>
    </row>
    <row r="1090" spans="15:30" x14ac:dyDescent="0.2">
      <c r="O1090" s="6">
        <f t="shared" si="269"/>
        <v>109.68999999999804</v>
      </c>
      <c r="P1090" s="6">
        <f t="shared" si="270"/>
        <v>109.69999999999804</v>
      </c>
      <c r="Q1090" s="5">
        <f t="shared" si="271"/>
        <v>1.0540601882531806</v>
      </c>
      <c r="R1090" s="5">
        <f t="shared" si="272"/>
        <v>1.0540601882531806</v>
      </c>
      <c r="S1090" s="5">
        <f t="shared" si="273"/>
        <v>1.0691791308338174</v>
      </c>
      <c r="T1090" s="5">
        <f t="shared" si="274"/>
        <v>1.075148036153726</v>
      </c>
      <c r="U1090" s="5">
        <f t="shared" si="275"/>
        <v>1.075148036153726</v>
      </c>
      <c r="V1090" s="5">
        <f t="shared" si="276"/>
        <v>1.075148036153726</v>
      </c>
      <c r="W1090" s="5">
        <f t="shared" si="277"/>
        <v>1.075148036153726</v>
      </c>
      <c r="X1090" s="5">
        <f t="shared" si="278"/>
        <v>1</v>
      </c>
      <c r="Y1090" s="5">
        <f t="shared" si="279"/>
        <v>1.0540601882531806</v>
      </c>
      <c r="Z1090" s="5">
        <f t="shared" si="280"/>
        <v>1</v>
      </c>
      <c r="AA1090" s="5">
        <f t="shared" si="281"/>
        <v>1.0082849560535183</v>
      </c>
      <c r="AB1090" s="5">
        <f t="shared" si="282"/>
        <v>1.0082849560535183</v>
      </c>
      <c r="AC1090" s="5">
        <f t="shared" si="283"/>
        <v>1.0082849560535183</v>
      </c>
      <c r="AD1090" s="5">
        <f t="shared" si="284"/>
        <v>1.0082849560535183</v>
      </c>
    </row>
    <row r="1091" spans="15:30" x14ac:dyDescent="0.2">
      <c r="O1091" s="6">
        <f t="shared" ref="O1091:O1154" si="285">P1091-0.01</f>
        <v>109.78999999999803</v>
      </c>
      <c r="P1091" s="6">
        <f t="shared" si="270"/>
        <v>109.79999999999804</v>
      </c>
      <c r="Q1091" s="5">
        <f t="shared" si="271"/>
        <v>1.0537791885558987</v>
      </c>
      <c r="R1091" s="5">
        <f t="shared" si="272"/>
        <v>1.0537791885558987</v>
      </c>
      <c r="S1091" s="5">
        <f t="shared" si="273"/>
        <v>1.0688741031435609</v>
      </c>
      <c r="T1091" s="5">
        <f t="shared" si="274"/>
        <v>1.0748404881834854</v>
      </c>
      <c r="U1091" s="5">
        <f t="shared" si="275"/>
        <v>1.0748404881834854</v>
      </c>
      <c r="V1091" s="5">
        <f t="shared" si="276"/>
        <v>1.0748404881834854</v>
      </c>
      <c r="W1091" s="5">
        <f t="shared" si="277"/>
        <v>1.0748404881834854</v>
      </c>
      <c r="X1091" s="5">
        <f t="shared" si="278"/>
        <v>1</v>
      </c>
      <c r="Y1091" s="5">
        <f t="shared" si="279"/>
        <v>1.0537791885558987</v>
      </c>
      <c r="Z1091" s="5">
        <f t="shared" si="280"/>
        <v>1</v>
      </c>
      <c r="AA1091" s="5">
        <f t="shared" si="281"/>
        <v>1.0081722830709907</v>
      </c>
      <c r="AB1091" s="5">
        <f t="shared" si="282"/>
        <v>1.0081722830709907</v>
      </c>
      <c r="AC1091" s="5">
        <f t="shared" si="283"/>
        <v>1.0081722830709907</v>
      </c>
      <c r="AD1091" s="5">
        <f t="shared" si="284"/>
        <v>1.0081722830709907</v>
      </c>
    </row>
    <row r="1092" spans="15:30" x14ac:dyDescent="0.2">
      <c r="O1092" s="6">
        <f t="shared" si="285"/>
        <v>109.88999999999803</v>
      </c>
      <c r="P1092" s="6">
        <f t="shared" ref="P1092:P1155" si="286">P1091+0.1</f>
        <v>109.89999999999803</v>
      </c>
      <c r="Q1092" s="5">
        <f t="shared" ref="Q1092:Q1155" si="287">IF($P1092&gt;=$D$5,1,10^($C$5*LOG(MAX($P1092,$E$5)/$D$5)^2))</f>
        <v>1.0534992315272913</v>
      </c>
      <c r="R1092" s="5">
        <f t="shared" ref="R1092:R1155" si="288">IF($P1092&gt;=$D$6,1,10^($C$6*LOG(MAX($P1092,$E$6)/$D$6)^2))</f>
        <v>1.0534992315272913</v>
      </c>
      <c r="S1092" s="5">
        <f t="shared" ref="S1092:S1155" si="289">IF($P1092&gt;=$D$7,1,10^($C$7*LOG(MAX($P1092,$E$7)/$D$7)^2))</f>
        <v>1.0685700908215814</v>
      </c>
      <c r="T1092" s="5">
        <f t="shared" ref="T1092:T1155" si="290">IF($P1092&gt;=$D$8,1,10^($C$8*LOG(MAX($P1092,$E$8)/$D$8)^2))</f>
        <v>1.0745339153066074</v>
      </c>
      <c r="U1092" s="5">
        <f t="shared" ref="U1092:U1155" si="291">IF($P1092&gt;=$D$9,1,10^($C$9*LOG(MAX($P1092,$E$9)/$D$9)^2))</f>
        <v>1.0745339153066074</v>
      </c>
      <c r="V1092" s="5">
        <f t="shared" ref="V1092:V1155" si="292">IF($P1092&gt;=$D$10,1,10^($C$10*LOG(MAX($P1092,$E$10)/$D$10)^2))</f>
        <v>1.0745339153066074</v>
      </c>
      <c r="W1092" s="5">
        <f t="shared" ref="W1092:W1155" si="293">IF($P1092&gt;=$D$11,1,10^($C$11*LOG(MAX($P1092,$E$11)/$D$11)^2))</f>
        <v>1.0745339153066074</v>
      </c>
      <c r="X1092" s="5">
        <f t="shared" ref="X1092:X1155" si="294">IF($P1092&gt;=$H1094,1,10^($G$5*LOG(MAX($P1092,$I$5)/$H$5)^2))</f>
        <v>1</v>
      </c>
      <c r="Y1092" s="5">
        <f t="shared" ref="Y1092:Y1155" si="295">IF($P1092&gt;=$H$6,1,10^($G$6*LOG(MAX($P1092,$I$6)/$H$6)^2))</f>
        <v>1.0534992315272913</v>
      </c>
      <c r="Z1092" s="5">
        <f t="shared" ref="Z1092:Z1155" si="296">IF($P1092&gt;=$H$7,1,10^($G$7*LOG(MAX($P1092,$I$7)/$H$7)^2))</f>
        <v>1</v>
      </c>
      <c r="AA1092" s="5">
        <f t="shared" ref="AA1092:AA1155" si="297">IF(P1092&gt;=$H$8,1,10^($G$8*LOG(MAX($P1092,$I$8)/$H$8)^2))</f>
        <v>1.0080604923172076</v>
      </c>
      <c r="AB1092" s="5">
        <f t="shared" ref="AB1092:AB1155" si="298">IF($P1092&gt;=$H$9,1,10^($G$9*LOG(MAX($P1092,$I$9)/$H$9)^2))</f>
        <v>1.0080604923172076</v>
      </c>
      <c r="AC1092" s="5">
        <f t="shared" ref="AC1092:AC1155" si="299">IF($P1092&gt;=$H$10,1,10^($G$10*LOG(MAX($P1092,$I$10)/$H$10)^2))</f>
        <v>1.0080604923172076</v>
      </c>
      <c r="AD1092" s="5">
        <f t="shared" ref="AD1092:AD1155" si="300">IF($P1092&gt;=$H$11,1,10^($G$11*LOG(MAX($P1092,$I$11)/$H$11)^2))</f>
        <v>1.0080604923172076</v>
      </c>
    </row>
    <row r="1093" spans="15:30" x14ac:dyDescent="0.2">
      <c r="O1093" s="6">
        <f t="shared" si="285"/>
        <v>109.98999999999802</v>
      </c>
      <c r="P1093" s="6">
        <f t="shared" si="286"/>
        <v>109.99999999999802</v>
      </c>
      <c r="Q1093" s="5">
        <f t="shared" si="287"/>
        <v>1.0532203139690293</v>
      </c>
      <c r="R1093" s="5">
        <f t="shared" si="288"/>
        <v>1.0532203139690293</v>
      </c>
      <c r="S1093" s="5">
        <f t="shared" si="289"/>
        <v>1.0682670907712717</v>
      </c>
      <c r="T1093" s="5">
        <f t="shared" si="290"/>
        <v>1.0742283145737137</v>
      </c>
      <c r="U1093" s="5">
        <f t="shared" si="291"/>
        <v>1.0742283145737137</v>
      </c>
      <c r="V1093" s="5">
        <f t="shared" si="292"/>
        <v>1.0742283145737137</v>
      </c>
      <c r="W1093" s="5">
        <f t="shared" si="293"/>
        <v>1.0742283145737137</v>
      </c>
      <c r="X1093" s="5">
        <f t="shared" si="294"/>
        <v>1</v>
      </c>
      <c r="Y1093" s="5">
        <f t="shared" si="295"/>
        <v>1.0532203139690293</v>
      </c>
      <c r="Z1093" s="5">
        <f t="shared" si="296"/>
        <v>1</v>
      </c>
      <c r="AA1093" s="5">
        <f t="shared" si="297"/>
        <v>1.0079495812224943</v>
      </c>
      <c r="AB1093" s="5">
        <f t="shared" si="298"/>
        <v>1.0079495812224943</v>
      </c>
      <c r="AC1093" s="5">
        <f t="shared" si="299"/>
        <v>1.0079495812224943</v>
      </c>
      <c r="AD1093" s="5">
        <f t="shared" si="300"/>
        <v>1.0079495812224943</v>
      </c>
    </row>
    <row r="1094" spans="15:30" x14ac:dyDescent="0.2">
      <c r="O1094" s="6">
        <f t="shared" si="285"/>
        <v>110.08999999999801</v>
      </c>
      <c r="P1094" s="6">
        <f t="shared" si="286"/>
        <v>110.09999999999802</v>
      </c>
      <c r="Q1094" s="5">
        <f t="shared" si="287"/>
        <v>1.0529424326961396</v>
      </c>
      <c r="R1094" s="5">
        <f t="shared" si="288"/>
        <v>1.0529424326961396</v>
      </c>
      <c r="S1094" s="5">
        <f t="shared" si="289"/>
        <v>1.067965099908766</v>
      </c>
      <c r="T1094" s="5">
        <f t="shared" si="290"/>
        <v>1.0739236830474217</v>
      </c>
      <c r="U1094" s="5">
        <f t="shared" si="291"/>
        <v>1.0739236830474217</v>
      </c>
      <c r="V1094" s="5">
        <f t="shared" si="292"/>
        <v>1.0739236830474217</v>
      </c>
      <c r="W1094" s="5">
        <f t="shared" si="293"/>
        <v>1.0739236830474217</v>
      </c>
      <c r="X1094" s="5">
        <f t="shared" si="294"/>
        <v>1</v>
      </c>
      <c r="Y1094" s="5">
        <f t="shared" si="295"/>
        <v>1.0529424326961396</v>
      </c>
      <c r="Z1094" s="5">
        <f t="shared" si="296"/>
        <v>1</v>
      </c>
      <c r="AA1094" s="5">
        <f t="shared" si="297"/>
        <v>1.0078395472279642</v>
      </c>
      <c r="AB1094" s="5">
        <f t="shared" si="298"/>
        <v>1.0078395472279642</v>
      </c>
      <c r="AC1094" s="5">
        <f t="shared" si="299"/>
        <v>1.0078395472279642</v>
      </c>
      <c r="AD1094" s="5">
        <f t="shared" si="300"/>
        <v>1.0078395472279642</v>
      </c>
    </row>
    <row r="1095" spans="15:30" x14ac:dyDescent="0.2">
      <c r="O1095" s="6">
        <f t="shared" si="285"/>
        <v>110.18999999999801</v>
      </c>
      <c r="P1095" s="6">
        <f t="shared" si="286"/>
        <v>110.19999999999801</v>
      </c>
      <c r="Q1095" s="5">
        <f t="shared" si="287"/>
        <v>1.0526655845369373</v>
      </c>
      <c r="R1095" s="5">
        <f t="shared" si="288"/>
        <v>1.0526655845369373</v>
      </c>
      <c r="S1095" s="5">
        <f t="shared" si="289"/>
        <v>1.0676641151628732</v>
      </c>
      <c r="T1095" s="5">
        <f t="shared" si="290"/>
        <v>1.0736200178022823</v>
      </c>
      <c r="U1095" s="5">
        <f t="shared" si="291"/>
        <v>1.0736200178022823</v>
      </c>
      <c r="V1095" s="5">
        <f t="shared" si="292"/>
        <v>1.0736200178022823</v>
      </c>
      <c r="W1095" s="5">
        <f t="shared" si="293"/>
        <v>1.0736200178022823</v>
      </c>
      <c r="X1095" s="5">
        <f t="shared" si="294"/>
        <v>1</v>
      </c>
      <c r="Y1095" s="5">
        <f t="shared" si="295"/>
        <v>1.0526655845369373</v>
      </c>
      <c r="Z1095" s="5">
        <f t="shared" si="296"/>
        <v>1</v>
      </c>
      <c r="AA1095" s="5">
        <f t="shared" si="297"/>
        <v>1.0077303877854629</v>
      </c>
      <c r="AB1095" s="5">
        <f t="shared" si="298"/>
        <v>1.0077303877854629</v>
      </c>
      <c r="AC1095" s="5">
        <f t="shared" si="299"/>
        <v>1.0077303877854629</v>
      </c>
      <c r="AD1095" s="5">
        <f t="shared" si="300"/>
        <v>1.0077303877854629</v>
      </c>
    </row>
    <row r="1096" spans="15:30" x14ac:dyDescent="0.2">
      <c r="O1096" s="6">
        <f t="shared" si="285"/>
        <v>110.289999999998</v>
      </c>
      <c r="P1096" s="6">
        <f t="shared" si="286"/>
        <v>110.29999999999801</v>
      </c>
      <c r="Q1096" s="5">
        <f t="shared" si="287"/>
        <v>1.0523897663329551</v>
      </c>
      <c r="R1096" s="5">
        <f t="shared" si="288"/>
        <v>1.0523897663329551</v>
      </c>
      <c r="S1096" s="5">
        <f t="shared" si="289"/>
        <v>1.0673641334750137</v>
      </c>
      <c r="T1096" s="5">
        <f t="shared" si="290"/>
        <v>1.0733173159247218</v>
      </c>
      <c r="U1096" s="5">
        <f t="shared" si="291"/>
        <v>1.0733173159247218</v>
      </c>
      <c r="V1096" s="5">
        <f t="shared" si="292"/>
        <v>1.0733173159247218</v>
      </c>
      <c r="W1096" s="5">
        <f t="shared" si="293"/>
        <v>1.0733173159247218</v>
      </c>
      <c r="X1096" s="5">
        <f t="shared" si="294"/>
        <v>1</v>
      </c>
      <c r="Y1096" s="5">
        <f t="shared" si="295"/>
        <v>1.0523897663329551</v>
      </c>
      <c r="Z1096" s="5">
        <f t="shared" si="296"/>
        <v>1</v>
      </c>
      <c r="AA1096" s="5">
        <f t="shared" si="297"/>
        <v>1.0076221003575123</v>
      </c>
      <c r="AB1096" s="5">
        <f t="shared" si="298"/>
        <v>1.0076221003575123</v>
      </c>
      <c r="AC1096" s="5">
        <f t="shared" si="299"/>
        <v>1.0076221003575123</v>
      </c>
      <c r="AD1096" s="5">
        <f t="shared" si="300"/>
        <v>1.0076221003575123</v>
      </c>
    </row>
    <row r="1097" spans="15:30" x14ac:dyDescent="0.2">
      <c r="O1097" s="6">
        <f t="shared" si="285"/>
        <v>110.389999999998</v>
      </c>
      <c r="P1097" s="6">
        <f t="shared" si="286"/>
        <v>110.399999999998</v>
      </c>
      <c r="Q1097" s="5">
        <f t="shared" si="287"/>
        <v>1.0521149749388781</v>
      </c>
      <c r="R1097" s="5">
        <f t="shared" si="288"/>
        <v>1.0521149749388781</v>
      </c>
      <c r="S1097" s="5">
        <f t="shared" si="289"/>
        <v>1.0670651517991547</v>
      </c>
      <c r="T1097" s="5">
        <f t="shared" si="290"/>
        <v>1.0730155745129801</v>
      </c>
      <c r="U1097" s="5">
        <f t="shared" si="291"/>
        <v>1.0730155745129801</v>
      </c>
      <c r="V1097" s="5">
        <f t="shared" si="292"/>
        <v>1.0730155745129801</v>
      </c>
      <c r="W1097" s="5">
        <f t="shared" si="293"/>
        <v>1.0730155745129801</v>
      </c>
      <c r="X1097" s="5">
        <f t="shared" si="294"/>
        <v>1</v>
      </c>
      <c r="Y1097" s="5">
        <f t="shared" si="295"/>
        <v>1.0521149749388781</v>
      </c>
      <c r="Z1097" s="5">
        <f t="shared" si="296"/>
        <v>1</v>
      </c>
      <c r="AA1097" s="5">
        <f t="shared" si="297"/>
        <v>1.0075146824172569</v>
      </c>
      <c r="AB1097" s="5">
        <f t="shared" si="298"/>
        <v>1.0075146824172569</v>
      </c>
      <c r="AC1097" s="5">
        <f t="shared" si="299"/>
        <v>1.0075146824172569</v>
      </c>
      <c r="AD1097" s="5">
        <f t="shared" si="300"/>
        <v>1.0075146824172569</v>
      </c>
    </row>
    <row r="1098" spans="15:30" x14ac:dyDescent="0.2">
      <c r="O1098" s="6">
        <f t="shared" si="285"/>
        <v>110.48999999999799</v>
      </c>
      <c r="P1098" s="6">
        <f t="shared" si="286"/>
        <v>110.499999999998</v>
      </c>
      <c r="Q1098" s="5">
        <f t="shared" si="287"/>
        <v>1.0518412072224737</v>
      </c>
      <c r="R1098" s="5">
        <f t="shared" si="288"/>
        <v>1.0518412072224737</v>
      </c>
      <c r="S1098" s="5">
        <f t="shared" si="289"/>
        <v>1.0667671671017471</v>
      </c>
      <c r="T1098" s="5">
        <f t="shared" si="290"/>
        <v>1.0727147906770538</v>
      </c>
      <c r="U1098" s="5">
        <f t="shared" si="291"/>
        <v>1.0727147906770538</v>
      </c>
      <c r="V1098" s="5">
        <f t="shared" si="292"/>
        <v>1.0727147906770538</v>
      </c>
      <c r="W1098" s="5">
        <f t="shared" si="293"/>
        <v>1.0727147906770538</v>
      </c>
      <c r="X1098" s="5">
        <f t="shared" si="294"/>
        <v>1</v>
      </c>
      <c r="Y1098" s="5">
        <f t="shared" si="295"/>
        <v>1.0518412072224737</v>
      </c>
      <c r="Z1098" s="5">
        <f t="shared" si="296"/>
        <v>1</v>
      </c>
      <c r="AA1098" s="5">
        <f t="shared" si="297"/>
        <v>1.0074081314484076</v>
      </c>
      <c r="AB1098" s="5">
        <f t="shared" si="298"/>
        <v>1.0074081314484076</v>
      </c>
      <c r="AC1098" s="5">
        <f t="shared" si="299"/>
        <v>1.0074081314484076</v>
      </c>
      <c r="AD1098" s="5">
        <f t="shared" si="300"/>
        <v>1.0074081314484076</v>
      </c>
    </row>
    <row r="1099" spans="15:30" x14ac:dyDescent="0.2">
      <c r="O1099" s="6">
        <f t="shared" si="285"/>
        <v>110.58999999999799</v>
      </c>
      <c r="P1099" s="6">
        <f t="shared" si="286"/>
        <v>110.59999999999799</v>
      </c>
      <c r="Q1099" s="5">
        <f t="shared" si="287"/>
        <v>1.0515684600645254</v>
      </c>
      <c r="R1099" s="5">
        <f t="shared" si="288"/>
        <v>1.0515684600645254</v>
      </c>
      <c r="S1099" s="5">
        <f t="shared" si="289"/>
        <v>1.0664701763616615</v>
      </c>
      <c r="T1099" s="5">
        <f t="shared" si="290"/>
        <v>1.0724149615386347</v>
      </c>
      <c r="U1099" s="5">
        <f t="shared" si="291"/>
        <v>1.0724149615386347</v>
      </c>
      <c r="V1099" s="5">
        <f t="shared" si="292"/>
        <v>1.0724149615386347</v>
      </c>
      <c r="W1099" s="5">
        <f t="shared" si="293"/>
        <v>1.0724149615386347</v>
      </c>
      <c r="X1099" s="5">
        <f t="shared" si="294"/>
        <v>1</v>
      </c>
      <c r="Y1099" s="5">
        <f t="shared" si="295"/>
        <v>1.0515684600645254</v>
      </c>
      <c r="Z1099" s="5">
        <f t="shared" si="296"/>
        <v>1</v>
      </c>
      <c r="AA1099" s="5">
        <f t="shared" si="297"/>
        <v>1.0073024449451882</v>
      </c>
      <c r="AB1099" s="5">
        <f t="shared" si="298"/>
        <v>1.0073024449451882</v>
      </c>
      <c r="AC1099" s="5">
        <f t="shared" si="299"/>
        <v>1.0073024449451882</v>
      </c>
      <c r="AD1099" s="5">
        <f t="shared" si="300"/>
        <v>1.0073024449451882</v>
      </c>
    </row>
    <row r="1100" spans="15:30" x14ac:dyDescent="0.2">
      <c r="O1100" s="6">
        <f t="shared" si="285"/>
        <v>110.68999999999798</v>
      </c>
      <c r="P1100" s="6">
        <f t="shared" si="286"/>
        <v>110.69999999999798</v>
      </c>
      <c r="Q1100" s="5">
        <f t="shared" si="287"/>
        <v>1.0512967303587668</v>
      </c>
      <c r="R1100" s="5">
        <f t="shared" si="288"/>
        <v>1.0512967303587668</v>
      </c>
      <c r="S1100" s="5">
        <f t="shared" si="289"/>
        <v>1.066174176570126</v>
      </c>
      <c r="T1100" s="5">
        <f t="shared" si="290"/>
        <v>1.0721160842310529</v>
      </c>
      <c r="U1100" s="5">
        <f t="shared" si="291"/>
        <v>1.0721160842310529</v>
      </c>
      <c r="V1100" s="5">
        <f t="shared" si="292"/>
        <v>1.0721160842310529</v>
      </c>
      <c r="W1100" s="5">
        <f t="shared" si="293"/>
        <v>1.0721160842310529</v>
      </c>
      <c r="X1100" s="5">
        <f t="shared" si="294"/>
        <v>1</v>
      </c>
      <c r="Y1100" s="5">
        <f t="shared" si="295"/>
        <v>1.0512967303587668</v>
      </c>
      <c r="Z1100" s="5">
        <f t="shared" si="296"/>
        <v>1</v>
      </c>
      <c r="AA1100" s="5">
        <f t="shared" si="297"/>
        <v>1.0071976204122808</v>
      </c>
      <c r="AB1100" s="5">
        <f t="shared" si="298"/>
        <v>1.0071976204122808</v>
      </c>
      <c r="AC1100" s="5">
        <f t="shared" si="299"/>
        <v>1.0071976204122808</v>
      </c>
      <c r="AD1100" s="5">
        <f t="shared" si="300"/>
        <v>1.0071976204122808</v>
      </c>
    </row>
    <row r="1101" spans="15:30" x14ac:dyDescent="0.2">
      <c r="O1101" s="6">
        <f t="shared" si="285"/>
        <v>110.78999999999797</v>
      </c>
      <c r="P1101" s="6">
        <f t="shared" si="286"/>
        <v>110.79999999999798</v>
      </c>
      <c r="Q1101" s="5">
        <f t="shared" si="287"/>
        <v>1.0510260150118138</v>
      </c>
      <c r="R1101" s="5">
        <f t="shared" si="288"/>
        <v>1.0510260150118138</v>
      </c>
      <c r="S1101" s="5">
        <f t="shared" si="289"/>
        <v>1.0658791647306631</v>
      </c>
      <c r="T1101" s="5">
        <f t="shared" si="290"/>
        <v>1.0718181558992179</v>
      </c>
      <c r="U1101" s="5">
        <f t="shared" si="291"/>
        <v>1.0718181558992179</v>
      </c>
      <c r="V1101" s="5">
        <f t="shared" si="292"/>
        <v>1.0718181558992179</v>
      </c>
      <c r="W1101" s="5">
        <f t="shared" si="293"/>
        <v>1.0718181558992179</v>
      </c>
      <c r="X1101" s="5">
        <f t="shared" si="294"/>
        <v>1</v>
      </c>
      <c r="Y1101" s="5">
        <f t="shared" si="295"/>
        <v>1.0510260150118138</v>
      </c>
      <c r="Z1101" s="5">
        <f t="shared" si="296"/>
        <v>1</v>
      </c>
      <c r="AA1101" s="5">
        <f t="shared" si="297"/>
        <v>1.0070936553647729</v>
      </c>
      <c r="AB1101" s="5">
        <f t="shared" si="298"/>
        <v>1.0070936553647729</v>
      </c>
      <c r="AC1101" s="5">
        <f t="shared" si="299"/>
        <v>1.0070936553647729</v>
      </c>
      <c r="AD1101" s="5">
        <f t="shared" si="300"/>
        <v>1.0070936553647729</v>
      </c>
    </row>
    <row r="1102" spans="15:30" x14ac:dyDescent="0.2">
      <c r="O1102" s="6">
        <f t="shared" si="285"/>
        <v>110.88999999999797</v>
      </c>
      <c r="P1102" s="6">
        <f t="shared" si="286"/>
        <v>110.89999999999797</v>
      </c>
      <c r="Q1102" s="5">
        <f t="shared" si="287"/>
        <v>1.0507563109430995</v>
      </c>
      <c r="R1102" s="5">
        <f t="shared" si="288"/>
        <v>1.0507563109430995</v>
      </c>
      <c r="S1102" s="5">
        <f t="shared" si="289"/>
        <v>1.0655851378590284</v>
      </c>
      <c r="T1102" s="5">
        <f t="shared" si="290"/>
        <v>1.0715211736995609</v>
      </c>
      <c r="U1102" s="5">
        <f t="shared" si="291"/>
        <v>1.0715211736995609</v>
      </c>
      <c r="V1102" s="5">
        <f t="shared" si="292"/>
        <v>1.0715211736995609</v>
      </c>
      <c r="W1102" s="5">
        <f t="shared" si="293"/>
        <v>1.0715211736995609</v>
      </c>
      <c r="X1102" s="5">
        <f t="shared" si="294"/>
        <v>1</v>
      </c>
      <c r="Y1102" s="5">
        <f t="shared" si="295"/>
        <v>1.0507563109430995</v>
      </c>
      <c r="Z1102" s="5">
        <f t="shared" si="296"/>
        <v>1</v>
      </c>
      <c r="AA1102" s="5">
        <f t="shared" si="297"/>
        <v>1.0069905473281027</v>
      </c>
      <c r="AB1102" s="5">
        <f t="shared" si="298"/>
        <v>1.0069905473281027</v>
      </c>
      <c r="AC1102" s="5">
        <f t="shared" si="299"/>
        <v>1.0069905473281027</v>
      </c>
      <c r="AD1102" s="5">
        <f t="shared" si="300"/>
        <v>1.0069905473281027</v>
      </c>
    </row>
    <row r="1103" spans="15:30" x14ac:dyDescent="0.2">
      <c r="O1103" s="6">
        <f t="shared" si="285"/>
        <v>110.98999999999796</v>
      </c>
      <c r="P1103" s="6">
        <f t="shared" si="286"/>
        <v>110.99999999999797</v>
      </c>
      <c r="Q1103" s="5">
        <f t="shared" si="287"/>
        <v>1.0504876150848088</v>
      </c>
      <c r="R1103" s="5">
        <f t="shared" si="288"/>
        <v>1.0504876150848088</v>
      </c>
      <c r="S1103" s="5">
        <f t="shared" si="289"/>
        <v>1.0652920929831475</v>
      </c>
      <c r="T1103" s="5">
        <f t="shared" si="290"/>
        <v>1.0712251347999768</v>
      </c>
      <c r="U1103" s="5">
        <f t="shared" si="291"/>
        <v>1.0712251347999768</v>
      </c>
      <c r="V1103" s="5">
        <f t="shared" si="292"/>
        <v>1.0712251347999768</v>
      </c>
      <c r="W1103" s="5">
        <f t="shared" si="293"/>
        <v>1.0712251347999768</v>
      </c>
      <c r="X1103" s="5">
        <f t="shared" si="294"/>
        <v>1</v>
      </c>
      <c r="Y1103" s="5">
        <f t="shared" si="295"/>
        <v>1.0504876150848088</v>
      </c>
      <c r="Z1103" s="5">
        <f t="shared" si="296"/>
        <v>1</v>
      </c>
      <c r="AA1103" s="5">
        <f t="shared" si="297"/>
        <v>1.0068882938380073</v>
      </c>
      <c r="AB1103" s="5">
        <f t="shared" si="298"/>
        <v>1.0068882938380073</v>
      </c>
      <c r="AC1103" s="5">
        <f t="shared" si="299"/>
        <v>1.0068882938380073</v>
      </c>
      <c r="AD1103" s="5">
        <f t="shared" si="300"/>
        <v>1.0068882938380073</v>
      </c>
    </row>
    <row r="1104" spans="15:30" x14ac:dyDescent="0.2">
      <c r="O1104" s="6">
        <f t="shared" si="285"/>
        <v>111.08999999999796</v>
      </c>
      <c r="P1104" s="6">
        <f t="shared" si="286"/>
        <v>111.09999999999796</v>
      </c>
      <c r="Q1104" s="5">
        <f t="shared" si="287"/>
        <v>1.0502199243818124</v>
      </c>
      <c r="R1104" s="5">
        <f t="shared" si="288"/>
        <v>1.0502199243818124</v>
      </c>
      <c r="S1104" s="5">
        <f t="shared" si="289"/>
        <v>1.065000027143056</v>
      </c>
      <c r="T1104" s="5">
        <f t="shared" si="290"/>
        <v>1.0709300363797671</v>
      </c>
      <c r="U1104" s="5">
        <f t="shared" si="291"/>
        <v>1.0709300363797671</v>
      </c>
      <c r="V1104" s="5">
        <f t="shared" si="292"/>
        <v>1.0709300363797671</v>
      </c>
      <c r="W1104" s="5">
        <f t="shared" si="293"/>
        <v>1.0709300363797671</v>
      </c>
      <c r="X1104" s="5">
        <f t="shared" si="294"/>
        <v>1</v>
      </c>
      <c r="Y1104" s="5">
        <f t="shared" si="295"/>
        <v>1.0502199243818124</v>
      </c>
      <c r="Z1104" s="5">
        <f t="shared" si="296"/>
        <v>1</v>
      </c>
      <c r="AA1104" s="5">
        <f t="shared" si="297"/>
        <v>1.0067868924404693</v>
      </c>
      <c r="AB1104" s="5">
        <f t="shared" si="298"/>
        <v>1.0067868924404693</v>
      </c>
      <c r="AC1104" s="5">
        <f t="shared" si="299"/>
        <v>1.0067868924404693</v>
      </c>
      <c r="AD1104" s="5">
        <f t="shared" si="300"/>
        <v>1.0067868924404693</v>
      </c>
    </row>
    <row r="1105" spans="15:30" x14ac:dyDescent="0.2">
      <c r="O1105" s="6">
        <f t="shared" si="285"/>
        <v>111.18999999999795</v>
      </c>
      <c r="P1105" s="6">
        <f t="shared" si="286"/>
        <v>111.19999999999796</v>
      </c>
      <c r="Q1105" s="5">
        <f t="shared" si="287"/>
        <v>1.049953235791603</v>
      </c>
      <c r="R1105" s="5">
        <f t="shared" si="288"/>
        <v>1.049953235791603</v>
      </c>
      <c r="S1105" s="5">
        <f t="shared" si="289"/>
        <v>1.0647089373908376</v>
      </c>
      <c r="T1105" s="5">
        <f t="shared" si="290"/>
        <v>1.0706358756295835</v>
      </c>
      <c r="U1105" s="5">
        <f t="shared" si="291"/>
        <v>1.0706358756295835</v>
      </c>
      <c r="V1105" s="5">
        <f t="shared" si="292"/>
        <v>1.0706358756295835</v>
      </c>
      <c r="W1105" s="5">
        <f t="shared" si="293"/>
        <v>1.0706358756295835</v>
      </c>
      <c r="X1105" s="5">
        <f t="shared" si="294"/>
        <v>1</v>
      </c>
      <c r="Y1105" s="5">
        <f t="shared" si="295"/>
        <v>1.049953235791603</v>
      </c>
      <c r="Z1105" s="5">
        <f t="shared" si="296"/>
        <v>1</v>
      </c>
      <c r="AA1105" s="5">
        <f t="shared" si="297"/>
        <v>1.006686340691664</v>
      </c>
      <c r="AB1105" s="5">
        <f t="shared" si="298"/>
        <v>1.006686340691664</v>
      </c>
      <c r="AC1105" s="5">
        <f t="shared" si="299"/>
        <v>1.006686340691664</v>
      </c>
      <c r="AD1105" s="5">
        <f t="shared" si="300"/>
        <v>1.006686340691664</v>
      </c>
    </row>
    <row r="1106" spans="15:30" x14ac:dyDescent="0.2">
      <c r="O1106" s="6">
        <f t="shared" si="285"/>
        <v>111.28999999999795</v>
      </c>
      <c r="P1106" s="6">
        <f t="shared" si="286"/>
        <v>111.29999999999795</v>
      </c>
      <c r="Q1106" s="5">
        <f t="shared" si="287"/>
        <v>1.0496875462842301</v>
      </c>
      <c r="R1106" s="5">
        <f t="shared" si="288"/>
        <v>1.0496875462842301</v>
      </c>
      <c r="S1106" s="5">
        <f t="shared" si="289"/>
        <v>1.0644188207905636</v>
      </c>
      <c r="T1106" s="5">
        <f t="shared" si="290"/>
        <v>1.0703426497513706</v>
      </c>
      <c r="U1106" s="5">
        <f t="shared" si="291"/>
        <v>1.0703426497513706</v>
      </c>
      <c r="V1106" s="5">
        <f t="shared" si="292"/>
        <v>1.0703426497513706</v>
      </c>
      <c r="W1106" s="5">
        <f t="shared" si="293"/>
        <v>1.0703426497513706</v>
      </c>
      <c r="X1106" s="5">
        <f t="shared" si="294"/>
        <v>1</v>
      </c>
      <c r="Y1106" s="5">
        <f t="shared" si="295"/>
        <v>1.0496875462842301</v>
      </c>
      <c r="Z1106" s="5">
        <f t="shared" si="296"/>
        <v>1</v>
      </c>
      <c r="AA1106" s="5">
        <f t="shared" si="297"/>
        <v>1.0065866361579081</v>
      </c>
      <c r="AB1106" s="5">
        <f t="shared" si="298"/>
        <v>1.0065866361579081</v>
      </c>
      <c r="AC1106" s="5">
        <f t="shared" si="299"/>
        <v>1.0065866361579081</v>
      </c>
      <c r="AD1106" s="5">
        <f t="shared" si="300"/>
        <v>1.0065866361579081</v>
      </c>
    </row>
    <row r="1107" spans="15:30" x14ac:dyDescent="0.2">
      <c r="O1107" s="6">
        <f t="shared" si="285"/>
        <v>111.38999999999794</v>
      </c>
      <c r="P1107" s="6">
        <f t="shared" si="286"/>
        <v>111.39999999999795</v>
      </c>
      <c r="Q1107" s="5">
        <f t="shared" si="287"/>
        <v>1.0494228528422365</v>
      </c>
      <c r="R1107" s="5">
        <f t="shared" si="288"/>
        <v>1.0494228528422365</v>
      </c>
      <c r="S1107" s="5">
        <f t="shared" si="289"/>
        <v>1.0641296744182331</v>
      </c>
      <c r="T1107" s="5">
        <f t="shared" si="290"/>
        <v>1.0700503559583103</v>
      </c>
      <c r="U1107" s="5">
        <f t="shared" si="291"/>
        <v>1.0700503559583103</v>
      </c>
      <c r="V1107" s="5">
        <f t="shared" si="292"/>
        <v>1.0700503559583103</v>
      </c>
      <c r="W1107" s="5">
        <f t="shared" si="293"/>
        <v>1.0700503559583103</v>
      </c>
      <c r="X1107" s="5">
        <f t="shared" si="294"/>
        <v>1</v>
      </c>
      <c r="Y1107" s="5">
        <f t="shared" si="295"/>
        <v>1.0494228528422365</v>
      </c>
      <c r="Z1107" s="5">
        <f t="shared" si="296"/>
        <v>1</v>
      </c>
      <c r="AA1107" s="5">
        <f t="shared" si="297"/>
        <v>1.0064877764156079</v>
      </c>
      <c r="AB1107" s="5">
        <f t="shared" si="298"/>
        <v>1.0064877764156079</v>
      </c>
      <c r="AC1107" s="5">
        <f t="shared" si="299"/>
        <v>1.0064877764156079</v>
      </c>
      <c r="AD1107" s="5">
        <f t="shared" si="300"/>
        <v>1.0064877764156079</v>
      </c>
    </row>
    <row r="1108" spans="15:30" x14ac:dyDescent="0.2">
      <c r="O1108" s="6">
        <f t="shared" si="285"/>
        <v>111.48999999999793</v>
      </c>
      <c r="P1108" s="6">
        <f t="shared" si="286"/>
        <v>111.49999999999794</v>
      </c>
      <c r="Q1108" s="5">
        <f t="shared" si="287"/>
        <v>1.0491591524605945</v>
      </c>
      <c r="R1108" s="5">
        <f t="shared" si="288"/>
        <v>1.0491591524605945</v>
      </c>
      <c r="S1108" s="5">
        <f t="shared" si="289"/>
        <v>1.0638414953617119</v>
      </c>
      <c r="T1108" s="5">
        <f t="shared" si="290"/>
        <v>1.0697589914747654</v>
      </c>
      <c r="U1108" s="5">
        <f t="shared" si="291"/>
        <v>1.0697589914747654</v>
      </c>
      <c r="V1108" s="5">
        <f t="shared" si="292"/>
        <v>1.0697589914747654</v>
      </c>
      <c r="W1108" s="5">
        <f t="shared" si="293"/>
        <v>1.0697589914747654</v>
      </c>
      <c r="X1108" s="5">
        <f t="shared" si="294"/>
        <v>1</v>
      </c>
      <c r="Y1108" s="5">
        <f t="shared" si="295"/>
        <v>1.0491591524605945</v>
      </c>
      <c r="Z1108" s="5">
        <f t="shared" si="296"/>
        <v>1</v>
      </c>
      <c r="AA1108" s="5">
        <f t="shared" si="297"/>
        <v>1.006389759051207</v>
      </c>
      <c r="AB1108" s="5">
        <f t="shared" si="298"/>
        <v>1.006389759051207</v>
      </c>
      <c r="AC1108" s="5">
        <f t="shared" si="299"/>
        <v>1.006389759051207</v>
      </c>
      <c r="AD1108" s="5">
        <f t="shared" si="300"/>
        <v>1.006389759051207</v>
      </c>
    </row>
    <row r="1109" spans="15:30" x14ac:dyDescent="0.2">
      <c r="O1109" s="6">
        <f t="shared" si="285"/>
        <v>111.58999999999793</v>
      </c>
      <c r="P1109" s="6">
        <f t="shared" si="286"/>
        <v>111.59999999999793</v>
      </c>
      <c r="Q1109" s="5">
        <f t="shared" si="287"/>
        <v>1.0488964421466427</v>
      </c>
      <c r="R1109" s="5">
        <f t="shared" si="288"/>
        <v>1.0488964421466427</v>
      </c>
      <c r="S1109" s="5">
        <f t="shared" si="289"/>
        <v>1.0635542807206746</v>
      </c>
      <c r="T1109" s="5">
        <f t="shared" si="290"/>
        <v>1.0694685535362241</v>
      </c>
      <c r="U1109" s="5">
        <f t="shared" si="291"/>
        <v>1.0694685535362241</v>
      </c>
      <c r="V1109" s="5">
        <f t="shared" si="292"/>
        <v>1.0694685535362241</v>
      </c>
      <c r="W1109" s="5">
        <f t="shared" si="293"/>
        <v>1.0694685535362241</v>
      </c>
      <c r="X1109" s="5">
        <f t="shared" si="294"/>
        <v>1</v>
      </c>
      <c r="Y1109" s="5">
        <f t="shared" si="295"/>
        <v>1.0488964421466427</v>
      </c>
      <c r="Z1109" s="5">
        <f t="shared" si="296"/>
        <v>1</v>
      </c>
      <c r="AA1109" s="5">
        <f t="shared" si="297"/>
        <v>1.0062925816611352</v>
      </c>
      <c r="AB1109" s="5">
        <f t="shared" si="298"/>
        <v>1.0062925816611352</v>
      </c>
      <c r="AC1109" s="5">
        <f t="shared" si="299"/>
        <v>1.0062925816611352</v>
      </c>
      <c r="AD1109" s="5">
        <f t="shared" si="300"/>
        <v>1.0062925816611352</v>
      </c>
    </row>
    <row r="1110" spans="15:30" x14ac:dyDescent="0.2">
      <c r="O1110" s="6">
        <f t="shared" si="285"/>
        <v>111.68999999999792</v>
      </c>
      <c r="P1110" s="6">
        <f t="shared" si="286"/>
        <v>111.69999999999793</v>
      </c>
      <c r="Q1110" s="5">
        <f t="shared" si="287"/>
        <v>1.0486347189200236</v>
      </c>
      <c r="R1110" s="5">
        <f t="shared" si="288"/>
        <v>1.0486347189200236</v>
      </c>
      <c r="S1110" s="5">
        <f t="shared" si="289"/>
        <v>1.0632680276065436</v>
      </c>
      <c r="T1110" s="5">
        <f t="shared" si="290"/>
        <v>1.0691790393892453</v>
      </c>
      <c r="U1110" s="5">
        <f t="shared" si="291"/>
        <v>1.0691790393892453</v>
      </c>
      <c r="V1110" s="5">
        <f t="shared" si="292"/>
        <v>1.0691790393892453</v>
      </c>
      <c r="W1110" s="5">
        <f t="shared" si="293"/>
        <v>1.0691790393892453</v>
      </c>
      <c r="X1110" s="5">
        <f t="shared" si="294"/>
        <v>1</v>
      </c>
      <c r="Y1110" s="5">
        <f t="shared" si="295"/>
        <v>1.0486347189200236</v>
      </c>
      <c r="Z1110" s="5">
        <f t="shared" si="296"/>
        <v>1</v>
      </c>
      <c r="AA1110" s="5">
        <f t="shared" si="297"/>
        <v>1.0061962418517592</v>
      </c>
      <c r="AB1110" s="5">
        <f t="shared" si="298"/>
        <v>1.0061962418517592</v>
      </c>
      <c r="AC1110" s="5">
        <f t="shared" si="299"/>
        <v>1.0061962418517592</v>
      </c>
      <c r="AD1110" s="5">
        <f t="shared" si="300"/>
        <v>1.0061962418517592</v>
      </c>
    </row>
    <row r="1111" spans="15:30" x14ac:dyDescent="0.2">
      <c r="O1111" s="6">
        <f t="shared" si="285"/>
        <v>111.78999999999792</v>
      </c>
      <c r="P1111" s="6">
        <f t="shared" si="286"/>
        <v>111.79999999999792</v>
      </c>
      <c r="Q1111" s="5">
        <f t="shared" si="287"/>
        <v>1.0483739798126204</v>
      </c>
      <c r="R1111" s="5">
        <f t="shared" si="288"/>
        <v>1.0483739798126204</v>
      </c>
      <c r="S1111" s="5">
        <f t="shared" si="289"/>
        <v>1.0629827331424317</v>
      </c>
      <c r="T1111" s="5">
        <f t="shared" si="290"/>
        <v>1.0688904462914028</v>
      </c>
      <c r="U1111" s="5">
        <f t="shared" si="291"/>
        <v>1.0688904462914028</v>
      </c>
      <c r="V1111" s="5">
        <f t="shared" si="292"/>
        <v>1.0688904462914028</v>
      </c>
      <c r="W1111" s="5">
        <f t="shared" si="293"/>
        <v>1.0688904462914028</v>
      </c>
      <c r="X1111" s="5">
        <f t="shared" si="294"/>
        <v>1</v>
      </c>
      <c r="Y1111" s="5">
        <f t="shared" si="295"/>
        <v>1.0483739798126204</v>
      </c>
      <c r="Z1111" s="5">
        <f t="shared" si="296"/>
        <v>1</v>
      </c>
      <c r="AA1111" s="5">
        <f t="shared" si="297"/>
        <v>1.0061007372393296</v>
      </c>
      <c r="AB1111" s="5">
        <f t="shared" si="298"/>
        <v>1.0061007372393296</v>
      </c>
      <c r="AC1111" s="5">
        <f t="shared" si="299"/>
        <v>1.0061007372393296</v>
      </c>
      <c r="AD1111" s="5">
        <f t="shared" si="300"/>
        <v>1.0061007372393296</v>
      </c>
    </row>
    <row r="1112" spans="15:30" x14ac:dyDescent="0.2">
      <c r="O1112" s="6">
        <f t="shared" si="285"/>
        <v>111.88999999999791</v>
      </c>
      <c r="P1112" s="6">
        <f t="shared" si="286"/>
        <v>111.89999999999792</v>
      </c>
      <c r="Q1112" s="5">
        <f t="shared" si="287"/>
        <v>1.0481142218684956</v>
      </c>
      <c r="R1112" s="5">
        <f t="shared" si="288"/>
        <v>1.0481142218684956</v>
      </c>
      <c r="S1112" s="5">
        <f t="shared" si="289"/>
        <v>1.0626983944630826</v>
      </c>
      <c r="T1112" s="5">
        <f t="shared" si="290"/>
        <v>1.0686027715112318</v>
      </c>
      <c r="U1112" s="5">
        <f t="shared" si="291"/>
        <v>1.0686027715112318</v>
      </c>
      <c r="V1112" s="5">
        <f t="shared" si="292"/>
        <v>1.0686027715112318</v>
      </c>
      <c r="W1112" s="5">
        <f t="shared" si="293"/>
        <v>1.0686027715112318</v>
      </c>
      <c r="X1112" s="5">
        <f t="shared" si="294"/>
        <v>1</v>
      </c>
      <c r="Y1112" s="5">
        <f t="shared" si="295"/>
        <v>1.0481142218684956</v>
      </c>
      <c r="Z1112" s="5">
        <f t="shared" si="296"/>
        <v>1</v>
      </c>
      <c r="AA1112" s="5">
        <f t="shared" si="297"/>
        <v>1.0060060654499328</v>
      </c>
      <c r="AB1112" s="5">
        <f t="shared" si="298"/>
        <v>1.0060060654499328</v>
      </c>
      <c r="AC1112" s="5">
        <f t="shared" si="299"/>
        <v>1.0060060654499328</v>
      </c>
      <c r="AD1112" s="5">
        <f t="shared" si="300"/>
        <v>1.0060060654499328</v>
      </c>
    </row>
    <row r="1113" spans="15:30" x14ac:dyDescent="0.2">
      <c r="O1113" s="6">
        <f t="shared" si="285"/>
        <v>111.98999999999791</v>
      </c>
      <c r="P1113" s="6">
        <f t="shared" si="286"/>
        <v>111.99999999999791</v>
      </c>
      <c r="Q1113" s="5">
        <f t="shared" si="287"/>
        <v>1.0478554421438284</v>
      </c>
      <c r="R1113" s="5">
        <f t="shared" si="288"/>
        <v>1.0478554421438284</v>
      </c>
      <c r="S1113" s="5">
        <f t="shared" si="289"/>
        <v>1.062415008714813</v>
      </c>
      <c r="T1113" s="5">
        <f t="shared" si="290"/>
        <v>1.0683160123281734</v>
      </c>
      <c r="U1113" s="5">
        <f t="shared" si="291"/>
        <v>1.0683160123281734</v>
      </c>
      <c r="V1113" s="5">
        <f t="shared" si="292"/>
        <v>1.0683160123281734</v>
      </c>
      <c r="W1113" s="5">
        <f t="shared" si="293"/>
        <v>1.0683160123281734</v>
      </c>
      <c r="X1113" s="5">
        <f t="shared" si="294"/>
        <v>1</v>
      </c>
      <c r="Y1113" s="5">
        <f t="shared" si="295"/>
        <v>1.0478554421438284</v>
      </c>
      <c r="Z1113" s="5">
        <f t="shared" si="296"/>
        <v>1</v>
      </c>
      <c r="AA1113" s="5">
        <f t="shared" si="297"/>
        <v>1.0059122241194398</v>
      </c>
      <c r="AB1113" s="5">
        <f t="shared" si="298"/>
        <v>1.0059122241194398</v>
      </c>
      <c r="AC1113" s="5">
        <f t="shared" si="299"/>
        <v>1.0059122241194398</v>
      </c>
      <c r="AD1113" s="5">
        <f t="shared" si="300"/>
        <v>1.0059122241194398</v>
      </c>
    </row>
    <row r="1114" spans="15:30" x14ac:dyDescent="0.2">
      <c r="O1114" s="6">
        <f t="shared" si="285"/>
        <v>112.0899999999979</v>
      </c>
      <c r="P1114" s="6">
        <f t="shared" si="286"/>
        <v>112.09999999999791</v>
      </c>
      <c r="Q1114" s="5">
        <f t="shared" si="287"/>
        <v>1.047597637706855</v>
      </c>
      <c r="R1114" s="5">
        <f t="shared" si="288"/>
        <v>1.047597637706855</v>
      </c>
      <c r="S1114" s="5">
        <f t="shared" si="289"/>
        <v>1.0621325730554554</v>
      </c>
      <c r="T1114" s="5">
        <f t="shared" si="290"/>
        <v>1.0680301660325218</v>
      </c>
      <c r="U1114" s="5">
        <f t="shared" si="291"/>
        <v>1.0680301660325218</v>
      </c>
      <c r="V1114" s="5">
        <f t="shared" si="292"/>
        <v>1.0680301660325218</v>
      </c>
      <c r="W1114" s="5">
        <f t="shared" si="293"/>
        <v>1.0680301660325218</v>
      </c>
      <c r="X1114" s="5">
        <f t="shared" si="294"/>
        <v>1</v>
      </c>
      <c r="Y1114" s="5">
        <f t="shared" si="295"/>
        <v>1.047597637706855</v>
      </c>
      <c r="Z1114" s="5">
        <f t="shared" si="296"/>
        <v>1</v>
      </c>
      <c r="AA1114" s="5">
        <f t="shared" si="297"/>
        <v>1.0058192108934569</v>
      </c>
      <c r="AB1114" s="5">
        <f t="shared" si="298"/>
        <v>1.0058192108934569</v>
      </c>
      <c r="AC1114" s="5">
        <f t="shared" si="299"/>
        <v>1.0058192108934569</v>
      </c>
      <c r="AD1114" s="5">
        <f t="shared" si="300"/>
        <v>1.0058192108934569</v>
      </c>
    </row>
    <row r="1115" spans="15:30" x14ac:dyDescent="0.2">
      <c r="O1115" s="6">
        <f t="shared" si="285"/>
        <v>112.18999999999789</v>
      </c>
      <c r="P1115" s="6">
        <f t="shared" si="286"/>
        <v>112.1999999999979</v>
      </c>
      <c r="Q1115" s="5">
        <f t="shared" si="287"/>
        <v>1.0473408056378055</v>
      </c>
      <c r="R1115" s="5">
        <f t="shared" si="288"/>
        <v>1.0473408056378055</v>
      </c>
      <c r="S1115" s="5">
        <f t="shared" si="289"/>
        <v>1.0618510846542992</v>
      </c>
      <c r="T1115" s="5">
        <f t="shared" si="290"/>
        <v>1.0677452299253696</v>
      </c>
      <c r="U1115" s="5">
        <f t="shared" si="291"/>
        <v>1.0677452299253696</v>
      </c>
      <c r="V1115" s="5">
        <f t="shared" si="292"/>
        <v>1.0677452299253696</v>
      </c>
      <c r="W1115" s="5">
        <f t="shared" si="293"/>
        <v>1.0677452299253696</v>
      </c>
      <c r="X1115" s="5">
        <f t="shared" si="294"/>
        <v>1</v>
      </c>
      <c r="Y1115" s="5">
        <f t="shared" si="295"/>
        <v>1.0473408056378055</v>
      </c>
      <c r="Z1115" s="5">
        <f t="shared" si="296"/>
        <v>1</v>
      </c>
      <c r="AA1115" s="5">
        <f t="shared" si="297"/>
        <v>1.0057270234272768</v>
      </c>
      <c r="AB1115" s="5">
        <f t="shared" si="298"/>
        <v>1.0057270234272768</v>
      </c>
      <c r="AC1115" s="5">
        <f t="shared" si="299"/>
        <v>1.0057270234272768</v>
      </c>
      <c r="AD1115" s="5">
        <f t="shared" si="300"/>
        <v>1.0057270234272768</v>
      </c>
    </row>
    <row r="1116" spans="15:30" x14ac:dyDescent="0.2">
      <c r="O1116" s="6">
        <f t="shared" si="285"/>
        <v>112.28999999999789</v>
      </c>
      <c r="P1116" s="6">
        <f t="shared" si="286"/>
        <v>112.29999999999789</v>
      </c>
      <c r="Q1116" s="5">
        <f t="shared" si="287"/>
        <v>1.0470849430288451</v>
      </c>
      <c r="R1116" s="5">
        <f t="shared" si="288"/>
        <v>1.0470849430288451</v>
      </c>
      <c r="S1116" s="5">
        <f t="shared" si="289"/>
        <v>1.0615705406920355</v>
      </c>
      <c r="T1116" s="5">
        <f t="shared" si="290"/>
        <v>1.0674612013185558</v>
      </c>
      <c r="U1116" s="5">
        <f t="shared" si="291"/>
        <v>1.0674612013185558</v>
      </c>
      <c r="V1116" s="5">
        <f t="shared" si="292"/>
        <v>1.0674612013185558</v>
      </c>
      <c r="W1116" s="5">
        <f t="shared" si="293"/>
        <v>1.0674612013185558</v>
      </c>
      <c r="X1116" s="5">
        <f t="shared" si="294"/>
        <v>1</v>
      </c>
      <c r="Y1116" s="5">
        <f t="shared" si="295"/>
        <v>1.0470849430288451</v>
      </c>
      <c r="Z1116" s="5">
        <f t="shared" si="296"/>
        <v>1</v>
      </c>
      <c r="AA1116" s="5">
        <f t="shared" si="297"/>
        <v>1.0056356593858287</v>
      </c>
      <c r="AB1116" s="5">
        <f t="shared" si="298"/>
        <v>1.0056356593858287</v>
      </c>
      <c r="AC1116" s="5">
        <f t="shared" si="299"/>
        <v>1.0056356593858287</v>
      </c>
      <c r="AD1116" s="5">
        <f t="shared" si="300"/>
        <v>1.0056356593858287</v>
      </c>
    </row>
    <row r="1117" spans="15:30" x14ac:dyDescent="0.2">
      <c r="O1117" s="6">
        <f t="shared" si="285"/>
        <v>112.38999999999788</v>
      </c>
      <c r="P1117" s="6">
        <f t="shared" si="286"/>
        <v>112.39999999999789</v>
      </c>
      <c r="Q1117" s="5">
        <f t="shared" si="287"/>
        <v>1.0468300469840133</v>
      </c>
      <c r="R1117" s="5">
        <f t="shared" si="288"/>
        <v>1.0468300469840133</v>
      </c>
      <c r="S1117" s="5">
        <f t="shared" si="289"/>
        <v>1.0612909383606985</v>
      </c>
      <c r="T1117" s="5">
        <f t="shared" si="290"/>
        <v>1.0671780775346114</v>
      </c>
      <c r="U1117" s="5">
        <f t="shared" si="291"/>
        <v>1.0671780775346114</v>
      </c>
      <c r="V1117" s="5">
        <f t="shared" si="292"/>
        <v>1.0671780775346114</v>
      </c>
      <c r="W1117" s="5">
        <f t="shared" si="293"/>
        <v>1.0671780775346114</v>
      </c>
      <c r="X1117" s="5">
        <f t="shared" si="294"/>
        <v>1</v>
      </c>
      <c r="Y1117" s="5">
        <f t="shared" si="295"/>
        <v>1.0468300469840133</v>
      </c>
      <c r="Z1117" s="5">
        <f t="shared" si="296"/>
        <v>1</v>
      </c>
      <c r="AA1117" s="5">
        <f t="shared" si="297"/>
        <v>1.00554511644363</v>
      </c>
      <c r="AB1117" s="5">
        <f t="shared" si="298"/>
        <v>1.00554511644363</v>
      </c>
      <c r="AC1117" s="5">
        <f t="shared" si="299"/>
        <v>1.00554511644363</v>
      </c>
      <c r="AD1117" s="5">
        <f t="shared" si="300"/>
        <v>1.00554511644363</v>
      </c>
    </row>
    <row r="1118" spans="15:30" x14ac:dyDescent="0.2">
      <c r="O1118" s="6">
        <f t="shared" si="285"/>
        <v>112.48999999999788</v>
      </c>
      <c r="P1118" s="6">
        <f t="shared" si="286"/>
        <v>112.49999999999788</v>
      </c>
      <c r="Q1118" s="5">
        <f t="shared" si="287"/>
        <v>1.046576114619163</v>
      </c>
      <c r="R1118" s="5">
        <f t="shared" si="288"/>
        <v>1.046576114619163</v>
      </c>
      <c r="S1118" s="5">
        <f t="shared" si="289"/>
        <v>1.0610122748636099</v>
      </c>
      <c r="T1118" s="5">
        <f t="shared" si="290"/>
        <v>1.0668958559067079</v>
      </c>
      <c r="U1118" s="5">
        <f t="shared" si="291"/>
        <v>1.0668958559067079</v>
      </c>
      <c r="V1118" s="5">
        <f t="shared" si="292"/>
        <v>1.0668958559067079</v>
      </c>
      <c r="W1118" s="5">
        <f t="shared" si="293"/>
        <v>1.0668958559067079</v>
      </c>
      <c r="X1118" s="5">
        <f t="shared" si="294"/>
        <v>1</v>
      </c>
      <c r="Y1118" s="5">
        <f t="shared" si="295"/>
        <v>1.046576114619163</v>
      </c>
      <c r="Z1118" s="5">
        <f t="shared" si="296"/>
        <v>1</v>
      </c>
      <c r="AA1118" s="5">
        <f t="shared" si="297"/>
        <v>1.005455392284738</v>
      </c>
      <c r="AB1118" s="5">
        <f t="shared" si="298"/>
        <v>1.005455392284738</v>
      </c>
      <c r="AC1118" s="5">
        <f t="shared" si="299"/>
        <v>1.005455392284738</v>
      </c>
      <c r="AD1118" s="5">
        <f t="shared" si="300"/>
        <v>1.005455392284738</v>
      </c>
    </row>
    <row r="1119" spans="15:30" x14ac:dyDescent="0.2">
      <c r="O1119" s="6">
        <f t="shared" si="285"/>
        <v>112.58999999999787</v>
      </c>
      <c r="P1119" s="6">
        <f t="shared" si="286"/>
        <v>112.59999999999788</v>
      </c>
      <c r="Q1119" s="5">
        <f t="shared" si="287"/>
        <v>1.0463231430619033</v>
      </c>
      <c r="R1119" s="5">
        <f t="shared" si="288"/>
        <v>1.0463231430619033</v>
      </c>
      <c r="S1119" s="5">
        <f t="shared" si="289"/>
        <v>1.0607345474153229</v>
      </c>
      <c r="T1119" s="5">
        <f t="shared" si="290"/>
        <v>1.0666145337786039</v>
      </c>
      <c r="U1119" s="5">
        <f t="shared" si="291"/>
        <v>1.0666145337786039</v>
      </c>
      <c r="V1119" s="5">
        <f t="shared" si="292"/>
        <v>1.0666145337786039</v>
      </c>
      <c r="W1119" s="5">
        <f t="shared" si="293"/>
        <v>1.0666145337786039</v>
      </c>
      <c r="X1119" s="5">
        <f t="shared" si="294"/>
        <v>1</v>
      </c>
      <c r="Y1119" s="5">
        <f t="shared" si="295"/>
        <v>1.0463231430619033</v>
      </c>
      <c r="Z1119" s="5">
        <f t="shared" si="296"/>
        <v>1</v>
      </c>
      <c r="AA1119" s="5">
        <f t="shared" si="297"/>
        <v>1.0053664846027019</v>
      </c>
      <c r="AB1119" s="5">
        <f t="shared" si="298"/>
        <v>1.0053664846027019</v>
      </c>
      <c r="AC1119" s="5">
        <f t="shared" si="299"/>
        <v>1.0053664846027019</v>
      </c>
      <c r="AD1119" s="5">
        <f t="shared" si="300"/>
        <v>1.0053664846027019</v>
      </c>
    </row>
    <row r="1120" spans="15:30" x14ac:dyDescent="0.2">
      <c r="O1120" s="6">
        <f t="shared" si="285"/>
        <v>112.68999999999787</v>
      </c>
      <c r="P1120" s="6">
        <f t="shared" si="286"/>
        <v>112.69999999999787</v>
      </c>
      <c r="Q1120" s="5">
        <f t="shared" si="287"/>
        <v>1.0460711294515377</v>
      </c>
      <c r="R1120" s="5">
        <f t="shared" si="288"/>
        <v>1.0460711294515377</v>
      </c>
      <c r="S1120" s="5">
        <f t="shared" si="289"/>
        <v>1.0604577532415658</v>
      </c>
      <c r="T1120" s="5">
        <f t="shared" si="290"/>
        <v>1.0663341085045936</v>
      </c>
      <c r="U1120" s="5">
        <f t="shared" si="291"/>
        <v>1.0663341085045936</v>
      </c>
      <c r="V1120" s="5">
        <f t="shared" si="292"/>
        <v>1.0663341085045936</v>
      </c>
      <c r="W1120" s="5">
        <f t="shared" si="293"/>
        <v>1.0663341085045936</v>
      </c>
      <c r="X1120" s="5">
        <f t="shared" si="294"/>
        <v>1</v>
      </c>
      <c r="Y1120" s="5">
        <f t="shared" si="295"/>
        <v>1.0460711294515377</v>
      </c>
      <c r="Z1120" s="5">
        <f t="shared" si="296"/>
        <v>1</v>
      </c>
      <c r="AA1120" s="5">
        <f t="shared" si="297"/>
        <v>1.0052783911005141</v>
      </c>
      <c r="AB1120" s="5">
        <f t="shared" si="298"/>
        <v>1.0052783911005141</v>
      </c>
      <c r="AC1120" s="5">
        <f t="shared" si="299"/>
        <v>1.0052783911005141</v>
      </c>
      <c r="AD1120" s="5">
        <f t="shared" si="300"/>
        <v>1.0052783911005141</v>
      </c>
    </row>
    <row r="1121" spans="15:30" x14ac:dyDescent="0.2">
      <c r="O1121" s="6">
        <f t="shared" si="285"/>
        <v>112.78999999999786</v>
      </c>
      <c r="P1121" s="6">
        <f t="shared" si="286"/>
        <v>112.79999999999787</v>
      </c>
      <c r="Q1121" s="5">
        <f t="shared" si="287"/>
        <v>1.0458200709390075</v>
      </c>
      <c r="R1121" s="5">
        <f t="shared" si="288"/>
        <v>1.0458200709390075</v>
      </c>
      <c r="S1121" s="5">
        <f t="shared" si="289"/>
        <v>1.0601818895791868</v>
      </c>
      <c r="T1121" s="5">
        <f t="shared" si="290"/>
        <v>1.0660545774494556</v>
      </c>
      <c r="U1121" s="5">
        <f t="shared" si="291"/>
        <v>1.0660545774494556</v>
      </c>
      <c r="V1121" s="5">
        <f t="shared" si="292"/>
        <v>1.0660545774494556</v>
      </c>
      <c r="W1121" s="5">
        <f t="shared" si="293"/>
        <v>1.0660545774494556</v>
      </c>
      <c r="X1121" s="5">
        <f t="shared" si="294"/>
        <v>1</v>
      </c>
      <c r="Y1121" s="5">
        <f t="shared" si="295"/>
        <v>1.0458200709390075</v>
      </c>
      <c r="Z1121" s="5">
        <f t="shared" si="296"/>
        <v>1</v>
      </c>
      <c r="AA1121" s="5">
        <f t="shared" si="297"/>
        <v>1.0051911094905632</v>
      </c>
      <c r="AB1121" s="5">
        <f t="shared" si="298"/>
        <v>1.0051911094905632</v>
      </c>
      <c r="AC1121" s="5">
        <f t="shared" si="299"/>
        <v>1.0051911094905632</v>
      </c>
      <c r="AD1121" s="5">
        <f t="shared" si="300"/>
        <v>1.0051911094905632</v>
      </c>
    </row>
    <row r="1122" spans="15:30" x14ac:dyDescent="0.2">
      <c r="O1122" s="6">
        <f t="shared" si="285"/>
        <v>112.88999999999785</v>
      </c>
      <c r="P1122" s="6">
        <f t="shared" si="286"/>
        <v>112.89999999999786</v>
      </c>
      <c r="Q1122" s="5">
        <f t="shared" si="287"/>
        <v>1.0455699646868315</v>
      </c>
      <c r="R1122" s="5">
        <f t="shared" si="288"/>
        <v>1.0455699646868315</v>
      </c>
      <c r="S1122" s="5">
        <f t="shared" si="289"/>
        <v>1.0599069536760997</v>
      </c>
      <c r="T1122" s="5">
        <f t="shared" si="290"/>
        <v>1.0657759379883998</v>
      </c>
      <c r="U1122" s="5">
        <f t="shared" si="291"/>
        <v>1.0657759379883998</v>
      </c>
      <c r="V1122" s="5">
        <f t="shared" si="292"/>
        <v>1.0657759379883998</v>
      </c>
      <c r="W1122" s="5">
        <f t="shared" si="293"/>
        <v>1.0657759379883998</v>
      </c>
      <c r="X1122" s="5">
        <f t="shared" si="294"/>
        <v>1</v>
      </c>
      <c r="Y1122" s="5">
        <f t="shared" si="295"/>
        <v>1.0455699646868315</v>
      </c>
      <c r="Z1122" s="5">
        <f t="shared" si="296"/>
        <v>1</v>
      </c>
      <c r="AA1122" s="5">
        <f t="shared" si="297"/>
        <v>1.0051046374945869</v>
      </c>
      <c r="AB1122" s="5">
        <f t="shared" si="298"/>
        <v>1.0051046374945869</v>
      </c>
      <c r="AC1122" s="5">
        <f t="shared" si="299"/>
        <v>1.0051046374945869</v>
      </c>
      <c r="AD1122" s="5">
        <f t="shared" si="300"/>
        <v>1.0051046374945869</v>
      </c>
    </row>
    <row r="1123" spans="15:30" x14ac:dyDescent="0.2">
      <c r="O1123" s="6">
        <f t="shared" si="285"/>
        <v>112.98999999999785</v>
      </c>
      <c r="P1123" s="6">
        <f t="shared" si="286"/>
        <v>112.99999999999785</v>
      </c>
      <c r="Q1123" s="5">
        <f t="shared" si="287"/>
        <v>1.0453208078690495</v>
      </c>
      <c r="R1123" s="5">
        <f t="shared" si="288"/>
        <v>1.0453208078690495</v>
      </c>
      <c r="S1123" s="5">
        <f t="shared" si="289"/>
        <v>1.0596329427912272</v>
      </c>
      <c r="T1123" s="5">
        <f t="shared" si="290"/>
        <v>1.0654981875070177</v>
      </c>
      <c r="U1123" s="5">
        <f t="shared" si="291"/>
        <v>1.0654981875070177</v>
      </c>
      <c r="V1123" s="5">
        <f t="shared" si="292"/>
        <v>1.0654981875070177</v>
      </c>
      <c r="W1123" s="5">
        <f t="shared" si="293"/>
        <v>1.0654981875070177</v>
      </c>
      <c r="X1123" s="5">
        <f t="shared" si="294"/>
        <v>1</v>
      </c>
      <c r="Y1123" s="5">
        <f t="shared" si="295"/>
        <v>1.0453208078690495</v>
      </c>
      <c r="Z1123" s="5">
        <f t="shared" si="296"/>
        <v>1</v>
      </c>
      <c r="AA1123" s="5">
        <f t="shared" si="297"/>
        <v>1.0050189728436241</v>
      </c>
      <c r="AB1123" s="5">
        <f t="shared" si="298"/>
        <v>1.0050189728436241</v>
      </c>
      <c r="AC1123" s="5">
        <f t="shared" si="299"/>
        <v>1.0050189728436241</v>
      </c>
      <c r="AD1123" s="5">
        <f t="shared" si="300"/>
        <v>1.0050189728436241</v>
      </c>
    </row>
    <row r="1124" spans="15:30" x14ac:dyDescent="0.2">
      <c r="O1124" s="6">
        <f t="shared" si="285"/>
        <v>113.08999999999784</v>
      </c>
      <c r="P1124" s="6">
        <f t="shared" si="286"/>
        <v>113.09999999999785</v>
      </c>
      <c r="Q1124" s="5">
        <f t="shared" si="287"/>
        <v>1.0450725976711637</v>
      </c>
      <c r="R1124" s="5">
        <f t="shared" si="288"/>
        <v>1.0450725976711637</v>
      </c>
      <c r="S1124" s="5">
        <f t="shared" si="289"/>
        <v>1.0593598541944487</v>
      </c>
      <c r="T1124" s="5">
        <f t="shared" si="290"/>
        <v>1.0652213234012313</v>
      </c>
      <c r="U1124" s="5">
        <f t="shared" si="291"/>
        <v>1.0652213234012313</v>
      </c>
      <c r="V1124" s="5">
        <f t="shared" si="292"/>
        <v>1.0652213234012313</v>
      </c>
      <c r="W1124" s="5">
        <f t="shared" si="293"/>
        <v>1.0652213234012313</v>
      </c>
      <c r="X1124" s="5">
        <f t="shared" si="294"/>
        <v>1</v>
      </c>
      <c r="Y1124" s="5">
        <f t="shared" si="295"/>
        <v>1.0450725976711637</v>
      </c>
      <c r="Z1124" s="5">
        <f t="shared" si="296"/>
        <v>1</v>
      </c>
      <c r="AA1124" s="5">
        <f t="shared" si="297"/>
        <v>1.0049341132779692</v>
      </c>
      <c r="AB1124" s="5">
        <f t="shared" si="298"/>
        <v>1.0049341132779692</v>
      </c>
      <c r="AC1124" s="5">
        <f t="shared" si="299"/>
        <v>1.0049341132779692</v>
      </c>
      <c r="AD1124" s="5">
        <f t="shared" si="300"/>
        <v>1.0049341132779692</v>
      </c>
    </row>
    <row r="1125" spans="15:30" x14ac:dyDescent="0.2">
      <c r="O1125" s="6">
        <f t="shared" si="285"/>
        <v>113.18999999999784</v>
      </c>
      <c r="P1125" s="6">
        <f t="shared" si="286"/>
        <v>113.19999999999784</v>
      </c>
      <c r="Q1125" s="5">
        <f t="shared" si="287"/>
        <v>1.0448253312900815</v>
      </c>
      <c r="R1125" s="5">
        <f t="shared" si="288"/>
        <v>1.0448253312900815</v>
      </c>
      <c r="S1125" s="5">
        <f t="shared" si="289"/>
        <v>1.0590876851665441</v>
      </c>
      <c r="T1125" s="5">
        <f t="shared" si="290"/>
        <v>1.064945343077242</v>
      </c>
      <c r="U1125" s="5">
        <f t="shared" si="291"/>
        <v>1.064945343077242</v>
      </c>
      <c r="V1125" s="5">
        <f t="shared" si="292"/>
        <v>1.064945343077242</v>
      </c>
      <c r="W1125" s="5">
        <f t="shared" si="293"/>
        <v>1.064945343077242</v>
      </c>
      <c r="X1125" s="5">
        <f t="shared" si="294"/>
        <v>1</v>
      </c>
      <c r="Y1125" s="5">
        <f t="shared" si="295"/>
        <v>1.0448253312900815</v>
      </c>
      <c r="Z1125" s="5">
        <f t="shared" si="296"/>
        <v>1</v>
      </c>
      <c r="AA1125" s="5">
        <f t="shared" si="297"/>
        <v>1.0048500565471252</v>
      </c>
      <c r="AB1125" s="5">
        <f t="shared" si="298"/>
        <v>1.0048500565471252</v>
      </c>
      <c r="AC1125" s="5">
        <f t="shared" si="299"/>
        <v>1.0048500565471252</v>
      </c>
      <c r="AD1125" s="5">
        <f t="shared" si="300"/>
        <v>1.0048500565471252</v>
      </c>
    </row>
    <row r="1126" spans="15:30" x14ac:dyDescent="0.2">
      <c r="O1126" s="6">
        <f t="shared" si="285"/>
        <v>113.28999999999783</v>
      </c>
      <c r="P1126" s="6">
        <f t="shared" si="286"/>
        <v>113.29999999999784</v>
      </c>
      <c r="Q1126" s="5">
        <f t="shared" si="287"/>
        <v>1.0445790059340578</v>
      </c>
      <c r="R1126" s="5">
        <f t="shared" si="288"/>
        <v>1.0445790059340578</v>
      </c>
      <c r="S1126" s="5">
        <f t="shared" si="289"/>
        <v>1.0588164329991412</v>
      </c>
      <c r="T1126" s="5">
        <f t="shared" si="290"/>
        <v>1.0646702439514808</v>
      </c>
      <c r="U1126" s="5">
        <f t="shared" si="291"/>
        <v>1.0646702439514808</v>
      </c>
      <c r="V1126" s="5">
        <f t="shared" si="292"/>
        <v>1.0646702439514808</v>
      </c>
      <c r="W1126" s="5">
        <f t="shared" si="293"/>
        <v>1.0646702439514808</v>
      </c>
      <c r="X1126" s="5">
        <f t="shared" si="294"/>
        <v>1</v>
      </c>
      <c r="Y1126" s="5">
        <f t="shared" si="295"/>
        <v>1.0445790059340578</v>
      </c>
      <c r="Z1126" s="5">
        <f t="shared" si="296"/>
        <v>1</v>
      </c>
      <c r="AA1126" s="5">
        <f t="shared" si="297"/>
        <v>1.0047668004097574</v>
      </c>
      <c r="AB1126" s="5">
        <f t="shared" si="298"/>
        <v>1.0047668004097574</v>
      </c>
      <c r="AC1126" s="5">
        <f t="shared" si="299"/>
        <v>1.0047668004097574</v>
      </c>
      <c r="AD1126" s="5">
        <f t="shared" si="300"/>
        <v>1.0047668004097574</v>
      </c>
    </row>
    <row r="1127" spans="15:30" x14ac:dyDescent="0.2">
      <c r="O1127" s="6">
        <f t="shared" si="285"/>
        <v>113.38999999999783</v>
      </c>
      <c r="P1127" s="6">
        <f t="shared" si="286"/>
        <v>113.39999999999783</v>
      </c>
      <c r="Q1127" s="5">
        <f t="shared" si="287"/>
        <v>1.04433361882264</v>
      </c>
      <c r="R1127" s="5">
        <f t="shared" si="288"/>
        <v>1.04433361882264</v>
      </c>
      <c r="S1127" s="5">
        <f t="shared" si="289"/>
        <v>1.0585460949946615</v>
      </c>
      <c r="T1127" s="5">
        <f t="shared" si="290"/>
        <v>1.0643960234505578</v>
      </c>
      <c r="U1127" s="5">
        <f t="shared" si="291"/>
        <v>1.0643960234505578</v>
      </c>
      <c r="V1127" s="5">
        <f t="shared" si="292"/>
        <v>1.0643960234505578</v>
      </c>
      <c r="W1127" s="5">
        <f t="shared" si="293"/>
        <v>1.0643960234505578</v>
      </c>
      <c r="X1127" s="5">
        <f t="shared" si="294"/>
        <v>1</v>
      </c>
      <c r="Y1127" s="5">
        <f t="shared" si="295"/>
        <v>1.04433361882264</v>
      </c>
      <c r="Z1127" s="5">
        <f t="shared" si="296"/>
        <v>1</v>
      </c>
      <c r="AA1127" s="5">
        <f t="shared" si="297"/>
        <v>1.0046843426336474</v>
      </c>
      <c r="AB1127" s="5">
        <f t="shared" si="298"/>
        <v>1.0046843426336474</v>
      </c>
      <c r="AC1127" s="5">
        <f t="shared" si="299"/>
        <v>1.0046843426336474</v>
      </c>
      <c r="AD1127" s="5">
        <f t="shared" si="300"/>
        <v>1.0046843426336474</v>
      </c>
    </row>
    <row r="1128" spans="15:30" x14ac:dyDescent="0.2">
      <c r="O1128" s="6">
        <f t="shared" si="285"/>
        <v>113.48999999999782</v>
      </c>
      <c r="P1128" s="6">
        <f t="shared" si="286"/>
        <v>113.49999999999783</v>
      </c>
      <c r="Q1128" s="5">
        <f t="shared" si="287"/>
        <v>1.044089167186609</v>
      </c>
      <c r="R1128" s="5">
        <f t="shared" si="288"/>
        <v>1.044089167186609</v>
      </c>
      <c r="S1128" s="5">
        <f t="shared" si="289"/>
        <v>1.0582766684662674</v>
      </c>
      <c r="T1128" s="5">
        <f t="shared" si="290"/>
        <v>1.0641226790112133</v>
      </c>
      <c r="U1128" s="5">
        <f t="shared" si="291"/>
        <v>1.0641226790112133</v>
      </c>
      <c r="V1128" s="5">
        <f t="shared" si="292"/>
        <v>1.0641226790112133</v>
      </c>
      <c r="W1128" s="5">
        <f t="shared" si="293"/>
        <v>1.0641226790112133</v>
      </c>
      <c r="X1128" s="5">
        <f t="shared" si="294"/>
        <v>1</v>
      </c>
      <c r="Y1128" s="5">
        <f t="shared" si="295"/>
        <v>1.044089167186609</v>
      </c>
      <c r="Z1128" s="5">
        <f t="shared" si="296"/>
        <v>1</v>
      </c>
      <c r="AA1128" s="5">
        <f t="shared" si="297"/>
        <v>1.0046026809956479</v>
      </c>
      <c r="AB1128" s="5">
        <f t="shared" si="298"/>
        <v>1.0046026809956479</v>
      </c>
      <c r="AC1128" s="5">
        <f t="shared" si="299"/>
        <v>1.0046026809956479</v>
      </c>
      <c r="AD1128" s="5">
        <f t="shared" si="300"/>
        <v>1.0046026809956479</v>
      </c>
    </row>
    <row r="1129" spans="15:30" x14ac:dyDescent="0.2">
      <c r="O1129" s="6">
        <f t="shared" si="285"/>
        <v>113.58999999999781</v>
      </c>
      <c r="P1129" s="6">
        <f t="shared" si="286"/>
        <v>113.59999999999782</v>
      </c>
      <c r="Q1129" s="5">
        <f t="shared" si="287"/>
        <v>1.0438456482679264</v>
      </c>
      <c r="R1129" s="5">
        <f t="shared" si="288"/>
        <v>1.0438456482679264</v>
      </c>
      <c r="S1129" s="5">
        <f t="shared" si="289"/>
        <v>1.0580081507378094</v>
      </c>
      <c r="T1129" s="5">
        <f t="shared" si="290"/>
        <v>1.0638502080802676</v>
      </c>
      <c r="U1129" s="5">
        <f t="shared" si="291"/>
        <v>1.0638502080802676</v>
      </c>
      <c r="V1129" s="5">
        <f t="shared" si="292"/>
        <v>1.0638502080802676</v>
      </c>
      <c r="W1129" s="5">
        <f t="shared" si="293"/>
        <v>1.0638502080802676</v>
      </c>
      <c r="X1129" s="5">
        <f t="shared" si="294"/>
        <v>1</v>
      </c>
      <c r="Y1129" s="5">
        <f t="shared" si="295"/>
        <v>1.0438456482679264</v>
      </c>
      <c r="Z1129" s="5">
        <f t="shared" si="296"/>
        <v>1</v>
      </c>
      <c r="AA1129" s="5">
        <f t="shared" si="297"/>
        <v>1.0045218132816369</v>
      </c>
      <c r="AB1129" s="5">
        <f t="shared" si="298"/>
        <v>1.0045218132816369</v>
      </c>
      <c r="AC1129" s="5">
        <f t="shared" si="299"/>
        <v>1.0045218132816369</v>
      </c>
      <c r="AD1129" s="5">
        <f t="shared" si="300"/>
        <v>1.0045218132816369</v>
      </c>
    </row>
    <row r="1130" spans="15:30" x14ac:dyDescent="0.2">
      <c r="O1130" s="6">
        <f t="shared" si="285"/>
        <v>113.68999999999781</v>
      </c>
      <c r="P1130" s="6">
        <f t="shared" si="286"/>
        <v>113.69999999999781</v>
      </c>
      <c r="Q1130" s="5">
        <f t="shared" si="287"/>
        <v>1.043603059319675</v>
      </c>
      <c r="R1130" s="5">
        <f t="shared" si="288"/>
        <v>1.043603059319675</v>
      </c>
      <c r="S1130" s="5">
        <f t="shared" si="289"/>
        <v>1.0577405391437729</v>
      </c>
      <c r="T1130" s="5">
        <f t="shared" si="290"/>
        <v>1.0635786081145726</v>
      </c>
      <c r="U1130" s="5">
        <f t="shared" si="291"/>
        <v>1.0635786081145726</v>
      </c>
      <c r="V1130" s="5">
        <f t="shared" si="292"/>
        <v>1.0635786081145726</v>
      </c>
      <c r="W1130" s="5">
        <f t="shared" si="293"/>
        <v>1.0635786081145726</v>
      </c>
      <c r="X1130" s="5">
        <f t="shared" si="294"/>
        <v>1</v>
      </c>
      <c r="Y1130" s="5">
        <f t="shared" si="295"/>
        <v>1.043603059319675</v>
      </c>
      <c r="Z1130" s="5">
        <f t="shared" si="296"/>
        <v>1</v>
      </c>
      <c r="AA1130" s="5">
        <f t="shared" si="297"/>
        <v>1.0044417372864729</v>
      </c>
      <c r="AB1130" s="5">
        <f t="shared" si="298"/>
        <v>1.0044417372864729</v>
      </c>
      <c r="AC1130" s="5">
        <f t="shared" si="299"/>
        <v>1.0044417372864729</v>
      </c>
      <c r="AD1130" s="5">
        <f t="shared" si="300"/>
        <v>1.0044417372864729</v>
      </c>
    </row>
    <row r="1131" spans="15:30" x14ac:dyDescent="0.2">
      <c r="O1131" s="6">
        <f t="shared" si="285"/>
        <v>113.7899999999978</v>
      </c>
      <c r="P1131" s="6">
        <f t="shared" si="286"/>
        <v>113.79999999999781</v>
      </c>
      <c r="Q1131" s="5">
        <f t="shared" si="287"/>
        <v>1.0433613976060068</v>
      </c>
      <c r="R1131" s="5">
        <f t="shared" si="288"/>
        <v>1.0433613976060068</v>
      </c>
      <c r="S1131" s="5">
        <f t="shared" si="289"/>
        <v>1.0574738310292262</v>
      </c>
      <c r="T1131" s="5">
        <f t="shared" si="290"/>
        <v>1.0633078765809625</v>
      </c>
      <c r="U1131" s="5">
        <f t="shared" si="291"/>
        <v>1.0633078765809625</v>
      </c>
      <c r="V1131" s="5">
        <f t="shared" si="292"/>
        <v>1.0633078765809625</v>
      </c>
      <c r="W1131" s="5">
        <f t="shared" si="293"/>
        <v>1.0633078765809625</v>
      </c>
      <c r="X1131" s="5">
        <f t="shared" si="294"/>
        <v>1</v>
      </c>
      <c r="Y1131" s="5">
        <f t="shared" si="295"/>
        <v>1.0433613976060068</v>
      </c>
      <c r="Z1131" s="5">
        <f t="shared" si="296"/>
        <v>1</v>
      </c>
      <c r="AA1131" s="5">
        <f t="shared" si="297"/>
        <v>1.0043624508139499</v>
      </c>
      <c r="AB1131" s="5">
        <f t="shared" si="298"/>
        <v>1.0043624508139499</v>
      </c>
      <c r="AC1131" s="5">
        <f t="shared" si="299"/>
        <v>1.0043624508139499</v>
      </c>
      <c r="AD1131" s="5">
        <f t="shared" si="300"/>
        <v>1.0043624508139499</v>
      </c>
    </row>
    <row r="1132" spans="15:30" x14ac:dyDescent="0.2">
      <c r="O1132" s="6">
        <f t="shared" si="285"/>
        <v>113.8899999999978</v>
      </c>
      <c r="P1132" s="6">
        <f t="shared" si="286"/>
        <v>113.8999999999978</v>
      </c>
      <c r="Q1132" s="5">
        <f t="shared" si="287"/>
        <v>1.043120660402086</v>
      </c>
      <c r="R1132" s="5">
        <f t="shared" si="288"/>
        <v>1.043120660402086</v>
      </c>
      <c r="S1132" s="5">
        <f t="shared" si="289"/>
        <v>1.0572080237497692</v>
      </c>
      <c r="T1132" s="5">
        <f t="shared" si="290"/>
        <v>1.0630380109562048</v>
      </c>
      <c r="U1132" s="5">
        <f t="shared" si="291"/>
        <v>1.0630380109562048</v>
      </c>
      <c r="V1132" s="5">
        <f t="shared" si="292"/>
        <v>1.0630380109562048</v>
      </c>
      <c r="W1132" s="5">
        <f t="shared" si="293"/>
        <v>1.0630380109562048</v>
      </c>
      <c r="X1132" s="5">
        <f t="shared" si="294"/>
        <v>1</v>
      </c>
      <c r="Y1132" s="5">
        <f t="shared" si="295"/>
        <v>1.043120660402086</v>
      </c>
      <c r="Z1132" s="5">
        <f t="shared" si="296"/>
        <v>1</v>
      </c>
      <c r="AA1132" s="5">
        <f t="shared" si="297"/>
        <v>1.0042839516767532</v>
      </c>
      <c r="AB1132" s="5">
        <f t="shared" si="298"/>
        <v>1.0042839516767532</v>
      </c>
      <c r="AC1132" s="5">
        <f t="shared" si="299"/>
        <v>1.0042839516767532</v>
      </c>
      <c r="AD1132" s="5">
        <f t="shared" si="300"/>
        <v>1.0042839516767532</v>
      </c>
    </row>
    <row r="1133" spans="15:30" x14ac:dyDescent="0.2">
      <c r="O1133" s="6">
        <f t="shared" si="285"/>
        <v>113.98999999999779</v>
      </c>
      <c r="P1133" s="6">
        <f t="shared" si="286"/>
        <v>113.9999999999978</v>
      </c>
      <c r="Q1133" s="5">
        <f t="shared" si="287"/>
        <v>1.042880844994035</v>
      </c>
      <c r="R1133" s="5">
        <f t="shared" si="288"/>
        <v>1.042880844994035</v>
      </c>
      <c r="S1133" s="5">
        <f t="shared" si="289"/>
        <v>1.0569431146714801</v>
      </c>
      <c r="T1133" s="5">
        <f t="shared" si="290"/>
        <v>1.0627690087269537</v>
      </c>
      <c r="U1133" s="5">
        <f t="shared" si="291"/>
        <v>1.0627690087269537</v>
      </c>
      <c r="V1133" s="5">
        <f t="shared" si="292"/>
        <v>1.0627690087269537</v>
      </c>
      <c r="W1133" s="5">
        <f t="shared" si="293"/>
        <v>1.0627690087269537</v>
      </c>
      <c r="X1133" s="5">
        <f t="shared" si="294"/>
        <v>1</v>
      </c>
      <c r="Y1133" s="5">
        <f t="shared" si="295"/>
        <v>1.042880844994035</v>
      </c>
      <c r="Z1133" s="5">
        <f t="shared" si="296"/>
        <v>1</v>
      </c>
      <c r="AA1133" s="5">
        <f t="shared" si="297"/>
        <v>1.0042062376964143</v>
      </c>
      <c r="AB1133" s="5">
        <f t="shared" si="298"/>
        <v>1.0042062376964143</v>
      </c>
      <c r="AC1133" s="5">
        <f t="shared" si="299"/>
        <v>1.0042062376964143</v>
      </c>
      <c r="AD1133" s="5">
        <f t="shared" si="300"/>
        <v>1.0042062376964143</v>
      </c>
    </row>
    <row r="1134" spans="15:30" x14ac:dyDescent="0.2">
      <c r="O1134" s="6">
        <f t="shared" si="285"/>
        <v>114.08999999999779</v>
      </c>
      <c r="P1134" s="6">
        <f t="shared" si="286"/>
        <v>114.09999999999779</v>
      </c>
      <c r="Q1134" s="5">
        <f t="shared" si="287"/>
        <v>1.0426419486788796</v>
      </c>
      <c r="R1134" s="5">
        <f t="shared" si="288"/>
        <v>1.0426419486788796</v>
      </c>
      <c r="S1134" s="5">
        <f t="shared" si="289"/>
        <v>1.0566791011708656</v>
      </c>
      <c r="T1134" s="5">
        <f t="shared" si="290"/>
        <v>1.0625008673897003</v>
      </c>
      <c r="U1134" s="5">
        <f t="shared" si="291"/>
        <v>1.0625008673897003</v>
      </c>
      <c r="V1134" s="5">
        <f t="shared" si="292"/>
        <v>1.0625008673897003</v>
      </c>
      <c r="W1134" s="5">
        <f t="shared" si="293"/>
        <v>1.0625008673897003</v>
      </c>
      <c r="X1134" s="5">
        <f t="shared" si="294"/>
        <v>1</v>
      </c>
      <c r="Y1134" s="5">
        <f t="shared" si="295"/>
        <v>1.0426419486788796</v>
      </c>
      <c r="Z1134" s="5">
        <f t="shared" si="296"/>
        <v>1</v>
      </c>
      <c r="AA1134" s="5">
        <f t="shared" si="297"/>
        <v>1.0041293067032675</v>
      </c>
      <c r="AB1134" s="5">
        <f t="shared" si="298"/>
        <v>1.0041293067032675</v>
      </c>
      <c r="AC1134" s="5">
        <f t="shared" si="299"/>
        <v>1.0041293067032675</v>
      </c>
      <c r="AD1134" s="5">
        <f t="shared" si="300"/>
        <v>1.0041293067032675</v>
      </c>
    </row>
    <row r="1135" spans="15:30" x14ac:dyDescent="0.2">
      <c r="O1135" s="6">
        <f t="shared" si="285"/>
        <v>114.18999999999778</v>
      </c>
      <c r="P1135" s="6">
        <f t="shared" si="286"/>
        <v>114.19999999999779</v>
      </c>
      <c r="Q1135" s="5">
        <f t="shared" si="287"/>
        <v>1.042403968764495</v>
      </c>
      <c r="R1135" s="5">
        <f t="shared" si="288"/>
        <v>1.042403968764495</v>
      </c>
      <c r="S1135" s="5">
        <f t="shared" si="289"/>
        <v>1.0564159806348092</v>
      </c>
      <c r="T1135" s="5">
        <f t="shared" si="290"/>
        <v>1.0622335844507258</v>
      </c>
      <c r="U1135" s="5">
        <f t="shared" si="291"/>
        <v>1.0622335844507258</v>
      </c>
      <c r="V1135" s="5">
        <f t="shared" si="292"/>
        <v>1.0622335844507258</v>
      </c>
      <c r="W1135" s="5">
        <f t="shared" si="293"/>
        <v>1.0622335844507258</v>
      </c>
      <c r="X1135" s="5">
        <f t="shared" si="294"/>
        <v>1</v>
      </c>
      <c r="Y1135" s="5">
        <f t="shared" si="295"/>
        <v>1.042403968764495</v>
      </c>
      <c r="Z1135" s="5">
        <f t="shared" si="296"/>
        <v>1</v>
      </c>
      <c r="AA1135" s="5">
        <f t="shared" si="297"/>
        <v>1.0040531565364066</v>
      </c>
      <c r="AB1135" s="5">
        <f t="shared" si="298"/>
        <v>1.0040531565364066</v>
      </c>
      <c r="AC1135" s="5">
        <f t="shared" si="299"/>
        <v>1.0040531565364066</v>
      </c>
      <c r="AD1135" s="5">
        <f t="shared" si="300"/>
        <v>1.0040531565364066</v>
      </c>
    </row>
    <row r="1136" spans="15:30" x14ac:dyDescent="0.2">
      <c r="O1136" s="6">
        <f t="shared" si="285"/>
        <v>114.28999999999778</v>
      </c>
      <c r="P1136" s="6">
        <f t="shared" si="286"/>
        <v>114.29999999999778</v>
      </c>
      <c r="Q1136" s="5">
        <f t="shared" si="287"/>
        <v>1.0421669025695521</v>
      </c>
      <c r="R1136" s="5">
        <f t="shared" si="288"/>
        <v>1.0421669025695521</v>
      </c>
      <c r="S1136" s="5">
        <f t="shared" si="289"/>
        <v>1.0561537504605207</v>
      </c>
      <c r="T1136" s="5">
        <f t="shared" si="290"/>
        <v>1.0619671574260536</v>
      </c>
      <c r="U1136" s="5">
        <f t="shared" si="291"/>
        <v>1.0619671574260536</v>
      </c>
      <c r="V1136" s="5">
        <f t="shared" si="292"/>
        <v>1.0619671574260536</v>
      </c>
      <c r="W1136" s="5">
        <f t="shared" si="293"/>
        <v>1.0619671574260536</v>
      </c>
      <c r="X1136" s="5">
        <f t="shared" si="294"/>
        <v>1</v>
      </c>
      <c r="Y1136" s="5">
        <f t="shared" si="295"/>
        <v>1.0421669025695521</v>
      </c>
      <c r="Z1136" s="5">
        <f t="shared" si="296"/>
        <v>1</v>
      </c>
      <c r="AA1136" s="5">
        <f t="shared" si="297"/>
        <v>1.0039777850436398</v>
      </c>
      <c r="AB1136" s="5">
        <f t="shared" si="298"/>
        <v>1.0039777850436398</v>
      </c>
      <c r="AC1136" s="5">
        <f t="shared" si="299"/>
        <v>1.0039777850436398</v>
      </c>
      <c r="AD1136" s="5">
        <f t="shared" si="300"/>
        <v>1.0039777850436398</v>
      </c>
    </row>
    <row r="1137" spans="15:30" x14ac:dyDescent="0.2">
      <c r="O1137" s="6">
        <f t="shared" si="285"/>
        <v>114.38999999999777</v>
      </c>
      <c r="P1137" s="6">
        <f t="shared" si="286"/>
        <v>114.39999999999777</v>
      </c>
      <c r="Q1137" s="5">
        <f t="shared" si="287"/>
        <v>1.0419307474234645</v>
      </c>
      <c r="R1137" s="5">
        <f t="shared" si="288"/>
        <v>1.0419307474234645</v>
      </c>
      <c r="S1137" s="5">
        <f t="shared" si="289"/>
        <v>1.0558924080554848</v>
      </c>
      <c r="T1137" s="5">
        <f t="shared" si="290"/>
        <v>1.0617015838414032</v>
      </c>
      <c r="U1137" s="5">
        <f t="shared" si="291"/>
        <v>1.0617015838414032</v>
      </c>
      <c r="V1137" s="5">
        <f t="shared" si="292"/>
        <v>1.0617015838414032</v>
      </c>
      <c r="W1137" s="5">
        <f t="shared" si="293"/>
        <v>1.0617015838414032</v>
      </c>
      <c r="X1137" s="5">
        <f t="shared" si="294"/>
        <v>1</v>
      </c>
      <c r="Y1137" s="5">
        <f t="shared" si="295"/>
        <v>1.0419307474234645</v>
      </c>
      <c r="Z1137" s="5">
        <f t="shared" si="296"/>
        <v>1</v>
      </c>
      <c r="AA1137" s="5">
        <f t="shared" si="297"/>
        <v>1.0039031900814486</v>
      </c>
      <c r="AB1137" s="5">
        <f t="shared" si="298"/>
        <v>1.0039031900814486</v>
      </c>
      <c r="AC1137" s="5">
        <f t="shared" si="299"/>
        <v>1.0039031900814486</v>
      </c>
      <c r="AD1137" s="5">
        <f t="shared" si="300"/>
        <v>1.0039031900814486</v>
      </c>
    </row>
    <row r="1138" spans="15:30" x14ac:dyDescent="0.2">
      <c r="O1138" s="6">
        <f t="shared" si="285"/>
        <v>114.48999999999776</v>
      </c>
      <c r="P1138" s="6">
        <f t="shared" si="286"/>
        <v>114.49999999999777</v>
      </c>
      <c r="Q1138" s="5">
        <f t="shared" si="287"/>
        <v>1.0416955006663342</v>
      </c>
      <c r="R1138" s="5">
        <f t="shared" si="288"/>
        <v>1.0416955006663342</v>
      </c>
      <c r="S1138" s="5">
        <f t="shared" si="289"/>
        <v>1.0556319508374121</v>
      </c>
      <c r="T1138" s="5">
        <f t="shared" si="290"/>
        <v>1.0614368612321416</v>
      </c>
      <c r="U1138" s="5">
        <f t="shared" si="291"/>
        <v>1.0614368612321416</v>
      </c>
      <c r="V1138" s="5">
        <f t="shared" si="292"/>
        <v>1.0614368612321416</v>
      </c>
      <c r="W1138" s="5">
        <f t="shared" si="293"/>
        <v>1.0614368612321416</v>
      </c>
      <c r="X1138" s="5">
        <f t="shared" si="294"/>
        <v>1</v>
      </c>
      <c r="Y1138" s="5">
        <f t="shared" si="295"/>
        <v>1.0416955006663342</v>
      </c>
      <c r="Z1138" s="5">
        <f t="shared" si="296"/>
        <v>1</v>
      </c>
      <c r="AA1138" s="5">
        <f t="shared" si="297"/>
        <v>1.0038293695149423</v>
      </c>
      <c r="AB1138" s="5">
        <f t="shared" si="298"/>
        <v>1.0038293695149423</v>
      </c>
      <c r="AC1138" s="5">
        <f t="shared" si="299"/>
        <v>1.0038293695149423</v>
      </c>
      <c r="AD1138" s="5">
        <f t="shared" si="300"/>
        <v>1.0038293695149423</v>
      </c>
    </row>
    <row r="1139" spans="15:30" x14ac:dyDescent="0.2">
      <c r="O1139" s="6">
        <f t="shared" si="285"/>
        <v>114.58999999999776</v>
      </c>
      <c r="P1139" s="6">
        <f t="shared" si="286"/>
        <v>114.59999999999776</v>
      </c>
      <c r="Q1139" s="5">
        <f t="shared" si="287"/>
        <v>1.0414611596489001</v>
      </c>
      <c r="R1139" s="5">
        <f t="shared" si="288"/>
        <v>1.0414611596489001</v>
      </c>
      <c r="S1139" s="5">
        <f t="shared" si="289"/>
        <v>1.0553723762341884</v>
      </c>
      <c r="T1139" s="5">
        <f t="shared" si="290"/>
        <v>1.0611729871432385</v>
      </c>
      <c r="U1139" s="5">
        <f t="shared" si="291"/>
        <v>1.0611729871432385</v>
      </c>
      <c r="V1139" s="5">
        <f t="shared" si="292"/>
        <v>1.0611729871432385</v>
      </c>
      <c r="W1139" s="5">
        <f t="shared" si="293"/>
        <v>1.0611729871432385</v>
      </c>
      <c r="X1139" s="5">
        <f t="shared" si="294"/>
        <v>1</v>
      </c>
      <c r="Y1139" s="5">
        <f t="shared" si="295"/>
        <v>1.0414611596489001</v>
      </c>
      <c r="Z1139" s="5">
        <f t="shared" si="296"/>
        <v>1</v>
      </c>
      <c r="AA1139" s="5">
        <f t="shared" si="297"/>
        <v>1.0037563212178178</v>
      </c>
      <c r="AB1139" s="5">
        <f t="shared" si="298"/>
        <v>1.0037563212178178</v>
      </c>
      <c r="AC1139" s="5">
        <f t="shared" si="299"/>
        <v>1.0037563212178178</v>
      </c>
      <c r="AD1139" s="5">
        <f t="shared" si="300"/>
        <v>1.0037563212178178</v>
      </c>
    </row>
    <row r="1140" spans="15:30" x14ac:dyDescent="0.2">
      <c r="O1140" s="6">
        <f t="shared" si="285"/>
        <v>114.68999999999775</v>
      </c>
      <c r="P1140" s="6">
        <f t="shared" si="286"/>
        <v>114.69999999999776</v>
      </c>
      <c r="Q1140" s="5">
        <f t="shared" si="287"/>
        <v>1.0412277217324841</v>
      </c>
      <c r="R1140" s="5">
        <f t="shared" si="288"/>
        <v>1.0412277217324841</v>
      </c>
      <c r="S1140" s="5">
        <f t="shared" si="289"/>
        <v>1.0551136816838256</v>
      </c>
      <c r="T1140" s="5">
        <f t="shared" si="290"/>
        <v>1.0609099591292186</v>
      </c>
      <c r="U1140" s="5">
        <f t="shared" si="291"/>
        <v>1.0609099591292186</v>
      </c>
      <c r="V1140" s="5">
        <f t="shared" si="292"/>
        <v>1.0609099591292186</v>
      </c>
      <c r="W1140" s="5">
        <f t="shared" si="293"/>
        <v>1.0609099591292186</v>
      </c>
      <c r="X1140" s="5">
        <f t="shared" si="294"/>
        <v>1</v>
      </c>
      <c r="Y1140" s="5">
        <f t="shared" si="295"/>
        <v>1.0412277217324841</v>
      </c>
      <c r="Z1140" s="5">
        <f t="shared" si="296"/>
        <v>1</v>
      </c>
      <c r="AA1140" s="5">
        <f t="shared" si="297"/>
        <v>1.0036840430723151</v>
      </c>
      <c r="AB1140" s="5">
        <f t="shared" si="298"/>
        <v>1.0036840430723151</v>
      </c>
      <c r="AC1140" s="5">
        <f t="shared" si="299"/>
        <v>1.0036840430723151</v>
      </c>
      <c r="AD1140" s="5">
        <f t="shared" si="300"/>
        <v>1.0036840430723151</v>
      </c>
    </row>
    <row r="1141" spans="15:30" x14ac:dyDescent="0.2">
      <c r="O1141" s="6">
        <f t="shared" si="285"/>
        <v>114.78999999999775</v>
      </c>
      <c r="P1141" s="6">
        <f t="shared" si="286"/>
        <v>114.79999999999775</v>
      </c>
      <c r="Q1141" s="5">
        <f t="shared" si="287"/>
        <v>1.0409951842889404</v>
      </c>
      <c r="R1141" s="5">
        <f t="shared" si="288"/>
        <v>1.0409951842889404</v>
      </c>
      <c r="S1141" s="5">
        <f t="shared" si="289"/>
        <v>1.0548558646344117</v>
      </c>
      <c r="T1141" s="5">
        <f t="shared" si="290"/>
        <v>1.0606477747541159</v>
      </c>
      <c r="U1141" s="5">
        <f t="shared" si="291"/>
        <v>1.0606477747541159</v>
      </c>
      <c r="V1141" s="5">
        <f t="shared" si="292"/>
        <v>1.0606477747541159</v>
      </c>
      <c r="W1141" s="5">
        <f t="shared" si="293"/>
        <v>1.0606477747541159</v>
      </c>
      <c r="X1141" s="5">
        <f t="shared" si="294"/>
        <v>1</v>
      </c>
      <c r="Y1141" s="5">
        <f t="shared" si="295"/>
        <v>1.0409951842889404</v>
      </c>
      <c r="Z1141" s="5">
        <f t="shared" si="296"/>
        <v>1</v>
      </c>
      <c r="AA1141" s="5">
        <f t="shared" si="297"/>
        <v>1.0036125329691763</v>
      </c>
      <c r="AB1141" s="5">
        <f t="shared" si="298"/>
        <v>1.0036125329691763</v>
      </c>
      <c r="AC1141" s="5">
        <f t="shared" si="299"/>
        <v>1.0036125329691763</v>
      </c>
      <c r="AD1141" s="5">
        <f t="shared" si="300"/>
        <v>1.0036125329691763</v>
      </c>
    </row>
    <row r="1142" spans="15:30" x14ac:dyDescent="0.2">
      <c r="O1142" s="6">
        <f t="shared" si="285"/>
        <v>114.88999999999774</v>
      </c>
      <c r="P1142" s="6">
        <f t="shared" si="286"/>
        <v>114.89999999999775</v>
      </c>
      <c r="Q1142" s="5">
        <f t="shared" si="287"/>
        <v>1.0407635447006025</v>
      </c>
      <c r="R1142" s="5">
        <f t="shared" si="288"/>
        <v>1.0407635447006025</v>
      </c>
      <c r="S1142" s="5">
        <f t="shared" si="289"/>
        <v>1.0545989225440628</v>
      </c>
      <c r="T1142" s="5">
        <f t="shared" si="290"/>
        <v>1.0603864315914284</v>
      </c>
      <c r="U1142" s="5">
        <f t="shared" si="291"/>
        <v>1.0603864315914284</v>
      </c>
      <c r="V1142" s="5">
        <f t="shared" si="292"/>
        <v>1.0603864315914284</v>
      </c>
      <c r="W1142" s="5">
        <f t="shared" si="293"/>
        <v>1.0603864315914284</v>
      </c>
      <c r="X1142" s="5">
        <f t="shared" si="294"/>
        <v>1</v>
      </c>
      <c r="Y1142" s="5">
        <f t="shared" si="295"/>
        <v>1.0407635447006025</v>
      </c>
      <c r="Z1142" s="5">
        <f t="shared" si="296"/>
        <v>1</v>
      </c>
      <c r="AA1142" s="5">
        <f t="shared" si="297"/>
        <v>1.0035417888076026</v>
      </c>
      <c r="AB1142" s="5">
        <f t="shared" si="298"/>
        <v>1.0035417888076026</v>
      </c>
      <c r="AC1142" s="5">
        <f t="shared" si="299"/>
        <v>1.0035417888076026</v>
      </c>
      <c r="AD1142" s="5">
        <f t="shared" si="300"/>
        <v>1.0035417888076026</v>
      </c>
    </row>
    <row r="1143" spans="15:30" x14ac:dyDescent="0.2">
      <c r="O1143" s="6">
        <f t="shared" si="285"/>
        <v>114.98999999999774</v>
      </c>
      <c r="P1143" s="6">
        <f t="shared" si="286"/>
        <v>114.99999999999774</v>
      </c>
      <c r="Q1143" s="5">
        <f t="shared" si="287"/>
        <v>1.0405328003602317</v>
      </c>
      <c r="R1143" s="5">
        <f t="shared" si="288"/>
        <v>1.0405328003602317</v>
      </c>
      <c r="S1143" s="5">
        <f t="shared" si="289"/>
        <v>1.0543428528808734</v>
      </c>
      <c r="T1143" s="5">
        <f t="shared" si="290"/>
        <v>1.0601259272240722</v>
      </c>
      <c r="U1143" s="5">
        <f t="shared" si="291"/>
        <v>1.0601259272240722</v>
      </c>
      <c r="V1143" s="5">
        <f t="shared" si="292"/>
        <v>1.0601259272240722</v>
      </c>
      <c r="W1143" s="5">
        <f t="shared" si="293"/>
        <v>1.0601259272240722</v>
      </c>
      <c r="X1143" s="5">
        <f t="shared" si="294"/>
        <v>1</v>
      </c>
      <c r="Y1143" s="5">
        <f t="shared" si="295"/>
        <v>1.0405328003602317</v>
      </c>
      <c r="Z1143" s="5">
        <f t="shared" si="296"/>
        <v>1</v>
      </c>
      <c r="AA1143" s="5">
        <f t="shared" si="297"/>
        <v>1.0034718084952139</v>
      </c>
      <c r="AB1143" s="5">
        <f t="shared" si="298"/>
        <v>1.0034718084952139</v>
      </c>
      <c r="AC1143" s="5">
        <f t="shared" si="299"/>
        <v>1.0034718084952139</v>
      </c>
      <c r="AD1143" s="5">
        <f t="shared" si="300"/>
        <v>1.0034718084952139</v>
      </c>
    </row>
    <row r="1144" spans="15:30" x14ac:dyDescent="0.2">
      <c r="O1144" s="6">
        <f t="shared" si="285"/>
        <v>115.08999999999773</v>
      </c>
      <c r="P1144" s="6">
        <f t="shared" si="286"/>
        <v>115.09999999999773</v>
      </c>
      <c r="Q1144" s="5">
        <f t="shared" si="287"/>
        <v>1.0403029486709661</v>
      </c>
      <c r="R1144" s="5">
        <f t="shared" si="288"/>
        <v>1.0403029486709661</v>
      </c>
      <c r="S1144" s="5">
        <f t="shared" si="289"/>
        <v>1.054087653122868</v>
      </c>
      <c r="T1144" s="5">
        <f t="shared" si="290"/>
        <v>1.0598662592443353</v>
      </c>
      <c r="U1144" s="5">
        <f t="shared" si="291"/>
        <v>1.0598662592443353</v>
      </c>
      <c r="V1144" s="5">
        <f t="shared" si="292"/>
        <v>1.0598662592443353</v>
      </c>
      <c r="W1144" s="5">
        <f t="shared" si="293"/>
        <v>1.0598662592443353</v>
      </c>
      <c r="X1144" s="5">
        <f t="shared" si="294"/>
        <v>1</v>
      </c>
      <c r="Y1144" s="5">
        <f t="shared" si="295"/>
        <v>1.0403029486709661</v>
      </c>
      <c r="Z1144" s="5">
        <f t="shared" si="296"/>
        <v>1</v>
      </c>
      <c r="AA1144" s="5">
        <f t="shared" si="297"/>
        <v>1.0034025899480057</v>
      </c>
      <c r="AB1144" s="5">
        <f t="shared" si="298"/>
        <v>1.0034025899480057</v>
      </c>
      <c r="AC1144" s="5">
        <f t="shared" si="299"/>
        <v>1.0034025899480057</v>
      </c>
      <c r="AD1144" s="5">
        <f t="shared" si="300"/>
        <v>1.0034025899480057</v>
      </c>
    </row>
    <row r="1145" spans="15:30" x14ac:dyDescent="0.2">
      <c r="O1145" s="6">
        <f t="shared" si="285"/>
        <v>115.18999999999772</v>
      </c>
      <c r="P1145" s="6">
        <f t="shared" si="286"/>
        <v>115.19999999999773</v>
      </c>
      <c r="Q1145" s="5">
        <f t="shared" si="287"/>
        <v>1.0400739870462699</v>
      </c>
      <c r="R1145" s="5">
        <f t="shared" si="288"/>
        <v>1.0400739870462699</v>
      </c>
      <c r="S1145" s="5">
        <f t="shared" si="289"/>
        <v>1.0538333207579538</v>
      </c>
      <c r="T1145" s="5">
        <f t="shared" si="290"/>
        <v>1.0596074252538346</v>
      </c>
      <c r="U1145" s="5">
        <f t="shared" si="291"/>
        <v>1.0596074252538346</v>
      </c>
      <c r="V1145" s="5">
        <f t="shared" si="292"/>
        <v>1.0596074252538346</v>
      </c>
      <c r="W1145" s="5">
        <f t="shared" si="293"/>
        <v>1.0596074252538346</v>
      </c>
      <c r="X1145" s="5">
        <f t="shared" si="294"/>
        <v>1</v>
      </c>
      <c r="Y1145" s="5">
        <f t="shared" si="295"/>
        <v>1.0400739870462699</v>
      </c>
      <c r="Z1145" s="5">
        <f t="shared" si="296"/>
        <v>1</v>
      </c>
      <c r="AA1145" s="5">
        <f t="shared" si="297"/>
        <v>1.0033341310903092</v>
      </c>
      <c r="AB1145" s="5">
        <f t="shared" si="298"/>
        <v>1.0033341310903092</v>
      </c>
      <c r="AC1145" s="5">
        <f t="shared" si="299"/>
        <v>1.0033341310903092</v>
      </c>
      <c r="AD1145" s="5">
        <f t="shared" si="300"/>
        <v>1.0033341310903092</v>
      </c>
    </row>
    <row r="1146" spans="15:30" x14ac:dyDescent="0.2">
      <c r="O1146" s="6">
        <f t="shared" si="285"/>
        <v>115.28999999999772</v>
      </c>
      <c r="P1146" s="6">
        <f t="shared" si="286"/>
        <v>115.29999999999772</v>
      </c>
      <c r="Q1146" s="5">
        <f t="shared" si="287"/>
        <v>1.0398459129098816</v>
      </c>
      <c r="R1146" s="5">
        <f t="shared" si="288"/>
        <v>1.0398459129098816</v>
      </c>
      <c r="S1146" s="5">
        <f t="shared" si="289"/>
        <v>1.0535798532838716</v>
      </c>
      <c r="T1146" s="5">
        <f t="shared" si="290"/>
        <v>1.0593494228634688</v>
      </c>
      <c r="U1146" s="5">
        <f t="shared" si="291"/>
        <v>1.0593494228634688</v>
      </c>
      <c r="V1146" s="5">
        <f t="shared" si="292"/>
        <v>1.0593494228634688</v>
      </c>
      <c r="W1146" s="5">
        <f t="shared" si="293"/>
        <v>1.0593494228634688</v>
      </c>
      <c r="X1146" s="5">
        <f t="shared" si="294"/>
        <v>1</v>
      </c>
      <c r="Y1146" s="5">
        <f t="shared" si="295"/>
        <v>1.0398459129098816</v>
      </c>
      <c r="Z1146" s="5">
        <f t="shared" si="296"/>
        <v>1</v>
      </c>
      <c r="AA1146" s="5">
        <f t="shared" si="297"/>
        <v>1.0032664298547491</v>
      </c>
      <c r="AB1146" s="5">
        <f t="shared" si="298"/>
        <v>1.0032664298547491</v>
      </c>
      <c r="AC1146" s="5">
        <f t="shared" si="299"/>
        <v>1.0032664298547491</v>
      </c>
      <c r="AD1146" s="5">
        <f t="shared" si="300"/>
        <v>1.0032664298547491</v>
      </c>
    </row>
    <row r="1147" spans="15:30" x14ac:dyDescent="0.2">
      <c r="O1147" s="6">
        <f t="shared" si="285"/>
        <v>115.38999999999771</v>
      </c>
      <c r="P1147" s="6">
        <f t="shared" si="286"/>
        <v>115.39999999999772</v>
      </c>
      <c r="Q1147" s="5">
        <f t="shared" si="287"/>
        <v>1.0396187236957652</v>
      </c>
      <c r="R1147" s="5">
        <f t="shared" si="288"/>
        <v>1.0396187236957652</v>
      </c>
      <c r="S1147" s="5">
        <f t="shared" si="289"/>
        <v>1.0533272482081495</v>
      </c>
      <c r="T1147" s="5">
        <f t="shared" si="290"/>
        <v>1.0590922496933761</v>
      </c>
      <c r="U1147" s="5">
        <f t="shared" si="291"/>
        <v>1.0590922496933761</v>
      </c>
      <c r="V1147" s="5">
        <f t="shared" si="292"/>
        <v>1.0590922496933761</v>
      </c>
      <c r="W1147" s="5">
        <f t="shared" si="293"/>
        <v>1.0590922496933761</v>
      </c>
      <c r="X1147" s="5">
        <f t="shared" si="294"/>
        <v>1</v>
      </c>
      <c r="Y1147" s="5">
        <f t="shared" si="295"/>
        <v>1.0396187236957652</v>
      </c>
      <c r="Z1147" s="5">
        <f t="shared" si="296"/>
        <v>1</v>
      </c>
      <c r="AA1147" s="5">
        <f t="shared" si="297"/>
        <v>1.0031994841822043</v>
      </c>
      <c r="AB1147" s="5">
        <f t="shared" si="298"/>
        <v>1.0031994841822043</v>
      </c>
      <c r="AC1147" s="5">
        <f t="shared" si="299"/>
        <v>1.0031994841822043</v>
      </c>
      <c r="AD1147" s="5">
        <f t="shared" si="300"/>
        <v>1.0031994841822043</v>
      </c>
    </row>
    <row r="1148" spans="15:30" x14ac:dyDescent="0.2">
      <c r="O1148" s="6">
        <f t="shared" si="285"/>
        <v>115.48999999999771</v>
      </c>
      <c r="P1148" s="6">
        <f t="shared" si="286"/>
        <v>115.49999999999771</v>
      </c>
      <c r="Q1148" s="5">
        <f t="shared" si="287"/>
        <v>1.0393924168480586</v>
      </c>
      <c r="R1148" s="5">
        <f t="shared" si="288"/>
        <v>1.0393924168480586</v>
      </c>
      <c r="S1148" s="5">
        <f t="shared" si="289"/>
        <v>1.0530755030480536</v>
      </c>
      <c r="T1148" s="5">
        <f t="shared" si="290"/>
        <v>1.0588359033728882</v>
      </c>
      <c r="U1148" s="5">
        <f t="shared" si="291"/>
        <v>1.0588359033728882</v>
      </c>
      <c r="V1148" s="5">
        <f t="shared" si="292"/>
        <v>1.0588359033728882</v>
      </c>
      <c r="W1148" s="5">
        <f t="shared" si="293"/>
        <v>1.0588359033728882</v>
      </c>
      <c r="X1148" s="5">
        <f t="shared" si="294"/>
        <v>1</v>
      </c>
      <c r="Y1148" s="5">
        <f t="shared" si="295"/>
        <v>1.0393924168480586</v>
      </c>
      <c r="Z1148" s="5">
        <f t="shared" si="296"/>
        <v>1</v>
      </c>
      <c r="AA1148" s="5">
        <f t="shared" si="297"/>
        <v>1.0031332920217655</v>
      </c>
      <c r="AB1148" s="5">
        <f t="shared" si="298"/>
        <v>1.0031332920217655</v>
      </c>
      <c r="AC1148" s="5">
        <f t="shared" si="299"/>
        <v>1.0031332920217655</v>
      </c>
      <c r="AD1148" s="5">
        <f t="shared" si="300"/>
        <v>1.0031332920217655</v>
      </c>
    </row>
    <row r="1149" spans="15:30" x14ac:dyDescent="0.2">
      <c r="O1149" s="6">
        <f t="shared" si="285"/>
        <v>115.5899999999977</v>
      </c>
      <c r="P1149" s="6">
        <f t="shared" si="286"/>
        <v>115.59999999999771</v>
      </c>
      <c r="Q1149" s="5">
        <f t="shared" si="287"/>
        <v>1.0391669898210243</v>
      </c>
      <c r="R1149" s="5">
        <f t="shared" si="288"/>
        <v>1.0391669898210243</v>
      </c>
      <c r="S1149" s="5">
        <f t="shared" si="289"/>
        <v>1.0528246153305432</v>
      </c>
      <c r="T1149" s="5">
        <f t="shared" si="290"/>
        <v>1.0585803815404873</v>
      </c>
      <c r="U1149" s="5">
        <f t="shared" si="291"/>
        <v>1.0585803815404873</v>
      </c>
      <c r="V1149" s="5">
        <f t="shared" si="292"/>
        <v>1.0585803815404873</v>
      </c>
      <c r="W1149" s="5">
        <f t="shared" si="293"/>
        <v>1.0585803815404873</v>
      </c>
      <c r="X1149" s="5">
        <f t="shared" si="294"/>
        <v>1</v>
      </c>
      <c r="Y1149" s="5">
        <f t="shared" si="295"/>
        <v>1.0391669898210243</v>
      </c>
      <c r="Z1149" s="5">
        <f t="shared" si="296"/>
        <v>1</v>
      </c>
      <c r="AA1149" s="5">
        <f t="shared" si="297"/>
        <v>1.0030678513306965</v>
      </c>
      <c r="AB1149" s="5">
        <f t="shared" si="298"/>
        <v>1.0030678513306965</v>
      </c>
      <c r="AC1149" s="5">
        <f t="shared" si="299"/>
        <v>1.0030678513306965</v>
      </c>
      <c r="AD1149" s="5">
        <f t="shared" si="300"/>
        <v>1.0030678513306965</v>
      </c>
    </row>
    <row r="1150" spans="15:30" x14ac:dyDescent="0.2">
      <c r="O1150" s="6">
        <f t="shared" si="285"/>
        <v>115.6899999999977</v>
      </c>
      <c r="P1150" s="6">
        <f t="shared" si="286"/>
        <v>115.6999999999977</v>
      </c>
      <c r="Q1150" s="5">
        <f t="shared" si="287"/>
        <v>1.0389424400790002</v>
      </c>
      <c r="R1150" s="5">
        <f t="shared" si="288"/>
        <v>1.0389424400790002</v>
      </c>
      <c r="S1150" s="5">
        <f t="shared" si="289"/>
        <v>1.0525745825922221</v>
      </c>
      <c r="T1150" s="5">
        <f t="shared" si="290"/>
        <v>1.0583256818437612</v>
      </c>
      <c r="U1150" s="5">
        <f t="shared" si="291"/>
        <v>1.0583256818437612</v>
      </c>
      <c r="V1150" s="5">
        <f t="shared" si="292"/>
        <v>1.0583256818437612</v>
      </c>
      <c r="W1150" s="5">
        <f t="shared" si="293"/>
        <v>1.0583256818437612</v>
      </c>
      <c r="X1150" s="5">
        <f t="shared" si="294"/>
        <v>1</v>
      </c>
      <c r="Y1150" s="5">
        <f t="shared" si="295"/>
        <v>1.0389424400790002</v>
      </c>
      <c r="Z1150" s="5">
        <f t="shared" si="296"/>
        <v>1</v>
      </c>
      <c r="AA1150" s="5">
        <f t="shared" si="297"/>
        <v>1.0030031600743934</v>
      </c>
      <c r="AB1150" s="5">
        <f t="shared" si="298"/>
        <v>1.0030031600743934</v>
      </c>
      <c r="AC1150" s="5">
        <f t="shared" si="299"/>
        <v>1.0030031600743934</v>
      </c>
      <c r="AD1150" s="5">
        <f t="shared" si="300"/>
        <v>1.0030031600743934</v>
      </c>
    </row>
    <row r="1151" spans="15:30" x14ac:dyDescent="0.2">
      <c r="O1151" s="6">
        <f t="shared" si="285"/>
        <v>115.78999999999769</v>
      </c>
      <c r="P1151" s="6">
        <f t="shared" si="286"/>
        <v>115.79999999999769</v>
      </c>
      <c r="Q1151" s="5">
        <f t="shared" si="287"/>
        <v>1.0387187650963501</v>
      </c>
      <c r="R1151" s="5">
        <f t="shared" si="288"/>
        <v>1.0387187650963501</v>
      </c>
      <c r="S1151" s="5">
        <f t="shared" si="289"/>
        <v>1.0523254023792936</v>
      </c>
      <c r="T1151" s="5">
        <f t="shared" si="290"/>
        <v>1.0580718019393618</v>
      </c>
      <c r="U1151" s="5">
        <f t="shared" si="291"/>
        <v>1.0580718019393618</v>
      </c>
      <c r="V1151" s="5">
        <f t="shared" si="292"/>
        <v>1.0580718019393618</v>
      </c>
      <c r="W1151" s="5">
        <f t="shared" si="293"/>
        <v>1.0580718019393618</v>
      </c>
      <c r="X1151" s="5">
        <f t="shared" si="294"/>
        <v>1</v>
      </c>
      <c r="Y1151" s="5">
        <f t="shared" si="295"/>
        <v>1.0387187650963501</v>
      </c>
      <c r="Z1151" s="5">
        <f t="shared" si="296"/>
        <v>1</v>
      </c>
      <c r="AA1151" s="5">
        <f t="shared" si="297"/>
        <v>1.0029392162263446</v>
      </c>
      <c r="AB1151" s="5">
        <f t="shared" si="298"/>
        <v>1.0029392162263446</v>
      </c>
      <c r="AC1151" s="5">
        <f t="shared" si="299"/>
        <v>1.0029392162263446</v>
      </c>
      <c r="AD1151" s="5">
        <f t="shared" si="300"/>
        <v>1.0029392162263446</v>
      </c>
    </row>
    <row r="1152" spans="15:30" x14ac:dyDescent="0.2">
      <c r="O1152" s="6">
        <f t="shared" si="285"/>
        <v>115.88999999999768</v>
      </c>
      <c r="P1152" s="6">
        <f t="shared" si="286"/>
        <v>115.89999999999769</v>
      </c>
      <c r="Q1152" s="5">
        <f t="shared" si="287"/>
        <v>1.0384959623574144</v>
      </c>
      <c r="R1152" s="5">
        <f t="shared" si="288"/>
        <v>1.0384959623574144</v>
      </c>
      <c r="S1152" s="5">
        <f t="shared" si="289"/>
        <v>1.0520770722475126</v>
      </c>
      <c r="T1152" s="5">
        <f t="shared" si="290"/>
        <v>1.0578187394929597</v>
      </c>
      <c r="U1152" s="5">
        <f t="shared" si="291"/>
        <v>1.0578187394929597</v>
      </c>
      <c r="V1152" s="5">
        <f t="shared" si="292"/>
        <v>1.0578187394929597</v>
      </c>
      <c r="W1152" s="5">
        <f t="shared" si="293"/>
        <v>1.0578187394929597</v>
      </c>
      <c r="X1152" s="5">
        <f t="shared" si="294"/>
        <v>1</v>
      </c>
      <c r="Y1152" s="5">
        <f t="shared" si="295"/>
        <v>1.0384959623574144</v>
      </c>
      <c r="Z1152" s="5">
        <f t="shared" si="296"/>
        <v>1</v>
      </c>
      <c r="AA1152" s="5">
        <f t="shared" si="297"/>
        <v>1.002876017768092</v>
      </c>
      <c r="AB1152" s="5">
        <f t="shared" si="298"/>
        <v>1.002876017768092</v>
      </c>
      <c r="AC1152" s="5">
        <f t="shared" si="299"/>
        <v>1.002876017768092</v>
      </c>
      <c r="AD1152" s="5">
        <f t="shared" si="300"/>
        <v>1.002876017768092</v>
      </c>
    </row>
    <row r="1153" spans="15:30" x14ac:dyDescent="0.2">
      <c r="O1153" s="6">
        <f t="shared" si="285"/>
        <v>115.98999999999768</v>
      </c>
      <c r="P1153" s="6">
        <f t="shared" si="286"/>
        <v>115.99999999999768</v>
      </c>
      <c r="Q1153" s="5">
        <f t="shared" si="287"/>
        <v>1.0382740293564623</v>
      </c>
      <c r="R1153" s="5">
        <f t="shared" si="288"/>
        <v>1.0382740293564623</v>
      </c>
      <c r="S1153" s="5">
        <f t="shared" si="289"/>
        <v>1.051829589762141</v>
      </c>
      <c r="T1153" s="5">
        <f t="shared" si="290"/>
        <v>1.0575664921792023</v>
      </c>
      <c r="U1153" s="5">
        <f t="shared" si="291"/>
        <v>1.0575664921792023</v>
      </c>
      <c r="V1153" s="5">
        <f t="shared" si="292"/>
        <v>1.0575664921792023</v>
      </c>
      <c r="W1153" s="5">
        <f t="shared" si="293"/>
        <v>1.0575664921792023</v>
      </c>
      <c r="X1153" s="5">
        <f t="shared" si="294"/>
        <v>1</v>
      </c>
      <c r="Y1153" s="5">
        <f t="shared" si="295"/>
        <v>1.0382740293564623</v>
      </c>
      <c r="Z1153" s="5">
        <f t="shared" si="296"/>
        <v>1</v>
      </c>
      <c r="AA1153" s="5">
        <f t="shared" si="297"/>
        <v>1.0028135626891905</v>
      </c>
      <c r="AB1153" s="5">
        <f t="shared" si="298"/>
        <v>1.0028135626891905</v>
      </c>
      <c r="AC1153" s="5">
        <f t="shared" si="299"/>
        <v>1.0028135626891905</v>
      </c>
      <c r="AD1153" s="5">
        <f t="shared" si="300"/>
        <v>1.0028135626891905</v>
      </c>
    </row>
    <row r="1154" spans="15:30" x14ac:dyDescent="0.2">
      <c r="O1154" s="6">
        <f t="shared" si="285"/>
        <v>116.08999999999767</v>
      </c>
      <c r="P1154" s="6">
        <f t="shared" si="286"/>
        <v>116.09999999999768</v>
      </c>
      <c r="Q1154" s="5">
        <f t="shared" si="287"/>
        <v>1.0380529635976423</v>
      </c>
      <c r="R1154" s="5">
        <f t="shared" si="288"/>
        <v>1.0380529635976423</v>
      </c>
      <c r="S1154" s="5">
        <f t="shared" si="289"/>
        <v>1.051582952497901</v>
      </c>
      <c r="T1154" s="5">
        <f t="shared" si="290"/>
        <v>1.0573150576816712</v>
      </c>
      <c r="U1154" s="5">
        <f t="shared" si="291"/>
        <v>1.0573150576816712</v>
      </c>
      <c r="V1154" s="5">
        <f t="shared" si="292"/>
        <v>1.0573150576816712</v>
      </c>
      <c r="W1154" s="5">
        <f t="shared" si="293"/>
        <v>1.0573150576816712</v>
      </c>
      <c r="X1154" s="5">
        <f t="shared" si="294"/>
        <v>1</v>
      </c>
      <c r="Y1154" s="5">
        <f t="shared" si="295"/>
        <v>1.0380529635976423</v>
      </c>
      <c r="Z1154" s="5">
        <f t="shared" si="296"/>
        <v>1</v>
      </c>
      <c r="AA1154" s="5">
        <f t="shared" si="297"/>
        <v>1.0027518489871698</v>
      </c>
      <c r="AB1154" s="5">
        <f t="shared" si="298"/>
        <v>1.0027518489871698</v>
      </c>
      <c r="AC1154" s="5">
        <f t="shared" si="299"/>
        <v>1.0027518489871698</v>
      </c>
      <c r="AD1154" s="5">
        <f t="shared" si="300"/>
        <v>1.0027518489871698</v>
      </c>
    </row>
    <row r="1155" spans="15:30" x14ac:dyDescent="0.2">
      <c r="O1155" s="6">
        <f t="shared" ref="O1155:O1218" si="301">P1155-0.01</f>
        <v>116.18999999999767</v>
      </c>
      <c r="P1155" s="6">
        <f t="shared" si="286"/>
        <v>116.19999999999767</v>
      </c>
      <c r="Q1155" s="5">
        <f t="shared" si="287"/>
        <v>1.0378327625949355</v>
      </c>
      <c r="R1155" s="5">
        <f t="shared" si="288"/>
        <v>1.0378327625949355</v>
      </c>
      <c r="S1155" s="5">
        <f t="shared" si="289"/>
        <v>1.0513371580389304</v>
      </c>
      <c r="T1155" s="5">
        <f t="shared" si="290"/>
        <v>1.0570644336928388</v>
      </c>
      <c r="U1155" s="5">
        <f t="shared" si="291"/>
        <v>1.0570644336928388</v>
      </c>
      <c r="V1155" s="5">
        <f t="shared" si="292"/>
        <v>1.0570644336928388</v>
      </c>
      <c r="W1155" s="5">
        <f t="shared" si="293"/>
        <v>1.0570644336928388</v>
      </c>
      <c r="X1155" s="5">
        <f t="shared" si="294"/>
        <v>1</v>
      </c>
      <c r="Y1155" s="5">
        <f t="shared" si="295"/>
        <v>1.0378327625949355</v>
      </c>
      <c r="Z1155" s="5">
        <f t="shared" si="296"/>
        <v>1</v>
      </c>
      <c r="AA1155" s="5">
        <f t="shared" si="297"/>
        <v>1.002690874667495</v>
      </c>
      <c r="AB1155" s="5">
        <f t="shared" si="298"/>
        <v>1.002690874667495</v>
      </c>
      <c r="AC1155" s="5">
        <f t="shared" si="299"/>
        <v>1.002690874667495</v>
      </c>
      <c r="AD1155" s="5">
        <f t="shared" si="300"/>
        <v>1.002690874667495</v>
      </c>
    </row>
    <row r="1156" spans="15:30" x14ac:dyDescent="0.2">
      <c r="O1156" s="6">
        <f t="shared" si="301"/>
        <v>116.28999999999766</v>
      </c>
      <c r="P1156" s="6">
        <f t="shared" ref="P1156:P1219" si="302">P1155+0.1</f>
        <v>116.29999999999767</v>
      </c>
      <c r="Q1156" s="5">
        <f t="shared" ref="Q1156:Q1219" si="303">IF($P1156&gt;=$D$5,1,10^($C$5*LOG(MAX($P1156,$E$5)/$D$5)^2))</f>
        <v>1.0376134238721058</v>
      </c>
      <c r="R1156" s="5">
        <f t="shared" ref="R1156:R1219" si="304">IF($P1156&gt;=$D$6,1,10^($C$6*LOG(MAX($P1156,$E$6)/$D$6)^2))</f>
        <v>1.0376134238721058</v>
      </c>
      <c r="S1156" s="5">
        <f t="shared" ref="S1156:S1219" si="305">IF($P1156&gt;=$D$7,1,10^($C$7*LOG(MAX($P1156,$E$7)/$D$7)^2))</f>
        <v>1.0510922039787363</v>
      </c>
      <c r="T1156" s="5">
        <f t="shared" ref="T1156:T1219" si="306">IF($P1156&gt;=$D$8,1,10^($C$8*LOG(MAX($P1156,$E$8)/$D$8)^2))</f>
        <v>1.0568146179140268</v>
      </c>
      <c r="U1156" s="5">
        <f t="shared" ref="U1156:U1219" si="307">IF($P1156&gt;=$D$9,1,10^($C$9*LOG(MAX($P1156,$E$9)/$D$9)^2))</f>
        <v>1.0568146179140268</v>
      </c>
      <c r="V1156" s="5">
        <f t="shared" ref="V1156:V1219" si="308">IF($P1156&gt;=$D$10,1,10^($C$10*LOG(MAX($P1156,$E$10)/$D$10)^2))</f>
        <v>1.0568146179140268</v>
      </c>
      <c r="W1156" s="5">
        <f t="shared" ref="W1156:W1219" si="309">IF($P1156&gt;=$D$11,1,10^($C$11*LOG(MAX($P1156,$E$11)/$D$11)^2))</f>
        <v>1.0568146179140268</v>
      </c>
      <c r="X1156" s="5">
        <f t="shared" ref="X1156:X1219" si="310">IF($P1156&gt;=$H1158,1,10^($G$5*LOG(MAX($P1156,$I$5)/$H$5)^2))</f>
        <v>1</v>
      </c>
      <c r="Y1156" s="5">
        <f t="shared" ref="Y1156:Y1219" si="311">IF($P1156&gt;=$H$6,1,10^($G$6*LOG(MAX($P1156,$I$6)/$H$6)^2))</f>
        <v>1.0376134238721058</v>
      </c>
      <c r="Z1156" s="5">
        <f t="shared" ref="Z1156:Z1219" si="312">IF($P1156&gt;=$H$7,1,10^($G$7*LOG(MAX($P1156,$I$7)/$H$7)^2))</f>
        <v>1</v>
      </c>
      <c r="AA1156" s="5">
        <f t="shared" ref="AA1156:AA1219" si="313">IF(P1156&gt;=$H$8,1,10^($G$8*LOG(MAX($P1156,$I$8)/$H$8)^2))</f>
        <v>1.0026306377435279</v>
      </c>
      <c r="AB1156" s="5">
        <f t="shared" ref="AB1156:AB1219" si="314">IF($P1156&gt;=$H$9,1,10^($G$9*LOG(MAX($P1156,$I$9)/$H$9)^2))</f>
        <v>1.0026306377435279</v>
      </c>
      <c r="AC1156" s="5">
        <f t="shared" ref="AC1156:AC1219" si="315">IF($P1156&gt;=$H$10,1,10^($G$10*LOG(MAX($P1156,$I$10)/$H$10)^2))</f>
        <v>1.0026306377435279</v>
      </c>
      <c r="AD1156" s="5">
        <f t="shared" ref="AD1156:AD1219" si="316">IF($P1156&gt;=$H$11,1,10^($G$11*LOG(MAX($P1156,$I$11)/$H$11)^2))</f>
        <v>1.0026306377435279</v>
      </c>
    </row>
    <row r="1157" spans="15:30" x14ac:dyDescent="0.2">
      <c r="O1157" s="6">
        <f t="shared" si="301"/>
        <v>116.38999999999766</v>
      </c>
      <c r="P1157" s="6">
        <f t="shared" si="302"/>
        <v>116.39999999999766</v>
      </c>
      <c r="Q1157" s="5">
        <f t="shared" si="303"/>
        <v>1.0373949449626543</v>
      </c>
      <c r="R1157" s="5">
        <f t="shared" si="304"/>
        <v>1.0373949449626543</v>
      </c>
      <c r="S1157" s="5">
        <f t="shared" si="305"/>
        <v>1.0508480879201516</v>
      </c>
      <c r="T1157" s="5">
        <f t="shared" si="306"/>
        <v>1.0565656080553638</v>
      </c>
      <c r="U1157" s="5">
        <f t="shared" si="307"/>
        <v>1.0565656080553638</v>
      </c>
      <c r="V1157" s="5">
        <f t="shared" si="308"/>
        <v>1.0565656080553638</v>
      </c>
      <c r="W1157" s="5">
        <f t="shared" si="309"/>
        <v>1.0565656080553638</v>
      </c>
      <c r="X1157" s="5">
        <f t="shared" si="310"/>
        <v>1</v>
      </c>
      <c r="Y1157" s="5">
        <f t="shared" si="311"/>
        <v>1.0373949449626543</v>
      </c>
      <c r="Z1157" s="5">
        <f t="shared" si="312"/>
        <v>1</v>
      </c>
      <c r="AA1157" s="5">
        <f t="shared" si="313"/>
        <v>1.0025711362364891</v>
      </c>
      <c r="AB1157" s="5">
        <f t="shared" si="314"/>
        <v>1.0025711362364891</v>
      </c>
      <c r="AC1157" s="5">
        <f t="shared" si="315"/>
        <v>1.0025711362364891</v>
      </c>
      <c r="AD1157" s="5">
        <f t="shared" si="316"/>
        <v>1.0025711362364891</v>
      </c>
    </row>
    <row r="1158" spans="15:30" x14ac:dyDescent="0.2">
      <c r="O1158" s="6">
        <f t="shared" si="301"/>
        <v>116.48999999999765</v>
      </c>
      <c r="P1158" s="6">
        <f t="shared" si="302"/>
        <v>116.49999999999766</v>
      </c>
      <c r="Q1158" s="5">
        <f t="shared" si="303"/>
        <v>1.037177323409771</v>
      </c>
      <c r="R1158" s="5">
        <f t="shared" si="304"/>
        <v>1.037177323409771</v>
      </c>
      <c r="S1158" s="5">
        <f t="shared" si="305"/>
        <v>1.0506048074752889</v>
      </c>
      <c r="T1158" s="5">
        <f t="shared" si="306"/>
        <v>1.0563174018357433</v>
      </c>
      <c r="U1158" s="5">
        <f t="shared" si="307"/>
        <v>1.0563174018357433</v>
      </c>
      <c r="V1158" s="5">
        <f t="shared" si="308"/>
        <v>1.0563174018357433</v>
      </c>
      <c r="W1158" s="5">
        <f t="shared" si="309"/>
        <v>1.0563174018357433</v>
      </c>
      <c r="X1158" s="5">
        <f t="shared" si="310"/>
        <v>1</v>
      </c>
      <c r="Y1158" s="5">
        <f t="shared" si="311"/>
        <v>1.037177323409771</v>
      </c>
      <c r="Z1158" s="5">
        <f t="shared" si="312"/>
        <v>1</v>
      </c>
      <c r="AA1158" s="5">
        <f t="shared" si="313"/>
        <v>1.0025123681754187</v>
      </c>
      <c r="AB1158" s="5">
        <f t="shared" si="314"/>
        <v>1.0025123681754187</v>
      </c>
      <c r="AC1158" s="5">
        <f t="shared" si="315"/>
        <v>1.0025123681754187</v>
      </c>
      <c r="AD1158" s="5">
        <f t="shared" si="316"/>
        <v>1.0025123681754187</v>
      </c>
    </row>
    <row r="1159" spans="15:30" x14ac:dyDescent="0.2">
      <c r="O1159" s="6">
        <f t="shared" si="301"/>
        <v>116.58999999999764</v>
      </c>
      <c r="P1159" s="6">
        <f t="shared" si="302"/>
        <v>116.59999999999765</v>
      </c>
      <c r="Q1159" s="5">
        <f t="shared" si="303"/>
        <v>1.0369605567662878</v>
      </c>
      <c r="R1159" s="5">
        <f t="shared" si="304"/>
        <v>1.0369605567662878</v>
      </c>
      <c r="S1159" s="5">
        <f t="shared" si="305"/>
        <v>1.0503623602654968</v>
      </c>
      <c r="T1159" s="5">
        <f t="shared" si="306"/>
        <v>1.0560699969827829</v>
      </c>
      <c r="U1159" s="5">
        <f t="shared" si="307"/>
        <v>1.0560699969827829</v>
      </c>
      <c r="V1159" s="5">
        <f t="shared" si="308"/>
        <v>1.0560699969827829</v>
      </c>
      <c r="W1159" s="5">
        <f t="shared" si="309"/>
        <v>1.0560699969827829</v>
      </c>
      <c r="X1159" s="5">
        <f t="shared" si="310"/>
        <v>1</v>
      </c>
      <c r="Y1159" s="5">
        <f t="shared" si="311"/>
        <v>1.0369605567662878</v>
      </c>
      <c r="Z1159" s="5">
        <f t="shared" si="312"/>
        <v>1</v>
      </c>
      <c r="AA1159" s="5">
        <f t="shared" si="313"/>
        <v>1.0024543315971397</v>
      </c>
      <c r="AB1159" s="5">
        <f t="shared" si="314"/>
        <v>1.0024543315971397</v>
      </c>
      <c r="AC1159" s="5">
        <f t="shared" si="315"/>
        <v>1.0024543315971397</v>
      </c>
      <c r="AD1159" s="5">
        <f t="shared" si="316"/>
        <v>1.0024543315971397</v>
      </c>
    </row>
    <row r="1160" spans="15:30" x14ac:dyDescent="0.2">
      <c r="O1160" s="6">
        <f t="shared" si="301"/>
        <v>116.68999999999764</v>
      </c>
      <c r="P1160" s="6">
        <f t="shared" si="302"/>
        <v>116.69999999999764</v>
      </c>
      <c r="Q1160" s="5">
        <f t="shared" si="303"/>
        <v>1.0367446425946325</v>
      </c>
      <c r="R1160" s="5">
        <f t="shared" si="304"/>
        <v>1.0367446425946325</v>
      </c>
      <c r="S1160" s="5">
        <f t="shared" si="305"/>
        <v>1.0501207439213154</v>
      </c>
      <c r="T1160" s="5">
        <f t="shared" si="306"/>
        <v>1.0558233912327821</v>
      </c>
      <c r="U1160" s="5">
        <f t="shared" si="307"/>
        <v>1.0558233912327821</v>
      </c>
      <c r="V1160" s="5">
        <f t="shared" si="308"/>
        <v>1.0558233912327821</v>
      </c>
      <c r="W1160" s="5">
        <f t="shared" si="309"/>
        <v>1.0558233912327821</v>
      </c>
      <c r="X1160" s="5">
        <f t="shared" si="310"/>
        <v>1</v>
      </c>
      <c r="Y1160" s="5">
        <f t="shared" si="311"/>
        <v>1.0367446425946325</v>
      </c>
      <c r="Z1160" s="5">
        <f t="shared" si="312"/>
        <v>1</v>
      </c>
      <c r="AA1160" s="5">
        <f t="shared" si="313"/>
        <v>1.0023970245462186</v>
      </c>
      <c r="AB1160" s="5">
        <f t="shared" si="314"/>
        <v>1.0023970245462186</v>
      </c>
      <c r="AC1160" s="5">
        <f t="shared" si="315"/>
        <v>1.0023970245462186</v>
      </c>
      <c r="AD1160" s="5">
        <f t="shared" si="316"/>
        <v>1.0023970245462186</v>
      </c>
    </row>
    <row r="1161" spans="15:30" x14ac:dyDescent="0.2">
      <c r="O1161" s="6">
        <f t="shared" si="301"/>
        <v>116.78999999999763</v>
      </c>
      <c r="P1161" s="6">
        <f t="shared" si="302"/>
        <v>116.79999999999764</v>
      </c>
      <c r="Q1161" s="5">
        <f t="shared" si="303"/>
        <v>1.036529578466781</v>
      </c>
      <c r="R1161" s="5">
        <f t="shared" si="304"/>
        <v>1.036529578466781</v>
      </c>
      <c r="S1161" s="5">
        <f t="shared" si="305"/>
        <v>1.0498799560824326</v>
      </c>
      <c r="T1161" s="5">
        <f t="shared" si="306"/>
        <v>1.0555775823306812</v>
      </c>
      <c r="U1161" s="5">
        <f t="shared" si="307"/>
        <v>1.0555775823306812</v>
      </c>
      <c r="V1161" s="5">
        <f t="shared" si="308"/>
        <v>1.0555775823306812</v>
      </c>
      <c r="W1161" s="5">
        <f t="shared" si="309"/>
        <v>1.0555775823306812</v>
      </c>
      <c r="X1161" s="5">
        <f t="shared" si="310"/>
        <v>1</v>
      </c>
      <c r="Y1161" s="5">
        <f t="shared" si="311"/>
        <v>1.036529578466781</v>
      </c>
      <c r="Z1161" s="5">
        <f t="shared" si="312"/>
        <v>1</v>
      </c>
      <c r="AA1161" s="5">
        <f t="shared" si="313"/>
        <v>1.0023404450749289</v>
      </c>
      <c r="AB1161" s="5">
        <f t="shared" si="314"/>
        <v>1.0023404450749289</v>
      </c>
      <c r="AC1161" s="5">
        <f t="shared" si="315"/>
        <v>1.0023404450749289</v>
      </c>
      <c r="AD1161" s="5">
        <f t="shared" si="316"/>
        <v>1.0023404450749289</v>
      </c>
    </row>
    <row r="1162" spans="15:30" x14ac:dyDescent="0.2">
      <c r="O1162" s="6">
        <f t="shared" si="301"/>
        <v>116.88999999999763</v>
      </c>
      <c r="P1162" s="6">
        <f t="shared" si="302"/>
        <v>116.89999999999763</v>
      </c>
      <c r="Q1162" s="5">
        <f t="shared" si="303"/>
        <v>1.0363153619642125</v>
      </c>
      <c r="R1162" s="5">
        <f t="shared" si="304"/>
        <v>1.0363153619642125</v>
      </c>
      <c r="S1162" s="5">
        <f t="shared" si="305"/>
        <v>1.04963999439764</v>
      </c>
      <c r="T1162" s="5">
        <f t="shared" si="306"/>
        <v>1.0553325680300216</v>
      </c>
      <c r="U1162" s="5">
        <f t="shared" si="307"/>
        <v>1.0553325680300216</v>
      </c>
      <c r="V1162" s="5">
        <f t="shared" si="308"/>
        <v>1.0553325680300216</v>
      </c>
      <c r="W1162" s="5">
        <f t="shared" si="309"/>
        <v>1.0553325680300216</v>
      </c>
      <c r="X1162" s="5">
        <f t="shared" si="310"/>
        <v>1</v>
      </c>
      <c r="Y1162" s="5">
        <f t="shared" si="311"/>
        <v>1.0363153619642125</v>
      </c>
      <c r="Z1162" s="5">
        <f t="shared" si="312"/>
        <v>1</v>
      </c>
      <c r="AA1162" s="5">
        <f t="shared" si="313"/>
        <v>1.0022845912432137</v>
      </c>
      <c r="AB1162" s="5">
        <f t="shared" si="314"/>
        <v>1.0022845912432137</v>
      </c>
      <c r="AC1162" s="5">
        <f t="shared" si="315"/>
        <v>1.0022845912432137</v>
      </c>
      <c r="AD1162" s="5">
        <f t="shared" si="316"/>
        <v>1.0022845912432137</v>
      </c>
    </row>
    <row r="1163" spans="15:30" x14ac:dyDescent="0.2">
      <c r="O1163" s="6">
        <f t="shared" si="301"/>
        <v>116.98999999999762</v>
      </c>
      <c r="P1163" s="6">
        <f t="shared" si="302"/>
        <v>116.99999999999763</v>
      </c>
      <c r="Q1163" s="5">
        <f t="shared" si="303"/>
        <v>1.0361019906778626</v>
      </c>
      <c r="R1163" s="5">
        <f t="shared" si="304"/>
        <v>1.0361019906778626</v>
      </c>
      <c r="S1163" s="5">
        <f t="shared" si="305"/>
        <v>1.0494008565247901</v>
      </c>
      <c r="T1163" s="5">
        <f t="shared" si="306"/>
        <v>1.0550883460929033</v>
      </c>
      <c r="U1163" s="5">
        <f t="shared" si="307"/>
        <v>1.0550883460929033</v>
      </c>
      <c r="V1163" s="5">
        <f t="shared" si="308"/>
        <v>1.0550883460929033</v>
      </c>
      <c r="W1163" s="5">
        <f t="shared" si="309"/>
        <v>1.0550883460929033</v>
      </c>
      <c r="X1163" s="5">
        <f t="shared" si="310"/>
        <v>1</v>
      </c>
      <c r="Y1163" s="5">
        <f t="shared" si="311"/>
        <v>1.0361019906778626</v>
      </c>
      <c r="Z1163" s="5">
        <f t="shared" si="312"/>
        <v>1</v>
      </c>
      <c r="AA1163" s="5">
        <f t="shared" si="313"/>
        <v>1.002229461118648</v>
      </c>
      <c r="AB1163" s="5">
        <f t="shared" si="314"/>
        <v>1.002229461118648</v>
      </c>
      <c r="AC1163" s="5">
        <f t="shared" si="315"/>
        <v>1.002229461118648</v>
      </c>
      <c r="AD1163" s="5">
        <f t="shared" si="316"/>
        <v>1.002229461118648</v>
      </c>
    </row>
    <row r="1164" spans="15:30" x14ac:dyDescent="0.2">
      <c r="O1164" s="6">
        <f t="shared" si="301"/>
        <v>117.08999999999762</v>
      </c>
      <c r="P1164" s="6">
        <f t="shared" si="302"/>
        <v>117.09999999999762</v>
      </c>
      <c r="Q1164" s="5">
        <f t="shared" si="303"/>
        <v>1.0358894622080783</v>
      </c>
      <c r="R1164" s="5">
        <f t="shared" si="304"/>
        <v>1.0358894622080783</v>
      </c>
      <c r="S1164" s="5">
        <f t="shared" si="305"/>
        <v>1.0491625401307525</v>
      </c>
      <c r="T1164" s="5">
        <f t="shared" si="306"/>
        <v>1.0548449142899463</v>
      </c>
      <c r="U1164" s="5">
        <f t="shared" si="307"/>
        <v>1.0548449142899463</v>
      </c>
      <c r="V1164" s="5">
        <f t="shared" si="308"/>
        <v>1.0548449142899463</v>
      </c>
      <c r="W1164" s="5">
        <f t="shared" si="309"/>
        <v>1.0548449142899463</v>
      </c>
      <c r="X1164" s="5">
        <f t="shared" si="310"/>
        <v>1</v>
      </c>
      <c r="Y1164" s="5">
        <f t="shared" si="311"/>
        <v>1.0358894622080783</v>
      </c>
      <c r="Z1164" s="5">
        <f t="shared" si="312"/>
        <v>1</v>
      </c>
      <c r="AA1164" s="5">
        <f t="shared" si="313"/>
        <v>1.0021750527764022</v>
      </c>
      <c r="AB1164" s="5">
        <f t="shared" si="314"/>
        <v>1.0021750527764022</v>
      </c>
      <c r="AC1164" s="5">
        <f t="shared" si="315"/>
        <v>1.0021750527764022</v>
      </c>
      <c r="AD1164" s="5">
        <f t="shared" si="316"/>
        <v>1.0021750527764022</v>
      </c>
    </row>
    <row r="1165" spans="15:30" x14ac:dyDescent="0.2">
      <c r="O1165" s="6">
        <f t="shared" si="301"/>
        <v>117.18999999999761</v>
      </c>
      <c r="P1165" s="6">
        <f t="shared" si="302"/>
        <v>117.19999999999762</v>
      </c>
      <c r="Q1165" s="5">
        <f t="shared" si="303"/>
        <v>1.0356777741645722</v>
      </c>
      <c r="R1165" s="5">
        <f t="shared" si="304"/>
        <v>1.0356777741645722</v>
      </c>
      <c r="S1165" s="5">
        <f t="shared" si="305"/>
        <v>1.0489250428913708</v>
      </c>
      <c r="T1165" s="5">
        <f t="shared" si="306"/>
        <v>1.0546022704002491</v>
      </c>
      <c r="U1165" s="5">
        <f t="shared" si="307"/>
        <v>1.0546022704002491</v>
      </c>
      <c r="V1165" s="5">
        <f t="shared" si="308"/>
        <v>1.0546022704002491</v>
      </c>
      <c r="W1165" s="5">
        <f t="shared" si="309"/>
        <v>1.0546022704002491</v>
      </c>
      <c r="X1165" s="5">
        <f t="shared" si="310"/>
        <v>1</v>
      </c>
      <c r="Y1165" s="5">
        <f t="shared" si="311"/>
        <v>1.0356777741645722</v>
      </c>
      <c r="Z1165" s="5">
        <f t="shared" si="312"/>
        <v>1</v>
      </c>
      <c r="AA1165" s="5">
        <f t="shared" si="313"/>
        <v>1.0021213642992048</v>
      </c>
      <c r="AB1165" s="5">
        <f t="shared" si="314"/>
        <v>1.0021213642992048</v>
      </c>
      <c r="AC1165" s="5">
        <f t="shared" si="315"/>
        <v>1.0021213642992048</v>
      </c>
      <c r="AD1165" s="5">
        <f t="shared" si="316"/>
        <v>1.0021213642992048</v>
      </c>
    </row>
    <row r="1166" spans="15:30" x14ac:dyDescent="0.2">
      <c r="O1166" s="6">
        <f t="shared" si="301"/>
        <v>117.2899999999976</v>
      </c>
      <c r="P1166" s="6">
        <f t="shared" si="302"/>
        <v>117.29999999999761</v>
      </c>
      <c r="Q1166" s="5">
        <f t="shared" si="303"/>
        <v>1.0354669241663772</v>
      </c>
      <c r="R1166" s="5">
        <f t="shared" si="304"/>
        <v>1.0354669241663772</v>
      </c>
      <c r="S1166" s="5">
        <f t="shared" si="305"/>
        <v>1.0486883624914205</v>
      </c>
      <c r="T1166" s="5">
        <f t="shared" si="306"/>
        <v>1.0543604122113495</v>
      </c>
      <c r="U1166" s="5">
        <f t="shared" si="307"/>
        <v>1.0543604122113495</v>
      </c>
      <c r="V1166" s="5">
        <f t="shared" si="308"/>
        <v>1.0543604122113495</v>
      </c>
      <c r="W1166" s="5">
        <f t="shared" si="309"/>
        <v>1.0543604122113495</v>
      </c>
      <c r="X1166" s="5">
        <f t="shared" si="310"/>
        <v>1</v>
      </c>
      <c r="Y1166" s="5">
        <f t="shared" si="311"/>
        <v>1.0354669241663772</v>
      </c>
      <c r="Z1166" s="5">
        <f t="shared" si="312"/>
        <v>1</v>
      </c>
      <c r="AA1166" s="5">
        <f t="shared" si="313"/>
        <v>1.0020683937773072</v>
      </c>
      <c r="AB1166" s="5">
        <f t="shared" si="314"/>
        <v>1.0020683937773072</v>
      </c>
      <c r="AC1166" s="5">
        <f t="shared" si="315"/>
        <v>1.0020683937773072</v>
      </c>
      <c r="AD1166" s="5">
        <f t="shared" si="316"/>
        <v>1.0020683937773072</v>
      </c>
    </row>
    <row r="1167" spans="15:30" x14ac:dyDescent="0.2">
      <c r="O1167" s="6">
        <f t="shared" si="301"/>
        <v>117.3899999999976</v>
      </c>
      <c r="P1167" s="6">
        <f t="shared" si="302"/>
        <v>117.3999999999976</v>
      </c>
      <c r="Q1167" s="5">
        <f t="shared" si="303"/>
        <v>1.0352569098418021</v>
      </c>
      <c r="R1167" s="5">
        <f t="shared" si="304"/>
        <v>1.0352569098418021</v>
      </c>
      <c r="S1167" s="5">
        <f t="shared" si="305"/>
        <v>1.0484524966245665</v>
      </c>
      <c r="T1167" s="5">
        <f t="shared" si="306"/>
        <v>1.0541193375191844</v>
      </c>
      <c r="U1167" s="5">
        <f t="shared" si="307"/>
        <v>1.0541193375191844</v>
      </c>
      <c r="V1167" s="5">
        <f t="shared" si="308"/>
        <v>1.0541193375191844</v>
      </c>
      <c r="W1167" s="5">
        <f t="shared" si="309"/>
        <v>1.0541193375191844</v>
      </c>
      <c r="X1167" s="5">
        <f t="shared" si="310"/>
        <v>1</v>
      </c>
      <c r="Y1167" s="5">
        <f t="shared" si="311"/>
        <v>1.0352569098418021</v>
      </c>
      <c r="Z1167" s="5">
        <f t="shared" si="312"/>
        <v>1</v>
      </c>
      <c r="AA1167" s="5">
        <f t="shared" si="313"/>
        <v>1.0020161393084455</v>
      </c>
      <c r="AB1167" s="5">
        <f t="shared" si="314"/>
        <v>1.0020161393084455</v>
      </c>
      <c r="AC1167" s="5">
        <f t="shared" si="315"/>
        <v>1.0020161393084455</v>
      </c>
      <c r="AD1167" s="5">
        <f t="shared" si="316"/>
        <v>1.0020161393084455</v>
      </c>
    </row>
    <row r="1168" spans="15:30" x14ac:dyDescent="0.2">
      <c r="O1168" s="6">
        <f t="shared" si="301"/>
        <v>117.48999999999759</v>
      </c>
      <c r="P1168" s="6">
        <f t="shared" si="302"/>
        <v>117.4999999999976</v>
      </c>
      <c r="Q1168" s="5">
        <f t="shared" si="303"/>
        <v>1.0350477288283866</v>
      </c>
      <c r="R1168" s="5">
        <f t="shared" si="304"/>
        <v>1.0350477288283866</v>
      </c>
      <c r="S1168" s="5">
        <f t="shared" si="305"/>
        <v>1.04821744299332</v>
      </c>
      <c r="T1168" s="5">
        <f t="shared" si="306"/>
        <v>1.0538790441280508</v>
      </c>
      <c r="U1168" s="5">
        <f t="shared" si="307"/>
        <v>1.0538790441280508</v>
      </c>
      <c r="V1168" s="5">
        <f t="shared" si="308"/>
        <v>1.0538790441280508</v>
      </c>
      <c r="W1168" s="5">
        <f t="shared" si="309"/>
        <v>1.0538790441280508</v>
      </c>
      <c r="X1168" s="5">
        <f t="shared" si="310"/>
        <v>1</v>
      </c>
      <c r="Y1168" s="5">
        <f t="shared" si="311"/>
        <v>1.0350477288283866</v>
      </c>
      <c r="Z1168" s="5">
        <f t="shared" si="312"/>
        <v>1</v>
      </c>
      <c r="AA1168" s="5">
        <f t="shared" si="313"/>
        <v>1.0019645989978061</v>
      </c>
      <c r="AB1168" s="5">
        <f t="shared" si="314"/>
        <v>1.0019645989978061</v>
      </c>
      <c r="AC1168" s="5">
        <f t="shared" si="315"/>
        <v>1.0019645989978061</v>
      </c>
      <c r="AD1168" s="5">
        <f t="shared" si="316"/>
        <v>1.0019645989978061</v>
      </c>
    </row>
    <row r="1169" spans="15:30" x14ac:dyDescent="0.2">
      <c r="O1169" s="6">
        <f t="shared" si="301"/>
        <v>117.58999999999759</v>
      </c>
      <c r="P1169" s="6">
        <f t="shared" si="302"/>
        <v>117.59999999999759</v>
      </c>
      <c r="Q1169" s="5">
        <f t="shared" si="303"/>
        <v>1.0348393787728571</v>
      </c>
      <c r="R1169" s="5">
        <f t="shared" si="304"/>
        <v>1.0348393787728571</v>
      </c>
      <c r="S1169" s="5">
        <f t="shared" si="305"/>
        <v>1.0479831993089976</v>
      </c>
      <c r="T1169" s="5">
        <f t="shared" si="306"/>
        <v>1.0536395298505661</v>
      </c>
      <c r="U1169" s="5">
        <f t="shared" si="307"/>
        <v>1.0536395298505661</v>
      </c>
      <c r="V1169" s="5">
        <f t="shared" si="308"/>
        <v>1.0536395298505661</v>
      </c>
      <c r="W1169" s="5">
        <f t="shared" si="309"/>
        <v>1.0536395298505661</v>
      </c>
      <c r="X1169" s="5">
        <f t="shared" si="310"/>
        <v>1</v>
      </c>
      <c r="Y1169" s="5">
        <f t="shared" si="311"/>
        <v>1.0348393787728571</v>
      </c>
      <c r="Z1169" s="5">
        <f t="shared" si="312"/>
        <v>1</v>
      </c>
      <c r="AA1169" s="5">
        <f t="shared" si="313"/>
        <v>1.0019137709579888</v>
      </c>
      <c r="AB1169" s="5">
        <f t="shared" si="314"/>
        <v>1.0019137709579888</v>
      </c>
      <c r="AC1169" s="5">
        <f t="shared" si="315"/>
        <v>1.0019137709579888</v>
      </c>
      <c r="AD1169" s="5">
        <f t="shared" si="316"/>
        <v>1.0019137709579888</v>
      </c>
    </row>
    <row r="1170" spans="15:30" x14ac:dyDescent="0.2">
      <c r="O1170" s="6">
        <f t="shared" si="301"/>
        <v>117.68999999999758</v>
      </c>
      <c r="P1170" s="6">
        <f t="shared" si="302"/>
        <v>117.69999999999759</v>
      </c>
      <c r="Q1170" s="5">
        <f t="shared" si="303"/>
        <v>1.0346318573310824</v>
      </c>
      <c r="R1170" s="5">
        <f t="shared" si="304"/>
        <v>1.0346318573310824</v>
      </c>
      <c r="S1170" s="5">
        <f t="shared" si="305"/>
        <v>1.0477497632916786</v>
      </c>
      <c r="T1170" s="5">
        <f t="shared" si="306"/>
        <v>1.0534007925076285</v>
      </c>
      <c r="U1170" s="5">
        <f t="shared" si="307"/>
        <v>1.0534007925076285</v>
      </c>
      <c r="V1170" s="5">
        <f t="shared" si="308"/>
        <v>1.0534007925076285</v>
      </c>
      <c r="W1170" s="5">
        <f t="shared" si="309"/>
        <v>1.0534007925076285</v>
      </c>
      <c r="X1170" s="5">
        <f t="shared" si="310"/>
        <v>1</v>
      </c>
      <c r="Y1170" s="5">
        <f t="shared" si="311"/>
        <v>1.0346318573310824</v>
      </c>
      <c r="Z1170" s="5">
        <f t="shared" si="312"/>
        <v>1</v>
      </c>
      <c r="AA1170" s="5">
        <f t="shared" si="313"/>
        <v>1.0018636533089715</v>
      </c>
      <c r="AB1170" s="5">
        <f t="shared" si="314"/>
        <v>1.0018636533089715</v>
      </c>
      <c r="AC1170" s="5">
        <f t="shared" si="315"/>
        <v>1.0018636533089715</v>
      </c>
      <c r="AD1170" s="5">
        <f t="shared" si="316"/>
        <v>1.0018636533089715</v>
      </c>
    </row>
    <row r="1171" spans="15:30" x14ac:dyDescent="0.2">
      <c r="O1171" s="6">
        <f t="shared" si="301"/>
        <v>117.78999999999758</v>
      </c>
      <c r="P1171" s="6">
        <f t="shared" si="302"/>
        <v>117.79999999999758</v>
      </c>
      <c r="Q1171" s="5">
        <f t="shared" si="303"/>
        <v>1.0344251621680303</v>
      </c>
      <c r="R1171" s="5">
        <f t="shared" si="304"/>
        <v>1.0344251621680303</v>
      </c>
      <c r="S1171" s="5">
        <f t="shared" si="305"/>
        <v>1.0475171326701642</v>
      </c>
      <c r="T1171" s="5">
        <f t="shared" si="306"/>
        <v>1.0531628299283797</v>
      </c>
      <c r="U1171" s="5">
        <f t="shared" si="307"/>
        <v>1.0531628299283797</v>
      </c>
      <c r="V1171" s="5">
        <f t="shared" si="308"/>
        <v>1.0531628299283797</v>
      </c>
      <c r="W1171" s="5">
        <f t="shared" si="309"/>
        <v>1.0531628299283797</v>
      </c>
      <c r="X1171" s="5">
        <f t="shared" si="310"/>
        <v>1</v>
      </c>
      <c r="Y1171" s="5">
        <f t="shared" si="311"/>
        <v>1.0344251621680303</v>
      </c>
      <c r="Z1171" s="5">
        <f t="shared" si="312"/>
        <v>1</v>
      </c>
      <c r="AA1171" s="5">
        <f t="shared" si="313"/>
        <v>1.0018142441780749</v>
      </c>
      <c r="AB1171" s="5">
        <f t="shared" si="314"/>
        <v>1.0018142441780749</v>
      </c>
      <c r="AC1171" s="5">
        <f t="shared" si="315"/>
        <v>1.0018142441780749</v>
      </c>
      <c r="AD1171" s="5">
        <f t="shared" si="316"/>
        <v>1.0018142441780749</v>
      </c>
    </row>
    <row r="1172" spans="15:30" x14ac:dyDescent="0.2">
      <c r="O1172" s="6">
        <f t="shared" si="301"/>
        <v>117.88999999999757</v>
      </c>
      <c r="P1172" s="6">
        <f t="shared" si="302"/>
        <v>117.89999999999758</v>
      </c>
      <c r="Q1172" s="5">
        <f t="shared" si="303"/>
        <v>1.034219290957723</v>
      </c>
      <c r="R1172" s="5">
        <f t="shared" si="304"/>
        <v>1.034219290957723</v>
      </c>
      <c r="S1172" s="5">
        <f t="shared" si="305"/>
        <v>1.0472853051819362</v>
      </c>
      <c r="T1172" s="5">
        <f t="shared" si="306"/>
        <v>1.052925639950165</v>
      </c>
      <c r="U1172" s="5">
        <f t="shared" si="307"/>
        <v>1.052925639950165</v>
      </c>
      <c r="V1172" s="5">
        <f t="shared" si="308"/>
        <v>1.052925639950165</v>
      </c>
      <c r="W1172" s="5">
        <f t="shared" si="309"/>
        <v>1.052925639950165</v>
      </c>
      <c r="X1172" s="5">
        <f t="shared" si="310"/>
        <v>1</v>
      </c>
      <c r="Y1172" s="5">
        <f t="shared" si="311"/>
        <v>1.034219290957723</v>
      </c>
      <c r="Z1172" s="5">
        <f t="shared" si="312"/>
        <v>1</v>
      </c>
      <c r="AA1172" s="5">
        <f t="shared" si="313"/>
        <v>1.0017655416999263</v>
      </c>
      <c r="AB1172" s="5">
        <f t="shared" si="314"/>
        <v>1.0017655416999263</v>
      </c>
      <c r="AC1172" s="5">
        <f t="shared" si="315"/>
        <v>1.0017655416999263</v>
      </c>
      <c r="AD1172" s="5">
        <f t="shared" si="316"/>
        <v>1.0017655416999263</v>
      </c>
    </row>
    <row r="1173" spans="15:30" x14ac:dyDescent="0.2">
      <c r="O1173" s="6">
        <f t="shared" si="301"/>
        <v>117.98999999999756</v>
      </c>
      <c r="P1173" s="6">
        <f t="shared" si="302"/>
        <v>117.99999999999757</v>
      </c>
      <c r="Q1173" s="5">
        <f t="shared" si="303"/>
        <v>1.034014241383195</v>
      </c>
      <c r="R1173" s="5">
        <f t="shared" si="304"/>
        <v>1.034014241383195</v>
      </c>
      <c r="S1173" s="5">
        <f t="shared" si="305"/>
        <v>1.0470542785731147</v>
      </c>
      <c r="T1173" s="5">
        <f t="shared" si="306"/>
        <v>1.0526892204184948</v>
      </c>
      <c r="U1173" s="5">
        <f t="shared" si="307"/>
        <v>1.0526892204184948</v>
      </c>
      <c r="V1173" s="5">
        <f t="shared" si="308"/>
        <v>1.0526892204184948</v>
      </c>
      <c r="W1173" s="5">
        <f t="shared" si="309"/>
        <v>1.0526892204184948</v>
      </c>
      <c r="X1173" s="5">
        <f t="shared" si="310"/>
        <v>1</v>
      </c>
      <c r="Y1173" s="5">
        <f t="shared" si="311"/>
        <v>1.034014241383195</v>
      </c>
      <c r="Z1173" s="5">
        <f t="shared" si="312"/>
        <v>1</v>
      </c>
      <c r="AA1173" s="5">
        <f t="shared" si="313"/>
        <v>1.0017175440164261</v>
      </c>
      <c r="AB1173" s="5">
        <f t="shared" si="314"/>
        <v>1.0017175440164261</v>
      </c>
      <c r="AC1173" s="5">
        <f t="shared" si="315"/>
        <v>1.0017175440164261</v>
      </c>
      <c r="AD1173" s="5">
        <f t="shared" si="316"/>
        <v>1.0017175440164261</v>
      </c>
    </row>
    <row r="1174" spans="15:30" x14ac:dyDescent="0.2">
      <c r="O1174" s="6">
        <f t="shared" si="301"/>
        <v>118.08999999999756</v>
      </c>
      <c r="P1174" s="6">
        <f t="shared" si="302"/>
        <v>118.09999999999756</v>
      </c>
      <c r="Q1174" s="5">
        <f t="shared" si="303"/>
        <v>1.033810011136449</v>
      </c>
      <c r="R1174" s="5">
        <f t="shared" si="304"/>
        <v>1.033810011136449</v>
      </c>
      <c r="S1174" s="5">
        <f t="shared" si="305"/>
        <v>1.0468240505984192</v>
      </c>
      <c r="T1174" s="5">
        <f t="shared" si="306"/>
        <v>1.0524535691870069</v>
      </c>
      <c r="U1174" s="5">
        <f t="shared" si="307"/>
        <v>1.0524535691870069</v>
      </c>
      <c r="V1174" s="5">
        <f t="shared" si="308"/>
        <v>1.0524535691870069</v>
      </c>
      <c r="W1174" s="5">
        <f t="shared" si="309"/>
        <v>1.0524535691870069</v>
      </c>
      <c r="X1174" s="5">
        <f t="shared" si="310"/>
        <v>1</v>
      </c>
      <c r="Y1174" s="5">
        <f t="shared" si="311"/>
        <v>1.033810011136449</v>
      </c>
      <c r="Z1174" s="5">
        <f t="shared" si="312"/>
        <v>1</v>
      </c>
      <c r="AA1174" s="5">
        <f t="shared" si="313"/>
        <v>1.0016702492767113</v>
      </c>
      <c r="AB1174" s="5">
        <f t="shared" si="314"/>
        <v>1.0016702492767113</v>
      </c>
      <c r="AC1174" s="5">
        <f t="shared" si="315"/>
        <v>1.0016702492767113</v>
      </c>
      <c r="AD1174" s="5">
        <f t="shared" si="316"/>
        <v>1.0016702492767113</v>
      </c>
    </row>
    <row r="1175" spans="15:30" x14ac:dyDescent="0.2">
      <c r="O1175" s="6">
        <f t="shared" si="301"/>
        <v>118.18999999999755</v>
      </c>
      <c r="P1175" s="6">
        <f t="shared" si="302"/>
        <v>118.19999999999756</v>
      </c>
      <c r="Q1175" s="5">
        <f t="shared" si="303"/>
        <v>1.0336065979184135</v>
      </c>
      <c r="R1175" s="5">
        <f t="shared" si="304"/>
        <v>1.0336065979184135</v>
      </c>
      <c r="S1175" s="5">
        <f t="shared" si="305"/>
        <v>1.0465946190211268</v>
      </c>
      <c r="T1175" s="5">
        <f t="shared" si="306"/>
        <v>1.052218684117429</v>
      </c>
      <c r="U1175" s="5">
        <f t="shared" si="307"/>
        <v>1.052218684117429</v>
      </c>
      <c r="V1175" s="5">
        <f t="shared" si="308"/>
        <v>1.052218684117429</v>
      </c>
      <c r="W1175" s="5">
        <f t="shared" si="309"/>
        <v>1.052218684117429</v>
      </c>
      <c r="X1175" s="5">
        <f t="shared" si="310"/>
        <v>1</v>
      </c>
      <c r="Y1175" s="5">
        <f t="shared" si="311"/>
        <v>1.0336065979184135</v>
      </c>
      <c r="Z1175" s="5">
        <f t="shared" si="312"/>
        <v>1</v>
      </c>
      <c r="AA1175" s="5">
        <f t="shared" si="313"/>
        <v>1.0016236556371219</v>
      </c>
      <c r="AB1175" s="5">
        <f t="shared" si="314"/>
        <v>1.0016236556371219</v>
      </c>
      <c r="AC1175" s="5">
        <f t="shared" si="315"/>
        <v>1.0016236556371219</v>
      </c>
      <c r="AD1175" s="5">
        <f t="shared" si="316"/>
        <v>1.0016236556371219</v>
      </c>
    </row>
    <row r="1176" spans="15:30" x14ac:dyDescent="0.2">
      <c r="O1176" s="6">
        <f t="shared" si="301"/>
        <v>118.28999999999755</v>
      </c>
      <c r="P1176" s="6">
        <f t="shared" si="302"/>
        <v>118.29999999999755</v>
      </c>
      <c r="Q1176" s="5">
        <f t="shared" si="303"/>
        <v>1.0334039994388999</v>
      </c>
      <c r="R1176" s="5">
        <f t="shared" si="304"/>
        <v>1.0334039994388999</v>
      </c>
      <c r="S1176" s="5">
        <f t="shared" si="305"/>
        <v>1.0463659816130317</v>
      </c>
      <c r="T1176" s="5">
        <f t="shared" si="306"/>
        <v>1.0519845630795399</v>
      </c>
      <c r="U1176" s="5">
        <f t="shared" si="307"/>
        <v>1.0519845630795399</v>
      </c>
      <c r="V1176" s="5">
        <f t="shared" si="308"/>
        <v>1.0519845630795399</v>
      </c>
      <c r="W1176" s="5">
        <f t="shared" si="309"/>
        <v>1.0519845630795399</v>
      </c>
      <c r="X1176" s="5">
        <f t="shared" si="310"/>
        <v>1</v>
      </c>
      <c r="Y1176" s="5">
        <f t="shared" si="311"/>
        <v>1.0334039994388999</v>
      </c>
      <c r="Z1176" s="5">
        <f t="shared" si="312"/>
        <v>1</v>
      </c>
      <c r="AA1176" s="5">
        <f t="shared" si="313"/>
        <v>1.001577761261166</v>
      </c>
      <c r="AB1176" s="5">
        <f t="shared" si="314"/>
        <v>1.001577761261166</v>
      </c>
      <c r="AC1176" s="5">
        <f t="shared" si="315"/>
        <v>1.001577761261166</v>
      </c>
      <c r="AD1176" s="5">
        <f t="shared" si="316"/>
        <v>1.001577761261166</v>
      </c>
    </row>
    <row r="1177" spans="15:30" x14ac:dyDescent="0.2">
      <c r="O1177" s="6">
        <f t="shared" si="301"/>
        <v>118.38999999999754</v>
      </c>
      <c r="P1177" s="6">
        <f t="shared" si="302"/>
        <v>118.39999999999755</v>
      </c>
      <c r="Q1177" s="5">
        <f t="shared" si="303"/>
        <v>1.0332022134165604</v>
      </c>
      <c r="R1177" s="5">
        <f t="shared" si="304"/>
        <v>1.0332022134165604</v>
      </c>
      <c r="S1177" s="5">
        <f t="shared" si="305"/>
        <v>1.0461381361544058</v>
      </c>
      <c r="T1177" s="5">
        <f t="shared" si="306"/>
        <v>1.0517512039511323</v>
      </c>
      <c r="U1177" s="5">
        <f t="shared" si="307"/>
        <v>1.0517512039511323</v>
      </c>
      <c r="V1177" s="5">
        <f t="shared" si="308"/>
        <v>1.0517512039511323</v>
      </c>
      <c r="W1177" s="5">
        <f t="shared" si="309"/>
        <v>1.0517512039511323</v>
      </c>
      <c r="X1177" s="5">
        <f t="shared" si="310"/>
        <v>1</v>
      </c>
      <c r="Y1177" s="5">
        <f t="shared" si="311"/>
        <v>1.0332022134165604</v>
      </c>
      <c r="Z1177" s="5">
        <f t="shared" si="312"/>
        <v>1</v>
      </c>
      <c r="AA1177" s="5">
        <f t="shared" si="313"/>
        <v>1.0015325643194859</v>
      </c>
      <c r="AB1177" s="5">
        <f t="shared" si="314"/>
        <v>1.0015325643194859</v>
      </c>
      <c r="AC1177" s="5">
        <f t="shared" si="315"/>
        <v>1.0015325643194859</v>
      </c>
      <c r="AD1177" s="5">
        <f t="shared" si="316"/>
        <v>1.0015325643194859</v>
      </c>
    </row>
    <row r="1178" spans="15:30" x14ac:dyDescent="0.2">
      <c r="O1178" s="6">
        <f t="shared" si="301"/>
        <v>118.48999999999754</v>
      </c>
      <c r="P1178" s="6">
        <f t="shared" si="302"/>
        <v>118.49999999999754</v>
      </c>
      <c r="Q1178" s="5">
        <f t="shared" si="303"/>
        <v>1.0330012375788453</v>
      </c>
      <c r="R1178" s="5">
        <f t="shared" si="304"/>
        <v>1.0330012375788453</v>
      </c>
      <c r="S1178" s="5">
        <f t="shared" si="305"/>
        <v>1.0459110804339582</v>
      </c>
      <c r="T1178" s="5">
        <f t="shared" si="306"/>
        <v>1.0515186046179752</v>
      </c>
      <c r="U1178" s="5">
        <f t="shared" si="307"/>
        <v>1.0515186046179752</v>
      </c>
      <c r="V1178" s="5">
        <f t="shared" si="308"/>
        <v>1.0515186046179752</v>
      </c>
      <c r="W1178" s="5">
        <f t="shared" si="309"/>
        <v>1.0515186046179752</v>
      </c>
      <c r="X1178" s="5">
        <f t="shared" si="310"/>
        <v>1</v>
      </c>
      <c r="Y1178" s="5">
        <f t="shared" si="311"/>
        <v>1.0330012375788453</v>
      </c>
      <c r="Z1178" s="5">
        <f t="shared" si="312"/>
        <v>1</v>
      </c>
      <c r="AA1178" s="5">
        <f t="shared" si="313"/>
        <v>1.0014880629898231</v>
      </c>
      <c r="AB1178" s="5">
        <f t="shared" si="314"/>
        <v>1.0014880629898231</v>
      </c>
      <c r="AC1178" s="5">
        <f t="shared" si="315"/>
        <v>1.0014880629898231</v>
      </c>
      <c r="AD1178" s="5">
        <f t="shared" si="316"/>
        <v>1.0014880629898231</v>
      </c>
    </row>
    <row r="1179" spans="15:30" x14ac:dyDescent="0.2">
      <c r="O1179" s="6">
        <f t="shared" si="301"/>
        <v>118.58999999999753</v>
      </c>
      <c r="P1179" s="6">
        <f t="shared" si="302"/>
        <v>118.59999999999754</v>
      </c>
      <c r="Q1179" s="5">
        <f t="shared" si="303"/>
        <v>1.0328010696619621</v>
      </c>
      <c r="R1179" s="5">
        <f t="shared" si="304"/>
        <v>1.0328010696619621</v>
      </c>
      <c r="S1179" s="5">
        <f t="shared" si="305"/>
        <v>1.0456848122487961</v>
      </c>
      <c r="T1179" s="5">
        <f t="shared" si="306"/>
        <v>1.0512867629737779</v>
      </c>
      <c r="U1179" s="5">
        <f t="shared" si="307"/>
        <v>1.0512867629737779</v>
      </c>
      <c r="V1179" s="5">
        <f t="shared" si="308"/>
        <v>1.0512867629737779</v>
      </c>
      <c r="W1179" s="5">
        <f t="shared" si="309"/>
        <v>1.0512867629737779</v>
      </c>
      <c r="X1179" s="5">
        <f t="shared" si="310"/>
        <v>1</v>
      </c>
      <c r="Y1179" s="5">
        <f t="shared" si="311"/>
        <v>1.0328010696619621</v>
      </c>
      <c r="Z1179" s="5">
        <f t="shared" si="312"/>
        <v>1</v>
      </c>
      <c r="AA1179" s="5">
        <f t="shared" si="313"/>
        <v>1.0014442554569851</v>
      </c>
      <c r="AB1179" s="5">
        <f t="shared" si="314"/>
        <v>1.0014442554569851</v>
      </c>
      <c r="AC1179" s="5">
        <f t="shared" si="315"/>
        <v>1.0014442554569851</v>
      </c>
      <c r="AD1179" s="5">
        <f t="shared" si="316"/>
        <v>1.0014442554569851</v>
      </c>
    </row>
    <row r="1180" spans="15:30" x14ac:dyDescent="0.2">
      <c r="O1180" s="6">
        <f t="shared" si="301"/>
        <v>118.68999999999753</v>
      </c>
      <c r="P1180" s="6">
        <f t="shared" si="302"/>
        <v>118.69999999999753</v>
      </c>
      <c r="Q1180" s="5">
        <f t="shared" si="303"/>
        <v>1.0326017074108325</v>
      </c>
      <c r="R1180" s="5">
        <f t="shared" si="304"/>
        <v>1.0326017074108325</v>
      </c>
      <c r="S1180" s="5">
        <f t="shared" si="305"/>
        <v>1.0454593294043841</v>
      </c>
      <c r="T1180" s="5">
        <f t="shared" si="306"/>
        <v>1.0510556769201511</v>
      </c>
      <c r="U1180" s="5">
        <f t="shared" si="307"/>
        <v>1.0510556769201511</v>
      </c>
      <c r="V1180" s="5">
        <f t="shared" si="308"/>
        <v>1.0510556769201511</v>
      </c>
      <c r="W1180" s="5">
        <f t="shared" si="309"/>
        <v>1.0510556769201511</v>
      </c>
      <c r="X1180" s="5">
        <f t="shared" si="310"/>
        <v>1</v>
      </c>
      <c r="Y1180" s="5">
        <f t="shared" si="311"/>
        <v>1.0326017074108325</v>
      </c>
      <c r="Z1180" s="5">
        <f t="shared" si="312"/>
        <v>1</v>
      </c>
      <c r="AA1180" s="5">
        <f t="shared" si="313"/>
        <v>1.0014011399128124</v>
      </c>
      <c r="AB1180" s="5">
        <f t="shared" si="314"/>
        <v>1.0014011399128124</v>
      </c>
      <c r="AC1180" s="5">
        <f t="shared" si="315"/>
        <v>1.0014011399128124</v>
      </c>
      <c r="AD1180" s="5">
        <f t="shared" si="316"/>
        <v>1.0014011399128124</v>
      </c>
    </row>
    <row r="1181" spans="15:30" x14ac:dyDescent="0.2">
      <c r="O1181" s="6">
        <f t="shared" si="301"/>
        <v>118.78999999999752</v>
      </c>
      <c r="P1181" s="6">
        <f t="shared" si="302"/>
        <v>118.79999999999752</v>
      </c>
      <c r="Q1181" s="5">
        <f t="shared" si="303"/>
        <v>1.0324031485790521</v>
      </c>
      <c r="R1181" s="5">
        <f t="shared" si="304"/>
        <v>1.0324031485790521</v>
      </c>
      <c r="S1181" s="5">
        <f t="shared" si="305"/>
        <v>1.045234629714507</v>
      </c>
      <c r="T1181" s="5">
        <f t="shared" si="306"/>
        <v>1.050825344366572</v>
      </c>
      <c r="U1181" s="5">
        <f t="shared" si="307"/>
        <v>1.050825344366572</v>
      </c>
      <c r="V1181" s="5">
        <f t="shared" si="308"/>
        <v>1.050825344366572</v>
      </c>
      <c r="W1181" s="5">
        <f t="shared" si="309"/>
        <v>1.050825344366572</v>
      </c>
      <c r="X1181" s="5">
        <f t="shared" si="310"/>
        <v>1</v>
      </c>
      <c r="Y1181" s="5">
        <f t="shared" si="311"/>
        <v>1.0324031485790521</v>
      </c>
      <c r="Z1181" s="5">
        <f t="shared" si="312"/>
        <v>1</v>
      </c>
      <c r="AA1181" s="5">
        <f t="shared" si="313"/>
        <v>1.0013587145561431</v>
      </c>
      <c r="AB1181" s="5">
        <f t="shared" si="314"/>
        <v>1.0013587145561431</v>
      </c>
      <c r="AC1181" s="5">
        <f t="shared" si="315"/>
        <v>1.0013587145561431</v>
      </c>
      <c r="AD1181" s="5">
        <f t="shared" si="316"/>
        <v>1.0013587145561431</v>
      </c>
    </row>
    <row r="1182" spans="15:30" x14ac:dyDescent="0.2">
      <c r="O1182" s="6">
        <f t="shared" si="301"/>
        <v>118.88999999999751</v>
      </c>
      <c r="P1182" s="6">
        <f t="shared" si="302"/>
        <v>118.89999999999752</v>
      </c>
      <c r="Q1182" s="5">
        <f t="shared" si="303"/>
        <v>1.0322053909288487</v>
      </c>
      <c r="R1182" s="5">
        <f t="shared" si="304"/>
        <v>1.0322053909288487</v>
      </c>
      <c r="S1182" s="5">
        <f t="shared" si="305"/>
        <v>1.0450107110012283</v>
      </c>
      <c r="T1182" s="5">
        <f t="shared" si="306"/>
        <v>1.0505957632303469</v>
      </c>
      <c r="U1182" s="5">
        <f t="shared" si="307"/>
        <v>1.0505957632303469</v>
      </c>
      <c r="V1182" s="5">
        <f t="shared" si="308"/>
        <v>1.0505957632303469</v>
      </c>
      <c r="W1182" s="5">
        <f t="shared" si="309"/>
        <v>1.0505957632303469</v>
      </c>
      <c r="X1182" s="5">
        <f t="shared" si="310"/>
        <v>1</v>
      </c>
      <c r="Y1182" s="5">
        <f t="shared" si="311"/>
        <v>1.0322053909288487</v>
      </c>
      <c r="Z1182" s="5">
        <f t="shared" si="312"/>
        <v>1</v>
      </c>
      <c r="AA1182" s="5">
        <f t="shared" si="313"/>
        <v>1.0013169775927817</v>
      </c>
      <c r="AB1182" s="5">
        <f t="shared" si="314"/>
        <v>1.0013169775927817</v>
      </c>
      <c r="AC1182" s="5">
        <f t="shared" si="315"/>
        <v>1.0013169775927817</v>
      </c>
      <c r="AD1182" s="5">
        <f t="shared" si="316"/>
        <v>1.0013169775927817</v>
      </c>
    </row>
    <row r="1183" spans="15:30" x14ac:dyDescent="0.2">
      <c r="O1183" s="6">
        <f t="shared" si="301"/>
        <v>118.98999999999751</v>
      </c>
      <c r="P1183" s="6">
        <f t="shared" si="302"/>
        <v>118.99999999999751</v>
      </c>
      <c r="Q1183" s="5">
        <f t="shared" si="303"/>
        <v>1.0320084322310412</v>
      </c>
      <c r="R1183" s="5">
        <f t="shared" si="304"/>
        <v>1.0320084322310412</v>
      </c>
      <c r="S1183" s="5">
        <f t="shared" si="305"/>
        <v>1.044787571094854</v>
      </c>
      <c r="T1183" s="5">
        <f t="shared" si="306"/>
        <v>1.0503669314365744</v>
      </c>
      <c r="U1183" s="5">
        <f t="shared" si="307"/>
        <v>1.0503669314365744</v>
      </c>
      <c r="V1183" s="5">
        <f t="shared" si="308"/>
        <v>1.0503669314365744</v>
      </c>
      <c r="W1183" s="5">
        <f t="shared" si="309"/>
        <v>1.0503669314365744</v>
      </c>
      <c r="X1183" s="5">
        <f t="shared" si="310"/>
        <v>1</v>
      </c>
      <c r="Y1183" s="5">
        <f t="shared" si="311"/>
        <v>1.0320084322310412</v>
      </c>
      <c r="Z1183" s="5">
        <f t="shared" si="312"/>
        <v>1</v>
      </c>
      <c r="AA1183" s="5">
        <f t="shared" si="313"/>
        <v>1.0012759272354641</v>
      </c>
      <c r="AB1183" s="5">
        <f t="shared" si="314"/>
        <v>1.0012759272354641</v>
      </c>
      <c r="AC1183" s="5">
        <f t="shared" si="315"/>
        <v>1.0012759272354641</v>
      </c>
      <c r="AD1183" s="5">
        <f t="shared" si="316"/>
        <v>1.0012759272354641</v>
      </c>
    </row>
    <row r="1184" spans="15:30" x14ac:dyDescent="0.2">
      <c r="O1184" s="6">
        <f t="shared" si="301"/>
        <v>119.0899999999975</v>
      </c>
      <c r="P1184" s="6">
        <f t="shared" si="302"/>
        <v>119.09999999999751</v>
      </c>
      <c r="Q1184" s="5">
        <f t="shared" si="303"/>
        <v>1.0318122702649992</v>
      </c>
      <c r="R1184" s="5">
        <f t="shared" si="304"/>
        <v>1.0318122702649992</v>
      </c>
      <c r="S1184" s="5">
        <f t="shared" si="305"/>
        <v>1.0445652078338912</v>
      </c>
      <c r="T1184" s="5">
        <f t="shared" si="306"/>
        <v>1.0501388469181108</v>
      </c>
      <c r="U1184" s="5">
        <f t="shared" si="307"/>
        <v>1.0501388469181108</v>
      </c>
      <c r="V1184" s="5">
        <f t="shared" si="308"/>
        <v>1.0501388469181108</v>
      </c>
      <c r="W1184" s="5">
        <f t="shared" si="309"/>
        <v>1.0501388469181108</v>
      </c>
      <c r="X1184" s="5">
        <f t="shared" si="310"/>
        <v>1</v>
      </c>
      <c r="Y1184" s="5">
        <f t="shared" si="311"/>
        <v>1.0318122702649992</v>
      </c>
      <c r="Z1184" s="5">
        <f t="shared" si="312"/>
        <v>1</v>
      </c>
      <c r="AA1184" s="5">
        <f t="shared" si="313"/>
        <v>1.001235561703826</v>
      </c>
      <c r="AB1184" s="5">
        <f t="shared" si="314"/>
        <v>1.001235561703826</v>
      </c>
      <c r="AC1184" s="5">
        <f t="shared" si="315"/>
        <v>1.001235561703826</v>
      </c>
      <c r="AD1184" s="5">
        <f t="shared" si="316"/>
        <v>1.001235561703826</v>
      </c>
    </row>
    <row r="1185" spans="15:30" x14ac:dyDescent="0.2">
      <c r="O1185" s="6">
        <f t="shared" si="301"/>
        <v>119.1899999999975</v>
      </c>
      <c r="P1185" s="6">
        <f t="shared" si="302"/>
        <v>119.1999999999975</v>
      </c>
      <c r="Q1185" s="5">
        <f t="shared" si="303"/>
        <v>1.0316169028186024</v>
      </c>
      <c r="R1185" s="5">
        <f t="shared" si="304"/>
        <v>1.0316169028186024</v>
      </c>
      <c r="S1185" s="5">
        <f t="shared" si="305"/>
        <v>1.0443436190650124</v>
      </c>
      <c r="T1185" s="5">
        <f t="shared" si="306"/>
        <v>1.0499115076155319</v>
      </c>
      <c r="U1185" s="5">
        <f t="shared" si="307"/>
        <v>1.0499115076155319</v>
      </c>
      <c r="V1185" s="5">
        <f t="shared" si="308"/>
        <v>1.0499115076155319</v>
      </c>
      <c r="W1185" s="5">
        <f t="shared" si="309"/>
        <v>1.0499115076155319</v>
      </c>
      <c r="X1185" s="5">
        <f t="shared" si="310"/>
        <v>1</v>
      </c>
      <c r="Y1185" s="5">
        <f t="shared" si="311"/>
        <v>1.0316169028186024</v>
      </c>
      <c r="Z1185" s="5">
        <f t="shared" si="312"/>
        <v>1</v>
      </c>
      <c r="AA1185" s="5">
        <f t="shared" si="313"/>
        <v>1.0011958792243694</v>
      </c>
      <c r="AB1185" s="5">
        <f t="shared" si="314"/>
        <v>1.0011958792243694</v>
      </c>
      <c r="AC1185" s="5">
        <f t="shared" si="315"/>
        <v>1.0011958792243694</v>
      </c>
      <c r="AD1185" s="5">
        <f t="shared" si="316"/>
        <v>1.0011958792243694</v>
      </c>
    </row>
    <row r="1186" spans="15:30" x14ac:dyDescent="0.2">
      <c r="O1186" s="6">
        <f t="shared" si="301"/>
        <v>119.28999999999749</v>
      </c>
      <c r="P1186" s="6">
        <f t="shared" si="302"/>
        <v>119.2999999999975</v>
      </c>
      <c r="Q1186" s="5">
        <f t="shared" si="303"/>
        <v>1.0314223276881997</v>
      </c>
      <c r="R1186" s="5">
        <f t="shared" si="304"/>
        <v>1.0314223276881997</v>
      </c>
      <c r="S1186" s="5">
        <f t="shared" si="305"/>
        <v>1.0441228026430154</v>
      </c>
      <c r="T1186" s="5">
        <f t="shared" si="306"/>
        <v>1.0496849114770994</v>
      </c>
      <c r="U1186" s="5">
        <f t="shared" si="307"/>
        <v>1.0496849114770994</v>
      </c>
      <c r="V1186" s="5">
        <f t="shared" si="308"/>
        <v>1.0496849114770994</v>
      </c>
      <c r="W1186" s="5">
        <f t="shared" si="309"/>
        <v>1.0496849114770994</v>
      </c>
      <c r="X1186" s="5">
        <f t="shared" si="310"/>
        <v>1</v>
      </c>
      <c r="Y1186" s="5">
        <f t="shared" si="311"/>
        <v>1.0314223276881997</v>
      </c>
      <c r="Z1186" s="5">
        <f t="shared" si="312"/>
        <v>1</v>
      </c>
      <c r="AA1186" s="5">
        <f t="shared" si="313"/>
        <v>1.0011568780304305</v>
      </c>
      <c r="AB1186" s="5">
        <f t="shared" si="314"/>
        <v>1.0011568780304305</v>
      </c>
      <c r="AC1186" s="5">
        <f t="shared" si="315"/>
        <v>1.0011568780304305</v>
      </c>
      <c r="AD1186" s="5">
        <f t="shared" si="316"/>
        <v>1.0011568780304305</v>
      </c>
    </row>
    <row r="1187" spans="15:30" x14ac:dyDescent="0.2">
      <c r="O1187" s="6">
        <f t="shared" si="301"/>
        <v>119.38999999999749</v>
      </c>
      <c r="P1187" s="6">
        <f t="shared" si="302"/>
        <v>119.39999999999749</v>
      </c>
      <c r="Q1187" s="5">
        <f t="shared" si="303"/>
        <v>1.0312285426785706</v>
      </c>
      <c r="R1187" s="5">
        <f t="shared" si="304"/>
        <v>1.0312285426785706</v>
      </c>
      <c r="S1187" s="5">
        <f t="shared" si="305"/>
        <v>1.0439027564307863</v>
      </c>
      <c r="T1187" s="5">
        <f t="shared" si="306"/>
        <v>1.0494590564587247</v>
      </c>
      <c r="U1187" s="5">
        <f t="shared" si="307"/>
        <v>1.0494590564587247</v>
      </c>
      <c r="V1187" s="5">
        <f t="shared" si="308"/>
        <v>1.0494590564587247</v>
      </c>
      <c r="W1187" s="5">
        <f t="shared" si="309"/>
        <v>1.0494590564587247</v>
      </c>
      <c r="X1187" s="5">
        <f t="shared" si="310"/>
        <v>1</v>
      </c>
      <c r="Y1187" s="5">
        <f t="shared" si="311"/>
        <v>1.0312285426785706</v>
      </c>
      <c r="Z1187" s="5">
        <f t="shared" si="312"/>
        <v>1</v>
      </c>
      <c r="AA1187" s="5">
        <f t="shared" si="313"/>
        <v>1.0011185563621472</v>
      </c>
      <c r="AB1187" s="5">
        <f t="shared" si="314"/>
        <v>1.0011185563621472</v>
      </c>
      <c r="AC1187" s="5">
        <f t="shared" si="315"/>
        <v>1.0011185563621472</v>
      </c>
      <c r="AD1187" s="5">
        <f t="shared" si="316"/>
        <v>1.0011185563621472</v>
      </c>
    </row>
    <row r="1188" spans="15:30" x14ac:dyDescent="0.2">
      <c r="O1188" s="6">
        <f t="shared" si="301"/>
        <v>119.48999999999748</v>
      </c>
      <c r="P1188" s="6">
        <f t="shared" si="302"/>
        <v>119.49999999999748</v>
      </c>
      <c r="Q1188" s="5">
        <f t="shared" si="303"/>
        <v>1.0310355456028832</v>
      </c>
      <c r="R1188" s="5">
        <f t="shared" si="304"/>
        <v>1.0310355456028832</v>
      </c>
      <c r="S1188" s="5">
        <f t="shared" si="305"/>
        <v>1.0436834782992617</v>
      </c>
      <c r="T1188" s="5">
        <f t="shared" si="306"/>
        <v>1.0492339405239324</v>
      </c>
      <c r="U1188" s="5">
        <f t="shared" si="307"/>
        <v>1.0492339405239324</v>
      </c>
      <c r="V1188" s="5">
        <f t="shared" si="308"/>
        <v>1.0492339405239324</v>
      </c>
      <c r="W1188" s="5">
        <f t="shared" si="309"/>
        <v>1.0492339405239324</v>
      </c>
      <c r="X1188" s="5">
        <f t="shared" si="310"/>
        <v>1</v>
      </c>
      <c r="Y1188" s="5">
        <f t="shared" si="311"/>
        <v>1.0310355456028832</v>
      </c>
      <c r="Z1188" s="5">
        <f t="shared" si="312"/>
        <v>1</v>
      </c>
      <c r="AA1188" s="5">
        <f t="shared" si="313"/>
        <v>1.0010809124664262</v>
      </c>
      <c r="AB1188" s="5">
        <f t="shared" si="314"/>
        <v>1.0010809124664262</v>
      </c>
      <c r="AC1188" s="5">
        <f t="shared" si="315"/>
        <v>1.0010809124664262</v>
      </c>
      <c r="AD1188" s="5">
        <f t="shared" si="316"/>
        <v>1.0010809124664262</v>
      </c>
    </row>
    <row r="1189" spans="15:30" x14ac:dyDescent="0.2">
      <c r="O1189" s="6">
        <f t="shared" si="301"/>
        <v>119.58999999999747</v>
      </c>
      <c r="P1189" s="6">
        <f t="shared" si="302"/>
        <v>119.59999999999748</v>
      </c>
      <c r="Q1189" s="5">
        <f t="shared" si="303"/>
        <v>1.0308433342826575</v>
      </c>
      <c r="R1189" s="5">
        <f t="shared" si="304"/>
        <v>1.0308433342826575</v>
      </c>
      <c r="S1189" s="5">
        <f t="shared" si="305"/>
        <v>1.0434649661273905</v>
      </c>
      <c r="T1189" s="5">
        <f t="shared" si="306"/>
        <v>1.0490095616438269</v>
      </c>
      <c r="U1189" s="5">
        <f t="shared" si="307"/>
        <v>1.0490095616438269</v>
      </c>
      <c r="V1189" s="5">
        <f t="shared" si="308"/>
        <v>1.0490095616438269</v>
      </c>
      <c r="W1189" s="5">
        <f t="shared" si="309"/>
        <v>1.0490095616438269</v>
      </c>
      <c r="X1189" s="5">
        <f t="shared" si="310"/>
        <v>1</v>
      </c>
      <c r="Y1189" s="5">
        <f t="shared" si="311"/>
        <v>1.0308433342826575</v>
      </c>
      <c r="Z1189" s="5">
        <f t="shared" si="312"/>
        <v>1</v>
      </c>
      <c r="AA1189" s="5">
        <f t="shared" si="313"/>
        <v>1.0010439445969124</v>
      </c>
      <c r="AB1189" s="5">
        <f t="shared" si="314"/>
        <v>1.0010439445969124</v>
      </c>
      <c r="AC1189" s="5">
        <f t="shared" si="315"/>
        <v>1.0010439445969124</v>
      </c>
      <c r="AD1189" s="5">
        <f t="shared" si="316"/>
        <v>1.0010439445969124</v>
      </c>
    </row>
    <row r="1190" spans="15:30" x14ac:dyDescent="0.2">
      <c r="O1190" s="6">
        <f t="shared" si="301"/>
        <v>119.68999999999747</v>
      </c>
      <c r="P1190" s="6">
        <f t="shared" si="302"/>
        <v>119.69999999999747</v>
      </c>
      <c r="Q1190" s="5">
        <f t="shared" si="303"/>
        <v>1.0306519065477227</v>
      </c>
      <c r="R1190" s="5">
        <f t="shared" si="304"/>
        <v>1.0306519065477227</v>
      </c>
      <c r="S1190" s="5">
        <f t="shared" si="305"/>
        <v>1.0432472178020975</v>
      </c>
      <c r="T1190" s="5">
        <f t="shared" si="306"/>
        <v>1.048785917797056</v>
      </c>
      <c r="U1190" s="5">
        <f t="shared" si="307"/>
        <v>1.048785917797056</v>
      </c>
      <c r="V1190" s="5">
        <f t="shared" si="308"/>
        <v>1.048785917797056</v>
      </c>
      <c r="W1190" s="5">
        <f t="shared" si="309"/>
        <v>1.048785917797056</v>
      </c>
      <c r="X1190" s="5">
        <f t="shared" si="310"/>
        <v>1</v>
      </c>
      <c r="Y1190" s="5">
        <f t="shared" si="311"/>
        <v>1.0306519065477227</v>
      </c>
      <c r="Z1190" s="5">
        <f t="shared" si="312"/>
        <v>1</v>
      </c>
      <c r="AA1190" s="5">
        <f t="shared" si="313"/>
        <v>1.0010076510139552</v>
      </c>
      <c r="AB1190" s="5">
        <f t="shared" si="314"/>
        <v>1.0010076510139552</v>
      </c>
      <c r="AC1190" s="5">
        <f t="shared" si="315"/>
        <v>1.0010076510139552</v>
      </c>
      <c r="AD1190" s="5">
        <f t="shared" si="316"/>
        <v>1.0010076510139552</v>
      </c>
    </row>
    <row r="1191" spans="15:30" x14ac:dyDescent="0.2">
      <c r="O1191" s="6">
        <f t="shared" si="301"/>
        <v>119.78999999999746</v>
      </c>
      <c r="P1191" s="6">
        <f t="shared" si="302"/>
        <v>119.79999999999747</v>
      </c>
      <c r="Q1191" s="5">
        <f t="shared" si="303"/>
        <v>1.0304612602361807</v>
      </c>
      <c r="R1191" s="5">
        <f t="shared" si="304"/>
        <v>1.0304612602361807</v>
      </c>
      <c r="S1191" s="5">
        <f t="shared" si="305"/>
        <v>1.0430302312182458</v>
      </c>
      <c r="T1191" s="5">
        <f t="shared" si="306"/>
        <v>1.0485630069697776</v>
      </c>
      <c r="U1191" s="5">
        <f t="shared" si="307"/>
        <v>1.0485630069697776</v>
      </c>
      <c r="V1191" s="5">
        <f t="shared" si="308"/>
        <v>1.0485630069697776</v>
      </c>
      <c r="W1191" s="5">
        <f t="shared" si="309"/>
        <v>1.0485630069697776</v>
      </c>
      <c r="X1191" s="5">
        <f t="shared" si="310"/>
        <v>1</v>
      </c>
      <c r="Y1191" s="5">
        <f t="shared" si="311"/>
        <v>1.0304612602361807</v>
      </c>
      <c r="Z1191" s="5">
        <f t="shared" si="312"/>
        <v>1</v>
      </c>
      <c r="AA1191" s="5">
        <f t="shared" si="313"/>
        <v>1.0009720299845788</v>
      </c>
      <c r="AB1191" s="5">
        <f t="shared" si="314"/>
        <v>1.0009720299845788</v>
      </c>
      <c r="AC1191" s="5">
        <f t="shared" si="315"/>
        <v>1.0009720299845788</v>
      </c>
      <c r="AD1191" s="5">
        <f t="shared" si="316"/>
        <v>1.0009720299845788</v>
      </c>
    </row>
    <row r="1192" spans="15:30" x14ac:dyDescent="0.2">
      <c r="O1192" s="6">
        <f t="shared" si="301"/>
        <v>119.88999999999746</v>
      </c>
      <c r="P1192" s="6">
        <f t="shared" si="302"/>
        <v>119.89999999999746</v>
      </c>
      <c r="Q1192" s="5">
        <f t="shared" si="303"/>
        <v>1.0302713931943659</v>
      </c>
      <c r="R1192" s="5">
        <f t="shared" si="304"/>
        <v>1.0302713931943659</v>
      </c>
      <c r="S1192" s="5">
        <f t="shared" si="305"/>
        <v>1.0428140042785994</v>
      </c>
      <c r="T1192" s="5">
        <f t="shared" si="306"/>
        <v>1.0483408271556234</v>
      </c>
      <c r="U1192" s="5">
        <f t="shared" si="307"/>
        <v>1.0483408271556234</v>
      </c>
      <c r="V1192" s="5">
        <f t="shared" si="308"/>
        <v>1.0483408271556234</v>
      </c>
      <c r="W1192" s="5">
        <f t="shared" si="309"/>
        <v>1.0483408271556234</v>
      </c>
      <c r="X1192" s="5">
        <f t="shared" si="310"/>
        <v>1</v>
      </c>
      <c r="Y1192" s="5">
        <f t="shared" si="311"/>
        <v>1.0302713931943659</v>
      </c>
      <c r="Z1192" s="5">
        <f t="shared" si="312"/>
        <v>1</v>
      </c>
      <c r="AA1192" s="5">
        <f t="shared" si="313"/>
        <v>1.0009370797824493</v>
      </c>
      <c r="AB1192" s="5">
        <f t="shared" si="314"/>
        <v>1.0009370797824493</v>
      </c>
      <c r="AC1192" s="5">
        <f t="shared" si="315"/>
        <v>1.0009370797824493</v>
      </c>
      <c r="AD1192" s="5">
        <f t="shared" si="316"/>
        <v>1.0009370797824493</v>
      </c>
    </row>
    <row r="1193" spans="15:30" x14ac:dyDescent="0.2">
      <c r="O1193" s="6">
        <f t="shared" si="301"/>
        <v>119.98999999999745</v>
      </c>
      <c r="P1193" s="6">
        <f t="shared" si="302"/>
        <v>119.99999999999746</v>
      </c>
      <c r="Q1193" s="5">
        <f t="shared" si="303"/>
        <v>1.0300823032768067</v>
      </c>
      <c r="R1193" s="5">
        <f t="shared" si="304"/>
        <v>1.0300823032768067</v>
      </c>
      <c r="S1193" s="5">
        <f t="shared" si="305"/>
        <v>1.0425985348937876</v>
      </c>
      <c r="T1193" s="5">
        <f t="shared" si="306"/>
        <v>1.0481193763556658</v>
      </c>
      <c r="U1193" s="5">
        <f t="shared" si="307"/>
        <v>1.0481193763556658</v>
      </c>
      <c r="V1193" s="5">
        <f t="shared" si="308"/>
        <v>1.0481193763556658</v>
      </c>
      <c r="W1193" s="5">
        <f t="shared" si="309"/>
        <v>1.0481193763556658</v>
      </c>
      <c r="X1193" s="5">
        <f t="shared" si="310"/>
        <v>1</v>
      </c>
      <c r="Y1193" s="5">
        <f t="shared" si="311"/>
        <v>1.0300823032768067</v>
      </c>
      <c r="Z1193" s="5">
        <f t="shared" si="312"/>
        <v>1</v>
      </c>
      <c r="AA1193" s="5">
        <f t="shared" si="313"/>
        <v>1.0009027986878438</v>
      </c>
      <c r="AB1193" s="5">
        <f t="shared" si="314"/>
        <v>1.0009027986878438</v>
      </c>
      <c r="AC1193" s="5">
        <f t="shared" si="315"/>
        <v>1.0009027986878438</v>
      </c>
      <c r="AD1193" s="5">
        <f t="shared" si="316"/>
        <v>1.0009027986878438</v>
      </c>
    </row>
    <row r="1194" spans="15:30" x14ac:dyDescent="0.2">
      <c r="O1194" s="6">
        <f t="shared" si="301"/>
        <v>120.08999999999745</v>
      </c>
      <c r="P1194" s="6">
        <f t="shared" si="302"/>
        <v>120.09999999999745</v>
      </c>
      <c r="Q1194" s="5">
        <f t="shared" si="303"/>
        <v>1.0298939883461868</v>
      </c>
      <c r="R1194" s="5">
        <f t="shared" si="304"/>
        <v>1.0298939883461868</v>
      </c>
      <c r="S1194" s="5">
        <f t="shared" si="305"/>
        <v>1.0423838209822678</v>
      </c>
      <c r="T1194" s="5">
        <f t="shared" si="306"/>
        <v>1.0478986525783833</v>
      </c>
      <c r="U1194" s="5">
        <f t="shared" si="307"/>
        <v>1.0478986525783833</v>
      </c>
      <c r="V1194" s="5">
        <f t="shared" si="308"/>
        <v>1.0478986525783833</v>
      </c>
      <c r="W1194" s="5">
        <f t="shared" si="309"/>
        <v>1.0478986525783833</v>
      </c>
      <c r="X1194" s="5">
        <f t="shared" si="310"/>
        <v>1</v>
      </c>
      <c r="Y1194" s="5">
        <f t="shared" si="311"/>
        <v>1.0298939883461868</v>
      </c>
      <c r="Z1194" s="5">
        <f t="shared" si="312"/>
        <v>1</v>
      </c>
      <c r="AA1194" s="5">
        <f t="shared" si="313"/>
        <v>1.0008691849876195</v>
      </c>
      <c r="AB1194" s="5">
        <f t="shared" si="314"/>
        <v>1.0008691849876195</v>
      </c>
      <c r="AC1194" s="5">
        <f t="shared" si="315"/>
        <v>1.0008691849876195</v>
      </c>
      <c r="AD1194" s="5">
        <f t="shared" si="316"/>
        <v>1.0008691849876195</v>
      </c>
    </row>
    <row r="1195" spans="15:30" x14ac:dyDescent="0.2">
      <c r="O1195" s="6">
        <f t="shared" si="301"/>
        <v>120.18999999999744</v>
      </c>
      <c r="P1195" s="6">
        <f t="shared" si="302"/>
        <v>120.19999999999744</v>
      </c>
      <c r="Q1195" s="5">
        <f t="shared" si="303"/>
        <v>1.0297064462733077</v>
      </c>
      <c r="R1195" s="5">
        <f t="shared" si="304"/>
        <v>1.0297064462733077</v>
      </c>
      <c r="S1195" s="5">
        <f t="shared" si="305"/>
        <v>1.0421698604702891</v>
      </c>
      <c r="T1195" s="5">
        <f t="shared" si="306"/>
        <v>1.0476786538396268</v>
      </c>
      <c r="U1195" s="5">
        <f t="shared" si="307"/>
        <v>1.0476786538396268</v>
      </c>
      <c r="V1195" s="5">
        <f t="shared" si="308"/>
        <v>1.0476786538396268</v>
      </c>
      <c r="W1195" s="5">
        <f t="shared" si="309"/>
        <v>1.0476786538396268</v>
      </c>
      <c r="X1195" s="5">
        <f t="shared" si="310"/>
        <v>1</v>
      </c>
      <c r="Y1195" s="5">
        <f t="shared" si="311"/>
        <v>1.0297064462733077</v>
      </c>
      <c r="Z1195" s="5">
        <f t="shared" si="312"/>
        <v>1</v>
      </c>
      <c r="AA1195" s="5">
        <f t="shared" si="313"/>
        <v>1.0008362369751826</v>
      </c>
      <c r="AB1195" s="5">
        <f t="shared" si="314"/>
        <v>1.0008362369751826</v>
      </c>
      <c r="AC1195" s="5">
        <f t="shared" si="315"/>
        <v>1.0008362369751826</v>
      </c>
      <c r="AD1195" s="5">
        <f t="shared" si="316"/>
        <v>1.0008362369751826</v>
      </c>
    </row>
    <row r="1196" spans="15:30" x14ac:dyDescent="0.2">
      <c r="O1196" s="6">
        <f t="shared" si="301"/>
        <v>120.28999999999743</v>
      </c>
      <c r="P1196" s="6">
        <f t="shared" si="302"/>
        <v>120.29999999999744</v>
      </c>
      <c r="Q1196" s="5">
        <f t="shared" si="303"/>
        <v>1.0295196749370494</v>
      </c>
      <c r="R1196" s="5">
        <f t="shared" si="304"/>
        <v>1.0295196749370494</v>
      </c>
      <c r="S1196" s="5">
        <f t="shared" si="305"/>
        <v>1.0419566512918566</v>
      </c>
      <c r="T1196" s="5">
        <f t="shared" si="306"/>
        <v>1.0474593781625845</v>
      </c>
      <c r="U1196" s="5">
        <f t="shared" si="307"/>
        <v>1.0474593781625845</v>
      </c>
      <c r="V1196" s="5">
        <f t="shared" si="308"/>
        <v>1.0474593781625845</v>
      </c>
      <c r="W1196" s="5">
        <f t="shared" si="309"/>
        <v>1.0474593781625845</v>
      </c>
      <c r="X1196" s="5">
        <f t="shared" si="310"/>
        <v>1</v>
      </c>
      <c r="Y1196" s="5">
        <f t="shared" si="311"/>
        <v>1.0295196749370494</v>
      </c>
      <c r="Z1196" s="5">
        <f t="shared" si="312"/>
        <v>1</v>
      </c>
      <c r="AA1196" s="5">
        <f t="shared" si="313"/>
        <v>1.0008039529504573</v>
      </c>
      <c r="AB1196" s="5">
        <f t="shared" si="314"/>
        <v>1.0008039529504573</v>
      </c>
      <c r="AC1196" s="5">
        <f t="shared" si="315"/>
        <v>1.0008039529504573</v>
      </c>
      <c r="AD1196" s="5">
        <f t="shared" si="316"/>
        <v>1.0008039529504573</v>
      </c>
    </row>
    <row r="1197" spans="15:30" x14ac:dyDescent="0.2">
      <c r="O1197" s="6">
        <f t="shared" si="301"/>
        <v>120.38999999999743</v>
      </c>
      <c r="P1197" s="6">
        <f t="shared" si="302"/>
        <v>120.39999999999743</v>
      </c>
      <c r="Q1197" s="5">
        <f t="shared" si="303"/>
        <v>1.0293336722243336</v>
      </c>
      <c r="R1197" s="5">
        <f t="shared" si="304"/>
        <v>1.0293336722243336</v>
      </c>
      <c r="S1197" s="5">
        <f t="shared" si="305"/>
        <v>1.0417441913886951</v>
      </c>
      <c r="T1197" s="5">
        <f t="shared" si="306"/>
        <v>1.0472408235777504</v>
      </c>
      <c r="U1197" s="5">
        <f t="shared" si="307"/>
        <v>1.0472408235777504</v>
      </c>
      <c r="V1197" s="5">
        <f t="shared" si="308"/>
        <v>1.0472408235777504</v>
      </c>
      <c r="W1197" s="5">
        <f t="shared" si="309"/>
        <v>1.0472408235777504</v>
      </c>
      <c r="X1197" s="5">
        <f t="shared" si="310"/>
        <v>1</v>
      </c>
      <c r="Y1197" s="5">
        <f t="shared" si="311"/>
        <v>1.0293336722243336</v>
      </c>
      <c r="Z1197" s="5">
        <f t="shared" si="312"/>
        <v>1</v>
      </c>
      <c r="AA1197" s="5">
        <f t="shared" si="313"/>
        <v>1.0007723312198553</v>
      </c>
      <c r="AB1197" s="5">
        <f t="shared" si="314"/>
        <v>1.0007723312198553</v>
      </c>
      <c r="AC1197" s="5">
        <f t="shared" si="315"/>
        <v>1.0007723312198553</v>
      </c>
      <c r="AD1197" s="5">
        <f t="shared" si="316"/>
        <v>1.0007723312198553</v>
      </c>
    </row>
    <row r="1198" spans="15:30" x14ac:dyDescent="0.2">
      <c r="O1198" s="6">
        <f t="shared" si="301"/>
        <v>120.48999999999742</v>
      </c>
      <c r="P1198" s="6">
        <f t="shared" si="302"/>
        <v>120.49999999999743</v>
      </c>
      <c r="Q1198" s="5">
        <f t="shared" si="303"/>
        <v>1.0291484360300853</v>
      </c>
      <c r="R1198" s="5">
        <f t="shared" si="304"/>
        <v>1.0291484360300853</v>
      </c>
      <c r="S1198" s="5">
        <f t="shared" si="305"/>
        <v>1.0415324787102138</v>
      </c>
      <c r="T1198" s="5">
        <f t="shared" si="306"/>
        <v>1.0470229881228887</v>
      </c>
      <c r="U1198" s="5">
        <f t="shared" si="307"/>
        <v>1.0470229881228887</v>
      </c>
      <c r="V1198" s="5">
        <f t="shared" si="308"/>
        <v>1.0470229881228887</v>
      </c>
      <c r="W1198" s="5">
        <f t="shared" si="309"/>
        <v>1.0470229881228887</v>
      </c>
      <c r="X1198" s="5">
        <f t="shared" si="310"/>
        <v>1</v>
      </c>
      <c r="Y1198" s="5">
        <f t="shared" si="311"/>
        <v>1.0291484360300853</v>
      </c>
      <c r="Z1198" s="5">
        <f t="shared" si="312"/>
        <v>1</v>
      </c>
      <c r="AA1198" s="5">
        <f t="shared" si="313"/>
        <v>1.0007413700962458</v>
      </c>
      <c r="AB1198" s="5">
        <f t="shared" si="314"/>
        <v>1.0007413700962458</v>
      </c>
      <c r="AC1198" s="5">
        <f t="shared" si="315"/>
        <v>1.0007413700962458</v>
      </c>
      <c r="AD1198" s="5">
        <f t="shared" si="316"/>
        <v>1.0007413700962458</v>
      </c>
    </row>
    <row r="1199" spans="15:30" x14ac:dyDescent="0.2">
      <c r="O1199" s="6">
        <f t="shared" si="301"/>
        <v>120.58999999999742</v>
      </c>
      <c r="P1199" s="6">
        <f t="shared" si="302"/>
        <v>120.59999999999742</v>
      </c>
      <c r="Q1199" s="5">
        <f t="shared" si="303"/>
        <v>1.0289639642571957</v>
      </c>
      <c r="R1199" s="5">
        <f t="shared" si="304"/>
        <v>1.0289639642571957</v>
      </c>
      <c r="S1199" s="5">
        <f t="shared" si="305"/>
        <v>1.0413215112134704</v>
      </c>
      <c r="T1199" s="5">
        <f t="shared" si="306"/>
        <v>1.0468058698430023</v>
      </c>
      <c r="U1199" s="5">
        <f t="shared" si="307"/>
        <v>1.0468058698430023</v>
      </c>
      <c r="V1199" s="5">
        <f t="shared" si="308"/>
        <v>1.0468058698430023</v>
      </c>
      <c r="W1199" s="5">
        <f t="shared" si="309"/>
        <v>1.0468058698430023</v>
      </c>
      <c r="X1199" s="5">
        <f t="shared" si="310"/>
        <v>1</v>
      </c>
      <c r="Y1199" s="5">
        <f t="shared" si="311"/>
        <v>1.0289639642571957</v>
      </c>
      <c r="Z1199" s="5">
        <f t="shared" si="312"/>
        <v>1</v>
      </c>
      <c r="AA1199" s="5">
        <f t="shared" si="313"/>
        <v>1.0007110678989244</v>
      </c>
      <c r="AB1199" s="5">
        <f t="shared" si="314"/>
        <v>1.0007110678989244</v>
      </c>
      <c r="AC1199" s="5">
        <f t="shared" si="315"/>
        <v>1.0007110678989244</v>
      </c>
      <c r="AD1199" s="5">
        <f t="shared" si="316"/>
        <v>1.0007110678989244</v>
      </c>
    </row>
    <row r="1200" spans="15:30" x14ac:dyDescent="0.2">
      <c r="O1200" s="6">
        <f t="shared" si="301"/>
        <v>120.68999999999741</v>
      </c>
      <c r="P1200" s="6">
        <f t="shared" si="302"/>
        <v>120.69999999999742</v>
      </c>
      <c r="Q1200" s="5">
        <f t="shared" si="303"/>
        <v>1.0287802548164855</v>
      </c>
      <c r="R1200" s="5">
        <f t="shared" si="304"/>
        <v>1.0287802548164855</v>
      </c>
      <c r="S1200" s="5">
        <f t="shared" si="305"/>
        <v>1.0411112868631363</v>
      </c>
      <c r="T1200" s="5">
        <f t="shared" si="306"/>
        <v>1.0465894667902982</v>
      </c>
      <c r="U1200" s="5">
        <f t="shared" si="307"/>
        <v>1.0465894667902982</v>
      </c>
      <c r="V1200" s="5">
        <f t="shared" si="308"/>
        <v>1.0465894667902982</v>
      </c>
      <c r="W1200" s="5">
        <f t="shared" si="309"/>
        <v>1.0465894667902982</v>
      </c>
      <c r="X1200" s="5">
        <f t="shared" si="310"/>
        <v>1</v>
      </c>
      <c r="Y1200" s="5">
        <f t="shared" si="311"/>
        <v>1.0287802548164855</v>
      </c>
      <c r="Z1200" s="5">
        <f t="shared" si="312"/>
        <v>1</v>
      </c>
      <c r="AA1200" s="5">
        <f t="shared" si="313"/>
        <v>1.0006814229535836</v>
      </c>
      <c r="AB1200" s="5">
        <f t="shared" si="314"/>
        <v>1.0006814229535836</v>
      </c>
      <c r="AC1200" s="5">
        <f t="shared" si="315"/>
        <v>1.0006814229535836</v>
      </c>
      <c r="AD1200" s="5">
        <f t="shared" si="316"/>
        <v>1.0006814229535836</v>
      </c>
    </row>
    <row r="1201" spans="15:30" x14ac:dyDescent="0.2">
      <c r="O1201" s="6">
        <f t="shared" si="301"/>
        <v>120.78999999999741</v>
      </c>
      <c r="P1201" s="6">
        <f t="shared" si="302"/>
        <v>120.79999999999741</v>
      </c>
      <c r="Q1201" s="5">
        <f t="shared" si="303"/>
        <v>1.0285973056266666</v>
      </c>
      <c r="R1201" s="5">
        <f t="shared" si="304"/>
        <v>1.0285973056266666</v>
      </c>
      <c r="S1201" s="5">
        <f t="shared" si="305"/>
        <v>1.0409018036314606</v>
      </c>
      <c r="T1201" s="5">
        <f t="shared" si="306"/>
        <v>1.0463737770241557</v>
      </c>
      <c r="U1201" s="5">
        <f t="shared" si="307"/>
        <v>1.0463737770241557</v>
      </c>
      <c r="V1201" s="5">
        <f t="shared" si="308"/>
        <v>1.0463737770241557</v>
      </c>
      <c r="W1201" s="5">
        <f t="shared" si="309"/>
        <v>1.0463737770241557</v>
      </c>
      <c r="X1201" s="5">
        <f t="shared" si="310"/>
        <v>1</v>
      </c>
      <c r="Y1201" s="5">
        <f t="shared" si="311"/>
        <v>1.0285973056266666</v>
      </c>
      <c r="Z1201" s="5">
        <f t="shared" si="312"/>
        <v>1</v>
      </c>
      <c r="AA1201" s="5">
        <f t="shared" si="313"/>
        <v>1.0006524335922826</v>
      </c>
      <c r="AB1201" s="5">
        <f t="shared" si="314"/>
        <v>1.0006524335922826</v>
      </c>
      <c r="AC1201" s="5">
        <f t="shared" si="315"/>
        <v>1.0006524335922826</v>
      </c>
      <c r="AD1201" s="5">
        <f t="shared" si="316"/>
        <v>1.0006524335922826</v>
      </c>
    </row>
    <row r="1202" spans="15:30" x14ac:dyDescent="0.2">
      <c r="O1202" s="6">
        <f t="shared" si="301"/>
        <v>120.8899999999974</v>
      </c>
      <c r="P1202" s="6">
        <f t="shared" si="302"/>
        <v>120.89999999999741</v>
      </c>
      <c r="Q1202" s="5">
        <f t="shared" si="303"/>
        <v>1.0284151146143061</v>
      </c>
      <c r="R1202" s="5">
        <f t="shared" si="304"/>
        <v>1.0284151146143061</v>
      </c>
      <c r="S1202" s="5">
        <f t="shared" si="305"/>
        <v>1.0406930594982362</v>
      </c>
      <c r="T1202" s="5">
        <f t="shared" si="306"/>
        <v>1.046158798611093</v>
      </c>
      <c r="U1202" s="5">
        <f t="shared" si="307"/>
        <v>1.046158798611093</v>
      </c>
      <c r="V1202" s="5">
        <f t="shared" si="308"/>
        <v>1.046158798611093</v>
      </c>
      <c r="W1202" s="5">
        <f t="shared" si="309"/>
        <v>1.046158798611093</v>
      </c>
      <c r="X1202" s="5">
        <f t="shared" si="310"/>
        <v>1</v>
      </c>
      <c r="Y1202" s="5">
        <f t="shared" si="311"/>
        <v>1.0284151146143061</v>
      </c>
      <c r="Z1202" s="5">
        <f t="shared" si="312"/>
        <v>1</v>
      </c>
      <c r="AA1202" s="5">
        <f t="shared" si="313"/>
        <v>1.000624098153418</v>
      </c>
      <c r="AB1202" s="5">
        <f t="shared" si="314"/>
        <v>1.000624098153418</v>
      </c>
      <c r="AC1202" s="5">
        <f t="shared" si="315"/>
        <v>1.000624098153418</v>
      </c>
      <c r="AD1202" s="5">
        <f t="shared" si="316"/>
        <v>1.000624098153418</v>
      </c>
    </row>
    <row r="1203" spans="15:30" x14ac:dyDescent="0.2">
      <c r="O1203" s="6">
        <f t="shared" si="301"/>
        <v>120.98999999999739</v>
      </c>
      <c r="P1203" s="6">
        <f t="shared" si="302"/>
        <v>120.9999999999974</v>
      </c>
      <c r="Q1203" s="5">
        <f t="shared" si="303"/>
        <v>1.0282336797137897</v>
      </c>
      <c r="R1203" s="5">
        <f t="shared" si="304"/>
        <v>1.0282336797137897</v>
      </c>
      <c r="S1203" s="5">
        <f t="shared" si="305"/>
        <v>1.0404850524507645</v>
      </c>
      <c r="T1203" s="5">
        <f t="shared" si="306"/>
        <v>1.0459445296247354</v>
      </c>
      <c r="U1203" s="5">
        <f t="shared" si="307"/>
        <v>1.0459445296247354</v>
      </c>
      <c r="V1203" s="5">
        <f t="shared" si="308"/>
        <v>1.0459445296247354</v>
      </c>
      <c r="W1203" s="5">
        <f t="shared" si="309"/>
        <v>1.0459445296247354</v>
      </c>
      <c r="X1203" s="5">
        <f t="shared" si="310"/>
        <v>1</v>
      </c>
      <c r="Y1203" s="5">
        <f t="shared" si="311"/>
        <v>1.0282336797137897</v>
      </c>
      <c r="Z1203" s="5">
        <f t="shared" si="312"/>
        <v>1</v>
      </c>
      <c r="AA1203" s="5">
        <f t="shared" si="313"/>
        <v>1.0005964149816935</v>
      </c>
      <c r="AB1203" s="5">
        <f t="shared" si="314"/>
        <v>1.0005964149816935</v>
      </c>
      <c r="AC1203" s="5">
        <f t="shared" si="315"/>
        <v>1.0005964149816935</v>
      </c>
      <c r="AD1203" s="5">
        <f t="shared" si="316"/>
        <v>1.0005964149816935</v>
      </c>
    </row>
    <row r="1204" spans="15:30" x14ac:dyDescent="0.2">
      <c r="O1204" s="6">
        <f t="shared" si="301"/>
        <v>121.08999999999739</v>
      </c>
      <c r="P1204" s="6">
        <f t="shared" si="302"/>
        <v>121.09999999999739</v>
      </c>
      <c r="Q1204" s="5">
        <f t="shared" si="303"/>
        <v>1.0280529988672851</v>
      </c>
      <c r="R1204" s="5">
        <f t="shared" si="304"/>
        <v>1.0280529988672851</v>
      </c>
      <c r="S1204" s="5">
        <f t="shared" si="305"/>
        <v>1.0402777804838206</v>
      </c>
      <c r="T1204" s="5">
        <f t="shared" si="306"/>
        <v>1.0457309681457818</v>
      </c>
      <c r="U1204" s="5">
        <f t="shared" si="307"/>
        <v>1.0457309681457818</v>
      </c>
      <c r="V1204" s="5">
        <f t="shared" si="308"/>
        <v>1.0457309681457818</v>
      </c>
      <c r="W1204" s="5">
        <f t="shared" si="309"/>
        <v>1.0457309681457818</v>
      </c>
      <c r="X1204" s="5">
        <f t="shared" si="310"/>
        <v>1</v>
      </c>
      <c r="Y1204" s="5">
        <f t="shared" si="311"/>
        <v>1.0280529988672851</v>
      </c>
      <c r="Z1204" s="5">
        <f t="shared" si="312"/>
        <v>1</v>
      </c>
      <c r="AA1204" s="5">
        <f t="shared" si="313"/>
        <v>1.0005693824280908</v>
      </c>
      <c r="AB1204" s="5">
        <f t="shared" si="314"/>
        <v>1.0005693824280908</v>
      </c>
      <c r="AC1204" s="5">
        <f t="shared" si="315"/>
        <v>1.0005693824280908</v>
      </c>
      <c r="AD1204" s="5">
        <f t="shared" si="316"/>
        <v>1.0005693824280908</v>
      </c>
    </row>
    <row r="1205" spans="15:30" x14ac:dyDescent="0.2">
      <c r="O1205" s="6">
        <f t="shared" si="301"/>
        <v>121.18999999999738</v>
      </c>
      <c r="P1205" s="6">
        <f t="shared" si="302"/>
        <v>121.19999999999739</v>
      </c>
      <c r="Q1205" s="5">
        <f t="shared" si="303"/>
        <v>1.0278730700247058</v>
      </c>
      <c r="R1205" s="5">
        <f t="shared" si="304"/>
        <v>1.0278730700247058</v>
      </c>
      <c r="S1205" s="5">
        <f t="shared" si="305"/>
        <v>1.0400712415996196</v>
      </c>
      <c r="T1205" s="5">
        <f t="shared" si="306"/>
        <v>1.0455181122619734</v>
      </c>
      <c r="U1205" s="5">
        <f t="shared" si="307"/>
        <v>1.0455181122619734</v>
      </c>
      <c r="V1205" s="5">
        <f t="shared" si="308"/>
        <v>1.0455181122619734</v>
      </c>
      <c r="W1205" s="5">
        <f t="shared" si="309"/>
        <v>1.0455181122619734</v>
      </c>
      <c r="X1205" s="5">
        <f t="shared" si="310"/>
        <v>1</v>
      </c>
      <c r="Y1205" s="5">
        <f t="shared" si="311"/>
        <v>1.0278730700247058</v>
      </c>
      <c r="Z1205" s="5">
        <f t="shared" si="312"/>
        <v>1</v>
      </c>
      <c r="AA1205" s="5">
        <f t="shared" si="313"/>
        <v>1.0005429988498402</v>
      </c>
      <c r="AB1205" s="5">
        <f t="shared" si="314"/>
        <v>1.0005429988498402</v>
      </c>
      <c r="AC1205" s="5">
        <f t="shared" si="315"/>
        <v>1.0005429988498402</v>
      </c>
      <c r="AD1205" s="5">
        <f t="shared" si="316"/>
        <v>1.0005429988498402</v>
      </c>
    </row>
    <row r="1206" spans="15:30" x14ac:dyDescent="0.2">
      <c r="O1206" s="6">
        <f t="shared" si="301"/>
        <v>121.28999999999738</v>
      </c>
      <c r="P1206" s="6">
        <f t="shared" si="302"/>
        <v>121.29999999999738</v>
      </c>
      <c r="Q1206" s="5">
        <f t="shared" si="303"/>
        <v>1.0276938911436753</v>
      </c>
      <c r="R1206" s="5">
        <f t="shared" si="304"/>
        <v>1.0276938911436753</v>
      </c>
      <c r="S1206" s="5">
        <f t="shared" si="305"/>
        <v>1.0398654338077822</v>
      </c>
      <c r="T1206" s="5">
        <f t="shared" si="306"/>
        <v>1.0453059600680616</v>
      </c>
      <c r="U1206" s="5">
        <f t="shared" si="307"/>
        <v>1.0453059600680616</v>
      </c>
      <c r="V1206" s="5">
        <f t="shared" si="308"/>
        <v>1.0453059600680616</v>
      </c>
      <c r="W1206" s="5">
        <f t="shared" si="309"/>
        <v>1.0453059600680616</v>
      </c>
      <c r="X1206" s="5">
        <f t="shared" si="310"/>
        <v>1</v>
      </c>
      <c r="Y1206" s="5">
        <f t="shared" si="311"/>
        <v>1.0276938911436753</v>
      </c>
      <c r="Z1206" s="5">
        <f t="shared" si="312"/>
        <v>1</v>
      </c>
      <c r="AA1206" s="5">
        <f t="shared" si="313"/>
        <v>1.0005172626103918</v>
      </c>
      <c r="AB1206" s="5">
        <f t="shared" si="314"/>
        <v>1.0005172626103918</v>
      </c>
      <c r="AC1206" s="5">
        <f t="shared" si="315"/>
        <v>1.0005172626103918</v>
      </c>
      <c r="AD1206" s="5">
        <f t="shared" si="316"/>
        <v>1.0005172626103918</v>
      </c>
    </row>
    <row r="1207" spans="15:30" x14ac:dyDescent="0.2">
      <c r="O1207" s="6">
        <f t="shared" si="301"/>
        <v>121.38999999999737</v>
      </c>
      <c r="P1207" s="6">
        <f t="shared" si="302"/>
        <v>121.39999999999738</v>
      </c>
      <c r="Q1207" s="5">
        <f t="shared" si="303"/>
        <v>1.0275154601894902</v>
      </c>
      <c r="R1207" s="5">
        <f t="shared" si="304"/>
        <v>1.0275154601894902</v>
      </c>
      <c r="S1207" s="5">
        <f t="shared" si="305"/>
        <v>1.0396603551253005</v>
      </c>
      <c r="T1207" s="5">
        <f t="shared" si="306"/>
        <v>1.0450945096657758</v>
      </c>
      <c r="U1207" s="5">
        <f t="shared" si="307"/>
        <v>1.0450945096657758</v>
      </c>
      <c r="V1207" s="5">
        <f t="shared" si="308"/>
        <v>1.0450945096657758</v>
      </c>
      <c r="W1207" s="5">
        <f t="shared" si="309"/>
        <v>1.0450945096657758</v>
      </c>
      <c r="X1207" s="5">
        <f t="shared" si="310"/>
        <v>1</v>
      </c>
      <c r="Y1207" s="5">
        <f t="shared" si="311"/>
        <v>1.0275154601894902</v>
      </c>
      <c r="Z1207" s="5">
        <f t="shared" si="312"/>
        <v>1</v>
      </c>
      <c r="AA1207" s="5">
        <f t="shared" si="313"/>
        <v>1.0004921720793862</v>
      </c>
      <c r="AB1207" s="5">
        <f t="shared" si="314"/>
        <v>1.0004921720793862</v>
      </c>
      <c r="AC1207" s="5">
        <f t="shared" si="315"/>
        <v>1.0004921720793862</v>
      </c>
      <c r="AD1207" s="5">
        <f t="shared" si="316"/>
        <v>1.0004921720793862</v>
      </c>
    </row>
    <row r="1208" spans="15:30" x14ac:dyDescent="0.2">
      <c r="O1208" s="6">
        <f t="shared" si="301"/>
        <v>121.48999999999737</v>
      </c>
      <c r="P1208" s="6">
        <f t="shared" si="302"/>
        <v>121.49999999999737</v>
      </c>
      <c r="Q1208" s="5">
        <f t="shared" si="303"/>
        <v>1.027337775135087</v>
      </c>
      <c r="R1208" s="5">
        <f t="shared" si="304"/>
        <v>1.027337775135087</v>
      </c>
      <c r="S1208" s="5">
        <f t="shared" si="305"/>
        <v>1.0394560035765041</v>
      </c>
      <c r="T1208" s="5">
        <f t="shared" si="306"/>
        <v>1.0448837591637914</v>
      </c>
      <c r="U1208" s="5">
        <f t="shared" si="307"/>
        <v>1.0448837591637914</v>
      </c>
      <c r="V1208" s="5">
        <f t="shared" si="308"/>
        <v>1.0448837591637914</v>
      </c>
      <c r="W1208" s="5">
        <f t="shared" si="309"/>
        <v>1.0448837591637914</v>
      </c>
      <c r="X1208" s="5">
        <f t="shared" si="310"/>
        <v>1</v>
      </c>
      <c r="Y1208" s="5">
        <f t="shared" si="311"/>
        <v>1.027337775135087</v>
      </c>
      <c r="Z1208" s="5">
        <f t="shared" si="312"/>
        <v>1</v>
      </c>
      <c r="AA1208" s="5">
        <f t="shared" si="313"/>
        <v>1.000467725632626</v>
      </c>
      <c r="AB1208" s="5">
        <f t="shared" si="314"/>
        <v>1.000467725632626</v>
      </c>
      <c r="AC1208" s="5">
        <f t="shared" si="315"/>
        <v>1.000467725632626</v>
      </c>
      <c r="AD1208" s="5">
        <f t="shared" si="316"/>
        <v>1.000467725632626</v>
      </c>
    </row>
    <row r="1209" spans="15:30" x14ac:dyDescent="0.2">
      <c r="O1209" s="6">
        <f t="shared" si="301"/>
        <v>121.58999999999736</v>
      </c>
      <c r="P1209" s="6">
        <f t="shared" si="302"/>
        <v>121.59999999999737</v>
      </c>
      <c r="Q1209" s="5">
        <f t="shared" si="303"/>
        <v>1.0271608339610037</v>
      </c>
      <c r="R1209" s="5">
        <f t="shared" si="304"/>
        <v>1.0271608339610037</v>
      </c>
      <c r="S1209" s="5">
        <f t="shared" si="305"/>
        <v>1.0392523771930271</v>
      </c>
      <c r="T1209" s="5">
        <f t="shared" si="306"/>
        <v>1.0446737066776994</v>
      </c>
      <c r="U1209" s="5">
        <f t="shared" si="307"/>
        <v>1.0446737066776994</v>
      </c>
      <c r="V1209" s="5">
        <f t="shared" si="308"/>
        <v>1.0446737066776994</v>
      </c>
      <c r="W1209" s="5">
        <f t="shared" si="309"/>
        <v>1.0446737066776994</v>
      </c>
      <c r="X1209" s="5">
        <f t="shared" si="310"/>
        <v>1</v>
      </c>
      <c r="Y1209" s="5">
        <f t="shared" si="311"/>
        <v>1.0271608339610037</v>
      </c>
      <c r="Z1209" s="5">
        <f t="shared" si="312"/>
        <v>1</v>
      </c>
      <c r="AA1209" s="5">
        <f t="shared" si="313"/>
        <v>1.0004439216520471</v>
      </c>
      <c r="AB1209" s="5">
        <f t="shared" si="314"/>
        <v>1.0004439216520471</v>
      </c>
      <c r="AC1209" s="5">
        <f t="shared" si="315"/>
        <v>1.0004439216520471</v>
      </c>
      <c r="AD1209" s="5">
        <f t="shared" si="316"/>
        <v>1.0004439216520471</v>
      </c>
    </row>
    <row r="1210" spans="15:30" x14ac:dyDescent="0.2">
      <c r="O1210" s="6">
        <f t="shared" si="301"/>
        <v>121.68999999999735</v>
      </c>
      <c r="P1210" s="6">
        <f t="shared" si="302"/>
        <v>121.69999999999736</v>
      </c>
      <c r="Q1210" s="5">
        <f t="shared" si="303"/>
        <v>1.0269846346553466</v>
      </c>
      <c r="R1210" s="5">
        <f t="shared" si="304"/>
        <v>1.0269846346553466</v>
      </c>
      <c r="S1210" s="5">
        <f t="shared" si="305"/>
        <v>1.0390494740137743</v>
      </c>
      <c r="T1210" s="5">
        <f t="shared" si="306"/>
        <v>1.0444643503299742</v>
      </c>
      <c r="U1210" s="5">
        <f t="shared" si="307"/>
        <v>1.0444643503299742</v>
      </c>
      <c r="V1210" s="5">
        <f t="shared" si="308"/>
        <v>1.0444643503299742</v>
      </c>
      <c r="W1210" s="5">
        <f t="shared" si="309"/>
        <v>1.0444643503299742</v>
      </c>
      <c r="X1210" s="5">
        <f t="shared" si="310"/>
        <v>1</v>
      </c>
      <c r="Y1210" s="5">
        <f t="shared" si="311"/>
        <v>1.0269846346553466</v>
      </c>
      <c r="Z1210" s="5">
        <f t="shared" si="312"/>
        <v>1</v>
      </c>
      <c r="AA1210" s="5">
        <f t="shared" si="313"/>
        <v>1.0004207585256895</v>
      </c>
      <c r="AB1210" s="5">
        <f t="shared" si="314"/>
        <v>1.0004207585256895</v>
      </c>
      <c r="AC1210" s="5">
        <f t="shared" si="315"/>
        <v>1.0004207585256895</v>
      </c>
      <c r="AD1210" s="5">
        <f t="shared" si="316"/>
        <v>1.0004207585256895</v>
      </c>
    </row>
    <row r="1211" spans="15:30" x14ac:dyDescent="0.2">
      <c r="O1211" s="6">
        <f t="shared" si="301"/>
        <v>121.78999999999735</v>
      </c>
      <c r="P1211" s="6">
        <f t="shared" si="302"/>
        <v>121.79999999999735</v>
      </c>
      <c r="Q1211" s="5">
        <f t="shared" si="303"/>
        <v>1.0268091752137549</v>
      </c>
      <c r="R1211" s="5">
        <f t="shared" si="304"/>
        <v>1.0268091752137549</v>
      </c>
      <c r="S1211" s="5">
        <f t="shared" si="305"/>
        <v>1.0388472920848875</v>
      </c>
      <c r="T1211" s="5">
        <f t="shared" si="306"/>
        <v>1.0442556882499425</v>
      </c>
      <c r="U1211" s="5">
        <f t="shared" si="307"/>
        <v>1.0442556882499425</v>
      </c>
      <c r="V1211" s="5">
        <f t="shared" si="308"/>
        <v>1.0442556882499425</v>
      </c>
      <c r="W1211" s="5">
        <f t="shared" si="309"/>
        <v>1.0442556882499425</v>
      </c>
      <c r="X1211" s="5">
        <f t="shared" si="310"/>
        <v>1</v>
      </c>
      <c r="Y1211" s="5">
        <f t="shared" si="311"/>
        <v>1.0268091752137549</v>
      </c>
      <c r="Z1211" s="5">
        <f t="shared" si="312"/>
        <v>1</v>
      </c>
      <c r="AA1211" s="5">
        <f t="shared" si="313"/>
        <v>1.0003982346476703</v>
      </c>
      <c r="AB1211" s="5">
        <f t="shared" si="314"/>
        <v>1.0003982346476703</v>
      </c>
      <c r="AC1211" s="5">
        <f t="shared" si="315"/>
        <v>1.0003982346476703</v>
      </c>
      <c r="AD1211" s="5">
        <f t="shared" si="316"/>
        <v>1.0003982346476703</v>
      </c>
    </row>
    <row r="1212" spans="15:30" x14ac:dyDescent="0.2">
      <c r="O1212" s="6">
        <f t="shared" si="301"/>
        <v>121.88999999999734</v>
      </c>
      <c r="P1212" s="6">
        <f t="shared" si="302"/>
        <v>121.89999999999735</v>
      </c>
      <c r="Q1212" s="5">
        <f t="shared" si="303"/>
        <v>1.026634453639365</v>
      </c>
      <c r="R1212" s="5">
        <f t="shared" si="304"/>
        <v>1.026634453639365</v>
      </c>
      <c r="S1212" s="5">
        <f t="shared" si="305"/>
        <v>1.0386458294597134</v>
      </c>
      <c r="T1212" s="5">
        <f t="shared" si="306"/>
        <v>1.0440477185737527</v>
      </c>
      <c r="U1212" s="5">
        <f t="shared" si="307"/>
        <v>1.0440477185737527</v>
      </c>
      <c r="V1212" s="5">
        <f t="shared" si="308"/>
        <v>1.0440477185737527</v>
      </c>
      <c r="W1212" s="5">
        <f t="shared" si="309"/>
        <v>1.0440477185737527</v>
      </c>
      <c r="X1212" s="5">
        <f t="shared" si="310"/>
        <v>1</v>
      </c>
      <c r="Y1212" s="5">
        <f t="shared" si="311"/>
        <v>1.026634453639365</v>
      </c>
      <c r="Z1212" s="5">
        <f t="shared" si="312"/>
        <v>1</v>
      </c>
      <c r="AA1212" s="5">
        <f t="shared" si="313"/>
        <v>1.0003763484181545</v>
      </c>
      <c r="AB1212" s="5">
        <f t="shared" si="314"/>
        <v>1.0003763484181545</v>
      </c>
      <c r="AC1212" s="5">
        <f t="shared" si="315"/>
        <v>1.0003763484181545</v>
      </c>
      <c r="AD1212" s="5">
        <f t="shared" si="316"/>
        <v>1.0003763484181545</v>
      </c>
    </row>
    <row r="1213" spans="15:30" x14ac:dyDescent="0.2">
      <c r="O1213" s="6">
        <f t="shared" si="301"/>
        <v>121.98999999999734</v>
      </c>
      <c r="P1213" s="6">
        <f t="shared" si="302"/>
        <v>121.99999999999734</v>
      </c>
      <c r="Q1213" s="5">
        <f t="shared" si="303"/>
        <v>1.0264604679427771</v>
      </c>
      <c r="R1213" s="5">
        <f t="shared" si="304"/>
        <v>1.0264604679427771</v>
      </c>
      <c r="S1213" s="5">
        <f t="shared" si="305"/>
        <v>1.03844508419877</v>
      </c>
      <c r="T1213" s="5">
        <f t="shared" si="306"/>
        <v>1.0438404394443435</v>
      </c>
      <c r="U1213" s="5">
        <f t="shared" si="307"/>
        <v>1.0438404394443435</v>
      </c>
      <c r="V1213" s="5">
        <f t="shared" si="308"/>
        <v>1.0438404394443435</v>
      </c>
      <c r="W1213" s="5">
        <f t="shared" si="309"/>
        <v>1.0438404394443435</v>
      </c>
      <c r="X1213" s="5">
        <f t="shared" si="310"/>
        <v>1</v>
      </c>
      <c r="Y1213" s="5">
        <f t="shared" si="311"/>
        <v>1.0264604679427771</v>
      </c>
      <c r="Z1213" s="5">
        <f t="shared" si="312"/>
        <v>1</v>
      </c>
      <c r="AA1213" s="5">
        <f t="shared" si="313"/>
        <v>1.0003550982433276</v>
      </c>
      <c r="AB1213" s="5">
        <f t="shared" si="314"/>
        <v>1.0003550982433276</v>
      </c>
      <c r="AC1213" s="5">
        <f t="shared" si="315"/>
        <v>1.0003550982433276</v>
      </c>
      <c r="AD1213" s="5">
        <f t="shared" si="316"/>
        <v>1.0003550982433276</v>
      </c>
    </row>
    <row r="1214" spans="15:30" x14ac:dyDescent="0.2">
      <c r="O1214" s="6">
        <f t="shared" si="301"/>
        <v>122.08999999999733</v>
      </c>
      <c r="P1214" s="6">
        <f t="shared" si="302"/>
        <v>122.09999999999734</v>
      </c>
      <c r="Q1214" s="5">
        <f t="shared" si="303"/>
        <v>1.0262872161420198</v>
      </c>
      <c r="R1214" s="5">
        <f t="shared" si="304"/>
        <v>1.0262872161420198</v>
      </c>
      <c r="S1214" s="5">
        <f t="shared" si="305"/>
        <v>1.0382450543697139</v>
      </c>
      <c r="T1214" s="5">
        <f t="shared" si="306"/>
        <v>1.0436338490114139</v>
      </c>
      <c r="U1214" s="5">
        <f t="shared" si="307"/>
        <v>1.0436338490114139</v>
      </c>
      <c r="V1214" s="5">
        <f t="shared" si="308"/>
        <v>1.0436338490114139</v>
      </c>
      <c r="W1214" s="5">
        <f t="shared" si="309"/>
        <v>1.0436338490114139</v>
      </c>
      <c r="X1214" s="5">
        <f t="shared" si="310"/>
        <v>1</v>
      </c>
      <c r="Y1214" s="5">
        <f t="shared" si="311"/>
        <v>1.0262872161420198</v>
      </c>
      <c r="Z1214" s="5">
        <f t="shared" si="312"/>
        <v>1</v>
      </c>
      <c r="AA1214" s="5">
        <f t="shared" si="313"/>
        <v>1.0003344825353673</v>
      </c>
      <c r="AB1214" s="5">
        <f t="shared" si="314"/>
        <v>1.0003344825353673</v>
      </c>
      <c r="AC1214" s="5">
        <f t="shared" si="315"/>
        <v>1.0003344825353673</v>
      </c>
      <c r="AD1214" s="5">
        <f t="shared" si="316"/>
        <v>1.0003344825353673</v>
      </c>
    </row>
    <row r="1215" spans="15:30" x14ac:dyDescent="0.2">
      <c r="O1215" s="6">
        <f t="shared" si="301"/>
        <v>122.18999999999733</v>
      </c>
      <c r="P1215" s="6">
        <f t="shared" si="302"/>
        <v>122.19999999999733</v>
      </c>
      <c r="Q1215" s="5">
        <f t="shared" si="303"/>
        <v>1.0261146962625161</v>
      </c>
      <c r="R1215" s="5">
        <f t="shared" si="304"/>
        <v>1.0261146962625161</v>
      </c>
      <c r="S1215" s="5">
        <f t="shared" si="305"/>
        <v>1.0380457380473087</v>
      </c>
      <c r="T1215" s="5">
        <f t="shared" si="306"/>
        <v>1.0434279454313919</v>
      </c>
      <c r="U1215" s="5">
        <f t="shared" si="307"/>
        <v>1.0434279454313919</v>
      </c>
      <c r="V1215" s="5">
        <f t="shared" si="308"/>
        <v>1.0434279454313919</v>
      </c>
      <c r="W1215" s="5">
        <f t="shared" si="309"/>
        <v>1.0434279454313919</v>
      </c>
      <c r="X1215" s="5">
        <f t="shared" si="310"/>
        <v>1</v>
      </c>
      <c r="Y1215" s="5">
        <f t="shared" si="311"/>
        <v>1.0261146962625161</v>
      </c>
      <c r="Z1215" s="5">
        <f t="shared" si="312"/>
        <v>1</v>
      </c>
      <c r="AA1215" s="5">
        <f t="shared" si="313"/>
        <v>1.000314499712416</v>
      </c>
      <c r="AB1215" s="5">
        <f t="shared" si="314"/>
        <v>1.000314499712416</v>
      </c>
      <c r="AC1215" s="5">
        <f t="shared" si="315"/>
        <v>1.000314499712416</v>
      </c>
      <c r="AD1215" s="5">
        <f t="shared" si="316"/>
        <v>1.000314499712416</v>
      </c>
    </row>
    <row r="1216" spans="15:30" x14ac:dyDescent="0.2">
      <c r="O1216" s="6">
        <f t="shared" si="301"/>
        <v>122.28999999999732</v>
      </c>
      <c r="P1216" s="6">
        <f t="shared" si="302"/>
        <v>122.29999999999733</v>
      </c>
      <c r="Q1216" s="5">
        <f t="shared" si="303"/>
        <v>1.0259429063370498</v>
      </c>
      <c r="R1216" s="5">
        <f t="shared" si="304"/>
        <v>1.0259429063370498</v>
      </c>
      <c r="S1216" s="5">
        <f t="shared" si="305"/>
        <v>1.0378471333133907</v>
      </c>
      <c r="T1216" s="5">
        <f t="shared" si="306"/>
        <v>1.043222726867405</v>
      </c>
      <c r="U1216" s="5">
        <f t="shared" si="307"/>
        <v>1.043222726867405</v>
      </c>
      <c r="V1216" s="5">
        <f t="shared" si="308"/>
        <v>1.043222726867405</v>
      </c>
      <c r="W1216" s="5">
        <f t="shared" si="309"/>
        <v>1.043222726867405</v>
      </c>
      <c r="X1216" s="5">
        <f t="shared" si="310"/>
        <v>1</v>
      </c>
      <c r="Y1216" s="5">
        <f t="shared" si="311"/>
        <v>1.0259429063370498</v>
      </c>
      <c r="Z1216" s="5">
        <f t="shared" si="312"/>
        <v>1</v>
      </c>
      <c r="AA1216" s="5">
        <f t="shared" si="313"/>
        <v>1.0002951481985536</v>
      </c>
      <c r="AB1216" s="5">
        <f t="shared" si="314"/>
        <v>1.0002951481985536</v>
      </c>
      <c r="AC1216" s="5">
        <f t="shared" si="315"/>
        <v>1.0002951481985536</v>
      </c>
      <c r="AD1216" s="5">
        <f t="shared" si="316"/>
        <v>1.0002951481985536</v>
      </c>
    </row>
    <row r="1217" spans="15:30" x14ac:dyDescent="0.2">
      <c r="O1217" s="6">
        <f t="shared" si="301"/>
        <v>122.38999999999731</v>
      </c>
      <c r="P1217" s="6">
        <f t="shared" si="302"/>
        <v>122.39999999999732</v>
      </c>
      <c r="Q1217" s="5">
        <f t="shared" si="303"/>
        <v>1.0257718444057304</v>
      </c>
      <c r="R1217" s="5">
        <f t="shared" si="304"/>
        <v>1.0257718444057304</v>
      </c>
      <c r="S1217" s="5">
        <f t="shared" si="305"/>
        <v>1.0376492382568392</v>
      </c>
      <c r="T1217" s="5">
        <f t="shared" si="306"/>
        <v>1.0430181914892491</v>
      </c>
      <c r="U1217" s="5">
        <f t="shared" si="307"/>
        <v>1.0430181914892491</v>
      </c>
      <c r="V1217" s="5">
        <f t="shared" si="308"/>
        <v>1.0430181914892491</v>
      </c>
      <c r="W1217" s="5">
        <f t="shared" si="309"/>
        <v>1.0430181914892491</v>
      </c>
      <c r="X1217" s="5">
        <f t="shared" si="310"/>
        <v>1</v>
      </c>
      <c r="Y1217" s="5">
        <f t="shared" si="311"/>
        <v>1.0257718444057304</v>
      </c>
      <c r="Z1217" s="5">
        <f t="shared" si="312"/>
        <v>1</v>
      </c>
      <c r="AA1217" s="5">
        <f t="shared" si="313"/>
        <v>1.0002764264237691</v>
      </c>
      <c r="AB1217" s="5">
        <f t="shared" si="314"/>
        <v>1.0002764264237691</v>
      </c>
      <c r="AC1217" s="5">
        <f t="shared" si="315"/>
        <v>1.0002764264237691</v>
      </c>
      <c r="AD1217" s="5">
        <f t="shared" si="316"/>
        <v>1.0002764264237691</v>
      </c>
    </row>
    <row r="1218" spans="15:30" x14ac:dyDescent="0.2">
      <c r="O1218" s="6">
        <f t="shared" si="301"/>
        <v>122.48999999999731</v>
      </c>
      <c r="P1218" s="6">
        <f t="shared" si="302"/>
        <v>122.49999999999731</v>
      </c>
      <c r="Q1218" s="5">
        <f t="shared" si="303"/>
        <v>1.0256015085159611</v>
      </c>
      <c r="R1218" s="5">
        <f t="shared" si="304"/>
        <v>1.0256015085159611</v>
      </c>
      <c r="S1218" s="5">
        <f t="shared" si="305"/>
        <v>1.0374520509735425</v>
      </c>
      <c r="T1218" s="5">
        <f t="shared" si="306"/>
        <v>1.0428143374733598</v>
      </c>
      <c r="U1218" s="5">
        <f t="shared" si="307"/>
        <v>1.0428143374733598</v>
      </c>
      <c r="V1218" s="5">
        <f t="shared" si="308"/>
        <v>1.0428143374733598</v>
      </c>
      <c r="W1218" s="5">
        <f t="shared" si="309"/>
        <v>1.0428143374733598</v>
      </c>
      <c r="X1218" s="5">
        <f t="shared" si="310"/>
        <v>1</v>
      </c>
      <c r="Y1218" s="5">
        <f t="shared" si="311"/>
        <v>1.0256015085159611</v>
      </c>
      <c r="Z1218" s="5">
        <f t="shared" si="312"/>
        <v>1</v>
      </c>
      <c r="AA1218" s="5">
        <f t="shared" si="313"/>
        <v>1.0002583328239345</v>
      </c>
      <c r="AB1218" s="5">
        <f t="shared" si="314"/>
        <v>1.0002583328239345</v>
      </c>
      <c r="AC1218" s="5">
        <f t="shared" si="315"/>
        <v>1.0002583328239345</v>
      </c>
      <c r="AD1218" s="5">
        <f t="shared" si="316"/>
        <v>1.0002583328239345</v>
      </c>
    </row>
    <row r="1219" spans="15:30" x14ac:dyDescent="0.2">
      <c r="O1219" s="6">
        <f t="shared" ref="O1219:O1282" si="317">P1219-0.01</f>
        <v>122.5899999999973</v>
      </c>
      <c r="P1219" s="6">
        <f t="shared" si="302"/>
        <v>122.59999999999731</v>
      </c>
      <c r="Q1219" s="5">
        <f t="shared" si="303"/>
        <v>1.0254318967224039</v>
      </c>
      <c r="R1219" s="5">
        <f t="shared" si="304"/>
        <v>1.0254318967224039</v>
      </c>
      <c r="S1219" s="5">
        <f t="shared" si="305"/>
        <v>1.037255569566367</v>
      </c>
      <c r="T1219" s="5">
        <f t="shared" si="306"/>
        <v>1.042611163002781</v>
      </c>
      <c r="U1219" s="5">
        <f t="shared" si="307"/>
        <v>1.042611163002781</v>
      </c>
      <c r="V1219" s="5">
        <f t="shared" si="308"/>
        <v>1.042611163002781</v>
      </c>
      <c r="W1219" s="5">
        <f t="shared" si="309"/>
        <v>1.042611163002781</v>
      </c>
      <c r="X1219" s="5">
        <f t="shared" si="310"/>
        <v>1</v>
      </c>
      <c r="Y1219" s="5">
        <f t="shared" si="311"/>
        <v>1.0254318967224039</v>
      </c>
      <c r="Z1219" s="5">
        <f t="shared" si="312"/>
        <v>1</v>
      </c>
      <c r="AA1219" s="5">
        <f t="shared" si="313"/>
        <v>1.0002408658407771</v>
      </c>
      <c r="AB1219" s="5">
        <f t="shared" si="314"/>
        <v>1.0002408658407771</v>
      </c>
      <c r="AC1219" s="5">
        <f t="shared" si="315"/>
        <v>1.0002408658407771</v>
      </c>
      <c r="AD1219" s="5">
        <f t="shared" si="316"/>
        <v>1.0002408658407771</v>
      </c>
    </row>
    <row r="1220" spans="15:30" x14ac:dyDescent="0.2">
      <c r="O1220" s="6">
        <f t="shared" si="317"/>
        <v>122.6899999999973</v>
      </c>
      <c r="P1220" s="6">
        <f t="shared" ref="P1220:P1283" si="318">P1219+0.1</f>
        <v>122.6999999999973</v>
      </c>
      <c r="Q1220" s="5">
        <f t="shared" ref="Q1220:Q1283" si="319">IF($P1220&gt;=$D$5,1,10^($C$5*LOG(MAX($P1220,$E$5)/$D$5)^2))</f>
        <v>1.0252630070869464</v>
      </c>
      <c r="R1220" s="5">
        <f t="shared" ref="R1220:R1283" si="320">IF($P1220&gt;=$D$6,1,10^($C$6*LOG(MAX($P1220,$E$6)/$D$6)^2))</f>
        <v>1.0252630070869464</v>
      </c>
      <c r="S1220" s="5">
        <f t="shared" ref="S1220:S1283" si="321">IF($P1220&gt;=$D$7,1,10^($C$7*LOG(MAX($P1220,$E$7)/$D$7)^2))</f>
        <v>1.0370597921451254</v>
      </c>
      <c r="T1220" s="5">
        <f t="shared" ref="T1220:T1283" si="322">IF($P1220&gt;=$D$8,1,10^($C$8*LOG(MAX($P1220,$E$8)/$D$8)^2))</f>
        <v>1.0424086662671364</v>
      </c>
      <c r="U1220" s="5">
        <f t="shared" ref="U1220:U1283" si="323">IF($P1220&gt;=$D$9,1,10^($C$9*LOG(MAX($P1220,$E$9)/$D$9)^2))</f>
        <v>1.0424086662671364</v>
      </c>
      <c r="V1220" s="5">
        <f t="shared" ref="V1220:V1283" si="324">IF($P1220&gt;=$D$10,1,10^($C$10*LOG(MAX($P1220,$E$10)/$D$10)^2))</f>
        <v>1.0424086662671364</v>
      </c>
      <c r="W1220" s="5">
        <f t="shared" ref="W1220:W1283" si="325">IF($P1220&gt;=$D$11,1,10^($C$11*LOG(MAX($P1220,$E$11)/$D$11)^2))</f>
        <v>1.0424086662671364</v>
      </c>
      <c r="X1220" s="5">
        <f t="shared" ref="X1220:X1283" si="326">IF($P1220&gt;=$H1222,1,10^($G$5*LOG(MAX($P1220,$I$5)/$H$5)^2))</f>
        <v>1</v>
      </c>
      <c r="Y1220" s="5">
        <f t="shared" ref="Y1220:Y1283" si="327">IF($P1220&gt;=$H$6,1,10^($G$6*LOG(MAX($P1220,$I$6)/$H$6)^2))</f>
        <v>1.0252630070869464</v>
      </c>
      <c r="Z1220" s="5">
        <f t="shared" ref="Z1220:Z1283" si="328">IF($P1220&gt;=$H$7,1,10^($G$7*LOG(MAX($P1220,$I$7)/$H$7)^2))</f>
        <v>1</v>
      </c>
      <c r="AA1220" s="5">
        <f t="shared" ref="AA1220:AA1283" si="329">IF(P1220&gt;=$H$8,1,10^($G$8*LOG(MAX($P1220,$I$8)/$H$8)^2))</f>
        <v>1.0002240239218525</v>
      </c>
      <c r="AB1220" s="5">
        <f t="shared" ref="AB1220:AB1283" si="330">IF($P1220&gt;=$H$9,1,10^($G$9*LOG(MAX($P1220,$I$9)/$H$9)^2))</f>
        <v>1.0002240239218525</v>
      </c>
      <c r="AC1220" s="5">
        <f t="shared" ref="AC1220:AC1283" si="331">IF($P1220&gt;=$H$10,1,10^($G$10*LOG(MAX($P1220,$I$10)/$H$10)^2))</f>
        <v>1.0002240239218525</v>
      </c>
      <c r="AD1220" s="5">
        <f t="shared" ref="AD1220:AD1283" si="332">IF($P1220&gt;=$H$11,1,10^($G$11*LOG(MAX($P1220,$I$11)/$H$11)^2))</f>
        <v>1.0002240239218525</v>
      </c>
    </row>
    <row r="1221" spans="15:30" x14ac:dyDescent="0.2">
      <c r="O1221" s="6">
        <f t="shared" si="317"/>
        <v>122.78999999999729</v>
      </c>
      <c r="P1221" s="6">
        <f t="shared" si="318"/>
        <v>122.7999999999973</v>
      </c>
      <c r="Q1221" s="5">
        <f t="shared" si="319"/>
        <v>1.0250948376786693</v>
      </c>
      <c r="R1221" s="5">
        <f t="shared" si="320"/>
        <v>1.0250948376786693</v>
      </c>
      <c r="S1221" s="5">
        <f t="shared" si="321"/>
        <v>1.036864716826545</v>
      </c>
      <c r="T1221" s="5">
        <f t="shared" si="322"/>
        <v>1.0422068454625992</v>
      </c>
      <c r="U1221" s="5">
        <f t="shared" si="323"/>
        <v>1.0422068454625992</v>
      </c>
      <c r="V1221" s="5">
        <f t="shared" si="324"/>
        <v>1.0422068454625992</v>
      </c>
      <c r="W1221" s="5">
        <f t="shared" si="325"/>
        <v>1.0422068454625992</v>
      </c>
      <c r="X1221" s="5">
        <f t="shared" si="326"/>
        <v>1</v>
      </c>
      <c r="Y1221" s="5">
        <f t="shared" si="327"/>
        <v>1.0250948376786693</v>
      </c>
      <c r="Z1221" s="5">
        <f t="shared" si="328"/>
        <v>1</v>
      </c>
      <c r="AA1221" s="5">
        <f t="shared" si="329"/>
        <v>1.0002078055205186</v>
      </c>
      <c r="AB1221" s="5">
        <f t="shared" si="330"/>
        <v>1.0002078055205186</v>
      </c>
      <c r="AC1221" s="5">
        <f t="shared" si="331"/>
        <v>1.0002078055205186</v>
      </c>
      <c r="AD1221" s="5">
        <f t="shared" si="332"/>
        <v>1.0002078055205186</v>
      </c>
    </row>
    <row r="1222" spans="15:30" x14ac:dyDescent="0.2">
      <c r="O1222" s="6">
        <f t="shared" si="317"/>
        <v>122.88999999999729</v>
      </c>
      <c r="P1222" s="6">
        <f t="shared" si="318"/>
        <v>122.89999999999729</v>
      </c>
      <c r="Q1222" s="5">
        <f t="shared" si="319"/>
        <v>1.0249273865738133</v>
      </c>
      <c r="R1222" s="5">
        <f t="shared" si="320"/>
        <v>1.0249273865738133</v>
      </c>
      <c r="S1222" s="5">
        <f t="shared" si="321"/>
        <v>1.0366703417342369</v>
      </c>
      <c r="T1222" s="5">
        <f t="shared" si="322"/>
        <v>1.0420056987918633</v>
      </c>
      <c r="U1222" s="5">
        <f t="shared" si="323"/>
        <v>1.0420056987918633</v>
      </c>
      <c r="V1222" s="5">
        <f t="shared" si="324"/>
        <v>1.0420056987918633</v>
      </c>
      <c r="W1222" s="5">
        <f t="shared" si="325"/>
        <v>1.0420056987918633</v>
      </c>
      <c r="X1222" s="5">
        <f t="shared" si="326"/>
        <v>1</v>
      </c>
      <c r="Y1222" s="5">
        <f t="shared" si="327"/>
        <v>1.0249273865738133</v>
      </c>
      <c r="Z1222" s="5">
        <f t="shared" si="328"/>
        <v>1</v>
      </c>
      <c r="AA1222" s="5">
        <f t="shared" si="329"/>
        <v>1.0001922090959074</v>
      </c>
      <c r="AB1222" s="5">
        <f t="shared" si="330"/>
        <v>1.0001922090959074</v>
      </c>
      <c r="AC1222" s="5">
        <f t="shared" si="331"/>
        <v>1.0001922090959074</v>
      </c>
      <c r="AD1222" s="5">
        <f t="shared" si="332"/>
        <v>1.0001922090959074</v>
      </c>
    </row>
    <row r="1223" spans="15:30" x14ac:dyDescent="0.2">
      <c r="O1223" s="6">
        <f t="shared" si="317"/>
        <v>122.98999999999728</v>
      </c>
      <c r="P1223" s="6">
        <f t="shared" si="318"/>
        <v>122.99999999999729</v>
      </c>
      <c r="Q1223" s="5">
        <f t="shared" si="319"/>
        <v>1.0247606518557455</v>
      </c>
      <c r="R1223" s="5">
        <f t="shared" si="320"/>
        <v>1.0247606518557455</v>
      </c>
      <c r="S1223" s="5">
        <f t="shared" si="321"/>
        <v>1.0364766649986641</v>
      </c>
      <c r="T1223" s="5">
        <f t="shared" si="322"/>
        <v>1.0418052244641138</v>
      </c>
      <c r="U1223" s="5">
        <f t="shared" si="323"/>
        <v>1.0418052244641138</v>
      </c>
      <c r="V1223" s="5">
        <f t="shared" si="324"/>
        <v>1.0418052244641138</v>
      </c>
      <c r="W1223" s="5">
        <f t="shared" si="325"/>
        <v>1.0418052244641138</v>
      </c>
      <c r="X1223" s="5">
        <f t="shared" si="326"/>
        <v>1</v>
      </c>
      <c r="Y1223" s="5">
        <f t="shared" si="327"/>
        <v>1.0247606518557455</v>
      </c>
      <c r="Z1223" s="5">
        <f t="shared" si="328"/>
        <v>1</v>
      </c>
      <c r="AA1223" s="5">
        <f t="shared" si="329"/>
        <v>1.0001772331129</v>
      </c>
      <c r="AB1223" s="5">
        <f t="shared" si="330"/>
        <v>1.0001772331129</v>
      </c>
      <c r="AC1223" s="5">
        <f t="shared" si="331"/>
        <v>1.0001772331129</v>
      </c>
      <c r="AD1223" s="5">
        <f t="shared" si="332"/>
        <v>1.0001772331129</v>
      </c>
    </row>
    <row r="1224" spans="15:30" x14ac:dyDescent="0.2">
      <c r="O1224" s="6">
        <f t="shared" si="317"/>
        <v>123.08999999999727</v>
      </c>
      <c r="P1224" s="6">
        <f t="shared" si="318"/>
        <v>123.09999999999728</v>
      </c>
      <c r="Q1224" s="5">
        <f t="shared" si="319"/>
        <v>1.0245946316149279</v>
      </c>
      <c r="R1224" s="5">
        <f t="shared" si="320"/>
        <v>1.0245946316149279</v>
      </c>
      <c r="S1224" s="5">
        <f t="shared" si="321"/>
        <v>1.0362836847571111</v>
      </c>
      <c r="T1224" s="5">
        <f t="shared" si="322"/>
        <v>1.0416054206949976</v>
      </c>
      <c r="U1224" s="5">
        <f t="shared" si="323"/>
        <v>1.0416054206949976</v>
      </c>
      <c r="V1224" s="5">
        <f t="shared" si="324"/>
        <v>1.0416054206949976</v>
      </c>
      <c r="W1224" s="5">
        <f t="shared" si="325"/>
        <v>1.0416054206949976</v>
      </c>
      <c r="X1224" s="5">
        <f t="shared" si="326"/>
        <v>1</v>
      </c>
      <c r="Y1224" s="5">
        <f t="shared" si="327"/>
        <v>1.0245946316149279</v>
      </c>
      <c r="Z1224" s="5">
        <f t="shared" si="328"/>
        <v>1</v>
      </c>
      <c r="AA1224" s="5">
        <f t="shared" si="329"/>
        <v>1.0001628760420997</v>
      </c>
      <c r="AB1224" s="5">
        <f t="shared" si="330"/>
        <v>1.0001628760420997</v>
      </c>
      <c r="AC1224" s="5">
        <f t="shared" si="331"/>
        <v>1.0001628760420997</v>
      </c>
      <c r="AD1224" s="5">
        <f t="shared" si="332"/>
        <v>1.0001628760420997</v>
      </c>
    </row>
    <row r="1225" spans="15:30" x14ac:dyDescent="0.2">
      <c r="O1225" s="6">
        <f t="shared" si="317"/>
        <v>123.18999999999727</v>
      </c>
      <c r="P1225" s="6">
        <f t="shared" si="318"/>
        <v>123.19999999999727</v>
      </c>
      <c r="Q1225" s="5">
        <f t="shared" si="319"/>
        <v>1.024429323948884</v>
      </c>
      <c r="R1225" s="5">
        <f t="shared" si="320"/>
        <v>1.024429323948884</v>
      </c>
      <c r="S1225" s="5">
        <f t="shared" si="321"/>
        <v>1.0360913991536531</v>
      </c>
      <c r="T1225" s="5">
        <f t="shared" si="322"/>
        <v>1.0414062857065955</v>
      </c>
      <c r="U1225" s="5">
        <f t="shared" si="323"/>
        <v>1.0414062857065955</v>
      </c>
      <c r="V1225" s="5">
        <f t="shared" si="324"/>
        <v>1.0414062857065955</v>
      </c>
      <c r="W1225" s="5">
        <f t="shared" si="325"/>
        <v>1.0414062857065955</v>
      </c>
      <c r="X1225" s="5">
        <f t="shared" si="326"/>
        <v>1</v>
      </c>
      <c r="Y1225" s="5">
        <f t="shared" si="327"/>
        <v>1.024429323948884</v>
      </c>
      <c r="Z1225" s="5">
        <f t="shared" si="328"/>
        <v>1</v>
      </c>
      <c r="AA1225" s="5">
        <f t="shared" si="329"/>
        <v>1.0001491363598052</v>
      </c>
      <c r="AB1225" s="5">
        <f t="shared" si="330"/>
        <v>1.0001491363598052</v>
      </c>
      <c r="AC1225" s="5">
        <f t="shared" si="331"/>
        <v>1.0001491363598052</v>
      </c>
      <c r="AD1225" s="5">
        <f t="shared" si="332"/>
        <v>1.0001491363598052</v>
      </c>
    </row>
    <row r="1226" spans="15:30" x14ac:dyDescent="0.2">
      <c r="O1226" s="6">
        <f t="shared" si="317"/>
        <v>123.28999999999726</v>
      </c>
      <c r="P1226" s="6">
        <f t="shared" si="318"/>
        <v>123.29999999999727</v>
      </c>
      <c r="Q1226" s="5">
        <f t="shared" si="319"/>
        <v>1.0242647269621672</v>
      </c>
      <c r="R1226" s="5">
        <f t="shared" si="320"/>
        <v>1.0242647269621672</v>
      </c>
      <c r="S1226" s="5">
        <f t="shared" si="321"/>
        <v>1.0358998063391249</v>
      </c>
      <c r="T1226" s="5">
        <f t="shared" si="322"/>
        <v>1.0412078177273922</v>
      </c>
      <c r="U1226" s="5">
        <f t="shared" si="323"/>
        <v>1.0412078177273922</v>
      </c>
      <c r="V1226" s="5">
        <f t="shared" si="324"/>
        <v>1.0412078177273922</v>
      </c>
      <c r="W1226" s="5">
        <f t="shared" si="325"/>
        <v>1.0412078177273922</v>
      </c>
      <c r="X1226" s="5">
        <f t="shared" si="326"/>
        <v>1</v>
      </c>
      <c r="Y1226" s="5">
        <f t="shared" si="327"/>
        <v>1.0242647269621672</v>
      </c>
      <c r="Z1226" s="5">
        <f t="shared" si="328"/>
        <v>1</v>
      </c>
      <c r="AA1226" s="5">
        <f t="shared" si="329"/>
        <v>1.0001360125479857</v>
      </c>
      <c r="AB1226" s="5">
        <f t="shared" si="330"/>
        <v>1.0001360125479857</v>
      </c>
      <c r="AC1226" s="5">
        <f t="shared" si="331"/>
        <v>1.0001360125479857</v>
      </c>
      <c r="AD1226" s="5">
        <f t="shared" si="332"/>
        <v>1.0001360125479857</v>
      </c>
    </row>
    <row r="1227" spans="15:30" x14ac:dyDescent="0.2">
      <c r="O1227" s="6">
        <f t="shared" si="317"/>
        <v>123.38999999999726</v>
      </c>
      <c r="P1227" s="6">
        <f t="shared" si="318"/>
        <v>123.39999999999726</v>
      </c>
      <c r="Q1227" s="5">
        <f t="shared" si="319"/>
        <v>1.0241008387663284</v>
      </c>
      <c r="R1227" s="5">
        <f t="shared" si="320"/>
        <v>1.0241008387663284</v>
      </c>
      <c r="S1227" s="5">
        <f t="shared" si="321"/>
        <v>1.0357089044710908</v>
      </c>
      <c r="T1227" s="5">
        <f t="shared" si="322"/>
        <v>1.0410100149922488</v>
      </c>
      <c r="U1227" s="5">
        <f t="shared" si="323"/>
        <v>1.0410100149922488</v>
      </c>
      <c r="V1227" s="5">
        <f t="shared" si="324"/>
        <v>1.0410100149922488</v>
      </c>
      <c r="W1227" s="5">
        <f t="shared" si="325"/>
        <v>1.0410100149922488</v>
      </c>
      <c r="X1227" s="5">
        <f t="shared" si="326"/>
        <v>1</v>
      </c>
      <c r="Y1227" s="5">
        <f t="shared" si="327"/>
        <v>1.0241008387663284</v>
      </c>
      <c r="Z1227" s="5">
        <f t="shared" si="328"/>
        <v>1</v>
      </c>
      <c r="AA1227" s="5">
        <f t="shared" si="329"/>
        <v>1.0001235030942541</v>
      </c>
      <c r="AB1227" s="5">
        <f t="shared" si="330"/>
        <v>1.0001235030942541</v>
      </c>
      <c r="AC1227" s="5">
        <f t="shared" si="331"/>
        <v>1.0001235030942541</v>
      </c>
      <c r="AD1227" s="5">
        <f t="shared" si="332"/>
        <v>1.0001235030942541</v>
      </c>
    </row>
    <row r="1228" spans="15:30" x14ac:dyDescent="0.2">
      <c r="O1228" s="6">
        <f t="shared" si="317"/>
        <v>123.48999999999725</v>
      </c>
      <c r="P1228" s="6">
        <f t="shared" si="318"/>
        <v>123.49999999999726</v>
      </c>
      <c r="Q1228" s="5">
        <f t="shared" si="319"/>
        <v>1.0239376574798842</v>
      </c>
      <c r="R1228" s="5">
        <f t="shared" si="320"/>
        <v>1.0239376574798842</v>
      </c>
      <c r="S1228" s="5">
        <f t="shared" si="321"/>
        <v>1.0355186917138139</v>
      </c>
      <c r="T1228" s="5">
        <f t="shared" si="322"/>
        <v>1.0408128757423734</v>
      </c>
      <c r="U1228" s="5">
        <f t="shared" si="323"/>
        <v>1.0408128757423734</v>
      </c>
      <c r="V1228" s="5">
        <f t="shared" si="324"/>
        <v>1.0408128757423734</v>
      </c>
      <c r="W1228" s="5">
        <f t="shared" si="325"/>
        <v>1.0408128757423734</v>
      </c>
      <c r="X1228" s="5">
        <f t="shared" si="326"/>
        <v>1</v>
      </c>
      <c r="Y1228" s="5">
        <f t="shared" si="327"/>
        <v>1.0239376574798842</v>
      </c>
      <c r="Z1228" s="5">
        <f t="shared" si="328"/>
        <v>1</v>
      </c>
      <c r="AA1228" s="5">
        <f t="shared" si="329"/>
        <v>1.0001116064918409</v>
      </c>
      <c r="AB1228" s="5">
        <f t="shared" si="330"/>
        <v>1.0001116064918409</v>
      </c>
      <c r="AC1228" s="5">
        <f t="shared" si="331"/>
        <v>1.0001116064918409</v>
      </c>
      <c r="AD1228" s="5">
        <f t="shared" si="332"/>
        <v>1.0001116064918409</v>
      </c>
    </row>
    <row r="1229" spans="15:30" x14ac:dyDescent="0.2">
      <c r="O1229" s="6">
        <f t="shared" si="317"/>
        <v>123.58999999999725</v>
      </c>
      <c r="P1229" s="6">
        <f t="shared" si="318"/>
        <v>123.59999999999725</v>
      </c>
      <c r="Q1229" s="5">
        <f t="shared" si="319"/>
        <v>1.0237751812282847</v>
      </c>
      <c r="R1229" s="5">
        <f t="shared" si="320"/>
        <v>1.0237751812282847</v>
      </c>
      <c r="S1229" s="5">
        <f t="shared" si="321"/>
        <v>1.0353291662382271</v>
      </c>
      <c r="T1229" s="5">
        <f t="shared" si="322"/>
        <v>1.0406163982252934</v>
      </c>
      <c r="U1229" s="5">
        <f t="shared" si="323"/>
        <v>1.0406163982252934</v>
      </c>
      <c r="V1229" s="5">
        <f t="shared" si="324"/>
        <v>1.0406163982252934</v>
      </c>
      <c r="W1229" s="5">
        <f t="shared" si="325"/>
        <v>1.0406163982252934</v>
      </c>
      <c r="X1229" s="5">
        <f t="shared" si="326"/>
        <v>1</v>
      </c>
      <c r="Y1229" s="5">
        <f t="shared" si="327"/>
        <v>1.0237751812282847</v>
      </c>
      <c r="Z1229" s="5">
        <f t="shared" si="328"/>
        <v>1</v>
      </c>
      <c r="AA1229" s="5">
        <f t="shared" si="329"/>
        <v>1.0001003212395703</v>
      </c>
      <c r="AB1229" s="5">
        <f t="shared" si="330"/>
        <v>1.0001003212395703</v>
      </c>
      <c r="AC1229" s="5">
        <f t="shared" si="331"/>
        <v>1.0001003212395703</v>
      </c>
      <c r="AD1229" s="5">
        <f t="shared" si="332"/>
        <v>1.0001003212395703</v>
      </c>
    </row>
    <row r="1230" spans="15:30" x14ac:dyDescent="0.2">
      <c r="O1230" s="6">
        <f t="shared" si="317"/>
        <v>123.68999999999724</v>
      </c>
      <c r="P1230" s="6">
        <f t="shared" si="318"/>
        <v>123.69999999999725</v>
      </c>
      <c r="Q1230" s="5">
        <f t="shared" si="319"/>
        <v>1.0236134081438828</v>
      </c>
      <c r="R1230" s="5">
        <f t="shared" si="320"/>
        <v>1.0236134081438828</v>
      </c>
      <c r="S1230" s="5">
        <f t="shared" si="321"/>
        <v>1.035140326221901</v>
      </c>
      <c r="T1230" s="5">
        <f t="shared" si="322"/>
        <v>1.0404205806948272</v>
      </c>
      <c r="U1230" s="5">
        <f t="shared" si="323"/>
        <v>1.0404205806948272</v>
      </c>
      <c r="V1230" s="5">
        <f t="shared" si="324"/>
        <v>1.0404205806948272</v>
      </c>
      <c r="W1230" s="5">
        <f t="shared" si="325"/>
        <v>1.0404205806948272</v>
      </c>
      <c r="X1230" s="5">
        <f t="shared" si="326"/>
        <v>1</v>
      </c>
      <c r="Y1230" s="5">
        <f t="shared" si="327"/>
        <v>1.0236134081438828</v>
      </c>
      <c r="Z1230" s="5">
        <f t="shared" si="328"/>
        <v>1</v>
      </c>
      <c r="AA1230" s="5">
        <f t="shared" si="329"/>
        <v>1.000089645841832</v>
      </c>
      <c r="AB1230" s="5">
        <f t="shared" si="330"/>
        <v>1.000089645841832</v>
      </c>
      <c r="AC1230" s="5">
        <f t="shared" si="331"/>
        <v>1.000089645841832</v>
      </c>
      <c r="AD1230" s="5">
        <f t="shared" si="332"/>
        <v>1.000089645841832</v>
      </c>
    </row>
    <row r="1231" spans="15:30" x14ac:dyDescent="0.2">
      <c r="O1231" s="6">
        <f t="shared" si="317"/>
        <v>123.78999999999724</v>
      </c>
      <c r="P1231" s="6">
        <f t="shared" si="318"/>
        <v>123.79999999999724</v>
      </c>
      <c r="Q1231" s="5">
        <f t="shared" si="319"/>
        <v>1.0234523363659023</v>
      </c>
      <c r="R1231" s="5">
        <f t="shared" si="320"/>
        <v>1.0234523363659023</v>
      </c>
      <c r="S1231" s="5">
        <f t="shared" si="321"/>
        <v>1.0349521698490161</v>
      </c>
      <c r="T1231" s="5">
        <f t="shared" si="322"/>
        <v>1.0402254214110565</v>
      </c>
      <c r="U1231" s="5">
        <f t="shared" si="323"/>
        <v>1.0402254214110565</v>
      </c>
      <c r="V1231" s="5">
        <f t="shared" si="324"/>
        <v>1.0402254214110565</v>
      </c>
      <c r="W1231" s="5">
        <f t="shared" si="325"/>
        <v>1.0402254214110565</v>
      </c>
      <c r="X1231" s="5">
        <f t="shared" si="326"/>
        <v>1</v>
      </c>
      <c r="Y1231" s="5">
        <f t="shared" si="327"/>
        <v>1.0234523363659023</v>
      </c>
      <c r="Z1231" s="5">
        <f t="shared" si="328"/>
        <v>1</v>
      </c>
      <c r="AA1231" s="5">
        <f t="shared" si="329"/>
        <v>1.0000795788085584</v>
      </c>
      <c r="AB1231" s="5">
        <f t="shared" si="330"/>
        <v>1.0000795788085584</v>
      </c>
      <c r="AC1231" s="5">
        <f t="shared" si="331"/>
        <v>1.0000795788085584</v>
      </c>
      <c r="AD1231" s="5">
        <f t="shared" si="332"/>
        <v>1.0000795788085584</v>
      </c>
    </row>
    <row r="1232" spans="15:30" x14ac:dyDescent="0.2">
      <c r="O1232" s="6">
        <f t="shared" si="317"/>
        <v>123.88999999999723</v>
      </c>
      <c r="P1232" s="6">
        <f t="shared" si="318"/>
        <v>123.89999999999723</v>
      </c>
      <c r="Q1232" s="5">
        <f t="shared" si="319"/>
        <v>1.0232919640404066</v>
      </c>
      <c r="R1232" s="5">
        <f t="shared" si="320"/>
        <v>1.0232919640404066</v>
      </c>
      <c r="S1232" s="5">
        <f t="shared" si="321"/>
        <v>1.034764695310332</v>
      </c>
      <c r="T1232" s="5">
        <f t="shared" si="322"/>
        <v>1.0400309186402976</v>
      </c>
      <c r="U1232" s="5">
        <f t="shared" si="323"/>
        <v>1.0400309186402976</v>
      </c>
      <c r="V1232" s="5">
        <f t="shared" si="324"/>
        <v>1.0400309186402976</v>
      </c>
      <c r="W1232" s="5">
        <f t="shared" si="325"/>
        <v>1.0400309186402976</v>
      </c>
      <c r="X1232" s="5">
        <f t="shared" si="326"/>
        <v>1</v>
      </c>
      <c r="Y1232" s="5">
        <f t="shared" si="327"/>
        <v>1.0232919640404066</v>
      </c>
      <c r="Z1232" s="5">
        <f t="shared" si="328"/>
        <v>1</v>
      </c>
      <c r="AA1232" s="5">
        <f t="shared" si="329"/>
        <v>1.0000701186551977</v>
      </c>
      <c r="AB1232" s="5">
        <f t="shared" si="330"/>
        <v>1.0000701186551977</v>
      </c>
      <c r="AC1232" s="5">
        <f t="shared" si="331"/>
        <v>1.0000701186551977</v>
      </c>
      <c r="AD1232" s="5">
        <f t="shared" si="332"/>
        <v>1.0000701186551977</v>
      </c>
    </row>
    <row r="1233" spans="15:30" x14ac:dyDescent="0.2">
      <c r="O1233" s="6">
        <f t="shared" si="317"/>
        <v>123.98999999999722</v>
      </c>
      <c r="P1233" s="6">
        <f t="shared" si="318"/>
        <v>123.99999999999723</v>
      </c>
      <c r="Q1233" s="5">
        <f t="shared" si="319"/>
        <v>1.0231322893202675</v>
      </c>
      <c r="R1233" s="5">
        <f t="shared" si="320"/>
        <v>1.0231322893202675</v>
      </c>
      <c r="S1233" s="5">
        <f t="shared" si="321"/>
        <v>1.0345779008031584</v>
      </c>
      <c r="T1233" s="5">
        <f t="shared" si="322"/>
        <v>1.0398370706550748</v>
      </c>
      <c r="U1233" s="5">
        <f t="shared" si="323"/>
        <v>1.0398370706550748</v>
      </c>
      <c r="V1233" s="5">
        <f t="shared" si="324"/>
        <v>1.0398370706550748</v>
      </c>
      <c r="W1233" s="5">
        <f t="shared" si="325"/>
        <v>1.0398370706550748</v>
      </c>
      <c r="X1233" s="5">
        <f t="shared" si="326"/>
        <v>1</v>
      </c>
      <c r="Y1233" s="5">
        <f t="shared" si="327"/>
        <v>1.0231322893202675</v>
      </c>
      <c r="Z1233" s="5">
        <f t="shared" si="328"/>
        <v>1</v>
      </c>
      <c r="AA1233" s="5">
        <f t="shared" si="329"/>
        <v>1.0000612639026896</v>
      </c>
      <c r="AB1233" s="5">
        <f t="shared" si="330"/>
        <v>1.0000612639026896</v>
      </c>
      <c r="AC1233" s="5">
        <f t="shared" si="331"/>
        <v>1.0000612639026896</v>
      </c>
      <c r="AD1233" s="5">
        <f t="shared" si="332"/>
        <v>1.0000612639026896</v>
      </c>
    </row>
    <row r="1234" spans="15:30" x14ac:dyDescent="0.2">
      <c r="O1234" s="6">
        <f t="shared" si="317"/>
        <v>124.08999999999722</v>
      </c>
      <c r="P1234" s="6">
        <f t="shared" si="318"/>
        <v>124.09999999999722</v>
      </c>
      <c r="Q1234" s="5">
        <f t="shared" si="319"/>
        <v>1.0229733103651351</v>
      </c>
      <c r="R1234" s="5">
        <f t="shared" si="320"/>
        <v>1.0229733103651351</v>
      </c>
      <c r="S1234" s="5">
        <f t="shared" si="321"/>
        <v>1.0343917845313253</v>
      </c>
      <c r="T1234" s="5">
        <f t="shared" si="322"/>
        <v>1.0396438757340918</v>
      </c>
      <c r="U1234" s="5">
        <f t="shared" si="323"/>
        <v>1.0396438757340918</v>
      </c>
      <c r="V1234" s="5">
        <f t="shared" si="324"/>
        <v>1.0396438757340918</v>
      </c>
      <c r="W1234" s="5">
        <f t="shared" si="325"/>
        <v>1.0396438757340918</v>
      </c>
      <c r="X1234" s="5">
        <f t="shared" si="326"/>
        <v>1</v>
      </c>
      <c r="Y1234" s="5">
        <f t="shared" si="327"/>
        <v>1.0229733103651351</v>
      </c>
      <c r="Z1234" s="5">
        <f t="shared" si="328"/>
        <v>1</v>
      </c>
      <c r="AA1234" s="5">
        <f t="shared" si="329"/>
        <v>1.0000530130774401</v>
      </c>
      <c r="AB1234" s="5">
        <f t="shared" si="330"/>
        <v>1.0000530130774401</v>
      </c>
      <c r="AC1234" s="5">
        <f t="shared" si="331"/>
        <v>1.0000530130774401</v>
      </c>
      <c r="AD1234" s="5">
        <f t="shared" si="332"/>
        <v>1.0000530130774401</v>
      </c>
    </row>
    <row r="1235" spans="15:30" x14ac:dyDescent="0.2">
      <c r="O1235" s="6">
        <f t="shared" si="317"/>
        <v>124.18999999999721</v>
      </c>
      <c r="P1235" s="6">
        <f t="shared" si="318"/>
        <v>124.19999999999722</v>
      </c>
      <c r="Q1235" s="5">
        <f t="shared" si="319"/>
        <v>1.0228150253414057</v>
      </c>
      <c r="R1235" s="5">
        <f t="shared" si="320"/>
        <v>1.0228150253414057</v>
      </c>
      <c r="S1235" s="5">
        <f t="shared" si="321"/>
        <v>1.0342063447051544</v>
      </c>
      <c r="T1235" s="5">
        <f t="shared" si="322"/>
        <v>1.0394513321622054</v>
      </c>
      <c r="U1235" s="5">
        <f t="shared" si="323"/>
        <v>1.0394513321622054</v>
      </c>
      <c r="V1235" s="5">
        <f t="shared" si="324"/>
        <v>1.0394513321622054</v>
      </c>
      <c r="W1235" s="5">
        <f t="shared" si="325"/>
        <v>1.0394513321622054</v>
      </c>
      <c r="X1235" s="5">
        <f t="shared" si="326"/>
        <v>1</v>
      </c>
      <c r="Y1235" s="5">
        <f t="shared" si="327"/>
        <v>1.0228150253414057</v>
      </c>
      <c r="Z1235" s="5">
        <f t="shared" si="328"/>
        <v>1</v>
      </c>
      <c r="AA1235" s="5">
        <f t="shared" si="329"/>
        <v>1.0000453647112963</v>
      </c>
      <c r="AB1235" s="5">
        <f t="shared" si="330"/>
        <v>1.0000453647112963</v>
      </c>
      <c r="AC1235" s="5">
        <f t="shared" si="331"/>
        <v>1.0000453647112963</v>
      </c>
      <c r="AD1235" s="5">
        <f t="shared" si="332"/>
        <v>1.0000453647112963</v>
      </c>
    </row>
    <row r="1236" spans="15:30" x14ac:dyDescent="0.2">
      <c r="O1236" s="6">
        <f t="shared" si="317"/>
        <v>124.28999999999721</v>
      </c>
      <c r="P1236" s="6">
        <f t="shared" si="318"/>
        <v>124.29999999999721</v>
      </c>
      <c r="Q1236" s="5">
        <f t="shared" si="319"/>
        <v>1.0226574324221931</v>
      </c>
      <c r="R1236" s="5">
        <f t="shared" si="320"/>
        <v>1.0226574324221931</v>
      </c>
      <c r="S1236" s="5">
        <f t="shared" si="321"/>
        <v>1.0340215795414291</v>
      </c>
      <c r="T1236" s="5">
        <f t="shared" si="322"/>
        <v>1.039259438230397</v>
      </c>
      <c r="U1236" s="5">
        <f t="shared" si="323"/>
        <v>1.039259438230397</v>
      </c>
      <c r="V1236" s="5">
        <f t="shared" si="324"/>
        <v>1.039259438230397</v>
      </c>
      <c r="W1236" s="5">
        <f t="shared" si="325"/>
        <v>1.039259438230397</v>
      </c>
      <c r="X1236" s="5">
        <f t="shared" si="326"/>
        <v>1</v>
      </c>
      <c r="Y1236" s="5">
        <f t="shared" si="327"/>
        <v>1.0226574324221931</v>
      </c>
      <c r="Z1236" s="5">
        <f t="shared" si="328"/>
        <v>1</v>
      </c>
      <c r="AA1236" s="5">
        <f t="shared" si="329"/>
        <v>1.000038317341523</v>
      </c>
      <c r="AB1236" s="5">
        <f t="shared" si="330"/>
        <v>1.000038317341523</v>
      </c>
      <c r="AC1236" s="5">
        <f t="shared" si="331"/>
        <v>1.000038317341523</v>
      </c>
      <c r="AD1236" s="5">
        <f t="shared" si="332"/>
        <v>1.000038317341523</v>
      </c>
    </row>
    <row r="1237" spans="15:30" x14ac:dyDescent="0.2">
      <c r="O1237" s="6">
        <f t="shared" si="317"/>
        <v>124.3899999999972</v>
      </c>
      <c r="P1237" s="6">
        <f t="shared" si="318"/>
        <v>124.39999999999721</v>
      </c>
      <c r="Q1237" s="5">
        <f t="shared" si="319"/>
        <v>1.0225005297872962</v>
      </c>
      <c r="R1237" s="5">
        <f t="shared" si="320"/>
        <v>1.0225005297872962</v>
      </c>
      <c r="S1237" s="5">
        <f t="shared" si="321"/>
        <v>1.0338374872633667</v>
      </c>
      <c r="T1237" s="5">
        <f t="shared" si="322"/>
        <v>1.0390681922357465</v>
      </c>
      <c r="U1237" s="5">
        <f t="shared" si="323"/>
        <v>1.0390681922357465</v>
      </c>
      <c r="V1237" s="5">
        <f t="shared" si="324"/>
        <v>1.0390681922357465</v>
      </c>
      <c r="W1237" s="5">
        <f t="shared" si="325"/>
        <v>1.0390681922357465</v>
      </c>
      <c r="X1237" s="5">
        <f t="shared" si="326"/>
        <v>1</v>
      </c>
      <c r="Y1237" s="5">
        <f t="shared" si="327"/>
        <v>1.0225005297872962</v>
      </c>
      <c r="Z1237" s="5">
        <f t="shared" si="328"/>
        <v>1</v>
      </c>
      <c r="AA1237" s="5">
        <f t="shared" si="329"/>
        <v>1.0000318695107759</v>
      </c>
      <c r="AB1237" s="5">
        <f t="shared" si="330"/>
        <v>1.0000318695107759</v>
      </c>
      <c r="AC1237" s="5">
        <f t="shared" si="331"/>
        <v>1.0000318695107759</v>
      </c>
      <c r="AD1237" s="5">
        <f t="shared" si="332"/>
        <v>1.0000318695107759</v>
      </c>
    </row>
    <row r="1238" spans="15:30" x14ac:dyDescent="0.2">
      <c r="O1238" s="6">
        <f t="shared" si="317"/>
        <v>124.4899999999972</v>
      </c>
      <c r="P1238" s="6">
        <f t="shared" si="318"/>
        <v>124.4999999999972</v>
      </c>
      <c r="Q1238" s="5">
        <f t="shared" si="319"/>
        <v>1.0223443156231706</v>
      </c>
      <c r="R1238" s="5">
        <f t="shared" si="320"/>
        <v>1.0223443156231706</v>
      </c>
      <c r="S1238" s="5">
        <f t="shared" si="321"/>
        <v>1.0336540661005891</v>
      </c>
      <c r="T1238" s="5">
        <f t="shared" si="322"/>
        <v>1.0388775924814047</v>
      </c>
      <c r="U1238" s="5">
        <f t="shared" si="323"/>
        <v>1.0388775924814047</v>
      </c>
      <c r="V1238" s="5">
        <f t="shared" si="324"/>
        <v>1.0388775924814047</v>
      </c>
      <c r="W1238" s="5">
        <f t="shared" si="325"/>
        <v>1.0388775924814047</v>
      </c>
      <c r="X1238" s="5">
        <f t="shared" si="326"/>
        <v>1</v>
      </c>
      <c r="Y1238" s="5">
        <f t="shared" si="327"/>
        <v>1.0223443156231706</v>
      </c>
      <c r="Z1238" s="5">
        <f t="shared" si="328"/>
        <v>1</v>
      </c>
      <c r="AA1238" s="5">
        <f t="shared" si="329"/>
        <v>1.0000260197670796</v>
      </c>
      <c r="AB1238" s="5">
        <f t="shared" si="330"/>
        <v>1.0000260197670796</v>
      </c>
      <c r="AC1238" s="5">
        <f t="shared" si="331"/>
        <v>1.0000260197670796</v>
      </c>
      <c r="AD1238" s="5">
        <f t="shared" si="332"/>
        <v>1.0000260197670796</v>
      </c>
    </row>
    <row r="1239" spans="15:30" x14ac:dyDescent="0.2">
      <c r="O1239" s="6">
        <f t="shared" si="317"/>
        <v>124.58999999999719</v>
      </c>
      <c r="P1239" s="6">
        <f t="shared" si="318"/>
        <v>124.59999999999719</v>
      </c>
      <c r="Q1239" s="5">
        <f t="shared" si="319"/>
        <v>1.0221887881228968</v>
      </c>
      <c r="R1239" s="5">
        <f t="shared" si="320"/>
        <v>1.0221887881228968</v>
      </c>
      <c r="S1239" s="5">
        <f t="shared" si="321"/>
        <v>1.0334713142890939</v>
      </c>
      <c r="T1239" s="5">
        <f t="shared" si="322"/>
        <v>1.038687637276567</v>
      </c>
      <c r="U1239" s="5">
        <f t="shared" si="323"/>
        <v>1.038687637276567</v>
      </c>
      <c r="V1239" s="5">
        <f t="shared" si="324"/>
        <v>1.038687637276567</v>
      </c>
      <c r="W1239" s="5">
        <f t="shared" si="325"/>
        <v>1.038687637276567</v>
      </c>
      <c r="X1239" s="5">
        <f t="shared" si="326"/>
        <v>1</v>
      </c>
      <c r="Y1239" s="5">
        <f t="shared" si="327"/>
        <v>1.0221887881228968</v>
      </c>
      <c r="Z1239" s="5">
        <f t="shared" si="328"/>
        <v>1</v>
      </c>
      <c r="AA1239" s="5">
        <f t="shared" si="329"/>
        <v>1.0000207666638017</v>
      </c>
      <c r="AB1239" s="5">
        <f t="shared" si="330"/>
        <v>1.0000207666638017</v>
      </c>
      <c r="AC1239" s="5">
        <f t="shared" si="331"/>
        <v>1.0000207666638017</v>
      </c>
      <c r="AD1239" s="5">
        <f t="shared" si="332"/>
        <v>1.0000207666638017</v>
      </c>
    </row>
    <row r="1240" spans="15:30" x14ac:dyDescent="0.2">
      <c r="O1240" s="6">
        <f t="shared" si="317"/>
        <v>124.68999999999718</v>
      </c>
      <c r="P1240" s="6">
        <f t="shared" si="318"/>
        <v>124.69999999999719</v>
      </c>
      <c r="Q1240" s="5">
        <f t="shared" si="319"/>
        <v>1.022033945486152</v>
      </c>
      <c r="R1240" s="5">
        <f t="shared" si="320"/>
        <v>1.022033945486152</v>
      </c>
      <c r="S1240" s="5">
        <f t="shared" si="321"/>
        <v>1.0332892300712271</v>
      </c>
      <c r="T1240" s="5">
        <f t="shared" si="322"/>
        <v>1.0384983249364459</v>
      </c>
      <c r="U1240" s="5">
        <f t="shared" si="323"/>
        <v>1.0384983249364459</v>
      </c>
      <c r="V1240" s="5">
        <f t="shared" si="324"/>
        <v>1.0384983249364459</v>
      </c>
      <c r="W1240" s="5">
        <f t="shared" si="325"/>
        <v>1.0384983249364459</v>
      </c>
      <c r="X1240" s="5">
        <f t="shared" si="326"/>
        <v>1</v>
      </c>
      <c r="Y1240" s="5">
        <f t="shared" si="327"/>
        <v>1.022033945486152</v>
      </c>
      <c r="Z1240" s="5">
        <f t="shared" si="328"/>
        <v>1</v>
      </c>
      <c r="AA1240" s="5">
        <f t="shared" si="329"/>
        <v>1.0000161087596291</v>
      </c>
      <c r="AB1240" s="5">
        <f t="shared" si="330"/>
        <v>1.0000161087596291</v>
      </c>
      <c r="AC1240" s="5">
        <f t="shared" si="331"/>
        <v>1.0000161087596291</v>
      </c>
      <c r="AD1240" s="5">
        <f t="shared" si="332"/>
        <v>1.0000161087596291</v>
      </c>
    </row>
    <row r="1241" spans="15:30" x14ac:dyDescent="0.2">
      <c r="O1241" s="6">
        <f t="shared" si="317"/>
        <v>124.78999999999718</v>
      </c>
      <c r="P1241" s="6">
        <f t="shared" si="318"/>
        <v>124.79999999999718</v>
      </c>
      <c r="Q1241" s="5">
        <f t="shared" si="319"/>
        <v>1.0218797859191786</v>
      </c>
      <c r="R1241" s="5">
        <f t="shared" si="320"/>
        <v>1.0218797859191786</v>
      </c>
      <c r="S1241" s="5">
        <f t="shared" si="321"/>
        <v>1.0331078116956534</v>
      </c>
      <c r="T1241" s="5">
        <f t="shared" si="322"/>
        <v>1.0383096537822454</v>
      </c>
      <c r="U1241" s="5">
        <f t="shared" si="323"/>
        <v>1.0383096537822454</v>
      </c>
      <c r="V1241" s="5">
        <f t="shared" si="324"/>
        <v>1.0383096537822454</v>
      </c>
      <c r="W1241" s="5">
        <f t="shared" si="325"/>
        <v>1.0383096537822454</v>
      </c>
      <c r="X1241" s="5">
        <f t="shared" si="326"/>
        <v>1</v>
      </c>
      <c r="Y1241" s="5">
        <f t="shared" si="327"/>
        <v>1.0218797859191786</v>
      </c>
      <c r="Z1241" s="5">
        <f t="shared" si="328"/>
        <v>1</v>
      </c>
      <c r="AA1241" s="5">
        <f t="shared" si="329"/>
        <v>1.0000120446185439</v>
      </c>
      <c r="AB1241" s="5">
        <f t="shared" si="330"/>
        <v>1.0000120446185439</v>
      </c>
      <c r="AC1241" s="5">
        <f t="shared" si="331"/>
        <v>1.0000120446185439</v>
      </c>
      <c r="AD1241" s="5">
        <f t="shared" si="332"/>
        <v>1.0000120446185439</v>
      </c>
    </row>
    <row r="1242" spans="15:30" x14ac:dyDescent="0.2">
      <c r="O1242" s="6">
        <f t="shared" si="317"/>
        <v>124.88999999999717</v>
      </c>
      <c r="P1242" s="6">
        <f t="shared" si="318"/>
        <v>124.89999999999718</v>
      </c>
      <c r="Q1242" s="5">
        <f t="shared" si="319"/>
        <v>1.0217263076347565</v>
      </c>
      <c r="R1242" s="5">
        <f t="shared" si="320"/>
        <v>1.0217263076347565</v>
      </c>
      <c r="S1242" s="5">
        <f t="shared" si="321"/>
        <v>1.0329270574173288</v>
      </c>
      <c r="T1242" s="5">
        <f t="shared" si="322"/>
        <v>1.0381216221411342</v>
      </c>
      <c r="U1242" s="5">
        <f t="shared" si="323"/>
        <v>1.0381216221411342</v>
      </c>
      <c r="V1242" s="5">
        <f t="shared" si="324"/>
        <v>1.0381216221411342</v>
      </c>
      <c r="W1242" s="5">
        <f t="shared" si="325"/>
        <v>1.0381216221411342</v>
      </c>
      <c r="X1242" s="5">
        <f t="shared" si="326"/>
        <v>1</v>
      </c>
      <c r="Y1242" s="5">
        <f t="shared" si="327"/>
        <v>1.0217263076347565</v>
      </c>
      <c r="Z1242" s="5">
        <f t="shared" si="328"/>
        <v>1</v>
      </c>
      <c r="AA1242" s="5">
        <f t="shared" si="329"/>
        <v>1.0000085728098</v>
      </c>
      <c r="AB1242" s="5">
        <f t="shared" si="330"/>
        <v>1.0000085728098</v>
      </c>
      <c r="AC1242" s="5">
        <f t="shared" si="331"/>
        <v>1.0000085728098</v>
      </c>
      <c r="AD1242" s="5">
        <f t="shared" si="332"/>
        <v>1.0000085728098</v>
      </c>
    </row>
    <row r="1243" spans="15:30" x14ac:dyDescent="0.2">
      <c r="O1243" s="6">
        <f t="shared" si="317"/>
        <v>124.98999999999717</v>
      </c>
      <c r="P1243" s="6">
        <f t="shared" si="318"/>
        <v>124.99999999999717</v>
      </c>
      <c r="Q1243" s="5">
        <f t="shared" si="319"/>
        <v>1.0215735088521722</v>
      </c>
      <c r="R1243" s="5">
        <f t="shared" si="320"/>
        <v>1.0215735088521722</v>
      </c>
      <c r="S1243" s="5">
        <f t="shared" si="321"/>
        <v>1.0327469654974728</v>
      </c>
      <c r="T1243" s="5">
        <f t="shared" si="322"/>
        <v>1.0379342283462187</v>
      </c>
      <c r="U1243" s="5">
        <f t="shared" si="323"/>
        <v>1.0379342283462187</v>
      </c>
      <c r="V1243" s="5">
        <f t="shared" si="324"/>
        <v>1.0379342283462187</v>
      </c>
      <c r="W1243" s="5">
        <f t="shared" si="325"/>
        <v>1.0379342283462187</v>
      </c>
      <c r="X1243" s="5">
        <f t="shared" si="326"/>
        <v>1</v>
      </c>
      <c r="Y1243" s="5">
        <f t="shared" si="327"/>
        <v>1.0215735088521722</v>
      </c>
      <c r="Z1243" s="5">
        <f t="shared" si="328"/>
        <v>1</v>
      </c>
      <c r="AA1243" s="5">
        <f t="shared" si="329"/>
        <v>1.0000056919078986</v>
      </c>
      <c r="AB1243" s="5">
        <f t="shared" si="330"/>
        <v>1.0000056919078986</v>
      </c>
      <c r="AC1243" s="5">
        <f t="shared" si="331"/>
        <v>1.0000056919078986</v>
      </c>
      <c r="AD1243" s="5">
        <f t="shared" si="332"/>
        <v>1.0000056919078986</v>
      </c>
    </row>
    <row r="1244" spans="15:30" x14ac:dyDescent="0.2">
      <c r="O1244" s="6">
        <f t="shared" si="317"/>
        <v>125.08999999999716</v>
      </c>
      <c r="P1244" s="6">
        <f t="shared" si="318"/>
        <v>125.09999999999717</v>
      </c>
      <c r="Q1244" s="5">
        <f t="shared" si="319"/>
        <v>1.0214213877971896</v>
      </c>
      <c r="R1244" s="5">
        <f t="shared" si="320"/>
        <v>1.0214213877971896</v>
      </c>
      <c r="S1244" s="5">
        <f t="shared" si="321"/>
        <v>1.0325675342035405</v>
      </c>
      <c r="T1244" s="5">
        <f t="shared" si="322"/>
        <v>1.0377474707365182</v>
      </c>
      <c r="U1244" s="5">
        <f t="shared" si="323"/>
        <v>1.0377474707365182</v>
      </c>
      <c r="V1244" s="5">
        <f t="shared" si="324"/>
        <v>1.0377474707365182</v>
      </c>
      <c r="W1244" s="5">
        <f t="shared" si="325"/>
        <v>1.0377474707365182</v>
      </c>
      <c r="X1244" s="5">
        <f t="shared" si="326"/>
        <v>1</v>
      </c>
      <c r="Y1244" s="5">
        <f t="shared" si="327"/>
        <v>1.0214213877971896</v>
      </c>
      <c r="Z1244" s="5">
        <f t="shared" si="328"/>
        <v>1</v>
      </c>
      <c r="AA1244" s="5">
        <f t="shared" si="329"/>
        <v>1.0000034004925649</v>
      </c>
      <c r="AB1244" s="5">
        <f t="shared" si="330"/>
        <v>1.0000034004925649</v>
      </c>
      <c r="AC1244" s="5">
        <f t="shared" si="331"/>
        <v>1.0000034004925649</v>
      </c>
      <c r="AD1244" s="5">
        <f t="shared" si="332"/>
        <v>1.0000034004925649</v>
      </c>
    </row>
    <row r="1245" spans="15:30" x14ac:dyDescent="0.2">
      <c r="O1245" s="6">
        <f t="shared" si="317"/>
        <v>125.18999999999716</v>
      </c>
      <c r="P1245" s="6">
        <f t="shared" si="318"/>
        <v>125.19999999999716</v>
      </c>
      <c r="Q1245" s="5">
        <f t="shared" si="319"/>
        <v>1.0212699427020224</v>
      </c>
      <c r="R1245" s="5">
        <f t="shared" si="320"/>
        <v>1.0212699427020224</v>
      </c>
      <c r="S1245" s="5">
        <f t="shared" si="321"/>
        <v>1.0323887618091943</v>
      </c>
      <c r="T1245" s="5">
        <f t="shared" si="322"/>
        <v>1.0375613476569381</v>
      </c>
      <c r="U1245" s="5">
        <f t="shared" si="323"/>
        <v>1.0375613476569381</v>
      </c>
      <c r="V1245" s="5">
        <f t="shared" si="324"/>
        <v>1.0375613476569381</v>
      </c>
      <c r="W1245" s="5">
        <f t="shared" si="325"/>
        <v>1.0375613476569381</v>
      </c>
      <c r="X1245" s="5">
        <f t="shared" si="326"/>
        <v>1</v>
      </c>
      <c r="Y1245" s="5">
        <f t="shared" si="327"/>
        <v>1.0212699427020224</v>
      </c>
      <c r="Z1245" s="5">
        <f t="shared" si="328"/>
        <v>1</v>
      </c>
      <c r="AA1245" s="5">
        <f t="shared" si="329"/>
        <v>1.0000016971487244</v>
      </c>
      <c r="AB1245" s="5">
        <f t="shared" si="330"/>
        <v>1.0000016971487244</v>
      </c>
      <c r="AC1245" s="5">
        <f t="shared" si="331"/>
        <v>1.0000016971487244</v>
      </c>
      <c r="AD1245" s="5">
        <f t="shared" si="332"/>
        <v>1.0000016971487244</v>
      </c>
    </row>
    <row r="1246" spans="15:30" x14ac:dyDescent="0.2">
      <c r="O1246" s="6">
        <f t="shared" si="317"/>
        <v>125.28999999999715</v>
      </c>
      <c r="P1246" s="6">
        <f t="shared" si="318"/>
        <v>125.29999999999715</v>
      </c>
      <c r="Q1246" s="5">
        <f t="shared" si="319"/>
        <v>1.021119171805303</v>
      </c>
      <c r="R1246" s="5">
        <f t="shared" si="320"/>
        <v>1.021119171805303</v>
      </c>
      <c r="S1246" s="5">
        <f t="shared" si="321"/>
        <v>1.0322106465942769</v>
      </c>
      <c r="T1246" s="5">
        <f t="shared" si="322"/>
        <v>1.0373758574582439</v>
      </c>
      <c r="U1246" s="5">
        <f t="shared" si="323"/>
        <v>1.0373758574582439</v>
      </c>
      <c r="V1246" s="5">
        <f t="shared" si="324"/>
        <v>1.0373758574582439</v>
      </c>
      <c r="W1246" s="5">
        <f t="shared" si="325"/>
        <v>1.0373758574582439</v>
      </c>
      <c r="X1246" s="5">
        <f t="shared" si="326"/>
        <v>1</v>
      </c>
      <c r="Y1246" s="5">
        <f t="shared" si="327"/>
        <v>1.021119171805303</v>
      </c>
      <c r="Z1246" s="5">
        <f t="shared" si="328"/>
        <v>1</v>
      </c>
      <c r="AA1246" s="5">
        <f t="shared" si="329"/>
        <v>1.00000058046648</v>
      </c>
      <c r="AB1246" s="5">
        <f t="shared" si="330"/>
        <v>1.00000058046648</v>
      </c>
      <c r="AC1246" s="5">
        <f t="shared" si="331"/>
        <v>1.00000058046648</v>
      </c>
      <c r="AD1246" s="5">
        <f t="shared" si="332"/>
        <v>1.00000058046648</v>
      </c>
    </row>
    <row r="1247" spans="15:30" x14ac:dyDescent="0.2">
      <c r="O1247" s="6">
        <f t="shared" si="317"/>
        <v>125.38999999999714</v>
      </c>
      <c r="P1247" s="6">
        <f t="shared" si="318"/>
        <v>125.39999999999715</v>
      </c>
      <c r="Q1247" s="5">
        <f t="shared" si="319"/>
        <v>1.0209690733520551</v>
      </c>
      <c r="R1247" s="5">
        <f t="shared" si="320"/>
        <v>1.0209690733520551</v>
      </c>
      <c r="S1247" s="5">
        <f t="shared" si="321"/>
        <v>1.0320331868447838</v>
      </c>
      <c r="T1247" s="5">
        <f t="shared" si="322"/>
        <v>1.0371909984970358</v>
      </c>
      <c r="U1247" s="5">
        <f t="shared" si="323"/>
        <v>1.0371909984970358</v>
      </c>
      <c r="V1247" s="5">
        <f t="shared" si="324"/>
        <v>1.0371909984970358</v>
      </c>
      <c r="W1247" s="5">
        <f t="shared" si="325"/>
        <v>1.0371909984970358</v>
      </c>
      <c r="X1247" s="5">
        <f t="shared" si="326"/>
        <v>1</v>
      </c>
      <c r="Y1247" s="5">
        <f t="shared" si="327"/>
        <v>1.0209690733520551</v>
      </c>
      <c r="Z1247" s="5">
        <f t="shared" si="328"/>
        <v>1</v>
      </c>
      <c r="AA1247" s="5">
        <f t="shared" si="329"/>
        <v>1.0000000490410879</v>
      </c>
      <c r="AB1247" s="5">
        <f t="shared" si="330"/>
        <v>1.0000000490410879</v>
      </c>
      <c r="AC1247" s="5">
        <f t="shared" si="331"/>
        <v>1.0000000490410879</v>
      </c>
      <c r="AD1247" s="5">
        <f t="shared" si="332"/>
        <v>1.0000000490410879</v>
      </c>
    </row>
    <row r="1248" spans="15:30" x14ac:dyDescent="0.2">
      <c r="O1248" s="6">
        <f t="shared" si="317"/>
        <v>125.48999999999714</v>
      </c>
      <c r="P1248" s="6">
        <f t="shared" si="318"/>
        <v>125.49999999999714</v>
      </c>
      <c r="Q1248" s="5">
        <f t="shared" si="319"/>
        <v>1.0208196455936651</v>
      </c>
      <c r="R1248" s="5">
        <f t="shared" si="320"/>
        <v>1.0208196455936651</v>
      </c>
      <c r="S1248" s="5">
        <f t="shared" si="321"/>
        <v>1.0318563808528365</v>
      </c>
      <c r="T1248" s="5">
        <f t="shared" si="322"/>
        <v>1.0370067691357232</v>
      </c>
      <c r="U1248" s="5">
        <f t="shared" si="323"/>
        <v>1.0370067691357232</v>
      </c>
      <c r="V1248" s="5">
        <f t="shared" si="324"/>
        <v>1.0370067691357232</v>
      </c>
      <c r="W1248" s="5">
        <f t="shared" si="325"/>
        <v>1.0370067691357232</v>
      </c>
      <c r="X1248" s="5">
        <f t="shared" si="326"/>
        <v>1</v>
      </c>
      <c r="Y1248" s="5">
        <f t="shared" si="327"/>
        <v>1.0208196455936651</v>
      </c>
      <c r="Z1248" s="5">
        <f t="shared" si="328"/>
        <v>1</v>
      </c>
      <c r="AA1248" s="5">
        <f t="shared" si="329"/>
        <v>1</v>
      </c>
      <c r="AB1248" s="5">
        <f t="shared" si="330"/>
        <v>1</v>
      </c>
      <c r="AC1248" s="5">
        <f t="shared" si="331"/>
        <v>1</v>
      </c>
      <c r="AD1248" s="5">
        <f t="shared" si="332"/>
        <v>1</v>
      </c>
    </row>
    <row r="1249" spans="15:30" x14ac:dyDescent="0.2">
      <c r="O1249" s="6">
        <f t="shared" si="317"/>
        <v>125.58999999999713</v>
      </c>
      <c r="P1249" s="6">
        <f t="shared" si="318"/>
        <v>125.59999999999714</v>
      </c>
      <c r="Q1249" s="5">
        <f t="shared" si="319"/>
        <v>1.0206708867878527</v>
      </c>
      <c r="R1249" s="5">
        <f t="shared" si="320"/>
        <v>1.0206708867878527</v>
      </c>
      <c r="S1249" s="5">
        <f t="shared" si="321"/>
        <v>1.0316802269166543</v>
      </c>
      <c r="T1249" s="5">
        <f t="shared" si="322"/>
        <v>1.0368231677424988</v>
      </c>
      <c r="U1249" s="5">
        <f t="shared" si="323"/>
        <v>1.0368231677424988</v>
      </c>
      <c r="V1249" s="5">
        <f t="shared" si="324"/>
        <v>1.0368231677424988</v>
      </c>
      <c r="W1249" s="5">
        <f t="shared" si="325"/>
        <v>1.0368231677424988</v>
      </c>
      <c r="X1249" s="5">
        <f t="shared" si="326"/>
        <v>1</v>
      </c>
      <c r="Y1249" s="5">
        <f t="shared" si="327"/>
        <v>1.0206708867878527</v>
      </c>
      <c r="Z1249" s="5">
        <f t="shared" si="328"/>
        <v>1</v>
      </c>
      <c r="AA1249" s="5">
        <f t="shared" si="329"/>
        <v>1</v>
      </c>
      <c r="AB1249" s="5">
        <f t="shared" si="330"/>
        <v>1</v>
      </c>
      <c r="AC1249" s="5">
        <f t="shared" si="331"/>
        <v>1</v>
      </c>
      <c r="AD1249" s="5">
        <f t="shared" si="332"/>
        <v>1</v>
      </c>
    </row>
    <row r="1250" spans="15:30" x14ac:dyDescent="0.2">
      <c r="O1250" s="6">
        <f t="shared" si="317"/>
        <v>125.68999999999713</v>
      </c>
      <c r="P1250" s="6">
        <f t="shared" si="318"/>
        <v>125.69999999999713</v>
      </c>
      <c r="Q1250" s="5">
        <f t="shared" si="319"/>
        <v>1.0205227951986431</v>
      </c>
      <c r="R1250" s="5">
        <f t="shared" si="320"/>
        <v>1.0205227951986431</v>
      </c>
      <c r="S1250" s="5">
        <f t="shared" si="321"/>
        <v>1.0315047233405286</v>
      </c>
      <c r="T1250" s="5">
        <f t="shared" si="322"/>
        <v>1.0366401926913142</v>
      </c>
      <c r="U1250" s="5">
        <f t="shared" si="323"/>
        <v>1.0366401926913142</v>
      </c>
      <c r="V1250" s="5">
        <f t="shared" si="324"/>
        <v>1.0366401926913142</v>
      </c>
      <c r="W1250" s="5">
        <f t="shared" si="325"/>
        <v>1.0366401926913142</v>
      </c>
      <c r="X1250" s="5">
        <f t="shared" si="326"/>
        <v>1</v>
      </c>
      <c r="Y1250" s="5">
        <f t="shared" si="327"/>
        <v>1.0205227951986431</v>
      </c>
      <c r="Z1250" s="5">
        <f t="shared" si="328"/>
        <v>1</v>
      </c>
      <c r="AA1250" s="5">
        <f t="shared" si="329"/>
        <v>1</v>
      </c>
      <c r="AB1250" s="5">
        <f t="shared" si="330"/>
        <v>1</v>
      </c>
      <c r="AC1250" s="5">
        <f t="shared" si="331"/>
        <v>1</v>
      </c>
      <c r="AD1250" s="5">
        <f t="shared" si="332"/>
        <v>1</v>
      </c>
    </row>
    <row r="1251" spans="15:30" x14ac:dyDescent="0.2">
      <c r="O1251" s="6">
        <f t="shared" si="317"/>
        <v>125.78999999999712</v>
      </c>
      <c r="P1251" s="6">
        <f t="shared" si="318"/>
        <v>125.79999999999713</v>
      </c>
      <c r="Q1251" s="5">
        <f t="shared" si="319"/>
        <v>1.0203753690963391</v>
      </c>
      <c r="R1251" s="5">
        <f t="shared" si="320"/>
        <v>1.0203753690963391</v>
      </c>
      <c r="S1251" s="5">
        <f t="shared" si="321"/>
        <v>1.0313298684347947</v>
      </c>
      <c r="T1251" s="5">
        <f t="shared" si="322"/>
        <v>1.0364578423618531</v>
      </c>
      <c r="U1251" s="5">
        <f t="shared" si="323"/>
        <v>1.0364578423618531</v>
      </c>
      <c r="V1251" s="5">
        <f t="shared" si="324"/>
        <v>1.0364578423618531</v>
      </c>
      <c r="W1251" s="5">
        <f t="shared" si="325"/>
        <v>1.0364578423618531</v>
      </c>
      <c r="X1251" s="5">
        <f t="shared" si="326"/>
        <v>1</v>
      </c>
      <c r="Y1251" s="5">
        <f t="shared" si="327"/>
        <v>1.0203753690963391</v>
      </c>
      <c r="Z1251" s="5">
        <f t="shared" si="328"/>
        <v>1</v>
      </c>
      <c r="AA1251" s="5">
        <f t="shared" si="329"/>
        <v>1</v>
      </c>
      <c r="AB1251" s="5">
        <f t="shared" si="330"/>
        <v>1</v>
      </c>
      <c r="AC1251" s="5">
        <f t="shared" si="331"/>
        <v>1</v>
      </c>
      <c r="AD1251" s="5">
        <f t="shared" si="332"/>
        <v>1</v>
      </c>
    </row>
    <row r="1252" spans="15:30" x14ac:dyDescent="0.2">
      <c r="O1252" s="6">
        <f t="shared" si="317"/>
        <v>125.88999999999712</v>
      </c>
      <c r="P1252" s="6">
        <f t="shared" si="318"/>
        <v>125.89999999999712</v>
      </c>
      <c r="Q1252" s="5">
        <f t="shared" si="319"/>
        <v>1.0202286067574922</v>
      </c>
      <c r="R1252" s="5">
        <f t="shared" si="320"/>
        <v>1.0202286067574922</v>
      </c>
      <c r="S1252" s="5">
        <f t="shared" si="321"/>
        <v>1.0311556605158065</v>
      </c>
      <c r="T1252" s="5">
        <f t="shared" si="322"/>
        <v>1.0362761151395081</v>
      </c>
      <c r="U1252" s="5">
        <f t="shared" si="323"/>
        <v>1.0362761151395081</v>
      </c>
      <c r="V1252" s="5">
        <f t="shared" si="324"/>
        <v>1.0362761151395081</v>
      </c>
      <c r="W1252" s="5">
        <f t="shared" si="325"/>
        <v>1.0362761151395081</v>
      </c>
      <c r="X1252" s="5">
        <f t="shared" si="326"/>
        <v>1</v>
      </c>
      <c r="Y1252" s="5">
        <f t="shared" si="327"/>
        <v>1.0202286067574922</v>
      </c>
      <c r="Z1252" s="5">
        <f t="shared" si="328"/>
        <v>1</v>
      </c>
      <c r="AA1252" s="5">
        <f t="shared" si="329"/>
        <v>1</v>
      </c>
      <c r="AB1252" s="5">
        <f t="shared" si="330"/>
        <v>1</v>
      </c>
      <c r="AC1252" s="5">
        <f t="shared" si="331"/>
        <v>1</v>
      </c>
      <c r="AD1252" s="5">
        <f t="shared" si="332"/>
        <v>1</v>
      </c>
    </row>
    <row r="1253" spans="15:30" x14ac:dyDescent="0.2">
      <c r="O1253" s="6">
        <f t="shared" si="317"/>
        <v>125.98999999999711</v>
      </c>
      <c r="P1253" s="6">
        <f t="shared" si="318"/>
        <v>125.99999999999712</v>
      </c>
      <c r="Q1253" s="5">
        <f t="shared" si="319"/>
        <v>1.0200825064648757</v>
      </c>
      <c r="R1253" s="5">
        <f t="shared" si="320"/>
        <v>1.0200825064648757</v>
      </c>
      <c r="S1253" s="5">
        <f t="shared" si="321"/>
        <v>1.0309820979059092</v>
      </c>
      <c r="T1253" s="5">
        <f t="shared" si="322"/>
        <v>1.036095009415354</v>
      </c>
      <c r="U1253" s="5">
        <f t="shared" si="323"/>
        <v>1.036095009415354</v>
      </c>
      <c r="V1253" s="5">
        <f t="shared" si="324"/>
        <v>1.036095009415354</v>
      </c>
      <c r="W1253" s="5">
        <f t="shared" si="325"/>
        <v>1.036095009415354</v>
      </c>
      <c r="X1253" s="5">
        <f t="shared" si="326"/>
        <v>1</v>
      </c>
      <c r="Y1253" s="5">
        <f t="shared" si="327"/>
        <v>1.0200825064648757</v>
      </c>
      <c r="Z1253" s="5">
        <f t="shared" si="328"/>
        <v>1</v>
      </c>
      <c r="AA1253" s="5">
        <f t="shared" si="329"/>
        <v>1</v>
      </c>
      <c r="AB1253" s="5">
        <f t="shared" si="330"/>
        <v>1</v>
      </c>
      <c r="AC1253" s="5">
        <f t="shared" si="331"/>
        <v>1</v>
      </c>
      <c r="AD1253" s="5">
        <f t="shared" si="332"/>
        <v>1</v>
      </c>
    </row>
    <row r="1254" spans="15:30" x14ac:dyDescent="0.2">
      <c r="O1254" s="6">
        <f t="shared" si="317"/>
        <v>126.0899999999971</v>
      </c>
      <c r="P1254" s="6">
        <f t="shared" si="318"/>
        <v>126.09999999999711</v>
      </c>
      <c r="Q1254" s="5">
        <f t="shared" si="319"/>
        <v>1.0199370665074565</v>
      </c>
      <c r="R1254" s="5">
        <f t="shared" si="320"/>
        <v>1.0199370665074565</v>
      </c>
      <c r="S1254" s="5">
        <f t="shared" si="321"/>
        <v>1.0308091789334133</v>
      </c>
      <c r="T1254" s="5">
        <f t="shared" si="322"/>
        <v>1.0359145235861247</v>
      </c>
      <c r="U1254" s="5">
        <f t="shared" si="323"/>
        <v>1.0359145235861247</v>
      </c>
      <c r="V1254" s="5">
        <f t="shared" si="324"/>
        <v>1.0359145235861247</v>
      </c>
      <c r="W1254" s="5">
        <f t="shared" si="325"/>
        <v>1.0359145235861247</v>
      </c>
      <c r="X1254" s="5">
        <f t="shared" si="326"/>
        <v>1</v>
      </c>
      <c r="Y1254" s="5">
        <f t="shared" si="327"/>
        <v>1.0199370665074565</v>
      </c>
      <c r="Z1254" s="5">
        <f t="shared" si="328"/>
        <v>1</v>
      </c>
      <c r="AA1254" s="5">
        <f t="shared" si="329"/>
        <v>1</v>
      </c>
      <c r="AB1254" s="5">
        <f t="shared" si="330"/>
        <v>1</v>
      </c>
      <c r="AC1254" s="5">
        <f t="shared" si="331"/>
        <v>1</v>
      </c>
      <c r="AD1254" s="5">
        <f t="shared" si="332"/>
        <v>1</v>
      </c>
    </row>
    <row r="1255" spans="15:30" x14ac:dyDescent="0.2">
      <c r="O1255" s="6">
        <f t="shared" si="317"/>
        <v>126.1899999999971</v>
      </c>
      <c r="P1255" s="6">
        <f t="shared" si="318"/>
        <v>126.1999999999971</v>
      </c>
      <c r="Q1255" s="5">
        <f t="shared" si="319"/>
        <v>1.0197922851803671</v>
      </c>
      <c r="R1255" s="5">
        <f t="shared" si="320"/>
        <v>1.0197922851803671</v>
      </c>
      <c r="S1255" s="5">
        <f t="shared" si="321"/>
        <v>1.0306369019325674</v>
      </c>
      <c r="T1255" s="5">
        <f t="shared" si="322"/>
        <v>1.0357346560541874</v>
      </c>
      <c r="U1255" s="5">
        <f t="shared" si="323"/>
        <v>1.0357346560541874</v>
      </c>
      <c r="V1255" s="5">
        <f t="shared" si="324"/>
        <v>1.0357346560541874</v>
      </c>
      <c r="W1255" s="5">
        <f t="shared" si="325"/>
        <v>1.0357346560541874</v>
      </c>
      <c r="X1255" s="5">
        <f t="shared" si="326"/>
        <v>1</v>
      </c>
      <c r="Y1255" s="5">
        <f t="shared" si="327"/>
        <v>1.0197922851803671</v>
      </c>
      <c r="Z1255" s="5">
        <f t="shared" si="328"/>
        <v>1</v>
      </c>
      <c r="AA1255" s="5">
        <f t="shared" si="329"/>
        <v>1</v>
      </c>
      <c r="AB1255" s="5">
        <f t="shared" si="330"/>
        <v>1</v>
      </c>
      <c r="AC1255" s="5">
        <f t="shared" si="331"/>
        <v>1</v>
      </c>
      <c r="AD1255" s="5">
        <f t="shared" si="332"/>
        <v>1</v>
      </c>
    </row>
    <row r="1256" spans="15:30" x14ac:dyDescent="0.2">
      <c r="O1256" s="6">
        <f t="shared" si="317"/>
        <v>126.28999999999709</v>
      </c>
      <c r="P1256" s="6">
        <f t="shared" si="318"/>
        <v>126.2999999999971</v>
      </c>
      <c r="Q1256" s="5">
        <f t="shared" si="319"/>
        <v>1.0196481607848786</v>
      </c>
      <c r="R1256" s="5">
        <f t="shared" si="320"/>
        <v>1.0196481607848786</v>
      </c>
      <c r="S1256" s="5">
        <f t="shared" si="321"/>
        <v>1.0304652652435333</v>
      </c>
      <c r="T1256" s="5">
        <f t="shared" si="322"/>
        <v>1.0355554052275175</v>
      </c>
      <c r="U1256" s="5">
        <f t="shared" si="323"/>
        <v>1.0355554052275175</v>
      </c>
      <c r="V1256" s="5">
        <f t="shared" si="324"/>
        <v>1.0355554052275175</v>
      </c>
      <c r="W1256" s="5">
        <f t="shared" si="325"/>
        <v>1.0355554052275175</v>
      </c>
      <c r="X1256" s="5">
        <f t="shared" si="326"/>
        <v>1</v>
      </c>
      <c r="Y1256" s="5">
        <f t="shared" si="327"/>
        <v>1.0196481607848786</v>
      </c>
      <c r="Z1256" s="5">
        <f t="shared" si="328"/>
        <v>1</v>
      </c>
      <c r="AA1256" s="5">
        <f t="shared" si="329"/>
        <v>1</v>
      </c>
      <c r="AB1256" s="5">
        <f t="shared" si="330"/>
        <v>1</v>
      </c>
      <c r="AC1256" s="5">
        <f t="shared" si="331"/>
        <v>1</v>
      </c>
      <c r="AD1256" s="5">
        <f t="shared" si="332"/>
        <v>1</v>
      </c>
    </row>
    <row r="1257" spans="15:30" x14ac:dyDescent="0.2">
      <c r="O1257" s="6">
        <f t="shared" si="317"/>
        <v>126.38999999999709</v>
      </c>
      <c r="P1257" s="6">
        <f t="shared" si="318"/>
        <v>126.39999999999709</v>
      </c>
      <c r="Q1257" s="5">
        <f t="shared" si="319"/>
        <v>1.0195046916283734</v>
      </c>
      <c r="R1257" s="5">
        <f t="shared" si="320"/>
        <v>1.0195046916283734</v>
      </c>
      <c r="S1257" s="5">
        <f t="shared" si="321"/>
        <v>1.0302942672123594</v>
      </c>
      <c r="T1257" s="5">
        <f t="shared" si="322"/>
        <v>1.0353767695196767</v>
      </c>
      <c r="U1257" s="5">
        <f t="shared" si="323"/>
        <v>1.0353767695196767</v>
      </c>
      <c r="V1257" s="5">
        <f t="shared" si="324"/>
        <v>1.0353767695196767</v>
      </c>
      <c r="W1257" s="5">
        <f t="shared" si="325"/>
        <v>1.0353767695196767</v>
      </c>
      <c r="X1257" s="5">
        <f t="shared" si="326"/>
        <v>1</v>
      </c>
      <c r="Y1257" s="5">
        <f t="shared" si="327"/>
        <v>1.0195046916283734</v>
      </c>
      <c r="Z1257" s="5">
        <f t="shared" si="328"/>
        <v>1</v>
      </c>
      <c r="AA1257" s="5">
        <f t="shared" si="329"/>
        <v>1</v>
      </c>
      <c r="AB1257" s="5">
        <f t="shared" si="330"/>
        <v>1</v>
      </c>
      <c r="AC1257" s="5">
        <f t="shared" si="331"/>
        <v>1</v>
      </c>
      <c r="AD1257" s="5">
        <f t="shared" si="332"/>
        <v>1</v>
      </c>
    </row>
    <row r="1258" spans="15:30" x14ac:dyDescent="0.2">
      <c r="O1258" s="6">
        <f t="shared" si="317"/>
        <v>126.48999999999708</v>
      </c>
      <c r="P1258" s="6">
        <f t="shared" si="318"/>
        <v>126.49999999999709</v>
      </c>
      <c r="Q1258" s="5">
        <f t="shared" si="319"/>
        <v>1.0193618760243179</v>
      </c>
      <c r="R1258" s="5">
        <f t="shared" si="320"/>
        <v>1.0193618760243179</v>
      </c>
      <c r="S1258" s="5">
        <f t="shared" si="321"/>
        <v>1.0301239061909548</v>
      </c>
      <c r="T1258" s="5">
        <f t="shared" si="322"/>
        <v>1.0351987473497857</v>
      </c>
      <c r="U1258" s="5">
        <f t="shared" si="323"/>
        <v>1.0351987473497857</v>
      </c>
      <c r="V1258" s="5">
        <f t="shared" si="324"/>
        <v>1.0351987473497857</v>
      </c>
      <c r="W1258" s="5">
        <f t="shared" si="325"/>
        <v>1.0351987473497857</v>
      </c>
      <c r="X1258" s="5">
        <f t="shared" si="326"/>
        <v>1</v>
      </c>
      <c r="Y1258" s="5">
        <f t="shared" si="327"/>
        <v>1.0193618760243179</v>
      </c>
      <c r="Z1258" s="5">
        <f t="shared" si="328"/>
        <v>1</v>
      </c>
      <c r="AA1258" s="5">
        <f t="shared" si="329"/>
        <v>1</v>
      </c>
      <c r="AB1258" s="5">
        <f t="shared" si="330"/>
        <v>1</v>
      </c>
      <c r="AC1258" s="5">
        <f t="shared" si="331"/>
        <v>1</v>
      </c>
      <c r="AD1258" s="5">
        <f t="shared" si="332"/>
        <v>1</v>
      </c>
    </row>
    <row r="1259" spans="15:30" x14ac:dyDescent="0.2">
      <c r="O1259" s="6">
        <f t="shared" si="317"/>
        <v>126.58999999999708</v>
      </c>
      <c r="P1259" s="6">
        <f t="shared" si="318"/>
        <v>126.59999999999708</v>
      </c>
      <c r="Q1259" s="5">
        <f t="shared" si="319"/>
        <v>1.0192197122922357</v>
      </c>
      <c r="R1259" s="5">
        <f t="shared" si="320"/>
        <v>1.0192197122922357</v>
      </c>
      <c r="S1259" s="5">
        <f t="shared" si="321"/>
        <v>1.029954180537064</v>
      </c>
      <c r="T1259" s="5">
        <f t="shared" si="322"/>
        <v>1.0350213371425017</v>
      </c>
      <c r="U1259" s="5">
        <f t="shared" si="323"/>
        <v>1.0350213371425017</v>
      </c>
      <c r="V1259" s="5">
        <f t="shared" si="324"/>
        <v>1.0350213371425017</v>
      </c>
      <c r="W1259" s="5">
        <f t="shared" si="325"/>
        <v>1.0350213371425017</v>
      </c>
      <c r="X1259" s="5">
        <f t="shared" si="326"/>
        <v>1</v>
      </c>
      <c r="Y1259" s="5">
        <f t="shared" si="327"/>
        <v>1.0192197122922357</v>
      </c>
      <c r="Z1259" s="5">
        <f t="shared" si="328"/>
        <v>1</v>
      </c>
      <c r="AA1259" s="5">
        <f t="shared" si="329"/>
        <v>1</v>
      </c>
      <c r="AB1259" s="5">
        <f t="shared" si="330"/>
        <v>1</v>
      </c>
      <c r="AC1259" s="5">
        <f t="shared" si="331"/>
        <v>1</v>
      </c>
      <c r="AD1259" s="5">
        <f t="shared" si="332"/>
        <v>1</v>
      </c>
    </row>
    <row r="1260" spans="15:30" x14ac:dyDescent="0.2">
      <c r="O1260" s="6">
        <f t="shared" si="317"/>
        <v>126.68999999999707</v>
      </c>
      <c r="P1260" s="6">
        <f t="shared" si="318"/>
        <v>126.69999999999708</v>
      </c>
      <c r="Q1260" s="5">
        <f t="shared" si="319"/>
        <v>1.0190781987576805</v>
      </c>
      <c r="R1260" s="5">
        <f t="shared" si="320"/>
        <v>1.0190781987576805</v>
      </c>
      <c r="S1260" s="5">
        <f t="shared" si="321"/>
        <v>1.0297850886142403</v>
      </c>
      <c r="T1260" s="5">
        <f t="shared" si="322"/>
        <v>1.034844537327994</v>
      </c>
      <c r="U1260" s="5">
        <f t="shared" si="323"/>
        <v>1.034844537327994</v>
      </c>
      <c r="V1260" s="5">
        <f t="shared" si="324"/>
        <v>1.034844537327994</v>
      </c>
      <c r="W1260" s="5">
        <f t="shared" si="325"/>
        <v>1.034844537327994</v>
      </c>
      <c r="X1260" s="5">
        <f t="shared" si="326"/>
        <v>1</v>
      </c>
      <c r="Y1260" s="5">
        <f t="shared" si="327"/>
        <v>1.0190781987576805</v>
      </c>
      <c r="Z1260" s="5">
        <f t="shared" si="328"/>
        <v>1</v>
      </c>
      <c r="AA1260" s="5">
        <f t="shared" si="329"/>
        <v>1</v>
      </c>
      <c r="AB1260" s="5">
        <f t="shared" si="330"/>
        <v>1</v>
      </c>
      <c r="AC1260" s="5">
        <f t="shared" si="331"/>
        <v>1</v>
      </c>
      <c r="AD1260" s="5">
        <f t="shared" si="332"/>
        <v>1</v>
      </c>
    </row>
    <row r="1261" spans="15:30" x14ac:dyDescent="0.2">
      <c r="O1261" s="6">
        <f t="shared" si="317"/>
        <v>126.78999999999706</v>
      </c>
      <c r="P1261" s="6">
        <f t="shared" si="318"/>
        <v>126.79999999999707</v>
      </c>
      <c r="Q1261" s="5">
        <f t="shared" si="319"/>
        <v>1.018937333752209</v>
      </c>
      <c r="R1261" s="5">
        <f t="shared" si="320"/>
        <v>1.018937333752209</v>
      </c>
      <c r="S1261" s="5">
        <f t="shared" si="321"/>
        <v>1.0296166287918223</v>
      </c>
      <c r="T1261" s="5">
        <f t="shared" si="322"/>
        <v>1.0346683463419204</v>
      </c>
      <c r="U1261" s="5">
        <f t="shared" si="323"/>
        <v>1.0346683463419204</v>
      </c>
      <c r="V1261" s="5">
        <f t="shared" si="324"/>
        <v>1.0346683463419204</v>
      </c>
      <c r="W1261" s="5">
        <f t="shared" si="325"/>
        <v>1.0346683463419204</v>
      </c>
      <c r="X1261" s="5">
        <f t="shared" si="326"/>
        <v>1</v>
      </c>
      <c r="Y1261" s="5">
        <f t="shared" si="327"/>
        <v>1.018937333752209</v>
      </c>
      <c r="Z1261" s="5">
        <f t="shared" si="328"/>
        <v>1</v>
      </c>
      <c r="AA1261" s="5">
        <f t="shared" si="329"/>
        <v>1</v>
      </c>
      <c r="AB1261" s="5">
        <f t="shared" si="330"/>
        <v>1</v>
      </c>
      <c r="AC1261" s="5">
        <f t="shared" si="331"/>
        <v>1</v>
      </c>
      <c r="AD1261" s="5">
        <f t="shared" si="332"/>
        <v>1</v>
      </c>
    </row>
    <row r="1262" spans="15:30" x14ac:dyDescent="0.2">
      <c r="O1262" s="6">
        <f t="shared" si="317"/>
        <v>126.88999999999706</v>
      </c>
      <c r="P1262" s="6">
        <f t="shared" si="318"/>
        <v>126.89999999999706</v>
      </c>
      <c r="Q1262" s="5">
        <f t="shared" si="319"/>
        <v>1.0187971156133553</v>
      </c>
      <c r="R1262" s="5">
        <f t="shared" si="320"/>
        <v>1.0187971156133553</v>
      </c>
      <c r="S1262" s="5">
        <f t="shared" si="321"/>
        <v>1.029448799444906</v>
      </c>
      <c r="T1262" s="5">
        <f t="shared" si="322"/>
        <v>1.034492762625403</v>
      </c>
      <c r="U1262" s="5">
        <f t="shared" si="323"/>
        <v>1.034492762625403</v>
      </c>
      <c r="V1262" s="5">
        <f t="shared" si="324"/>
        <v>1.034492762625403</v>
      </c>
      <c r="W1262" s="5">
        <f t="shared" si="325"/>
        <v>1.034492762625403</v>
      </c>
      <c r="X1262" s="5">
        <f t="shared" si="326"/>
        <v>1</v>
      </c>
      <c r="Y1262" s="5">
        <f t="shared" si="327"/>
        <v>1.0187971156133553</v>
      </c>
      <c r="Z1262" s="5">
        <f t="shared" si="328"/>
        <v>1</v>
      </c>
      <c r="AA1262" s="5">
        <f t="shared" si="329"/>
        <v>1</v>
      </c>
      <c r="AB1262" s="5">
        <f t="shared" si="330"/>
        <v>1</v>
      </c>
      <c r="AC1262" s="5">
        <f t="shared" si="331"/>
        <v>1</v>
      </c>
      <c r="AD1262" s="5">
        <f t="shared" si="332"/>
        <v>1</v>
      </c>
    </row>
    <row r="1263" spans="15:30" x14ac:dyDescent="0.2">
      <c r="O1263" s="6">
        <f t="shared" si="317"/>
        <v>126.98999999999705</v>
      </c>
      <c r="P1263" s="6">
        <f t="shared" si="318"/>
        <v>126.99999999999706</v>
      </c>
      <c r="Q1263" s="5">
        <f t="shared" si="319"/>
        <v>1.0186575426846036</v>
      </c>
      <c r="R1263" s="5">
        <f t="shared" si="320"/>
        <v>1.0186575426846036</v>
      </c>
      <c r="S1263" s="5">
        <f t="shared" si="321"/>
        <v>1.0292815989543218</v>
      </c>
      <c r="T1263" s="5">
        <f t="shared" si="322"/>
        <v>1.0343177846250047</v>
      </c>
      <c r="U1263" s="5">
        <f t="shared" si="323"/>
        <v>1.0343177846250047</v>
      </c>
      <c r="V1263" s="5">
        <f t="shared" si="324"/>
        <v>1.0343177846250047</v>
      </c>
      <c r="W1263" s="5">
        <f t="shared" si="325"/>
        <v>1.0343177846250047</v>
      </c>
      <c r="X1263" s="5">
        <f t="shared" si="326"/>
        <v>1</v>
      </c>
      <c r="Y1263" s="5">
        <f t="shared" si="327"/>
        <v>1.0186575426846036</v>
      </c>
      <c r="Z1263" s="5">
        <f t="shared" si="328"/>
        <v>1</v>
      </c>
      <c r="AA1263" s="5">
        <f t="shared" si="329"/>
        <v>1</v>
      </c>
      <c r="AB1263" s="5">
        <f t="shared" si="330"/>
        <v>1</v>
      </c>
      <c r="AC1263" s="5">
        <f t="shared" si="331"/>
        <v>1</v>
      </c>
      <c r="AD1263" s="5">
        <f t="shared" si="332"/>
        <v>1</v>
      </c>
    </row>
    <row r="1264" spans="15:30" x14ac:dyDescent="0.2">
      <c r="O1264" s="6">
        <f t="shared" si="317"/>
        <v>127.08999999999705</v>
      </c>
      <c r="P1264" s="6">
        <f t="shared" si="318"/>
        <v>127.09999999999705</v>
      </c>
      <c r="Q1264" s="5">
        <f t="shared" si="319"/>
        <v>1.0185186133153621</v>
      </c>
      <c r="R1264" s="5">
        <f t="shared" si="320"/>
        <v>1.0185186133153621</v>
      </c>
      <c r="S1264" s="5">
        <f t="shared" si="321"/>
        <v>1.0291150257066086</v>
      </c>
      <c r="T1264" s="5">
        <f t="shared" si="322"/>
        <v>1.034143410792705</v>
      </c>
      <c r="U1264" s="5">
        <f t="shared" si="323"/>
        <v>1.034143410792705</v>
      </c>
      <c r="V1264" s="5">
        <f t="shared" si="324"/>
        <v>1.034143410792705</v>
      </c>
      <c r="W1264" s="5">
        <f t="shared" si="325"/>
        <v>1.034143410792705</v>
      </c>
      <c r="X1264" s="5">
        <f t="shared" si="326"/>
        <v>1</v>
      </c>
      <c r="Y1264" s="5">
        <f t="shared" si="327"/>
        <v>1.0185186133153621</v>
      </c>
      <c r="Z1264" s="5">
        <f t="shared" si="328"/>
        <v>1</v>
      </c>
      <c r="AA1264" s="5">
        <f t="shared" si="329"/>
        <v>1</v>
      </c>
      <c r="AB1264" s="5">
        <f t="shared" si="330"/>
        <v>1</v>
      </c>
      <c r="AC1264" s="5">
        <f t="shared" si="331"/>
        <v>1</v>
      </c>
      <c r="AD1264" s="5">
        <f t="shared" si="332"/>
        <v>1</v>
      </c>
    </row>
    <row r="1265" spans="15:30" x14ac:dyDescent="0.2">
      <c r="O1265" s="6">
        <f t="shared" si="317"/>
        <v>127.18999999999704</v>
      </c>
      <c r="P1265" s="6">
        <f t="shared" si="318"/>
        <v>127.19999999999705</v>
      </c>
      <c r="Q1265" s="5">
        <f t="shared" si="319"/>
        <v>1.018380325860937</v>
      </c>
      <c r="R1265" s="5">
        <f t="shared" si="320"/>
        <v>1.018380325860937</v>
      </c>
      <c r="S1265" s="5">
        <f t="shared" si="321"/>
        <v>1.0289490780939887</v>
      </c>
      <c r="T1265" s="5">
        <f t="shared" si="322"/>
        <v>1.0339696395858782</v>
      </c>
      <c r="U1265" s="5">
        <f t="shared" si="323"/>
        <v>1.0339696395858782</v>
      </c>
      <c r="V1265" s="5">
        <f t="shared" si="324"/>
        <v>1.0339696395858782</v>
      </c>
      <c r="W1265" s="5">
        <f t="shared" si="325"/>
        <v>1.0339696395858782</v>
      </c>
      <c r="X1265" s="5">
        <f t="shared" si="326"/>
        <v>1</v>
      </c>
      <c r="Y1265" s="5">
        <f t="shared" si="327"/>
        <v>1.018380325860937</v>
      </c>
      <c r="Z1265" s="5">
        <f t="shared" si="328"/>
        <v>1</v>
      </c>
      <c r="AA1265" s="5">
        <f t="shared" si="329"/>
        <v>1</v>
      </c>
      <c r="AB1265" s="5">
        <f t="shared" si="330"/>
        <v>1</v>
      </c>
      <c r="AC1265" s="5">
        <f t="shared" si="331"/>
        <v>1</v>
      </c>
      <c r="AD1265" s="5">
        <f t="shared" si="332"/>
        <v>1</v>
      </c>
    </row>
    <row r="1266" spans="15:30" x14ac:dyDescent="0.2">
      <c r="O1266" s="6">
        <f t="shared" si="317"/>
        <v>127.28999999999704</v>
      </c>
      <c r="P1266" s="6">
        <f t="shared" si="318"/>
        <v>127.29999999999704</v>
      </c>
      <c r="Q1266" s="5">
        <f t="shared" si="319"/>
        <v>1.0182426786825061</v>
      </c>
      <c r="R1266" s="5">
        <f t="shared" si="320"/>
        <v>1.0182426786825061</v>
      </c>
      <c r="S1266" s="5">
        <f t="shared" si="321"/>
        <v>1.0287837545143432</v>
      </c>
      <c r="T1266" s="5">
        <f t="shared" si="322"/>
        <v>1.0337964694672683</v>
      </c>
      <c r="U1266" s="5">
        <f t="shared" si="323"/>
        <v>1.0337964694672683</v>
      </c>
      <c r="V1266" s="5">
        <f t="shared" si="324"/>
        <v>1.0337964694672683</v>
      </c>
      <c r="W1266" s="5">
        <f t="shared" si="325"/>
        <v>1.0337964694672683</v>
      </c>
      <c r="X1266" s="5">
        <f t="shared" si="326"/>
        <v>1</v>
      </c>
      <c r="Y1266" s="5">
        <f t="shared" si="327"/>
        <v>1.0182426786825061</v>
      </c>
      <c r="Z1266" s="5">
        <f t="shared" si="328"/>
        <v>1</v>
      </c>
      <c r="AA1266" s="5">
        <f t="shared" si="329"/>
        <v>1</v>
      </c>
      <c r="AB1266" s="5">
        <f t="shared" si="330"/>
        <v>1</v>
      </c>
      <c r="AC1266" s="5">
        <f t="shared" si="331"/>
        <v>1</v>
      </c>
      <c r="AD1266" s="5">
        <f t="shared" si="332"/>
        <v>1</v>
      </c>
    </row>
    <row r="1267" spans="15:30" x14ac:dyDescent="0.2">
      <c r="O1267" s="6">
        <f t="shared" si="317"/>
        <v>127.38999999999703</v>
      </c>
      <c r="P1267" s="6">
        <f t="shared" si="318"/>
        <v>127.39999999999704</v>
      </c>
      <c r="Q1267" s="5">
        <f t="shared" si="319"/>
        <v>1.0181056701470936</v>
      </c>
      <c r="R1267" s="5">
        <f t="shared" si="320"/>
        <v>1.0181056701470936</v>
      </c>
      <c r="S1267" s="5">
        <f t="shared" si="321"/>
        <v>1.0286190533711876</v>
      </c>
      <c r="T1267" s="5">
        <f t="shared" si="322"/>
        <v>1.0336238989049669</v>
      </c>
      <c r="U1267" s="5">
        <f t="shared" si="323"/>
        <v>1.0336238989049669</v>
      </c>
      <c r="V1267" s="5">
        <f t="shared" si="324"/>
        <v>1.0336238989049669</v>
      </c>
      <c r="W1267" s="5">
        <f t="shared" si="325"/>
        <v>1.0336238989049669</v>
      </c>
      <c r="X1267" s="5">
        <f t="shared" si="326"/>
        <v>1</v>
      </c>
      <c r="Y1267" s="5">
        <f t="shared" si="327"/>
        <v>1.0181056701470936</v>
      </c>
      <c r="Z1267" s="5">
        <f t="shared" si="328"/>
        <v>1</v>
      </c>
      <c r="AA1267" s="5">
        <f t="shared" si="329"/>
        <v>1</v>
      </c>
      <c r="AB1267" s="5">
        <f t="shared" si="330"/>
        <v>1</v>
      </c>
      <c r="AC1267" s="5">
        <f t="shared" si="331"/>
        <v>1</v>
      </c>
      <c r="AD1267" s="5">
        <f t="shared" si="332"/>
        <v>1</v>
      </c>
    </row>
    <row r="1268" spans="15:30" x14ac:dyDescent="0.2">
      <c r="O1268" s="6">
        <f t="shared" si="317"/>
        <v>127.48999999999702</v>
      </c>
      <c r="P1268" s="6">
        <f t="shared" si="318"/>
        <v>127.49999999999703</v>
      </c>
      <c r="Q1268" s="5">
        <f t="shared" si="319"/>
        <v>1.0179692986275433</v>
      </c>
      <c r="R1268" s="5">
        <f t="shared" si="320"/>
        <v>1.0179692986275433</v>
      </c>
      <c r="S1268" s="5">
        <f t="shared" si="321"/>
        <v>1.0284549730736467</v>
      </c>
      <c r="T1268" s="5">
        <f t="shared" si="322"/>
        <v>1.0334519263723898</v>
      </c>
      <c r="U1268" s="5">
        <f t="shared" si="323"/>
        <v>1.0334519263723898</v>
      </c>
      <c r="V1268" s="5">
        <f t="shared" si="324"/>
        <v>1.0334519263723898</v>
      </c>
      <c r="W1268" s="5">
        <f t="shared" si="325"/>
        <v>1.0334519263723898</v>
      </c>
      <c r="X1268" s="5">
        <f t="shared" si="326"/>
        <v>1</v>
      </c>
      <c r="Y1268" s="5">
        <f t="shared" si="327"/>
        <v>1.0179692986275433</v>
      </c>
      <c r="Z1268" s="5">
        <f t="shared" si="328"/>
        <v>1</v>
      </c>
      <c r="AA1268" s="5">
        <f t="shared" si="329"/>
        <v>1</v>
      </c>
      <c r="AB1268" s="5">
        <f t="shared" si="330"/>
        <v>1</v>
      </c>
      <c r="AC1268" s="5">
        <f t="shared" si="331"/>
        <v>1</v>
      </c>
      <c r="AD1268" s="5">
        <f t="shared" si="332"/>
        <v>1</v>
      </c>
    </row>
    <row r="1269" spans="15:30" x14ac:dyDescent="0.2">
      <c r="O1269" s="6">
        <f t="shared" si="317"/>
        <v>127.58999999999702</v>
      </c>
      <c r="P1269" s="6">
        <f t="shared" si="318"/>
        <v>127.59999999999702</v>
      </c>
      <c r="Q1269" s="5">
        <f t="shared" si="319"/>
        <v>1.0178335625024939</v>
      </c>
      <c r="R1269" s="5">
        <f t="shared" si="320"/>
        <v>1.0178335625024939</v>
      </c>
      <c r="S1269" s="5">
        <f t="shared" si="321"/>
        <v>1.0282915120364304</v>
      </c>
      <c r="T1269" s="5">
        <f t="shared" si="322"/>
        <v>1.0332805503482541</v>
      </c>
      <c r="U1269" s="5">
        <f t="shared" si="323"/>
        <v>1.0332805503482541</v>
      </c>
      <c r="V1269" s="5">
        <f t="shared" si="324"/>
        <v>1.0332805503482541</v>
      </c>
      <c r="W1269" s="5">
        <f t="shared" si="325"/>
        <v>1.0332805503482541</v>
      </c>
      <c r="X1269" s="5">
        <f t="shared" si="326"/>
        <v>1</v>
      </c>
      <c r="Y1269" s="5">
        <f t="shared" si="327"/>
        <v>1.0178335625024939</v>
      </c>
      <c r="Z1269" s="5">
        <f t="shared" si="328"/>
        <v>1</v>
      </c>
      <c r="AA1269" s="5">
        <f t="shared" si="329"/>
        <v>1</v>
      </c>
      <c r="AB1269" s="5">
        <f t="shared" si="330"/>
        <v>1</v>
      </c>
      <c r="AC1269" s="5">
        <f t="shared" si="331"/>
        <v>1</v>
      </c>
      <c r="AD1269" s="5">
        <f t="shared" si="332"/>
        <v>1</v>
      </c>
    </row>
    <row r="1270" spans="15:30" x14ac:dyDescent="0.2">
      <c r="O1270" s="6">
        <f t="shared" si="317"/>
        <v>127.68999999999701</v>
      </c>
      <c r="P1270" s="6">
        <f t="shared" si="318"/>
        <v>127.69999999999702</v>
      </c>
      <c r="Q1270" s="5">
        <f t="shared" si="319"/>
        <v>1.0176984601563532</v>
      </c>
      <c r="R1270" s="5">
        <f t="shared" si="320"/>
        <v>1.0176984601563532</v>
      </c>
      <c r="S1270" s="5">
        <f t="shared" si="321"/>
        <v>1.0281286686798103</v>
      </c>
      <c r="T1270" s="5">
        <f t="shared" si="322"/>
        <v>1.0331097693165552</v>
      </c>
      <c r="U1270" s="5">
        <f t="shared" si="323"/>
        <v>1.0331097693165552</v>
      </c>
      <c r="V1270" s="5">
        <f t="shared" si="324"/>
        <v>1.0331097693165552</v>
      </c>
      <c r="W1270" s="5">
        <f t="shared" si="325"/>
        <v>1.0331097693165552</v>
      </c>
      <c r="X1270" s="5">
        <f t="shared" si="326"/>
        <v>1</v>
      </c>
      <c r="Y1270" s="5">
        <f t="shared" si="327"/>
        <v>1.0176984601563532</v>
      </c>
      <c r="Z1270" s="5">
        <f t="shared" si="328"/>
        <v>1</v>
      </c>
      <c r="AA1270" s="5">
        <f t="shared" si="329"/>
        <v>1</v>
      </c>
      <c r="AB1270" s="5">
        <f t="shared" si="330"/>
        <v>1</v>
      </c>
      <c r="AC1270" s="5">
        <f t="shared" si="331"/>
        <v>1</v>
      </c>
      <c r="AD1270" s="5">
        <f t="shared" si="332"/>
        <v>1</v>
      </c>
    </row>
    <row r="1271" spans="15:30" x14ac:dyDescent="0.2">
      <c r="O1271" s="6">
        <f t="shared" si="317"/>
        <v>127.78999999999701</v>
      </c>
      <c r="P1271" s="6">
        <f t="shared" si="318"/>
        <v>127.79999999999701</v>
      </c>
      <c r="Q1271" s="5">
        <f t="shared" si="319"/>
        <v>1.0175639899792723</v>
      </c>
      <c r="R1271" s="5">
        <f t="shared" si="320"/>
        <v>1.0175639899792723</v>
      </c>
      <c r="S1271" s="5">
        <f t="shared" si="321"/>
        <v>1.0279664414295939</v>
      </c>
      <c r="T1271" s="5">
        <f t="shared" si="322"/>
        <v>1.0329395817665443</v>
      </c>
      <c r="U1271" s="5">
        <f t="shared" si="323"/>
        <v>1.0329395817665443</v>
      </c>
      <c r="V1271" s="5">
        <f t="shared" si="324"/>
        <v>1.0329395817665443</v>
      </c>
      <c r="W1271" s="5">
        <f t="shared" si="325"/>
        <v>1.0329395817665443</v>
      </c>
      <c r="X1271" s="5">
        <f t="shared" si="326"/>
        <v>1</v>
      </c>
      <c r="Y1271" s="5">
        <f t="shared" si="327"/>
        <v>1.0175639899792723</v>
      </c>
      <c r="Z1271" s="5">
        <f t="shared" si="328"/>
        <v>1</v>
      </c>
      <c r="AA1271" s="5">
        <f t="shared" si="329"/>
        <v>1</v>
      </c>
      <c r="AB1271" s="5">
        <f t="shared" si="330"/>
        <v>1</v>
      </c>
      <c r="AC1271" s="5">
        <f t="shared" si="331"/>
        <v>1</v>
      </c>
      <c r="AD1271" s="5">
        <f t="shared" si="332"/>
        <v>1</v>
      </c>
    </row>
    <row r="1272" spans="15:30" x14ac:dyDescent="0.2">
      <c r="O1272" s="6">
        <f t="shared" si="317"/>
        <v>127.889999999997</v>
      </c>
      <c r="P1272" s="6">
        <f t="shared" si="318"/>
        <v>127.89999999999701</v>
      </c>
      <c r="Q1272" s="5">
        <f t="shared" si="319"/>
        <v>1.017430150367121</v>
      </c>
      <c r="R1272" s="5">
        <f t="shared" si="320"/>
        <v>1.017430150367121</v>
      </c>
      <c r="S1272" s="5">
        <f t="shared" si="321"/>
        <v>1.027804828717102</v>
      </c>
      <c r="T1272" s="5">
        <f t="shared" si="322"/>
        <v>1.0327699861927062</v>
      </c>
      <c r="U1272" s="5">
        <f t="shared" si="323"/>
        <v>1.0327699861927062</v>
      </c>
      <c r="V1272" s="5">
        <f t="shared" si="324"/>
        <v>1.0327699861927062</v>
      </c>
      <c r="W1272" s="5">
        <f t="shared" si="325"/>
        <v>1.0327699861927062</v>
      </c>
      <c r="X1272" s="5">
        <f t="shared" si="326"/>
        <v>1</v>
      </c>
      <c r="Y1272" s="5">
        <f t="shared" si="327"/>
        <v>1.017430150367121</v>
      </c>
      <c r="Z1272" s="5">
        <f t="shared" si="328"/>
        <v>1</v>
      </c>
      <c r="AA1272" s="5">
        <f t="shared" si="329"/>
        <v>1</v>
      </c>
      <c r="AB1272" s="5">
        <f t="shared" si="330"/>
        <v>1</v>
      </c>
      <c r="AC1272" s="5">
        <f t="shared" si="331"/>
        <v>1</v>
      </c>
      <c r="AD1272" s="5">
        <f t="shared" si="332"/>
        <v>1</v>
      </c>
    </row>
    <row r="1273" spans="15:30" x14ac:dyDescent="0.2">
      <c r="O1273" s="6">
        <f t="shared" si="317"/>
        <v>127.989999999997</v>
      </c>
      <c r="P1273" s="6">
        <f t="shared" si="318"/>
        <v>127.999999999997</v>
      </c>
      <c r="Q1273" s="5">
        <f t="shared" si="319"/>
        <v>1.0172969397214626</v>
      </c>
      <c r="R1273" s="5">
        <f t="shared" si="320"/>
        <v>1.0172969397214626</v>
      </c>
      <c r="S1273" s="5">
        <f t="shared" si="321"/>
        <v>1.0276438289791436</v>
      </c>
      <c r="T1273" s="5">
        <f t="shared" si="322"/>
        <v>1.0326009810947354</v>
      </c>
      <c r="U1273" s="5">
        <f t="shared" si="323"/>
        <v>1.0326009810947354</v>
      </c>
      <c r="V1273" s="5">
        <f t="shared" si="324"/>
        <v>1.0326009810947354</v>
      </c>
      <c r="W1273" s="5">
        <f t="shared" si="325"/>
        <v>1.0326009810947354</v>
      </c>
      <c r="X1273" s="5">
        <f t="shared" si="326"/>
        <v>1</v>
      </c>
      <c r="Y1273" s="5">
        <f t="shared" si="327"/>
        <v>1.0172969397214626</v>
      </c>
      <c r="Z1273" s="5">
        <f t="shared" si="328"/>
        <v>1</v>
      </c>
      <c r="AA1273" s="5">
        <f t="shared" si="329"/>
        <v>1</v>
      </c>
      <c r="AB1273" s="5">
        <f t="shared" si="330"/>
        <v>1</v>
      </c>
      <c r="AC1273" s="5">
        <f t="shared" si="331"/>
        <v>1</v>
      </c>
      <c r="AD1273" s="5">
        <f t="shared" si="332"/>
        <v>1</v>
      </c>
    </row>
    <row r="1274" spans="15:30" x14ac:dyDescent="0.2">
      <c r="O1274" s="6">
        <f t="shared" si="317"/>
        <v>128.08999999999702</v>
      </c>
      <c r="P1274" s="6">
        <f t="shared" si="318"/>
        <v>128.09999999999701</v>
      </c>
      <c r="Q1274" s="5">
        <f t="shared" si="319"/>
        <v>1.0171643564495285</v>
      </c>
      <c r="R1274" s="5">
        <f t="shared" si="320"/>
        <v>1.0171643564495285</v>
      </c>
      <c r="S1274" s="5">
        <f t="shared" si="321"/>
        <v>1.0274834406579938</v>
      </c>
      <c r="T1274" s="5">
        <f t="shared" si="322"/>
        <v>1.0324325649775157</v>
      </c>
      <c r="U1274" s="5">
        <f t="shared" si="323"/>
        <v>1.0324325649775157</v>
      </c>
      <c r="V1274" s="5">
        <f t="shared" si="324"/>
        <v>1.0324325649775157</v>
      </c>
      <c r="W1274" s="5">
        <f t="shared" si="325"/>
        <v>1.0324325649775157</v>
      </c>
      <c r="X1274" s="5">
        <f t="shared" si="326"/>
        <v>1</v>
      </c>
      <c r="Y1274" s="5">
        <f t="shared" si="327"/>
        <v>1.0171643564495285</v>
      </c>
      <c r="Z1274" s="5">
        <f t="shared" si="328"/>
        <v>1</v>
      </c>
      <c r="AA1274" s="5">
        <f t="shared" si="329"/>
        <v>1</v>
      </c>
      <c r="AB1274" s="5">
        <f t="shared" si="330"/>
        <v>1</v>
      </c>
      <c r="AC1274" s="5">
        <f t="shared" si="331"/>
        <v>1</v>
      </c>
      <c r="AD1274" s="5">
        <f t="shared" si="332"/>
        <v>1</v>
      </c>
    </row>
    <row r="1275" spans="15:30" x14ac:dyDescent="0.2">
      <c r="O1275" s="6">
        <f t="shared" si="317"/>
        <v>128.18999999999701</v>
      </c>
      <c r="P1275" s="6">
        <f t="shared" si="318"/>
        <v>128.199999999997</v>
      </c>
      <c r="Q1275" s="5">
        <f t="shared" si="319"/>
        <v>1.0170323989641936</v>
      </c>
      <c r="R1275" s="5">
        <f t="shared" si="320"/>
        <v>1.0170323989641936</v>
      </c>
      <c r="S1275" s="5">
        <f t="shared" si="321"/>
        <v>1.0273236622013679</v>
      </c>
      <c r="T1275" s="5">
        <f t="shared" si="322"/>
        <v>1.0322647363510966</v>
      </c>
      <c r="U1275" s="5">
        <f t="shared" si="323"/>
        <v>1.0322647363510966</v>
      </c>
      <c r="V1275" s="5">
        <f t="shared" si="324"/>
        <v>1.0322647363510966</v>
      </c>
      <c r="W1275" s="5">
        <f t="shared" si="325"/>
        <v>1.0322647363510966</v>
      </c>
      <c r="X1275" s="5">
        <f t="shared" si="326"/>
        <v>1</v>
      </c>
      <c r="Y1275" s="5">
        <f t="shared" si="327"/>
        <v>1.0170323989641936</v>
      </c>
      <c r="Z1275" s="5">
        <f t="shared" si="328"/>
        <v>1</v>
      </c>
      <c r="AA1275" s="5">
        <f t="shared" si="329"/>
        <v>1</v>
      </c>
      <c r="AB1275" s="5">
        <f t="shared" si="330"/>
        <v>1</v>
      </c>
      <c r="AC1275" s="5">
        <f t="shared" si="331"/>
        <v>1</v>
      </c>
      <c r="AD1275" s="5">
        <f t="shared" si="332"/>
        <v>1</v>
      </c>
    </row>
    <row r="1276" spans="15:30" x14ac:dyDescent="0.2">
      <c r="O1276" s="6">
        <f t="shared" si="317"/>
        <v>128.28999999999701</v>
      </c>
      <c r="P1276" s="6">
        <f t="shared" si="318"/>
        <v>128.299999999997</v>
      </c>
      <c r="Q1276" s="5">
        <f t="shared" si="319"/>
        <v>1.0169010656839521</v>
      </c>
      <c r="R1276" s="5">
        <f t="shared" si="320"/>
        <v>1.0169010656839521</v>
      </c>
      <c r="S1276" s="5">
        <f t="shared" si="321"/>
        <v>1.0271644920623999</v>
      </c>
      <c r="T1276" s="5">
        <f t="shared" si="322"/>
        <v>1.0320974937306711</v>
      </c>
      <c r="U1276" s="5">
        <f t="shared" si="323"/>
        <v>1.0320974937306711</v>
      </c>
      <c r="V1276" s="5">
        <f t="shared" si="324"/>
        <v>1.0320974937306711</v>
      </c>
      <c r="W1276" s="5">
        <f t="shared" si="325"/>
        <v>1.0320974937306711</v>
      </c>
      <c r="X1276" s="5">
        <f t="shared" si="326"/>
        <v>1</v>
      </c>
      <c r="Y1276" s="5">
        <f t="shared" si="327"/>
        <v>1.0169010656839521</v>
      </c>
      <c r="Z1276" s="5">
        <f t="shared" si="328"/>
        <v>1</v>
      </c>
      <c r="AA1276" s="5">
        <f t="shared" si="329"/>
        <v>1</v>
      </c>
      <c r="AB1276" s="5">
        <f t="shared" si="330"/>
        <v>1</v>
      </c>
      <c r="AC1276" s="5">
        <f t="shared" si="331"/>
        <v>1</v>
      </c>
      <c r="AD1276" s="5">
        <f t="shared" si="332"/>
        <v>1</v>
      </c>
    </row>
    <row r="1277" spans="15:30" x14ac:dyDescent="0.2">
      <c r="O1277" s="6">
        <f t="shared" si="317"/>
        <v>128.389999999997</v>
      </c>
      <c r="P1277" s="6">
        <f t="shared" si="318"/>
        <v>128.39999999999699</v>
      </c>
      <c r="Q1277" s="5">
        <f t="shared" si="319"/>
        <v>1.0167703550328917</v>
      </c>
      <c r="R1277" s="5">
        <f t="shared" si="320"/>
        <v>1.0167703550328917</v>
      </c>
      <c r="S1277" s="5">
        <f t="shared" si="321"/>
        <v>1.027005928699618</v>
      </c>
      <c r="T1277" s="5">
        <f t="shared" si="322"/>
        <v>1.0319308356365546</v>
      </c>
      <c r="U1277" s="5">
        <f t="shared" si="323"/>
        <v>1.0319308356365546</v>
      </c>
      <c r="V1277" s="5">
        <f t="shared" si="324"/>
        <v>1.0319308356365546</v>
      </c>
      <c r="W1277" s="5">
        <f t="shared" si="325"/>
        <v>1.0319308356365546</v>
      </c>
      <c r="X1277" s="5">
        <f t="shared" si="326"/>
        <v>1</v>
      </c>
      <c r="Y1277" s="5">
        <f t="shared" si="327"/>
        <v>1.0167703550328917</v>
      </c>
      <c r="Z1277" s="5">
        <f t="shared" si="328"/>
        <v>1</v>
      </c>
      <c r="AA1277" s="5">
        <f t="shared" si="329"/>
        <v>1</v>
      </c>
      <c r="AB1277" s="5">
        <f t="shared" si="330"/>
        <v>1</v>
      </c>
      <c r="AC1277" s="5">
        <f t="shared" si="331"/>
        <v>1</v>
      </c>
      <c r="AD1277" s="5">
        <f t="shared" si="332"/>
        <v>1</v>
      </c>
    </row>
    <row r="1278" spans="15:30" x14ac:dyDescent="0.2">
      <c r="O1278" s="6">
        <f t="shared" si="317"/>
        <v>128.489999999997</v>
      </c>
      <c r="P1278" s="6">
        <f t="shared" si="318"/>
        <v>128.49999999999699</v>
      </c>
      <c r="Q1278" s="5">
        <f t="shared" si="319"/>
        <v>1.0166402654406705</v>
      </c>
      <c r="R1278" s="5">
        <f t="shared" si="320"/>
        <v>1.0166402654406705</v>
      </c>
      <c r="S1278" s="5">
        <f t="shared" si="321"/>
        <v>1.0268479705769216</v>
      </c>
      <c r="T1278" s="5">
        <f t="shared" si="322"/>
        <v>1.0317647605941627</v>
      </c>
      <c r="U1278" s="5">
        <f t="shared" si="323"/>
        <v>1.0317647605941627</v>
      </c>
      <c r="V1278" s="5">
        <f t="shared" si="324"/>
        <v>1.0317647605941627</v>
      </c>
      <c r="W1278" s="5">
        <f t="shared" si="325"/>
        <v>1.0317647605941627</v>
      </c>
      <c r="X1278" s="5">
        <f t="shared" si="326"/>
        <v>1</v>
      </c>
      <c r="Y1278" s="5">
        <f t="shared" si="327"/>
        <v>1.0166402654406705</v>
      </c>
      <c r="Z1278" s="5">
        <f t="shared" si="328"/>
        <v>1</v>
      </c>
      <c r="AA1278" s="5">
        <f t="shared" si="329"/>
        <v>1</v>
      </c>
      <c r="AB1278" s="5">
        <f t="shared" si="330"/>
        <v>1</v>
      </c>
      <c r="AC1278" s="5">
        <f t="shared" si="331"/>
        <v>1</v>
      </c>
      <c r="AD1278" s="5">
        <f t="shared" si="332"/>
        <v>1</v>
      </c>
    </row>
    <row r="1279" spans="15:30" x14ac:dyDescent="0.2">
      <c r="O1279" s="6">
        <f t="shared" si="317"/>
        <v>128.58999999999699</v>
      </c>
      <c r="P1279" s="6">
        <f t="shared" si="318"/>
        <v>128.59999999999698</v>
      </c>
      <c r="Q1279" s="5">
        <f t="shared" si="319"/>
        <v>1.0165107953424923</v>
      </c>
      <c r="R1279" s="5">
        <f t="shared" si="320"/>
        <v>1.0165107953424923</v>
      </c>
      <c r="S1279" s="5">
        <f t="shared" si="321"/>
        <v>1.0266906161635574</v>
      </c>
      <c r="T1279" s="5">
        <f t="shared" si="322"/>
        <v>1.0315992671339882</v>
      </c>
      <c r="U1279" s="5">
        <f t="shared" si="323"/>
        <v>1.0315992671339882</v>
      </c>
      <c r="V1279" s="5">
        <f t="shared" si="324"/>
        <v>1.0315992671339882</v>
      </c>
      <c r="W1279" s="5">
        <f t="shared" si="325"/>
        <v>1.0315992671339882</v>
      </c>
      <c r="X1279" s="5">
        <f t="shared" si="326"/>
        <v>1</v>
      </c>
      <c r="Y1279" s="5">
        <f t="shared" si="327"/>
        <v>1.0165107953424923</v>
      </c>
      <c r="Z1279" s="5">
        <f t="shared" si="328"/>
        <v>1</v>
      </c>
      <c r="AA1279" s="5">
        <f t="shared" si="329"/>
        <v>1</v>
      </c>
      <c r="AB1279" s="5">
        <f t="shared" si="330"/>
        <v>1</v>
      </c>
      <c r="AC1279" s="5">
        <f t="shared" si="331"/>
        <v>1</v>
      </c>
      <c r="AD1279" s="5">
        <f t="shared" si="332"/>
        <v>1</v>
      </c>
    </row>
    <row r="1280" spans="15:30" x14ac:dyDescent="0.2">
      <c r="O1280" s="6">
        <f t="shared" si="317"/>
        <v>128.68999999999699</v>
      </c>
      <c r="P1280" s="6">
        <f t="shared" si="318"/>
        <v>128.69999999999698</v>
      </c>
      <c r="Q1280" s="5">
        <f t="shared" si="319"/>
        <v>1.0163819431790813</v>
      </c>
      <c r="R1280" s="5">
        <f t="shared" si="320"/>
        <v>1.0163819431790813</v>
      </c>
      <c r="S1280" s="5">
        <f t="shared" si="321"/>
        <v>1.0265338639340982</v>
      </c>
      <c r="T1280" s="5">
        <f t="shared" si="322"/>
        <v>1.0314343537915815</v>
      </c>
      <c r="U1280" s="5">
        <f t="shared" si="323"/>
        <v>1.0314343537915815</v>
      </c>
      <c r="V1280" s="5">
        <f t="shared" si="324"/>
        <v>1.0314343537915815</v>
      </c>
      <c r="W1280" s="5">
        <f t="shared" si="325"/>
        <v>1.0314343537915815</v>
      </c>
      <c r="X1280" s="5">
        <f t="shared" si="326"/>
        <v>1</v>
      </c>
      <c r="Y1280" s="5">
        <f t="shared" si="327"/>
        <v>1.0163819431790813</v>
      </c>
      <c r="Z1280" s="5">
        <f t="shared" si="328"/>
        <v>1</v>
      </c>
      <c r="AA1280" s="5">
        <f t="shared" si="329"/>
        <v>1</v>
      </c>
      <c r="AB1280" s="5">
        <f t="shared" si="330"/>
        <v>1</v>
      </c>
      <c r="AC1280" s="5">
        <f t="shared" si="331"/>
        <v>1</v>
      </c>
      <c r="AD1280" s="5">
        <f t="shared" si="332"/>
        <v>1</v>
      </c>
    </row>
    <row r="1281" spans="15:30" x14ac:dyDescent="0.2">
      <c r="O1281" s="6">
        <f t="shared" si="317"/>
        <v>128.78999999999698</v>
      </c>
      <c r="P1281" s="6">
        <f t="shared" si="318"/>
        <v>128.79999999999697</v>
      </c>
      <c r="Q1281" s="5">
        <f t="shared" si="319"/>
        <v>1.0162537073966595</v>
      </c>
      <c r="R1281" s="5">
        <f t="shared" si="320"/>
        <v>1.0162537073966595</v>
      </c>
      <c r="S1281" s="5">
        <f t="shared" si="321"/>
        <v>1.0263777123684177</v>
      </c>
      <c r="T1281" s="5">
        <f t="shared" si="322"/>
        <v>1.0312700191075272</v>
      </c>
      <c r="U1281" s="5">
        <f t="shared" si="323"/>
        <v>1.0312700191075272</v>
      </c>
      <c r="V1281" s="5">
        <f t="shared" si="324"/>
        <v>1.0312700191075272</v>
      </c>
      <c r="W1281" s="5">
        <f t="shared" si="325"/>
        <v>1.0312700191075272</v>
      </c>
      <c r="X1281" s="5">
        <f t="shared" si="326"/>
        <v>1</v>
      </c>
      <c r="Y1281" s="5">
        <f t="shared" si="327"/>
        <v>1.0162537073966595</v>
      </c>
      <c r="Z1281" s="5">
        <f t="shared" si="328"/>
        <v>1</v>
      </c>
      <c r="AA1281" s="5">
        <f t="shared" si="329"/>
        <v>1</v>
      </c>
      <c r="AB1281" s="5">
        <f t="shared" si="330"/>
        <v>1</v>
      </c>
      <c r="AC1281" s="5">
        <f t="shared" si="331"/>
        <v>1</v>
      </c>
      <c r="AD1281" s="5">
        <f t="shared" si="332"/>
        <v>1</v>
      </c>
    </row>
    <row r="1282" spans="15:30" x14ac:dyDescent="0.2">
      <c r="O1282" s="6">
        <f t="shared" si="317"/>
        <v>128.88999999999697</v>
      </c>
      <c r="P1282" s="6">
        <f t="shared" si="318"/>
        <v>128.89999999999696</v>
      </c>
      <c r="Q1282" s="5">
        <f t="shared" si="319"/>
        <v>1.0161260864469221</v>
      </c>
      <c r="R1282" s="5">
        <f t="shared" si="320"/>
        <v>1.0161260864469221</v>
      </c>
      <c r="S1282" s="5">
        <f t="shared" si="321"/>
        <v>1.0262221599516694</v>
      </c>
      <c r="T1282" s="5">
        <f t="shared" si="322"/>
        <v>1.0311062616274238</v>
      </c>
      <c r="U1282" s="5">
        <f t="shared" si="323"/>
        <v>1.0311062616274238</v>
      </c>
      <c r="V1282" s="5">
        <f t="shared" si="324"/>
        <v>1.0311062616274238</v>
      </c>
      <c r="W1282" s="5">
        <f t="shared" si="325"/>
        <v>1.0311062616274238</v>
      </c>
      <c r="X1282" s="5">
        <f t="shared" si="326"/>
        <v>1</v>
      </c>
      <c r="Y1282" s="5">
        <f t="shared" si="327"/>
        <v>1.0161260864469221</v>
      </c>
      <c r="Z1282" s="5">
        <f t="shared" si="328"/>
        <v>1</v>
      </c>
      <c r="AA1282" s="5">
        <f t="shared" si="329"/>
        <v>1</v>
      </c>
      <c r="AB1282" s="5">
        <f t="shared" si="330"/>
        <v>1</v>
      </c>
      <c r="AC1282" s="5">
        <f t="shared" si="331"/>
        <v>1</v>
      </c>
      <c r="AD1282" s="5">
        <f t="shared" si="332"/>
        <v>1</v>
      </c>
    </row>
    <row r="1283" spans="15:30" x14ac:dyDescent="0.2">
      <c r="O1283" s="6">
        <f t="shared" ref="O1283:O1346" si="333">P1283-0.01</f>
        <v>128.98999999999697</v>
      </c>
      <c r="P1283" s="6">
        <f t="shared" si="318"/>
        <v>128.99999999999696</v>
      </c>
      <c r="Q1283" s="5">
        <f t="shared" si="319"/>
        <v>1.0159990787870141</v>
      </c>
      <c r="R1283" s="5">
        <f t="shared" si="320"/>
        <v>1.0159990787870141</v>
      </c>
      <c r="S1283" s="5">
        <f t="shared" si="321"/>
        <v>1.026067205174263</v>
      </c>
      <c r="T1283" s="5">
        <f t="shared" si="322"/>
        <v>1.0309430799018617</v>
      </c>
      <c r="U1283" s="5">
        <f t="shared" si="323"/>
        <v>1.0309430799018617</v>
      </c>
      <c r="V1283" s="5">
        <f t="shared" si="324"/>
        <v>1.0309430799018617</v>
      </c>
      <c r="W1283" s="5">
        <f t="shared" si="325"/>
        <v>1.0309430799018617</v>
      </c>
      <c r="X1283" s="5">
        <f t="shared" si="326"/>
        <v>1</v>
      </c>
      <c r="Y1283" s="5">
        <f t="shared" si="327"/>
        <v>1.0159990787870141</v>
      </c>
      <c r="Z1283" s="5">
        <f t="shared" si="328"/>
        <v>1</v>
      </c>
      <c r="AA1283" s="5">
        <f t="shared" si="329"/>
        <v>1</v>
      </c>
      <c r="AB1283" s="5">
        <f t="shared" si="330"/>
        <v>1</v>
      </c>
      <c r="AC1283" s="5">
        <f t="shared" si="331"/>
        <v>1</v>
      </c>
      <c r="AD1283" s="5">
        <f t="shared" si="332"/>
        <v>1</v>
      </c>
    </row>
    <row r="1284" spans="15:30" x14ac:dyDescent="0.2">
      <c r="O1284" s="6">
        <f t="shared" si="333"/>
        <v>129.08999999999696</v>
      </c>
      <c r="P1284" s="6">
        <f t="shared" ref="P1284:P1347" si="334">P1283+0.1</f>
        <v>129.09999999999695</v>
      </c>
      <c r="Q1284" s="5">
        <f t="shared" ref="Q1284:Q1347" si="335">IF($P1284&gt;=$D$5,1,10^($C$5*LOG(MAX($P1284,$E$5)/$D$5)^2))</f>
        <v>1.0158726828795055</v>
      </c>
      <c r="R1284" s="5">
        <f t="shared" ref="R1284:R1347" si="336">IF($P1284&gt;=$D$6,1,10^($C$6*LOG(MAX($P1284,$E$6)/$D$6)^2))</f>
        <v>1.0158726828795055</v>
      </c>
      <c r="S1284" s="5">
        <f t="shared" ref="S1284:S1347" si="337">IF($P1284&gt;=$D$7,1,10^($C$7*LOG(MAX($P1284,$E$7)/$D$7)^2))</f>
        <v>1.0259128465318421</v>
      </c>
      <c r="T1284" s="5">
        <f t="shared" ref="T1284:T1347" si="338">IF($P1284&gt;=$D$8,1,10^($C$8*LOG(MAX($P1284,$E$8)/$D$8)^2))</f>
        <v>1.0307804724864023</v>
      </c>
      <c r="U1284" s="5">
        <f t="shared" ref="U1284:U1347" si="339">IF($P1284&gt;=$D$9,1,10^($C$9*LOG(MAX($P1284,$E$9)/$D$9)^2))</f>
        <v>1.0307804724864023</v>
      </c>
      <c r="V1284" s="5">
        <f t="shared" ref="V1284:V1347" si="340">IF($P1284&gt;=$D$10,1,10^($C$10*LOG(MAX($P1284,$E$10)/$D$10)^2))</f>
        <v>1.0307804724864023</v>
      </c>
      <c r="W1284" s="5">
        <f t="shared" ref="W1284:W1347" si="341">IF($P1284&gt;=$D$11,1,10^($C$11*LOG(MAX($P1284,$E$11)/$D$11)^2))</f>
        <v>1.0307804724864023</v>
      </c>
      <c r="X1284" s="5">
        <f t="shared" ref="X1284:X1347" si="342">IF($P1284&gt;=$H1286,1,10^($G$5*LOG(MAX($P1284,$I$5)/$H$5)^2))</f>
        <v>1</v>
      </c>
      <c r="Y1284" s="5">
        <f t="shared" ref="Y1284:Y1347" si="343">IF($P1284&gt;=$H$6,1,10^($G$6*LOG(MAX($P1284,$I$6)/$H$6)^2))</f>
        <v>1.0158726828795055</v>
      </c>
      <c r="Z1284" s="5">
        <f t="shared" ref="Z1284:Z1347" si="344">IF($P1284&gt;=$H$7,1,10^($G$7*LOG(MAX($P1284,$I$7)/$H$7)^2))</f>
        <v>1</v>
      </c>
      <c r="AA1284" s="5">
        <f t="shared" ref="AA1284:AA1347" si="345">IF(P1284&gt;=$H$8,1,10^($G$8*LOG(MAX($P1284,$I$8)/$H$8)^2))</f>
        <v>1</v>
      </c>
      <c r="AB1284" s="5">
        <f t="shared" ref="AB1284:AB1347" si="346">IF($P1284&gt;=$H$9,1,10^($G$9*LOG(MAX($P1284,$I$9)/$H$9)^2))</f>
        <v>1</v>
      </c>
      <c r="AC1284" s="5">
        <f t="shared" ref="AC1284:AC1347" si="347">IF($P1284&gt;=$H$10,1,10^($G$10*LOG(MAX($P1284,$I$10)/$H$10)^2))</f>
        <v>1</v>
      </c>
      <c r="AD1284" s="5">
        <f t="shared" ref="AD1284:AD1347" si="348">IF($P1284&gt;=$H$11,1,10^($G$11*LOG(MAX($P1284,$I$11)/$H$11)^2))</f>
        <v>1</v>
      </c>
    </row>
    <row r="1285" spans="15:30" x14ac:dyDescent="0.2">
      <c r="O1285" s="6">
        <f t="shared" si="333"/>
        <v>129.18999999999696</v>
      </c>
      <c r="P1285" s="6">
        <f t="shared" si="334"/>
        <v>129.19999999999695</v>
      </c>
      <c r="Q1285" s="5">
        <f t="shared" si="335"/>
        <v>1.0157468971923687</v>
      </c>
      <c r="R1285" s="5">
        <f t="shared" si="336"/>
        <v>1.0157468971923687</v>
      </c>
      <c r="S1285" s="5">
        <f t="shared" si="337"/>
        <v>1.0257590825252616</v>
      </c>
      <c r="T1285" s="5">
        <f t="shared" si="338"/>
        <v>1.0306184379415562</v>
      </c>
      <c r="U1285" s="5">
        <f t="shared" si="339"/>
        <v>1.0306184379415562</v>
      </c>
      <c r="V1285" s="5">
        <f t="shared" si="340"/>
        <v>1.0306184379415562</v>
      </c>
      <c r="W1285" s="5">
        <f t="shared" si="341"/>
        <v>1.0306184379415562</v>
      </c>
      <c r="X1285" s="5">
        <f t="shared" si="342"/>
        <v>1</v>
      </c>
      <c r="Y1285" s="5">
        <f t="shared" si="343"/>
        <v>1.0157468971923687</v>
      </c>
      <c r="Z1285" s="5">
        <f t="shared" si="344"/>
        <v>1</v>
      </c>
      <c r="AA1285" s="5">
        <f t="shared" si="345"/>
        <v>1</v>
      </c>
      <c r="AB1285" s="5">
        <f t="shared" si="346"/>
        <v>1</v>
      </c>
      <c r="AC1285" s="5">
        <f t="shared" si="347"/>
        <v>1</v>
      </c>
      <c r="AD1285" s="5">
        <f t="shared" si="348"/>
        <v>1</v>
      </c>
    </row>
    <row r="1286" spans="15:30" x14ac:dyDescent="0.2">
      <c r="O1286" s="6">
        <f t="shared" si="333"/>
        <v>129.28999999999695</v>
      </c>
      <c r="P1286" s="6">
        <f t="shared" si="334"/>
        <v>129.29999999999694</v>
      </c>
      <c r="Q1286" s="5">
        <f t="shared" si="335"/>
        <v>1.0156217201989552</v>
      </c>
      <c r="R1286" s="5">
        <f t="shared" si="336"/>
        <v>1.0156217201989552</v>
      </c>
      <c r="S1286" s="5">
        <f t="shared" si="337"/>
        <v>1.0256059116605654</v>
      </c>
      <c r="T1286" s="5">
        <f t="shared" si="338"/>
        <v>1.0304569748327632</v>
      </c>
      <c r="U1286" s="5">
        <f t="shared" si="339"/>
        <v>1.0304569748327632</v>
      </c>
      <c r="V1286" s="5">
        <f t="shared" si="340"/>
        <v>1.0304569748327632</v>
      </c>
      <c r="W1286" s="5">
        <f t="shared" si="341"/>
        <v>1.0304569748327632</v>
      </c>
      <c r="X1286" s="5">
        <f t="shared" si="342"/>
        <v>1</v>
      </c>
      <c r="Y1286" s="5">
        <f t="shared" si="343"/>
        <v>1.0156217201989552</v>
      </c>
      <c r="Z1286" s="5">
        <f t="shared" si="344"/>
        <v>1</v>
      </c>
      <c r="AA1286" s="5">
        <f t="shared" si="345"/>
        <v>1</v>
      </c>
      <c r="AB1286" s="5">
        <f t="shared" si="346"/>
        <v>1</v>
      </c>
      <c r="AC1286" s="5">
        <f t="shared" si="347"/>
        <v>1</v>
      </c>
      <c r="AD1286" s="5">
        <f t="shared" si="348"/>
        <v>1</v>
      </c>
    </row>
    <row r="1287" spans="15:30" x14ac:dyDescent="0.2">
      <c r="O1287" s="6">
        <f t="shared" si="333"/>
        <v>129.38999999999695</v>
      </c>
      <c r="P1287" s="6">
        <f t="shared" si="334"/>
        <v>129.39999999999694</v>
      </c>
      <c r="Q1287" s="5">
        <f t="shared" si="335"/>
        <v>1.0154971503779717</v>
      </c>
      <c r="R1287" s="5">
        <f t="shared" si="336"/>
        <v>1.0154971503779717</v>
      </c>
      <c r="S1287" s="5">
        <f t="shared" si="337"/>
        <v>1.0254533324489645</v>
      </c>
      <c r="T1287" s="5">
        <f t="shared" si="338"/>
        <v>1.0302960817303708</v>
      </c>
      <c r="U1287" s="5">
        <f t="shared" si="339"/>
        <v>1.0302960817303708</v>
      </c>
      <c r="V1287" s="5">
        <f t="shared" si="340"/>
        <v>1.0302960817303708</v>
      </c>
      <c r="W1287" s="5">
        <f t="shared" si="341"/>
        <v>1.0302960817303708</v>
      </c>
      <c r="X1287" s="5">
        <f t="shared" si="342"/>
        <v>1</v>
      </c>
      <c r="Y1287" s="5">
        <f t="shared" si="343"/>
        <v>1.0154971503779717</v>
      </c>
      <c r="Z1287" s="5">
        <f t="shared" si="344"/>
        <v>1</v>
      </c>
      <c r="AA1287" s="5">
        <f t="shared" si="345"/>
        <v>1</v>
      </c>
      <c r="AB1287" s="5">
        <f t="shared" si="346"/>
        <v>1</v>
      </c>
      <c r="AC1287" s="5">
        <f t="shared" si="347"/>
        <v>1</v>
      </c>
      <c r="AD1287" s="5">
        <f t="shared" si="348"/>
        <v>1</v>
      </c>
    </row>
    <row r="1288" spans="15:30" x14ac:dyDescent="0.2">
      <c r="O1288" s="6">
        <f t="shared" si="333"/>
        <v>129.48999999999694</v>
      </c>
      <c r="P1288" s="6">
        <f t="shared" si="334"/>
        <v>129.49999999999693</v>
      </c>
      <c r="Q1288" s="5">
        <f t="shared" si="335"/>
        <v>1.0153731862134567</v>
      </c>
      <c r="R1288" s="5">
        <f t="shared" si="336"/>
        <v>1.0153731862134567</v>
      </c>
      <c r="S1288" s="5">
        <f t="shared" si="337"/>
        <v>1.0253013434068141</v>
      </c>
      <c r="T1288" s="5">
        <f t="shared" si="338"/>
        <v>1.0301357572096133</v>
      </c>
      <c r="U1288" s="5">
        <f t="shared" si="339"/>
        <v>1.0301357572096133</v>
      </c>
      <c r="V1288" s="5">
        <f t="shared" si="340"/>
        <v>1.0301357572096133</v>
      </c>
      <c r="W1288" s="5">
        <f t="shared" si="341"/>
        <v>1.0301357572096133</v>
      </c>
      <c r="X1288" s="5">
        <f t="shared" si="342"/>
        <v>1</v>
      </c>
      <c r="Y1288" s="5">
        <f t="shared" si="343"/>
        <v>1.0153731862134567</v>
      </c>
      <c r="Z1288" s="5">
        <f t="shared" si="344"/>
        <v>1</v>
      </c>
      <c r="AA1288" s="5">
        <f t="shared" si="345"/>
        <v>1</v>
      </c>
      <c r="AB1288" s="5">
        <f t="shared" si="346"/>
        <v>1</v>
      </c>
      <c r="AC1288" s="5">
        <f t="shared" si="347"/>
        <v>1</v>
      </c>
      <c r="AD1288" s="5">
        <f t="shared" si="348"/>
        <v>1</v>
      </c>
    </row>
    <row r="1289" spans="15:30" x14ac:dyDescent="0.2">
      <c r="O1289" s="6">
        <f t="shared" si="333"/>
        <v>129.58999999999693</v>
      </c>
      <c r="P1289" s="6">
        <f t="shared" si="334"/>
        <v>129.59999999999692</v>
      </c>
      <c r="Q1289" s="5">
        <f t="shared" si="335"/>
        <v>1.0152498261947582</v>
      </c>
      <c r="R1289" s="5">
        <f t="shared" si="336"/>
        <v>1.0152498261947582</v>
      </c>
      <c r="S1289" s="5">
        <f t="shared" si="337"/>
        <v>1.0251499430555924</v>
      </c>
      <c r="T1289" s="5">
        <f t="shared" si="338"/>
        <v>1.0299759998505913</v>
      </c>
      <c r="U1289" s="5">
        <f t="shared" si="339"/>
        <v>1.0299759998505913</v>
      </c>
      <c r="V1289" s="5">
        <f t="shared" si="340"/>
        <v>1.0299759998505913</v>
      </c>
      <c r="W1289" s="5">
        <f t="shared" si="341"/>
        <v>1.0299759998505913</v>
      </c>
      <c r="X1289" s="5">
        <f t="shared" si="342"/>
        <v>1</v>
      </c>
      <c r="Y1289" s="5">
        <f t="shared" si="343"/>
        <v>1.0152498261947582</v>
      </c>
      <c r="Z1289" s="5">
        <f t="shared" si="344"/>
        <v>1</v>
      </c>
      <c r="AA1289" s="5">
        <f t="shared" si="345"/>
        <v>1</v>
      </c>
      <c r="AB1289" s="5">
        <f t="shared" si="346"/>
        <v>1</v>
      </c>
      <c r="AC1289" s="5">
        <f t="shared" si="347"/>
        <v>1</v>
      </c>
      <c r="AD1289" s="5">
        <f t="shared" si="348"/>
        <v>1</v>
      </c>
    </row>
    <row r="1290" spans="15:30" x14ac:dyDescent="0.2">
      <c r="O1290" s="6">
        <f t="shared" si="333"/>
        <v>129.68999999999693</v>
      </c>
      <c r="P1290" s="6">
        <f t="shared" si="334"/>
        <v>129.69999999999692</v>
      </c>
      <c r="Q1290" s="5">
        <f t="shared" si="335"/>
        <v>1.0151270688165104</v>
      </c>
      <c r="R1290" s="5">
        <f t="shared" si="336"/>
        <v>1.0151270688165104</v>
      </c>
      <c r="S1290" s="5">
        <f t="shared" si="337"/>
        <v>1.0249991299218781</v>
      </c>
      <c r="T1290" s="5">
        <f t="shared" si="338"/>
        <v>1.0298168082382506</v>
      </c>
      <c r="U1290" s="5">
        <f t="shared" si="339"/>
        <v>1.0298168082382506</v>
      </c>
      <c r="V1290" s="5">
        <f t="shared" si="340"/>
        <v>1.0298168082382506</v>
      </c>
      <c r="W1290" s="5">
        <f t="shared" si="341"/>
        <v>1.0298168082382506</v>
      </c>
      <c r="X1290" s="5">
        <f t="shared" si="342"/>
        <v>1</v>
      </c>
      <c r="Y1290" s="5">
        <f t="shared" si="343"/>
        <v>1.0151270688165104</v>
      </c>
      <c r="Z1290" s="5">
        <f t="shared" si="344"/>
        <v>1</v>
      </c>
      <c r="AA1290" s="5">
        <f t="shared" si="345"/>
        <v>1</v>
      </c>
      <c r="AB1290" s="5">
        <f t="shared" si="346"/>
        <v>1</v>
      </c>
      <c r="AC1290" s="5">
        <f t="shared" si="347"/>
        <v>1</v>
      </c>
      <c r="AD1290" s="5">
        <f t="shared" si="348"/>
        <v>1</v>
      </c>
    </row>
    <row r="1291" spans="15:30" x14ac:dyDescent="0.2">
      <c r="O1291" s="6">
        <f t="shared" si="333"/>
        <v>129.78999999999692</v>
      </c>
      <c r="P1291" s="6">
        <f t="shared" si="334"/>
        <v>129.79999999999691</v>
      </c>
      <c r="Q1291" s="5">
        <f t="shared" si="335"/>
        <v>1.01500491257861</v>
      </c>
      <c r="R1291" s="5">
        <f t="shared" si="336"/>
        <v>1.01500491257861</v>
      </c>
      <c r="S1291" s="5">
        <f t="shared" si="337"/>
        <v>1.0248489025373291</v>
      </c>
      <c r="T1291" s="5">
        <f t="shared" si="338"/>
        <v>1.0296581809623628</v>
      </c>
      <c r="U1291" s="5">
        <f t="shared" si="339"/>
        <v>1.0296581809623628</v>
      </c>
      <c r="V1291" s="5">
        <f t="shared" si="340"/>
        <v>1.0296581809623628</v>
      </c>
      <c r="W1291" s="5">
        <f t="shared" si="341"/>
        <v>1.0296581809623628</v>
      </c>
      <c r="X1291" s="5">
        <f t="shared" si="342"/>
        <v>1</v>
      </c>
      <c r="Y1291" s="5">
        <f t="shared" si="343"/>
        <v>1.01500491257861</v>
      </c>
      <c r="Z1291" s="5">
        <f t="shared" si="344"/>
        <v>1</v>
      </c>
      <c r="AA1291" s="5">
        <f t="shared" si="345"/>
        <v>1</v>
      </c>
      <c r="AB1291" s="5">
        <f t="shared" si="346"/>
        <v>1</v>
      </c>
      <c r="AC1291" s="5">
        <f t="shared" si="347"/>
        <v>1</v>
      </c>
      <c r="AD1291" s="5">
        <f t="shared" si="348"/>
        <v>1</v>
      </c>
    </row>
    <row r="1292" spans="15:30" x14ac:dyDescent="0.2">
      <c r="O1292" s="6">
        <f t="shared" si="333"/>
        <v>129.88999999999692</v>
      </c>
      <c r="P1292" s="6">
        <f t="shared" si="334"/>
        <v>129.89999999999691</v>
      </c>
      <c r="Q1292" s="5">
        <f t="shared" si="335"/>
        <v>1.0148833559861952</v>
      </c>
      <c r="R1292" s="5">
        <f t="shared" si="336"/>
        <v>1.0148833559861952</v>
      </c>
      <c r="S1292" s="5">
        <f t="shared" si="337"/>
        <v>1.0246992594386601</v>
      </c>
      <c r="T1292" s="5">
        <f t="shared" si="338"/>
        <v>1.0295001166175037</v>
      </c>
      <c r="U1292" s="5">
        <f t="shared" si="339"/>
        <v>1.0295001166175037</v>
      </c>
      <c r="V1292" s="5">
        <f t="shared" si="340"/>
        <v>1.0295001166175037</v>
      </c>
      <c r="W1292" s="5">
        <f t="shared" si="341"/>
        <v>1.0295001166175037</v>
      </c>
      <c r="X1292" s="5">
        <f t="shared" si="342"/>
        <v>1</v>
      </c>
      <c r="Y1292" s="5">
        <f t="shared" si="343"/>
        <v>1.0148833559861952</v>
      </c>
      <c r="Z1292" s="5">
        <f t="shared" si="344"/>
        <v>1</v>
      </c>
      <c r="AA1292" s="5">
        <f t="shared" si="345"/>
        <v>1</v>
      </c>
      <c r="AB1292" s="5">
        <f t="shared" si="346"/>
        <v>1</v>
      </c>
      <c r="AC1292" s="5">
        <f t="shared" si="347"/>
        <v>1</v>
      </c>
      <c r="AD1292" s="5">
        <f t="shared" si="348"/>
        <v>1</v>
      </c>
    </row>
    <row r="1293" spans="15:30" x14ac:dyDescent="0.2">
      <c r="O1293" s="6">
        <f t="shared" si="333"/>
        <v>129.98999999999691</v>
      </c>
      <c r="P1293" s="6">
        <f t="shared" si="334"/>
        <v>129.9999999999969</v>
      </c>
      <c r="Q1293" s="5">
        <f t="shared" si="335"/>
        <v>1.0147623975496212</v>
      </c>
      <c r="R1293" s="5">
        <f t="shared" si="336"/>
        <v>1.0147623975496212</v>
      </c>
      <c r="S1293" s="5">
        <f t="shared" si="337"/>
        <v>1.024550199167622</v>
      </c>
      <c r="T1293" s="5">
        <f t="shared" si="338"/>
        <v>1.0293426138030337</v>
      </c>
      <c r="U1293" s="5">
        <f t="shared" si="339"/>
        <v>1.0293426138030337</v>
      </c>
      <c r="V1293" s="5">
        <f t="shared" si="340"/>
        <v>1.0293426138030337</v>
      </c>
      <c r="W1293" s="5">
        <f t="shared" si="341"/>
        <v>1.0293426138030337</v>
      </c>
      <c r="X1293" s="5">
        <f t="shared" si="342"/>
        <v>1</v>
      </c>
      <c r="Y1293" s="5">
        <f t="shared" si="343"/>
        <v>1.0147623975496212</v>
      </c>
      <c r="Z1293" s="5">
        <f t="shared" si="344"/>
        <v>1</v>
      </c>
      <c r="AA1293" s="5">
        <f t="shared" si="345"/>
        <v>1</v>
      </c>
      <c r="AB1293" s="5">
        <f t="shared" si="346"/>
        <v>1</v>
      </c>
      <c r="AC1293" s="5">
        <f t="shared" si="347"/>
        <v>1</v>
      </c>
      <c r="AD1293" s="5">
        <f t="shared" si="348"/>
        <v>1</v>
      </c>
    </row>
    <row r="1294" spans="15:30" x14ac:dyDescent="0.2">
      <c r="O1294" s="6">
        <f t="shared" si="333"/>
        <v>130.08999999999691</v>
      </c>
      <c r="P1294" s="6">
        <f t="shared" si="334"/>
        <v>130.0999999999969</v>
      </c>
      <c r="Q1294" s="5">
        <f t="shared" si="335"/>
        <v>1.0146420357844392</v>
      </c>
      <c r="R1294" s="5">
        <f t="shared" si="336"/>
        <v>1.0146420357844392</v>
      </c>
      <c r="S1294" s="5">
        <f t="shared" si="337"/>
        <v>1.0244017202709796</v>
      </c>
      <c r="T1294" s="5">
        <f t="shared" si="338"/>
        <v>1.0291856711230769</v>
      </c>
      <c r="U1294" s="5">
        <f t="shared" si="339"/>
        <v>1.0291856711230769</v>
      </c>
      <c r="V1294" s="5">
        <f t="shared" si="340"/>
        <v>1.0291856711230769</v>
      </c>
      <c r="W1294" s="5">
        <f t="shared" si="341"/>
        <v>1.0291856711230769</v>
      </c>
      <c r="X1294" s="5">
        <f t="shared" si="342"/>
        <v>1</v>
      </c>
      <c r="Y1294" s="5">
        <f t="shared" si="343"/>
        <v>1.0146420357844392</v>
      </c>
      <c r="Z1294" s="5">
        <f t="shared" si="344"/>
        <v>1</v>
      </c>
      <c r="AA1294" s="5">
        <f t="shared" si="345"/>
        <v>1</v>
      </c>
      <c r="AB1294" s="5">
        <f t="shared" si="346"/>
        <v>1</v>
      </c>
      <c r="AC1294" s="5">
        <f t="shared" si="347"/>
        <v>1</v>
      </c>
      <c r="AD1294" s="5">
        <f t="shared" si="348"/>
        <v>1</v>
      </c>
    </row>
    <row r="1295" spans="15:30" x14ac:dyDescent="0.2">
      <c r="O1295" s="6">
        <f t="shared" si="333"/>
        <v>130.1899999999969</v>
      </c>
      <c r="P1295" s="6">
        <f t="shared" si="334"/>
        <v>130.19999999999689</v>
      </c>
      <c r="Q1295" s="5">
        <f t="shared" si="335"/>
        <v>1.0145222692113731</v>
      </c>
      <c r="R1295" s="5">
        <f t="shared" si="336"/>
        <v>1.0145222692113731</v>
      </c>
      <c r="S1295" s="5">
        <f t="shared" si="337"/>
        <v>1.0242538213004908</v>
      </c>
      <c r="T1295" s="5">
        <f t="shared" si="338"/>
        <v>1.0290292871865021</v>
      </c>
      <c r="U1295" s="5">
        <f t="shared" si="339"/>
        <v>1.0290292871865021</v>
      </c>
      <c r="V1295" s="5">
        <f t="shared" si="340"/>
        <v>1.0290292871865021</v>
      </c>
      <c r="W1295" s="5">
        <f t="shared" si="341"/>
        <v>1.0290292871865021</v>
      </c>
      <c r="X1295" s="5">
        <f t="shared" si="342"/>
        <v>1</v>
      </c>
      <c r="Y1295" s="5">
        <f t="shared" si="343"/>
        <v>1.0145222692113731</v>
      </c>
      <c r="Z1295" s="5">
        <f t="shared" si="344"/>
        <v>1</v>
      </c>
      <c r="AA1295" s="5">
        <f t="shared" si="345"/>
        <v>1</v>
      </c>
      <c r="AB1295" s="5">
        <f t="shared" si="346"/>
        <v>1</v>
      </c>
      <c r="AC1295" s="5">
        <f t="shared" si="347"/>
        <v>1</v>
      </c>
      <c r="AD1295" s="5">
        <f t="shared" si="348"/>
        <v>1</v>
      </c>
    </row>
    <row r="1296" spans="15:30" x14ac:dyDescent="0.2">
      <c r="O1296" s="6">
        <f t="shared" si="333"/>
        <v>130.28999999999689</v>
      </c>
      <c r="P1296" s="6">
        <f t="shared" si="334"/>
        <v>130.29999999999688</v>
      </c>
      <c r="Q1296" s="5">
        <f t="shared" si="335"/>
        <v>1.0144030963562976</v>
      </c>
      <c r="R1296" s="5">
        <f t="shared" si="336"/>
        <v>1.0144030963562976</v>
      </c>
      <c r="S1296" s="5">
        <f t="shared" si="337"/>
        <v>1.0241065008128847</v>
      </c>
      <c r="T1296" s="5">
        <f t="shared" si="338"/>
        <v>1.0288734606069019</v>
      </c>
      <c r="U1296" s="5">
        <f t="shared" si="339"/>
        <v>1.0288734606069019</v>
      </c>
      <c r="V1296" s="5">
        <f t="shared" si="340"/>
        <v>1.0288734606069019</v>
      </c>
      <c r="W1296" s="5">
        <f t="shared" si="341"/>
        <v>1.0288734606069019</v>
      </c>
      <c r="X1296" s="5">
        <f t="shared" si="342"/>
        <v>1</v>
      </c>
      <c r="Y1296" s="5">
        <f t="shared" si="343"/>
        <v>1.0144030963562976</v>
      </c>
      <c r="Z1296" s="5">
        <f t="shared" si="344"/>
        <v>1</v>
      </c>
      <c r="AA1296" s="5">
        <f t="shared" si="345"/>
        <v>1</v>
      </c>
      <c r="AB1296" s="5">
        <f t="shared" si="346"/>
        <v>1</v>
      </c>
      <c r="AC1296" s="5">
        <f t="shared" si="347"/>
        <v>1</v>
      </c>
      <c r="AD1296" s="5">
        <f t="shared" si="348"/>
        <v>1</v>
      </c>
    </row>
    <row r="1297" spans="15:30" x14ac:dyDescent="0.2">
      <c r="O1297" s="6">
        <f t="shared" si="333"/>
        <v>130.38999999999689</v>
      </c>
      <c r="P1297" s="6">
        <f t="shared" si="334"/>
        <v>130.39999999999688</v>
      </c>
      <c r="Q1297" s="5">
        <f t="shared" si="335"/>
        <v>1.0142845157502156</v>
      </c>
      <c r="R1297" s="5">
        <f t="shared" si="336"/>
        <v>1.0142845157502156</v>
      </c>
      <c r="S1297" s="5">
        <f t="shared" si="337"/>
        <v>1.0239597573698414</v>
      </c>
      <c r="T1297" s="5">
        <f t="shared" si="338"/>
        <v>1.028718190002573</v>
      </c>
      <c r="U1297" s="5">
        <f t="shared" si="339"/>
        <v>1.028718190002573</v>
      </c>
      <c r="V1297" s="5">
        <f t="shared" si="340"/>
        <v>1.028718190002573</v>
      </c>
      <c r="W1297" s="5">
        <f t="shared" si="341"/>
        <v>1.028718190002573</v>
      </c>
      <c r="X1297" s="5">
        <f t="shared" si="342"/>
        <v>1</v>
      </c>
      <c r="Y1297" s="5">
        <f t="shared" si="343"/>
        <v>1.0142845157502156</v>
      </c>
      <c r="Z1297" s="5">
        <f t="shared" si="344"/>
        <v>1</v>
      </c>
      <c r="AA1297" s="5">
        <f t="shared" si="345"/>
        <v>1</v>
      </c>
      <c r="AB1297" s="5">
        <f t="shared" si="346"/>
        <v>1</v>
      </c>
      <c r="AC1297" s="5">
        <f t="shared" si="347"/>
        <v>1</v>
      </c>
      <c r="AD1297" s="5">
        <f t="shared" si="348"/>
        <v>1</v>
      </c>
    </row>
    <row r="1298" spans="15:30" x14ac:dyDescent="0.2">
      <c r="O1298" s="6">
        <f t="shared" si="333"/>
        <v>130.48999999999688</v>
      </c>
      <c r="P1298" s="6">
        <f t="shared" si="334"/>
        <v>130.49999999999687</v>
      </c>
      <c r="Q1298" s="5">
        <f t="shared" si="335"/>
        <v>1.0141665259292374</v>
      </c>
      <c r="R1298" s="5">
        <f t="shared" si="336"/>
        <v>1.0141665259292374</v>
      </c>
      <c r="S1298" s="5">
        <f t="shared" si="337"/>
        <v>1.0238135895379703</v>
      </c>
      <c r="T1298" s="5">
        <f t="shared" si="338"/>
        <v>1.0285634739964968</v>
      </c>
      <c r="U1298" s="5">
        <f t="shared" si="339"/>
        <v>1.0285634739964968</v>
      </c>
      <c r="V1298" s="5">
        <f t="shared" si="340"/>
        <v>1.0285634739964968</v>
      </c>
      <c r="W1298" s="5">
        <f t="shared" si="341"/>
        <v>1.0285634739964968</v>
      </c>
      <c r="X1298" s="5">
        <f t="shared" si="342"/>
        <v>1</v>
      </c>
      <c r="Y1298" s="5">
        <f t="shared" si="343"/>
        <v>1.0141665259292374</v>
      </c>
      <c r="Z1298" s="5">
        <f t="shared" si="344"/>
        <v>1</v>
      </c>
      <c r="AA1298" s="5">
        <f t="shared" si="345"/>
        <v>1</v>
      </c>
      <c r="AB1298" s="5">
        <f t="shared" si="346"/>
        <v>1</v>
      </c>
      <c r="AC1298" s="5">
        <f t="shared" si="347"/>
        <v>1</v>
      </c>
      <c r="AD1298" s="5">
        <f t="shared" si="348"/>
        <v>1</v>
      </c>
    </row>
    <row r="1299" spans="15:30" x14ac:dyDescent="0.2">
      <c r="O1299" s="6">
        <f t="shared" si="333"/>
        <v>130.58999999999688</v>
      </c>
      <c r="P1299" s="6">
        <f t="shared" si="334"/>
        <v>130.59999999999687</v>
      </c>
      <c r="Q1299" s="5">
        <f t="shared" si="335"/>
        <v>1.0140491254345567</v>
      </c>
      <c r="R1299" s="5">
        <f t="shared" si="336"/>
        <v>1.0140491254345567</v>
      </c>
      <c r="S1299" s="5">
        <f t="shared" si="337"/>
        <v>1.0236679958887889</v>
      </c>
      <c r="T1299" s="5">
        <f t="shared" si="338"/>
        <v>1.0284093112163193</v>
      </c>
      <c r="U1299" s="5">
        <f t="shared" si="339"/>
        <v>1.0284093112163193</v>
      </c>
      <c r="V1299" s="5">
        <f t="shared" si="340"/>
        <v>1.0284093112163193</v>
      </c>
      <c r="W1299" s="5">
        <f t="shared" si="341"/>
        <v>1.0284093112163193</v>
      </c>
      <c r="X1299" s="5">
        <f t="shared" si="342"/>
        <v>1</v>
      </c>
      <c r="Y1299" s="5">
        <f t="shared" si="343"/>
        <v>1.0140491254345567</v>
      </c>
      <c r="Z1299" s="5">
        <f t="shared" si="344"/>
        <v>1</v>
      </c>
      <c r="AA1299" s="5">
        <f t="shared" si="345"/>
        <v>1</v>
      </c>
      <c r="AB1299" s="5">
        <f t="shared" si="346"/>
        <v>1</v>
      </c>
      <c r="AC1299" s="5">
        <f t="shared" si="347"/>
        <v>1</v>
      </c>
      <c r="AD1299" s="5">
        <f t="shared" si="348"/>
        <v>1</v>
      </c>
    </row>
    <row r="1300" spans="15:30" x14ac:dyDescent="0.2">
      <c r="O1300" s="6">
        <f t="shared" si="333"/>
        <v>130.68999999999687</v>
      </c>
      <c r="P1300" s="6">
        <f t="shared" si="334"/>
        <v>130.69999999999686</v>
      </c>
      <c r="Q1300" s="5">
        <f t="shared" si="335"/>
        <v>1.0139323128124311</v>
      </c>
      <c r="R1300" s="5">
        <f t="shared" si="336"/>
        <v>1.0139323128124311</v>
      </c>
      <c r="S1300" s="5">
        <f t="shared" si="337"/>
        <v>1.0235229749987034</v>
      </c>
      <c r="T1300" s="5">
        <f t="shared" si="338"/>
        <v>1.0282557002943313</v>
      </c>
      <c r="U1300" s="5">
        <f t="shared" si="339"/>
        <v>1.0282557002943313</v>
      </c>
      <c r="V1300" s="5">
        <f t="shared" si="340"/>
        <v>1.0282557002943313</v>
      </c>
      <c r="W1300" s="5">
        <f t="shared" si="341"/>
        <v>1.0282557002943313</v>
      </c>
      <c r="X1300" s="5">
        <f t="shared" si="342"/>
        <v>1</v>
      </c>
      <c r="Y1300" s="5">
        <f t="shared" si="343"/>
        <v>1.0139323128124311</v>
      </c>
      <c r="Z1300" s="5">
        <f t="shared" si="344"/>
        <v>1</v>
      </c>
      <c r="AA1300" s="5">
        <f t="shared" si="345"/>
        <v>1</v>
      </c>
      <c r="AB1300" s="5">
        <f t="shared" si="346"/>
        <v>1</v>
      </c>
      <c r="AC1300" s="5">
        <f t="shared" si="347"/>
        <v>1</v>
      </c>
      <c r="AD1300" s="5">
        <f t="shared" si="348"/>
        <v>1</v>
      </c>
    </row>
    <row r="1301" spans="15:30" x14ac:dyDescent="0.2">
      <c r="O1301" s="6">
        <f t="shared" si="333"/>
        <v>130.78999999999687</v>
      </c>
      <c r="P1301" s="6">
        <f t="shared" si="334"/>
        <v>130.79999999999686</v>
      </c>
      <c r="Q1301" s="5">
        <f t="shared" si="335"/>
        <v>1.0138160866141581</v>
      </c>
      <c r="R1301" s="5">
        <f t="shared" si="336"/>
        <v>1.0138160866141581</v>
      </c>
      <c r="S1301" s="5">
        <f t="shared" si="337"/>
        <v>1.0233785254489858</v>
      </c>
      <c r="T1301" s="5">
        <f t="shared" si="338"/>
        <v>1.0281026398674495</v>
      </c>
      <c r="U1301" s="5">
        <f t="shared" si="339"/>
        <v>1.0281026398674495</v>
      </c>
      <c r="V1301" s="5">
        <f t="shared" si="340"/>
        <v>1.0281026398674495</v>
      </c>
      <c r="W1301" s="5">
        <f t="shared" si="341"/>
        <v>1.0281026398674495</v>
      </c>
      <c r="X1301" s="5">
        <f t="shared" si="342"/>
        <v>1</v>
      </c>
      <c r="Y1301" s="5">
        <f t="shared" si="343"/>
        <v>1.0138160866141581</v>
      </c>
      <c r="Z1301" s="5">
        <f t="shared" si="344"/>
        <v>1</v>
      </c>
      <c r="AA1301" s="5">
        <f t="shared" si="345"/>
        <v>1</v>
      </c>
      <c r="AB1301" s="5">
        <f t="shared" si="346"/>
        <v>1</v>
      </c>
      <c r="AC1301" s="5">
        <f t="shared" si="347"/>
        <v>1</v>
      </c>
      <c r="AD1301" s="5">
        <f t="shared" si="348"/>
        <v>1</v>
      </c>
    </row>
    <row r="1302" spans="15:30" x14ac:dyDescent="0.2">
      <c r="O1302" s="6">
        <f t="shared" si="333"/>
        <v>130.88999999999686</v>
      </c>
      <c r="P1302" s="6">
        <f t="shared" si="334"/>
        <v>130.89999999999685</v>
      </c>
      <c r="Q1302" s="5">
        <f t="shared" si="335"/>
        <v>1.0137004453960556</v>
      </c>
      <c r="R1302" s="5">
        <f t="shared" si="336"/>
        <v>1.0137004453960556</v>
      </c>
      <c r="S1302" s="5">
        <f t="shared" si="337"/>
        <v>1.0232346458257553</v>
      </c>
      <c r="T1302" s="5">
        <f t="shared" si="338"/>
        <v>1.027950128577197</v>
      </c>
      <c r="U1302" s="5">
        <f t="shared" si="339"/>
        <v>1.027950128577197</v>
      </c>
      <c r="V1302" s="5">
        <f t="shared" si="340"/>
        <v>1.027950128577197</v>
      </c>
      <c r="W1302" s="5">
        <f t="shared" si="341"/>
        <v>1.027950128577197</v>
      </c>
      <c r="X1302" s="5">
        <f t="shared" si="342"/>
        <v>1</v>
      </c>
      <c r="Y1302" s="5">
        <f t="shared" si="343"/>
        <v>1.0137004453960556</v>
      </c>
      <c r="Z1302" s="5">
        <f t="shared" si="344"/>
        <v>1</v>
      </c>
      <c r="AA1302" s="5">
        <f t="shared" si="345"/>
        <v>1</v>
      </c>
      <c r="AB1302" s="5">
        <f t="shared" si="346"/>
        <v>1</v>
      </c>
      <c r="AC1302" s="5">
        <f t="shared" si="347"/>
        <v>1</v>
      </c>
      <c r="AD1302" s="5">
        <f t="shared" si="348"/>
        <v>1</v>
      </c>
    </row>
    <row r="1303" spans="15:30" x14ac:dyDescent="0.2">
      <c r="O1303" s="6">
        <f t="shared" si="333"/>
        <v>130.98999999999685</v>
      </c>
      <c r="P1303" s="6">
        <f t="shared" si="334"/>
        <v>130.99999999999685</v>
      </c>
      <c r="Q1303" s="5">
        <f t="shared" si="335"/>
        <v>1.0135853877194392</v>
      </c>
      <c r="R1303" s="5">
        <f t="shared" si="336"/>
        <v>1.0135853877194392</v>
      </c>
      <c r="S1303" s="5">
        <f t="shared" si="337"/>
        <v>1.0230913347199571</v>
      </c>
      <c r="T1303" s="5">
        <f t="shared" si="338"/>
        <v>1.0277981650696832</v>
      </c>
      <c r="U1303" s="5">
        <f t="shared" si="339"/>
        <v>1.0277981650696832</v>
      </c>
      <c r="V1303" s="5">
        <f t="shared" si="340"/>
        <v>1.0277981650696832</v>
      </c>
      <c r="W1303" s="5">
        <f t="shared" si="341"/>
        <v>1.0277981650696832</v>
      </c>
      <c r="X1303" s="5">
        <f t="shared" si="342"/>
        <v>1</v>
      </c>
      <c r="Y1303" s="5">
        <f t="shared" si="343"/>
        <v>1.0135853877194392</v>
      </c>
      <c r="Z1303" s="5">
        <f t="shared" si="344"/>
        <v>1</v>
      </c>
      <c r="AA1303" s="5">
        <f t="shared" si="345"/>
        <v>1</v>
      </c>
      <c r="AB1303" s="5">
        <f t="shared" si="346"/>
        <v>1</v>
      </c>
      <c r="AC1303" s="5">
        <f t="shared" si="347"/>
        <v>1</v>
      </c>
      <c r="AD1303" s="5">
        <f t="shared" si="348"/>
        <v>1</v>
      </c>
    </row>
    <row r="1304" spans="15:30" x14ac:dyDescent="0.2">
      <c r="O1304" s="6">
        <f t="shared" si="333"/>
        <v>131.08999999999685</v>
      </c>
      <c r="P1304" s="6">
        <f t="shared" si="334"/>
        <v>131.09999999999684</v>
      </c>
      <c r="Q1304" s="5">
        <f t="shared" si="335"/>
        <v>1.0134709121506005</v>
      </c>
      <c r="R1304" s="5">
        <f t="shared" si="336"/>
        <v>1.0134709121506005</v>
      </c>
      <c r="S1304" s="5">
        <f t="shared" si="337"/>
        <v>1.0229485907273412</v>
      </c>
      <c r="T1304" s="5">
        <f t="shared" si="338"/>
        <v>1.0276467479955858</v>
      </c>
      <c r="U1304" s="5">
        <f t="shared" si="339"/>
        <v>1.0276467479955858</v>
      </c>
      <c r="V1304" s="5">
        <f t="shared" si="340"/>
        <v>1.0276467479955858</v>
      </c>
      <c r="W1304" s="5">
        <f t="shared" si="341"/>
        <v>1.0276467479955858</v>
      </c>
      <c r="X1304" s="5">
        <f t="shared" si="342"/>
        <v>1</v>
      </c>
      <c r="Y1304" s="5">
        <f t="shared" si="343"/>
        <v>1.0134709121506005</v>
      </c>
      <c r="Z1304" s="5">
        <f t="shared" si="344"/>
        <v>1</v>
      </c>
      <c r="AA1304" s="5">
        <f t="shared" si="345"/>
        <v>1</v>
      </c>
      <c r="AB1304" s="5">
        <f t="shared" si="346"/>
        <v>1</v>
      </c>
      <c r="AC1304" s="5">
        <f t="shared" si="347"/>
        <v>1</v>
      </c>
      <c r="AD1304" s="5">
        <f t="shared" si="348"/>
        <v>1</v>
      </c>
    </row>
    <row r="1305" spans="15:30" x14ac:dyDescent="0.2">
      <c r="O1305" s="6">
        <f t="shared" si="333"/>
        <v>131.18999999999684</v>
      </c>
      <c r="P1305" s="6">
        <f t="shared" si="334"/>
        <v>131.19999999999683</v>
      </c>
      <c r="Q1305" s="5">
        <f t="shared" si="335"/>
        <v>1.0133570172607869</v>
      </c>
      <c r="R1305" s="5">
        <f t="shared" si="336"/>
        <v>1.0133570172607869</v>
      </c>
      <c r="S1305" s="5">
        <f t="shared" si="337"/>
        <v>1.0228064124484435</v>
      </c>
      <c r="T1305" s="5">
        <f t="shared" si="338"/>
        <v>1.0274958760101305</v>
      </c>
      <c r="U1305" s="5">
        <f t="shared" si="339"/>
        <v>1.0274958760101305</v>
      </c>
      <c r="V1305" s="5">
        <f t="shared" si="340"/>
        <v>1.0274958760101305</v>
      </c>
      <c r="W1305" s="5">
        <f t="shared" si="341"/>
        <v>1.0274958760101305</v>
      </c>
      <c r="X1305" s="5">
        <f t="shared" si="342"/>
        <v>1</v>
      </c>
      <c r="Y1305" s="5">
        <f t="shared" si="343"/>
        <v>1.0133570172607869</v>
      </c>
      <c r="Z1305" s="5">
        <f t="shared" si="344"/>
        <v>1</v>
      </c>
      <c r="AA1305" s="5">
        <f t="shared" si="345"/>
        <v>1</v>
      </c>
      <c r="AB1305" s="5">
        <f t="shared" si="346"/>
        <v>1</v>
      </c>
      <c r="AC1305" s="5">
        <f t="shared" si="347"/>
        <v>1</v>
      </c>
      <c r="AD1305" s="5">
        <f t="shared" si="348"/>
        <v>1</v>
      </c>
    </row>
    <row r="1306" spans="15:30" x14ac:dyDescent="0.2">
      <c r="O1306" s="6">
        <f t="shared" si="333"/>
        <v>131.28999999999684</v>
      </c>
      <c r="P1306" s="6">
        <f t="shared" si="334"/>
        <v>131.29999999999683</v>
      </c>
      <c r="Q1306" s="5">
        <f t="shared" si="335"/>
        <v>1.0132437016261802</v>
      </c>
      <c r="R1306" s="5">
        <f t="shared" si="336"/>
        <v>1.0132437016261802</v>
      </c>
      <c r="S1306" s="5">
        <f t="shared" si="337"/>
        <v>1.0226647984885642</v>
      </c>
      <c r="T1306" s="5">
        <f t="shared" si="338"/>
        <v>1.0273455477730729</v>
      </c>
      <c r="U1306" s="5">
        <f t="shared" si="339"/>
        <v>1.0273455477730729</v>
      </c>
      <c r="V1306" s="5">
        <f t="shared" si="340"/>
        <v>1.0273455477730729</v>
      </c>
      <c r="W1306" s="5">
        <f t="shared" si="341"/>
        <v>1.0273455477730729</v>
      </c>
      <c r="X1306" s="5">
        <f t="shared" si="342"/>
        <v>1</v>
      </c>
      <c r="Y1306" s="5">
        <f t="shared" si="343"/>
        <v>1.0132437016261802</v>
      </c>
      <c r="Z1306" s="5">
        <f t="shared" si="344"/>
        <v>1</v>
      </c>
      <c r="AA1306" s="5">
        <f t="shared" si="345"/>
        <v>1</v>
      </c>
      <c r="AB1306" s="5">
        <f t="shared" si="346"/>
        <v>1</v>
      </c>
      <c r="AC1306" s="5">
        <f t="shared" si="347"/>
        <v>1</v>
      </c>
      <c r="AD1306" s="5">
        <f t="shared" si="348"/>
        <v>1</v>
      </c>
    </row>
    <row r="1307" spans="15:30" x14ac:dyDescent="0.2">
      <c r="O1307" s="6">
        <f t="shared" si="333"/>
        <v>131.38999999999683</v>
      </c>
      <c r="P1307" s="6">
        <f t="shared" si="334"/>
        <v>131.39999999999682</v>
      </c>
      <c r="Q1307" s="5">
        <f t="shared" si="335"/>
        <v>1.0131309638278745</v>
      </c>
      <c r="R1307" s="5">
        <f t="shared" si="336"/>
        <v>1.0131309638278745</v>
      </c>
      <c r="S1307" s="5">
        <f t="shared" si="337"/>
        <v>1.0225237474577491</v>
      </c>
      <c r="T1307" s="5">
        <f t="shared" si="338"/>
        <v>1.0271957619486793</v>
      </c>
      <c r="U1307" s="5">
        <f t="shared" si="339"/>
        <v>1.0271957619486793</v>
      </c>
      <c r="V1307" s="5">
        <f t="shared" si="340"/>
        <v>1.0271957619486793</v>
      </c>
      <c r="W1307" s="5">
        <f t="shared" si="341"/>
        <v>1.0271957619486793</v>
      </c>
      <c r="X1307" s="5">
        <f t="shared" si="342"/>
        <v>1</v>
      </c>
      <c r="Y1307" s="5">
        <f t="shared" si="343"/>
        <v>1.0131309638278745</v>
      </c>
      <c r="Z1307" s="5">
        <f t="shared" si="344"/>
        <v>1</v>
      </c>
      <c r="AA1307" s="5">
        <f t="shared" si="345"/>
        <v>1</v>
      </c>
      <c r="AB1307" s="5">
        <f t="shared" si="346"/>
        <v>1</v>
      </c>
      <c r="AC1307" s="5">
        <f t="shared" si="347"/>
        <v>1</v>
      </c>
      <c r="AD1307" s="5">
        <f t="shared" si="348"/>
        <v>1</v>
      </c>
    </row>
    <row r="1308" spans="15:30" x14ac:dyDescent="0.2">
      <c r="O1308" s="6">
        <f t="shared" si="333"/>
        <v>131.48999999999683</v>
      </c>
      <c r="P1308" s="6">
        <f t="shared" si="334"/>
        <v>131.49999999999682</v>
      </c>
      <c r="Q1308" s="5">
        <f t="shared" si="335"/>
        <v>1.0130188024518567</v>
      </c>
      <c r="R1308" s="5">
        <f t="shared" si="336"/>
        <v>1.0130188024518567</v>
      </c>
      <c r="S1308" s="5">
        <f t="shared" si="337"/>
        <v>1.0223832579707683</v>
      </c>
      <c r="T1308" s="5">
        <f t="shared" si="338"/>
        <v>1.0270465172057079</v>
      </c>
      <c r="U1308" s="5">
        <f t="shared" si="339"/>
        <v>1.0270465172057079</v>
      </c>
      <c r="V1308" s="5">
        <f t="shared" si="340"/>
        <v>1.0270465172057079</v>
      </c>
      <c r="W1308" s="5">
        <f t="shared" si="341"/>
        <v>1.0270465172057079</v>
      </c>
      <c r="X1308" s="5">
        <f t="shared" si="342"/>
        <v>1</v>
      </c>
      <c r="Y1308" s="5">
        <f t="shared" si="343"/>
        <v>1.0130188024518567</v>
      </c>
      <c r="Z1308" s="5">
        <f t="shared" si="344"/>
        <v>1</v>
      </c>
      <c r="AA1308" s="5">
        <f t="shared" si="345"/>
        <v>1</v>
      </c>
      <c r="AB1308" s="5">
        <f t="shared" si="346"/>
        <v>1</v>
      </c>
      <c r="AC1308" s="5">
        <f t="shared" si="347"/>
        <v>1</v>
      </c>
      <c r="AD1308" s="5">
        <f t="shared" si="348"/>
        <v>1</v>
      </c>
    </row>
    <row r="1309" spans="15:30" x14ac:dyDescent="0.2">
      <c r="O1309" s="6">
        <f t="shared" si="333"/>
        <v>131.58999999999682</v>
      </c>
      <c r="P1309" s="6">
        <f t="shared" si="334"/>
        <v>131.59999999999681</v>
      </c>
      <c r="Q1309" s="5">
        <f t="shared" si="335"/>
        <v>1.0129072160889849</v>
      </c>
      <c r="R1309" s="5">
        <f t="shared" si="336"/>
        <v>1.0129072160889849</v>
      </c>
      <c r="S1309" s="5">
        <f t="shared" si="337"/>
        <v>1.0222433286470978</v>
      </c>
      <c r="T1309" s="5">
        <f t="shared" si="338"/>
        <v>1.0268978122173893</v>
      </c>
      <c r="U1309" s="5">
        <f t="shared" si="339"/>
        <v>1.0268978122173893</v>
      </c>
      <c r="V1309" s="5">
        <f t="shared" si="340"/>
        <v>1.0268978122173893</v>
      </c>
      <c r="W1309" s="5">
        <f t="shared" si="341"/>
        <v>1.0268978122173893</v>
      </c>
      <c r="X1309" s="5">
        <f t="shared" si="342"/>
        <v>1</v>
      </c>
      <c r="Y1309" s="5">
        <f t="shared" si="343"/>
        <v>1.0129072160889849</v>
      </c>
      <c r="Z1309" s="5">
        <f t="shared" si="344"/>
        <v>1</v>
      </c>
      <c r="AA1309" s="5">
        <f t="shared" si="345"/>
        <v>1</v>
      </c>
      <c r="AB1309" s="5">
        <f t="shared" si="346"/>
        <v>1</v>
      </c>
      <c r="AC1309" s="5">
        <f t="shared" si="347"/>
        <v>1</v>
      </c>
      <c r="AD1309" s="5">
        <f t="shared" si="348"/>
        <v>1</v>
      </c>
    </row>
    <row r="1310" spans="15:30" x14ac:dyDescent="0.2">
      <c r="O1310" s="6">
        <f t="shared" si="333"/>
        <v>131.68999999999681</v>
      </c>
      <c r="P1310" s="6">
        <f t="shared" si="334"/>
        <v>131.69999999999681</v>
      </c>
      <c r="Q1310" s="5">
        <f t="shared" si="335"/>
        <v>1.0127962033349673</v>
      </c>
      <c r="R1310" s="5">
        <f t="shared" si="336"/>
        <v>1.0127962033349673</v>
      </c>
      <c r="S1310" s="5">
        <f t="shared" si="337"/>
        <v>1.0221039581108975</v>
      </c>
      <c r="T1310" s="5">
        <f t="shared" si="338"/>
        <v>1.0267496456614094</v>
      </c>
      <c r="U1310" s="5">
        <f t="shared" si="339"/>
        <v>1.0267496456614094</v>
      </c>
      <c r="V1310" s="5">
        <f t="shared" si="340"/>
        <v>1.0267496456614094</v>
      </c>
      <c r="W1310" s="5">
        <f t="shared" si="341"/>
        <v>1.0267496456614094</v>
      </c>
      <c r="X1310" s="5">
        <f t="shared" si="342"/>
        <v>1</v>
      </c>
      <c r="Y1310" s="5">
        <f t="shared" si="343"/>
        <v>1.0127962033349673</v>
      </c>
      <c r="Z1310" s="5">
        <f t="shared" si="344"/>
        <v>1</v>
      </c>
      <c r="AA1310" s="5">
        <f t="shared" si="345"/>
        <v>1</v>
      </c>
      <c r="AB1310" s="5">
        <f t="shared" si="346"/>
        <v>1</v>
      </c>
      <c r="AC1310" s="5">
        <f t="shared" si="347"/>
        <v>1</v>
      </c>
      <c r="AD1310" s="5">
        <f t="shared" si="348"/>
        <v>1</v>
      </c>
    </row>
    <row r="1311" spans="15:30" x14ac:dyDescent="0.2">
      <c r="O1311" s="6">
        <f t="shared" si="333"/>
        <v>131.78999999999681</v>
      </c>
      <c r="P1311" s="6">
        <f t="shared" si="334"/>
        <v>131.7999999999968</v>
      </c>
      <c r="Q1311" s="5">
        <f t="shared" si="335"/>
        <v>1.0126857627903423</v>
      </c>
      <c r="R1311" s="5">
        <f t="shared" si="336"/>
        <v>1.0126857627903423</v>
      </c>
      <c r="S1311" s="5">
        <f t="shared" si="337"/>
        <v>1.0219651449909941</v>
      </c>
      <c r="T1311" s="5">
        <f t="shared" si="338"/>
        <v>1.0266020162198892</v>
      </c>
      <c r="U1311" s="5">
        <f t="shared" si="339"/>
        <v>1.0266020162198892</v>
      </c>
      <c r="V1311" s="5">
        <f t="shared" si="340"/>
        <v>1.0266020162198892</v>
      </c>
      <c r="W1311" s="5">
        <f t="shared" si="341"/>
        <v>1.0266020162198892</v>
      </c>
      <c r="X1311" s="5">
        <f t="shared" si="342"/>
        <v>1</v>
      </c>
      <c r="Y1311" s="5">
        <f t="shared" si="343"/>
        <v>1.0126857627903423</v>
      </c>
      <c r="Z1311" s="5">
        <f t="shared" si="344"/>
        <v>1</v>
      </c>
      <c r="AA1311" s="5">
        <f t="shared" si="345"/>
        <v>1</v>
      </c>
      <c r="AB1311" s="5">
        <f t="shared" si="346"/>
        <v>1</v>
      </c>
      <c r="AC1311" s="5">
        <f t="shared" si="347"/>
        <v>1</v>
      </c>
      <c r="AD1311" s="5">
        <f t="shared" si="348"/>
        <v>1</v>
      </c>
    </row>
    <row r="1312" spans="15:30" x14ac:dyDescent="0.2">
      <c r="O1312" s="6">
        <f t="shared" si="333"/>
        <v>131.8899999999968</v>
      </c>
      <c r="P1312" s="6">
        <f t="shared" si="334"/>
        <v>131.89999999999679</v>
      </c>
      <c r="Q1312" s="5">
        <f t="shared" si="335"/>
        <v>1.012575893060458</v>
      </c>
      <c r="R1312" s="5">
        <f t="shared" si="336"/>
        <v>1.012575893060458</v>
      </c>
      <c r="S1312" s="5">
        <f t="shared" si="337"/>
        <v>1.0218268879208596</v>
      </c>
      <c r="T1312" s="5">
        <f t="shared" si="338"/>
        <v>1.0264549225793678</v>
      </c>
      <c r="U1312" s="5">
        <f t="shared" si="339"/>
        <v>1.0264549225793678</v>
      </c>
      <c r="V1312" s="5">
        <f t="shared" si="340"/>
        <v>1.0264549225793678</v>
      </c>
      <c r="W1312" s="5">
        <f t="shared" si="341"/>
        <v>1.0264549225793678</v>
      </c>
      <c r="X1312" s="5">
        <f t="shared" si="342"/>
        <v>1</v>
      </c>
      <c r="Y1312" s="5">
        <f t="shared" si="343"/>
        <v>1.012575893060458</v>
      </c>
      <c r="Z1312" s="5">
        <f t="shared" si="344"/>
        <v>1</v>
      </c>
      <c r="AA1312" s="5">
        <f t="shared" si="345"/>
        <v>1</v>
      </c>
      <c r="AB1312" s="5">
        <f t="shared" si="346"/>
        <v>1</v>
      </c>
      <c r="AC1312" s="5">
        <f t="shared" si="347"/>
        <v>1</v>
      </c>
      <c r="AD1312" s="5">
        <f t="shared" si="348"/>
        <v>1</v>
      </c>
    </row>
    <row r="1313" spans="15:30" x14ac:dyDescent="0.2">
      <c r="O1313" s="6">
        <f t="shared" si="333"/>
        <v>131.9899999999968</v>
      </c>
      <c r="P1313" s="6">
        <f t="shared" si="334"/>
        <v>131.99999999999679</v>
      </c>
      <c r="Q1313" s="5">
        <f t="shared" si="335"/>
        <v>1.0124665927554508</v>
      </c>
      <c r="R1313" s="5">
        <f t="shared" si="336"/>
        <v>1.0124665927554508</v>
      </c>
      <c r="S1313" s="5">
        <f t="shared" si="337"/>
        <v>1.0216891855385926</v>
      </c>
      <c r="T1313" s="5">
        <f t="shared" si="338"/>
        <v>1.026308363430783</v>
      </c>
      <c r="U1313" s="5">
        <f t="shared" si="339"/>
        <v>1.026308363430783</v>
      </c>
      <c r="V1313" s="5">
        <f t="shared" si="340"/>
        <v>1.026308363430783</v>
      </c>
      <c r="W1313" s="5">
        <f t="shared" si="341"/>
        <v>1.026308363430783</v>
      </c>
      <c r="X1313" s="5">
        <f t="shared" si="342"/>
        <v>1</v>
      </c>
      <c r="Y1313" s="5">
        <f t="shared" si="343"/>
        <v>1.0124665927554508</v>
      </c>
      <c r="Z1313" s="5">
        <f t="shared" si="344"/>
        <v>1</v>
      </c>
      <c r="AA1313" s="5">
        <f t="shared" si="345"/>
        <v>1</v>
      </c>
      <c r="AB1313" s="5">
        <f t="shared" si="346"/>
        <v>1</v>
      </c>
      <c r="AC1313" s="5">
        <f t="shared" si="347"/>
        <v>1</v>
      </c>
      <c r="AD1313" s="5">
        <f t="shared" si="348"/>
        <v>1</v>
      </c>
    </row>
    <row r="1314" spans="15:30" x14ac:dyDescent="0.2">
      <c r="O1314" s="6">
        <f t="shared" si="333"/>
        <v>132.08999999999679</v>
      </c>
      <c r="P1314" s="6">
        <f t="shared" si="334"/>
        <v>132.09999999999678</v>
      </c>
      <c r="Q1314" s="5">
        <f t="shared" si="335"/>
        <v>1.0123578604902264</v>
      </c>
      <c r="R1314" s="5">
        <f t="shared" si="336"/>
        <v>1.0123578604902264</v>
      </c>
      <c r="S1314" s="5">
        <f t="shared" si="337"/>
        <v>1.0215520364868986</v>
      </c>
      <c r="T1314" s="5">
        <f t="shared" si="338"/>
        <v>1.0261623374694533</v>
      </c>
      <c r="U1314" s="5">
        <f t="shared" si="339"/>
        <v>1.0261623374694533</v>
      </c>
      <c r="V1314" s="5">
        <f t="shared" si="340"/>
        <v>1.0261623374694533</v>
      </c>
      <c r="W1314" s="5">
        <f t="shared" si="341"/>
        <v>1.0261623374694533</v>
      </c>
      <c r="X1314" s="5">
        <f t="shared" si="342"/>
        <v>1</v>
      </c>
      <c r="Y1314" s="5">
        <f t="shared" si="343"/>
        <v>1.0123578604902264</v>
      </c>
      <c r="Z1314" s="5">
        <f t="shared" si="344"/>
        <v>1</v>
      </c>
      <c r="AA1314" s="5">
        <f t="shared" si="345"/>
        <v>1</v>
      </c>
      <c r="AB1314" s="5">
        <f t="shared" si="346"/>
        <v>1</v>
      </c>
      <c r="AC1314" s="5">
        <f t="shared" si="347"/>
        <v>1</v>
      </c>
      <c r="AD1314" s="5">
        <f t="shared" si="348"/>
        <v>1</v>
      </c>
    </row>
    <row r="1315" spans="15:30" x14ac:dyDescent="0.2">
      <c r="O1315" s="6">
        <f t="shared" si="333"/>
        <v>132.18999999999679</v>
      </c>
      <c r="P1315" s="6">
        <f t="shared" si="334"/>
        <v>132.19999999999678</v>
      </c>
      <c r="Q1315" s="5">
        <f t="shared" si="335"/>
        <v>1.0122496948844386</v>
      </c>
      <c r="R1315" s="5">
        <f t="shared" si="336"/>
        <v>1.0122496948844386</v>
      </c>
      <c r="S1315" s="5">
        <f t="shared" si="337"/>
        <v>1.021415439413071</v>
      </c>
      <c r="T1315" s="5">
        <f t="shared" si="338"/>
        <v>1.0260168433950601</v>
      </c>
      <c r="U1315" s="5">
        <f t="shared" si="339"/>
        <v>1.0260168433950601</v>
      </c>
      <c r="V1315" s="5">
        <f t="shared" si="340"/>
        <v>1.0260168433950601</v>
      </c>
      <c r="W1315" s="5">
        <f t="shared" si="341"/>
        <v>1.0260168433950601</v>
      </c>
      <c r="X1315" s="5">
        <f t="shared" si="342"/>
        <v>1</v>
      </c>
      <c r="Y1315" s="5">
        <f t="shared" si="343"/>
        <v>1.0122496948844386</v>
      </c>
      <c r="Z1315" s="5">
        <f t="shared" si="344"/>
        <v>1</v>
      </c>
      <c r="AA1315" s="5">
        <f t="shared" si="345"/>
        <v>1</v>
      </c>
      <c r="AB1315" s="5">
        <f t="shared" si="346"/>
        <v>1</v>
      </c>
      <c r="AC1315" s="5">
        <f t="shared" si="347"/>
        <v>1</v>
      </c>
      <c r="AD1315" s="5">
        <f t="shared" si="348"/>
        <v>1</v>
      </c>
    </row>
    <row r="1316" spans="15:30" x14ac:dyDescent="0.2">
      <c r="O1316" s="6">
        <f t="shared" si="333"/>
        <v>132.28999999999678</v>
      </c>
      <c r="P1316" s="6">
        <f t="shared" si="334"/>
        <v>132.29999999999677</v>
      </c>
      <c r="Q1316" s="5">
        <f t="shared" si="335"/>
        <v>1.0121420945624695</v>
      </c>
      <c r="R1316" s="5">
        <f t="shared" si="336"/>
        <v>1.0121420945624695</v>
      </c>
      <c r="S1316" s="5">
        <f t="shared" si="337"/>
        <v>1.0212793929689716</v>
      </c>
      <c r="T1316" s="5">
        <f t="shared" si="338"/>
        <v>1.0258718799116291</v>
      </c>
      <c r="U1316" s="5">
        <f t="shared" si="339"/>
        <v>1.0258718799116291</v>
      </c>
      <c r="V1316" s="5">
        <f t="shared" si="340"/>
        <v>1.0258718799116291</v>
      </c>
      <c r="W1316" s="5">
        <f t="shared" si="341"/>
        <v>1.0258718799116291</v>
      </c>
      <c r="X1316" s="5">
        <f t="shared" si="342"/>
        <v>1</v>
      </c>
      <c r="Y1316" s="5">
        <f t="shared" si="343"/>
        <v>1.0121420945624695</v>
      </c>
      <c r="Z1316" s="5">
        <f t="shared" si="344"/>
        <v>1</v>
      </c>
      <c r="AA1316" s="5">
        <f t="shared" si="345"/>
        <v>1</v>
      </c>
      <c r="AB1316" s="5">
        <f t="shared" si="346"/>
        <v>1</v>
      </c>
      <c r="AC1316" s="5">
        <f t="shared" si="347"/>
        <v>1</v>
      </c>
      <c r="AD1316" s="5">
        <f t="shared" si="348"/>
        <v>1</v>
      </c>
    </row>
    <row r="1317" spans="15:30" x14ac:dyDescent="0.2">
      <c r="O1317" s="6">
        <f t="shared" si="333"/>
        <v>132.38999999999677</v>
      </c>
      <c r="P1317" s="6">
        <f t="shared" si="334"/>
        <v>132.39999999999677</v>
      </c>
      <c r="Q1317" s="5">
        <f t="shared" si="335"/>
        <v>1.0120350581534094</v>
      </c>
      <c r="R1317" s="5">
        <f t="shared" si="336"/>
        <v>1.0120350581534094</v>
      </c>
      <c r="S1317" s="5">
        <f t="shared" si="337"/>
        <v>1.0211438958110117</v>
      </c>
      <c r="T1317" s="5">
        <f t="shared" si="338"/>
        <v>1.0257274457275125</v>
      </c>
      <c r="U1317" s="5">
        <f t="shared" si="339"/>
        <v>1.0257274457275125</v>
      </c>
      <c r="V1317" s="5">
        <f t="shared" si="340"/>
        <v>1.0257274457275125</v>
      </c>
      <c r="W1317" s="5">
        <f t="shared" si="341"/>
        <v>1.0257274457275125</v>
      </c>
      <c r="X1317" s="5">
        <f t="shared" si="342"/>
        <v>1</v>
      </c>
      <c r="Y1317" s="5">
        <f t="shared" si="343"/>
        <v>1.0120350581534094</v>
      </c>
      <c r="Z1317" s="5">
        <f t="shared" si="344"/>
        <v>1</v>
      </c>
      <c r="AA1317" s="5">
        <f t="shared" si="345"/>
        <v>1</v>
      </c>
      <c r="AB1317" s="5">
        <f t="shared" si="346"/>
        <v>1</v>
      </c>
      <c r="AC1317" s="5">
        <f t="shared" si="347"/>
        <v>1</v>
      </c>
      <c r="AD1317" s="5">
        <f t="shared" si="348"/>
        <v>1</v>
      </c>
    </row>
    <row r="1318" spans="15:30" x14ac:dyDescent="0.2">
      <c r="O1318" s="6">
        <f t="shared" si="333"/>
        <v>132.48999999999677</v>
      </c>
      <c r="P1318" s="6">
        <f t="shared" si="334"/>
        <v>132.49999999999676</v>
      </c>
      <c r="Q1318" s="5">
        <f t="shared" si="335"/>
        <v>1.0119285842910377</v>
      </c>
      <c r="R1318" s="5">
        <f t="shared" si="336"/>
        <v>1.0119285842910377</v>
      </c>
      <c r="S1318" s="5">
        <f t="shared" si="337"/>
        <v>1.0210089466001331</v>
      </c>
      <c r="T1318" s="5">
        <f t="shared" si="338"/>
        <v>1.0255835395553712</v>
      </c>
      <c r="U1318" s="5">
        <f t="shared" si="339"/>
        <v>1.0255835395553712</v>
      </c>
      <c r="V1318" s="5">
        <f t="shared" si="340"/>
        <v>1.0255835395553712</v>
      </c>
      <c r="W1318" s="5">
        <f t="shared" si="341"/>
        <v>1.0255835395553712</v>
      </c>
      <c r="X1318" s="5">
        <f t="shared" si="342"/>
        <v>1</v>
      </c>
      <c r="Y1318" s="5">
        <f t="shared" si="343"/>
        <v>1.0119285842910377</v>
      </c>
      <c r="Z1318" s="5">
        <f t="shared" si="344"/>
        <v>1</v>
      </c>
      <c r="AA1318" s="5">
        <f t="shared" si="345"/>
        <v>1</v>
      </c>
      <c r="AB1318" s="5">
        <f t="shared" si="346"/>
        <v>1</v>
      </c>
      <c r="AC1318" s="5">
        <f t="shared" si="347"/>
        <v>1</v>
      </c>
      <c r="AD1318" s="5">
        <f t="shared" si="348"/>
        <v>1</v>
      </c>
    </row>
    <row r="1319" spans="15:30" x14ac:dyDescent="0.2">
      <c r="O1319" s="6">
        <f t="shared" si="333"/>
        <v>132.58999999999676</v>
      </c>
      <c r="P1319" s="6">
        <f t="shared" si="334"/>
        <v>132.59999999999675</v>
      </c>
      <c r="Q1319" s="5">
        <f t="shared" si="335"/>
        <v>1.011822671613801</v>
      </c>
      <c r="R1319" s="5">
        <f t="shared" si="336"/>
        <v>1.011822671613801</v>
      </c>
      <c r="S1319" s="5">
        <f t="shared" si="337"/>
        <v>1.020874544001789</v>
      </c>
      <c r="T1319" s="5">
        <f t="shared" si="338"/>
        <v>1.025440160112157</v>
      </c>
      <c r="U1319" s="5">
        <f t="shared" si="339"/>
        <v>1.025440160112157</v>
      </c>
      <c r="V1319" s="5">
        <f t="shared" si="340"/>
        <v>1.025440160112157</v>
      </c>
      <c r="W1319" s="5">
        <f t="shared" si="341"/>
        <v>1.025440160112157</v>
      </c>
      <c r="X1319" s="5">
        <f t="shared" si="342"/>
        <v>1</v>
      </c>
      <c r="Y1319" s="5">
        <f t="shared" si="343"/>
        <v>1.011822671613801</v>
      </c>
      <c r="Z1319" s="5">
        <f t="shared" si="344"/>
        <v>1</v>
      </c>
      <c r="AA1319" s="5">
        <f t="shared" si="345"/>
        <v>1</v>
      </c>
      <c r="AB1319" s="5">
        <f t="shared" si="346"/>
        <v>1</v>
      </c>
      <c r="AC1319" s="5">
        <f t="shared" si="347"/>
        <v>1</v>
      </c>
      <c r="AD1319" s="5">
        <f t="shared" si="348"/>
        <v>1</v>
      </c>
    </row>
    <row r="1320" spans="15:30" x14ac:dyDescent="0.2">
      <c r="O1320" s="6">
        <f t="shared" si="333"/>
        <v>132.68999999999676</v>
      </c>
      <c r="P1320" s="6">
        <f t="shared" si="334"/>
        <v>132.69999999999675</v>
      </c>
      <c r="Q1320" s="5">
        <f t="shared" si="335"/>
        <v>1.0117173187647963</v>
      </c>
      <c r="R1320" s="5">
        <f t="shared" si="336"/>
        <v>1.0117173187647963</v>
      </c>
      <c r="S1320" s="5">
        <f t="shared" si="337"/>
        <v>1.0207406866859252</v>
      </c>
      <c r="T1320" s="5">
        <f t="shared" si="338"/>
        <v>1.0252973061190942</v>
      </c>
      <c r="U1320" s="5">
        <f t="shared" si="339"/>
        <v>1.0252973061190942</v>
      </c>
      <c r="V1320" s="5">
        <f t="shared" si="340"/>
        <v>1.0252973061190942</v>
      </c>
      <c r="W1320" s="5">
        <f t="shared" si="341"/>
        <v>1.0252973061190942</v>
      </c>
      <c r="X1320" s="5">
        <f t="shared" si="342"/>
        <v>1</v>
      </c>
      <c r="Y1320" s="5">
        <f t="shared" si="343"/>
        <v>1.0117173187647963</v>
      </c>
      <c r="Z1320" s="5">
        <f t="shared" si="344"/>
        <v>1</v>
      </c>
      <c r="AA1320" s="5">
        <f t="shared" si="345"/>
        <v>1</v>
      </c>
      <c r="AB1320" s="5">
        <f t="shared" si="346"/>
        <v>1</v>
      </c>
      <c r="AC1320" s="5">
        <f t="shared" si="347"/>
        <v>1</v>
      </c>
      <c r="AD1320" s="5">
        <f t="shared" si="348"/>
        <v>1</v>
      </c>
    </row>
    <row r="1321" spans="15:30" x14ac:dyDescent="0.2">
      <c r="O1321" s="6">
        <f t="shared" si="333"/>
        <v>132.78999999999675</v>
      </c>
      <c r="P1321" s="6">
        <f t="shared" si="334"/>
        <v>132.79999999999674</v>
      </c>
      <c r="Q1321" s="5">
        <f t="shared" si="335"/>
        <v>1.0116125243917489</v>
      </c>
      <c r="R1321" s="5">
        <f t="shared" si="336"/>
        <v>1.0116125243917489</v>
      </c>
      <c r="S1321" s="5">
        <f t="shared" si="337"/>
        <v>1.0206073733269614</v>
      </c>
      <c r="T1321" s="5">
        <f t="shared" si="338"/>
        <v>1.0251549763016627</v>
      </c>
      <c r="U1321" s="5">
        <f t="shared" si="339"/>
        <v>1.0251549763016627</v>
      </c>
      <c r="V1321" s="5">
        <f t="shared" si="340"/>
        <v>1.0251549763016627</v>
      </c>
      <c r="W1321" s="5">
        <f t="shared" si="341"/>
        <v>1.0251549763016627</v>
      </c>
      <c r="X1321" s="5">
        <f t="shared" si="342"/>
        <v>1</v>
      </c>
      <c r="Y1321" s="5">
        <f t="shared" si="343"/>
        <v>1.0116125243917489</v>
      </c>
      <c r="Z1321" s="5">
        <f t="shared" si="344"/>
        <v>1</v>
      </c>
      <c r="AA1321" s="5">
        <f t="shared" si="345"/>
        <v>1</v>
      </c>
      <c r="AB1321" s="5">
        <f t="shared" si="346"/>
        <v>1</v>
      </c>
      <c r="AC1321" s="5">
        <f t="shared" si="347"/>
        <v>1</v>
      </c>
      <c r="AD1321" s="5">
        <f t="shared" si="348"/>
        <v>1</v>
      </c>
    </row>
    <row r="1322" spans="15:30" x14ac:dyDescent="0.2">
      <c r="O1322" s="6">
        <f t="shared" si="333"/>
        <v>132.88999999999675</v>
      </c>
      <c r="P1322" s="6">
        <f t="shared" si="334"/>
        <v>132.89999999999674</v>
      </c>
      <c r="Q1322" s="5">
        <f t="shared" si="335"/>
        <v>1.0115082871469938</v>
      </c>
      <c r="R1322" s="5">
        <f t="shared" si="336"/>
        <v>1.0115082871469938</v>
      </c>
      <c r="S1322" s="5">
        <f t="shared" si="337"/>
        <v>1.0204746026037728</v>
      </c>
      <c r="T1322" s="5">
        <f t="shared" si="338"/>
        <v>1.025013169389581</v>
      </c>
      <c r="U1322" s="5">
        <f t="shared" si="339"/>
        <v>1.025013169389581</v>
      </c>
      <c r="V1322" s="5">
        <f t="shared" si="340"/>
        <v>1.025013169389581</v>
      </c>
      <c r="W1322" s="5">
        <f t="shared" si="341"/>
        <v>1.025013169389581</v>
      </c>
      <c r="X1322" s="5">
        <f t="shared" si="342"/>
        <v>1</v>
      </c>
      <c r="Y1322" s="5">
        <f t="shared" si="343"/>
        <v>1.0115082871469938</v>
      </c>
      <c r="Z1322" s="5">
        <f t="shared" si="344"/>
        <v>1</v>
      </c>
      <c r="AA1322" s="5">
        <f t="shared" si="345"/>
        <v>1</v>
      </c>
      <c r="AB1322" s="5">
        <f t="shared" si="346"/>
        <v>1</v>
      </c>
      <c r="AC1322" s="5">
        <f t="shared" si="347"/>
        <v>1</v>
      </c>
      <c r="AD1322" s="5">
        <f t="shared" si="348"/>
        <v>1</v>
      </c>
    </row>
    <row r="1323" spans="15:30" x14ac:dyDescent="0.2">
      <c r="O1323" s="6">
        <f t="shared" si="333"/>
        <v>132.98999999999674</v>
      </c>
      <c r="P1323" s="6">
        <f t="shared" si="334"/>
        <v>132.99999999999673</v>
      </c>
      <c r="Q1323" s="5">
        <f t="shared" si="335"/>
        <v>1.0114046056874568</v>
      </c>
      <c r="R1323" s="5">
        <f t="shared" si="336"/>
        <v>1.0114046056874568</v>
      </c>
      <c r="S1323" s="5">
        <f t="shared" si="337"/>
        <v>1.0203423731996712</v>
      </c>
      <c r="T1323" s="5">
        <f t="shared" si="338"/>
        <v>1.0248718841167865</v>
      </c>
      <c r="U1323" s="5">
        <f t="shared" si="339"/>
        <v>1.0248718841167865</v>
      </c>
      <c r="V1323" s="5">
        <f t="shared" si="340"/>
        <v>1.0248718841167865</v>
      </c>
      <c r="W1323" s="5">
        <f t="shared" si="341"/>
        <v>1.0248718841167865</v>
      </c>
      <c r="X1323" s="5">
        <f t="shared" si="342"/>
        <v>1</v>
      </c>
      <c r="Y1323" s="5">
        <f t="shared" si="343"/>
        <v>1.0114046056874568</v>
      </c>
      <c r="Z1323" s="5">
        <f t="shared" si="344"/>
        <v>1</v>
      </c>
      <c r="AA1323" s="5">
        <f t="shared" si="345"/>
        <v>1</v>
      </c>
      <c r="AB1323" s="5">
        <f t="shared" si="346"/>
        <v>1</v>
      </c>
      <c r="AC1323" s="5">
        <f t="shared" si="347"/>
        <v>1</v>
      </c>
      <c r="AD1323" s="5">
        <f t="shared" si="348"/>
        <v>1</v>
      </c>
    </row>
    <row r="1324" spans="15:30" x14ac:dyDescent="0.2">
      <c r="O1324" s="6">
        <f t="shared" si="333"/>
        <v>133.08999999999673</v>
      </c>
      <c r="P1324" s="6">
        <f t="shared" si="334"/>
        <v>133.09999999999673</v>
      </c>
      <c r="Q1324" s="5">
        <f t="shared" si="335"/>
        <v>1.0113014786746346</v>
      </c>
      <c r="R1324" s="5">
        <f t="shared" si="336"/>
        <v>1.0113014786746346</v>
      </c>
      <c r="S1324" s="5">
        <f t="shared" si="337"/>
        <v>1.0202106838023866</v>
      </c>
      <c r="T1324" s="5">
        <f t="shared" si="338"/>
        <v>1.0247311192214206</v>
      </c>
      <c r="U1324" s="5">
        <f t="shared" si="339"/>
        <v>1.0247311192214206</v>
      </c>
      <c r="V1324" s="5">
        <f t="shared" si="340"/>
        <v>1.0247311192214206</v>
      </c>
      <c r="W1324" s="5">
        <f t="shared" si="341"/>
        <v>1.0247311192214206</v>
      </c>
      <c r="X1324" s="5">
        <f t="shared" si="342"/>
        <v>1</v>
      </c>
      <c r="Y1324" s="5">
        <f t="shared" si="343"/>
        <v>1.0113014786746346</v>
      </c>
      <c r="Z1324" s="5">
        <f t="shared" si="344"/>
        <v>1</v>
      </c>
      <c r="AA1324" s="5">
        <f t="shared" si="345"/>
        <v>1</v>
      </c>
      <c r="AB1324" s="5">
        <f t="shared" si="346"/>
        <v>1</v>
      </c>
      <c r="AC1324" s="5">
        <f t="shared" si="347"/>
        <v>1</v>
      </c>
      <c r="AD1324" s="5">
        <f t="shared" si="348"/>
        <v>1</v>
      </c>
    </row>
    <row r="1325" spans="15:30" x14ac:dyDescent="0.2">
      <c r="O1325" s="6">
        <f t="shared" si="333"/>
        <v>133.18999999999673</v>
      </c>
      <c r="P1325" s="6">
        <f t="shared" si="334"/>
        <v>133.19999999999672</v>
      </c>
      <c r="Q1325" s="5">
        <f t="shared" si="335"/>
        <v>1.0111989047745753</v>
      </c>
      <c r="R1325" s="5">
        <f t="shared" si="336"/>
        <v>1.0111989047745753</v>
      </c>
      <c r="S1325" s="5">
        <f t="shared" si="337"/>
        <v>1.0200795331040489</v>
      </c>
      <c r="T1325" s="5">
        <f t="shared" si="338"/>
        <v>1.0245908734458102</v>
      </c>
      <c r="U1325" s="5">
        <f t="shared" si="339"/>
        <v>1.0245908734458102</v>
      </c>
      <c r="V1325" s="5">
        <f t="shared" si="340"/>
        <v>1.0245908734458102</v>
      </c>
      <c r="W1325" s="5">
        <f t="shared" si="341"/>
        <v>1.0245908734458102</v>
      </c>
      <c r="X1325" s="5">
        <f t="shared" si="342"/>
        <v>1</v>
      </c>
      <c r="Y1325" s="5">
        <f t="shared" si="343"/>
        <v>1.0111989047745753</v>
      </c>
      <c r="Z1325" s="5">
        <f t="shared" si="344"/>
        <v>1</v>
      </c>
      <c r="AA1325" s="5">
        <f t="shared" si="345"/>
        <v>1</v>
      </c>
      <c r="AB1325" s="5">
        <f t="shared" si="346"/>
        <v>1</v>
      </c>
      <c r="AC1325" s="5">
        <f t="shared" si="347"/>
        <v>1</v>
      </c>
      <c r="AD1325" s="5">
        <f t="shared" si="348"/>
        <v>1</v>
      </c>
    </row>
    <row r="1326" spans="15:30" x14ac:dyDescent="0.2">
      <c r="O1326" s="6">
        <f t="shared" si="333"/>
        <v>133.28999999999672</v>
      </c>
      <c r="P1326" s="6">
        <f t="shared" si="334"/>
        <v>133.29999999999671</v>
      </c>
      <c r="Q1326" s="5">
        <f t="shared" si="335"/>
        <v>1.0110968826578599</v>
      </c>
      <c r="R1326" s="5">
        <f t="shared" si="336"/>
        <v>1.0110968826578599</v>
      </c>
      <c r="S1326" s="5">
        <f t="shared" si="337"/>
        <v>1.01994891980117</v>
      </c>
      <c r="T1326" s="5">
        <f t="shared" si="338"/>
        <v>1.02445114553645</v>
      </c>
      <c r="U1326" s="5">
        <f t="shared" si="339"/>
        <v>1.02445114553645</v>
      </c>
      <c r="V1326" s="5">
        <f t="shared" si="340"/>
        <v>1.02445114553645</v>
      </c>
      <c r="W1326" s="5">
        <f t="shared" si="341"/>
        <v>1.02445114553645</v>
      </c>
      <c r="X1326" s="5">
        <f t="shared" si="342"/>
        <v>1</v>
      </c>
      <c r="Y1326" s="5">
        <f t="shared" si="343"/>
        <v>1.0110968826578599</v>
      </c>
      <c r="Z1326" s="5">
        <f t="shared" si="344"/>
        <v>1</v>
      </c>
      <c r="AA1326" s="5">
        <f t="shared" si="345"/>
        <v>1</v>
      </c>
      <c r="AB1326" s="5">
        <f t="shared" si="346"/>
        <v>1</v>
      </c>
      <c r="AC1326" s="5">
        <f t="shared" si="347"/>
        <v>1</v>
      </c>
      <c r="AD1326" s="5">
        <f t="shared" si="348"/>
        <v>1</v>
      </c>
    </row>
    <row r="1327" spans="15:30" x14ac:dyDescent="0.2">
      <c r="O1327" s="6">
        <f t="shared" si="333"/>
        <v>133.38999999999672</v>
      </c>
      <c r="P1327" s="6">
        <f t="shared" si="334"/>
        <v>133.39999999999671</v>
      </c>
      <c r="Q1327" s="5">
        <f t="shared" si="335"/>
        <v>1.0109954109995831</v>
      </c>
      <c r="R1327" s="5">
        <f t="shared" si="336"/>
        <v>1.0109954109995831</v>
      </c>
      <c r="S1327" s="5">
        <f t="shared" si="337"/>
        <v>1.0198188425946249</v>
      </c>
      <c r="T1327" s="5">
        <f t="shared" si="338"/>
        <v>1.0243119342439868</v>
      </c>
      <c r="U1327" s="5">
        <f t="shared" si="339"/>
        <v>1.0243119342439868</v>
      </c>
      <c r="V1327" s="5">
        <f t="shared" si="340"/>
        <v>1.0243119342439868</v>
      </c>
      <c r="W1327" s="5">
        <f t="shared" si="341"/>
        <v>1.0243119342439868</v>
      </c>
      <c r="X1327" s="5">
        <f t="shared" si="342"/>
        <v>1</v>
      </c>
      <c r="Y1327" s="5">
        <f t="shared" si="343"/>
        <v>1.0109954109995831</v>
      </c>
      <c r="Z1327" s="5">
        <f t="shared" si="344"/>
        <v>1</v>
      </c>
      <c r="AA1327" s="5">
        <f t="shared" si="345"/>
        <v>1</v>
      </c>
      <c r="AB1327" s="5">
        <f t="shared" si="346"/>
        <v>1</v>
      </c>
      <c r="AC1327" s="5">
        <f t="shared" si="347"/>
        <v>1</v>
      </c>
      <c r="AD1327" s="5">
        <f t="shared" si="348"/>
        <v>1</v>
      </c>
    </row>
    <row r="1328" spans="15:30" x14ac:dyDescent="0.2">
      <c r="O1328" s="6">
        <f t="shared" si="333"/>
        <v>133.48999999999671</v>
      </c>
      <c r="P1328" s="6">
        <f t="shared" si="334"/>
        <v>133.4999999999967</v>
      </c>
      <c r="Q1328" s="5">
        <f t="shared" si="335"/>
        <v>1.0108944884793341</v>
      </c>
      <c r="R1328" s="5">
        <f t="shared" si="336"/>
        <v>1.0108944884793341</v>
      </c>
      <c r="S1328" s="5">
        <f t="shared" si="337"/>
        <v>1.0196893001896341</v>
      </c>
      <c r="T1328" s="5">
        <f t="shared" si="338"/>
        <v>1.024173238323201</v>
      </c>
      <c r="U1328" s="5">
        <f t="shared" si="339"/>
        <v>1.024173238323201</v>
      </c>
      <c r="V1328" s="5">
        <f t="shared" si="340"/>
        <v>1.024173238323201</v>
      </c>
      <c r="W1328" s="5">
        <f t="shared" si="341"/>
        <v>1.024173238323201</v>
      </c>
      <c r="X1328" s="5">
        <f t="shared" si="342"/>
        <v>1</v>
      </c>
      <c r="Y1328" s="5">
        <f t="shared" si="343"/>
        <v>1.0108944884793341</v>
      </c>
      <c r="Z1328" s="5">
        <f t="shared" si="344"/>
        <v>1</v>
      </c>
      <c r="AA1328" s="5">
        <f t="shared" si="345"/>
        <v>1</v>
      </c>
      <c r="AB1328" s="5">
        <f t="shared" si="346"/>
        <v>1</v>
      </c>
      <c r="AC1328" s="5">
        <f t="shared" si="347"/>
        <v>1</v>
      </c>
      <c r="AD1328" s="5">
        <f t="shared" si="348"/>
        <v>1</v>
      </c>
    </row>
    <row r="1329" spans="15:30" x14ac:dyDescent="0.2">
      <c r="O1329" s="6">
        <f t="shared" si="333"/>
        <v>133.58999999999671</v>
      </c>
      <c r="P1329" s="6">
        <f t="shared" si="334"/>
        <v>133.5999999999967</v>
      </c>
      <c r="Q1329" s="5">
        <f t="shared" si="335"/>
        <v>1.010794113781178</v>
      </c>
      <c r="R1329" s="5">
        <f t="shared" si="336"/>
        <v>1.010794113781178</v>
      </c>
      <c r="S1329" s="5">
        <f t="shared" si="337"/>
        <v>1.0195602912957455</v>
      </c>
      <c r="T1329" s="5">
        <f t="shared" si="338"/>
        <v>1.0240350565329905</v>
      </c>
      <c r="U1329" s="5">
        <f t="shared" si="339"/>
        <v>1.0240350565329905</v>
      </c>
      <c r="V1329" s="5">
        <f t="shared" si="340"/>
        <v>1.0240350565329905</v>
      </c>
      <c r="W1329" s="5">
        <f t="shared" si="341"/>
        <v>1.0240350565329905</v>
      </c>
      <c r="X1329" s="5">
        <f t="shared" si="342"/>
        <v>1</v>
      </c>
      <c r="Y1329" s="5">
        <f t="shared" si="343"/>
        <v>1.010794113781178</v>
      </c>
      <c r="Z1329" s="5">
        <f t="shared" si="344"/>
        <v>1</v>
      </c>
      <c r="AA1329" s="5">
        <f t="shared" si="345"/>
        <v>1</v>
      </c>
      <c r="AB1329" s="5">
        <f t="shared" si="346"/>
        <v>1</v>
      </c>
      <c r="AC1329" s="5">
        <f t="shared" si="347"/>
        <v>1</v>
      </c>
      <c r="AD1329" s="5">
        <f t="shared" si="348"/>
        <v>1</v>
      </c>
    </row>
    <row r="1330" spans="15:30" x14ac:dyDescent="0.2">
      <c r="O1330" s="6">
        <f t="shared" si="333"/>
        <v>133.6899999999967</v>
      </c>
      <c r="P1330" s="6">
        <f t="shared" si="334"/>
        <v>133.69999999999669</v>
      </c>
      <c r="Q1330" s="5">
        <f t="shared" si="335"/>
        <v>1.0106942855936369</v>
      </c>
      <c r="R1330" s="5">
        <f t="shared" si="336"/>
        <v>1.0106942855936369</v>
      </c>
      <c r="S1330" s="5">
        <f t="shared" si="337"/>
        <v>1.0194318146268164</v>
      </c>
      <c r="T1330" s="5">
        <f t="shared" si="338"/>
        <v>1.0238973876363535</v>
      </c>
      <c r="U1330" s="5">
        <f t="shared" si="339"/>
        <v>1.0238973876363535</v>
      </c>
      <c r="V1330" s="5">
        <f t="shared" si="340"/>
        <v>1.0238973876363535</v>
      </c>
      <c r="W1330" s="5">
        <f t="shared" si="341"/>
        <v>1.0238973876363535</v>
      </c>
      <c r="X1330" s="5">
        <f t="shared" si="342"/>
        <v>1</v>
      </c>
      <c r="Y1330" s="5">
        <f t="shared" si="343"/>
        <v>1.0106942855936369</v>
      </c>
      <c r="Z1330" s="5">
        <f t="shared" si="344"/>
        <v>1</v>
      </c>
      <c r="AA1330" s="5">
        <f t="shared" si="345"/>
        <v>1</v>
      </c>
      <c r="AB1330" s="5">
        <f t="shared" si="346"/>
        <v>1</v>
      </c>
      <c r="AC1330" s="5">
        <f t="shared" si="347"/>
        <v>1</v>
      </c>
      <c r="AD1330" s="5">
        <f t="shared" si="348"/>
        <v>1</v>
      </c>
    </row>
    <row r="1331" spans="15:30" x14ac:dyDescent="0.2">
      <c r="O1331" s="6">
        <f t="shared" si="333"/>
        <v>133.7899999999967</v>
      </c>
      <c r="P1331" s="6">
        <f t="shared" si="334"/>
        <v>133.79999999999669</v>
      </c>
      <c r="Q1331" s="5">
        <f t="shared" si="335"/>
        <v>1.0105950026096715</v>
      </c>
      <c r="R1331" s="5">
        <f t="shared" si="336"/>
        <v>1.0105950026096715</v>
      </c>
      <c r="S1331" s="5">
        <f t="shared" si="337"/>
        <v>1.0193038689009957</v>
      </c>
      <c r="T1331" s="5">
        <f t="shared" si="338"/>
        <v>1.0237602304003719</v>
      </c>
      <c r="U1331" s="5">
        <f t="shared" si="339"/>
        <v>1.0237602304003719</v>
      </c>
      <c r="V1331" s="5">
        <f t="shared" si="340"/>
        <v>1.0237602304003719</v>
      </c>
      <c r="W1331" s="5">
        <f t="shared" si="341"/>
        <v>1.0237602304003719</v>
      </c>
      <c r="X1331" s="5">
        <f t="shared" si="342"/>
        <v>1</v>
      </c>
      <c r="Y1331" s="5">
        <f t="shared" si="343"/>
        <v>1.0105950026096715</v>
      </c>
      <c r="Z1331" s="5">
        <f t="shared" si="344"/>
        <v>1</v>
      </c>
      <c r="AA1331" s="5">
        <f t="shared" si="345"/>
        <v>1</v>
      </c>
      <c r="AB1331" s="5">
        <f t="shared" si="346"/>
        <v>1</v>
      </c>
      <c r="AC1331" s="5">
        <f t="shared" si="347"/>
        <v>1</v>
      </c>
      <c r="AD1331" s="5">
        <f t="shared" si="348"/>
        <v>1</v>
      </c>
    </row>
    <row r="1332" spans="15:30" x14ac:dyDescent="0.2">
      <c r="O1332" s="6">
        <f t="shared" si="333"/>
        <v>133.88999999999669</v>
      </c>
      <c r="P1332" s="6">
        <f t="shared" si="334"/>
        <v>133.89999999999668</v>
      </c>
      <c r="Q1332" s="5">
        <f t="shared" si="335"/>
        <v>1.0104962635266623</v>
      </c>
      <c r="R1332" s="5">
        <f t="shared" si="336"/>
        <v>1.0104962635266623</v>
      </c>
      <c r="S1332" s="5">
        <f t="shared" si="337"/>
        <v>1.0191764528407061</v>
      </c>
      <c r="T1332" s="5">
        <f t="shared" si="338"/>
        <v>1.0236235835961944</v>
      </c>
      <c r="U1332" s="5">
        <f t="shared" si="339"/>
        <v>1.0236235835961944</v>
      </c>
      <c r="V1332" s="5">
        <f t="shared" si="340"/>
        <v>1.0236235835961944</v>
      </c>
      <c r="W1332" s="5">
        <f t="shared" si="341"/>
        <v>1.0236235835961944</v>
      </c>
      <c r="X1332" s="5">
        <f t="shared" si="342"/>
        <v>1</v>
      </c>
      <c r="Y1332" s="5">
        <f t="shared" si="343"/>
        <v>1.0104962635266623</v>
      </c>
      <c r="Z1332" s="5">
        <f t="shared" si="344"/>
        <v>1</v>
      </c>
      <c r="AA1332" s="5">
        <f t="shared" si="345"/>
        <v>1</v>
      </c>
      <c r="AB1332" s="5">
        <f t="shared" si="346"/>
        <v>1</v>
      </c>
      <c r="AC1332" s="5">
        <f t="shared" si="347"/>
        <v>1</v>
      </c>
      <c r="AD1332" s="5">
        <f t="shared" si="348"/>
        <v>1</v>
      </c>
    </row>
    <row r="1333" spans="15:30" x14ac:dyDescent="0.2">
      <c r="O1333" s="6">
        <f t="shared" si="333"/>
        <v>133.98999999999668</v>
      </c>
      <c r="P1333" s="6">
        <f t="shared" si="334"/>
        <v>133.99999999999667</v>
      </c>
      <c r="Q1333" s="5">
        <f t="shared" si="335"/>
        <v>1.0103980670463912</v>
      </c>
      <c r="R1333" s="5">
        <f t="shared" si="336"/>
        <v>1.0103980670463912</v>
      </c>
      <c r="S1333" s="5">
        <f t="shared" si="337"/>
        <v>1.0190495651726272</v>
      </c>
      <c r="T1333" s="5">
        <f t="shared" si="338"/>
        <v>1.0234874459990198</v>
      </c>
      <c r="U1333" s="5">
        <f t="shared" si="339"/>
        <v>1.0234874459990198</v>
      </c>
      <c r="V1333" s="5">
        <f t="shared" si="340"/>
        <v>1.0234874459990198</v>
      </c>
      <c r="W1333" s="5">
        <f t="shared" si="341"/>
        <v>1.0234874459990198</v>
      </c>
      <c r="X1333" s="5">
        <f t="shared" si="342"/>
        <v>1</v>
      </c>
      <c r="Y1333" s="5">
        <f t="shared" si="343"/>
        <v>1.0103980670463912</v>
      </c>
      <c r="Z1333" s="5">
        <f t="shared" si="344"/>
        <v>1</v>
      </c>
      <c r="AA1333" s="5">
        <f t="shared" si="345"/>
        <v>1</v>
      </c>
      <c r="AB1333" s="5">
        <f t="shared" si="346"/>
        <v>1</v>
      </c>
      <c r="AC1333" s="5">
        <f t="shared" si="347"/>
        <v>1</v>
      </c>
      <c r="AD1333" s="5">
        <f t="shared" si="348"/>
        <v>1</v>
      </c>
    </row>
    <row r="1334" spans="15:30" x14ac:dyDescent="0.2">
      <c r="O1334" s="6">
        <f t="shared" si="333"/>
        <v>134.08999999999668</v>
      </c>
      <c r="P1334" s="6">
        <f t="shared" si="334"/>
        <v>134.09999999999667</v>
      </c>
      <c r="Q1334" s="5">
        <f t="shared" si="335"/>
        <v>1.010300411875023</v>
      </c>
      <c r="R1334" s="5">
        <f t="shared" si="336"/>
        <v>1.010300411875023</v>
      </c>
      <c r="S1334" s="5">
        <f t="shared" si="337"/>
        <v>1.0189232046276762</v>
      </c>
      <c r="T1334" s="5">
        <f t="shared" si="338"/>
        <v>1.0233518163880804</v>
      </c>
      <c r="U1334" s="5">
        <f t="shared" si="339"/>
        <v>1.0233518163880804</v>
      </c>
      <c r="V1334" s="5">
        <f t="shared" si="340"/>
        <v>1.0233518163880804</v>
      </c>
      <c r="W1334" s="5">
        <f t="shared" si="341"/>
        <v>1.0233518163880804</v>
      </c>
      <c r="X1334" s="5">
        <f t="shared" si="342"/>
        <v>1</v>
      </c>
      <c r="Y1334" s="5">
        <f t="shared" si="343"/>
        <v>1.010300411875023</v>
      </c>
      <c r="Z1334" s="5">
        <f t="shared" si="344"/>
        <v>1</v>
      </c>
      <c r="AA1334" s="5">
        <f t="shared" si="345"/>
        <v>1</v>
      </c>
      <c r="AB1334" s="5">
        <f t="shared" si="346"/>
        <v>1</v>
      </c>
      <c r="AC1334" s="5">
        <f t="shared" si="347"/>
        <v>1</v>
      </c>
      <c r="AD1334" s="5">
        <f t="shared" si="348"/>
        <v>1</v>
      </c>
    </row>
    <row r="1335" spans="15:30" x14ac:dyDescent="0.2">
      <c r="O1335" s="6">
        <f t="shared" si="333"/>
        <v>134.18999999999667</v>
      </c>
      <c r="P1335" s="6">
        <f t="shared" si="334"/>
        <v>134.19999999999666</v>
      </c>
      <c r="Q1335" s="5">
        <f t="shared" si="335"/>
        <v>1.0102032967230872</v>
      </c>
      <c r="R1335" s="5">
        <f t="shared" si="336"/>
        <v>1.0102032967230872</v>
      </c>
      <c r="S1335" s="5">
        <f t="shared" si="337"/>
        <v>1.0187973699409925</v>
      </c>
      <c r="T1335" s="5">
        <f t="shared" si="338"/>
        <v>1.0232166935466258</v>
      </c>
      <c r="U1335" s="5">
        <f t="shared" si="339"/>
        <v>1.0232166935466258</v>
      </c>
      <c r="V1335" s="5">
        <f t="shared" si="340"/>
        <v>1.0232166935466258</v>
      </c>
      <c r="W1335" s="5">
        <f t="shared" si="341"/>
        <v>1.0232166935466258</v>
      </c>
      <c r="X1335" s="5">
        <f t="shared" si="342"/>
        <v>1</v>
      </c>
      <c r="Y1335" s="5">
        <f t="shared" si="343"/>
        <v>1.0102032967230872</v>
      </c>
      <c r="Z1335" s="5">
        <f t="shared" si="344"/>
        <v>1</v>
      </c>
      <c r="AA1335" s="5">
        <f t="shared" si="345"/>
        <v>1</v>
      </c>
      <c r="AB1335" s="5">
        <f t="shared" si="346"/>
        <v>1</v>
      </c>
      <c r="AC1335" s="5">
        <f t="shared" si="347"/>
        <v>1</v>
      </c>
      <c r="AD1335" s="5">
        <f t="shared" si="348"/>
        <v>1</v>
      </c>
    </row>
    <row r="1336" spans="15:30" x14ac:dyDescent="0.2">
      <c r="O1336" s="6">
        <f t="shared" si="333"/>
        <v>134.28999999999667</v>
      </c>
      <c r="P1336" s="6">
        <f t="shared" si="334"/>
        <v>134.29999999999666</v>
      </c>
      <c r="Q1336" s="5">
        <f t="shared" si="335"/>
        <v>1.0101067203054601</v>
      </c>
      <c r="R1336" s="5">
        <f t="shared" si="336"/>
        <v>1.0101067203054601</v>
      </c>
      <c r="S1336" s="5">
        <f t="shared" si="337"/>
        <v>1.0186720598519186</v>
      </c>
      <c r="T1336" s="5">
        <f t="shared" si="338"/>
        <v>1.0230820762619068</v>
      </c>
      <c r="U1336" s="5">
        <f t="shared" si="339"/>
        <v>1.0230820762619068</v>
      </c>
      <c r="V1336" s="5">
        <f t="shared" si="340"/>
        <v>1.0230820762619068</v>
      </c>
      <c r="W1336" s="5">
        <f t="shared" si="341"/>
        <v>1.0230820762619068</v>
      </c>
      <c r="X1336" s="5">
        <f t="shared" si="342"/>
        <v>1</v>
      </c>
      <c r="Y1336" s="5">
        <f t="shared" si="343"/>
        <v>1.0101067203054601</v>
      </c>
      <c r="Z1336" s="5">
        <f t="shared" si="344"/>
        <v>1</v>
      </c>
      <c r="AA1336" s="5">
        <f t="shared" si="345"/>
        <v>1</v>
      </c>
      <c r="AB1336" s="5">
        <f t="shared" si="346"/>
        <v>1</v>
      </c>
      <c r="AC1336" s="5">
        <f t="shared" si="347"/>
        <v>1</v>
      </c>
      <c r="AD1336" s="5">
        <f t="shared" si="348"/>
        <v>1</v>
      </c>
    </row>
    <row r="1337" spans="15:30" x14ac:dyDescent="0.2">
      <c r="O1337" s="6">
        <f t="shared" si="333"/>
        <v>134.38999999999666</v>
      </c>
      <c r="P1337" s="6">
        <f t="shared" si="334"/>
        <v>134.39999999999665</v>
      </c>
      <c r="Q1337" s="5">
        <f t="shared" si="335"/>
        <v>1.0100106813413465</v>
      </c>
      <c r="R1337" s="5">
        <f t="shared" si="336"/>
        <v>1.0100106813413465</v>
      </c>
      <c r="S1337" s="5">
        <f t="shared" si="337"/>
        <v>1.0185472731039837</v>
      </c>
      <c r="T1337" s="5">
        <f t="shared" si="338"/>
        <v>1.0229479633251581</v>
      </c>
      <c r="U1337" s="5">
        <f t="shared" si="339"/>
        <v>1.0229479633251581</v>
      </c>
      <c r="V1337" s="5">
        <f t="shared" si="340"/>
        <v>1.0229479633251581</v>
      </c>
      <c r="W1337" s="5">
        <f t="shared" si="341"/>
        <v>1.0229479633251581</v>
      </c>
      <c r="X1337" s="5">
        <f t="shared" si="342"/>
        <v>1</v>
      </c>
      <c r="Y1337" s="5">
        <f t="shared" si="343"/>
        <v>1.0100106813413465</v>
      </c>
      <c r="Z1337" s="5">
        <f t="shared" si="344"/>
        <v>1</v>
      </c>
      <c r="AA1337" s="5">
        <f t="shared" si="345"/>
        <v>1</v>
      </c>
      <c r="AB1337" s="5">
        <f t="shared" si="346"/>
        <v>1</v>
      </c>
      <c r="AC1337" s="5">
        <f t="shared" si="347"/>
        <v>1</v>
      </c>
      <c r="AD1337" s="5">
        <f t="shared" si="348"/>
        <v>1</v>
      </c>
    </row>
    <row r="1338" spans="15:30" x14ac:dyDescent="0.2">
      <c r="O1338" s="6">
        <f t="shared" si="333"/>
        <v>134.48999999999666</v>
      </c>
      <c r="P1338" s="6">
        <f t="shared" si="334"/>
        <v>134.49999999999665</v>
      </c>
      <c r="Q1338" s="5">
        <f t="shared" si="335"/>
        <v>1.0099151785542613</v>
      </c>
      <c r="R1338" s="5">
        <f t="shared" si="336"/>
        <v>1.0099151785542613</v>
      </c>
      <c r="S1338" s="5">
        <f t="shared" si="337"/>
        <v>1.0184230084448864</v>
      </c>
      <c r="T1338" s="5">
        <f t="shared" si="338"/>
        <v>1.0228143535315826</v>
      </c>
      <c r="U1338" s="5">
        <f t="shared" si="339"/>
        <v>1.0228143535315826</v>
      </c>
      <c r="V1338" s="5">
        <f t="shared" si="340"/>
        <v>1.0228143535315826</v>
      </c>
      <c r="W1338" s="5">
        <f t="shared" si="341"/>
        <v>1.0228143535315826</v>
      </c>
      <c r="X1338" s="5">
        <f t="shared" si="342"/>
        <v>1</v>
      </c>
      <c r="Y1338" s="5">
        <f t="shared" si="343"/>
        <v>1.0099151785542613</v>
      </c>
      <c r="Z1338" s="5">
        <f t="shared" si="344"/>
        <v>1</v>
      </c>
      <c r="AA1338" s="5">
        <f t="shared" si="345"/>
        <v>1</v>
      </c>
      <c r="AB1338" s="5">
        <f t="shared" si="346"/>
        <v>1</v>
      </c>
      <c r="AC1338" s="5">
        <f t="shared" si="347"/>
        <v>1</v>
      </c>
      <c r="AD1338" s="5">
        <f t="shared" si="348"/>
        <v>1</v>
      </c>
    </row>
    <row r="1339" spans="15:30" x14ac:dyDescent="0.2">
      <c r="O1339" s="6">
        <f t="shared" si="333"/>
        <v>134.58999999999665</v>
      </c>
      <c r="P1339" s="6">
        <f t="shared" si="334"/>
        <v>134.59999999999664</v>
      </c>
      <c r="Q1339" s="5">
        <f t="shared" si="335"/>
        <v>1.009820210672012</v>
      </c>
      <c r="R1339" s="5">
        <f t="shared" si="336"/>
        <v>1.009820210672012</v>
      </c>
      <c r="S1339" s="5">
        <f t="shared" si="337"/>
        <v>1.0182992646264777</v>
      </c>
      <c r="T1339" s="5">
        <f t="shared" si="338"/>
        <v>1.0226812456803356</v>
      </c>
      <c r="U1339" s="5">
        <f t="shared" si="339"/>
        <v>1.0226812456803356</v>
      </c>
      <c r="V1339" s="5">
        <f t="shared" si="340"/>
        <v>1.0226812456803356</v>
      </c>
      <c r="W1339" s="5">
        <f t="shared" si="341"/>
        <v>1.0226812456803356</v>
      </c>
      <c r="X1339" s="5">
        <f t="shared" si="342"/>
        <v>1</v>
      </c>
      <c r="Y1339" s="5">
        <f t="shared" si="343"/>
        <v>1.009820210672012</v>
      </c>
      <c r="Z1339" s="5">
        <f t="shared" si="344"/>
        <v>1</v>
      </c>
      <c r="AA1339" s="5">
        <f t="shared" si="345"/>
        <v>1</v>
      </c>
      <c r="AB1339" s="5">
        <f t="shared" si="346"/>
        <v>1</v>
      </c>
      <c r="AC1339" s="5">
        <f t="shared" si="347"/>
        <v>1</v>
      </c>
      <c r="AD1339" s="5">
        <f t="shared" si="348"/>
        <v>1</v>
      </c>
    </row>
    <row r="1340" spans="15:30" x14ac:dyDescent="0.2">
      <c r="O1340" s="6">
        <f t="shared" si="333"/>
        <v>134.68999999999664</v>
      </c>
      <c r="P1340" s="6">
        <f t="shared" si="334"/>
        <v>134.69999999999663</v>
      </c>
      <c r="Q1340" s="5">
        <f t="shared" si="335"/>
        <v>1.0097257764266807</v>
      </c>
      <c r="R1340" s="5">
        <f t="shared" si="336"/>
        <v>1.0097257764266807</v>
      </c>
      <c r="S1340" s="5">
        <f t="shared" si="337"/>
        <v>1.0181760404047431</v>
      </c>
      <c r="T1340" s="5">
        <f t="shared" si="338"/>
        <v>1.022548638574508</v>
      </c>
      <c r="U1340" s="5">
        <f t="shared" si="339"/>
        <v>1.022548638574508</v>
      </c>
      <c r="V1340" s="5">
        <f t="shared" si="340"/>
        <v>1.022548638574508</v>
      </c>
      <c r="W1340" s="5">
        <f t="shared" si="341"/>
        <v>1.022548638574508</v>
      </c>
      <c r="X1340" s="5">
        <f t="shared" si="342"/>
        <v>1</v>
      </c>
      <c r="Y1340" s="5">
        <f t="shared" si="343"/>
        <v>1.0097257764266807</v>
      </c>
      <c r="Z1340" s="5">
        <f t="shared" si="344"/>
        <v>1</v>
      </c>
      <c r="AA1340" s="5">
        <f t="shared" si="345"/>
        <v>1</v>
      </c>
      <c r="AB1340" s="5">
        <f t="shared" si="346"/>
        <v>1</v>
      </c>
      <c r="AC1340" s="5">
        <f t="shared" si="347"/>
        <v>1</v>
      </c>
      <c r="AD1340" s="5">
        <f t="shared" si="348"/>
        <v>1</v>
      </c>
    </row>
    <row r="1341" spans="15:30" x14ac:dyDescent="0.2">
      <c r="O1341" s="6">
        <f t="shared" si="333"/>
        <v>134.78999999999664</v>
      </c>
      <c r="P1341" s="6">
        <f t="shared" si="334"/>
        <v>134.79999999999663</v>
      </c>
      <c r="Q1341" s="5">
        <f t="shared" si="335"/>
        <v>1.0096318745546067</v>
      </c>
      <c r="R1341" s="5">
        <f t="shared" si="336"/>
        <v>1.0096318745546067</v>
      </c>
      <c r="S1341" s="5">
        <f t="shared" si="337"/>
        <v>1.0180533345397866</v>
      </c>
      <c r="T1341" s="5">
        <f t="shared" si="338"/>
        <v>1.0224165310211111</v>
      </c>
      <c r="U1341" s="5">
        <f t="shared" si="339"/>
        <v>1.0224165310211111</v>
      </c>
      <c r="V1341" s="5">
        <f t="shared" si="340"/>
        <v>1.0224165310211111</v>
      </c>
      <c r="W1341" s="5">
        <f t="shared" si="341"/>
        <v>1.0224165310211111</v>
      </c>
      <c r="X1341" s="5">
        <f t="shared" si="342"/>
        <v>1</v>
      </c>
      <c r="Y1341" s="5">
        <f t="shared" si="343"/>
        <v>1.0096318745546067</v>
      </c>
      <c r="Z1341" s="5">
        <f t="shared" si="344"/>
        <v>1</v>
      </c>
      <c r="AA1341" s="5">
        <f t="shared" si="345"/>
        <v>1</v>
      </c>
      <c r="AB1341" s="5">
        <f t="shared" si="346"/>
        <v>1</v>
      </c>
      <c r="AC1341" s="5">
        <f t="shared" si="347"/>
        <v>1</v>
      </c>
      <c r="AD1341" s="5">
        <f t="shared" si="348"/>
        <v>1</v>
      </c>
    </row>
    <row r="1342" spans="15:30" x14ac:dyDescent="0.2">
      <c r="O1342" s="6">
        <f t="shared" si="333"/>
        <v>134.88999999999663</v>
      </c>
      <c r="P1342" s="6">
        <f t="shared" si="334"/>
        <v>134.89999999999662</v>
      </c>
      <c r="Q1342" s="5">
        <f t="shared" si="335"/>
        <v>1.0095385037963682</v>
      </c>
      <c r="R1342" s="5">
        <f t="shared" si="336"/>
        <v>1.0095385037963682</v>
      </c>
      <c r="S1342" s="5">
        <f t="shared" si="337"/>
        <v>1.0179311457958133</v>
      </c>
      <c r="T1342" s="5">
        <f t="shared" si="338"/>
        <v>1.0222849218310599</v>
      </c>
      <c r="U1342" s="5">
        <f t="shared" si="339"/>
        <v>1.0222849218310599</v>
      </c>
      <c r="V1342" s="5">
        <f t="shared" si="340"/>
        <v>1.0222849218310599</v>
      </c>
      <c r="W1342" s="5">
        <f t="shared" si="341"/>
        <v>1.0222849218310599</v>
      </c>
      <c r="X1342" s="5">
        <f t="shared" si="342"/>
        <v>1</v>
      </c>
      <c r="Y1342" s="5">
        <f t="shared" si="343"/>
        <v>1.0095385037963682</v>
      </c>
      <c r="Z1342" s="5">
        <f t="shared" si="344"/>
        <v>1</v>
      </c>
      <c r="AA1342" s="5">
        <f t="shared" si="345"/>
        <v>1</v>
      </c>
      <c r="AB1342" s="5">
        <f t="shared" si="346"/>
        <v>1</v>
      </c>
      <c r="AC1342" s="5">
        <f t="shared" si="347"/>
        <v>1</v>
      </c>
      <c r="AD1342" s="5">
        <f t="shared" si="348"/>
        <v>1</v>
      </c>
    </row>
    <row r="1343" spans="15:30" x14ac:dyDescent="0.2">
      <c r="O1343" s="6">
        <f t="shared" si="333"/>
        <v>134.98999999999663</v>
      </c>
      <c r="P1343" s="6">
        <f t="shared" si="334"/>
        <v>134.99999999999662</v>
      </c>
      <c r="Q1343" s="5">
        <f t="shared" si="335"/>
        <v>1.0094456628967654</v>
      </c>
      <c r="R1343" s="5">
        <f t="shared" si="336"/>
        <v>1.0094456628967654</v>
      </c>
      <c r="S1343" s="5">
        <f t="shared" si="337"/>
        <v>1.0178094729411129</v>
      </c>
      <c r="T1343" s="5">
        <f t="shared" si="338"/>
        <v>1.0221538098191576</v>
      </c>
      <c r="U1343" s="5">
        <f t="shared" si="339"/>
        <v>1.0221538098191576</v>
      </c>
      <c r="V1343" s="5">
        <f t="shared" si="340"/>
        <v>1.0221538098191576</v>
      </c>
      <c r="W1343" s="5">
        <f t="shared" si="341"/>
        <v>1.0221538098191576</v>
      </c>
      <c r="X1343" s="5">
        <f t="shared" si="342"/>
        <v>1</v>
      </c>
      <c r="Y1343" s="5">
        <f t="shared" si="343"/>
        <v>1.0094456628967654</v>
      </c>
      <c r="Z1343" s="5">
        <f t="shared" si="344"/>
        <v>1</v>
      </c>
      <c r="AA1343" s="5">
        <f t="shared" si="345"/>
        <v>1</v>
      </c>
      <c r="AB1343" s="5">
        <f t="shared" si="346"/>
        <v>1</v>
      </c>
      <c r="AC1343" s="5">
        <f t="shared" si="347"/>
        <v>1</v>
      </c>
      <c r="AD1343" s="5">
        <f t="shared" si="348"/>
        <v>1</v>
      </c>
    </row>
    <row r="1344" spans="15:30" x14ac:dyDescent="0.2">
      <c r="O1344" s="6">
        <f t="shared" si="333"/>
        <v>135.08999999999662</v>
      </c>
      <c r="P1344" s="6">
        <f t="shared" si="334"/>
        <v>135.09999999999661</v>
      </c>
      <c r="Q1344" s="5">
        <f t="shared" si="335"/>
        <v>1.0093533506048022</v>
      </c>
      <c r="R1344" s="5">
        <f t="shared" si="336"/>
        <v>1.0093533506048022</v>
      </c>
      <c r="S1344" s="5">
        <f t="shared" si="337"/>
        <v>1.0176883147480424</v>
      </c>
      <c r="T1344" s="5">
        <f t="shared" si="338"/>
        <v>1.0220231938040798</v>
      </c>
      <c r="U1344" s="5">
        <f t="shared" si="339"/>
        <v>1.0220231938040798</v>
      </c>
      <c r="V1344" s="5">
        <f t="shared" si="340"/>
        <v>1.0220231938040798</v>
      </c>
      <c r="W1344" s="5">
        <f t="shared" si="341"/>
        <v>1.0220231938040798</v>
      </c>
      <c r="X1344" s="5">
        <f t="shared" si="342"/>
        <v>1</v>
      </c>
      <c r="Y1344" s="5">
        <f t="shared" si="343"/>
        <v>1.0093533506048022</v>
      </c>
      <c r="Z1344" s="5">
        <f t="shared" si="344"/>
        <v>1</v>
      </c>
      <c r="AA1344" s="5">
        <f t="shared" si="345"/>
        <v>1</v>
      </c>
      <c r="AB1344" s="5">
        <f t="shared" si="346"/>
        <v>1</v>
      </c>
      <c r="AC1344" s="5">
        <f t="shared" si="347"/>
        <v>1</v>
      </c>
      <c r="AD1344" s="5">
        <f t="shared" si="348"/>
        <v>1</v>
      </c>
    </row>
    <row r="1345" spans="15:30" x14ac:dyDescent="0.2">
      <c r="O1345" s="6">
        <f t="shared" si="333"/>
        <v>135.18999999999662</v>
      </c>
      <c r="P1345" s="6">
        <f t="shared" si="334"/>
        <v>135.19999999999661</v>
      </c>
      <c r="Q1345" s="5">
        <f t="shared" si="335"/>
        <v>1.0092615656736699</v>
      </c>
      <c r="R1345" s="5">
        <f t="shared" si="336"/>
        <v>1.0092615656736699</v>
      </c>
      <c r="S1345" s="5">
        <f t="shared" si="337"/>
        <v>1.0175676699930105</v>
      </c>
      <c r="T1345" s="5">
        <f t="shared" si="338"/>
        <v>1.0218930726083593</v>
      </c>
      <c r="U1345" s="5">
        <f t="shared" si="339"/>
        <v>1.0218930726083593</v>
      </c>
      <c r="V1345" s="5">
        <f t="shared" si="340"/>
        <v>1.0218930726083593</v>
      </c>
      <c r="W1345" s="5">
        <f t="shared" si="341"/>
        <v>1.0218930726083593</v>
      </c>
      <c r="X1345" s="5">
        <f t="shared" si="342"/>
        <v>1</v>
      </c>
      <c r="Y1345" s="5">
        <f t="shared" si="343"/>
        <v>1.0092615656736699</v>
      </c>
      <c r="Z1345" s="5">
        <f t="shared" si="344"/>
        <v>1</v>
      </c>
      <c r="AA1345" s="5">
        <f t="shared" si="345"/>
        <v>1</v>
      </c>
      <c r="AB1345" s="5">
        <f t="shared" si="346"/>
        <v>1</v>
      </c>
      <c r="AC1345" s="5">
        <f t="shared" si="347"/>
        <v>1</v>
      </c>
      <c r="AD1345" s="5">
        <f t="shared" si="348"/>
        <v>1</v>
      </c>
    </row>
    <row r="1346" spans="15:30" x14ac:dyDescent="0.2">
      <c r="O1346" s="6">
        <f t="shared" si="333"/>
        <v>135.28999999999661</v>
      </c>
      <c r="P1346" s="6">
        <f t="shared" si="334"/>
        <v>135.2999999999966</v>
      </c>
      <c r="Q1346" s="5">
        <f t="shared" si="335"/>
        <v>1.0091703068607287</v>
      </c>
      <c r="R1346" s="5">
        <f t="shared" si="336"/>
        <v>1.0091703068607287</v>
      </c>
      <c r="S1346" s="5">
        <f t="shared" si="337"/>
        <v>1.01744753745646</v>
      </c>
      <c r="T1346" s="5">
        <f t="shared" si="338"/>
        <v>1.0217634450583695</v>
      </c>
      <c r="U1346" s="5">
        <f t="shared" si="339"/>
        <v>1.0217634450583695</v>
      </c>
      <c r="V1346" s="5">
        <f t="shared" si="340"/>
        <v>1.0217634450583695</v>
      </c>
      <c r="W1346" s="5">
        <f t="shared" si="341"/>
        <v>1.0217634450583695</v>
      </c>
      <c r="X1346" s="5">
        <f t="shared" si="342"/>
        <v>1</v>
      </c>
      <c r="Y1346" s="5">
        <f t="shared" si="343"/>
        <v>1.0091703068607287</v>
      </c>
      <c r="Z1346" s="5">
        <f t="shared" si="344"/>
        <v>1</v>
      </c>
      <c r="AA1346" s="5">
        <f t="shared" si="345"/>
        <v>1</v>
      </c>
      <c r="AB1346" s="5">
        <f t="shared" si="346"/>
        <v>1</v>
      </c>
      <c r="AC1346" s="5">
        <f t="shared" si="347"/>
        <v>1</v>
      </c>
      <c r="AD1346" s="5">
        <f t="shared" si="348"/>
        <v>1</v>
      </c>
    </row>
    <row r="1347" spans="15:30" x14ac:dyDescent="0.2">
      <c r="O1347" s="6">
        <f t="shared" ref="O1347:O1410" si="349">P1347-0.01</f>
        <v>135.3899999999966</v>
      </c>
      <c r="P1347" s="6">
        <f t="shared" si="334"/>
        <v>135.3999999999966</v>
      </c>
      <c r="Q1347" s="5">
        <f t="shared" si="335"/>
        <v>1.0090795729274915</v>
      </c>
      <c r="R1347" s="5">
        <f t="shared" si="336"/>
        <v>1.0090795729274915</v>
      </c>
      <c r="S1347" s="5">
        <f t="shared" si="337"/>
        <v>1.0173279159228517</v>
      </c>
      <c r="T1347" s="5">
        <f t="shared" si="338"/>
        <v>1.0216343099843093</v>
      </c>
      <c r="U1347" s="5">
        <f t="shared" si="339"/>
        <v>1.0216343099843093</v>
      </c>
      <c r="V1347" s="5">
        <f t="shared" si="340"/>
        <v>1.0216343099843093</v>
      </c>
      <c r="W1347" s="5">
        <f t="shared" si="341"/>
        <v>1.0216343099843093</v>
      </c>
      <c r="X1347" s="5">
        <f t="shared" si="342"/>
        <v>1</v>
      </c>
      <c r="Y1347" s="5">
        <f t="shared" si="343"/>
        <v>1.0090795729274915</v>
      </c>
      <c r="Z1347" s="5">
        <f t="shared" si="344"/>
        <v>1</v>
      </c>
      <c r="AA1347" s="5">
        <f t="shared" si="345"/>
        <v>1</v>
      </c>
      <c r="AB1347" s="5">
        <f t="shared" si="346"/>
        <v>1</v>
      </c>
      <c r="AC1347" s="5">
        <f t="shared" si="347"/>
        <v>1</v>
      </c>
      <c r="AD1347" s="5">
        <f t="shared" si="348"/>
        <v>1</v>
      </c>
    </row>
    <row r="1348" spans="15:30" x14ac:dyDescent="0.2">
      <c r="O1348" s="6">
        <f t="shared" si="349"/>
        <v>135.4899999999966</v>
      </c>
      <c r="P1348" s="6">
        <f t="shared" ref="P1348:P1411" si="350">P1347+0.1</f>
        <v>135.49999999999659</v>
      </c>
      <c r="Q1348" s="5">
        <f t="shared" ref="Q1348:Q1411" si="351">IF($P1348&gt;=$D$5,1,10^($C$5*LOG(MAX($P1348,$E$5)/$D$5)^2))</f>
        <v>1.0089893626396063</v>
      </c>
      <c r="R1348" s="5">
        <f t="shared" ref="R1348:R1411" si="352">IF($P1348&gt;=$D$6,1,10^($C$6*LOG(MAX($P1348,$E$6)/$D$6)^2))</f>
        <v>1.0089893626396063</v>
      </c>
      <c r="S1348" s="5">
        <f t="shared" ref="S1348:S1411" si="353">IF($P1348&gt;=$D$7,1,10^($C$7*LOG(MAX($P1348,$E$7)/$D$7)^2))</f>
        <v>1.017208804180648</v>
      </c>
      <c r="T1348" s="5">
        <f t="shared" ref="T1348:T1411" si="354">IF($P1348&gt;=$D$8,1,10^($C$8*LOG(MAX($P1348,$E$8)/$D$8)^2))</f>
        <v>1.021505666220188</v>
      </c>
      <c r="U1348" s="5">
        <f t="shared" ref="U1348:U1411" si="355">IF($P1348&gt;=$D$9,1,10^($C$9*LOG(MAX($P1348,$E$9)/$D$9)^2))</f>
        <v>1.021505666220188</v>
      </c>
      <c r="V1348" s="5">
        <f t="shared" ref="V1348:V1411" si="356">IF($P1348&gt;=$D$10,1,10^($C$10*LOG(MAX($P1348,$E$10)/$D$10)^2))</f>
        <v>1.021505666220188</v>
      </c>
      <c r="W1348" s="5">
        <f t="shared" ref="W1348:W1411" si="357">IF($P1348&gt;=$D$11,1,10^($C$11*LOG(MAX($P1348,$E$11)/$D$11)^2))</f>
        <v>1.021505666220188</v>
      </c>
      <c r="X1348" s="5">
        <f t="shared" ref="X1348:X1411" si="358">IF($P1348&gt;=$H1350,1,10^($G$5*LOG(MAX($P1348,$I$5)/$H$5)^2))</f>
        <v>1</v>
      </c>
      <c r="Y1348" s="5">
        <f t="shared" ref="Y1348:Y1411" si="359">IF($P1348&gt;=$H$6,1,10^($G$6*LOG(MAX($P1348,$I$6)/$H$6)^2))</f>
        <v>1.0089893626396063</v>
      </c>
      <c r="Z1348" s="5">
        <f t="shared" ref="Z1348:Z1411" si="360">IF($P1348&gt;=$H$7,1,10^($G$7*LOG(MAX($P1348,$I$7)/$H$7)^2))</f>
        <v>1</v>
      </c>
      <c r="AA1348" s="5">
        <f t="shared" ref="AA1348:AA1411" si="361">IF(P1348&gt;=$H$8,1,10^($G$8*LOG(MAX($P1348,$I$8)/$H$8)^2))</f>
        <v>1</v>
      </c>
      <c r="AB1348" s="5">
        <f t="shared" ref="AB1348:AB1411" si="362">IF($P1348&gt;=$H$9,1,10^($G$9*LOG(MAX($P1348,$I$9)/$H$9)^2))</f>
        <v>1</v>
      </c>
      <c r="AC1348" s="5">
        <f t="shared" ref="AC1348:AC1411" si="363">IF($P1348&gt;=$H$10,1,10^($G$10*LOG(MAX($P1348,$I$10)/$H$10)^2))</f>
        <v>1</v>
      </c>
      <c r="AD1348" s="5">
        <f t="shared" ref="AD1348:AD1411" si="364">IF($P1348&gt;=$H$11,1,10^($G$11*LOG(MAX($P1348,$I$11)/$H$11)^2))</f>
        <v>1</v>
      </c>
    </row>
    <row r="1349" spans="15:30" x14ac:dyDescent="0.2">
      <c r="O1349" s="6">
        <f t="shared" si="349"/>
        <v>135.58999999999659</v>
      </c>
      <c r="P1349" s="6">
        <f t="shared" si="350"/>
        <v>135.59999999999658</v>
      </c>
      <c r="Q1349" s="5">
        <f t="shared" si="351"/>
        <v>1.0088996747668386</v>
      </c>
      <c r="R1349" s="5">
        <f t="shared" si="352"/>
        <v>1.0088996747668386</v>
      </c>
      <c r="S1349" s="5">
        <f t="shared" si="353"/>
        <v>1.0170902010222971</v>
      </c>
      <c r="T1349" s="5">
        <f t="shared" si="354"/>
        <v>1.0213775126038096</v>
      </c>
      <c r="U1349" s="5">
        <f t="shared" si="355"/>
        <v>1.0213775126038096</v>
      </c>
      <c r="V1349" s="5">
        <f t="shared" si="356"/>
        <v>1.0213775126038096</v>
      </c>
      <c r="W1349" s="5">
        <f t="shared" si="357"/>
        <v>1.0213775126038096</v>
      </c>
      <c r="X1349" s="5">
        <f t="shared" si="358"/>
        <v>1</v>
      </c>
      <c r="Y1349" s="5">
        <f t="shared" si="359"/>
        <v>1.0088996747668386</v>
      </c>
      <c r="Z1349" s="5">
        <f t="shared" si="360"/>
        <v>1</v>
      </c>
      <c r="AA1349" s="5">
        <f t="shared" si="361"/>
        <v>1</v>
      </c>
      <c r="AB1349" s="5">
        <f t="shared" si="362"/>
        <v>1</v>
      </c>
      <c r="AC1349" s="5">
        <f t="shared" si="363"/>
        <v>1</v>
      </c>
      <c r="AD1349" s="5">
        <f t="shared" si="364"/>
        <v>1</v>
      </c>
    </row>
    <row r="1350" spans="15:30" x14ac:dyDescent="0.2">
      <c r="O1350" s="6">
        <f t="shared" si="349"/>
        <v>135.68999999999659</v>
      </c>
      <c r="P1350" s="6">
        <f t="shared" si="350"/>
        <v>135.69999999999658</v>
      </c>
      <c r="Q1350" s="5">
        <f t="shared" si="351"/>
        <v>1.0088105080830556</v>
      </c>
      <c r="R1350" s="5">
        <f t="shared" si="352"/>
        <v>1.0088105080830556</v>
      </c>
      <c r="S1350" s="5">
        <f t="shared" si="353"/>
        <v>1.0169721052442156</v>
      </c>
      <c r="T1350" s="5">
        <f t="shared" si="354"/>
        <v>1.0212498479767571</v>
      </c>
      <c r="U1350" s="5">
        <f t="shared" si="355"/>
        <v>1.0212498479767571</v>
      </c>
      <c r="V1350" s="5">
        <f t="shared" si="356"/>
        <v>1.0212498479767571</v>
      </c>
      <c r="W1350" s="5">
        <f t="shared" si="357"/>
        <v>1.0212498479767571</v>
      </c>
      <c r="X1350" s="5">
        <f t="shared" si="358"/>
        <v>1</v>
      </c>
      <c r="Y1350" s="5">
        <f t="shared" si="359"/>
        <v>1.0088105080830556</v>
      </c>
      <c r="Z1350" s="5">
        <f t="shared" si="360"/>
        <v>1</v>
      </c>
      <c r="AA1350" s="5">
        <f t="shared" si="361"/>
        <v>1</v>
      </c>
      <c r="AB1350" s="5">
        <f t="shared" si="362"/>
        <v>1</v>
      </c>
      <c r="AC1350" s="5">
        <f t="shared" si="363"/>
        <v>1</v>
      </c>
      <c r="AD1350" s="5">
        <f t="shared" si="364"/>
        <v>1</v>
      </c>
    </row>
    <row r="1351" spans="15:30" x14ac:dyDescent="0.2">
      <c r="O1351" s="6">
        <f t="shared" si="349"/>
        <v>135.78999999999658</v>
      </c>
      <c r="P1351" s="6">
        <f t="shared" si="350"/>
        <v>135.79999999999657</v>
      </c>
      <c r="Q1351" s="5">
        <f t="shared" si="351"/>
        <v>1.0087218613662083</v>
      </c>
      <c r="R1351" s="5">
        <f t="shared" si="352"/>
        <v>1.0087218613662083</v>
      </c>
      <c r="S1351" s="5">
        <f t="shared" si="353"/>
        <v>1.0168545156467734</v>
      </c>
      <c r="T1351" s="5">
        <f t="shared" si="354"/>
        <v>1.0211226711843784</v>
      </c>
      <c r="U1351" s="5">
        <f t="shared" si="355"/>
        <v>1.0211226711843784</v>
      </c>
      <c r="V1351" s="5">
        <f t="shared" si="356"/>
        <v>1.0211226711843784</v>
      </c>
      <c r="W1351" s="5">
        <f t="shared" si="357"/>
        <v>1.0211226711843784</v>
      </c>
      <c r="X1351" s="5">
        <f t="shared" si="358"/>
        <v>1</v>
      </c>
      <c r="Y1351" s="5">
        <f t="shared" si="359"/>
        <v>1.0087218613662083</v>
      </c>
      <c r="Z1351" s="5">
        <f t="shared" si="360"/>
        <v>1</v>
      </c>
      <c r="AA1351" s="5">
        <f t="shared" si="361"/>
        <v>1</v>
      </c>
      <c r="AB1351" s="5">
        <f t="shared" si="362"/>
        <v>1</v>
      </c>
      <c r="AC1351" s="5">
        <f t="shared" si="363"/>
        <v>1</v>
      </c>
      <c r="AD1351" s="5">
        <f t="shared" si="364"/>
        <v>1</v>
      </c>
    </row>
    <row r="1352" spans="15:30" x14ac:dyDescent="0.2">
      <c r="O1352" s="6">
        <f t="shared" si="349"/>
        <v>135.88999999999658</v>
      </c>
      <c r="P1352" s="6">
        <f t="shared" si="350"/>
        <v>135.89999999999657</v>
      </c>
      <c r="Q1352" s="5">
        <f t="shared" si="351"/>
        <v>1.0086337333983149</v>
      </c>
      <c r="R1352" s="5">
        <f t="shared" si="352"/>
        <v>1.0086337333983149</v>
      </c>
      <c r="S1352" s="5">
        <f t="shared" si="353"/>
        <v>1.0167374310342774</v>
      </c>
      <c r="T1352" s="5">
        <f t="shared" si="354"/>
        <v>1.0209959810757694</v>
      </c>
      <c r="U1352" s="5">
        <f t="shared" si="355"/>
        <v>1.0209959810757694</v>
      </c>
      <c r="V1352" s="5">
        <f t="shared" si="356"/>
        <v>1.0209959810757694</v>
      </c>
      <c r="W1352" s="5">
        <f t="shared" si="357"/>
        <v>1.0209959810757694</v>
      </c>
      <c r="X1352" s="5">
        <f t="shared" si="358"/>
        <v>1</v>
      </c>
      <c r="Y1352" s="5">
        <f t="shared" si="359"/>
        <v>1.0086337333983149</v>
      </c>
      <c r="Z1352" s="5">
        <f t="shared" si="360"/>
        <v>1</v>
      </c>
      <c r="AA1352" s="5">
        <f t="shared" si="361"/>
        <v>1</v>
      </c>
      <c r="AB1352" s="5">
        <f t="shared" si="362"/>
        <v>1</v>
      </c>
      <c r="AC1352" s="5">
        <f t="shared" si="363"/>
        <v>1</v>
      </c>
      <c r="AD1352" s="5">
        <f t="shared" si="364"/>
        <v>1</v>
      </c>
    </row>
    <row r="1353" spans="15:30" x14ac:dyDescent="0.2">
      <c r="O1353" s="6">
        <f t="shared" si="349"/>
        <v>135.98999999999657</v>
      </c>
      <c r="P1353" s="6">
        <f t="shared" si="350"/>
        <v>135.99999999999656</v>
      </c>
      <c r="Q1353" s="5">
        <f t="shared" si="351"/>
        <v>1.0085461229654449</v>
      </c>
      <c r="R1353" s="5">
        <f t="shared" si="352"/>
        <v>1.0085461229654449</v>
      </c>
      <c r="S1353" s="5">
        <f t="shared" si="353"/>
        <v>1.016620850214955</v>
      </c>
      <c r="T1353" s="5">
        <f t="shared" si="354"/>
        <v>1.0208697765037604</v>
      </c>
      <c r="U1353" s="5">
        <f t="shared" si="355"/>
        <v>1.0208697765037604</v>
      </c>
      <c r="V1353" s="5">
        <f t="shared" si="356"/>
        <v>1.0208697765037604</v>
      </c>
      <c r="W1353" s="5">
        <f t="shared" si="357"/>
        <v>1.0208697765037604</v>
      </c>
      <c r="X1353" s="5">
        <f t="shared" si="358"/>
        <v>1</v>
      </c>
      <c r="Y1353" s="5">
        <f t="shared" si="359"/>
        <v>1.0085461229654449</v>
      </c>
      <c r="Z1353" s="5">
        <f t="shared" si="360"/>
        <v>1</v>
      </c>
      <c r="AA1353" s="5">
        <f t="shared" si="361"/>
        <v>1</v>
      </c>
      <c r="AB1353" s="5">
        <f t="shared" si="362"/>
        <v>1</v>
      </c>
      <c r="AC1353" s="5">
        <f t="shared" si="363"/>
        <v>1</v>
      </c>
      <c r="AD1353" s="5">
        <f t="shared" si="364"/>
        <v>1</v>
      </c>
    </row>
    <row r="1354" spans="15:30" x14ac:dyDescent="0.2">
      <c r="O1354" s="6">
        <f t="shared" si="349"/>
        <v>136.08999999999656</v>
      </c>
      <c r="P1354" s="6">
        <f t="shared" si="350"/>
        <v>136.09999999999656</v>
      </c>
      <c r="Q1354" s="5">
        <f t="shared" si="351"/>
        <v>1.0084590288577009</v>
      </c>
      <c r="R1354" s="5">
        <f t="shared" si="352"/>
        <v>1.0084590288577009</v>
      </c>
      <c r="S1354" s="5">
        <f t="shared" si="353"/>
        <v>1.0165047720009384</v>
      </c>
      <c r="T1354" s="5">
        <f t="shared" si="354"/>
        <v>1.0207440563249006</v>
      </c>
      <c r="U1354" s="5">
        <f t="shared" si="355"/>
        <v>1.0207440563249006</v>
      </c>
      <c r="V1354" s="5">
        <f t="shared" si="356"/>
        <v>1.0207440563249006</v>
      </c>
      <c r="W1354" s="5">
        <f t="shared" si="357"/>
        <v>1.0207440563249006</v>
      </c>
      <c r="X1354" s="5">
        <f t="shared" si="358"/>
        <v>1</v>
      </c>
      <c r="Y1354" s="5">
        <f t="shared" si="359"/>
        <v>1.0084590288577009</v>
      </c>
      <c r="Z1354" s="5">
        <f t="shared" si="360"/>
        <v>1</v>
      </c>
      <c r="AA1354" s="5">
        <f t="shared" si="361"/>
        <v>1</v>
      </c>
      <c r="AB1354" s="5">
        <f t="shared" si="362"/>
        <v>1</v>
      </c>
      <c r="AC1354" s="5">
        <f t="shared" si="363"/>
        <v>1</v>
      </c>
      <c r="AD1354" s="5">
        <f t="shared" si="364"/>
        <v>1</v>
      </c>
    </row>
    <row r="1355" spans="15:30" x14ac:dyDescent="0.2">
      <c r="O1355" s="6">
        <f t="shared" si="349"/>
        <v>136.18999999999656</v>
      </c>
      <c r="P1355" s="6">
        <f t="shared" si="350"/>
        <v>136.19999999999655</v>
      </c>
      <c r="Q1355" s="5">
        <f t="shared" si="351"/>
        <v>1.0083724498692037</v>
      </c>
      <c r="R1355" s="5">
        <f t="shared" si="352"/>
        <v>1.0083724498692037</v>
      </c>
      <c r="S1355" s="5">
        <f t="shared" si="353"/>
        <v>1.0163891952082493</v>
      </c>
      <c r="T1355" s="5">
        <f t="shared" si="354"/>
        <v>1.020618819399443</v>
      </c>
      <c r="U1355" s="5">
        <f t="shared" si="355"/>
        <v>1.020618819399443</v>
      </c>
      <c r="V1355" s="5">
        <f t="shared" si="356"/>
        <v>1.020618819399443</v>
      </c>
      <c r="W1355" s="5">
        <f t="shared" si="357"/>
        <v>1.020618819399443</v>
      </c>
      <c r="X1355" s="5">
        <f t="shared" si="358"/>
        <v>1</v>
      </c>
      <c r="Y1355" s="5">
        <f t="shared" si="359"/>
        <v>1.0083724498692037</v>
      </c>
      <c r="Z1355" s="5">
        <f t="shared" si="360"/>
        <v>1</v>
      </c>
      <c r="AA1355" s="5">
        <f t="shared" si="361"/>
        <v>1</v>
      </c>
      <c r="AB1355" s="5">
        <f t="shared" si="362"/>
        <v>1</v>
      </c>
      <c r="AC1355" s="5">
        <f t="shared" si="363"/>
        <v>1</v>
      </c>
      <c r="AD1355" s="5">
        <f t="shared" si="364"/>
        <v>1</v>
      </c>
    </row>
    <row r="1356" spans="15:30" x14ac:dyDescent="0.2">
      <c r="O1356" s="6">
        <f t="shared" si="349"/>
        <v>136.28999999999655</v>
      </c>
      <c r="P1356" s="6">
        <f t="shared" si="350"/>
        <v>136.29999999999654</v>
      </c>
      <c r="Q1356" s="5">
        <f t="shared" si="351"/>
        <v>1.0082863847980748</v>
      </c>
      <c r="R1356" s="5">
        <f t="shared" si="352"/>
        <v>1.0082863847980748</v>
      </c>
      <c r="S1356" s="5">
        <f t="shared" si="353"/>
        <v>1.0162741186567823</v>
      </c>
      <c r="T1356" s="5">
        <f t="shared" si="354"/>
        <v>1.0204940645913292</v>
      </c>
      <c r="U1356" s="5">
        <f t="shared" si="355"/>
        <v>1.0204940645913292</v>
      </c>
      <c r="V1356" s="5">
        <f t="shared" si="356"/>
        <v>1.0204940645913292</v>
      </c>
      <c r="W1356" s="5">
        <f t="shared" si="357"/>
        <v>1.0204940645913292</v>
      </c>
      <c r="X1356" s="5">
        <f t="shared" si="358"/>
        <v>1</v>
      </c>
      <c r="Y1356" s="5">
        <f t="shared" si="359"/>
        <v>1.0082863847980748</v>
      </c>
      <c r="Z1356" s="5">
        <f t="shared" si="360"/>
        <v>1</v>
      </c>
      <c r="AA1356" s="5">
        <f t="shared" si="361"/>
        <v>1</v>
      </c>
      <c r="AB1356" s="5">
        <f t="shared" si="362"/>
        <v>1</v>
      </c>
      <c r="AC1356" s="5">
        <f t="shared" si="363"/>
        <v>1</v>
      </c>
      <c r="AD1356" s="5">
        <f t="shared" si="364"/>
        <v>1</v>
      </c>
    </row>
    <row r="1357" spans="15:30" x14ac:dyDescent="0.2">
      <c r="O1357" s="6">
        <f t="shared" si="349"/>
        <v>136.38999999999655</v>
      </c>
      <c r="P1357" s="6">
        <f t="shared" si="350"/>
        <v>136.39999999999654</v>
      </c>
      <c r="Q1357" s="5">
        <f t="shared" si="351"/>
        <v>1.0082008324464198</v>
      </c>
      <c r="R1357" s="5">
        <f t="shared" si="352"/>
        <v>1.0082008324464198</v>
      </c>
      <c r="S1357" s="5">
        <f t="shared" si="353"/>
        <v>1.0161595411702899</v>
      </c>
      <c r="T1357" s="5">
        <f t="shared" si="354"/>
        <v>1.0203697907681755</v>
      </c>
      <c r="U1357" s="5">
        <f t="shared" si="355"/>
        <v>1.0203697907681755</v>
      </c>
      <c r="V1357" s="5">
        <f t="shared" si="356"/>
        <v>1.0203697907681755</v>
      </c>
      <c r="W1357" s="5">
        <f t="shared" si="357"/>
        <v>1.0203697907681755</v>
      </c>
      <c r="X1357" s="5">
        <f t="shared" si="358"/>
        <v>1</v>
      </c>
      <c r="Y1357" s="5">
        <f t="shared" si="359"/>
        <v>1.0082008324464198</v>
      </c>
      <c r="Z1357" s="5">
        <f t="shared" si="360"/>
        <v>1</v>
      </c>
      <c r="AA1357" s="5">
        <f t="shared" si="361"/>
        <v>1</v>
      </c>
      <c r="AB1357" s="5">
        <f t="shared" si="362"/>
        <v>1</v>
      </c>
      <c r="AC1357" s="5">
        <f t="shared" si="363"/>
        <v>1</v>
      </c>
      <c r="AD1357" s="5">
        <f t="shared" si="364"/>
        <v>1</v>
      </c>
    </row>
    <row r="1358" spans="15:30" x14ac:dyDescent="0.2">
      <c r="O1358" s="6">
        <f t="shared" si="349"/>
        <v>136.48999999999654</v>
      </c>
      <c r="P1358" s="6">
        <f t="shared" si="350"/>
        <v>136.49999999999653</v>
      </c>
      <c r="Q1358" s="5">
        <f t="shared" si="351"/>
        <v>1.0081157916203127</v>
      </c>
      <c r="R1358" s="5">
        <f t="shared" si="352"/>
        <v>1.0081157916203127</v>
      </c>
      <c r="S1358" s="5">
        <f t="shared" si="353"/>
        <v>1.0160454615763663</v>
      </c>
      <c r="T1358" s="5">
        <f t="shared" si="354"/>
        <v>1.0202459968012574</v>
      </c>
      <c r="U1358" s="5">
        <f t="shared" si="355"/>
        <v>1.0202459968012574</v>
      </c>
      <c r="V1358" s="5">
        <f t="shared" si="356"/>
        <v>1.0202459968012574</v>
      </c>
      <c r="W1358" s="5">
        <f t="shared" si="357"/>
        <v>1.0202459968012574</v>
      </c>
      <c r="X1358" s="5">
        <f t="shared" si="358"/>
        <v>1</v>
      </c>
      <c r="Y1358" s="5">
        <f t="shared" si="359"/>
        <v>1.0081157916203127</v>
      </c>
      <c r="Z1358" s="5">
        <f t="shared" si="360"/>
        <v>1</v>
      </c>
      <c r="AA1358" s="5">
        <f t="shared" si="361"/>
        <v>1</v>
      </c>
      <c r="AB1358" s="5">
        <f t="shared" si="362"/>
        <v>1</v>
      </c>
      <c r="AC1358" s="5">
        <f t="shared" si="363"/>
        <v>1</v>
      </c>
      <c r="AD1358" s="5">
        <f t="shared" si="364"/>
        <v>1</v>
      </c>
    </row>
    <row r="1359" spans="15:30" x14ac:dyDescent="0.2">
      <c r="O1359" s="6">
        <f t="shared" si="349"/>
        <v>136.58999999999654</v>
      </c>
      <c r="P1359" s="6">
        <f t="shared" si="350"/>
        <v>136.59999999999653</v>
      </c>
      <c r="Q1359" s="5">
        <f t="shared" si="351"/>
        <v>1.0080312611297804</v>
      </c>
      <c r="R1359" s="5">
        <f t="shared" si="352"/>
        <v>1.0080312611297804</v>
      </c>
      <c r="S1359" s="5">
        <f t="shared" si="353"/>
        <v>1.015931878706432</v>
      </c>
      <c r="T1359" s="5">
        <f t="shared" si="354"/>
        <v>1.0201226815654951</v>
      </c>
      <c r="U1359" s="5">
        <f t="shared" si="355"/>
        <v>1.0201226815654951</v>
      </c>
      <c r="V1359" s="5">
        <f t="shared" si="356"/>
        <v>1.0201226815654951</v>
      </c>
      <c r="W1359" s="5">
        <f t="shared" si="357"/>
        <v>1.0201226815654951</v>
      </c>
      <c r="X1359" s="5">
        <f t="shared" si="358"/>
        <v>1</v>
      </c>
      <c r="Y1359" s="5">
        <f t="shared" si="359"/>
        <v>1.0080312611297804</v>
      </c>
      <c r="Z1359" s="5">
        <f t="shared" si="360"/>
        <v>1</v>
      </c>
      <c r="AA1359" s="5">
        <f t="shared" si="361"/>
        <v>1</v>
      </c>
      <c r="AB1359" s="5">
        <f t="shared" si="362"/>
        <v>1</v>
      </c>
      <c r="AC1359" s="5">
        <f t="shared" si="363"/>
        <v>1</v>
      </c>
      <c r="AD1359" s="5">
        <f t="shared" si="364"/>
        <v>1</v>
      </c>
    </row>
    <row r="1360" spans="15:30" x14ac:dyDescent="0.2">
      <c r="O1360" s="6">
        <f t="shared" si="349"/>
        <v>136.68999999999653</v>
      </c>
      <c r="P1360" s="6">
        <f t="shared" si="350"/>
        <v>136.69999999999652</v>
      </c>
      <c r="Q1360" s="5">
        <f t="shared" si="351"/>
        <v>1.0079472397887839</v>
      </c>
      <c r="R1360" s="5">
        <f t="shared" si="352"/>
        <v>1.0079472397887839</v>
      </c>
      <c r="S1360" s="5">
        <f t="shared" si="353"/>
        <v>1.0158187913957188</v>
      </c>
      <c r="T1360" s="5">
        <f t="shared" si="354"/>
        <v>1.0199998439394393</v>
      </c>
      <c r="U1360" s="5">
        <f t="shared" si="355"/>
        <v>1.0199998439394393</v>
      </c>
      <c r="V1360" s="5">
        <f t="shared" si="356"/>
        <v>1.0199998439394393</v>
      </c>
      <c r="W1360" s="5">
        <f t="shared" si="357"/>
        <v>1.0199998439394393</v>
      </c>
      <c r="X1360" s="5">
        <f t="shared" si="358"/>
        <v>1</v>
      </c>
      <c r="Y1360" s="5">
        <f t="shared" si="359"/>
        <v>1.0079472397887839</v>
      </c>
      <c r="Z1360" s="5">
        <f t="shared" si="360"/>
        <v>1</v>
      </c>
      <c r="AA1360" s="5">
        <f t="shared" si="361"/>
        <v>1</v>
      </c>
      <c r="AB1360" s="5">
        <f t="shared" si="362"/>
        <v>1</v>
      </c>
      <c r="AC1360" s="5">
        <f t="shared" si="363"/>
        <v>1</v>
      </c>
      <c r="AD1360" s="5">
        <f t="shared" si="364"/>
        <v>1</v>
      </c>
    </row>
    <row r="1361" spans="15:30" x14ac:dyDescent="0.2">
      <c r="O1361" s="6">
        <f t="shared" si="349"/>
        <v>136.78999999999652</v>
      </c>
      <c r="P1361" s="6">
        <f t="shared" si="350"/>
        <v>136.79999999999652</v>
      </c>
      <c r="Q1361" s="5">
        <f t="shared" si="351"/>
        <v>1.0078637264152053</v>
      </c>
      <c r="R1361" s="5">
        <f t="shared" si="352"/>
        <v>1.0078637264152053</v>
      </c>
      <c r="S1361" s="5">
        <f t="shared" si="353"/>
        <v>1.0157061984832543</v>
      </c>
      <c r="T1361" s="5">
        <f t="shared" si="354"/>
        <v>1.0198774828052559</v>
      </c>
      <c r="U1361" s="5">
        <f t="shared" si="355"/>
        <v>1.0198774828052559</v>
      </c>
      <c r="V1361" s="5">
        <f t="shared" si="356"/>
        <v>1.0198774828052559</v>
      </c>
      <c r="W1361" s="5">
        <f t="shared" si="357"/>
        <v>1.0198774828052559</v>
      </c>
      <c r="X1361" s="5">
        <f t="shared" si="358"/>
        <v>1</v>
      </c>
      <c r="Y1361" s="5">
        <f t="shared" si="359"/>
        <v>1.0078637264152053</v>
      </c>
      <c r="Z1361" s="5">
        <f t="shared" si="360"/>
        <v>1</v>
      </c>
      <c r="AA1361" s="5">
        <f t="shared" si="361"/>
        <v>1</v>
      </c>
      <c r="AB1361" s="5">
        <f t="shared" si="362"/>
        <v>1</v>
      </c>
      <c r="AC1361" s="5">
        <f t="shared" si="363"/>
        <v>1</v>
      </c>
      <c r="AD1361" s="5">
        <f t="shared" si="364"/>
        <v>1</v>
      </c>
    </row>
    <row r="1362" spans="15:30" x14ac:dyDescent="0.2">
      <c r="O1362" s="6">
        <f t="shared" si="349"/>
        <v>136.88999999999652</v>
      </c>
      <c r="P1362" s="6">
        <f t="shared" si="350"/>
        <v>136.89999999999651</v>
      </c>
      <c r="Q1362" s="5">
        <f t="shared" si="351"/>
        <v>1.00778071983083</v>
      </c>
      <c r="R1362" s="5">
        <f t="shared" si="352"/>
        <v>1.00778071983083</v>
      </c>
      <c r="S1362" s="5">
        <f t="shared" si="353"/>
        <v>1.0155940988118453</v>
      </c>
      <c r="T1362" s="5">
        <f t="shared" si="354"/>
        <v>1.0197555970487124</v>
      </c>
      <c r="U1362" s="5">
        <f t="shared" si="355"/>
        <v>1.0197555970487124</v>
      </c>
      <c r="V1362" s="5">
        <f t="shared" si="356"/>
        <v>1.0197555970487124</v>
      </c>
      <c r="W1362" s="5">
        <f t="shared" si="357"/>
        <v>1.0197555970487124</v>
      </c>
      <c r="X1362" s="5">
        <f t="shared" si="358"/>
        <v>1</v>
      </c>
      <c r="Y1362" s="5">
        <f t="shared" si="359"/>
        <v>1.00778071983083</v>
      </c>
      <c r="Z1362" s="5">
        <f t="shared" si="360"/>
        <v>1</v>
      </c>
      <c r="AA1362" s="5">
        <f t="shared" si="361"/>
        <v>1</v>
      </c>
      <c r="AB1362" s="5">
        <f t="shared" si="362"/>
        <v>1</v>
      </c>
      <c r="AC1362" s="5">
        <f t="shared" si="363"/>
        <v>1</v>
      </c>
      <c r="AD1362" s="5">
        <f t="shared" si="364"/>
        <v>1</v>
      </c>
    </row>
    <row r="1363" spans="15:30" x14ac:dyDescent="0.2">
      <c r="O1363" s="6">
        <f t="shared" si="349"/>
        <v>136.98999999999651</v>
      </c>
      <c r="P1363" s="6">
        <f t="shared" si="350"/>
        <v>136.9999999999965</v>
      </c>
      <c r="Q1363" s="5">
        <f t="shared" si="351"/>
        <v>1.0076982188613308</v>
      </c>
      <c r="R1363" s="5">
        <f t="shared" si="352"/>
        <v>1.0076982188613308</v>
      </c>
      <c r="S1363" s="5">
        <f t="shared" si="353"/>
        <v>1.0154824912280644</v>
      </c>
      <c r="T1363" s="5">
        <f t="shared" si="354"/>
        <v>1.0196341855591626</v>
      </c>
      <c r="U1363" s="5">
        <f t="shared" si="355"/>
        <v>1.0196341855591626</v>
      </c>
      <c r="V1363" s="5">
        <f t="shared" si="356"/>
        <v>1.0196341855591626</v>
      </c>
      <c r="W1363" s="5">
        <f t="shared" si="357"/>
        <v>1.0196341855591626</v>
      </c>
      <c r="X1363" s="5">
        <f t="shared" si="358"/>
        <v>1</v>
      </c>
      <c r="Y1363" s="5">
        <f t="shared" si="359"/>
        <v>1.0076982188613308</v>
      </c>
      <c r="Z1363" s="5">
        <f t="shared" si="360"/>
        <v>1</v>
      </c>
      <c r="AA1363" s="5">
        <f t="shared" si="361"/>
        <v>1</v>
      </c>
      <c r="AB1363" s="5">
        <f t="shared" si="362"/>
        <v>1</v>
      </c>
      <c r="AC1363" s="5">
        <f t="shared" si="363"/>
        <v>1</v>
      </c>
      <c r="AD1363" s="5">
        <f t="shared" si="364"/>
        <v>1</v>
      </c>
    </row>
    <row r="1364" spans="15:30" x14ac:dyDescent="0.2">
      <c r="O1364" s="6">
        <f t="shared" si="349"/>
        <v>137.08999999999651</v>
      </c>
      <c r="P1364" s="6">
        <f t="shared" si="350"/>
        <v>137.0999999999965</v>
      </c>
      <c r="Q1364" s="5">
        <f t="shared" si="351"/>
        <v>1.0076162223362528</v>
      </c>
      <c r="R1364" s="5">
        <f t="shared" si="352"/>
        <v>1.0076162223362528</v>
      </c>
      <c r="S1364" s="5">
        <f t="shared" si="353"/>
        <v>1.0153713745822341</v>
      </c>
      <c r="T1364" s="5">
        <f t="shared" si="354"/>
        <v>1.0195132472295334</v>
      </c>
      <c r="U1364" s="5">
        <f t="shared" si="355"/>
        <v>1.0195132472295334</v>
      </c>
      <c r="V1364" s="5">
        <f t="shared" si="356"/>
        <v>1.0195132472295334</v>
      </c>
      <c r="W1364" s="5">
        <f t="shared" si="357"/>
        <v>1.0195132472295334</v>
      </c>
      <c r="X1364" s="5">
        <f t="shared" si="358"/>
        <v>1</v>
      </c>
      <c r="Y1364" s="5">
        <f t="shared" si="359"/>
        <v>1.0076162223362528</v>
      </c>
      <c r="Z1364" s="5">
        <f t="shared" si="360"/>
        <v>1</v>
      </c>
      <c r="AA1364" s="5">
        <f t="shared" si="361"/>
        <v>1</v>
      </c>
      <c r="AB1364" s="5">
        <f t="shared" si="362"/>
        <v>1</v>
      </c>
      <c r="AC1364" s="5">
        <f t="shared" si="363"/>
        <v>1</v>
      </c>
      <c r="AD1364" s="5">
        <f t="shared" si="364"/>
        <v>1</v>
      </c>
    </row>
    <row r="1365" spans="15:30" x14ac:dyDescent="0.2">
      <c r="O1365" s="6">
        <f t="shared" si="349"/>
        <v>137.1899999999965</v>
      </c>
      <c r="P1365" s="6">
        <f t="shared" si="350"/>
        <v>137.19999999999649</v>
      </c>
      <c r="Q1365" s="5">
        <f t="shared" si="351"/>
        <v>1.0075347290889973</v>
      </c>
      <c r="R1365" s="5">
        <f t="shared" si="352"/>
        <v>1.0075347290889973</v>
      </c>
      <c r="S1365" s="5">
        <f t="shared" si="353"/>
        <v>1.0152607477284112</v>
      </c>
      <c r="T1365" s="5">
        <f t="shared" si="354"/>
        <v>1.019392780956309</v>
      </c>
      <c r="U1365" s="5">
        <f t="shared" si="355"/>
        <v>1.019392780956309</v>
      </c>
      <c r="V1365" s="5">
        <f t="shared" si="356"/>
        <v>1.019392780956309</v>
      </c>
      <c r="W1365" s="5">
        <f t="shared" si="357"/>
        <v>1.019392780956309</v>
      </c>
      <c r="X1365" s="5">
        <f t="shared" si="358"/>
        <v>1</v>
      </c>
      <c r="Y1365" s="5">
        <f t="shared" si="359"/>
        <v>1.0075347290889973</v>
      </c>
      <c r="Z1365" s="5">
        <f t="shared" si="360"/>
        <v>1</v>
      </c>
      <c r="AA1365" s="5">
        <f t="shared" si="361"/>
        <v>1</v>
      </c>
      <c r="AB1365" s="5">
        <f t="shared" si="362"/>
        <v>1</v>
      </c>
      <c r="AC1365" s="5">
        <f t="shared" si="363"/>
        <v>1</v>
      </c>
      <c r="AD1365" s="5">
        <f t="shared" si="364"/>
        <v>1</v>
      </c>
    </row>
    <row r="1366" spans="15:30" x14ac:dyDescent="0.2">
      <c r="O1366" s="6">
        <f t="shared" si="349"/>
        <v>137.2899999999965</v>
      </c>
      <c r="P1366" s="6">
        <f t="shared" si="350"/>
        <v>137.29999999999649</v>
      </c>
      <c r="Q1366" s="5">
        <f t="shared" si="351"/>
        <v>1.0074537379568058</v>
      </c>
      <c r="R1366" s="5">
        <f t="shared" si="352"/>
        <v>1.0074537379568058</v>
      </c>
      <c r="S1366" s="5">
        <f t="shared" si="353"/>
        <v>1.0151506095243723</v>
      </c>
      <c r="T1366" s="5">
        <f t="shared" si="354"/>
        <v>1.0192727856395187</v>
      </c>
      <c r="U1366" s="5">
        <f t="shared" si="355"/>
        <v>1.0192727856395187</v>
      </c>
      <c r="V1366" s="5">
        <f t="shared" si="356"/>
        <v>1.0192727856395187</v>
      </c>
      <c r="W1366" s="5">
        <f t="shared" si="357"/>
        <v>1.0192727856395187</v>
      </c>
      <c r="X1366" s="5">
        <f t="shared" si="358"/>
        <v>1</v>
      </c>
      <c r="Y1366" s="5">
        <f t="shared" si="359"/>
        <v>1.0074537379568058</v>
      </c>
      <c r="Z1366" s="5">
        <f t="shared" si="360"/>
        <v>1</v>
      </c>
      <c r="AA1366" s="5">
        <f t="shared" si="361"/>
        <v>1</v>
      </c>
      <c r="AB1366" s="5">
        <f t="shared" si="362"/>
        <v>1</v>
      </c>
      <c r="AC1366" s="5">
        <f t="shared" si="363"/>
        <v>1</v>
      </c>
      <c r="AD1366" s="5">
        <f t="shared" si="364"/>
        <v>1</v>
      </c>
    </row>
    <row r="1367" spans="15:30" x14ac:dyDescent="0.2">
      <c r="O1367" s="6">
        <f t="shared" si="349"/>
        <v>137.38999999999649</v>
      </c>
      <c r="P1367" s="6">
        <f t="shared" si="350"/>
        <v>137.39999999999648</v>
      </c>
      <c r="Q1367" s="5">
        <f t="shared" si="351"/>
        <v>1.0073732477807447</v>
      </c>
      <c r="R1367" s="5">
        <f t="shared" si="352"/>
        <v>1.0073732477807447</v>
      </c>
      <c r="S1367" s="5">
        <f t="shared" si="353"/>
        <v>1.0150409588315985</v>
      </c>
      <c r="T1367" s="5">
        <f t="shared" si="354"/>
        <v>1.0191532601827209</v>
      </c>
      <c r="U1367" s="5">
        <f t="shared" si="355"/>
        <v>1.0191532601827209</v>
      </c>
      <c r="V1367" s="5">
        <f t="shared" si="356"/>
        <v>1.0191532601827209</v>
      </c>
      <c r="W1367" s="5">
        <f t="shared" si="357"/>
        <v>1.0191532601827209</v>
      </c>
      <c r="X1367" s="5">
        <f t="shared" si="358"/>
        <v>1</v>
      </c>
      <c r="Y1367" s="5">
        <f t="shared" si="359"/>
        <v>1.0073732477807447</v>
      </c>
      <c r="Z1367" s="5">
        <f t="shared" si="360"/>
        <v>1</v>
      </c>
      <c r="AA1367" s="5">
        <f t="shared" si="361"/>
        <v>1</v>
      </c>
      <c r="AB1367" s="5">
        <f t="shared" si="362"/>
        <v>1</v>
      </c>
      <c r="AC1367" s="5">
        <f t="shared" si="363"/>
        <v>1</v>
      </c>
      <c r="AD1367" s="5">
        <f t="shared" si="364"/>
        <v>1</v>
      </c>
    </row>
    <row r="1368" spans="15:30" x14ac:dyDescent="0.2">
      <c r="O1368" s="6">
        <f t="shared" si="349"/>
        <v>137.48999999999648</v>
      </c>
      <c r="P1368" s="6">
        <f t="shared" si="350"/>
        <v>137.49999999999648</v>
      </c>
      <c r="Q1368" s="5">
        <f t="shared" si="351"/>
        <v>1.0072932574056899</v>
      </c>
      <c r="R1368" s="5">
        <f t="shared" si="352"/>
        <v>1.0072932574056899</v>
      </c>
      <c r="S1368" s="5">
        <f t="shared" si="353"/>
        <v>1.0149317945152614</v>
      </c>
      <c r="T1368" s="5">
        <f t="shared" si="354"/>
        <v>1.0190342034929898</v>
      </c>
      <c r="U1368" s="5">
        <f t="shared" si="355"/>
        <v>1.0190342034929898</v>
      </c>
      <c r="V1368" s="5">
        <f t="shared" si="356"/>
        <v>1.0190342034929898</v>
      </c>
      <c r="W1368" s="5">
        <f t="shared" si="357"/>
        <v>1.0190342034929898</v>
      </c>
      <c r="X1368" s="5">
        <f t="shared" si="358"/>
        <v>1</v>
      </c>
      <c r="Y1368" s="5">
        <f t="shared" si="359"/>
        <v>1.0072932574056899</v>
      </c>
      <c r="Z1368" s="5">
        <f t="shared" si="360"/>
        <v>1</v>
      </c>
      <c r="AA1368" s="5">
        <f t="shared" si="361"/>
        <v>1</v>
      </c>
      <c r="AB1368" s="5">
        <f t="shared" si="362"/>
        <v>1</v>
      </c>
      <c r="AC1368" s="5">
        <f t="shared" si="363"/>
        <v>1</v>
      </c>
      <c r="AD1368" s="5">
        <f t="shared" si="364"/>
        <v>1</v>
      </c>
    </row>
    <row r="1369" spans="15:30" x14ac:dyDescent="0.2">
      <c r="O1369" s="6">
        <f t="shared" si="349"/>
        <v>137.58999999999648</v>
      </c>
      <c r="P1369" s="6">
        <f t="shared" si="350"/>
        <v>137.59999999999647</v>
      </c>
      <c r="Q1369" s="5">
        <f t="shared" si="351"/>
        <v>1.0072137656803108</v>
      </c>
      <c r="R1369" s="5">
        <f t="shared" si="352"/>
        <v>1.0072137656803108</v>
      </c>
      <c r="S1369" s="5">
        <f t="shared" si="353"/>
        <v>1.0148231154442069</v>
      </c>
      <c r="T1369" s="5">
        <f t="shared" si="354"/>
        <v>1.0189156144809022</v>
      </c>
      <c r="U1369" s="5">
        <f t="shared" si="355"/>
        <v>1.0189156144809022</v>
      </c>
      <c r="V1369" s="5">
        <f t="shared" si="356"/>
        <v>1.0189156144809022</v>
      </c>
      <c r="W1369" s="5">
        <f t="shared" si="357"/>
        <v>1.0189156144809022</v>
      </c>
      <c r="X1369" s="5">
        <f t="shared" si="358"/>
        <v>1</v>
      </c>
      <c r="Y1369" s="5">
        <f t="shared" si="359"/>
        <v>1.0072137656803108</v>
      </c>
      <c r="Z1369" s="5">
        <f t="shared" si="360"/>
        <v>1</v>
      </c>
      <c r="AA1369" s="5">
        <f t="shared" si="361"/>
        <v>1</v>
      </c>
      <c r="AB1369" s="5">
        <f t="shared" si="362"/>
        <v>1</v>
      </c>
      <c r="AC1369" s="5">
        <f t="shared" si="363"/>
        <v>1</v>
      </c>
      <c r="AD1369" s="5">
        <f t="shared" si="364"/>
        <v>1</v>
      </c>
    </row>
    <row r="1370" spans="15:30" x14ac:dyDescent="0.2">
      <c r="O1370" s="6">
        <f t="shared" si="349"/>
        <v>137.68999999999647</v>
      </c>
      <c r="P1370" s="6">
        <f t="shared" si="350"/>
        <v>137.69999999999646</v>
      </c>
      <c r="Q1370" s="5">
        <f t="shared" si="351"/>
        <v>1.0071347714570553</v>
      </c>
      <c r="R1370" s="5">
        <f t="shared" si="352"/>
        <v>1.0071347714570553</v>
      </c>
      <c r="S1370" s="5">
        <f t="shared" si="353"/>
        <v>1.0147149204909416</v>
      </c>
      <c r="T1370" s="5">
        <f t="shared" si="354"/>
        <v>1.0187974920605221</v>
      </c>
      <c r="U1370" s="5">
        <f t="shared" si="355"/>
        <v>1.0187974920605221</v>
      </c>
      <c r="V1370" s="5">
        <f t="shared" si="356"/>
        <v>1.0187974920605221</v>
      </c>
      <c r="W1370" s="5">
        <f t="shared" si="357"/>
        <v>1.0187974920605221</v>
      </c>
      <c r="X1370" s="5">
        <f t="shared" si="358"/>
        <v>1</v>
      </c>
      <c r="Y1370" s="5">
        <f t="shared" si="359"/>
        <v>1.0071347714570553</v>
      </c>
      <c r="Z1370" s="5">
        <f t="shared" si="360"/>
        <v>1</v>
      </c>
      <c r="AA1370" s="5">
        <f t="shared" si="361"/>
        <v>1</v>
      </c>
      <c r="AB1370" s="5">
        <f t="shared" si="362"/>
        <v>1</v>
      </c>
      <c r="AC1370" s="5">
        <f t="shared" si="363"/>
        <v>1</v>
      </c>
      <c r="AD1370" s="5">
        <f t="shared" si="364"/>
        <v>1</v>
      </c>
    </row>
    <row r="1371" spans="15:30" x14ac:dyDescent="0.2">
      <c r="O1371" s="6">
        <f t="shared" si="349"/>
        <v>137.78999999999647</v>
      </c>
      <c r="P1371" s="6">
        <f t="shared" si="350"/>
        <v>137.79999999999646</v>
      </c>
      <c r="Q1371" s="5">
        <f t="shared" si="351"/>
        <v>1.0070562735921347</v>
      </c>
      <c r="R1371" s="5">
        <f t="shared" si="352"/>
        <v>1.0070562735921347</v>
      </c>
      <c r="S1371" s="5">
        <f t="shared" si="353"/>
        <v>1.0146072085316173</v>
      </c>
      <c r="T1371" s="5">
        <f t="shared" si="354"/>
        <v>1.0186798351493878</v>
      </c>
      <c r="U1371" s="5">
        <f t="shared" si="355"/>
        <v>1.0186798351493878</v>
      </c>
      <c r="V1371" s="5">
        <f t="shared" si="356"/>
        <v>1.0186798351493878</v>
      </c>
      <c r="W1371" s="5">
        <f t="shared" si="357"/>
        <v>1.0186798351493878</v>
      </c>
      <c r="X1371" s="5">
        <f t="shared" si="358"/>
        <v>1</v>
      </c>
      <c r="Y1371" s="5">
        <f t="shared" si="359"/>
        <v>1.0070562735921347</v>
      </c>
      <c r="Z1371" s="5">
        <f t="shared" si="360"/>
        <v>1</v>
      </c>
      <c r="AA1371" s="5">
        <f t="shared" si="361"/>
        <v>1</v>
      </c>
      <c r="AB1371" s="5">
        <f t="shared" si="362"/>
        <v>1</v>
      </c>
      <c r="AC1371" s="5">
        <f t="shared" si="363"/>
        <v>1</v>
      </c>
      <c r="AD1371" s="5">
        <f t="shared" si="364"/>
        <v>1</v>
      </c>
    </row>
    <row r="1372" spans="15:30" x14ac:dyDescent="0.2">
      <c r="O1372" s="6">
        <f t="shared" si="349"/>
        <v>137.88999999999646</v>
      </c>
      <c r="P1372" s="6">
        <f t="shared" si="350"/>
        <v>137.89999999999645</v>
      </c>
      <c r="Q1372" s="5">
        <f t="shared" si="351"/>
        <v>1.0069782709455075</v>
      </c>
      <c r="R1372" s="5">
        <f t="shared" si="352"/>
        <v>1.0069782709455075</v>
      </c>
      <c r="S1372" s="5">
        <f t="shared" si="353"/>
        <v>1.0144999784460174</v>
      </c>
      <c r="T1372" s="5">
        <f t="shared" si="354"/>
        <v>1.0185626426684979</v>
      </c>
      <c r="U1372" s="5">
        <f t="shared" si="355"/>
        <v>1.0185626426684979</v>
      </c>
      <c r="V1372" s="5">
        <f t="shared" si="356"/>
        <v>1.0185626426684979</v>
      </c>
      <c r="W1372" s="5">
        <f t="shared" si="357"/>
        <v>1.0185626426684979</v>
      </c>
      <c r="X1372" s="5">
        <f t="shared" si="358"/>
        <v>1</v>
      </c>
      <c r="Y1372" s="5">
        <f t="shared" si="359"/>
        <v>1.0069782709455075</v>
      </c>
      <c r="Z1372" s="5">
        <f t="shared" si="360"/>
        <v>1</v>
      </c>
      <c r="AA1372" s="5">
        <f t="shared" si="361"/>
        <v>1</v>
      </c>
      <c r="AB1372" s="5">
        <f t="shared" si="362"/>
        <v>1</v>
      </c>
      <c r="AC1372" s="5">
        <f t="shared" si="363"/>
        <v>1</v>
      </c>
      <c r="AD1372" s="5">
        <f t="shared" si="364"/>
        <v>1</v>
      </c>
    </row>
    <row r="1373" spans="15:30" x14ac:dyDescent="0.2">
      <c r="O1373" s="6">
        <f t="shared" si="349"/>
        <v>137.98999999999646</v>
      </c>
      <c r="P1373" s="6">
        <f t="shared" si="350"/>
        <v>137.99999999999645</v>
      </c>
      <c r="Q1373" s="5">
        <f t="shared" si="351"/>
        <v>1.0069007623808655</v>
      </c>
      <c r="R1373" s="5">
        <f t="shared" si="352"/>
        <v>1.0069007623808655</v>
      </c>
      <c r="S1373" s="5">
        <f t="shared" si="353"/>
        <v>1.0143932291175415</v>
      </c>
      <c r="T1373" s="5">
        <f t="shared" si="354"/>
        <v>1.0184459135422979</v>
      </c>
      <c r="U1373" s="5">
        <f t="shared" si="355"/>
        <v>1.0184459135422979</v>
      </c>
      <c r="V1373" s="5">
        <f t="shared" si="356"/>
        <v>1.0184459135422979</v>
      </c>
      <c r="W1373" s="5">
        <f t="shared" si="357"/>
        <v>1.0184459135422979</v>
      </c>
      <c r="X1373" s="5">
        <f t="shared" si="358"/>
        <v>1</v>
      </c>
      <c r="Y1373" s="5">
        <f t="shared" si="359"/>
        <v>1.0069007623808655</v>
      </c>
      <c r="Z1373" s="5">
        <f t="shared" si="360"/>
        <v>1</v>
      </c>
      <c r="AA1373" s="5">
        <f t="shared" si="361"/>
        <v>1</v>
      </c>
      <c r="AB1373" s="5">
        <f t="shared" si="362"/>
        <v>1</v>
      </c>
      <c r="AC1373" s="5">
        <f t="shared" si="363"/>
        <v>1</v>
      </c>
      <c r="AD1373" s="5">
        <f t="shared" si="364"/>
        <v>1</v>
      </c>
    </row>
    <row r="1374" spans="15:30" x14ac:dyDescent="0.2">
      <c r="O1374" s="6">
        <f t="shared" si="349"/>
        <v>138.08999999999645</v>
      </c>
      <c r="P1374" s="6">
        <f t="shared" si="350"/>
        <v>138.09999999999644</v>
      </c>
      <c r="Q1374" s="5">
        <f t="shared" si="351"/>
        <v>1.0068237467656176</v>
      </c>
      <c r="R1374" s="5">
        <f t="shared" si="352"/>
        <v>1.0068237467656176</v>
      </c>
      <c r="S1374" s="5">
        <f t="shared" si="353"/>
        <v>1.0142869594331907</v>
      </c>
      <c r="T1374" s="5">
        <f t="shared" si="354"/>
        <v>1.0183296466986658</v>
      </c>
      <c r="U1374" s="5">
        <f t="shared" si="355"/>
        <v>1.0183296466986658</v>
      </c>
      <c r="V1374" s="5">
        <f t="shared" si="356"/>
        <v>1.0183296466986658</v>
      </c>
      <c r="W1374" s="5">
        <f t="shared" si="357"/>
        <v>1.0183296466986658</v>
      </c>
      <c r="X1374" s="5">
        <f t="shared" si="358"/>
        <v>1</v>
      </c>
      <c r="Y1374" s="5">
        <f t="shared" si="359"/>
        <v>1.0068237467656176</v>
      </c>
      <c r="Z1374" s="5">
        <f t="shared" si="360"/>
        <v>1</v>
      </c>
      <c r="AA1374" s="5">
        <f t="shared" si="361"/>
        <v>1</v>
      </c>
      <c r="AB1374" s="5">
        <f t="shared" si="362"/>
        <v>1</v>
      </c>
      <c r="AC1374" s="5">
        <f t="shared" si="363"/>
        <v>1</v>
      </c>
      <c r="AD1374" s="5">
        <f t="shared" si="364"/>
        <v>1</v>
      </c>
    </row>
    <row r="1375" spans="15:30" x14ac:dyDescent="0.2">
      <c r="O1375" s="6">
        <f t="shared" si="349"/>
        <v>138.18999999999645</v>
      </c>
      <c r="P1375" s="6">
        <f t="shared" si="350"/>
        <v>138.19999999999644</v>
      </c>
      <c r="Q1375" s="5">
        <f t="shared" si="351"/>
        <v>1.0067472229708756</v>
      </c>
      <c r="R1375" s="5">
        <f t="shared" si="352"/>
        <v>1.0067472229708756</v>
      </c>
      <c r="S1375" s="5">
        <f t="shared" si="353"/>
        <v>1.0141811682835546</v>
      </c>
      <c r="T1375" s="5">
        <f t="shared" si="354"/>
        <v>1.0182138410688988</v>
      </c>
      <c r="U1375" s="5">
        <f t="shared" si="355"/>
        <v>1.0182138410688988</v>
      </c>
      <c r="V1375" s="5">
        <f t="shared" si="356"/>
        <v>1.0182138410688988</v>
      </c>
      <c r="W1375" s="5">
        <f t="shared" si="357"/>
        <v>1.0182138410688988</v>
      </c>
      <c r="X1375" s="5">
        <f t="shared" si="358"/>
        <v>1</v>
      </c>
      <c r="Y1375" s="5">
        <f t="shared" si="359"/>
        <v>1.0067472229708756</v>
      </c>
      <c r="Z1375" s="5">
        <f t="shared" si="360"/>
        <v>1</v>
      </c>
      <c r="AA1375" s="5">
        <f t="shared" si="361"/>
        <v>1</v>
      </c>
      <c r="AB1375" s="5">
        <f t="shared" si="362"/>
        <v>1</v>
      </c>
      <c r="AC1375" s="5">
        <f t="shared" si="363"/>
        <v>1</v>
      </c>
      <c r="AD1375" s="5">
        <f t="shared" si="364"/>
        <v>1</v>
      </c>
    </row>
    <row r="1376" spans="15:30" x14ac:dyDescent="0.2">
      <c r="O1376" s="6">
        <f t="shared" si="349"/>
        <v>138.28999999999644</v>
      </c>
      <c r="P1376" s="6">
        <f t="shared" si="350"/>
        <v>138.29999999999643</v>
      </c>
      <c r="Q1376" s="5">
        <f t="shared" si="351"/>
        <v>1.0066711898714387</v>
      </c>
      <c r="R1376" s="5">
        <f t="shared" si="352"/>
        <v>1.0066711898714387</v>
      </c>
      <c r="S1376" s="5">
        <f t="shared" si="353"/>
        <v>1.0140758545627953</v>
      </c>
      <c r="T1376" s="5">
        <f t="shared" si="354"/>
        <v>1.0180984955877004</v>
      </c>
      <c r="U1376" s="5">
        <f t="shared" si="355"/>
        <v>1.0180984955877004</v>
      </c>
      <c r="V1376" s="5">
        <f t="shared" si="356"/>
        <v>1.0180984955877004</v>
      </c>
      <c r="W1376" s="5">
        <f t="shared" si="357"/>
        <v>1.0180984955877004</v>
      </c>
      <c r="X1376" s="5">
        <f t="shared" si="358"/>
        <v>1</v>
      </c>
      <c r="Y1376" s="5">
        <f t="shared" si="359"/>
        <v>1.0066711898714387</v>
      </c>
      <c r="Z1376" s="5">
        <f t="shared" si="360"/>
        <v>1</v>
      </c>
      <c r="AA1376" s="5">
        <f t="shared" si="361"/>
        <v>1</v>
      </c>
      <c r="AB1376" s="5">
        <f t="shared" si="362"/>
        <v>1</v>
      </c>
      <c r="AC1376" s="5">
        <f t="shared" si="363"/>
        <v>1</v>
      </c>
      <c r="AD1376" s="5">
        <f t="shared" si="364"/>
        <v>1</v>
      </c>
    </row>
    <row r="1377" spans="15:30" x14ac:dyDescent="0.2">
      <c r="O1377" s="6">
        <f t="shared" si="349"/>
        <v>138.38999999999643</v>
      </c>
      <c r="P1377" s="6">
        <f t="shared" si="350"/>
        <v>138.39999999999642</v>
      </c>
      <c r="Q1377" s="5">
        <f t="shared" si="351"/>
        <v>1.0065956463457786</v>
      </c>
      <c r="R1377" s="5">
        <f t="shared" si="352"/>
        <v>1.0065956463457786</v>
      </c>
      <c r="S1377" s="5">
        <f t="shared" si="353"/>
        <v>1.0139710171686345</v>
      </c>
      <c r="T1377" s="5">
        <f t="shared" si="354"/>
        <v>1.0179836091931658</v>
      </c>
      <c r="U1377" s="5">
        <f t="shared" si="355"/>
        <v>1.0179836091931658</v>
      </c>
      <c r="V1377" s="5">
        <f t="shared" si="356"/>
        <v>1.0179836091931658</v>
      </c>
      <c r="W1377" s="5">
        <f t="shared" si="357"/>
        <v>1.0179836091931658</v>
      </c>
      <c r="X1377" s="5">
        <f t="shared" si="358"/>
        <v>1</v>
      </c>
      <c r="Y1377" s="5">
        <f t="shared" si="359"/>
        <v>1.0065956463457786</v>
      </c>
      <c r="Z1377" s="5">
        <f t="shared" si="360"/>
        <v>1</v>
      </c>
      <c r="AA1377" s="5">
        <f t="shared" si="361"/>
        <v>1</v>
      </c>
      <c r="AB1377" s="5">
        <f t="shared" si="362"/>
        <v>1</v>
      </c>
      <c r="AC1377" s="5">
        <f t="shared" si="363"/>
        <v>1</v>
      </c>
      <c r="AD1377" s="5">
        <f t="shared" si="364"/>
        <v>1</v>
      </c>
    </row>
    <row r="1378" spans="15:30" x14ac:dyDescent="0.2">
      <c r="O1378" s="6">
        <f t="shared" si="349"/>
        <v>138.48999999999643</v>
      </c>
      <c r="P1378" s="6">
        <f t="shared" si="350"/>
        <v>138.49999999999642</v>
      </c>
      <c r="Q1378" s="5">
        <f t="shared" si="351"/>
        <v>1.0065205912760253</v>
      </c>
      <c r="R1378" s="5">
        <f t="shared" si="352"/>
        <v>1.0065205912760253</v>
      </c>
      <c r="S1378" s="5">
        <f t="shared" si="353"/>
        <v>1.0138666550023385</v>
      </c>
      <c r="T1378" s="5">
        <f t="shared" si="354"/>
        <v>1.0178691808267699</v>
      </c>
      <c r="U1378" s="5">
        <f t="shared" si="355"/>
        <v>1.0178691808267699</v>
      </c>
      <c r="V1378" s="5">
        <f t="shared" si="356"/>
        <v>1.0178691808267699</v>
      </c>
      <c r="W1378" s="5">
        <f t="shared" si="357"/>
        <v>1.0178691808267699</v>
      </c>
      <c r="X1378" s="5">
        <f t="shared" si="358"/>
        <v>1</v>
      </c>
      <c r="Y1378" s="5">
        <f t="shared" si="359"/>
        <v>1.0065205912760253</v>
      </c>
      <c r="Z1378" s="5">
        <f t="shared" si="360"/>
        <v>1</v>
      </c>
      <c r="AA1378" s="5">
        <f t="shared" si="361"/>
        <v>1</v>
      </c>
      <c r="AB1378" s="5">
        <f t="shared" si="362"/>
        <v>1</v>
      </c>
      <c r="AC1378" s="5">
        <f t="shared" si="363"/>
        <v>1</v>
      </c>
      <c r="AD1378" s="5">
        <f t="shared" si="364"/>
        <v>1</v>
      </c>
    </row>
    <row r="1379" spans="15:30" x14ac:dyDescent="0.2">
      <c r="O1379" s="6">
        <f t="shared" si="349"/>
        <v>138.58999999999642</v>
      </c>
      <c r="P1379" s="6">
        <f t="shared" si="350"/>
        <v>138.59999999999641</v>
      </c>
      <c r="Q1379" s="5">
        <f t="shared" si="351"/>
        <v>1.0064460235479518</v>
      </c>
      <c r="R1379" s="5">
        <f t="shared" si="352"/>
        <v>1.0064460235479518</v>
      </c>
      <c r="S1379" s="5">
        <f t="shared" si="353"/>
        <v>1.0137627669687042</v>
      </c>
      <c r="T1379" s="5">
        <f t="shared" si="354"/>
        <v>1.0177552094333524</v>
      </c>
      <c r="U1379" s="5">
        <f t="shared" si="355"/>
        <v>1.0177552094333524</v>
      </c>
      <c r="V1379" s="5">
        <f t="shared" si="356"/>
        <v>1.0177552094333524</v>
      </c>
      <c r="W1379" s="5">
        <f t="shared" si="357"/>
        <v>1.0177552094333524</v>
      </c>
      <c r="X1379" s="5">
        <f t="shared" si="358"/>
        <v>1</v>
      </c>
      <c r="Y1379" s="5">
        <f t="shared" si="359"/>
        <v>1.0064460235479518</v>
      </c>
      <c r="Z1379" s="5">
        <f t="shared" si="360"/>
        <v>1</v>
      </c>
      <c r="AA1379" s="5">
        <f t="shared" si="361"/>
        <v>1</v>
      </c>
      <c r="AB1379" s="5">
        <f t="shared" si="362"/>
        <v>1</v>
      </c>
      <c r="AC1379" s="5">
        <f t="shared" si="363"/>
        <v>1</v>
      </c>
      <c r="AD1379" s="5">
        <f t="shared" si="364"/>
        <v>1</v>
      </c>
    </row>
    <row r="1380" spans="15:30" x14ac:dyDescent="0.2">
      <c r="O1380" s="6">
        <f t="shared" si="349"/>
        <v>138.68999999999642</v>
      </c>
      <c r="P1380" s="6">
        <f t="shared" si="350"/>
        <v>138.69999999999641</v>
      </c>
      <c r="Q1380" s="5">
        <f t="shared" si="351"/>
        <v>1.0063719420509591</v>
      </c>
      <c r="R1380" s="5">
        <f t="shared" si="352"/>
        <v>1.0063719420509591</v>
      </c>
      <c r="S1380" s="5">
        <f t="shared" si="353"/>
        <v>1.0136593519760453</v>
      </c>
      <c r="T1380" s="5">
        <f t="shared" si="354"/>
        <v>1.0176416939611059</v>
      </c>
      <c r="U1380" s="5">
        <f t="shared" si="355"/>
        <v>1.0176416939611059</v>
      </c>
      <c r="V1380" s="5">
        <f t="shared" si="356"/>
        <v>1.0176416939611059</v>
      </c>
      <c r="W1380" s="5">
        <f t="shared" si="357"/>
        <v>1.0176416939611059</v>
      </c>
      <c r="X1380" s="5">
        <f t="shared" si="358"/>
        <v>1</v>
      </c>
      <c r="Y1380" s="5">
        <f t="shared" si="359"/>
        <v>1.0063719420509591</v>
      </c>
      <c r="Z1380" s="5">
        <f t="shared" si="360"/>
        <v>1</v>
      </c>
      <c r="AA1380" s="5">
        <f t="shared" si="361"/>
        <v>1</v>
      </c>
      <c r="AB1380" s="5">
        <f t="shared" si="362"/>
        <v>1</v>
      </c>
      <c r="AC1380" s="5">
        <f t="shared" si="363"/>
        <v>1</v>
      </c>
      <c r="AD1380" s="5">
        <f t="shared" si="364"/>
        <v>1</v>
      </c>
    </row>
    <row r="1381" spans="15:30" x14ac:dyDescent="0.2">
      <c r="O1381" s="6">
        <f t="shared" si="349"/>
        <v>138.78999999999641</v>
      </c>
      <c r="P1381" s="6">
        <f t="shared" si="350"/>
        <v>138.7999999999964</v>
      </c>
      <c r="Q1381" s="5">
        <f t="shared" si="351"/>
        <v>1.0062983456780628</v>
      </c>
      <c r="R1381" s="5">
        <f t="shared" si="352"/>
        <v>1.0062983456780628</v>
      </c>
      <c r="S1381" s="5">
        <f t="shared" si="353"/>
        <v>1.0135564089361782</v>
      </c>
      <c r="T1381" s="5">
        <f t="shared" si="354"/>
        <v>1.0175286333615616</v>
      </c>
      <c r="U1381" s="5">
        <f t="shared" si="355"/>
        <v>1.0175286333615616</v>
      </c>
      <c r="V1381" s="5">
        <f t="shared" si="356"/>
        <v>1.0175286333615616</v>
      </c>
      <c r="W1381" s="5">
        <f t="shared" si="357"/>
        <v>1.0175286333615616</v>
      </c>
      <c r="X1381" s="5">
        <f t="shared" si="358"/>
        <v>1</v>
      </c>
      <c r="Y1381" s="5">
        <f t="shared" si="359"/>
        <v>1.0062983456780628</v>
      </c>
      <c r="Z1381" s="5">
        <f t="shared" si="360"/>
        <v>1</v>
      </c>
      <c r="AA1381" s="5">
        <f t="shared" si="361"/>
        <v>1</v>
      </c>
      <c r="AB1381" s="5">
        <f t="shared" si="362"/>
        <v>1</v>
      </c>
      <c r="AC1381" s="5">
        <f t="shared" si="363"/>
        <v>1</v>
      </c>
      <c r="AD1381" s="5">
        <f t="shared" si="364"/>
        <v>1</v>
      </c>
    </row>
    <row r="1382" spans="15:30" x14ac:dyDescent="0.2">
      <c r="O1382" s="6">
        <f t="shared" si="349"/>
        <v>138.88999999999641</v>
      </c>
      <c r="P1382" s="6">
        <f t="shared" si="350"/>
        <v>138.8999999999964</v>
      </c>
      <c r="Q1382" s="5">
        <f t="shared" si="351"/>
        <v>1.0062252333258772</v>
      </c>
      <c r="R1382" s="5">
        <f t="shared" si="352"/>
        <v>1.0062252333258772</v>
      </c>
      <c r="S1382" s="5">
        <f t="shared" si="353"/>
        <v>1.0134539367644078</v>
      </c>
      <c r="T1382" s="5">
        <f t="shared" si="354"/>
        <v>1.0174160265895769</v>
      </c>
      <c r="U1382" s="5">
        <f t="shared" si="355"/>
        <v>1.0174160265895769</v>
      </c>
      <c r="V1382" s="5">
        <f t="shared" si="356"/>
        <v>1.0174160265895769</v>
      </c>
      <c r="W1382" s="5">
        <f t="shared" si="357"/>
        <v>1.0174160265895769</v>
      </c>
      <c r="X1382" s="5">
        <f t="shared" si="358"/>
        <v>1</v>
      </c>
      <c r="Y1382" s="5">
        <f t="shared" si="359"/>
        <v>1.0062252333258772</v>
      </c>
      <c r="Z1382" s="5">
        <f t="shared" si="360"/>
        <v>1</v>
      </c>
      <c r="AA1382" s="5">
        <f t="shared" si="361"/>
        <v>1</v>
      </c>
      <c r="AB1382" s="5">
        <f t="shared" si="362"/>
        <v>1</v>
      </c>
      <c r="AC1382" s="5">
        <f t="shared" si="363"/>
        <v>1</v>
      </c>
      <c r="AD1382" s="5">
        <f t="shared" si="364"/>
        <v>1</v>
      </c>
    </row>
    <row r="1383" spans="15:30" x14ac:dyDescent="0.2">
      <c r="O1383" s="6">
        <f t="shared" si="349"/>
        <v>138.9899999999964</v>
      </c>
      <c r="P1383" s="6">
        <f t="shared" si="350"/>
        <v>138.99999999999639</v>
      </c>
      <c r="Q1383" s="5">
        <f t="shared" si="351"/>
        <v>1.006152603894602</v>
      </c>
      <c r="R1383" s="5">
        <f t="shared" si="352"/>
        <v>1.006152603894602</v>
      </c>
      <c r="S1383" s="5">
        <f t="shared" si="353"/>
        <v>1.0133519343795143</v>
      </c>
      <c r="T1383" s="5">
        <f t="shared" si="354"/>
        <v>1.0173038726033221</v>
      </c>
      <c r="U1383" s="5">
        <f t="shared" si="355"/>
        <v>1.0173038726033221</v>
      </c>
      <c r="V1383" s="5">
        <f t="shared" si="356"/>
        <v>1.0173038726033221</v>
      </c>
      <c r="W1383" s="5">
        <f t="shared" si="357"/>
        <v>1.0173038726033221</v>
      </c>
      <c r="X1383" s="5">
        <f t="shared" si="358"/>
        <v>1</v>
      </c>
      <c r="Y1383" s="5">
        <f t="shared" si="359"/>
        <v>1.006152603894602</v>
      </c>
      <c r="Z1383" s="5">
        <f t="shared" si="360"/>
        <v>1</v>
      </c>
      <c r="AA1383" s="5">
        <f t="shared" si="361"/>
        <v>1</v>
      </c>
      <c r="AB1383" s="5">
        <f t="shared" si="362"/>
        <v>1</v>
      </c>
      <c r="AC1383" s="5">
        <f t="shared" si="363"/>
        <v>1</v>
      </c>
      <c r="AD1383" s="5">
        <f t="shared" si="364"/>
        <v>1</v>
      </c>
    </row>
    <row r="1384" spans="15:30" x14ac:dyDescent="0.2">
      <c r="O1384" s="6">
        <f t="shared" si="349"/>
        <v>139.08999999999639</v>
      </c>
      <c r="P1384" s="6">
        <f t="shared" si="350"/>
        <v>139.09999999999638</v>
      </c>
      <c r="Q1384" s="5">
        <f t="shared" si="351"/>
        <v>1.0060804562880072</v>
      </c>
      <c r="R1384" s="5">
        <f t="shared" si="352"/>
        <v>1.0060804562880072</v>
      </c>
      <c r="S1384" s="5">
        <f t="shared" si="353"/>
        <v>1.0132504007037388</v>
      </c>
      <c r="T1384" s="5">
        <f t="shared" si="354"/>
        <v>1.0171921703642672</v>
      </c>
      <c r="U1384" s="5">
        <f t="shared" si="355"/>
        <v>1.0171921703642672</v>
      </c>
      <c r="V1384" s="5">
        <f t="shared" si="356"/>
        <v>1.0171921703642672</v>
      </c>
      <c r="W1384" s="5">
        <f t="shared" si="357"/>
        <v>1.0171921703642672</v>
      </c>
      <c r="X1384" s="5">
        <f t="shared" si="358"/>
        <v>1</v>
      </c>
      <c r="Y1384" s="5">
        <f t="shared" si="359"/>
        <v>1.0060804562880072</v>
      </c>
      <c r="Z1384" s="5">
        <f t="shared" si="360"/>
        <v>1</v>
      </c>
      <c r="AA1384" s="5">
        <f t="shared" si="361"/>
        <v>1</v>
      </c>
      <c r="AB1384" s="5">
        <f t="shared" si="362"/>
        <v>1</v>
      </c>
      <c r="AC1384" s="5">
        <f t="shared" si="363"/>
        <v>1</v>
      </c>
      <c r="AD1384" s="5">
        <f t="shared" si="364"/>
        <v>1</v>
      </c>
    </row>
    <row r="1385" spans="15:30" x14ac:dyDescent="0.2">
      <c r="O1385" s="6">
        <f t="shared" si="349"/>
        <v>139.18999999999639</v>
      </c>
      <c r="P1385" s="6">
        <f t="shared" si="350"/>
        <v>139.19999999999638</v>
      </c>
      <c r="Q1385" s="5">
        <f t="shared" si="351"/>
        <v>1.0060087894134186</v>
      </c>
      <c r="R1385" s="5">
        <f t="shared" si="352"/>
        <v>1.0060087894134186</v>
      </c>
      <c r="S1385" s="5">
        <f t="shared" si="353"/>
        <v>1.0131493346627696</v>
      </c>
      <c r="T1385" s="5">
        <f t="shared" si="354"/>
        <v>1.017080918837169</v>
      </c>
      <c r="U1385" s="5">
        <f t="shared" si="355"/>
        <v>1.017080918837169</v>
      </c>
      <c r="V1385" s="5">
        <f t="shared" si="356"/>
        <v>1.017080918837169</v>
      </c>
      <c r="W1385" s="5">
        <f t="shared" si="357"/>
        <v>1.017080918837169</v>
      </c>
      <c r="X1385" s="5">
        <f t="shared" si="358"/>
        <v>1</v>
      </c>
      <c r="Y1385" s="5">
        <f t="shared" si="359"/>
        <v>1.0060087894134186</v>
      </c>
      <c r="Z1385" s="5">
        <f t="shared" si="360"/>
        <v>1</v>
      </c>
      <c r="AA1385" s="5">
        <f t="shared" si="361"/>
        <v>1</v>
      </c>
      <c r="AB1385" s="5">
        <f t="shared" si="362"/>
        <v>1</v>
      </c>
      <c r="AC1385" s="5">
        <f t="shared" si="363"/>
        <v>1</v>
      </c>
      <c r="AD1385" s="5">
        <f t="shared" si="364"/>
        <v>1</v>
      </c>
    </row>
    <row r="1386" spans="15:30" x14ac:dyDescent="0.2">
      <c r="O1386" s="6">
        <f t="shared" si="349"/>
        <v>139.28999999999638</v>
      </c>
      <c r="P1386" s="6">
        <f t="shared" si="350"/>
        <v>139.29999999999637</v>
      </c>
      <c r="Q1386" s="5">
        <f t="shared" si="351"/>
        <v>1.0059376021817044</v>
      </c>
      <c r="R1386" s="5">
        <f t="shared" si="352"/>
        <v>1.0059376021817044</v>
      </c>
      <c r="S1386" s="5">
        <f t="shared" si="353"/>
        <v>1.0130487351857289</v>
      </c>
      <c r="T1386" s="5">
        <f t="shared" si="354"/>
        <v>1.0169701169900585</v>
      </c>
      <c r="U1386" s="5">
        <f t="shared" si="355"/>
        <v>1.0169701169900585</v>
      </c>
      <c r="V1386" s="5">
        <f t="shared" si="356"/>
        <v>1.0169701169900585</v>
      </c>
      <c r="W1386" s="5">
        <f t="shared" si="357"/>
        <v>1.0169701169900585</v>
      </c>
      <c r="X1386" s="5">
        <f t="shared" si="358"/>
        <v>1</v>
      </c>
      <c r="Y1386" s="5">
        <f t="shared" si="359"/>
        <v>1.0059376021817044</v>
      </c>
      <c r="Z1386" s="5">
        <f t="shared" si="360"/>
        <v>1</v>
      </c>
      <c r="AA1386" s="5">
        <f t="shared" si="361"/>
        <v>1</v>
      </c>
      <c r="AB1386" s="5">
        <f t="shared" si="362"/>
        <v>1</v>
      </c>
      <c r="AC1386" s="5">
        <f t="shared" si="363"/>
        <v>1</v>
      </c>
      <c r="AD1386" s="5">
        <f t="shared" si="364"/>
        <v>1</v>
      </c>
    </row>
    <row r="1387" spans="15:30" x14ac:dyDescent="0.2">
      <c r="O1387" s="6">
        <f t="shared" si="349"/>
        <v>139.38999999999638</v>
      </c>
      <c r="P1387" s="6">
        <f t="shared" si="350"/>
        <v>139.39999999999637</v>
      </c>
      <c r="Q1387" s="5">
        <f t="shared" si="351"/>
        <v>1.0058668935072601</v>
      </c>
      <c r="R1387" s="5">
        <f t="shared" si="352"/>
        <v>1.0058668935072601</v>
      </c>
      <c r="S1387" s="5">
        <f t="shared" si="353"/>
        <v>1.0129486012051589</v>
      </c>
      <c r="T1387" s="5">
        <f t="shared" si="354"/>
        <v>1.0168597637942274</v>
      </c>
      <c r="U1387" s="5">
        <f t="shared" si="355"/>
        <v>1.0168597637942274</v>
      </c>
      <c r="V1387" s="5">
        <f t="shared" si="356"/>
        <v>1.0168597637942274</v>
      </c>
      <c r="W1387" s="5">
        <f t="shared" si="357"/>
        <v>1.0168597637942274</v>
      </c>
      <c r="X1387" s="5">
        <f t="shared" si="358"/>
        <v>1</v>
      </c>
      <c r="Y1387" s="5">
        <f t="shared" si="359"/>
        <v>1.0058668935072601</v>
      </c>
      <c r="Z1387" s="5">
        <f t="shared" si="360"/>
        <v>1</v>
      </c>
      <c r="AA1387" s="5">
        <f t="shared" si="361"/>
        <v>1</v>
      </c>
      <c r="AB1387" s="5">
        <f t="shared" si="362"/>
        <v>1</v>
      </c>
      <c r="AC1387" s="5">
        <f t="shared" si="363"/>
        <v>1</v>
      </c>
      <c r="AD1387" s="5">
        <f t="shared" si="364"/>
        <v>1</v>
      </c>
    </row>
    <row r="1388" spans="15:30" x14ac:dyDescent="0.2">
      <c r="O1388" s="6">
        <f t="shared" si="349"/>
        <v>139.48999999999637</v>
      </c>
      <c r="P1388" s="6">
        <f t="shared" si="350"/>
        <v>139.49999999999636</v>
      </c>
      <c r="Q1388" s="5">
        <f t="shared" si="351"/>
        <v>1.0057966623079952</v>
      </c>
      <c r="R1388" s="5">
        <f t="shared" si="352"/>
        <v>1.0057966623079952</v>
      </c>
      <c r="S1388" s="5">
        <f t="shared" si="353"/>
        <v>1.0128489316570086</v>
      </c>
      <c r="T1388" s="5">
        <f t="shared" si="354"/>
        <v>1.0167498582242163</v>
      </c>
      <c r="U1388" s="5">
        <f t="shared" si="355"/>
        <v>1.0167498582242163</v>
      </c>
      <c r="V1388" s="5">
        <f t="shared" si="356"/>
        <v>1.0167498582242163</v>
      </c>
      <c r="W1388" s="5">
        <f t="shared" si="357"/>
        <v>1.0167498582242163</v>
      </c>
      <c r="X1388" s="5">
        <f t="shared" si="358"/>
        <v>1</v>
      </c>
      <c r="Y1388" s="5">
        <f t="shared" si="359"/>
        <v>1.0057966623079952</v>
      </c>
      <c r="Z1388" s="5">
        <f t="shared" si="360"/>
        <v>1</v>
      </c>
      <c r="AA1388" s="5">
        <f t="shared" si="361"/>
        <v>1</v>
      </c>
      <c r="AB1388" s="5">
        <f t="shared" si="362"/>
        <v>1</v>
      </c>
      <c r="AC1388" s="5">
        <f t="shared" si="363"/>
        <v>1</v>
      </c>
      <c r="AD1388" s="5">
        <f t="shared" si="364"/>
        <v>1</v>
      </c>
    </row>
    <row r="1389" spans="15:30" x14ac:dyDescent="0.2">
      <c r="O1389" s="6">
        <f t="shared" si="349"/>
        <v>139.58999999999637</v>
      </c>
      <c r="P1389" s="6">
        <f t="shared" si="350"/>
        <v>139.59999999999636</v>
      </c>
      <c r="Q1389" s="5">
        <f t="shared" si="351"/>
        <v>1.0057269075053188</v>
      </c>
      <c r="R1389" s="5">
        <f t="shared" si="352"/>
        <v>1.0057269075053188</v>
      </c>
      <c r="S1389" s="5">
        <f t="shared" si="353"/>
        <v>1.0127497254806197</v>
      </c>
      <c r="T1389" s="5">
        <f t="shared" si="354"/>
        <v>1.0166403992578006</v>
      </c>
      <c r="U1389" s="5">
        <f t="shared" si="355"/>
        <v>1.0166403992578006</v>
      </c>
      <c r="V1389" s="5">
        <f t="shared" si="356"/>
        <v>1.0166403992578006</v>
      </c>
      <c r="W1389" s="5">
        <f t="shared" si="357"/>
        <v>1.0166403992578006</v>
      </c>
      <c r="X1389" s="5">
        <f t="shared" si="358"/>
        <v>1</v>
      </c>
      <c r="Y1389" s="5">
        <f t="shared" si="359"/>
        <v>1.0057269075053188</v>
      </c>
      <c r="Z1389" s="5">
        <f t="shared" si="360"/>
        <v>1</v>
      </c>
      <c r="AA1389" s="5">
        <f t="shared" si="361"/>
        <v>1</v>
      </c>
      <c r="AB1389" s="5">
        <f t="shared" si="362"/>
        <v>1</v>
      </c>
      <c r="AC1389" s="5">
        <f t="shared" si="363"/>
        <v>1</v>
      </c>
      <c r="AD1389" s="5">
        <f t="shared" si="364"/>
        <v>1</v>
      </c>
    </row>
    <row r="1390" spans="15:30" x14ac:dyDescent="0.2">
      <c r="O1390" s="6">
        <f t="shared" si="349"/>
        <v>139.68999999999636</v>
      </c>
      <c r="P1390" s="6">
        <f t="shared" si="350"/>
        <v>139.69999999999635</v>
      </c>
      <c r="Q1390" s="5">
        <f t="shared" si="351"/>
        <v>1.0056576280241247</v>
      </c>
      <c r="R1390" s="5">
        <f t="shared" si="352"/>
        <v>1.0056576280241247</v>
      </c>
      <c r="S1390" s="5">
        <f t="shared" si="353"/>
        <v>1.0126509816187144</v>
      </c>
      <c r="T1390" s="5">
        <f t="shared" si="354"/>
        <v>1.0165313858759795</v>
      </c>
      <c r="U1390" s="5">
        <f t="shared" si="355"/>
        <v>1.0165313858759795</v>
      </c>
      <c r="V1390" s="5">
        <f t="shared" si="356"/>
        <v>1.0165313858759795</v>
      </c>
      <c r="W1390" s="5">
        <f t="shared" si="357"/>
        <v>1.0165313858759795</v>
      </c>
      <c r="X1390" s="5">
        <f t="shared" si="358"/>
        <v>1</v>
      </c>
      <c r="Y1390" s="5">
        <f t="shared" si="359"/>
        <v>1.0056576280241247</v>
      </c>
      <c r="Z1390" s="5">
        <f t="shared" si="360"/>
        <v>1</v>
      </c>
      <c r="AA1390" s="5">
        <f t="shared" si="361"/>
        <v>1</v>
      </c>
      <c r="AB1390" s="5">
        <f t="shared" si="362"/>
        <v>1</v>
      </c>
      <c r="AC1390" s="5">
        <f t="shared" si="363"/>
        <v>1</v>
      </c>
      <c r="AD1390" s="5">
        <f t="shared" si="364"/>
        <v>1</v>
      </c>
    </row>
    <row r="1391" spans="15:30" x14ac:dyDescent="0.2">
      <c r="O1391" s="6">
        <f t="shared" si="349"/>
        <v>139.78999999999635</v>
      </c>
      <c r="P1391" s="6">
        <f t="shared" si="350"/>
        <v>139.79999999999634</v>
      </c>
      <c r="Q1391" s="5">
        <f t="shared" si="351"/>
        <v>1.0055888227927794</v>
      </c>
      <c r="R1391" s="5">
        <f t="shared" si="352"/>
        <v>1.0055888227927794</v>
      </c>
      <c r="S1391" s="5">
        <f t="shared" si="353"/>
        <v>1.0125526990173803</v>
      </c>
      <c r="T1391" s="5">
        <f t="shared" si="354"/>
        <v>1.0164228170629617</v>
      </c>
      <c r="U1391" s="5">
        <f t="shared" si="355"/>
        <v>1.0164228170629617</v>
      </c>
      <c r="V1391" s="5">
        <f t="shared" si="356"/>
        <v>1.0164228170629617</v>
      </c>
      <c r="W1391" s="5">
        <f t="shared" si="357"/>
        <v>1.0164228170629617</v>
      </c>
      <c r="X1391" s="5">
        <f t="shared" si="358"/>
        <v>1</v>
      </c>
      <c r="Y1391" s="5">
        <f t="shared" si="359"/>
        <v>1.0055888227927794</v>
      </c>
      <c r="Z1391" s="5">
        <f t="shared" si="360"/>
        <v>1</v>
      </c>
      <c r="AA1391" s="5">
        <f t="shared" si="361"/>
        <v>1</v>
      </c>
      <c r="AB1391" s="5">
        <f t="shared" si="362"/>
        <v>1</v>
      </c>
      <c r="AC1391" s="5">
        <f t="shared" si="363"/>
        <v>1</v>
      </c>
      <c r="AD1391" s="5">
        <f t="shared" si="364"/>
        <v>1</v>
      </c>
    </row>
    <row r="1392" spans="15:30" x14ac:dyDescent="0.2">
      <c r="O1392" s="6">
        <f t="shared" si="349"/>
        <v>139.88999999999635</v>
      </c>
      <c r="P1392" s="6">
        <f t="shared" si="350"/>
        <v>139.89999999999634</v>
      </c>
      <c r="Q1392" s="5">
        <f t="shared" si="351"/>
        <v>1.0055204907431066</v>
      </c>
      <c r="R1392" s="5">
        <f t="shared" si="352"/>
        <v>1.0055204907431066</v>
      </c>
      <c r="S1392" s="5">
        <f t="shared" si="353"/>
        <v>1.0124548766260586</v>
      </c>
      <c r="T1392" s="5">
        <f t="shared" si="354"/>
        <v>1.0163146918061543</v>
      </c>
      <c r="U1392" s="5">
        <f t="shared" si="355"/>
        <v>1.0163146918061543</v>
      </c>
      <c r="V1392" s="5">
        <f t="shared" si="356"/>
        <v>1.0163146918061543</v>
      </c>
      <c r="W1392" s="5">
        <f t="shared" si="357"/>
        <v>1.0163146918061543</v>
      </c>
      <c r="X1392" s="5">
        <f t="shared" si="358"/>
        <v>1</v>
      </c>
      <c r="Y1392" s="5">
        <f t="shared" si="359"/>
        <v>1.0055204907431066</v>
      </c>
      <c r="Z1392" s="5">
        <f t="shared" si="360"/>
        <v>1</v>
      </c>
      <c r="AA1392" s="5">
        <f t="shared" si="361"/>
        <v>1</v>
      </c>
      <c r="AB1392" s="5">
        <f t="shared" si="362"/>
        <v>1</v>
      </c>
      <c r="AC1392" s="5">
        <f t="shared" si="363"/>
        <v>1</v>
      </c>
      <c r="AD1392" s="5">
        <f t="shared" si="364"/>
        <v>1</v>
      </c>
    </row>
    <row r="1393" spans="15:30" x14ac:dyDescent="0.2">
      <c r="O1393" s="6">
        <f t="shared" si="349"/>
        <v>139.98999999999634</v>
      </c>
      <c r="P1393" s="6">
        <f t="shared" si="350"/>
        <v>139.99999999999633</v>
      </c>
      <c r="Q1393" s="5">
        <f t="shared" si="351"/>
        <v>1.0054526308103742</v>
      </c>
      <c r="R1393" s="5">
        <f t="shared" si="352"/>
        <v>1.0054526308103742</v>
      </c>
      <c r="S1393" s="5">
        <f t="shared" si="353"/>
        <v>1.0123575133975304</v>
      </c>
      <c r="T1393" s="5">
        <f t="shared" si="354"/>
        <v>1.016207009096149</v>
      </c>
      <c r="U1393" s="5">
        <f t="shared" si="355"/>
        <v>1.016207009096149</v>
      </c>
      <c r="V1393" s="5">
        <f t="shared" si="356"/>
        <v>1.016207009096149</v>
      </c>
      <c r="W1393" s="5">
        <f t="shared" si="357"/>
        <v>1.016207009096149</v>
      </c>
      <c r="X1393" s="5">
        <f t="shared" si="358"/>
        <v>1</v>
      </c>
      <c r="Y1393" s="5">
        <f t="shared" si="359"/>
        <v>1.0054526308103742</v>
      </c>
      <c r="Z1393" s="5">
        <f t="shared" si="360"/>
        <v>1</v>
      </c>
      <c r="AA1393" s="5">
        <f t="shared" si="361"/>
        <v>1</v>
      </c>
      <c r="AB1393" s="5">
        <f t="shared" si="362"/>
        <v>1</v>
      </c>
      <c r="AC1393" s="5">
        <f t="shared" si="363"/>
        <v>1</v>
      </c>
      <c r="AD1393" s="5">
        <f t="shared" si="364"/>
        <v>1</v>
      </c>
    </row>
    <row r="1394" spans="15:30" x14ac:dyDescent="0.2">
      <c r="O1394" s="6">
        <f t="shared" si="349"/>
        <v>140.08999999999634</v>
      </c>
      <c r="P1394" s="6">
        <f t="shared" si="350"/>
        <v>140.09999999999633</v>
      </c>
      <c r="Q1394" s="5">
        <f t="shared" si="351"/>
        <v>1.0053852419332803</v>
      </c>
      <c r="R1394" s="5">
        <f t="shared" si="352"/>
        <v>1.0053852419332803</v>
      </c>
      <c r="S1394" s="5">
        <f t="shared" si="353"/>
        <v>1.0122606082879035</v>
      </c>
      <c r="T1394" s="5">
        <f t="shared" si="354"/>
        <v>1.0160997679267114</v>
      </c>
      <c r="U1394" s="5">
        <f t="shared" si="355"/>
        <v>1.0160997679267114</v>
      </c>
      <c r="V1394" s="5">
        <f t="shared" si="356"/>
        <v>1.0160997679267114</v>
      </c>
      <c r="W1394" s="5">
        <f t="shared" si="357"/>
        <v>1.0160997679267114</v>
      </c>
      <c r="X1394" s="5">
        <f t="shared" si="358"/>
        <v>1</v>
      </c>
      <c r="Y1394" s="5">
        <f t="shared" si="359"/>
        <v>1.0053852419332803</v>
      </c>
      <c r="Z1394" s="5">
        <f t="shared" si="360"/>
        <v>1</v>
      </c>
      <c r="AA1394" s="5">
        <f t="shared" si="361"/>
        <v>1</v>
      </c>
      <c r="AB1394" s="5">
        <f t="shared" si="362"/>
        <v>1</v>
      </c>
      <c r="AC1394" s="5">
        <f t="shared" si="363"/>
        <v>1</v>
      </c>
      <c r="AD1394" s="5">
        <f t="shared" si="364"/>
        <v>1</v>
      </c>
    </row>
    <row r="1395" spans="15:30" x14ac:dyDescent="0.2">
      <c r="O1395" s="6">
        <f t="shared" si="349"/>
        <v>140.18999999999633</v>
      </c>
      <c r="P1395" s="6">
        <f t="shared" si="350"/>
        <v>140.19999999999632</v>
      </c>
      <c r="Q1395" s="5">
        <f t="shared" si="351"/>
        <v>1.0053183230539395</v>
      </c>
      <c r="R1395" s="5">
        <f t="shared" si="352"/>
        <v>1.0053183230539395</v>
      </c>
      <c r="S1395" s="5">
        <f t="shared" si="353"/>
        <v>1.0121641602565989</v>
      </c>
      <c r="T1395" s="5">
        <f t="shared" si="354"/>
        <v>1.0159929672947663</v>
      </c>
      <c r="U1395" s="5">
        <f t="shared" si="355"/>
        <v>1.0159929672947663</v>
      </c>
      <c r="V1395" s="5">
        <f t="shared" si="356"/>
        <v>1.0159929672947663</v>
      </c>
      <c r="W1395" s="5">
        <f t="shared" si="357"/>
        <v>1.0159929672947663</v>
      </c>
      <c r="X1395" s="5">
        <f t="shared" si="358"/>
        <v>1</v>
      </c>
      <c r="Y1395" s="5">
        <f t="shared" si="359"/>
        <v>1.0053183230539395</v>
      </c>
      <c r="Z1395" s="5">
        <f t="shared" si="360"/>
        <v>1</v>
      </c>
      <c r="AA1395" s="5">
        <f t="shared" si="361"/>
        <v>1</v>
      </c>
      <c r="AB1395" s="5">
        <f t="shared" si="362"/>
        <v>1</v>
      </c>
      <c r="AC1395" s="5">
        <f t="shared" si="363"/>
        <v>1</v>
      </c>
      <c r="AD1395" s="5">
        <f t="shared" si="364"/>
        <v>1</v>
      </c>
    </row>
    <row r="1396" spans="15:30" x14ac:dyDescent="0.2">
      <c r="O1396" s="6">
        <f t="shared" si="349"/>
        <v>140.28999999999633</v>
      </c>
      <c r="P1396" s="6">
        <f t="shared" si="350"/>
        <v>140.29999999999632</v>
      </c>
      <c r="Q1396" s="5">
        <f t="shared" si="351"/>
        <v>1.0052518731178697</v>
      </c>
      <c r="R1396" s="5">
        <f t="shared" si="352"/>
        <v>1.0052518731178697</v>
      </c>
      <c r="S1396" s="5">
        <f t="shared" si="353"/>
        <v>1.0120681682663391</v>
      </c>
      <c r="T1396" s="5">
        <f t="shared" si="354"/>
        <v>1.0158866062003877</v>
      </c>
      <c r="U1396" s="5">
        <f t="shared" si="355"/>
        <v>1.0158866062003877</v>
      </c>
      <c r="V1396" s="5">
        <f t="shared" si="356"/>
        <v>1.0158866062003877</v>
      </c>
      <c r="W1396" s="5">
        <f t="shared" si="357"/>
        <v>1.0158866062003877</v>
      </c>
      <c r="X1396" s="5">
        <f t="shared" si="358"/>
        <v>1</v>
      </c>
      <c r="Y1396" s="5">
        <f t="shared" si="359"/>
        <v>1.0052518731178697</v>
      </c>
      <c r="Z1396" s="5">
        <f t="shared" si="360"/>
        <v>1</v>
      </c>
      <c r="AA1396" s="5">
        <f t="shared" si="361"/>
        <v>1</v>
      </c>
      <c r="AB1396" s="5">
        <f t="shared" si="362"/>
        <v>1</v>
      </c>
      <c r="AC1396" s="5">
        <f t="shared" si="363"/>
        <v>1</v>
      </c>
      <c r="AD1396" s="5">
        <f t="shared" si="364"/>
        <v>1</v>
      </c>
    </row>
    <row r="1397" spans="15:30" x14ac:dyDescent="0.2">
      <c r="O1397" s="6">
        <f t="shared" si="349"/>
        <v>140.38999999999632</v>
      </c>
      <c r="P1397" s="6">
        <f t="shared" si="350"/>
        <v>140.39999999999631</v>
      </c>
      <c r="Q1397" s="5">
        <f t="shared" si="351"/>
        <v>1.0051858910739784</v>
      </c>
      <c r="R1397" s="5">
        <f t="shared" si="352"/>
        <v>1.0051858910739784</v>
      </c>
      <c r="S1397" s="5">
        <f t="shared" si="353"/>
        <v>1.0119726312831332</v>
      </c>
      <c r="T1397" s="5">
        <f t="shared" si="354"/>
        <v>1.0157806836467849</v>
      </c>
      <c r="U1397" s="5">
        <f t="shared" si="355"/>
        <v>1.0157806836467849</v>
      </c>
      <c r="V1397" s="5">
        <f t="shared" si="356"/>
        <v>1.0157806836467849</v>
      </c>
      <c r="W1397" s="5">
        <f t="shared" si="357"/>
        <v>1.0157806836467849</v>
      </c>
      <c r="X1397" s="5">
        <f t="shared" si="358"/>
        <v>1</v>
      </c>
      <c r="Y1397" s="5">
        <f t="shared" si="359"/>
        <v>1.0051858910739784</v>
      </c>
      <c r="Z1397" s="5">
        <f t="shared" si="360"/>
        <v>1</v>
      </c>
      <c r="AA1397" s="5">
        <f t="shared" si="361"/>
        <v>1</v>
      </c>
      <c r="AB1397" s="5">
        <f t="shared" si="362"/>
        <v>1</v>
      </c>
      <c r="AC1397" s="5">
        <f t="shared" si="363"/>
        <v>1</v>
      </c>
      <c r="AD1397" s="5">
        <f t="shared" si="364"/>
        <v>1</v>
      </c>
    </row>
    <row r="1398" spans="15:30" x14ac:dyDescent="0.2">
      <c r="O1398" s="6">
        <f t="shared" si="349"/>
        <v>140.48999999999631</v>
      </c>
      <c r="P1398" s="6">
        <f t="shared" si="350"/>
        <v>140.49999999999631</v>
      </c>
      <c r="Q1398" s="5">
        <f t="shared" si="351"/>
        <v>1.0051203758745486</v>
      </c>
      <c r="R1398" s="5">
        <f t="shared" si="352"/>
        <v>1.0051203758745486</v>
      </c>
      <c r="S1398" s="5">
        <f t="shared" si="353"/>
        <v>1.0118775482762659</v>
      </c>
      <c r="T1398" s="5">
        <f t="shared" si="354"/>
        <v>1.015675198640291</v>
      </c>
      <c r="U1398" s="5">
        <f t="shared" si="355"/>
        <v>1.015675198640291</v>
      </c>
      <c r="V1398" s="5">
        <f t="shared" si="356"/>
        <v>1.015675198640291</v>
      </c>
      <c r="W1398" s="5">
        <f t="shared" si="357"/>
        <v>1.015675198640291</v>
      </c>
      <c r="X1398" s="5">
        <f t="shared" si="358"/>
        <v>1</v>
      </c>
      <c r="Y1398" s="5">
        <f t="shared" si="359"/>
        <v>1.0051203758745486</v>
      </c>
      <c r="Z1398" s="5">
        <f t="shared" si="360"/>
        <v>1</v>
      </c>
      <c r="AA1398" s="5">
        <f t="shared" si="361"/>
        <v>1</v>
      </c>
      <c r="AB1398" s="5">
        <f t="shared" si="362"/>
        <v>1</v>
      </c>
      <c r="AC1398" s="5">
        <f t="shared" si="363"/>
        <v>1</v>
      </c>
      <c r="AD1398" s="5">
        <f t="shared" si="364"/>
        <v>1</v>
      </c>
    </row>
    <row r="1399" spans="15:30" x14ac:dyDescent="0.2">
      <c r="O1399" s="6">
        <f t="shared" si="349"/>
        <v>140.58999999999631</v>
      </c>
      <c r="P1399" s="6">
        <f t="shared" si="350"/>
        <v>140.5999999999963</v>
      </c>
      <c r="Q1399" s="5">
        <f t="shared" si="351"/>
        <v>1.0050553264752262</v>
      </c>
      <c r="R1399" s="5">
        <f t="shared" si="352"/>
        <v>1.0050553264752262</v>
      </c>
      <c r="S1399" s="5">
        <f t="shared" si="353"/>
        <v>1.0117829182182827</v>
      </c>
      <c r="T1399" s="5">
        <f t="shared" si="354"/>
        <v>1.0155701501903509</v>
      </c>
      <c r="U1399" s="5">
        <f t="shared" si="355"/>
        <v>1.0155701501903509</v>
      </c>
      <c r="V1399" s="5">
        <f t="shared" si="356"/>
        <v>1.0155701501903509</v>
      </c>
      <c r="W1399" s="5">
        <f t="shared" si="357"/>
        <v>1.0155701501903509</v>
      </c>
      <c r="X1399" s="5">
        <f t="shared" si="358"/>
        <v>1</v>
      </c>
      <c r="Y1399" s="5">
        <f t="shared" si="359"/>
        <v>1.0050553264752262</v>
      </c>
      <c r="Z1399" s="5">
        <f t="shared" si="360"/>
        <v>1</v>
      </c>
      <c r="AA1399" s="5">
        <f t="shared" si="361"/>
        <v>1</v>
      </c>
      <c r="AB1399" s="5">
        <f t="shared" si="362"/>
        <v>1</v>
      </c>
      <c r="AC1399" s="5">
        <f t="shared" si="363"/>
        <v>1</v>
      </c>
      <c r="AD1399" s="5">
        <f t="shared" si="364"/>
        <v>1</v>
      </c>
    </row>
    <row r="1400" spans="15:30" x14ac:dyDescent="0.2">
      <c r="O1400" s="6">
        <f t="shared" si="349"/>
        <v>140.6899999999963</v>
      </c>
      <c r="P1400" s="6">
        <f t="shared" si="350"/>
        <v>140.69999999999629</v>
      </c>
      <c r="Q1400" s="5">
        <f t="shared" si="351"/>
        <v>1.004990741835007</v>
      </c>
      <c r="R1400" s="5">
        <f t="shared" si="352"/>
        <v>1.004990741835007</v>
      </c>
      <c r="S1400" s="5">
        <f t="shared" si="353"/>
        <v>1.0116887400849794</v>
      </c>
      <c r="T1400" s="5">
        <f t="shared" si="354"/>
        <v>1.0154655373095085</v>
      </c>
      <c r="U1400" s="5">
        <f t="shared" si="355"/>
        <v>1.0154655373095085</v>
      </c>
      <c r="V1400" s="5">
        <f t="shared" si="356"/>
        <v>1.0154655373095085</v>
      </c>
      <c r="W1400" s="5">
        <f t="shared" si="357"/>
        <v>1.0154655373095085</v>
      </c>
      <c r="X1400" s="5">
        <f t="shared" si="358"/>
        <v>1</v>
      </c>
      <c r="Y1400" s="5">
        <f t="shared" si="359"/>
        <v>1.004990741835007</v>
      </c>
      <c r="Z1400" s="5">
        <f t="shared" si="360"/>
        <v>1</v>
      </c>
      <c r="AA1400" s="5">
        <f t="shared" si="361"/>
        <v>1</v>
      </c>
      <c r="AB1400" s="5">
        <f t="shared" si="362"/>
        <v>1</v>
      </c>
      <c r="AC1400" s="5">
        <f t="shared" si="363"/>
        <v>1</v>
      </c>
      <c r="AD1400" s="5">
        <f t="shared" si="364"/>
        <v>1</v>
      </c>
    </row>
    <row r="1401" spans="15:30" x14ac:dyDescent="0.2">
      <c r="O1401" s="6">
        <f t="shared" si="349"/>
        <v>140.7899999999963</v>
      </c>
      <c r="P1401" s="6">
        <f t="shared" si="350"/>
        <v>140.79999999999629</v>
      </c>
      <c r="Q1401" s="5">
        <f t="shared" si="351"/>
        <v>1.004926620916222</v>
      </c>
      <c r="R1401" s="5">
        <f t="shared" si="352"/>
        <v>1.004926620916222</v>
      </c>
      <c r="S1401" s="5">
        <f t="shared" si="353"/>
        <v>1.0115950128553874</v>
      </c>
      <c r="T1401" s="5">
        <f t="shared" si="354"/>
        <v>1.0153613590133956</v>
      </c>
      <c r="U1401" s="5">
        <f t="shared" si="355"/>
        <v>1.0153613590133956</v>
      </c>
      <c r="V1401" s="5">
        <f t="shared" si="356"/>
        <v>1.0153613590133956</v>
      </c>
      <c r="W1401" s="5">
        <f t="shared" si="357"/>
        <v>1.0153613590133956</v>
      </c>
      <c r="X1401" s="5">
        <f t="shared" si="358"/>
        <v>1</v>
      </c>
      <c r="Y1401" s="5">
        <f t="shared" si="359"/>
        <v>1.004926620916222</v>
      </c>
      <c r="Z1401" s="5">
        <f t="shared" si="360"/>
        <v>1</v>
      </c>
      <c r="AA1401" s="5">
        <f t="shared" si="361"/>
        <v>1</v>
      </c>
      <c r="AB1401" s="5">
        <f t="shared" si="362"/>
        <v>1</v>
      </c>
      <c r="AC1401" s="5">
        <f t="shared" si="363"/>
        <v>1</v>
      </c>
      <c r="AD1401" s="5">
        <f t="shared" si="364"/>
        <v>1</v>
      </c>
    </row>
    <row r="1402" spans="15:30" x14ac:dyDescent="0.2">
      <c r="O1402" s="6">
        <f t="shared" si="349"/>
        <v>140.88999999999629</v>
      </c>
      <c r="P1402" s="6">
        <f t="shared" si="350"/>
        <v>140.89999999999628</v>
      </c>
      <c r="Q1402" s="5">
        <f t="shared" si="351"/>
        <v>1.0048629626845254</v>
      </c>
      <c r="R1402" s="5">
        <f t="shared" si="352"/>
        <v>1.0048629626845254</v>
      </c>
      <c r="S1402" s="5">
        <f t="shared" si="353"/>
        <v>1.0115017355117619</v>
      </c>
      <c r="T1402" s="5">
        <f t="shared" si="354"/>
        <v>1.0152576143207193</v>
      </c>
      <c r="U1402" s="5">
        <f t="shared" si="355"/>
        <v>1.0152576143207193</v>
      </c>
      <c r="V1402" s="5">
        <f t="shared" si="356"/>
        <v>1.0152576143207193</v>
      </c>
      <c r="W1402" s="5">
        <f t="shared" si="357"/>
        <v>1.0152576143207193</v>
      </c>
      <c r="X1402" s="5">
        <f t="shared" si="358"/>
        <v>1</v>
      </c>
      <c r="Y1402" s="5">
        <f t="shared" si="359"/>
        <v>1.0048629626845254</v>
      </c>
      <c r="Z1402" s="5">
        <f t="shared" si="360"/>
        <v>1</v>
      </c>
      <c r="AA1402" s="5">
        <f t="shared" si="361"/>
        <v>1</v>
      </c>
      <c r="AB1402" s="5">
        <f t="shared" si="362"/>
        <v>1</v>
      </c>
      <c r="AC1402" s="5">
        <f t="shared" si="363"/>
        <v>1</v>
      </c>
      <c r="AD1402" s="5">
        <f t="shared" si="364"/>
        <v>1</v>
      </c>
    </row>
    <row r="1403" spans="15:30" x14ac:dyDescent="0.2">
      <c r="O1403" s="6">
        <f t="shared" si="349"/>
        <v>140.98999999999629</v>
      </c>
      <c r="P1403" s="6">
        <f t="shared" si="350"/>
        <v>140.99999999999628</v>
      </c>
      <c r="Q1403" s="5">
        <f t="shared" si="351"/>
        <v>1.0047997661088808</v>
      </c>
      <c r="R1403" s="5">
        <f t="shared" si="352"/>
        <v>1.0047997661088808</v>
      </c>
      <c r="S1403" s="5">
        <f t="shared" si="353"/>
        <v>1.0114089070395693</v>
      </c>
      <c r="T1403" s="5">
        <f t="shared" si="354"/>
        <v>1.0151543022532499</v>
      </c>
      <c r="U1403" s="5">
        <f t="shared" si="355"/>
        <v>1.0151543022532499</v>
      </c>
      <c r="V1403" s="5">
        <f t="shared" si="356"/>
        <v>1.0151543022532499</v>
      </c>
      <c r="W1403" s="5">
        <f t="shared" si="357"/>
        <v>1.0151543022532499</v>
      </c>
      <c r="X1403" s="5">
        <f t="shared" si="358"/>
        <v>1</v>
      </c>
      <c r="Y1403" s="5">
        <f t="shared" si="359"/>
        <v>1.0047997661088808</v>
      </c>
      <c r="Z1403" s="5">
        <f t="shared" si="360"/>
        <v>1</v>
      </c>
      <c r="AA1403" s="5">
        <f t="shared" si="361"/>
        <v>1</v>
      </c>
      <c r="AB1403" s="5">
        <f t="shared" si="362"/>
        <v>1</v>
      </c>
      <c r="AC1403" s="5">
        <f t="shared" si="363"/>
        <v>1</v>
      </c>
      <c r="AD1403" s="5">
        <f t="shared" si="364"/>
        <v>1</v>
      </c>
    </row>
    <row r="1404" spans="15:30" x14ac:dyDescent="0.2">
      <c r="O1404" s="6">
        <f t="shared" si="349"/>
        <v>141.08999999999628</v>
      </c>
      <c r="P1404" s="6">
        <f t="shared" si="350"/>
        <v>141.09999999999627</v>
      </c>
      <c r="Q1404" s="5">
        <f t="shared" si="351"/>
        <v>1.004737030161549</v>
      </c>
      <c r="R1404" s="5">
        <f t="shared" si="352"/>
        <v>1.004737030161549</v>
      </c>
      <c r="S1404" s="5">
        <f t="shared" si="353"/>
        <v>1.0113165264274744</v>
      </c>
      <c r="T1404" s="5">
        <f t="shared" si="354"/>
        <v>1.0150514218358098</v>
      </c>
      <c r="U1404" s="5">
        <f t="shared" si="355"/>
        <v>1.0150514218358098</v>
      </c>
      <c r="V1404" s="5">
        <f t="shared" si="356"/>
        <v>1.0150514218358098</v>
      </c>
      <c r="W1404" s="5">
        <f t="shared" si="357"/>
        <v>1.0150514218358098</v>
      </c>
      <c r="X1404" s="5">
        <f t="shared" si="358"/>
        <v>1</v>
      </c>
      <c r="Y1404" s="5">
        <f t="shared" si="359"/>
        <v>1.004737030161549</v>
      </c>
      <c r="Z1404" s="5">
        <f t="shared" si="360"/>
        <v>1</v>
      </c>
      <c r="AA1404" s="5">
        <f t="shared" si="361"/>
        <v>1</v>
      </c>
      <c r="AB1404" s="5">
        <f t="shared" si="362"/>
        <v>1</v>
      </c>
      <c r="AC1404" s="5">
        <f t="shared" si="363"/>
        <v>1</v>
      </c>
      <c r="AD1404" s="5">
        <f t="shared" si="364"/>
        <v>1</v>
      </c>
    </row>
    <row r="1405" spans="15:30" x14ac:dyDescent="0.2">
      <c r="O1405" s="6">
        <f t="shared" si="349"/>
        <v>141.18999999999627</v>
      </c>
      <c r="P1405" s="6">
        <f t="shared" si="350"/>
        <v>141.19999999999627</v>
      </c>
      <c r="Q1405" s="5">
        <f t="shared" si="351"/>
        <v>1.0046747538180738</v>
      </c>
      <c r="R1405" s="5">
        <f t="shared" si="352"/>
        <v>1.0046747538180738</v>
      </c>
      <c r="S1405" s="5">
        <f t="shared" si="353"/>
        <v>1.0112245926673278</v>
      </c>
      <c r="T1405" s="5">
        <f t="shared" si="354"/>
        <v>1.014948972096261</v>
      </c>
      <c r="U1405" s="5">
        <f t="shared" si="355"/>
        <v>1.014948972096261</v>
      </c>
      <c r="V1405" s="5">
        <f t="shared" si="356"/>
        <v>1.014948972096261</v>
      </c>
      <c r="W1405" s="5">
        <f t="shared" si="357"/>
        <v>1.014948972096261</v>
      </c>
      <c r="X1405" s="5">
        <f t="shared" si="358"/>
        <v>1</v>
      </c>
      <c r="Y1405" s="5">
        <f t="shared" si="359"/>
        <v>1.0046747538180738</v>
      </c>
      <c r="Z1405" s="5">
        <f t="shared" si="360"/>
        <v>1</v>
      </c>
      <c r="AA1405" s="5">
        <f t="shared" si="361"/>
        <v>1</v>
      </c>
      <c r="AB1405" s="5">
        <f t="shared" si="362"/>
        <v>1</v>
      </c>
      <c r="AC1405" s="5">
        <f t="shared" si="363"/>
        <v>1</v>
      </c>
      <c r="AD1405" s="5">
        <f t="shared" si="364"/>
        <v>1</v>
      </c>
    </row>
    <row r="1406" spans="15:30" x14ac:dyDescent="0.2">
      <c r="O1406" s="6">
        <f t="shared" si="349"/>
        <v>141.28999999999627</v>
      </c>
      <c r="P1406" s="6">
        <f t="shared" si="350"/>
        <v>141.29999999999626</v>
      </c>
      <c r="Q1406" s="5">
        <f t="shared" si="351"/>
        <v>1.0046129360572698</v>
      </c>
      <c r="R1406" s="5">
        <f t="shared" si="352"/>
        <v>1.0046129360572698</v>
      </c>
      <c r="S1406" s="5">
        <f t="shared" si="353"/>
        <v>1.0111331047541543</v>
      </c>
      <c r="T1406" s="5">
        <f t="shared" si="354"/>
        <v>1.0148469520654935</v>
      </c>
      <c r="U1406" s="5">
        <f t="shared" si="355"/>
        <v>1.0148469520654935</v>
      </c>
      <c r="V1406" s="5">
        <f t="shared" si="356"/>
        <v>1.0148469520654935</v>
      </c>
      <c r="W1406" s="5">
        <f t="shared" si="357"/>
        <v>1.0148469520654935</v>
      </c>
      <c r="X1406" s="5">
        <f t="shared" si="358"/>
        <v>1</v>
      </c>
      <c r="Y1406" s="5">
        <f t="shared" si="359"/>
        <v>1.0046129360572698</v>
      </c>
      <c r="Z1406" s="5">
        <f t="shared" si="360"/>
        <v>1</v>
      </c>
      <c r="AA1406" s="5">
        <f t="shared" si="361"/>
        <v>1</v>
      </c>
      <c r="AB1406" s="5">
        <f t="shared" si="362"/>
        <v>1</v>
      </c>
      <c r="AC1406" s="5">
        <f t="shared" si="363"/>
        <v>1</v>
      </c>
      <c r="AD1406" s="5">
        <f t="shared" si="364"/>
        <v>1</v>
      </c>
    </row>
    <row r="1407" spans="15:30" x14ac:dyDescent="0.2">
      <c r="O1407" s="6">
        <f t="shared" si="349"/>
        <v>141.38999999999626</v>
      </c>
      <c r="P1407" s="6">
        <f t="shared" si="350"/>
        <v>141.39999999999625</v>
      </c>
      <c r="Q1407" s="5">
        <f t="shared" si="351"/>
        <v>1.0045515758612094</v>
      </c>
      <c r="R1407" s="5">
        <f t="shared" si="352"/>
        <v>1.0045515758612094</v>
      </c>
      <c r="S1407" s="5">
        <f t="shared" si="353"/>
        <v>1.0110420616861393</v>
      </c>
      <c r="T1407" s="5">
        <f t="shared" si="354"/>
        <v>1.0147453607774142</v>
      </c>
      <c r="U1407" s="5">
        <f t="shared" si="355"/>
        <v>1.0147453607774142</v>
      </c>
      <c r="V1407" s="5">
        <f t="shared" si="356"/>
        <v>1.0147453607774142</v>
      </c>
      <c r="W1407" s="5">
        <f t="shared" si="357"/>
        <v>1.0147453607774142</v>
      </c>
      <c r="X1407" s="5">
        <f t="shared" si="358"/>
        <v>1</v>
      </c>
      <c r="Y1407" s="5">
        <f t="shared" si="359"/>
        <v>1.0045515758612094</v>
      </c>
      <c r="Z1407" s="5">
        <f t="shared" si="360"/>
        <v>1</v>
      </c>
      <c r="AA1407" s="5">
        <f t="shared" si="361"/>
        <v>1</v>
      </c>
      <c r="AB1407" s="5">
        <f t="shared" si="362"/>
        <v>1</v>
      </c>
      <c r="AC1407" s="5">
        <f t="shared" si="363"/>
        <v>1</v>
      </c>
      <c r="AD1407" s="5">
        <f t="shared" si="364"/>
        <v>1</v>
      </c>
    </row>
    <row r="1408" spans="15:30" x14ac:dyDescent="0.2">
      <c r="O1408" s="6">
        <f t="shared" si="349"/>
        <v>141.48999999999626</v>
      </c>
      <c r="P1408" s="6">
        <f t="shared" si="350"/>
        <v>141.49999999999625</v>
      </c>
      <c r="Q1408" s="5">
        <f t="shared" si="351"/>
        <v>1.0044906722152096</v>
      </c>
      <c r="R1408" s="5">
        <f t="shared" si="352"/>
        <v>1.0044906722152096</v>
      </c>
      <c r="S1408" s="5">
        <f t="shared" si="353"/>
        <v>1.0109514624646174</v>
      </c>
      <c r="T1408" s="5">
        <f t="shared" si="354"/>
        <v>1.014644197268934</v>
      </c>
      <c r="U1408" s="5">
        <f t="shared" si="355"/>
        <v>1.014644197268934</v>
      </c>
      <c r="V1408" s="5">
        <f t="shared" si="356"/>
        <v>1.014644197268934</v>
      </c>
      <c r="W1408" s="5">
        <f t="shared" si="357"/>
        <v>1.014644197268934</v>
      </c>
      <c r="X1408" s="5">
        <f t="shared" si="358"/>
        <v>1</v>
      </c>
      <c r="Y1408" s="5">
        <f t="shared" si="359"/>
        <v>1.0044906722152096</v>
      </c>
      <c r="Z1408" s="5">
        <f t="shared" si="360"/>
        <v>1</v>
      </c>
      <c r="AA1408" s="5">
        <f t="shared" si="361"/>
        <v>1</v>
      </c>
      <c r="AB1408" s="5">
        <f t="shared" si="362"/>
        <v>1</v>
      </c>
      <c r="AC1408" s="5">
        <f t="shared" si="363"/>
        <v>1</v>
      </c>
      <c r="AD1408" s="5">
        <f t="shared" si="364"/>
        <v>1</v>
      </c>
    </row>
    <row r="1409" spans="15:30" x14ac:dyDescent="0.2">
      <c r="O1409" s="6">
        <f t="shared" si="349"/>
        <v>141.58999999999625</v>
      </c>
      <c r="P1409" s="6">
        <f t="shared" si="350"/>
        <v>141.59999999999624</v>
      </c>
      <c r="Q1409" s="5">
        <f t="shared" si="351"/>
        <v>1.0044302241078198</v>
      </c>
      <c r="R1409" s="5">
        <f t="shared" si="352"/>
        <v>1.0044302241078198</v>
      </c>
      <c r="S1409" s="5">
        <f t="shared" si="353"/>
        <v>1.0108613060940599</v>
      </c>
      <c r="T1409" s="5">
        <f t="shared" si="354"/>
        <v>1.0145434605799573</v>
      </c>
      <c r="U1409" s="5">
        <f t="shared" si="355"/>
        <v>1.0145434605799573</v>
      </c>
      <c r="V1409" s="5">
        <f t="shared" si="356"/>
        <v>1.0145434605799573</v>
      </c>
      <c r="W1409" s="5">
        <f t="shared" si="357"/>
        <v>1.0145434605799573</v>
      </c>
      <c r="X1409" s="5">
        <f t="shared" si="358"/>
        <v>1</v>
      </c>
      <c r="Y1409" s="5">
        <f t="shared" si="359"/>
        <v>1.0044302241078198</v>
      </c>
      <c r="Z1409" s="5">
        <f t="shared" si="360"/>
        <v>1</v>
      </c>
      <c r="AA1409" s="5">
        <f t="shared" si="361"/>
        <v>1</v>
      </c>
      <c r="AB1409" s="5">
        <f t="shared" si="362"/>
        <v>1</v>
      </c>
      <c r="AC1409" s="5">
        <f t="shared" si="363"/>
        <v>1</v>
      </c>
      <c r="AD1409" s="5">
        <f t="shared" si="364"/>
        <v>1</v>
      </c>
    </row>
    <row r="1410" spans="15:30" x14ac:dyDescent="0.2">
      <c r="O1410" s="6">
        <f t="shared" si="349"/>
        <v>141.68999999999625</v>
      </c>
      <c r="P1410" s="6">
        <f t="shared" si="350"/>
        <v>141.69999999999624</v>
      </c>
      <c r="Q1410" s="5">
        <f t="shared" si="351"/>
        <v>1.0043702305308086</v>
      </c>
      <c r="R1410" s="5">
        <f t="shared" si="352"/>
        <v>1.0043702305308086</v>
      </c>
      <c r="S1410" s="5">
        <f t="shared" si="353"/>
        <v>1.0107715915820621</v>
      </c>
      <c r="T1410" s="5">
        <f t="shared" si="354"/>
        <v>1.0144431497533704</v>
      </c>
      <c r="U1410" s="5">
        <f t="shared" si="355"/>
        <v>1.0144431497533704</v>
      </c>
      <c r="V1410" s="5">
        <f t="shared" si="356"/>
        <v>1.0144431497533704</v>
      </c>
      <c r="W1410" s="5">
        <f t="shared" si="357"/>
        <v>1.0144431497533704</v>
      </c>
      <c r="X1410" s="5">
        <f t="shared" si="358"/>
        <v>1</v>
      </c>
      <c r="Y1410" s="5">
        <f t="shared" si="359"/>
        <v>1.0043702305308086</v>
      </c>
      <c r="Z1410" s="5">
        <f t="shared" si="360"/>
        <v>1</v>
      </c>
      <c r="AA1410" s="5">
        <f t="shared" si="361"/>
        <v>1</v>
      </c>
      <c r="AB1410" s="5">
        <f t="shared" si="362"/>
        <v>1</v>
      </c>
      <c r="AC1410" s="5">
        <f t="shared" si="363"/>
        <v>1</v>
      </c>
      <c r="AD1410" s="5">
        <f t="shared" si="364"/>
        <v>1</v>
      </c>
    </row>
    <row r="1411" spans="15:30" x14ac:dyDescent="0.2">
      <c r="O1411" s="6">
        <f t="shared" ref="O1411:O1474" si="365">P1411-0.01</f>
        <v>141.78999999999624</v>
      </c>
      <c r="P1411" s="6">
        <f t="shared" si="350"/>
        <v>141.79999999999623</v>
      </c>
      <c r="Q1411" s="5">
        <f t="shared" si="351"/>
        <v>1.0043106904791514</v>
      </c>
      <c r="R1411" s="5">
        <f t="shared" si="352"/>
        <v>1.0043106904791514</v>
      </c>
      <c r="S1411" s="5">
        <f t="shared" si="353"/>
        <v>1.0106823179393321</v>
      </c>
      <c r="T1411" s="5">
        <f t="shared" si="354"/>
        <v>1.0143432638350294</v>
      </c>
      <c r="U1411" s="5">
        <f t="shared" si="355"/>
        <v>1.0143432638350294</v>
      </c>
      <c r="V1411" s="5">
        <f t="shared" si="356"/>
        <v>1.0143432638350294</v>
      </c>
      <c r="W1411" s="5">
        <f t="shared" si="357"/>
        <v>1.0143432638350294</v>
      </c>
      <c r="X1411" s="5">
        <f t="shared" si="358"/>
        <v>1</v>
      </c>
      <c r="Y1411" s="5">
        <f t="shared" si="359"/>
        <v>1.0043106904791514</v>
      </c>
      <c r="Z1411" s="5">
        <f t="shared" si="360"/>
        <v>1</v>
      </c>
      <c r="AA1411" s="5">
        <f t="shared" si="361"/>
        <v>1</v>
      </c>
      <c r="AB1411" s="5">
        <f t="shared" si="362"/>
        <v>1</v>
      </c>
      <c r="AC1411" s="5">
        <f t="shared" si="363"/>
        <v>1</v>
      </c>
      <c r="AD1411" s="5">
        <f t="shared" si="364"/>
        <v>1</v>
      </c>
    </row>
    <row r="1412" spans="15:30" x14ac:dyDescent="0.2">
      <c r="O1412" s="6">
        <f t="shared" si="365"/>
        <v>141.88999999999623</v>
      </c>
      <c r="P1412" s="6">
        <f t="shared" ref="P1412:P1475" si="366">P1411+0.1</f>
        <v>141.89999999999623</v>
      </c>
      <c r="Q1412" s="5">
        <f t="shared" ref="Q1412:Q1475" si="367">IF($P1412&gt;=$D$5,1,10^($C$5*LOG(MAX($P1412,$E$5)/$D$5)^2))</f>
        <v>1.0042516029510176</v>
      </c>
      <c r="R1412" s="5">
        <f t="shared" ref="R1412:R1475" si="368">IF($P1412&gt;=$D$6,1,10^($C$6*LOG(MAX($P1412,$E$6)/$D$6)^2))</f>
        <v>1.0042516029510176</v>
      </c>
      <c r="S1412" s="5">
        <f t="shared" ref="S1412:S1475" si="369">IF($P1412&gt;=$D$7,1,10^($C$7*LOG(MAX($P1412,$E$7)/$D$7)^2))</f>
        <v>1.0105934841796778</v>
      </c>
      <c r="T1412" s="5">
        <f t="shared" ref="T1412:T1475" si="370">IF($P1412&gt;=$D$8,1,10^($C$8*LOG(MAX($P1412,$E$8)/$D$8)^2))</f>
        <v>1.0142438018737487</v>
      </c>
      <c r="U1412" s="5">
        <f t="shared" ref="U1412:U1475" si="371">IF($P1412&gt;=$D$9,1,10^($C$9*LOG(MAX($P1412,$E$9)/$D$9)^2))</f>
        <v>1.0142438018737487</v>
      </c>
      <c r="V1412" s="5">
        <f t="shared" ref="V1412:V1475" si="372">IF($P1412&gt;=$D$10,1,10^($C$10*LOG(MAX($P1412,$E$10)/$D$10)^2))</f>
        <v>1.0142438018737487</v>
      </c>
      <c r="W1412" s="5">
        <f t="shared" ref="W1412:W1475" si="373">IF($P1412&gt;=$D$11,1,10^($C$11*LOG(MAX($P1412,$E$11)/$D$11)^2))</f>
        <v>1.0142438018737487</v>
      </c>
      <c r="X1412" s="5">
        <f t="shared" ref="X1412:X1475" si="374">IF($P1412&gt;=$H1414,1,10^($G$5*LOG(MAX($P1412,$I$5)/$H$5)^2))</f>
        <v>1</v>
      </c>
      <c r="Y1412" s="5">
        <f t="shared" ref="Y1412:Y1475" si="375">IF($P1412&gt;=$H$6,1,10^($G$6*LOG(MAX($P1412,$I$6)/$H$6)^2))</f>
        <v>1.0042516029510176</v>
      </c>
      <c r="Z1412" s="5">
        <f t="shared" ref="Z1412:Z1475" si="376">IF($P1412&gt;=$H$7,1,10^($G$7*LOG(MAX($P1412,$I$7)/$H$7)^2))</f>
        <v>1</v>
      </c>
      <c r="AA1412" s="5">
        <f t="shared" ref="AA1412:AA1475" si="377">IF(P1412&gt;=$H$8,1,10^($G$8*LOG(MAX($P1412,$I$8)/$H$8)^2))</f>
        <v>1</v>
      </c>
      <c r="AB1412" s="5">
        <f t="shared" ref="AB1412:AB1475" si="378">IF($P1412&gt;=$H$9,1,10^($G$9*LOG(MAX($P1412,$I$9)/$H$9)^2))</f>
        <v>1</v>
      </c>
      <c r="AC1412" s="5">
        <f t="shared" ref="AC1412:AC1475" si="379">IF($P1412&gt;=$H$10,1,10^($G$10*LOG(MAX($P1412,$I$10)/$H$10)^2))</f>
        <v>1</v>
      </c>
      <c r="AD1412" s="5">
        <f t="shared" ref="AD1412:AD1475" si="380">IF($P1412&gt;=$H$11,1,10^($G$11*LOG(MAX($P1412,$I$11)/$H$11)^2))</f>
        <v>1</v>
      </c>
    </row>
    <row r="1413" spans="15:30" x14ac:dyDescent="0.2">
      <c r="O1413" s="6">
        <f t="shared" si="365"/>
        <v>141.98999999999623</v>
      </c>
      <c r="P1413" s="6">
        <f t="shared" si="366"/>
        <v>141.99999999999622</v>
      </c>
      <c r="Q1413" s="5">
        <f t="shared" si="367"/>
        <v>1.0041929669477578</v>
      </c>
      <c r="R1413" s="5">
        <f t="shared" si="368"/>
        <v>1.0041929669477578</v>
      </c>
      <c r="S1413" s="5">
        <f t="shared" si="369"/>
        <v>1.0105050893199954</v>
      </c>
      <c r="T1413" s="5">
        <f t="shared" si="370"/>
        <v>1.0141447629212907</v>
      </c>
      <c r="U1413" s="5">
        <f t="shared" si="371"/>
        <v>1.0141447629212907</v>
      </c>
      <c r="V1413" s="5">
        <f t="shared" si="372"/>
        <v>1.0141447629212907</v>
      </c>
      <c r="W1413" s="5">
        <f t="shared" si="373"/>
        <v>1.0141447629212907</v>
      </c>
      <c r="X1413" s="5">
        <f t="shared" si="374"/>
        <v>1</v>
      </c>
      <c r="Y1413" s="5">
        <f t="shared" si="375"/>
        <v>1.0041929669477578</v>
      </c>
      <c r="Z1413" s="5">
        <f t="shared" si="376"/>
        <v>1</v>
      </c>
      <c r="AA1413" s="5">
        <f t="shared" si="377"/>
        <v>1</v>
      </c>
      <c r="AB1413" s="5">
        <f t="shared" si="378"/>
        <v>1</v>
      </c>
      <c r="AC1413" s="5">
        <f t="shared" si="379"/>
        <v>1</v>
      </c>
      <c r="AD1413" s="5">
        <f t="shared" si="380"/>
        <v>1</v>
      </c>
    </row>
    <row r="1414" spans="15:30" x14ac:dyDescent="0.2">
      <c r="O1414" s="6">
        <f t="shared" si="365"/>
        <v>142.08999999999622</v>
      </c>
      <c r="P1414" s="6">
        <f t="shared" si="366"/>
        <v>142.09999999999621</v>
      </c>
      <c r="Q1414" s="5">
        <f t="shared" si="367"/>
        <v>1.0041347814738926</v>
      </c>
      <c r="R1414" s="5">
        <f t="shared" si="368"/>
        <v>1.0041347814738926</v>
      </c>
      <c r="S1414" s="5">
        <f t="shared" si="369"/>
        <v>1.0104171323802571</v>
      </c>
      <c r="T1414" s="5">
        <f t="shared" si="370"/>
        <v>1.0140461460323533</v>
      </c>
      <c r="U1414" s="5">
        <f t="shared" si="371"/>
        <v>1.0140461460323533</v>
      </c>
      <c r="V1414" s="5">
        <f t="shared" si="372"/>
        <v>1.0140461460323533</v>
      </c>
      <c r="W1414" s="5">
        <f t="shared" si="373"/>
        <v>1.0140461460323533</v>
      </c>
      <c r="X1414" s="5">
        <f t="shared" si="374"/>
        <v>1</v>
      </c>
      <c r="Y1414" s="5">
        <f t="shared" si="375"/>
        <v>1.0041347814738926</v>
      </c>
      <c r="Z1414" s="5">
        <f t="shared" si="376"/>
        <v>1</v>
      </c>
      <c r="AA1414" s="5">
        <f t="shared" si="377"/>
        <v>1</v>
      </c>
      <c r="AB1414" s="5">
        <f t="shared" si="378"/>
        <v>1</v>
      </c>
      <c r="AC1414" s="5">
        <f t="shared" si="379"/>
        <v>1</v>
      </c>
      <c r="AD1414" s="5">
        <f t="shared" si="380"/>
        <v>1</v>
      </c>
    </row>
    <row r="1415" spans="15:30" x14ac:dyDescent="0.2">
      <c r="O1415" s="6">
        <f t="shared" si="365"/>
        <v>142.18999999999622</v>
      </c>
      <c r="P1415" s="6">
        <f t="shared" si="366"/>
        <v>142.19999999999621</v>
      </c>
      <c r="Q1415" s="5">
        <f t="shared" si="367"/>
        <v>1.0040770455370982</v>
      </c>
      <c r="R1415" s="5">
        <f t="shared" si="368"/>
        <v>1.0040770455370982</v>
      </c>
      <c r="S1415" s="5">
        <f t="shared" si="369"/>
        <v>1.0103296123834997</v>
      </c>
      <c r="T1415" s="5">
        <f t="shared" si="370"/>
        <v>1.0139479502645594</v>
      </c>
      <c r="U1415" s="5">
        <f t="shared" si="371"/>
        <v>1.0139479502645594</v>
      </c>
      <c r="V1415" s="5">
        <f t="shared" si="372"/>
        <v>1.0139479502645594</v>
      </c>
      <c r="W1415" s="5">
        <f t="shared" si="373"/>
        <v>1.0139479502645594</v>
      </c>
      <c r="X1415" s="5">
        <f t="shared" si="374"/>
        <v>1</v>
      </c>
      <c r="Y1415" s="5">
        <f t="shared" si="375"/>
        <v>1.0040770455370982</v>
      </c>
      <c r="Z1415" s="5">
        <f t="shared" si="376"/>
        <v>1</v>
      </c>
      <c r="AA1415" s="5">
        <f t="shared" si="377"/>
        <v>1</v>
      </c>
      <c r="AB1415" s="5">
        <f t="shared" si="378"/>
        <v>1</v>
      </c>
      <c r="AC1415" s="5">
        <f t="shared" si="379"/>
        <v>1</v>
      </c>
      <c r="AD1415" s="5">
        <f t="shared" si="380"/>
        <v>1</v>
      </c>
    </row>
    <row r="1416" spans="15:30" x14ac:dyDescent="0.2">
      <c r="O1416" s="6">
        <f t="shared" si="365"/>
        <v>142.28999999999621</v>
      </c>
      <c r="P1416" s="6">
        <f t="shared" si="366"/>
        <v>142.2999999999962</v>
      </c>
      <c r="Q1416" s="5">
        <f t="shared" si="367"/>
        <v>1.0040197581481958</v>
      </c>
      <c r="R1416" s="5">
        <f t="shared" si="368"/>
        <v>1.0040197581481958</v>
      </c>
      <c r="S1416" s="5">
        <f t="shared" si="369"/>
        <v>1.0102425283558121</v>
      </c>
      <c r="T1416" s="5">
        <f t="shared" si="370"/>
        <v>1.0138501746784447</v>
      </c>
      <c r="U1416" s="5">
        <f t="shared" si="371"/>
        <v>1.0138501746784447</v>
      </c>
      <c r="V1416" s="5">
        <f t="shared" si="372"/>
        <v>1.0138501746784447</v>
      </c>
      <c r="W1416" s="5">
        <f t="shared" si="373"/>
        <v>1.0138501746784447</v>
      </c>
      <c r="X1416" s="5">
        <f t="shared" si="374"/>
        <v>1</v>
      </c>
      <c r="Y1416" s="5">
        <f t="shared" si="375"/>
        <v>1.0040197581481958</v>
      </c>
      <c r="Z1416" s="5">
        <f t="shared" si="376"/>
        <v>1</v>
      </c>
      <c r="AA1416" s="5">
        <f t="shared" si="377"/>
        <v>1</v>
      </c>
      <c r="AB1416" s="5">
        <f t="shared" si="378"/>
        <v>1</v>
      </c>
      <c r="AC1416" s="5">
        <f t="shared" si="379"/>
        <v>1</v>
      </c>
      <c r="AD1416" s="5">
        <f t="shared" si="380"/>
        <v>1</v>
      </c>
    </row>
    <row r="1417" spans="15:30" x14ac:dyDescent="0.2">
      <c r="O1417" s="6">
        <f t="shared" si="365"/>
        <v>142.38999999999621</v>
      </c>
      <c r="P1417" s="6">
        <f t="shared" si="366"/>
        <v>142.3999999999962</v>
      </c>
      <c r="Q1417" s="5">
        <f t="shared" si="367"/>
        <v>1.003962918321138</v>
      </c>
      <c r="R1417" s="5">
        <f t="shared" si="368"/>
        <v>1.003962918321138</v>
      </c>
      <c r="S1417" s="5">
        <f t="shared" si="369"/>
        <v>1.0101558793263237</v>
      </c>
      <c r="T1417" s="5">
        <f t="shared" si="370"/>
        <v>1.013752818337448</v>
      </c>
      <c r="U1417" s="5">
        <f t="shared" si="371"/>
        <v>1.013752818337448</v>
      </c>
      <c r="V1417" s="5">
        <f t="shared" si="372"/>
        <v>1.013752818337448</v>
      </c>
      <c r="W1417" s="5">
        <f t="shared" si="373"/>
        <v>1.013752818337448</v>
      </c>
      <c r="X1417" s="5">
        <f t="shared" si="374"/>
        <v>1</v>
      </c>
      <c r="Y1417" s="5">
        <f t="shared" si="375"/>
        <v>1.003962918321138</v>
      </c>
      <c r="Z1417" s="5">
        <f t="shared" si="376"/>
        <v>1</v>
      </c>
      <c r="AA1417" s="5">
        <f t="shared" si="377"/>
        <v>1</v>
      </c>
      <c r="AB1417" s="5">
        <f t="shared" si="378"/>
        <v>1</v>
      </c>
      <c r="AC1417" s="5">
        <f t="shared" si="379"/>
        <v>1</v>
      </c>
      <c r="AD1417" s="5">
        <f t="shared" si="380"/>
        <v>1</v>
      </c>
    </row>
    <row r="1418" spans="15:30" x14ac:dyDescent="0.2">
      <c r="O1418" s="6">
        <f t="shared" si="365"/>
        <v>142.4899999999962</v>
      </c>
      <c r="P1418" s="6">
        <f t="shared" si="366"/>
        <v>142.49999999999619</v>
      </c>
      <c r="Q1418" s="5">
        <f t="shared" si="367"/>
        <v>1.0039065250729982</v>
      </c>
      <c r="R1418" s="5">
        <f t="shared" si="368"/>
        <v>1.0039065250729982</v>
      </c>
      <c r="S1418" s="5">
        <f t="shared" si="369"/>
        <v>1.0100696643271927</v>
      </c>
      <c r="T1418" s="5">
        <f t="shared" si="370"/>
        <v>1.013655880307899</v>
      </c>
      <c r="U1418" s="5">
        <f t="shared" si="371"/>
        <v>1.013655880307899</v>
      </c>
      <c r="V1418" s="5">
        <f t="shared" si="372"/>
        <v>1.013655880307899</v>
      </c>
      <c r="W1418" s="5">
        <f t="shared" si="373"/>
        <v>1.013655880307899</v>
      </c>
      <c r="X1418" s="5">
        <f t="shared" si="374"/>
        <v>1</v>
      </c>
      <c r="Y1418" s="5">
        <f t="shared" si="375"/>
        <v>1.0039065250729982</v>
      </c>
      <c r="Z1418" s="5">
        <f t="shared" si="376"/>
        <v>1</v>
      </c>
      <c r="AA1418" s="5">
        <f t="shared" si="377"/>
        <v>1</v>
      </c>
      <c r="AB1418" s="5">
        <f t="shared" si="378"/>
        <v>1</v>
      </c>
      <c r="AC1418" s="5">
        <f t="shared" si="379"/>
        <v>1</v>
      </c>
      <c r="AD1418" s="5">
        <f t="shared" si="380"/>
        <v>1</v>
      </c>
    </row>
    <row r="1419" spans="15:30" x14ac:dyDescent="0.2">
      <c r="O1419" s="6">
        <f t="shared" si="365"/>
        <v>142.58999999999619</v>
      </c>
      <c r="P1419" s="6">
        <f t="shared" si="366"/>
        <v>142.59999999999619</v>
      </c>
      <c r="Q1419" s="5">
        <f t="shared" si="367"/>
        <v>1.0038505774239557</v>
      </c>
      <c r="R1419" s="5">
        <f t="shared" si="368"/>
        <v>1.0038505774239557</v>
      </c>
      <c r="S1419" s="5">
        <f t="shared" si="369"/>
        <v>1.0099838823935947</v>
      </c>
      <c r="T1419" s="5">
        <f t="shared" si="370"/>
        <v>1.0135593596590069</v>
      </c>
      <c r="U1419" s="5">
        <f t="shared" si="371"/>
        <v>1.0135593596590069</v>
      </c>
      <c r="V1419" s="5">
        <f t="shared" si="372"/>
        <v>1.0135593596590069</v>
      </c>
      <c r="W1419" s="5">
        <f t="shared" si="373"/>
        <v>1.0135593596590069</v>
      </c>
      <c r="X1419" s="5">
        <f t="shared" si="374"/>
        <v>1</v>
      </c>
      <c r="Y1419" s="5">
        <f t="shared" si="375"/>
        <v>1.0038505774239557</v>
      </c>
      <c r="Z1419" s="5">
        <f t="shared" si="376"/>
        <v>1</v>
      </c>
      <c r="AA1419" s="5">
        <f t="shared" si="377"/>
        <v>1</v>
      </c>
      <c r="AB1419" s="5">
        <f t="shared" si="378"/>
        <v>1</v>
      </c>
      <c r="AC1419" s="5">
        <f t="shared" si="379"/>
        <v>1</v>
      </c>
      <c r="AD1419" s="5">
        <f t="shared" si="380"/>
        <v>1</v>
      </c>
    </row>
    <row r="1420" spans="15:30" x14ac:dyDescent="0.2">
      <c r="O1420" s="6">
        <f t="shared" si="365"/>
        <v>142.68999999999619</v>
      </c>
      <c r="P1420" s="6">
        <f t="shared" si="366"/>
        <v>142.69999999999618</v>
      </c>
      <c r="Q1420" s="5">
        <f t="shared" si="367"/>
        <v>1.0037950743972865</v>
      </c>
      <c r="R1420" s="5">
        <f t="shared" si="368"/>
        <v>1.0037950743972865</v>
      </c>
      <c r="S1420" s="5">
        <f t="shared" si="369"/>
        <v>1.0098985325637102</v>
      </c>
      <c r="T1420" s="5">
        <f t="shared" si="370"/>
        <v>1.0134632554628504</v>
      </c>
      <c r="U1420" s="5">
        <f t="shared" si="371"/>
        <v>1.0134632554628504</v>
      </c>
      <c r="V1420" s="5">
        <f t="shared" si="372"/>
        <v>1.0134632554628504</v>
      </c>
      <c r="W1420" s="5">
        <f t="shared" si="373"/>
        <v>1.0134632554628504</v>
      </c>
      <c r="X1420" s="5">
        <f t="shared" si="374"/>
        <v>1</v>
      </c>
      <c r="Y1420" s="5">
        <f t="shared" si="375"/>
        <v>1.0037950743972865</v>
      </c>
      <c r="Z1420" s="5">
        <f t="shared" si="376"/>
        <v>1</v>
      </c>
      <c r="AA1420" s="5">
        <f t="shared" si="377"/>
        <v>1</v>
      </c>
      <c r="AB1420" s="5">
        <f t="shared" si="378"/>
        <v>1</v>
      </c>
      <c r="AC1420" s="5">
        <f t="shared" si="379"/>
        <v>1</v>
      </c>
      <c r="AD1420" s="5">
        <f t="shared" si="380"/>
        <v>1</v>
      </c>
    </row>
    <row r="1421" spans="15:30" x14ac:dyDescent="0.2">
      <c r="O1421" s="6">
        <f t="shared" si="365"/>
        <v>142.78999999999618</v>
      </c>
      <c r="P1421" s="6">
        <f t="shared" si="366"/>
        <v>142.79999999999617</v>
      </c>
      <c r="Q1421" s="5">
        <f t="shared" si="367"/>
        <v>1.0037400150193492</v>
      </c>
      <c r="R1421" s="5">
        <f t="shared" si="368"/>
        <v>1.0037400150193492</v>
      </c>
      <c r="S1421" s="5">
        <f t="shared" si="369"/>
        <v>1.0098136138787139</v>
      </c>
      <c r="T1421" s="5">
        <f t="shared" si="370"/>
        <v>1.0133675667943667</v>
      </c>
      <c r="U1421" s="5">
        <f t="shared" si="371"/>
        <v>1.0133675667943667</v>
      </c>
      <c r="V1421" s="5">
        <f t="shared" si="372"/>
        <v>1.0133675667943667</v>
      </c>
      <c r="W1421" s="5">
        <f t="shared" si="373"/>
        <v>1.0133675667943667</v>
      </c>
      <c r="X1421" s="5">
        <f t="shared" si="374"/>
        <v>1</v>
      </c>
      <c r="Y1421" s="5">
        <f t="shared" si="375"/>
        <v>1.0037400150193492</v>
      </c>
      <c r="Z1421" s="5">
        <f t="shared" si="376"/>
        <v>1</v>
      </c>
      <c r="AA1421" s="5">
        <f t="shared" si="377"/>
        <v>1</v>
      </c>
      <c r="AB1421" s="5">
        <f t="shared" si="378"/>
        <v>1</v>
      </c>
      <c r="AC1421" s="5">
        <f t="shared" si="379"/>
        <v>1</v>
      </c>
      <c r="AD1421" s="5">
        <f t="shared" si="380"/>
        <v>1</v>
      </c>
    </row>
    <row r="1422" spans="15:30" x14ac:dyDescent="0.2">
      <c r="O1422" s="6">
        <f t="shared" si="365"/>
        <v>142.88999999999618</v>
      </c>
      <c r="P1422" s="6">
        <f t="shared" si="366"/>
        <v>142.89999999999617</v>
      </c>
      <c r="Q1422" s="5">
        <f t="shared" si="367"/>
        <v>1.0036853983195742</v>
      </c>
      <c r="R1422" s="5">
        <f t="shared" si="368"/>
        <v>1.0036853983195742</v>
      </c>
      <c r="S1422" s="5">
        <f t="shared" si="369"/>
        <v>1.0097291253827629</v>
      </c>
      <c r="T1422" s="5">
        <f t="shared" si="370"/>
        <v>1.0132722927313396</v>
      </c>
      <c r="U1422" s="5">
        <f t="shared" si="371"/>
        <v>1.0132722927313396</v>
      </c>
      <c r="V1422" s="5">
        <f t="shared" si="372"/>
        <v>1.0132722927313396</v>
      </c>
      <c r="W1422" s="5">
        <f t="shared" si="373"/>
        <v>1.0132722927313396</v>
      </c>
      <c r="X1422" s="5">
        <f t="shared" si="374"/>
        <v>1</v>
      </c>
      <c r="Y1422" s="5">
        <f t="shared" si="375"/>
        <v>1.0036853983195742</v>
      </c>
      <c r="Z1422" s="5">
        <f t="shared" si="376"/>
        <v>1</v>
      </c>
      <c r="AA1422" s="5">
        <f t="shared" si="377"/>
        <v>1</v>
      </c>
      <c r="AB1422" s="5">
        <f t="shared" si="378"/>
        <v>1</v>
      </c>
      <c r="AC1422" s="5">
        <f t="shared" si="379"/>
        <v>1</v>
      </c>
      <c r="AD1422" s="5">
        <f t="shared" si="380"/>
        <v>1</v>
      </c>
    </row>
    <row r="1423" spans="15:30" x14ac:dyDescent="0.2">
      <c r="O1423" s="6">
        <f t="shared" si="365"/>
        <v>142.98999999999617</v>
      </c>
      <c r="P1423" s="6">
        <f t="shared" si="366"/>
        <v>142.99999999999616</v>
      </c>
      <c r="Q1423" s="5">
        <f t="shared" si="367"/>
        <v>1.0036312233304505</v>
      </c>
      <c r="R1423" s="5">
        <f t="shared" si="368"/>
        <v>1.0036312233304505</v>
      </c>
      <c r="S1423" s="5">
        <f t="shared" si="369"/>
        <v>1.0096450661229848</v>
      </c>
      <c r="T1423" s="5">
        <f t="shared" si="370"/>
        <v>1.013177432354389</v>
      </c>
      <c r="U1423" s="5">
        <f t="shared" si="371"/>
        <v>1.013177432354389</v>
      </c>
      <c r="V1423" s="5">
        <f t="shared" si="372"/>
        <v>1.013177432354389</v>
      </c>
      <c r="W1423" s="5">
        <f t="shared" si="373"/>
        <v>1.013177432354389</v>
      </c>
      <c r="X1423" s="5">
        <f t="shared" si="374"/>
        <v>1</v>
      </c>
      <c r="Y1423" s="5">
        <f t="shared" si="375"/>
        <v>1.0036312233304505</v>
      </c>
      <c r="Z1423" s="5">
        <f t="shared" si="376"/>
        <v>1</v>
      </c>
      <c r="AA1423" s="5">
        <f t="shared" si="377"/>
        <v>1</v>
      </c>
      <c r="AB1423" s="5">
        <f t="shared" si="378"/>
        <v>1</v>
      </c>
      <c r="AC1423" s="5">
        <f t="shared" si="379"/>
        <v>1</v>
      </c>
      <c r="AD1423" s="5">
        <f t="shared" si="380"/>
        <v>1</v>
      </c>
    </row>
    <row r="1424" spans="15:30" x14ac:dyDescent="0.2">
      <c r="O1424" s="6">
        <f t="shared" si="365"/>
        <v>143.08999999999617</v>
      </c>
      <c r="P1424" s="6">
        <f t="shared" si="366"/>
        <v>143.09999999999616</v>
      </c>
      <c r="Q1424" s="5">
        <f t="shared" si="367"/>
        <v>1.0035774890875153</v>
      </c>
      <c r="R1424" s="5">
        <f t="shared" si="368"/>
        <v>1.0035774890875153</v>
      </c>
      <c r="S1424" s="5">
        <f t="shared" si="369"/>
        <v>1.0095614351494666</v>
      </c>
      <c r="T1424" s="5">
        <f t="shared" si="370"/>
        <v>1.0130829847469607</v>
      </c>
      <c r="U1424" s="5">
        <f t="shared" si="371"/>
        <v>1.0130829847469607</v>
      </c>
      <c r="V1424" s="5">
        <f t="shared" si="372"/>
        <v>1.0130829847469607</v>
      </c>
      <c r="W1424" s="5">
        <f t="shared" si="373"/>
        <v>1.0130829847469607</v>
      </c>
      <c r="X1424" s="5">
        <f t="shared" si="374"/>
        <v>1</v>
      </c>
      <c r="Y1424" s="5">
        <f t="shared" si="375"/>
        <v>1.0035774890875153</v>
      </c>
      <c r="Z1424" s="5">
        <f t="shared" si="376"/>
        <v>1</v>
      </c>
      <c r="AA1424" s="5">
        <f t="shared" si="377"/>
        <v>1</v>
      </c>
      <c r="AB1424" s="5">
        <f t="shared" si="378"/>
        <v>1</v>
      </c>
      <c r="AC1424" s="5">
        <f t="shared" si="379"/>
        <v>1</v>
      </c>
      <c r="AD1424" s="5">
        <f t="shared" si="380"/>
        <v>1</v>
      </c>
    </row>
    <row r="1425" spans="15:30" x14ac:dyDescent="0.2">
      <c r="O1425" s="6">
        <f t="shared" si="365"/>
        <v>143.18999999999616</v>
      </c>
      <c r="P1425" s="6">
        <f t="shared" si="366"/>
        <v>143.19999999999615</v>
      </c>
      <c r="Q1425" s="5">
        <f t="shared" si="367"/>
        <v>1.0035241946293405</v>
      </c>
      <c r="R1425" s="5">
        <f t="shared" si="368"/>
        <v>1.0035241946293405</v>
      </c>
      <c r="S1425" s="5">
        <f t="shared" si="369"/>
        <v>1.0094782315152433</v>
      </c>
      <c r="T1425" s="5">
        <f t="shared" si="370"/>
        <v>1.0129889489953152</v>
      </c>
      <c r="U1425" s="5">
        <f t="shared" si="371"/>
        <v>1.0129889489953152</v>
      </c>
      <c r="V1425" s="5">
        <f t="shared" si="372"/>
        <v>1.0129889489953152</v>
      </c>
      <c r="W1425" s="5">
        <f t="shared" si="373"/>
        <v>1.0129889489953152</v>
      </c>
      <c r="X1425" s="5">
        <f t="shared" si="374"/>
        <v>1</v>
      </c>
      <c r="Y1425" s="5">
        <f t="shared" si="375"/>
        <v>1.0035241946293405</v>
      </c>
      <c r="Z1425" s="5">
        <f t="shared" si="376"/>
        <v>1</v>
      </c>
      <c r="AA1425" s="5">
        <f t="shared" si="377"/>
        <v>1</v>
      </c>
      <c r="AB1425" s="5">
        <f t="shared" si="378"/>
        <v>1</v>
      </c>
      <c r="AC1425" s="5">
        <f t="shared" si="379"/>
        <v>1</v>
      </c>
      <c r="AD1425" s="5">
        <f t="shared" si="380"/>
        <v>1</v>
      </c>
    </row>
    <row r="1426" spans="15:30" x14ac:dyDescent="0.2">
      <c r="O1426" s="6">
        <f t="shared" si="365"/>
        <v>143.28999999999616</v>
      </c>
      <c r="P1426" s="6">
        <f t="shared" si="366"/>
        <v>143.29999999999615</v>
      </c>
      <c r="Q1426" s="5">
        <f t="shared" si="367"/>
        <v>1.0034713389975223</v>
      </c>
      <c r="R1426" s="5">
        <f t="shared" si="368"/>
        <v>1.0034713389975223</v>
      </c>
      <c r="S1426" s="5">
        <f t="shared" si="369"/>
        <v>1.0093954542762864</v>
      </c>
      <c r="T1426" s="5">
        <f t="shared" si="370"/>
        <v>1.0128953241885166</v>
      </c>
      <c r="U1426" s="5">
        <f t="shared" si="371"/>
        <v>1.0128953241885166</v>
      </c>
      <c r="V1426" s="5">
        <f t="shared" si="372"/>
        <v>1.0128953241885166</v>
      </c>
      <c r="W1426" s="5">
        <f t="shared" si="373"/>
        <v>1.0128953241885166</v>
      </c>
      <c r="X1426" s="5">
        <f t="shared" si="374"/>
        <v>1</v>
      </c>
      <c r="Y1426" s="5">
        <f t="shared" si="375"/>
        <v>1.0034713389975223</v>
      </c>
      <c r="Z1426" s="5">
        <f t="shared" si="376"/>
        <v>1</v>
      </c>
      <c r="AA1426" s="5">
        <f t="shared" si="377"/>
        <v>1</v>
      </c>
      <c r="AB1426" s="5">
        <f t="shared" si="378"/>
        <v>1</v>
      </c>
      <c r="AC1426" s="5">
        <f t="shared" si="379"/>
        <v>1</v>
      </c>
      <c r="AD1426" s="5">
        <f t="shared" si="380"/>
        <v>1</v>
      </c>
    </row>
    <row r="1427" spans="15:30" x14ac:dyDescent="0.2">
      <c r="O1427" s="6">
        <f t="shared" si="365"/>
        <v>143.38999999999615</v>
      </c>
      <c r="P1427" s="6">
        <f t="shared" si="366"/>
        <v>143.39999999999614</v>
      </c>
      <c r="Q1427" s="5">
        <f t="shared" si="367"/>
        <v>1.0034189212366686</v>
      </c>
      <c r="R1427" s="5">
        <f t="shared" si="368"/>
        <v>1.0034189212366686</v>
      </c>
      <c r="S1427" s="5">
        <f t="shared" si="369"/>
        <v>1.0093131024914932</v>
      </c>
      <c r="T1427" s="5">
        <f t="shared" si="370"/>
        <v>1.0128021094184223</v>
      </c>
      <c r="U1427" s="5">
        <f t="shared" si="371"/>
        <v>1.0128021094184223</v>
      </c>
      <c r="V1427" s="5">
        <f t="shared" si="372"/>
        <v>1.0128021094184223</v>
      </c>
      <c r="W1427" s="5">
        <f t="shared" si="373"/>
        <v>1.0128021094184223</v>
      </c>
      <c r="X1427" s="5">
        <f t="shared" si="374"/>
        <v>1</v>
      </c>
      <c r="Y1427" s="5">
        <f t="shared" si="375"/>
        <v>1.0034189212366686</v>
      </c>
      <c r="Z1427" s="5">
        <f t="shared" si="376"/>
        <v>1</v>
      </c>
      <c r="AA1427" s="5">
        <f t="shared" si="377"/>
        <v>1</v>
      </c>
      <c r="AB1427" s="5">
        <f t="shared" si="378"/>
        <v>1</v>
      </c>
      <c r="AC1427" s="5">
        <f t="shared" si="379"/>
        <v>1</v>
      </c>
      <c r="AD1427" s="5">
        <f t="shared" si="380"/>
        <v>1</v>
      </c>
    </row>
    <row r="1428" spans="15:30" x14ac:dyDescent="0.2">
      <c r="O1428" s="6">
        <f t="shared" si="365"/>
        <v>143.48999999999614</v>
      </c>
      <c r="P1428" s="6">
        <f t="shared" si="366"/>
        <v>143.49999999999613</v>
      </c>
      <c r="Q1428" s="5">
        <f t="shared" si="367"/>
        <v>1.0033669403943879</v>
      </c>
      <c r="R1428" s="5">
        <f t="shared" si="368"/>
        <v>1.0033669403943879</v>
      </c>
      <c r="S1428" s="5">
        <f t="shared" si="369"/>
        <v>1.0092311752226746</v>
      </c>
      <c r="T1428" s="5">
        <f t="shared" si="370"/>
        <v>1.0127093037796731</v>
      </c>
      <c r="U1428" s="5">
        <f t="shared" si="371"/>
        <v>1.0127093037796731</v>
      </c>
      <c r="V1428" s="5">
        <f t="shared" si="372"/>
        <v>1.0127093037796731</v>
      </c>
      <c r="W1428" s="5">
        <f t="shared" si="373"/>
        <v>1.0127093037796731</v>
      </c>
      <c r="X1428" s="5">
        <f t="shared" si="374"/>
        <v>1</v>
      </c>
      <c r="Y1428" s="5">
        <f t="shared" si="375"/>
        <v>1.0033669403943879</v>
      </c>
      <c r="Z1428" s="5">
        <f t="shared" si="376"/>
        <v>1</v>
      </c>
      <c r="AA1428" s="5">
        <f t="shared" si="377"/>
        <v>1</v>
      </c>
      <c r="AB1428" s="5">
        <f t="shared" si="378"/>
        <v>1</v>
      </c>
      <c r="AC1428" s="5">
        <f t="shared" si="379"/>
        <v>1</v>
      </c>
      <c r="AD1428" s="5">
        <f t="shared" si="380"/>
        <v>1</v>
      </c>
    </row>
    <row r="1429" spans="15:30" x14ac:dyDescent="0.2">
      <c r="O1429" s="6">
        <f t="shared" si="365"/>
        <v>143.58999999999614</v>
      </c>
      <c r="P1429" s="6">
        <f t="shared" si="366"/>
        <v>143.59999999999613</v>
      </c>
      <c r="Q1429" s="5">
        <f t="shared" si="367"/>
        <v>1.003315395521277</v>
      </c>
      <c r="R1429" s="5">
        <f t="shared" si="368"/>
        <v>1.003315395521277</v>
      </c>
      <c r="S1429" s="5">
        <f t="shared" si="369"/>
        <v>1.0091496715345447</v>
      </c>
      <c r="T1429" s="5">
        <f t="shared" si="370"/>
        <v>1.0126169063696806</v>
      </c>
      <c r="U1429" s="5">
        <f t="shared" si="371"/>
        <v>1.0126169063696806</v>
      </c>
      <c r="V1429" s="5">
        <f t="shared" si="372"/>
        <v>1.0126169063696806</v>
      </c>
      <c r="W1429" s="5">
        <f t="shared" si="373"/>
        <v>1.0126169063696806</v>
      </c>
      <c r="X1429" s="5">
        <f t="shared" si="374"/>
        <v>1</v>
      </c>
      <c r="Y1429" s="5">
        <f t="shared" si="375"/>
        <v>1.003315395521277</v>
      </c>
      <c r="Z1429" s="5">
        <f t="shared" si="376"/>
        <v>1</v>
      </c>
      <c r="AA1429" s="5">
        <f t="shared" si="377"/>
        <v>1</v>
      </c>
      <c r="AB1429" s="5">
        <f t="shared" si="378"/>
        <v>1</v>
      </c>
      <c r="AC1429" s="5">
        <f t="shared" si="379"/>
        <v>1</v>
      </c>
      <c r="AD1429" s="5">
        <f t="shared" si="380"/>
        <v>1</v>
      </c>
    </row>
    <row r="1430" spans="15:30" x14ac:dyDescent="0.2">
      <c r="O1430" s="6">
        <f t="shared" si="365"/>
        <v>143.68999999999613</v>
      </c>
      <c r="P1430" s="6">
        <f t="shared" si="366"/>
        <v>143.69999999999612</v>
      </c>
      <c r="Q1430" s="5">
        <f t="shared" si="367"/>
        <v>1.0032642856709095</v>
      </c>
      <c r="R1430" s="5">
        <f t="shared" si="368"/>
        <v>1.0032642856709095</v>
      </c>
      <c r="S1430" s="5">
        <f t="shared" si="369"/>
        <v>1.0090685904947092</v>
      </c>
      <c r="T1430" s="5">
        <f t="shared" si="370"/>
        <v>1.012524916288619</v>
      </c>
      <c r="U1430" s="5">
        <f t="shared" si="371"/>
        <v>1.012524916288619</v>
      </c>
      <c r="V1430" s="5">
        <f t="shared" si="372"/>
        <v>1.012524916288619</v>
      </c>
      <c r="W1430" s="5">
        <f t="shared" si="373"/>
        <v>1.012524916288619</v>
      </c>
      <c r="X1430" s="5">
        <f t="shared" si="374"/>
        <v>1</v>
      </c>
      <c r="Y1430" s="5">
        <f t="shared" si="375"/>
        <v>1.0032642856709095</v>
      </c>
      <c r="Z1430" s="5">
        <f t="shared" si="376"/>
        <v>1</v>
      </c>
      <c r="AA1430" s="5">
        <f t="shared" si="377"/>
        <v>1</v>
      </c>
      <c r="AB1430" s="5">
        <f t="shared" si="378"/>
        <v>1</v>
      </c>
      <c r="AC1430" s="5">
        <f t="shared" si="379"/>
        <v>1</v>
      </c>
      <c r="AD1430" s="5">
        <f t="shared" si="380"/>
        <v>1</v>
      </c>
    </row>
    <row r="1431" spans="15:30" x14ac:dyDescent="0.2">
      <c r="O1431" s="6">
        <f t="shared" si="365"/>
        <v>143.78999999999613</v>
      </c>
      <c r="P1431" s="6">
        <f t="shared" si="366"/>
        <v>143.79999999999612</v>
      </c>
      <c r="Q1431" s="5">
        <f t="shared" si="367"/>
        <v>1.0032136098998252</v>
      </c>
      <c r="R1431" s="5">
        <f t="shared" si="368"/>
        <v>1.0032136098998252</v>
      </c>
      <c r="S1431" s="5">
        <f t="shared" si="369"/>
        <v>1.0089879311736549</v>
      </c>
      <c r="T1431" s="5">
        <f t="shared" si="370"/>
        <v>1.012433332639413</v>
      </c>
      <c r="U1431" s="5">
        <f t="shared" si="371"/>
        <v>1.012433332639413</v>
      </c>
      <c r="V1431" s="5">
        <f t="shared" si="372"/>
        <v>1.012433332639413</v>
      </c>
      <c r="W1431" s="5">
        <f t="shared" si="373"/>
        <v>1.012433332639413</v>
      </c>
      <c r="X1431" s="5">
        <f t="shared" si="374"/>
        <v>1</v>
      </c>
      <c r="Y1431" s="5">
        <f t="shared" si="375"/>
        <v>1.0032136098998252</v>
      </c>
      <c r="Z1431" s="5">
        <f t="shared" si="376"/>
        <v>1</v>
      </c>
      <c r="AA1431" s="5">
        <f t="shared" si="377"/>
        <v>1</v>
      </c>
      <c r="AB1431" s="5">
        <f t="shared" si="378"/>
        <v>1</v>
      </c>
      <c r="AC1431" s="5">
        <f t="shared" si="379"/>
        <v>1</v>
      </c>
      <c r="AD1431" s="5">
        <f t="shared" si="380"/>
        <v>1</v>
      </c>
    </row>
    <row r="1432" spans="15:30" x14ac:dyDescent="0.2">
      <c r="O1432" s="6">
        <f t="shared" si="365"/>
        <v>143.88999999999612</v>
      </c>
      <c r="P1432" s="6">
        <f t="shared" si="366"/>
        <v>143.89999999999611</v>
      </c>
      <c r="Q1432" s="5">
        <f t="shared" si="367"/>
        <v>1.0031633672675175</v>
      </c>
      <c r="R1432" s="5">
        <f t="shared" si="368"/>
        <v>1.0031633672675175</v>
      </c>
      <c r="S1432" s="5">
        <f t="shared" si="369"/>
        <v>1.008907692644738</v>
      </c>
      <c r="T1432" s="5">
        <f t="shared" si="370"/>
        <v>1.0123421545277282</v>
      </c>
      <c r="U1432" s="5">
        <f t="shared" si="371"/>
        <v>1.0123421545277282</v>
      </c>
      <c r="V1432" s="5">
        <f t="shared" si="372"/>
        <v>1.0123421545277282</v>
      </c>
      <c r="W1432" s="5">
        <f t="shared" si="373"/>
        <v>1.0123421545277282</v>
      </c>
      <c r="X1432" s="5">
        <f t="shared" si="374"/>
        <v>1</v>
      </c>
      <c r="Y1432" s="5">
        <f t="shared" si="375"/>
        <v>1.0031633672675175</v>
      </c>
      <c r="Z1432" s="5">
        <f t="shared" si="376"/>
        <v>1</v>
      </c>
      <c r="AA1432" s="5">
        <f t="shared" si="377"/>
        <v>1</v>
      </c>
      <c r="AB1432" s="5">
        <f t="shared" si="378"/>
        <v>1</v>
      </c>
      <c r="AC1432" s="5">
        <f t="shared" si="379"/>
        <v>1</v>
      </c>
      <c r="AD1432" s="5">
        <f t="shared" si="380"/>
        <v>1</v>
      </c>
    </row>
    <row r="1433" spans="15:30" x14ac:dyDescent="0.2">
      <c r="O1433" s="6">
        <f t="shared" si="365"/>
        <v>143.98999999999612</v>
      </c>
      <c r="P1433" s="6">
        <f t="shared" si="366"/>
        <v>143.99999999999611</v>
      </c>
      <c r="Q1433" s="5">
        <f t="shared" si="367"/>
        <v>1.0031135568364224</v>
      </c>
      <c r="R1433" s="5">
        <f t="shared" si="368"/>
        <v>1.0031135568364224</v>
      </c>
      <c r="S1433" s="5">
        <f t="shared" si="369"/>
        <v>1.0088278739841734</v>
      </c>
      <c r="T1433" s="5">
        <f t="shared" si="370"/>
        <v>1.0122513810619602</v>
      </c>
      <c r="U1433" s="5">
        <f t="shared" si="371"/>
        <v>1.0122513810619602</v>
      </c>
      <c r="V1433" s="5">
        <f t="shared" si="372"/>
        <v>1.0122513810619602</v>
      </c>
      <c r="W1433" s="5">
        <f t="shared" si="373"/>
        <v>1.0122513810619602</v>
      </c>
      <c r="X1433" s="5">
        <f t="shared" si="374"/>
        <v>1</v>
      </c>
      <c r="Y1433" s="5">
        <f t="shared" si="375"/>
        <v>1.0031135568364224</v>
      </c>
      <c r="Z1433" s="5">
        <f t="shared" si="376"/>
        <v>1</v>
      </c>
      <c r="AA1433" s="5">
        <f t="shared" si="377"/>
        <v>1</v>
      </c>
      <c r="AB1433" s="5">
        <f t="shared" si="378"/>
        <v>1</v>
      </c>
      <c r="AC1433" s="5">
        <f t="shared" si="379"/>
        <v>1</v>
      </c>
      <c r="AD1433" s="5">
        <f t="shared" si="380"/>
        <v>1</v>
      </c>
    </row>
    <row r="1434" spans="15:30" x14ac:dyDescent="0.2">
      <c r="O1434" s="6">
        <f t="shared" si="365"/>
        <v>144.08999999999611</v>
      </c>
      <c r="P1434" s="6">
        <f t="shared" si="366"/>
        <v>144.0999999999961</v>
      </c>
      <c r="Q1434" s="5">
        <f t="shared" si="367"/>
        <v>1.0030641776719074</v>
      </c>
      <c r="R1434" s="5">
        <f t="shared" si="368"/>
        <v>1.0030641776719074</v>
      </c>
      <c r="S1434" s="5">
        <f t="shared" si="369"/>
        <v>1.008748474271024</v>
      </c>
      <c r="T1434" s="5">
        <f t="shared" si="370"/>
        <v>1.0121610113532249</v>
      </c>
      <c r="U1434" s="5">
        <f t="shared" si="371"/>
        <v>1.0121610113532249</v>
      </c>
      <c r="V1434" s="5">
        <f t="shared" si="372"/>
        <v>1.0121610113532249</v>
      </c>
      <c r="W1434" s="5">
        <f t="shared" si="373"/>
        <v>1.0121610113532249</v>
      </c>
      <c r="X1434" s="5">
        <f t="shared" si="374"/>
        <v>1</v>
      </c>
      <c r="Y1434" s="5">
        <f t="shared" si="375"/>
        <v>1.0030641776719074</v>
      </c>
      <c r="Z1434" s="5">
        <f t="shared" si="376"/>
        <v>1</v>
      </c>
      <c r="AA1434" s="5">
        <f t="shared" si="377"/>
        <v>1</v>
      </c>
      <c r="AB1434" s="5">
        <f t="shared" si="378"/>
        <v>1</v>
      </c>
      <c r="AC1434" s="5">
        <f t="shared" si="379"/>
        <v>1</v>
      </c>
      <c r="AD1434" s="5">
        <f t="shared" si="380"/>
        <v>1</v>
      </c>
    </row>
    <row r="1435" spans="15:30" x14ac:dyDescent="0.2">
      <c r="O1435" s="6">
        <f t="shared" si="365"/>
        <v>144.1899999999961</v>
      </c>
      <c r="P1435" s="6">
        <f t="shared" si="366"/>
        <v>144.19999999999609</v>
      </c>
      <c r="Q1435" s="5">
        <f t="shared" si="367"/>
        <v>1.0030152288422594</v>
      </c>
      <c r="R1435" s="5">
        <f t="shared" si="368"/>
        <v>1.0030152288422594</v>
      </c>
      <c r="S1435" s="5">
        <f t="shared" si="369"/>
        <v>1.0086694925871895</v>
      </c>
      <c r="T1435" s="5">
        <f t="shared" si="370"/>
        <v>1.0120710445153469</v>
      </c>
      <c r="U1435" s="5">
        <f t="shared" si="371"/>
        <v>1.0120710445153469</v>
      </c>
      <c r="V1435" s="5">
        <f t="shared" si="372"/>
        <v>1.0120710445153469</v>
      </c>
      <c r="W1435" s="5">
        <f t="shared" si="373"/>
        <v>1.0120710445153469</v>
      </c>
      <c r="X1435" s="5">
        <f t="shared" si="374"/>
        <v>1</v>
      </c>
      <c r="Y1435" s="5">
        <f t="shared" si="375"/>
        <v>1.0030152288422594</v>
      </c>
      <c r="Z1435" s="5">
        <f t="shared" si="376"/>
        <v>1</v>
      </c>
      <c r="AA1435" s="5">
        <f t="shared" si="377"/>
        <v>1</v>
      </c>
      <c r="AB1435" s="5">
        <f t="shared" si="378"/>
        <v>1</v>
      </c>
      <c r="AC1435" s="5">
        <f t="shared" si="379"/>
        <v>1</v>
      </c>
      <c r="AD1435" s="5">
        <f t="shared" si="380"/>
        <v>1</v>
      </c>
    </row>
    <row r="1436" spans="15:30" x14ac:dyDescent="0.2">
      <c r="O1436" s="6">
        <f t="shared" si="365"/>
        <v>144.2899999999961</v>
      </c>
      <c r="P1436" s="6">
        <f t="shared" si="366"/>
        <v>144.29999999999609</v>
      </c>
      <c r="Q1436" s="5">
        <f t="shared" si="367"/>
        <v>1.0029667094186745</v>
      </c>
      <c r="R1436" s="5">
        <f t="shared" si="368"/>
        <v>1.0029667094186745</v>
      </c>
      <c r="S1436" s="5">
        <f t="shared" si="369"/>
        <v>1.0085909280173955</v>
      </c>
      <c r="T1436" s="5">
        <f t="shared" si="370"/>
        <v>1.0119814796648512</v>
      </c>
      <c r="U1436" s="5">
        <f t="shared" si="371"/>
        <v>1.0119814796648512</v>
      </c>
      <c r="V1436" s="5">
        <f t="shared" si="372"/>
        <v>1.0119814796648512</v>
      </c>
      <c r="W1436" s="5">
        <f t="shared" si="373"/>
        <v>1.0119814796648512</v>
      </c>
      <c r="X1436" s="5">
        <f t="shared" si="374"/>
        <v>1</v>
      </c>
      <c r="Y1436" s="5">
        <f t="shared" si="375"/>
        <v>1.0029667094186745</v>
      </c>
      <c r="Z1436" s="5">
        <f t="shared" si="376"/>
        <v>1</v>
      </c>
      <c r="AA1436" s="5">
        <f t="shared" si="377"/>
        <v>1</v>
      </c>
      <c r="AB1436" s="5">
        <f t="shared" si="378"/>
        <v>1</v>
      </c>
      <c r="AC1436" s="5">
        <f t="shared" si="379"/>
        <v>1</v>
      </c>
      <c r="AD1436" s="5">
        <f t="shared" si="380"/>
        <v>1</v>
      </c>
    </row>
    <row r="1437" spans="15:30" x14ac:dyDescent="0.2">
      <c r="O1437" s="6">
        <f t="shared" si="365"/>
        <v>144.38999999999609</v>
      </c>
      <c r="P1437" s="6">
        <f t="shared" si="366"/>
        <v>144.39999999999608</v>
      </c>
      <c r="Q1437" s="5">
        <f t="shared" si="367"/>
        <v>1.0029186184752457</v>
      </c>
      <c r="R1437" s="5">
        <f t="shared" si="368"/>
        <v>1.0029186184752457</v>
      </c>
      <c r="S1437" s="5">
        <f t="shared" si="369"/>
        <v>1.0085127796491835</v>
      </c>
      <c r="T1437" s="5">
        <f t="shared" si="370"/>
        <v>1.0118923159209514</v>
      </c>
      <c r="U1437" s="5">
        <f t="shared" si="371"/>
        <v>1.0118923159209514</v>
      </c>
      <c r="V1437" s="5">
        <f t="shared" si="372"/>
        <v>1.0118923159209514</v>
      </c>
      <c r="W1437" s="5">
        <f t="shared" si="373"/>
        <v>1.0118923159209514</v>
      </c>
      <c r="X1437" s="5">
        <f t="shared" si="374"/>
        <v>1</v>
      </c>
      <c r="Y1437" s="5">
        <f t="shared" si="375"/>
        <v>1.0029186184752457</v>
      </c>
      <c r="Z1437" s="5">
        <f t="shared" si="376"/>
        <v>1</v>
      </c>
      <c r="AA1437" s="5">
        <f t="shared" si="377"/>
        <v>1</v>
      </c>
      <c r="AB1437" s="5">
        <f t="shared" si="378"/>
        <v>1</v>
      </c>
      <c r="AC1437" s="5">
        <f t="shared" si="379"/>
        <v>1</v>
      </c>
      <c r="AD1437" s="5">
        <f t="shared" si="380"/>
        <v>1</v>
      </c>
    </row>
    <row r="1438" spans="15:30" x14ac:dyDescent="0.2">
      <c r="O1438" s="6">
        <f t="shared" si="365"/>
        <v>144.48999999999609</v>
      </c>
      <c r="P1438" s="6">
        <f t="shared" si="366"/>
        <v>144.49999999999608</v>
      </c>
      <c r="Q1438" s="5">
        <f t="shared" si="367"/>
        <v>1.0028709550889527</v>
      </c>
      <c r="R1438" s="5">
        <f t="shared" si="368"/>
        <v>1.0028709550889527</v>
      </c>
      <c r="S1438" s="5">
        <f t="shared" si="369"/>
        <v>1.0084350465728986</v>
      </c>
      <c r="T1438" s="5">
        <f t="shared" si="370"/>
        <v>1.0118035524055398</v>
      </c>
      <c r="U1438" s="5">
        <f t="shared" si="371"/>
        <v>1.0118035524055398</v>
      </c>
      <c r="V1438" s="5">
        <f t="shared" si="372"/>
        <v>1.0118035524055398</v>
      </c>
      <c r="W1438" s="5">
        <f t="shared" si="373"/>
        <v>1.0118035524055398</v>
      </c>
      <c r="X1438" s="5">
        <f t="shared" si="374"/>
        <v>1</v>
      </c>
      <c r="Y1438" s="5">
        <f t="shared" si="375"/>
        <v>1.0028709550889527</v>
      </c>
      <c r="Z1438" s="5">
        <f t="shared" si="376"/>
        <v>1</v>
      </c>
      <c r="AA1438" s="5">
        <f t="shared" si="377"/>
        <v>1</v>
      </c>
      <c r="AB1438" s="5">
        <f t="shared" si="378"/>
        <v>1</v>
      </c>
      <c r="AC1438" s="5">
        <f t="shared" si="379"/>
        <v>1</v>
      </c>
      <c r="AD1438" s="5">
        <f t="shared" si="380"/>
        <v>1</v>
      </c>
    </row>
    <row r="1439" spans="15:30" x14ac:dyDescent="0.2">
      <c r="O1439" s="6">
        <f t="shared" si="365"/>
        <v>144.58999999999608</v>
      </c>
      <c r="P1439" s="6">
        <f t="shared" si="366"/>
        <v>144.59999999999607</v>
      </c>
      <c r="Q1439" s="5">
        <f t="shared" si="367"/>
        <v>1.0028237183396502</v>
      </c>
      <c r="R1439" s="5">
        <f t="shared" si="368"/>
        <v>1.0028237183396502</v>
      </c>
      <c r="S1439" s="5">
        <f t="shared" si="369"/>
        <v>1.0083577278816811</v>
      </c>
      <c r="T1439" s="5">
        <f t="shared" si="370"/>
        <v>1.0117151882431783</v>
      </c>
      <c r="U1439" s="5">
        <f t="shared" si="371"/>
        <v>1.0117151882431783</v>
      </c>
      <c r="V1439" s="5">
        <f t="shared" si="372"/>
        <v>1.0117151882431783</v>
      </c>
      <c r="W1439" s="5">
        <f t="shared" si="373"/>
        <v>1.0117151882431783</v>
      </c>
      <c r="X1439" s="5">
        <f t="shared" si="374"/>
        <v>1</v>
      </c>
      <c r="Y1439" s="5">
        <f t="shared" si="375"/>
        <v>1.0028237183396502</v>
      </c>
      <c r="Z1439" s="5">
        <f t="shared" si="376"/>
        <v>1</v>
      </c>
      <c r="AA1439" s="5">
        <f t="shared" si="377"/>
        <v>1</v>
      </c>
      <c r="AB1439" s="5">
        <f t="shared" si="378"/>
        <v>1</v>
      </c>
      <c r="AC1439" s="5">
        <f t="shared" si="379"/>
        <v>1</v>
      </c>
      <c r="AD1439" s="5">
        <f t="shared" si="380"/>
        <v>1</v>
      </c>
    </row>
    <row r="1440" spans="15:30" x14ac:dyDescent="0.2">
      <c r="O1440" s="6">
        <f t="shared" si="365"/>
        <v>144.68999999999608</v>
      </c>
      <c r="P1440" s="6">
        <f t="shared" si="366"/>
        <v>144.69999999999607</v>
      </c>
      <c r="Q1440" s="5">
        <f t="shared" si="367"/>
        <v>1.0027769073100565</v>
      </c>
      <c r="R1440" s="5">
        <f t="shared" si="368"/>
        <v>1.0027769073100565</v>
      </c>
      <c r="S1440" s="5">
        <f t="shared" si="369"/>
        <v>1.0082808226714532</v>
      </c>
      <c r="T1440" s="5">
        <f t="shared" si="370"/>
        <v>1.0116272225610869</v>
      </c>
      <c r="U1440" s="5">
        <f t="shared" si="371"/>
        <v>1.0116272225610869</v>
      </c>
      <c r="V1440" s="5">
        <f t="shared" si="372"/>
        <v>1.0116272225610869</v>
      </c>
      <c r="W1440" s="5">
        <f t="shared" si="373"/>
        <v>1.0116272225610869</v>
      </c>
      <c r="X1440" s="5">
        <f t="shared" si="374"/>
        <v>1</v>
      </c>
      <c r="Y1440" s="5">
        <f t="shared" si="375"/>
        <v>1.0027769073100565</v>
      </c>
      <c r="Z1440" s="5">
        <f t="shared" si="376"/>
        <v>1</v>
      </c>
      <c r="AA1440" s="5">
        <f t="shared" si="377"/>
        <v>1</v>
      </c>
      <c r="AB1440" s="5">
        <f t="shared" si="378"/>
        <v>1</v>
      </c>
      <c r="AC1440" s="5">
        <f t="shared" si="379"/>
        <v>1</v>
      </c>
      <c r="AD1440" s="5">
        <f t="shared" si="380"/>
        <v>1</v>
      </c>
    </row>
    <row r="1441" spans="15:30" x14ac:dyDescent="0.2">
      <c r="O1441" s="6">
        <f t="shared" si="365"/>
        <v>144.78999999999607</v>
      </c>
      <c r="P1441" s="6">
        <f t="shared" si="366"/>
        <v>144.79999999999606</v>
      </c>
      <c r="Q1441" s="5">
        <f t="shared" si="367"/>
        <v>1.0027305210857438</v>
      </c>
      <c r="R1441" s="5">
        <f t="shared" si="368"/>
        <v>1.0027305210857438</v>
      </c>
      <c r="S1441" s="5">
        <f t="shared" si="369"/>
        <v>1.0082043300409111</v>
      </c>
      <c r="T1441" s="5">
        <f t="shared" si="370"/>
        <v>1.0115396544891346</v>
      </c>
      <c r="U1441" s="5">
        <f t="shared" si="371"/>
        <v>1.0115396544891346</v>
      </c>
      <c r="V1441" s="5">
        <f t="shared" si="372"/>
        <v>1.0115396544891346</v>
      </c>
      <c r="W1441" s="5">
        <f t="shared" si="373"/>
        <v>1.0115396544891346</v>
      </c>
      <c r="X1441" s="5">
        <f t="shared" si="374"/>
        <v>1</v>
      </c>
      <c r="Y1441" s="5">
        <f t="shared" si="375"/>
        <v>1.0027305210857438</v>
      </c>
      <c r="Z1441" s="5">
        <f t="shared" si="376"/>
        <v>1</v>
      </c>
      <c r="AA1441" s="5">
        <f t="shared" si="377"/>
        <v>1</v>
      </c>
      <c r="AB1441" s="5">
        <f t="shared" si="378"/>
        <v>1</v>
      </c>
      <c r="AC1441" s="5">
        <f t="shared" si="379"/>
        <v>1</v>
      </c>
      <c r="AD1441" s="5">
        <f t="shared" si="380"/>
        <v>1</v>
      </c>
    </row>
    <row r="1442" spans="15:30" x14ac:dyDescent="0.2">
      <c r="O1442" s="6">
        <f t="shared" si="365"/>
        <v>144.88999999999606</v>
      </c>
      <c r="P1442" s="6">
        <f t="shared" si="366"/>
        <v>144.89999999999606</v>
      </c>
      <c r="Q1442" s="5">
        <f t="shared" si="367"/>
        <v>1.0026845587551254</v>
      </c>
      <c r="R1442" s="5">
        <f t="shared" si="368"/>
        <v>1.0026845587551254</v>
      </c>
      <c r="S1442" s="5">
        <f t="shared" si="369"/>
        <v>1.008128249091512</v>
      </c>
      <c r="T1442" s="5">
        <f t="shared" si="370"/>
        <v>1.0114524831598297</v>
      </c>
      <c r="U1442" s="5">
        <f t="shared" si="371"/>
        <v>1.0114524831598297</v>
      </c>
      <c r="V1442" s="5">
        <f t="shared" si="372"/>
        <v>1.0114524831598297</v>
      </c>
      <c r="W1442" s="5">
        <f t="shared" si="373"/>
        <v>1.0114524831598297</v>
      </c>
      <c r="X1442" s="5">
        <f t="shared" si="374"/>
        <v>1</v>
      </c>
      <c r="Y1442" s="5">
        <f t="shared" si="375"/>
        <v>1.0026845587551254</v>
      </c>
      <c r="Z1442" s="5">
        <f t="shared" si="376"/>
        <v>1</v>
      </c>
      <c r="AA1442" s="5">
        <f t="shared" si="377"/>
        <v>1</v>
      </c>
      <c r="AB1442" s="5">
        <f t="shared" si="378"/>
        <v>1</v>
      </c>
      <c r="AC1442" s="5">
        <f t="shared" si="379"/>
        <v>1</v>
      </c>
      <c r="AD1442" s="5">
        <f t="shared" si="380"/>
        <v>1</v>
      </c>
    </row>
    <row r="1443" spans="15:30" x14ac:dyDescent="0.2">
      <c r="O1443" s="6">
        <f t="shared" si="365"/>
        <v>144.98999999999606</v>
      </c>
      <c r="P1443" s="6">
        <f t="shared" si="366"/>
        <v>144.99999999999605</v>
      </c>
      <c r="Q1443" s="5">
        <f t="shared" si="367"/>
        <v>1.0026390194094468</v>
      </c>
      <c r="R1443" s="5">
        <f t="shared" si="368"/>
        <v>1.0026390194094468</v>
      </c>
      <c r="S1443" s="5">
        <f t="shared" si="369"/>
        <v>1.0080525789274655</v>
      </c>
      <c r="T1443" s="5">
        <f t="shared" si="370"/>
        <v>1.0113657077083087</v>
      </c>
      <c r="U1443" s="5">
        <f t="shared" si="371"/>
        <v>1.0113657077083087</v>
      </c>
      <c r="V1443" s="5">
        <f t="shared" si="372"/>
        <v>1.0113657077083087</v>
      </c>
      <c r="W1443" s="5">
        <f t="shared" si="373"/>
        <v>1.0113657077083087</v>
      </c>
      <c r="X1443" s="5">
        <f t="shared" si="374"/>
        <v>1</v>
      </c>
      <c r="Y1443" s="5">
        <f t="shared" si="375"/>
        <v>1.0026390194094468</v>
      </c>
      <c r="Z1443" s="5">
        <f t="shared" si="376"/>
        <v>1</v>
      </c>
      <c r="AA1443" s="5">
        <f t="shared" si="377"/>
        <v>1</v>
      </c>
      <c r="AB1443" s="5">
        <f t="shared" si="378"/>
        <v>1</v>
      </c>
      <c r="AC1443" s="5">
        <f t="shared" si="379"/>
        <v>1</v>
      </c>
      <c r="AD1443" s="5">
        <f t="shared" si="380"/>
        <v>1</v>
      </c>
    </row>
    <row r="1444" spans="15:30" x14ac:dyDescent="0.2">
      <c r="O1444" s="6">
        <f t="shared" si="365"/>
        <v>145.08999999999605</v>
      </c>
      <c r="P1444" s="6">
        <f t="shared" si="366"/>
        <v>145.09999999999604</v>
      </c>
      <c r="Q1444" s="5">
        <f t="shared" si="367"/>
        <v>1.002593902142773</v>
      </c>
      <c r="R1444" s="5">
        <f t="shared" si="368"/>
        <v>1.002593902142773</v>
      </c>
      <c r="S1444" s="5">
        <f t="shared" si="369"/>
        <v>1.0079773186557222</v>
      </c>
      <c r="T1444" s="5">
        <f t="shared" si="370"/>
        <v>1.0112793272723273</v>
      </c>
      <c r="U1444" s="5">
        <f t="shared" si="371"/>
        <v>1.0112793272723273</v>
      </c>
      <c r="V1444" s="5">
        <f t="shared" si="372"/>
        <v>1.0112793272723273</v>
      </c>
      <c r="W1444" s="5">
        <f t="shared" si="373"/>
        <v>1.0112793272723273</v>
      </c>
      <c r="X1444" s="5">
        <f t="shared" si="374"/>
        <v>1</v>
      </c>
      <c r="Y1444" s="5">
        <f t="shared" si="375"/>
        <v>1.002593902142773</v>
      </c>
      <c r="Z1444" s="5">
        <f t="shared" si="376"/>
        <v>1</v>
      </c>
      <c r="AA1444" s="5">
        <f t="shared" si="377"/>
        <v>1</v>
      </c>
      <c r="AB1444" s="5">
        <f t="shared" si="378"/>
        <v>1</v>
      </c>
      <c r="AC1444" s="5">
        <f t="shared" si="379"/>
        <v>1</v>
      </c>
      <c r="AD1444" s="5">
        <f t="shared" si="380"/>
        <v>1</v>
      </c>
    </row>
    <row r="1445" spans="15:30" x14ac:dyDescent="0.2">
      <c r="O1445" s="6">
        <f t="shared" si="365"/>
        <v>145.18999999999605</v>
      </c>
      <c r="P1445" s="6">
        <f t="shared" si="366"/>
        <v>145.19999999999604</v>
      </c>
      <c r="Q1445" s="5">
        <f t="shared" si="367"/>
        <v>1.0025492060519789</v>
      </c>
      <c r="R1445" s="5">
        <f t="shared" si="368"/>
        <v>1.0025492060519789</v>
      </c>
      <c r="S1445" s="5">
        <f t="shared" si="369"/>
        <v>1.0079024673859631</v>
      </c>
      <c r="T1445" s="5">
        <f t="shared" si="370"/>
        <v>1.0111933409922502</v>
      </c>
      <c r="U1445" s="5">
        <f t="shared" si="371"/>
        <v>1.0111933409922502</v>
      </c>
      <c r="V1445" s="5">
        <f t="shared" si="372"/>
        <v>1.0111933409922502</v>
      </c>
      <c r="W1445" s="5">
        <f t="shared" si="373"/>
        <v>1.0111933409922502</v>
      </c>
      <c r="X1445" s="5">
        <f t="shared" si="374"/>
        <v>1</v>
      </c>
      <c r="Y1445" s="5">
        <f t="shared" si="375"/>
        <v>1.0025492060519789</v>
      </c>
      <c r="Z1445" s="5">
        <f t="shared" si="376"/>
        <v>1</v>
      </c>
      <c r="AA1445" s="5">
        <f t="shared" si="377"/>
        <v>1</v>
      </c>
      <c r="AB1445" s="5">
        <f t="shared" si="378"/>
        <v>1</v>
      </c>
      <c r="AC1445" s="5">
        <f t="shared" si="379"/>
        <v>1</v>
      </c>
      <c r="AD1445" s="5">
        <f t="shared" si="380"/>
        <v>1</v>
      </c>
    </row>
    <row r="1446" spans="15:30" x14ac:dyDescent="0.2">
      <c r="O1446" s="6">
        <f t="shared" si="365"/>
        <v>145.28999999999604</v>
      </c>
      <c r="P1446" s="6">
        <f t="shared" si="366"/>
        <v>145.29999999999603</v>
      </c>
      <c r="Q1446" s="5">
        <f t="shared" si="367"/>
        <v>1.0025049302367381</v>
      </c>
      <c r="R1446" s="5">
        <f t="shared" si="368"/>
        <v>1.0025049302367381</v>
      </c>
      <c r="S1446" s="5">
        <f t="shared" si="369"/>
        <v>1.0078280242305908</v>
      </c>
      <c r="T1446" s="5">
        <f t="shared" si="370"/>
        <v>1.011107748011042</v>
      </c>
      <c r="U1446" s="5">
        <f t="shared" si="371"/>
        <v>1.011107748011042</v>
      </c>
      <c r="V1446" s="5">
        <f t="shared" si="372"/>
        <v>1.011107748011042</v>
      </c>
      <c r="W1446" s="5">
        <f t="shared" si="373"/>
        <v>1.011107748011042</v>
      </c>
      <c r="X1446" s="5">
        <f t="shared" si="374"/>
        <v>1</v>
      </c>
      <c r="Y1446" s="5">
        <f t="shared" si="375"/>
        <v>1.0025049302367381</v>
      </c>
      <c r="Z1446" s="5">
        <f t="shared" si="376"/>
        <v>1</v>
      </c>
      <c r="AA1446" s="5">
        <f t="shared" si="377"/>
        <v>1</v>
      </c>
      <c r="AB1446" s="5">
        <f t="shared" si="378"/>
        <v>1</v>
      </c>
      <c r="AC1446" s="5">
        <f t="shared" si="379"/>
        <v>1</v>
      </c>
      <c r="AD1446" s="5">
        <f t="shared" si="380"/>
        <v>1</v>
      </c>
    </row>
    <row r="1447" spans="15:30" x14ac:dyDescent="0.2">
      <c r="O1447" s="6">
        <f t="shared" si="365"/>
        <v>145.38999999999604</v>
      </c>
      <c r="P1447" s="6">
        <f t="shared" si="366"/>
        <v>145.39999999999603</v>
      </c>
      <c r="Q1447" s="5">
        <f t="shared" si="367"/>
        <v>1.0024610737995121</v>
      </c>
      <c r="R1447" s="5">
        <f t="shared" si="368"/>
        <v>1.0024610737995121</v>
      </c>
      <c r="S1447" s="5">
        <f t="shared" si="369"/>
        <v>1.0077539883047166</v>
      </c>
      <c r="T1447" s="5">
        <f t="shared" si="370"/>
        <v>1.0110225474742562</v>
      </c>
      <c r="U1447" s="5">
        <f t="shared" si="371"/>
        <v>1.0110225474742562</v>
      </c>
      <c r="V1447" s="5">
        <f t="shared" si="372"/>
        <v>1.0110225474742562</v>
      </c>
      <c r="W1447" s="5">
        <f t="shared" si="373"/>
        <v>1.0110225474742562</v>
      </c>
      <c r="X1447" s="5">
        <f t="shared" si="374"/>
        <v>1</v>
      </c>
      <c r="Y1447" s="5">
        <f t="shared" si="375"/>
        <v>1.0024610737995121</v>
      </c>
      <c r="Z1447" s="5">
        <f t="shared" si="376"/>
        <v>1</v>
      </c>
      <c r="AA1447" s="5">
        <f t="shared" si="377"/>
        <v>1</v>
      </c>
      <c r="AB1447" s="5">
        <f t="shared" si="378"/>
        <v>1</v>
      </c>
      <c r="AC1447" s="5">
        <f t="shared" si="379"/>
        <v>1</v>
      </c>
      <c r="AD1447" s="5">
        <f t="shared" si="380"/>
        <v>1</v>
      </c>
    </row>
    <row r="1448" spans="15:30" x14ac:dyDescent="0.2">
      <c r="O1448" s="6">
        <f t="shared" si="365"/>
        <v>145.48999999999603</v>
      </c>
      <c r="P1448" s="6">
        <f t="shared" si="366"/>
        <v>145.49999999999602</v>
      </c>
      <c r="Q1448" s="5">
        <f t="shared" si="367"/>
        <v>1.0024176358455394</v>
      </c>
      <c r="R1448" s="5">
        <f t="shared" si="368"/>
        <v>1.0024176358455394</v>
      </c>
      <c r="S1448" s="5">
        <f t="shared" si="369"/>
        <v>1.0076803587261531</v>
      </c>
      <c r="T1448" s="5">
        <f t="shared" si="370"/>
        <v>1.0109377385300269</v>
      </c>
      <c r="U1448" s="5">
        <f t="shared" si="371"/>
        <v>1.0109377385300269</v>
      </c>
      <c r="V1448" s="5">
        <f t="shared" si="372"/>
        <v>1.0109377385300269</v>
      </c>
      <c r="W1448" s="5">
        <f t="shared" si="373"/>
        <v>1.0109377385300269</v>
      </c>
      <c r="X1448" s="5">
        <f t="shared" si="374"/>
        <v>1</v>
      </c>
      <c r="Y1448" s="5">
        <f t="shared" si="375"/>
        <v>1.0024176358455394</v>
      </c>
      <c r="Z1448" s="5">
        <f t="shared" si="376"/>
        <v>1</v>
      </c>
      <c r="AA1448" s="5">
        <f t="shared" si="377"/>
        <v>1</v>
      </c>
      <c r="AB1448" s="5">
        <f t="shared" si="378"/>
        <v>1</v>
      </c>
      <c r="AC1448" s="5">
        <f t="shared" si="379"/>
        <v>1</v>
      </c>
      <c r="AD1448" s="5">
        <f t="shared" si="380"/>
        <v>1</v>
      </c>
    </row>
    <row r="1449" spans="15:30" x14ac:dyDescent="0.2">
      <c r="O1449" s="6">
        <f t="shared" si="365"/>
        <v>145.58999999999602</v>
      </c>
      <c r="P1449" s="6">
        <f t="shared" si="366"/>
        <v>145.59999999999602</v>
      </c>
      <c r="Q1449" s="5">
        <f t="shared" si="367"/>
        <v>1.0023746154828261</v>
      </c>
      <c r="R1449" s="5">
        <f t="shared" si="368"/>
        <v>1.0023746154828261</v>
      </c>
      <c r="S1449" s="5">
        <f t="shared" si="369"/>
        <v>1.0076071346154019</v>
      </c>
      <c r="T1449" s="5">
        <f t="shared" si="370"/>
        <v>1.0108533203290575</v>
      </c>
      <c r="U1449" s="5">
        <f t="shared" si="371"/>
        <v>1.0108533203290575</v>
      </c>
      <c r="V1449" s="5">
        <f t="shared" si="372"/>
        <v>1.0108533203290575</v>
      </c>
      <c r="W1449" s="5">
        <f t="shared" si="373"/>
        <v>1.0108533203290575</v>
      </c>
      <c r="X1449" s="5">
        <f t="shared" si="374"/>
        <v>1</v>
      </c>
      <c r="Y1449" s="5">
        <f t="shared" si="375"/>
        <v>1.0023746154828261</v>
      </c>
      <c r="Z1449" s="5">
        <f t="shared" si="376"/>
        <v>1</v>
      </c>
      <c r="AA1449" s="5">
        <f t="shared" si="377"/>
        <v>1</v>
      </c>
      <c r="AB1449" s="5">
        <f t="shared" si="378"/>
        <v>1</v>
      </c>
      <c r="AC1449" s="5">
        <f t="shared" si="379"/>
        <v>1</v>
      </c>
      <c r="AD1449" s="5">
        <f t="shared" si="380"/>
        <v>1</v>
      </c>
    </row>
    <row r="1450" spans="15:30" x14ac:dyDescent="0.2">
      <c r="O1450" s="6">
        <f t="shared" si="365"/>
        <v>145.68999999999602</v>
      </c>
      <c r="P1450" s="6">
        <f t="shared" si="366"/>
        <v>145.69999999999601</v>
      </c>
      <c r="Q1450" s="5">
        <f t="shared" si="367"/>
        <v>1.0023320118221339</v>
      </c>
      <c r="R1450" s="5">
        <f t="shared" si="368"/>
        <v>1.0023320118221339</v>
      </c>
      <c r="S1450" s="5">
        <f t="shared" si="369"/>
        <v>1.0075343150956442</v>
      </c>
      <c r="T1450" s="5">
        <f t="shared" si="370"/>
        <v>1.010769292024613</v>
      </c>
      <c r="U1450" s="5">
        <f t="shared" si="371"/>
        <v>1.010769292024613</v>
      </c>
      <c r="V1450" s="5">
        <f t="shared" si="372"/>
        <v>1.010769292024613</v>
      </c>
      <c r="W1450" s="5">
        <f t="shared" si="373"/>
        <v>1.010769292024613</v>
      </c>
      <c r="X1450" s="5">
        <f t="shared" si="374"/>
        <v>1</v>
      </c>
      <c r="Y1450" s="5">
        <f t="shared" si="375"/>
        <v>1.0023320118221339</v>
      </c>
      <c r="Z1450" s="5">
        <f t="shared" si="376"/>
        <v>1</v>
      </c>
      <c r="AA1450" s="5">
        <f t="shared" si="377"/>
        <v>1</v>
      </c>
      <c r="AB1450" s="5">
        <f t="shared" si="378"/>
        <v>1</v>
      </c>
      <c r="AC1450" s="5">
        <f t="shared" si="379"/>
        <v>1</v>
      </c>
      <c r="AD1450" s="5">
        <f t="shared" si="380"/>
        <v>1</v>
      </c>
    </row>
    <row r="1451" spans="15:30" x14ac:dyDescent="0.2">
      <c r="O1451" s="6">
        <f t="shared" si="365"/>
        <v>145.78999999999601</v>
      </c>
      <c r="P1451" s="6">
        <f t="shared" si="366"/>
        <v>145.799999999996</v>
      </c>
      <c r="Q1451" s="5">
        <f t="shared" si="367"/>
        <v>1.00228982397697</v>
      </c>
      <c r="R1451" s="5">
        <f t="shared" si="368"/>
        <v>1.00228982397697</v>
      </c>
      <c r="S1451" s="5">
        <f t="shared" si="369"/>
        <v>1.0074618992927307</v>
      </c>
      <c r="T1451" s="5">
        <f t="shared" si="370"/>
        <v>1.0106856527725085</v>
      </c>
      <c r="U1451" s="5">
        <f t="shared" si="371"/>
        <v>1.0106856527725085</v>
      </c>
      <c r="V1451" s="5">
        <f t="shared" si="372"/>
        <v>1.0106856527725085</v>
      </c>
      <c r="W1451" s="5">
        <f t="shared" si="373"/>
        <v>1.0106856527725085</v>
      </c>
      <c r="X1451" s="5">
        <f t="shared" si="374"/>
        <v>1</v>
      </c>
      <c r="Y1451" s="5">
        <f t="shared" si="375"/>
        <v>1.00228982397697</v>
      </c>
      <c r="Z1451" s="5">
        <f t="shared" si="376"/>
        <v>1</v>
      </c>
      <c r="AA1451" s="5">
        <f t="shared" si="377"/>
        <v>1</v>
      </c>
      <c r="AB1451" s="5">
        <f t="shared" si="378"/>
        <v>1</v>
      </c>
      <c r="AC1451" s="5">
        <f t="shared" si="379"/>
        <v>1</v>
      </c>
      <c r="AD1451" s="5">
        <f t="shared" si="380"/>
        <v>1</v>
      </c>
    </row>
    <row r="1452" spans="15:30" x14ac:dyDescent="0.2">
      <c r="O1452" s="6">
        <f t="shared" si="365"/>
        <v>145.88999999999601</v>
      </c>
      <c r="P1452" s="6">
        <f t="shared" si="366"/>
        <v>145.899999999996</v>
      </c>
      <c r="Q1452" s="5">
        <f t="shared" si="367"/>
        <v>1.002248051063577</v>
      </c>
      <c r="R1452" s="5">
        <f t="shared" si="368"/>
        <v>1.002248051063577</v>
      </c>
      <c r="S1452" s="5">
        <f t="shared" si="369"/>
        <v>1.0073898863351713</v>
      </c>
      <c r="T1452" s="5">
        <f t="shared" si="370"/>
        <v>1.0106024017311015</v>
      </c>
      <c r="U1452" s="5">
        <f t="shared" si="371"/>
        <v>1.0106024017311015</v>
      </c>
      <c r="V1452" s="5">
        <f t="shared" si="372"/>
        <v>1.0106024017311015</v>
      </c>
      <c r="W1452" s="5">
        <f t="shared" si="373"/>
        <v>1.0106024017311015</v>
      </c>
      <c r="X1452" s="5">
        <f t="shared" si="374"/>
        <v>1</v>
      </c>
      <c r="Y1452" s="5">
        <f t="shared" si="375"/>
        <v>1.002248051063577</v>
      </c>
      <c r="Z1452" s="5">
        <f t="shared" si="376"/>
        <v>1</v>
      </c>
      <c r="AA1452" s="5">
        <f t="shared" si="377"/>
        <v>1</v>
      </c>
      <c r="AB1452" s="5">
        <f t="shared" si="378"/>
        <v>1</v>
      </c>
      <c r="AC1452" s="5">
        <f t="shared" si="379"/>
        <v>1</v>
      </c>
      <c r="AD1452" s="5">
        <f t="shared" si="380"/>
        <v>1</v>
      </c>
    </row>
    <row r="1453" spans="15:30" x14ac:dyDescent="0.2">
      <c r="O1453" s="6">
        <f t="shared" si="365"/>
        <v>145.989999999996</v>
      </c>
      <c r="P1453" s="6">
        <f t="shared" si="366"/>
        <v>145.99999999999599</v>
      </c>
      <c r="Q1453" s="5">
        <f t="shared" si="367"/>
        <v>1.0022066922009223</v>
      </c>
      <c r="R1453" s="5">
        <f t="shared" si="368"/>
        <v>1.0022066922009223</v>
      </c>
      <c r="S1453" s="5">
        <f t="shared" si="369"/>
        <v>1.0073182753541259</v>
      </c>
      <c r="T1453" s="5">
        <f t="shared" si="370"/>
        <v>1.0105195380612806</v>
      </c>
      <c r="U1453" s="5">
        <f t="shared" si="371"/>
        <v>1.0105195380612806</v>
      </c>
      <c r="V1453" s="5">
        <f t="shared" si="372"/>
        <v>1.0105195380612806</v>
      </c>
      <c r="W1453" s="5">
        <f t="shared" si="373"/>
        <v>1.0105195380612806</v>
      </c>
      <c r="X1453" s="5">
        <f t="shared" si="374"/>
        <v>1</v>
      </c>
      <c r="Y1453" s="5">
        <f t="shared" si="375"/>
        <v>1.0022066922009223</v>
      </c>
      <c r="Z1453" s="5">
        <f t="shared" si="376"/>
        <v>1</v>
      </c>
      <c r="AA1453" s="5">
        <f t="shared" si="377"/>
        <v>1</v>
      </c>
      <c r="AB1453" s="5">
        <f t="shared" si="378"/>
        <v>1</v>
      </c>
      <c r="AC1453" s="5">
        <f t="shared" si="379"/>
        <v>1</v>
      </c>
      <c r="AD1453" s="5">
        <f t="shared" si="380"/>
        <v>1</v>
      </c>
    </row>
    <row r="1454" spans="15:30" x14ac:dyDescent="0.2">
      <c r="O1454" s="6">
        <f t="shared" si="365"/>
        <v>146.089999999996</v>
      </c>
      <c r="P1454" s="6">
        <f t="shared" si="366"/>
        <v>146.09999999999599</v>
      </c>
      <c r="Q1454" s="5">
        <f t="shared" si="367"/>
        <v>1.0021657465106875</v>
      </c>
      <c r="R1454" s="5">
        <f t="shared" si="368"/>
        <v>1.0021657465106875</v>
      </c>
      <c r="S1454" s="5">
        <f t="shared" si="369"/>
        <v>1.0072470654833929</v>
      </c>
      <c r="T1454" s="5">
        <f t="shared" si="370"/>
        <v>1.0104370609264575</v>
      </c>
      <c r="U1454" s="5">
        <f t="shared" si="371"/>
        <v>1.0104370609264575</v>
      </c>
      <c r="V1454" s="5">
        <f t="shared" si="372"/>
        <v>1.0104370609264575</v>
      </c>
      <c r="W1454" s="5">
        <f t="shared" si="373"/>
        <v>1.0104370609264575</v>
      </c>
      <c r="X1454" s="5">
        <f t="shared" si="374"/>
        <v>1</v>
      </c>
      <c r="Y1454" s="5">
        <f t="shared" si="375"/>
        <v>1.0021657465106875</v>
      </c>
      <c r="Z1454" s="5">
        <f t="shared" si="376"/>
        <v>1</v>
      </c>
      <c r="AA1454" s="5">
        <f t="shared" si="377"/>
        <v>1</v>
      </c>
      <c r="AB1454" s="5">
        <f t="shared" si="378"/>
        <v>1</v>
      </c>
      <c r="AC1454" s="5">
        <f t="shared" si="379"/>
        <v>1</v>
      </c>
      <c r="AD1454" s="5">
        <f t="shared" si="380"/>
        <v>1</v>
      </c>
    </row>
    <row r="1455" spans="15:30" x14ac:dyDescent="0.2">
      <c r="O1455" s="6">
        <f t="shared" si="365"/>
        <v>146.18999999999599</v>
      </c>
      <c r="P1455" s="6">
        <f t="shared" si="366"/>
        <v>146.19999999999598</v>
      </c>
      <c r="Q1455" s="5">
        <f t="shared" si="367"/>
        <v>1.0021252131172582</v>
      </c>
      <c r="R1455" s="5">
        <f t="shared" si="368"/>
        <v>1.0021252131172582</v>
      </c>
      <c r="S1455" s="5">
        <f t="shared" si="369"/>
        <v>1.0071762558594008</v>
      </c>
      <c r="T1455" s="5">
        <f t="shared" si="370"/>
        <v>1.0103549694925567</v>
      </c>
      <c r="U1455" s="5">
        <f t="shared" si="371"/>
        <v>1.0103549694925567</v>
      </c>
      <c r="V1455" s="5">
        <f t="shared" si="372"/>
        <v>1.0103549694925567</v>
      </c>
      <c r="W1455" s="5">
        <f t="shared" si="373"/>
        <v>1.0103549694925567</v>
      </c>
      <c r="X1455" s="5">
        <f t="shared" si="374"/>
        <v>1</v>
      </c>
      <c r="Y1455" s="5">
        <f t="shared" si="375"/>
        <v>1.0021252131172582</v>
      </c>
      <c r="Z1455" s="5">
        <f t="shared" si="376"/>
        <v>1</v>
      </c>
      <c r="AA1455" s="5">
        <f t="shared" si="377"/>
        <v>1</v>
      </c>
      <c r="AB1455" s="5">
        <f t="shared" si="378"/>
        <v>1</v>
      </c>
      <c r="AC1455" s="5">
        <f t="shared" si="379"/>
        <v>1</v>
      </c>
      <c r="AD1455" s="5">
        <f t="shared" si="380"/>
        <v>1</v>
      </c>
    </row>
    <row r="1456" spans="15:30" x14ac:dyDescent="0.2">
      <c r="O1456" s="6">
        <f t="shared" si="365"/>
        <v>146.28999999999598</v>
      </c>
      <c r="P1456" s="6">
        <f t="shared" si="366"/>
        <v>146.29999999999598</v>
      </c>
      <c r="Q1456" s="5">
        <f t="shared" si="367"/>
        <v>1.0020850911477139</v>
      </c>
      <c r="R1456" s="5">
        <f t="shared" si="368"/>
        <v>1.0020850911477139</v>
      </c>
      <c r="S1456" s="5">
        <f t="shared" si="369"/>
        <v>1.0071058456211974</v>
      </c>
      <c r="T1456" s="5">
        <f t="shared" si="370"/>
        <v>1.0102732629280067</v>
      </c>
      <c r="U1456" s="5">
        <f t="shared" si="371"/>
        <v>1.0102732629280067</v>
      </c>
      <c r="V1456" s="5">
        <f t="shared" si="372"/>
        <v>1.0102732629280067</v>
      </c>
      <c r="W1456" s="5">
        <f t="shared" si="373"/>
        <v>1.0102732629280067</v>
      </c>
      <c r="X1456" s="5">
        <f t="shared" si="374"/>
        <v>1</v>
      </c>
      <c r="Y1456" s="5">
        <f t="shared" si="375"/>
        <v>1.0020850911477139</v>
      </c>
      <c r="Z1456" s="5">
        <f t="shared" si="376"/>
        <v>1</v>
      </c>
      <c r="AA1456" s="5">
        <f t="shared" si="377"/>
        <v>1</v>
      </c>
      <c r="AB1456" s="5">
        <f t="shared" si="378"/>
        <v>1</v>
      </c>
      <c r="AC1456" s="5">
        <f t="shared" si="379"/>
        <v>1</v>
      </c>
      <c r="AD1456" s="5">
        <f t="shared" si="380"/>
        <v>1</v>
      </c>
    </row>
    <row r="1457" spans="15:30" x14ac:dyDescent="0.2">
      <c r="O1457" s="6">
        <f t="shared" si="365"/>
        <v>146.38999999999598</v>
      </c>
      <c r="P1457" s="6">
        <f t="shared" si="366"/>
        <v>146.39999999999597</v>
      </c>
      <c r="Q1457" s="5">
        <f t="shared" si="367"/>
        <v>1.0020453797318176</v>
      </c>
      <c r="R1457" s="5">
        <f t="shared" si="368"/>
        <v>1.0020453797318176</v>
      </c>
      <c r="S1457" s="5">
        <f t="shared" si="369"/>
        <v>1.0070358339104402</v>
      </c>
      <c r="T1457" s="5">
        <f t="shared" si="370"/>
        <v>1.0101919404037303</v>
      </c>
      <c r="U1457" s="5">
        <f t="shared" si="371"/>
        <v>1.0101919404037303</v>
      </c>
      <c r="V1457" s="5">
        <f t="shared" si="372"/>
        <v>1.0101919404037303</v>
      </c>
      <c r="W1457" s="5">
        <f t="shared" si="373"/>
        <v>1.0101919404037303</v>
      </c>
      <c r="X1457" s="5">
        <f t="shared" si="374"/>
        <v>1</v>
      </c>
      <c r="Y1457" s="5">
        <f t="shared" si="375"/>
        <v>1.0020453797318176</v>
      </c>
      <c r="Z1457" s="5">
        <f t="shared" si="376"/>
        <v>1</v>
      </c>
      <c r="AA1457" s="5">
        <f t="shared" si="377"/>
        <v>1</v>
      </c>
      <c r="AB1457" s="5">
        <f t="shared" si="378"/>
        <v>1</v>
      </c>
      <c r="AC1457" s="5">
        <f t="shared" si="379"/>
        <v>1</v>
      </c>
      <c r="AD1457" s="5">
        <f t="shared" si="380"/>
        <v>1</v>
      </c>
    </row>
    <row r="1458" spans="15:30" x14ac:dyDescent="0.2">
      <c r="O1458" s="6">
        <f t="shared" si="365"/>
        <v>146.48999999999597</v>
      </c>
      <c r="P1458" s="6">
        <f t="shared" si="366"/>
        <v>146.49999999999596</v>
      </c>
      <c r="Q1458" s="5">
        <f t="shared" si="367"/>
        <v>1.0020060780020057</v>
      </c>
      <c r="R1458" s="5">
        <f t="shared" si="368"/>
        <v>1.0020060780020057</v>
      </c>
      <c r="S1458" s="5">
        <f t="shared" si="369"/>
        <v>1.0069662198713865</v>
      </c>
      <c r="T1458" s="5">
        <f t="shared" si="370"/>
        <v>1.0101110010931353</v>
      </c>
      <c r="U1458" s="5">
        <f t="shared" si="371"/>
        <v>1.0101110010931353</v>
      </c>
      <c r="V1458" s="5">
        <f t="shared" si="372"/>
        <v>1.0101110010931353</v>
      </c>
      <c r="W1458" s="5">
        <f t="shared" si="373"/>
        <v>1.0101110010931353</v>
      </c>
      <c r="X1458" s="5">
        <f t="shared" si="374"/>
        <v>1</v>
      </c>
      <c r="Y1458" s="5">
        <f t="shared" si="375"/>
        <v>1.0020060780020057</v>
      </c>
      <c r="Z1458" s="5">
        <f t="shared" si="376"/>
        <v>1</v>
      </c>
      <c r="AA1458" s="5">
        <f t="shared" si="377"/>
        <v>1</v>
      </c>
      <c r="AB1458" s="5">
        <f t="shared" si="378"/>
        <v>1</v>
      </c>
      <c r="AC1458" s="5">
        <f t="shared" si="379"/>
        <v>1</v>
      </c>
      <c r="AD1458" s="5">
        <f t="shared" si="380"/>
        <v>1</v>
      </c>
    </row>
    <row r="1459" spans="15:30" x14ac:dyDescent="0.2">
      <c r="O1459" s="6">
        <f t="shared" si="365"/>
        <v>146.58999999999597</v>
      </c>
      <c r="P1459" s="6">
        <f t="shared" si="366"/>
        <v>146.59999999999596</v>
      </c>
      <c r="Q1459" s="5">
        <f t="shared" si="367"/>
        <v>1.0019671850933771</v>
      </c>
      <c r="R1459" s="5">
        <f t="shared" si="368"/>
        <v>1.0019671850933771</v>
      </c>
      <c r="S1459" s="5">
        <f t="shared" si="369"/>
        <v>1.0068970026508837</v>
      </c>
      <c r="T1459" s="5">
        <f t="shared" si="370"/>
        <v>1.0100304441721057</v>
      </c>
      <c r="U1459" s="5">
        <f t="shared" si="371"/>
        <v>1.0100304441721057</v>
      </c>
      <c r="V1459" s="5">
        <f t="shared" si="372"/>
        <v>1.0100304441721057</v>
      </c>
      <c r="W1459" s="5">
        <f t="shared" si="373"/>
        <v>1.0100304441721057</v>
      </c>
      <c r="X1459" s="5">
        <f t="shared" si="374"/>
        <v>1</v>
      </c>
      <c r="Y1459" s="5">
        <f t="shared" si="375"/>
        <v>1.0019671850933771</v>
      </c>
      <c r="Z1459" s="5">
        <f t="shared" si="376"/>
        <v>1</v>
      </c>
      <c r="AA1459" s="5">
        <f t="shared" si="377"/>
        <v>1</v>
      </c>
      <c r="AB1459" s="5">
        <f t="shared" si="378"/>
        <v>1</v>
      </c>
      <c r="AC1459" s="5">
        <f t="shared" si="379"/>
        <v>1</v>
      </c>
      <c r="AD1459" s="5">
        <f t="shared" si="380"/>
        <v>1</v>
      </c>
    </row>
    <row r="1460" spans="15:30" x14ac:dyDescent="0.2">
      <c r="O1460" s="6">
        <f t="shared" si="365"/>
        <v>146.68999999999596</v>
      </c>
      <c r="P1460" s="6">
        <f t="shared" si="366"/>
        <v>146.69999999999595</v>
      </c>
      <c r="Q1460" s="5">
        <f t="shared" si="367"/>
        <v>1.0019287001436847</v>
      </c>
      <c r="R1460" s="5">
        <f t="shared" si="368"/>
        <v>1.0019287001436847</v>
      </c>
      <c r="S1460" s="5">
        <f t="shared" si="369"/>
        <v>1.0068281813983602</v>
      </c>
      <c r="T1460" s="5">
        <f t="shared" si="370"/>
        <v>1.0099502688189921</v>
      </c>
      <c r="U1460" s="5">
        <f t="shared" si="371"/>
        <v>1.0099502688189921</v>
      </c>
      <c r="V1460" s="5">
        <f t="shared" si="372"/>
        <v>1.0099502688189921</v>
      </c>
      <c r="W1460" s="5">
        <f t="shared" si="373"/>
        <v>1.0099502688189921</v>
      </c>
      <c r="X1460" s="5">
        <f t="shared" si="374"/>
        <v>1</v>
      </c>
      <c r="Y1460" s="5">
        <f t="shared" si="375"/>
        <v>1.0019287001436847</v>
      </c>
      <c r="Z1460" s="5">
        <f t="shared" si="376"/>
        <v>1</v>
      </c>
      <c r="AA1460" s="5">
        <f t="shared" si="377"/>
        <v>1</v>
      </c>
      <c r="AB1460" s="5">
        <f t="shared" si="378"/>
        <v>1</v>
      </c>
      <c r="AC1460" s="5">
        <f t="shared" si="379"/>
        <v>1</v>
      </c>
      <c r="AD1460" s="5">
        <f t="shared" si="380"/>
        <v>1</v>
      </c>
    </row>
    <row r="1461" spans="15:30" x14ac:dyDescent="0.2">
      <c r="O1461" s="6">
        <f t="shared" si="365"/>
        <v>146.78999999999596</v>
      </c>
      <c r="P1461" s="6">
        <f t="shared" si="366"/>
        <v>146.79999999999595</v>
      </c>
      <c r="Q1461" s="5">
        <f t="shared" si="367"/>
        <v>1.0018906222933237</v>
      </c>
      <c r="R1461" s="5">
        <f t="shared" si="368"/>
        <v>1.0018906222933237</v>
      </c>
      <c r="S1461" s="5">
        <f t="shared" si="369"/>
        <v>1.0067597552658143</v>
      </c>
      <c r="T1461" s="5">
        <f t="shared" si="370"/>
        <v>1.0098704742146023</v>
      </c>
      <c r="U1461" s="5">
        <f t="shared" si="371"/>
        <v>1.0098704742146023</v>
      </c>
      <c r="V1461" s="5">
        <f t="shared" si="372"/>
        <v>1.0098704742146023</v>
      </c>
      <c r="W1461" s="5">
        <f t="shared" si="373"/>
        <v>1.0098704742146023</v>
      </c>
      <c r="X1461" s="5">
        <f t="shared" si="374"/>
        <v>1</v>
      </c>
      <c r="Y1461" s="5">
        <f t="shared" si="375"/>
        <v>1.0018906222933237</v>
      </c>
      <c r="Z1461" s="5">
        <f t="shared" si="376"/>
        <v>1</v>
      </c>
      <c r="AA1461" s="5">
        <f t="shared" si="377"/>
        <v>1</v>
      </c>
      <c r="AB1461" s="5">
        <f t="shared" si="378"/>
        <v>1</v>
      </c>
      <c r="AC1461" s="5">
        <f t="shared" si="379"/>
        <v>1</v>
      </c>
      <c r="AD1461" s="5">
        <f t="shared" si="380"/>
        <v>1</v>
      </c>
    </row>
    <row r="1462" spans="15:30" x14ac:dyDescent="0.2">
      <c r="O1462" s="6">
        <f t="shared" si="365"/>
        <v>146.88999999999595</v>
      </c>
      <c r="P1462" s="6">
        <f t="shared" si="366"/>
        <v>146.89999999999594</v>
      </c>
      <c r="Q1462" s="5">
        <f t="shared" si="367"/>
        <v>1.0018529506853227</v>
      </c>
      <c r="R1462" s="5">
        <f t="shared" si="368"/>
        <v>1.0018529506853227</v>
      </c>
      <c r="S1462" s="5">
        <f t="shared" si="369"/>
        <v>1.0066917234078061</v>
      </c>
      <c r="T1462" s="5">
        <f t="shared" si="370"/>
        <v>1.0097910595421931</v>
      </c>
      <c r="U1462" s="5">
        <f t="shared" si="371"/>
        <v>1.0097910595421931</v>
      </c>
      <c r="V1462" s="5">
        <f t="shared" si="372"/>
        <v>1.0097910595421931</v>
      </c>
      <c r="W1462" s="5">
        <f t="shared" si="373"/>
        <v>1.0097910595421931</v>
      </c>
      <c r="X1462" s="5">
        <f t="shared" si="374"/>
        <v>1</v>
      </c>
      <c r="Y1462" s="5">
        <f t="shared" si="375"/>
        <v>1.0018529506853227</v>
      </c>
      <c r="Z1462" s="5">
        <f t="shared" si="376"/>
        <v>1</v>
      </c>
      <c r="AA1462" s="5">
        <f t="shared" si="377"/>
        <v>1</v>
      </c>
      <c r="AB1462" s="5">
        <f t="shared" si="378"/>
        <v>1</v>
      </c>
      <c r="AC1462" s="5">
        <f t="shared" si="379"/>
        <v>1</v>
      </c>
      <c r="AD1462" s="5">
        <f t="shared" si="380"/>
        <v>1</v>
      </c>
    </row>
    <row r="1463" spans="15:30" x14ac:dyDescent="0.2">
      <c r="O1463" s="6">
        <f t="shared" si="365"/>
        <v>146.98999999999594</v>
      </c>
      <c r="P1463" s="6">
        <f t="shared" si="366"/>
        <v>146.99999999999594</v>
      </c>
      <c r="Q1463" s="5">
        <f t="shared" si="367"/>
        <v>1.0018156844653332</v>
      </c>
      <c r="R1463" s="5">
        <f t="shared" si="368"/>
        <v>1.0018156844653332</v>
      </c>
      <c r="S1463" s="5">
        <f t="shared" si="369"/>
        <v>1.006624084981447</v>
      </c>
      <c r="T1463" s="5">
        <f t="shared" si="370"/>
        <v>1.00971202398746</v>
      </c>
      <c r="U1463" s="5">
        <f t="shared" si="371"/>
        <v>1.00971202398746</v>
      </c>
      <c r="V1463" s="5">
        <f t="shared" si="372"/>
        <v>1.00971202398746</v>
      </c>
      <c r="W1463" s="5">
        <f t="shared" si="373"/>
        <v>1.00971202398746</v>
      </c>
      <c r="X1463" s="5">
        <f t="shared" si="374"/>
        <v>1</v>
      </c>
      <c r="Y1463" s="5">
        <f t="shared" si="375"/>
        <v>1.0018156844653332</v>
      </c>
      <c r="Z1463" s="5">
        <f t="shared" si="376"/>
        <v>1</v>
      </c>
      <c r="AA1463" s="5">
        <f t="shared" si="377"/>
        <v>1</v>
      </c>
      <c r="AB1463" s="5">
        <f t="shared" si="378"/>
        <v>1</v>
      </c>
      <c r="AC1463" s="5">
        <f t="shared" si="379"/>
        <v>1</v>
      </c>
      <c r="AD1463" s="5">
        <f t="shared" si="380"/>
        <v>1</v>
      </c>
    </row>
    <row r="1464" spans="15:30" x14ac:dyDescent="0.2">
      <c r="O1464" s="6">
        <f t="shared" si="365"/>
        <v>147.08999999999594</v>
      </c>
      <c r="P1464" s="6">
        <f t="shared" si="366"/>
        <v>147.09999999999593</v>
      </c>
      <c r="Q1464" s="5">
        <f t="shared" si="367"/>
        <v>1.00177882278162</v>
      </c>
      <c r="R1464" s="5">
        <f t="shared" si="368"/>
        <v>1.00177882278162</v>
      </c>
      <c r="S1464" s="5">
        <f t="shared" si="369"/>
        <v>1.0065568391463902</v>
      </c>
      <c r="T1464" s="5">
        <f t="shared" si="370"/>
        <v>1.0096333667385291</v>
      </c>
      <c r="U1464" s="5">
        <f t="shared" si="371"/>
        <v>1.0096333667385291</v>
      </c>
      <c r="V1464" s="5">
        <f t="shared" si="372"/>
        <v>1.0096333667385291</v>
      </c>
      <c r="W1464" s="5">
        <f t="shared" si="373"/>
        <v>1.0096333667385291</v>
      </c>
      <c r="X1464" s="5">
        <f t="shared" si="374"/>
        <v>1</v>
      </c>
      <c r="Y1464" s="5">
        <f t="shared" si="375"/>
        <v>1.00177882278162</v>
      </c>
      <c r="Z1464" s="5">
        <f t="shared" si="376"/>
        <v>1</v>
      </c>
      <c r="AA1464" s="5">
        <f t="shared" si="377"/>
        <v>1</v>
      </c>
      <c r="AB1464" s="5">
        <f t="shared" si="378"/>
        <v>1</v>
      </c>
      <c r="AC1464" s="5">
        <f t="shared" si="379"/>
        <v>1</v>
      </c>
      <c r="AD1464" s="5">
        <f t="shared" si="380"/>
        <v>1</v>
      </c>
    </row>
    <row r="1465" spans="15:30" x14ac:dyDescent="0.2">
      <c r="O1465" s="6">
        <f t="shared" si="365"/>
        <v>147.18999999999593</v>
      </c>
      <c r="P1465" s="6">
        <f t="shared" si="366"/>
        <v>147.19999999999592</v>
      </c>
      <c r="Q1465" s="5">
        <f t="shared" si="367"/>
        <v>1.0017423647850507</v>
      </c>
      <c r="R1465" s="5">
        <f t="shared" si="368"/>
        <v>1.0017423647850507</v>
      </c>
      <c r="S1465" s="5">
        <f t="shared" si="369"/>
        <v>1.0064899850648217</v>
      </c>
      <c r="T1465" s="5">
        <f t="shared" si="370"/>
        <v>1.0095550869859478</v>
      </c>
      <c r="U1465" s="5">
        <f t="shared" si="371"/>
        <v>1.0095550869859478</v>
      </c>
      <c r="V1465" s="5">
        <f t="shared" si="372"/>
        <v>1.0095550869859478</v>
      </c>
      <c r="W1465" s="5">
        <f t="shared" si="373"/>
        <v>1.0095550869859478</v>
      </c>
      <c r="X1465" s="5">
        <f t="shared" si="374"/>
        <v>1</v>
      </c>
      <c r="Y1465" s="5">
        <f t="shared" si="375"/>
        <v>1.0017423647850507</v>
      </c>
      <c r="Z1465" s="5">
        <f t="shared" si="376"/>
        <v>1</v>
      </c>
      <c r="AA1465" s="5">
        <f t="shared" si="377"/>
        <v>1</v>
      </c>
      <c r="AB1465" s="5">
        <f t="shared" si="378"/>
        <v>1</v>
      </c>
      <c r="AC1465" s="5">
        <f t="shared" si="379"/>
        <v>1</v>
      </c>
      <c r="AD1465" s="5">
        <f t="shared" si="380"/>
        <v>1</v>
      </c>
    </row>
    <row r="1466" spans="15:30" x14ac:dyDescent="0.2">
      <c r="O1466" s="6">
        <f t="shared" si="365"/>
        <v>147.28999999999593</v>
      </c>
      <c r="P1466" s="6">
        <f t="shared" si="366"/>
        <v>147.29999999999592</v>
      </c>
      <c r="Q1466" s="5">
        <f t="shared" si="367"/>
        <v>1.0017063096290866</v>
      </c>
      <c r="R1466" s="5">
        <f t="shared" si="368"/>
        <v>1.0017063096290866</v>
      </c>
      <c r="S1466" s="5">
        <f t="shared" si="369"/>
        <v>1.0064235219014506</v>
      </c>
      <c r="T1466" s="5">
        <f t="shared" si="370"/>
        <v>1.0094771839226757</v>
      </c>
      <c r="U1466" s="5">
        <f t="shared" si="371"/>
        <v>1.0094771839226757</v>
      </c>
      <c r="V1466" s="5">
        <f t="shared" si="372"/>
        <v>1.0094771839226757</v>
      </c>
      <c r="W1466" s="5">
        <f t="shared" si="373"/>
        <v>1.0094771839226757</v>
      </c>
      <c r="X1466" s="5">
        <f t="shared" si="374"/>
        <v>1</v>
      </c>
      <c r="Y1466" s="5">
        <f t="shared" si="375"/>
        <v>1.0017063096290866</v>
      </c>
      <c r="Z1466" s="5">
        <f t="shared" si="376"/>
        <v>1</v>
      </c>
      <c r="AA1466" s="5">
        <f t="shared" si="377"/>
        <v>1</v>
      </c>
      <c r="AB1466" s="5">
        <f t="shared" si="378"/>
        <v>1</v>
      </c>
      <c r="AC1466" s="5">
        <f t="shared" si="379"/>
        <v>1</v>
      </c>
      <c r="AD1466" s="5">
        <f t="shared" si="380"/>
        <v>1</v>
      </c>
    </row>
    <row r="1467" spans="15:30" x14ac:dyDescent="0.2">
      <c r="O1467" s="6">
        <f t="shared" si="365"/>
        <v>147.38999999999592</v>
      </c>
      <c r="P1467" s="6">
        <f t="shared" si="366"/>
        <v>147.39999999999591</v>
      </c>
      <c r="Q1467" s="5">
        <f t="shared" si="367"/>
        <v>1.0016706564697728</v>
      </c>
      <c r="R1467" s="5">
        <f t="shared" si="368"/>
        <v>1.0016706564697728</v>
      </c>
      <c r="S1467" s="5">
        <f t="shared" si="369"/>
        <v>1.0063574488234994</v>
      </c>
      <c r="T1467" s="5">
        <f t="shared" si="370"/>
        <v>1.0093996567440759</v>
      </c>
      <c r="U1467" s="5">
        <f t="shared" si="371"/>
        <v>1.0093996567440759</v>
      </c>
      <c r="V1467" s="5">
        <f t="shared" si="372"/>
        <v>1.0093996567440759</v>
      </c>
      <c r="W1467" s="5">
        <f t="shared" si="373"/>
        <v>1.0093996567440759</v>
      </c>
      <c r="X1467" s="5">
        <f t="shared" si="374"/>
        <v>1</v>
      </c>
      <c r="Y1467" s="5">
        <f t="shared" si="375"/>
        <v>1.0016706564697728</v>
      </c>
      <c r="Z1467" s="5">
        <f t="shared" si="376"/>
        <v>1</v>
      </c>
      <c r="AA1467" s="5">
        <f t="shared" si="377"/>
        <v>1</v>
      </c>
      <c r="AB1467" s="5">
        <f t="shared" si="378"/>
        <v>1</v>
      </c>
      <c r="AC1467" s="5">
        <f t="shared" si="379"/>
        <v>1</v>
      </c>
      <c r="AD1467" s="5">
        <f t="shared" si="380"/>
        <v>1</v>
      </c>
    </row>
    <row r="1468" spans="15:30" x14ac:dyDescent="0.2">
      <c r="O1468" s="6">
        <f t="shared" si="365"/>
        <v>147.48999999999592</v>
      </c>
      <c r="P1468" s="6">
        <f t="shared" si="366"/>
        <v>147.49999999999591</v>
      </c>
      <c r="Q1468" s="5">
        <f t="shared" si="367"/>
        <v>1.0016354044657281</v>
      </c>
      <c r="R1468" s="5">
        <f t="shared" si="368"/>
        <v>1.0016354044657281</v>
      </c>
      <c r="S1468" s="5">
        <f t="shared" si="369"/>
        <v>1.0062917650006951</v>
      </c>
      <c r="T1468" s="5">
        <f t="shared" si="370"/>
        <v>1.0093225046479062</v>
      </c>
      <c r="U1468" s="5">
        <f t="shared" si="371"/>
        <v>1.0093225046479062</v>
      </c>
      <c r="V1468" s="5">
        <f t="shared" si="372"/>
        <v>1.0093225046479062</v>
      </c>
      <c r="W1468" s="5">
        <f t="shared" si="373"/>
        <v>1.0093225046479062</v>
      </c>
      <c r="X1468" s="5">
        <f t="shared" si="374"/>
        <v>1</v>
      </c>
      <c r="Y1468" s="5">
        <f t="shared" si="375"/>
        <v>1.0016354044657281</v>
      </c>
      <c r="Z1468" s="5">
        <f t="shared" si="376"/>
        <v>1</v>
      </c>
      <c r="AA1468" s="5">
        <f t="shared" si="377"/>
        <v>1</v>
      </c>
      <c r="AB1468" s="5">
        <f t="shared" si="378"/>
        <v>1</v>
      </c>
      <c r="AC1468" s="5">
        <f t="shared" si="379"/>
        <v>1</v>
      </c>
      <c r="AD1468" s="5">
        <f t="shared" si="380"/>
        <v>1</v>
      </c>
    </row>
    <row r="1469" spans="15:30" x14ac:dyDescent="0.2">
      <c r="O1469" s="6">
        <f t="shared" si="365"/>
        <v>147.58999999999591</v>
      </c>
      <c r="P1469" s="6">
        <f t="shared" si="366"/>
        <v>147.5999999999959</v>
      </c>
      <c r="Q1469" s="5">
        <f t="shared" si="367"/>
        <v>1.0016005527781353</v>
      </c>
      <c r="R1469" s="5">
        <f t="shared" si="368"/>
        <v>1.0016005527781353</v>
      </c>
      <c r="S1469" s="5">
        <f t="shared" si="369"/>
        <v>1.0062264696052592</v>
      </c>
      <c r="T1469" s="5">
        <f t="shared" si="370"/>
        <v>1.0092457268343096</v>
      </c>
      <c r="U1469" s="5">
        <f t="shared" si="371"/>
        <v>1.0092457268343096</v>
      </c>
      <c r="V1469" s="5">
        <f t="shared" si="372"/>
        <v>1.0092457268343096</v>
      </c>
      <c r="W1469" s="5">
        <f t="shared" si="373"/>
        <v>1.0092457268343096</v>
      </c>
      <c r="X1469" s="5">
        <f t="shared" si="374"/>
        <v>1</v>
      </c>
      <c r="Y1469" s="5">
        <f t="shared" si="375"/>
        <v>1.0016005527781353</v>
      </c>
      <c r="Z1469" s="5">
        <f t="shared" si="376"/>
        <v>1</v>
      </c>
      <c r="AA1469" s="5">
        <f t="shared" si="377"/>
        <v>1</v>
      </c>
      <c r="AB1469" s="5">
        <f t="shared" si="378"/>
        <v>1</v>
      </c>
      <c r="AC1469" s="5">
        <f t="shared" si="379"/>
        <v>1</v>
      </c>
      <c r="AD1469" s="5">
        <f t="shared" si="380"/>
        <v>1</v>
      </c>
    </row>
    <row r="1470" spans="15:30" x14ac:dyDescent="0.2">
      <c r="O1470" s="6">
        <f t="shared" si="365"/>
        <v>147.68999999999591</v>
      </c>
      <c r="P1470" s="6">
        <f t="shared" si="366"/>
        <v>147.6999999999959</v>
      </c>
      <c r="Q1470" s="5">
        <f t="shared" si="367"/>
        <v>1.0015661005707319</v>
      </c>
      <c r="R1470" s="5">
        <f t="shared" si="368"/>
        <v>1.0015661005707319</v>
      </c>
      <c r="S1470" s="5">
        <f t="shared" si="369"/>
        <v>1.0061615618118991</v>
      </c>
      <c r="T1470" s="5">
        <f t="shared" si="370"/>
        <v>1.0091693225058063</v>
      </c>
      <c r="U1470" s="5">
        <f t="shared" si="371"/>
        <v>1.0091693225058063</v>
      </c>
      <c r="V1470" s="5">
        <f t="shared" si="372"/>
        <v>1.0091693225058063</v>
      </c>
      <c r="W1470" s="5">
        <f t="shared" si="373"/>
        <v>1.0091693225058063</v>
      </c>
      <c r="X1470" s="5">
        <f t="shared" si="374"/>
        <v>1</v>
      </c>
      <c r="Y1470" s="5">
        <f t="shared" si="375"/>
        <v>1.0015661005707319</v>
      </c>
      <c r="Z1470" s="5">
        <f t="shared" si="376"/>
        <v>1</v>
      </c>
      <c r="AA1470" s="5">
        <f t="shared" si="377"/>
        <v>1</v>
      </c>
      <c r="AB1470" s="5">
        <f t="shared" si="378"/>
        <v>1</v>
      </c>
      <c r="AC1470" s="5">
        <f t="shared" si="379"/>
        <v>1</v>
      </c>
      <c r="AD1470" s="5">
        <f t="shared" si="380"/>
        <v>1</v>
      </c>
    </row>
    <row r="1471" spans="15:30" x14ac:dyDescent="0.2">
      <c r="O1471" s="6">
        <f t="shared" si="365"/>
        <v>147.7899999999959</v>
      </c>
      <c r="P1471" s="6">
        <f t="shared" si="366"/>
        <v>147.79999999999589</v>
      </c>
      <c r="Q1471" s="5">
        <f t="shared" si="367"/>
        <v>1.0015320470098006</v>
      </c>
      <c r="R1471" s="5">
        <f t="shared" si="368"/>
        <v>1.0015320470098006</v>
      </c>
      <c r="S1471" s="5">
        <f t="shared" si="369"/>
        <v>1.0060970407977989</v>
      </c>
      <c r="T1471" s="5">
        <f t="shared" si="370"/>
        <v>1.0090932908672845</v>
      </c>
      <c r="U1471" s="5">
        <f t="shared" si="371"/>
        <v>1.0090932908672845</v>
      </c>
      <c r="V1471" s="5">
        <f t="shared" si="372"/>
        <v>1.0090932908672845</v>
      </c>
      <c r="W1471" s="5">
        <f t="shared" si="373"/>
        <v>1.0090932908672845</v>
      </c>
      <c r="X1471" s="5">
        <f t="shared" si="374"/>
        <v>1</v>
      </c>
      <c r="Y1471" s="5">
        <f t="shared" si="375"/>
        <v>1.0015320470098006</v>
      </c>
      <c r="Z1471" s="5">
        <f t="shared" si="376"/>
        <v>1</v>
      </c>
      <c r="AA1471" s="5">
        <f t="shared" si="377"/>
        <v>1</v>
      </c>
      <c r="AB1471" s="5">
        <f t="shared" si="378"/>
        <v>1</v>
      </c>
      <c r="AC1471" s="5">
        <f t="shared" si="379"/>
        <v>1</v>
      </c>
      <c r="AD1471" s="5">
        <f t="shared" si="380"/>
        <v>1</v>
      </c>
    </row>
    <row r="1472" spans="15:30" x14ac:dyDescent="0.2">
      <c r="O1472" s="6">
        <f t="shared" si="365"/>
        <v>147.88999999999589</v>
      </c>
      <c r="P1472" s="6">
        <f t="shared" si="366"/>
        <v>147.89999999999588</v>
      </c>
      <c r="Q1472" s="5">
        <f t="shared" si="367"/>
        <v>1.0014983912641591</v>
      </c>
      <c r="R1472" s="5">
        <f t="shared" si="368"/>
        <v>1.0014983912641591</v>
      </c>
      <c r="S1472" s="5">
        <f t="shared" si="369"/>
        <v>1.0060329057426094</v>
      </c>
      <c r="T1472" s="5">
        <f t="shared" si="370"/>
        <v>1.0090176311259917</v>
      </c>
      <c r="U1472" s="5">
        <f t="shared" si="371"/>
        <v>1.0090176311259917</v>
      </c>
      <c r="V1472" s="5">
        <f t="shared" si="372"/>
        <v>1.0090176311259917</v>
      </c>
      <c r="W1472" s="5">
        <f t="shared" si="373"/>
        <v>1.0090176311259917</v>
      </c>
      <c r="X1472" s="5">
        <f t="shared" si="374"/>
        <v>1</v>
      </c>
      <c r="Y1472" s="5">
        <f t="shared" si="375"/>
        <v>1.0014983912641591</v>
      </c>
      <c r="Z1472" s="5">
        <f t="shared" si="376"/>
        <v>1</v>
      </c>
      <c r="AA1472" s="5">
        <f t="shared" si="377"/>
        <v>1</v>
      </c>
      <c r="AB1472" s="5">
        <f t="shared" si="378"/>
        <v>1</v>
      </c>
      <c r="AC1472" s="5">
        <f t="shared" si="379"/>
        <v>1</v>
      </c>
      <c r="AD1472" s="5">
        <f t="shared" si="380"/>
        <v>1</v>
      </c>
    </row>
    <row r="1473" spans="15:30" x14ac:dyDescent="0.2">
      <c r="O1473" s="6">
        <f t="shared" si="365"/>
        <v>147.98999999999589</v>
      </c>
      <c r="P1473" s="6">
        <f t="shared" si="366"/>
        <v>147.99999999999588</v>
      </c>
      <c r="Q1473" s="5">
        <f t="shared" si="367"/>
        <v>1.0014651325051511</v>
      </c>
      <c r="R1473" s="5">
        <f t="shared" si="368"/>
        <v>1.0014651325051511</v>
      </c>
      <c r="S1473" s="5">
        <f t="shared" si="369"/>
        <v>1.0059691558284398</v>
      </c>
      <c r="T1473" s="5">
        <f t="shared" si="370"/>
        <v>1.0089423424915265</v>
      </c>
      <c r="U1473" s="5">
        <f t="shared" si="371"/>
        <v>1.0089423424915265</v>
      </c>
      <c r="V1473" s="5">
        <f t="shared" si="372"/>
        <v>1.0089423424915265</v>
      </c>
      <c r="W1473" s="5">
        <f t="shared" si="373"/>
        <v>1.0089423424915265</v>
      </c>
      <c r="X1473" s="5">
        <f t="shared" si="374"/>
        <v>1</v>
      </c>
      <c r="Y1473" s="5">
        <f t="shared" si="375"/>
        <v>1.0014651325051511</v>
      </c>
      <c r="Z1473" s="5">
        <f t="shared" si="376"/>
        <v>1</v>
      </c>
      <c r="AA1473" s="5">
        <f t="shared" si="377"/>
        <v>1</v>
      </c>
      <c r="AB1473" s="5">
        <f t="shared" si="378"/>
        <v>1</v>
      </c>
      <c r="AC1473" s="5">
        <f t="shared" si="379"/>
        <v>1</v>
      </c>
      <c r="AD1473" s="5">
        <f t="shared" si="380"/>
        <v>1</v>
      </c>
    </row>
    <row r="1474" spans="15:30" x14ac:dyDescent="0.2">
      <c r="O1474" s="6">
        <f t="shared" si="365"/>
        <v>148.08999999999588</v>
      </c>
      <c r="P1474" s="6">
        <f t="shared" si="366"/>
        <v>148.09999999999587</v>
      </c>
      <c r="Q1474" s="5">
        <f t="shared" si="367"/>
        <v>1.0014322699066365</v>
      </c>
      <c r="R1474" s="5">
        <f t="shared" si="368"/>
        <v>1.0014322699066365</v>
      </c>
      <c r="S1474" s="5">
        <f t="shared" si="369"/>
        <v>1.0059057902398478</v>
      </c>
      <c r="T1474" s="5">
        <f t="shared" si="370"/>
        <v>1.0088674241758291</v>
      </c>
      <c r="U1474" s="5">
        <f t="shared" si="371"/>
        <v>1.0088674241758291</v>
      </c>
      <c r="V1474" s="5">
        <f t="shared" si="372"/>
        <v>1.0088674241758291</v>
      </c>
      <c r="W1474" s="5">
        <f t="shared" si="373"/>
        <v>1.0088674241758291</v>
      </c>
      <c r="X1474" s="5">
        <f t="shared" si="374"/>
        <v>1</v>
      </c>
      <c r="Y1474" s="5">
        <f t="shared" si="375"/>
        <v>1.0014322699066365</v>
      </c>
      <c r="Z1474" s="5">
        <f t="shared" si="376"/>
        <v>1</v>
      </c>
      <c r="AA1474" s="5">
        <f t="shared" si="377"/>
        <v>1</v>
      </c>
      <c r="AB1474" s="5">
        <f t="shared" si="378"/>
        <v>1</v>
      </c>
      <c r="AC1474" s="5">
        <f t="shared" si="379"/>
        <v>1</v>
      </c>
      <c r="AD1474" s="5">
        <f t="shared" si="380"/>
        <v>1</v>
      </c>
    </row>
    <row r="1475" spans="15:30" x14ac:dyDescent="0.2">
      <c r="O1475" s="6">
        <f t="shared" ref="O1475:O1538" si="381">P1475-0.01</f>
        <v>148.18999999999588</v>
      </c>
      <c r="P1475" s="6">
        <f t="shared" si="366"/>
        <v>148.19999999999587</v>
      </c>
      <c r="Q1475" s="5">
        <f t="shared" si="367"/>
        <v>1.001399802644982</v>
      </c>
      <c r="R1475" s="5">
        <f t="shared" si="368"/>
        <v>1.001399802644982</v>
      </c>
      <c r="S1475" s="5">
        <f t="shared" si="369"/>
        <v>1.0058428081638313</v>
      </c>
      <c r="T1475" s="5">
        <f t="shared" si="370"/>
        <v>1.008792875393173</v>
      </c>
      <c r="U1475" s="5">
        <f t="shared" si="371"/>
        <v>1.008792875393173</v>
      </c>
      <c r="V1475" s="5">
        <f t="shared" si="372"/>
        <v>1.008792875393173</v>
      </c>
      <c r="W1475" s="5">
        <f t="shared" si="373"/>
        <v>1.008792875393173</v>
      </c>
      <c r="X1475" s="5">
        <f t="shared" si="374"/>
        <v>1</v>
      </c>
      <c r="Y1475" s="5">
        <f t="shared" si="375"/>
        <v>1.001399802644982</v>
      </c>
      <c r="Z1475" s="5">
        <f t="shared" si="376"/>
        <v>1</v>
      </c>
      <c r="AA1475" s="5">
        <f t="shared" si="377"/>
        <v>1</v>
      </c>
      <c r="AB1475" s="5">
        <f t="shared" si="378"/>
        <v>1</v>
      </c>
      <c r="AC1475" s="5">
        <f t="shared" si="379"/>
        <v>1</v>
      </c>
      <c r="AD1475" s="5">
        <f t="shared" si="380"/>
        <v>1</v>
      </c>
    </row>
    <row r="1476" spans="15:30" x14ac:dyDescent="0.2">
      <c r="O1476" s="6">
        <f t="shared" si="381"/>
        <v>148.28999999999587</v>
      </c>
      <c r="P1476" s="6">
        <f t="shared" ref="P1476:P1539" si="382">P1475+0.1</f>
        <v>148.29999999999586</v>
      </c>
      <c r="Q1476" s="5">
        <f t="shared" ref="Q1476:Q1539" si="383">IF($P1476&gt;=$D$5,1,10^($C$5*LOG(MAX($P1476,$E$5)/$D$5)^2))</f>
        <v>1.0013677298990524</v>
      </c>
      <c r="R1476" s="5">
        <f t="shared" ref="R1476:R1539" si="384">IF($P1476&gt;=$D$6,1,10^($C$6*LOG(MAX($P1476,$E$6)/$D$6)^2))</f>
        <v>1.0013677298990524</v>
      </c>
      <c r="S1476" s="5">
        <f t="shared" ref="S1476:S1539" si="385">IF($P1476&gt;=$D$7,1,10^($C$7*LOG(MAX($P1476,$E$7)/$D$7)^2))</f>
        <v>1.0057802087898187</v>
      </c>
      <c r="T1476" s="5">
        <f t="shared" ref="T1476:T1539" si="386">IF($P1476&gt;=$D$8,1,10^($C$8*LOG(MAX($P1476,$E$8)/$D$8)^2))</f>
        <v>1.008718695360157</v>
      </c>
      <c r="U1476" s="5">
        <f t="shared" ref="U1476:U1539" si="387">IF($P1476&gt;=$D$9,1,10^($C$9*LOG(MAX($P1476,$E$9)/$D$9)^2))</f>
        <v>1.008718695360157</v>
      </c>
      <c r="V1476" s="5">
        <f t="shared" ref="V1476:V1539" si="388">IF($P1476&gt;=$D$10,1,10^($C$10*LOG(MAX($P1476,$E$10)/$D$10)^2))</f>
        <v>1.008718695360157</v>
      </c>
      <c r="W1476" s="5">
        <f t="shared" ref="W1476:W1539" si="389">IF($P1476&gt;=$D$11,1,10^($C$11*LOG(MAX($P1476,$E$11)/$D$11)^2))</f>
        <v>1.008718695360157</v>
      </c>
      <c r="X1476" s="5">
        <f t="shared" ref="X1476:X1539" si="390">IF($P1476&gt;=$H1478,1,10^($G$5*LOG(MAX($P1476,$I$5)/$H$5)^2))</f>
        <v>1</v>
      </c>
      <c r="Y1476" s="5">
        <f t="shared" ref="Y1476:Y1539" si="391">IF($P1476&gt;=$H$6,1,10^($G$6*LOG(MAX($P1476,$I$6)/$H$6)^2))</f>
        <v>1.0013677298990524</v>
      </c>
      <c r="Z1476" s="5">
        <f t="shared" ref="Z1476:Z1539" si="392">IF($P1476&gt;=$H$7,1,10^($G$7*LOG(MAX($P1476,$I$7)/$H$7)^2))</f>
        <v>1</v>
      </c>
      <c r="AA1476" s="5">
        <f t="shared" ref="AA1476:AA1539" si="393">IF(P1476&gt;=$H$8,1,10^($G$8*LOG(MAX($P1476,$I$8)/$H$8)^2))</f>
        <v>1</v>
      </c>
      <c r="AB1476" s="5">
        <f t="shared" ref="AB1476:AB1539" si="394">IF($P1476&gt;=$H$9,1,10^($G$9*LOG(MAX($P1476,$I$9)/$H$9)^2))</f>
        <v>1</v>
      </c>
      <c r="AC1476" s="5">
        <f t="shared" ref="AC1476:AC1539" si="395">IF($P1476&gt;=$H$10,1,10^($G$10*LOG(MAX($P1476,$I$10)/$H$10)^2))</f>
        <v>1</v>
      </c>
      <c r="AD1476" s="5">
        <f t="shared" ref="AD1476:AD1539" si="396">IF($P1476&gt;=$H$11,1,10^($G$11*LOG(MAX($P1476,$I$11)/$H$11)^2))</f>
        <v>1</v>
      </c>
    </row>
    <row r="1477" spans="15:30" x14ac:dyDescent="0.2">
      <c r="O1477" s="6">
        <f t="shared" si="381"/>
        <v>148.38999999999587</v>
      </c>
      <c r="P1477" s="6">
        <f t="shared" si="382"/>
        <v>148.39999999999586</v>
      </c>
      <c r="Q1477" s="5">
        <f t="shared" si="383"/>
        <v>1.0013360508502001</v>
      </c>
      <c r="R1477" s="5">
        <f t="shared" si="384"/>
        <v>1.0013360508502001</v>
      </c>
      <c r="S1477" s="5">
        <f t="shared" si="385"/>
        <v>1.0057179913096601</v>
      </c>
      <c r="T1477" s="5">
        <f t="shared" si="386"/>
        <v>1.0086448832956962</v>
      </c>
      <c r="U1477" s="5">
        <f t="shared" si="387"/>
        <v>1.0086448832956962</v>
      </c>
      <c r="V1477" s="5">
        <f t="shared" si="388"/>
        <v>1.0086448832956962</v>
      </c>
      <c r="W1477" s="5">
        <f t="shared" si="389"/>
        <v>1.0086448832956962</v>
      </c>
      <c r="X1477" s="5">
        <f t="shared" si="390"/>
        <v>1</v>
      </c>
      <c r="Y1477" s="5">
        <f t="shared" si="391"/>
        <v>1.0013360508502001</v>
      </c>
      <c r="Z1477" s="5">
        <f t="shared" si="392"/>
        <v>1</v>
      </c>
      <c r="AA1477" s="5">
        <f t="shared" si="393"/>
        <v>1</v>
      </c>
      <c r="AB1477" s="5">
        <f t="shared" si="394"/>
        <v>1</v>
      </c>
      <c r="AC1477" s="5">
        <f t="shared" si="395"/>
        <v>1</v>
      </c>
      <c r="AD1477" s="5">
        <f t="shared" si="396"/>
        <v>1</v>
      </c>
    </row>
    <row r="1478" spans="15:30" x14ac:dyDescent="0.2">
      <c r="O1478" s="6">
        <f t="shared" si="381"/>
        <v>148.48999999999586</v>
      </c>
      <c r="P1478" s="6">
        <f t="shared" si="382"/>
        <v>148.49999999999585</v>
      </c>
      <c r="Q1478" s="5">
        <f t="shared" si="383"/>
        <v>1.0013047646822564</v>
      </c>
      <c r="R1478" s="5">
        <f t="shared" si="384"/>
        <v>1.0013047646822564</v>
      </c>
      <c r="S1478" s="5">
        <f t="shared" si="385"/>
        <v>1.0056561549176188</v>
      </c>
      <c r="T1478" s="5">
        <f t="shared" si="386"/>
        <v>1.0085714384210129</v>
      </c>
      <c r="U1478" s="5">
        <f t="shared" si="387"/>
        <v>1.0085714384210129</v>
      </c>
      <c r="V1478" s="5">
        <f t="shared" si="388"/>
        <v>1.0085714384210129</v>
      </c>
      <c r="W1478" s="5">
        <f t="shared" si="389"/>
        <v>1.0085714384210129</v>
      </c>
      <c r="X1478" s="5">
        <f t="shared" si="390"/>
        <v>1</v>
      </c>
      <c r="Y1478" s="5">
        <f t="shared" si="391"/>
        <v>1.0013047646822564</v>
      </c>
      <c r="Z1478" s="5">
        <f t="shared" si="392"/>
        <v>1</v>
      </c>
      <c r="AA1478" s="5">
        <f t="shared" si="393"/>
        <v>1</v>
      </c>
      <c r="AB1478" s="5">
        <f t="shared" si="394"/>
        <v>1</v>
      </c>
      <c r="AC1478" s="5">
        <f t="shared" si="395"/>
        <v>1</v>
      </c>
      <c r="AD1478" s="5">
        <f t="shared" si="396"/>
        <v>1</v>
      </c>
    </row>
    <row r="1479" spans="15:30" x14ac:dyDescent="0.2">
      <c r="O1479" s="6">
        <f t="shared" si="381"/>
        <v>148.58999999999585</v>
      </c>
      <c r="P1479" s="6">
        <f t="shared" si="382"/>
        <v>148.59999999999584</v>
      </c>
      <c r="Q1479" s="5">
        <f t="shared" si="383"/>
        <v>1.0012738705815223</v>
      </c>
      <c r="R1479" s="5">
        <f t="shared" si="384"/>
        <v>1.0012738705815223</v>
      </c>
      <c r="S1479" s="5">
        <f t="shared" si="385"/>
        <v>1.0055946988103615</v>
      </c>
      <c r="T1479" s="5">
        <f t="shared" si="386"/>
        <v>1.0084983599596296</v>
      </c>
      <c r="U1479" s="5">
        <f t="shared" si="387"/>
        <v>1.0084983599596296</v>
      </c>
      <c r="V1479" s="5">
        <f t="shared" si="388"/>
        <v>1.0084983599596296</v>
      </c>
      <c r="W1479" s="5">
        <f t="shared" si="389"/>
        <v>1.0084983599596296</v>
      </c>
      <c r="X1479" s="5">
        <f t="shared" si="390"/>
        <v>1</v>
      </c>
      <c r="Y1479" s="5">
        <f t="shared" si="391"/>
        <v>1.0012738705815223</v>
      </c>
      <c r="Z1479" s="5">
        <f t="shared" si="392"/>
        <v>1</v>
      </c>
      <c r="AA1479" s="5">
        <f t="shared" si="393"/>
        <v>1</v>
      </c>
      <c r="AB1479" s="5">
        <f t="shared" si="394"/>
        <v>1</v>
      </c>
      <c r="AC1479" s="5">
        <f t="shared" si="395"/>
        <v>1</v>
      </c>
      <c r="AD1479" s="5">
        <f t="shared" si="396"/>
        <v>1</v>
      </c>
    </row>
    <row r="1480" spans="15:30" x14ac:dyDescent="0.2">
      <c r="O1480" s="6">
        <f t="shared" si="381"/>
        <v>148.68999999999585</v>
      </c>
      <c r="P1480" s="6">
        <f t="shared" si="382"/>
        <v>148.69999999999584</v>
      </c>
      <c r="Q1480" s="5">
        <f t="shared" si="383"/>
        <v>1.0012433677367594</v>
      </c>
      <c r="R1480" s="5">
        <f t="shared" si="384"/>
        <v>1.0012433677367594</v>
      </c>
      <c r="S1480" s="5">
        <f t="shared" si="385"/>
        <v>1.0055336221869502</v>
      </c>
      <c r="T1480" s="5">
        <f t="shared" si="386"/>
        <v>1.0084256471373589</v>
      </c>
      <c r="U1480" s="5">
        <f t="shared" si="387"/>
        <v>1.0084256471373589</v>
      </c>
      <c r="V1480" s="5">
        <f t="shared" si="388"/>
        <v>1.0084256471373589</v>
      </c>
      <c r="W1480" s="5">
        <f t="shared" si="389"/>
        <v>1.0084256471373589</v>
      </c>
      <c r="X1480" s="5">
        <f t="shared" si="390"/>
        <v>1</v>
      </c>
      <c r="Y1480" s="5">
        <f t="shared" si="391"/>
        <v>1.0012433677367594</v>
      </c>
      <c r="Z1480" s="5">
        <f t="shared" si="392"/>
        <v>1</v>
      </c>
      <c r="AA1480" s="5">
        <f t="shared" si="393"/>
        <v>1</v>
      </c>
      <c r="AB1480" s="5">
        <f t="shared" si="394"/>
        <v>1</v>
      </c>
      <c r="AC1480" s="5">
        <f t="shared" si="395"/>
        <v>1</v>
      </c>
      <c r="AD1480" s="5">
        <f t="shared" si="396"/>
        <v>1</v>
      </c>
    </row>
    <row r="1481" spans="15:30" x14ac:dyDescent="0.2">
      <c r="O1481" s="6">
        <f t="shared" si="381"/>
        <v>148.78999999999584</v>
      </c>
      <c r="P1481" s="6">
        <f t="shared" si="382"/>
        <v>148.79999999999583</v>
      </c>
      <c r="Q1481" s="5">
        <f t="shared" si="383"/>
        <v>1.0012132553391797</v>
      </c>
      <c r="R1481" s="5">
        <f t="shared" si="384"/>
        <v>1.0012132553391797</v>
      </c>
      <c r="S1481" s="5">
        <f t="shared" si="385"/>
        <v>1.0054729242488327</v>
      </c>
      <c r="T1481" s="5">
        <f t="shared" si="386"/>
        <v>1.0083532991822968</v>
      </c>
      <c r="U1481" s="5">
        <f t="shared" si="387"/>
        <v>1.0083532991822968</v>
      </c>
      <c r="V1481" s="5">
        <f t="shared" si="388"/>
        <v>1.0083532991822968</v>
      </c>
      <c r="W1481" s="5">
        <f t="shared" si="389"/>
        <v>1.0083532991822968</v>
      </c>
      <c r="X1481" s="5">
        <f t="shared" si="390"/>
        <v>1</v>
      </c>
      <c r="Y1481" s="5">
        <f t="shared" si="391"/>
        <v>1.0012132553391797</v>
      </c>
      <c r="Z1481" s="5">
        <f t="shared" si="392"/>
        <v>1</v>
      </c>
      <c r="AA1481" s="5">
        <f t="shared" si="393"/>
        <v>1</v>
      </c>
      <c r="AB1481" s="5">
        <f t="shared" si="394"/>
        <v>1</v>
      </c>
      <c r="AC1481" s="5">
        <f t="shared" si="395"/>
        <v>1</v>
      </c>
      <c r="AD1481" s="5">
        <f t="shared" si="396"/>
        <v>1</v>
      </c>
    </row>
    <row r="1482" spans="15:30" x14ac:dyDescent="0.2">
      <c r="O1482" s="6">
        <f t="shared" si="381"/>
        <v>148.88999999999584</v>
      </c>
      <c r="P1482" s="6">
        <f t="shared" si="382"/>
        <v>148.89999999999583</v>
      </c>
      <c r="Q1482" s="5">
        <f t="shared" si="383"/>
        <v>1.0011835325824381</v>
      </c>
      <c r="R1482" s="5">
        <f t="shared" si="384"/>
        <v>1.0011835325824381</v>
      </c>
      <c r="S1482" s="5">
        <f t="shared" si="385"/>
        <v>1.0054126041998346</v>
      </c>
      <c r="T1482" s="5">
        <f t="shared" si="386"/>
        <v>1.0082813153248125</v>
      </c>
      <c r="U1482" s="5">
        <f t="shared" si="387"/>
        <v>1.0082813153248125</v>
      </c>
      <c r="V1482" s="5">
        <f t="shared" si="388"/>
        <v>1.0082813153248125</v>
      </c>
      <c r="W1482" s="5">
        <f t="shared" si="389"/>
        <v>1.0082813153248125</v>
      </c>
      <c r="X1482" s="5">
        <f t="shared" si="390"/>
        <v>1</v>
      </c>
      <c r="Y1482" s="5">
        <f t="shared" si="391"/>
        <v>1.0011835325824381</v>
      </c>
      <c r="Z1482" s="5">
        <f t="shared" si="392"/>
        <v>1</v>
      </c>
      <c r="AA1482" s="5">
        <f t="shared" si="393"/>
        <v>1</v>
      </c>
      <c r="AB1482" s="5">
        <f t="shared" si="394"/>
        <v>1</v>
      </c>
      <c r="AC1482" s="5">
        <f t="shared" si="395"/>
        <v>1</v>
      </c>
      <c r="AD1482" s="5">
        <f t="shared" si="396"/>
        <v>1</v>
      </c>
    </row>
    <row r="1483" spans="15:30" x14ac:dyDescent="0.2">
      <c r="O1483" s="6">
        <f t="shared" si="381"/>
        <v>148.98999999999583</v>
      </c>
      <c r="P1483" s="6">
        <f t="shared" si="382"/>
        <v>148.99999999999582</v>
      </c>
      <c r="Q1483" s="5">
        <f t="shared" si="383"/>
        <v>1.0011541986626218</v>
      </c>
      <c r="R1483" s="5">
        <f t="shared" si="384"/>
        <v>1.0011541986626218</v>
      </c>
      <c r="S1483" s="5">
        <f t="shared" si="385"/>
        <v>1.0053526612461496</v>
      </c>
      <c r="T1483" s="5">
        <f t="shared" si="386"/>
        <v>1.0082096947975421</v>
      </c>
      <c r="U1483" s="5">
        <f t="shared" si="387"/>
        <v>1.0082096947975421</v>
      </c>
      <c r="V1483" s="5">
        <f t="shared" si="388"/>
        <v>1.0082096947975421</v>
      </c>
      <c r="W1483" s="5">
        <f t="shared" si="389"/>
        <v>1.0082096947975421</v>
      </c>
      <c r="X1483" s="5">
        <f t="shared" si="390"/>
        <v>1</v>
      </c>
      <c r="Y1483" s="5">
        <f t="shared" si="391"/>
        <v>1.0011541986626218</v>
      </c>
      <c r="Z1483" s="5">
        <f t="shared" si="392"/>
        <v>1</v>
      </c>
      <c r="AA1483" s="5">
        <f t="shared" si="393"/>
        <v>1</v>
      </c>
      <c r="AB1483" s="5">
        <f t="shared" si="394"/>
        <v>1</v>
      </c>
      <c r="AC1483" s="5">
        <f t="shared" si="395"/>
        <v>1</v>
      </c>
      <c r="AD1483" s="5">
        <f t="shared" si="396"/>
        <v>1</v>
      </c>
    </row>
    <row r="1484" spans="15:30" x14ac:dyDescent="0.2">
      <c r="O1484" s="6">
        <f t="shared" si="381"/>
        <v>149.08999999999583</v>
      </c>
      <c r="P1484" s="6">
        <f t="shared" si="382"/>
        <v>149.09999999999582</v>
      </c>
      <c r="Q1484" s="5">
        <f t="shared" si="383"/>
        <v>1.0011252527782417</v>
      </c>
      <c r="R1484" s="5">
        <f t="shared" si="384"/>
        <v>1.0011252527782417</v>
      </c>
      <c r="S1484" s="5">
        <f t="shared" si="385"/>
        <v>1.0052930945963314</v>
      </c>
      <c r="T1484" s="5">
        <f t="shared" si="386"/>
        <v>1.0081384368353783</v>
      </c>
      <c r="U1484" s="5">
        <f t="shared" si="387"/>
        <v>1.0081384368353783</v>
      </c>
      <c r="V1484" s="5">
        <f t="shared" si="388"/>
        <v>1.0081384368353783</v>
      </c>
      <c r="W1484" s="5">
        <f t="shared" si="389"/>
        <v>1.0081384368353783</v>
      </c>
      <c r="X1484" s="5">
        <f t="shared" si="390"/>
        <v>1</v>
      </c>
      <c r="Y1484" s="5">
        <f t="shared" si="391"/>
        <v>1.0011252527782417</v>
      </c>
      <c r="Z1484" s="5">
        <f t="shared" si="392"/>
        <v>1</v>
      </c>
      <c r="AA1484" s="5">
        <f t="shared" si="393"/>
        <v>1</v>
      </c>
      <c r="AB1484" s="5">
        <f t="shared" si="394"/>
        <v>1</v>
      </c>
      <c r="AC1484" s="5">
        <f t="shared" si="395"/>
        <v>1</v>
      </c>
      <c r="AD1484" s="5">
        <f t="shared" si="396"/>
        <v>1</v>
      </c>
    </row>
    <row r="1485" spans="15:30" x14ac:dyDescent="0.2">
      <c r="O1485" s="6">
        <f t="shared" si="381"/>
        <v>149.18999999999582</v>
      </c>
      <c r="P1485" s="6">
        <f t="shared" si="382"/>
        <v>149.19999999999581</v>
      </c>
      <c r="Q1485" s="5">
        <f t="shared" si="383"/>
        <v>1.001096694130224</v>
      </c>
      <c r="R1485" s="5">
        <f t="shared" si="384"/>
        <v>1.001096694130224</v>
      </c>
      <c r="S1485" s="5">
        <f t="shared" si="385"/>
        <v>1.0052339034612852</v>
      </c>
      <c r="T1485" s="5">
        <f t="shared" si="386"/>
        <v>1.008067540675464</v>
      </c>
      <c r="U1485" s="5">
        <f t="shared" si="387"/>
        <v>1.008067540675464</v>
      </c>
      <c r="V1485" s="5">
        <f t="shared" si="388"/>
        <v>1.008067540675464</v>
      </c>
      <c r="W1485" s="5">
        <f t="shared" si="389"/>
        <v>1.008067540675464</v>
      </c>
      <c r="X1485" s="5">
        <f t="shared" si="390"/>
        <v>1</v>
      </c>
      <c r="Y1485" s="5">
        <f t="shared" si="391"/>
        <v>1.001096694130224</v>
      </c>
      <c r="Z1485" s="5">
        <f t="shared" si="392"/>
        <v>1</v>
      </c>
      <c r="AA1485" s="5">
        <f t="shared" si="393"/>
        <v>1</v>
      </c>
      <c r="AB1485" s="5">
        <f t="shared" si="394"/>
        <v>1</v>
      </c>
      <c r="AC1485" s="5">
        <f t="shared" si="395"/>
        <v>1</v>
      </c>
      <c r="AD1485" s="5">
        <f t="shared" si="396"/>
        <v>1</v>
      </c>
    </row>
    <row r="1486" spans="15:30" x14ac:dyDescent="0.2">
      <c r="O1486" s="6">
        <f t="shared" si="381"/>
        <v>149.28999999999581</v>
      </c>
      <c r="P1486" s="6">
        <f t="shared" si="382"/>
        <v>149.2999999999958</v>
      </c>
      <c r="Q1486" s="5">
        <f t="shared" si="383"/>
        <v>1.0010685219219007</v>
      </c>
      <c r="R1486" s="5">
        <f t="shared" si="384"/>
        <v>1.0010685219219007</v>
      </c>
      <c r="S1486" s="5">
        <f t="shared" si="385"/>
        <v>1.0051750870542577</v>
      </c>
      <c r="T1486" s="5">
        <f t="shared" si="386"/>
        <v>1.0079970055571827</v>
      </c>
      <c r="U1486" s="5">
        <f t="shared" si="387"/>
        <v>1.0079970055571827</v>
      </c>
      <c r="V1486" s="5">
        <f t="shared" si="388"/>
        <v>1.0079970055571827</v>
      </c>
      <c r="W1486" s="5">
        <f t="shared" si="389"/>
        <v>1.0079970055571827</v>
      </c>
      <c r="X1486" s="5">
        <f t="shared" si="390"/>
        <v>1</v>
      </c>
      <c r="Y1486" s="5">
        <f t="shared" si="391"/>
        <v>1.0010685219219007</v>
      </c>
      <c r="Z1486" s="5">
        <f t="shared" si="392"/>
        <v>1</v>
      </c>
      <c r="AA1486" s="5">
        <f t="shared" si="393"/>
        <v>1</v>
      </c>
      <c r="AB1486" s="5">
        <f t="shared" si="394"/>
        <v>1</v>
      </c>
      <c r="AC1486" s="5">
        <f t="shared" si="395"/>
        <v>1</v>
      </c>
      <c r="AD1486" s="5">
        <f t="shared" si="396"/>
        <v>1</v>
      </c>
    </row>
    <row r="1487" spans="15:30" x14ac:dyDescent="0.2">
      <c r="O1487" s="6">
        <f t="shared" si="381"/>
        <v>149.38999999999581</v>
      </c>
      <c r="P1487" s="6">
        <f t="shared" si="382"/>
        <v>149.3999999999958</v>
      </c>
      <c r="Q1487" s="5">
        <f t="shared" si="383"/>
        <v>1.0010407353589998</v>
      </c>
      <c r="R1487" s="5">
        <f t="shared" si="384"/>
        <v>1.0010407353589998</v>
      </c>
      <c r="S1487" s="5">
        <f t="shared" si="385"/>
        <v>1.0051166445908304</v>
      </c>
      <c r="T1487" s="5">
        <f t="shared" si="386"/>
        <v>1.0079268307221512</v>
      </c>
      <c r="U1487" s="5">
        <f t="shared" si="387"/>
        <v>1.0079268307221512</v>
      </c>
      <c r="V1487" s="5">
        <f t="shared" si="388"/>
        <v>1.0079268307221512</v>
      </c>
      <c r="W1487" s="5">
        <f t="shared" si="389"/>
        <v>1.0079268307221512</v>
      </c>
      <c r="X1487" s="5">
        <f t="shared" si="390"/>
        <v>1</v>
      </c>
      <c r="Y1487" s="5">
        <f t="shared" si="391"/>
        <v>1.0010407353589998</v>
      </c>
      <c r="Z1487" s="5">
        <f t="shared" si="392"/>
        <v>1</v>
      </c>
      <c r="AA1487" s="5">
        <f t="shared" si="393"/>
        <v>1</v>
      </c>
      <c r="AB1487" s="5">
        <f t="shared" si="394"/>
        <v>1</v>
      </c>
      <c r="AC1487" s="5">
        <f t="shared" si="395"/>
        <v>1</v>
      </c>
      <c r="AD1487" s="5">
        <f t="shared" si="396"/>
        <v>1</v>
      </c>
    </row>
    <row r="1488" spans="15:30" x14ac:dyDescent="0.2">
      <c r="O1488" s="6">
        <f t="shared" si="381"/>
        <v>149.4899999999958</v>
      </c>
      <c r="P1488" s="6">
        <f t="shared" si="382"/>
        <v>149.49999999999579</v>
      </c>
      <c r="Q1488" s="5">
        <f t="shared" si="383"/>
        <v>1.0010133336496385</v>
      </c>
      <c r="R1488" s="5">
        <f t="shared" si="384"/>
        <v>1.0010133336496385</v>
      </c>
      <c r="S1488" s="5">
        <f t="shared" si="385"/>
        <v>1.0050585752889099</v>
      </c>
      <c r="T1488" s="5">
        <f t="shared" si="386"/>
        <v>1.0078570154142108</v>
      </c>
      <c r="U1488" s="5">
        <f t="shared" si="387"/>
        <v>1.0078570154142108</v>
      </c>
      <c r="V1488" s="5">
        <f t="shared" si="388"/>
        <v>1.0078570154142108</v>
      </c>
      <c r="W1488" s="5">
        <f t="shared" si="389"/>
        <v>1.0078570154142108</v>
      </c>
      <c r="X1488" s="5">
        <f t="shared" si="390"/>
        <v>1</v>
      </c>
      <c r="Y1488" s="5">
        <f t="shared" si="391"/>
        <v>1.0010133336496385</v>
      </c>
      <c r="Z1488" s="5">
        <f t="shared" si="392"/>
        <v>1</v>
      </c>
      <c r="AA1488" s="5">
        <f t="shared" si="393"/>
        <v>1</v>
      </c>
      <c r="AB1488" s="5">
        <f t="shared" si="394"/>
        <v>1</v>
      </c>
      <c r="AC1488" s="5">
        <f t="shared" si="395"/>
        <v>1</v>
      </c>
      <c r="AD1488" s="5">
        <f t="shared" si="396"/>
        <v>1</v>
      </c>
    </row>
    <row r="1489" spans="15:30" x14ac:dyDescent="0.2">
      <c r="O1489" s="6">
        <f t="shared" si="381"/>
        <v>149.5899999999958</v>
      </c>
      <c r="P1489" s="6">
        <f t="shared" si="382"/>
        <v>149.59999999999579</v>
      </c>
      <c r="Q1489" s="5">
        <f t="shared" si="383"/>
        <v>1.0009863160043124</v>
      </c>
      <c r="R1489" s="5">
        <f t="shared" si="384"/>
        <v>1.0009863160043124</v>
      </c>
      <c r="S1489" s="5">
        <f t="shared" si="385"/>
        <v>1.0050008783687192</v>
      </c>
      <c r="T1489" s="5">
        <f t="shared" si="386"/>
        <v>1.0077875588794198</v>
      </c>
      <c r="U1489" s="5">
        <f t="shared" si="387"/>
        <v>1.0077875588794198</v>
      </c>
      <c r="V1489" s="5">
        <f t="shared" si="388"/>
        <v>1.0077875588794198</v>
      </c>
      <c r="W1489" s="5">
        <f t="shared" si="389"/>
        <v>1.0077875588794198</v>
      </c>
      <c r="X1489" s="5">
        <f t="shared" si="390"/>
        <v>1</v>
      </c>
      <c r="Y1489" s="5">
        <f t="shared" si="391"/>
        <v>1.0009863160043124</v>
      </c>
      <c r="Z1489" s="5">
        <f t="shared" si="392"/>
        <v>1</v>
      </c>
      <c r="AA1489" s="5">
        <f t="shared" si="393"/>
        <v>1</v>
      </c>
      <c r="AB1489" s="5">
        <f t="shared" si="394"/>
        <v>1</v>
      </c>
      <c r="AC1489" s="5">
        <f t="shared" si="395"/>
        <v>1</v>
      </c>
      <c r="AD1489" s="5">
        <f t="shared" si="396"/>
        <v>1</v>
      </c>
    </row>
    <row r="1490" spans="15:30" x14ac:dyDescent="0.2">
      <c r="O1490" s="6">
        <f t="shared" si="381"/>
        <v>149.68999999999579</v>
      </c>
      <c r="P1490" s="6">
        <f t="shared" si="382"/>
        <v>149.69999999999578</v>
      </c>
      <c r="Q1490" s="5">
        <f t="shared" si="383"/>
        <v>1.000959681635887</v>
      </c>
      <c r="R1490" s="5">
        <f t="shared" si="384"/>
        <v>1.000959681635887</v>
      </c>
      <c r="S1490" s="5">
        <f t="shared" si="385"/>
        <v>1.0049435530527897</v>
      </c>
      <c r="T1490" s="5">
        <f t="shared" si="386"/>
        <v>1.007718460366045</v>
      </c>
      <c r="U1490" s="5">
        <f t="shared" si="387"/>
        <v>1.007718460366045</v>
      </c>
      <c r="V1490" s="5">
        <f t="shared" si="388"/>
        <v>1.007718460366045</v>
      </c>
      <c r="W1490" s="5">
        <f t="shared" si="389"/>
        <v>1.007718460366045</v>
      </c>
      <c r="X1490" s="5">
        <f t="shared" si="390"/>
        <v>1</v>
      </c>
      <c r="Y1490" s="5">
        <f t="shared" si="391"/>
        <v>1.000959681635887</v>
      </c>
      <c r="Z1490" s="5">
        <f t="shared" si="392"/>
        <v>1</v>
      </c>
      <c r="AA1490" s="5">
        <f t="shared" si="393"/>
        <v>1</v>
      </c>
      <c r="AB1490" s="5">
        <f t="shared" si="394"/>
        <v>1</v>
      </c>
      <c r="AC1490" s="5">
        <f t="shared" si="395"/>
        <v>1</v>
      </c>
      <c r="AD1490" s="5">
        <f t="shared" si="396"/>
        <v>1</v>
      </c>
    </row>
    <row r="1491" spans="15:30" x14ac:dyDescent="0.2">
      <c r="O1491" s="6">
        <f t="shared" si="381"/>
        <v>149.78999999999579</v>
      </c>
      <c r="P1491" s="6">
        <f t="shared" si="382"/>
        <v>149.79999999999578</v>
      </c>
      <c r="Q1491" s="5">
        <f t="shared" si="383"/>
        <v>1.0009334297595902</v>
      </c>
      <c r="R1491" s="5">
        <f t="shared" si="384"/>
        <v>1.0009334297595902</v>
      </c>
      <c r="S1491" s="5">
        <f t="shared" si="385"/>
        <v>1.0048865985659527</v>
      </c>
      <c r="T1491" s="5">
        <f t="shared" si="386"/>
        <v>1.0076497191245541</v>
      </c>
      <c r="U1491" s="5">
        <f t="shared" si="387"/>
        <v>1.0076497191245541</v>
      </c>
      <c r="V1491" s="5">
        <f t="shared" si="388"/>
        <v>1.0076497191245541</v>
      </c>
      <c r="W1491" s="5">
        <f t="shared" si="389"/>
        <v>1.0076497191245541</v>
      </c>
      <c r="X1491" s="5">
        <f t="shared" si="390"/>
        <v>1</v>
      </c>
      <c r="Y1491" s="5">
        <f t="shared" si="391"/>
        <v>1.0009334297595902</v>
      </c>
      <c r="Z1491" s="5">
        <f t="shared" si="392"/>
        <v>1</v>
      </c>
      <c r="AA1491" s="5">
        <f t="shared" si="393"/>
        <v>1</v>
      </c>
      <c r="AB1491" s="5">
        <f t="shared" si="394"/>
        <v>1</v>
      </c>
      <c r="AC1491" s="5">
        <f t="shared" si="395"/>
        <v>1</v>
      </c>
      <c r="AD1491" s="5">
        <f t="shared" si="396"/>
        <v>1</v>
      </c>
    </row>
    <row r="1492" spans="15:30" x14ac:dyDescent="0.2">
      <c r="O1492" s="6">
        <f t="shared" si="381"/>
        <v>149.88999999999578</v>
      </c>
      <c r="P1492" s="6">
        <f t="shared" si="382"/>
        <v>149.89999999999577</v>
      </c>
      <c r="Q1492" s="5">
        <f t="shared" si="383"/>
        <v>1.0009075595930017</v>
      </c>
      <c r="R1492" s="5">
        <f t="shared" si="384"/>
        <v>1.0009075595930017</v>
      </c>
      <c r="S1492" s="5">
        <f t="shared" si="385"/>
        <v>1.0048300141353308</v>
      </c>
      <c r="T1492" s="5">
        <f t="shared" si="386"/>
        <v>1.007581334407607</v>
      </c>
      <c r="U1492" s="5">
        <f t="shared" si="387"/>
        <v>1.007581334407607</v>
      </c>
      <c r="V1492" s="5">
        <f t="shared" si="388"/>
        <v>1.007581334407607</v>
      </c>
      <c r="W1492" s="5">
        <f t="shared" si="389"/>
        <v>1.007581334407607</v>
      </c>
      <c r="X1492" s="5">
        <f t="shared" si="390"/>
        <v>1</v>
      </c>
      <c r="Y1492" s="5">
        <f t="shared" si="391"/>
        <v>1.0009075595930017</v>
      </c>
      <c r="Z1492" s="5">
        <f t="shared" si="392"/>
        <v>1</v>
      </c>
      <c r="AA1492" s="5">
        <f t="shared" si="393"/>
        <v>1</v>
      </c>
      <c r="AB1492" s="5">
        <f t="shared" si="394"/>
        <v>1</v>
      </c>
      <c r="AC1492" s="5">
        <f t="shared" si="395"/>
        <v>1</v>
      </c>
      <c r="AD1492" s="5">
        <f t="shared" si="396"/>
        <v>1</v>
      </c>
    </row>
    <row r="1493" spans="15:30" x14ac:dyDescent="0.2">
      <c r="O1493" s="6">
        <f t="shared" si="381"/>
        <v>149.98999999999577</v>
      </c>
      <c r="P1493" s="6">
        <f t="shared" si="382"/>
        <v>149.99999999999577</v>
      </c>
      <c r="Q1493" s="5">
        <f t="shared" si="383"/>
        <v>1.0008820703560457</v>
      </c>
      <c r="R1493" s="5">
        <f t="shared" si="384"/>
        <v>1.0008820703560457</v>
      </c>
      <c r="S1493" s="5">
        <f t="shared" si="385"/>
        <v>1.0047737989903294</v>
      </c>
      <c r="T1493" s="5">
        <f t="shared" si="386"/>
        <v>1.0075133054700487</v>
      </c>
      <c r="U1493" s="5">
        <f t="shared" si="387"/>
        <v>1.0075133054700487</v>
      </c>
      <c r="V1493" s="5">
        <f t="shared" si="388"/>
        <v>1.0075133054700487</v>
      </c>
      <c r="W1493" s="5">
        <f t="shared" si="389"/>
        <v>1.0075133054700487</v>
      </c>
      <c r="X1493" s="5">
        <f t="shared" si="390"/>
        <v>1</v>
      </c>
      <c r="Y1493" s="5">
        <f t="shared" si="391"/>
        <v>1.0008820703560457</v>
      </c>
      <c r="Z1493" s="5">
        <f t="shared" si="392"/>
        <v>1</v>
      </c>
      <c r="AA1493" s="5">
        <f t="shared" si="393"/>
        <v>1</v>
      </c>
      <c r="AB1493" s="5">
        <f t="shared" si="394"/>
        <v>1</v>
      </c>
      <c r="AC1493" s="5">
        <f t="shared" si="395"/>
        <v>1</v>
      </c>
      <c r="AD1493" s="5">
        <f t="shared" si="396"/>
        <v>1</v>
      </c>
    </row>
    <row r="1494" spans="15:30" x14ac:dyDescent="0.2">
      <c r="O1494" s="6">
        <f t="shared" si="381"/>
        <v>150.08999999999577</v>
      </c>
      <c r="P1494" s="6">
        <f t="shared" si="382"/>
        <v>150.09999999999576</v>
      </c>
      <c r="Q1494" s="5">
        <f t="shared" si="383"/>
        <v>1.0008569612709817</v>
      </c>
      <c r="R1494" s="5">
        <f t="shared" si="384"/>
        <v>1.0008569612709817</v>
      </c>
      <c r="S1494" s="5">
        <f t="shared" si="385"/>
        <v>1.0047179523626286</v>
      </c>
      <c r="T1494" s="5">
        <f t="shared" si="386"/>
        <v>1.0074456315689007</v>
      </c>
      <c r="U1494" s="5">
        <f t="shared" si="387"/>
        <v>1.0074456315689007</v>
      </c>
      <c r="V1494" s="5">
        <f t="shared" si="388"/>
        <v>1.0074456315689007</v>
      </c>
      <c r="W1494" s="5">
        <f t="shared" si="389"/>
        <v>1.0074456315689007</v>
      </c>
      <c r="X1494" s="5">
        <f t="shared" si="390"/>
        <v>1</v>
      </c>
      <c r="Y1494" s="5">
        <f t="shared" si="391"/>
        <v>1.0008569612709817</v>
      </c>
      <c r="Z1494" s="5">
        <f t="shared" si="392"/>
        <v>1</v>
      </c>
      <c r="AA1494" s="5">
        <f t="shared" si="393"/>
        <v>1</v>
      </c>
      <c r="AB1494" s="5">
        <f t="shared" si="394"/>
        <v>1</v>
      </c>
      <c r="AC1494" s="5">
        <f t="shared" si="395"/>
        <v>1</v>
      </c>
      <c r="AD1494" s="5">
        <f t="shared" si="396"/>
        <v>1</v>
      </c>
    </row>
    <row r="1495" spans="15:30" x14ac:dyDescent="0.2">
      <c r="O1495" s="6">
        <f t="shared" si="381"/>
        <v>150.18999999999576</v>
      </c>
      <c r="P1495" s="6">
        <f t="shared" si="382"/>
        <v>150.19999999999575</v>
      </c>
      <c r="Q1495" s="5">
        <f t="shared" si="383"/>
        <v>1.0008322315623959</v>
      </c>
      <c r="R1495" s="5">
        <f t="shared" si="384"/>
        <v>1.0008322315623959</v>
      </c>
      <c r="S1495" s="5">
        <f t="shared" si="385"/>
        <v>1.0046624734861749</v>
      </c>
      <c r="T1495" s="5">
        <f t="shared" si="386"/>
        <v>1.0073783119633535</v>
      </c>
      <c r="U1495" s="5">
        <f t="shared" si="387"/>
        <v>1.0073783119633535</v>
      </c>
      <c r="V1495" s="5">
        <f t="shared" si="388"/>
        <v>1.0073783119633535</v>
      </c>
      <c r="W1495" s="5">
        <f t="shared" si="389"/>
        <v>1.0073783119633535</v>
      </c>
      <c r="X1495" s="5">
        <f t="shared" si="390"/>
        <v>1</v>
      </c>
      <c r="Y1495" s="5">
        <f t="shared" si="391"/>
        <v>1.0008322315623959</v>
      </c>
      <c r="Z1495" s="5">
        <f t="shared" si="392"/>
        <v>1</v>
      </c>
      <c r="AA1495" s="5">
        <f t="shared" si="393"/>
        <v>1</v>
      </c>
      <c r="AB1495" s="5">
        <f t="shared" si="394"/>
        <v>1</v>
      </c>
      <c r="AC1495" s="5">
        <f t="shared" si="395"/>
        <v>1</v>
      </c>
      <c r="AD1495" s="5">
        <f t="shared" si="396"/>
        <v>1</v>
      </c>
    </row>
    <row r="1496" spans="15:30" x14ac:dyDescent="0.2">
      <c r="O1496" s="6">
        <f t="shared" si="381"/>
        <v>150.28999999999576</v>
      </c>
      <c r="P1496" s="6">
        <f t="shared" si="382"/>
        <v>150.29999999999575</v>
      </c>
      <c r="Q1496" s="5">
        <f t="shared" si="383"/>
        <v>1.0008078804571923</v>
      </c>
      <c r="R1496" s="5">
        <f t="shared" si="384"/>
        <v>1.0008078804571923</v>
      </c>
      <c r="S1496" s="5">
        <f t="shared" si="385"/>
        <v>1.0046073615971722</v>
      </c>
      <c r="T1496" s="5">
        <f t="shared" si="386"/>
        <v>1.0073113459147587</v>
      </c>
      <c r="U1496" s="5">
        <f t="shared" si="387"/>
        <v>1.0073113459147587</v>
      </c>
      <c r="V1496" s="5">
        <f t="shared" si="388"/>
        <v>1.0073113459147587</v>
      </c>
      <c r="W1496" s="5">
        <f t="shared" si="389"/>
        <v>1.0073113459147587</v>
      </c>
      <c r="X1496" s="5">
        <f t="shared" si="390"/>
        <v>1</v>
      </c>
      <c r="Y1496" s="5">
        <f t="shared" si="391"/>
        <v>1.0008078804571923</v>
      </c>
      <c r="Z1496" s="5">
        <f t="shared" si="392"/>
        <v>1</v>
      </c>
      <c r="AA1496" s="5">
        <f t="shared" si="393"/>
        <v>1</v>
      </c>
      <c r="AB1496" s="5">
        <f t="shared" si="394"/>
        <v>1</v>
      </c>
      <c r="AC1496" s="5">
        <f t="shared" si="395"/>
        <v>1</v>
      </c>
      <c r="AD1496" s="5">
        <f t="shared" si="396"/>
        <v>1</v>
      </c>
    </row>
    <row r="1497" spans="15:30" x14ac:dyDescent="0.2">
      <c r="O1497" s="6">
        <f t="shared" si="381"/>
        <v>150.38999999999575</v>
      </c>
      <c r="P1497" s="6">
        <f t="shared" si="382"/>
        <v>150.39999999999574</v>
      </c>
      <c r="Q1497" s="5">
        <f t="shared" si="383"/>
        <v>1.0007839071845845</v>
      </c>
      <c r="R1497" s="5">
        <f t="shared" si="384"/>
        <v>1.0007839071845845</v>
      </c>
      <c r="S1497" s="5">
        <f t="shared" si="385"/>
        <v>1.0045526159340752</v>
      </c>
      <c r="T1497" s="5">
        <f t="shared" si="386"/>
        <v>1.0072447326866207</v>
      </c>
      <c r="U1497" s="5">
        <f t="shared" si="387"/>
        <v>1.0072447326866207</v>
      </c>
      <c r="V1497" s="5">
        <f t="shared" si="388"/>
        <v>1.0072447326866207</v>
      </c>
      <c r="W1497" s="5">
        <f t="shared" si="389"/>
        <v>1.0072447326866207</v>
      </c>
      <c r="X1497" s="5">
        <f t="shared" si="390"/>
        <v>1</v>
      </c>
      <c r="Y1497" s="5">
        <f t="shared" si="391"/>
        <v>1.0007839071845845</v>
      </c>
      <c r="Z1497" s="5">
        <f t="shared" si="392"/>
        <v>1</v>
      </c>
      <c r="AA1497" s="5">
        <f t="shared" si="393"/>
        <v>1</v>
      </c>
      <c r="AB1497" s="5">
        <f t="shared" si="394"/>
        <v>1</v>
      </c>
      <c r="AC1497" s="5">
        <f t="shared" si="395"/>
        <v>1</v>
      </c>
      <c r="AD1497" s="5">
        <f t="shared" si="396"/>
        <v>1</v>
      </c>
    </row>
    <row r="1498" spans="15:30" x14ac:dyDescent="0.2">
      <c r="O1498" s="6">
        <f t="shared" si="381"/>
        <v>150.48999999999575</v>
      </c>
      <c r="P1498" s="6">
        <f t="shared" si="382"/>
        <v>150.49999999999574</v>
      </c>
      <c r="Q1498" s="5">
        <f t="shared" si="383"/>
        <v>1.0007603109760876</v>
      </c>
      <c r="R1498" s="5">
        <f t="shared" si="384"/>
        <v>1.0007603109760876</v>
      </c>
      <c r="S1498" s="5">
        <f t="shared" si="385"/>
        <v>1.0044982357375793</v>
      </c>
      <c r="T1498" s="5">
        <f t="shared" si="386"/>
        <v>1.0071784715445897</v>
      </c>
      <c r="U1498" s="5">
        <f t="shared" si="387"/>
        <v>1.0071784715445897</v>
      </c>
      <c r="V1498" s="5">
        <f t="shared" si="388"/>
        <v>1.0071784715445897</v>
      </c>
      <c r="W1498" s="5">
        <f t="shared" si="389"/>
        <v>1.0071784715445897</v>
      </c>
      <c r="X1498" s="5">
        <f t="shared" si="390"/>
        <v>1</v>
      </c>
      <c r="Y1498" s="5">
        <f t="shared" si="391"/>
        <v>1.0007603109760876</v>
      </c>
      <c r="Z1498" s="5">
        <f t="shared" si="392"/>
        <v>1</v>
      </c>
      <c r="AA1498" s="5">
        <f t="shared" si="393"/>
        <v>1</v>
      </c>
      <c r="AB1498" s="5">
        <f t="shared" si="394"/>
        <v>1</v>
      </c>
      <c r="AC1498" s="5">
        <f t="shared" si="395"/>
        <v>1</v>
      </c>
      <c r="AD1498" s="5">
        <f t="shared" si="396"/>
        <v>1</v>
      </c>
    </row>
    <row r="1499" spans="15:30" x14ac:dyDescent="0.2">
      <c r="O1499" s="6">
        <f t="shared" si="381"/>
        <v>150.58999999999574</v>
      </c>
      <c r="P1499" s="6">
        <f t="shared" si="382"/>
        <v>150.59999999999573</v>
      </c>
      <c r="Q1499" s="5">
        <f t="shared" si="383"/>
        <v>1.0007370910655089</v>
      </c>
      <c r="R1499" s="5">
        <f t="shared" si="384"/>
        <v>1.0007370910655089</v>
      </c>
      <c r="S1499" s="5">
        <f t="shared" si="385"/>
        <v>1.0044442202506132</v>
      </c>
      <c r="T1499" s="5">
        <f t="shared" si="386"/>
        <v>1.0071125617564534</v>
      </c>
      <c r="U1499" s="5">
        <f t="shared" si="387"/>
        <v>1.0071125617564534</v>
      </c>
      <c r="V1499" s="5">
        <f t="shared" si="388"/>
        <v>1.0071125617564534</v>
      </c>
      <c r="W1499" s="5">
        <f t="shared" si="389"/>
        <v>1.0071125617564534</v>
      </c>
      <c r="X1499" s="5">
        <f t="shared" si="390"/>
        <v>1</v>
      </c>
      <c r="Y1499" s="5">
        <f t="shared" si="391"/>
        <v>1.0007370910655089</v>
      </c>
      <c r="Z1499" s="5">
        <f t="shared" si="392"/>
        <v>1</v>
      </c>
      <c r="AA1499" s="5">
        <f t="shared" si="393"/>
        <v>1</v>
      </c>
      <c r="AB1499" s="5">
        <f t="shared" si="394"/>
        <v>1</v>
      </c>
      <c r="AC1499" s="5">
        <f t="shared" si="395"/>
        <v>1</v>
      </c>
      <c r="AD1499" s="5">
        <f t="shared" si="396"/>
        <v>1</v>
      </c>
    </row>
    <row r="1500" spans="15:30" x14ac:dyDescent="0.2">
      <c r="O1500" s="6">
        <f t="shared" si="381"/>
        <v>150.68999999999573</v>
      </c>
      <c r="P1500" s="6">
        <f t="shared" si="382"/>
        <v>150.69999999999573</v>
      </c>
      <c r="Q1500" s="5">
        <f t="shared" si="383"/>
        <v>1.0007142466889392</v>
      </c>
      <c r="R1500" s="5">
        <f t="shared" si="384"/>
        <v>1.0007142466889392</v>
      </c>
      <c r="S1500" s="5">
        <f t="shared" si="385"/>
        <v>1.0043905687183314</v>
      </c>
      <c r="T1500" s="5">
        <f t="shared" si="386"/>
        <v>1.0070470025921292</v>
      </c>
      <c r="U1500" s="5">
        <f t="shared" si="387"/>
        <v>1.0070470025921292</v>
      </c>
      <c r="V1500" s="5">
        <f t="shared" si="388"/>
        <v>1.0070470025921292</v>
      </c>
      <c r="W1500" s="5">
        <f t="shared" si="389"/>
        <v>1.0070470025921292</v>
      </c>
      <c r="X1500" s="5">
        <f t="shared" si="390"/>
        <v>1</v>
      </c>
      <c r="Y1500" s="5">
        <f t="shared" si="391"/>
        <v>1.0007142466889392</v>
      </c>
      <c r="Z1500" s="5">
        <f t="shared" si="392"/>
        <v>1</v>
      </c>
      <c r="AA1500" s="5">
        <f t="shared" si="393"/>
        <v>1</v>
      </c>
      <c r="AB1500" s="5">
        <f t="shared" si="394"/>
        <v>1</v>
      </c>
      <c r="AC1500" s="5">
        <f t="shared" si="395"/>
        <v>1</v>
      </c>
      <c r="AD1500" s="5">
        <f t="shared" si="396"/>
        <v>1</v>
      </c>
    </row>
    <row r="1501" spans="15:30" x14ac:dyDescent="0.2">
      <c r="O1501" s="6">
        <f t="shared" si="381"/>
        <v>150.78999999999573</v>
      </c>
      <c r="P1501" s="6">
        <f t="shared" si="382"/>
        <v>150.79999999999572</v>
      </c>
      <c r="Q1501" s="5">
        <f t="shared" si="383"/>
        <v>1.0006917770847459</v>
      </c>
      <c r="R1501" s="5">
        <f t="shared" si="384"/>
        <v>1.0006917770847459</v>
      </c>
      <c r="S1501" s="5">
        <f t="shared" si="385"/>
        <v>1.0043372803881054</v>
      </c>
      <c r="T1501" s="5">
        <f t="shared" si="386"/>
        <v>1.0069817933236571</v>
      </c>
      <c r="U1501" s="5">
        <f t="shared" si="387"/>
        <v>1.0069817933236571</v>
      </c>
      <c r="V1501" s="5">
        <f t="shared" si="388"/>
        <v>1.0069817933236571</v>
      </c>
      <c r="W1501" s="5">
        <f t="shared" si="389"/>
        <v>1.0069817933236571</v>
      </c>
      <c r="X1501" s="5">
        <f t="shared" si="390"/>
        <v>1</v>
      </c>
      <c r="Y1501" s="5">
        <f t="shared" si="391"/>
        <v>1.0006917770847459</v>
      </c>
      <c r="Z1501" s="5">
        <f t="shared" si="392"/>
        <v>1</v>
      </c>
      <c r="AA1501" s="5">
        <f t="shared" si="393"/>
        <v>1</v>
      </c>
      <c r="AB1501" s="5">
        <f t="shared" si="394"/>
        <v>1</v>
      </c>
      <c r="AC1501" s="5">
        <f t="shared" si="395"/>
        <v>1</v>
      </c>
      <c r="AD1501" s="5">
        <f t="shared" si="396"/>
        <v>1</v>
      </c>
    </row>
    <row r="1502" spans="15:30" x14ac:dyDescent="0.2">
      <c r="O1502" s="6">
        <f t="shared" si="381"/>
        <v>150.88999999999572</v>
      </c>
      <c r="P1502" s="6">
        <f t="shared" si="382"/>
        <v>150.89999999999571</v>
      </c>
      <c r="Q1502" s="5">
        <f t="shared" si="383"/>
        <v>1.0006696814935632</v>
      </c>
      <c r="R1502" s="5">
        <f t="shared" si="384"/>
        <v>1.0006696814935632</v>
      </c>
      <c r="S1502" s="5">
        <f t="shared" si="385"/>
        <v>1.004284354509515</v>
      </c>
      <c r="T1502" s="5">
        <f t="shared" si="386"/>
        <v>1.0069169332251915</v>
      </c>
      <c r="U1502" s="5">
        <f t="shared" si="387"/>
        <v>1.0069169332251915</v>
      </c>
      <c r="V1502" s="5">
        <f t="shared" si="388"/>
        <v>1.0069169332251915</v>
      </c>
      <c r="W1502" s="5">
        <f t="shared" si="389"/>
        <v>1.0069169332251915</v>
      </c>
      <c r="X1502" s="5">
        <f t="shared" si="390"/>
        <v>1</v>
      </c>
      <c r="Y1502" s="5">
        <f t="shared" si="391"/>
        <v>1.0006696814935632</v>
      </c>
      <c r="Z1502" s="5">
        <f t="shared" si="392"/>
        <v>1</v>
      </c>
      <c r="AA1502" s="5">
        <f t="shared" si="393"/>
        <v>1</v>
      </c>
      <c r="AB1502" s="5">
        <f t="shared" si="394"/>
        <v>1</v>
      </c>
      <c r="AC1502" s="5">
        <f t="shared" si="395"/>
        <v>1</v>
      </c>
      <c r="AD1502" s="5">
        <f t="shared" si="396"/>
        <v>1</v>
      </c>
    </row>
    <row r="1503" spans="15:30" x14ac:dyDescent="0.2">
      <c r="O1503" s="6">
        <f t="shared" si="381"/>
        <v>150.98999999999572</v>
      </c>
      <c r="P1503" s="6">
        <f t="shared" si="382"/>
        <v>150.99999999999571</v>
      </c>
      <c r="Q1503" s="5">
        <f t="shared" si="383"/>
        <v>1.0006479591582844</v>
      </c>
      <c r="R1503" s="5">
        <f t="shared" si="384"/>
        <v>1.0006479591582844</v>
      </c>
      <c r="S1503" s="5">
        <f t="shared" si="385"/>
        <v>1.0042317903343421</v>
      </c>
      <c r="T1503" s="5">
        <f t="shared" si="386"/>
        <v>1.0068524215729935</v>
      </c>
      <c r="U1503" s="5">
        <f t="shared" si="387"/>
        <v>1.0068524215729935</v>
      </c>
      <c r="V1503" s="5">
        <f t="shared" si="388"/>
        <v>1.0068524215729935</v>
      </c>
      <c r="W1503" s="5">
        <f t="shared" si="389"/>
        <v>1.0068524215729935</v>
      </c>
      <c r="X1503" s="5">
        <f t="shared" si="390"/>
        <v>1</v>
      </c>
      <c r="Y1503" s="5">
        <f t="shared" si="391"/>
        <v>1.0006479591582844</v>
      </c>
      <c r="Z1503" s="5">
        <f t="shared" si="392"/>
        <v>1</v>
      </c>
      <c r="AA1503" s="5">
        <f t="shared" si="393"/>
        <v>1</v>
      </c>
      <c r="AB1503" s="5">
        <f t="shared" si="394"/>
        <v>1</v>
      </c>
      <c r="AC1503" s="5">
        <f t="shared" si="395"/>
        <v>1</v>
      </c>
      <c r="AD1503" s="5">
        <f t="shared" si="396"/>
        <v>1</v>
      </c>
    </row>
    <row r="1504" spans="15:30" x14ac:dyDescent="0.2">
      <c r="O1504" s="6">
        <f t="shared" si="381"/>
        <v>151.08999999999571</v>
      </c>
      <c r="P1504" s="6">
        <f t="shared" si="382"/>
        <v>151.0999999999957</v>
      </c>
      <c r="Q1504" s="5">
        <f t="shared" si="383"/>
        <v>1.0006266093240532</v>
      </c>
      <c r="R1504" s="5">
        <f t="shared" si="384"/>
        <v>1.0006266093240532</v>
      </c>
      <c r="S1504" s="5">
        <f t="shared" si="385"/>
        <v>1.0041795871165606</v>
      </c>
      <c r="T1504" s="5">
        <f t="shared" si="386"/>
        <v>1.0067882576454241</v>
      </c>
      <c r="U1504" s="5">
        <f t="shared" si="387"/>
        <v>1.0067882576454241</v>
      </c>
      <c r="V1504" s="5">
        <f t="shared" si="388"/>
        <v>1.0067882576454241</v>
      </c>
      <c r="W1504" s="5">
        <f t="shared" si="389"/>
        <v>1.0067882576454241</v>
      </c>
      <c r="X1504" s="5">
        <f t="shared" si="390"/>
        <v>1</v>
      </c>
      <c r="Y1504" s="5">
        <f t="shared" si="391"/>
        <v>1.0006266093240532</v>
      </c>
      <c r="Z1504" s="5">
        <f t="shared" si="392"/>
        <v>1</v>
      </c>
      <c r="AA1504" s="5">
        <f t="shared" si="393"/>
        <v>1</v>
      </c>
      <c r="AB1504" s="5">
        <f t="shared" si="394"/>
        <v>1</v>
      </c>
      <c r="AC1504" s="5">
        <f t="shared" si="395"/>
        <v>1</v>
      </c>
      <c r="AD1504" s="5">
        <f t="shared" si="396"/>
        <v>1</v>
      </c>
    </row>
    <row r="1505" spans="15:30" x14ac:dyDescent="0.2">
      <c r="O1505" s="6">
        <f t="shared" si="381"/>
        <v>151.18999999999571</v>
      </c>
      <c r="P1505" s="6">
        <f t="shared" si="382"/>
        <v>151.1999999999957</v>
      </c>
      <c r="Q1505" s="5">
        <f t="shared" si="383"/>
        <v>1.0006056312382561</v>
      </c>
      <c r="R1505" s="5">
        <f t="shared" si="384"/>
        <v>1.0006056312382561</v>
      </c>
      <c r="S1505" s="5">
        <f t="shared" si="385"/>
        <v>1.0041277441123304</v>
      </c>
      <c r="T1505" s="5">
        <f t="shared" si="386"/>
        <v>1.0067244407229354</v>
      </c>
      <c r="U1505" s="5">
        <f t="shared" si="387"/>
        <v>1.0067244407229354</v>
      </c>
      <c r="V1505" s="5">
        <f t="shared" si="388"/>
        <v>1.0067244407229354</v>
      </c>
      <c r="W1505" s="5">
        <f t="shared" si="389"/>
        <v>1.0067244407229354</v>
      </c>
      <c r="X1505" s="5">
        <f t="shared" si="390"/>
        <v>1</v>
      </c>
      <c r="Y1505" s="5">
        <f t="shared" si="391"/>
        <v>1.0006056312382561</v>
      </c>
      <c r="Z1505" s="5">
        <f t="shared" si="392"/>
        <v>1</v>
      </c>
      <c r="AA1505" s="5">
        <f t="shared" si="393"/>
        <v>1</v>
      </c>
      <c r="AB1505" s="5">
        <f t="shared" si="394"/>
        <v>1</v>
      </c>
      <c r="AC1505" s="5">
        <f t="shared" si="395"/>
        <v>1</v>
      </c>
      <c r="AD1505" s="5">
        <f t="shared" si="396"/>
        <v>1</v>
      </c>
    </row>
    <row r="1506" spans="15:30" x14ac:dyDescent="0.2">
      <c r="O1506" s="6">
        <f t="shared" si="381"/>
        <v>151.2899999999957</v>
      </c>
      <c r="P1506" s="6">
        <f t="shared" si="382"/>
        <v>151.29999999999569</v>
      </c>
      <c r="Q1506" s="5">
        <f t="shared" si="383"/>
        <v>1.0005850241505134</v>
      </c>
      <c r="R1506" s="5">
        <f t="shared" si="384"/>
        <v>1.0005850241505134</v>
      </c>
      <c r="S1506" s="5">
        <f t="shared" si="385"/>
        <v>1.004076260579988</v>
      </c>
      <c r="T1506" s="5">
        <f t="shared" si="386"/>
        <v>1.0066609700880644</v>
      </c>
      <c r="U1506" s="5">
        <f t="shared" si="387"/>
        <v>1.0066609700880644</v>
      </c>
      <c r="V1506" s="5">
        <f t="shared" si="388"/>
        <v>1.0066609700880644</v>
      </c>
      <c r="W1506" s="5">
        <f t="shared" si="389"/>
        <v>1.0066609700880644</v>
      </c>
      <c r="X1506" s="5">
        <f t="shared" si="390"/>
        <v>1</v>
      </c>
      <c r="Y1506" s="5">
        <f t="shared" si="391"/>
        <v>1.0005850241505134</v>
      </c>
      <c r="Z1506" s="5">
        <f t="shared" si="392"/>
        <v>1</v>
      </c>
      <c r="AA1506" s="5">
        <f t="shared" si="393"/>
        <v>1</v>
      </c>
      <c r="AB1506" s="5">
        <f t="shared" si="394"/>
        <v>1</v>
      </c>
      <c r="AC1506" s="5">
        <f t="shared" si="395"/>
        <v>1</v>
      </c>
      <c r="AD1506" s="5">
        <f t="shared" si="396"/>
        <v>1</v>
      </c>
    </row>
    <row r="1507" spans="15:30" x14ac:dyDescent="0.2">
      <c r="O1507" s="6">
        <f t="shared" si="381"/>
        <v>151.38999999999569</v>
      </c>
      <c r="P1507" s="6">
        <f t="shared" si="382"/>
        <v>151.39999999999569</v>
      </c>
      <c r="Q1507" s="5">
        <f t="shared" si="383"/>
        <v>1.0005647873126717</v>
      </c>
      <c r="R1507" s="5">
        <f t="shared" si="384"/>
        <v>1.0005647873126717</v>
      </c>
      <c r="S1507" s="5">
        <f t="shared" si="385"/>
        <v>1.0040251357800387</v>
      </c>
      <c r="T1507" s="5">
        <f t="shared" si="386"/>
        <v>1.0065978450254247</v>
      </c>
      <c r="U1507" s="5">
        <f t="shared" si="387"/>
        <v>1.0065978450254247</v>
      </c>
      <c r="V1507" s="5">
        <f t="shared" si="388"/>
        <v>1.0065978450254247</v>
      </c>
      <c r="W1507" s="5">
        <f t="shared" si="389"/>
        <v>1.0065978450254247</v>
      </c>
      <c r="X1507" s="5">
        <f t="shared" si="390"/>
        <v>1</v>
      </c>
      <c r="Y1507" s="5">
        <f t="shared" si="391"/>
        <v>1.0005647873126717</v>
      </c>
      <c r="Z1507" s="5">
        <f t="shared" si="392"/>
        <v>1</v>
      </c>
      <c r="AA1507" s="5">
        <f t="shared" si="393"/>
        <v>1</v>
      </c>
      <c r="AB1507" s="5">
        <f t="shared" si="394"/>
        <v>1</v>
      </c>
      <c r="AC1507" s="5">
        <f t="shared" si="395"/>
        <v>1</v>
      </c>
      <c r="AD1507" s="5">
        <f t="shared" si="396"/>
        <v>1</v>
      </c>
    </row>
    <row r="1508" spans="15:30" x14ac:dyDescent="0.2">
      <c r="O1508" s="6">
        <f t="shared" si="381"/>
        <v>151.48999999999569</v>
      </c>
      <c r="P1508" s="6">
        <f t="shared" si="382"/>
        <v>151.49999999999568</v>
      </c>
      <c r="Q1508" s="5">
        <f t="shared" si="383"/>
        <v>1.000544919978795</v>
      </c>
      <c r="R1508" s="5">
        <f t="shared" si="384"/>
        <v>1.000544919978795</v>
      </c>
      <c r="S1508" s="5">
        <f t="shared" si="385"/>
        <v>1.0039743689751501</v>
      </c>
      <c r="T1508" s="5">
        <f t="shared" si="386"/>
        <v>1.0065350648216991</v>
      </c>
      <c r="U1508" s="5">
        <f t="shared" si="387"/>
        <v>1.0065350648216991</v>
      </c>
      <c r="V1508" s="5">
        <f t="shared" si="388"/>
        <v>1.0065350648216991</v>
      </c>
      <c r="W1508" s="5">
        <f t="shared" si="389"/>
        <v>1.0065350648216991</v>
      </c>
      <c r="X1508" s="5">
        <f t="shared" si="390"/>
        <v>1</v>
      </c>
      <c r="Y1508" s="5">
        <f t="shared" si="391"/>
        <v>1.000544919978795</v>
      </c>
      <c r="Z1508" s="5">
        <f t="shared" si="392"/>
        <v>1</v>
      </c>
      <c r="AA1508" s="5">
        <f t="shared" si="393"/>
        <v>1</v>
      </c>
      <c r="AB1508" s="5">
        <f t="shared" si="394"/>
        <v>1</v>
      </c>
      <c r="AC1508" s="5">
        <f t="shared" si="395"/>
        <v>1</v>
      </c>
      <c r="AD1508" s="5">
        <f t="shared" si="396"/>
        <v>1</v>
      </c>
    </row>
    <row r="1509" spans="15:30" x14ac:dyDescent="0.2">
      <c r="O1509" s="6">
        <f t="shared" si="381"/>
        <v>151.58999999999568</v>
      </c>
      <c r="P1509" s="6">
        <f t="shared" si="382"/>
        <v>151.59999999999567</v>
      </c>
      <c r="Q1509" s="5">
        <f t="shared" si="383"/>
        <v>1.0005254214051573</v>
      </c>
      <c r="R1509" s="5">
        <f t="shared" si="384"/>
        <v>1.0005254214051573</v>
      </c>
      <c r="S1509" s="5">
        <f t="shared" si="385"/>
        <v>1.0039239594301426</v>
      </c>
      <c r="T1509" s="5">
        <f t="shared" si="386"/>
        <v>1.006472628765632</v>
      </c>
      <c r="U1509" s="5">
        <f t="shared" si="387"/>
        <v>1.006472628765632</v>
      </c>
      <c r="V1509" s="5">
        <f t="shared" si="388"/>
        <v>1.006472628765632</v>
      </c>
      <c r="W1509" s="5">
        <f t="shared" si="389"/>
        <v>1.006472628765632</v>
      </c>
      <c r="X1509" s="5">
        <f t="shared" si="390"/>
        <v>1</v>
      </c>
      <c r="Y1509" s="5">
        <f t="shared" si="391"/>
        <v>1.0005254214051573</v>
      </c>
      <c r="Z1509" s="5">
        <f t="shared" si="392"/>
        <v>1</v>
      </c>
      <c r="AA1509" s="5">
        <f t="shared" si="393"/>
        <v>1</v>
      </c>
      <c r="AB1509" s="5">
        <f t="shared" si="394"/>
        <v>1</v>
      </c>
      <c r="AC1509" s="5">
        <f t="shared" si="395"/>
        <v>1</v>
      </c>
      <c r="AD1509" s="5">
        <f t="shared" si="396"/>
        <v>1</v>
      </c>
    </row>
    <row r="1510" spans="15:30" x14ac:dyDescent="0.2">
      <c r="O1510" s="6">
        <f t="shared" si="381"/>
        <v>151.68999999999568</v>
      </c>
      <c r="P1510" s="6">
        <f t="shared" si="382"/>
        <v>151.69999999999567</v>
      </c>
      <c r="Q1510" s="5">
        <f t="shared" si="383"/>
        <v>1.000506290850234</v>
      </c>
      <c r="R1510" s="5">
        <f t="shared" si="384"/>
        <v>1.000506290850234</v>
      </c>
      <c r="S1510" s="5">
        <f t="shared" si="385"/>
        <v>1.0038739064119826</v>
      </c>
      <c r="T1510" s="5">
        <f t="shared" si="386"/>
        <v>1.0064105361480229</v>
      </c>
      <c r="U1510" s="5">
        <f t="shared" si="387"/>
        <v>1.0064105361480229</v>
      </c>
      <c r="V1510" s="5">
        <f t="shared" si="388"/>
        <v>1.0064105361480229</v>
      </c>
      <c r="W1510" s="5">
        <f t="shared" si="389"/>
        <v>1.0064105361480229</v>
      </c>
      <c r="X1510" s="5">
        <f t="shared" si="390"/>
        <v>1</v>
      </c>
      <c r="Y1510" s="5">
        <f t="shared" si="391"/>
        <v>1.000506290850234</v>
      </c>
      <c r="Z1510" s="5">
        <f t="shared" si="392"/>
        <v>1</v>
      </c>
      <c r="AA1510" s="5">
        <f t="shared" si="393"/>
        <v>1</v>
      </c>
      <c r="AB1510" s="5">
        <f t="shared" si="394"/>
        <v>1</v>
      </c>
      <c r="AC1510" s="5">
        <f t="shared" si="395"/>
        <v>1</v>
      </c>
      <c r="AD1510" s="5">
        <f t="shared" si="396"/>
        <v>1</v>
      </c>
    </row>
    <row r="1511" spans="15:30" x14ac:dyDescent="0.2">
      <c r="O1511" s="6">
        <f t="shared" si="381"/>
        <v>151.78999999999567</v>
      </c>
      <c r="P1511" s="6">
        <f t="shared" si="382"/>
        <v>151.79999999999566</v>
      </c>
      <c r="Q1511" s="5">
        <f t="shared" si="383"/>
        <v>1.0004875275746943</v>
      </c>
      <c r="R1511" s="5">
        <f t="shared" si="384"/>
        <v>1.0004875275746943</v>
      </c>
      <c r="S1511" s="5">
        <f t="shared" si="385"/>
        <v>1.0038242091897747</v>
      </c>
      <c r="T1511" s="5">
        <f t="shared" si="386"/>
        <v>1.0063487862617182</v>
      </c>
      <c r="U1511" s="5">
        <f t="shared" si="387"/>
        <v>1.0063487862617182</v>
      </c>
      <c r="V1511" s="5">
        <f t="shared" si="388"/>
        <v>1.0063487862617182</v>
      </c>
      <c r="W1511" s="5">
        <f t="shared" si="389"/>
        <v>1.0063487862617182</v>
      </c>
      <c r="X1511" s="5">
        <f t="shared" si="390"/>
        <v>1</v>
      </c>
      <c r="Y1511" s="5">
        <f t="shared" si="391"/>
        <v>1.0004875275746943</v>
      </c>
      <c r="Z1511" s="5">
        <f t="shared" si="392"/>
        <v>1</v>
      </c>
      <c r="AA1511" s="5">
        <f t="shared" si="393"/>
        <v>1</v>
      </c>
      <c r="AB1511" s="5">
        <f t="shared" si="394"/>
        <v>1</v>
      </c>
      <c r="AC1511" s="5">
        <f t="shared" si="395"/>
        <v>1</v>
      </c>
      <c r="AD1511" s="5">
        <f t="shared" si="396"/>
        <v>1</v>
      </c>
    </row>
    <row r="1512" spans="15:30" x14ac:dyDescent="0.2">
      <c r="O1512" s="6">
        <f t="shared" si="381"/>
        <v>151.88999999999567</v>
      </c>
      <c r="P1512" s="6">
        <f t="shared" si="382"/>
        <v>151.89999999999566</v>
      </c>
      <c r="Q1512" s="5">
        <f t="shared" si="383"/>
        <v>1.0004691308413929</v>
      </c>
      <c r="R1512" s="5">
        <f t="shared" si="384"/>
        <v>1.0004691308413929</v>
      </c>
      <c r="S1512" s="5">
        <f t="shared" si="385"/>
        <v>1.0037748670347533</v>
      </c>
      <c r="T1512" s="5">
        <f t="shared" si="386"/>
        <v>1.006287378401604</v>
      </c>
      <c r="U1512" s="5">
        <f t="shared" si="387"/>
        <v>1.006287378401604</v>
      </c>
      <c r="V1512" s="5">
        <f t="shared" si="388"/>
        <v>1.006287378401604</v>
      </c>
      <c r="W1512" s="5">
        <f t="shared" si="389"/>
        <v>1.006287378401604</v>
      </c>
      <c r="X1512" s="5">
        <f t="shared" si="390"/>
        <v>1</v>
      </c>
      <c r="Y1512" s="5">
        <f t="shared" si="391"/>
        <v>1.0004691308413929</v>
      </c>
      <c r="Z1512" s="5">
        <f t="shared" si="392"/>
        <v>1</v>
      </c>
      <c r="AA1512" s="5">
        <f t="shared" si="393"/>
        <v>1</v>
      </c>
      <c r="AB1512" s="5">
        <f t="shared" si="394"/>
        <v>1</v>
      </c>
      <c r="AC1512" s="5">
        <f t="shared" si="395"/>
        <v>1</v>
      </c>
      <c r="AD1512" s="5">
        <f t="shared" si="396"/>
        <v>1</v>
      </c>
    </row>
    <row r="1513" spans="15:30" x14ac:dyDescent="0.2">
      <c r="O1513" s="6">
        <f t="shared" si="381"/>
        <v>151.98999999999566</v>
      </c>
      <c r="P1513" s="6">
        <f t="shared" si="382"/>
        <v>151.99999999999565</v>
      </c>
      <c r="Q1513" s="5">
        <f t="shared" si="383"/>
        <v>1.0004510999153617</v>
      </c>
      <c r="R1513" s="5">
        <f t="shared" si="384"/>
        <v>1.0004510999153617</v>
      </c>
      <c r="S1513" s="5">
        <f t="shared" si="385"/>
        <v>1.0037258792202757</v>
      </c>
      <c r="T1513" s="5">
        <f t="shared" si="386"/>
        <v>1.0062263118645987</v>
      </c>
      <c r="U1513" s="5">
        <f t="shared" si="387"/>
        <v>1.0062263118645987</v>
      </c>
      <c r="V1513" s="5">
        <f t="shared" si="388"/>
        <v>1.0062263118645987</v>
      </c>
      <c r="W1513" s="5">
        <f t="shared" si="389"/>
        <v>1.0062263118645987</v>
      </c>
      <c r="X1513" s="5">
        <f t="shared" si="390"/>
        <v>1</v>
      </c>
      <c r="Y1513" s="5">
        <f t="shared" si="391"/>
        <v>1.0004510999153617</v>
      </c>
      <c r="Z1513" s="5">
        <f t="shared" si="392"/>
        <v>1</v>
      </c>
      <c r="AA1513" s="5">
        <f t="shared" si="393"/>
        <v>1</v>
      </c>
      <c r="AB1513" s="5">
        <f t="shared" si="394"/>
        <v>1</v>
      </c>
      <c r="AC1513" s="5">
        <f t="shared" si="395"/>
        <v>1</v>
      </c>
      <c r="AD1513" s="5">
        <f t="shared" si="396"/>
        <v>1</v>
      </c>
    </row>
    <row r="1514" spans="15:30" x14ac:dyDescent="0.2">
      <c r="O1514" s="6">
        <f t="shared" si="381"/>
        <v>152.08999999999565</v>
      </c>
      <c r="P1514" s="6">
        <f t="shared" si="382"/>
        <v>152.09999999999565</v>
      </c>
      <c r="Q1514" s="5">
        <f t="shared" si="383"/>
        <v>1.0004334340638028</v>
      </c>
      <c r="R1514" s="5">
        <f t="shared" si="384"/>
        <v>1.0004334340638028</v>
      </c>
      <c r="S1514" s="5">
        <f t="shared" si="385"/>
        <v>1.0036772450218139</v>
      </c>
      <c r="T1514" s="5">
        <f t="shared" si="386"/>
        <v>1.0061655859496463</v>
      </c>
      <c r="U1514" s="5">
        <f t="shared" si="387"/>
        <v>1.0061655859496463</v>
      </c>
      <c r="V1514" s="5">
        <f t="shared" si="388"/>
        <v>1.0061655859496463</v>
      </c>
      <c r="W1514" s="5">
        <f t="shared" si="389"/>
        <v>1.0061655859496463</v>
      </c>
      <c r="X1514" s="5">
        <f t="shared" si="390"/>
        <v>1</v>
      </c>
      <c r="Y1514" s="5">
        <f t="shared" si="391"/>
        <v>1.0004334340638028</v>
      </c>
      <c r="Z1514" s="5">
        <f t="shared" si="392"/>
        <v>1</v>
      </c>
      <c r="AA1514" s="5">
        <f t="shared" si="393"/>
        <v>1</v>
      </c>
      <c r="AB1514" s="5">
        <f t="shared" si="394"/>
        <v>1</v>
      </c>
      <c r="AC1514" s="5">
        <f t="shared" si="395"/>
        <v>1</v>
      </c>
      <c r="AD1514" s="5">
        <f t="shared" si="396"/>
        <v>1</v>
      </c>
    </row>
    <row r="1515" spans="15:30" x14ac:dyDescent="0.2">
      <c r="O1515" s="6">
        <f t="shared" si="381"/>
        <v>152.18999999999565</v>
      </c>
      <c r="P1515" s="6">
        <f t="shared" si="382"/>
        <v>152.19999999999564</v>
      </c>
      <c r="Q1515" s="5">
        <f t="shared" si="383"/>
        <v>1.0004161325560796</v>
      </c>
      <c r="R1515" s="5">
        <f t="shared" si="384"/>
        <v>1.0004161325560796</v>
      </c>
      <c r="S1515" s="5">
        <f t="shared" si="385"/>
        <v>1.0036289637169473</v>
      </c>
      <c r="T1515" s="5">
        <f t="shared" si="386"/>
        <v>1.0061051999577086</v>
      </c>
      <c r="U1515" s="5">
        <f t="shared" si="387"/>
        <v>1.0061051999577086</v>
      </c>
      <c r="V1515" s="5">
        <f t="shared" si="388"/>
        <v>1.0061051999577086</v>
      </c>
      <c r="W1515" s="5">
        <f t="shared" si="389"/>
        <v>1.0061051999577086</v>
      </c>
      <c r="X1515" s="5">
        <f t="shared" si="390"/>
        <v>1</v>
      </c>
      <c r="Y1515" s="5">
        <f t="shared" si="391"/>
        <v>1.0004161325560796</v>
      </c>
      <c r="Z1515" s="5">
        <f t="shared" si="392"/>
        <v>1</v>
      </c>
      <c r="AA1515" s="5">
        <f t="shared" si="393"/>
        <v>1</v>
      </c>
      <c r="AB1515" s="5">
        <f t="shared" si="394"/>
        <v>1</v>
      </c>
      <c r="AC1515" s="5">
        <f t="shared" si="395"/>
        <v>1</v>
      </c>
      <c r="AD1515" s="5">
        <f t="shared" si="396"/>
        <v>1</v>
      </c>
    </row>
    <row r="1516" spans="15:30" x14ac:dyDescent="0.2">
      <c r="O1516" s="6">
        <f t="shared" si="381"/>
        <v>152.28999999999564</v>
      </c>
      <c r="P1516" s="6">
        <f t="shared" si="382"/>
        <v>152.29999999999563</v>
      </c>
      <c r="Q1516" s="5">
        <f t="shared" si="383"/>
        <v>1.0003991946637092</v>
      </c>
      <c r="R1516" s="5">
        <f t="shared" si="384"/>
        <v>1.0003991946637092</v>
      </c>
      <c r="S1516" s="5">
        <f t="shared" si="385"/>
        <v>1.0035810345853549</v>
      </c>
      <c r="T1516" s="5">
        <f t="shared" si="386"/>
        <v>1.0060451531917582</v>
      </c>
      <c r="U1516" s="5">
        <f t="shared" si="387"/>
        <v>1.0060451531917582</v>
      </c>
      <c r="V1516" s="5">
        <f t="shared" si="388"/>
        <v>1.0060451531917582</v>
      </c>
      <c r="W1516" s="5">
        <f t="shared" si="389"/>
        <v>1.0060451531917582</v>
      </c>
      <c r="X1516" s="5">
        <f t="shared" si="390"/>
        <v>1</v>
      </c>
      <c r="Y1516" s="5">
        <f t="shared" si="391"/>
        <v>1.0003991946637092</v>
      </c>
      <c r="Z1516" s="5">
        <f t="shared" si="392"/>
        <v>1</v>
      </c>
      <c r="AA1516" s="5">
        <f t="shared" si="393"/>
        <v>1</v>
      </c>
      <c r="AB1516" s="5">
        <f t="shared" si="394"/>
        <v>1</v>
      </c>
      <c r="AC1516" s="5">
        <f t="shared" si="395"/>
        <v>1</v>
      </c>
      <c r="AD1516" s="5">
        <f t="shared" si="396"/>
        <v>1</v>
      </c>
    </row>
    <row r="1517" spans="15:30" x14ac:dyDescent="0.2">
      <c r="O1517" s="6">
        <f t="shared" si="381"/>
        <v>152.38999999999564</v>
      </c>
      <c r="P1517" s="6">
        <f t="shared" si="382"/>
        <v>152.39999999999563</v>
      </c>
      <c r="Q1517" s="5">
        <f t="shared" si="383"/>
        <v>1.0003826196603554</v>
      </c>
      <c r="R1517" s="5">
        <f t="shared" si="384"/>
        <v>1.0003826196603554</v>
      </c>
      <c r="S1517" s="5">
        <f t="shared" si="385"/>
        <v>1.0035334569088077</v>
      </c>
      <c r="T1517" s="5">
        <f t="shared" si="386"/>
        <v>1.0059854449567711</v>
      </c>
      <c r="U1517" s="5">
        <f t="shared" si="387"/>
        <v>1.0059854449567711</v>
      </c>
      <c r="V1517" s="5">
        <f t="shared" si="388"/>
        <v>1.0059854449567711</v>
      </c>
      <c r="W1517" s="5">
        <f t="shared" si="389"/>
        <v>1.0059854449567711</v>
      </c>
      <c r="X1517" s="5">
        <f t="shared" si="390"/>
        <v>1</v>
      </c>
      <c r="Y1517" s="5">
        <f t="shared" si="391"/>
        <v>1.0003826196603554</v>
      </c>
      <c r="Z1517" s="5">
        <f t="shared" si="392"/>
        <v>1</v>
      </c>
      <c r="AA1517" s="5">
        <f t="shared" si="393"/>
        <v>1</v>
      </c>
      <c r="AB1517" s="5">
        <f t="shared" si="394"/>
        <v>1</v>
      </c>
      <c r="AC1517" s="5">
        <f t="shared" si="395"/>
        <v>1</v>
      </c>
      <c r="AD1517" s="5">
        <f t="shared" si="396"/>
        <v>1</v>
      </c>
    </row>
    <row r="1518" spans="15:30" x14ac:dyDescent="0.2">
      <c r="O1518" s="6">
        <f t="shared" si="381"/>
        <v>152.48999999999563</v>
      </c>
      <c r="P1518" s="6">
        <f t="shared" si="382"/>
        <v>152.49999999999562</v>
      </c>
      <c r="Q1518" s="5">
        <f t="shared" si="383"/>
        <v>1.000366406821819</v>
      </c>
      <c r="R1518" s="5">
        <f t="shared" si="384"/>
        <v>1.000366406821819</v>
      </c>
      <c r="S1518" s="5">
        <f t="shared" si="385"/>
        <v>1.0034862299711618</v>
      </c>
      <c r="T1518" s="5">
        <f t="shared" si="386"/>
        <v>1.0059260745597203</v>
      </c>
      <c r="U1518" s="5">
        <f t="shared" si="387"/>
        <v>1.0059260745597203</v>
      </c>
      <c r="V1518" s="5">
        <f t="shared" si="388"/>
        <v>1.0059260745597203</v>
      </c>
      <c r="W1518" s="5">
        <f t="shared" si="389"/>
        <v>1.0059260745597203</v>
      </c>
      <c r="X1518" s="5">
        <f t="shared" si="390"/>
        <v>1</v>
      </c>
      <c r="Y1518" s="5">
        <f t="shared" si="391"/>
        <v>1.000366406821819</v>
      </c>
      <c r="Z1518" s="5">
        <f t="shared" si="392"/>
        <v>1</v>
      </c>
      <c r="AA1518" s="5">
        <f t="shared" si="393"/>
        <v>1</v>
      </c>
      <c r="AB1518" s="5">
        <f t="shared" si="394"/>
        <v>1</v>
      </c>
      <c r="AC1518" s="5">
        <f t="shared" si="395"/>
        <v>1</v>
      </c>
      <c r="AD1518" s="5">
        <f t="shared" si="396"/>
        <v>1</v>
      </c>
    </row>
    <row r="1519" spans="15:30" x14ac:dyDescent="0.2">
      <c r="O1519" s="6">
        <f t="shared" si="381"/>
        <v>152.58999999999563</v>
      </c>
      <c r="P1519" s="6">
        <f t="shared" si="382"/>
        <v>152.59999999999562</v>
      </c>
      <c r="Q1519" s="5">
        <f t="shared" si="383"/>
        <v>1.0003505554260326</v>
      </c>
      <c r="R1519" s="5">
        <f t="shared" si="384"/>
        <v>1.0003505554260326</v>
      </c>
      <c r="S1519" s="5">
        <f t="shared" si="385"/>
        <v>1.0034393530583494</v>
      </c>
      <c r="T1519" s="5">
        <f t="shared" si="386"/>
        <v>1.0058670413095674</v>
      </c>
      <c r="U1519" s="5">
        <f t="shared" si="387"/>
        <v>1.0058670413095674</v>
      </c>
      <c r="V1519" s="5">
        <f t="shared" si="388"/>
        <v>1.0058670413095674</v>
      </c>
      <c r="W1519" s="5">
        <f t="shared" si="389"/>
        <v>1.0058670413095674</v>
      </c>
      <c r="X1519" s="5">
        <f t="shared" si="390"/>
        <v>1</v>
      </c>
      <c r="Y1519" s="5">
        <f t="shared" si="391"/>
        <v>1.0003505554260326</v>
      </c>
      <c r="Z1519" s="5">
        <f t="shared" si="392"/>
        <v>1</v>
      </c>
      <c r="AA1519" s="5">
        <f t="shared" si="393"/>
        <v>1</v>
      </c>
      <c r="AB1519" s="5">
        <f t="shared" si="394"/>
        <v>1</v>
      </c>
      <c r="AC1519" s="5">
        <f t="shared" si="395"/>
        <v>1</v>
      </c>
      <c r="AD1519" s="5">
        <f t="shared" si="396"/>
        <v>1</v>
      </c>
    </row>
    <row r="1520" spans="15:30" x14ac:dyDescent="0.2">
      <c r="O1520" s="6">
        <f t="shared" si="381"/>
        <v>152.68999999999562</v>
      </c>
      <c r="P1520" s="6">
        <f t="shared" si="382"/>
        <v>152.69999999999561</v>
      </c>
      <c r="Q1520" s="5">
        <f t="shared" si="383"/>
        <v>1.0003350647530502</v>
      </c>
      <c r="R1520" s="5">
        <f t="shared" si="384"/>
        <v>1.0003350647530502</v>
      </c>
      <c r="S1520" s="5">
        <f t="shared" si="385"/>
        <v>1.0033928254583735</v>
      </c>
      <c r="T1520" s="5">
        <f t="shared" si="386"/>
        <v>1.0058083445172565</v>
      </c>
      <c r="U1520" s="5">
        <f t="shared" si="387"/>
        <v>1.0058083445172565</v>
      </c>
      <c r="V1520" s="5">
        <f t="shared" si="388"/>
        <v>1.0058083445172565</v>
      </c>
      <c r="W1520" s="5">
        <f t="shared" si="389"/>
        <v>1.0058083445172565</v>
      </c>
      <c r="X1520" s="5">
        <f t="shared" si="390"/>
        <v>1</v>
      </c>
      <c r="Y1520" s="5">
        <f t="shared" si="391"/>
        <v>1.0003350647530502</v>
      </c>
      <c r="Z1520" s="5">
        <f t="shared" si="392"/>
        <v>1</v>
      </c>
      <c r="AA1520" s="5">
        <f t="shared" si="393"/>
        <v>1</v>
      </c>
      <c r="AB1520" s="5">
        <f t="shared" si="394"/>
        <v>1</v>
      </c>
      <c r="AC1520" s="5">
        <f t="shared" si="395"/>
        <v>1</v>
      </c>
      <c r="AD1520" s="5">
        <f t="shared" si="396"/>
        <v>1</v>
      </c>
    </row>
    <row r="1521" spans="15:30" x14ac:dyDescent="0.2">
      <c r="O1521" s="6">
        <f t="shared" si="381"/>
        <v>152.78999999999562</v>
      </c>
      <c r="P1521" s="6">
        <f t="shared" si="382"/>
        <v>152.79999999999561</v>
      </c>
      <c r="Q1521" s="5">
        <f t="shared" si="383"/>
        <v>1.0003199340850419</v>
      </c>
      <c r="R1521" s="5">
        <f t="shared" si="384"/>
        <v>1.0003199340850419</v>
      </c>
      <c r="S1521" s="5">
        <f t="shared" si="385"/>
        <v>1.0033466464612986</v>
      </c>
      <c r="T1521" s="5">
        <f t="shared" si="386"/>
        <v>1.0057499834957073</v>
      </c>
      <c r="U1521" s="5">
        <f t="shared" si="387"/>
        <v>1.0057499834957073</v>
      </c>
      <c r="V1521" s="5">
        <f t="shared" si="388"/>
        <v>1.0057499834957073</v>
      </c>
      <c r="W1521" s="5">
        <f t="shared" si="389"/>
        <v>1.0057499834957073</v>
      </c>
      <c r="X1521" s="5">
        <f t="shared" si="390"/>
        <v>1</v>
      </c>
      <c r="Y1521" s="5">
        <f t="shared" si="391"/>
        <v>1.0003199340850419</v>
      </c>
      <c r="Z1521" s="5">
        <f t="shared" si="392"/>
        <v>1</v>
      </c>
      <c r="AA1521" s="5">
        <f t="shared" si="393"/>
        <v>1</v>
      </c>
      <c r="AB1521" s="5">
        <f t="shared" si="394"/>
        <v>1</v>
      </c>
      <c r="AC1521" s="5">
        <f t="shared" si="395"/>
        <v>1</v>
      </c>
      <c r="AD1521" s="5">
        <f t="shared" si="396"/>
        <v>1</v>
      </c>
    </row>
    <row r="1522" spans="15:30" x14ac:dyDescent="0.2">
      <c r="O1522" s="6">
        <f t="shared" si="381"/>
        <v>152.88999999999561</v>
      </c>
      <c r="P1522" s="6">
        <f t="shared" si="382"/>
        <v>152.8999999999956</v>
      </c>
      <c r="Q1522" s="5">
        <f t="shared" si="383"/>
        <v>1.000305162706284</v>
      </c>
      <c r="R1522" s="5">
        <f t="shared" si="384"/>
        <v>1.000305162706284</v>
      </c>
      <c r="S1522" s="5">
        <f t="shared" si="385"/>
        <v>1.003300815359244</v>
      </c>
      <c r="T1522" s="5">
        <f t="shared" si="386"/>
        <v>1.0056919575598069</v>
      </c>
      <c r="U1522" s="5">
        <f t="shared" si="387"/>
        <v>1.0056919575598069</v>
      </c>
      <c r="V1522" s="5">
        <f t="shared" si="388"/>
        <v>1.0056919575598069</v>
      </c>
      <c r="W1522" s="5">
        <f t="shared" si="389"/>
        <v>1.0056919575598069</v>
      </c>
      <c r="X1522" s="5">
        <f t="shared" si="390"/>
        <v>1</v>
      </c>
      <c r="Y1522" s="5">
        <f t="shared" si="391"/>
        <v>1.000305162706284</v>
      </c>
      <c r="Z1522" s="5">
        <f t="shared" si="392"/>
        <v>1</v>
      </c>
      <c r="AA1522" s="5">
        <f t="shared" si="393"/>
        <v>1</v>
      </c>
      <c r="AB1522" s="5">
        <f t="shared" si="394"/>
        <v>1</v>
      </c>
      <c r="AC1522" s="5">
        <f t="shared" si="395"/>
        <v>1</v>
      </c>
      <c r="AD1522" s="5">
        <f t="shared" si="396"/>
        <v>1</v>
      </c>
    </row>
    <row r="1523" spans="15:30" x14ac:dyDescent="0.2">
      <c r="O1523" s="6">
        <f t="shared" si="381"/>
        <v>152.9899999999956</v>
      </c>
      <c r="P1523" s="6">
        <f t="shared" si="382"/>
        <v>152.99999999999559</v>
      </c>
      <c r="Q1523" s="5">
        <f t="shared" si="383"/>
        <v>1.000290749903153</v>
      </c>
      <c r="R1523" s="5">
        <f t="shared" si="384"/>
        <v>1.000290749903153</v>
      </c>
      <c r="S1523" s="5">
        <f t="shared" si="385"/>
        <v>1.0032553314463764</v>
      </c>
      <c r="T1523" s="5">
        <f t="shared" si="386"/>
        <v>1.0056342660264044</v>
      </c>
      <c r="U1523" s="5">
        <f t="shared" si="387"/>
        <v>1.0056342660264044</v>
      </c>
      <c r="V1523" s="5">
        <f t="shared" si="388"/>
        <v>1.0056342660264044</v>
      </c>
      <c r="W1523" s="5">
        <f t="shared" si="389"/>
        <v>1.0056342660264044</v>
      </c>
      <c r="X1523" s="5">
        <f t="shared" si="390"/>
        <v>1</v>
      </c>
      <c r="Y1523" s="5">
        <f t="shared" si="391"/>
        <v>1.000290749903153</v>
      </c>
      <c r="Z1523" s="5">
        <f t="shared" si="392"/>
        <v>1</v>
      </c>
      <c r="AA1523" s="5">
        <f t="shared" si="393"/>
        <v>1</v>
      </c>
      <c r="AB1523" s="5">
        <f t="shared" si="394"/>
        <v>1</v>
      </c>
      <c r="AC1523" s="5">
        <f t="shared" si="395"/>
        <v>1</v>
      </c>
      <c r="AD1523" s="5">
        <f t="shared" si="396"/>
        <v>1</v>
      </c>
    </row>
    <row r="1524" spans="15:30" x14ac:dyDescent="0.2">
      <c r="O1524" s="6">
        <f t="shared" si="381"/>
        <v>153.0899999999956</v>
      </c>
      <c r="P1524" s="6">
        <f t="shared" si="382"/>
        <v>153.09999999999559</v>
      </c>
      <c r="Q1524" s="5">
        <f t="shared" si="383"/>
        <v>1.0002766949641178</v>
      </c>
      <c r="R1524" s="5">
        <f t="shared" si="384"/>
        <v>1.0002766949641178</v>
      </c>
      <c r="S1524" s="5">
        <f t="shared" si="385"/>
        <v>1.0032101940189029</v>
      </c>
      <c r="T1524" s="5">
        <f t="shared" si="386"/>
        <v>1.0055769082143022</v>
      </c>
      <c r="U1524" s="5">
        <f t="shared" si="387"/>
        <v>1.0055769082143022</v>
      </c>
      <c r="V1524" s="5">
        <f t="shared" si="388"/>
        <v>1.0055769082143022</v>
      </c>
      <c r="W1524" s="5">
        <f t="shared" si="389"/>
        <v>1.0055769082143022</v>
      </c>
      <c r="X1524" s="5">
        <f t="shared" si="390"/>
        <v>1</v>
      </c>
      <c r="Y1524" s="5">
        <f t="shared" si="391"/>
        <v>1.0002766949641178</v>
      </c>
      <c r="Z1524" s="5">
        <f t="shared" si="392"/>
        <v>1</v>
      </c>
      <c r="AA1524" s="5">
        <f t="shared" si="393"/>
        <v>1</v>
      </c>
      <c r="AB1524" s="5">
        <f t="shared" si="394"/>
        <v>1</v>
      </c>
      <c r="AC1524" s="5">
        <f t="shared" si="395"/>
        <v>1</v>
      </c>
      <c r="AD1524" s="5">
        <f t="shared" si="396"/>
        <v>1</v>
      </c>
    </row>
    <row r="1525" spans="15:30" x14ac:dyDescent="0.2">
      <c r="O1525" s="6">
        <f t="shared" si="381"/>
        <v>153.18999999999559</v>
      </c>
      <c r="P1525" s="6">
        <f t="shared" si="382"/>
        <v>153.19999999999558</v>
      </c>
      <c r="Q1525" s="5">
        <f t="shared" si="383"/>
        <v>1.0002629971797308</v>
      </c>
      <c r="R1525" s="5">
        <f t="shared" si="384"/>
        <v>1.0002629971797308</v>
      </c>
      <c r="S1525" s="5">
        <f t="shared" si="385"/>
        <v>1.0031654023750631</v>
      </c>
      <c r="T1525" s="5">
        <f t="shared" si="386"/>
        <v>1.0055198834442505</v>
      </c>
      <c r="U1525" s="5">
        <f t="shared" si="387"/>
        <v>1.0055198834442505</v>
      </c>
      <c r="V1525" s="5">
        <f t="shared" si="388"/>
        <v>1.0055198834442505</v>
      </c>
      <c r="W1525" s="5">
        <f t="shared" si="389"/>
        <v>1.0055198834442505</v>
      </c>
      <c r="X1525" s="5">
        <f t="shared" si="390"/>
        <v>1</v>
      </c>
      <c r="Y1525" s="5">
        <f t="shared" si="391"/>
        <v>1.0002629971797308</v>
      </c>
      <c r="Z1525" s="5">
        <f t="shared" si="392"/>
        <v>1</v>
      </c>
      <c r="AA1525" s="5">
        <f t="shared" si="393"/>
        <v>1</v>
      </c>
      <c r="AB1525" s="5">
        <f t="shared" si="394"/>
        <v>1</v>
      </c>
      <c r="AC1525" s="5">
        <f t="shared" si="395"/>
        <v>1</v>
      </c>
      <c r="AD1525" s="5">
        <f t="shared" si="396"/>
        <v>1</v>
      </c>
    </row>
    <row r="1526" spans="15:30" x14ac:dyDescent="0.2">
      <c r="O1526" s="6">
        <f t="shared" si="381"/>
        <v>153.28999999999559</v>
      </c>
      <c r="P1526" s="6">
        <f t="shared" si="382"/>
        <v>153.29999999999558</v>
      </c>
      <c r="Q1526" s="5">
        <f t="shared" si="383"/>
        <v>1.0002496558426222</v>
      </c>
      <c r="R1526" s="5">
        <f t="shared" si="384"/>
        <v>1.0002496558426222</v>
      </c>
      <c r="S1526" s="5">
        <f t="shared" si="385"/>
        <v>1.0031209558151222</v>
      </c>
      <c r="T1526" s="5">
        <f t="shared" si="386"/>
        <v>1.0054631910389398</v>
      </c>
      <c r="U1526" s="5">
        <f t="shared" si="387"/>
        <v>1.0054631910389398</v>
      </c>
      <c r="V1526" s="5">
        <f t="shared" si="388"/>
        <v>1.0054631910389398</v>
      </c>
      <c r="W1526" s="5">
        <f t="shared" si="389"/>
        <v>1.0054631910389398</v>
      </c>
      <c r="X1526" s="5">
        <f t="shared" si="390"/>
        <v>1</v>
      </c>
      <c r="Y1526" s="5">
        <f t="shared" si="391"/>
        <v>1.0002496558426222</v>
      </c>
      <c r="Z1526" s="5">
        <f t="shared" si="392"/>
        <v>1</v>
      </c>
      <c r="AA1526" s="5">
        <f t="shared" si="393"/>
        <v>1</v>
      </c>
      <c r="AB1526" s="5">
        <f t="shared" si="394"/>
        <v>1</v>
      </c>
      <c r="AC1526" s="5">
        <f t="shared" si="395"/>
        <v>1</v>
      </c>
      <c r="AD1526" s="5">
        <f t="shared" si="396"/>
        <v>1</v>
      </c>
    </row>
    <row r="1527" spans="15:30" x14ac:dyDescent="0.2">
      <c r="O1527" s="6">
        <f t="shared" si="381"/>
        <v>153.38999999999558</v>
      </c>
      <c r="P1527" s="6">
        <f t="shared" si="382"/>
        <v>153.39999999999557</v>
      </c>
      <c r="Q1527" s="5">
        <f t="shared" si="383"/>
        <v>1.0002366702474912</v>
      </c>
      <c r="R1527" s="5">
        <f t="shared" si="384"/>
        <v>1.0002366702474912</v>
      </c>
      <c r="S1527" s="5">
        <f t="shared" si="385"/>
        <v>1.0030768536413639</v>
      </c>
      <c r="T1527" s="5">
        <f t="shared" si="386"/>
        <v>1.0054068303229939</v>
      </c>
      <c r="U1527" s="5">
        <f t="shared" si="387"/>
        <v>1.0054068303229939</v>
      </c>
      <c r="V1527" s="5">
        <f t="shared" si="388"/>
        <v>1.0054068303229939</v>
      </c>
      <c r="W1527" s="5">
        <f t="shared" si="389"/>
        <v>1.0054068303229939</v>
      </c>
      <c r="X1527" s="5">
        <f t="shared" si="390"/>
        <v>1</v>
      </c>
      <c r="Y1527" s="5">
        <f t="shared" si="391"/>
        <v>1.0002366702474912</v>
      </c>
      <c r="Z1527" s="5">
        <f t="shared" si="392"/>
        <v>1</v>
      </c>
      <c r="AA1527" s="5">
        <f t="shared" si="393"/>
        <v>1</v>
      </c>
      <c r="AB1527" s="5">
        <f t="shared" si="394"/>
        <v>1</v>
      </c>
      <c r="AC1527" s="5">
        <f t="shared" si="395"/>
        <v>1</v>
      </c>
      <c r="AD1527" s="5">
        <f t="shared" si="396"/>
        <v>1</v>
      </c>
    </row>
    <row r="1528" spans="15:30" x14ac:dyDescent="0.2">
      <c r="O1528" s="6">
        <f t="shared" si="381"/>
        <v>153.48999999999558</v>
      </c>
      <c r="P1528" s="6">
        <f t="shared" si="382"/>
        <v>153.49999999999557</v>
      </c>
      <c r="Q1528" s="5">
        <f t="shared" si="383"/>
        <v>1.0002240396910991</v>
      </c>
      <c r="R1528" s="5">
        <f t="shared" si="384"/>
        <v>1.0002240396910991</v>
      </c>
      <c r="S1528" s="5">
        <f t="shared" si="385"/>
        <v>1.0030330951580821</v>
      </c>
      <c r="T1528" s="5">
        <f t="shared" si="386"/>
        <v>1.0053508006229634</v>
      </c>
      <c r="U1528" s="5">
        <f t="shared" si="387"/>
        <v>1.0053508006229634</v>
      </c>
      <c r="V1528" s="5">
        <f t="shared" si="388"/>
        <v>1.0053508006229634</v>
      </c>
      <c r="W1528" s="5">
        <f t="shared" si="389"/>
        <v>1.0053508006229634</v>
      </c>
      <c r="X1528" s="5">
        <f t="shared" si="390"/>
        <v>1</v>
      </c>
      <c r="Y1528" s="5">
        <f t="shared" si="391"/>
        <v>1.0002240396910991</v>
      </c>
      <c r="Z1528" s="5">
        <f t="shared" si="392"/>
        <v>1</v>
      </c>
      <c r="AA1528" s="5">
        <f t="shared" si="393"/>
        <v>1</v>
      </c>
      <c r="AB1528" s="5">
        <f t="shared" si="394"/>
        <v>1</v>
      </c>
      <c r="AC1528" s="5">
        <f t="shared" si="395"/>
        <v>1</v>
      </c>
      <c r="AD1528" s="5">
        <f t="shared" si="396"/>
        <v>1</v>
      </c>
    </row>
    <row r="1529" spans="15:30" x14ac:dyDescent="0.2">
      <c r="O1529" s="6">
        <f t="shared" si="381"/>
        <v>153.58999999999557</v>
      </c>
      <c r="P1529" s="6">
        <f t="shared" si="382"/>
        <v>153.59999999999556</v>
      </c>
      <c r="Q1529" s="5">
        <f t="shared" si="383"/>
        <v>1.0002117634722612</v>
      </c>
      <c r="R1529" s="5">
        <f t="shared" si="384"/>
        <v>1.0002117634722612</v>
      </c>
      <c r="S1529" s="5">
        <f t="shared" si="385"/>
        <v>1.0029896796715758</v>
      </c>
      <c r="T1529" s="5">
        <f t="shared" si="386"/>
        <v>1.0052951012673184</v>
      </c>
      <c r="U1529" s="5">
        <f t="shared" si="387"/>
        <v>1.0052951012673184</v>
      </c>
      <c r="V1529" s="5">
        <f t="shared" si="388"/>
        <v>1.0052951012673184</v>
      </c>
      <c r="W1529" s="5">
        <f t="shared" si="389"/>
        <v>1.0052951012673184</v>
      </c>
      <c r="X1529" s="5">
        <f t="shared" si="390"/>
        <v>1</v>
      </c>
      <c r="Y1529" s="5">
        <f t="shared" si="391"/>
        <v>1.0002117634722612</v>
      </c>
      <c r="Z1529" s="5">
        <f t="shared" si="392"/>
        <v>1</v>
      </c>
      <c r="AA1529" s="5">
        <f t="shared" si="393"/>
        <v>1</v>
      </c>
      <c r="AB1529" s="5">
        <f t="shared" si="394"/>
        <v>1</v>
      </c>
      <c r="AC1529" s="5">
        <f t="shared" si="395"/>
        <v>1</v>
      </c>
      <c r="AD1529" s="5">
        <f t="shared" si="396"/>
        <v>1</v>
      </c>
    </row>
    <row r="1530" spans="15:30" x14ac:dyDescent="0.2">
      <c r="O1530" s="6">
        <f t="shared" si="381"/>
        <v>153.68999999999556</v>
      </c>
      <c r="P1530" s="6">
        <f t="shared" si="382"/>
        <v>153.69999999999555</v>
      </c>
      <c r="Q1530" s="5">
        <f t="shared" si="383"/>
        <v>1.0001998408918407</v>
      </c>
      <c r="R1530" s="5">
        <f t="shared" si="384"/>
        <v>1.0001998408918407</v>
      </c>
      <c r="S1530" s="5">
        <f t="shared" si="385"/>
        <v>1.0029466064901396</v>
      </c>
      <c r="T1530" s="5">
        <f t="shared" si="386"/>
        <v>1.0052397315864423</v>
      </c>
      <c r="U1530" s="5">
        <f t="shared" si="387"/>
        <v>1.0052397315864423</v>
      </c>
      <c r="V1530" s="5">
        <f t="shared" si="388"/>
        <v>1.0052397315864423</v>
      </c>
      <c r="W1530" s="5">
        <f t="shared" si="389"/>
        <v>1.0052397315864423</v>
      </c>
      <c r="X1530" s="5">
        <f t="shared" si="390"/>
        <v>1</v>
      </c>
      <c r="Y1530" s="5">
        <f t="shared" si="391"/>
        <v>1.0001998408918407</v>
      </c>
      <c r="Z1530" s="5">
        <f t="shared" si="392"/>
        <v>1</v>
      </c>
      <c r="AA1530" s="5">
        <f t="shared" si="393"/>
        <v>1</v>
      </c>
      <c r="AB1530" s="5">
        <f t="shared" si="394"/>
        <v>1</v>
      </c>
      <c r="AC1530" s="5">
        <f t="shared" si="395"/>
        <v>1</v>
      </c>
      <c r="AD1530" s="5">
        <f t="shared" si="396"/>
        <v>1</v>
      </c>
    </row>
    <row r="1531" spans="15:30" x14ac:dyDescent="0.2">
      <c r="O1531" s="6">
        <f t="shared" si="381"/>
        <v>153.78999999999556</v>
      </c>
      <c r="P1531" s="6">
        <f t="shared" si="382"/>
        <v>153.79999999999555</v>
      </c>
      <c r="Q1531" s="5">
        <f t="shared" si="383"/>
        <v>1.0001882712527399</v>
      </c>
      <c r="R1531" s="5">
        <f t="shared" si="384"/>
        <v>1.0001882712527399</v>
      </c>
      <c r="S1531" s="5">
        <f t="shared" si="385"/>
        <v>1.0029038749240584</v>
      </c>
      <c r="T1531" s="5">
        <f t="shared" si="386"/>
        <v>1.0051846909126245</v>
      </c>
      <c r="U1531" s="5">
        <f t="shared" si="387"/>
        <v>1.0051846909126245</v>
      </c>
      <c r="V1531" s="5">
        <f t="shared" si="388"/>
        <v>1.0051846909126245</v>
      </c>
      <c r="W1531" s="5">
        <f t="shared" si="389"/>
        <v>1.0051846909126245</v>
      </c>
      <c r="X1531" s="5">
        <f t="shared" si="390"/>
        <v>1</v>
      </c>
      <c r="Y1531" s="5">
        <f t="shared" si="391"/>
        <v>1.0001882712527399</v>
      </c>
      <c r="Z1531" s="5">
        <f t="shared" si="392"/>
        <v>1</v>
      </c>
      <c r="AA1531" s="5">
        <f t="shared" si="393"/>
        <v>1</v>
      </c>
      <c r="AB1531" s="5">
        <f t="shared" si="394"/>
        <v>1</v>
      </c>
      <c r="AC1531" s="5">
        <f t="shared" si="395"/>
        <v>1</v>
      </c>
      <c r="AD1531" s="5">
        <f t="shared" si="396"/>
        <v>1</v>
      </c>
    </row>
    <row r="1532" spans="15:30" x14ac:dyDescent="0.2">
      <c r="O1532" s="6">
        <f t="shared" si="381"/>
        <v>153.88999999999555</v>
      </c>
      <c r="P1532" s="6">
        <f t="shared" si="382"/>
        <v>153.89999999999554</v>
      </c>
      <c r="Q1532" s="5">
        <f t="shared" si="383"/>
        <v>1.0001770538598937</v>
      </c>
      <c r="R1532" s="5">
        <f t="shared" si="384"/>
        <v>1.0001770538598937</v>
      </c>
      <c r="S1532" s="5">
        <f t="shared" si="385"/>
        <v>1.0028614842855992</v>
      </c>
      <c r="T1532" s="5">
        <f t="shared" si="386"/>
        <v>1.0051299785800543</v>
      </c>
      <c r="U1532" s="5">
        <f t="shared" si="387"/>
        <v>1.0051299785800543</v>
      </c>
      <c r="V1532" s="5">
        <f t="shared" si="388"/>
        <v>1.0051299785800543</v>
      </c>
      <c r="W1532" s="5">
        <f t="shared" si="389"/>
        <v>1.0051299785800543</v>
      </c>
      <c r="X1532" s="5">
        <f t="shared" si="390"/>
        <v>1</v>
      </c>
      <c r="Y1532" s="5">
        <f t="shared" si="391"/>
        <v>1.0001770538598937</v>
      </c>
      <c r="Z1532" s="5">
        <f t="shared" si="392"/>
        <v>1</v>
      </c>
      <c r="AA1532" s="5">
        <f t="shared" si="393"/>
        <v>1</v>
      </c>
      <c r="AB1532" s="5">
        <f t="shared" si="394"/>
        <v>1</v>
      </c>
      <c r="AC1532" s="5">
        <f t="shared" si="395"/>
        <v>1</v>
      </c>
      <c r="AD1532" s="5">
        <f t="shared" si="396"/>
        <v>1</v>
      </c>
    </row>
    <row r="1533" spans="15:30" x14ac:dyDescent="0.2">
      <c r="O1533" s="6">
        <f t="shared" si="381"/>
        <v>153.98999999999555</v>
      </c>
      <c r="P1533" s="6">
        <f t="shared" si="382"/>
        <v>153.99999999999554</v>
      </c>
      <c r="Q1533" s="5">
        <f t="shared" si="383"/>
        <v>1.0001661880202619</v>
      </c>
      <c r="R1533" s="5">
        <f t="shared" si="384"/>
        <v>1.0001661880202619</v>
      </c>
      <c r="S1533" s="5">
        <f t="shared" si="385"/>
        <v>1.0028194338890044</v>
      </c>
      <c r="T1533" s="5">
        <f t="shared" si="386"/>
        <v>1.005075593924813</v>
      </c>
      <c r="U1533" s="5">
        <f t="shared" si="387"/>
        <v>1.005075593924813</v>
      </c>
      <c r="V1533" s="5">
        <f t="shared" si="388"/>
        <v>1.005075593924813</v>
      </c>
      <c r="W1533" s="5">
        <f t="shared" si="389"/>
        <v>1.005075593924813</v>
      </c>
      <c r="X1533" s="5">
        <f t="shared" si="390"/>
        <v>1</v>
      </c>
      <c r="Y1533" s="5">
        <f t="shared" si="391"/>
        <v>1.0001661880202619</v>
      </c>
      <c r="Z1533" s="5">
        <f t="shared" si="392"/>
        <v>1</v>
      </c>
      <c r="AA1533" s="5">
        <f t="shared" si="393"/>
        <v>1</v>
      </c>
      <c r="AB1533" s="5">
        <f t="shared" si="394"/>
        <v>1</v>
      </c>
      <c r="AC1533" s="5">
        <f t="shared" si="395"/>
        <v>1</v>
      </c>
      <c r="AD1533" s="5">
        <f t="shared" si="396"/>
        <v>1</v>
      </c>
    </row>
    <row r="1534" spans="15:30" x14ac:dyDescent="0.2">
      <c r="O1534" s="6">
        <f t="shared" si="381"/>
        <v>154.08999999999554</v>
      </c>
      <c r="P1534" s="6">
        <f t="shared" si="382"/>
        <v>154.09999999999553</v>
      </c>
      <c r="Q1534" s="5">
        <f t="shared" si="383"/>
        <v>1.0001556730428218</v>
      </c>
      <c r="R1534" s="5">
        <f t="shared" si="384"/>
        <v>1.0001556730428218</v>
      </c>
      <c r="S1534" s="5">
        <f t="shared" si="385"/>
        <v>1.0027777230504853</v>
      </c>
      <c r="T1534" s="5">
        <f t="shared" si="386"/>
        <v>1.0050215362848687</v>
      </c>
      <c r="U1534" s="5">
        <f t="shared" si="387"/>
        <v>1.0050215362848687</v>
      </c>
      <c r="V1534" s="5">
        <f t="shared" si="388"/>
        <v>1.0050215362848687</v>
      </c>
      <c r="W1534" s="5">
        <f t="shared" si="389"/>
        <v>1.0050215362848687</v>
      </c>
      <c r="X1534" s="5">
        <f t="shared" si="390"/>
        <v>1</v>
      </c>
      <c r="Y1534" s="5">
        <f t="shared" si="391"/>
        <v>1.0001556730428218</v>
      </c>
      <c r="Z1534" s="5">
        <f t="shared" si="392"/>
        <v>1</v>
      </c>
      <c r="AA1534" s="5">
        <f t="shared" si="393"/>
        <v>1</v>
      </c>
      <c r="AB1534" s="5">
        <f t="shared" si="394"/>
        <v>1</v>
      </c>
      <c r="AC1534" s="5">
        <f t="shared" si="395"/>
        <v>1</v>
      </c>
      <c r="AD1534" s="5">
        <f t="shared" si="396"/>
        <v>1</v>
      </c>
    </row>
    <row r="1535" spans="15:30" x14ac:dyDescent="0.2">
      <c r="O1535" s="6">
        <f t="shared" si="381"/>
        <v>154.18999999999554</v>
      </c>
      <c r="P1535" s="6">
        <f t="shared" si="382"/>
        <v>154.19999999999553</v>
      </c>
      <c r="Q1535" s="5">
        <f t="shared" si="383"/>
        <v>1.000145508238562</v>
      </c>
      <c r="R1535" s="5">
        <f t="shared" si="384"/>
        <v>1.000145508238562</v>
      </c>
      <c r="S1535" s="5">
        <f t="shared" si="385"/>
        <v>1.0027363510882144</v>
      </c>
      <c r="T1535" s="5">
        <f t="shared" si="386"/>
        <v>1.0049678050000688</v>
      </c>
      <c r="U1535" s="5">
        <f t="shared" si="387"/>
        <v>1.0049678050000688</v>
      </c>
      <c r="V1535" s="5">
        <f t="shared" si="388"/>
        <v>1.0049678050000688</v>
      </c>
      <c r="W1535" s="5">
        <f t="shared" si="389"/>
        <v>1.0049678050000688</v>
      </c>
      <c r="X1535" s="5">
        <f t="shared" si="390"/>
        <v>1</v>
      </c>
      <c r="Y1535" s="5">
        <f t="shared" si="391"/>
        <v>1.000145508238562</v>
      </c>
      <c r="Z1535" s="5">
        <f t="shared" si="392"/>
        <v>1</v>
      </c>
      <c r="AA1535" s="5">
        <f t="shared" si="393"/>
        <v>1</v>
      </c>
      <c r="AB1535" s="5">
        <f t="shared" si="394"/>
        <v>1</v>
      </c>
      <c r="AC1535" s="5">
        <f t="shared" si="395"/>
        <v>1</v>
      </c>
      <c r="AD1535" s="5">
        <f t="shared" si="396"/>
        <v>1</v>
      </c>
    </row>
    <row r="1536" spans="15:30" x14ac:dyDescent="0.2">
      <c r="O1536" s="6">
        <f t="shared" si="381"/>
        <v>154.28999999999553</v>
      </c>
      <c r="P1536" s="6">
        <f t="shared" si="382"/>
        <v>154.29999999999552</v>
      </c>
      <c r="Q1536" s="5">
        <f t="shared" si="383"/>
        <v>1.0001356929204732</v>
      </c>
      <c r="R1536" s="5">
        <f t="shared" si="384"/>
        <v>1.0001356929204732</v>
      </c>
      <c r="S1536" s="5">
        <f t="shared" si="385"/>
        <v>1.0026953173223179</v>
      </c>
      <c r="T1536" s="5">
        <f t="shared" si="386"/>
        <v>1.0049143994121335</v>
      </c>
      <c r="U1536" s="5">
        <f t="shared" si="387"/>
        <v>1.0049143994121335</v>
      </c>
      <c r="V1536" s="5">
        <f t="shared" si="388"/>
        <v>1.0049143994121335</v>
      </c>
      <c r="W1536" s="5">
        <f t="shared" si="389"/>
        <v>1.0049143994121335</v>
      </c>
      <c r="X1536" s="5">
        <f t="shared" si="390"/>
        <v>1</v>
      </c>
      <c r="Y1536" s="5">
        <f t="shared" si="391"/>
        <v>1.0001356929204732</v>
      </c>
      <c r="Z1536" s="5">
        <f t="shared" si="392"/>
        <v>1</v>
      </c>
      <c r="AA1536" s="5">
        <f t="shared" si="393"/>
        <v>1</v>
      </c>
      <c r="AB1536" s="5">
        <f t="shared" si="394"/>
        <v>1</v>
      </c>
      <c r="AC1536" s="5">
        <f t="shared" si="395"/>
        <v>1</v>
      </c>
      <c r="AD1536" s="5">
        <f t="shared" si="396"/>
        <v>1</v>
      </c>
    </row>
    <row r="1537" spans="15:30" x14ac:dyDescent="0.2">
      <c r="O1537" s="6">
        <f t="shared" si="381"/>
        <v>154.38999999999552</v>
      </c>
      <c r="P1537" s="6">
        <f t="shared" si="382"/>
        <v>154.39999999999552</v>
      </c>
      <c r="Q1537" s="5">
        <f t="shared" si="383"/>
        <v>1.0001262264035433</v>
      </c>
      <c r="R1537" s="5">
        <f t="shared" si="384"/>
        <v>1.0001262264035433</v>
      </c>
      <c r="S1537" s="5">
        <f t="shared" si="385"/>
        <v>1.0026546210748706</v>
      </c>
      <c r="T1537" s="5">
        <f t="shared" si="386"/>
        <v>1.0048613188646491</v>
      </c>
      <c r="U1537" s="5">
        <f t="shared" si="387"/>
        <v>1.0048613188646491</v>
      </c>
      <c r="V1537" s="5">
        <f t="shared" si="388"/>
        <v>1.0048613188646491</v>
      </c>
      <c r="W1537" s="5">
        <f t="shared" si="389"/>
        <v>1.0048613188646491</v>
      </c>
      <c r="X1537" s="5">
        <f t="shared" si="390"/>
        <v>1</v>
      </c>
      <c r="Y1537" s="5">
        <f t="shared" si="391"/>
        <v>1.0001262264035433</v>
      </c>
      <c r="Z1537" s="5">
        <f t="shared" si="392"/>
        <v>1</v>
      </c>
      <c r="AA1537" s="5">
        <f t="shared" si="393"/>
        <v>1</v>
      </c>
      <c r="AB1537" s="5">
        <f t="shared" si="394"/>
        <v>1</v>
      </c>
      <c r="AC1537" s="5">
        <f t="shared" si="395"/>
        <v>1</v>
      </c>
      <c r="AD1537" s="5">
        <f t="shared" si="396"/>
        <v>1</v>
      </c>
    </row>
    <row r="1538" spans="15:30" x14ac:dyDescent="0.2">
      <c r="O1538" s="6">
        <f t="shared" si="381"/>
        <v>154.48999999999552</v>
      </c>
      <c r="P1538" s="6">
        <f t="shared" si="382"/>
        <v>154.49999999999551</v>
      </c>
      <c r="Q1538" s="5">
        <f t="shared" si="383"/>
        <v>1.0001171080047484</v>
      </c>
      <c r="R1538" s="5">
        <f t="shared" si="384"/>
        <v>1.0001171080047484</v>
      </c>
      <c r="S1538" s="5">
        <f t="shared" si="385"/>
        <v>1.0026142616698872</v>
      </c>
      <c r="T1538" s="5">
        <f t="shared" si="386"/>
        <v>1.0048085627030618</v>
      </c>
      <c r="U1538" s="5">
        <f t="shared" si="387"/>
        <v>1.0048085627030618</v>
      </c>
      <c r="V1538" s="5">
        <f t="shared" si="388"/>
        <v>1.0048085627030618</v>
      </c>
      <c r="W1538" s="5">
        <f t="shared" si="389"/>
        <v>1.0048085627030618</v>
      </c>
      <c r="X1538" s="5">
        <f t="shared" si="390"/>
        <v>1</v>
      </c>
      <c r="Y1538" s="5">
        <f t="shared" si="391"/>
        <v>1.0001171080047484</v>
      </c>
      <c r="Z1538" s="5">
        <f t="shared" si="392"/>
        <v>1</v>
      </c>
      <c r="AA1538" s="5">
        <f t="shared" si="393"/>
        <v>1</v>
      </c>
      <c r="AB1538" s="5">
        <f t="shared" si="394"/>
        <v>1</v>
      </c>
      <c r="AC1538" s="5">
        <f t="shared" si="395"/>
        <v>1</v>
      </c>
      <c r="AD1538" s="5">
        <f t="shared" si="396"/>
        <v>1</v>
      </c>
    </row>
    <row r="1539" spans="15:30" x14ac:dyDescent="0.2">
      <c r="O1539" s="6">
        <f t="shared" ref="O1539:O1602" si="397">P1539-0.01</f>
        <v>154.58999999999551</v>
      </c>
      <c r="P1539" s="6">
        <f t="shared" si="382"/>
        <v>154.5999999999955</v>
      </c>
      <c r="Q1539" s="5">
        <f t="shared" si="383"/>
        <v>1.0001083370430466</v>
      </c>
      <c r="R1539" s="5">
        <f t="shared" si="384"/>
        <v>1.0001083370430466</v>
      </c>
      <c r="S1539" s="5">
        <f t="shared" si="385"/>
        <v>1.0025742384333163</v>
      </c>
      <c r="T1539" s="5">
        <f t="shared" si="386"/>
        <v>1.004756130274671</v>
      </c>
      <c r="U1539" s="5">
        <f t="shared" si="387"/>
        <v>1.004756130274671</v>
      </c>
      <c r="V1539" s="5">
        <f t="shared" si="388"/>
        <v>1.004756130274671</v>
      </c>
      <c r="W1539" s="5">
        <f t="shared" si="389"/>
        <v>1.004756130274671</v>
      </c>
      <c r="X1539" s="5">
        <f t="shared" si="390"/>
        <v>1</v>
      </c>
      <c r="Y1539" s="5">
        <f t="shared" si="391"/>
        <v>1.0001083370430466</v>
      </c>
      <c r="Z1539" s="5">
        <f t="shared" si="392"/>
        <v>1</v>
      </c>
      <c r="AA1539" s="5">
        <f t="shared" si="393"/>
        <v>1</v>
      </c>
      <c r="AB1539" s="5">
        <f t="shared" si="394"/>
        <v>1</v>
      </c>
      <c r="AC1539" s="5">
        <f t="shared" si="395"/>
        <v>1</v>
      </c>
      <c r="AD1539" s="5">
        <f t="shared" si="396"/>
        <v>1</v>
      </c>
    </row>
    <row r="1540" spans="15:30" x14ac:dyDescent="0.2">
      <c r="O1540" s="6">
        <f t="shared" si="397"/>
        <v>154.68999999999551</v>
      </c>
      <c r="P1540" s="6">
        <f t="shared" ref="P1540:P1603" si="398">P1539+0.1</f>
        <v>154.6999999999955</v>
      </c>
      <c r="Q1540" s="5">
        <f t="shared" ref="Q1540:Q1603" si="399">IF($P1540&gt;=$D$5,1,10^($C$5*LOG(MAX($P1540,$E$5)/$D$5)^2))</f>
        <v>1.0000999128393704</v>
      </c>
      <c r="R1540" s="5">
        <f t="shared" ref="R1540:R1603" si="400">IF($P1540&gt;=$D$6,1,10^($C$6*LOG(MAX($P1540,$E$6)/$D$6)^2))</f>
        <v>1.0000999128393704</v>
      </c>
      <c r="S1540" s="5">
        <f t="shared" ref="S1540:S1603" si="401">IF($P1540&gt;=$D$7,1,10^($C$7*LOG(MAX($P1540,$E$7)/$D$7)^2))</f>
        <v>1.0025345506930332</v>
      </c>
      <c r="T1540" s="5">
        <f t="shared" ref="T1540:T1603" si="402">IF($P1540&gt;=$D$8,1,10^($C$8*LOG(MAX($P1540,$E$8)/$D$8)^2))</f>
        <v>1.0047040209286222</v>
      </c>
      <c r="U1540" s="5">
        <f t="shared" ref="U1540:U1603" si="403">IF($P1540&gt;=$D$9,1,10^($C$9*LOG(MAX($P1540,$E$9)/$D$9)^2))</f>
        <v>1.0047040209286222</v>
      </c>
      <c r="V1540" s="5">
        <f t="shared" ref="V1540:V1603" si="404">IF($P1540&gt;=$D$10,1,10^($C$10*LOG(MAX($P1540,$E$10)/$D$10)^2))</f>
        <v>1.0047040209286222</v>
      </c>
      <c r="W1540" s="5">
        <f t="shared" ref="W1540:W1603" si="405">IF($P1540&gt;=$D$11,1,10^($C$11*LOG(MAX($P1540,$E$11)/$D$11)^2))</f>
        <v>1.0047040209286222</v>
      </c>
      <c r="X1540" s="5">
        <f t="shared" ref="X1540:X1603" si="406">IF($P1540&gt;=$H1542,1,10^($G$5*LOG(MAX($P1540,$I$5)/$H$5)^2))</f>
        <v>1</v>
      </c>
      <c r="Y1540" s="5">
        <f t="shared" ref="Y1540:Y1603" si="407">IF($P1540&gt;=$H$6,1,10^($G$6*LOG(MAX($P1540,$I$6)/$H$6)^2))</f>
        <v>1.0000999128393704</v>
      </c>
      <c r="Z1540" s="5">
        <f t="shared" ref="Z1540:Z1603" si="408">IF($P1540&gt;=$H$7,1,10^($G$7*LOG(MAX($P1540,$I$7)/$H$7)^2))</f>
        <v>1</v>
      </c>
      <c r="AA1540" s="5">
        <f t="shared" ref="AA1540:AA1603" si="409">IF(P1540&gt;=$H$8,1,10^($G$8*LOG(MAX($P1540,$I$8)/$H$8)^2))</f>
        <v>1</v>
      </c>
      <c r="AB1540" s="5">
        <f t="shared" ref="AB1540:AB1603" si="410">IF($P1540&gt;=$H$9,1,10^($G$9*LOG(MAX($P1540,$I$9)/$H$9)^2))</f>
        <v>1</v>
      </c>
      <c r="AC1540" s="5">
        <f t="shared" ref="AC1540:AC1603" si="411">IF($P1540&gt;=$H$10,1,10^($G$10*LOG(MAX($P1540,$I$10)/$H$10)^2))</f>
        <v>1</v>
      </c>
      <c r="AD1540" s="5">
        <f t="shared" ref="AD1540:AD1603" si="412">IF($P1540&gt;=$H$11,1,10^($G$11*LOG(MAX($P1540,$I$11)/$H$11)^2))</f>
        <v>1</v>
      </c>
    </row>
    <row r="1541" spans="15:30" x14ac:dyDescent="0.2">
      <c r="O1541" s="6">
        <f t="shared" si="397"/>
        <v>154.7899999999955</v>
      </c>
      <c r="P1541" s="6">
        <f t="shared" si="398"/>
        <v>154.79999999999549</v>
      </c>
      <c r="Q1541" s="5">
        <f t="shared" si="399"/>
        <v>1.0000918347166206</v>
      </c>
      <c r="R1541" s="5">
        <f t="shared" si="400"/>
        <v>1.0000918347166206</v>
      </c>
      <c r="S1541" s="5">
        <f t="shared" si="401"/>
        <v>1.0024951977788337</v>
      </c>
      <c r="T1541" s="5">
        <f t="shared" si="402"/>
        <v>1.0046522340159016</v>
      </c>
      <c r="U1541" s="5">
        <f t="shared" si="403"/>
        <v>1.0046522340159016</v>
      </c>
      <c r="V1541" s="5">
        <f t="shared" si="404"/>
        <v>1.0046522340159016</v>
      </c>
      <c r="W1541" s="5">
        <f t="shared" si="405"/>
        <v>1.0046522340159016</v>
      </c>
      <c r="X1541" s="5">
        <f t="shared" si="406"/>
        <v>1</v>
      </c>
      <c r="Y1541" s="5">
        <f t="shared" si="407"/>
        <v>1.0000918347166206</v>
      </c>
      <c r="Z1541" s="5">
        <f t="shared" si="408"/>
        <v>1</v>
      </c>
      <c r="AA1541" s="5">
        <f t="shared" si="409"/>
        <v>1</v>
      </c>
      <c r="AB1541" s="5">
        <f t="shared" si="410"/>
        <v>1</v>
      </c>
      <c r="AC1541" s="5">
        <f t="shared" si="411"/>
        <v>1</v>
      </c>
      <c r="AD1541" s="5">
        <f t="shared" si="412"/>
        <v>1</v>
      </c>
    </row>
    <row r="1542" spans="15:30" x14ac:dyDescent="0.2">
      <c r="O1542" s="6">
        <f t="shared" si="397"/>
        <v>154.8899999999955</v>
      </c>
      <c r="P1542" s="6">
        <f t="shared" si="398"/>
        <v>154.89999999999549</v>
      </c>
      <c r="Q1542" s="5">
        <f t="shared" si="399"/>
        <v>1.0000841019996578</v>
      </c>
      <c r="R1542" s="5">
        <f t="shared" si="400"/>
        <v>1.0000841019996578</v>
      </c>
      <c r="S1542" s="5">
        <f t="shared" si="401"/>
        <v>1.002456179022426</v>
      </c>
      <c r="T1542" s="5">
        <f t="shared" si="402"/>
        <v>1.004600768889329</v>
      </c>
      <c r="U1542" s="5">
        <f t="shared" si="403"/>
        <v>1.004600768889329</v>
      </c>
      <c r="V1542" s="5">
        <f t="shared" si="404"/>
        <v>1.004600768889329</v>
      </c>
      <c r="W1542" s="5">
        <f t="shared" si="405"/>
        <v>1.004600768889329</v>
      </c>
      <c r="X1542" s="5">
        <f t="shared" si="406"/>
        <v>1</v>
      </c>
      <c r="Y1542" s="5">
        <f t="shared" si="407"/>
        <v>1.0000841019996578</v>
      </c>
      <c r="Z1542" s="5">
        <f t="shared" si="408"/>
        <v>1</v>
      </c>
      <c r="AA1542" s="5">
        <f t="shared" si="409"/>
        <v>1</v>
      </c>
      <c r="AB1542" s="5">
        <f t="shared" si="410"/>
        <v>1</v>
      </c>
      <c r="AC1542" s="5">
        <f t="shared" si="411"/>
        <v>1</v>
      </c>
      <c r="AD1542" s="5">
        <f t="shared" si="412"/>
        <v>1</v>
      </c>
    </row>
    <row r="1543" spans="15:30" x14ac:dyDescent="0.2">
      <c r="O1543" s="6">
        <f t="shared" si="397"/>
        <v>154.98999999999549</v>
      </c>
      <c r="P1543" s="6">
        <f t="shared" si="398"/>
        <v>154.99999999999548</v>
      </c>
      <c r="Q1543" s="5">
        <f t="shared" si="399"/>
        <v>1.0000767140152969</v>
      </c>
      <c r="R1543" s="5">
        <f t="shared" si="400"/>
        <v>1.0000767140152969</v>
      </c>
      <c r="S1543" s="5">
        <f t="shared" si="401"/>
        <v>1.0024174937574253</v>
      </c>
      <c r="T1543" s="5">
        <f t="shared" si="402"/>
        <v>1.004549624903551</v>
      </c>
      <c r="U1543" s="5">
        <f t="shared" si="403"/>
        <v>1.004549624903551</v>
      </c>
      <c r="V1543" s="5">
        <f t="shared" si="404"/>
        <v>1.004549624903551</v>
      </c>
      <c r="W1543" s="5">
        <f t="shared" si="405"/>
        <v>1.004549624903551</v>
      </c>
      <c r="X1543" s="5">
        <f t="shared" si="406"/>
        <v>1</v>
      </c>
      <c r="Y1543" s="5">
        <f t="shared" si="407"/>
        <v>1.0000767140152969</v>
      </c>
      <c r="Z1543" s="5">
        <f t="shared" si="408"/>
        <v>1</v>
      </c>
      <c r="AA1543" s="5">
        <f t="shared" si="409"/>
        <v>1</v>
      </c>
      <c r="AB1543" s="5">
        <f t="shared" si="410"/>
        <v>1</v>
      </c>
      <c r="AC1543" s="5">
        <f t="shared" si="411"/>
        <v>1</v>
      </c>
      <c r="AD1543" s="5">
        <f t="shared" si="412"/>
        <v>1</v>
      </c>
    </row>
    <row r="1544" spans="15:30" x14ac:dyDescent="0.2">
      <c r="O1544" s="6">
        <f t="shared" si="397"/>
        <v>155.08999999999548</v>
      </c>
      <c r="P1544" s="6">
        <f t="shared" si="398"/>
        <v>155.09999999999548</v>
      </c>
      <c r="Q1544" s="5">
        <f t="shared" si="399"/>
        <v>1.0000696700922982</v>
      </c>
      <c r="R1544" s="5">
        <f t="shared" si="400"/>
        <v>1.0000696700922982</v>
      </c>
      <c r="S1544" s="5">
        <f t="shared" si="401"/>
        <v>1.0023791413193466</v>
      </c>
      <c r="T1544" s="5">
        <f t="shared" si="402"/>
        <v>1.0044988014150358</v>
      </c>
      <c r="U1544" s="5">
        <f t="shared" si="403"/>
        <v>1.0044988014150358</v>
      </c>
      <c r="V1544" s="5">
        <f t="shared" si="404"/>
        <v>1.0044988014150358</v>
      </c>
      <c r="W1544" s="5">
        <f t="shared" si="405"/>
        <v>1.0044988014150358</v>
      </c>
      <c r="X1544" s="5">
        <f t="shared" si="406"/>
        <v>1</v>
      </c>
      <c r="Y1544" s="5">
        <f t="shared" si="407"/>
        <v>1.0000696700922982</v>
      </c>
      <c r="Z1544" s="5">
        <f t="shared" si="408"/>
        <v>1</v>
      </c>
      <c r="AA1544" s="5">
        <f t="shared" si="409"/>
        <v>1</v>
      </c>
      <c r="AB1544" s="5">
        <f t="shared" si="410"/>
        <v>1</v>
      </c>
      <c r="AC1544" s="5">
        <f t="shared" si="411"/>
        <v>1</v>
      </c>
      <c r="AD1544" s="5">
        <f t="shared" si="412"/>
        <v>1</v>
      </c>
    </row>
    <row r="1545" spans="15:30" x14ac:dyDescent="0.2">
      <c r="O1545" s="6">
        <f t="shared" si="397"/>
        <v>155.18999999999548</v>
      </c>
      <c r="P1545" s="6">
        <f t="shared" si="398"/>
        <v>155.19999999999547</v>
      </c>
      <c r="Q1545" s="5">
        <f t="shared" si="399"/>
        <v>1.000062969561363</v>
      </c>
      <c r="R1545" s="5">
        <f t="shared" si="400"/>
        <v>1.000062969561363</v>
      </c>
      <c r="S1545" s="5">
        <f t="shared" si="401"/>
        <v>1.0023411210455975</v>
      </c>
      <c r="T1545" s="5">
        <f t="shared" si="402"/>
        <v>1.0044482977820652</v>
      </c>
      <c r="U1545" s="5">
        <f t="shared" si="403"/>
        <v>1.0044482977820652</v>
      </c>
      <c r="V1545" s="5">
        <f t="shared" si="404"/>
        <v>1.0044482977820652</v>
      </c>
      <c r="W1545" s="5">
        <f t="shared" si="405"/>
        <v>1.0044482977820652</v>
      </c>
      <c r="X1545" s="5">
        <f t="shared" si="406"/>
        <v>1</v>
      </c>
      <c r="Y1545" s="5">
        <f t="shared" si="407"/>
        <v>1.000062969561363</v>
      </c>
      <c r="Z1545" s="5">
        <f t="shared" si="408"/>
        <v>1</v>
      </c>
      <c r="AA1545" s="5">
        <f t="shared" si="409"/>
        <v>1</v>
      </c>
      <c r="AB1545" s="5">
        <f t="shared" si="410"/>
        <v>1</v>
      </c>
      <c r="AC1545" s="5">
        <f t="shared" si="411"/>
        <v>1</v>
      </c>
      <c r="AD1545" s="5">
        <f t="shared" si="412"/>
        <v>1</v>
      </c>
    </row>
    <row r="1546" spans="15:30" x14ac:dyDescent="0.2">
      <c r="O1546" s="6">
        <f t="shared" si="397"/>
        <v>155.28999999999547</v>
      </c>
      <c r="P1546" s="6">
        <f t="shared" si="398"/>
        <v>155.29999999999546</v>
      </c>
      <c r="Q1546" s="5">
        <f t="shared" si="399"/>
        <v>1.0000566117551244</v>
      </c>
      <c r="R1546" s="5">
        <f t="shared" si="400"/>
        <v>1.0000566117551244</v>
      </c>
      <c r="S1546" s="5">
        <f t="shared" si="401"/>
        <v>1.002303432275472</v>
      </c>
      <c r="T1546" s="5">
        <f t="shared" si="402"/>
        <v>1.0043981133647299</v>
      </c>
      <c r="U1546" s="5">
        <f t="shared" si="403"/>
        <v>1.0043981133647299</v>
      </c>
      <c r="V1546" s="5">
        <f t="shared" si="404"/>
        <v>1.0043981133647299</v>
      </c>
      <c r="W1546" s="5">
        <f t="shared" si="405"/>
        <v>1.0043981133647299</v>
      </c>
      <c r="X1546" s="5">
        <f t="shared" si="406"/>
        <v>1</v>
      </c>
      <c r="Y1546" s="5">
        <f t="shared" si="407"/>
        <v>1.0000566117551244</v>
      </c>
      <c r="Z1546" s="5">
        <f t="shared" si="408"/>
        <v>1</v>
      </c>
      <c r="AA1546" s="5">
        <f t="shared" si="409"/>
        <v>1</v>
      </c>
      <c r="AB1546" s="5">
        <f t="shared" si="410"/>
        <v>1</v>
      </c>
      <c r="AC1546" s="5">
        <f t="shared" si="411"/>
        <v>1</v>
      </c>
      <c r="AD1546" s="5">
        <f t="shared" si="412"/>
        <v>1</v>
      </c>
    </row>
    <row r="1547" spans="15:30" x14ac:dyDescent="0.2">
      <c r="O1547" s="6">
        <f t="shared" si="397"/>
        <v>155.38999999999547</v>
      </c>
      <c r="P1547" s="6">
        <f t="shared" si="398"/>
        <v>155.39999999999546</v>
      </c>
      <c r="Q1547" s="5">
        <f t="shared" si="399"/>
        <v>1.0000505960081416</v>
      </c>
      <c r="R1547" s="5">
        <f t="shared" si="400"/>
        <v>1.0000505960081416</v>
      </c>
      <c r="S1547" s="5">
        <f t="shared" si="401"/>
        <v>1.0022660743501444</v>
      </c>
      <c r="T1547" s="5">
        <f t="shared" si="402"/>
        <v>1.0043482475249221</v>
      </c>
      <c r="U1547" s="5">
        <f t="shared" si="403"/>
        <v>1.0043482475249221</v>
      </c>
      <c r="V1547" s="5">
        <f t="shared" si="404"/>
        <v>1.0043482475249221</v>
      </c>
      <c r="W1547" s="5">
        <f t="shared" si="405"/>
        <v>1.0043482475249221</v>
      </c>
      <c r="X1547" s="5">
        <f t="shared" si="406"/>
        <v>1</v>
      </c>
      <c r="Y1547" s="5">
        <f t="shared" si="407"/>
        <v>1.0000505960081416</v>
      </c>
      <c r="Z1547" s="5">
        <f t="shared" si="408"/>
        <v>1</v>
      </c>
      <c r="AA1547" s="5">
        <f t="shared" si="409"/>
        <v>1</v>
      </c>
      <c r="AB1547" s="5">
        <f t="shared" si="410"/>
        <v>1</v>
      </c>
      <c r="AC1547" s="5">
        <f t="shared" si="411"/>
        <v>1</v>
      </c>
      <c r="AD1547" s="5">
        <f t="shared" si="412"/>
        <v>1</v>
      </c>
    </row>
    <row r="1548" spans="15:30" x14ac:dyDescent="0.2">
      <c r="O1548" s="6">
        <f t="shared" si="397"/>
        <v>155.48999999999546</v>
      </c>
      <c r="P1548" s="6">
        <f t="shared" si="398"/>
        <v>155.49999999999545</v>
      </c>
      <c r="Q1548" s="5">
        <f t="shared" si="399"/>
        <v>1.0000449216568927</v>
      </c>
      <c r="R1548" s="5">
        <f t="shared" si="400"/>
        <v>1.0000449216568927</v>
      </c>
      <c r="S1548" s="5">
        <f t="shared" si="401"/>
        <v>1.0022290466126611</v>
      </c>
      <c r="T1548" s="5">
        <f t="shared" si="402"/>
        <v>1.0042986996263292</v>
      </c>
      <c r="U1548" s="5">
        <f t="shared" si="403"/>
        <v>1.0042986996263292</v>
      </c>
      <c r="V1548" s="5">
        <f t="shared" si="404"/>
        <v>1.0042986996263292</v>
      </c>
      <c r="W1548" s="5">
        <f t="shared" si="405"/>
        <v>1.0042986996263292</v>
      </c>
      <c r="X1548" s="5">
        <f t="shared" si="406"/>
        <v>1</v>
      </c>
      <c r="Y1548" s="5">
        <f t="shared" si="407"/>
        <v>1.0000449216568927</v>
      </c>
      <c r="Z1548" s="5">
        <f t="shared" si="408"/>
        <v>1</v>
      </c>
      <c r="AA1548" s="5">
        <f t="shared" si="409"/>
        <v>1</v>
      </c>
      <c r="AB1548" s="5">
        <f t="shared" si="410"/>
        <v>1</v>
      </c>
      <c r="AC1548" s="5">
        <f t="shared" si="411"/>
        <v>1</v>
      </c>
      <c r="AD1548" s="5">
        <f t="shared" si="412"/>
        <v>1</v>
      </c>
    </row>
    <row r="1549" spans="15:30" x14ac:dyDescent="0.2">
      <c r="O1549" s="6">
        <f t="shared" si="397"/>
        <v>155.58999999999546</v>
      </c>
      <c r="P1549" s="6">
        <f t="shared" si="398"/>
        <v>155.59999999999545</v>
      </c>
      <c r="Q1549" s="5">
        <f t="shared" si="399"/>
        <v>1.0000395880397679</v>
      </c>
      <c r="R1549" s="5">
        <f t="shared" si="400"/>
        <v>1.0000395880397679</v>
      </c>
      <c r="S1549" s="5">
        <f t="shared" si="401"/>
        <v>1.0021923484079356</v>
      </c>
      <c r="T1549" s="5">
        <f t="shared" si="402"/>
        <v>1.0042494690344284</v>
      </c>
      <c r="U1549" s="5">
        <f t="shared" si="403"/>
        <v>1.0042494690344284</v>
      </c>
      <c r="V1549" s="5">
        <f t="shared" si="404"/>
        <v>1.0042494690344284</v>
      </c>
      <c r="W1549" s="5">
        <f t="shared" si="405"/>
        <v>1.0042494690344284</v>
      </c>
      <c r="X1549" s="5">
        <f t="shared" si="406"/>
        <v>1</v>
      </c>
      <c r="Y1549" s="5">
        <f t="shared" si="407"/>
        <v>1.0000395880397679</v>
      </c>
      <c r="Z1549" s="5">
        <f t="shared" si="408"/>
        <v>1</v>
      </c>
      <c r="AA1549" s="5">
        <f t="shared" si="409"/>
        <v>1</v>
      </c>
      <c r="AB1549" s="5">
        <f t="shared" si="410"/>
        <v>1</v>
      </c>
      <c r="AC1549" s="5">
        <f t="shared" si="411"/>
        <v>1</v>
      </c>
      <c r="AD1549" s="5">
        <f t="shared" si="412"/>
        <v>1</v>
      </c>
    </row>
    <row r="1550" spans="15:30" x14ac:dyDescent="0.2">
      <c r="O1550" s="6">
        <f t="shared" si="397"/>
        <v>155.68999999999545</v>
      </c>
      <c r="P1550" s="6">
        <f t="shared" si="398"/>
        <v>155.69999999999544</v>
      </c>
      <c r="Q1550" s="5">
        <f t="shared" si="399"/>
        <v>1.0000345944970628</v>
      </c>
      <c r="R1550" s="5">
        <f t="shared" si="400"/>
        <v>1.0000345944970628</v>
      </c>
      <c r="S1550" s="5">
        <f t="shared" si="401"/>
        <v>1.0021559790827408</v>
      </c>
      <c r="T1550" s="5">
        <f t="shared" si="402"/>
        <v>1.0042005551164792</v>
      </c>
      <c r="U1550" s="5">
        <f t="shared" si="403"/>
        <v>1.0042005551164792</v>
      </c>
      <c r="V1550" s="5">
        <f t="shared" si="404"/>
        <v>1.0042005551164792</v>
      </c>
      <c r="W1550" s="5">
        <f t="shared" si="405"/>
        <v>1.0042005551164792</v>
      </c>
      <c r="X1550" s="5">
        <f t="shared" si="406"/>
        <v>1</v>
      </c>
      <c r="Y1550" s="5">
        <f t="shared" si="407"/>
        <v>1.0000345944970628</v>
      </c>
      <c r="Z1550" s="5">
        <f t="shared" si="408"/>
        <v>1</v>
      </c>
      <c r="AA1550" s="5">
        <f t="shared" si="409"/>
        <v>1</v>
      </c>
      <c r="AB1550" s="5">
        <f t="shared" si="410"/>
        <v>1</v>
      </c>
      <c r="AC1550" s="5">
        <f t="shared" si="411"/>
        <v>1</v>
      </c>
      <c r="AD1550" s="5">
        <f t="shared" si="412"/>
        <v>1</v>
      </c>
    </row>
    <row r="1551" spans="15:30" x14ac:dyDescent="0.2">
      <c r="O1551" s="6">
        <f t="shared" si="397"/>
        <v>155.78999999999544</v>
      </c>
      <c r="P1551" s="6">
        <f t="shared" si="398"/>
        <v>155.79999999999544</v>
      </c>
      <c r="Q1551" s="5">
        <f t="shared" si="399"/>
        <v>1.0000299403709716</v>
      </c>
      <c r="R1551" s="5">
        <f t="shared" si="400"/>
        <v>1.0000299403709716</v>
      </c>
      <c r="S1551" s="5">
        <f t="shared" si="401"/>
        <v>1.0021199379857031</v>
      </c>
      <c r="T1551" s="5">
        <f t="shared" si="402"/>
        <v>1.0041519572415187</v>
      </c>
      <c r="U1551" s="5">
        <f t="shared" si="403"/>
        <v>1.0041519572415187</v>
      </c>
      <c r="V1551" s="5">
        <f t="shared" si="404"/>
        <v>1.0041519572415187</v>
      </c>
      <c r="W1551" s="5">
        <f t="shared" si="405"/>
        <v>1.0041519572415187</v>
      </c>
      <c r="X1551" s="5">
        <f t="shared" si="406"/>
        <v>1</v>
      </c>
      <c r="Y1551" s="5">
        <f t="shared" si="407"/>
        <v>1.0000299403709716</v>
      </c>
      <c r="Z1551" s="5">
        <f t="shared" si="408"/>
        <v>1</v>
      </c>
      <c r="AA1551" s="5">
        <f t="shared" si="409"/>
        <v>1</v>
      </c>
      <c r="AB1551" s="5">
        <f t="shared" si="410"/>
        <v>1</v>
      </c>
      <c r="AC1551" s="5">
        <f t="shared" si="411"/>
        <v>1</v>
      </c>
      <c r="AD1551" s="5">
        <f t="shared" si="412"/>
        <v>1</v>
      </c>
    </row>
    <row r="1552" spans="15:30" x14ac:dyDescent="0.2">
      <c r="O1552" s="6">
        <f t="shared" si="397"/>
        <v>155.88999999999544</v>
      </c>
      <c r="P1552" s="6">
        <f t="shared" si="398"/>
        <v>155.89999999999543</v>
      </c>
      <c r="Q1552" s="5">
        <f t="shared" si="399"/>
        <v>1.0000256250055799</v>
      </c>
      <c r="R1552" s="5">
        <f t="shared" si="400"/>
        <v>1.0000256250055799</v>
      </c>
      <c r="S1552" s="5">
        <f t="shared" si="401"/>
        <v>1.0020842244672963</v>
      </c>
      <c r="T1552" s="5">
        <f t="shared" si="402"/>
        <v>1.0041036747803538</v>
      </c>
      <c r="U1552" s="5">
        <f t="shared" si="403"/>
        <v>1.0041036747803538</v>
      </c>
      <c r="V1552" s="5">
        <f t="shared" si="404"/>
        <v>1.0041036747803538</v>
      </c>
      <c r="W1552" s="5">
        <f t="shared" si="405"/>
        <v>1.0041036747803538</v>
      </c>
      <c r="X1552" s="5">
        <f t="shared" si="406"/>
        <v>1</v>
      </c>
      <c r="Y1552" s="5">
        <f t="shared" si="407"/>
        <v>1.0000256250055799</v>
      </c>
      <c r="Z1552" s="5">
        <f t="shared" si="408"/>
        <v>1</v>
      </c>
      <c r="AA1552" s="5">
        <f t="shared" si="409"/>
        <v>1</v>
      </c>
      <c r="AB1552" s="5">
        <f t="shared" si="410"/>
        <v>1</v>
      </c>
      <c r="AC1552" s="5">
        <f t="shared" si="411"/>
        <v>1</v>
      </c>
      <c r="AD1552" s="5">
        <f t="shared" si="412"/>
        <v>1</v>
      </c>
    </row>
    <row r="1553" spans="15:30" x14ac:dyDescent="0.2">
      <c r="O1553" s="6">
        <f t="shared" si="397"/>
        <v>155.98999999999543</v>
      </c>
      <c r="P1553" s="6">
        <f t="shared" si="398"/>
        <v>155.99999999999542</v>
      </c>
      <c r="Q1553" s="5">
        <f t="shared" si="399"/>
        <v>1.0000216477468586</v>
      </c>
      <c r="R1553" s="5">
        <f t="shared" si="400"/>
        <v>1.0000216477468586</v>
      </c>
      <c r="S1553" s="5">
        <f t="shared" si="401"/>
        <v>1.0020488378798333</v>
      </c>
      <c r="T1553" s="5">
        <f t="shared" si="402"/>
        <v>1.0040557071055562</v>
      </c>
      <c r="U1553" s="5">
        <f t="shared" si="403"/>
        <v>1.0040557071055562</v>
      </c>
      <c r="V1553" s="5">
        <f t="shared" si="404"/>
        <v>1.0040557071055562</v>
      </c>
      <c r="W1553" s="5">
        <f t="shared" si="405"/>
        <v>1.0040557071055562</v>
      </c>
      <c r="X1553" s="5">
        <f t="shared" si="406"/>
        <v>1</v>
      </c>
      <c r="Y1553" s="5">
        <f t="shared" si="407"/>
        <v>1.0000216477468586</v>
      </c>
      <c r="Z1553" s="5">
        <f t="shared" si="408"/>
        <v>1</v>
      </c>
      <c r="AA1553" s="5">
        <f t="shared" si="409"/>
        <v>1</v>
      </c>
      <c r="AB1553" s="5">
        <f t="shared" si="410"/>
        <v>1</v>
      </c>
      <c r="AC1553" s="5">
        <f t="shared" si="411"/>
        <v>1</v>
      </c>
      <c r="AD1553" s="5">
        <f t="shared" si="412"/>
        <v>1</v>
      </c>
    </row>
    <row r="1554" spans="15:30" x14ac:dyDescent="0.2">
      <c r="O1554" s="6">
        <f t="shared" si="397"/>
        <v>156.08999999999543</v>
      </c>
      <c r="P1554" s="6">
        <f t="shared" si="398"/>
        <v>156.09999999999542</v>
      </c>
      <c r="Q1554" s="5">
        <f t="shared" si="399"/>
        <v>1.0000180079426573</v>
      </c>
      <c r="R1554" s="5">
        <f t="shared" si="400"/>
        <v>1.0000180079426573</v>
      </c>
      <c r="S1554" s="5">
        <f t="shared" si="401"/>
        <v>1.0020137775774622</v>
      </c>
      <c r="T1554" s="5">
        <f t="shared" si="402"/>
        <v>1.0040080535914562</v>
      </c>
      <c r="U1554" s="5">
        <f t="shared" si="403"/>
        <v>1.0040080535914562</v>
      </c>
      <c r="V1554" s="5">
        <f t="shared" si="404"/>
        <v>1.0040080535914562</v>
      </c>
      <c r="W1554" s="5">
        <f t="shared" si="405"/>
        <v>1.0040080535914562</v>
      </c>
      <c r="X1554" s="5">
        <f t="shared" si="406"/>
        <v>1</v>
      </c>
      <c r="Y1554" s="5">
        <f t="shared" si="407"/>
        <v>1.0000180079426573</v>
      </c>
      <c r="Z1554" s="5">
        <f t="shared" si="408"/>
        <v>1</v>
      </c>
      <c r="AA1554" s="5">
        <f t="shared" si="409"/>
        <v>1</v>
      </c>
      <c r="AB1554" s="5">
        <f t="shared" si="410"/>
        <v>1</v>
      </c>
      <c r="AC1554" s="5">
        <f t="shared" si="411"/>
        <v>1</v>
      </c>
      <c r="AD1554" s="5">
        <f t="shared" si="412"/>
        <v>1</v>
      </c>
    </row>
    <row r="1555" spans="15:30" x14ac:dyDescent="0.2">
      <c r="O1555" s="6">
        <f t="shared" si="397"/>
        <v>156.18999999999542</v>
      </c>
      <c r="P1555" s="6">
        <f t="shared" si="398"/>
        <v>156.19999999999541</v>
      </c>
      <c r="Q1555" s="5">
        <f t="shared" si="399"/>
        <v>1.0000147049426968</v>
      </c>
      <c r="R1555" s="5">
        <f t="shared" si="400"/>
        <v>1.0000147049426968</v>
      </c>
      <c r="S1555" s="5">
        <f t="shared" si="401"/>
        <v>1.0019790429161575</v>
      </c>
      <c r="T1555" s="5">
        <f t="shared" si="402"/>
        <v>1.0039607136141351</v>
      </c>
      <c r="U1555" s="5">
        <f t="shared" si="403"/>
        <v>1.0039607136141351</v>
      </c>
      <c r="V1555" s="5">
        <f t="shared" si="404"/>
        <v>1.0039607136141351</v>
      </c>
      <c r="W1555" s="5">
        <f t="shared" si="405"/>
        <v>1.0039607136141351</v>
      </c>
      <c r="X1555" s="5">
        <f t="shared" si="406"/>
        <v>1</v>
      </c>
      <c r="Y1555" s="5">
        <f t="shared" si="407"/>
        <v>1.0000147049426968</v>
      </c>
      <c r="Z1555" s="5">
        <f t="shared" si="408"/>
        <v>1</v>
      </c>
      <c r="AA1555" s="5">
        <f t="shared" si="409"/>
        <v>1</v>
      </c>
      <c r="AB1555" s="5">
        <f t="shared" si="410"/>
        <v>1</v>
      </c>
      <c r="AC1555" s="5">
        <f t="shared" si="411"/>
        <v>1</v>
      </c>
      <c r="AD1555" s="5">
        <f t="shared" si="412"/>
        <v>1</v>
      </c>
    </row>
    <row r="1556" spans="15:30" x14ac:dyDescent="0.2">
      <c r="O1556" s="6">
        <f t="shared" si="397"/>
        <v>156.28999999999542</v>
      </c>
      <c r="P1556" s="6">
        <f t="shared" si="398"/>
        <v>156.29999999999541</v>
      </c>
      <c r="Q1556" s="5">
        <f t="shared" si="399"/>
        <v>1.0000117380985631</v>
      </c>
      <c r="R1556" s="5">
        <f t="shared" si="400"/>
        <v>1.0000117380985631</v>
      </c>
      <c r="S1556" s="5">
        <f t="shared" si="401"/>
        <v>1.0019446332537154</v>
      </c>
      <c r="T1556" s="5">
        <f t="shared" si="402"/>
        <v>1.0039136865514215</v>
      </c>
      <c r="U1556" s="5">
        <f t="shared" si="403"/>
        <v>1.0039136865514215</v>
      </c>
      <c r="V1556" s="5">
        <f t="shared" si="404"/>
        <v>1.0039136865514215</v>
      </c>
      <c r="W1556" s="5">
        <f t="shared" si="405"/>
        <v>1.0039136865514215</v>
      </c>
      <c r="X1556" s="5">
        <f t="shared" si="406"/>
        <v>1</v>
      </c>
      <c r="Y1556" s="5">
        <f t="shared" si="407"/>
        <v>1.0000117380985631</v>
      </c>
      <c r="Z1556" s="5">
        <f t="shared" si="408"/>
        <v>1</v>
      </c>
      <c r="AA1556" s="5">
        <f t="shared" si="409"/>
        <v>1</v>
      </c>
      <c r="AB1556" s="5">
        <f t="shared" si="410"/>
        <v>1</v>
      </c>
      <c r="AC1556" s="5">
        <f t="shared" si="411"/>
        <v>1</v>
      </c>
      <c r="AD1556" s="5">
        <f t="shared" si="412"/>
        <v>1</v>
      </c>
    </row>
    <row r="1557" spans="15:30" x14ac:dyDescent="0.2">
      <c r="O1557" s="6">
        <f t="shared" si="397"/>
        <v>156.38999999999541</v>
      </c>
      <c r="P1557" s="6">
        <f t="shared" si="398"/>
        <v>156.3999999999954</v>
      </c>
      <c r="Q1557" s="5">
        <f t="shared" si="399"/>
        <v>1.0000091067637009</v>
      </c>
      <c r="R1557" s="5">
        <f t="shared" si="400"/>
        <v>1.0000091067637009</v>
      </c>
      <c r="S1557" s="5">
        <f t="shared" si="401"/>
        <v>1.0019105479497461</v>
      </c>
      <c r="T1557" s="5">
        <f t="shared" si="402"/>
        <v>1.0038669717828836</v>
      </c>
      <c r="U1557" s="5">
        <f t="shared" si="403"/>
        <v>1.0038669717828836</v>
      </c>
      <c r="V1557" s="5">
        <f t="shared" si="404"/>
        <v>1.0038669717828836</v>
      </c>
      <c r="W1557" s="5">
        <f t="shared" si="405"/>
        <v>1.0038669717828836</v>
      </c>
      <c r="X1557" s="5">
        <f t="shared" si="406"/>
        <v>1</v>
      </c>
      <c r="Y1557" s="5">
        <f t="shared" si="407"/>
        <v>1.0000091067637009</v>
      </c>
      <c r="Z1557" s="5">
        <f t="shared" si="408"/>
        <v>1</v>
      </c>
      <c r="AA1557" s="5">
        <f t="shared" si="409"/>
        <v>1</v>
      </c>
      <c r="AB1557" s="5">
        <f t="shared" si="410"/>
        <v>1</v>
      </c>
      <c r="AC1557" s="5">
        <f t="shared" si="411"/>
        <v>1</v>
      </c>
      <c r="AD1557" s="5">
        <f t="shared" si="412"/>
        <v>1</v>
      </c>
    </row>
    <row r="1558" spans="15:30" x14ac:dyDescent="0.2">
      <c r="O1558" s="6">
        <f t="shared" si="397"/>
        <v>156.4899999999954</v>
      </c>
      <c r="P1558" s="6">
        <f t="shared" si="398"/>
        <v>156.4999999999954</v>
      </c>
      <c r="Q1558" s="5">
        <f t="shared" si="399"/>
        <v>1.0000068102934068</v>
      </c>
      <c r="R1558" s="5">
        <f t="shared" si="400"/>
        <v>1.0000068102934068</v>
      </c>
      <c r="S1558" s="5">
        <f t="shared" si="401"/>
        <v>1.0018767863656686</v>
      </c>
      <c r="T1558" s="5">
        <f t="shared" si="402"/>
        <v>1.0038205686898232</v>
      </c>
      <c r="U1558" s="5">
        <f t="shared" si="403"/>
        <v>1.0038205686898232</v>
      </c>
      <c r="V1558" s="5">
        <f t="shared" si="404"/>
        <v>1.0038205686898232</v>
      </c>
      <c r="W1558" s="5">
        <f t="shared" si="405"/>
        <v>1.0038205686898232</v>
      </c>
      <c r="X1558" s="5">
        <f t="shared" si="406"/>
        <v>1</v>
      </c>
      <c r="Y1558" s="5">
        <f t="shared" si="407"/>
        <v>1.0000068102934068</v>
      </c>
      <c r="Z1558" s="5">
        <f t="shared" si="408"/>
        <v>1</v>
      </c>
      <c r="AA1558" s="5">
        <f t="shared" si="409"/>
        <v>1</v>
      </c>
      <c r="AB1558" s="5">
        <f t="shared" si="410"/>
        <v>1</v>
      </c>
      <c r="AC1558" s="5">
        <f t="shared" si="411"/>
        <v>1</v>
      </c>
      <c r="AD1558" s="5">
        <f t="shared" si="412"/>
        <v>1</v>
      </c>
    </row>
    <row r="1559" spans="15:30" x14ac:dyDescent="0.2">
      <c r="O1559" s="6">
        <f t="shared" si="397"/>
        <v>156.5899999999954</v>
      </c>
      <c r="P1559" s="6">
        <f t="shared" si="398"/>
        <v>156.59999999999539</v>
      </c>
      <c r="Q1559" s="5">
        <f t="shared" si="399"/>
        <v>1.0000048480448223</v>
      </c>
      <c r="R1559" s="5">
        <f t="shared" si="400"/>
        <v>1.0000048480448223</v>
      </c>
      <c r="S1559" s="5">
        <f t="shared" si="401"/>
        <v>1.0018433478647037</v>
      </c>
      <c r="T1559" s="5">
        <f t="shared" si="402"/>
        <v>1.0037744766552703</v>
      </c>
      <c r="U1559" s="5">
        <f t="shared" si="403"/>
        <v>1.0037744766552703</v>
      </c>
      <c r="V1559" s="5">
        <f t="shared" si="404"/>
        <v>1.0037744766552703</v>
      </c>
      <c r="W1559" s="5">
        <f t="shared" si="405"/>
        <v>1.0037744766552703</v>
      </c>
      <c r="X1559" s="5">
        <f t="shared" si="406"/>
        <v>1</v>
      </c>
      <c r="Y1559" s="5">
        <f t="shared" si="407"/>
        <v>1.0000048480448223</v>
      </c>
      <c r="Z1559" s="5">
        <f t="shared" si="408"/>
        <v>1</v>
      </c>
      <c r="AA1559" s="5">
        <f t="shared" si="409"/>
        <v>1</v>
      </c>
      <c r="AB1559" s="5">
        <f t="shared" si="410"/>
        <v>1</v>
      </c>
      <c r="AC1559" s="5">
        <f t="shared" si="411"/>
        <v>1</v>
      </c>
      <c r="AD1559" s="5">
        <f t="shared" si="412"/>
        <v>1</v>
      </c>
    </row>
    <row r="1560" spans="15:30" x14ac:dyDescent="0.2">
      <c r="O1560" s="6">
        <f t="shared" si="397"/>
        <v>156.68999999999539</v>
      </c>
      <c r="P1560" s="6">
        <f t="shared" si="398"/>
        <v>156.69999999999538</v>
      </c>
      <c r="Q1560" s="5">
        <f t="shared" si="399"/>
        <v>1.0000032193769282</v>
      </c>
      <c r="R1560" s="5">
        <f t="shared" si="400"/>
        <v>1.0000032193769282</v>
      </c>
      <c r="S1560" s="5">
        <f t="shared" si="401"/>
        <v>1.0018102318118678</v>
      </c>
      <c r="T1560" s="5">
        <f t="shared" si="402"/>
        <v>1.0037286950639768</v>
      </c>
      <c r="U1560" s="5">
        <f t="shared" si="403"/>
        <v>1.0037286950639768</v>
      </c>
      <c r="V1560" s="5">
        <f t="shared" si="404"/>
        <v>1.0037286950639768</v>
      </c>
      <c r="W1560" s="5">
        <f t="shared" si="405"/>
        <v>1.0037286950639768</v>
      </c>
      <c r="X1560" s="5">
        <f t="shared" si="406"/>
        <v>1</v>
      </c>
      <c r="Y1560" s="5">
        <f t="shared" si="407"/>
        <v>1.0000032193769282</v>
      </c>
      <c r="Z1560" s="5">
        <f t="shared" si="408"/>
        <v>1</v>
      </c>
      <c r="AA1560" s="5">
        <f t="shared" si="409"/>
        <v>1</v>
      </c>
      <c r="AB1560" s="5">
        <f t="shared" si="410"/>
        <v>1</v>
      </c>
      <c r="AC1560" s="5">
        <f t="shared" si="411"/>
        <v>1</v>
      </c>
      <c r="AD1560" s="5">
        <f t="shared" si="412"/>
        <v>1</v>
      </c>
    </row>
    <row r="1561" spans="15:30" x14ac:dyDescent="0.2">
      <c r="O1561" s="6">
        <f t="shared" si="397"/>
        <v>156.78999999999539</v>
      </c>
      <c r="P1561" s="6">
        <f t="shared" si="398"/>
        <v>156.79999999999538</v>
      </c>
      <c r="Q1561" s="5">
        <f t="shared" si="399"/>
        <v>1.0000019236505375</v>
      </c>
      <c r="R1561" s="5">
        <f t="shared" si="400"/>
        <v>1.0000019236505375</v>
      </c>
      <c r="S1561" s="5">
        <f t="shared" si="401"/>
        <v>1.001777437573967</v>
      </c>
      <c r="T1561" s="5">
        <f t="shared" si="402"/>
        <v>1.0036832233024109</v>
      </c>
      <c r="U1561" s="5">
        <f t="shared" si="403"/>
        <v>1.0036832233024109</v>
      </c>
      <c r="V1561" s="5">
        <f t="shared" si="404"/>
        <v>1.0036832233024109</v>
      </c>
      <c r="W1561" s="5">
        <f t="shared" si="405"/>
        <v>1.0036832233024109</v>
      </c>
      <c r="X1561" s="5">
        <f t="shared" si="406"/>
        <v>1</v>
      </c>
      <c r="Y1561" s="5">
        <f t="shared" si="407"/>
        <v>1.0000019236505375</v>
      </c>
      <c r="Z1561" s="5">
        <f t="shared" si="408"/>
        <v>1</v>
      </c>
      <c r="AA1561" s="5">
        <f t="shared" si="409"/>
        <v>1</v>
      </c>
      <c r="AB1561" s="5">
        <f t="shared" si="410"/>
        <v>1</v>
      </c>
      <c r="AC1561" s="5">
        <f t="shared" si="411"/>
        <v>1</v>
      </c>
      <c r="AD1561" s="5">
        <f t="shared" si="412"/>
        <v>1</v>
      </c>
    </row>
    <row r="1562" spans="15:30" x14ac:dyDescent="0.2">
      <c r="O1562" s="6">
        <f t="shared" si="397"/>
        <v>156.88999999999538</v>
      </c>
      <c r="P1562" s="6">
        <f t="shared" si="398"/>
        <v>156.89999999999537</v>
      </c>
      <c r="Q1562" s="5">
        <f t="shared" si="399"/>
        <v>1.0000009602282891</v>
      </c>
      <c r="R1562" s="5">
        <f t="shared" si="400"/>
        <v>1.0000009602282891</v>
      </c>
      <c r="S1562" s="5">
        <f t="shared" si="401"/>
        <v>1.0017449645195899</v>
      </c>
      <c r="T1562" s="5">
        <f t="shared" si="402"/>
        <v>1.0036380607587503</v>
      </c>
      <c r="U1562" s="5">
        <f t="shared" si="403"/>
        <v>1.0036380607587503</v>
      </c>
      <c r="V1562" s="5">
        <f t="shared" si="404"/>
        <v>1.0036380607587503</v>
      </c>
      <c r="W1562" s="5">
        <f t="shared" si="405"/>
        <v>1.0036380607587503</v>
      </c>
      <c r="X1562" s="5">
        <f t="shared" si="406"/>
        <v>1</v>
      </c>
      <c r="Y1562" s="5">
        <f t="shared" si="407"/>
        <v>1.0000009602282891</v>
      </c>
      <c r="Z1562" s="5">
        <f t="shared" si="408"/>
        <v>1</v>
      </c>
      <c r="AA1562" s="5">
        <f t="shared" si="409"/>
        <v>1</v>
      </c>
      <c r="AB1562" s="5">
        <f t="shared" si="410"/>
        <v>1</v>
      </c>
      <c r="AC1562" s="5">
        <f t="shared" si="411"/>
        <v>1</v>
      </c>
      <c r="AD1562" s="5">
        <f t="shared" si="412"/>
        <v>1</v>
      </c>
    </row>
    <row r="1563" spans="15:30" x14ac:dyDescent="0.2">
      <c r="O1563" s="6">
        <f t="shared" si="397"/>
        <v>156.98999999999538</v>
      </c>
      <c r="P1563" s="6">
        <f t="shared" si="398"/>
        <v>156.99999999999537</v>
      </c>
      <c r="Q1563" s="5">
        <f t="shared" si="399"/>
        <v>1.000000328474641</v>
      </c>
      <c r="R1563" s="5">
        <f t="shared" si="400"/>
        <v>1.000000328474641</v>
      </c>
      <c r="S1563" s="5">
        <f t="shared" si="401"/>
        <v>1.0017128120191028</v>
      </c>
      <c r="T1563" s="5">
        <f t="shared" si="402"/>
        <v>1.0035932068228772</v>
      </c>
      <c r="U1563" s="5">
        <f t="shared" si="403"/>
        <v>1.0035932068228772</v>
      </c>
      <c r="V1563" s="5">
        <f t="shared" si="404"/>
        <v>1.0035932068228772</v>
      </c>
      <c r="W1563" s="5">
        <f t="shared" si="405"/>
        <v>1.0035932068228772</v>
      </c>
      <c r="X1563" s="5">
        <f t="shared" si="406"/>
        <v>1</v>
      </c>
      <c r="Y1563" s="5">
        <f t="shared" si="407"/>
        <v>1.000000328474641</v>
      </c>
      <c r="Z1563" s="5">
        <f t="shared" si="408"/>
        <v>1</v>
      </c>
      <c r="AA1563" s="5">
        <f t="shared" si="409"/>
        <v>1</v>
      </c>
      <c r="AB1563" s="5">
        <f t="shared" si="410"/>
        <v>1</v>
      </c>
      <c r="AC1563" s="5">
        <f t="shared" si="411"/>
        <v>1</v>
      </c>
      <c r="AD1563" s="5">
        <f t="shared" si="412"/>
        <v>1</v>
      </c>
    </row>
    <row r="1564" spans="15:30" x14ac:dyDescent="0.2">
      <c r="O1564" s="6">
        <f t="shared" si="397"/>
        <v>157.08999999999537</v>
      </c>
      <c r="P1564" s="6">
        <f t="shared" si="398"/>
        <v>157.09999999999536</v>
      </c>
      <c r="Q1564" s="5">
        <f t="shared" si="399"/>
        <v>1.0000000277558647</v>
      </c>
      <c r="R1564" s="5">
        <f t="shared" si="400"/>
        <v>1.0000000277558647</v>
      </c>
      <c r="S1564" s="5">
        <f t="shared" si="401"/>
        <v>1.001680979444642</v>
      </c>
      <c r="T1564" s="5">
        <f t="shared" si="402"/>
        <v>1.003548660886372</v>
      </c>
      <c r="U1564" s="5">
        <f t="shared" si="403"/>
        <v>1.003548660886372</v>
      </c>
      <c r="V1564" s="5">
        <f t="shared" si="404"/>
        <v>1.003548660886372</v>
      </c>
      <c r="W1564" s="5">
        <f t="shared" si="405"/>
        <v>1.003548660886372</v>
      </c>
      <c r="X1564" s="5">
        <f t="shared" si="406"/>
        <v>1</v>
      </c>
      <c r="Y1564" s="5">
        <f t="shared" si="407"/>
        <v>1.0000000277558647</v>
      </c>
      <c r="Z1564" s="5">
        <f t="shared" si="408"/>
        <v>1</v>
      </c>
      <c r="AA1564" s="5">
        <f t="shared" si="409"/>
        <v>1</v>
      </c>
      <c r="AB1564" s="5">
        <f t="shared" si="410"/>
        <v>1</v>
      </c>
      <c r="AC1564" s="5">
        <f t="shared" si="411"/>
        <v>1</v>
      </c>
      <c r="AD1564" s="5">
        <f t="shared" si="412"/>
        <v>1</v>
      </c>
    </row>
    <row r="1565" spans="15:30" x14ac:dyDescent="0.2">
      <c r="O1565" s="6">
        <f t="shared" si="397"/>
        <v>157.18999999999536</v>
      </c>
      <c r="P1565" s="6">
        <f t="shared" si="398"/>
        <v>157.19999999999536</v>
      </c>
      <c r="Q1565" s="5">
        <f t="shared" si="399"/>
        <v>1</v>
      </c>
      <c r="R1565" s="5">
        <f t="shared" si="400"/>
        <v>1</v>
      </c>
      <c r="S1565" s="5">
        <f t="shared" si="401"/>
        <v>1.0016494661701087</v>
      </c>
      <c r="T1565" s="5">
        <f t="shared" si="402"/>
        <v>1.0035044223425074</v>
      </c>
      <c r="U1565" s="5">
        <f t="shared" si="403"/>
        <v>1.0035044223425074</v>
      </c>
      <c r="V1565" s="5">
        <f t="shared" si="404"/>
        <v>1.0035044223425074</v>
      </c>
      <c r="W1565" s="5">
        <f t="shared" si="405"/>
        <v>1.0035044223425074</v>
      </c>
      <c r="X1565" s="5">
        <f t="shared" si="406"/>
        <v>1</v>
      </c>
      <c r="Y1565" s="5">
        <f t="shared" si="407"/>
        <v>1</v>
      </c>
      <c r="Z1565" s="5">
        <f t="shared" si="408"/>
        <v>1</v>
      </c>
      <c r="AA1565" s="5">
        <f t="shared" si="409"/>
        <v>1</v>
      </c>
      <c r="AB1565" s="5">
        <f t="shared" si="410"/>
        <v>1</v>
      </c>
      <c r="AC1565" s="5">
        <f t="shared" si="411"/>
        <v>1</v>
      </c>
      <c r="AD1565" s="5">
        <f t="shared" si="412"/>
        <v>1</v>
      </c>
    </row>
    <row r="1566" spans="15:30" x14ac:dyDescent="0.2">
      <c r="O1566" s="6">
        <f t="shared" si="397"/>
        <v>157.28999999999536</v>
      </c>
      <c r="P1566" s="6">
        <f t="shared" si="398"/>
        <v>157.29999999999535</v>
      </c>
      <c r="Q1566" s="5">
        <f t="shared" si="399"/>
        <v>1</v>
      </c>
      <c r="R1566" s="5">
        <f t="shared" si="400"/>
        <v>1</v>
      </c>
      <c r="S1566" s="5">
        <f t="shared" si="401"/>
        <v>1.0016182715711626</v>
      </c>
      <c r="T1566" s="5">
        <f t="shared" si="402"/>
        <v>1.0034604905862423</v>
      </c>
      <c r="U1566" s="5">
        <f t="shared" si="403"/>
        <v>1.0034604905862423</v>
      </c>
      <c r="V1566" s="5">
        <f t="shared" si="404"/>
        <v>1.0034604905862423</v>
      </c>
      <c r="W1566" s="5">
        <f t="shared" si="405"/>
        <v>1.0034604905862423</v>
      </c>
      <c r="X1566" s="5">
        <f t="shared" si="406"/>
        <v>1</v>
      </c>
      <c r="Y1566" s="5">
        <f t="shared" si="407"/>
        <v>1</v>
      </c>
      <c r="Z1566" s="5">
        <f t="shared" si="408"/>
        <v>1</v>
      </c>
      <c r="AA1566" s="5">
        <f t="shared" si="409"/>
        <v>1</v>
      </c>
      <c r="AB1566" s="5">
        <f t="shared" si="410"/>
        <v>1</v>
      </c>
      <c r="AC1566" s="5">
        <f t="shared" si="411"/>
        <v>1</v>
      </c>
      <c r="AD1566" s="5">
        <f t="shared" si="412"/>
        <v>1</v>
      </c>
    </row>
    <row r="1567" spans="15:30" x14ac:dyDescent="0.2">
      <c r="O1567" s="6">
        <f t="shared" si="397"/>
        <v>157.38999999999535</v>
      </c>
      <c r="P1567" s="6">
        <f t="shared" si="398"/>
        <v>157.39999999999534</v>
      </c>
      <c r="Q1567" s="5">
        <f t="shared" si="399"/>
        <v>1</v>
      </c>
      <c r="R1567" s="5">
        <f t="shared" si="400"/>
        <v>1</v>
      </c>
      <c r="S1567" s="5">
        <f t="shared" si="401"/>
        <v>1.0015873950252154</v>
      </c>
      <c r="T1567" s="5">
        <f t="shared" si="402"/>
        <v>1.003416865014217</v>
      </c>
      <c r="U1567" s="5">
        <f t="shared" si="403"/>
        <v>1.003416865014217</v>
      </c>
      <c r="V1567" s="5">
        <f t="shared" si="404"/>
        <v>1.003416865014217</v>
      </c>
      <c r="W1567" s="5">
        <f t="shared" si="405"/>
        <v>1.003416865014217</v>
      </c>
      <c r="X1567" s="5">
        <f t="shared" si="406"/>
        <v>1</v>
      </c>
      <c r="Y1567" s="5">
        <f t="shared" si="407"/>
        <v>1</v>
      </c>
      <c r="Z1567" s="5">
        <f t="shared" si="408"/>
        <v>1</v>
      </c>
      <c r="AA1567" s="5">
        <f t="shared" si="409"/>
        <v>1</v>
      </c>
      <c r="AB1567" s="5">
        <f t="shared" si="410"/>
        <v>1</v>
      </c>
      <c r="AC1567" s="5">
        <f t="shared" si="411"/>
        <v>1</v>
      </c>
      <c r="AD1567" s="5">
        <f t="shared" si="412"/>
        <v>1</v>
      </c>
    </row>
    <row r="1568" spans="15:30" x14ac:dyDescent="0.2">
      <c r="O1568" s="6">
        <f t="shared" si="397"/>
        <v>157.48999999999535</v>
      </c>
      <c r="P1568" s="6">
        <f t="shared" si="398"/>
        <v>157.49999999999534</v>
      </c>
      <c r="Q1568" s="5">
        <f t="shared" si="399"/>
        <v>1</v>
      </c>
      <c r="R1568" s="5">
        <f t="shared" si="400"/>
        <v>1</v>
      </c>
      <c r="S1568" s="5">
        <f t="shared" si="401"/>
        <v>1.0015568359114253</v>
      </c>
      <c r="T1568" s="5">
        <f t="shared" si="402"/>
        <v>1.0033735450247463</v>
      </c>
      <c r="U1568" s="5">
        <f t="shared" si="403"/>
        <v>1.0033735450247463</v>
      </c>
      <c r="V1568" s="5">
        <f t="shared" si="404"/>
        <v>1.0033735450247463</v>
      </c>
      <c r="W1568" s="5">
        <f t="shared" si="405"/>
        <v>1.0033735450247463</v>
      </c>
      <c r="X1568" s="5">
        <f t="shared" si="406"/>
        <v>1</v>
      </c>
      <c r="Y1568" s="5">
        <f t="shared" si="407"/>
        <v>1</v>
      </c>
      <c r="Z1568" s="5">
        <f t="shared" si="408"/>
        <v>1</v>
      </c>
      <c r="AA1568" s="5">
        <f t="shared" si="409"/>
        <v>1</v>
      </c>
      <c r="AB1568" s="5">
        <f t="shared" si="410"/>
        <v>1</v>
      </c>
      <c r="AC1568" s="5">
        <f t="shared" si="411"/>
        <v>1</v>
      </c>
      <c r="AD1568" s="5">
        <f t="shared" si="412"/>
        <v>1</v>
      </c>
    </row>
    <row r="1569" spans="15:30" x14ac:dyDescent="0.2">
      <c r="O1569" s="6">
        <f t="shared" si="397"/>
        <v>157.58999999999534</v>
      </c>
      <c r="P1569" s="6">
        <f t="shared" si="398"/>
        <v>157.59999999999533</v>
      </c>
      <c r="Q1569" s="5">
        <f t="shared" si="399"/>
        <v>1</v>
      </c>
      <c r="R1569" s="5">
        <f t="shared" si="400"/>
        <v>1</v>
      </c>
      <c r="S1569" s="5">
        <f t="shared" si="401"/>
        <v>1.0015265936106905</v>
      </c>
      <c r="T1569" s="5">
        <f t="shared" si="402"/>
        <v>1.0033305300178141</v>
      </c>
      <c r="U1569" s="5">
        <f t="shared" si="403"/>
        <v>1.0033305300178141</v>
      </c>
      <c r="V1569" s="5">
        <f t="shared" si="404"/>
        <v>1.0033305300178141</v>
      </c>
      <c r="W1569" s="5">
        <f t="shared" si="405"/>
        <v>1.0033305300178141</v>
      </c>
      <c r="X1569" s="5">
        <f t="shared" si="406"/>
        <v>1</v>
      </c>
      <c r="Y1569" s="5">
        <f t="shared" si="407"/>
        <v>1</v>
      </c>
      <c r="Z1569" s="5">
        <f t="shared" si="408"/>
        <v>1</v>
      </c>
      <c r="AA1569" s="5">
        <f t="shared" si="409"/>
        <v>1</v>
      </c>
      <c r="AB1569" s="5">
        <f t="shared" si="410"/>
        <v>1</v>
      </c>
      <c r="AC1569" s="5">
        <f t="shared" si="411"/>
        <v>1</v>
      </c>
      <c r="AD1569" s="5">
        <f t="shared" si="412"/>
        <v>1</v>
      </c>
    </row>
    <row r="1570" spans="15:30" x14ac:dyDescent="0.2">
      <c r="O1570" s="6">
        <f t="shared" si="397"/>
        <v>157.68999999999534</v>
      </c>
      <c r="P1570" s="6">
        <f t="shared" si="398"/>
        <v>157.69999999999533</v>
      </c>
      <c r="Q1570" s="5">
        <f t="shared" si="399"/>
        <v>1</v>
      </c>
      <c r="R1570" s="5">
        <f t="shared" si="400"/>
        <v>1</v>
      </c>
      <c r="S1570" s="5">
        <f t="shared" si="401"/>
        <v>1.0014966675056431</v>
      </c>
      <c r="T1570" s="5">
        <f t="shared" si="402"/>
        <v>1.0032878193950678</v>
      </c>
      <c r="U1570" s="5">
        <f t="shared" si="403"/>
        <v>1.0032878193950678</v>
      </c>
      <c r="V1570" s="5">
        <f t="shared" si="404"/>
        <v>1.0032878193950678</v>
      </c>
      <c r="W1570" s="5">
        <f t="shared" si="405"/>
        <v>1.0032878193950678</v>
      </c>
      <c r="X1570" s="5">
        <f t="shared" si="406"/>
        <v>1</v>
      </c>
      <c r="Y1570" s="5">
        <f t="shared" si="407"/>
        <v>1</v>
      </c>
      <c r="Z1570" s="5">
        <f t="shared" si="408"/>
        <v>1</v>
      </c>
      <c r="AA1570" s="5">
        <f t="shared" si="409"/>
        <v>1</v>
      </c>
      <c r="AB1570" s="5">
        <f t="shared" si="410"/>
        <v>1</v>
      </c>
      <c r="AC1570" s="5">
        <f t="shared" si="411"/>
        <v>1</v>
      </c>
      <c r="AD1570" s="5">
        <f t="shared" si="412"/>
        <v>1</v>
      </c>
    </row>
    <row r="1571" spans="15:30" x14ac:dyDescent="0.2">
      <c r="O1571" s="6">
        <f t="shared" si="397"/>
        <v>157.78999999999533</v>
      </c>
      <c r="P1571" s="6">
        <f t="shared" si="398"/>
        <v>157.79999999999532</v>
      </c>
      <c r="Q1571" s="5">
        <f t="shared" si="399"/>
        <v>1</v>
      </c>
      <c r="R1571" s="5">
        <f t="shared" si="400"/>
        <v>1</v>
      </c>
      <c r="S1571" s="5">
        <f t="shared" si="401"/>
        <v>1.0014670569806434</v>
      </c>
      <c r="T1571" s="5">
        <f t="shared" si="402"/>
        <v>1.0032454125598125</v>
      </c>
      <c r="U1571" s="5">
        <f t="shared" si="403"/>
        <v>1.0032454125598125</v>
      </c>
      <c r="V1571" s="5">
        <f t="shared" si="404"/>
        <v>1.0032454125598125</v>
      </c>
      <c r="W1571" s="5">
        <f t="shared" si="405"/>
        <v>1.0032454125598125</v>
      </c>
      <c r="X1571" s="5">
        <f t="shared" si="406"/>
        <v>1</v>
      </c>
      <c r="Y1571" s="5">
        <f t="shared" si="407"/>
        <v>1</v>
      </c>
      <c r="Z1571" s="5">
        <f t="shared" si="408"/>
        <v>1</v>
      </c>
      <c r="AA1571" s="5">
        <f t="shared" si="409"/>
        <v>1</v>
      </c>
      <c r="AB1571" s="5">
        <f t="shared" si="410"/>
        <v>1</v>
      </c>
      <c r="AC1571" s="5">
        <f t="shared" si="411"/>
        <v>1</v>
      </c>
      <c r="AD1571" s="5">
        <f t="shared" si="412"/>
        <v>1</v>
      </c>
    </row>
    <row r="1572" spans="15:30" x14ac:dyDescent="0.2">
      <c r="O1572" s="6">
        <f t="shared" si="397"/>
        <v>157.88999999999533</v>
      </c>
      <c r="P1572" s="6">
        <f t="shared" si="398"/>
        <v>157.89999999999532</v>
      </c>
      <c r="Q1572" s="5">
        <f t="shared" si="399"/>
        <v>1</v>
      </c>
      <c r="R1572" s="5">
        <f t="shared" si="400"/>
        <v>1</v>
      </c>
      <c r="S1572" s="5">
        <f t="shared" si="401"/>
        <v>1.001437761421774</v>
      </c>
      <c r="T1572" s="5">
        <f t="shared" si="402"/>
        <v>1.0032033089170052</v>
      </c>
      <c r="U1572" s="5">
        <f t="shared" si="403"/>
        <v>1.0032033089170052</v>
      </c>
      <c r="V1572" s="5">
        <f t="shared" si="404"/>
        <v>1.0032033089170052</v>
      </c>
      <c r="W1572" s="5">
        <f t="shared" si="405"/>
        <v>1.0032033089170052</v>
      </c>
      <c r="X1572" s="5">
        <f t="shared" si="406"/>
        <v>1</v>
      </c>
      <c r="Y1572" s="5">
        <f t="shared" si="407"/>
        <v>1</v>
      </c>
      <c r="Z1572" s="5">
        <f t="shared" si="408"/>
        <v>1</v>
      </c>
      <c r="AA1572" s="5">
        <f t="shared" si="409"/>
        <v>1</v>
      </c>
      <c r="AB1572" s="5">
        <f t="shared" si="410"/>
        <v>1</v>
      </c>
      <c r="AC1572" s="5">
        <f t="shared" si="411"/>
        <v>1</v>
      </c>
      <c r="AD1572" s="5">
        <f t="shared" si="412"/>
        <v>1</v>
      </c>
    </row>
    <row r="1573" spans="15:30" x14ac:dyDescent="0.2">
      <c r="O1573" s="6">
        <f t="shared" si="397"/>
        <v>157.98999999999532</v>
      </c>
      <c r="P1573" s="6">
        <f t="shared" si="398"/>
        <v>157.99999999999531</v>
      </c>
      <c r="Q1573" s="5">
        <f t="shared" si="399"/>
        <v>1</v>
      </c>
      <c r="R1573" s="5">
        <f t="shared" si="400"/>
        <v>1</v>
      </c>
      <c r="S1573" s="5">
        <f t="shared" si="401"/>
        <v>1.001408780216833</v>
      </c>
      <c r="T1573" s="5">
        <f t="shared" si="402"/>
        <v>1.003161507873249</v>
      </c>
      <c r="U1573" s="5">
        <f t="shared" si="403"/>
        <v>1.003161507873249</v>
      </c>
      <c r="V1573" s="5">
        <f t="shared" si="404"/>
        <v>1.003161507873249</v>
      </c>
      <c r="W1573" s="5">
        <f t="shared" si="405"/>
        <v>1.003161507873249</v>
      </c>
      <c r="X1573" s="5">
        <f t="shared" si="406"/>
        <v>1</v>
      </c>
      <c r="Y1573" s="5">
        <f t="shared" si="407"/>
        <v>1</v>
      </c>
      <c r="Z1573" s="5">
        <f t="shared" si="408"/>
        <v>1</v>
      </c>
      <c r="AA1573" s="5">
        <f t="shared" si="409"/>
        <v>1</v>
      </c>
      <c r="AB1573" s="5">
        <f t="shared" si="410"/>
        <v>1</v>
      </c>
      <c r="AC1573" s="5">
        <f t="shared" si="411"/>
        <v>1</v>
      </c>
      <c r="AD1573" s="5">
        <f t="shared" si="412"/>
        <v>1</v>
      </c>
    </row>
    <row r="1574" spans="15:30" x14ac:dyDescent="0.2">
      <c r="O1574" s="6">
        <f t="shared" si="397"/>
        <v>158.08999999999531</v>
      </c>
      <c r="P1574" s="6">
        <f t="shared" si="398"/>
        <v>158.0999999999953</v>
      </c>
      <c r="Q1574" s="5">
        <f t="shared" si="399"/>
        <v>1</v>
      </c>
      <c r="R1574" s="5">
        <f t="shared" si="400"/>
        <v>1</v>
      </c>
      <c r="S1574" s="5">
        <f t="shared" si="401"/>
        <v>1.0013801127553295</v>
      </c>
      <c r="T1574" s="5">
        <f t="shared" si="402"/>
        <v>1.003120008836788</v>
      </c>
      <c r="U1574" s="5">
        <f t="shared" si="403"/>
        <v>1.003120008836788</v>
      </c>
      <c r="V1574" s="5">
        <f t="shared" si="404"/>
        <v>1.003120008836788</v>
      </c>
      <c r="W1574" s="5">
        <f t="shared" si="405"/>
        <v>1.003120008836788</v>
      </c>
      <c r="X1574" s="5">
        <f t="shared" si="406"/>
        <v>1</v>
      </c>
      <c r="Y1574" s="5">
        <f t="shared" si="407"/>
        <v>1</v>
      </c>
      <c r="Z1574" s="5">
        <f t="shared" si="408"/>
        <v>1</v>
      </c>
      <c r="AA1574" s="5">
        <f t="shared" si="409"/>
        <v>1</v>
      </c>
      <c r="AB1574" s="5">
        <f t="shared" si="410"/>
        <v>1</v>
      </c>
      <c r="AC1574" s="5">
        <f t="shared" si="411"/>
        <v>1</v>
      </c>
      <c r="AD1574" s="5">
        <f t="shared" si="412"/>
        <v>1</v>
      </c>
    </row>
    <row r="1575" spans="15:30" x14ac:dyDescent="0.2">
      <c r="O1575" s="6">
        <f t="shared" si="397"/>
        <v>158.18999999999531</v>
      </c>
      <c r="P1575" s="6">
        <f t="shared" si="398"/>
        <v>158.1999999999953</v>
      </c>
      <c r="Q1575" s="5">
        <f t="shared" si="399"/>
        <v>1</v>
      </c>
      <c r="R1575" s="5">
        <f t="shared" si="400"/>
        <v>1</v>
      </c>
      <c r="S1575" s="5">
        <f t="shared" si="401"/>
        <v>1.0013517584284757</v>
      </c>
      <c r="T1575" s="5">
        <f t="shared" si="402"/>
        <v>1.0030788112175013</v>
      </c>
      <c r="U1575" s="5">
        <f t="shared" si="403"/>
        <v>1.0030788112175013</v>
      </c>
      <c r="V1575" s="5">
        <f t="shared" si="404"/>
        <v>1.0030788112175013</v>
      </c>
      <c r="W1575" s="5">
        <f t="shared" si="405"/>
        <v>1.0030788112175013</v>
      </c>
      <c r="X1575" s="5">
        <f t="shared" si="406"/>
        <v>1</v>
      </c>
      <c r="Y1575" s="5">
        <f t="shared" si="407"/>
        <v>1</v>
      </c>
      <c r="Z1575" s="5">
        <f t="shared" si="408"/>
        <v>1</v>
      </c>
      <c r="AA1575" s="5">
        <f t="shared" si="409"/>
        <v>1</v>
      </c>
      <c r="AB1575" s="5">
        <f t="shared" si="410"/>
        <v>1</v>
      </c>
      <c r="AC1575" s="5">
        <f t="shared" si="411"/>
        <v>1</v>
      </c>
      <c r="AD1575" s="5">
        <f t="shared" si="412"/>
        <v>1</v>
      </c>
    </row>
    <row r="1576" spans="15:30" x14ac:dyDescent="0.2">
      <c r="O1576" s="6">
        <f t="shared" si="397"/>
        <v>158.2899999999953</v>
      </c>
      <c r="P1576" s="6">
        <f t="shared" si="398"/>
        <v>158.29999999999529</v>
      </c>
      <c r="Q1576" s="5">
        <f t="shared" si="399"/>
        <v>1</v>
      </c>
      <c r="R1576" s="5">
        <f t="shared" si="400"/>
        <v>1</v>
      </c>
      <c r="S1576" s="5">
        <f t="shared" si="401"/>
        <v>1.0013237166291835</v>
      </c>
      <c r="T1576" s="5">
        <f t="shared" si="402"/>
        <v>1.003037914426897</v>
      </c>
      <c r="U1576" s="5">
        <f t="shared" si="403"/>
        <v>1.003037914426897</v>
      </c>
      <c r="V1576" s="5">
        <f t="shared" si="404"/>
        <v>1.003037914426897</v>
      </c>
      <c r="W1576" s="5">
        <f t="shared" si="405"/>
        <v>1.003037914426897</v>
      </c>
      <c r="X1576" s="5">
        <f t="shared" si="406"/>
        <v>1</v>
      </c>
      <c r="Y1576" s="5">
        <f t="shared" si="407"/>
        <v>1</v>
      </c>
      <c r="Z1576" s="5">
        <f t="shared" si="408"/>
        <v>1</v>
      </c>
      <c r="AA1576" s="5">
        <f t="shared" si="409"/>
        <v>1</v>
      </c>
      <c r="AB1576" s="5">
        <f t="shared" si="410"/>
        <v>1</v>
      </c>
      <c r="AC1576" s="5">
        <f t="shared" si="411"/>
        <v>1</v>
      </c>
      <c r="AD1576" s="5">
        <f t="shared" si="412"/>
        <v>1</v>
      </c>
    </row>
    <row r="1577" spans="15:30" x14ac:dyDescent="0.2">
      <c r="O1577" s="6">
        <f t="shared" si="397"/>
        <v>158.3899999999953</v>
      </c>
      <c r="P1577" s="6">
        <f t="shared" si="398"/>
        <v>158.39999999999529</v>
      </c>
      <c r="Q1577" s="5">
        <f t="shared" si="399"/>
        <v>1</v>
      </c>
      <c r="R1577" s="5">
        <f t="shared" si="400"/>
        <v>1</v>
      </c>
      <c r="S1577" s="5">
        <f t="shared" si="401"/>
        <v>1.0012959867520561</v>
      </c>
      <c r="T1577" s="5">
        <f t="shared" si="402"/>
        <v>1.0029973178781073</v>
      </c>
      <c r="U1577" s="5">
        <f t="shared" si="403"/>
        <v>1.0029973178781073</v>
      </c>
      <c r="V1577" s="5">
        <f t="shared" si="404"/>
        <v>1.0029973178781073</v>
      </c>
      <c r="W1577" s="5">
        <f t="shared" si="405"/>
        <v>1.0029973178781073</v>
      </c>
      <c r="X1577" s="5">
        <f t="shared" si="406"/>
        <v>1</v>
      </c>
      <c r="Y1577" s="5">
        <f t="shared" si="407"/>
        <v>1</v>
      </c>
      <c r="Z1577" s="5">
        <f t="shared" si="408"/>
        <v>1</v>
      </c>
      <c r="AA1577" s="5">
        <f t="shared" si="409"/>
        <v>1</v>
      </c>
      <c r="AB1577" s="5">
        <f t="shared" si="410"/>
        <v>1</v>
      </c>
      <c r="AC1577" s="5">
        <f t="shared" si="411"/>
        <v>1</v>
      </c>
      <c r="AD1577" s="5">
        <f t="shared" si="412"/>
        <v>1</v>
      </c>
    </row>
    <row r="1578" spans="15:30" x14ac:dyDescent="0.2">
      <c r="O1578" s="6">
        <f t="shared" si="397"/>
        <v>158.48999999999529</v>
      </c>
      <c r="P1578" s="6">
        <f t="shared" si="398"/>
        <v>158.49999999999528</v>
      </c>
      <c r="Q1578" s="5">
        <f t="shared" si="399"/>
        <v>1</v>
      </c>
      <c r="R1578" s="5">
        <f t="shared" si="400"/>
        <v>1</v>
      </c>
      <c r="S1578" s="5">
        <f t="shared" si="401"/>
        <v>1.0012685681933839</v>
      </c>
      <c r="T1578" s="5">
        <f t="shared" si="402"/>
        <v>1.0029570209858827</v>
      </c>
      <c r="U1578" s="5">
        <f t="shared" si="403"/>
        <v>1.0029570209858827</v>
      </c>
      <c r="V1578" s="5">
        <f t="shared" si="404"/>
        <v>1.0029570209858827</v>
      </c>
      <c r="W1578" s="5">
        <f t="shared" si="405"/>
        <v>1.0029570209858827</v>
      </c>
      <c r="X1578" s="5">
        <f t="shared" si="406"/>
        <v>1</v>
      </c>
      <c r="Y1578" s="5">
        <f t="shared" si="407"/>
        <v>1</v>
      </c>
      <c r="Z1578" s="5">
        <f t="shared" si="408"/>
        <v>1</v>
      </c>
      <c r="AA1578" s="5">
        <f t="shared" si="409"/>
        <v>1</v>
      </c>
      <c r="AB1578" s="5">
        <f t="shared" si="410"/>
        <v>1</v>
      </c>
      <c r="AC1578" s="5">
        <f t="shared" si="411"/>
        <v>1</v>
      </c>
      <c r="AD1578" s="5">
        <f t="shared" si="412"/>
        <v>1</v>
      </c>
    </row>
    <row r="1579" spans="15:30" x14ac:dyDescent="0.2">
      <c r="O1579" s="6">
        <f t="shared" si="397"/>
        <v>158.58999999999529</v>
      </c>
      <c r="P1579" s="6">
        <f t="shared" si="398"/>
        <v>158.59999999999528</v>
      </c>
      <c r="Q1579" s="5">
        <f t="shared" si="399"/>
        <v>1</v>
      </c>
      <c r="R1579" s="5">
        <f t="shared" si="400"/>
        <v>1</v>
      </c>
      <c r="S1579" s="5">
        <f t="shared" si="401"/>
        <v>1.0012414603511384</v>
      </c>
      <c r="T1579" s="5">
        <f t="shared" si="402"/>
        <v>1.0029170231665865</v>
      </c>
      <c r="U1579" s="5">
        <f t="shared" si="403"/>
        <v>1.0029170231665865</v>
      </c>
      <c r="V1579" s="5">
        <f t="shared" si="404"/>
        <v>1.0029170231665865</v>
      </c>
      <c r="W1579" s="5">
        <f t="shared" si="405"/>
        <v>1.0029170231665865</v>
      </c>
      <c r="X1579" s="5">
        <f t="shared" si="406"/>
        <v>1</v>
      </c>
      <c r="Y1579" s="5">
        <f t="shared" si="407"/>
        <v>1</v>
      </c>
      <c r="Z1579" s="5">
        <f t="shared" si="408"/>
        <v>1</v>
      </c>
      <c r="AA1579" s="5">
        <f t="shared" si="409"/>
        <v>1</v>
      </c>
      <c r="AB1579" s="5">
        <f t="shared" si="410"/>
        <v>1</v>
      </c>
      <c r="AC1579" s="5">
        <f t="shared" si="411"/>
        <v>1</v>
      </c>
      <c r="AD1579" s="5">
        <f t="shared" si="412"/>
        <v>1</v>
      </c>
    </row>
    <row r="1580" spans="15:30" x14ac:dyDescent="0.2">
      <c r="O1580" s="6">
        <f t="shared" si="397"/>
        <v>158.68999999999528</v>
      </c>
      <c r="P1580" s="6">
        <f t="shared" si="398"/>
        <v>158.69999999999527</v>
      </c>
      <c r="Q1580" s="5">
        <f t="shared" si="399"/>
        <v>1</v>
      </c>
      <c r="R1580" s="5">
        <f t="shared" si="400"/>
        <v>1</v>
      </c>
      <c r="S1580" s="5">
        <f t="shared" si="401"/>
        <v>1.0012146626249649</v>
      </c>
      <c r="T1580" s="5">
        <f t="shared" si="402"/>
        <v>1.0028773238381887</v>
      </c>
      <c r="U1580" s="5">
        <f t="shared" si="403"/>
        <v>1.0028773238381887</v>
      </c>
      <c r="V1580" s="5">
        <f t="shared" si="404"/>
        <v>1.0028773238381887</v>
      </c>
      <c r="W1580" s="5">
        <f t="shared" si="405"/>
        <v>1.0028773238381887</v>
      </c>
      <c r="X1580" s="5">
        <f t="shared" si="406"/>
        <v>1</v>
      </c>
      <c r="Y1580" s="5">
        <f t="shared" si="407"/>
        <v>1</v>
      </c>
      <c r="Z1580" s="5">
        <f t="shared" si="408"/>
        <v>1</v>
      </c>
      <c r="AA1580" s="5">
        <f t="shared" si="409"/>
        <v>1</v>
      </c>
      <c r="AB1580" s="5">
        <f t="shared" si="410"/>
        <v>1</v>
      </c>
      <c r="AC1580" s="5">
        <f t="shared" si="411"/>
        <v>1</v>
      </c>
      <c r="AD1580" s="5">
        <f t="shared" si="412"/>
        <v>1</v>
      </c>
    </row>
    <row r="1581" spans="15:30" x14ac:dyDescent="0.2">
      <c r="O1581" s="6">
        <f t="shared" si="397"/>
        <v>158.78999999999527</v>
      </c>
      <c r="P1581" s="6">
        <f t="shared" si="398"/>
        <v>158.79999999999526</v>
      </c>
      <c r="Q1581" s="5">
        <f t="shared" si="399"/>
        <v>1</v>
      </c>
      <c r="R1581" s="5">
        <f t="shared" si="400"/>
        <v>1</v>
      </c>
      <c r="S1581" s="5">
        <f t="shared" si="401"/>
        <v>1.0011881744161795</v>
      </c>
      <c r="T1581" s="5">
        <f t="shared" si="402"/>
        <v>1.0028379224202615</v>
      </c>
      <c r="U1581" s="5">
        <f t="shared" si="403"/>
        <v>1.0028379224202615</v>
      </c>
      <c r="V1581" s="5">
        <f t="shared" si="404"/>
        <v>1.0028379224202615</v>
      </c>
      <c r="W1581" s="5">
        <f t="shared" si="405"/>
        <v>1.0028379224202615</v>
      </c>
      <c r="X1581" s="5">
        <f t="shared" si="406"/>
        <v>1</v>
      </c>
      <c r="Y1581" s="5">
        <f t="shared" si="407"/>
        <v>1</v>
      </c>
      <c r="Z1581" s="5">
        <f t="shared" si="408"/>
        <v>1</v>
      </c>
      <c r="AA1581" s="5">
        <f t="shared" si="409"/>
        <v>1</v>
      </c>
      <c r="AB1581" s="5">
        <f t="shared" si="410"/>
        <v>1</v>
      </c>
      <c r="AC1581" s="5">
        <f t="shared" si="411"/>
        <v>1</v>
      </c>
      <c r="AD1581" s="5">
        <f t="shared" si="412"/>
        <v>1</v>
      </c>
    </row>
    <row r="1582" spans="15:30" x14ac:dyDescent="0.2">
      <c r="O1582" s="6">
        <f t="shared" si="397"/>
        <v>158.88999999999527</v>
      </c>
      <c r="P1582" s="6">
        <f t="shared" si="398"/>
        <v>158.89999999999526</v>
      </c>
      <c r="Q1582" s="5">
        <f t="shared" si="399"/>
        <v>1</v>
      </c>
      <c r="R1582" s="5">
        <f t="shared" si="400"/>
        <v>1</v>
      </c>
      <c r="S1582" s="5">
        <f t="shared" si="401"/>
        <v>1.0011619951277606</v>
      </c>
      <c r="T1582" s="5">
        <f t="shared" si="402"/>
        <v>1.0027988183339733</v>
      </c>
      <c r="U1582" s="5">
        <f t="shared" si="403"/>
        <v>1.0027988183339733</v>
      </c>
      <c r="V1582" s="5">
        <f t="shared" si="404"/>
        <v>1.0027988183339733</v>
      </c>
      <c r="W1582" s="5">
        <f t="shared" si="405"/>
        <v>1.0027988183339733</v>
      </c>
      <c r="X1582" s="5">
        <f t="shared" si="406"/>
        <v>1</v>
      </c>
      <c r="Y1582" s="5">
        <f t="shared" si="407"/>
        <v>1</v>
      </c>
      <c r="Z1582" s="5">
        <f t="shared" si="408"/>
        <v>1</v>
      </c>
      <c r="AA1582" s="5">
        <f t="shared" si="409"/>
        <v>1</v>
      </c>
      <c r="AB1582" s="5">
        <f t="shared" si="410"/>
        <v>1</v>
      </c>
      <c r="AC1582" s="5">
        <f t="shared" si="411"/>
        <v>1</v>
      </c>
      <c r="AD1582" s="5">
        <f t="shared" si="412"/>
        <v>1</v>
      </c>
    </row>
    <row r="1583" spans="15:30" x14ac:dyDescent="0.2">
      <c r="O1583" s="6">
        <f t="shared" si="397"/>
        <v>158.98999999999526</v>
      </c>
      <c r="P1583" s="6">
        <f t="shared" si="398"/>
        <v>158.99999999999525</v>
      </c>
      <c r="Q1583" s="5">
        <f t="shared" si="399"/>
        <v>1</v>
      </c>
      <c r="R1583" s="5">
        <f t="shared" si="400"/>
        <v>1</v>
      </c>
      <c r="S1583" s="5">
        <f t="shared" si="401"/>
        <v>1.0011361241643446</v>
      </c>
      <c r="T1583" s="5">
        <f t="shared" si="402"/>
        <v>1.0027600110020829</v>
      </c>
      <c r="U1583" s="5">
        <f t="shared" si="403"/>
        <v>1.0027600110020829</v>
      </c>
      <c r="V1583" s="5">
        <f t="shared" si="404"/>
        <v>1.0027600110020829</v>
      </c>
      <c r="W1583" s="5">
        <f t="shared" si="405"/>
        <v>1.0027600110020829</v>
      </c>
      <c r="X1583" s="5">
        <f t="shared" si="406"/>
        <v>1</v>
      </c>
      <c r="Y1583" s="5">
        <f t="shared" si="407"/>
        <v>1</v>
      </c>
      <c r="Z1583" s="5">
        <f t="shared" si="408"/>
        <v>1</v>
      </c>
      <c r="AA1583" s="5">
        <f t="shared" si="409"/>
        <v>1</v>
      </c>
      <c r="AB1583" s="5">
        <f t="shared" si="410"/>
        <v>1</v>
      </c>
      <c r="AC1583" s="5">
        <f t="shared" si="411"/>
        <v>1</v>
      </c>
      <c r="AD1583" s="5">
        <f t="shared" si="412"/>
        <v>1</v>
      </c>
    </row>
    <row r="1584" spans="15:30" x14ac:dyDescent="0.2">
      <c r="O1584" s="6">
        <f t="shared" si="397"/>
        <v>159.08999999999526</v>
      </c>
      <c r="P1584" s="6">
        <f t="shared" si="398"/>
        <v>159.09999999999525</v>
      </c>
      <c r="Q1584" s="5">
        <f t="shared" si="399"/>
        <v>1</v>
      </c>
      <c r="R1584" s="5">
        <f t="shared" si="400"/>
        <v>1</v>
      </c>
      <c r="S1584" s="5">
        <f t="shared" si="401"/>
        <v>1.0011105609322206</v>
      </c>
      <c r="T1584" s="5">
        <f t="shared" si="402"/>
        <v>1.0027214998489349</v>
      </c>
      <c r="U1584" s="5">
        <f t="shared" si="403"/>
        <v>1.0027214998489349</v>
      </c>
      <c r="V1584" s="5">
        <f t="shared" si="404"/>
        <v>1.0027214998489349</v>
      </c>
      <c r="W1584" s="5">
        <f t="shared" si="405"/>
        <v>1.0027214998489349</v>
      </c>
      <c r="X1584" s="5">
        <f t="shared" si="406"/>
        <v>1</v>
      </c>
      <c r="Y1584" s="5">
        <f t="shared" si="407"/>
        <v>1</v>
      </c>
      <c r="Z1584" s="5">
        <f t="shared" si="408"/>
        <v>1</v>
      </c>
      <c r="AA1584" s="5">
        <f t="shared" si="409"/>
        <v>1</v>
      </c>
      <c r="AB1584" s="5">
        <f t="shared" si="410"/>
        <v>1</v>
      </c>
      <c r="AC1584" s="5">
        <f t="shared" si="411"/>
        <v>1</v>
      </c>
      <c r="AD1584" s="5">
        <f t="shared" si="412"/>
        <v>1</v>
      </c>
    </row>
    <row r="1585" spans="15:30" x14ac:dyDescent="0.2">
      <c r="O1585" s="6">
        <f t="shared" si="397"/>
        <v>159.18999999999525</v>
      </c>
      <c r="P1585" s="6">
        <f t="shared" si="398"/>
        <v>159.19999999999524</v>
      </c>
      <c r="Q1585" s="5">
        <f t="shared" si="399"/>
        <v>1</v>
      </c>
      <c r="R1585" s="5">
        <f t="shared" si="400"/>
        <v>1</v>
      </c>
      <c r="S1585" s="5">
        <f t="shared" si="401"/>
        <v>1.0010853048393231</v>
      </c>
      <c r="T1585" s="5">
        <f t="shared" si="402"/>
        <v>1.0026832843004536</v>
      </c>
      <c r="U1585" s="5">
        <f t="shared" si="403"/>
        <v>1.0026832843004536</v>
      </c>
      <c r="V1585" s="5">
        <f t="shared" si="404"/>
        <v>1.0026832843004536</v>
      </c>
      <c r="W1585" s="5">
        <f t="shared" si="405"/>
        <v>1.0026832843004536</v>
      </c>
      <c r="X1585" s="5">
        <f t="shared" si="406"/>
        <v>1</v>
      </c>
      <c r="Y1585" s="5">
        <f t="shared" si="407"/>
        <v>1</v>
      </c>
      <c r="Z1585" s="5">
        <f t="shared" si="408"/>
        <v>1</v>
      </c>
      <c r="AA1585" s="5">
        <f t="shared" si="409"/>
        <v>1</v>
      </c>
      <c r="AB1585" s="5">
        <f t="shared" si="410"/>
        <v>1</v>
      </c>
      <c r="AC1585" s="5">
        <f t="shared" si="411"/>
        <v>1</v>
      </c>
      <c r="AD1585" s="5">
        <f t="shared" si="412"/>
        <v>1</v>
      </c>
    </row>
    <row r="1586" spans="15:30" x14ac:dyDescent="0.2">
      <c r="O1586" s="6">
        <f t="shared" si="397"/>
        <v>159.28999999999525</v>
      </c>
      <c r="P1586" s="6">
        <f t="shared" si="398"/>
        <v>159.29999999999524</v>
      </c>
      <c r="Q1586" s="5">
        <f t="shared" si="399"/>
        <v>1</v>
      </c>
      <c r="R1586" s="5">
        <f t="shared" si="400"/>
        <v>1</v>
      </c>
      <c r="S1586" s="5">
        <f t="shared" si="401"/>
        <v>1.0010603552952282</v>
      </c>
      <c r="T1586" s="5">
        <f t="shared" si="402"/>
        <v>1.0026453637841379</v>
      </c>
      <c r="U1586" s="5">
        <f t="shared" si="403"/>
        <v>1.0026453637841379</v>
      </c>
      <c r="V1586" s="5">
        <f t="shared" si="404"/>
        <v>1.0026453637841379</v>
      </c>
      <c r="W1586" s="5">
        <f t="shared" si="405"/>
        <v>1.0026453637841379</v>
      </c>
      <c r="X1586" s="5">
        <f t="shared" si="406"/>
        <v>1</v>
      </c>
      <c r="Y1586" s="5">
        <f t="shared" si="407"/>
        <v>1</v>
      </c>
      <c r="Z1586" s="5">
        <f t="shared" si="408"/>
        <v>1</v>
      </c>
      <c r="AA1586" s="5">
        <f t="shared" si="409"/>
        <v>1</v>
      </c>
      <c r="AB1586" s="5">
        <f t="shared" si="410"/>
        <v>1</v>
      </c>
      <c r="AC1586" s="5">
        <f t="shared" si="411"/>
        <v>1</v>
      </c>
      <c r="AD1586" s="5">
        <f t="shared" si="412"/>
        <v>1</v>
      </c>
    </row>
    <row r="1587" spans="15:30" x14ac:dyDescent="0.2">
      <c r="O1587" s="6">
        <f t="shared" si="397"/>
        <v>159.38999999999524</v>
      </c>
      <c r="P1587" s="6">
        <f t="shared" si="398"/>
        <v>159.39999999999523</v>
      </c>
      <c r="Q1587" s="5">
        <f t="shared" si="399"/>
        <v>1</v>
      </c>
      <c r="R1587" s="5">
        <f t="shared" si="400"/>
        <v>1</v>
      </c>
      <c r="S1587" s="5">
        <f t="shared" si="401"/>
        <v>1.0010357117111461</v>
      </c>
      <c r="T1587" s="5">
        <f t="shared" si="402"/>
        <v>1.0026077377290563</v>
      </c>
      <c r="U1587" s="5">
        <f t="shared" si="403"/>
        <v>1.0026077377290563</v>
      </c>
      <c r="V1587" s="5">
        <f t="shared" si="404"/>
        <v>1.0026077377290563</v>
      </c>
      <c r="W1587" s="5">
        <f t="shared" si="405"/>
        <v>1.0026077377290563</v>
      </c>
      <c r="X1587" s="5">
        <f t="shared" si="406"/>
        <v>1</v>
      </c>
      <c r="Y1587" s="5">
        <f t="shared" si="407"/>
        <v>1</v>
      </c>
      <c r="Z1587" s="5">
        <f t="shared" si="408"/>
        <v>1</v>
      </c>
      <c r="AA1587" s="5">
        <f t="shared" si="409"/>
        <v>1</v>
      </c>
      <c r="AB1587" s="5">
        <f t="shared" si="410"/>
        <v>1</v>
      </c>
      <c r="AC1587" s="5">
        <f t="shared" si="411"/>
        <v>1</v>
      </c>
      <c r="AD1587" s="5">
        <f t="shared" si="412"/>
        <v>1</v>
      </c>
    </row>
    <row r="1588" spans="15:30" x14ac:dyDescent="0.2">
      <c r="O1588" s="6">
        <f t="shared" si="397"/>
        <v>159.48999999999523</v>
      </c>
      <c r="P1588" s="6">
        <f t="shared" si="398"/>
        <v>159.49999999999523</v>
      </c>
      <c r="Q1588" s="5">
        <f t="shared" si="399"/>
        <v>1</v>
      </c>
      <c r="R1588" s="5">
        <f t="shared" si="400"/>
        <v>1</v>
      </c>
      <c r="S1588" s="5">
        <f t="shared" si="401"/>
        <v>1.0010113734999175</v>
      </c>
      <c r="T1588" s="5">
        <f t="shared" si="402"/>
        <v>1.0025704055658404</v>
      </c>
      <c r="U1588" s="5">
        <f t="shared" si="403"/>
        <v>1.0025704055658404</v>
      </c>
      <c r="V1588" s="5">
        <f t="shared" si="404"/>
        <v>1.0025704055658404</v>
      </c>
      <c r="W1588" s="5">
        <f t="shared" si="405"/>
        <v>1.0025704055658404</v>
      </c>
      <c r="X1588" s="5">
        <f t="shared" si="406"/>
        <v>1</v>
      </c>
      <c r="Y1588" s="5">
        <f t="shared" si="407"/>
        <v>1</v>
      </c>
      <c r="Z1588" s="5">
        <f t="shared" si="408"/>
        <v>1</v>
      </c>
      <c r="AA1588" s="5">
        <f t="shared" si="409"/>
        <v>1</v>
      </c>
      <c r="AB1588" s="5">
        <f t="shared" si="410"/>
        <v>1</v>
      </c>
      <c r="AC1588" s="5">
        <f t="shared" si="411"/>
        <v>1</v>
      </c>
      <c r="AD1588" s="5">
        <f t="shared" si="412"/>
        <v>1</v>
      </c>
    </row>
    <row r="1589" spans="15:30" x14ac:dyDescent="0.2">
      <c r="O1589" s="6">
        <f t="shared" si="397"/>
        <v>159.58999999999523</v>
      </c>
      <c r="P1589" s="6">
        <f t="shared" si="398"/>
        <v>159.59999999999522</v>
      </c>
      <c r="Q1589" s="5">
        <f t="shared" si="399"/>
        <v>1</v>
      </c>
      <c r="R1589" s="5">
        <f t="shared" si="400"/>
        <v>1</v>
      </c>
      <c r="S1589" s="5">
        <f t="shared" si="401"/>
        <v>1.0009873400760063</v>
      </c>
      <c r="T1589" s="5">
        <f t="shared" si="402"/>
        <v>1.0025333667266809</v>
      </c>
      <c r="U1589" s="5">
        <f t="shared" si="403"/>
        <v>1.0025333667266809</v>
      </c>
      <c r="V1589" s="5">
        <f t="shared" si="404"/>
        <v>1.0025333667266809</v>
      </c>
      <c r="W1589" s="5">
        <f t="shared" si="405"/>
        <v>1.0025333667266809</v>
      </c>
      <c r="X1589" s="5">
        <f t="shared" si="406"/>
        <v>1</v>
      </c>
      <c r="Y1589" s="5">
        <f t="shared" si="407"/>
        <v>1</v>
      </c>
      <c r="Z1589" s="5">
        <f t="shared" si="408"/>
        <v>1</v>
      </c>
      <c r="AA1589" s="5">
        <f t="shared" si="409"/>
        <v>1</v>
      </c>
      <c r="AB1589" s="5">
        <f t="shared" si="410"/>
        <v>1</v>
      </c>
      <c r="AC1589" s="5">
        <f t="shared" si="411"/>
        <v>1</v>
      </c>
      <c r="AD1589" s="5">
        <f t="shared" si="412"/>
        <v>1</v>
      </c>
    </row>
    <row r="1590" spans="15:30" x14ac:dyDescent="0.2">
      <c r="O1590" s="6">
        <f t="shared" si="397"/>
        <v>159.68999999999522</v>
      </c>
      <c r="P1590" s="6">
        <f t="shared" si="398"/>
        <v>159.69999999999521</v>
      </c>
      <c r="Q1590" s="5">
        <f t="shared" si="399"/>
        <v>1</v>
      </c>
      <c r="R1590" s="5">
        <f t="shared" si="400"/>
        <v>1</v>
      </c>
      <c r="S1590" s="5">
        <f t="shared" si="401"/>
        <v>1.0009636108554949</v>
      </c>
      <c r="T1590" s="5">
        <f t="shared" si="402"/>
        <v>1.0024966206453216</v>
      </c>
      <c r="U1590" s="5">
        <f t="shared" si="403"/>
        <v>1.0024966206453216</v>
      </c>
      <c r="V1590" s="5">
        <f t="shared" si="404"/>
        <v>1.0024966206453216</v>
      </c>
      <c r="W1590" s="5">
        <f t="shared" si="405"/>
        <v>1.0024966206453216</v>
      </c>
      <c r="X1590" s="5">
        <f t="shared" si="406"/>
        <v>1</v>
      </c>
      <c r="Y1590" s="5">
        <f t="shared" si="407"/>
        <v>1</v>
      </c>
      <c r="Z1590" s="5">
        <f t="shared" si="408"/>
        <v>1</v>
      </c>
      <c r="AA1590" s="5">
        <f t="shared" si="409"/>
        <v>1</v>
      </c>
      <c r="AB1590" s="5">
        <f t="shared" si="410"/>
        <v>1</v>
      </c>
      <c r="AC1590" s="5">
        <f t="shared" si="411"/>
        <v>1</v>
      </c>
      <c r="AD1590" s="5">
        <f t="shared" si="412"/>
        <v>1</v>
      </c>
    </row>
    <row r="1591" spans="15:30" x14ac:dyDescent="0.2">
      <c r="O1591" s="6">
        <f t="shared" si="397"/>
        <v>159.78999999999522</v>
      </c>
      <c r="P1591" s="6">
        <f t="shared" si="398"/>
        <v>159.79999999999521</v>
      </c>
      <c r="Q1591" s="5">
        <f t="shared" si="399"/>
        <v>1</v>
      </c>
      <c r="R1591" s="5">
        <f t="shared" si="400"/>
        <v>1</v>
      </c>
      <c r="S1591" s="5">
        <f t="shared" si="401"/>
        <v>1.0009401852560786</v>
      </c>
      <c r="T1591" s="5">
        <f t="shared" si="402"/>
        <v>1.0024601667570545</v>
      </c>
      <c r="U1591" s="5">
        <f t="shared" si="403"/>
        <v>1.0024601667570545</v>
      </c>
      <c r="V1591" s="5">
        <f t="shared" si="404"/>
        <v>1.0024601667570545</v>
      </c>
      <c r="W1591" s="5">
        <f t="shared" si="405"/>
        <v>1.0024601667570545</v>
      </c>
      <c r="X1591" s="5">
        <f t="shared" si="406"/>
        <v>1</v>
      </c>
      <c r="Y1591" s="5">
        <f t="shared" si="407"/>
        <v>1</v>
      </c>
      <c r="Z1591" s="5">
        <f t="shared" si="408"/>
        <v>1</v>
      </c>
      <c r="AA1591" s="5">
        <f t="shared" si="409"/>
        <v>1</v>
      </c>
      <c r="AB1591" s="5">
        <f t="shared" si="410"/>
        <v>1</v>
      </c>
      <c r="AC1591" s="5">
        <f t="shared" si="411"/>
        <v>1</v>
      </c>
      <c r="AD1591" s="5">
        <f t="shared" si="412"/>
        <v>1</v>
      </c>
    </row>
    <row r="1592" spans="15:30" x14ac:dyDescent="0.2">
      <c r="O1592" s="6">
        <f t="shared" si="397"/>
        <v>159.88999999999521</v>
      </c>
      <c r="P1592" s="6">
        <f t="shared" si="398"/>
        <v>159.8999999999952</v>
      </c>
      <c r="Q1592" s="5">
        <f t="shared" si="399"/>
        <v>1</v>
      </c>
      <c r="R1592" s="5">
        <f t="shared" si="400"/>
        <v>1</v>
      </c>
      <c r="S1592" s="5">
        <f t="shared" si="401"/>
        <v>1.0009170626970596</v>
      </c>
      <c r="T1592" s="5">
        <f t="shared" si="402"/>
        <v>1.0024240044987143</v>
      </c>
      <c r="U1592" s="5">
        <f t="shared" si="403"/>
        <v>1.0024240044987143</v>
      </c>
      <c r="V1592" s="5">
        <f t="shared" si="404"/>
        <v>1.0024240044987143</v>
      </c>
      <c r="W1592" s="5">
        <f t="shared" si="405"/>
        <v>1.0024240044987143</v>
      </c>
      <c r="X1592" s="5">
        <f t="shared" si="406"/>
        <v>1</v>
      </c>
      <c r="Y1592" s="5">
        <f t="shared" si="407"/>
        <v>1</v>
      </c>
      <c r="Z1592" s="5">
        <f t="shared" si="408"/>
        <v>1</v>
      </c>
      <c r="AA1592" s="5">
        <f t="shared" si="409"/>
        <v>1</v>
      </c>
      <c r="AB1592" s="5">
        <f t="shared" si="410"/>
        <v>1</v>
      </c>
      <c r="AC1592" s="5">
        <f t="shared" si="411"/>
        <v>1</v>
      </c>
      <c r="AD1592" s="5">
        <f t="shared" si="412"/>
        <v>1</v>
      </c>
    </row>
    <row r="1593" spans="15:30" x14ac:dyDescent="0.2">
      <c r="O1593" s="6">
        <f t="shared" si="397"/>
        <v>159.98999999999521</v>
      </c>
      <c r="P1593" s="6">
        <f t="shared" si="398"/>
        <v>159.9999999999952</v>
      </c>
      <c r="Q1593" s="5">
        <f t="shared" si="399"/>
        <v>1</v>
      </c>
      <c r="R1593" s="5">
        <f t="shared" si="400"/>
        <v>1</v>
      </c>
      <c r="S1593" s="5">
        <f t="shared" si="401"/>
        <v>1.0008942425993423</v>
      </c>
      <c r="T1593" s="5">
        <f t="shared" si="402"/>
        <v>1.0023881333086726</v>
      </c>
      <c r="U1593" s="5">
        <f t="shared" si="403"/>
        <v>1.0023881333086726</v>
      </c>
      <c r="V1593" s="5">
        <f t="shared" si="404"/>
        <v>1.0023881333086726</v>
      </c>
      <c r="W1593" s="5">
        <f t="shared" si="405"/>
        <v>1.0023881333086726</v>
      </c>
      <c r="X1593" s="5">
        <f t="shared" si="406"/>
        <v>1</v>
      </c>
      <c r="Y1593" s="5">
        <f t="shared" si="407"/>
        <v>1</v>
      </c>
      <c r="Z1593" s="5">
        <f t="shared" si="408"/>
        <v>1</v>
      </c>
      <c r="AA1593" s="5">
        <f t="shared" si="409"/>
        <v>1</v>
      </c>
      <c r="AB1593" s="5">
        <f t="shared" si="410"/>
        <v>1</v>
      </c>
      <c r="AC1593" s="5">
        <f t="shared" si="411"/>
        <v>1</v>
      </c>
      <c r="AD1593" s="5">
        <f t="shared" si="412"/>
        <v>1</v>
      </c>
    </row>
    <row r="1594" spans="15:30" x14ac:dyDescent="0.2">
      <c r="O1594" s="6">
        <f t="shared" si="397"/>
        <v>160.0899999999952</v>
      </c>
      <c r="P1594" s="6">
        <f t="shared" si="398"/>
        <v>160.09999999999519</v>
      </c>
      <c r="Q1594" s="5">
        <f t="shared" si="399"/>
        <v>1</v>
      </c>
      <c r="R1594" s="5">
        <f t="shared" si="400"/>
        <v>1</v>
      </c>
      <c r="S1594" s="5">
        <f t="shared" si="401"/>
        <v>1.0008717243854273</v>
      </c>
      <c r="T1594" s="5">
        <f t="shared" si="402"/>
        <v>1.002352552626834</v>
      </c>
      <c r="U1594" s="5">
        <f t="shared" si="403"/>
        <v>1.002352552626834</v>
      </c>
      <c r="V1594" s="5">
        <f t="shared" si="404"/>
        <v>1.002352552626834</v>
      </c>
      <c r="W1594" s="5">
        <f t="shared" si="405"/>
        <v>1.002352552626834</v>
      </c>
      <c r="X1594" s="5">
        <f t="shared" si="406"/>
        <v>1</v>
      </c>
      <c r="Y1594" s="5">
        <f t="shared" si="407"/>
        <v>1</v>
      </c>
      <c r="Z1594" s="5">
        <f t="shared" si="408"/>
        <v>1</v>
      </c>
      <c r="AA1594" s="5">
        <f t="shared" si="409"/>
        <v>1</v>
      </c>
      <c r="AB1594" s="5">
        <f t="shared" si="410"/>
        <v>1</v>
      </c>
      <c r="AC1594" s="5">
        <f t="shared" si="411"/>
        <v>1</v>
      </c>
      <c r="AD1594" s="5">
        <f t="shared" si="412"/>
        <v>1</v>
      </c>
    </row>
    <row r="1595" spans="15:30" x14ac:dyDescent="0.2">
      <c r="O1595" s="6">
        <f t="shared" si="397"/>
        <v>160.18999999999519</v>
      </c>
      <c r="P1595" s="6">
        <f t="shared" si="398"/>
        <v>160.19999999999519</v>
      </c>
      <c r="Q1595" s="5">
        <f t="shared" si="399"/>
        <v>1</v>
      </c>
      <c r="R1595" s="5">
        <f t="shared" si="400"/>
        <v>1</v>
      </c>
      <c r="S1595" s="5">
        <f t="shared" si="401"/>
        <v>1.0008495074794053</v>
      </c>
      <c r="T1595" s="5">
        <f t="shared" si="402"/>
        <v>1.0023172618946301</v>
      </c>
      <c r="U1595" s="5">
        <f t="shared" si="403"/>
        <v>1.0023172618946301</v>
      </c>
      <c r="V1595" s="5">
        <f t="shared" si="404"/>
        <v>1.0023172618946301</v>
      </c>
      <c r="W1595" s="5">
        <f t="shared" si="405"/>
        <v>1.0023172618946301</v>
      </c>
      <c r="X1595" s="5">
        <f t="shared" si="406"/>
        <v>1</v>
      </c>
      <c r="Y1595" s="5">
        <f t="shared" si="407"/>
        <v>1</v>
      </c>
      <c r="Z1595" s="5">
        <f t="shared" si="408"/>
        <v>1</v>
      </c>
      <c r="AA1595" s="5">
        <f t="shared" si="409"/>
        <v>1</v>
      </c>
      <c r="AB1595" s="5">
        <f t="shared" si="410"/>
        <v>1</v>
      </c>
      <c r="AC1595" s="5">
        <f t="shared" si="411"/>
        <v>1</v>
      </c>
      <c r="AD1595" s="5">
        <f t="shared" si="412"/>
        <v>1</v>
      </c>
    </row>
    <row r="1596" spans="15:30" x14ac:dyDescent="0.2">
      <c r="O1596" s="6">
        <f t="shared" si="397"/>
        <v>160.28999999999519</v>
      </c>
      <c r="P1596" s="6">
        <f t="shared" si="398"/>
        <v>160.29999999999518</v>
      </c>
      <c r="Q1596" s="5">
        <f t="shared" si="399"/>
        <v>1</v>
      </c>
      <c r="R1596" s="5">
        <f t="shared" si="400"/>
        <v>1</v>
      </c>
      <c r="S1596" s="5">
        <f t="shared" si="401"/>
        <v>1.0008275913069535</v>
      </c>
      <c r="T1596" s="5">
        <f t="shared" si="402"/>
        <v>1.0022822605550139</v>
      </c>
      <c r="U1596" s="5">
        <f t="shared" si="403"/>
        <v>1.0022822605550139</v>
      </c>
      <c r="V1596" s="5">
        <f t="shared" si="404"/>
        <v>1.0022822605550139</v>
      </c>
      <c r="W1596" s="5">
        <f t="shared" si="405"/>
        <v>1.0022822605550139</v>
      </c>
      <c r="X1596" s="5">
        <f t="shared" si="406"/>
        <v>1</v>
      </c>
      <c r="Y1596" s="5">
        <f t="shared" si="407"/>
        <v>1</v>
      </c>
      <c r="Z1596" s="5">
        <f t="shared" si="408"/>
        <v>1</v>
      </c>
      <c r="AA1596" s="5">
        <f t="shared" si="409"/>
        <v>1</v>
      </c>
      <c r="AB1596" s="5">
        <f t="shared" si="410"/>
        <v>1</v>
      </c>
      <c r="AC1596" s="5">
        <f t="shared" si="411"/>
        <v>1</v>
      </c>
      <c r="AD1596" s="5">
        <f t="shared" si="412"/>
        <v>1</v>
      </c>
    </row>
    <row r="1597" spans="15:30" x14ac:dyDescent="0.2">
      <c r="O1597" s="6">
        <f t="shared" si="397"/>
        <v>160.38999999999518</v>
      </c>
      <c r="P1597" s="6">
        <f t="shared" si="398"/>
        <v>160.39999999999517</v>
      </c>
      <c r="Q1597" s="5">
        <f t="shared" si="399"/>
        <v>1</v>
      </c>
      <c r="R1597" s="5">
        <f t="shared" si="400"/>
        <v>1</v>
      </c>
      <c r="S1597" s="5">
        <f t="shared" si="401"/>
        <v>1.0008059752953287</v>
      </c>
      <c r="T1597" s="5">
        <f t="shared" si="402"/>
        <v>1.002247548052456</v>
      </c>
      <c r="U1597" s="5">
        <f t="shared" si="403"/>
        <v>1.002247548052456</v>
      </c>
      <c r="V1597" s="5">
        <f t="shared" si="404"/>
        <v>1.002247548052456</v>
      </c>
      <c r="W1597" s="5">
        <f t="shared" si="405"/>
        <v>1.002247548052456</v>
      </c>
      <c r="X1597" s="5">
        <f t="shared" si="406"/>
        <v>1</v>
      </c>
      <c r="Y1597" s="5">
        <f t="shared" si="407"/>
        <v>1</v>
      </c>
      <c r="Z1597" s="5">
        <f t="shared" si="408"/>
        <v>1</v>
      </c>
      <c r="AA1597" s="5">
        <f t="shared" si="409"/>
        <v>1</v>
      </c>
      <c r="AB1597" s="5">
        <f t="shared" si="410"/>
        <v>1</v>
      </c>
      <c r="AC1597" s="5">
        <f t="shared" si="411"/>
        <v>1</v>
      </c>
      <c r="AD1597" s="5">
        <f t="shared" si="412"/>
        <v>1</v>
      </c>
    </row>
    <row r="1598" spans="15:30" x14ac:dyDescent="0.2">
      <c r="O1598" s="6">
        <f t="shared" si="397"/>
        <v>160.48999999999518</v>
      </c>
      <c r="P1598" s="6">
        <f t="shared" si="398"/>
        <v>160.49999999999517</v>
      </c>
      <c r="Q1598" s="5">
        <f t="shared" si="399"/>
        <v>1</v>
      </c>
      <c r="R1598" s="5">
        <f t="shared" si="400"/>
        <v>1</v>
      </c>
      <c r="S1598" s="5">
        <f t="shared" si="401"/>
        <v>1.0007846588733615</v>
      </c>
      <c r="T1598" s="5">
        <f t="shared" si="402"/>
        <v>1.0022131238329379</v>
      </c>
      <c r="U1598" s="5">
        <f t="shared" si="403"/>
        <v>1.0022131238329379</v>
      </c>
      <c r="V1598" s="5">
        <f t="shared" si="404"/>
        <v>1.0022131238329379</v>
      </c>
      <c r="W1598" s="5">
        <f t="shared" si="405"/>
        <v>1.0022131238329379</v>
      </c>
      <c r="X1598" s="5">
        <f t="shared" si="406"/>
        <v>1</v>
      </c>
      <c r="Y1598" s="5">
        <f t="shared" si="407"/>
        <v>1</v>
      </c>
      <c r="Z1598" s="5">
        <f t="shared" si="408"/>
        <v>1</v>
      </c>
      <c r="AA1598" s="5">
        <f t="shared" si="409"/>
        <v>1</v>
      </c>
      <c r="AB1598" s="5">
        <f t="shared" si="410"/>
        <v>1</v>
      </c>
      <c r="AC1598" s="5">
        <f t="shared" si="411"/>
        <v>1</v>
      </c>
      <c r="AD1598" s="5">
        <f t="shared" si="412"/>
        <v>1</v>
      </c>
    </row>
    <row r="1599" spans="15:30" x14ac:dyDescent="0.2">
      <c r="O1599" s="6">
        <f t="shared" si="397"/>
        <v>160.58999999999517</v>
      </c>
      <c r="P1599" s="6">
        <f t="shared" si="398"/>
        <v>160.59999999999516</v>
      </c>
      <c r="Q1599" s="5">
        <f t="shared" si="399"/>
        <v>1</v>
      </c>
      <c r="R1599" s="5">
        <f t="shared" si="400"/>
        <v>1</v>
      </c>
      <c r="S1599" s="5">
        <f t="shared" si="401"/>
        <v>1.0007636414714534</v>
      </c>
      <c r="T1599" s="5">
        <f t="shared" si="402"/>
        <v>1.0021789873439482</v>
      </c>
      <c r="U1599" s="5">
        <f t="shared" si="403"/>
        <v>1.0021789873439482</v>
      </c>
      <c r="V1599" s="5">
        <f t="shared" si="404"/>
        <v>1.0021789873439482</v>
      </c>
      <c r="W1599" s="5">
        <f t="shared" si="405"/>
        <v>1.0021789873439482</v>
      </c>
      <c r="X1599" s="5">
        <f t="shared" si="406"/>
        <v>1</v>
      </c>
      <c r="Y1599" s="5">
        <f t="shared" si="407"/>
        <v>1</v>
      </c>
      <c r="Z1599" s="5">
        <f t="shared" si="408"/>
        <v>1</v>
      </c>
      <c r="AA1599" s="5">
        <f t="shared" si="409"/>
        <v>1</v>
      </c>
      <c r="AB1599" s="5">
        <f t="shared" si="410"/>
        <v>1</v>
      </c>
      <c r="AC1599" s="5">
        <f t="shared" si="411"/>
        <v>1</v>
      </c>
      <c r="AD1599" s="5">
        <f t="shared" si="412"/>
        <v>1</v>
      </c>
    </row>
    <row r="1600" spans="15:30" x14ac:dyDescent="0.2">
      <c r="O1600" s="6">
        <f t="shared" si="397"/>
        <v>160.68999999999517</v>
      </c>
      <c r="P1600" s="6">
        <f t="shared" si="398"/>
        <v>160.69999999999516</v>
      </c>
      <c r="Q1600" s="5">
        <f t="shared" si="399"/>
        <v>1</v>
      </c>
      <c r="R1600" s="5">
        <f t="shared" si="400"/>
        <v>1</v>
      </c>
      <c r="S1600" s="5">
        <f t="shared" si="401"/>
        <v>1.0007429225215678</v>
      </c>
      <c r="T1600" s="5">
        <f t="shared" si="402"/>
        <v>1.0021451380344766</v>
      </c>
      <c r="U1600" s="5">
        <f t="shared" si="403"/>
        <v>1.0021451380344766</v>
      </c>
      <c r="V1600" s="5">
        <f t="shared" si="404"/>
        <v>1.0021451380344766</v>
      </c>
      <c r="W1600" s="5">
        <f t="shared" si="405"/>
        <v>1.0021451380344766</v>
      </c>
      <c r="X1600" s="5">
        <f t="shared" si="406"/>
        <v>1</v>
      </c>
      <c r="Y1600" s="5">
        <f t="shared" si="407"/>
        <v>1</v>
      </c>
      <c r="Z1600" s="5">
        <f t="shared" si="408"/>
        <v>1</v>
      </c>
      <c r="AA1600" s="5">
        <f t="shared" si="409"/>
        <v>1</v>
      </c>
      <c r="AB1600" s="5">
        <f t="shared" si="410"/>
        <v>1</v>
      </c>
      <c r="AC1600" s="5">
        <f t="shared" si="411"/>
        <v>1</v>
      </c>
      <c r="AD1600" s="5">
        <f t="shared" si="412"/>
        <v>1</v>
      </c>
    </row>
    <row r="1601" spans="15:30" x14ac:dyDescent="0.2">
      <c r="O1601" s="6">
        <f t="shared" si="397"/>
        <v>160.78999999999516</v>
      </c>
      <c r="P1601" s="6">
        <f t="shared" si="398"/>
        <v>160.79999999999515</v>
      </c>
      <c r="Q1601" s="5">
        <f t="shared" si="399"/>
        <v>1</v>
      </c>
      <c r="R1601" s="5">
        <f t="shared" si="400"/>
        <v>1</v>
      </c>
      <c r="S1601" s="5">
        <f t="shared" si="401"/>
        <v>1.0007225014572285</v>
      </c>
      <c r="T1601" s="5">
        <f t="shared" si="402"/>
        <v>1.0021115753550094</v>
      </c>
      <c r="U1601" s="5">
        <f t="shared" si="403"/>
        <v>1.0021115753550094</v>
      </c>
      <c r="V1601" s="5">
        <f t="shared" si="404"/>
        <v>1.0021115753550094</v>
      </c>
      <c r="W1601" s="5">
        <f t="shared" si="405"/>
        <v>1.0021115753550094</v>
      </c>
      <c r="X1601" s="5">
        <f t="shared" si="406"/>
        <v>1</v>
      </c>
      <c r="Y1601" s="5">
        <f t="shared" si="407"/>
        <v>1</v>
      </c>
      <c r="Z1601" s="5">
        <f t="shared" si="408"/>
        <v>1</v>
      </c>
      <c r="AA1601" s="5">
        <f t="shared" si="409"/>
        <v>1</v>
      </c>
      <c r="AB1601" s="5">
        <f t="shared" si="410"/>
        <v>1</v>
      </c>
      <c r="AC1601" s="5">
        <f t="shared" si="411"/>
        <v>1</v>
      </c>
      <c r="AD1601" s="5">
        <f t="shared" si="412"/>
        <v>1</v>
      </c>
    </row>
    <row r="1602" spans="15:30" x14ac:dyDescent="0.2">
      <c r="O1602" s="6">
        <f t="shared" si="397"/>
        <v>160.88999999999515</v>
      </c>
      <c r="P1602" s="6">
        <f t="shared" si="398"/>
        <v>160.89999999999515</v>
      </c>
      <c r="Q1602" s="5">
        <f t="shared" si="399"/>
        <v>1</v>
      </c>
      <c r="R1602" s="5">
        <f t="shared" si="400"/>
        <v>1</v>
      </c>
      <c r="S1602" s="5">
        <f t="shared" si="401"/>
        <v>1.0007023777135116</v>
      </c>
      <c r="T1602" s="5">
        <f t="shared" si="402"/>
        <v>1.0020782987575245</v>
      </c>
      <c r="U1602" s="5">
        <f t="shared" si="403"/>
        <v>1.0020782987575245</v>
      </c>
      <c r="V1602" s="5">
        <f t="shared" si="404"/>
        <v>1.0020782987575245</v>
      </c>
      <c r="W1602" s="5">
        <f t="shared" si="405"/>
        <v>1.0020782987575245</v>
      </c>
      <c r="X1602" s="5">
        <f t="shared" si="406"/>
        <v>1</v>
      </c>
      <c r="Y1602" s="5">
        <f t="shared" si="407"/>
        <v>1</v>
      </c>
      <c r="Z1602" s="5">
        <f t="shared" si="408"/>
        <v>1</v>
      </c>
      <c r="AA1602" s="5">
        <f t="shared" si="409"/>
        <v>1</v>
      </c>
      <c r="AB1602" s="5">
        <f t="shared" si="410"/>
        <v>1</v>
      </c>
      <c r="AC1602" s="5">
        <f t="shared" si="411"/>
        <v>1</v>
      </c>
      <c r="AD1602" s="5">
        <f t="shared" si="412"/>
        <v>1</v>
      </c>
    </row>
    <row r="1603" spans="15:30" x14ac:dyDescent="0.2">
      <c r="O1603" s="6">
        <f t="shared" ref="O1603:O1666" si="413">P1603-0.01</f>
        <v>160.98999999999515</v>
      </c>
      <c r="P1603" s="6">
        <f t="shared" si="398"/>
        <v>160.99999999999514</v>
      </c>
      <c r="Q1603" s="5">
        <f t="shared" si="399"/>
        <v>1</v>
      </c>
      <c r="R1603" s="5">
        <f t="shared" si="400"/>
        <v>1</v>
      </c>
      <c r="S1603" s="5">
        <f t="shared" si="401"/>
        <v>1.0006825507270412</v>
      </c>
      <c r="T1603" s="5">
        <f t="shared" si="402"/>
        <v>1.0020453076954854</v>
      </c>
      <c r="U1603" s="5">
        <f t="shared" si="403"/>
        <v>1.0020453076954854</v>
      </c>
      <c r="V1603" s="5">
        <f t="shared" si="404"/>
        <v>1.0020453076954854</v>
      </c>
      <c r="W1603" s="5">
        <f t="shared" si="405"/>
        <v>1.0020453076954854</v>
      </c>
      <c r="X1603" s="5">
        <f t="shared" si="406"/>
        <v>1</v>
      </c>
      <c r="Y1603" s="5">
        <f t="shared" si="407"/>
        <v>1</v>
      </c>
      <c r="Z1603" s="5">
        <f t="shared" si="408"/>
        <v>1</v>
      </c>
      <c r="AA1603" s="5">
        <f t="shared" si="409"/>
        <v>1</v>
      </c>
      <c r="AB1603" s="5">
        <f t="shared" si="410"/>
        <v>1</v>
      </c>
      <c r="AC1603" s="5">
        <f t="shared" si="411"/>
        <v>1</v>
      </c>
      <c r="AD1603" s="5">
        <f t="shared" si="412"/>
        <v>1</v>
      </c>
    </row>
    <row r="1604" spans="15:30" x14ac:dyDescent="0.2">
      <c r="O1604" s="6">
        <f t="shared" si="413"/>
        <v>161.08999999999514</v>
      </c>
      <c r="P1604" s="6">
        <f t="shared" ref="P1604:P1667" si="414">P1603+0.1</f>
        <v>161.09999999999513</v>
      </c>
      <c r="Q1604" s="5">
        <f t="shared" ref="Q1604:Q1667" si="415">IF($P1604&gt;=$D$5,1,10^($C$5*LOG(MAX($P1604,$E$5)/$D$5)^2))</f>
        <v>1</v>
      </c>
      <c r="R1604" s="5">
        <f t="shared" ref="R1604:R1667" si="416">IF($P1604&gt;=$D$6,1,10^($C$6*LOG(MAX($P1604,$E$6)/$D$6)^2))</f>
        <v>1</v>
      </c>
      <c r="S1604" s="5">
        <f t="shared" ref="S1604:S1667" si="417">IF($P1604&gt;=$D$7,1,10^($C$7*LOG(MAX($P1604,$E$7)/$D$7)^2))</f>
        <v>1.0006630199359843</v>
      </c>
      <c r="T1604" s="5">
        <f t="shared" ref="T1604:T1667" si="418">IF($P1604&gt;=$D$8,1,10^($C$8*LOG(MAX($P1604,$E$8)/$D$8)^2))</f>
        <v>1.0020126016238375</v>
      </c>
      <c r="U1604" s="5">
        <f t="shared" ref="U1604:U1667" si="419">IF($P1604&gt;=$D$9,1,10^($C$9*LOG(MAX($P1604,$E$9)/$D$9)^2))</f>
        <v>1.0020126016238375</v>
      </c>
      <c r="V1604" s="5">
        <f t="shared" ref="V1604:V1667" si="420">IF($P1604&gt;=$D$10,1,10^($C$10*LOG(MAX($P1604,$E$10)/$D$10)^2))</f>
        <v>1.0020126016238375</v>
      </c>
      <c r="W1604" s="5">
        <f t="shared" ref="W1604:W1667" si="421">IF($P1604&gt;=$D$11,1,10^($C$11*LOG(MAX($P1604,$E$11)/$D$11)^2))</f>
        <v>1.0020126016238375</v>
      </c>
      <c r="X1604" s="5">
        <f t="shared" ref="X1604:X1667" si="422">IF($P1604&gt;=$H1606,1,10^($G$5*LOG(MAX($P1604,$I$5)/$H$5)^2))</f>
        <v>1</v>
      </c>
      <c r="Y1604" s="5">
        <f t="shared" ref="Y1604:Y1667" si="423">IF($P1604&gt;=$H$6,1,10^($G$6*LOG(MAX($P1604,$I$6)/$H$6)^2))</f>
        <v>1</v>
      </c>
      <c r="Z1604" s="5">
        <f t="shared" ref="Z1604:Z1667" si="424">IF($P1604&gt;=$H$7,1,10^($G$7*LOG(MAX($P1604,$I$7)/$H$7)^2))</f>
        <v>1</v>
      </c>
      <c r="AA1604" s="5">
        <f t="shared" ref="AA1604:AA1667" si="425">IF(P1604&gt;=$H$8,1,10^($G$8*LOG(MAX($P1604,$I$8)/$H$8)^2))</f>
        <v>1</v>
      </c>
      <c r="AB1604" s="5">
        <f t="shared" ref="AB1604:AB1667" si="426">IF($P1604&gt;=$H$9,1,10^($G$9*LOG(MAX($P1604,$I$9)/$H$9)^2))</f>
        <v>1</v>
      </c>
      <c r="AC1604" s="5">
        <f t="shared" ref="AC1604:AC1667" si="427">IF($P1604&gt;=$H$10,1,10^($G$10*LOG(MAX($P1604,$I$10)/$H$10)^2))</f>
        <v>1</v>
      </c>
      <c r="AD1604" s="5">
        <f t="shared" ref="AD1604:AD1667" si="428">IF($P1604&gt;=$H$11,1,10^($G$11*LOG(MAX($P1604,$I$11)/$H$11)^2))</f>
        <v>1</v>
      </c>
    </row>
    <row r="1605" spans="15:30" x14ac:dyDescent="0.2">
      <c r="O1605" s="6">
        <f t="shared" si="413"/>
        <v>161.18999999999514</v>
      </c>
      <c r="P1605" s="6">
        <f t="shared" si="414"/>
        <v>161.19999999999513</v>
      </c>
      <c r="Q1605" s="5">
        <f t="shared" si="415"/>
        <v>1</v>
      </c>
      <c r="R1605" s="5">
        <f t="shared" si="416"/>
        <v>1</v>
      </c>
      <c r="S1605" s="5">
        <f t="shared" si="417"/>
        <v>1.0006437847800456</v>
      </c>
      <c r="T1605" s="5">
        <f t="shared" si="418"/>
        <v>1.0019801799990027</v>
      </c>
      <c r="U1605" s="5">
        <f t="shared" si="419"/>
        <v>1.0019801799990027</v>
      </c>
      <c r="V1605" s="5">
        <f t="shared" si="420"/>
        <v>1.0019801799990027</v>
      </c>
      <c r="W1605" s="5">
        <f t="shared" si="421"/>
        <v>1.0019801799990027</v>
      </c>
      <c r="X1605" s="5">
        <f t="shared" si="422"/>
        <v>1</v>
      </c>
      <c r="Y1605" s="5">
        <f t="shared" si="423"/>
        <v>1</v>
      </c>
      <c r="Z1605" s="5">
        <f t="shared" si="424"/>
        <v>1</v>
      </c>
      <c r="AA1605" s="5">
        <f t="shared" si="425"/>
        <v>1</v>
      </c>
      <c r="AB1605" s="5">
        <f t="shared" si="426"/>
        <v>1</v>
      </c>
      <c r="AC1605" s="5">
        <f t="shared" si="427"/>
        <v>1</v>
      </c>
      <c r="AD1605" s="5">
        <f t="shared" si="428"/>
        <v>1</v>
      </c>
    </row>
    <row r="1606" spans="15:30" x14ac:dyDescent="0.2">
      <c r="O1606" s="6">
        <f t="shared" si="413"/>
        <v>161.28999999999513</v>
      </c>
      <c r="P1606" s="6">
        <f t="shared" si="414"/>
        <v>161.29999999999512</v>
      </c>
      <c r="Q1606" s="5">
        <f t="shared" si="415"/>
        <v>1</v>
      </c>
      <c r="R1606" s="5">
        <f t="shared" si="416"/>
        <v>1</v>
      </c>
      <c r="S1606" s="5">
        <f t="shared" si="417"/>
        <v>1.000624844700462</v>
      </c>
      <c r="T1606" s="5">
        <f t="shared" si="418"/>
        <v>1.0019480422788738</v>
      </c>
      <c r="U1606" s="5">
        <f t="shared" si="419"/>
        <v>1.0019480422788738</v>
      </c>
      <c r="V1606" s="5">
        <f t="shared" si="420"/>
        <v>1.0019480422788738</v>
      </c>
      <c r="W1606" s="5">
        <f t="shared" si="421"/>
        <v>1.0019480422788738</v>
      </c>
      <c r="X1606" s="5">
        <f t="shared" si="422"/>
        <v>1</v>
      </c>
      <c r="Y1606" s="5">
        <f t="shared" si="423"/>
        <v>1</v>
      </c>
      <c r="Z1606" s="5">
        <f t="shared" si="424"/>
        <v>1</v>
      </c>
      <c r="AA1606" s="5">
        <f t="shared" si="425"/>
        <v>1</v>
      </c>
      <c r="AB1606" s="5">
        <f t="shared" si="426"/>
        <v>1</v>
      </c>
      <c r="AC1606" s="5">
        <f t="shared" si="427"/>
        <v>1</v>
      </c>
      <c r="AD1606" s="5">
        <f t="shared" si="428"/>
        <v>1</v>
      </c>
    </row>
    <row r="1607" spans="15:30" x14ac:dyDescent="0.2">
      <c r="O1607" s="6">
        <f t="shared" si="413"/>
        <v>161.38999999999513</v>
      </c>
      <c r="P1607" s="6">
        <f t="shared" si="414"/>
        <v>161.39999999999512</v>
      </c>
      <c r="Q1607" s="5">
        <f t="shared" si="415"/>
        <v>1</v>
      </c>
      <c r="R1607" s="5">
        <f t="shared" si="416"/>
        <v>1</v>
      </c>
      <c r="S1607" s="5">
        <f t="shared" si="417"/>
        <v>1.0006061991399975</v>
      </c>
      <c r="T1607" s="5">
        <f t="shared" si="418"/>
        <v>1.0019161879228102</v>
      </c>
      <c r="U1607" s="5">
        <f t="shared" si="419"/>
        <v>1.0019161879228102</v>
      </c>
      <c r="V1607" s="5">
        <f t="shared" si="420"/>
        <v>1.0019161879228102</v>
      </c>
      <c r="W1607" s="5">
        <f t="shared" si="421"/>
        <v>1.0019161879228102</v>
      </c>
      <c r="X1607" s="5">
        <f t="shared" si="422"/>
        <v>1</v>
      </c>
      <c r="Y1607" s="5">
        <f t="shared" si="423"/>
        <v>1</v>
      </c>
      <c r="Z1607" s="5">
        <f t="shared" si="424"/>
        <v>1</v>
      </c>
      <c r="AA1607" s="5">
        <f t="shared" si="425"/>
        <v>1</v>
      </c>
      <c r="AB1607" s="5">
        <f t="shared" si="426"/>
        <v>1</v>
      </c>
      <c r="AC1607" s="5">
        <f t="shared" si="427"/>
        <v>1</v>
      </c>
      <c r="AD1607" s="5">
        <f t="shared" si="428"/>
        <v>1</v>
      </c>
    </row>
    <row r="1608" spans="15:30" x14ac:dyDescent="0.2">
      <c r="O1608" s="6">
        <f t="shared" si="413"/>
        <v>161.48999999999512</v>
      </c>
      <c r="P1608" s="6">
        <f t="shared" si="414"/>
        <v>161.49999999999511</v>
      </c>
      <c r="Q1608" s="5">
        <f t="shared" si="415"/>
        <v>1</v>
      </c>
      <c r="R1608" s="5">
        <f t="shared" si="416"/>
        <v>1</v>
      </c>
      <c r="S1608" s="5">
        <f t="shared" si="417"/>
        <v>1.0005878475429379</v>
      </c>
      <c r="T1608" s="5">
        <f t="shared" si="418"/>
        <v>1.0018846163916331</v>
      </c>
      <c r="U1608" s="5">
        <f t="shared" si="419"/>
        <v>1.0018846163916331</v>
      </c>
      <c r="V1608" s="5">
        <f t="shared" si="420"/>
        <v>1.0018846163916331</v>
      </c>
      <c r="W1608" s="5">
        <f t="shared" si="421"/>
        <v>1.0018846163916331</v>
      </c>
      <c r="X1608" s="5">
        <f t="shared" si="422"/>
        <v>1</v>
      </c>
      <c r="Y1608" s="5">
        <f t="shared" si="423"/>
        <v>1</v>
      </c>
      <c r="Z1608" s="5">
        <f t="shared" si="424"/>
        <v>1</v>
      </c>
      <c r="AA1608" s="5">
        <f t="shared" si="425"/>
        <v>1</v>
      </c>
      <c r="AB1608" s="5">
        <f t="shared" si="426"/>
        <v>1</v>
      </c>
      <c r="AC1608" s="5">
        <f t="shared" si="427"/>
        <v>1</v>
      </c>
      <c r="AD1608" s="5">
        <f t="shared" si="428"/>
        <v>1</v>
      </c>
    </row>
    <row r="1609" spans="15:30" x14ac:dyDescent="0.2">
      <c r="O1609" s="6">
        <f t="shared" si="413"/>
        <v>161.58999999999511</v>
      </c>
      <c r="P1609" s="6">
        <f t="shared" si="414"/>
        <v>161.59999999999511</v>
      </c>
      <c r="Q1609" s="5">
        <f t="shared" si="415"/>
        <v>1</v>
      </c>
      <c r="R1609" s="5">
        <f t="shared" si="416"/>
        <v>1</v>
      </c>
      <c r="S1609" s="5">
        <f t="shared" si="417"/>
        <v>1.0005697893550858</v>
      </c>
      <c r="T1609" s="5">
        <f t="shared" si="418"/>
        <v>1.0018533271476198</v>
      </c>
      <c r="U1609" s="5">
        <f t="shared" si="419"/>
        <v>1.0018533271476198</v>
      </c>
      <c r="V1609" s="5">
        <f t="shared" si="420"/>
        <v>1.0018533271476198</v>
      </c>
      <c r="W1609" s="5">
        <f t="shared" si="421"/>
        <v>1.0018533271476198</v>
      </c>
      <c r="X1609" s="5">
        <f t="shared" si="422"/>
        <v>1</v>
      </c>
      <c r="Y1609" s="5">
        <f t="shared" si="423"/>
        <v>1</v>
      </c>
      <c r="Z1609" s="5">
        <f t="shared" si="424"/>
        <v>1</v>
      </c>
      <c r="AA1609" s="5">
        <f t="shared" si="425"/>
        <v>1</v>
      </c>
      <c r="AB1609" s="5">
        <f t="shared" si="426"/>
        <v>1</v>
      </c>
      <c r="AC1609" s="5">
        <f t="shared" si="427"/>
        <v>1</v>
      </c>
      <c r="AD1609" s="5">
        <f t="shared" si="428"/>
        <v>1</v>
      </c>
    </row>
    <row r="1610" spans="15:30" x14ac:dyDescent="0.2">
      <c r="O1610" s="6">
        <f t="shared" si="413"/>
        <v>161.68999999999511</v>
      </c>
      <c r="P1610" s="6">
        <f t="shared" si="414"/>
        <v>161.6999999999951</v>
      </c>
      <c r="Q1610" s="5">
        <f t="shared" si="415"/>
        <v>1</v>
      </c>
      <c r="R1610" s="5">
        <f t="shared" si="416"/>
        <v>1</v>
      </c>
      <c r="S1610" s="5">
        <f t="shared" si="417"/>
        <v>1.0005520240237558</v>
      </c>
      <c r="T1610" s="5">
        <f t="shared" si="418"/>
        <v>1.0018223196544995</v>
      </c>
      <c r="U1610" s="5">
        <f t="shared" si="419"/>
        <v>1.0018223196544995</v>
      </c>
      <c r="V1610" s="5">
        <f t="shared" si="420"/>
        <v>1.0018223196544995</v>
      </c>
      <c r="W1610" s="5">
        <f t="shared" si="421"/>
        <v>1.0018223196544995</v>
      </c>
      <c r="X1610" s="5">
        <f t="shared" si="422"/>
        <v>1</v>
      </c>
      <c r="Y1610" s="5">
        <f t="shared" si="423"/>
        <v>1</v>
      </c>
      <c r="Z1610" s="5">
        <f t="shared" si="424"/>
        <v>1</v>
      </c>
      <c r="AA1610" s="5">
        <f t="shared" si="425"/>
        <v>1</v>
      </c>
      <c r="AB1610" s="5">
        <f t="shared" si="426"/>
        <v>1</v>
      </c>
      <c r="AC1610" s="5">
        <f t="shared" si="427"/>
        <v>1</v>
      </c>
      <c r="AD1610" s="5">
        <f t="shared" si="428"/>
        <v>1</v>
      </c>
    </row>
    <row r="1611" spans="15:30" x14ac:dyDescent="0.2">
      <c r="O1611" s="6">
        <f t="shared" si="413"/>
        <v>161.7899999999951</v>
      </c>
      <c r="P1611" s="6">
        <f t="shared" si="414"/>
        <v>161.79999999999509</v>
      </c>
      <c r="Q1611" s="5">
        <f t="shared" si="415"/>
        <v>1</v>
      </c>
      <c r="R1611" s="5">
        <f t="shared" si="416"/>
        <v>1</v>
      </c>
      <c r="S1611" s="5">
        <f t="shared" si="417"/>
        <v>1.0005345509977683</v>
      </c>
      <c r="T1611" s="5">
        <f t="shared" si="418"/>
        <v>1.0017915933774491</v>
      </c>
      <c r="U1611" s="5">
        <f t="shared" si="419"/>
        <v>1.0017915933774491</v>
      </c>
      <c r="V1611" s="5">
        <f t="shared" si="420"/>
        <v>1.0017915933774491</v>
      </c>
      <c r="W1611" s="5">
        <f t="shared" si="421"/>
        <v>1.0017915933774491</v>
      </c>
      <c r="X1611" s="5">
        <f t="shared" si="422"/>
        <v>1</v>
      </c>
      <c r="Y1611" s="5">
        <f t="shared" si="423"/>
        <v>1</v>
      </c>
      <c r="Z1611" s="5">
        <f t="shared" si="424"/>
        <v>1</v>
      </c>
      <c r="AA1611" s="5">
        <f t="shared" si="425"/>
        <v>1</v>
      </c>
      <c r="AB1611" s="5">
        <f t="shared" si="426"/>
        <v>1</v>
      </c>
      <c r="AC1611" s="5">
        <f t="shared" si="427"/>
        <v>1</v>
      </c>
      <c r="AD1611" s="5">
        <f t="shared" si="428"/>
        <v>1</v>
      </c>
    </row>
    <row r="1612" spans="15:30" x14ac:dyDescent="0.2">
      <c r="O1612" s="6">
        <f t="shared" si="413"/>
        <v>161.8899999999951</v>
      </c>
      <c r="P1612" s="6">
        <f t="shared" si="414"/>
        <v>161.89999999999509</v>
      </c>
      <c r="Q1612" s="5">
        <f t="shared" si="415"/>
        <v>1</v>
      </c>
      <c r="R1612" s="5">
        <f t="shared" si="416"/>
        <v>1</v>
      </c>
      <c r="S1612" s="5">
        <f t="shared" si="417"/>
        <v>1.0005173697274463</v>
      </c>
      <c r="T1612" s="5">
        <f t="shared" si="418"/>
        <v>1.0017611477830859</v>
      </c>
      <c r="U1612" s="5">
        <f t="shared" si="419"/>
        <v>1.0017611477830859</v>
      </c>
      <c r="V1612" s="5">
        <f t="shared" si="420"/>
        <v>1.0017611477830859</v>
      </c>
      <c r="W1612" s="5">
        <f t="shared" si="421"/>
        <v>1.0017611477830859</v>
      </c>
      <c r="X1612" s="5">
        <f t="shared" si="422"/>
        <v>1</v>
      </c>
      <c r="Y1612" s="5">
        <f t="shared" si="423"/>
        <v>1</v>
      </c>
      <c r="Z1612" s="5">
        <f t="shared" si="424"/>
        <v>1</v>
      </c>
      <c r="AA1612" s="5">
        <f t="shared" si="425"/>
        <v>1</v>
      </c>
      <c r="AB1612" s="5">
        <f t="shared" si="426"/>
        <v>1</v>
      </c>
      <c r="AC1612" s="5">
        <f t="shared" si="427"/>
        <v>1</v>
      </c>
      <c r="AD1612" s="5">
        <f t="shared" si="428"/>
        <v>1</v>
      </c>
    </row>
    <row r="1613" spans="15:30" x14ac:dyDescent="0.2">
      <c r="O1613" s="6">
        <f t="shared" si="413"/>
        <v>161.98999999999509</v>
      </c>
      <c r="P1613" s="6">
        <f t="shared" si="414"/>
        <v>161.99999999999508</v>
      </c>
      <c r="Q1613" s="5">
        <f t="shared" si="415"/>
        <v>1</v>
      </c>
      <c r="R1613" s="5">
        <f t="shared" si="416"/>
        <v>1</v>
      </c>
      <c r="S1613" s="5">
        <f t="shared" si="417"/>
        <v>1.000500479664608</v>
      </c>
      <c r="T1613" s="5">
        <f t="shared" si="418"/>
        <v>1.0017309823394658</v>
      </c>
      <c r="U1613" s="5">
        <f t="shared" si="419"/>
        <v>1.0017309823394658</v>
      </c>
      <c r="V1613" s="5">
        <f t="shared" si="420"/>
        <v>1.0017309823394658</v>
      </c>
      <c r="W1613" s="5">
        <f t="shared" si="421"/>
        <v>1.0017309823394658</v>
      </c>
      <c r="X1613" s="5">
        <f t="shared" si="422"/>
        <v>1</v>
      </c>
      <c r="Y1613" s="5">
        <f t="shared" si="423"/>
        <v>1</v>
      </c>
      <c r="Z1613" s="5">
        <f t="shared" si="424"/>
        <v>1</v>
      </c>
      <c r="AA1613" s="5">
        <f t="shared" si="425"/>
        <v>1</v>
      </c>
      <c r="AB1613" s="5">
        <f t="shared" si="426"/>
        <v>1</v>
      </c>
      <c r="AC1613" s="5">
        <f t="shared" si="427"/>
        <v>1</v>
      </c>
      <c r="AD1613" s="5">
        <f t="shared" si="428"/>
        <v>1</v>
      </c>
    </row>
    <row r="1614" spans="15:30" x14ac:dyDescent="0.2">
      <c r="O1614" s="6">
        <f t="shared" si="413"/>
        <v>162.08999999999509</v>
      </c>
      <c r="P1614" s="6">
        <f t="shared" si="414"/>
        <v>162.09999999999508</v>
      </c>
      <c r="Q1614" s="5">
        <f t="shared" si="415"/>
        <v>1</v>
      </c>
      <c r="R1614" s="5">
        <f t="shared" si="416"/>
        <v>1</v>
      </c>
      <c r="S1614" s="5">
        <f t="shared" si="417"/>
        <v>1.0004838802625637</v>
      </c>
      <c r="T1614" s="5">
        <f t="shared" si="418"/>
        <v>1.0017010965160766</v>
      </c>
      <c r="U1614" s="5">
        <f t="shared" si="419"/>
        <v>1.0017010965160766</v>
      </c>
      <c r="V1614" s="5">
        <f t="shared" si="420"/>
        <v>1.0017010965160766</v>
      </c>
      <c r="W1614" s="5">
        <f t="shared" si="421"/>
        <v>1.0017010965160766</v>
      </c>
      <c r="X1614" s="5">
        <f t="shared" si="422"/>
        <v>1</v>
      </c>
      <c r="Y1614" s="5">
        <f t="shared" si="423"/>
        <v>1</v>
      </c>
      <c r="Z1614" s="5">
        <f t="shared" si="424"/>
        <v>1</v>
      </c>
      <c r="AA1614" s="5">
        <f t="shared" si="425"/>
        <v>1</v>
      </c>
      <c r="AB1614" s="5">
        <f t="shared" si="426"/>
        <v>1</v>
      </c>
      <c r="AC1614" s="5">
        <f t="shared" si="427"/>
        <v>1</v>
      </c>
      <c r="AD1614" s="5">
        <f t="shared" si="428"/>
        <v>1</v>
      </c>
    </row>
    <row r="1615" spans="15:30" x14ac:dyDescent="0.2">
      <c r="O1615" s="6">
        <f t="shared" si="413"/>
        <v>162.18999999999508</v>
      </c>
      <c r="P1615" s="6">
        <f t="shared" si="414"/>
        <v>162.19999999999507</v>
      </c>
      <c r="Q1615" s="5">
        <f t="shared" si="415"/>
        <v>1</v>
      </c>
      <c r="R1615" s="5">
        <f t="shared" si="416"/>
        <v>1</v>
      </c>
      <c r="S1615" s="5">
        <f t="shared" si="417"/>
        <v>1.0004675709761099</v>
      </c>
      <c r="T1615" s="5">
        <f t="shared" si="418"/>
        <v>1.0016714897838332</v>
      </c>
      <c r="U1615" s="5">
        <f t="shared" si="419"/>
        <v>1.0016714897838332</v>
      </c>
      <c r="V1615" s="5">
        <f t="shared" si="420"/>
        <v>1.0016714897838332</v>
      </c>
      <c r="W1615" s="5">
        <f t="shared" si="421"/>
        <v>1.0016714897838332</v>
      </c>
      <c r="X1615" s="5">
        <f t="shared" si="422"/>
        <v>1</v>
      </c>
      <c r="Y1615" s="5">
        <f t="shared" si="423"/>
        <v>1</v>
      </c>
      <c r="Z1615" s="5">
        <f t="shared" si="424"/>
        <v>1</v>
      </c>
      <c r="AA1615" s="5">
        <f t="shared" si="425"/>
        <v>1</v>
      </c>
      <c r="AB1615" s="5">
        <f t="shared" si="426"/>
        <v>1</v>
      </c>
      <c r="AC1615" s="5">
        <f t="shared" si="427"/>
        <v>1</v>
      </c>
      <c r="AD1615" s="5">
        <f t="shared" si="428"/>
        <v>1</v>
      </c>
    </row>
    <row r="1616" spans="15:30" x14ac:dyDescent="0.2">
      <c r="O1616" s="6">
        <f t="shared" si="413"/>
        <v>162.28999999999508</v>
      </c>
      <c r="P1616" s="6">
        <f t="shared" si="414"/>
        <v>162.29999999999507</v>
      </c>
      <c r="Q1616" s="5">
        <f t="shared" si="415"/>
        <v>1</v>
      </c>
      <c r="R1616" s="5">
        <f t="shared" si="416"/>
        <v>1</v>
      </c>
      <c r="S1616" s="5">
        <f t="shared" si="417"/>
        <v>1.0004515512615242</v>
      </c>
      <c r="T1616" s="5">
        <f t="shared" si="418"/>
        <v>1.0016421616150744</v>
      </c>
      <c r="U1616" s="5">
        <f t="shared" si="419"/>
        <v>1.0016421616150744</v>
      </c>
      <c r="V1616" s="5">
        <f t="shared" si="420"/>
        <v>1.0016421616150744</v>
      </c>
      <c r="W1616" s="5">
        <f t="shared" si="421"/>
        <v>1.0016421616150744</v>
      </c>
      <c r="X1616" s="5">
        <f t="shared" si="422"/>
        <v>1</v>
      </c>
      <c r="Y1616" s="5">
        <f t="shared" si="423"/>
        <v>1</v>
      </c>
      <c r="Z1616" s="5">
        <f t="shared" si="424"/>
        <v>1</v>
      </c>
      <c r="AA1616" s="5">
        <f t="shared" si="425"/>
        <v>1</v>
      </c>
      <c r="AB1616" s="5">
        <f t="shared" si="426"/>
        <v>1</v>
      </c>
      <c r="AC1616" s="5">
        <f t="shared" si="427"/>
        <v>1</v>
      </c>
      <c r="AD1616" s="5">
        <f t="shared" si="428"/>
        <v>1</v>
      </c>
    </row>
    <row r="1617" spans="15:30" x14ac:dyDescent="0.2">
      <c r="O1617" s="6">
        <f t="shared" si="413"/>
        <v>162.38999999999507</v>
      </c>
      <c r="P1617" s="6">
        <f t="shared" si="414"/>
        <v>162.39999999999506</v>
      </c>
      <c r="Q1617" s="5">
        <f t="shared" si="415"/>
        <v>1</v>
      </c>
      <c r="R1617" s="5">
        <f t="shared" si="416"/>
        <v>1</v>
      </c>
      <c r="S1617" s="5">
        <f t="shared" si="417"/>
        <v>1.0004358205765604</v>
      </c>
      <c r="T1617" s="5">
        <f t="shared" si="418"/>
        <v>1.0016131114835558</v>
      </c>
      <c r="U1617" s="5">
        <f t="shared" si="419"/>
        <v>1.0016131114835558</v>
      </c>
      <c r="V1617" s="5">
        <f t="shared" si="420"/>
        <v>1.0016131114835558</v>
      </c>
      <c r="W1617" s="5">
        <f t="shared" si="421"/>
        <v>1.0016131114835558</v>
      </c>
      <c r="X1617" s="5">
        <f t="shared" si="422"/>
        <v>1</v>
      </c>
      <c r="Y1617" s="5">
        <f t="shared" si="423"/>
        <v>1</v>
      </c>
      <c r="Z1617" s="5">
        <f t="shared" si="424"/>
        <v>1</v>
      </c>
      <c r="AA1617" s="5">
        <f t="shared" si="425"/>
        <v>1</v>
      </c>
      <c r="AB1617" s="5">
        <f t="shared" si="426"/>
        <v>1</v>
      </c>
      <c r="AC1617" s="5">
        <f t="shared" si="427"/>
        <v>1</v>
      </c>
      <c r="AD1617" s="5">
        <f t="shared" si="428"/>
        <v>1</v>
      </c>
    </row>
    <row r="1618" spans="15:30" x14ac:dyDescent="0.2">
      <c r="O1618" s="6">
        <f t="shared" si="413"/>
        <v>162.48999999999506</v>
      </c>
      <c r="P1618" s="6">
        <f t="shared" si="414"/>
        <v>162.49999999999505</v>
      </c>
      <c r="Q1618" s="5">
        <f t="shared" si="415"/>
        <v>1</v>
      </c>
      <c r="R1618" s="5">
        <f t="shared" si="416"/>
        <v>1</v>
      </c>
      <c r="S1618" s="5">
        <f t="shared" si="417"/>
        <v>1.0004203783804444</v>
      </c>
      <c r="T1618" s="5">
        <f t="shared" si="418"/>
        <v>1.0015843388644476</v>
      </c>
      <c r="U1618" s="5">
        <f t="shared" si="419"/>
        <v>1.0015843388644476</v>
      </c>
      <c r="V1618" s="5">
        <f t="shared" si="420"/>
        <v>1.0015843388644476</v>
      </c>
      <c r="W1618" s="5">
        <f t="shared" si="421"/>
        <v>1.0015843388644476</v>
      </c>
      <c r="X1618" s="5">
        <f t="shared" si="422"/>
        <v>1</v>
      </c>
      <c r="Y1618" s="5">
        <f t="shared" si="423"/>
        <v>1</v>
      </c>
      <c r="Z1618" s="5">
        <f t="shared" si="424"/>
        <v>1</v>
      </c>
      <c r="AA1618" s="5">
        <f t="shared" si="425"/>
        <v>1</v>
      </c>
      <c r="AB1618" s="5">
        <f t="shared" si="426"/>
        <v>1</v>
      </c>
      <c r="AC1618" s="5">
        <f t="shared" si="427"/>
        <v>1</v>
      </c>
      <c r="AD1618" s="5">
        <f t="shared" si="428"/>
        <v>1</v>
      </c>
    </row>
    <row r="1619" spans="15:30" x14ac:dyDescent="0.2">
      <c r="O1619" s="6">
        <f t="shared" si="413"/>
        <v>162.58999999999506</v>
      </c>
      <c r="P1619" s="6">
        <f t="shared" si="414"/>
        <v>162.59999999999505</v>
      </c>
      <c r="Q1619" s="5">
        <f t="shared" si="415"/>
        <v>1</v>
      </c>
      <c r="R1619" s="5">
        <f t="shared" si="416"/>
        <v>1</v>
      </c>
      <c r="S1619" s="5">
        <f t="shared" si="417"/>
        <v>1.0004052241338677</v>
      </c>
      <c r="T1619" s="5">
        <f t="shared" si="418"/>
        <v>1.0015558432343277</v>
      </c>
      <c r="U1619" s="5">
        <f t="shared" si="419"/>
        <v>1.0015558432343277</v>
      </c>
      <c r="V1619" s="5">
        <f t="shared" si="420"/>
        <v>1.0015558432343277</v>
      </c>
      <c r="W1619" s="5">
        <f t="shared" si="421"/>
        <v>1.0015558432343277</v>
      </c>
      <c r="X1619" s="5">
        <f t="shared" si="422"/>
        <v>1</v>
      </c>
      <c r="Y1619" s="5">
        <f t="shared" si="423"/>
        <v>1</v>
      </c>
      <c r="Z1619" s="5">
        <f t="shared" si="424"/>
        <v>1</v>
      </c>
      <c r="AA1619" s="5">
        <f t="shared" si="425"/>
        <v>1</v>
      </c>
      <c r="AB1619" s="5">
        <f t="shared" si="426"/>
        <v>1</v>
      </c>
      <c r="AC1619" s="5">
        <f t="shared" si="427"/>
        <v>1</v>
      </c>
      <c r="AD1619" s="5">
        <f t="shared" si="428"/>
        <v>1</v>
      </c>
    </row>
    <row r="1620" spans="15:30" x14ac:dyDescent="0.2">
      <c r="O1620" s="6">
        <f t="shared" si="413"/>
        <v>162.68999999999505</v>
      </c>
      <c r="P1620" s="6">
        <f t="shared" si="414"/>
        <v>162.69999999999504</v>
      </c>
      <c r="Q1620" s="5">
        <f t="shared" si="415"/>
        <v>1</v>
      </c>
      <c r="R1620" s="5">
        <f t="shared" si="416"/>
        <v>1</v>
      </c>
      <c r="S1620" s="5">
        <f t="shared" si="417"/>
        <v>1.0003903572989834</v>
      </c>
      <c r="T1620" s="5">
        <f t="shared" si="418"/>
        <v>1.0015276240711783</v>
      </c>
      <c r="U1620" s="5">
        <f t="shared" si="419"/>
        <v>1.0015276240711783</v>
      </c>
      <c r="V1620" s="5">
        <f t="shared" si="420"/>
        <v>1.0015276240711783</v>
      </c>
      <c r="W1620" s="5">
        <f t="shared" si="421"/>
        <v>1.0015276240711783</v>
      </c>
      <c r="X1620" s="5">
        <f t="shared" si="422"/>
        <v>1</v>
      </c>
      <c r="Y1620" s="5">
        <f t="shared" si="423"/>
        <v>1</v>
      </c>
      <c r="Z1620" s="5">
        <f t="shared" si="424"/>
        <v>1</v>
      </c>
      <c r="AA1620" s="5">
        <f t="shared" si="425"/>
        <v>1</v>
      </c>
      <c r="AB1620" s="5">
        <f t="shared" si="426"/>
        <v>1</v>
      </c>
      <c r="AC1620" s="5">
        <f t="shared" si="427"/>
        <v>1</v>
      </c>
      <c r="AD1620" s="5">
        <f t="shared" si="428"/>
        <v>1</v>
      </c>
    </row>
    <row r="1621" spans="15:30" x14ac:dyDescent="0.2">
      <c r="O1621" s="6">
        <f t="shared" si="413"/>
        <v>162.78999999999505</v>
      </c>
      <c r="P1621" s="6">
        <f t="shared" si="414"/>
        <v>162.79999999999504</v>
      </c>
      <c r="Q1621" s="5">
        <f t="shared" si="415"/>
        <v>1</v>
      </c>
      <c r="R1621" s="5">
        <f t="shared" si="416"/>
        <v>1</v>
      </c>
      <c r="S1621" s="5">
        <f t="shared" si="417"/>
        <v>1.0003757773394018</v>
      </c>
      <c r="T1621" s="5">
        <f t="shared" si="418"/>
        <v>1.001499680854381</v>
      </c>
      <c r="U1621" s="5">
        <f t="shared" si="419"/>
        <v>1.001499680854381</v>
      </c>
      <c r="V1621" s="5">
        <f t="shared" si="420"/>
        <v>1.001499680854381</v>
      </c>
      <c r="W1621" s="5">
        <f t="shared" si="421"/>
        <v>1.001499680854381</v>
      </c>
      <c r="X1621" s="5">
        <f t="shared" si="422"/>
        <v>1</v>
      </c>
      <c r="Y1621" s="5">
        <f t="shared" si="423"/>
        <v>1</v>
      </c>
      <c r="Z1621" s="5">
        <f t="shared" si="424"/>
        <v>1</v>
      </c>
      <c r="AA1621" s="5">
        <f t="shared" si="425"/>
        <v>1</v>
      </c>
      <c r="AB1621" s="5">
        <f t="shared" si="426"/>
        <v>1</v>
      </c>
      <c r="AC1621" s="5">
        <f t="shared" si="427"/>
        <v>1</v>
      </c>
      <c r="AD1621" s="5">
        <f t="shared" si="428"/>
        <v>1</v>
      </c>
    </row>
    <row r="1622" spans="15:30" x14ac:dyDescent="0.2">
      <c r="O1622" s="6">
        <f t="shared" si="413"/>
        <v>162.88999999999504</v>
      </c>
      <c r="P1622" s="6">
        <f t="shared" si="414"/>
        <v>162.89999999999503</v>
      </c>
      <c r="Q1622" s="5">
        <f t="shared" si="415"/>
        <v>1</v>
      </c>
      <c r="R1622" s="5">
        <f t="shared" si="416"/>
        <v>1</v>
      </c>
      <c r="S1622" s="5">
        <f t="shared" si="417"/>
        <v>1.000361483720184</v>
      </c>
      <c r="T1622" s="5">
        <f t="shared" si="418"/>
        <v>1.0014720130647119</v>
      </c>
      <c r="U1622" s="5">
        <f t="shared" si="419"/>
        <v>1.0014720130647119</v>
      </c>
      <c r="V1622" s="5">
        <f t="shared" si="420"/>
        <v>1.0014720130647119</v>
      </c>
      <c r="W1622" s="5">
        <f t="shared" si="421"/>
        <v>1.0014720130647119</v>
      </c>
      <c r="X1622" s="5">
        <f t="shared" si="422"/>
        <v>1</v>
      </c>
      <c r="Y1622" s="5">
        <f t="shared" si="423"/>
        <v>1</v>
      </c>
      <c r="Z1622" s="5">
        <f t="shared" si="424"/>
        <v>1</v>
      </c>
      <c r="AA1622" s="5">
        <f t="shared" si="425"/>
        <v>1</v>
      </c>
      <c r="AB1622" s="5">
        <f t="shared" si="426"/>
        <v>1</v>
      </c>
      <c r="AC1622" s="5">
        <f t="shared" si="427"/>
        <v>1</v>
      </c>
      <c r="AD1622" s="5">
        <f t="shared" si="428"/>
        <v>1</v>
      </c>
    </row>
    <row r="1623" spans="15:30" x14ac:dyDescent="0.2">
      <c r="O1623" s="6">
        <f t="shared" si="413"/>
        <v>162.98999999999504</v>
      </c>
      <c r="P1623" s="6">
        <f t="shared" si="414"/>
        <v>162.99999999999503</v>
      </c>
      <c r="Q1623" s="5">
        <f t="shared" si="415"/>
        <v>1</v>
      </c>
      <c r="R1623" s="5">
        <f t="shared" si="416"/>
        <v>1</v>
      </c>
      <c r="S1623" s="5">
        <f t="shared" si="417"/>
        <v>1.0003474759078386</v>
      </c>
      <c r="T1623" s="5">
        <f t="shared" si="418"/>
        <v>1.0014446201843368</v>
      </c>
      <c r="U1623" s="5">
        <f t="shared" si="419"/>
        <v>1.0014446201843368</v>
      </c>
      <c r="V1623" s="5">
        <f t="shared" si="420"/>
        <v>1.0014446201843368</v>
      </c>
      <c r="W1623" s="5">
        <f t="shared" si="421"/>
        <v>1.0014446201843368</v>
      </c>
      <c r="X1623" s="5">
        <f t="shared" si="422"/>
        <v>1</v>
      </c>
      <c r="Y1623" s="5">
        <f t="shared" si="423"/>
        <v>1</v>
      </c>
      <c r="Z1623" s="5">
        <f t="shared" si="424"/>
        <v>1</v>
      </c>
      <c r="AA1623" s="5">
        <f t="shared" si="425"/>
        <v>1</v>
      </c>
      <c r="AB1623" s="5">
        <f t="shared" si="426"/>
        <v>1</v>
      </c>
      <c r="AC1623" s="5">
        <f t="shared" si="427"/>
        <v>1</v>
      </c>
      <c r="AD1623" s="5">
        <f t="shared" si="428"/>
        <v>1</v>
      </c>
    </row>
    <row r="1624" spans="15:30" x14ac:dyDescent="0.2">
      <c r="O1624" s="6">
        <f t="shared" si="413"/>
        <v>163.08999999999503</v>
      </c>
      <c r="P1624" s="6">
        <f t="shared" si="414"/>
        <v>163.09999999999502</v>
      </c>
      <c r="Q1624" s="5">
        <f t="shared" si="415"/>
        <v>1</v>
      </c>
      <c r="R1624" s="5">
        <f t="shared" si="416"/>
        <v>1</v>
      </c>
      <c r="S1624" s="5">
        <f t="shared" si="417"/>
        <v>1.000333753370316</v>
      </c>
      <c r="T1624" s="5">
        <f t="shared" si="418"/>
        <v>1.0014175016968072</v>
      </c>
      <c r="U1624" s="5">
        <f t="shared" si="419"/>
        <v>1.0014175016968072</v>
      </c>
      <c r="V1624" s="5">
        <f t="shared" si="420"/>
        <v>1.0014175016968072</v>
      </c>
      <c r="W1624" s="5">
        <f t="shared" si="421"/>
        <v>1.0014175016968072</v>
      </c>
      <c r="X1624" s="5">
        <f t="shared" si="422"/>
        <v>1</v>
      </c>
      <c r="Y1624" s="5">
        <f t="shared" si="423"/>
        <v>1</v>
      </c>
      <c r="Z1624" s="5">
        <f t="shared" si="424"/>
        <v>1</v>
      </c>
      <c r="AA1624" s="5">
        <f t="shared" si="425"/>
        <v>1</v>
      </c>
      <c r="AB1624" s="5">
        <f t="shared" si="426"/>
        <v>1</v>
      </c>
      <c r="AC1624" s="5">
        <f t="shared" si="427"/>
        <v>1</v>
      </c>
      <c r="AD1624" s="5">
        <f t="shared" si="428"/>
        <v>1</v>
      </c>
    </row>
    <row r="1625" spans="15:30" x14ac:dyDescent="0.2">
      <c r="O1625" s="6">
        <f t="shared" si="413"/>
        <v>163.18999999999502</v>
      </c>
      <c r="P1625" s="6">
        <f t="shared" si="414"/>
        <v>163.19999999999501</v>
      </c>
      <c r="Q1625" s="5">
        <f t="shared" si="415"/>
        <v>1</v>
      </c>
      <c r="R1625" s="5">
        <f t="shared" si="416"/>
        <v>1</v>
      </c>
      <c r="S1625" s="5">
        <f t="shared" si="417"/>
        <v>1.0003203155770037</v>
      </c>
      <c r="T1625" s="5">
        <f t="shared" si="418"/>
        <v>1.0013906570870554</v>
      </c>
      <c r="U1625" s="5">
        <f t="shared" si="419"/>
        <v>1.0013906570870554</v>
      </c>
      <c r="V1625" s="5">
        <f t="shared" si="420"/>
        <v>1.0013906570870554</v>
      </c>
      <c r="W1625" s="5">
        <f t="shared" si="421"/>
        <v>1.0013906570870554</v>
      </c>
      <c r="X1625" s="5">
        <f t="shared" si="422"/>
        <v>1</v>
      </c>
      <c r="Y1625" s="5">
        <f t="shared" si="423"/>
        <v>1</v>
      </c>
      <c r="Z1625" s="5">
        <f t="shared" si="424"/>
        <v>1</v>
      </c>
      <c r="AA1625" s="5">
        <f t="shared" si="425"/>
        <v>1</v>
      </c>
      <c r="AB1625" s="5">
        <f t="shared" si="426"/>
        <v>1</v>
      </c>
      <c r="AC1625" s="5">
        <f t="shared" si="427"/>
        <v>1</v>
      </c>
      <c r="AD1625" s="5">
        <f t="shared" si="428"/>
        <v>1</v>
      </c>
    </row>
    <row r="1626" spans="15:30" x14ac:dyDescent="0.2">
      <c r="O1626" s="6">
        <f t="shared" si="413"/>
        <v>163.28999999999502</v>
      </c>
      <c r="P1626" s="6">
        <f t="shared" si="414"/>
        <v>163.29999999999501</v>
      </c>
      <c r="Q1626" s="5">
        <f t="shared" si="415"/>
        <v>1</v>
      </c>
      <c r="R1626" s="5">
        <f t="shared" si="416"/>
        <v>1</v>
      </c>
      <c r="S1626" s="5">
        <f t="shared" si="417"/>
        <v>1.0003071619987216</v>
      </c>
      <c r="T1626" s="5">
        <f t="shared" si="418"/>
        <v>1.0013640858413895</v>
      </c>
      <c r="U1626" s="5">
        <f t="shared" si="419"/>
        <v>1.0013640858413895</v>
      </c>
      <c r="V1626" s="5">
        <f t="shared" si="420"/>
        <v>1.0013640858413895</v>
      </c>
      <c r="W1626" s="5">
        <f t="shared" si="421"/>
        <v>1.0013640858413895</v>
      </c>
      <c r="X1626" s="5">
        <f t="shared" si="422"/>
        <v>1</v>
      </c>
      <c r="Y1626" s="5">
        <f t="shared" si="423"/>
        <v>1</v>
      </c>
      <c r="Z1626" s="5">
        <f t="shared" si="424"/>
        <v>1</v>
      </c>
      <c r="AA1626" s="5">
        <f t="shared" si="425"/>
        <v>1</v>
      </c>
      <c r="AB1626" s="5">
        <f t="shared" si="426"/>
        <v>1</v>
      </c>
      <c r="AC1626" s="5">
        <f t="shared" si="427"/>
        <v>1</v>
      </c>
      <c r="AD1626" s="5">
        <f t="shared" si="428"/>
        <v>1</v>
      </c>
    </row>
    <row r="1627" spans="15:30" x14ac:dyDescent="0.2">
      <c r="O1627" s="6">
        <f t="shared" si="413"/>
        <v>163.38999999999501</v>
      </c>
      <c r="P1627" s="6">
        <f t="shared" si="414"/>
        <v>163.399999999995</v>
      </c>
      <c r="Q1627" s="5">
        <f t="shared" si="415"/>
        <v>1</v>
      </c>
      <c r="R1627" s="5">
        <f t="shared" si="416"/>
        <v>1</v>
      </c>
      <c r="S1627" s="5">
        <f t="shared" si="417"/>
        <v>1.0002942921077167</v>
      </c>
      <c r="T1627" s="5">
        <f t="shared" si="418"/>
        <v>1.0013377874474896</v>
      </c>
      <c r="U1627" s="5">
        <f t="shared" si="419"/>
        <v>1.0013377874474896</v>
      </c>
      <c r="V1627" s="5">
        <f t="shared" si="420"/>
        <v>1.0013377874474896</v>
      </c>
      <c r="W1627" s="5">
        <f t="shared" si="421"/>
        <v>1.0013377874474896</v>
      </c>
      <c r="X1627" s="5">
        <f t="shared" si="422"/>
        <v>1</v>
      </c>
      <c r="Y1627" s="5">
        <f t="shared" si="423"/>
        <v>1</v>
      </c>
      <c r="Z1627" s="5">
        <f t="shared" si="424"/>
        <v>1</v>
      </c>
      <c r="AA1627" s="5">
        <f t="shared" si="425"/>
        <v>1</v>
      </c>
      <c r="AB1627" s="5">
        <f t="shared" si="426"/>
        <v>1</v>
      </c>
      <c r="AC1627" s="5">
        <f t="shared" si="427"/>
        <v>1</v>
      </c>
      <c r="AD1627" s="5">
        <f t="shared" si="428"/>
        <v>1</v>
      </c>
    </row>
    <row r="1628" spans="15:30" x14ac:dyDescent="0.2">
      <c r="O1628" s="6">
        <f t="shared" si="413"/>
        <v>163.48999999999501</v>
      </c>
      <c r="P1628" s="6">
        <f t="shared" si="414"/>
        <v>163.499999999995</v>
      </c>
      <c r="Q1628" s="5">
        <f t="shared" si="415"/>
        <v>1</v>
      </c>
      <c r="R1628" s="5">
        <f t="shared" si="416"/>
        <v>1</v>
      </c>
      <c r="S1628" s="5">
        <f t="shared" si="417"/>
        <v>1.0002817053776594</v>
      </c>
      <c r="T1628" s="5">
        <f t="shared" si="418"/>
        <v>1.0013117613944027</v>
      </c>
      <c r="U1628" s="5">
        <f t="shared" si="419"/>
        <v>1.0013117613944027</v>
      </c>
      <c r="V1628" s="5">
        <f t="shared" si="420"/>
        <v>1.0013117613944027</v>
      </c>
      <c r="W1628" s="5">
        <f t="shared" si="421"/>
        <v>1.0013117613944027</v>
      </c>
      <c r="X1628" s="5">
        <f t="shared" si="422"/>
        <v>1</v>
      </c>
      <c r="Y1628" s="5">
        <f t="shared" si="423"/>
        <v>1</v>
      </c>
      <c r="Z1628" s="5">
        <f t="shared" si="424"/>
        <v>1</v>
      </c>
      <c r="AA1628" s="5">
        <f t="shared" si="425"/>
        <v>1</v>
      </c>
      <c r="AB1628" s="5">
        <f t="shared" si="426"/>
        <v>1</v>
      </c>
      <c r="AC1628" s="5">
        <f t="shared" si="427"/>
        <v>1</v>
      </c>
      <c r="AD1628" s="5">
        <f t="shared" si="428"/>
        <v>1</v>
      </c>
    </row>
    <row r="1629" spans="15:30" x14ac:dyDescent="0.2">
      <c r="O1629" s="6">
        <f t="shared" si="413"/>
        <v>163.589999999995</v>
      </c>
      <c r="P1629" s="6">
        <f t="shared" si="414"/>
        <v>163.59999999999499</v>
      </c>
      <c r="Q1629" s="5">
        <f t="shared" si="415"/>
        <v>1</v>
      </c>
      <c r="R1629" s="5">
        <f t="shared" si="416"/>
        <v>1</v>
      </c>
      <c r="S1629" s="5">
        <f t="shared" si="417"/>
        <v>1.0002694012836377</v>
      </c>
      <c r="T1629" s="5">
        <f t="shared" si="418"/>
        <v>1.0012860071725382</v>
      </c>
      <c r="U1629" s="5">
        <f t="shared" si="419"/>
        <v>1.0012860071725382</v>
      </c>
      <c r="V1629" s="5">
        <f t="shared" si="420"/>
        <v>1.0012860071725382</v>
      </c>
      <c r="W1629" s="5">
        <f t="shared" si="421"/>
        <v>1.0012860071725382</v>
      </c>
      <c r="X1629" s="5">
        <f t="shared" si="422"/>
        <v>1</v>
      </c>
      <c r="Y1629" s="5">
        <f t="shared" si="423"/>
        <v>1</v>
      </c>
      <c r="Z1629" s="5">
        <f t="shared" si="424"/>
        <v>1</v>
      </c>
      <c r="AA1629" s="5">
        <f t="shared" si="425"/>
        <v>1</v>
      </c>
      <c r="AB1629" s="5">
        <f t="shared" si="426"/>
        <v>1</v>
      </c>
      <c r="AC1629" s="5">
        <f t="shared" si="427"/>
        <v>1</v>
      </c>
      <c r="AD1629" s="5">
        <f t="shared" si="428"/>
        <v>1</v>
      </c>
    </row>
    <row r="1630" spans="15:30" x14ac:dyDescent="0.2">
      <c r="O1630" s="6">
        <f t="shared" si="413"/>
        <v>163.689999999995</v>
      </c>
      <c r="P1630" s="6">
        <f t="shared" si="414"/>
        <v>163.69999999999499</v>
      </c>
      <c r="Q1630" s="5">
        <f t="shared" si="415"/>
        <v>1</v>
      </c>
      <c r="R1630" s="5">
        <f t="shared" si="416"/>
        <v>1</v>
      </c>
      <c r="S1630" s="5">
        <f t="shared" si="417"/>
        <v>1.0002573793021534</v>
      </c>
      <c r="T1630" s="5">
        <f t="shared" si="418"/>
        <v>1.0012605242736639</v>
      </c>
      <c r="U1630" s="5">
        <f t="shared" si="419"/>
        <v>1.0012605242736639</v>
      </c>
      <c r="V1630" s="5">
        <f t="shared" si="420"/>
        <v>1.0012605242736639</v>
      </c>
      <c r="W1630" s="5">
        <f t="shared" si="421"/>
        <v>1.0012605242736639</v>
      </c>
      <c r="X1630" s="5">
        <f t="shared" si="422"/>
        <v>1</v>
      </c>
      <c r="Y1630" s="5">
        <f t="shared" si="423"/>
        <v>1</v>
      </c>
      <c r="Z1630" s="5">
        <f t="shared" si="424"/>
        <v>1</v>
      </c>
      <c r="AA1630" s="5">
        <f t="shared" si="425"/>
        <v>1</v>
      </c>
      <c r="AB1630" s="5">
        <f t="shared" si="426"/>
        <v>1</v>
      </c>
      <c r="AC1630" s="5">
        <f t="shared" si="427"/>
        <v>1</v>
      </c>
      <c r="AD1630" s="5">
        <f t="shared" si="428"/>
        <v>1</v>
      </c>
    </row>
    <row r="1631" spans="15:30" x14ac:dyDescent="0.2">
      <c r="O1631" s="6">
        <f t="shared" si="413"/>
        <v>163.78999999999499</v>
      </c>
      <c r="P1631" s="6">
        <f t="shared" si="414"/>
        <v>163.79999999999498</v>
      </c>
      <c r="Q1631" s="5">
        <f t="shared" si="415"/>
        <v>1</v>
      </c>
      <c r="R1631" s="5">
        <f t="shared" si="416"/>
        <v>1</v>
      </c>
      <c r="S1631" s="5">
        <f t="shared" si="417"/>
        <v>1.0002456389111163</v>
      </c>
      <c r="T1631" s="5">
        <f t="shared" si="418"/>
        <v>1.0012353121909006</v>
      </c>
      <c r="U1631" s="5">
        <f t="shared" si="419"/>
        <v>1.0012353121909006</v>
      </c>
      <c r="V1631" s="5">
        <f t="shared" si="420"/>
        <v>1.0012353121909006</v>
      </c>
      <c r="W1631" s="5">
        <f t="shared" si="421"/>
        <v>1.0012353121909006</v>
      </c>
      <c r="X1631" s="5">
        <f t="shared" si="422"/>
        <v>1</v>
      </c>
      <c r="Y1631" s="5">
        <f t="shared" si="423"/>
        <v>1</v>
      </c>
      <c r="Z1631" s="5">
        <f t="shared" si="424"/>
        <v>1</v>
      </c>
      <c r="AA1631" s="5">
        <f t="shared" si="425"/>
        <v>1</v>
      </c>
      <c r="AB1631" s="5">
        <f t="shared" si="426"/>
        <v>1</v>
      </c>
      <c r="AC1631" s="5">
        <f t="shared" si="427"/>
        <v>1</v>
      </c>
      <c r="AD1631" s="5">
        <f t="shared" si="428"/>
        <v>1</v>
      </c>
    </row>
    <row r="1632" spans="15:30" x14ac:dyDescent="0.2">
      <c r="O1632" s="6">
        <f t="shared" si="413"/>
        <v>163.88999999999498</v>
      </c>
      <c r="P1632" s="6">
        <f t="shared" si="414"/>
        <v>163.89999999999498</v>
      </c>
      <c r="Q1632" s="5">
        <f t="shared" si="415"/>
        <v>1</v>
      </c>
      <c r="R1632" s="5">
        <f t="shared" si="416"/>
        <v>1</v>
      </c>
      <c r="S1632" s="5">
        <f t="shared" si="417"/>
        <v>1.00023417958984</v>
      </c>
      <c r="T1632" s="5">
        <f t="shared" si="418"/>
        <v>1.0012103704187185</v>
      </c>
      <c r="U1632" s="5">
        <f t="shared" si="419"/>
        <v>1.0012103704187185</v>
      </c>
      <c r="V1632" s="5">
        <f t="shared" si="420"/>
        <v>1.0012103704187185</v>
      </c>
      <c r="W1632" s="5">
        <f t="shared" si="421"/>
        <v>1.0012103704187185</v>
      </c>
      <c r="X1632" s="5">
        <f t="shared" si="422"/>
        <v>1</v>
      </c>
      <c r="Y1632" s="5">
        <f t="shared" si="423"/>
        <v>1</v>
      </c>
      <c r="Z1632" s="5">
        <f t="shared" si="424"/>
        <v>1</v>
      </c>
      <c r="AA1632" s="5">
        <f t="shared" si="425"/>
        <v>1</v>
      </c>
      <c r="AB1632" s="5">
        <f t="shared" si="426"/>
        <v>1</v>
      </c>
      <c r="AC1632" s="5">
        <f t="shared" si="427"/>
        <v>1</v>
      </c>
      <c r="AD1632" s="5">
        <f t="shared" si="428"/>
        <v>1</v>
      </c>
    </row>
    <row r="1633" spans="15:30" x14ac:dyDescent="0.2">
      <c r="O1633" s="6">
        <f t="shared" si="413"/>
        <v>163.98999999999498</v>
      </c>
      <c r="P1633" s="6">
        <f t="shared" si="414"/>
        <v>163.99999999999497</v>
      </c>
      <c r="Q1633" s="5">
        <f t="shared" si="415"/>
        <v>1</v>
      </c>
      <c r="R1633" s="5">
        <f t="shared" si="416"/>
        <v>1</v>
      </c>
      <c r="S1633" s="5">
        <f t="shared" si="417"/>
        <v>1.000223000819038</v>
      </c>
      <c r="T1633" s="5">
        <f t="shared" si="418"/>
        <v>1.0011856984529326</v>
      </c>
      <c r="U1633" s="5">
        <f t="shared" si="419"/>
        <v>1.0011856984529326</v>
      </c>
      <c r="V1633" s="5">
        <f t="shared" si="420"/>
        <v>1.0011856984529326</v>
      </c>
      <c r="W1633" s="5">
        <f t="shared" si="421"/>
        <v>1.0011856984529326</v>
      </c>
      <c r="X1633" s="5">
        <f t="shared" si="422"/>
        <v>1</v>
      </c>
      <c r="Y1633" s="5">
        <f t="shared" si="423"/>
        <v>1</v>
      </c>
      <c r="Z1633" s="5">
        <f t="shared" si="424"/>
        <v>1</v>
      </c>
      <c r="AA1633" s="5">
        <f t="shared" si="425"/>
        <v>1</v>
      </c>
      <c r="AB1633" s="5">
        <f t="shared" si="426"/>
        <v>1</v>
      </c>
      <c r="AC1633" s="5">
        <f t="shared" si="427"/>
        <v>1</v>
      </c>
      <c r="AD1633" s="5">
        <f t="shared" si="428"/>
        <v>1</v>
      </c>
    </row>
    <row r="1634" spans="15:30" x14ac:dyDescent="0.2">
      <c r="O1634" s="6">
        <f t="shared" si="413"/>
        <v>164.08999999999497</v>
      </c>
      <c r="P1634" s="6">
        <f t="shared" si="414"/>
        <v>164.09999999999496</v>
      </c>
      <c r="Q1634" s="5">
        <f t="shared" si="415"/>
        <v>1</v>
      </c>
      <c r="R1634" s="5">
        <f t="shared" si="416"/>
        <v>1</v>
      </c>
      <c r="S1634" s="5">
        <f t="shared" si="417"/>
        <v>1.0002121020808179</v>
      </c>
      <c r="T1634" s="5">
        <f t="shared" si="418"/>
        <v>1.0011612957906975</v>
      </c>
      <c r="U1634" s="5">
        <f t="shared" si="419"/>
        <v>1.0011612957906975</v>
      </c>
      <c r="V1634" s="5">
        <f t="shared" si="420"/>
        <v>1.0011612957906975</v>
      </c>
      <c r="W1634" s="5">
        <f t="shared" si="421"/>
        <v>1.0011612957906975</v>
      </c>
      <c r="X1634" s="5">
        <f t="shared" si="422"/>
        <v>1</v>
      </c>
      <c r="Y1634" s="5">
        <f t="shared" si="423"/>
        <v>1</v>
      </c>
      <c r="Z1634" s="5">
        <f t="shared" si="424"/>
        <v>1</v>
      </c>
      <c r="AA1634" s="5">
        <f t="shared" si="425"/>
        <v>1</v>
      </c>
      <c r="AB1634" s="5">
        <f t="shared" si="426"/>
        <v>1</v>
      </c>
      <c r="AC1634" s="5">
        <f t="shared" si="427"/>
        <v>1</v>
      </c>
      <c r="AD1634" s="5">
        <f t="shared" si="428"/>
        <v>1</v>
      </c>
    </row>
    <row r="1635" spans="15:30" x14ac:dyDescent="0.2">
      <c r="O1635" s="6">
        <f t="shared" si="413"/>
        <v>164.18999999999497</v>
      </c>
      <c r="P1635" s="6">
        <f t="shared" si="414"/>
        <v>164.19999999999496</v>
      </c>
      <c r="Q1635" s="5">
        <f t="shared" si="415"/>
        <v>1</v>
      </c>
      <c r="R1635" s="5">
        <f t="shared" si="416"/>
        <v>1</v>
      </c>
      <c r="S1635" s="5">
        <f t="shared" si="417"/>
        <v>1.0002014828586772</v>
      </c>
      <c r="T1635" s="5">
        <f t="shared" si="418"/>
        <v>1.0011371619305041</v>
      </c>
      <c r="U1635" s="5">
        <f t="shared" si="419"/>
        <v>1.0011371619305041</v>
      </c>
      <c r="V1635" s="5">
        <f t="shared" si="420"/>
        <v>1.0011371619305041</v>
      </c>
      <c r="W1635" s="5">
        <f t="shared" si="421"/>
        <v>1.0011371619305041</v>
      </c>
      <c r="X1635" s="5">
        <f t="shared" si="422"/>
        <v>1</v>
      </c>
      <c r="Y1635" s="5">
        <f t="shared" si="423"/>
        <v>1</v>
      </c>
      <c r="Z1635" s="5">
        <f t="shared" si="424"/>
        <v>1</v>
      </c>
      <c r="AA1635" s="5">
        <f t="shared" si="425"/>
        <v>1</v>
      </c>
      <c r="AB1635" s="5">
        <f t="shared" si="426"/>
        <v>1</v>
      </c>
      <c r="AC1635" s="5">
        <f t="shared" si="427"/>
        <v>1</v>
      </c>
      <c r="AD1635" s="5">
        <f t="shared" si="428"/>
        <v>1</v>
      </c>
    </row>
    <row r="1636" spans="15:30" x14ac:dyDescent="0.2">
      <c r="O1636" s="6">
        <f t="shared" si="413"/>
        <v>164.28999999999496</v>
      </c>
      <c r="P1636" s="6">
        <f t="shared" si="414"/>
        <v>164.29999999999495</v>
      </c>
      <c r="Q1636" s="5">
        <f t="shared" si="415"/>
        <v>1</v>
      </c>
      <c r="R1636" s="5">
        <f t="shared" si="416"/>
        <v>1</v>
      </c>
      <c r="S1636" s="5">
        <f t="shared" si="417"/>
        <v>1.0001911426374985</v>
      </c>
      <c r="T1636" s="5">
        <f t="shared" si="418"/>
        <v>1.0011132963721743</v>
      </c>
      <c r="U1636" s="5">
        <f t="shared" si="419"/>
        <v>1.0011132963721743</v>
      </c>
      <c r="V1636" s="5">
        <f t="shared" si="420"/>
        <v>1.0011132963721743</v>
      </c>
      <c r="W1636" s="5">
        <f t="shared" si="421"/>
        <v>1.0011132963721743</v>
      </c>
      <c r="X1636" s="5">
        <f t="shared" si="422"/>
        <v>1</v>
      </c>
      <c r="Y1636" s="5">
        <f t="shared" si="423"/>
        <v>1</v>
      </c>
      <c r="Z1636" s="5">
        <f t="shared" si="424"/>
        <v>1</v>
      </c>
      <c r="AA1636" s="5">
        <f t="shared" si="425"/>
        <v>1</v>
      </c>
      <c r="AB1636" s="5">
        <f t="shared" si="426"/>
        <v>1</v>
      </c>
      <c r="AC1636" s="5">
        <f t="shared" si="427"/>
        <v>1</v>
      </c>
      <c r="AD1636" s="5">
        <f t="shared" si="428"/>
        <v>1</v>
      </c>
    </row>
    <row r="1637" spans="15:30" x14ac:dyDescent="0.2">
      <c r="O1637" s="6">
        <f t="shared" si="413"/>
        <v>164.38999999999496</v>
      </c>
      <c r="P1637" s="6">
        <f t="shared" si="414"/>
        <v>164.39999999999495</v>
      </c>
      <c r="Q1637" s="5">
        <f t="shared" si="415"/>
        <v>1</v>
      </c>
      <c r="R1637" s="5">
        <f t="shared" si="416"/>
        <v>1</v>
      </c>
      <c r="S1637" s="5">
        <f t="shared" si="417"/>
        <v>1.0001810809035456</v>
      </c>
      <c r="T1637" s="5">
        <f t="shared" si="418"/>
        <v>1.0010896986168569</v>
      </c>
      <c r="U1637" s="5">
        <f t="shared" si="419"/>
        <v>1.0010896986168569</v>
      </c>
      <c r="V1637" s="5">
        <f t="shared" si="420"/>
        <v>1.0010896986168569</v>
      </c>
      <c r="W1637" s="5">
        <f t="shared" si="421"/>
        <v>1.0010896986168569</v>
      </c>
      <c r="X1637" s="5">
        <f t="shared" si="422"/>
        <v>1</v>
      </c>
      <c r="Y1637" s="5">
        <f t="shared" si="423"/>
        <v>1</v>
      </c>
      <c r="Z1637" s="5">
        <f t="shared" si="424"/>
        <v>1</v>
      </c>
      <c r="AA1637" s="5">
        <f t="shared" si="425"/>
        <v>1</v>
      </c>
      <c r="AB1637" s="5">
        <f t="shared" si="426"/>
        <v>1</v>
      </c>
      <c r="AC1637" s="5">
        <f t="shared" si="427"/>
        <v>1</v>
      </c>
      <c r="AD1637" s="5">
        <f t="shared" si="428"/>
        <v>1</v>
      </c>
    </row>
    <row r="1638" spans="15:30" x14ac:dyDescent="0.2">
      <c r="O1638" s="6">
        <f t="shared" si="413"/>
        <v>164.48999999999495</v>
      </c>
      <c r="P1638" s="6">
        <f t="shared" si="414"/>
        <v>164.49999999999494</v>
      </c>
      <c r="Q1638" s="5">
        <f t="shared" si="415"/>
        <v>1</v>
      </c>
      <c r="R1638" s="5">
        <f t="shared" si="416"/>
        <v>1</v>
      </c>
      <c r="S1638" s="5">
        <f t="shared" si="417"/>
        <v>1.0001712971444581</v>
      </c>
      <c r="T1638" s="5">
        <f t="shared" si="418"/>
        <v>1.0010663681670235</v>
      </c>
      <c r="U1638" s="5">
        <f t="shared" si="419"/>
        <v>1.0010663681670235</v>
      </c>
      <c r="V1638" s="5">
        <f t="shared" si="420"/>
        <v>1.0010663681670235</v>
      </c>
      <c r="W1638" s="5">
        <f t="shared" si="421"/>
        <v>1.0010663681670235</v>
      </c>
      <c r="X1638" s="5">
        <f t="shared" si="422"/>
        <v>1</v>
      </c>
      <c r="Y1638" s="5">
        <f t="shared" si="423"/>
        <v>1</v>
      </c>
      <c r="Z1638" s="5">
        <f t="shared" si="424"/>
        <v>1</v>
      </c>
      <c r="AA1638" s="5">
        <f t="shared" si="425"/>
        <v>1</v>
      </c>
      <c r="AB1638" s="5">
        <f t="shared" si="426"/>
        <v>1</v>
      </c>
      <c r="AC1638" s="5">
        <f t="shared" si="427"/>
        <v>1</v>
      </c>
      <c r="AD1638" s="5">
        <f t="shared" si="428"/>
        <v>1</v>
      </c>
    </row>
    <row r="1639" spans="15:30" x14ac:dyDescent="0.2">
      <c r="O1639" s="6">
        <f t="shared" si="413"/>
        <v>164.58999999999494</v>
      </c>
      <c r="P1639" s="6">
        <f t="shared" si="414"/>
        <v>164.59999999999494</v>
      </c>
      <c r="Q1639" s="5">
        <f t="shared" si="415"/>
        <v>1</v>
      </c>
      <c r="R1639" s="5">
        <f t="shared" si="416"/>
        <v>1</v>
      </c>
      <c r="S1639" s="5">
        <f t="shared" si="417"/>
        <v>1.0001617908492466</v>
      </c>
      <c r="T1639" s="5">
        <f t="shared" si="418"/>
        <v>1.0010433045264642</v>
      </c>
      <c r="U1639" s="5">
        <f t="shared" si="419"/>
        <v>1.0010433045264642</v>
      </c>
      <c r="V1639" s="5">
        <f t="shared" si="420"/>
        <v>1.0010433045264642</v>
      </c>
      <c r="W1639" s="5">
        <f t="shared" si="421"/>
        <v>1.0010433045264642</v>
      </c>
      <c r="X1639" s="5">
        <f t="shared" si="422"/>
        <v>1</v>
      </c>
      <c r="Y1639" s="5">
        <f t="shared" si="423"/>
        <v>1</v>
      </c>
      <c r="Z1639" s="5">
        <f t="shared" si="424"/>
        <v>1</v>
      </c>
      <c r="AA1639" s="5">
        <f t="shared" si="425"/>
        <v>1</v>
      </c>
      <c r="AB1639" s="5">
        <f t="shared" si="426"/>
        <v>1</v>
      </c>
      <c r="AC1639" s="5">
        <f t="shared" si="427"/>
        <v>1</v>
      </c>
      <c r="AD1639" s="5">
        <f t="shared" si="428"/>
        <v>1</v>
      </c>
    </row>
    <row r="1640" spans="15:30" x14ac:dyDescent="0.2">
      <c r="O1640" s="6">
        <f t="shared" si="413"/>
        <v>164.68999999999494</v>
      </c>
      <c r="P1640" s="6">
        <f t="shared" si="414"/>
        <v>164.69999999999493</v>
      </c>
      <c r="Q1640" s="5">
        <f t="shared" si="415"/>
        <v>1</v>
      </c>
      <c r="R1640" s="5">
        <f t="shared" si="416"/>
        <v>1</v>
      </c>
      <c r="S1640" s="5">
        <f t="shared" si="417"/>
        <v>1.0001525615082898</v>
      </c>
      <c r="T1640" s="5">
        <f t="shared" si="418"/>
        <v>1.001020507200282</v>
      </c>
      <c r="U1640" s="5">
        <f t="shared" si="419"/>
        <v>1.001020507200282</v>
      </c>
      <c r="V1640" s="5">
        <f t="shared" si="420"/>
        <v>1.001020507200282</v>
      </c>
      <c r="W1640" s="5">
        <f t="shared" si="421"/>
        <v>1.001020507200282</v>
      </c>
      <c r="X1640" s="5">
        <f t="shared" si="422"/>
        <v>1</v>
      </c>
      <c r="Y1640" s="5">
        <f t="shared" si="423"/>
        <v>1</v>
      </c>
      <c r="Z1640" s="5">
        <f t="shared" si="424"/>
        <v>1</v>
      </c>
      <c r="AA1640" s="5">
        <f t="shared" si="425"/>
        <v>1</v>
      </c>
      <c r="AB1640" s="5">
        <f t="shared" si="426"/>
        <v>1</v>
      </c>
      <c r="AC1640" s="5">
        <f t="shared" si="427"/>
        <v>1</v>
      </c>
      <c r="AD1640" s="5">
        <f t="shared" si="428"/>
        <v>1</v>
      </c>
    </row>
    <row r="1641" spans="15:30" x14ac:dyDescent="0.2">
      <c r="O1641" s="6">
        <f t="shared" si="413"/>
        <v>164.78999999999493</v>
      </c>
      <c r="P1641" s="6">
        <f t="shared" si="414"/>
        <v>164.79999999999492</v>
      </c>
      <c r="Q1641" s="5">
        <f t="shared" si="415"/>
        <v>1</v>
      </c>
      <c r="R1641" s="5">
        <f t="shared" si="416"/>
        <v>1</v>
      </c>
      <c r="S1641" s="5">
        <f t="shared" si="417"/>
        <v>1.0001436086133277</v>
      </c>
      <c r="T1641" s="5">
        <f t="shared" si="418"/>
        <v>1.0009979756948906</v>
      </c>
      <c r="U1641" s="5">
        <f t="shared" si="419"/>
        <v>1.0009979756948906</v>
      </c>
      <c r="V1641" s="5">
        <f t="shared" si="420"/>
        <v>1.0009979756948906</v>
      </c>
      <c r="W1641" s="5">
        <f t="shared" si="421"/>
        <v>1.0009979756948906</v>
      </c>
      <c r="X1641" s="5">
        <f t="shared" si="422"/>
        <v>1</v>
      </c>
      <c r="Y1641" s="5">
        <f t="shared" si="423"/>
        <v>1</v>
      </c>
      <c r="Z1641" s="5">
        <f t="shared" si="424"/>
        <v>1</v>
      </c>
      <c r="AA1641" s="5">
        <f t="shared" si="425"/>
        <v>1</v>
      </c>
      <c r="AB1641" s="5">
        <f t="shared" si="426"/>
        <v>1</v>
      </c>
      <c r="AC1641" s="5">
        <f t="shared" si="427"/>
        <v>1</v>
      </c>
      <c r="AD1641" s="5">
        <f t="shared" si="428"/>
        <v>1</v>
      </c>
    </row>
    <row r="1642" spans="15:30" x14ac:dyDescent="0.2">
      <c r="O1642" s="6">
        <f t="shared" si="413"/>
        <v>164.88999999999493</v>
      </c>
      <c r="P1642" s="6">
        <f t="shared" si="414"/>
        <v>164.89999999999492</v>
      </c>
      <c r="Q1642" s="5">
        <f t="shared" si="415"/>
        <v>1</v>
      </c>
      <c r="R1642" s="5">
        <f t="shared" si="416"/>
        <v>1</v>
      </c>
      <c r="S1642" s="5">
        <f t="shared" si="417"/>
        <v>1.0001349316574593</v>
      </c>
      <c r="T1642" s="5">
        <f t="shared" si="418"/>
        <v>1.0009757095180083</v>
      </c>
      <c r="U1642" s="5">
        <f t="shared" si="419"/>
        <v>1.0009757095180083</v>
      </c>
      <c r="V1642" s="5">
        <f t="shared" si="420"/>
        <v>1.0009757095180083</v>
      </c>
      <c r="W1642" s="5">
        <f t="shared" si="421"/>
        <v>1.0009757095180083</v>
      </c>
      <c r="X1642" s="5">
        <f t="shared" si="422"/>
        <v>1</v>
      </c>
      <c r="Y1642" s="5">
        <f t="shared" si="423"/>
        <v>1</v>
      </c>
      <c r="Z1642" s="5">
        <f t="shared" si="424"/>
        <v>1</v>
      </c>
      <c r="AA1642" s="5">
        <f t="shared" si="425"/>
        <v>1</v>
      </c>
      <c r="AB1642" s="5">
        <f t="shared" si="426"/>
        <v>1</v>
      </c>
      <c r="AC1642" s="5">
        <f t="shared" si="427"/>
        <v>1</v>
      </c>
      <c r="AD1642" s="5">
        <f t="shared" si="428"/>
        <v>1</v>
      </c>
    </row>
    <row r="1643" spans="15:30" x14ac:dyDescent="0.2">
      <c r="O1643" s="6">
        <f t="shared" si="413"/>
        <v>164.98999999999492</v>
      </c>
      <c r="P1643" s="6">
        <f t="shared" si="414"/>
        <v>164.99999999999491</v>
      </c>
      <c r="Q1643" s="5">
        <f t="shared" si="415"/>
        <v>1</v>
      </c>
      <c r="R1643" s="5">
        <f t="shared" si="416"/>
        <v>1</v>
      </c>
      <c r="S1643" s="5">
        <f t="shared" si="417"/>
        <v>1.0001265301351361</v>
      </c>
      <c r="T1643" s="5">
        <f t="shared" si="418"/>
        <v>1.0009537081786544</v>
      </c>
      <c r="U1643" s="5">
        <f t="shared" si="419"/>
        <v>1.0009537081786544</v>
      </c>
      <c r="V1643" s="5">
        <f t="shared" si="420"/>
        <v>1.0009537081786544</v>
      </c>
      <c r="W1643" s="5">
        <f t="shared" si="421"/>
        <v>1.0009537081786544</v>
      </c>
      <c r="X1643" s="5">
        <f t="shared" si="422"/>
        <v>1</v>
      </c>
      <c r="Y1643" s="5">
        <f t="shared" si="423"/>
        <v>1</v>
      </c>
      <c r="Z1643" s="5">
        <f t="shared" si="424"/>
        <v>1</v>
      </c>
      <c r="AA1643" s="5">
        <f t="shared" si="425"/>
        <v>1</v>
      </c>
      <c r="AB1643" s="5">
        <f t="shared" si="426"/>
        <v>1</v>
      </c>
      <c r="AC1643" s="5">
        <f t="shared" si="427"/>
        <v>1</v>
      </c>
      <c r="AD1643" s="5">
        <f t="shared" si="428"/>
        <v>1</v>
      </c>
    </row>
    <row r="1644" spans="15:30" x14ac:dyDescent="0.2">
      <c r="O1644" s="6">
        <f t="shared" si="413"/>
        <v>165.08999999999492</v>
      </c>
      <c r="P1644" s="6">
        <f t="shared" si="414"/>
        <v>165.09999999999491</v>
      </c>
      <c r="Q1644" s="5">
        <f t="shared" si="415"/>
        <v>1</v>
      </c>
      <c r="R1644" s="5">
        <f t="shared" si="416"/>
        <v>1</v>
      </c>
      <c r="S1644" s="5">
        <f t="shared" si="417"/>
        <v>1.0001184035421591</v>
      </c>
      <c r="T1644" s="5">
        <f t="shared" si="418"/>
        <v>1.0009319711871454</v>
      </c>
      <c r="U1644" s="5">
        <f t="shared" si="419"/>
        <v>1.0009319711871454</v>
      </c>
      <c r="V1644" s="5">
        <f t="shared" si="420"/>
        <v>1.0009319711871454</v>
      </c>
      <c r="W1644" s="5">
        <f t="shared" si="421"/>
        <v>1.0009319711871454</v>
      </c>
      <c r="X1644" s="5">
        <f t="shared" si="422"/>
        <v>1</v>
      </c>
      <c r="Y1644" s="5">
        <f t="shared" si="423"/>
        <v>1</v>
      </c>
      <c r="Z1644" s="5">
        <f t="shared" si="424"/>
        <v>1</v>
      </c>
      <c r="AA1644" s="5">
        <f t="shared" si="425"/>
        <v>1</v>
      </c>
      <c r="AB1644" s="5">
        <f t="shared" si="426"/>
        <v>1</v>
      </c>
      <c r="AC1644" s="5">
        <f t="shared" si="427"/>
        <v>1</v>
      </c>
      <c r="AD1644" s="5">
        <f t="shared" si="428"/>
        <v>1</v>
      </c>
    </row>
    <row r="1645" spans="15:30" x14ac:dyDescent="0.2">
      <c r="O1645" s="6">
        <f t="shared" si="413"/>
        <v>165.18999999999491</v>
      </c>
      <c r="P1645" s="6">
        <f t="shared" si="414"/>
        <v>165.1999999999949</v>
      </c>
      <c r="Q1645" s="5">
        <f t="shared" si="415"/>
        <v>1</v>
      </c>
      <c r="R1645" s="5">
        <f t="shared" si="416"/>
        <v>1</v>
      </c>
      <c r="S1645" s="5">
        <f t="shared" si="417"/>
        <v>1.0001105513756736</v>
      </c>
      <c r="T1645" s="5">
        <f t="shared" si="418"/>
        <v>1.0009104980550896</v>
      </c>
      <c r="U1645" s="5">
        <f t="shared" si="419"/>
        <v>1.0009104980550896</v>
      </c>
      <c r="V1645" s="5">
        <f t="shared" si="420"/>
        <v>1.0009104980550896</v>
      </c>
      <c r="W1645" s="5">
        <f t="shared" si="421"/>
        <v>1.0009104980550896</v>
      </c>
      <c r="X1645" s="5">
        <f t="shared" si="422"/>
        <v>1</v>
      </c>
      <c r="Y1645" s="5">
        <f t="shared" si="423"/>
        <v>1</v>
      </c>
      <c r="Z1645" s="5">
        <f t="shared" si="424"/>
        <v>1</v>
      </c>
      <c r="AA1645" s="5">
        <f t="shared" si="425"/>
        <v>1</v>
      </c>
      <c r="AB1645" s="5">
        <f t="shared" si="426"/>
        <v>1</v>
      </c>
      <c r="AC1645" s="5">
        <f t="shared" si="427"/>
        <v>1</v>
      </c>
      <c r="AD1645" s="5">
        <f t="shared" si="428"/>
        <v>1</v>
      </c>
    </row>
    <row r="1646" spans="15:30" x14ac:dyDescent="0.2">
      <c r="O1646" s="6">
        <f t="shared" si="413"/>
        <v>165.2899999999949</v>
      </c>
      <c r="P1646" s="6">
        <f t="shared" si="414"/>
        <v>165.2999999999949</v>
      </c>
      <c r="Q1646" s="5">
        <f t="shared" si="415"/>
        <v>1</v>
      </c>
      <c r="R1646" s="5">
        <f t="shared" si="416"/>
        <v>1</v>
      </c>
      <c r="S1646" s="5">
        <f t="shared" si="417"/>
        <v>1.0001029731341651</v>
      </c>
      <c r="T1646" s="5">
        <f t="shared" si="418"/>
        <v>1.0008892882953844</v>
      </c>
      <c r="U1646" s="5">
        <f t="shared" si="419"/>
        <v>1.0008892882953844</v>
      </c>
      <c r="V1646" s="5">
        <f t="shared" si="420"/>
        <v>1.0008892882953844</v>
      </c>
      <c r="W1646" s="5">
        <f t="shared" si="421"/>
        <v>1.0008892882953844</v>
      </c>
      <c r="X1646" s="5">
        <f t="shared" si="422"/>
        <v>1</v>
      </c>
      <c r="Y1646" s="5">
        <f t="shared" si="423"/>
        <v>1</v>
      </c>
      <c r="Z1646" s="5">
        <f t="shared" si="424"/>
        <v>1</v>
      </c>
      <c r="AA1646" s="5">
        <f t="shared" si="425"/>
        <v>1</v>
      </c>
      <c r="AB1646" s="5">
        <f t="shared" si="426"/>
        <v>1</v>
      </c>
      <c r="AC1646" s="5">
        <f t="shared" si="427"/>
        <v>1</v>
      </c>
      <c r="AD1646" s="5">
        <f t="shared" si="428"/>
        <v>1</v>
      </c>
    </row>
    <row r="1647" spans="15:30" x14ac:dyDescent="0.2">
      <c r="O1647" s="6">
        <f t="shared" si="413"/>
        <v>165.3899999999949</v>
      </c>
      <c r="P1647" s="6">
        <f t="shared" si="414"/>
        <v>165.39999999999489</v>
      </c>
      <c r="Q1647" s="5">
        <f t="shared" si="415"/>
        <v>1</v>
      </c>
      <c r="R1647" s="5">
        <f t="shared" si="416"/>
        <v>1</v>
      </c>
      <c r="S1647" s="5">
        <f t="shared" si="417"/>
        <v>1.0000956683174547</v>
      </c>
      <c r="T1647" s="5">
        <f t="shared" si="418"/>
        <v>1.0008683414222102</v>
      </c>
      <c r="U1647" s="5">
        <f t="shared" si="419"/>
        <v>1.0008683414222102</v>
      </c>
      <c r="V1647" s="5">
        <f t="shared" si="420"/>
        <v>1.0008683414222102</v>
      </c>
      <c r="W1647" s="5">
        <f t="shared" si="421"/>
        <v>1.0008683414222102</v>
      </c>
      <c r="X1647" s="5">
        <f t="shared" si="422"/>
        <v>1</v>
      </c>
      <c r="Y1647" s="5">
        <f t="shared" si="423"/>
        <v>1</v>
      </c>
      <c r="Z1647" s="5">
        <f t="shared" si="424"/>
        <v>1</v>
      </c>
      <c r="AA1647" s="5">
        <f t="shared" si="425"/>
        <v>1</v>
      </c>
      <c r="AB1647" s="5">
        <f t="shared" si="426"/>
        <v>1</v>
      </c>
      <c r="AC1647" s="5">
        <f t="shared" si="427"/>
        <v>1</v>
      </c>
      <c r="AD1647" s="5">
        <f t="shared" si="428"/>
        <v>1</v>
      </c>
    </row>
    <row r="1648" spans="15:30" x14ac:dyDescent="0.2">
      <c r="O1648" s="6">
        <f t="shared" si="413"/>
        <v>165.48999999999489</v>
      </c>
      <c r="P1648" s="6">
        <f t="shared" si="414"/>
        <v>165.49999999999488</v>
      </c>
      <c r="Q1648" s="5">
        <f t="shared" si="415"/>
        <v>1</v>
      </c>
      <c r="R1648" s="5">
        <f t="shared" si="416"/>
        <v>1</v>
      </c>
      <c r="S1648" s="5">
        <f t="shared" si="417"/>
        <v>1.0000886364266945</v>
      </c>
      <c r="T1648" s="5">
        <f t="shared" si="418"/>
        <v>1.0008476569510278</v>
      </c>
      <c r="U1648" s="5">
        <f t="shared" si="419"/>
        <v>1.0008476569510278</v>
      </c>
      <c r="V1648" s="5">
        <f t="shared" si="420"/>
        <v>1.0008476569510278</v>
      </c>
      <c r="W1648" s="5">
        <f t="shared" si="421"/>
        <v>1.0008476569510278</v>
      </c>
      <c r="X1648" s="5">
        <f t="shared" si="422"/>
        <v>1</v>
      </c>
      <c r="Y1648" s="5">
        <f t="shared" si="423"/>
        <v>1</v>
      </c>
      <c r="Z1648" s="5">
        <f t="shared" si="424"/>
        <v>1</v>
      </c>
      <c r="AA1648" s="5">
        <f t="shared" si="425"/>
        <v>1</v>
      </c>
      <c r="AB1648" s="5">
        <f t="shared" si="426"/>
        <v>1</v>
      </c>
      <c r="AC1648" s="5">
        <f t="shared" si="427"/>
        <v>1</v>
      </c>
      <c r="AD1648" s="5">
        <f t="shared" si="428"/>
        <v>1</v>
      </c>
    </row>
    <row r="1649" spans="15:30" x14ac:dyDescent="0.2">
      <c r="O1649" s="6">
        <f t="shared" si="413"/>
        <v>165.58999999999489</v>
      </c>
      <c r="P1649" s="6">
        <f t="shared" si="414"/>
        <v>165.59999999999488</v>
      </c>
      <c r="Q1649" s="5">
        <f t="shared" si="415"/>
        <v>1</v>
      </c>
      <c r="R1649" s="5">
        <f t="shared" si="416"/>
        <v>1</v>
      </c>
      <c r="S1649" s="5">
        <f t="shared" si="417"/>
        <v>1.0000818769643636</v>
      </c>
      <c r="T1649" s="5">
        <f t="shared" si="418"/>
        <v>1.0008272343985736</v>
      </c>
      <c r="U1649" s="5">
        <f t="shared" si="419"/>
        <v>1.0008272343985736</v>
      </c>
      <c r="V1649" s="5">
        <f t="shared" si="420"/>
        <v>1.0008272343985736</v>
      </c>
      <c r="W1649" s="5">
        <f t="shared" si="421"/>
        <v>1.0008272343985736</v>
      </c>
      <c r="X1649" s="5">
        <f t="shared" si="422"/>
        <v>1</v>
      </c>
      <c r="Y1649" s="5">
        <f t="shared" si="423"/>
        <v>1</v>
      </c>
      <c r="Z1649" s="5">
        <f t="shared" si="424"/>
        <v>1</v>
      </c>
      <c r="AA1649" s="5">
        <f t="shared" si="425"/>
        <v>1</v>
      </c>
      <c r="AB1649" s="5">
        <f t="shared" si="426"/>
        <v>1</v>
      </c>
      <c r="AC1649" s="5">
        <f t="shared" si="427"/>
        <v>1</v>
      </c>
      <c r="AD1649" s="5">
        <f t="shared" si="428"/>
        <v>1</v>
      </c>
    </row>
    <row r="1650" spans="15:30" x14ac:dyDescent="0.2">
      <c r="O1650" s="6">
        <f t="shared" si="413"/>
        <v>165.68999999999488</v>
      </c>
      <c r="P1650" s="6">
        <f t="shared" si="414"/>
        <v>165.69999999999487</v>
      </c>
      <c r="Q1650" s="5">
        <f t="shared" si="415"/>
        <v>1</v>
      </c>
      <c r="R1650" s="5">
        <f t="shared" si="416"/>
        <v>1</v>
      </c>
      <c r="S1650" s="5">
        <f t="shared" si="417"/>
        <v>1.000075389434264</v>
      </c>
      <c r="T1650" s="5">
        <f t="shared" si="418"/>
        <v>1.0008070732828556</v>
      </c>
      <c r="U1650" s="5">
        <f t="shared" si="419"/>
        <v>1.0008070732828556</v>
      </c>
      <c r="V1650" s="5">
        <f t="shared" si="420"/>
        <v>1.0008070732828556</v>
      </c>
      <c r="W1650" s="5">
        <f t="shared" si="421"/>
        <v>1.0008070732828556</v>
      </c>
      <c r="X1650" s="5">
        <f t="shared" si="422"/>
        <v>1</v>
      </c>
      <c r="Y1650" s="5">
        <f t="shared" si="423"/>
        <v>1</v>
      </c>
      <c r="Z1650" s="5">
        <f t="shared" si="424"/>
        <v>1</v>
      </c>
      <c r="AA1650" s="5">
        <f t="shared" si="425"/>
        <v>1</v>
      </c>
      <c r="AB1650" s="5">
        <f t="shared" si="426"/>
        <v>1</v>
      </c>
      <c r="AC1650" s="5">
        <f t="shared" si="427"/>
        <v>1</v>
      </c>
      <c r="AD1650" s="5">
        <f t="shared" si="428"/>
        <v>1</v>
      </c>
    </row>
    <row r="1651" spans="15:30" x14ac:dyDescent="0.2">
      <c r="O1651" s="6">
        <f t="shared" si="413"/>
        <v>165.78999999999488</v>
      </c>
      <c r="P1651" s="6">
        <f t="shared" si="414"/>
        <v>165.79999999999487</v>
      </c>
      <c r="Q1651" s="5">
        <f t="shared" si="415"/>
        <v>1</v>
      </c>
      <c r="R1651" s="5">
        <f t="shared" si="416"/>
        <v>1</v>
      </c>
      <c r="S1651" s="5">
        <f t="shared" si="417"/>
        <v>1.0000691733415148</v>
      </c>
      <c r="T1651" s="5">
        <f t="shared" si="418"/>
        <v>1.0007871731231486</v>
      </c>
      <c r="U1651" s="5">
        <f t="shared" si="419"/>
        <v>1.0007871731231486</v>
      </c>
      <c r="V1651" s="5">
        <f t="shared" si="420"/>
        <v>1.0007871731231486</v>
      </c>
      <c r="W1651" s="5">
        <f t="shared" si="421"/>
        <v>1.0007871731231486</v>
      </c>
      <c r="X1651" s="5">
        <f t="shared" si="422"/>
        <v>1</v>
      </c>
      <c r="Y1651" s="5">
        <f t="shared" si="423"/>
        <v>1</v>
      </c>
      <c r="Z1651" s="5">
        <f t="shared" si="424"/>
        <v>1</v>
      </c>
      <c r="AA1651" s="5">
        <f t="shared" si="425"/>
        <v>1</v>
      </c>
      <c r="AB1651" s="5">
        <f t="shared" si="426"/>
        <v>1</v>
      </c>
      <c r="AC1651" s="5">
        <f t="shared" si="427"/>
        <v>1</v>
      </c>
      <c r="AD1651" s="5">
        <f t="shared" si="428"/>
        <v>1</v>
      </c>
    </row>
    <row r="1652" spans="15:30" x14ac:dyDescent="0.2">
      <c r="O1652" s="6">
        <f t="shared" si="413"/>
        <v>165.88999999999487</v>
      </c>
      <c r="P1652" s="6">
        <f t="shared" si="414"/>
        <v>165.89999999999486</v>
      </c>
      <c r="Q1652" s="5">
        <f t="shared" si="415"/>
        <v>1</v>
      </c>
      <c r="R1652" s="5">
        <f t="shared" si="416"/>
        <v>1</v>
      </c>
      <c r="S1652" s="5">
        <f t="shared" si="417"/>
        <v>1.0000632281925499</v>
      </c>
      <c r="T1652" s="5">
        <f t="shared" si="418"/>
        <v>1.000767533439991</v>
      </c>
      <c r="U1652" s="5">
        <f t="shared" si="419"/>
        <v>1.000767533439991</v>
      </c>
      <c r="V1652" s="5">
        <f t="shared" si="420"/>
        <v>1.000767533439991</v>
      </c>
      <c r="W1652" s="5">
        <f t="shared" si="421"/>
        <v>1.000767533439991</v>
      </c>
      <c r="X1652" s="5">
        <f t="shared" si="422"/>
        <v>1</v>
      </c>
      <c r="Y1652" s="5">
        <f t="shared" si="423"/>
        <v>1</v>
      </c>
      <c r="Z1652" s="5">
        <f t="shared" si="424"/>
        <v>1</v>
      </c>
      <c r="AA1652" s="5">
        <f t="shared" si="425"/>
        <v>1</v>
      </c>
      <c r="AB1652" s="5">
        <f t="shared" si="426"/>
        <v>1</v>
      </c>
      <c r="AC1652" s="5">
        <f t="shared" si="427"/>
        <v>1</v>
      </c>
      <c r="AD1652" s="5">
        <f t="shared" si="428"/>
        <v>1</v>
      </c>
    </row>
    <row r="1653" spans="15:30" x14ac:dyDescent="0.2">
      <c r="O1653" s="6">
        <f t="shared" si="413"/>
        <v>165.98999999999486</v>
      </c>
      <c r="P1653" s="6">
        <f t="shared" si="414"/>
        <v>165.99999999999486</v>
      </c>
      <c r="Q1653" s="5">
        <f t="shared" si="415"/>
        <v>1</v>
      </c>
      <c r="R1653" s="5">
        <f t="shared" si="416"/>
        <v>1</v>
      </c>
      <c r="S1653" s="5">
        <f t="shared" si="417"/>
        <v>1.0000575534951119</v>
      </c>
      <c r="T1653" s="5">
        <f t="shared" si="418"/>
        <v>1.0007481537551801</v>
      </c>
      <c r="U1653" s="5">
        <f t="shared" si="419"/>
        <v>1.0007481537551801</v>
      </c>
      <c r="V1653" s="5">
        <f t="shared" si="420"/>
        <v>1.0007481537551801</v>
      </c>
      <c r="W1653" s="5">
        <f t="shared" si="421"/>
        <v>1.0007481537551801</v>
      </c>
      <c r="X1653" s="5">
        <f t="shared" si="422"/>
        <v>1</v>
      </c>
      <c r="Y1653" s="5">
        <f t="shared" si="423"/>
        <v>1</v>
      </c>
      <c r="Z1653" s="5">
        <f t="shared" si="424"/>
        <v>1</v>
      </c>
      <c r="AA1653" s="5">
        <f t="shared" si="425"/>
        <v>1</v>
      </c>
      <c r="AB1653" s="5">
        <f t="shared" si="426"/>
        <v>1</v>
      </c>
      <c r="AC1653" s="5">
        <f t="shared" si="427"/>
        <v>1</v>
      </c>
      <c r="AD1653" s="5">
        <f t="shared" si="428"/>
        <v>1</v>
      </c>
    </row>
    <row r="1654" spans="15:30" x14ac:dyDescent="0.2">
      <c r="O1654" s="6">
        <f t="shared" si="413"/>
        <v>166.08999999999486</v>
      </c>
      <c r="P1654" s="6">
        <f t="shared" si="414"/>
        <v>166.09999999999485</v>
      </c>
      <c r="Q1654" s="5">
        <f t="shared" si="415"/>
        <v>1</v>
      </c>
      <c r="R1654" s="5">
        <f t="shared" si="416"/>
        <v>1</v>
      </c>
      <c r="S1654" s="5">
        <f t="shared" si="417"/>
        <v>1.0000521487582492</v>
      </c>
      <c r="T1654" s="5">
        <f t="shared" si="418"/>
        <v>1.0007290335917685</v>
      </c>
      <c r="U1654" s="5">
        <f t="shared" si="419"/>
        <v>1.0007290335917685</v>
      </c>
      <c r="V1654" s="5">
        <f t="shared" si="420"/>
        <v>1.0007290335917685</v>
      </c>
      <c r="W1654" s="5">
        <f t="shared" si="421"/>
        <v>1.0007290335917685</v>
      </c>
      <c r="X1654" s="5">
        <f t="shared" si="422"/>
        <v>1</v>
      </c>
      <c r="Y1654" s="5">
        <f t="shared" si="423"/>
        <v>1</v>
      </c>
      <c r="Z1654" s="5">
        <f t="shared" si="424"/>
        <v>1</v>
      </c>
      <c r="AA1654" s="5">
        <f t="shared" si="425"/>
        <v>1</v>
      </c>
      <c r="AB1654" s="5">
        <f t="shared" si="426"/>
        <v>1</v>
      </c>
      <c r="AC1654" s="5">
        <f t="shared" si="427"/>
        <v>1</v>
      </c>
      <c r="AD1654" s="5">
        <f t="shared" si="428"/>
        <v>1</v>
      </c>
    </row>
    <row r="1655" spans="15:30" x14ac:dyDescent="0.2">
      <c r="O1655" s="6">
        <f t="shared" si="413"/>
        <v>166.18999999999485</v>
      </c>
      <c r="P1655" s="6">
        <f t="shared" si="414"/>
        <v>166.19999999999484</v>
      </c>
      <c r="Q1655" s="5">
        <f t="shared" si="415"/>
        <v>1</v>
      </c>
      <c r="R1655" s="5">
        <f t="shared" si="416"/>
        <v>1</v>
      </c>
      <c r="S1655" s="5">
        <f t="shared" si="417"/>
        <v>1.0000470134923105</v>
      </c>
      <c r="T1655" s="5">
        <f t="shared" si="418"/>
        <v>1.0007101724740586</v>
      </c>
      <c r="U1655" s="5">
        <f t="shared" si="419"/>
        <v>1.0007101724740586</v>
      </c>
      <c r="V1655" s="5">
        <f t="shared" si="420"/>
        <v>1.0007101724740586</v>
      </c>
      <c r="W1655" s="5">
        <f t="shared" si="421"/>
        <v>1.0007101724740586</v>
      </c>
      <c r="X1655" s="5">
        <f t="shared" si="422"/>
        <v>1</v>
      </c>
      <c r="Y1655" s="5">
        <f t="shared" si="423"/>
        <v>1</v>
      </c>
      <c r="Z1655" s="5">
        <f t="shared" si="424"/>
        <v>1</v>
      </c>
      <c r="AA1655" s="5">
        <f t="shared" si="425"/>
        <v>1</v>
      </c>
      <c r="AB1655" s="5">
        <f t="shared" si="426"/>
        <v>1</v>
      </c>
      <c r="AC1655" s="5">
        <f t="shared" si="427"/>
        <v>1</v>
      </c>
      <c r="AD1655" s="5">
        <f t="shared" si="428"/>
        <v>1</v>
      </c>
    </row>
    <row r="1656" spans="15:30" x14ac:dyDescent="0.2">
      <c r="O1656" s="6">
        <f t="shared" si="413"/>
        <v>166.28999999999485</v>
      </c>
      <c r="P1656" s="6">
        <f t="shared" si="414"/>
        <v>166.29999999999484</v>
      </c>
      <c r="Q1656" s="5">
        <f t="shared" si="415"/>
        <v>1</v>
      </c>
      <c r="R1656" s="5">
        <f t="shared" si="416"/>
        <v>1</v>
      </c>
      <c r="S1656" s="5">
        <f t="shared" si="417"/>
        <v>1.0000421472089416</v>
      </c>
      <c r="T1656" s="5">
        <f t="shared" si="418"/>
        <v>1.0006915699276011</v>
      </c>
      <c r="U1656" s="5">
        <f t="shared" si="419"/>
        <v>1.0006915699276011</v>
      </c>
      <c r="V1656" s="5">
        <f t="shared" si="420"/>
        <v>1.0006915699276011</v>
      </c>
      <c r="W1656" s="5">
        <f t="shared" si="421"/>
        <v>1.0006915699276011</v>
      </c>
      <c r="X1656" s="5">
        <f t="shared" si="422"/>
        <v>1</v>
      </c>
      <c r="Y1656" s="5">
        <f t="shared" si="423"/>
        <v>1</v>
      </c>
      <c r="Z1656" s="5">
        <f t="shared" si="424"/>
        <v>1</v>
      </c>
      <c r="AA1656" s="5">
        <f t="shared" si="425"/>
        <v>1</v>
      </c>
      <c r="AB1656" s="5">
        <f t="shared" si="426"/>
        <v>1</v>
      </c>
      <c r="AC1656" s="5">
        <f t="shared" si="427"/>
        <v>1</v>
      </c>
      <c r="AD1656" s="5">
        <f t="shared" si="428"/>
        <v>1</v>
      </c>
    </row>
    <row r="1657" spans="15:30" x14ac:dyDescent="0.2">
      <c r="O1657" s="6">
        <f t="shared" si="413"/>
        <v>166.38999999999484</v>
      </c>
      <c r="P1657" s="6">
        <f t="shared" si="414"/>
        <v>166.39999999999483</v>
      </c>
      <c r="Q1657" s="5">
        <f t="shared" si="415"/>
        <v>1</v>
      </c>
      <c r="R1657" s="5">
        <f t="shared" si="416"/>
        <v>1</v>
      </c>
      <c r="S1657" s="5">
        <f t="shared" si="417"/>
        <v>1.0000375494210798</v>
      </c>
      <c r="T1657" s="5">
        <f t="shared" si="418"/>
        <v>1.0006732254791881</v>
      </c>
      <c r="U1657" s="5">
        <f t="shared" si="419"/>
        <v>1.0006732254791881</v>
      </c>
      <c r="V1657" s="5">
        <f t="shared" si="420"/>
        <v>1.0006732254791881</v>
      </c>
      <c r="W1657" s="5">
        <f t="shared" si="421"/>
        <v>1.0006732254791881</v>
      </c>
      <c r="X1657" s="5">
        <f t="shared" si="422"/>
        <v>1</v>
      </c>
      <c r="Y1657" s="5">
        <f t="shared" si="423"/>
        <v>1</v>
      </c>
      <c r="Z1657" s="5">
        <f t="shared" si="424"/>
        <v>1</v>
      </c>
      <c r="AA1657" s="5">
        <f t="shared" si="425"/>
        <v>1</v>
      </c>
      <c r="AB1657" s="5">
        <f t="shared" si="426"/>
        <v>1</v>
      </c>
      <c r="AC1657" s="5">
        <f t="shared" si="427"/>
        <v>1</v>
      </c>
      <c r="AD1657" s="5">
        <f t="shared" si="428"/>
        <v>1</v>
      </c>
    </row>
    <row r="1658" spans="15:30" x14ac:dyDescent="0.2">
      <c r="O1658" s="6">
        <f t="shared" si="413"/>
        <v>166.48999999999484</v>
      </c>
      <c r="P1658" s="6">
        <f t="shared" si="414"/>
        <v>166.49999999999483</v>
      </c>
      <c r="Q1658" s="5">
        <f t="shared" si="415"/>
        <v>1</v>
      </c>
      <c r="R1658" s="5">
        <f t="shared" si="416"/>
        <v>1</v>
      </c>
      <c r="S1658" s="5">
        <f t="shared" si="417"/>
        <v>1.0000332196429516</v>
      </c>
      <c r="T1658" s="5">
        <f t="shared" si="418"/>
        <v>1.0006551386568512</v>
      </c>
      <c r="U1658" s="5">
        <f t="shared" si="419"/>
        <v>1.0006551386568512</v>
      </c>
      <c r="V1658" s="5">
        <f t="shared" si="420"/>
        <v>1.0006551386568512</v>
      </c>
      <c r="W1658" s="5">
        <f t="shared" si="421"/>
        <v>1.0006551386568512</v>
      </c>
      <c r="X1658" s="5">
        <f t="shared" si="422"/>
        <v>1</v>
      </c>
      <c r="Y1658" s="5">
        <f t="shared" si="423"/>
        <v>1</v>
      </c>
      <c r="Z1658" s="5">
        <f t="shared" si="424"/>
        <v>1</v>
      </c>
      <c r="AA1658" s="5">
        <f t="shared" si="425"/>
        <v>1</v>
      </c>
      <c r="AB1658" s="5">
        <f t="shared" si="426"/>
        <v>1</v>
      </c>
      <c r="AC1658" s="5">
        <f t="shared" si="427"/>
        <v>1</v>
      </c>
      <c r="AD1658" s="5">
        <f t="shared" si="428"/>
        <v>1</v>
      </c>
    </row>
    <row r="1659" spans="15:30" x14ac:dyDescent="0.2">
      <c r="O1659" s="6">
        <f t="shared" si="413"/>
        <v>166.58999999999483</v>
      </c>
      <c r="P1659" s="6">
        <f t="shared" si="414"/>
        <v>166.59999999999482</v>
      </c>
      <c r="Q1659" s="5">
        <f t="shared" si="415"/>
        <v>1</v>
      </c>
      <c r="R1659" s="5">
        <f t="shared" si="416"/>
        <v>1</v>
      </c>
      <c r="S1659" s="5">
        <f t="shared" si="417"/>
        <v>1.0000291573900664</v>
      </c>
      <c r="T1659" s="5">
        <f t="shared" si="418"/>
        <v>1.0006373089898564</v>
      </c>
      <c r="U1659" s="5">
        <f t="shared" si="419"/>
        <v>1.0006373089898564</v>
      </c>
      <c r="V1659" s="5">
        <f t="shared" si="420"/>
        <v>1.0006373089898564</v>
      </c>
      <c r="W1659" s="5">
        <f t="shared" si="421"/>
        <v>1.0006373089898564</v>
      </c>
      <c r="X1659" s="5">
        <f t="shared" si="422"/>
        <v>1</v>
      </c>
      <c r="Y1659" s="5">
        <f t="shared" si="423"/>
        <v>1</v>
      </c>
      <c r="Z1659" s="5">
        <f t="shared" si="424"/>
        <v>1</v>
      </c>
      <c r="AA1659" s="5">
        <f t="shared" si="425"/>
        <v>1</v>
      </c>
      <c r="AB1659" s="5">
        <f t="shared" si="426"/>
        <v>1</v>
      </c>
      <c r="AC1659" s="5">
        <f t="shared" si="427"/>
        <v>1</v>
      </c>
      <c r="AD1659" s="5">
        <f t="shared" si="428"/>
        <v>1</v>
      </c>
    </row>
    <row r="1660" spans="15:30" x14ac:dyDescent="0.2">
      <c r="O1660" s="6">
        <f t="shared" si="413"/>
        <v>166.68999999999482</v>
      </c>
      <c r="P1660" s="6">
        <f t="shared" si="414"/>
        <v>166.69999999999482</v>
      </c>
      <c r="Q1660" s="5">
        <f t="shared" si="415"/>
        <v>1</v>
      </c>
      <c r="R1660" s="5">
        <f t="shared" si="416"/>
        <v>1</v>
      </c>
      <c r="S1660" s="5">
        <f t="shared" si="417"/>
        <v>1.0000253621792141</v>
      </c>
      <c r="T1660" s="5">
        <f t="shared" si="418"/>
        <v>1.0006197360087004</v>
      </c>
      <c r="U1660" s="5">
        <f t="shared" si="419"/>
        <v>1.0006197360087004</v>
      </c>
      <c r="V1660" s="5">
        <f t="shared" si="420"/>
        <v>1.0006197360087004</v>
      </c>
      <c r="W1660" s="5">
        <f t="shared" si="421"/>
        <v>1.0006197360087004</v>
      </c>
      <c r="X1660" s="5">
        <f t="shared" si="422"/>
        <v>1</v>
      </c>
      <c r="Y1660" s="5">
        <f t="shared" si="423"/>
        <v>1</v>
      </c>
      <c r="Z1660" s="5">
        <f t="shared" si="424"/>
        <v>1</v>
      </c>
      <c r="AA1660" s="5">
        <f t="shared" si="425"/>
        <v>1</v>
      </c>
      <c r="AB1660" s="5">
        <f t="shared" si="426"/>
        <v>1</v>
      </c>
      <c r="AC1660" s="5">
        <f t="shared" si="427"/>
        <v>1</v>
      </c>
      <c r="AD1660" s="5">
        <f t="shared" si="428"/>
        <v>1</v>
      </c>
    </row>
    <row r="1661" spans="15:30" x14ac:dyDescent="0.2">
      <c r="O1661" s="6">
        <f t="shared" si="413"/>
        <v>166.78999999999482</v>
      </c>
      <c r="P1661" s="6">
        <f t="shared" si="414"/>
        <v>166.79999999999481</v>
      </c>
      <c r="Q1661" s="5">
        <f t="shared" si="415"/>
        <v>1</v>
      </c>
      <c r="R1661" s="5">
        <f t="shared" si="416"/>
        <v>1</v>
      </c>
      <c r="S1661" s="5">
        <f t="shared" si="417"/>
        <v>1.0000218335284594</v>
      </c>
      <c r="T1661" s="5">
        <f t="shared" si="418"/>
        <v>1.0006024192451064</v>
      </c>
      <c r="U1661" s="5">
        <f t="shared" si="419"/>
        <v>1.0006024192451064</v>
      </c>
      <c r="V1661" s="5">
        <f t="shared" si="420"/>
        <v>1.0006024192451064</v>
      </c>
      <c r="W1661" s="5">
        <f t="shared" si="421"/>
        <v>1.0006024192451064</v>
      </c>
      <c r="X1661" s="5">
        <f t="shared" si="422"/>
        <v>1</v>
      </c>
      <c r="Y1661" s="5">
        <f t="shared" si="423"/>
        <v>1</v>
      </c>
      <c r="Z1661" s="5">
        <f t="shared" si="424"/>
        <v>1</v>
      </c>
      <c r="AA1661" s="5">
        <f t="shared" si="425"/>
        <v>1</v>
      </c>
      <c r="AB1661" s="5">
        <f t="shared" si="426"/>
        <v>1</v>
      </c>
      <c r="AC1661" s="5">
        <f t="shared" si="427"/>
        <v>1</v>
      </c>
      <c r="AD1661" s="5">
        <f t="shared" si="428"/>
        <v>1</v>
      </c>
    </row>
    <row r="1662" spans="15:30" x14ac:dyDescent="0.2">
      <c r="O1662" s="6">
        <f t="shared" si="413"/>
        <v>166.88999999999481</v>
      </c>
      <c r="P1662" s="6">
        <f t="shared" si="414"/>
        <v>166.8999999999948</v>
      </c>
      <c r="Q1662" s="5">
        <f t="shared" si="415"/>
        <v>1</v>
      </c>
      <c r="R1662" s="5">
        <f t="shared" si="416"/>
        <v>1</v>
      </c>
      <c r="S1662" s="5">
        <f t="shared" si="417"/>
        <v>1.0000185709571388</v>
      </c>
      <c r="T1662" s="5">
        <f t="shared" si="418"/>
        <v>1.0005853582320205</v>
      </c>
      <c r="U1662" s="5">
        <f t="shared" si="419"/>
        <v>1.0005853582320205</v>
      </c>
      <c r="V1662" s="5">
        <f t="shared" si="420"/>
        <v>1.0005853582320205</v>
      </c>
      <c r="W1662" s="5">
        <f t="shared" si="421"/>
        <v>1.0005853582320205</v>
      </c>
      <c r="X1662" s="5">
        <f t="shared" si="422"/>
        <v>1</v>
      </c>
      <c r="Y1662" s="5">
        <f t="shared" si="423"/>
        <v>1</v>
      </c>
      <c r="Z1662" s="5">
        <f t="shared" si="424"/>
        <v>1</v>
      </c>
      <c r="AA1662" s="5">
        <f t="shared" si="425"/>
        <v>1</v>
      </c>
      <c r="AB1662" s="5">
        <f t="shared" si="426"/>
        <v>1</v>
      </c>
      <c r="AC1662" s="5">
        <f t="shared" si="427"/>
        <v>1</v>
      </c>
      <c r="AD1662" s="5">
        <f t="shared" si="428"/>
        <v>1</v>
      </c>
    </row>
    <row r="1663" spans="15:30" x14ac:dyDescent="0.2">
      <c r="O1663" s="6">
        <f t="shared" si="413"/>
        <v>166.98999999999481</v>
      </c>
      <c r="P1663" s="6">
        <f t="shared" si="414"/>
        <v>166.9999999999948</v>
      </c>
      <c r="Q1663" s="5">
        <f t="shared" si="415"/>
        <v>1</v>
      </c>
      <c r="R1663" s="5">
        <f t="shared" si="416"/>
        <v>1</v>
      </c>
      <c r="S1663" s="5">
        <f t="shared" si="417"/>
        <v>1.0000155739858556</v>
      </c>
      <c r="T1663" s="5">
        <f t="shared" si="418"/>
        <v>1.0005685525036072</v>
      </c>
      <c r="U1663" s="5">
        <f t="shared" si="419"/>
        <v>1.0005685525036072</v>
      </c>
      <c r="V1663" s="5">
        <f t="shared" si="420"/>
        <v>1.0005685525036072</v>
      </c>
      <c r="W1663" s="5">
        <f t="shared" si="421"/>
        <v>1.0005685525036072</v>
      </c>
      <c r="X1663" s="5">
        <f t="shared" si="422"/>
        <v>1</v>
      </c>
      <c r="Y1663" s="5">
        <f t="shared" si="423"/>
        <v>1</v>
      </c>
      <c r="Z1663" s="5">
        <f t="shared" si="424"/>
        <v>1</v>
      </c>
      <c r="AA1663" s="5">
        <f t="shared" si="425"/>
        <v>1</v>
      </c>
      <c r="AB1663" s="5">
        <f t="shared" si="426"/>
        <v>1</v>
      </c>
      <c r="AC1663" s="5">
        <f t="shared" si="427"/>
        <v>1</v>
      </c>
      <c r="AD1663" s="5">
        <f t="shared" si="428"/>
        <v>1</v>
      </c>
    </row>
    <row r="1664" spans="15:30" x14ac:dyDescent="0.2">
      <c r="O1664" s="6">
        <f t="shared" si="413"/>
        <v>167.0899999999948</v>
      </c>
      <c r="P1664" s="6">
        <f t="shared" si="414"/>
        <v>167.09999999999479</v>
      </c>
      <c r="Q1664" s="5">
        <f t="shared" si="415"/>
        <v>1</v>
      </c>
      <c r="R1664" s="5">
        <f t="shared" si="416"/>
        <v>1</v>
      </c>
      <c r="S1664" s="5">
        <f t="shared" si="417"/>
        <v>1.0000128421364762</v>
      </c>
      <c r="T1664" s="5">
        <f t="shared" si="418"/>
        <v>1.0005520015952465</v>
      </c>
      <c r="U1664" s="5">
        <f t="shared" si="419"/>
        <v>1.0005520015952465</v>
      </c>
      <c r="V1664" s="5">
        <f t="shared" si="420"/>
        <v>1.0005520015952465</v>
      </c>
      <c r="W1664" s="5">
        <f t="shared" si="421"/>
        <v>1.0005520015952465</v>
      </c>
      <c r="X1664" s="5">
        <f t="shared" si="422"/>
        <v>1</v>
      </c>
      <c r="Y1664" s="5">
        <f t="shared" si="423"/>
        <v>1</v>
      </c>
      <c r="Z1664" s="5">
        <f t="shared" si="424"/>
        <v>1</v>
      </c>
      <c r="AA1664" s="5">
        <f t="shared" si="425"/>
        <v>1</v>
      </c>
      <c r="AB1664" s="5">
        <f t="shared" si="426"/>
        <v>1</v>
      </c>
      <c r="AC1664" s="5">
        <f t="shared" si="427"/>
        <v>1</v>
      </c>
      <c r="AD1664" s="5">
        <f t="shared" si="428"/>
        <v>1</v>
      </c>
    </row>
    <row r="1665" spans="15:30" x14ac:dyDescent="0.2">
      <c r="O1665" s="6">
        <f t="shared" si="413"/>
        <v>167.1899999999948</v>
      </c>
      <c r="P1665" s="6">
        <f t="shared" si="414"/>
        <v>167.19999999999479</v>
      </c>
      <c r="Q1665" s="5">
        <f t="shared" si="415"/>
        <v>1</v>
      </c>
      <c r="R1665" s="5">
        <f t="shared" si="416"/>
        <v>1</v>
      </c>
      <c r="S1665" s="5">
        <f t="shared" si="417"/>
        <v>1.0000103749321265</v>
      </c>
      <c r="T1665" s="5">
        <f t="shared" si="418"/>
        <v>1.0005357050435284</v>
      </c>
      <c r="U1665" s="5">
        <f t="shared" si="419"/>
        <v>1.0005357050435284</v>
      </c>
      <c r="V1665" s="5">
        <f t="shared" si="420"/>
        <v>1.0005357050435284</v>
      </c>
      <c r="W1665" s="5">
        <f t="shared" si="421"/>
        <v>1.0005357050435284</v>
      </c>
      <c r="X1665" s="5">
        <f t="shared" si="422"/>
        <v>1</v>
      </c>
      <c r="Y1665" s="5">
        <f t="shared" si="423"/>
        <v>1</v>
      </c>
      <c r="Z1665" s="5">
        <f t="shared" si="424"/>
        <v>1</v>
      </c>
      <c r="AA1665" s="5">
        <f t="shared" si="425"/>
        <v>1</v>
      </c>
      <c r="AB1665" s="5">
        <f t="shared" si="426"/>
        <v>1</v>
      </c>
      <c r="AC1665" s="5">
        <f t="shared" si="427"/>
        <v>1</v>
      </c>
      <c r="AD1665" s="5">
        <f t="shared" si="428"/>
        <v>1</v>
      </c>
    </row>
    <row r="1666" spans="15:30" x14ac:dyDescent="0.2">
      <c r="O1666" s="6">
        <f t="shared" si="413"/>
        <v>167.28999999999479</v>
      </c>
      <c r="P1666" s="6">
        <f t="shared" si="414"/>
        <v>167.29999999999478</v>
      </c>
      <c r="Q1666" s="5">
        <f t="shared" si="415"/>
        <v>1</v>
      </c>
      <c r="R1666" s="5">
        <f t="shared" si="416"/>
        <v>1</v>
      </c>
      <c r="S1666" s="5">
        <f t="shared" si="417"/>
        <v>1.0000081718971863</v>
      </c>
      <c r="T1666" s="5">
        <f t="shared" si="418"/>
        <v>1.00051966238625</v>
      </c>
      <c r="U1666" s="5">
        <f t="shared" si="419"/>
        <v>1.00051966238625</v>
      </c>
      <c r="V1666" s="5">
        <f t="shared" si="420"/>
        <v>1.00051966238625</v>
      </c>
      <c r="W1666" s="5">
        <f t="shared" si="421"/>
        <v>1.00051966238625</v>
      </c>
      <c r="X1666" s="5">
        <f t="shared" si="422"/>
        <v>1</v>
      </c>
      <c r="Y1666" s="5">
        <f t="shared" si="423"/>
        <v>1</v>
      </c>
      <c r="Z1666" s="5">
        <f t="shared" si="424"/>
        <v>1</v>
      </c>
      <c r="AA1666" s="5">
        <f t="shared" si="425"/>
        <v>1</v>
      </c>
      <c r="AB1666" s="5">
        <f t="shared" si="426"/>
        <v>1</v>
      </c>
      <c r="AC1666" s="5">
        <f t="shared" si="427"/>
        <v>1</v>
      </c>
      <c r="AD1666" s="5">
        <f t="shared" si="428"/>
        <v>1</v>
      </c>
    </row>
    <row r="1667" spans="15:30" x14ac:dyDescent="0.2">
      <c r="O1667" s="6">
        <f t="shared" ref="O1667:O1730" si="429">P1667-0.01</f>
        <v>167.38999999999479</v>
      </c>
      <c r="P1667" s="6">
        <f t="shared" si="414"/>
        <v>167.39999999999478</v>
      </c>
      <c r="Q1667" s="5">
        <f t="shared" si="415"/>
        <v>1</v>
      </c>
      <c r="R1667" s="5">
        <f t="shared" si="416"/>
        <v>1</v>
      </c>
      <c r="S1667" s="5">
        <f t="shared" si="417"/>
        <v>1.0000062325572865</v>
      </c>
      <c r="T1667" s="5">
        <f t="shared" si="418"/>
        <v>1.0005038731624121</v>
      </c>
      <c r="U1667" s="5">
        <f t="shared" si="419"/>
        <v>1.0005038731624121</v>
      </c>
      <c r="V1667" s="5">
        <f t="shared" si="420"/>
        <v>1.0005038731624121</v>
      </c>
      <c r="W1667" s="5">
        <f t="shared" si="421"/>
        <v>1.0005038731624121</v>
      </c>
      <c r="X1667" s="5">
        <f t="shared" si="422"/>
        <v>1</v>
      </c>
      <c r="Y1667" s="5">
        <f t="shared" si="423"/>
        <v>1</v>
      </c>
      <c r="Z1667" s="5">
        <f t="shared" si="424"/>
        <v>1</v>
      </c>
      <c r="AA1667" s="5">
        <f t="shared" si="425"/>
        <v>1</v>
      </c>
      <c r="AB1667" s="5">
        <f t="shared" si="426"/>
        <v>1</v>
      </c>
      <c r="AC1667" s="5">
        <f t="shared" si="427"/>
        <v>1</v>
      </c>
      <c r="AD1667" s="5">
        <f t="shared" si="428"/>
        <v>1</v>
      </c>
    </row>
    <row r="1668" spans="15:30" x14ac:dyDescent="0.2">
      <c r="O1668" s="6">
        <f t="shared" si="429"/>
        <v>167.48999999999478</v>
      </c>
      <c r="P1668" s="6">
        <f t="shared" ref="P1668:P1731" si="430">P1667+0.1</f>
        <v>167.49999999999477</v>
      </c>
      <c r="Q1668" s="5">
        <f t="shared" ref="Q1668:Q1731" si="431">IF($P1668&gt;=$D$5,1,10^($C$5*LOG(MAX($P1668,$E$5)/$D$5)^2))</f>
        <v>1</v>
      </c>
      <c r="R1668" s="5">
        <f t="shared" ref="R1668:R1731" si="432">IF($P1668&gt;=$D$6,1,10^($C$6*LOG(MAX($P1668,$E$6)/$D$6)^2))</f>
        <v>1</v>
      </c>
      <c r="S1668" s="5">
        <f t="shared" ref="S1668:S1731" si="433">IF($P1668&gt;=$D$7,1,10^($C$7*LOG(MAX($P1668,$E$7)/$D$7)^2))</f>
        <v>1.0000045564393045</v>
      </c>
      <c r="T1668" s="5">
        <f t="shared" ref="T1668:T1731" si="434">IF($P1668&gt;=$D$8,1,10^($C$8*LOG(MAX($P1668,$E$8)/$D$8)^2))</f>
        <v>1.0004883369122137</v>
      </c>
      <c r="U1668" s="5">
        <f t="shared" ref="U1668:U1731" si="435">IF($P1668&gt;=$D$9,1,10^($C$9*LOG(MAX($P1668,$E$9)/$D$9)^2))</f>
        <v>1.0004883369122137</v>
      </c>
      <c r="V1668" s="5">
        <f t="shared" ref="V1668:V1731" si="436">IF($P1668&gt;=$D$10,1,10^($C$10*LOG(MAX($P1668,$E$10)/$D$10)^2))</f>
        <v>1.0004883369122137</v>
      </c>
      <c r="W1668" s="5">
        <f t="shared" ref="W1668:W1731" si="437">IF($P1668&gt;=$D$11,1,10^($C$11*LOG(MAX($P1668,$E$11)/$D$11)^2))</f>
        <v>1.0004883369122137</v>
      </c>
      <c r="X1668" s="5">
        <f t="shared" ref="X1668:X1731" si="438">IF($P1668&gt;=$H1670,1,10^($G$5*LOG(MAX($P1668,$I$5)/$H$5)^2))</f>
        <v>1</v>
      </c>
      <c r="Y1668" s="5">
        <f t="shared" ref="Y1668:Y1731" si="439">IF($P1668&gt;=$H$6,1,10^($G$6*LOG(MAX($P1668,$I$6)/$H$6)^2))</f>
        <v>1</v>
      </c>
      <c r="Z1668" s="5">
        <f t="shared" ref="Z1668:Z1731" si="440">IF($P1668&gt;=$H$7,1,10^($G$7*LOG(MAX($P1668,$I$7)/$H$7)^2))</f>
        <v>1</v>
      </c>
      <c r="AA1668" s="5">
        <f t="shared" ref="AA1668:AA1731" si="441">IF(P1668&gt;=$H$8,1,10^($G$8*LOG(MAX($P1668,$I$8)/$H$8)^2))</f>
        <v>1</v>
      </c>
      <c r="AB1668" s="5">
        <f t="shared" ref="AB1668:AB1731" si="442">IF($P1668&gt;=$H$9,1,10^($G$9*LOG(MAX($P1668,$I$9)/$H$9)^2))</f>
        <v>1</v>
      </c>
      <c r="AC1668" s="5">
        <f t="shared" ref="AC1668:AC1731" si="443">IF($P1668&gt;=$H$10,1,10^($G$10*LOG(MAX($P1668,$I$10)/$H$10)^2))</f>
        <v>1</v>
      </c>
      <c r="AD1668" s="5">
        <f t="shared" ref="AD1668:AD1731" si="444">IF($P1668&gt;=$H$11,1,10^($G$11*LOG(MAX($P1668,$I$11)/$H$11)^2))</f>
        <v>1</v>
      </c>
    </row>
    <row r="1669" spans="15:30" x14ac:dyDescent="0.2">
      <c r="O1669" s="6">
        <f t="shared" si="429"/>
        <v>167.58999999999477</v>
      </c>
      <c r="P1669" s="6">
        <f t="shared" si="430"/>
        <v>167.59999999999476</v>
      </c>
      <c r="Q1669" s="5">
        <f t="shared" si="431"/>
        <v>1</v>
      </c>
      <c r="R1669" s="5">
        <f t="shared" si="432"/>
        <v>1</v>
      </c>
      <c r="S1669" s="5">
        <f t="shared" si="433"/>
        <v>1.0000031430713607</v>
      </c>
      <c r="T1669" s="5">
        <f t="shared" si="434"/>
        <v>1.0004730531770496</v>
      </c>
      <c r="U1669" s="5">
        <f t="shared" si="435"/>
        <v>1.0004730531770496</v>
      </c>
      <c r="V1669" s="5">
        <f t="shared" si="436"/>
        <v>1.0004730531770496</v>
      </c>
      <c r="W1669" s="5">
        <f t="shared" si="437"/>
        <v>1.0004730531770496</v>
      </c>
      <c r="X1669" s="5">
        <f t="shared" si="438"/>
        <v>1</v>
      </c>
      <c r="Y1669" s="5">
        <f t="shared" si="439"/>
        <v>1</v>
      </c>
      <c r="Z1669" s="5">
        <f t="shared" si="440"/>
        <v>1</v>
      </c>
      <c r="AA1669" s="5">
        <f t="shared" si="441"/>
        <v>1</v>
      </c>
      <c r="AB1669" s="5">
        <f t="shared" si="442"/>
        <v>1</v>
      </c>
      <c r="AC1669" s="5">
        <f t="shared" si="443"/>
        <v>1</v>
      </c>
      <c r="AD1669" s="5">
        <f t="shared" si="444"/>
        <v>1</v>
      </c>
    </row>
    <row r="1670" spans="15:30" x14ac:dyDescent="0.2">
      <c r="O1670" s="6">
        <f t="shared" si="429"/>
        <v>167.68999999999477</v>
      </c>
      <c r="P1670" s="6">
        <f t="shared" si="430"/>
        <v>167.69999999999476</v>
      </c>
      <c r="Q1670" s="5">
        <f t="shared" si="431"/>
        <v>1</v>
      </c>
      <c r="R1670" s="5">
        <f t="shared" si="432"/>
        <v>1</v>
      </c>
      <c r="S1670" s="5">
        <f t="shared" si="433"/>
        <v>1.0000019919828136</v>
      </c>
      <c r="T1670" s="5">
        <f t="shared" si="434"/>
        <v>1.000458021499506</v>
      </c>
      <c r="U1670" s="5">
        <f t="shared" si="435"/>
        <v>1.000458021499506</v>
      </c>
      <c r="V1670" s="5">
        <f t="shared" si="436"/>
        <v>1.000458021499506</v>
      </c>
      <c r="W1670" s="5">
        <f t="shared" si="437"/>
        <v>1.000458021499506</v>
      </c>
      <c r="X1670" s="5">
        <f t="shared" si="438"/>
        <v>1</v>
      </c>
      <c r="Y1670" s="5">
        <f t="shared" si="439"/>
        <v>1</v>
      </c>
      <c r="Z1670" s="5">
        <f t="shared" si="440"/>
        <v>1</v>
      </c>
      <c r="AA1670" s="5">
        <f t="shared" si="441"/>
        <v>1</v>
      </c>
      <c r="AB1670" s="5">
        <f t="shared" si="442"/>
        <v>1</v>
      </c>
      <c r="AC1670" s="5">
        <f t="shared" si="443"/>
        <v>1</v>
      </c>
      <c r="AD1670" s="5">
        <f t="shared" si="444"/>
        <v>1</v>
      </c>
    </row>
    <row r="1671" spans="15:30" x14ac:dyDescent="0.2">
      <c r="O1671" s="6">
        <f t="shared" si="429"/>
        <v>167.78999999999476</v>
      </c>
      <c r="P1671" s="6">
        <f t="shared" si="430"/>
        <v>167.79999999999475</v>
      </c>
      <c r="Q1671" s="5">
        <f t="shared" si="431"/>
        <v>1</v>
      </c>
      <c r="R1671" s="5">
        <f t="shared" si="432"/>
        <v>1</v>
      </c>
      <c r="S1671" s="5">
        <f t="shared" si="433"/>
        <v>1.0000011027042564</v>
      </c>
      <c r="T1671" s="5">
        <f t="shared" si="434"/>
        <v>1.0004432414233566</v>
      </c>
      <c r="U1671" s="5">
        <f t="shared" si="435"/>
        <v>1.0004432414233566</v>
      </c>
      <c r="V1671" s="5">
        <f t="shared" si="436"/>
        <v>1.0004432414233566</v>
      </c>
      <c r="W1671" s="5">
        <f t="shared" si="437"/>
        <v>1.0004432414233566</v>
      </c>
      <c r="X1671" s="5">
        <f t="shared" si="438"/>
        <v>1</v>
      </c>
      <c r="Y1671" s="5">
        <f t="shared" si="439"/>
        <v>1</v>
      </c>
      <c r="Z1671" s="5">
        <f t="shared" si="440"/>
        <v>1</v>
      </c>
      <c r="AA1671" s="5">
        <f t="shared" si="441"/>
        <v>1</v>
      </c>
      <c r="AB1671" s="5">
        <f t="shared" si="442"/>
        <v>1</v>
      </c>
      <c r="AC1671" s="5">
        <f t="shared" si="443"/>
        <v>1</v>
      </c>
      <c r="AD1671" s="5">
        <f t="shared" si="444"/>
        <v>1</v>
      </c>
    </row>
    <row r="1672" spans="15:30" x14ac:dyDescent="0.2">
      <c r="O1672" s="6">
        <f t="shared" si="429"/>
        <v>167.88999999999476</v>
      </c>
      <c r="P1672" s="6">
        <f t="shared" si="430"/>
        <v>167.89999999999475</v>
      </c>
      <c r="Q1672" s="5">
        <f t="shared" si="431"/>
        <v>1</v>
      </c>
      <c r="R1672" s="5">
        <f t="shared" si="432"/>
        <v>1</v>
      </c>
      <c r="S1672" s="5">
        <f t="shared" si="433"/>
        <v>1.0000004747675126</v>
      </c>
      <c r="T1672" s="5">
        <f t="shared" si="434"/>
        <v>1.0004287124935589</v>
      </c>
      <c r="U1672" s="5">
        <f t="shared" si="435"/>
        <v>1.0004287124935589</v>
      </c>
      <c r="V1672" s="5">
        <f t="shared" si="436"/>
        <v>1.0004287124935589</v>
      </c>
      <c r="W1672" s="5">
        <f t="shared" si="437"/>
        <v>1.0004287124935589</v>
      </c>
      <c r="X1672" s="5">
        <f t="shared" si="438"/>
        <v>1</v>
      </c>
      <c r="Y1672" s="5">
        <f t="shared" si="439"/>
        <v>1</v>
      </c>
      <c r="Z1672" s="5">
        <f t="shared" si="440"/>
        <v>1</v>
      </c>
      <c r="AA1672" s="5">
        <f t="shared" si="441"/>
        <v>1</v>
      </c>
      <c r="AB1672" s="5">
        <f t="shared" si="442"/>
        <v>1</v>
      </c>
      <c r="AC1672" s="5">
        <f t="shared" si="443"/>
        <v>1</v>
      </c>
      <c r="AD1672" s="5">
        <f t="shared" si="444"/>
        <v>1</v>
      </c>
    </row>
    <row r="1673" spans="15:30" x14ac:dyDescent="0.2">
      <c r="O1673" s="6">
        <f t="shared" si="429"/>
        <v>167.98999999999475</v>
      </c>
      <c r="P1673" s="6">
        <f t="shared" si="430"/>
        <v>167.99999999999474</v>
      </c>
      <c r="Q1673" s="5">
        <f t="shared" si="431"/>
        <v>1</v>
      </c>
      <c r="R1673" s="5">
        <f t="shared" si="432"/>
        <v>1</v>
      </c>
      <c r="S1673" s="5">
        <f t="shared" si="433"/>
        <v>1.0000001077056322</v>
      </c>
      <c r="T1673" s="5">
        <f t="shared" si="434"/>
        <v>1.0004144342562498</v>
      </c>
      <c r="U1673" s="5">
        <f t="shared" si="435"/>
        <v>1.0004144342562498</v>
      </c>
      <c r="V1673" s="5">
        <f t="shared" si="436"/>
        <v>1.0004144342562498</v>
      </c>
      <c r="W1673" s="5">
        <f t="shared" si="437"/>
        <v>1.0004144342562498</v>
      </c>
      <c r="X1673" s="5">
        <f t="shared" si="438"/>
        <v>1</v>
      </c>
      <c r="Y1673" s="5">
        <f t="shared" si="439"/>
        <v>1</v>
      </c>
      <c r="Z1673" s="5">
        <f t="shared" si="440"/>
        <v>1</v>
      </c>
      <c r="AA1673" s="5">
        <f t="shared" si="441"/>
        <v>1</v>
      </c>
      <c r="AB1673" s="5">
        <f t="shared" si="442"/>
        <v>1</v>
      </c>
      <c r="AC1673" s="5">
        <f t="shared" si="443"/>
        <v>1</v>
      </c>
      <c r="AD1673" s="5">
        <f t="shared" si="444"/>
        <v>1</v>
      </c>
    </row>
    <row r="1674" spans="15:30" x14ac:dyDescent="0.2">
      <c r="O1674" s="6">
        <f t="shared" si="429"/>
        <v>168.08999999999475</v>
      </c>
      <c r="P1674" s="6">
        <f t="shared" si="430"/>
        <v>168.09999999999474</v>
      </c>
      <c r="Q1674" s="5">
        <f t="shared" si="431"/>
        <v>1</v>
      </c>
      <c r="R1674" s="5">
        <f t="shared" si="432"/>
        <v>1</v>
      </c>
      <c r="S1674" s="5">
        <f t="shared" si="433"/>
        <v>1</v>
      </c>
      <c r="T1674" s="5">
        <f t="shared" si="434"/>
        <v>1.000400406258743</v>
      </c>
      <c r="U1674" s="5">
        <f t="shared" si="435"/>
        <v>1.000400406258743</v>
      </c>
      <c r="V1674" s="5">
        <f t="shared" si="436"/>
        <v>1.000400406258743</v>
      </c>
      <c r="W1674" s="5">
        <f t="shared" si="437"/>
        <v>1.000400406258743</v>
      </c>
      <c r="X1674" s="5">
        <f t="shared" si="438"/>
        <v>1</v>
      </c>
      <c r="Y1674" s="5">
        <f t="shared" si="439"/>
        <v>1</v>
      </c>
      <c r="Z1674" s="5">
        <f t="shared" si="440"/>
        <v>1</v>
      </c>
      <c r="AA1674" s="5">
        <f t="shared" si="441"/>
        <v>1</v>
      </c>
      <c r="AB1674" s="5">
        <f t="shared" si="442"/>
        <v>1</v>
      </c>
      <c r="AC1674" s="5">
        <f t="shared" si="443"/>
        <v>1</v>
      </c>
      <c r="AD1674" s="5">
        <f t="shared" si="444"/>
        <v>1</v>
      </c>
    </row>
    <row r="1675" spans="15:30" x14ac:dyDescent="0.2">
      <c r="O1675" s="6">
        <f t="shared" si="429"/>
        <v>168.18999999999474</v>
      </c>
      <c r="P1675" s="6">
        <f t="shared" si="430"/>
        <v>168.19999999999473</v>
      </c>
      <c r="Q1675" s="5">
        <f t="shared" si="431"/>
        <v>1</v>
      </c>
      <c r="R1675" s="5">
        <f t="shared" si="432"/>
        <v>1</v>
      </c>
      <c r="S1675" s="5">
        <f t="shared" si="433"/>
        <v>1</v>
      </c>
      <c r="T1675" s="5">
        <f t="shared" si="434"/>
        <v>1.0003866280495246</v>
      </c>
      <c r="U1675" s="5">
        <f t="shared" si="435"/>
        <v>1.0003866280495246</v>
      </c>
      <c r="V1675" s="5">
        <f t="shared" si="436"/>
        <v>1.0003866280495246</v>
      </c>
      <c r="W1675" s="5">
        <f t="shared" si="437"/>
        <v>1.0003866280495246</v>
      </c>
      <c r="X1675" s="5">
        <f t="shared" si="438"/>
        <v>1</v>
      </c>
      <c r="Y1675" s="5">
        <f t="shared" si="439"/>
        <v>1</v>
      </c>
      <c r="Z1675" s="5">
        <f t="shared" si="440"/>
        <v>1</v>
      </c>
      <c r="AA1675" s="5">
        <f t="shared" si="441"/>
        <v>1</v>
      </c>
      <c r="AB1675" s="5">
        <f t="shared" si="442"/>
        <v>1</v>
      </c>
      <c r="AC1675" s="5">
        <f t="shared" si="443"/>
        <v>1</v>
      </c>
      <c r="AD1675" s="5">
        <f t="shared" si="444"/>
        <v>1</v>
      </c>
    </row>
    <row r="1676" spans="15:30" x14ac:dyDescent="0.2">
      <c r="O1676" s="6">
        <f t="shared" si="429"/>
        <v>168.28999999999473</v>
      </c>
      <c r="P1676" s="6">
        <f t="shared" si="430"/>
        <v>168.29999999999472</v>
      </c>
      <c r="Q1676" s="5">
        <f t="shared" si="431"/>
        <v>1</v>
      </c>
      <c r="R1676" s="5">
        <f t="shared" si="432"/>
        <v>1</v>
      </c>
      <c r="S1676" s="5">
        <f t="shared" si="433"/>
        <v>1</v>
      </c>
      <c r="T1676" s="5">
        <f t="shared" si="434"/>
        <v>1.0003730991782487</v>
      </c>
      <c r="U1676" s="5">
        <f t="shared" si="435"/>
        <v>1.0003730991782487</v>
      </c>
      <c r="V1676" s="5">
        <f t="shared" si="436"/>
        <v>1.0003730991782487</v>
      </c>
      <c r="W1676" s="5">
        <f t="shared" si="437"/>
        <v>1.0003730991782487</v>
      </c>
      <c r="X1676" s="5">
        <f t="shared" si="438"/>
        <v>1</v>
      </c>
      <c r="Y1676" s="5">
        <f t="shared" si="439"/>
        <v>1</v>
      </c>
      <c r="Z1676" s="5">
        <f t="shared" si="440"/>
        <v>1</v>
      </c>
      <c r="AA1676" s="5">
        <f t="shared" si="441"/>
        <v>1</v>
      </c>
      <c r="AB1676" s="5">
        <f t="shared" si="442"/>
        <v>1</v>
      </c>
      <c r="AC1676" s="5">
        <f t="shared" si="443"/>
        <v>1</v>
      </c>
      <c r="AD1676" s="5">
        <f t="shared" si="444"/>
        <v>1</v>
      </c>
    </row>
    <row r="1677" spans="15:30" x14ac:dyDescent="0.2">
      <c r="O1677" s="6">
        <f t="shared" si="429"/>
        <v>168.38999999999473</v>
      </c>
      <c r="P1677" s="6">
        <f t="shared" si="430"/>
        <v>168.39999999999472</v>
      </c>
      <c r="Q1677" s="5">
        <f t="shared" si="431"/>
        <v>1</v>
      </c>
      <c r="R1677" s="5">
        <f t="shared" si="432"/>
        <v>1</v>
      </c>
      <c r="S1677" s="5">
        <f t="shared" si="433"/>
        <v>1</v>
      </c>
      <c r="T1677" s="5">
        <f t="shared" si="434"/>
        <v>1.0003598191957344</v>
      </c>
      <c r="U1677" s="5">
        <f t="shared" si="435"/>
        <v>1.0003598191957344</v>
      </c>
      <c r="V1677" s="5">
        <f t="shared" si="436"/>
        <v>1.0003598191957344</v>
      </c>
      <c r="W1677" s="5">
        <f t="shared" si="437"/>
        <v>1.0003598191957344</v>
      </c>
      <c r="X1677" s="5">
        <f t="shared" si="438"/>
        <v>1</v>
      </c>
      <c r="Y1677" s="5">
        <f t="shared" si="439"/>
        <v>1</v>
      </c>
      <c r="Z1677" s="5">
        <f t="shared" si="440"/>
        <v>1</v>
      </c>
      <c r="AA1677" s="5">
        <f t="shared" si="441"/>
        <v>1</v>
      </c>
      <c r="AB1677" s="5">
        <f t="shared" si="442"/>
        <v>1</v>
      </c>
      <c r="AC1677" s="5">
        <f t="shared" si="443"/>
        <v>1</v>
      </c>
      <c r="AD1677" s="5">
        <f t="shared" si="444"/>
        <v>1</v>
      </c>
    </row>
    <row r="1678" spans="15:30" x14ac:dyDescent="0.2">
      <c r="O1678" s="6">
        <f t="shared" si="429"/>
        <v>168.48999999999472</v>
      </c>
      <c r="P1678" s="6">
        <f t="shared" si="430"/>
        <v>168.49999999999471</v>
      </c>
      <c r="Q1678" s="5">
        <f t="shared" si="431"/>
        <v>1</v>
      </c>
      <c r="R1678" s="5">
        <f t="shared" si="432"/>
        <v>1</v>
      </c>
      <c r="S1678" s="5">
        <f t="shared" si="433"/>
        <v>1</v>
      </c>
      <c r="T1678" s="5">
        <f t="shared" si="434"/>
        <v>1.0003467876539622</v>
      </c>
      <c r="U1678" s="5">
        <f t="shared" si="435"/>
        <v>1.0003467876539622</v>
      </c>
      <c r="V1678" s="5">
        <f t="shared" si="436"/>
        <v>1.0003467876539622</v>
      </c>
      <c r="W1678" s="5">
        <f t="shared" si="437"/>
        <v>1.0003467876539622</v>
      </c>
      <c r="X1678" s="5">
        <f t="shared" si="438"/>
        <v>1</v>
      </c>
      <c r="Y1678" s="5">
        <f t="shared" si="439"/>
        <v>1</v>
      </c>
      <c r="Z1678" s="5">
        <f t="shared" si="440"/>
        <v>1</v>
      </c>
      <c r="AA1678" s="5">
        <f t="shared" si="441"/>
        <v>1</v>
      </c>
      <c r="AB1678" s="5">
        <f t="shared" si="442"/>
        <v>1</v>
      </c>
      <c r="AC1678" s="5">
        <f t="shared" si="443"/>
        <v>1</v>
      </c>
      <c r="AD1678" s="5">
        <f t="shared" si="444"/>
        <v>1</v>
      </c>
    </row>
    <row r="1679" spans="15:30" x14ac:dyDescent="0.2">
      <c r="O1679" s="6">
        <f t="shared" si="429"/>
        <v>168.58999999999472</v>
      </c>
      <c r="P1679" s="6">
        <f t="shared" si="430"/>
        <v>168.59999999999471</v>
      </c>
      <c r="Q1679" s="5">
        <f t="shared" si="431"/>
        <v>1</v>
      </c>
      <c r="R1679" s="5">
        <f t="shared" si="432"/>
        <v>1</v>
      </c>
      <c r="S1679" s="5">
        <f t="shared" si="433"/>
        <v>1</v>
      </c>
      <c r="T1679" s="5">
        <f t="shared" si="434"/>
        <v>1.0003340041060695</v>
      </c>
      <c r="U1679" s="5">
        <f t="shared" si="435"/>
        <v>1.0003340041060695</v>
      </c>
      <c r="V1679" s="5">
        <f t="shared" si="436"/>
        <v>1.0003340041060695</v>
      </c>
      <c r="W1679" s="5">
        <f t="shared" si="437"/>
        <v>1.0003340041060695</v>
      </c>
      <c r="X1679" s="5">
        <f t="shared" si="438"/>
        <v>1</v>
      </c>
      <c r="Y1679" s="5">
        <f t="shared" si="439"/>
        <v>1</v>
      </c>
      <c r="Z1679" s="5">
        <f t="shared" si="440"/>
        <v>1</v>
      </c>
      <c r="AA1679" s="5">
        <f t="shared" si="441"/>
        <v>1</v>
      </c>
      <c r="AB1679" s="5">
        <f t="shared" si="442"/>
        <v>1</v>
      </c>
      <c r="AC1679" s="5">
        <f t="shared" si="443"/>
        <v>1</v>
      </c>
      <c r="AD1679" s="5">
        <f t="shared" si="444"/>
        <v>1</v>
      </c>
    </row>
    <row r="1680" spans="15:30" x14ac:dyDescent="0.2">
      <c r="O1680" s="6">
        <f t="shared" si="429"/>
        <v>168.68999999999471</v>
      </c>
      <c r="P1680" s="6">
        <f t="shared" si="430"/>
        <v>168.6999999999947</v>
      </c>
      <c r="Q1680" s="5">
        <f t="shared" si="431"/>
        <v>1</v>
      </c>
      <c r="R1680" s="5">
        <f t="shared" si="432"/>
        <v>1</v>
      </c>
      <c r="S1680" s="5">
        <f t="shared" si="433"/>
        <v>1</v>
      </c>
      <c r="T1680" s="5">
        <f t="shared" si="434"/>
        <v>1.0003214681063479</v>
      </c>
      <c r="U1680" s="5">
        <f t="shared" si="435"/>
        <v>1.0003214681063479</v>
      </c>
      <c r="V1680" s="5">
        <f t="shared" si="436"/>
        <v>1.0003214681063479</v>
      </c>
      <c r="W1680" s="5">
        <f t="shared" si="437"/>
        <v>1.0003214681063479</v>
      </c>
      <c r="X1680" s="5">
        <f t="shared" si="438"/>
        <v>1</v>
      </c>
      <c r="Y1680" s="5">
        <f t="shared" si="439"/>
        <v>1</v>
      </c>
      <c r="Z1680" s="5">
        <f t="shared" si="440"/>
        <v>1</v>
      </c>
      <c r="AA1680" s="5">
        <f t="shared" si="441"/>
        <v>1</v>
      </c>
      <c r="AB1680" s="5">
        <f t="shared" si="442"/>
        <v>1</v>
      </c>
      <c r="AC1680" s="5">
        <f t="shared" si="443"/>
        <v>1</v>
      </c>
      <c r="AD1680" s="5">
        <f t="shared" si="444"/>
        <v>1</v>
      </c>
    </row>
    <row r="1681" spans="15:30" x14ac:dyDescent="0.2">
      <c r="O1681" s="6">
        <f t="shared" si="429"/>
        <v>168.78999999999471</v>
      </c>
      <c r="P1681" s="6">
        <f t="shared" si="430"/>
        <v>168.7999999999947</v>
      </c>
      <c r="Q1681" s="5">
        <f t="shared" si="431"/>
        <v>1</v>
      </c>
      <c r="R1681" s="5">
        <f t="shared" si="432"/>
        <v>1</v>
      </c>
      <c r="S1681" s="5">
        <f t="shared" si="433"/>
        <v>1</v>
      </c>
      <c r="T1681" s="5">
        <f t="shared" si="434"/>
        <v>1.0003091792102385</v>
      </c>
      <c r="U1681" s="5">
        <f t="shared" si="435"/>
        <v>1.0003091792102385</v>
      </c>
      <c r="V1681" s="5">
        <f t="shared" si="436"/>
        <v>1.0003091792102385</v>
      </c>
      <c r="W1681" s="5">
        <f t="shared" si="437"/>
        <v>1.0003091792102385</v>
      </c>
      <c r="X1681" s="5">
        <f t="shared" si="438"/>
        <v>1</v>
      </c>
      <c r="Y1681" s="5">
        <f t="shared" si="439"/>
        <v>1</v>
      </c>
      <c r="Z1681" s="5">
        <f t="shared" si="440"/>
        <v>1</v>
      </c>
      <c r="AA1681" s="5">
        <f t="shared" si="441"/>
        <v>1</v>
      </c>
      <c r="AB1681" s="5">
        <f t="shared" si="442"/>
        <v>1</v>
      </c>
      <c r="AC1681" s="5">
        <f t="shared" si="443"/>
        <v>1</v>
      </c>
      <c r="AD1681" s="5">
        <f t="shared" si="444"/>
        <v>1</v>
      </c>
    </row>
    <row r="1682" spans="15:30" x14ac:dyDescent="0.2">
      <c r="O1682" s="6">
        <f t="shared" si="429"/>
        <v>168.8899999999947</v>
      </c>
      <c r="P1682" s="6">
        <f t="shared" si="430"/>
        <v>168.89999999999469</v>
      </c>
      <c r="Q1682" s="5">
        <f t="shared" si="431"/>
        <v>1</v>
      </c>
      <c r="R1682" s="5">
        <f t="shared" si="432"/>
        <v>1</v>
      </c>
      <c r="S1682" s="5">
        <f t="shared" si="433"/>
        <v>1</v>
      </c>
      <c r="T1682" s="5">
        <f t="shared" si="434"/>
        <v>1.000297136974329</v>
      </c>
      <c r="U1682" s="5">
        <f t="shared" si="435"/>
        <v>1.000297136974329</v>
      </c>
      <c r="V1682" s="5">
        <f t="shared" si="436"/>
        <v>1.000297136974329</v>
      </c>
      <c r="W1682" s="5">
        <f t="shared" si="437"/>
        <v>1.000297136974329</v>
      </c>
      <c r="X1682" s="5">
        <f t="shared" si="438"/>
        <v>1</v>
      </c>
      <c r="Y1682" s="5">
        <f t="shared" si="439"/>
        <v>1</v>
      </c>
      <c r="Z1682" s="5">
        <f t="shared" si="440"/>
        <v>1</v>
      </c>
      <c r="AA1682" s="5">
        <f t="shared" si="441"/>
        <v>1</v>
      </c>
      <c r="AB1682" s="5">
        <f t="shared" si="442"/>
        <v>1</v>
      </c>
      <c r="AC1682" s="5">
        <f t="shared" si="443"/>
        <v>1</v>
      </c>
      <c r="AD1682" s="5">
        <f t="shared" si="444"/>
        <v>1</v>
      </c>
    </row>
    <row r="1683" spans="15:30" x14ac:dyDescent="0.2">
      <c r="O1683" s="6">
        <f t="shared" si="429"/>
        <v>168.98999999999469</v>
      </c>
      <c r="P1683" s="6">
        <f t="shared" si="430"/>
        <v>168.99999999999469</v>
      </c>
      <c r="Q1683" s="5">
        <f t="shared" si="431"/>
        <v>1</v>
      </c>
      <c r="R1683" s="5">
        <f t="shared" si="432"/>
        <v>1</v>
      </c>
      <c r="S1683" s="5">
        <f t="shared" si="433"/>
        <v>1</v>
      </c>
      <c r="T1683" s="5">
        <f t="shared" si="434"/>
        <v>1.000285340956349</v>
      </c>
      <c r="U1683" s="5">
        <f t="shared" si="435"/>
        <v>1.000285340956349</v>
      </c>
      <c r="V1683" s="5">
        <f t="shared" si="436"/>
        <v>1.000285340956349</v>
      </c>
      <c r="W1683" s="5">
        <f t="shared" si="437"/>
        <v>1.000285340956349</v>
      </c>
      <c r="X1683" s="5">
        <f t="shared" si="438"/>
        <v>1</v>
      </c>
      <c r="Y1683" s="5">
        <f t="shared" si="439"/>
        <v>1</v>
      </c>
      <c r="Z1683" s="5">
        <f t="shared" si="440"/>
        <v>1</v>
      </c>
      <c r="AA1683" s="5">
        <f t="shared" si="441"/>
        <v>1</v>
      </c>
      <c r="AB1683" s="5">
        <f t="shared" si="442"/>
        <v>1</v>
      </c>
      <c r="AC1683" s="5">
        <f t="shared" si="443"/>
        <v>1</v>
      </c>
      <c r="AD1683" s="5">
        <f t="shared" si="444"/>
        <v>1</v>
      </c>
    </row>
    <row r="1684" spans="15:30" x14ac:dyDescent="0.2">
      <c r="O1684" s="6">
        <f t="shared" si="429"/>
        <v>169.08999999999469</v>
      </c>
      <c r="P1684" s="6">
        <f t="shared" si="430"/>
        <v>169.09999999999468</v>
      </c>
      <c r="Q1684" s="5">
        <f t="shared" si="431"/>
        <v>1</v>
      </c>
      <c r="R1684" s="5">
        <f t="shared" si="432"/>
        <v>1</v>
      </c>
      <c r="S1684" s="5">
        <f t="shared" si="433"/>
        <v>1</v>
      </c>
      <c r="T1684" s="5">
        <f t="shared" si="434"/>
        <v>1.000273790715168</v>
      </c>
      <c r="U1684" s="5">
        <f t="shared" si="435"/>
        <v>1.000273790715168</v>
      </c>
      <c r="V1684" s="5">
        <f t="shared" si="436"/>
        <v>1.000273790715168</v>
      </c>
      <c r="W1684" s="5">
        <f t="shared" si="437"/>
        <v>1.000273790715168</v>
      </c>
      <c r="X1684" s="5">
        <f t="shared" si="438"/>
        <v>1</v>
      </c>
      <c r="Y1684" s="5">
        <f t="shared" si="439"/>
        <v>1</v>
      </c>
      <c r="Z1684" s="5">
        <f t="shared" si="440"/>
        <v>1</v>
      </c>
      <c r="AA1684" s="5">
        <f t="shared" si="441"/>
        <v>1</v>
      </c>
      <c r="AB1684" s="5">
        <f t="shared" si="442"/>
        <v>1</v>
      </c>
      <c r="AC1684" s="5">
        <f t="shared" si="443"/>
        <v>1</v>
      </c>
      <c r="AD1684" s="5">
        <f t="shared" si="444"/>
        <v>1</v>
      </c>
    </row>
    <row r="1685" spans="15:30" x14ac:dyDescent="0.2">
      <c r="O1685" s="6">
        <f t="shared" si="429"/>
        <v>169.18999999999468</v>
      </c>
      <c r="P1685" s="6">
        <f t="shared" si="430"/>
        <v>169.19999999999467</v>
      </c>
      <c r="Q1685" s="5">
        <f t="shared" si="431"/>
        <v>1</v>
      </c>
      <c r="R1685" s="5">
        <f t="shared" si="432"/>
        <v>1</v>
      </c>
      <c r="S1685" s="5">
        <f t="shared" si="433"/>
        <v>1</v>
      </c>
      <c r="T1685" s="5">
        <f t="shared" si="434"/>
        <v>1.0002624858107902</v>
      </c>
      <c r="U1685" s="5">
        <f t="shared" si="435"/>
        <v>1.0002624858107902</v>
      </c>
      <c r="V1685" s="5">
        <f t="shared" si="436"/>
        <v>1.0002624858107902</v>
      </c>
      <c r="W1685" s="5">
        <f t="shared" si="437"/>
        <v>1.0002624858107902</v>
      </c>
      <c r="X1685" s="5">
        <f t="shared" si="438"/>
        <v>1</v>
      </c>
      <c r="Y1685" s="5">
        <f t="shared" si="439"/>
        <v>1</v>
      </c>
      <c r="Z1685" s="5">
        <f t="shared" si="440"/>
        <v>1</v>
      </c>
      <c r="AA1685" s="5">
        <f t="shared" si="441"/>
        <v>1</v>
      </c>
      <c r="AB1685" s="5">
        <f t="shared" si="442"/>
        <v>1</v>
      </c>
      <c r="AC1685" s="5">
        <f t="shared" si="443"/>
        <v>1</v>
      </c>
      <c r="AD1685" s="5">
        <f t="shared" si="444"/>
        <v>1</v>
      </c>
    </row>
    <row r="1686" spans="15:30" x14ac:dyDescent="0.2">
      <c r="O1686" s="6">
        <f t="shared" si="429"/>
        <v>169.28999999999468</v>
      </c>
      <c r="P1686" s="6">
        <f t="shared" si="430"/>
        <v>169.29999999999467</v>
      </c>
      <c r="Q1686" s="5">
        <f t="shared" si="431"/>
        <v>1</v>
      </c>
      <c r="R1686" s="5">
        <f t="shared" si="432"/>
        <v>1</v>
      </c>
      <c r="S1686" s="5">
        <f t="shared" si="433"/>
        <v>1</v>
      </c>
      <c r="T1686" s="5">
        <f t="shared" si="434"/>
        <v>1.0002514258043516</v>
      </c>
      <c r="U1686" s="5">
        <f t="shared" si="435"/>
        <v>1.0002514258043516</v>
      </c>
      <c r="V1686" s="5">
        <f t="shared" si="436"/>
        <v>1.0002514258043516</v>
      </c>
      <c r="W1686" s="5">
        <f t="shared" si="437"/>
        <v>1.0002514258043516</v>
      </c>
      <c r="X1686" s="5">
        <f t="shared" si="438"/>
        <v>1</v>
      </c>
      <c r="Y1686" s="5">
        <f t="shared" si="439"/>
        <v>1</v>
      </c>
      <c r="Z1686" s="5">
        <f t="shared" si="440"/>
        <v>1</v>
      </c>
      <c r="AA1686" s="5">
        <f t="shared" si="441"/>
        <v>1</v>
      </c>
      <c r="AB1686" s="5">
        <f t="shared" si="442"/>
        <v>1</v>
      </c>
      <c r="AC1686" s="5">
        <f t="shared" si="443"/>
        <v>1</v>
      </c>
      <c r="AD1686" s="5">
        <f t="shared" si="444"/>
        <v>1</v>
      </c>
    </row>
    <row r="1687" spans="15:30" x14ac:dyDescent="0.2">
      <c r="O1687" s="6">
        <f t="shared" si="429"/>
        <v>169.38999999999467</v>
      </c>
      <c r="P1687" s="6">
        <f t="shared" si="430"/>
        <v>169.39999999999466</v>
      </c>
      <c r="Q1687" s="5">
        <f t="shared" si="431"/>
        <v>1</v>
      </c>
      <c r="R1687" s="5">
        <f t="shared" si="432"/>
        <v>1</v>
      </c>
      <c r="S1687" s="5">
        <f t="shared" si="433"/>
        <v>1</v>
      </c>
      <c r="T1687" s="5">
        <f t="shared" si="434"/>
        <v>1.0002406102581163</v>
      </c>
      <c r="U1687" s="5">
        <f t="shared" si="435"/>
        <v>1.0002406102581163</v>
      </c>
      <c r="V1687" s="5">
        <f t="shared" si="436"/>
        <v>1.0002406102581163</v>
      </c>
      <c r="W1687" s="5">
        <f t="shared" si="437"/>
        <v>1.0002406102581163</v>
      </c>
      <c r="X1687" s="5">
        <f t="shared" si="438"/>
        <v>1</v>
      </c>
      <c r="Y1687" s="5">
        <f t="shared" si="439"/>
        <v>1</v>
      </c>
      <c r="Z1687" s="5">
        <f t="shared" si="440"/>
        <v>1</v>
      </c>
      <c r="AA1687" s="5">
        <f t="shared" si="441"/>
        <v>1</v>
      </c>
      <c r="AB1687" s="5">
        <f t="shared" si="442"/>
        <v>1</v>
      </c>
      <c r="AC1687" s="5">
        <f t="shared" si="443"/>
        <v>1</v>
      </c>
      <c r="AD1687" s="5">
        <f t="shared" si="444"/>
        <v>1</v>
      </c>
    </row>
    <row r="1688" spans="15:30" x14ac:dyDescent="0.2">
      <c r="O1688" s="6">
        <f t="shared" si="429"/>
        <v>169.48999999999467</v>
      </c>
      <c r="P1688" s="6">
        <f t="shared" si="430"/>
        <v>169.49999999999466</v>
      </c>
      <c r="Q1688" s="5">
        <f t="shared" si="431"/>
        <v>1</v>
      </c>
      <c r="R1688" s="5">
        <f t="shared" si="432"/>
        <v>1</v>
      </c>
      <c r="S1688" s="5">
        <f t="shared" si="433"/>
        <v>1</v>
      </c>
      <c r="T1688" s="5">
        <f t="shared" si="434"/>
        <v>1.000230038735473</v>
      </c>
      <c r="U1688" s="5">
        <f t="shared" si="435"/>
        <v>1.000230038735473</v>
      </c>
      <c r="V1688" s="5">
        <f t="shared" si="436"/>
        <v>1.000230038735473</v>
      </c>
      <c r="W1688" s="5">
        <f t="shared" si="437"/>
        <v>1.000230038735473</v>
      </c>
      <c r="X1688" s="5">
        <f t="shared" si="438"/>
        <v>1</v>
      </c>
      <c r="Y1688" s="5">
        <f t="shared" si="439"/>
        <v>1</v>
      </c>
      <c r="Z1688" s="5">
        <f t="shared" si="440"/>
        <v>1</v>
      </c>
      <c r="AA1688" s="5">
        <f t="shared" si="441"/>
        <v>1</v>
      </c>
      <c r="AB1688" s="5">
        <f t="shared" si="442"/>
        <v>1</v>
      </c>
      <c r="AC1688" s="5">
        <f t="shared" si="443"/>
        <v>1</v>
      </c>
      <c r="AD1688" s="5">
        <f t="shared" si="444"/>
        <v>1</v>
      </c>
    </row>
    <row r="1689" spans="15:30" x14ac:dyDescent="0.2">
      <c r="O1689" s="6">
        <f t="shared" si="429"/>
        <v>169.58999999999466</v>
      </c>
      <c r="P1689" s="6">
        <f t="shared" si="430"/>
        <v>169.59999999999465</v>
      </c>
      <c r="Q1689" s="5">
        <f t="shared" si="431"/>
        <v>1</v>
      </c>
      <c r="R1689" s="5">
        <f t="shared" si="432"/>
        <v>1</v>
      </c>
      <c r="S1689" s="5">
        <f t="shared" si="433"/>
        <v>1</v>
      </c>
      <c r="T1689" s="5">
        <f t="shared" si="434"/>
        <v>1.0002197108009308</v>
      </c>
      <c r="U1689" s="5">
        <f t="shared" si="435"/>
        <v>1.0002197108009308</v>
      </c>
      <c r="V1689" s="5">
        <f t="shared" si="436"/>
        <v>1.0002197108009308</v>
      </c>
      <c r="W1689" s="5">
        <f t="shared" si="437"/>
        <v>1.0002197108009308</v>
      </c>
      <c r="X1689" s="5">
        <f t="shared" si="438"/>
        <v>1</v>
      </c>
      <c r="Y1689" s="5">
        <f t="shared" si="439"/>
        <v>1</v>
      </c>
      <c r="Z1689" s="5">
        <f t="shared" si="440"/>
        <v>1</v>
      </c>
      <c r="AA1689" s="5">
        <f t="shared" si="441"/>
        <v>1</v>
      </c>
      <c r="AB1689" s="5">
        <f t="shared" si="442"/>
        <v>1</v>
      </c>
      <c r="AC1689" s="5">
        <f t="shared" si="443"/>
        <v>1</v>
      </c>
      <c r="AD1689" s="5">
        <f t="shared" si="444"/>
        <v>1</v>
      </c>
    </row>
    <row r="1690" spans="15:30" x14ac:dyDescent="0.2">
      <c r="O1690" s="6">
        <f t="shared" si="429"/>
        <v>169.68999999999465</v>
      </c>
      <c r="P1690" s="6">
        <f t="shared" si="430"/>
        <v>169.69999999999465</v>
      </c>
      <c r="Q1690" s="5">
        <f t="shared" si="431"/>
        <v>1</v>
      </c>
      <c r="R1690" s="5">
        <f t="shared" si="432"/>
        <v>1</v>
      </c>
      <c r="S1690" s="5">
        <f t="shared" si="433"/>
        <v>1</v>
      </c>
      <c r="T1690" s="5">
        <f t="shared" si="434"/>
        <v>1.0002096260201168</v>
      </c>
      <c r="U1690" s="5">
        <f t="shared" si="435"/>
        <v>1.0002096260201168</v>
      </c>
      <c r="V1690" s="5">
        <f t="shared" si="436"/>
        <v>1.0002096260201168</v>
      </c>
      <c r="W1690" s="5">
        <f t="shared" si="437"/>
        <v>1.0002096260201168</v>
      </c>
      <c r="X1690" s="5">
        <f t="shared" si="438"/>
        <v>1</v>
      </c>
      <c r="Y1690" s="5">
        <f t="shared" si="439"/>
        <v>1</v>
      </c>
      <c r="Z1690" s="5">
        <f t="shared" si="440"/>
        <v>1</v>
      </c>
      <c r="AA1690" s="5">
        <f t="shared" si="441"/>
        <v>1</v>
      </c>
      <c r="AB1690" s="5">
        <f t="shared" si="442"/>
        <v>1</v>
      </c>
      <c r="AC1690" s="5">
        <f t="shared" si="443"/>
        <v>1</v>
      </c>
      <c r="AD1690" s="5">
        <f t="shared" si="444"/>
        <v>1</v>
      </c>
    </row>
    <row r="1691" spans="15:30" x14ac:dyDescent="0.2">
      <c r="O1691" s="6">
        <f t="shared" si="429"/>
        <v>169.78999999999465</v>
      </c>
      <c r="P1691" s="6">
        <f t="shared" si="430"/>
        <v>169.79999999999464</v>
      </c>
      <c r="Q1691" s="5">
        <f t="shared" si="431"/>
        <v>1</v>
      </c>
      <c r="R1691" s="5">
        <f t="shared" si="432"/>
        <v>1</v>
      </c>
      <c r="S1691" s="5">
        <f t="shared" si="433"/>
        <v>1</v>
      </c>
      <c r="T1691" s="5">
        <f t="shared" si="434"/>
        <v>1.0001997839597712</v>
      </c>
      <c r="U1691" s="5">
        <f t="shared" si="435"/>
        <v>1.0001997839597712</v>
      </c>
      <c r="V1691" s="5">
        <f t="shared" si="436"/>
        <v>1.0001997839597712</v>
      </c>
      <c r="W1691" s="5">
        <f t="shared" si="437"/>
        <v>1.0001997839597712</v>
      </c>
      <c r="X1691" s="5">
        <f t="shared" si="438"/>
        <v>1</v>
      </c>
      <c r="Y1691" s="5">
        <f t="shared" si="439"/>
        <v>1</v>
      </c>
      <c r="Z1691" s="5">
        <f t="shared" si="440"/>
        <v>1</v>
      </c>
      <c r="AA1691" s="5">
        <f t="shared" si="441"/>
        <v>1</v>
      </c>
      <c r="AB1691" s="5">
        <f t="shared" si="442"/>
        <v>1</v>
      </c>
      <c r="AC1691" s="5">
        <f t="shared" si="443"/>
        <v>1</v>
      </c>
      <c r="AD1691" s="5">
        <f t="shared" si="444"/>
        <v>1</v>
      </c>
    </row>
    <row r="1692" spans="15:30" x14ac:dyDescent="0.2">
      <c r="O1692" s="6">
        <f t="shared" si="429"/>
        <v>169.88999999999464</v>
      </c>
      <c r="P1692" s="6">
        <f t="shared" si="430"/>
        <v>169.89999999999463</v>
      </c>
      <c r="Q1692" s="5">
        <f t="shared" si="431"/>
        <v>1</v>
      </c>
      <c r="R1692" s="5">
        <f t="shared" si="432"/>
        <v>1</v>
      </c>
      <c r="S1692" s="5">
        <f t="shared" si="433"/>
        <v>1</v>
      </c>
      <c r="T1692" s="5">
        <f t="shared" si="434"/>
        <v>1.0001901841877447</v>
      </c>
      <c r="U1692" s="5">
        <f t="shared" si="435"/>
        <v>1.0001901841877447</v>
      </c>
      <c r="V1692" s="5">
        <f t="shared" si="436"/>
        <v>1.0001901841877447</v>
      </c>
      <c r="W1692" s="5">
        <f t="shared" si="437"/>
        <v>1.0001901841877447</v>
      </c>
      <c r="X1692" s="5">
        <f t="shared" si="438"/>
        <v>1</v>
      </c>
      <c r="Y1692" s="5">
        <f t="shared" si="439"/>
        <v>1</v>
      </c>
      <c r="Z1692" s="5">
        <f t="shared" si="440"/>
        <v>1</v>
      </c>
      <c r="AA1692" s="5">
        <f t="shared" si="441"/>
        <v>1</v>
      </c>
      <c r="AB1692" s="5">
        <f t="shared" si="442"/>
        <v>1</v>
      </c>
      <c r="AC1692" s="5">
        <f t="shared" si="443"/>
        <v>1</v>
      </c>
      <c r="AD1692" s="5">
        <f t="shared" si="444"/>
        <v>1</v>
      </c>
    </row>
    <row r="1693" spans="15:30" x14ac:dyDescent="0.2">
      <c r="O1693" s="6">
        <f t="shared" si="429"/>
        <v>169.98999999999464</v>
      </c>
      <c r="P1693" s="6">
        <f t="shared" si="430"/>
        <v>169.99999999999463</v>
      </c>
      <c r="Q1693" s="5">
        <f t="shared" si="431"/>
        <v>1</v>
      </c>
      <c r="R1693" s="5">
        <f t="shared" si="432"/>
        <v>1</v>
      </c>
      <c r="S1693" s="5">
        <f t="shared" si="433"/>
        <v>1</v>
      </c>
      <c r="T1693" s="5">
        <f t="shared" si="434"/>
        <v>1.0001808262729948</v>
      </c>
      <c r="U1693" s="5">
        <f t="shared" si="435"/>
        <v>1.0001808262729948</v>
      </c>
      <c r="V1693" s="5">
        <f t="shared" si="436"/>
        <v>1.0001808262729948</v>
      </c>
      <c r="W1693" s="5">
        <f t="shared" si="437"/>
        <v>1.0001808262729948</v>
      </c>
      <c r="X1693" s="5">
        <f t="shared" si="438"/>
        <v>1</v>
      </c>
      <c r="Y1693" s="5">
        <f t="shared" si="439"/>
        <v>1</v>
      </c>
      <c r="Z1693" s="5">
        <f t="shared" si="440"/>
        <v>1</v>
      </c>
      <c r="AA1693" s="5">
        <f t="shared" si="441"/>
        <v>1</v>
      </c>
      <c r="AB1693" s="5">
        <f t="shared" si="442"/>
        <v>1</v>
      </c>
      <c r="AC1693" s="5">
        <f t="shared" si="443"/>
        <v>1</v>
      </c>
      <c r="AD1693" s="5">
        <f t="shared" si="444"/>
        <v>1</v>
      </c>
    </row>
    <row r="1694" spans="15:30" x14ac:dyDescent="0.2">
      <c r="O1694" s="6">
        <f t="shared" si="429"/>
        <v>170.08999999999463</v>
      </c>
      <c r="P1694" s="6">
        <f t="shared" si="430"/>
        <v>170.09999999999462</v>
      </c>
      <c r="Q1694" s="5">
        <f t="shared" si="431"/>
        <v>1</v>
      </c>
      <c r="R1694" s="5">
        <f t="shared" si="432"/>
        <v>1</v>
      </c>
      <c r="S1694" s="5">
        <f t="shared" si="433"/>
        <v>1</v>
      </c>
      <c r="T1694" s="5">
        <f t="shared" si="434"/>
        <v>1.000171709785582</v>
      </c>
      <c r="U1694" s="5">
        <f t="shared" si="435"/>
        <v>1.000171709785582</v>
      </c>
      <c r="V1694" s="5">
        <f t="shared" si="436"/>
        <v>1.000171709785582</v>
      </c>
      <c r="W1694" s="5">
        <f t="shared" si="437"/>
        <v>1.000171709785582</v>
      </c>
      <c r="X1694" s="5">
        <f t="shared" si="438"/>
        <v>1</v>
      </c>
      <c r="Y1694" s="5">
        <f t="shared" si="439"/>
        <v>1</v>
      </c>
      <c r="Z1694" s="5">
        <f t="shared" si="440"/>
        <v>1</v>
      </c>
      <c r="AA1694" s="5">
        <f t="shared" si="441"/>
        <v>1</v>
      </c>
      <c r="AB1694" s="5">
        <f t="shared" si="442"/>
        <v>1</v>
      </c>
      <c r="AC1694" s="5">
        <f t="shared" si="443"/>
        <v>1</v>
      </c>
      <c r="AD1694" s="5">
        <f t="shared" si="444"/>
        <v>1</v>
      </c>
    </row>
    <row r="1695" spans="15:30" x14ac:dyDescent="0.2">
      <c r="O1695" s="6">
        <f t="shared" si="429"/>
        <v>170.18999999999463</v>
      </c>
      <c r="P1695" s="6">
        <f t="shared" si="430"/>
        <v>170.19999999999462</v>
      </c>
      <c r="Q1695" s="5">
        <f t="shared" si="431"/>
        <v>1</v>
      </c>
      <c r="R1695" s="5">
        <f t="shared" si="432"/>
        <v>1</v>
      </c>
      <c r="S1695" s="5">
        <f t="shared" si="433"/>
        <v>1</v>
      </c>
      <c r="T1695" s="5">
        <f t="shared" si="434"/>
        <v>1.0001628342966664</v>
      </c>
      <c r="U1695" s="5">
        <f t="shared" si="435"/>
        <v>1.0001628342966664</v>
      </c>
      <c r="V1695" s="5">
        <f t="shared" si="436"/>
        <v>1.0001628342966664</v>
      </c>
      <c r="W1695" s="5">
        <f t="shared" si="437"/>
        <v>1.0001628342966664</v>
      </c>
      <c r="X1695" s="5">
        <f t="shared" si="438"/>
        <v>1</v>
      </c>
      <c r="Y1695" s="5">
        <f t="shared" si="439"/>
        <v>1</v>
      </c>
      <c r="Z1695" s="5">
        <f t="shared" si="440"/>
        <v>1</v>
      </c>
      <c r="AA1695" s="5">
        <f t="shared" si="441"/>
        <v>1</v>
      </c>
      <c r="AB1695" s="5">
        <f t="shared" si="442"/>
        <v>1</v>
      </c>
      <c r="AC1695" s="5">
        <f t="shared" si="443"/>
        <v>1</v>
      </c>
      <c r="AD1695" s="5">
        <f t="shared" si="444"/>
        <v>1</v>
      </c>
    </row>
    <row r="1696" spans="15:30" x14ac:dyDescent="0.2">
      <c r="O1696" s="6">
        <f t="shared" si="429"/>
        <v>170.28999999999462</v>
      </c>
      <c r="P1696" s="6">
        <f t="shared" si="430"/>
        <v>170.29999999999461</v>
      </c>
      <c r="Q1696" s="5">
        <f t="shared" si="431"/>
        <v>1</v>
      </c>
      <c r="R1696" s="5">
        <f t="shared" si="432"/>
        <v>1</v>
      </c>
      <c r="S1696" s="5">
        <f t="shared" si="433"/>
        <v>1</v>
      </c>
      <c r="T1696" s="5">
        <f t="shared" si="434"/>
        <v>1.0001541993785041</v>
      </c>
      <c r="U1696" s="5">
        <f t="shared" si="435"/>
        <v>1.0001541993785041</v>
      </c>
      <c r="V1696" s="5">
        <f t="shared" si="436"/>
        <v>1.0001541993785041</v>
      </c>
      <c r="W1696" s="5">
        <f t="shared" si="437"/>
        <v>1.0001541993785041</v>
      </c>
      <c r="X1696" s="5">
        <f t="shared" si="438"/>
        <v>1</v>
      </c>
      <c r="Y1696" s="5">
        <f t="shared" si="439"/>
        <v>1</v>
      </c>
      <c r="Z1696" s="5">
        <f t="shared" si="440"/>
        <v>1</v>
      </c>
      <c r="AA1696" s="5">
        <f t="shared" si="441"/>
        <v>1</v>
      </c>
      <c r="AB1696" s="5">
        <f t="shared" si="442"/>
        <v>1</v>
      </c>
      <c r="AC1696" s="5">
        <f t="shared" si="443"/>
        <v>1</v>
      </c>
      <c r="AD1696" s="5">
        <f t="shared" si="444"/>
        <v>1</v>
      </c>
    </row>
    <row r="1697" spans="15:30" x14ac:dyDescent="0.2">
      <c r="O1697" s="6">
        <f t="shared" si="429"/>
        <v>170.38999999999461</v>
      </c>
      <c r="P1697" s="6">
        <f t="shared" si="430"/>
        <v>170.39999999999461</v>
      </c>
      <c r="Q1697" s="5">
        <f t="shared" si="431"/>
        <v>1</v>
      </c>
      <c r="R1697" s="5">
        <f t="shared" si="432"/>
        <v>1</v>
      </c>
      <c r="S1697" s="5">
        <f t="shared" si="433"/>
        <v>1</v>
      </c>
      <c r="T1697" s="5">
        <f t="shared" si="434"/>
        <v>1.0001458046044445</v>
      </c>
      <c r="U1697" s="5">
        <f t="shared" si="435"/>
        <v>1.0001458046044445</v>
      </c>
      <c r="V1697" s="5">
        <f t="shared" si="436"/>
        <v>1.0001458046044445</v>
      </c>
      <c r="W1697" s="5">
        <f t="shared" si="437"/>
        <v>1.0001458046044445</v>
      </c>
      <c r="X1697" s="5">
        <f t="shared" si="438"/>
        <v>1</v>
      </c>
      <c r="Y1697" s="5">
        <f t="shared" si="439"/>
        <v>1</v>
      </c>
      <c r="Z1697" s="5">
        <f t="shared" si="440"/>
        <v>1</v>
      </c>
      <c r="AA1697" s="5">
        <f t="shared" si="441"/>
        <v>1</v>
      </c>
      <c r="AB1697" s="5">
        <f t="shared" si="442"/>
        <v>1</v>
      </c>
      <c r="AC1697" s="5">
        <f t="shared" si="443"/>
        <v>1</v>
      </c>
      <c r="AD1697" s="5">
        <f t="shared" si="444"/>
        <v>1</v>
      </c>
    </row>
    <row r="1698" spans="15:30" x14ac:dyDescent="0.2">
      <c r="O1698" s="6">
        <f t="shared" si="429"/>
        <v>170.48999999999461</v>
      </c>
      <c r="P1698" s="6">
        <f t="shared" si="430"/>
        <v>170.4999999999946</v>
      </c>
      <c r="Q1698" s="5">
        <f t="shared" si="431"/>
        <v>1</v>
      </c>
      <c r="R1698" s="5">
        <f t="shared" si="432"/>
        <v>1</v>
      </c>
      <c r="S1698" s="5">
        <f t="shared" si="433"/>
        <v>1</v>
      </c>
      <c r="T1698" s="5">
        <f t="shared" si="434"/>
        <v>1.0001376495489256</v>
      </c>
      <c r="U1698" s="5">
        <f t="shared" si="435"/>
        <v>1.0001376495489256</v>
      </c>
      <c r="V1698" s="5">
        <f t="shared" si="436"/>
        <v>1.0001376495489256</v>
      </c>
      <c r="W1698" s="5">
        <f t="shared" si="437"/>
        <v>1.0001376495489256</v>
      </c>
      <c r="X1698" s="5">
        <f t="shared" si="438"/>
        <v>1</v>
      </c>
      <c r="Y1698" s="5">
        <f t="shared" si="439"/>
        <v>1</v>
      </c>
      <c r="Z1698" s="5">
        <f t="shared" si="440"/>
        <v>1</v>
      </c>
      <c r="AA1698" s="5">
        <f t="shared" si="441"/>
        <v>1</v>
      </c>
      <c r="AB1698" s="5">
        <f t="shared" si="442"/>
        <v>1</v>
      </c>
      <c r="AC1698" s="5">
        <f t="shared" si="443"/>
        <v>1</v>
      </c>
      <c r="AD1698" s="5">
        <f t="shared" si="444"/>
        <v>1</v>
      </c>
    </row>
    <row r="1699" spans="15:30" x14ac:dyDescent="0.2">
      <c r="O1699" s="6">
        <f t="shared" si="429"/>
        <v>170.5899999999946</v>
      </c>
      <c r="P1699" s="6">
        <f t="shared" si="430"/>
        <v>170.59999999999459</v>
      </c>
      <c r="Q1699" s="5">
        <f t="shared" si="431"/>
        <v>1</v>
      </c>
      <c r="R1699" s="5">
        <f t="shared" si="432"/>
        <v>1</v>
      </c>
      <c r="S1699" s="5">
        <f t="shared" si="433"/>
        <v>1</v>
      </c>
      <c r="T1699" s="5">
        <f t="shared" si="434"/>
        <v>1.0001297337874715</v>
      </c>
      <c r="U1699" s="5">
        <f t="shared" si="435"/>
        <v>1.0001297337874715</v>
      </c>
      <c r="V1699" s="5">
        <f t="shared" si="436"/>
        <v>1.0001297337874715</v>
      </c>
      <c r="W1699" s="5">
        <f t="shared" si="437"/>
        <v>1.0001297337874715</v>
      </c>
      <c r="X1699" s="5">
        <f t="shared" si="438"/>
        <v>1</v>
      </c>
      <c r="Y1699" s="5">
        <f t="shared" si="439"/>
        <v>1</v>
      </c>
      <c r="Z1699" s="5">
        <f t="shared" si="440"/>
        <v>1</v>
      </c>
      <c r="AA1699" s="5">
        <f t="shared" si="441"/>
        <v>1</v>
      </c>
      <c r="AB1699" s="5">
        <f t="shared" si="442"/>
        <v>1</v>
      </c>
      <c r="AC1699" s="5">
        <f t="shared" si="443"/>
        <v>1</v>
      </c>
      <c r="AD1699" s="5">
        <f t="shared" si="444"/>
        <v>1</v>
      </c>
    </row>
    <row r="1700" spans="15:30" x14ac:dyDescent="0.2">
      <c r="O1700" s="6">
        <f t="shared" si="429"/>
        <v>170.6899999999946</v>
      </c>
      <c r="P1700" s="6">
        <f t="shared" si="430"/>
        <v>170.69999999999459</v>
      </c>
      <c r="Q1700" s="5">
        <f t="shared" si="431"/>
        <v>1</v>
      </c>
      <c r="R1700" s="5">
        <f t="shared" si="432"/>
        <v>1</v>
      </c>
      <c r="S1700" s="5">
        <f t="shared" si="433"/>
        <v>1</v>
      </c>
      <c r="T1700" s="5">
        <f t="shared" si="434"/>
        <v>1.0001220568966882</v>
      </c>
      <c r="U1700" s="5">
        <f t="shared" si="435"/>
        <v>1.0001220568966882</v>
      </c>
      <c r="V1700" s="5">
        <f t="shared" si="436"/>
        <v>1.0001220568966882</v>
      </c>
      <c r="W1700" s="5">
        <f t="shared" si="437"/>
        <v>1.0001220568966882</v>
      </c>
      <c r="X1700" s="5">
        <f t="shared" si="438"/>
        <v>1</v>
      </c>
      <c r="Y1700" s="5">
        <f t="shared" si="439"/>
        <v>1</v>
      </c>
      <c r="Z1700" s="5">
        <f t="shared" si="440"/>
        <v>1</v>
      </c>
      <c r="AA1700" s="5">
        <f t="shared" si="441"/>
        <v>1</v>
      </c>
      <c r="AB1700" s="5">
        <f t="shared" si="442"/>
        <v>1</v>
      </c>
      <c r="AC1700" s="5">
        <f t="shared" si="443"/>
        <v>1</v>
      </c>
      <c r="AD1700" s="5">
        <f t="shared" si="444"/>
        <v>1</v>
      </c>
    </row>
    <row r="1701" spans="15:30" x14ac:dyDescent="0.2">
      <c r="O1701" s="6">
        <f t="shared" si="429"/>
        <v>170.78999999999459</v>
      </c>
      <c r="P1701" s="6">
        <f t="shared" si="430"/>
        <v>170.79999999999458</v>
      </c>
      <c r="Q1701" s="5">
        <f t="shared" si="431"/>
        <v>1</v>
      </c>
      <c r="R1701" s="5">
        <f t="shared" si="432"/>
        <v>1</v>
      </c>
      <c r="S1701" s="5">
        <f t="shared" si="433"/>
        <v>1</v>
      </c>
      <c r="T1701" s="5">
        <f t="shared" si="434"/>
        <v>1.0001146184542611</v>
      </c>
      <c r="U1701" s="5">
        <f t="shared" si="435"/>
        <v>1.0001146184542611</v>
      </c>
      <c r="V1701" s="5">
        <f t="shared" si="436"/>
        <v>1.0001146184542611</v>
      </c>
      <c r="W1701" s="5">
        <f t="shared" si="437"/>
        <v>1.0001146184542611</v>
      </c>
      <c r="X1701" s="5">
        <f t="shared" si="438"/>
        <v>1</v>
      </c>
      <c r="Y1701" s="5">
        <f t="shared" si="439"/>
        <v>1</v>
      </c>
      <c r="Z1701" s="5">
        <f t="shared" si="440"/>
        <v>1</v>
      </c>
      <c r="AA1701" s="5">
        <f t="shared" si="441"/>
        <v>1</v>
      </c>
      <c r="AB1701" s="5">
        <f t="shared" si="442"/>
        <v>1</v>
      </c>
      <c r="AC1701" s="5">
        <f t="shared" si="443"/>
        <v>1</v>
      </c>
      <c r="AD1701" s="5">
        <f t="shared" si="444"/>
        <v>1</v>
      </c>
    </row>
    <row r="1702" spans="15:30" x14ac:dyDescent="0.2">
      <c r="O1702" s="6">
        <f t="shared" si="429"/>
        <v>170.88999999999459</v>
      </c>
      <c r="P1702" s="6">
        <f t="shared" si="430"/>
        <v>170.89999999999458</v>
      </c>
      <c r="Q1702" s="5">
        <f t="shared" si="431"/>
        <v>1</v>
      </c>
      <c r="R1702" s="5">
        <f t="shared" si="432"/>
        <v>1</v>
      </c>
      <c r="S1702" s="5">
        <f t="shared" si="433"/>
        <v>1</v>
      </c>
      <c r="T1702" s="5">
        <f t="shared" si="434"/>
        <v>1.0001074180389509</v>
      </c>
      <c r="U1702" s="5">
        <f t="shared" si="435"/>
        <v>1.0001074180389509</v>
      </c>
      <c r="V1702" s="5">
        <f t="shared" si="436"/>
        <v>1.0001074180389509</v>
      </c>
      <c r="W1702" s="5">
        <f t="shared" si="437"/>
        <v>1.0001074180389509</v>
      </c>
      <c r="X1702" s="5">
        <f t="shared" si="438"/>
        <v>1</v>
      </c>
      <c r="Y1702" s="5">
        <f t="shared" si="439"/>
        <v>1</v>
      </c>
      <c r="Z1702" s="5">
        <f t="shared" si="440"/>
        <v>1</v>
      </c>
      <c r="AA1702" s="5">
        <f t="shared" si="441"/>
        <v>1</v>
      </c>
      <c r="AB1702" s="5">
        <f t="shared" si="442"/>
        <v>1</v>
      </c>
      <c r="AC1702" s="5">
        <f t="shared" si="443"/>
        <v>1</v>
      </c>
      <c r="AD1702" s="5">
        <f t="shared" si="444"/>
        <v>1</v>
      </c>
    </row>
    <row r="1703" spans="15:30" x14ac:dyDescent="0.2">
      <c r="O1703" s="6">
        <f t="shared" si="429"/>
        <v>170.98999999999458</v>
      </c>
      <c r="P1703" s="6">
        <f t="shared" si="430"/>
        <v>170.99999999999457</v>
      </c>
      <c r="Q1703" s="5">
        <f t="shared" si="431"/>
        <v>1</v>
      </c>
      <c r="R1703" s="5">
        <f t="shared" si="432"/>
        <v>1</v>
      </c>
      <c r="S1703" s="5">
        <f t="shared" si="433"/>
        <v>1</v>
      </c>
      <c r="T1703" s="5">
        <f t="shared" si="434"/>
        <v>1.0001004552305901</v>
      </c>
      <c r="U1703" s="5">
        <f t="shared" si="435"/>
        <v>1.0001004552305901</v>
      </c>
      <c r="V1703" s="5">
        <f t="shared" si="436"/>
        <v>1.0001004552305901</v>
      </c>
      <c r="W1703" s="5">
        <f t="shared" si="437"/>
        <v>1.0001004552305901</v>
      </c>
      <c r="X1703" s="5">
        <f t="shared" si="438"/>
        <v>1</v>
      </c>
      <c r="Y1703" s="5">
        <f t="shared" si="439"/>
        <v>1</v>
      </c>
      <c r="Z1703" s="5">
        <f t="shared" si="440"/>
        <v>1</v>
      </c>
      <c r="AA1703" s="5">
        <f t="shared" si="441"/>
        <v>1</v>
      </c>
      <c r="AB1703" s="5">
        <f t="shared" si="442"/>
        <v>1</v>
      </c>
      <c r="AC1703" s="5">
        <f t="shared" si="443"/>
        <v>1</v>
      </c>
      <c r="AD1703" s="5">
        <f t="shared" si="444"/>
        <v>1</v>
      </c>
    </row>
    <row r="1704" spans="15:30" x14ac:dyDescent="0.2">
      <c r="O1704" s="6">
        <f t="shared" si="429"/>
        <v>171.08999999999457</v>
      </c>
      <c r="P1704" s="6">
        <f t="shared" si="430"/>
        <v>171.09999999999457</v>
      </c>
      <c r="Q1704" s="5">
        <f t="shared" si="431"/>
        <v>1</v>
      </c>
      <c r="R1704" s="5">
        <f t="shared" si="432"/>
        <v>1</v>
      </c>
      <c r="S1704" s="5">
        <f t="shared" si="433"/>
        <v>1</v>
      </c>
      <c r="T1704" s="5">
        <f t="shared" si="434"/>
        <v>1.0000937296100807</v>
      </c>
      <c r="U1704" s="5">
        <f t="shared" si="435"/>
        <v>1.0000937296100807</v>
      </c>
      <c r="V1704" s="5">
        <f t="shared" si="436"/>
        <v>1.0000937296100807</v>
      </c>
      <c r="W1704" s="5">
        <f t="shared" si="437"/>
        <v>1.0000937296100807</v>
      </c>
      <c r="X1704" s="5">
        <f t="shared" si="438"/>
        <v>1</v>
      </c>
      <c r="Y1704" s="5">
        <f t="shared" si="439"/>
        <v>1</v>
      </c>
      <c r="Z1704" s="5">
        <f t="shared" si="440"/>
        <v>1</v>
      </c>
      <c r="AA1704" s="5">
        <f t="shared" si="441"/>
        <v>1</v>
      </c>
      <c r="AB1704" s="5">
        <f t="shared" si="442"/>
        <v>1</v>
      </c>
      <c r="AC1704" s="5">
        <f t="shared" si="443"/>
        <v>1</v>
      </c>
      <c r="AD1704" s="5">
        <f t="shared" si="444"/>
        <v>1</v>
      </c>
    </row>
    <row r="1705" spans="15:30" x14ac:dyDescent="0.2">
      <c r="O1705" s="6">
        <f t="shared" si="429"/>
        <v>171.18999999999457</v>
      </c>
      <c r="P1705" s="6">
        <f t="shared" si="430"/>
        <v>171.19999999999456</v>
      </c>
      <c r="Q1705" s="5">
        <f t="shared" si="431"/>
        <v>1</v>
      </c>
      <c r="R1705" s="5">
        <f t="shared" si="432"/>
        <v>1</v>
      </c>
      <c r="S1705" s="5">
        <f t="shared" si="433"/>
        <v>1</v>
      </c>
      <c r="T1705" s="5">
        <f t="shared" si="434"/>
        <v>1.000087240759389</v>
      </c>
      <c r="U1705" s="5">
        <f t="shared" si="435"/>
        <v>1.000087240759389</v>
      </c>
      <c r="V1705" s="5">
        <f t="shared" si="436"/>
        <v>1.000087240759389</v>
      </c>
      <c r="W1705" s="5">
        <f t="shared" si="437"/>
        <v>1.000087240759389</v>
      </c>
      <c r="X1705" s="5">
        <f t="shared" si="438"/>
        <v>1</v>
      </c>
      <c r="Y1705" s="5">
        <f t="shared" si="439"/>
        <v>1</v>
      </c>
      <c r="Z1705" s="5">
        <f t="shared" si="440"/>
        <v>1</v>
      </c>
      <c r="AA1705" s="5">
        <f t="shared" si="441"/>
        <v>1</v>
      </c>
      <c r="AB1705" s="5">
        <f t="shared" si="442"/>
        <v>1</v>
      </c>
      <c r="AC1705" s="5">
        <f t="shared" si="443"/>
        <v>1</v>
      </c>
      <c r="AD1705" s="5">
        <f t="shared" si="444"/>
        <v>1</v>
      </c>
    </row>
    <row r="1706" spans="15:30" x14ac:dyDescent="0.2">
      <c r="O1706" s="6">
        <f t="shared" si="429"/>
        <v>171.28999999999456</v>
      </c>
      <c r="P1706" s="6">
        <f t="shared" si="430"/>
        <v>171.29999999999455</v>
      </c>
      <c r="Q1706" s="5">
        <f t="shared" si="431"/>
        <v>1</v>
      </c>
      <c r="R1706" s="5">
        <f t="shared" si="432"/>
        <v>1</v>
      </c>
      <c r="S1706" s="5">
        <f t="shared" si="433"/>
        <v>1</v>
      </c>
      <c r="T1706" s="5">
        <f t="shared" si="434"/>
        <v>1.0000809882615442</v>
      </c>
      <c r="U1706" s="5">
        <f t="shared" si="435"/>
        <v>1.0000809882615442</v>
      </c>
      <c r="V1706" s="5">
        <f t="shared" si="436"/>
        <v>1.0000809882615442</v>
      </c>
      <c r="W1706" s="5">
        <f t="shared" si="437"/>
        <v>1.0000809882615442</v>
      </c>
      <c r="X1706" s="5">
        <f t="shared" si="438"/>
        <v>1</v>
      </c>
      <c r="Y1706" s="5">
        <f t="shared" si="439"/>
        <v>1</v>
      </c>
      <c r="Z1706" s="5">
        <f t="shared" si="440"/>
        <v>1</v>
      </c>
      <c r="AA1706" s="5">
        <f t="shared" si="441"/>
        <v>1</v>
      </c>
      <c r="AB1706" s="5">
        <f t="shared" si="442"/>
        <v>1</v>
      </c>
      <c r="AC1706" s="5">
        <f t="shared" si="443"/>
        <v>1</v>
      </c>
      <c r="AD1706" s="5">
        <f t="shared" si="444"/>
        <v>1</v>
      </c>
    </row>
    <row r="1707" spans="15:30" x14ac:dyDescent="0.2">
      <c r="O1707" s="6">
        <f t="shared" si="429"/>
        <v>171.38999999999456</v>
      </c>
      <c r="P1707" s="6">
        <f t="shared" si="430"/>
        <v>171.39999999999455</v>
      </c>
      <c r="Q1707" s="5">
        <f t="shared" si="431"/>
        <v>1</v>
      </c>
      <c r="R1707" s="5">
        <f t="shared" si="432"/>
        <v>1</v>
      </c>
      <c r="S1707" s="5">
        <f t="shared" si="433"/>
        <v>1</v>
      </c>
      <c r="T1707" s="5">
        <f t="shared" si="434"/>
        <v>1.0000749717006332</v>
      </c>
      <c r="U1707" s="5">
        <f t="shared" si="435"/>
        <v>1.0000749717006332</v>
      </c>
      <c r="V1707" s="5">
        <f t="shared" si="436"/>
        <v>1.0000749717006332</v>
      </c>
      <c r="W1707" s="5">
        <f t="shared" si="437"/>
        <v>1.0000749717006332</v>
      </c>
      <c r="X1707" s="5">
        <f t="shared" si="438"/>
        <v>1</v>
      </c>
      <c r="Y1707" s="5">
        <f t="shared" si="439"/>
        <v>1</v>
      </c>
      <c r="Z1707" s="5">
        <f t="shared" si="440"/>
        <v>1</v>
      </c>
      <c r="AA1707" s="5">
        <f t="shared" si="441"/>
        <v>1</v>
      </c>
      <c r="AB1707" s="5">
        <f t="shared" si="442"/>
        <v>1</v>
      </c>
      <c r="AC1707" s="5">
        <f t="shared" si="443"/>
        <v>1</v>
      </c>
      <c r="AD1707" s="5">
        <f t="shared" si="444"/>
        <v>1</v>
      </c>
    </row>
    <row r="1708" spans="15:30" x14ac:dyDescent="0.2">
      <c r="O1708" s="6">
        <f t="shared" si="429"/>
        <v>171.48999999999455</v>
      </c>
      <c r="P1708" s="6">
        <f t="shared" si="430"/>
        <v>171.49999999999454</v>
      </c>
      <c r="Q1708" s="5">
        <f t="shared" si="431"/>
        <v>1</v>
      </c>
      <c r="R1708" s="5">
        <f t="shared" si="432"/>
        <v>1</v>
      </c>
      <c r="S1708" s="5">
        <f t="shared" si="433"/>
        <v>1</v>
      </c>
      <c r="T1708" s="5">
        <f t="shared" si="434"/>
        <v>1.0000691906617991</v>
      </c>
      <c r="U1708" s="5">
        <f t="shared" si="435"/>
        <v>1.0000691906617991</v>
      </c>
      <c r="V1708" s="5">
        <f t="shared" si="436"/>
        <v>1.0000691906617991</v>
      </c>
      <c r="W1708" s="5">
        <f t="shared" si="437"/>
        <v>1.0000691906617991</v>
      </c>
      <c r="X1708" s="5">
        <f t="shared" si="438"/>
        <v>1</v>
      </c>
      <c r="Y1708" s="5">
        <f t="shared" si="439"/>
        <v>1</v>
      </c>
      <c r="Z1708" s="5">
        <f t="shared" si="440"/>
        <v>1</v>
      </c>
      <c r="AA1708" s="5">
        <f t="shared" si="441"/>
        <v>1</v>
      </c>
      <c r="AB1708" s="5">
        <f t="shared" si="442"/>
        <v>1</v>
      </c>
      <c r="AC1708" s="5">
        <f t="shared" si="443"/>
        <v>1</v>
      </c>
      <c r="AD1708" s="5">
        <f t="shared" si="444"/>
        <v>1</v>
      </c>
    </row>
    <row r="1709" spans="15:30" x14ac:dyDescent="0.2">
      <c r="O1709" s="6">
        <f t="shared" si="429"/>
        <v>171.58999999999455</v>
      </c>
      <c r="P1709" s="6">
        <f t="shared" si="430"/>
        <v>171.59999999999454</v>
      </c>
      <c r="Q1709" s="5">
        <f t="shared" si="431"/>
        <v>1</v>
      </c>
      <c r="R1709" s="5">
        <f t="shared" si="432"/>
        <v>1</v>
      </c>
      <c r="S1709" s="5">
        <f t="shared" si="433"/>
        <v>1</v>
      </c>
      <c r="T1709" s="5">
        <f t="shared" si="434"/>
        <v>1.0000636447312361</v>
      </c>
      <c r="U1709" s="5">
        <f t="shared" si="435"/>
        <v>1.0000636447312361</v>
      </c>
      <c r="V1709" s="5">
        <f t="shared" si="436"/>
        <v>1.0000636447312361</v>
      </c>
      <c r="W1709" s="5">
        <f t="shared" si="437"/>
        <v>1.0000636447312361</v>
      </c>
      <c r="X1709" s="5">
        <f t="shared" si="438"/>
        <v>1</v>
      </c>
      <c r="Y1709" s="5">
        <f t="shared" si="439"/>
        <v>1</v>
      </c>
      <c r="Z1709" s="5">
        <f t="shared" si="440"/>
        <v>1</v>
      </c>
      <c r="AA1709" s="5">
        <f t="shared" si="441"/>
        <v>1</v>
      </c>
      <c r="AB1709" s="5">
        <f t="shared" si="442"/>
        <v>1</v>
      </c>
      <c r="AC1709" s="5">
        <f t="shared" si="443"/>
        <v>1</v>
      </c>
      <c r="AD1709" s="5">
        <f t="shared" si="444"/>
        <v>1</v>
      </c>
    </row>
    <row r="1710" spans="15:30" x14ac:dyDescent="0.2">
      <c r="O1710" s="6">
        <f t="shared" si="429"/>
        <v>171.68999999999454</v>
      </c>
      <c r="P1710" s="6">
        <f t="shared" si="430"/>
        <v>171.69999999999453</v>
      </c>
      <c r="Q1710" s="5">
        <f t="shared" si="431"/>
        <v>1</v>
      </c>
      <c r="R1710" s="5">
        <f t="shared" si="432"/>
        <v>1</v>
      </c>
      <c r="S1710" s="5">
        <f t="shared" si="433"/>
        <v>1</v>
      </c>
      <c r="T1710" s="5">
        <f t="shared" si="434"/>
        <v>1.0000583334961879</v>
      </c>
      <c r="U1710" s="5">
        <f t="shared" si="435"/>
        <v>1.0000583334961879</v>
      </c>
      <c r="V1710" s="5">
        <f t="shared" si="436"/>
        <v>1.0000583334961879</v>
      </c>
      <c r="W1710" s="5">
        <f t="shared" si="437"/>
        <v>1.0000583334961879</v>
      </c>
      <c r="X1710" s="5">
        <f t="shared" si="438"/>
        <v>1</v>
      </c>
      <c r="Y1710" s="5">
        <f t="shared" si="439"/>
        <v>1</v>
      </c>
      <c r="Z1710" s="5">
        <f t="shared" si="440"/>
        <v>1</v>
      </c>
      <c r="AA1710" s="5">
        <f t="shared" si="441"/>
        <v>1</v>
      </c>
      <c r="AB1710" s="5">
        <f t="shared" si="442"/>
        <v>1</v>
      </c>
      <c r="AC1710" s="5">
        <f t="shared" si="443"/>
        <v>1</v>
      </c>
      <c r="AD1710" s="5">
        <f t="shared" si="444"/>
        <v>1</v>
      </c>
    </row>
    <row r="1711" spans="15:30" x14ac:dyDescent="0.2">
      <c r="O1711" s="6">
        <f t="shared" si="429"/>
        <v>171.78999999999454</v>
      </c>
      <c r="P1711" s="6">
        <f t="shared" si="430"/>
        <v>171.79999999999453</v>
      </c>
      <c r="Q1711" s="5">
        <f t="shared" si="431"/>
        <v>1</v>
      </c>
      <c r="R1711" s="5">
        <f t="shared" si="432"/>
        <v>1</v>
      </c>
      <c r="S1711" s="5">
        <f t="shared" si="433"/>
        <v>1</v>
      </c>
      <c r="T1711" s="5">
        <f t="shared" si="434"/>
        <v>1.0000532565449427</v>
      </c>
      <c r="U1711" s="5">
        <f t="shared" si="435"/>
        <v>1.0000532565449427</v>
      </c>
      <c r="V1711" s="5">
        <f t="shared" si="436"/>
        <v>1.0000532565449427</v>
      </c>
      <c r="W1711" s="5">
        <f t="shared" si="437"/>
        <v>1.0000532565449427</v>
      </c>
      <c r="X1711" s="5">
        <f t="shared" si="438"/>
        <v>1</v>
      </c>
      <c r="Y1711" s="5">
        <f t="shared" si="439"/>
        <v>1</v>
      </c>
      <c r="Z1711" s="5">
        <f t="shared" si="440"/>
        <v>1</v>
      </c>
      <c r="AA1711" s="5">
        <f t="shared" si="441"/>
        <v>1</v>
      </c>
      <c r="AB1711" s="5">
        <f t="shared" si="442"/>
        <v>1</v>
      </c>
      <c r="AC1711" s="5">
        <f t="shared" si="443"/>
        <v>1</v>
      </c>
      <c r="AD1711" s="5">
        <f t="shared" si="444"/>
        <v>1</v>
      </c>
    </row>
    <row r="1712" spans="15:30" x14ac:dyDescent="0.2">
      <c r="O1712" s="6">
        <f t="shared" si="429"/>
        <v>171.88999999999453</v>
      </c>
      <c r="P1712" s="6">
        <f t="shared" si="430"/>
        <v>171.89999999999452</v>
      </c>
      <c r="Q1712" s="5">
        <f t="shared" si="431"/>
        <v>1</v>
      </c>
      <c r="R1712" s="5">
        <f t="shared" si="432"/>
        <v>1</v>
      </c>
      <c r="S1712" s="5">
        <f t="shared" si="433"/>
        <v>1</v>
      </c>
      <c r="T1712" s="5">
        <f t="shared" si="434"/>
        <v>1.0000484134668315</v>
      </c>
      <c r="U1712" s="5">
        <f t="shared" si="435"/>
        <v>1.0000484134668315</v>
      </c>
      <c r="V1712" s="5">
        <f t="shared" si="436"/>
        <v>1.0000484134668315</v>
      </c>
      <c r="W1712" s="5">
        <f t="shared" si="437"/>
        <v>1.0000484134668315</v>
      </c>
      <c r="X1712" s="5">
        <f t="shared" si="438"/>
        <v>1</v>
      </c>
      <c r="Y1712" s="5">
        <f t="shared" si="439"/>
        <v>1</v>
      </c>
      <c r="Z1712" s="5">
        <f t="shared" si="440"/>
        <v>1</v>
      </c>
      <c r="AA1712" s="5">
        <f t="shared" si="441"/>
        <v>1</v>
      </c>
      <c r="AB1712" s="5">
        <f t="shared" si="442"/>
        <v>1</v>
      </c>
      <c r="AC1712" s="5">
        <f t="shared" si="443"/>
        <v>1</v>
      </c>
      <c r="AD1712" s="5">
        <f t="shared" si="444"/>
        <v>1</v>
      </c>
    </row>
    <row r="1713" spans="15:30" x14ac:dyDescent="0.2">
      <c r="O1713" s="6">
        <f t="shared" si="429"/>
        <v>171.98999999999452</v>
      </c>
      <c r="P1713" s="6">
        <f t="shared" si="430"/>
        <v>171.99999999999451</v>
      </c>
      <c r="Q1713" s="5">
        <f t="shared" si="431"/>
        <v>1</v>
      </c>
      <c r="R1713" s="5">
        <f t="shared" si="432"/>
        <v>1</v>
      </c>
      <c r="S1713" s="5">
        <f t="shared" si="433"/>
        <v>1</v>
      </c>
      <c r="T1713" s="5">
        <f t="shared" si="434"/>
        <v>1.0000438038522237</v>
      </c>
      <c r="U1713" s="5">
        <f t="shared" si="435"/>
        <v>1.0000438038522237</v>
      </c>
      <c r="V1713" s="5">
        <f t="shared" si="436"/>
        <v>1.0000438038522237</v>
      </c>
      <c r="W1713" s="5">
        <f t="shared" si="437"/>
        <v>1.0000438038522237</v>
      </c>
      <c r="X1713" s="5">
        <f t="shared" si="438"/>
        <v>1</v>
      </c>
      <c r="Y1713" s="5">
        <f t="shared" si="439"/>
        <v>1</v>
      </c>
      <c r="Z1713" s="5">
        <f t="shared" si="440"/>
        <v>1</v>
      </c>
      <c r="AA1713" s="5">
        <f t="shared" si="441"/>
        <v>1</v>
      </c>
      <c r="AB1713" s="5">
        <f t="shared" si="442"/>
        <v>1</v>
      </c>
      <c r="AC1713" s="5">
        <f t="shared" si="443"/>
        <v>1</v>
      </c>
      <c r="AD1713" s="5">
        <f t="shared" si="444"/>
        <v>1</v>
      </c>
    </row>
    <row r="1714" spans="15:30" x14ac:dyDescent="0.2">
      <c r="O1714" s="6">
        <f t="shared" si="429"/>
        <v>172.08999999999452</v>
      </c>
      <c r="P1714" s="6">
        <f t="shared" si="430"/>
        <v>172.09999999999451</v>
      </c>
      <c r="Q1714" s="5">
        <f t="shared" si="431"/>
        <v>1</v>
      </c>
      <c r="R1714" s="5">
        <f t="shared" si="432"/>
        <v>1</v>
      </c>
      <c r="S1714" s="5">
        <f t="shared" si="433"/>
        <v>1</v>
      </c>
      <c r="T1714" s="5">
        <f t="shared" si="434"/>
        <v>1.0000394272925239</v>
      </c>
      <c r="U1714" s="5">
        <f t="shared" si="435"/>
        <v>1.0000394272925239</v>
      </c>
      <c r="V1714" s="5">
        <f t="shared" si="436"/>
        <v>1.0000394272925239</v>
      </c>
      <c r="W1714" s="5">
        <f t="shared" si="437"/>
        <v>1.0000394272925239</v>
      </c>
      <c r="X1714" s="5">
        <f t="shared" si="438"/>
        <v>1</v>
      </c>
      <c r="Y1714" s="5">
        <f t="shared" si="439"/>
        <v>1</v>
      </c>
      <c r="Z1714" s="5">
        <f t="shared" si="440"/>
        <v>1</v>
      </c>
      <c r="AA1714" s="5">
        <f t="shared" si="441"/>
        <v>1</v>
      </c>
      <c r="AB1714" s="5">
        <f t="shared" si="442"/>
        <v>1</v>
      </c>
      <c r="AC1714" s="5">
        <f t="shared" si="443"/>
        <v>1</v>
      </c>
      <c r="AD1714" s="5">
        <f t="shared" si="444"/>
        <v>1</v>
      </c>
    </row>
    <row r="1715" spans="15:30" x14ac:dyDescent="0.2">
      <c r="O1715" s="6">
        <f t="shared" si="429"/>
        <v>172.18999999999451</v>
      </c>
      <c r="P1715" s="6">
        <f t="shared" si="430"/>
        <v>172.1999999999945</v>
      </c>
      <c r="Q1715" s="5">
        <f t="shared" si="431"/>
        <v>1</v>
      </c>
      <c r="R1715" s="5">
        <f t="shared" si="432"/>
        <v>1</v>
      </c>
      <c r="S1715" s="5">
        <f t="shared" si="433"/>
        <v>1</v>
      </c>
      <c r="T1715" s="5">
        <f t="shared" si="434"/>
        <v>1.00003528338017</v>
      </c>
      <c r="U1715" s="5">
        <f t="shared" si="435"/>
        <v>1.00003528338017</v>
      </c>
      <c r="V1715" s="5">
        <f t="shared" si="436"/>
        <v>1.00003528338017</v>
      </c>
      <c r="W1715" s="5">
        <f t="shared" si="437"/>
        <v>1.00003528338017</v>
      </c>
      <c r="X1715" s="5">
        <f t="shared" si="438"/>
        <v>1</v>
      </c>
      <c r="Y1715" s="5">
        <f t="shared" si="439"/>
        <v>1</v>
      </c>
      <c r="Z1715" s="5">
        <f t="shared" si="440"/>
        <v>1</v>
      </c>
      <c r="AA1715" s="5">
        <f t="shared" si="441"/>
        <v>1</v>
      </c>
      <c r="AB1715" s="5">
        <f t="shared" si="442"/>
        <v>1</v>
      </c>
      <c r="AC1715" s="5">
        <f t="shared" si="443"/>
        <v>1</v>
      </c>
      <c r="AD1715" s="5">
        <f t="shared" si="444"/>
        <v>1</v>
      </c>
    </row>
    <row r="1716" spans="15:30" x14ac:dyDescent="0.2">
      <c r="O1716" s="6">
        <f t="shared" si="429"/>
        <v>172.28999999999451</v>
      </c>
      <c r="P1716" s="6">
        <f t="shared" si="430"/>
        <v>172.2999999999945</v>
      </c>
      <c r="Q1716" s="5">
        <f t="shared" si="431"/>
        <v>1</v>
      </c>
      <c r="R1716" s="5">
        <f t="shared" si="432"/>
        <v>1</v>
      </c>
      <c r="S1716" s="5">
        <f t="shared" si="433"/>
        <v>1</v>
      </c>
      <c r="T1716" s="5">
        <f t="shared" si="434"/>
        <v>1.0000313717086278</v>
      </c>
      <c r="U1716" s="5">
        <f t="shared" si="435"/>
        <v>1.0000313717086278</v>
      </c>
      <c r="V1716" s="5">
        <f t="shared" si="436"/>
        <v>1.0000313717086278</v>
      </c>
      <c r="W1716" s="5">
        <f t="shared" si="437"/>
        <v>1.0000313717086278</v>
      </c>
      <c r="X1716" s="5">
        <f t="shared" si="438"/>
        <v>1</v>
      </c>
      <c r="Y1716" s="5">
        <f t="shared" si="439"/>
        <v>1</v>
      </c>
      <c r="Z1716" s="5">
        <f t="shared" si="440"/>
        <v>1</v>
      </c>
      <c r="AA1716" s="5">
        <f t="shared" si="441"/>
        <v>1</v>
      </c>
      <c r="AB1716" s="5">
        <f t="shared" si="442"/>
        <v>1</v>
      </c>
      <c r="AC1716" s="5">
        <f t="shared" si="443"/>
        <v>1</v>
      </c>
      <c r="AD1716" s="5">
        <f t="shared" si="444"/>
        <v>1</v>
      </c>
    </row>
    <row r="1717" spans="15:30" x14ac:dyDescent="0.2">
      <c r="O1717" s="6">
        <f t="shared" si="429"/>
        <v>172.3899999999945</v>
      </c>
      <c r="P1717" s="6">
        <f t="shared" si="430"/>
        <v>172.39999999999449</v>
      </c>
      <c r="Q1717" s="5">
        <f t="shared" si="431"/>
        <v>1</v>
      </c>
      <c r="R1717" s="5">
        <f t="shared" si="432"/>
        <v>1</v>
      </c>
      <c r="S1717" s="5">
        <f t="shared" si="433"/>
        <v>1</v>
      </c>
      <c r="T1717" s="5">
        <f t="shared" si="434"/>
        <v>1.0000276918723894</v>
      </c>
      <c r="U1717" s="5">
        <f t="shared" si="435"/>
        <v>1.0000276918723894</v>
      </c>
      <c r="V1717" s="5">
        <f t="shared" si="436"/>
        <v>1.0000276918723894</v>
      </c>
      <c r="W1717" s="5">
        <f t="shared" si="437"/>
        <v>1.0000276918723894</v>
      </c>
      <c r="X1717" s="5">
        <f t="shared" si="438"/>
        <v>1</v>
      </c>
      <c r="Y1717" s="5">
        <f t="shared" si="439"/>
        <v>1</v>
      </c>
      <c r="Z1717" s="5">
        <f t="shared" si="440"/>
        <v>1</v>
      </c>
      <c r="AA1717" s="5">
        <f t="shared" si="441"/>
        <v>1</v>
      </c>
      <c r="AB1717" s="5">
        <f t="shared" si="442"/>
        <v>1</v>
      </c>
      <c r="AC1717" s="5">
        <f t="shared" si="443"/>
        <v>1</v>
      </c>
      <c r="AD1717" s="5">
        <f t="shared" si="444"/>
        <v>1</v>
      </c>
    </row>
    <row r="1718" spans="15:30" x14ac:dyDescent="0.2">
      <c r="O1718" s="6">
        <f t="shared" si="429"/>
        <v>172.4899999999945</v>
      </c>
      <c r="P1718" s="6">
        <f t="shared" si="430"/>
        <v>172.49999999999449</v>
      </c>
      <c r="Q1718" s="5">
        <f t="shared" si="431"/>
        <v>1</v>
      </c>
      <c r="R1718" s="5">
        <f t="shared" si="432"/>
        <v>1</v>
      </c>
      <c r="S1718" s="5">
        <f t="shared" si="433"/>
        <v>1</v>
      </c>
      <c r="T1718" s="5">
        <f t="shared" si="434"/>
        <v>1.0000242434669699</v>
      </c>
      <c r="U1718" s="5">
        <f t="shared" si="435"/>
        <v>1.0000242434669699</v>
      </c>
      <c r="V1718" s="5">
        <f t="shared" si="436"/>
        <v>1.0000242434669699</v>
      </c>
      <c r="W1718" s="5">
        <f t="shared" si="437"/>
        <v>1.0000242434669699</v>
      </c>
      <c r="X1718" s="5">
        <f t="shared" si="438"/>
        <v>1</v>
      </c>
      <c r="Y1718" s="5">
        <f t="shared" si="439"/>
        <v>1</v>
      </c>
      <c r="Z1718" s="5">
        <f t="shared" si="440"/>
        <v>1</v>
      </c>
      <c r="AA1718" s="5">
        <f t="shared" si="441"/>
        <v>1</v>
      </c>
      <c r="AB1718" s="5">
        <f t="shared" si="442"/>
        <v>1</v>
      </c>
      <c r="AC1718" s="5">
        <f t="shared" si="443"/>
        <v>1</v>
      </c>
      <c r="AD1718" s="5">
        <f t="shared" si="444"/>
        <v>1</v>
      </c>
    </row>
    <row r="1719" spans="15:30" x14ac:dyDescent="0.2">
      <c r="O1719" s="6">
        <f t="shared" si="429"/>
        <v>172.58999999999449</v>
      </c>
      <c r="P1719" s="6">
        <f t="shared" si="430"/>
        <v>172.59999999999448</v>
      </c>
      <c r="Q1719" s="5">
        <f t="shared" si="431"/>
        <v>1</v>
      </c>
      <c r="R1719" s="5">
        <f t="shared" si="432"/>
        <v>1</v>
      </c>
      <c r="S1719" s="5">
        <f t="shared" si="433"/>
        <v>1</v>
      </c>
      <c r="T1719" s="5">
        <f t="shared" si="434"/>
        <v>1.0000210260889033</v>
      </c>
      <c r="U1719" s="5">
        <f t="shared" si="435"/>
        <v>1.0000210260889033</v>
      </c>
      <c r="V1719" s="5">
        <f t="shared" si="436"/>
        <v>1.0000210260889033</v>
      </c>
      <c r="W1719" s="5">
        <f t="shared" si="437"/>
        <v>1.0000210260889033</v>
      </c>
      <c r="X1719" s="5">
        <f t="shared" si="438"/>
        <v>1</v>
      </c>
      <c r="Y1719" s="5">
        <f t="shared" si="439"/>
        <v>1</v>
      </c>
      <c r="Z1719" s="5">
        <f t="shared" si="440"/>
        <v>1</v>
      </c>
      <c r="AA1719" s="5">
        <f t="shared" si="441"/>
        <v>1</v>
      </c>
      <c r="AB1719" s="5">
        <f t="shared" si="442"/>
        <v>1</v>
      </c>
      <c r="AC1719" s="5">
        <f t="shared" si="443"/>
        <v>1</v>
      </c>
      <c r="AD1719" s="5">
        <f t="shared" si="444"/>
        <v>1</v>
      </c>
    </row>
    <row r="1720" spans="15:30" x14ac:dyDescent="0.2">
      <c r="O1720" s="6">
        <f t="shared" si="429"/>
        <v>172.68999999999448</v>
      </c>
      <c r="P1720" s="6">
        <f t="shared" si="430"/>
        <v>172.69999999999447</v>
      </c>
      <c r="Q1720" s="5">
        <f t="shared" si="431"/>
        <v>1</v>
      </c>
      <c r="R1720" s="5">
        <f t="shared" si="432"/>
        <v>1</v>
      </c>
      <c r="S1720" s="5">
        <f t="shared" si="433"/>
        <v>1</v>
      </c>
      <c r="T1720" s="5">
        <f t="shared" si="434"/>
        <v>1.0000180393357396</v>
      </c>
      <c r="U1720" s="5">
        <f t="shared" si="435"/>
        <v>1.0000180393357396</v>
      </c>
      <c r="V1720" s="5">
        <f t="shared" si="436"/>
        <v>1.0000180393357396</v>
      </c>
      <c r="W1720" s="5">
        <f t="shared" si="437"/>
        <v>1.0000180393357396</v>
      </c>
      <c r="X1720" s="5">
        <f t="shared" si="438"/>
        <v>1</v>
      </c>
      <c r="Y1720" s="5">
        <f t="shared" si="439"/>
        <v>1</v>
      </c>
      <c r="Z1720" s="5">
        <f t="shared" si="440"/>
        <v>1</v>
      </c>
      <c r="AA1720" s="5">
        <f t="shared" si="441"/>
        <v>1</v>
      </c>
      <c r="AB1720" s="5">
        <f t="shared" si="442"/>
        <v>1</v>
      </c>
      <c r="AC1720" s="5">
        <f t="shared" si="443"/>
        <v>1</v>
      </c>
      <c r="AD1720" s="5">
        <f t="shared" si="444"/>
        <v>1</v>
      </c>
    </row>
    <row r="1721" spans="15:30" x14ac:dyDescent="0.2">
      <c r="O1721" s="6">
        <f t="shared" si="429"/>
        <v>172.78999999999448</v>
      </c>
      <c r="P1721" s="6">
        <f t="shared" si="430"/>
        <v>172.79999999999447</v>
      </c>
      <c r="Q1721" s="5">
        <f t="shared" si="431"/>
        <v>1</v>
      </c>
      <c r="R1721" s="5">
        <f t="shared" si="432"/>
        <v>1</v>
      </c>
      <c r="S1721" s="5">
        <f t="shared" si="433"/>
        <v>1</v>
      </c>
      <c r="T1721" s="5">
        <f t="shared" si="434"/>
        <v>1.0000152828060425</v>
      </c>
      <c r="U1721" s="5">
        <f t="shared" si="435"/>
        <v>1.0000152828060425</v>
      </c>
      <c r="V1721" s="5">
        <f t="shared" si="436"/>
        <v>1.0000152828060425</v>
      </c>
      <c r="W1721" s="5">
        <f t="shared" si="437"/>
        <v>1.0000152828060425</v>
      </c>
      <c r="X1721" s="5">
        <f t="shared" si="438"/>
        <v>1</v>
      </c>
      <c r="Y1721" s="5">
        <f t="shared" si="439"/>
        <v>1</v>
      </c>
      <c r="Z1721" s="5">
        <f t="shared" si="440"/>
        <v>1</v>
      </c>
      <c r="AA1721" s="5">
        <f t="shared" si="441"/>
        <v>1</v>
      </c>
      <c r="AB1721" s="5">
        <f t="shared" si="442"/>
        <v>1</v>
      </c>
      <c r="AC1721" s="5">
        <f t="shared" si="443"/>
        <v>1</v>
      </c>
      <c r="AD1721" s="5">
        <f t="shared" si="444"/>
        <v>1</v>
      </c>
    </row>
    <row r="1722" spans="15:30" x14ac:dyDescent="0.2">
      <c r="O1722" s="6">
        <f t="shared" si="429"/>
        <v>172.88999999999447</v>
      </c>
      <c r="P1722" s="6">
        <f t="shared" si="430"/>
        <v>172.89999999999446</v>
      </c>
      <c r="Q1722" s="5">
        <f t="shared" si="431"/>
        <v>1</v>
      </c>
      <c r="R1722" s="5">
        <f t="shared" si="432"/>
        <v>1</v>
      </c>
      <c r="S1722" s="5">
        <f t="shared" si="433"/>
        <v>1</v>
      </c>
      <c r="T1722" s="5">
        <f t="shared" si="434"/>
        <v>1.000012756099385</v>
      </c>
      <c r="U1722" s="5">
        <f t="shared" si="435"/>
        <v>1.000012756099385</v>
      </c>
      <c r="V1722" s="5">
        <f t="shared" si="436"/>
        <v>1.000012756099385</v>
      </c>
      <c r="W1722" s="5">
        <f t="shared" si="437"/>
        <v>1.000012756099385</v>
      </c>
      <c r="X1722" s="5">
        <f t="shared" si="438"/>
        <v>1</v>
      </c>
      <c r="Y1722" s="5">
        <f t="shared" si="439"/>
        <v>1</v>
      </c>
      <c r="Z1722" s="5">
        <f t="shared" si="440"/>
        <v>1</v>
      </c>
      <c r="AA1722" s="5">
        <f t="shared" si="441"/>
        <v>1</v>
      </c>
      <c r="AB1722" s="5">
        <f t="shared" si="442"/>
        <v>1</v>
      </c>
      <c r="AC1722" s="5">
        <f t="shared" si="443"/>
        <v>1</v>
      </c>
      <c r="AD1722" s="5">
        <f t="shared" si="444"/>
        <v>1</v>
      </c>
    </row>
    <row r="1723" spans="15:30" x14ac:dyDescent="0.2">
      <c r="O1723" s="6">
        <f t="shared" si="429"/>
        <v>172.98999999999447</v>
      </c>
      <c r="P1723" s="6">
        <f t="shared" si="430"/>
        <v>172.99999999999446</v>
      </c>
      <c r="Q1723" s="5">
        <f t="shared" si="431"/>
        <v>1</v>
      </c>
      <c r="R1723" s="5">
        <f t="shared" si="432"/>
        <v>1</v>
      </c>
      <c r="S1723" s="5">
        <f t="shared" si="433"/>
        <v>1</v>
      </c>
      <c r="T1723" s="5">
        <f t="shared" si="434"/>
        <v>1.0000104588163472</v>
      </c>
      <c r="U1723" s="5">
        <f t="shared" si="435"/>
        <v>1.0000104588163472</v>
      </c>
      <c r="V1723" s="5">
        <f t="shared" si="436"/>
        <v>1.0000104588163472</v>
      </c>
      <c r="W1723" s="5">
        <f t="shared" si="437"/>
        <v>1.0000104588163472</v>
      </c>
      <c r="X1723" s="5">
        <f t="shared" si="438"/>
        <v>1</v>
      </c>
      <c r="Y1723" s="5">
        <f t="shared" si="439"/>
        <v>1</v>
      </c>
      <c r="Z1723" s="5">
        <f t="shared" si="440"/>
        <v>1</v>
      </c>
      <c r="AA1723" s="5">
        <f t="shared" si="441"/>
        <v>1</v>
      </c>
      <c r="AB1723" s="5">
        <f t="shared" si="442"/>
        <v>1</v>
      </c>
      <c r="AC1723" s="5">
        <f t="shared" si="443"/>
        <v>1</v>
      </c>
      <c r="AD1723" s="5">
        <f t="shared" si="444"/>
        <v>1</v>
      </c>
    </row>
    <row r="1724" spans="15:30" x14ac:dyDescent="0.2">
      <c r="O1724" s="6">
        <f t="shared" si="429"/>
        <v>173.08999999999446</v>
      </c>
      <c r="P1724" s="6">
        <f t="shared" si="430"/>
        <v>173.09999999999445</v>
      </c>
      <c r="Q1724" s="5">
        <f t="shared" si="431"/>
        <v>1</v>
      </c>
      <c r="R1724" s="5">
        <f t="shared" si="432"/>
        <v>1</v>
      </c>
      <c r="S1724" s="5">
        <f t="shared" si="433"/>
        <v>1</v>
      </c>
      <c r="T1724" s="5">
        <f t="shared" si="434"/>
        <v>1.0000083905585126</v>
      </c>
      <c r="U1724" s="5">
        <f t="shared" si="435"/>
        <v>1.0000083905585126</v>
      </c>
      <c r="V1724" s="5">
        <f t="shared" si="436"/>
        <v>1.0000083905585126</v>
      </c>
      <c r="W1724" s="5">
        <f t="shared" si="437"/>
        <v>1.0000083905585126</v>
      </c>
      <c r="X1724" s="5">
        <f t="shared" si="438"/>
        <v>1</v>
      </c>
      <c r="Y1724" s="5">
        <f t="shared" si="439"/>
        <v>1</v>
      </c>
      <c r="Z1724" s="5">
        <f t="shared" si="440"/>
        <v>1</v>
      </c>
      <c r="AA1724" s="5">
        <f t="shared" si="441"/>
        <v>1</v>
      </c>
      <c r="AB1724" s="5">
        <f t="shared" si="442"/>
        <v>1</v>
      </c>
      <c r="AC1724" s="5">
        <f t="shared" si="443"/>
        <v>1</v>
      </c>
      <c r="AD1724" s="5">
        <f t="shared" si="444"/>
        <v>1</v>
      </c>
    </row>
    <row r="1725" spans="15:30" x14ac:dyDescent="0.2">
      <c r="O1725" s="6">
        <f t="shared" si="429"/>
        <v>173.18999999999446</v>
      </c>
      <c r="P1725" s="6">
        <f t="shared" si="430"/>
        <v>173.19999999999445</v>
      </c>
      <c r="Q1725" s="5">
        <f t="shared" si="431"/>
        <v>1</v>
      </c>
      <c r="R1725" s="5">
        <f t="shared" si="432"/>
        <v>1</v>
      </c>
      <c r="S1725" s="5">
        <f t="shared" si="433"/>
        <v>1</v>
      </c>
      <c r="T1725" s="5">
        <f t="shared" si="434"/>
        <v>1.0000065509284652</v>
      </c>
      <c r="U1725" s="5">
        <f t="shared" si="435"/>
        <v>1.0000065509284652</v>
      </c>
      <c r="V1725" s="5">
        <f t="shared" si="436"/>
        <v>1.0000065509284652</v>
      </c>
      <c r="W1725" s="5">
        <f t="shared" si="437"/>
        <v>1.0000065509284652</v>
      </c>
      <c r="X1725" s="5">
        <f t="shared" si="438"/>
        <v>1</v>
      </c>
      <c r="Y1725" s="5">
        <f t="shared" si="439"/>
        <v>1</v>
      </c>
      <c r="Z1725" s="5">
        <f t="shared" si="440"/>
        <v>1</v>
      </c>
      <c r="AA1725" s="5">
        <f t="shared" si="441"/>
        <v>1</v>
      </c>
      <c r="AB1725" s="5">
        <f t="shared" si="442"/>
        <v>1</v>
      </c>
      <c r="AC1725" s="5">
        <f t="shared" si="443"/>
        <v>1</v>
      </c>
      <c r="AD1725" s="5">
        <f t="shared" si="444"/>
        <v>1</v>
      </c>
    </row>
    <row r="1726" spans="15:30" x14ac:dyDescent="0.2">
      <c r="O1726" s="6">
        <f t="shared" si="429"/>
        <v>173.28999999999445</v>
      </c>
      <c r="P1726" s="6">
        <f t="shared" si="430"/>
        <v>173.29999999999444</v>
      </c>
      <c r="Q1726" s="5">
        <f t="shared" si="431"/>
        <v>1</v>
      </c>
      <c r="R1726" s="5">
        <f t="shared" si="432"/>
        <v>1</v>
      </c>
      <c r="S1726" s="5">
        <f t="shared" si="433"/>
        <v>1</v>
      </c>
      <c r="T1726" s="5">
        <f t="shared" si="434"/>
        <v>1.0000049395297863</v>
      </c>
      <c r="U1726" s="5">
        <f t="shared" si="435"/>
        <v>1.0000049395297863</v>
      </c>
      <c r="V1726" s="5">
        <f t="shared" si="436"/>
        <v>1.0000049395297863</v>
      </c>
      <c r="W1726" s="5">
        <f t="shared" si="437"/>
        <v>1.0000049395297863</v>
      </c>
      <c r="X1726" s="5">
        <f t="shared" si="438"/>
        <v>1</v>
      </c>
      <c r="Y1726" s="5">
        <f t="shared" si="439"/>
        <v>1</v>
      </c>
      <c r="Z1726" s="5">
        <f t="shared" si="440"/>
        <v>1</v>
      </c>
      <c r="AA1726" s="5">
        <f t="shared" si="441"/>
        <v>1</v>
      </c>
      <c r="AB1726" s="5">
        <f t="shared" si="442"/>
        <v>1</v>
      </c>
      <c r="AC1726" s="5">
        <f t="shared" si="443"/>
        <v>1</v>
      </c>
      <c r="AD1726" s="5">
        <f t="shared" si="444"/>
        <v>1</v>
      </c>
    </row>
    <row r="1727" spans="15:30" x14ac:dyDescent="0.2">
      <c r="O1727" s="6">
        <f t="shared" si="429"/>
        <v>173.38999999999444</v>
      </c>
      <c r="P1727" s="6">
        <f t="shared" si="430"/>
        <v>173.39999999999444</v>
      </c>
      <c r="Q1727" s="5">
        <f t="shared" si="431"/>
        <v>1</v>
      </c>
      <c r="R1727" s="5">
        <f t="shared" si="432"/>
        <v>1</v>
      </c>
      <c r="S1727" s="5">
        <f t="shared" si="433"/>
        <v>1</v>
      </c>
      <c r="T1727" s="5">
        <f t="shared" si="434"/>
        <v>1.0000035559670513</v>
      </c>
      <c r="U1727" s="5">
        <f t="shared" si="435"/>
        <v>1.0000035559670513</v>
      </c>
      <c r="V1727" s="5">
        <f t="shared" si="436"/>
        <v>1.0000035559670513</v>
      </c>
      <c r="W1727" s="5">
        <f t="shared" si="437"/>
        <v>1.0000035559670513</v>
      </c>
      <c r="X1727" s="5">
        <f t="shared" si="438"/>
        <v>1</v>
      </c>
      <c r="Y1727" s="5">
        <f t="shared" si="439"/>
        <v>1</v>
      </c>
      <c r="Z1727" s="5">
        <f t="shared" si="440"/>
        <v>1</v>
      </c>
      <c r="AA1727" s="5">
        <f t="shared" si="441"/>
        <v>1</v>
      </c>
      <c r="AB1727" s="5">
        <f t="shared" si="442"/>
        <v>1</v>
      </c>
      <c r="AC1727" s="5">
        <f t="shared" si="443"/>
        <v>1</v>
      </c>
      <c r="AD1727" s="5">
        <f t="shared" si="444"/>
        <v>1</v>
      </c>
    </row>
    <row r="1728" spans="15:30" x14ac:dyDescent="0.2">
      <c r="O1728" s="6">
        <f t="shared" si="429"/>
        <v>173.48999999999444</v>
      </c>
      <c r="P1728" s="6">
        <f t="shared" si="430"/>
        <v>173.49999999999443</v>
      </c>
      <c r="Q1728" s="5">
        <f t="shared" si="431"/>
        <v>1</v>
      </c>
      <c r="R1728" s="5">
        <f t="shared" si="432"/>
        <v>1</v>
      </c>
      <c r="S1728" s="5">
        <f t="shared" si="433"/>
        <v>1</v>
      </c>
      <c r="T1728" s="5">
        <f t="shared" si="434"/>
        <v>1.0000023998458267</v>
      </c>
      <c r="U1728" s="5">
        <f t="shared" si="435"/>
        <v>1.0000023998458267</v>
      </c>
      <c r="V1728" s="5">
        <f t="shared" si="436"/>
        <v>1.0000023998458267</v>
      </c>
      <c r="W1728" s="5">
        <f t="shared" si="437"/>
        <v>1.0000023998458267</v>
      </c>
      <c r="X1728" s="5">
        <f t="shared" si="438"/>
        <v>1</v>
      </c>
      <c r="Y1728" s="5">
        <f t="shared" si="439"/>
        <v>1</v>
      </c>
      <c r="Z1728" s="5">
        <f t="shared" si="440"/>
        <v>1</v>
      </c>
      <c r="AA1728" s="5">
        <f t="shared" si="441"/>
        <v>1</v>
      </c>
      <c r="AB1728" s="5">
        <f t="shared" si="442"/>
        <v>1</v>
      </c>
      <c r="AC1728" s="5">
        <f t="shared" si="443"/>
        <v>1</v>
      </c>
      <c r="AD1728" s="5">
        <f t="shared" si="444"/>
        <v>1</v>
      </c>
    </row>
    <row r="1729" spans="15:30" x14ac:dyDescent="0.2">
      <c r="O1729" s="6">
        <f t="shared" si="429"/>
        <v>173.58999999999443</v>
      </c>
      <c r="P1729" s="6">
        <f t="shared" si="430"/>
        <v>173.59999999999442</v>
      </c>
      <c r="Q1729" s="5">
        <f t="shared" si="431"/>
        <v>1</v>
      </c>
      <c r="R1729" s="5">
        <f t="shared" si="432"/>
        <v>1</v>
      </c>
      <c r="S1729" s="5">
        <f t="shared" si="433"/>
        <v>1</v>
      </c>
      <c r="T1729" s="5">
        <f t="shared" si="434"/>
        <v>1.0000014707726677</v>
      </c>
      <c r="U1729" s="5">
        <f t="shared" si="435"/>
        <v>1.0000014707726677</v>
      </c>
      <c r="V1729" s="5">
        <f t="shared" si="436"/>
        <v>1.0000014707726677</v>
      </c>
      <c r="W1729" s="5">
        <f t="shared" si="437"/>
        <v>1.0000014707726677</v>
      </c>
      <c r="X1729" s="5">
        <f t="shared" si="438"/>
        <v>1</v>
      </c>
      <c r="Y1729" s="5">
        <f t="shared" si="439"/>
        <v>1</v>
      </c>
      <c r="Z1729" s="5">
        <f t="shared" si="440"/>
        <v>1</v>
      </c>
      <c r="AA1729" s="5">
        <f t="shared" si="441"/>
        <v>1</v>
      </c>
      <c r="AB1729" s="5">
        <f t="shared" si="442"/>
        <v>1</v>
      </c>
      <c r="AC1729" s="5">
        <f t="shared" si="443"/>
        <v>1</v>
      </c>
      <c r="AD1729" s="5">
        <f t="shared" si="444"/>
        <v>1</v>
      </c>
    </row>
    <row r="1730" spans="15:30" x14ac:dyDescent="0.2">
      <c r="O1730" s="6">
        <f t="shared" si="429"/>
        <v>173.68999999999443</v>
      </c>
      <c r="P1730" s="6">
        <f t="shared" si="430"/>
        <v>173.69999999999442</v>
      </c>
      <c r="Q1730" s="5">
        <f t="shared" si="431"/>
        <v>1</v>
      </c>
      <c r="R1730" s="5">
        <f t="shared" si="432"/>
        <v>1</v>
      </c>
      <c r="S1730" s="5">
        <f t="shared" si="433"/>
        <v>1</v>
      </c>
      <c r="T1730" s="5">
        <f t="shared" si="434"/>
        <v>1.0000007683551133</v>
      </c>
      <c r="U1730" s="5">
        <f t="shared" si="435"/>
        <v>1.0000007683551133</v>
      </c>
      <c r="V1730" s="5">
        <f t="shared" si="436"/>
        <v>1.0000007683551133</v>
      </c>
      <c r="W1730" s="5">
        <f t="shared" si="437"/>
        <v>1.0000007683551133</v>
      </c>
      <c r="X1730" s="5">
        <f t="shared" si="438"/>
        <v>1</v>
      </c>
      <c r="Y1730" s="5">
        <f t="shared" si="439"/>
        <v>1</v>
      </c>
      <c r="Z1730" s="5">
        <f t="shared" si="440"/>
        <v>1</v>
      </c>
      <c r="AA1730" s="5">
        <f t="shared" si="441"/>
        <v>1</v>
      </c>
      <c r="AB1730" s="5">
        <f t="shared" si="442"/>
        <v>1</v>
      </c>
      <c r="AC1730" s="5">
        <f t="shared" si="443"/>
        <v>1</v>
      </c>
      <c r="AD1730" s="5">
        <f t="shared" si="444"/>
        <v>1</v>
      </c>
    </row>
    <row r="1731" spans="15:30" x14ac:dyDescent="0.2">
      <c r="O1731" s="6">
        <f t="shared" ref="O1731:O1794" si="445">P1731-0.01</f>
        <v>173.78999999999442</v>
      </c>
      <c r="P1731" s="6">
        <f t="shared" si="430"/>
        <v>173.79999999999441</v>
      </c>
      <c r="Q1731" s="5">
        <f t="shared" si="431"/>
        <v>1</v>
      </c>
      <c r="R1731" s="5">
        <f t="shared" si="432"/>
        <v>1</v>
      </c>
      <c r="S1731" s="5">
        <f t="shared" si="433"/>
        <v>1</v>
      </c>
      <c r="T1731" s="5">
        <f t="shared" si="434"/>
        <v>1.0000002922016855</v>
      </c>
      <c r="U1731" s="5">
        <f t="shared" si="435"/>
        <v>1.0000002922016855</v>
      </c>
      <c r="V1731" s="5">
        <f t="shared" si="436"/>
        <v>1.0000002922016855</v>
      </c>
      <c r="W1731" s="5">
        <f t="shared" si="437"/>
        <v>1.0000002922016855</v>
      </c>
      <c r="X1731" s="5">
        <f t="shared" si="438"/>
        <v>1</v>
      </c>
      <c r="Y1731" s="5">
        <f t="shared" si="439"/>
        <v>1</v>
      </c>
      <c r="Z1731" s="5">
        <f t="shared" si="440"/>
        <v>1</v>
      </c>
      <c r="AA1731" s="5">
        <f t="shared" si="441"/>
        <v>1</v>
      </c>
      <c r="AB1731" s="5">
        <f t="shared" si="442"/>
        <v>1</v>
      </c>
      <c r="AC1731" s="5">
        <f t="shared" si="443"/>
        <v>1</v>
      </c>
      <c r="AD1731" s="5">
        <f t="shared" si="444"/>
        <v>1</v>
      </c>
    </row>
    <row r="1732" spans="15:30" x14ac:dyDescent="0.2">
      <c r="O1732" s="6">
        <f t="shared" si="445"/>
        <v>173.88999999999442</v>
      </c>
      <c r="P1732" s="6">
        <f t="shared" ref="P1732:P1795" si="446">P1731+0.1</f>
        <v>173.89999999999441</v>
      </c>
      <c r="Q1732" s="5">
        <f t="shared" ref="Q1732:Q1795" si="447">IF($P1732&gt;=$D$5,1,10^($C$5*LOG(MAX($P1732,$E$5)/$D$5)^2))</f>
        <v>1</v>
      </c>
      <c r="R1732" s="5">
        <f t="shared" ref="R1732:R1795" si="448">IF($P1732&gt;=$D$6,1,10^($C$6*LOG(MAX($P1732,$E$6)/$D$6)^2))</f>
        <v>1</v>
      </c>
      <c r="S1732" s="5">
        <f t="shared" ref="S1732:S1795" si="449">IF($P1732&gt;=$D$7,1,10^($C$7*LOG(MAX($P1732,$E$7)/$D$7)^2))</f>
        <v>1</v>
      </c>
      <c r="T1732" s="5">
        <f t="shared" ref="T1732:T1795" si="450">IF($P1732&gt;=$D$8,1,10^($C$8*LOG(MAX($P1732,$E$8)/$D$8)^2))</f>
        <v>1.0000000419218844</v>
      </c>
      <c r="U1732" s="5">
        <f t="shared" ref="U1732:U1795" si="451">IF($P1732&gt;=$D$9,1,10^($C$9*LOG(MAX($P1732,$E$9)/$D$9)^2))</f>
        <v>1.0000000419218844</v>
      </c>
      <c r="V1732" s="5">
        <f t="shared" ref="V1732:V1795" si="452">IF($P1732&gt;=$D$10,1,10^($C$10*LOG(MAX($P1732,$E$10)/$D$10)^2))</f>
        <v>1.0000000419218844</v>
      </c>
      <c r="W1732" s="5">
        <f t="shared" ref="W1732:W1795" si="453">IF($P1732&gt;=$D$11,1,10^($C$11*LOG(MAX($P1732,$E$11)/$D$11)^2))</f>
        <v>1.0000000419218844</v>
      </c>
      <c r="X1732" s="5">
        <f t="shared" ref="X1732:X1795" si="454">IF($P1732&gt;=$H1734,1,10^($G$5*LOG(MAX($P1732,$I$5)/$H$5)^2))</f>
        <v>1</v>
      </c>
      <c r="Y1732" s="5">
        <f t="shared" ref="Y1732:Y1795" si="455">IF($P1732&gt;=$H$6,1,10^($G$6*LOG(MAX($P1732,$I$6)/$H$6)^2))</f>
        <v>1</v>
      </c>
      <c r="Z1732" s="5">
        <f t="shared" ref="Z1732:Z1795" si="456">IF($P1732&gt;=$H$7,1,10^($G$7*LOG(MAX($P1732,$I$7)/$H$7)^2))</f>
        <v>1</v>
      </c>
      <c r="AA1732" s="5">
        <f t="shared" ref="AA1732:AA1795" si="457">IF(P1732&gt;=$H$8,1,10^($G$8*LOG(MAX($P1732,$I$8)/$H$8)^2))</f>
        <v>1</v>
      </c>
      <c r="AB1732" s="5">
        <f t="shared" ref="AB1732:AB1795" si="458">IF($P1732&gt;=$H$9,1,10^($G$9*LOG(MAX($P1732,$I$9)/$H$9)^2))</f>
        <v>1</v>
      </c>
      <c r="AC1732" s="5">
        <f t="shared" ref="AC1732:AC1795" si="459">IF($P1732&gt;=$H$10,1,10^($G$10*LOG(MAX($P1732,$I$10)/$H$10)^2))</f>
        <v>1</v>
      </c>
      <c r="AD1732" s="5">
        <f t="shared" ref="AD1732:AD1795" si="460">IF($P1732&gt;=$H$11,1,10^($G$11*LOG(MAX($P1732,$I$11)/$H$11)^2))</f>
        <v>1</v>
      </c>
    </row>
    <row r="1733" spans="15:30" x14ac:dyDescent="0.2">
      <c r="O1733" s="6">
        <f t="shared" si="445"/>
        <v>173.98999999999441</v>
      </c>
      <c r="P1733" s="6">
        <f t="shared" si="446"/>
        <v>173.9999999999944</v>
      </c>
      <c r="Q1733" s="5">
        <f t="shared" si="447"/>
        <v>1</v>
      </c>
      <c r="R1733" s="5">
        <f t="shared" si="448"/>
        <v>1</v>
      </c>
      <c r="S1733" s="5">
        <f t="shared" si="449"/>
        <v>1</v>
      </c>
      <c r="T1733" s="5">
        <f t="shared" si="450"/>
        <v>1</v>
      </c>
      <c r="U1733" s="5">
        <f t="shared" si="451"/>
        <v>1</v>
      </c>
      <c r="V1733" s="5">
        <f t="shared" si="452"/>
        <v>1</v>
      </c>
      <c r="W1733" s="5">
        <f t="shared" si="453"/>
        <v>1</v>
      </c>
      <c r="X1733" s="5">
        <f t="shared" si="454"/>
        <v>1</v>
      </c>
      <c r="Y1733" s="5">
        <f t="shared" si="455"/>
        <v>1</v>
      </c>
      <c r="Z1733" s="5">
        <f t="shared" si="456"/>
        <v>1</v>
      </c>
      <c r="AA1733" s="5">
        <f t="shared" si="457"/>
        <v>1</v>
      </c>
      <c r="AB1733" s="5">
        <f t="shared" si="458"/>
        <v>1</v>
      </c>
      <c r="AC1733" s="5">
        <f t="shared" si="459"/>
        <v>1</v>
      </c>
      <c r="AD1733" s="5">
        <f t="shared" si="460"/>
        <v>1</v>
      </c>
    </row>
    <row r="1734" spans="15:30" x14ac:dyDescent="0.2">
      <c r="O1734" s="6">
        <f t="shared" si="445"/>
        <v>174.0899999999944</v>
      </c>
      <c r="P1734" s="6">
        <f t="shared" si="446"/>
        <v>174.0999999999944</v>
      </c>
      <c r="Q1734" s="5">
        <f t="shared" si="447"/>
        <v>1</v>
      </c>
      <c r="R1734" s="5">
        <f t="shared" si="448"/>
        <v>1</v>
      </c>
      <c r="S1734" s="5">
        <f t="shared" si="449"/>
        <v>1</v>
      </c>
      <c r="T1734" s="5">
        <f t="shared" si="450"/>
        <v>1</v>
      </c>
      <c r="U1734" s="5">
        <f t="shared" si="451"/>
        <v>1</v>
      </c>
      <c r="V1734" s="5">
        <f t="shared" si="452"/>
        <v>1</v>
      </c>
      <c r="W1734" s="5">
        <f t="shared" si="453"/>
        <v>1</v>
      </c>
      <c r="X1734" s="5">
        <f t="shared" si="454"/>
        <v>1</v>
      </c>
      <c r="Y1734" s="5">
        <f t="shared" si="455"/>
        <v>1</v>
      </c>
      <c r="Z1734" s="5">
        <f t="shared" si="456"/>
        <v>1</v>
      </c>
      <c r="AA1734" s="5">
        <f t="shared" si="457"/>
        <v>1</v>
      </c>
      <c r="AB1734" s="5">
        <f t="shared" si="458"/>
        <v>1</v>
      </c>
      <c r="AC1734" s="5">
        <f t="shared" si="459"/>
        <v>1</v>
      </c>
      <c r="AD1734" s="5">
        <f t="shared" si="460"/>
        <v>1</v>
      </c>
    </row>
    <row r="1735" spans="15:30" x14ac:dyDescent="0.2">
      <c r="O1735" s="6">
        <f t="shared" si="445"/>
        <v>174.1899999999944</v>
      </c>
      <c r="P1735" s="6">
        <f t="shared" si="446"/>
        <v>174.19999999999439</v>
      </c>
      <c r="Q1735" s="5">
        <f t="shared" si="447"/>
        <v>1</v>
      </c>
      <c r="R1735" s="5">
        <f t="shared" si="448"/>
        <v>1</v>
      </c>
      <c r="S1735" s="5">
        <f t="shared" si="449"/>
        <v>1</v>
      </c>
      <c r="T1735" s="5">
        <f t="shared" si="450"/>
        <v>1</v>
      </c>
      <c r="U1735" s="5">
        <f t="shared" si="451"/>
        <v>1</v>
      </c>
      <c r="V1735" s="5">
        <f t="shared" si="452"/>
        <v>1</v>
      </c>
      <c r="W1735" s="5">
        <f t="shared" si="453"/>
        <v>1</v>
      </c>
      <c r="X1735" s="5">
        <f t="shared" si="454"/>
        <v>1</v>
      </c>
      <c r="Y1735" s="5">
        <f t="shared" si="455"/>
        <v>1</v>
      </c>
      <c r="Z1735" s="5">
        <f t="shared" si="456"/>
        <v>1</v>
      </c>
      <c r="AA1735" s="5">
        <f t="shared" si="457"/>
        <v>1</v>
      </c>
      <c r="AB1735" s="5">
        <f t="shared" si="458"/>
        <v>1</v>
      </c>
      <c r="AC1735" s="5">
        <f t="shared" si="459"/>
        <v>1</v>
      </c>
      <c r="AD1735" s="5">
        <f t="shared" si="460"/>
        <v>1</v>
      </c>
    </row>
    <row r="1736" spans="15:30" x14ac:dyDescent="0.2">
      <c r="O1736" s="6">
        <f t="shared" si="445"/>
        <v>174.28999999999439</v>
      </c>
      <c r="P1736" s="6">
        <f t="shared" si="446"/>
        <v>174.29999999999438</v>
      </c>
      <c r="Q1736" s="5">
        <f t="shared" si="447"/>
        <v>1</v>
      </c>
      <c r="R1736" s="5">
        <f t="shared" si="448"/>
        <v>1</v>
      </c>
      <c r="S1736" s="5">
        <f t="shared" si="449"/>
        <v>1</v>
      </c>
      <c r="T1736" s="5">
        <f t="shared" si="450"/>
        <v>1</v>
      </c>
      <c r="U1736" s="5">
        <f t="shared" si="451"/>
        <v>1</v>
      </c>
      <c r="V1736" s="5">
        <f t="shared" si="452"/>
        <v>1</v>
      </c>
      <c r="W1736" s="5">
        <f t="shared" si="453"/>
        <v>1</v>
      </c>
      <c r="X1736" s="5">
        <f t="shared" si="454"/>
        <v>1</v>
      </c>
      <c r="Y1736" s="5">
        <f t="shared" si="455"/>
        <v>1</v>
      </c>
      <c r="Z1736" s="5">
        <f t="shared" si="456"/>
        <v>1</v>
      </c>
      <c r="AA1736" s="5">
        <f t="shared" si="457"/>
        <v>1</v>
      </c>
      <c r="AB1736" s="5">
        <f t="shared" si="458"/>
        <v>1</v>
      </c>
      <c r="AC1736" s="5">
        <f t="shared" si="459"/>
        <v>1</v>
      </c>
      <c r="AD1736" s="5">
        <f t="shared" si="460"/>
        <v>1</v>
      </c>
    </row>
    <row r="1737" spans="15:30" x14ac:dyDescent="0.2">
      <c r="O1737" s="6">
        <f t="shared" si="445"/>
        <v>174.38999999999439</v>
      </c>
      <c r="P1737" s="6">
        <f t="shared" si="446"/>
        <v>174.39999999999438</v>
      </c>
      <c r="Q1737" s="5">
        <f t="shared" si="447"/>
        <v>1</v>
      </c>
      <c r="R1737" s="5">
        <f t="shared" si="448"/>
        <v>1</v>
      </c>
      <c r="S1737" s="5">
        <f t="shared" si="449"/>
        <v>1</v>
      </c>
      <c r="T1737" s="5">
        <f t="shared" si="450"/>
        <v>1</v>
      </c>
      <c r="U1737" s="5">
        <f t="shared" si="451"/>
        <v>1</v>
      </c>
      <c r="V1737" s="5">
        <f t="shared" si="452"/>
        <v>1</v>
      </c>
      <c r="W1737" s="5">
        <f t="shared" si="453"/>
        <v>1</v>
      </c>
      <c r="X1737" s="5">
        <f t="shared" si="454"/>
        <v>1</v>
      </c>
      <c r="Y1737" s="5">
        <f t="shared" si="455"/>
        <v>1</v>
      </c>
      <c r="Z1737" s="5">
        <f t="shared" si="456"/>
        <v>1</v>
      </c>
      <c r="AA1737" s="5">
        <f t="shared" si="457"/>
        <v>1</v>
      </c>
      <c r="AB1737" s="5">
        <f t="shared" si="458"/>
        <v>1</v>
      </c>
      <c r="AC1737" s="5">
        <f t="shared" si="459"/>
        <v>1</v>
      </c>
      <c r="AD1737" s="5">
        <f t="shared" si="460"/>
        <v>1</v>
      </c>
    </row>
    <row r="1738" spans="15:30" x14ac:dyDescent="0.2">
      <c r="O1738" s="6">
        <f t="shared" si="445"/>
        <v>174.48999999999438</v>
      </c>
      <c r="P1738" s="6">
        <f t="shared" si="446"/>
        <v>174.49999999999437</v>
      </c>
      <c r="Q1738" s="5">
        <f t="shared" si="447"/>
        <v>1</v>
      </c>
      <c r="R1738" s="5">
        <f t="shared" si="448"/>
        <v>1</v>
      </c>
      <c r="S1738" s="5">
        <f t="shared" si="449"/>
        <v>1</v>
      </c>
      <c r="T1738" s="5">
        <f t="shared" si="450"/>
        <v>1</v>
      </c>
      <c r="U1738" s="5">
        <f t="shared" si="451"/>
        <v>1</v>
      </c>
      <c r="V1738" s="5">
        <f t="shared" si="452"/>
        <v>1</v>
      </c>
      <c r="W1738" s="5">
        <f t="shared" si="453"/>
        <v>1</v>
      </c>
      <c r="X1738" s="5">
        <f t="shared" si="454"/>
        <v>1</v>
      </c>
      <c r="Y1738" s="5">
        <f t="shared" si="455"/>
        <v>1</v>
      </c>
      <c r="Z1738" s="5">
        <f t="shared" si="456"/>
        <v>1</v>
      </c>
      <c r="AA1738" s="5">
        <f t="shared" si="457"/>
        <v>1</v>
      </c>
      <c r="AB1738" s="5">
        <f t="shared" si="458"/>
        <v>1</v>
      </c>
      <c r="AC1738" s="5">
        <f t="shared" si="459"/>
        <v>1</v>
      </c>
      <c r="AD1738" s="5">
        <f t="shared" si="460"/>
        <v>1</v>
      </c>
    </row>
    <row r="1739" spans="15:30" x14ac:dyDescent="0.2">
      <c r="O1739" s="6">
        <f t="shared" si="445"/>
        <v>174.58999999999438</v>
      </c>
      <c r="P1739" s="6">
        <f t="shared" si="446"/>
        <v>174.59999999999437</v>
      </c>
      <c r="Q1739" s="5">
        <f t="shared" si="447"/>
        <v>1</v>
      </c>
      <c r="R1739" s="5">
        <f t="shared" si="448"/>
        <v>1</v>
      </c>
      <c r="S1739" s="5">
        <f t="shared" si="449"/>
        <v>1</v>
      </c>
      <c r="T1739" s="5">
        <f t="shared" si="450"/>
        <v>1</v>
      </c>
      <c r="U1739" s="5">
        <f t="shared" si="451"/>
        <v>1</v>
      </c>
      <c r="V1739" s="5">
        <f t="shared" si="452"/>
        <v>1</v>
      </c>
      <c r="W1739" s="5">
        <f t="shared" si="453"/>
        <v>1</v>
      </c>
      <c r="X1739" s="5">
        <f t="shared" si="454"/>
        <v>1</v>
      </c>
      <c r="Y1739" s="5">
        <f t="shared" si="455"/>
        <v>1</v>
      </c>
      <c r="Z1739" s="5">
        <f t="shared" si="456"/>
        <v>1</v>
      </c>
      <c r="AA1739" s="5">
        <f t="shared" si="457"/>
        <v>1</v>
      </c>
      <c r="AB1739" s="5">
        <f t="shared" si="458"/>
        <v>1</v>
      </c>
      <c r="AC1739" s="5">
        <f t="shared" si="459"/>
        <v>1</v>
      </c>
      <c r="AD1739" s="5">
        <f t="shared" si="460"/>
        <v>1</v>
      </c>
    </row>
    <row r="1740" spans="15:30" x14ac:dyDescent="0.2">
      <c r="O1740" s="6">
        <f t="shared" si="445"/>
        <v>174.68999999999437</v>
      </c>
      <c r="P1740" s="6">
        <f t="shared" si="446"/>
        <v>174.69999999999436</v>
      </c>
      <c r="Q1740" s="5">
        <f t="shared" si="447"/>
        <v>1</v>
      </c>
      <c r="R1740" s="5">
        <f t="shared" si="448"/>
        <v>1</v>
      </c>
      <c r="S1740" s="5">
        <f t="shared" si="449"/>
        <v>1</v>
      </c>
      <c r="T1740" s="5">
        <f t="shared" si="450"/>
        <v>1</v>
      </c>
      <c r="U1740" s="5">
        <f t="shared" si="451"/>
        <v>1</v>
      </c>
      <c r="V1740" s="5">
        <f t="shared" si="452"/>
        <v>1</v>
      </c>
      <c r="W1740" s="5">
        <f t="shared" si="453"/>
        <v>1</v>
      </c>
      <c r="X1740" s="5">
        <f t="shared" si="454"/>
        <v>1</v>
      </c>
      <c r="Y1740" s="5">
        <f t="shared" si="455"/>
        <v>1</v>
      </c>
      <c r="Z1740" s="5">
        <f t="shared" si="456"/>
        <v>1</v>
      </c>
      <c r="AA1740" s="5">
        <f t="shared" si="457"/>
        <v>1</v>
      </c>
      <c r="AB1740" s="5">
        <f t="shared" si="458"/>
        <v>1</v>
      </c>
      <c r="AC1740" s="5">
        <f t="shared" si="459"/>
        <v>1</v>
      </c>
      <c r="AD1740" s="5">
        <f t="shared" si="460"/>
        <v>1</v>
      </c>
    </row>
    <row r="1741" spans="15:30" x14ac:dyDescent="0.2">
      <c r="O1741" s="6">
        <f t="shared" si="445"/>
        <v>174.78999999999436</v>
      </c>
      <c r="P1741" s="6">
        <f t="shared" si="446"/>
        <v>174.79999999999436</v>
      </c>
      <c r="Q1741" s="5">
        <f t="shared" si="447"/>
        <v>1</v>
      </c>
      <c r="R1741" s="5">
        <f t="shared" si="448"/>
        <v>1</v>
      </c>
      <c r="S1741" s="5">
        <f t="shared" si="449"/>
        <v>1</v>
      </c>
      <c r="T1741" s="5">
        <f t="shared" si="450"/>
        <v>1</v>
      </c>
      <c r="U1741" s="5">
        <f t="shared" si="451"/>
        <v>1</v>
      </c>
      <c r="V1741" s="5">
        <f t="shared" si="452"/>
        <v>1</v>
      </c>
      <c r="W1741" s="5">
        <f t="shared" si="453"/>
        <v>1</v>
      </c>
      <c r="X1741" s="5">
        <f t="shared" si="454"/>
        <v>1</v>
      </c>
      <c r="Y1741" s="5">
        <f t="shared" si="455"/>
        <v>1</v>
      </c>
      <c r="Z1741" s="5">
        <f t="shared" si="456"/>
        <v>1</v>
      </c>
      <c r="AA1741" s="5">
        <f t="shared" si="457"/>
        <v>1</v>
      </c>
      <c r="AB1741" s="5">
        <f t="shared" si="458"/>
        <v>1</v>
      </c>
      <c r="AC1741" s="5">
        <f t="shared" si="459"/>
        <v>1</v>
      </c>
      <c r="AD1741" s="5">
        <f t="shared" si="460"/>
        <v>1</v>
      </c>
    </row>
    <row r="1742" spans="15:30" x14ac:dyDescent="0.2">
      <c r="O1742" s="6">
        <f t="shared" si="445"/>
        <v>174.88999999999436</v>
      </c>
      <c r="P1742" s="6">
        <f t="shared" si="446"/>
        <v>174.89999999999435</v>
      </c>
      <c r="Q1742" s="5">
        <f t="shared" si="447"/>
        <v>1</v>
      </c>
      <c r="R1742" s="5">
        <f t="shared" si="448"/>
        <v>1</v>
      </c>
      <c r="S1742" s="5">
        <f t="shared" si="449"/>
        <v>1</v>
      </c>
      <c r="T1742" s="5">
        <f t="shared" si="450"/>
        <v>1</v>
      </c>
      <c r="U1742" s="5">
        <f t="shared" si="451"/>
        <v>1</v>
      </c>
      <c r="V1742" s="5">
        <f t="shared" si="452"/>
        <v>1</v>
      </c>
      <c r="W1742" s="5">
        <f t="shared" si="453"/>
        <v>1</v>
      </c>
      <c r="X1742" s="5">
        <f t="shared" si="454"/>
        <v>1</v>
      </c>
      <c r="Y1742" s="5">
        <f t="shared" si="455"/>
        <v>1</v>
      </c>
      <c r="Z1742" s="5">
        <f t="shared" si="456"/>
        <v>1</v>
      </c>
      <c r="AA1742" s="5">
        <f t="shared" si="457"/>
        <v>1</v>
      </c>
      <c r="AB1742" s="5">
        <f t="shared" si="458"/>
        <v>1</v>
      </c>
      <c r="AC1742" s="5">
        <f t="shared" si="459"/>
        <v>1</v>
      </c>
      <c r="AD1742" s="5">
        <f t="shared" si="460"/>
        <v>1</v>
      </c>
    </row>
    <row r="1743" spans="15:30" x14ac:dyDescent="0.2">
      <c r="O1743" s="6">
        <f t="shared" si="445"/>
        <v>174.98999999999435</v>
      </c>
      <c r="P1743" s="6">
        <f t="shared" si="446"/>
        <v>174.99999999999434</v>
      </c>
      <c r="Q1743" s="5">
        <f t="shared" si="447"/>
        <v>1</v>
      </c>
      <c r="R1743" s="5">
        <f t="shared" si="448"/>
        <v>1</v>
      </c>
      <c r="S1743" s="5">
        <f t="shared" si="449"/>
        <v>1</v>
      </c>
      <c r="T1743" s="5">
        <f t="shared" si="450"/>
        <v>1</v>
      </c>
      <c r="U1743" s="5">
        <f t="shared" si="451"/>
        <v>1</v>
      </c>
      <c r="V1743" s="5">
        <f t="shared" si="452"/>
        <v>1</v>
      </c>
      <c r="W1743" s="5">
        <f t="shared" si="453"/>
        <v>1</v>
      </c>
      <c r="X1743" s="5">
        <f t="shared" si="454"/>
        <v>1</v>
      </c>
      <c r="Y1743" s="5">
        <f t="shared" si="455"/>
        <v>1</v>
      </c>
      <c r="Z1743" s="5">
        <f t="shared" si="456"/>
        <v>1</v>
      </c>
      <c r="AA1743" s="5">
        <f t="shared" si="457"/>
        <v>1</v>
      </c>
      <c r="AB1743" s="5">
        <f t="shared" si="458"/>
        <v>1</v>
      </c>
      <c r="AC1743" s="5">
        <f t="shared" si="459"/>
        <v>1</v>
      </c>
      <c r="AD1743" s="5">
        <f t="shared" si="460"/>
        <v>1</v>
      </c>
    </row>
    <row r="1744" spans="15:30" x14ac:dyDescent="0.2">
      <c r="O1744" s="6">
        <f t="shared" si="445"/>
        <v>175.08999999999435</v>
      </c>
      <c r="P1744" s="6">
        <f t="shared" si="446"/>
        <v>175.09999999999434</v>
      </c>
      <c r="Q1744" s="5">
        <f t="shared" si="447"/>
        <v>1</v>
      </c>
      <c r="R1744" s="5">
        <f t="shared" si="448"/>
        <v>1</v>
      </c>
      <c r="S1744" s="5">
        <f t="shared" si="449"/>
        <v>1</v>
      </c>
      <c r="T1744" s="5">
        <f t="shared" si="450"/>
        <v>1</v>
      </c>
      <c r="U1744" s="5">
        <f t="shared" si="451"/>
        <v>1</v>
      </c>
      <c r="V1744" s="5">
        <f t="shared" si="452"/>
        <v>1</v>
      </c>
      <c r="W1744" s="5">
        <f t="shared" si="453"/>
        <v>1</v>
      </c>
      <c r="X1744" s="5">
        <f t="shared" si="454"/>
        <v>1</v>
      </c>
      <c r="Y1744" s="5">
        <f t="shared" si="455"/>
        <v>1</v>
      </c>
      <c r="Z1744" s="5">
        <f t="shared" si="456"/>
        <v>1</v>
      </c>
      <c r="AA1744" s="5">
        <f t="shared" si="457"/>
        <v>1</v>
      </c>
      <c r="AB1744" s="5">
        <f t="shared" si="458"/>
        <v>1</v>
      </c>
      <c r="AC1744" s="5">
        <f t="shared" si="459"/>
        <v>1</v>
      </c>
      <c r="AD1744" s="5">
        <f t="shared" si="460"/>
        <v>1</v>
      </c>
    </row>
    <row r="1745" spans="15:30" x14ac:dyDescent="0.2">
      <c r="O1745" s="6">
        <f t="shared" si="445"/>
        <v>175.18999999999434</v>
      </c>
      <c r="P1745" s="6">
        <f t="shared" si="446"/>
        <v>175.19999999999433</v>
      </c>
      <c r="Q1745" s="5">
        <f t="shared" si="447"/>
        <v>1</v>
      </c>
      <c r="R1745" s="5">
        <f t="shared" si="448"/>
        <v>1</v>
      </c>
      <c r="S1745" s="5">
        <f t="shared" si="449"/>
        <v>1</v>
      </c>
      <c r="T1745" s="5">
        <f t="shared" si="450"/>
        <v>1</v>
      </c>
      <c r="U1745" s="5">
        <f t="shared" si="451"/>
        <v>1</v>
      </c>
      <c r="V1745" s="5">
        <f t="shared" si="452"/>
        <v>1</v>
      </c>
      <c r="W1745" s="5">
        <f t="shared" si="453"/>
        <v>1</v>
      </c>
      <c r="X1745" s="5">
        <f t="shared" si="454"/>
        <v>1</v>
      </c>
      <c r="Y1745" s="5">
        <f t="shared" si="455"/>
        <v>1</v>
      </c>
      <c r="Z1745" s="5">
        <f t="shared" si="456"/>
        <v>1</v>
      </c>
      <c r="AA1745" s="5">
        <f t="shared" si="457"/>
        <v>1</v>
      </c>
      <c r="AB1745" s="5">
        <f t="shared" si="458"/>
        <v>1</v>
      </c>
      <c r="AC1745" s="5">
        <f t="shared" si="459"/>
        <v>1</v>
      </c>
      <c r="AD1745" s="5">
        <f t="shared" si="460"/>
        <v>1</v>
      </c>
    </row>
    <row r="1746" spans="15:30" x14ac:dyDescent="0.2">
      <c r="O1746" s="6">
        <f t="shared" si="445"/>
        <v>175.28999999999434</v>
      </c>
      <c r="P1746" s="6">
        <f t="shared" si="446"/>
        <v>175.29999999999433</v>
      </c>
      <c r="Q1746" s="5">
        <f t="shared" si="447"/>
        <v>1</v>
      </c>
      <c r="R1746" s="5">
        <f t="shared" si="448"/>
        <v>1</v>
      </c>
      <c r="S1746" s="5">
        <f t="shared" si="449"/>
        <v>1</v>
      </c>
      <c r="T1746" s="5">
        <f t="shared" si="450"/>
        <v>1</v>
      </c>
      <c r="U1746" s="5">
        <f t="shared" si="451"/>
        <v>1</v>
      </c>
      <c r="V1746" s="5">
        <f t="shared" si="452"/>
        <v>1</v>
      </c>
      <c r="W1746" s="5">
        <f t="shared" si="453"/>
        <v>1</v>
      </c>
      <c r="X1746" s="5">
        <f t="shared" si="454"/>
        <v>1</v>
      </c>
      <c r="Y1746" s="5">
        <f t="shared" si="455"/>
        <v>1</v>
      </c>
      <c r="Z1746" s="5">
        <f t="shared" si="456"/>
        <v>1</v>
      </c>
      <c r="AA1746" s="5">
        <f t="shared" si="457"/>
        <v>1</v>
      </c>
      <c r="AB1746" s="5">
        <f t="shared" si="458"/>
        <v>1</v>
      </c>
      <c r="AC1746" s="5">
        <f t="shared" si="459"/>
        <v>1</v>
      </c>
      <c r="AD1746" s="5">
        <f t="shared" si="460"/>
        <v>1</v>
      </c>
    </row>
    <row r="1747" spans="15:30" x14ac:dyDescent="0.2">
      <c r="O1747" s="6">
        <f t="shared" si="445"/>
        <v>175.38999999999433</v>
      </c>
      <c r="P1747" s="6">
        <f t="shared" si="446"/>
        <v>175.39999999999432</v>
      </c>
      <c r="Q1747" s="5">
        <f t="shared" si="447"/>
        <v>1</v>
      </c>
      <c r="R1747" s="5">
        <f t="shared" si="448"/>
        <v>1</v>
      </c>
      <c r="S1747" s="5">
        <f t="shared" si="449"/>
        <v>1</v>
      </c>
      <c r="T1747" s="5">
        <f t="shared" si="450"/>
        <v>1</v>
      </c>
      <c r="U1747" s="5">
        <f t="shared" si="451"/>
        <v>1</v>
      </c>
      <c r="V1747" s="5">
        <f t="shared" si="452"/>
        <v>1</v>
      </c>
      <c r="W1747" s="5">
        <f t="shared" si="453"/>
        <v>1</v>
      </c>
      <c r="X1747" s="5">
        <f t="shared" si="454"/>
        <v>1</v>
      </c>
      <c r="Y1747" s="5">
        <f t="shared" si="455"/>
        <v>1</v>
      </c>
      <c r="Z1747" s="5">
        <f t="shared" si="456"/>
        <v>1</v>
      </c>
      <c r="AA1747" s="5">
        <f t="shared" si="457"/>
        <v>1</v>
      </c>
      <c r="AB1747" s="5">
        <f t="shared" si="458"/>
        <v>1</v>
      </c>
      <c r="AC1747" s="5">
        <f t="shared" si="459"/>
        <v>1</v>
      </c>
      <c r="AD1747" s="5">
        <f t="shared" si="460"/>
        <v>1</v>
      </c>
    </row>
    <row r="1748" spans="15:30" x14ac:dyDescent="0.2">
      <c r="O1748" s="6">
        <f t="shared" si="445"/>
        <v>175.48999999999432</v>
      </c>
      <c r="P1748" s="6">
        <f t="shared" si="446"/>
        <v>175.49999999999432</v>
      </c>
      <c r="Q1748" s="5">
        <f t="shared" si="447"/>
        <v>1</v>
      </c>
      <c r="R1748" s="5">
        <f t="shared" si="448"/>
        <v>1</v>
      </c>
      <c r="S1748" s="5">
        <f t="shared" si="449"/>
        <v>1</v>
      </c>
      <c r="T1748" s="5">
        <f t="shared" si="450"/>
        <v>1</v>
      </c>
      <c r="U1748" s="5">
        <f t="shared" si="451"/>
        <v>1</v>
      </c>
      <c r="V1748" s="5">
        <f t="shared" si="452"/>
        <v>1</v>
      </c>
      <c r="W1748" s="5">
        <f t="shared" si="453"/>
        <v>1</v>
      </c>
      <c r="X1748" s="5">
        <f t="shared" si="454"/>
        <v>1</v>
      </c>
      <c r="Y1748" s="5">
        <f t="shared" si="455"/>
        <v>1</v>
      </c>
      <c r="Z1748" s="5">
        <f t="shared" si="456"/>
        <v>1</v>
      </c>
      <c r="AA1748" s="5">
        <f t="shared" si="457"/>
        <v>1</v>
      </c>
      <c r="AB1748" s="5">
        <f t="shared" si="458"/>
        <v>1</v>
      </c>
      <c r="AC1748" s="5">
        <f t="shared" si="459"/>
        <v>1</v>
      </c>
      <c r="AD1748" s="5">
        <f t="shared" si="460"/>
        <v>1</v>
      </c>
    </row>
    <row r="1749" spans="15:30" x14ac:dyDescent="0.2">
      <c r="O1749" s="6">
        <f t="shared" si="445"/>
        <v>175.58999999999432</v>
      </c>
      <c r="P1749" s="6">
        <f t="shared" si="446"/>
        <v>175.59999999999431</v>
      </c>
      <c r="Q1749" s="5">
        <f t="shared" si="447"/>
        <v>1</v>
      </c>
      <c r="R1749" s="5">
        <f t="shared" si="448"/>
        <v>1</v>
      </c>
      <c r="S1749" s="5">
        <f t="shared" si="449"/>
        <v>1</v>
      </c>
      <c r="T1749" s="5">
        <f t="shared" si="450"/>
        <v>1</v>
      </c>
      <c r="U1749" s="5">
        <f t="shared" si="451"/>
        <v>1</v>
      </c>
      <c r="V1749" s="5">
        <f t="shared" si="452"/>
        <v>1</v>
      </c>
      <c r="W1749" s="5">
        <f t="shared" si="453"/>
        <v>1</v>
      </c>
      <c r="X1749" s="5">
        <f t="shared" si="454"/>
        <v>1</v>
      </c>
      <c r="Y1749" s="5">
        <f t="shared" si="455"/>
        <v>1</v>
      </c>
      <c r="Z1749" s="5">
        <f t="shared" si="456"/>
        <v>1</v>
      </c>
      <c r="AA1749" s="5">
        <f t="shared" si="457"/>
        <v>1</v>
      </c>
      <c r="AB1749" s="5">
        <f t="shared" si="458"/>
        <v>1</v>
      </c>
      <c r="AC1749" s="5">
        <f t="shared" si="459"/>
        <v>1</v>
      </c>
      <c r="AD1749" s="5">
        <f t="shared" si="460"/>
        <v>1</v>
      </c>
    </row>
    <row r="1750" spans="15:30" x14ac:dyDescent="0.2">
      <c r="O1750" s="6">
        <f t="shared" si="445"/>
        <v>175.68999999999431</v>
      </c>
      <c r="P1750" s="6">
        <f t="shared" si="446"/>
        <v>175.6999999999943</v>
      </c>
      <c r="Q1750" s="5">
        <f t="shared" si="447"/>
        <v>1</v>
      </c>
      <c r="R1750" s="5">
        <f t="shared" si="448"/>
        <v>1</v>
      </c>
      <c r="S1750" s="5">
        <f t="shared" si="449"/>
        <v>1</v>
      </c>
      <c r="T1750" s="5">
        <f t="shared" si="450"/>
        <v>1</v>
      </c>
      <c r="U1750" s="5">
        <f t="shared" si="451"/>
        <v>1</v>
      </c>
      <c r="V1750" s="5">
        <f t="shared" si="452"/>
        <v>1</v>
      </c>
      <c r="W1750" s="5">
        <f t="shared" si="453"/>
        <v>1</v>
      </c>
      <c r="X1750" s="5">
        <f t="shared" si="454"/>
        <v>1</v>
      </c>
      <c r="Y1750" s="5">
        <f t="shared" si="455"/>
        <v>1</v>
      </c>
      <c r="Z1750" s="5">
        <f t="shared" si="456"/>
        <v>1</v>
      </c>
      <c r="AA1750" s="5">
        <f t="shared" si="457"/>
        <v>1</v>
      </c>
      <c r="AB1750" s="5">
        <f t="shared" si="458"/>
        <v>1</v>
      </c>
      <c r="AC1750" s="5">
        <f t="shared" si="459"/>
        <v>1</v>
      </c>
      <c r="AD1750" s="5">
        <f t="shared" si="460"/>
        <v>1</v>
      </c>
    </row>
    <row r="1751" spans="15:30" x14ac:dyDescent="0.2">
      <c r="O1751" s="6">
        <f t="shared" si="445"/>
        <v>175.78999999999431</v>
      </c>
      <c r="P1751" s="6">
        <f t="shared" si="446"/>
        <v>175.7999999999943</v>
      </c>
      <c r="Q1751" s="5">
        <f t="shared" si="447"/>
        <v>1</v>
      </c>
      <c r="R1751" s="5">
        <f t="shared" si="448"/>
        <v>1</v>
      </c>
      <c r="S1751" s="5">
        <f t="shared" si="449"/>
        <v>1</v>
      </c>
      <c r="T1751" s="5">
        <f t="shared" si="450"/>
        <v>1</v>
      </c>
      <c r="U1751" s="5">
        <f t="shared" si="451"/>
        <v>1</v>
      </c>
      <c r="V1751" s="5">
        <f t="shared" si="452"/>
        <v>1</v>
      </c>
      <c r="W1751" s="5">
        <f t="shared" si="453"/>
        <v>1</v>
      </c>
      <c r="X1751" s="5">
        <f t="shared" si="454"/>
        <v>1</v>
      </c>
      <c r="Y1751" s="5">
        <f t="shared" si="455"/>
        <v>1</v>
      </c>
      <c r="Z1751" s="5">
        <f t="shared" si="456"/>
        <v>1</v>
      </c>
      <c r="AA1751" s="5">
        <f t="shared" si="457"/>
        <v>1</v>
      </c>
      <c r="AB1751" s="5">
        <f t="shared" si="458"/>
        <v>1</v>
      </c>
      <c r="AC1751" s="5">
        <f t="shared" si="459"/>
        <v>1</v>
      </c>
      <c r="AD1751" s="5">
        <f t="shared" si="460"/>
        <v>1</v>
      </c>
    </row>
    <row r="1752" spans="15:30" x14ac:dyDescent="0.2">
      <c r="O1752" s="6">
        <f t="shared" si="445"/>
        <v>175.8899999999943</v>
      </c>
      <c r="P1752" s="6">
        <f t="shared" si="446"/>
        <v>175.89999999999429</v>
      </c>
      <c r="Q1752" s="5">
        <f t="shared" si="447"/>
        <v>1</v>
      </c>
      <c r="R1752" s="5">
        <f t="shared" si="448"/>
        <v>1</v>
      </c>
      <c r="S1752" s="5">
        <f t="shared" si="449"/>
        <v>1</v>
      </c>
      <c r="T1752" s="5">
        <f t="shared" si="450"/>
        <v>1</v>
      </c>
      <c r="U1752" s="5">
        <f t="shared" si="451"/>
        <v>1</v>
      </c>
      <c r="V1752" s="5">
        <f t="shared" si="452"/>
        <v>1</v>
      </c>
      <c r="W1752" s="5">
        <f t="shared" si="453"/>
        <v>1</v>
      </c>
      <c r="X1752" s="5">
        <f t="shared" si="454"/>
        <v>1</v>
      </c>
      <c r="Y1752" s="5">
        <f t="shared" si="455"/>
        <v>1</v>
      </c>
      <c r="Z1752" s="5">
        <f t="shared" si="456"/>
        <v>1</v>
      </c>
      <c r="AA1752" s="5">
        <f t="shared" si="457"/>
        <v>1</v>
      </c>
      <c r="AB1752" s="5">
        <f t="shared" si="458"/>
        <v>1</v>
      </c>
      <c r="AC1752" s="5">
        <f t="shared" si="459"/>
        <v>1</v>
      </c>
      <c r="AD1752" s="5">
        <f t="shared" si="460"/>
        <v>1</v>
      </c>
    </row>
    <row r="1753" spans="15:30" x14ac:dyDescent="0.2">
      <c r="O1753" s="6">
        <f t="shared" si="445"/>
        <v>175.9899999999943</v>
      </c>
      <c r="P1753" s="6">
        <f t="shared" si="446"/>
        <v>175.99999999999429</v>
      </c>
      <c r="Q1753" s="5">
        <f t="shared" si="447"/>
        <v>1</v>
      </c>
      <c r="R1753" s="5">
        <f t="shared" si="448"/>
        <v>1</v>
      </c>
      <c r="S1753" s="5">
        <f t="shared" si="449"/>
        <v>1</v>
      </c>
      <c r="T1753" s="5">
        <f t="shared" si="450"/>
        <v>1</v>
      </c>
      <c r="U1753" s="5">
        <f t="shared" si="451"/>
        <v>1</v>
      </c>
      <c r="V1753" s="5">
        <f t="shared" si="452"/>
        <v>1</v>
      </c>
      <c r="W1753" s="5">
        <f t="shared" si="453"/>
        <v>1</v>
      </c>
      <c r="X1753" s="5">
        <f t="shared" si="454"/>
        <v>1</v>
      </c>
      <c r="Y1753" s="5">
        <f t="shared" si="455"/>
        <v>1</v>
      </c>
      <c r="Z1753" s="5">
        <f t="shared" si="456"/>
        <v>1</v>
      </c>
      <c r="AA1753" s="5">
        <f t="shared" si="457"/>
        <v>1</v>
      </c>
      <c r="AB1753" s="5">
        <f t="shared" si="458"/>
        <v>1</v>
      </c>
      <c r="AC1753" s="5">
        <f t="shared" si="459"/>
        <v>1</v>
      </c>
      <c r="AD1753" s="5">
        <f t="shared" si="460"/>
        <v>1</v>
      </c>
    </row>
    <row r="1754" spans="15:30" x14ac:dyDescent="0.2">
      <c r="O1754" s="6">
        <f t="shared" si="445"/>
        <v>176.08999999999429</v>
      </c>
      <c r="P1754" s="6">
        <f t="shared" si="446"/>
        <v>176.09999999999428</v>
      </c>
      <c r="Q1754" s="5">
        <f t="shared" si="447"/>
        <v>1</v>
      </c>
      <c r="R1754" s="5">
        <f t="shared" si="448"/>
        <v>1</v>
      </c>
      <c r="S1754" s="5">
        <f t="shared" si="449"/>
        <v>1</v>
      </c>
      <c r="T1754" s="5">
        <f t="shared" si="450"/>
        <v>1</v>
      </c>
      <c r="U1754" s="5">
        <f t="shared" si="451"/>
        <v>1</v>
      </c>
      <c r="V1754" s="5">
        <f t="shared" si="452"/>
        <v>1</v>
      </c>
      <c r="W1754" s="5">
        <f t="shared" si="453"/>
        <v>1</v>
      </c>
      <c r="X1754" s="5">
        <f t="shared" si="454"/>
        <v>1</v>
      </c>
      <c r="Y1754" s="5">
        <f t="shared" si="455"/>
        <v>1</v>
      </c>
      <c r="Z1754" s="5">
        <f t="shared" si="456"/>
        <v>1</v>
      </c>
      <c r="AA1754" s="5">
        <f t="shared" si="457"/>
        <v>1</v>
      </c>
      <c r="AB1754" s="5">
        <f t="shared" si="458"/>
        <v>1</v>
      </c>
      <c r="AC1754" s="5">
        <f t="shared" si="459"/>
        <v>1</v>
      </c>
      <c r="AD1754" s="5">
        <f t="shared" si="460"/>
        <v>1</v>
      </c>
    </row>
    <row r="1755" spans="15:30" x14ac:dyDescent="0.2">
      <c r="O1755" s="6">
        <f t="shared" si="445"/>
        <v>176.18999999999428</v>
      </c>
      <c r="P1755" s="6">
        <f t="shared" si="446"/>
        <v>176.19999999999428</v>
      </c>
      <c r="Q1755" s="5">
        <f t="shared" si="447"/>
        <v>1</v>
      </c>
      <c r="R1755" s="5">
        <f t="shared" si="448"/>
        <v>1</v>
      </c>
      <c r="S1755" s="5">
        <f t="shared" si="449"/>
        <v>1</v>
      </c>
      <c r="T1755" s="5">
        <f t="shared" si="450"/>
        <v>1</v>
      </c>
      <c r="U1755" s="5">
        <f t="shared" si="451"/>
        <v>1</v>
      </c>
      <c r="V1755" s="5">
        <f t="shared" si="452"/>
        <v>1</v>
      </c>
      <c r="W1755" s="5">
        <f t="shared" si="453"/>
        <v>1</v>
      </c>
      <c r="X1755" s="5">
        <f t="shared" si="454"/>
        <v>1</v>
      </c>
      <c r="Y1755" s="5">
        <f t="shared" si="455"/>
        <v>1</v>
      </c>
      <c r="Z1755" s="5">
        <f t="shared" si="456"/>
        <v>1</v>
      </c>
      <c r="AA1755" s="5">
        <f t="shared" si="457"/>
        <v>1</v>
      </c>
      <c r="AB1755" s="5">
        <f t="shared" si="458"/>
        <v>1</v>
      </c>
      <c r="AC1755" s="5">
        <f t="shared" si="459"/>
        <v>1</v>
      </c>
      <c r="AD1755" s="5">
        <f t="shared" si="460"/>
        <v>1</v>
      </c>
    </row>
    <row r="1756" spans="15:30" x14ac:dyDescent="0.2">
      <c r="O1756" s="6">
        <f t="shared" si="445"/>
        <v>176.28999999999428</v>
      </c>
      <c r="P1756" s="6">
        <f t="shared" si="446"/>
        <v>176.29999999999427</v>
      </c>
      <c r="Q1756" s="5">
        <f t="shared" si="447"/>
        <v>1</v>
      </c>
      <c r="R1756" s="5">
        <f t="shared" si="448"/>
        <v>1</v>
      </c>
      <c r="S1756" s="5">
        <f t="shared" si="449"/>
        <v>1</v>
      </c>
      <c r="T1756" s="5">
        <f t="shared" si="450"/>
        <v>1</v>
      </c>
      <c r="U1756" s="5">
        <f t="shared" si="451"/>
        <v>1</v>
      </c>
      <c r="V1756" s="5">
        <f t="shared" si="452"/>
        <v>1</v>
      </c>
      <c r="W1756" s="5">
        <f t="shared" si="453"/>
        <v>1</v>
      </c>
      <c r="X1756" s="5">
        <f t="shared" si="454"/>
        <v>1</v>
      </c>
      <c r="Y1756" s="5">
        <f t="shared" si="455"/>
        <v>1</v>
      </c>
      <c r="Z1756" s="5">
        <f t="shared" si="456"/>
        <v>1</v>
      </c>
      <c r="AA1756" s="5">
        <f t="shared" si="457"/>
        <v>1</v>
      </c>
      <c r="AB1756" s="5">
        <f t="shared" si="458"/>
        <v>1</v>
      </c>
      <c r="AC1756" s="5">
        <f t="shared" si="459"/>
        <v>1</v>
      </c>
      <c r="AD1756" s="5">
        <f t="shared" si="460"/>
        <v>1</v>
      </c>
    </row>
    <row r="1757" spans="15:30" x14ac:dyDescent="0.2">
      <c r="O1757" s="6">
        <f t="shared" si="445"/>
        <v>176.38999999999427</v>
      </c>
      <c r="P1757" s="6">
        <f t="shared" si="446"/>
        <v>176.39999999999426</v>
      </c>
      <c r="Q1757" s="5">
        <f t="shared" si="447"/>
        <v>1</v>
      </c>
      <c r="R1757" s="5">
        <f t="shared" si="448"/>
        <v>1</v>
      </c>
      <c r="S1757" s="5">
        <f t="shared" si="449"/>
        <v>1</v>
      </c>
      <c r="T1757" s="5">
        <f t="shared" si="450"/>
        <v>1</v>
      </c>
      <c r="U1757" s="5">
        <f t="shared" si="451"/>
        <v>1</v>
      </c>
      <c r="V1757" s="5">
        <f t="shared" si="452"/>
        <v>1</v>
      </c>
      <c r="W1757" s="5">
        <f t="shared" si="453"/>
        <v>1</v>
      </c>
      <c r="X1757" s="5">
        <f t="shared" si="454"/>
        <v>1</v>
      </c>
      <c r="Y1757" s="5">
        <f t="shared" si="455"/>
        <v>1</v>
      </c>
      <c r="Z1757" s="5">
        <f t="shared" si="456"/>
        <v>1</v>
      </c>
      <c r="AA1757" s="5">
        <f t="shared" si="457"/>
        <v>1</v>
      </c>
      <c r="AB1757" s="5">
        <f t="shared" si="458"/>
        <v>1</v>
      </c>
      <c r="AC1757" s="5">
        <f t="shared" si="459"/>
        <v>1</v>
      </c>
      <c r="AD1757" s="5">
        <f t="shared" si="460"/>
        <v>1</v>
      </c>
    </row>
    <row r="1758" spans="15:30" x14ac:dyDescent="0.2">
      <c r="O1758" s="6">
        <f t="shared" si="445"/>
        <v>176.48999999999427</v>
      </c>
      <c r="P1758" s="6">
        <f t="shared" si="446"/>
        <v>176.49999999999426</v>
      </c>
      <c r="Q1758" s="5">
        <f t="shared" si="447"/>
        <v>1</v>
      </c>
      <c r="R1758" s="5">
        <f t="shared" si="448"/>
        <v>1</v>
      </c>
      <c r="S1758" s="5">
        <f t="shared" si="449"/>
        <v>1</v>
      </c>
      <c r="T1758" s="5">
        <f t="shared" si="450"/>
        <v>1</v>
      </c>
      <c r="U1758" s="5">
        <f t="shared" si="451"/>
        <v>1</v>
      </c>
      <c r="V1758" s="5">
        <f t="shared" si="452"/>
        <v>1</v>
      </c>
      <c r="W1758" s="5">
        <f t="shared" si="453"/>
        <v>1</v>
      </c>
      <c r="X1758" s="5">
        <f t="shared" si="454"/>
        <v>1</v>
      </c>
      <c r="Y1758" s="5">
        <f t="shared" si="455"/>
        <v>1</v>
      </c>
      <c r="Z1758" s="5">
        <f t="shared" si="456"/>
        <v>1</v>
      </c>
      <c r="AA1758" s="5">
        <f t="shared" si="457"/>
        <v>1</v>
      </c>
      <c r="AB1758" s="5">
        <f t="shared" si="458"/>
        <v>1</v>
      </c>
      <c r="AC1758" s="5">
        <f t="shared" si="459"/>
        <v>1</v>
      </c>
      <c r="AD1758" s="5">
        <f t="shared" si="460"/>
        <v>1</v>
      </c>
    </row>
    <row r="1759" spans="15:30" x14ac:dyDescent="0.2">
      <c r="O1759" s="6">
        <f t="shared" si="445"/>
        <v>176.58999999999426</v>
      </c>
      <c r="P1759" s="6">
        <f t="shared" si="446"/>
        <v>176.59999999999425</v>
      </c>
      <c r="Q1759" s="5">
        <f t="shared" si="447"/>
        <v>1</v>
      </c>
      <c r="R1759" s="5">
        <f t="shared" si="448"/>
        <v>1</v>
      </c>
      <c r="S1759" s="5">
        <f t="shared" si="449"/>
        <v>1</v>
      </c>
      <c r="T1759" s="5">
        <f t="shared" si="450"/>
        <v>1</v>
      </c>
      <c r="U1759" s="5">
        <f t="shared" si="451"/>
        <v>1</v>
      </c>
      <c r="V1759" s="5">
        <f t="shared" si="452"/>
        <v>1</v>
      </c>
      <c r="W1759" s="5">
        <f t="shared" si="453"/>
        <v>1</v>
      </c>
      <c r="X1759" s="5">
        <f t="shared" si="454"/>
        <v>1</v>
      </c>
      <c r="Y1759" s="5">
        <f t="shared" si="455"/>
        <v>1</v>
      </c>
      <c r="Z1759" s="5">
        <f t="shared" si="456"/>
        <v>1</v>
      </c>
      <c r="AA1759" s="5">
        <f t="shared" si="457"/>
        <v>1</v>
      </c>
      <c r="AB1759" s="5">
        <f t="shared" si="458"/>
        <v>1</v>
      </c>
      <c r="AC1759" s="5">
        <f t="shared" si="459"/>
        <v>1</v>
      </c>
      <c r="AD1759" s="5">
        <f t="shared" si="460"/>
        <v>1</v>
      </c>
    </row>
    <row r="1760" spans="15:30" x14ac:dyDescent="0.2">
      <c r="O1760" s="6">
        <f t="shared" si="445"/>
        <v>176.68999999999426</v>
      </c>
      <c r="P1760" s="6">
        <f t="shared" si="446"/>
        <v>176.69999999999425</v>
      </c>
      <c r="Q1760" s="5">
        <f t="shared" si="447"/>
        <v>1</v>
      </c>
      <c r="R1760" s="5">
        <f t="shared" si="448"/>
        <v>1</v>
      </c>
      <c r="S1760" s="5">
        <f t="shared" si="449"/>
        <v>1</v>
      </c>
      <c r="T1760" s="5">
        <f t="shared" si="450"/>
        <v>1</v>
      </c>
      <c r="U1760" s="5">
        <f t="shared" si="451"/>
        <v>1</v>
      </c>
      <c r="V1760" s="5">
        <f t="shared" si="452"/>
        <v>1</v>
      </c>
      <c r="W1760" s="5">
        <f t="shared" si="453"/>
        <v>1</v>
      </c>
      <c r="X1760" s="5">
        <f t="shared" si="454"/>
        <v>1</v>
      </c>
      <c r="Y1760" s="5">
        <f t="shared" si="455"/>
        <v>1</v>
      </c>
      <c r="Z1760" s="5">
        <f t="shared" si="456"/>
        <v>1</v>
      </c>
      <c r="AA1760" s="5">
        <f t="shared" si="457"/>
        <v>1</v>
      </c>
      <c r="AB1760" s="5">
        <f t="shared" si="458"/>
        <v>1</v>
      </c>
      <c r="AC1760" s="5">
        <f t="shared" si="459"/>
        <v>1</v>
      </c>
      <c r="AD1760" s="5">
        <f t="shared" si="460"/>
        <v>1</v>
      </c>
    </row>
    <row r="1761" spans="15:30" x14ac:dyDescent="0.2">
      <c r="O1761" s="6">
        <f t="shared" si="445"/>
        <v>176.78999999999425</v>
      </c>
      <c r="P1761" s="6">
        <f t="shared" si="446"/>
        <v>176.79999999999424</v>
      </c>
      <c r="Q1761" s="5">
        <f t="shared" si="447"/>
        <v>1</v>
      </c>
      <c r="R1761" s="5">
        <f t="shared" si="448"/>
        <v>1</v>
      </c>
      <c r="S1761" s="5">
        <f t="shared" si="449"/>
        <v>1</v>
      </c>
      <c r="T1761" s="5">
        <f t="shared" si="450"/>
        <v>1</v>
      </c>
      <c r="U1761" s="5">
        <f t="shared" si="451"/>
        <v>1</v>
      </c>
      <c r="V1761" s="5">
        <f t="shared" si="452"/>
        <v>1</v>
      </c>
      <c r="W1761" s="5">
        <f t="shared" si="453"/>
        <v>1</v>
      </c>
      <c r="X1761" s="5">
        <f t="shared" si="454"/>
        <v>1</v>
      </c>
      <c r="Y1761" s="5">
        <f t="shared" si="455"/>
        <v>1</v>
      </c>
      <c r="Z1761" s="5">
        <f t="shared" si="456"/>
        <v>1</v>
      </c>
      <c r="AA1761" s="5">
        <f t="shared" si="457"/>
        <v>1</v>
      </c>
      <c r="AB1761" s="5">
        <f t="shared" si="458"/>
        <v>1</v>
      </c>
      <c r="AC1761" s="5">
        <f t="shared" si="459"/>
        <v>1</v>
      </c>
      <c r="AD1761" s="5">
        <f t="shared" si="460"/>
        <v>1</v>
      </c>
    </row>
    <row r="1762" spans="15:30" x14ac:dyDescent="0.2">
      <c r="O1762" s="6">
        <f t="shared" si="445"/>
        <v>176.88999999999425</v>
      </c>
      <c r="P1762" s="6">
        <f t="shared" si="446"/>
        <v>176.89999999999424</v>
      </c>
      <c r="Q1762" s="5">
        <f t="shared" si="447"/>
        <v>1</v>
      </c>
      <c r="R1762" s="5">
        <f t="shared" si="448"/>
        <v>1</v>
      </c>
      <c r="S1762" s="5">
        <f t="shared" si="449"/>
        <v>1</v>
      </c>
      <c r="T1762" s="5">
        <f t="shared" si="450"/>
        <v>1</v>
      </c>
      <c r="U1762" s="5">
        <f t="shared" si="451"/>
        <v>1</v>
      </c>
      <c r="V1762" s="5">
        <f t="shared" si="452"/>
        <v>1</v>
      </c>
      <c r="W1762" s="5">
        <f t="shared" si="453"/>
        <v>1</v>
      </c>
      <c r="X1762" s="5">
        <f t="shared" si="454"/>
        <v>1</v>
      </c>
      <c r="Y1762" s="5">
        <f t="shared" si="455"/>
        <v>1</v>
      </c>
      <c r="Z1762" s="5">
        <f t="shared" si="456"/>
        <v>1</v>
      </c>
      <c r="AA1762" s="5">
        <f t="shared" si="457"/>
        <v>1</v>
      </c>
      <c r="AB1762" s="5">
        <f t="shared" si="458"/>
        <v>1</v>
      </c>
      <c r="AC1762" s="5">
        <f t="shared" si="459"/>
        <v>1</v>
      </c>
      <c r="AD1762" s="5">
        <f t="shared" si="460"/>
        <v>1</v>
      </c>
    </row>
    <row r="1763" spans="15:30" x14ac:dyDescent="0.2">
      <c r="O1763" s="6">
        <f t="shared" si="445"/>
        <v>176.98999999999424</v>
      </c>
      <c r="P1763" s="6">
        <f t="shared" si="446"/>
        <v>176.99999999999423</v>
      </c>
      <c r="Q1763" s="5">
        <f t="shared" si="447"/>
        <v>1</v>
      </c>
      <c r="R1763" s="5">
        <f t="shared" si="448"/>
        <v>1</v>
      </c>
      <c r="S1763" s="5">
        <f t="shared" si="449"/>
        <v>1</v>
      </c>
      <c r="T1763" s="5">
        <f t="shared" si="450"/>
        <v>1</v>
      </c>
      <c r="U1763" s="5">
        <f t="shared" si="451"/>
        <v>1</v>
      </c>
      <c r="V1763" s="5">
        <f t="shared" si="452"/>
        <v>1</v>
      </c>
      <c r="W1763" s="5">
        <f t="shared" si="453"/>
        <v>1</v>
      </c>
      <c r="X1763" s="5">
        <f t="shared" si="454"/>
        <v>1</v>
      </c>
      <c r="Y1763" s="5">
        <f t="shared" si="455"/>
        <v>1</v>
      </c>
      <c r="Z1763" s="5">
        <f t="shared" si="456"/>
        <v>1</v>
      </c>
      <c r="AA1763" s="5">
        <f t="shared" si="457"/>
        <v>1</v>
      </c>
      <c r="AB1763" s="5">
        <f t="shared" si="458"/>
        <v>1</v>
      </c>
      <c r="AC1763" s="5">
        <f t="shared" si="459"/>
        <v>1</v>
      </c>
      <c r="AD1763" s="5">
        <f t="shared" si="460"/>
        <v>1</v>
      </c>
    </row>
    <row r="1764" spans="15:30" x14ac:dyDescent="0.2">
      <c r="O1764" s="6">
        <f t="shared" si="445"/>
        <v>177.08999999999423</v>
      </c>
      <c r="P1764" s="6">
        <f t="shared" si="446"/>
        <v>177.09999999999422</v>
      </c>
      <c r="Q1764" s="5">
        <f t="shared" si="447"/>
        <v>1</v>
      </c>
      <c r="R1764" s="5">
        <f t="shared" si="448"/>
        <v>1</v>
      </c>
      <c r="S1764" s="5">
        <f t="shared" si="449"/>
        <v>1</v>
      </c>
      <c r="T1764" s="5">
        <f t="shared" si="450"/>
        <v>1</v>
      </c>
      <c r="U1764" s="5">
        <f t="shared" si="451"/>
        <v>1</v>
      </c>
      <c r="V1764" s="5">
        <f t="shared" si="452"/>
        <v>1</v>
      </c>
      <c r="W1764" s="5">
        <f t="shared" si="453"/>
        <v>1</v>
      </c>
      <c r="X1764" s="5">
        <f t="shared" si="454"/>
        <v>1</v>
      </c>
      <c r="Y1764" s="5">
        <f t="shared" si="455"/>
        <v>1</v>
      </c>
      <c r="Z1764" s="5">
        <f t="shared" si="456"/>
        <v>1</v>
      </c>
      <c r="AA1764" s="5">
        <f t="shared" si="457"/>
        <v>1</v>
      </c>
      <c r="AB1764" s="5">
        <f t="shared" si="458"/>
        <v>1</v>
      </c>
      <c r="AC1764" s="5">
        <f t="shared" si="459"/>
        <v>1</v>
      </c>
      <c r="AD1764" s="5">
        <f t="shared" si="460"/>
        <v>1</v>
      </c>
    </row>
    <row r="1765" spans="15:30" x14ac:dyDescent="0.2">
      <c r="O1765" s="6">
        <f t="shared" si="445"/>
        <v>177.18999999999423</v>
      </c>
      <c r="P1765" s="6">
        <f t="shared" si="446"/>
        <v>177.19999999999422</v>
      </c>
      <c r="Q1765" s="5">
        <f t="shared" si="447"/>
        <v>1</v>
      </c>
      <c r="R1765" s="5">
        <f t="shared" si="448"/>
        <v>1</v>
      </c>
      <c r="S1765" s="5">
        <f t="shared" si="449"/>
        <v>1</v>
      </c>
      <c r="T1765" s="5">
        <f t="shared" si="450"/>
        <v>1</v>
      </c>
      <c r="U1765" s="5">
        <f t="shared" si="451"/>
        <v>1</v>
      </c>
      <c r="V1765" s="5">
        <f t="shared" si="452"/>
        <v>1</v>
      </c>
      <c r="W1765" s="5">
        <f t="shared" si="453"/>
        <v>1</v>
      </c>
      <c r="X1765" s="5">
        <f t="shared" si="454"/>
        <v>1</v>
      </c>
      <c r="Y1765" s="5">
        <f t="shared" si="455"/>
        <v>1</v>
      </c>
      <c r="Z1765" s="5">
        <f t="shared" si="456"/>
        <v>1</v>
      </c>
      <c r="AA1765" s="5">
        <f t="shared" si="457"/>
        <v>1</v>
      </c>
      <c r="AB1765" s="5">
        <f t="shared" si="458"/>
        <v>1</v>
      </c>
      <c r="AC1765" s="5">
        <f t="shared" si="459"/>
        <v>1</v>
      </c>
      <c r="AD1765" s="5">
        <f t="shared" si="460"/>
        <v>1</v>
      </c>
    </row>
    <row r="1766" spans="15:30" x14ac:dyDescent="0.2">
      <c r="O1766" s="6">
        <f t="shared" si="445"/>
        <v>177.28999999999422</v>
      </c>
      <c r="P1766" s="6">
        <f t="shared" si="446"/>
        <v>177.29999999999421</v>
      </c>
      <c r="Q1766" s="5">
        <f t="shared" si="447"/>
        <v>1</v>
      </c>
      <c r="R1766" s="5">
        <f t="shared" si="448"/>
        <v>1</v>
      </c>
      <c r="S1766" s="5">
        <f t="shared" si="449"/>
        <v>1</v>
      </c>
      <c r="T1766" s="5">
        <f t="shared" si="450"/>
        <v>1</v>
      </c>
      <c r="U1766" s="5">
        <f t="shared" si="451"/>
        <v>1</v>
      </c>
      <c r="V1766" s="5">
        <f t="shared" si="452"/>
        <v>1</v>
      </c>
      <c r="W1766" s="5">
        <f t="shared" si="453"/>
        <v>1</v>
      </c>
      <c r="X1766" s="5">
        <f t="shared" si="454"/>
        <v>1</v>
      </c>
      <c r="Y1766" s="5">
        <f t="shared" si="455"/>
        <v>1</v>
      </c>
      <c r="Z1766" s="5">
        <f t="shared" si="456"/>
        <v>1</v>
      </c>
      <c r="AA1766" s="5">
        <f t="shared" si="457"/>
        <v>1</v>
      </c>
      <c r="AB1766" s="5">
        <f t="shared" si="458"/>
        <v>1</v>
      </c>
      <c r="AC1766" s="5">
        <f t="shared" si="459"/>
        <v>1</v>
      </c>
      <c r="AD1766" s="5">
        <f t="shared" si="460"/>
        <v>1</v>
      </c>
    </row>
    <row r="1767" spans="15:30" x14ac:dyDescent="0.2">
      <c r="O1767" s="6">
        <f t="shared" si="445"/>
        <v>177.38999999999422</v>
      </c>
      <c r="P1767" s="6">
        <f t="shared" si="446"/>
        <v>177.39999999999421</v>
      </c>
      <c r="Q1767" s="5">
        <f t="shared" si="447"/>
        <v>1</v>
      </c>
      <c r="R1767" s="5">
        <f t="shared" si="448"/>
        <v>1</v>
      </c>
      <c r="S1767" s="5">
        <f t="shared" si="449"/>
        <v>1</v>
      </c>
      <c r="T1767" s="5">
        <f t="shared" si="450"/>
        <v>1</v>
      </c>
      <c r="U1767" s="5">
        <f t="shared" si="451"/>
        <v>1</v>
      </c>
      <c r="V1767" s="5">
        <f t="shared" si="452"/>
        <v>1</v>
      </c>
      <c r="W1767" s="5">
        <f t="shared" si="453"/>
        <v>1</v>
      </c>
      <c r="X1767" s="5">
        <f t="shared" si="454"/>
        <v>1</v>
      </c>
      <c r="Y1767" s="5">
        <f t="shared" si="455"/>
        <v>1</v>
      </c>
      <c r="Z1767" s="5">
        <f t="shared" si="456"/>
        <v>1</v>
      </c>
      <c r="AA1767" s="5">
        <f t="shared" si="457"/>
        <v>1</v>
      </c>
      <c r="AB1767" s="5">
        <f t="shared" si="458"/>
        <v>1</v>
      </c>
      <c r="AC1767" s="5">
        <f t="shared" si="459"/>
        <v>1</v>
      </c>
      <c r="AD1767" s="5">
        <f t="shared" si="460"/>
        <v>1</v>
      </c>
    </row>
    <row r="1768" spans="15:30" x14ac:dyDescent="0.2">
      <c r="O1768" s="6">
        <f t="shared" si="445"/>
        <v>177.48999999999421</v>
      </c>
      <c r="P1768" s="6">
        <f t="shared" si="446"/>
        <v>177.4999999999942</v>
      </c>
      <c r="Q1768" s="5">
        <f t="shared" si="447"/>
        <v>1</v>
      </c>
      <c r="R1768" s="5">
        <f t="shared" si="448"/>
        <v>1</v>
      </c>
      <c r="S1768" s="5">
        <f t="shared" si="449"/>
        <v>1</v>
      </c>
      <c r="T1768" s="5">
        <f t="shared" si="450"/>
        <v>1</v>
      </c>
      <c r="U1768" s="5">
        <f t="shared" si="451"/>
        <v>1</v>
      </c>
      <c r="V1768" s="5">
        <f t="shared" si="452"/>
        <v>1</v>
      </c>
      <c r="W1768" s="5">
        <f t="shared" si="453"/>
        <v>1</v>
      </c>
      <c r="X1768" s="5">
        <f t="shared" si="454"/>
        <v>1</v>
      </c>
      <c r="Y1768" s="5">
        <f t="shared" si="455"/>
        <v>1</v>
      </c>
      <c r="Z1768" s="5">
        <f t="shared" si="456"/>
        <v>1</v>
      </c>
      <c r="AA1768" s="5">
        <f t="shared" si="457"/>
        <v>1</v>
      </c>
      <c r="AB1768" s="5">
        <f t="shared" si="458"/>
        <v>1</v>
      </c>
      <c r="AC1768" s="5">
        <f t="shared" si="459"/>
        <v>1</v>
      </c>
      <c r="AD1768" s="5">
        <f t="shared" si="460"/>
        <v>1</v>
      </c>
    </row>
    <row r="1769" spans="15:30" x14ac:dyDescent="0.2">
      <c r="O1769" s="6">
        <f t="shared" si="445"/>
        <v>177.58999999999421</v>
      </c>
      <c r="P1769" s="6">
        <f t="shared" si="446"/>
        <v>177.5999999999942</v>
      </c>
      <c r="Q1769" s="5">
        <f t="shared" si="447"/>
        <v>1</v>
      </c>
      <c r="R1769" s="5">
        <f t="shared" si="448"/>
        <v>1</v>
      </c>
      <c r="S1769" s="5">
        <f t="shared" si="449"/>
        <v>1</v>
      </c>
      <c r="T1769" s="5">
        <f t="shared" si="450"/>
        <v>1</v>
      </c>
      <c r="U1769" s="5">
        <f t="shared" si="451"/>
        <v>1</v>
      </c>
      <c r="V1769" s="5">
        <f t="shared" si="452"/>
        <v>1</v>
      </c>
      <c r="W1769" s="5">
        <f t="shared" si="453"/>
        <v>1</v>
      </c>
      <c r="X1769" s="5">
        <f t="shared" si="454"/>
        <v>1</v>
      </c>
      <c r="Y1769" s="5">
        <f t="shared" si="455"/>
        <v>1</v>
      </c>
      <c r="Z1769" s="5">
        <f t="shared" si="456"/>
        <v>1</v>
      </c>
      <c r="AA1769" s="5">
        <f t="shared" si="457"/>
        <v>1</v>
      </c>
      <c r="AB1769" s="5">
        <f t="shared" si="458"/>
        <v>1</v>
      </c>
      <c r="AC1769" s="5">
        <f t="shared" si="459"/>
        <v>1</v>
      </c>
      <c r="AD1769" s="5">
        <f t="shared" si="460"/>
        <v>1</v>
      </c>
    </row>
    <row r="1770" spans="15:30" x14ac:dyDescent="0.2">
      <c r="O1770" s="6">
        <f t="shared" si="445"/>
        <v>177.6899999999942</v>
      </c>
      <c r="P1770" s="6">
        <f t="shared" si="446"/>
        <v>177.69999999999419</v>
      </c>
      <c r="Q1770" s="5">
        <f t="shared" si="447"/>
        <v>1</v>
      </c>
      <c r="R1770" s="5">
        <f t="shared" si="448"/>
        <v>1</v>
      </c>
      <c r="S1770" s="5">
        <f t="shared" si="449"/>
        <v>1</v>
      </c>
      <c r="T1770" s="5">
        <f t="shared" si="450"/>
        <v>1</v>
      </c>
      <c r="U1770" s="5">
        <f t="shared" si="451"/>
        <v>1</v>
      </c>
      <c r="V1770" s="5">
        <f t="shared" si="452"/>
        <v>1</v>
      </c>
      <c r="W1770" s="5">
        <f t="shared" si="453"/>
        <v>1</v>
      </c>
      <c r="X1770" s="5">
        <f t="shared" si="454"/>
        <v>1</v>
      </c>
      <c r="Y1770" s="5">
        <f t="shared" si="455"/>
        <v>1</v>
      </c>
      <c r="Z1770" s="5">
        <f t="shared" si="456"/>
        <v>1</v>
      </c>
      <c r="AA1770" s="5">
        <f t="shared" si="457"/>
        <v>1</v>
      </c>
      <c r="AB1770" s="5">
        <f t="shared" si="458"/>
        <v>1</v>
      </c>
      <c r="AC1770" s="5">
        <f t="shared" si="459"/>
        <v>1</v>
      </c>
      <c r="AD1770" s="5">
        <f t="shared" si="460"/>
        <v>1</v>
      </c>
    </row>
    <row r="1771" spans="15:30" x14ac:dyDescent="0.2">
      <c r="O1771" s="6">
        <f t="shared" si="445"/>
        <v>177.78999999999419</v>
      </c>
      <c r="P1771" s="6">
        <f t="shared" si="446"/>
        <v>177.79999999999418</v>
      </c>
      <c r="Q1771" s="5">
        <f t="shared" si="447"/>
        <v>1</v>
      </c>
      <c r="R1771" s="5">
        <f t="shared" si="448"/>
        <v>1</v>
      </c>
      <c r="S1771" s="5">
        <f t="shared" si="449"/>
        <v>1</v>
      </c>
      <c r="T1771" s="5">
        <f t="shared" si="450"/>
        <v>1</v>
      </c>
      <c r="U1771" s="5">
        <f t="shared" si="451"/>
        <v>1</v>
      </c>
      <c r="V1771" s="5">
        <f t="shared" si="452"/>
        <v>1</v>
      </c>
      <c r="W1771" s="5">
        <f t="shared" si="453"/>
        <v>1</v>
      </c>
      <c r="X1771" s="5">
        <f t="shared" si="454"/>
        <v>1</v>
      </c>
      <c r="Y1771" s="5">
        <f t="shared" si="455"/>
        <v>1</v>
      </c>
      <c r="Z1771" s="5">
        <f t="shared" si="456"/>
        <v>1</v>
      </c>
      <c r="AA1771" s="5">
        <f t="shared" si="457"/>
        <v>1</v>
      </c>
      <c r="AB1771" s="5">
        <f t="shared" si="458"/>
        <v>1</v>
      </c>
      <c r="AC1771" s="5">
        <f t="shared" si="459"/>
        <v>1</v>
      </c>
      <c r="AD1771" s="5">
        <f t="shared" si="460"/>
        <v>1</v>
      </c>
    </row>
    <row r="1772" spans="15:30" x14ac:dyDescent="0.2">
      <c r="O1772" s="6">
        <f t="shared" si="445"/>
        <v>177.88999999999419</v>
      </c>
      <c r="P1772" s="6">
        <f t="shared" si="446"/>
        <v>177.89999999999418</v>
      </c>
      <c r="Q1772" s="5">
        <f t="shared" si="447"/>
        <v>1</v>
      </c>
      <c r="R1772" s="5">
        <f t="shared" si="448"/>
        <v>1</v>
      </c>
      <c r="S1772" s="5">
        <f t="shared" si="449"/>
        <v>1</v>
      </c>
      <c r="T1772" s="5">
        <f t="shared" si="450"/>
        <v>1</v>
      </c>
      <c r="U1772" s="5">
        <f t="shared" si="451"/>
        <v>1</v>
      </c>
      <c r="V1772" s="5">
        <f t="shared" si="452"/>
        <v>1</v>
      </c>
      <c r="W1772" s="5">
        <f t="shared" si="453"/>
        <v>1</v>
      </c>
      <c r="X1772" s="5">
        <f t="shared" si="454"/>
        <v>1</v>
      </c>
      <c r="Y1772" s="5">
        <f t="shared" si="455"/>
        <v>1</v>
      </c>
      <c r="Z1772" s="5">
        <f t="shared" si="456"/>
        <v>1</v>
      </c>
      <c r="AA1772" s="5">
        <f t="shared" si="457"/>
        <v>1</v>
      </c>
      <c r="AB1772" s="5">
        <f t="shared" si="458"/>
        <v>1</v>
      </c>
      <c r="AC1772" s="5">
        <f t="shared" si="459"/>
        <v>1</v>
      </c>
      <c r="AD1772" s="5">
        <f t="shared" si="460"/>
        <v>1</v>
      </c>
    </row>
    <row r="1773" spans="15:30" x14ac:dyDescent="0.2">
      <c r="O1773" s="6">
        <f t="shared" si="445"/>
        <v>177.98999999999418</v>
      </c>
      <c r="P1773" s="6">
        <f t="shared" si="446"/>
        <v>177.99999999999417</v>
      </c>
      <c r="Q1773" s="5">
        <f t="shared" si="447"/>
        <v>1</v>
      </c>
      <c r="R1773" s="5">
        <f t="shared" si="448"/>
        <v>1</v>
      </c>
      <c r="S1773" s="5">
        <f t="shared" si="449"/>
        <v>1</v>
      </c>
      <c r="T1773" s="5">
        <f t="shared" si="450"/>
        <v>1</v>
      </c>
      <c r="U1773" s="5">
        <f t="shared" si="451"/>
        <v>1</v>
      </c>
      <c r="V1773" s="5">
        <f t="shared" si="452"/>
        <v>1</v>
      </c>
      <c r="W1773" s="5">
        <f t="shared" si="453"/>
        <v>1</v>
      </c>
      <c r="X1773" s="5">
        <f t="shared" si="454"/>
        <v>1</v>
      </c>
      <c r="Y1773" s="5">
        <f t="shared" si="455"/>
        <v>1</v>
      </c>
      <c r="Z1773" s="5">
        <f t="shared" si="456"/>
        <v>1</v>
      </c>
      <c r="AA1773" s="5">
        <f t="shared" si="457"/>
        <v>1</v>
      </c>
      <c r="AB1773" s="5">
        <f t="shared" si="458"/>
        <v>1</v>
      </c>
      <c r="AC1773" s="5">
        <f t="shared" si="459"/>
        <v>1</v>
      </c>
      <c r="AD1773" s="5">
        <f t="shared" si="460"/>
        <v>1</v>
      </c>
    </row>
    <row r="1774" spans="15:30" x14ac:dyDescent="0.2">
      <c r="O1774" s="6">
        <f t="shared" si="445"/>
        <v>178.08999999999418</v>
      </c>
      <c r="P1774" s="6">
        <f t="shared" si="446"/>
        <v>178.09999999999417</v>
      </c>
      <c r="Q1774" s="5">
        <f t="shared" si="447"/>
        <v>1</v>
      </c>
      <c r="R1774" s="5">
        <f t="shared" si="448"/>
        <v>1</v>
      </c>
      <c r="S1774" s="5">
        <f t="shared" si="449"/>
        <v>1</v>
      </c>
      <c r="T1774" s="5">
        <f t="shared" si="450"/>
        <v>1</v>
      </c>
      <c r="U1774" s="5">
        <f t="shared" si="451"/>
        <v>1</v>
      </c>
      <c r="V1774" s="5">
        <f t="shared" si="452"/>
        <v>1</v>
      </c>
      <c r="W1774" s="5">
        <f t="shared" si="453"/>
        <v>1</v>
      </c>
      <c r="X1774" s="5">
        <f t="shared" si="454"/>
        <v>1</v>
      </c>
      <c r="Y1774" s="5">
        <f t="shared" si="455"/>
        <v>1</v>
      </c>
      <c r="Z1774" s="5">
        <f t="shared" si="456"/>
        <v>1</v>
      </c>
      <c r="AA1774" s="5">
        <f t="shared" si="457"/>
        <v>1</v>
      </c>
      <c r="AB1774" s="5">
        <f t="shared" si="458"/>
        <v>1</v>
      </c>
      <c r="AC1774" s="5">
        <f t="shared" si="459"/>
        <v>1</v>
      </c>
      <c r="AD1774" s="5">
        <f t="shared" si="460"/>
        <v>1</v>
      </c>
    </row>
    <row r="1775" spans="15:30" x14ac:dyDescent="0.2">
      <c r="O1775" s="6">
        <f t="shared" si="445"/>
        <v>178.18999999999417</v>
      </c>
      <c r="P1775" s="6">
        <f t="shared" si="446"/>
        <v>178.19999999999416</v>
      </c>
      <c r="Q1775" s="5">
        <f t="shared" si="447"/>
        <v>1</v>
      </c>
      <c r="R1775" s="5">
        <f t="shared" si="448"/>
        <v>1</v>
      </c>
      <c r="S1775" s="5">
        <f t="shared" si="449"/>
        <v>1</v>
      </c>
      <c r="T1775" s="5">
        <f t="shared" si="450"/>
        <v>1</v>
      </c>
      <c r="U1775" s="5">
        <f t="shared" si="451"/>
        <v>1</v>
      </c>
      <c r="V1775" s="5">
        <f t="shared" si="452"/>
        <v>1</v>
      </c>
      <c r="W1775" s="5">
        <f t="shared" si="453"/>
        <v>1</v>
      </c>
      <c r="X1775" s="5">
        <f t="shared" si="454"/>
        <v>1</v>
      </c>
      <c r="Y1775" s="5">
        <f t="shared" si="455"/>
        <v>1</v>
      </c>
      <c r="Z1775" s="5">
        <f t="shared" si="456"/>
        <v>1</v>
      </c>
      <c r="AA1775" s="5">
        <f t="shared" si="457"/>
        <v>1</v>
      </c>
      <c r="AB1775" s="5">
        <f t="shared" si="458"/>
        <v>1</v>
      </c>
      <c r="AC1775" s="5">
        <f t="shared" si="459"/>
        <v>1</v>
      </c>
      <c r="AD1775" s="5">
        <f t="shared" si="460"/>
        <v>1</v>
      </c>
    </row>
    <row r="1776" spans="15:30" x14ac:dyDescent="0.2">
      <c r="O1776" s="6">
        <f t="shared" si="445"/>
        <v>178.28999999999417</v>
      </c>
      <c r="P1776" s="6">
        <f t="shared" si="446"/>
        <v>178.29999999999416</v>
      </c>
      <c r="Q1776" s="5">
        <f t="shared" si="447"/>
        <v>1</v>
      </c>
      <c r="R1776" s="5">
        <f t="shared" si="448"/>
        <v>1</v>
      </c>
      <c r="S1776" s="5">
        <f t="shared" si="449"/>
        <v>1</v>
      </c>
      <c r="T1776" s="5">
        <f t="shared" si="450"/>
        <v>1</v>
      </c>
      <c r="U1776" s="5">
        <f t="shared" si="451"/>
        <v>1</v>
      </c>
      <c r="V1776" s="5">
        <f t="shared" si="452"/>
        <v>1</v>
      </c>
      <c r="W1776" s="5">
        <f t="shared" si="453"/>
        <v>1</v>
      </c>
      <c r="X1776" s="5">
        <f t="shared" si="454"/>
        <v>1</v>
      </c>
      <c r="Y1776" s="5">
        <f t="shared" si="455"/>
        <v>1</v>
      </c>
      <c r="Z1776" s="5">
        <f t="shared" si="456"/>
        <v>1</v>
      </c>
      <c r="AA1776" s="5">
        <f t="shared" si="457"/>
        <v>1</v>
      </c>
      <c r="AB1776" s="5">
        <f t="shared" si="458"/>
        <v>1</v>
      </c>
      <c r="AC1776" s="5">
        <f t="shared" si="459"/>
        <v>1</v>
      </c>
      <c r="AD1776" s="5">
        <f t="shared" si="460"/>
        <v>1</v>
      </c>
    </row>
    <row r="1777" spans="15:30" x14ac:dyDescent="0.2">
      <c r="O1777" s="6">
        <f t="shared" si="445"/>
        <v>178.38999999999416</v>
      </c>
      <c r="P1777" s="6">
        <f t="shared" si="446"/>
        <v>178.39999999999415</v>
      </c>
      <c r="Q1777" s="5">
        <f t="shared" si="447"/>
        <v>1</v>
      </c>
      <c r="R1777" s="5">
        <f t="shared" si="448"/>
        <v>1</v>
      </c>
      <c r="S1777" s="5">
        <f t="shared" si="449"/>
        <v>1</v>
      </c>
      <c r="T1777" s="5">
        <f t="shared" si="450"/>
        <v>1</v>
      </c>
      <c r="U1777" s="5">
        <f t="shared" si="451"/>
        <v>1</v>
      </c>
      <c r="V1777" s="5">
        <f t="shared" si="452"/>
        <v>1</v>
      </c>
      <c r="W1777" s="5">
        <f t="shared" si="453"/>
        <v>1</v>
      </c>
      <c r="X1777" s="5">
        <f t="shared" si="454"/>
        <v>1</v>
      </c>
      <c r="Y1777" s="5">
        <f t="shared" si="455"/>
        <v>1</v>
      </c>
      <c r="Z1777" s="5">
        <f t="shared" si="456"/>
        <v>1</v>
      </c>
      <c r="AA1777" s="5">
        <f t="shared" si="457"/>
        <v>1</v>
      </c>
      <c r="AB1777" s="5">
        <f t="shared" si="458"/>
        <v>1</v>
      </c>
      <c r="AC1777" s="5">
        <f t="shared" si="459"/>
        <v>1</v>
      </c>
      <c r="AD1777" s="5">
        <f t="shared" si="460"/>
        <v>1</v>
      </c>
    </row>
    <row r="1778" spans="15:30" x14ac:dyDescent="0.2">
      <c r="O1778" s="6">
        <f t="shared" si="445"/>
        <v>178.48999999999415</v>
      </c>
      <c r="P1778" s="6">
        <f t="shared" si="446"/>
        <v>178.49999999999415</v>
      </c>
      <c r="Q1778" s="5">
        <f t="shared" si="447"/>
        <v>1</v>
      </c>
      <c r="R1778" s="5">
        <f t="shared" si="448"/>
        <v>1</v>
      </c>
      <c r="S1778" s="5">
        <f t="shared" si="449"/>
        <v>1</v>
      </c>
      <c r="T1778" s="5">
        <f t="shared" si="450"/>
        <v>1</v>
      </c>
      <c r="U1778" s="5">
        <f t="shared" si="451"/>
        <v>1</v>
      </c>
      <c r="V1778" s="5">
        <f t="shared" si="452"/>
        <v>1</v>
      </c>
      <c r="W1778" s="5">
        <f t="shared" si="453"/>
        <v>1</v>
      </c>
      <c r="X1778" s="5">
        <f t="shared" si="454"/>
        <v>1</v>
      </c>
      <c r="Y1778" s="5">
        <f t="shared" si="455"/>
        <v>1</v>
      </c>
      <c r="Z1778" s="5">
        <f t="shared" si="456"/>
        <v>1</v>
      </c>
      <c r="AA1778" s="5">
        <f t="shared" si="457"/>
        <v>1</v>
      </c>
      <c r="AB1778" s="5">
        <f t="shared" si="458"/>
        <v>1</v>
      </c>
      <c r="AC1778" s="5">
        <f t="shared" si="459"/>
        <v>1</v>
      </c>
      <c r="AD1778" s="5">
        <f t="shared" si="460"/>
        <v>1</v>
      </c>
    </row>
    <row r="1779" spans="15:30" x14ac:dyDescent="0.2">
      <c r="O1779" s="6">
        <f t="shared" si="445"/>
        <v>178.58999999999415</v>
      </c>
      <c r="P1779" s="6">
        <f t="shared" si="446"/>
        <v>178.59999999999414</v>
      </c>
      <c r="Q1779" s="5">
        <f t="shared" si="447"/>
        <v>1</v>
      </c>
      <c r="R1779" s="5">
        <f t="shared" si="448"/>
        <v>1</v>
      </c>
      <c r="S1779" s="5">
        <f t="shared" si="449"/>
        <v>1</v>
      </c>
      <c r="T1779" s="5">
        <f t="shared" si="450"/>
        <v>1</v>
      </c>
      <c r="U1779" s="5">
        <f t="shared" si="451"/>
        <v>1</v>
      </c>
      <c r="V1779" s="5">
        <f t="shared" si="452"/>
        <v>1</v>
      </c>
      <c r="W1779" s="5">
        <f t="shared" si="453"/>
        <v>1</v>
      </c>
      <c r="X1779" s="5">
        <f t="shared" si="454"/>
        <v>1</v>
      </c>
      <c r="Y1779" s="5">
        <f t="shared" si="455"/>
        <v>1</v>
      </c>
      <c r="Z1779" s="5">
        <f t="shared" si="456"/>
        <v>1</v>
      </c>
      <c r="AA1779" s="5">
        <f t="shared" si="457"/>
        <v>1</v>
      </c>
      <c r="AB1779" s="5">
        <f t="shared" si="458"/>
        <v>1</v>
      </c>
      <c r="AC1779" s="5">
        <f t="shared" si="459"/>
        <v>1</v>
      </c>
      <c r="AD1779" s="5">
        <f t="shared" si="460"/>
        <v>1</v>
      </c>
    </row>
    <row r="1780" spans="15:30" x14ac:dyDescent="0.2">
      <c r="O1780" s="6">
        <f t="shared" si="445"/>
        <v>178.68999999999414</v>
      </c>
      <c r="P1780" s="6">
        <f t="shared" si="446"/>
        <v>178.69999999999413</v>
      </c>
      <c r="Q1780" s="5">
        <f t="shared" si="447"/>
        <v>1</v>
      </c>
      <c r="R1780" s="5">
        <f t="shared" si="448"/>
        <v>1</v>
      </c>
      <c r="S1780" s="5">
        <f t="shared" si="449"/>
        <v>1</v>
      </c>
      <c r="T1780" s="5">
        <f t="shared" si="450"/>
        <v>1</v>
      </c>
      <c r="U1780" s="5">
        <f t="shared" si="451"/>
        <v>1</v>
      </c>
      <c r="V1780" s="5">
        <f t="shared" si="452"/>
        <v>1</v>
      </c>
      <c r="W1780" s="5">
        <f t="shared" si="453"/>
        <v>1</v>
      </c>
      <c r="X1780" s="5">
        <f t="shared" si="454"/>
        <v>1</v>
      </c>
      <c r="Y1780" s="5">
        <f t="shared" si="455"/>
        <v>1</v>
      </c>
      <c r="Z1780" s="5">
        <f t="shared" si="456"/>
        <v>1</v>
      </c>
      <c r="AA1780" s="5">
        <f t="shared" si="457"/>
        <v>1</v>
      </c>
      <c r="AB1780" s="5">
        <f t="shared" si="458"/>
        <v>1</v>
      </c>
      <c r="AC1780" s="5">
        <f t="shared" si="459"/>
        <v>1</v>
      </c>
      <c r="AD1780" s="5">
        <f t="shared" si="460"/>
        <v>1</v>
      </c>
    </row>
    <row r="1781" spans="15:30" x14ac:dyDescent="0.2">
      <c r="O1781" s="6">
        <f t="shared" si="445"/>
        <v>178.78999999999414</v>
      </c>
      <c r="P1781" s="6">
        <f t="shared" si="446"/>
        <v>178.79999999999413</v>
      </c>
      <c r="Q1781" s="5">
        <f t="shared" si="447"/>
        <v>1</v>
      </c>
      <c r="R1781" s="5">
        <f t="shared" si="448"/>
        <v>1</v>
      </c>
      <c r="S1781" s="5">
        <f t="shared" si="449"/>
        <v>1</v>
      </c>
      <c r="T1781" s="5">
        <f t="shared" si="450"/>
        <v>1</v>
      </c>
      <c r="U1781" s="5">
        <f t="shared" si="451"/>
        <v>1</v>
      </c>
      <c r="V1781" s="5">
        <f t="shared" si="452"/>
        <v>1</v>
      </c>
      <c r="W1781" s="5">
        <f t="shared" si="453"/>
        <v>1</v>
      </c>
      <c r="X1781" s="5">
        <f t="shared" si="454"/>
        <v>1</v>
      </c>
      <c r="Y1781" s="5">
        <f t="shared" si="455"/>
        <v>1</v>
      </c>
      <c r="Z1781" s="5">
        <f t="shared" si="456"/>
        <v>1</v>
      </c>
      <c r="AA1781" s="5">
        <f t="shared" si="457"/>
        <v>1</v>
      </c>
      <c r="AB1781" s="5">
        <f t="shared" si="458"/>
        <v>1</v>
      </c>
      <c r="AC1781" s="5">
        <f t="shared" si="459"/>
        <v>1</v>
      </c>
      <c r="AD1781" s="5">
        <f t="shared" si="460"/>
        <v>1</v>
      </c>
    </row>
    <row r="1782" spans="15:30" x14ac:dyDescent="0.2">
      <c r="O1782" s="6">
        <f t="shared" si="445"/>
        <v>178.88999999999413</v>
      </c>
      <c r="P1782" s="6">
        <f t="shared" si="446"/>
        <v>178.89999999999412</v>
      </c>
      <c r="Q1782" s="5">
        <f t="shared" si="447"/>
        <v>1</v>
      </c>
      <c r="R1782" s="5">
        <f t="shared" si="448"/>
        <v>1</v>
      </c>
      <c r="S1782" s="5">
        <f t="shared" si="449"/>
        <v>1</v>
      </c>
      <c r="T1782" s="5">
        <f t="shared" si="450"/>
        <v>1</v>
      </c>
      <c r="U1782" s="5">
        <f t="shared" si="451"/>
        <v>1</v>
      </c>
      <c r="V1782" s="5">
        <f t="shared" si="452"/>
        <v>1</v>
      </c>
      <c r="W1782" s="5">
        <f t="shared" si="453"/>
        <v>1</v>
      </c>
      <c r="X1782" s="5">
        <f t="shared" si="454"/>
        <v>1</v>
      </c>
      <c r="Y1782" s="5">
        <f t="shared" si="455"/>
        <v>1</v>
      </c>
      <c r="Z1782" s="5">
        <f t="shared" si="456"/>
        <v>1</v>
      </c>
      <c r="AA1782" s="5">
        <f t="shared" si="457"/>
        <v>1</v>
      </c>
      <c r="AB1782" s="5">
        <f t="shared" si="458"/>
        <v>1</v>
      </c>
      <c r="AC1782" s="5">
        <f t="shared" si="459"/>
        <v>1</v>
      </c>
      <c r="AD1782" s="5">
        <f t="shared" si="460"/>
        <v>1</v>
      </c>
    </row>
    <row r="1783" spans="15:30" x14ac:dyDescent="0.2">
      <c r="O1783" s="6">
        <f t="shared" si="445"/>
        <v>178.98999999999413</v>
      </c>
      <c r="P1783" s="6">
        <f t="shared" si="446"/>
        <v>178.99999999999412</v>
      </c>
      <c r="Q1783" s="5">
        <f t="shared" si="447"/>
        <v>1</v>
      </c>
      <c r="R1783" s="5">
        <f t="shared" si="448"/>
        <v>1</v>
      </c>
      <c r="S1783" s="5">
        <f t="shared" si="449"/>
        <v>1</v>
      </c>
      <c r="T1783" s="5">
        <f t="shared" si="450"/>
        <v>1</v>
      </c>
      <c r="U1783" s="5">
        <f t="shared" si="451"/>
        <v>1</v>
      </c>
      <c r="V1783" s="5">
        <f t="shared" si="452"/>
        <v>1</v>
      </c>
      <c r="W1783" s="5">
        <f t="shared" si="453"/>
        <v>1</v>
      </c>
      <c r="X1783" s="5">
        <f t="shared" si="454"/>
        <v>1</v>
      </c>
      <c r="Y1783" s="5">
        <f t="shared" si="455"/>
        <v>1</v>
      </c>
      <c r="Z1783" s="5">
        <f t="shared" si="456"/>
        <v>1</v>
      </c>
      <c r="AA1783" s="5">
        <f t="shared" si="457"/>
        <v>1</v>
      </c>
      <c r="AB1783" s="5">
        <f t="shared" si="458"/>
        <v>1</v>
      </c>
      <c r="AC1783" s="5">
        <f t="shared" si="459"/>
        <v>1</v>
      </c>
      <c r="AD1783" s="5">
        <f t="shared" si="460"/>
        <v>1</v>
      </c>
    </row>
    <row r="1784" spans="15:30" x14ac:dyDescent="0.2">
      <c r="O1784" s="6">
        <f t="shared" si="445"/>
        <v>179.08999999999412</v>
      </c>
      <c r="P1784" s="6">
        <f t="shared" si="446"/>
        <v>179.09999999999411</v>
      </c>
      <c r="Q1784" s="5">
        <f t="shared" si="447"/>
        <v>1</v>
      </c>
      <c r="R1784" s="5">
        <f t="shared" si="448"/>
        <v>1</v>
      </c>
      <c r="S1784" s="5">
        <f t="shared" si="449"/>
        <v>1</v>
      </c>
      <c r="T1784" s="5">
        <f t="shared" si="450"/>
        <v>1</v>
      </c>
      <c r="U1784" s="5">
        <f t="shared" si="451"/>
        <v>1</v>
      </c>
      <c r="V1784" s="5">
        <f t="shared" si="452"/>
        <v>1</v>
      </c>
      <c r="W1784" s="5">
        <f t="shared" si="453"/>
        <v>1</v>
      </c>
      <c r="X1784" s="5">
        <f t="shared" si="454"/>
        <v>1</v>
      </c>
      <c r="Y1784" s="5">
        <f t="shared" si="455"/>
        <v>1</v>
      </c>
      <c r="Z1784" s="5">
        <f t="shared" si="456"/>
        <v>1</v>
      </c>
      <c r="AA1784" s="5">
        <f t="shared" si="457"/>
        <v>1</v>
      </c>
      <c r="AB1784" s="5">
        <f t="shared" si="458"/>
        <v>1</v>
      </c>
      <c r="AC1784" s="5">
        <f t="shared" si="459"/>
        <v>1</v>
      </c>
      <c r="AD1784" s="5">
        <f t="shared" si="460"/>
        <v>1</v>
      </c>
    </row>
    <row r="1785" spans="15:30" x14ac:dyDescent="0.2">
      <c r="O1785" s="6">
        <f t="shared" si="445"/>
        <v>179.18999999999411</v>
      </c>
      <c r="P1785" s="6">
        <f t="shared" si="446"/>
        <v>179.19999999999411</v>
      </c>
      <c r="Q1785" s="5">
        <f t="shared" si="447"/>
        <v>1</v>
      </c>
      <c r="R1785" s="5">
        <f t="shared" si="448"/>
        <v>1</v>
      </c>
      <c r="S1785" s="5">
        <f t="shared" si="449"/>
        <v>1</v>
      </c>
      <c r="T1785" s="5">
        <f t="shared" si="450"/>
        <v>1</v>
      </c>
      <c r="U1785" s="5">
        <f t="shared" si="451"/>
        <v>1</v>
      </c>
      <c r="V1785" s="5">
        <f t="shared" si="452"/>
        <v>1</v>
      </c>
      <c r="W1785" s="5">
        <f t="shared" si="453"/>
        <v>1</v>
      </c>
      <c r="X1785" s="5">
        <f t="shared" si="454"/>
        <v>1</v>
      </c>
      <c r="Y1785" s="5">
        <f t="shared" si="455"/>
        <v>1</v>
      </c>
      <c r="Z1785" s="5">
        <f t="shared" si="456"/>
        <v>1</v>
      </c>
      <c r="AA1785" s="5">
        <f t="shared" si="457"/>
        <v>1</v>
      </c>
      <c r="AB1785" s="5">
        <f t="shared" si="458"/>
        <v>1</v>
      </c>
      <c r="AC1785" s="5">
        <f t="shared" si="459"/>
        <v>1</v>
      </c>
      <c r="AD1785" s="5">
        <f t="shared" si="460"/>
        <v>1</v>
      </c>
    </row>
    <row r="1786" spans="15:30" x14ac:dyDescent="0.2">
      <c r="O1786" s="6">
        <f t="shared" si="445"/>
        <v>179.28999999999411</v>
      </c>
      <c r="P1786" s="6">
        <f t="shared" si="446"/>
        <v>179.2999999999941</v>
      </c>
      <c r="Q1786" s="5">
        <f t="shared" si="447"/>
        <v>1</v>
      </c>
      <c r="R1786" s="5">
        <f t="shared" si="448"/>
        <v>1</v>
      </c>
      <c r="S1786" s="5">
        <f t="shared" si="449"/>
        <v>1</v>
      </c>
      <c r="T1786" s="5">
        <f t="shared" si="450"/>
        <v>1</v>
      </c>
      <c r="U1786" s="5">
        <f t="shared" si="451"/>
        <v>1</v>
      </c>
      <c r="V1786" s="5">
        <f t="shared" si="452"/>
        <v>1</v>
      </c>
      <c r="W1786" s="5">
        <f t="shared" si="453"/>
        <v>1</v>
      </c>
      <c r="X1786" s="5">
        <f t="shared" si="454"/>
        <v>1</v>
      </c>
      <c r="Y1786" s="5">
        <f t="shared" si="455"/>
        <v>1</v>
      </c>
      <c r="Z1786" s="5">
        <f t="shared" si="456"/>
        <v>1</v>
      </c>
      <c r="AA1786" s="5">
        <f t="shared" si="457"/>
        <v>1</v>
      </c>
      <c r="AB1786" s="5">
        <f t="shared" si="458"/>
        <v>1</v>
      </c>
      <c r="AC1786" s="5">
        <f t="shared" si="459"/>
        <v>1</v>
      </c>
      <c r="AD1786" s="5">
        <f t="shared" si="460"/>
        <v>1</v>
      </c>
    </row>
    <row r="1787" spans="15:30" x14ac:dyDescent="0.2">
      <c r="O1787" s="6">
        <f t="shared" si="445"/>
        <v>179.3899999999941</v>
      </c>
      <c r="P1787" s="6">
        <f t="shared" si="446"/>
        <v>179.39999999999409</v>
      </c>
      <c r="Q1787" s="5">
        <f t="shared" si="447"/>
        <v>1</v>
      </c>
      <c r="R1787" s="5">
        <f t="shared" si="448"/>
        <v>1</v>
      </c>
      <c r="S1787" s="5">
        <f t="shared" si="449"/>
        <v>1</v>
      </c>
      <c r="T1787" s="5">
        <f t="shared" si="450"/>
        <v>1</v>
      </c>
      <c r="U1787" s="5">
        <f t="shared" si="451"/>
        <v>1</v>
      </c>
      <c r="V1787" s="5">
        <f t="shared" si="452"/>
        <v>1</v>
      </c>
      <c r="W1787" s="5">
        <f t="shared" si="453"/>
        <v>1</v>
      </c>
      <c r="X1787" s="5">
        <f t="shared" si="454"/>
        <v>1</v>
      </c>
      <c r="Y1787" s="5">
        <f t="shared" si="455"/>
        <v>1</v>
      </c>
      <c r="Z1787" s="5">
        <f t="shared" si="456"/>
        <v>1</v>
      </c>
      <c r="AA1787" s="5">
        <f t="shared" si="457"/>
        <v>1</v>
      </c>
      <c r="AB1787" s="5">
        <f t="shared" si="458"/>
        <v>1</v>
      </c>
      <c r="AC1787" s="5">
        <f t="shared" si="459"/>
        <v>1</v>
      </c>
      <c r="AD1787" s="5">
        <f t="shared" si="460"/>
        <v>1</v>
      </c>
    </row>
    <row r="1788" spans="15:30" x14ac:dyDescent="0.2">
      <c r="O1788" s="6">
        <f t="shared" si="445"/>
        <v>179.4899999999941</v>
      </c>
      <c r="P1788" s="6">
        <f t="shared" si="446"/>
        <v>179.49999999999409</v>
      </c>
      <c r="Q1788" s="5">
        <f t="shared" si="447"/>
        <v>1</v>
      </c>
      <c r="R1788" s="5">
        <f t="shared" si="448"/>
        <v>1</v>
      </c>
      <c r="S1788" s="5">
        <f t="shared" si="449"/>
        <v>1</v>
      </c>
      <c r="T1788" s="5">
        <f t="shared" si="450"/>
        <v>1</v>
      </c>
      <c r="U1788" s="5">
        <f t="shared" si="451"/>
        <v>1</v>
      </c>
      <c r="V1788" s="5">
        <f t="shared" si="452"/>
        <v>1</v>
      </c>
      <c r="W1788" s="5">
        <f t="shared" si="453"/>
        <v>1</v>
      </c>
      <c r="X1788" s="5">
        <f t="shared" si="454"/>
        <v>1</v>
      </c>
      <c r="Y1788" s="5">
        <f t="shared" si="455"/>
        <v>1</v>
      </c>
      <c r="Z1788" s="5">
        <f t="shared" si="456"/>
        <v>1</v>
      </c>
      <c r="AA1788" s="5">
        <f t="shared" si="457"/>
        <v>1</v>
      </c>
      <c r="AB1788" s="5">
        <f t="shared" si="458"/>
        <v>1</v>
      </c>
      <c r="AC1788" s="5">
        <f t="shared" si="459"/>
        <v>1</v>
      </c>
      <c r="AD1788" s="5">
        <f t="shared" si="460"/>
        <v>1</v>
      </c>
    </row>
    <row r="1789" spans="15:30" x14ac:dyDescent="0.2">
      <c r="O1789" s="6">
        <f t="shared" si="445"/>
        <v>179.58999999999409</v>
      </c>
      <c r="P1789" s="6">
        <f t="shared" si="446"/>
        <v>179.59999999999408</v>
      </c>
      <c r="Q1789" s="5">
        <f t="shared" si="447"/>
        <v>1</v>
      </c>
      <c r="R1789" s="5">
        <f t="shared" si="448"/>
        <v>1</v>
      </c>
      <c r="S1789" s="5">
        <f t="shared" si="449"/>
        <v>1</v>
      </c>
      <c r="T1789" s="5">
        <f t="shared" si="450"/>
        <v>1</v>
      </c>
      <c r="U1789" s="5">
        <f t="shared" si="451"/>
        <v>1</v>
      </c>
      <c r="V1789" s="5">
        <f t="shared" si="452"/>
        <v>1</v>
      </c>
      <c r="W1789" s="5">
        <f t="shared" si="453"/>
        <v>1</v>
      </c>
      <c r="X1789" s="5">
        <f t="shared" si="454"/>
        <v>1</v>
      </c>
      <c r="Y1789" s="5">
        <f t="shared" si="455"/>
        <v>1</v>
      </c>
      <c r="Z1789" s="5">
        <f t="shared" si="456"/>
        <v>1</v>
      </c>
      <c r="AA1789" s="5">
        <f t="shared" si="457"/>
        <v>1</v>
      </c>
      <c r="AB1789" s="5">
        <f t="shared" si="458"/>
        <v>1</v>
      </c>
      <c r="AC1789" s="5">
        <f t="shared" si="459"/>
        <v>1</v>
      </c>
      <c r="AD1789" s="5">
        <f t="shared" si="460"/>
        <v>1</v>
      </c>
    </row>
    <row r="1790" spans="15:30" x14ac:dyDescent="0.2">
      <c r="O1790" s="6">
        <f t="shared" si="445"/>
        <v>179.68999999999409</v>
      </c>
      <c r="P1790" s="6">
        <f t="shared" si="446"/>
        <v>179.69999999999408</v>
      </c>
      <c r="Q1790" s="5">
        <f t="shared" si="447"/>
        <v>1</v>
      </c>
      <c r="R1790" s="5">
        <f t="shared" si="448"/>
        <v>1</v>
      </c>
      <c r="S1790" s="5">
        <f t="shared" si="449"/>
        <v>1</v>
      </c>
      <c r="T1790" s="5">
        <f t="shared" si="450"/>
        <v>1</v>
      </c>
      <c r="U1790" s="5">
        <f t="shared" si="451"/>
        <v>1</v>
      </c>
      <c r="V1790" s="5">
        <f t="shared" si="452"/>
        <v>1</v>
      </c>
      <c r="W1790" s="5">
        <f t="shared" si="453"/>
        <v>1</v>
      </c>
      <c r="X1790" s="5">
        <f t="shared" si="454"/>
        <v>1</v>
      </c>
      <c r="Y1790" s="5">
        <f t="shared" si="455"/>
        <v>1</v>
      </c>
      <c r="Z1790" s="5">
        <f t="shared" si="456"/>
        <v>1</v>
      </c>
      <c r="AA1790" s="5">
        <f t="shared" si="457"/>
        <v>1</v>
      </c>
      <c r="AB1790" s="5">
        <f t="shared" si="458"/>
        <v>1</v>
      </c>
      <c r="AC1790" s="5">
        <f t="shared" si="459"/>
        <v>1</v>
      </c>
      <c r="AD1790" s="5">
        <f t="shared" si="460"/>
        <v>1</v>
      </c>
    </row>
    <row r="1791" spans="15:30" x14ac:dyDescent="0.2">
      <c r="O1791" s="6">
        <f t="shared" si="445"/>
        <v>179.78999999999408</v>
      </c>
      <c r="P1791" s="6">
        <f t="shared" si="446"/>
        <v>179.79999999999407</v>
      </c>
      <c r="Q1791" s="5">
        <f t="shared" si="447"/>
        <v>1</v>
      </c>
      <c r="R1791" s="5">
        <f t="shared" si="448"/>
        <v>1</v>
      </c>
      <c r="S1791" s="5">
        <f t="shared" si="449"/>
        <v>1</v>
      </c>
      <c r="T1791" s="5">
        <f t="shared" si="450"/>
        <v>1</v>
      </c>
      <c r="U1791" s="5">
        <f t="shared" si="451"/>
        <v>1</v>
      </c>
      <c r="V1791" s="5">
        <f t="shared" si="452"/>
        <v>1</v>
      </c>
      <c r="W1791" s="5">
        <f t="shared" si="453"/>
        <v>1</v>
      </c>
      <c r="X1791" s="5">
        <f t="shared" si="454"/>
        <v>1</v>
      </c>
      <c r="Y1791" s="5">
        <f t="shared" si="455"/>
        <v>1</v>
      </c>
      <c r="Z1791" s="5">
        <f t="shared" si="456"/>
        <v>1</v>
      </c>
      <c r="AA1791" s="5">
        <f t="shared" si="457"/>
        <v>1</v>
      </c>
      <c r="AB1791" s="5">
        <f t="shared" si="458"/>
        <v>1</v>
      </c>
      <c r="AC1791" s="5">
        <f t="shared" si="459"/>
        <v>1</v>
      </c>
      <c r="AD1791" s="5">
        <f t="shared" si="460"/>
        <v>1</v>
      </c>
    </row>
    <row r="1792" spans="15:30" x14ac:dyDescent="0.2">
      <c r="O1792" s="6">
        <f t="shared" si="445"/>
        <v>179.88999999999407</v>
      </c>
      <c r="P1792" s="6">
        <f t="shared" si="446"/>
        <v>179.89999999999407</v>
      </c>
      <c r="Q1792" s="5">
        <f t="shared" si="447"/>
        <v>1</v>
      </c>
      <c r="R1792" s="5">
        <f t="shared" si="448"/>
        <v>1</v>
      </c>
      <c r="S1792" s="5">
        <f t="shared" si="449"/>
        <v>1</v>
      </c>
      <c r="T1792" s="5">
        <f t="shared" si="450"/>
        <v>1</v>
      </c>
      <c r="U1792" s="5">
        <f t="shared" si="451"/>
        <v>1</v>
      </c>
      <c r="V1792" s="5">
        <f t="shared" si="452"/>
        <v>1</v>
      </c>
      <c r="W1792" s="5">
        <f t="shared" si="453"/>
        <v>1</v>
      </c>
      <c r="X1792" s="5">
        <f t="shared" si="454"/>
        <v>1</v>
      </c>
      <c r="Y1792" s="5">
        <f t="shared" si="455"/>
        <v>1</v>
      </c>
      <c r="Z1792" s="5">
        <f t="shared" si="456"/>
        <v>1</v>
      </c>
      <c r="AA1792" s="5">
        <f t="shared" si="457"/>
        <v>1</v>
      </c>
      <c r="AB1792" s="5">
        <f t="shared" si="458"/>
        <v>1</v>
      </c>
      <c r="AC1792" s="5">
        <f t="shared" si="459"/>
        <v>1</v>
      </c>
      <c r="AD1792" s="5">
        <f t="shared" si="460"/>
        <v>1</v>
      </c>
    </row>
    <row r="1793" spans="15:30" x14ac:dyDescent="0.2">
      <c r="O1793" s="6">
        <f t="shared" si="445"/>
        <v>179.98999999999407</v>
      </c>
      <c r="P1793" s="6">
        <f t="shared" si="446"/>
        <v>179.99999999999406</v>
      </c>
      <c r="Q1793" s="5">
        <f t="shared" si="447"/>
        <v>1</v>
      </c>
      <c r="R1793" s="5">
        <f t="shared" si="448"/>
        <v>1</v>
      </c>
      <c r="S1793" s="5">
        <f t="shared" si="449"/>
        <v>1</v>
      </c>
      <c r="T1793" s="5">
        <f t="shared" si="450"/>
        <v>1</v>
      </c>
      <c r="U1793" s="5">
        <f t="shared" si="451"/>
        <v>1</v>
      </c>
      <c r="V1793" s="5">
        <f t="shared" si="452"/>
        <v>1</v>
      </c>
      <c r="W1793" s="5">
        <f t="shared" si="453"/>
        <v>1</v>
      </c>
      <c r="X1793" s="5">
        <f t="shared" si="454"/>
        <v>1</v>
      </c>
      <c r="Y1793" s="5">
        <f t="shared" si="455"/>
        <v>1</v>
      </c>
      <c r="Z1793" s="5">
        <f t="shared" si="456"/>
        <v>1</v>
      </c>
      <c r="AA1793" s="5">
        <f t="shared" si="457"/>
        <v>1</v>
      </c>
      <c r="AB1793" s="5">
        <f t="shared" si="458"/>
        <v>1</v>
      </c>
      <c r="AC1793" s="5">
        <f t="shared" si="459"/>
        <v>1</v>
      </c>
      <c r="AD1793" s="5">
        <f t="shared" si="460"/>
        <v>1</v>
      </c>
    </row>
    <row r="1794" spans="15:30" x14ac:dyDescent="0.2">
      <c r="O1794" s="6">
        <f t="shared" si="445"/>
        <v>180.08999999999406</v>
      </c>
      <c r="P1794" s="6">
        <f t="shared" si="446"/>
        <v>180.09999999999405</v>
      </c>
      <c r="Q1794" s="5">
        <f t="shared" si="447"/>
        <v>1</v>
      </c>
      <c r="R1794" s="5">
        <f t="shared" si="448"/>
        <v>1</v>
      </c>
      <c r="S1794" s="5">
        <f t="shared" si="449"/>
        <v>1</v>
      </c>
      <c r="T1794" s="5">
        <f t="shared" si="450"/>
        <v>1</v>
      </c>
      <c r="U1794" s="5">
        <f t="shared" si="451"/>
        <v>1</v>
      </c>
      <c r="V1794" s="5">
        <f t="shared" si="452"/>
        <v>1</v>
      </c>
      <c r="W1794" s="5">
        <f t="shared" si="453"/>
        <v>1</v>
      </c>
      <c r="X1794" s="5">
        <f t="shared" si="454"/>
        <v>1</v>
      </c>
      <c r="Y1794" s="5">
        <f t="shared" si="455"/>
        <v>1</v>
      </c>
      <c r="Z1794" s="5">
        <f t="shared" si="456"/>
        <v>1</v>
      </c>
      <c r="AA1794" s="5">
        <f t="shared" si="457"/>
        <v>1</v>
      </c>
      <c r="AB1794" s="5">
        <f t="shared" si="458"/>
        <v>1</v>
      </c>
      <c r="AC1794" s="5">
        <f t="shared" si="459"/>
        <v>1</v>
      </c>
      <c r="AD1794" s="5">
        <f t="shared" si="460"/>
        <v>1</v>
      </c>
    </row>
    <row r="1795" spans="15:30" x14ac:dyDescent="0.2">
      <c r="O1795" s="6">
        <f t="shared" ref="O1795:O1858" si="461">P1795-0.01</f>
        <v>180.18999999999406</v>
      </c>
      <c r="P1795" s="6">
        <f t="shared" si="446"/>
        <v>180.19999999999405</v>
      </c>
      <c r="Q1795" s="5">
        <f t="shared" si="447"/>
        <v>1</v>
      </c>
      <c r="R1795" s="5">
        <f t="shared" si="448"/>
        <v>1</v>
      </c>
      <c r="S1795" s="5">
        <f t="shared" si="449"/>
        <v>1</v>
      </c>
      <c r="T1795" s="5">
        <f t="shared" si="450"/>
        <v>1</v>
      </c>
      <c r="U1795" s="5">
        <f t="shared" si="451"/>
        <v>1</v>
      </c>
      <c r="V1795" s="5">
        <f t="shared" si="452"/>
        <v>1</v>
      </c>
      <c r="W1795" s="5">
        <f t="shared" si="453"/>
        <v>1</v>
      </c>
      <c r="X1795" s="5">
        <f t="shared" si="454"/>
        <v>1</v>
      </c>
      <c r="Y1795" s="5">
        <f t="shared" si="455"/>
        <v>1</v>
      </c>
      <c r="Z1795" s="5">
        <f t="shared" si="456"/>
        <v>1</v>
      </c>
      <c r="AA1795" s="5">
        <f t="shared" si="457"/>
        <v>1</v>
      </c>
      <c r="AB1795" s="5">
        <f t="shared" si="458"/>
        <v>1</v>
      </c>
      <c r="AC1795" s="5">
        <f t="shared" si="459"/>
        <v>1</v>
      </c>
      <c r="AD1795" s="5">
        <f t="shared" si="460"/>
        <v>1</v>
      </c>
    </row>
    <row r="1796" spans="15:30" x14ac:dyDescent="0.2">
      <c r="O1796" s="6">
        <f t="shared" si="461"/>
        <v>180.28999999999405</v>
      </c>
      <c r="P1796" s="6">
        <f t="shared" ref="P1796:P1859" si="462">P1795+0.1</f>
        <v>180.29999999999404</v>
      </c>
      <c r="Q1796" s="5">
        <f t="shared" ref="Q1796:Q1859" si="463">IF($P1796&gt;=$D$5,1,10^($C$5*LOG(MAX($P1796,$E$5)/$D$5)^2))</f>
        <v>1</v>
      </c>
      <c r="R1796" s="5">
        <f t="shared" ref="R1796:R1859" si="464">IF($P1796&gt;=$D$6,1,10^($C$6*LOG(MAX($P1796,$E$6)/$D$6)^2))</f>
        <v>1</v>
      </c>
      <c r="S1796" s="5">
        <f t="shared" ref="S1796:S1859" si="465">IF($P1796&gt;=$D$7,1,10^($C$7*LOG(MAX($P1796,$E$7)/$D$7)^2))</f>
        <v>1</v>
      </c>
      <c r="T1796" s="5">
        <f t="shared" ref="T1796:T1859" si="466">IF($P1796&gt;=$D$8,1,10^($C$8*LOG(MAX($P1796,$E$8)/$D$8)^2))</f>
        <v>1</v>
      </c>
      <c r="U1796" s="5">
        <f t="shared" ref="U1796:U1859" si="467">IF($P1796&gt;=$D$9,1,10^($C$9*LOG(MAX($P1796,$E$9)/$D$9)^2))</f>
        <v>1</v>
      </c>
      <c r="V1796" s="5">
        <f t="shared" ref="V1796:V1859" si="468">IF($P1796&gt;=$D$10,1,10^($C$10*LOG(MAX($P1796,$E$10)/$D$10)^2))</f>
        <v>1</v>
      </c>
      <c r="W1796" s="5">
        <f t="shared" ref="W1796:W1859" si="469">IF($P1796&gt;=$D$11,1,10^($C$11*LOG(MAX($P1796,$E$11)/$D$11)^2))</f>
        <v>1</v>
      </c>
      <c r="X1796" s="5">
        <f t="shared" ref="X1796:X1859" si="470">IF($P1796&gt;=$H1798,1,10^($G$5*LOG(MAX($P1796,$I$5)/$H$5)^2))</f>
        <v>1</v>
      </c>
      <c r="Y1796" s="5">
        <f t="shared" ref="Y1796:Y1859" si="471">IF($P1796&gt;=$H$6,1,10^($G$6*LOG(MAX($P1796,$I$6)/$H$6)^2))</f>
        <v>1</v>
      </c>
      <c r="Z1796" s="5">
        <f t="shared" ref="Z1796:Z1859" si="472">IF($P1796&gt;=$H$7,1,10^($G$7*LOG(MAX($P1796,$I$7)/$H$7)^2))</f>
        <v>1</v>
      </c>
      <c r="AA1796" s="5">
        <f t="shared" ref="AA1796:AA1859" si="473">IF(P1796&gt;=$H$8,1,10^($G$8*LOG(MAX($P1796,$I$8)/$H$8)^2))</f>
        <v>1</v>
      </c>
      <c r="AB1796" s="5">
        <f t="shared" ref="AB1796:AB1859" si="474">IF($P1796&gt;=$H$9,1,10^($G$9*LOG(MAX($P1796,$I$9)/$H$9)^2))</f>
        <v>1</v>
      </c>
      <c r="AC1796" s="5">
        <f t="shared" ref="AC1796:AC1859" si="475">IF($P1796&gt;=$H$10,1,10^($G$10*LOG(MAX($P1796,$I$10)/$H$10)^2))</f>
        <v>1</v>
      </c>
      <c r="AD1796" s="5">
        <f t="shared" ref="AD1796:AD1859" si="476">IF($P1796&gt;=$H$11,1,10^($G$11*LOG(MAX($P1796,$I$11)/$H$11)^2))</f>
        <v>1</v>
      </c>
    </row>
    <row r="1797" spans="15:30" x14ac:dyDescent="0.2">
      <c r="O1797" s="6">
        <f t="shared" si="461"/>
        <v>180.38999999999405</v>
      </c>
      <c r="P1797" s="6">
        <f t="shared" si="462"/>
        <v>180.39999999999404</v>
      </c>
      <c r="Q1797" s="5">
        <f t="shared" si="463"/>
        <v>1</v>
      </c>
      <c r="R1797" s="5">
        <f t="shared" si="464"/>
        <v>1</v>
      </c>
      <c r="S1797" s="5">
        <f t="shared" si="465"/>
        <v>1</v>
      </c>
      <c r="T1797" s="5">
        <f t="shared" si="466"/>
        <v>1</v>
      </c>
      <c r="U1797" s="5">
        <f t="shared" si="467"/>
        <v>1</v>
      </c>
      <c r="V1797" s="5">
        <f t="shared" si="468"/>
        <v>1</v>
      </c>
      <c r="W1797" s="5">
        <f t="shared" si="469"/>
        <v>1</v>
      </c>
      <c r="X1797" s="5">
        <f t="shared" si="470"/>
        <v>1</v>
      </c>
      <c r="Y1797" s="5">
        <f t="shared" si="471"/>
        <v>1</v>
      </c>
      <c r="Z1797" s="5">
        <f t="shared" si="472"/>
        <v>1</v>
      </c>
      <c r="AA1797" s="5">
        <f t="shared" si="473"/>
        <v>1</v>
      </c>
      <c r="AB1797" s="5">
        <f t="shared" si="474"/>
        <v>1</v>
      </c>
      <c r="AC1797" s="5">
        <f t="shared" si="475"/>
        <v>1</v>
      </c>
      <c r="AD1797" s="5">
        <f t="shared" si="476"/>
        <v>1</v>
      </c>
    </row>
    <row r="1798" spans="15:30" x14ac:dyDescent="0.2">
      <c r="O1798" s="6">
        <f t="shared" si="461"/>
        <v>180.48999999999404</v>
      </c>
      <c r="P1798" s="6">
        <f t="shared" si="462"/>
        <v>180.49999999999403</v>
      </c>
      <c r="Q1798" s="5">
        <f t="shared" si="463"/>
        <v>1</v>
      </c>
      <c r="R1798" s="5">
        <f t="shared" si="464"/>
        <v>1</v>
      </c>
      <c r="S1798" s="5">
        <f t="shared" si="465"/>
        <v>1</v>
      </c>
      <c r="T1798" s="5">
        <f t="shared" si="466"/>
        <v>1</v>
      </c>
      <c r="U1798" s="5">
        <f t="shared" si="467"/>
        <v>1</v>
      </c>
      <c r="V1798" s="5">
        <f t="shared" si="468"/>
        <v>1</v>
      </c>
      <c r="W1798" s="5">
        <f t="shared" si="469"/>
        <v>1</v>
      </c>
      <c r="X1798" s="5">
        <f t="shared" si="470"/>
        <v>1</v>
      </c>
      <c r="Y1798" s="5">
        <f t="shared" si="471"/>
        <v>1</v>
      </c>
      <c r="Z1798" s="5">
        <f t="shared" si="472"/>
        <v>1</v>
      </c>
      <c r="AA1798" s="5">
        <f t="shared" si="473"/>
        <v>1</v>
      </c>
      <c r="AB1798" s="5">
        <f t="shared" si="474"/>
        <v>1</v>
      </c>
      <c r="AC1798" s="5">
        <f t="shared" si="475"/>
        <v>1</v>
      </c>
      <c r="AD1798" s="5">
        <f t="shared" si="476"/>
        <v>1</v>
      </c>
    </row>
    <row r="1799" spans="15:30" x14ac:dyDescent="0.2">
      <c r="O1799" s="6">
        <f t="shared" si="461"/>
        <v>180.58999999999403</v>
      </c>
      <c r="P1799" s="6">
        <f t="shared" si="462"/>
        <v>180.59999999999403</v>
      </c>
      <c r="Q1799" s="5">
        <f t="shared" si="463"/>
        <v>1</v>
      </c>
      <c r="R1799" s="5">
        <f t="shared" si="464"/>
        <v>1</v>
      </c>
      <c r="S1799" s="5">
        <f t="shared" si="465"/>
        <v>1</v>
      </c>
      <c r="T1799" s="5">
        <f t="shared" si="466"/>
        <v>1</v>
      </c>
      <c r="U1799" s="5">
        <f t="shared" si="467"/>
        <v>1</v>
      </c>
      <c r="V1799" s="5">
        <f t="shared" si="468"/>
        <v>1</v>
      </c>
      <c r="W1799" s="5">
        <f t="shared" si="469"/>
        <v>1</v>
      </c>
      <c r="X1799" s="5">
        <f t="shared" si="470"/>
        <v>1</v>
      </c>
      <c r="Y1799" s="5">
        <f t="shared" si="471"/>
        <v>1</v>
      </c>
      <c r="Z1799" s="5">
        <f t="shared" si="472"/>
        <v>1</v>
      </c>
      <c r="AA1799" s="5">
        <f t="shared" si="473"/>
        <v>1</v>
      </c>
      <c r="AB1799" s="5">
        <f t="shared" si="474"/>
        <v>1</v>
      </c>
      <c r="AC1799" s="5">
        <f t="shared" si="475"/>
        <v>1</v>
      </c>
      <c r="AD1799" s="5">
        <f t="shared" si="476"/>
        <v>1</v>
      </c>
    </row>
    <row r="1800" spans="15:30" x14ac:dyDescent="0.2">
      <c r="O1800" s="6">
        <f t="shared" si="461"/>
        <v>180.68999999999403</v>
      </c>
      <c r="P1800" s="6">
        <f t="shared" si="462"/>
        <v>180.69999999999402</v>
      </c>
      <c r="Q1800" s="5">
        <f t="shared" si="463"/>
        <v>1</v>
      </c>
      <c r="R1800" s="5">
        <f t="shared" si="464"/>
        <v>1</v>
      </c>
      <c r="S1800" s="5">
        <f t="shared" si="465"/>
        <v>1</v>
      </c>
      <c r="T1800" s="5">
        <f t="shared" si="466"/>
        <v>1</v>
      </c>
      <c r="U1800" s="5">
        <f t="shared" si="467"/>
        <v>1</v>
      </c>
      <c r="V1800" s="5">
        <f t="shared" si="468"/>
        <v>1</v>
      </c>
      <c r="W1800" s="5">
        <f t="shared" si="469"/>
        <v>1</v>
      </c>
      <c r="X1800" s="5">
        <f t="shared" si="470"/>
        <v>1</v>
      </c>
      <c r="Y1800" s="5">
        <f t="shared" si="471"/>
        <v>1</v>
      </c>
      <c r="Z1800" s="5">
        <f t="shared" si="472"/>
        <v>1</v>
      </c>
      <c r="AA1800" s="5">
        <f t="shared" si="473"/>
        <v>1</v>
      </c>
      <c r="AB1800" s="5">
        <f t="shared" si="474"/>
        <v>1</v>
      </c>
      <c r="AC1800" s="5">
        <f t="shared" si="475"/>
        <v>1</v>
      </c>
      <c r="AD1800" s="5">
        <f t="shared" si="476"/>
        <v>1</v>
      </c>
    </row>
    <row r="1801" spans="15:30" x14ac:dyDescent="0.2">
      <c r="O1801" s="6">
        <f t="shared" si="461"/>
        <v>180.78999999999402</v>
      </c>
      <c r="P1801" s="6">
        <f t="shared" si="462"/>
        <v>180.79999999999401</v>
      </c>
      <c r="Q1801" s="5">
        <f t="shared" si="463"/>
        <v>1</v>
      </c>
      <c r="R1801" s="5">
        <f t="shared" si="464"/>
        <v>1</v>
      </c>
      <c r="S1801" s="5">
        <f t="shared" si="465"/>
        <v>1</v>
      </c>
      <c r="T1801" s="5">
        <f t="shared" si="466"/>
        <v>1</v>
      </c>
      <c r="U1801" s="5">
        <f t="shared" si="467"/>
        <v>1</v>
      </c>
      <c r="V1801" s="5">
        <f t="shared" si="468"/>
        <v>1</v>
      </c>
      <c r="W1801" s="5">
        <f t="shared" si="469"/>
        <v>1</v>
      </c>
      <c r="X1801" s="5">
        <f t="shared" si="470"/>
        <v>1</v>
      </c>
      <c r="Y1801" s="5">
        <f t="shared" si="471"/>
        <v>1</v>
      </c>
      <c r="Z1801" s="5">
        <f t="shared" si="472"/>
        <v>1</v>
      </c>
      <c r="AA1801" s="5">
        <f t="shared" si="473"/>
        <v>1</v>
      </c>
      <c r="AB1801" s="5">
        <f t="shared" si="474"/>
        <v>1</v>
      </c>
      <c r="AC1801" s="5">
        <f t="shared" si="475"/>
        <v>1</v>
      </c>
      <c r="AD1801" s="5">
        <f t="shared" si="476"/>
        <v>1</v>
      </c>
    </row>
    <row r="1802" spans="15:30" x14ac:dyDescent="0.2">
      <c r="O1802" s="6">
        <f t="shared" si="461"/>
        <v>180.88999999999402</v>
      </c>
      <c r="P1802" s="6">
        <f t="shared" si="462"/>
        <v>180.89999999999401</v>
      </c>
      <c r="Q1802" s="5">
        <f t="shared" si="463"/>
        <v>1</v>
      </c>
      <c r="R1802" s="5">
        <f t="shared" si="464"/>
        <v>1</v>
      </c>
      <c r="S1802" s="5">
        <f t="shared" si="465"/>
        <v>1</v>
      </c>
      <c r="T1802" s="5">
        <f t="shared" si="466"/>
        <v>1</v>
      </c>
      <c r="U1802" s="5">
        <f t="shared" si="467"/>
        <v>1</v>
      </c>
      <c r="V1802" s="5">
        <f t="shared" si="468"/>
        <v>1</v>
      </c>
      <c r="W1802" s="5">
        <f t="shared" si="469"/>
        <v>1</v>
      </c>
      <c r="X1802" s="5">
        <f t="shared" si="470"/>
        <v>1</v>
      </c>
      <c r="Y1802" s="5">
        <f t="shared" si="471"/>
        <v>1</v>
      </c>
      <c r="Z1802" s="5">
        <f t="shared" si="472"/>
        <v>1</v>
      </c>
      <c r="AA1802" s="5">
        <f t="shared" si="473"/>
        <v>1</v>
      </c>
      <c r="AB1802" s="5">
        <f t="shared" si="474"/>
        <v>1</v>
      </c>
      <c r="AC1802" s="5">
        <f t="shared" si="475"/>
        <v>1</v>
      </c>
      <c r="AD1802" s="5">
        <f t="shared" si="476"/>
        <v>1</v>
      </c>
    </row>
    <row r="1803" spans="15:30" x14ac:dyDescent="0.2">
      <c r="O1803" s="6">
        <f t="shared" si="461"/>
        <v>180.98999999999401</v>
      </c>
      <c r="P1803" s="6">
        <f t="shared" si="462"/>
        <v>180.999999999994</v>
      </c>
      <c r="Q1803" s="5">
        <f t="shared" si="463"/>
        <v>1</v>
      </c>
      <c r="R1803" s="5">
        <f t="shared" si="464"/>
        <v>1</v>
      </c>
      <c r="S1803" s="5">
        <f t="shared" si="465"/>
        <v>1</v>
      </c>
      <c r="T1803" s="5">
        <f t="shared" si="466"/>
        <v>1</v>
      </c>
      <c r="U1803" s="5">
        <f t="shared" si="467"/>
        <v>1</v>
      </c>
      <c r="V1803" s="5">
        <f t="shared" si="468"/>
        <v>1</v>
      </c>
      <c r="W1803" s="5">
        <f t="shared" si="469"/>
        <v>1</v>
      </c>
      <c r="X1803" s="5">
        <f t="shared" si="470"/>
        <v>1</v>
      </c>
      <c r="Y1803" s="5">
        <f t="shared" si="471"/>
        <v>1</v>
      </c>
      <c r="Z1803" s="5">
        <f t="shared" si="472"/>
        <v>1</v>
      </c>
      <c r="AA1803" s="5">
        <f t="shared" si="473"/>
        <v>1</v>
      </c>
      <c r="AB1803" s="5">
        <f t="shared" si="474"/>
        <v>1</v>
      </c>
      <c r="AC1803" s="5">
        <f t="shared" si="475"/>
        <v>1</v>
      </c>
      <c r="AD1803" s="5">
        <f t="shared" si="476"/>
        <v>1</v>
      </c>
    </row>
    <row r="1804" spans="15:30" x14ac:dyDescent="0.2">
      <c r="O1804" s="6">
        <f t="shared" si="461"/>
        <v>181.08999999999401</v>
      </c>
      <c r="P1804" s="6">
        <f t="shared" si="462"/>
        <v>181.099999999994</v>
      </c>
      <c r="Q1804" s="5">
        <f t="shared" si="463"/>
        <v>1</v>
      </c>
      <c r="R1804" s="5">
        <f t="shared" si="464"/>
        <v>1</v>
      </c>
      <c r="S1804" s="5">
        <f t="shared" si="465"/>
        <v>1</v>
      </c>
      <c r="T1804" s="5">
        <f t="shared" si="466"/>
        <v>1</v>
      </c>
      <c r="U1804" s="5">
        <f t="shared" si="467"/>
        <v>1</v>
      </c>
      <c r="V1804" s="5">
        <f t="shared" si="468"/>
        <v>1</v>
      </c>
      <c r="W1804" s="5">
        <f t="shared" si="469"/>
        <v>1</v>
      </c>
      <c r="X1804" s="5">
        <f t="shared" si="470"/>
        <v>1</v>
      </c>
      <c r="Y1804" s="5">
        <f t="shared" si="471"/>
        <v>1</v>
      </c>
      <c r="Z1804" s="5">
        <f t="shared" si="472"/>
        <v>1</v>
      </c>
      <c r="AA1804" s="5">
        <f t="shared" si="473"/>
        <v>1</v>
      </c>
      <c r="AB1804" s="5">
        <f t="shared" si="474"/>
        <v>1</v>
      </c>
      <c r="AC1804" s="5">
        <f t="shared" si="475"/>
        <v>1</v>
      </c>
      <c r="AD1804" s="5">
        <f t="shared" si="476"/>
        <v>1</v>
      </c>
    </row>
    <row r="1805" spans="15:30" x14ac:dyDescent="0.2">
      <c r="O1805" s="6">
        <f t="shared" si="461"/>
        <v>181.189999999994</v>
      </c>
      <c r="P1805" s="6">
        <f t="shared" si="462"/>
        <v>181.19999999999399</v>
      </c>
      <c r="Q1805" s="5">
        <f t="shared" si="463"/>
        <v>1</v>
      </c>
      <c r="R1805" s="5">
        <f t="shared" si="464"/>
        <v>1</v>
      </c>
      <c r="S1805" s="5">
        <f t="shared" si="465"/>
        <v>1</v>
      </c>
      <c r="T1805" s="5">
        <f t="shared" si="466"/>
        <v>1</v>
      </c>
      <c r="U1805" s="5">
        <f t="shared" si="467"/>
        <v>1</v>
      </c>
      <c r="V1805" s="5">
        <f t="shared" si="468"/>
        <v>1</v>
      </c>
      <c r="W1805" s="5">
        <f t="shared" si="469"/>
        <v>1</v>
      </c>
      <c r="X1805" s="5">
        <f t="shared" si="470"/>
        <v>1</v>
      </c>
      <c r="Y1805" s="5">
        <f t="shared" si="471"/>
        <v>1</v>
      </c>
      <c r="Z1805" s="5">
        <f t="shared" si="472"/>
        <v>1</v>
      </c>
      <c r="AA1805" s="5">
        <f t="shared" si="473"/>
        <v>1</v>
      </c>
      <c r="AB1805" s="5">
        <f t="shared" si="474"/>
        <v>1</v>
      </c>
      <c r="AC1805" s="5">
        <f t="shared" si="475"/>
        <v>1</v>
      </c>
      <c r="AD1805" s="5">
        <f t="shared" si="476"/>
        <v>1</v>
      </c>
    </row>
    <row r="1806" spans="15:30" x14ac:dyDescent="0.2">
      <c r="O1806" s="6">
        <f t="shared" si="461"/>
        <v>181.289999999994</v>
      </c>
      <c r="P1806" s="6">
        <f t="shared" si="462"/>
        <v>181.29999999999399</v>
      </c>
      <c r="Q1806" s="5">
        <f t="shared" si="463"/>
        <v>1</v>
      </c>
      <c r="R1806" s="5">
        <f t="shared" si="464"/>
        <v>1</v>
      </c>
      <c r="S1806" s="5">
        <f t="shared" si="465"/>
        <v>1</v>
      </c>
      <c r="T1806" s="5">
        <f t="shared" si="466"/>
        <v>1</v>
      </c>
      <c r="U1806" s="5">
        <f t="shared" si="467"/>
        <v>1</v>
      </c>
      <c r="V1806" s="5">
        <f t="shared" si="468"/>
        <v>1</v>
      </c>
      <c r="W1806" s="5">
        <f t="shared" si="469"/>
        <v>1</v>
      </c>
      <c r="X1806" s="5">
        <f t="shared" si="470"/>
        <v>1</v>
      </c>
      <c r="Y1806" s="5">
        <f t="shared" si="471"/>
        <v>1</v>
      </c>
      <c r="Z1806" s="5">
        <f t="shared" si="472"/>
        <v>1</v>
      </c>
      <c r="AA1806" s="5">
        <f t="shared" si="473"/>
        <v>1</v>
      </c>
      <c r="AB1806" s="5">
        <f t="shared" si="474"/>
        <v>1</v>
      </c>
      <c r="AC1806" s="5">
        <f t="shared" si="475"/>
        <v>1</v>
      </c>
      <c r="AD1806" s="5">
        <f t="shared" si="476"/>
        <v>1</v>
      </c>
    </row>
    <row r="1807" spans="15:30" x14ac:dyDescent="0.2">
      <c r="O1807" s="6">
        <f t="shared" si="461"/>
        <v>181.38999999999399</v>
      </c>
      <c r="P1807" s="6">
        <f t="shared" si="462"/>
        <v>181.39999999999398</v>
      </c>
      <c r="Q1807" s="5">
        <f t="shared" si="463"/>
        <v>1</v>
      </c>
      <c r="R1807" s="5">
        <f t="shared" si="464"/>
        <v>1</v>
      </c>
      <c r="S1807" s="5">
        <f t="shared" si="465"/>
        <v>1</v>
      </c>
      <c r="T1807" s="5">
        <f t="shared" si="466"/>
        <v>1</v>
      </c>
      <c r="U1807" s="5">
        <f t="shared" si="467"/>
        <v>1</v>
      </c>
      <c r="V1807" s="5">
        <f t="shared" si="468"/>
        <v>1</v>
      </c>
      <c r="W1807" s="5">
        <f t="shared" si="469"/>
        <v>1</v>
      </c>
      <c r="X1807" s="5">
        <f t="shared" si="470"/>
        <v>1</v>
      </c>
      <c r="Y1807" s="5">
        <f t="shared" si="471"/>
        <v>1</v>
      </c>
      <c r="Z1807" s="5">
        <f t="shared" si="472"/>
        <v>1</v>
      </c>
      <c r="AA1807" s="5">
        <f t="shared" si="473"/>
        <v>1</v>
      </c>
      <c r="AB1807" s="5">
        <f t="shared" si="474"/>
        <v>1</v>
      </c>
      <c r="AC1807" s="5">
        <f t="shared" si="475"/>
        <v>1</v>
      </c>
      <c r="AD1807" s="5">
        <f t="shared" si="476"/>
        <v>1</v>
      </c>
    </row>
    <row r="1808" spans="15:30" x14ac:dyDescent="0.2">
      <c r="O1808" s="6">
        <f t="shared" si="461"/>
        <v>181.48999999999398</v>
      </c>
      <c r="P1808" s="6">
        <f t="shared" si="462"/>
        <v>181.49999999999397</v>
      </c>
      <c r="Q1808" s="5">
        <f t="shared" si="463"/>
        <v>1</v>
      </c>
      <c r="R1808" s="5">
        <f t="shared" si="464"/>
        <v>1</v>
      </c>
      <c r="S1808" s="5">
        <f t="shared" si="465"/>
        <v>1</v>
      </c>
      <c r="T1808" s="5">
        <f t="shared" si="466"/>
        <v>1</v>
      </c>
      <c r="U1808" s="5">
        <f t="shared" si="467"/>
        <v>1</v>
      </c>
      <c r="V1808" s="5">
        <f t="shared" si="468"/>
        <v>1</v>
      </c>
      <c r="W1808" s="5">
        <f t="shared" si="469"/>
        <v>1</v>
      </c>
      <c r="X1808" s="5">
        <f t="shared" si="470"/>
        <v>1</v>
      </c>
      <c r="Y1808" s="5">
        <f t="shared" si="471"/>
        <v>1</v>
      </c>
      <c r="Z1808" s="5">
        <f t="shared" si="472"/>
        <v>1</v>
      </c>
      <c r="AA1808" s="5">
        <f t="shared" si="473"/>
        <v>1</v>
      </c>
      <c r="AB1808" s="5">
        <f t="shared" si="474"/>
        <v>1</v>
      </c>
      <c r="AC1808" s="5">
        <f t="shared" si="475"/>
        <v>1</v>
      </c>
      <c r="AD1808" s="5">
        <f t="shared" si="476"/>
        <v>1</v>
      </c>
    </row>
    <row r="1809" spans="15:30" x14ac:dyDescent="0.2">
      <c r="O1809" s="6">
        <f t="shared" si="461"/>
        <v>181.58999999999398</v>
      </c>
      <c r="P1809" s="6">
        <f t="shared" si="462"/>
        <v>181.59999999999397</v>
      </c>
      <c r="Q1809" s="5">
        <f t="shared" si="463"/>
        <v>1</v>
      </c>
      <c r="R1809" s="5">
        <f t="shared" si="464"/>
        <v>1</v>
      </c>
      <c r="S1809" s="5">
        <f t="shared" si="465"/>
        <v>1</v>
      </c>
      <c r="T1809" s="5">
        <f t="shared" si="466"/>
        <v>1</v>
      </c>
      <c r="U1809" s="5">
        <f t="shared" si="467"/>
        <v>1</v>
      </c>
      <c r="V1809" s="5">
        <f t="shared" si="468"/>
        <v>1</v>
      </c>
      <c r="W1809" s="5">
        <f t="shared" si="469"/>
        <v>1</v>
      </c>
      <c r="X1809" s="5">
        <f t="shared" si="470"/>
        <v>1</v>
      </c>
      <c r="Y1809" s="5">
        <f t="shared" si="471"/>
        <v>1</v>
      </c>
      <c r="Z1809" s="5">
        <f t="shared" si="472"/>
        <v>1</v>
      </c>
      <c r="AA1809" s="5">
        <f t="shared" si="473"/>
        <v>1</v>
      </c>
      <c r="AB1809" s="5">
        <f t="shared" si="474"/>
        <v>1</v>
      </c>
      <c r="AC1809" s="5">
        <f t="shared" si="475"/>
        <v>1</v>
      </c>
      <c r="AD1809" s="5">
        <f t="shared" si="476"/>
        <v>1</v>
      </c>
    </row>
    <row r="1810" spans="15:30" x14ac:dyDescent="0.2">
      <c r="O1810" s="6">
        <f t="shared" si="461"/>
        <v>181.68999999999397</v>
      </c>
      <c r="P1810" s="6">
        <f t="shared" si="462"/>
        <v>181.69999999999396</v>
      </c>
      <c r="Q1810" s="5">
        <f t="shared" si="463"/>
        <v>1</v>
      </c>
      <c r="R1810" s="5">
        <f t="shared" si="464"/>
        <v>1</v>
      </c>
      <c r="S1810" s="5">
        <f t="shared" si="465"/>
        <v>1</v>
      </c>
      <c r="T1810" s="5">
        <f t="shared" si="466"/>
        <v>1</v>
      </c>
      <c r="U1810" s="5">
        <f t="shared" si="467"/>
        <v>1</v>
      </c>
      <c r="V1810" s="5">
        <f t="shared" si="468"/>
        <v>1</v>
      </c>
      <c r="W1810" s="5">
        <f t="shared" si="469"/>
        <v>1</v>
      </c>
      <c r="X1810" s="5">
        <f t="shared" si="470"/>
        <v>1</v>
      </c>
      <c r="Y1810" s="5">
        <f t="shared" si="471"/>
        <v>1</v>
      </c>
      <c r="Z1810" s="5">
        <f t="shared" si="472"/>
        <v>1</v>
      </c>
      <c r="AA1810" s="5">
        <f t="shared" si="473"/>
        <v>1</v>
      </c>
      <c r="AB1810" s="5">
        <f t="shared" si="474"/>
        <v>1</v>
      </c>
      <c r="AC1810" s="5">
        <f t="shared" si="475"/>
        <v>1</v>
      </c>
      <c r="AD1810" s="5">
        <f t="shared" si="476"/>
        <v>1</v>
      </c>
    </row>
    <row r="1811" spans="15:30" x14ac:dyDescent="0.2">
      <c r="O1811" s="6">
        <f t="shared" si="461"/>
        <v>181.78999999999397</v>
      </c>
      <c r="P1811" s="6">
        <f t="shared" si="462"/>
        <v>181.79999999999396</v>
      </c>
      <c r="Q1811" s="5">
        <f t="shared" si="463"/>
        <v>1</v>
      </c>
      <c r="R1811" s="5">
        <f t="shared" si="464"/>
        <v>1</v>
      </c>
      <c r="S1811" s="5">
        <f t="shared" si="465"/>
        <v>1</v>
      </c>
      <c r="T1811" s="5">
        <f t="shared" si="466"/>
        <v>1</v>
      </c>
      <c r="U1811" s="5">
        <f t="shared" si="467"/>
        <v>1</v>
      </c>
      <c r="V1811" s="5">
        <f t="shared" si="468"/>
        <v>1</v>
      </c>
      <c r="W1811" s="5">
        <f t="shared" si="469"/>
        <v>1</v>
      </c>
      <c r="X1811" s="5">
        <f t="shared" si="470"/>
        <v>1</v>
      </c>
      <c r="Y1811" s="5">
        <f t="shared" si="471"/>
        <v>1</v>
      </c>
      <c r="Z1811" s="5">
        <f t="shared" si="472"/>
        <v>1</v>
      </c>
      <c r="AA1811" s="5">
        <f t="shared" si="473"/>
        <v>1</v>
      </c>
      <c r="AB1811" s="5">
        <f t="shared" si="474"/>
        <v>1</v>
      </c>
      <c r="AC1811" s="5">
        <f t="shared" si="475"/>
        <v>1</v>
      </c>
      <c r="AD1811" s="5">
        <f t="shared" si="476"/>
        <v>1</v>
      </c>
    </row>
    <row r="1812" spans="15:30" x14ac:dyDescent="0.2">
      <c r="O1812" s="6">
        <f t="shared" si="461"/>
        <v>181.88999999999396</v>
      </c>
      <c r="P1812" s="6">
        <f t="shared" si="462"/>
        <v>181.89999999999395</v>
      </c>
      <c r="Q1812" s="5">
        <f t="shared" si="463"/>
        <v>1</v>
      </c>
      <c r="R1812" s="5">
        <f t="shared" si="464"/>
        <v>1</v>
      </c>
      <c r="S1812" s="5">
        <f t="shared" si="465"/>
        <v>1</v>
      </c>
      <c r="T1812" s="5">
        <f t="shared" si="466"/>
        <v>1</v>
      </c>
      <c r="U1812" s="5">
        <f t="shared" si="467"/>
        <v>1</v>
      </c>
      <c r="V1812" s="5">
        <f t="shared" si="468"/>
        <v>1</v>
      </c>
      <c r="W1812" s="5">
        <f t="shared" si="469"/>
        <v>1</v>
      </c>
      <c r="X1812" s="5">
        <f t="shared" si="470"/>
        <v>1</v>
      </c>
      <c r="Y1812" s="5">
        <f t="shared" si="471"/>
        <v>1</v>
      </c>
      <c r="Z1812" s="5">
        <f t="shared" si="472"/>
        <v>1</v>
      </c>
      <c r="AA1812" s="5">
        <f t="shared" si="473"/>
        <v>1</v>
      </c>
      <c r="AB1812" s="5">
        <f t="shared" si="474"/>
        <v>1</v>
      </c>
      <c r="AC1812" s="5">
        <f t="shared" si="475"/>
        <v>1</v>
      </c>
      <c r="AD1812" s="5">
        <f t="shared" si="476"/>
        <v>1</v>
      </c>
    </row>
    <row r="1813" spans="15:30" x14ac:dyDescent="0.2">
      <c r="O1813" s="6">
        <f t="shared" si="461"/>
        <v>181.98999999999396</v>
      </c>
      <c r="P1813" s="6">
        <f t="shared" si="462"/>
        <v>181.99999999999395</v>
      </c>
      <c r="Q1813" s="5">
        <f t="shared" si="463"/>
        <v>1</v>
      </c>
      <c r="R1813" s="5">
        <f t="shared" si="464"/>
        <v>1</v>
      </c>
      <c r="S1813" s="5">
        <f t="shared" si="465"/>
        <v>1</v>
      </c>
      <c r="T1813" s="5">
        <f t="shared" si="466"/>
        <v>1</v>
      </c>
      <c r="U1813" s="5">
        <f t="shared" si="467"/>
        <v>1</v>
      </c>
      <c r="V1813" s="5">
        <f t="shared" si="468"/>
        <v>1</v>
      </c>
      <c r="W1813" s="5">
        <f t="shared" si="469"/>
        <v>1</v>
      </c>
      <c r="X1813" s="5">
        <f t="shared" si="470"/>
        <v>1</v>
      </c>
      <c r="Y1813" s="5">
        <f t="shared" si="471"/>
        <v>1</v>
      </c>
      <c r="Z1813" s="5">
        <f t="shared" si="472"/>
        <v>1</v>
      </c>
      <c r="AA1813" s="5">
        <f t="shared" si="473"/>
        <v>1</v>
      </c>
      <c r="AB1813" s="5">
        <f t="shared" si="474"/>
        <v>1</v>
      </c>
      <c r="AC1813" s="5">
        <f t="shared" si="475"/>
        <v>1</v>
      </c>
      <c r="AD1813" s="5">
        <f t="shared" si="476"/>
        <v>1</v>
      </c>
    </row>
    <row r="1814" spans="15:30" x14ac:dyDescent="0.2">
      <c r="O1814" s="6">
        <f t="shared" si="461"/>
        <v>182.08999999999395</v>
      </c>
      <c r="P1814" s="6">
        <f t="shared" si="462"/>
        <v>182.09999999999394</v>
      </c>
      <c r="Q1814" s="5">
        <f t="shared" si="463"/>
        <v>1</v>
      </c>
      <c r="R1814" s="5">
        <f t="shared" si="464"/>
        <v>1</v>
      </c>
      <c r="S1814" s="5">
        <f t="shared" si="465"/>
        <v>1</v>
      </c>
      <c r="T1814" s="5">
        <f t="shared" si="466"/>
        <v>1</v>
      </c>
      <c r="U1814" s="5">
        <f t="shared" si="467"/>
        <v>1</v>
      </c>
      <c r="V1814" s="5">
        <f t="shared" si="468"/>
        <v>1</v>
      </c>
      <c r="W1814" s="5">
        <f t="shared" si="469"/>
        <v>1</v>
      </c>
      <c r="X1814" s="5">
        <f t="shared" si="470"/>
        <v>1</v>
      </c>
      <c r="Y1814" s="5">
        <f t="shared" si="471"/>
        <v>1</v>
      </c>
      <c r="Z1814" s="5">
        <f t="shared" si="472"/>
        <v>1</v>
      </c>
      <c r="AA1814" s="5">
        <f t="shared" si="473"/>
        <v>1</v>
      </c>
      <c r="AB1814" s="5">
        <f t="shared" si="474"/>
        <v>1</v>
      </c>
      <c r="AC1814" s="5">
        <f t="shared" si="475"/>
        <v>1</v>
      </c>
      <c r="AD1814" s="5">
        <f t="shared" si="476"/>
        <v>1</v>
      </c>
    </row>
    <row r="1815" spans="15:30" x14ac:dyDescent="0.2">
      <c r="O1815" s="6">
        <f t="shared" si="461"/>
        <v>182.18999999999394</v>
      </c>
      <c r="P1815" s="6">
        <f t="shared" si="462"/>
        <v>182.19999999999393</v>
      </c>
      <c r="Q1815" s="5">
        <f t="shared" si="463"/>
        <v>1</v>
      </c>
      <c r="R1815" s="5">
        <f t="shared" si="464"/>
        <v>1</v>
      </c>
      <c r="S1815" s="5">
        <f t="shared" si="465"/>
        <v>1</v>
      </c>
      <c r="T1815" s="5">
        <f t="shared" si="466"/>
        <v>1</v>
      </c>
      <c r="U1815" s="5">
        <f t="shared" si="467"/>
        <v>1</v>
      </c>
      <c r="V1815" s="5">
        <f t="shared" si="468"/>
        <v>1</v>
      </c>
      <c r="W1815" s="5">
        <f t="shared" si="469"/>
        <v>1</v>
      </c>
      <c r="X1815" s="5">
        <f t="shared" si="470"/>
        <v>1</v>
      </c>
      <c r="Y1815" s="5">
        <f t="shared" si="471"/>
        <v>1</v>
      </c>
      <c r="Z1815" s="5">
        <f t="shared" si="472"/>
        <v>1</v>
      </c>
      <c r="AA1815" s="5">
        <f t="shared" si="473"/>
        <v>1</v>
      </c>
      <c r="AB1815" s="5">
        <f t="shared" si="474"/>
        <v>1</v>
      </c>
      <c r="AC1815" s="5">
        <f t="shared" si="475"/>
        <v>1</v>
      </c>
      <c r="AD1815" s="5">
        <f t="shared" si="476"/>
        <v>1</v>
      </c>
    </row>
    <row r="1816" spans="15:30" x14ac:dyDescent="0.2">
      <c r="O1816" s="6">
        <f t="shared" si="461"/>
        <v>182.28999999999394</v>
      </c>
      <c r="P1816" s="6">
        <f t="shared" si="462"/>
        <v>182.29999999999393</v>
      </c>
      <c r="Q1816" s="5">
        <f t="shared" si="463"/>
        <v>1</v>
      </c>
      <c r="R1816" s="5">
        <f t="shared" si="464"/>
        <v>1</v>
      </c>
      <c r="S1816" s="5">
        <f t="shared" si="465"/>
        <v>1</v>
      </c>
      <c r="T1816" s="5">
        <f t="shared" si="466"/>
        <v>1</v>
      </c>
      <c r="U1816" s="5">
        <f t="shared" si="467"/>
        <v>1</v>
      </c>
      <c r="V1816" s="5">
        <f t="shared" si="468"/>
        <v>1</v>
      </c>
      <c r="W1816" s="5">
        <f t="shared" si="469"/>
        <v>1</v>
      </c>
      <c r="X1816" s="5">
        <f t="shared" si="470"/>
        <v>1</v>
      </c>
      <c r="Y1816" s="5">
        <f t="shared" si="471"/>
        <v>1</v>
      </c>
      <c r="Z1816" s="5">
        <f t="shared" si="472"/>
        <v>1</v>
      </c>
      <c r="AA1816" s="5">
        <f t="shared" si="473"/>
        <v>1</v>
      </c>
      <c r="AB1816" s="5">
        <f t="shared" si="474"/>
        <v>1</v>
      </c>
      <c r="AC1816" s="5">
        <f t="shared" si="475"/>
        <v>1</v>
      </c>
      <c r="AD1816" s="5">
        <f t="shared" si="476"/>
        <v>1</v>
      </c>
    </row>
    <row r="1817" spans="15:30" x14ac:dyDescent="0.2">
      <c r="O1817" s="6">
        <f t="shared" si="461"/>
        <v>182.38999999999393</v>
      </c>
      <c r="P1817" s="6">
        <f t="shared" si="462"/>
        <v>182.39999999999392</v>
      </c>
      <c r="Q1817" s="5">
        <f t="shared" si="463"/>
        <v>1</v>
      </c>
      <c r="R1817" s="5">
        <f t="shared" si="464"/>
        <v>1</v>
      </c>
      <c r="S1817" s="5">
        <f t="shared" si="465"/>
        <v>1</v>
      </c>
      <c r="T1817" s="5">
        <f t="shared" si="466"/>
        <v>1</v>
      </c>
      <c r="U1817" s="5">
        <f t="shared" si="467"/>
        <v>1</v>
      </c>
      <c r="V1817" s="5">
        <f t="shared" si="468"/>
        <v>1</v>
      </c>
      <c r="W1817" s="5">
        <f t="shared" si="469"/>
        <v>1</v>
      </c>
      <c r="X1817" s="5">
        <f t="shared" si="470"/>
        <v>1</v>
      </c>
      <c r="Y1817" s="5">
        <f t="shared" si="471"/>
        <v>1</v>
      </c>
      <c r="Z1817" s="5">
        <f t="shared" si="472"/>
        <v>1</v>
      </c>
      <c r="AA1817" s="5">
        <f t="shared" si="473"/>
        <v>1</v>
      </c>
      <c r="AB1817" s="5">
        <f t="shared" si="474"/>
        <v>1</v>
      </c>
      <c r="AC1817" s="5">
        <f t="shared" si="475"/>
        <v>1</v>
      </c>
      <c r="AD1817" s="5">
        <f t="shared" si="476"/>
        <v>1</v>
      </c>
    </row>
    <row r="1818" spans="15:30" x14ac:dyDescent="0.2">
      <c r="O1818" s="6">
        <f t="shared" si="461"/>
        <v>182.48999999999393</v>
      </c>
      <c r="P1818" s="6">
        <f t="shared" si="462"/>
        <v>182.49999999999392</v>
      </c>
      <c r="Q1818" s="5">
        <f t="shared" si="463"/>
        <v>1</v>
      </c>
      <c r="R1818" s="5">
        <f t="shared" si="464"/>
        <v>1</v>
      </c>
      <c r="S1818" s="5">
        <f t="shared" si="465"/>
        <v>1</v>
      </c>
      <c r="T1818" s="5">
        <f t="shared" si="466"/>
        <v>1</v>
      </c>
      <c r="U1818" s="5">
        <f t="shared" si="467"/>
        <v>1</v>
      </c>
      <c r="V1818" s="5">
        <f t="shared" si="468"/>
        <v>1</v>
      </c>
      <c r="W1818" s="5">
        <f t="shared" si="469"/>
        <v>1</v>
      </c>
      <c r="X1818" s="5">
        <f t="shared" si="470"/>
        <v>1</v>
      </c>
      <c r="Y1818" s="5">
        <f t="shared" si="471"/>
        <v>1</v>
      </c>
      <c r="Z1818" s="5">
        <f t="shared" si="472"/>
        <v>1</v>
      </c>
      <c r="AA1818" s="5">
        <f t="shared" si="473"/>
        <v>1</v>
      </c>
      <c r="AB1818" s="5">
        <f t="shared" si="474"/>
        <v>1</v>
      </c>
      <c r="AC1818" s="5">
        <f t="shared" si="475"/>
        <v>1</v>
      </c>
      <c r="AD1818" s="5">
        <f t="shared" si="476"/>
        <v>1</v>
      </c>
    </row>
    <row r="1819" spans="15:30" x14ac:dyDescent="0.2">
      <c r="O1819" s="6">
        <f t="shared" si="461"/>
        <v>182.58999999999392</v>
      </c>
      <c r="P1819" s="6">
        <f t="shared" si="462"/>
        <v>182.59999999999391</v>
      </c>
      <c r="Q1819" s="5">
        <f t="shared" si="463"/>
        <v>1</v>
      </c>
      <c r="R1819" s="5">
        <f t="shared" si="464"/>
        <v>1</v>
      </c>
      <c r="S1819" s="5">
        <f t="shared" si="465"/>
        <v>1</v>
      </c>
      <c r="T1819" s="5">
        <f t="shared" si="466"/>
        <v>1</v>
      </c>
      <c r="U1819" s="5">
        <f t="shared" si="467"/>
        <v>1</v>
      </c>
      <c r="V1819" s="5">
        <f t="shared" si="468"/>
        <v>1</v>
      </c>
      <c r="W1819" s="5">
        <f t="shared" si="469"/>
        <v>1</v>
      </c>
      <c r="X1819" s="5">
        <f t="shared" si="470"/>
        <v>1</v>
      </c>
      <c r="Y1819" s="5">
        <f t="shared" si="471"/>
        <v>1</v>
      </c>
      <c r="Z1819" s="5">
        <f t="shared" si="472"/>
        <v>1</v>
      </c>
      <c r="AA1819" s="5">
        <f t="shared" si="473"/>
        <v>1</v>
      </c>
      <c r="AB1819" s="5">
        <f t="shared" si="474"/>
        <v>1</v>
      </c>
      <c r="AC1819" s="5">
        <f t="shared" si="475"/>
        <v>1</v>
      </c>
      <c r="AD1819" s="5">
        <f t="shared" si="476"/>
        <v>1</v>
      </c>
    </row>
    <row r="1820" spans="15:30" x14ac:dyDescent="0.2">
      <c r="O1820" s="6">
        <f t="shared" si="461"/>
        <v>182.68999999999392</v>
      </c>
      <c r="P1820" s="6">
        <f t="shared" si="462"/>
        <v>182.69999999999391</v>
      </c>
      <c r="Q1820" s="5">
        <f t="shared" si="463"/>
        <v>1</v>
      </c>
      <c r="R1820" s="5">
        <f t="shared" si="464"/>
        <v>1</v>
      </c>
      <c r="S1820" s="5">
        <f t="shared" si="465"/>
        <v>1</v>
      </c>
      <c r="T1820" s="5">
        <f t="shared" si="466"/>
        <v>1</v>
      </c>
      <c r="U1820" s="5">
        <f t="shared" si="467"/>
        <v>1</v>
      </c>
      <c r="V1820" s="5">
        <f t="shared" si="468"/>
        <v>1</v>
      </c>
      <c r="W1820" s="5">
        <f t="shared" si="469"/>
        <v>1</v>
      </c>
      <c r="X1820" s="5">
        <f t="shared" si="470"/>
        <v>1</v>
      </c>
      <c r="Y1820" s="5">
        <f t="shared" si="471"/>
        <v>1</v>
      </c>
      <c r="Z1820" s="5">
        <f t="shared" si="472"/>
        <v>1</v>
      </c>
      <c r="AA1820" s="5">
        <f t="shared" si="473"/>
        <v>1</v>
      </c>
      <c r="AB1820" s="5">
        <f t="shared" si="474"/>
        <v>1</v>
      </c>
      <c r="AC1820" s="5">
        <f t="shared" si="475"/>
        <v>1</v>
      </c>
      <c r="AD1820" s="5">
        <f t="shared" si="476"/>
        <v>1</v>
      </c>
    </row>
    <row r="1821" spans="15:30" x14ac:dyDescent="0.2">
      <c r="O1821" s="6">
        <f t="shared" si="461"/>
        <v>182.78999999999391</v>
      </c>
      <c r="P1821" s="6">
        <f t="shared" si="462"/>
        <v>182.7999999999939</v>
      </c>
      <c r="Q1821" s="5">
        <f t="shared" si="463"/>
        <v>1</v>
      </c>
      <c r="R1821" s="5">
        <f t="shared" si="464"/>
        <v>1</v>
      </c>
      <c r="S1821" s="5">
        <f t="shared" si="465"/>
        <v>1</v>
      </c>
      <c r="T1821" s="5">
        <f t="shared" si="466"/>
        <v>1</v>
      </c>
      <c r="U1821" s="5">
        <f t="shared" si="467"/>
        <v>1</v>
      </c>
      <c r="V1821" s="5">
        <f t="shared" si="468"/>
        <v>1</v>
      </c>
      <c r="W1821" s="5">
        <f t="shared" si="469"/>
        <v>1</v>
      </c>
      <c r="X1821" s="5">
        <f t="shared" si="470"/>
        <v>1</v>
      </c>
      <c r="Y1821" s="5">
        <f t="shared" si="471"/>
        <v>1</v>
      </c>
      <c r="Z1821" s="5">
        <f t="shared" si="472"/>
        <v>1</v>
      </c>
      <c r="AA1821" s="5">
        <f t="shared" si="473"/>
        <v>1</v>
      </c>
      <c r="AB1821" s="5">
        <f t="shared" si="474"/>
        <v>1</v>
      </c>
      <c r="AC1821" s="5">
        <f t="shared" si="475"/>
        <v>1</v>
      </c>
      <c r="AD1821" s="5">
        <f t="shared" si="476"/>
        <v>1</v>
      </c>
    </row>
    <row r="1822" spans="15:30" x14ac:dyDescent="0.2">
      <c r="O1822" s="6">
        <f t="shared" si="461"/>
        <v>182.8899999999939</v>
      </c>
      <c r="P1822" s="6">
        <f t="shared" si="462"/>
        <v>182.8999999999939</v>
      </c>
      <c r="Q1822" s="5">
        <f t="shared" si="463"/>
        <v>1</v>
      </c>
      <c r="R1822" s="5">
        <f t="shared" si="464"/>
        <v>1</v>
      </c>
      <c r="S1822" s="5">
        <f t="shared" si="465"/>
        <v>1</v>
      </c>
      <c r="T1822" s="5">
        <f t="shared" si="466"/>
        <v>1</v>
      </c>
      <c r="U1822" s="5">
        <f t="shared" si="467"/>
        <v>1</v>
      </c>
      <c r="V1822" s="5">
        <f t="shared" si="468"/>
        <v>1</v>
      </c>
      <c r="W1822" s="5">
        <f t="shared" si="469"/>
        <v>1</v>
      </c>
      <c r="X1822" s="5">
        <f t="shared" si="470"/>
        <v>1</v>
      </c>
      <c r="Y1822" s="5">
        <f t="shared" si="471"/>
        <v>1</v>
      </c>
      <c r="Z1822" s="5">
        <f t="shared" si="472"/>
        <v>1</v>
      </c>
      <c r="AA1822" s="5">
        <f t="shared" si="473"/>
        <v>1</v>
      </c>
      <c r="AB1822" s="5">
        <f t="shared" si="474"/>
        <v>1</v>
      </c>
      <c r="AC1822" s="5">
        <f t="shared" si="475"/>
        <v>1</v>
      </c>
      <c r="AD1822" s="5">
        <f t="shared" si="476"/>
        <v>1</v>
      </c>
    </row>
    <row r="1823" spans="15:30" x14ac:dyDescent="0.2">
      <c r="O1823" s="6">
        <f t="shared" si="461"/>
        <v>182.9899999999939</v>
      </c>
      <c r="P1823" s="6">
        <f t="shared" si="462"/>
        <v>182.99999999999389</v>
      </c>
      <c r="Q1823" s="5">
        <f t="shared" si="463"/>
        <v>1</v>
      </c>
      <c r="R1823" s="5">
        <f t="shared" si="464"/>
        <v>1</v>
      </c>
      <c r="S1823" s="5">
        <f t="shared" si="465"/>
        <v>1</v>
      </c>
      <c r="T1823" s="5">
        <f t="shared" si="466"/>
        <v>1</v>
      </c>
      <c r="U1823" s="5">
        <f t="shared" si="467"/>
        <v>1</v>
      </c>
      <c r="V1823" s="5">
        <f t="shared" si="468"/>
        <v>1</v>
      </c>
      <c r="W1823" s="5">
        <f t="shared" si="469"/>
        <v>1</v>
      </c>
      <c r="X1823" s="5">
        <f t="shared" si="470"/>
        <v>1</v>
      </c>
      <c r="Y1823" s="5">
        <f t="shared" si="471"/>
        <v>1</v>
      </c>
      <c r="Z1823" s="5">
        <f t="shared" si="472"/>
        <v>1</v>
      </c>
      <c r="AA1823" s="5">
        <f t="shared" si="473"/>
        <v>1</v>
      </c>
      <c r="AB1823" s="5">
        <f t="shared" si="474"/>
        <v>1</v>
      </c>
      <c r="AC1823" s="5">
        <f t="shared" si="475"/>
        <v>1</v>
      </c>
      <c r="AD1823" s="5">
        <f t="shared" si="476"/>
        <v>1</v>
      </c>
    </row>
    <row r="1824" spans="15:30" x14ac:dyDescent="0.2">
      <c r="O1824" s="6">
        <f t="shared" si="461"/>
        <v>183.08999999999389</v>
      </c>
      <c r="P1824" s="6">
        <f t="shared" si="462"/>
        <v>183.09999999999388</v>
      </c>
      <c r="Q1824" s="5">
        <f t="shared" si="463"/>
        <v>1</v>
      </c>
      <c r="R1824" s="5">
        <f t="shared" si="464"/>
        <v>1</v>
      </c>
      <c r="S1824" s="5">
        <f t="shared" si="465"/>
        <v>1</v>
      </c>
      <c r="T1824" s="5">
        <f t="shared" si="466"/>
        <v>1</v>
      </c>
      <c r="U1824" s="5">
        <f t="shared" si="467"/>
        <v>1</v>
      </c>
      <c r="V1824" s="5">
        <f t="shared" si="468"/>
        <v>1</v>
      </c>
      <c r="W1824" s="5">
        <f t="shared" si="469"/>
        <v>1</v>
      </c>
      <c r="X1824" s="5">
        <f t="shared" si="470"/>
        <v>1</v>
      </c>
      <c r="Y1824" s="5">
        <f t="shared" si="471"/>
        <v>1</v>
      </c>
      <c r="Z1824" s="5">
        <f t="shared" si="472"/>
        <v>1</v>
      </c>
      <c r="AA1824" s="5">
        <f t="shared" si="473"/>
        <v>1</v>
      </c>
      <c r="AB1824" s="5">
        <f t="shared" si="474"/>
        <v>1</v>
      </c>
      <c r="AC1824" s="5">
        <f t="shared" si="475"/>
        <v>1</v>
      </c>
      <c r="AD1824" s="5">
        <f t="shared" si="476"/>
        <v>1</v>
      </c>
    </row>
    <row r="1825" spans="15:30" x14ac:dyDescent="0.2">
      <c r="O1825" s="6">
        <f t="shared" si="461"/>
        <v>183.18999999999389</v>
      </c>
      <c r="P1825" s="6">
        <f t="shared" si="462"/>
        <v>183.19999999999388</v>
      </c>
      <c r="Q1825" s="5">
        <f t="shared" si="463"/>
        <v>1</v>
      </c>
      <c r="R1825" s="5">
        <f t="shared" si="464"/>
        <v>1</v>
      </c>
      <c r="S1825" s="5">
        <f t="shared" si="465"/>
        <v>1</v>
      </c>
      <c r="T1825" s="5">
        <f t="shared" si="466"/>
        <v>1</v>
      </c>
      <c r="U1825" s="5">
        <f t="shared" si="467"/>
        <v>1</v>
      </c>
      <c r="V1825" s="5">
        <f t="shared" si="468"/>
        <v>1</v>
      </c>
      <c r="W1825" s="5">
        <f t="shared" si="469"/>
        <v>1</v>
      </c>
      <c r="X1825" s="5">
        <f t="shared" si="470"/>
        <v>1</v>
      </c>
      <c r="Y1825" s="5">
        <f t="shared" si="471"/>
        <v>1</v>
      </c>
      <c r="Z1825" s="5">
        <f t="shared" si="472"/>
        <v>1</v>
      </c>
      <c r="AA1825" s="5">
        <f t="shared" si="473"/>
        <v>1</v>
      </c>
      <c r="AB1825" s="5">
        <f t="shared" si="474"/>
        <v>1</v>
      </c>
      <c r="AC1825" s="5">
        <f t="shared" si="475"/>
        <v>1</v>
      </c>
      <c r="AD1825" s="5">
        <f t="shared" si="476"/>
        <v>1</v>
      </c>
    </row>
    <row r="1826" spans="15:30" x14ac:dyDescent="0.2">
      <c r="O1826" s="6">
        <f t="shared" si="461"/>
        <v>183.28999999999388</v>
      </c>
      <c r="P1826" s="6">
        <f t="shared" si="462"/>
        <v>183.29999999999387</v>
      </c>
      <c r="Q1826" s="5">
        <f t="shared" si="463"/>
        <v>1</v>
      </c>
      <c r="R1826" s="5">
        <f t="shared" si="464"/>
        <v>1</v>
      </c>
      <c r="S1826" s="5">
        <f t="shared" si="465"/>
        <v>1</v>
      </c>
      <c r="T1826" s="5">
        <f t="shared" si="466"/>
        <v>1</v>
      </c>
      <c r="U1826" s="5">
        <f t="shared" si="467"/>
        <v>1</v>
      </c>
      <c r="V1826" s="5">
        <f t="shared" si="468"/>
        <v>1</v>
      </c>
      <c r="W1826" s="5">
        <f t="shared" si="469"/>
        <v>1</v>
      </c>
      <c r="X1826" s="5">
        <f t="shared" si="470"/>
        <v>1</v>
      </c>
      <c r="Y1826" s="5">
        <f t="shared" si="471"/>
        <v>1</v>
      </c>
      <c r="Z1826" s="5">
        <f t="shared" si="472"/>
        <v>1</v>
      </c>
      <c r="AA1826" s="5">
        <f t="shared" si="473"/>
        <v>1</v>
      </c>
      <c r="AB1826" s="5">
        <f t="shared" si="474"/>
        <v>1</v>
      </c>
      <c r="AC1826" s="5">
        <f t="shared" si="475"/>
        <v>1</v>
      </c>
      <c r="AD1826" s="5">
        <f t="shared" si="476"/>
        <v>1</v>
      </c>
    </row>
    <row r="1827" spans="15:30" x14ac:dyDescent="0.2">
      <c r="O1827" s="6">
        <f t="shared" si="461"/>
        <v>183.38999999999388</v>
      </c>
      <c r="P1827" s="6">
        <f t="shared" si="462"/>
        <v>183.39999999999387</v>
      </c>
      <c r="Q1827" s="5">
        <f t="shared" si="463"/>
        <v>1</v>
      </c>
      <c r="R1827" s="5">
        <f t="shared" si="464"/>
        <v>1</v>
      </c>
      <c r="S1827" s="5">
        <f t="shared" si="465"/>
        <v>1</v>
      </c>
      <c r="T1827" s="5">
        <f t="shared" si="466"/>
        <v>1</v>
      </c>
      <c r="U1827" s="5">
        <f t="shared" si="467"/>
        <v>1</v>
      </c>
      <c r="V1827" s="5">
        <f t="shared" si="468"/>
        <v>1</v>
      </c>
      <c r="W1827" s="5">
        <f t="shared" si="469"/>
        <v>1</v>
      </c>
      <c r="X1827" s="5">
        <f t="shared" si="470"/>
        <v>1</v>
      </c>
      <c r="Y1827" s="5">
        <f t="shared" si="471"/>
        <v>1</v>
      </c>
      <c r="Z1827" s="5">
        <f t="shared" si="472"/>
        <v>1</v>
      </c>
      <c r="AA1827" s="5">
        <f t="shared" si="473"/>
        <v>1</v>
      </c>
      <c r="AB1827" s="5">
        <f t="shared" si="474"/>
        <v>1</v>
      </c>
      <c r="AC1827" s="5">
        <f t="shared" si="475"/>
        <v>1</v>
      </c>
      <c r="AD1827" s="5">
        <f t="shared" si="476"/>
        <v>1</v>
      </c>
    </row>
    <row r="1828" spans="15:30" x14ac:dyDescent="0.2">
      <c r="O1828" s="6">
        <f t="shared" si="461"/>
        <v>183.48999999999387</v>
      </c>
      <c r="P1828" s="6">
        <f t="shared" si="462"/>
        <v>183.49999999999386</v>
      </c>
      <c r="Q1828" s="5">
        <f t="shared" si="463"/>
        <v>1</v>
      </c>
      <c r="R1828" s="5">
        <f t="shared" si="464"/>
        <v>1</v>
      </c>
      <c r="S1828" s="5">
        <f t="shared" si="465"/>
        <v>1</v>
      </c>
      <c r="T1828" s="5">
        <f t="shared" si="466"/>
        <v>1</v>
      </c>
      <c r="U1828" s="5">
        <f t="shared" si="467"/>
        <v>1</v>
      </c>
      <c r="V1828" s="5">
        <f t="shared" si="468"/>
        <v>1</v>
      </c>
      <c r="W1828" s="5">
        <f t="shared" si="469"/>
        <v>1</v>
      </c>
      <c r="X1828" s="5">
        <f t="shared" si="470"/>
        <v>1</v>
      </c>
      <c r="Y1828" s="5">
        <f t="shared" si="471"/>
        <v>1</v>
      </c>
      <c r="Z1828" s="5">
        <f t="shared" si="472"/>
        <v>1</v>
      </c>
      <c r="AA1828" s="5">
        <f t="shared" si="473"/>
        <v>1</v>
      </c>
      <c r="AB1828" s="5">
        <f t="shared" si="474"/>
        <v>1</v>
      </c>
      <c r="AC1828" s="5">
        <f t="shared" si="475"/>
        <v>1</v>
      </c>
      <c r="AD1828" s="5">
        <f t="shared" si="476"/>
        <v>1</v>
      </c>
    </row>
    <row r="1829" spans="15:30" x14ac:dyDescent="0.2">
      <c r="O1829" s="6">
        <f t="shared" si="461"/>
        <v>183.58999999999386</v>
      </c>
      <c r="P1829" s="6">
        <f t="shared" si="462"/>
        <v>183.59999999999386</v>
      </c>
      <c r="Q1829" s="5">
        <f t="shared" si="463"/>
        <v>1</v>
      </c>
      <c r="R1829" s="5">
        <f t="shared" si="464"/>
        <v>1</v>
      </c>
      <c r="S1829" s="5">
        <f t="shared" si="465"/>
        <v>1</v>
      </c>
      <c r="T1829" s="5">
        <f t="shared" si="466"/>
        <v>1</v>
      </c>
      <c r="U1829" s="5">
        <f t="shared" si="467"/>
        <v>1</v>
      </c>
      <c r="V1829" s="5">
        <f t="shared" si="468"/>
        <v>1</v>
      </c>
      <c r="W1829" s="5">
        <f t="shared" si="469"/>
        <v>1</v>
      </c>
      <c r="X1829" s="5">
        <f t="shared" si="470"/>
        <v>1</v>
      </c>
      <c r="Y1829" s="5">
        <f t="shared" si="471"/>
        <v>1</v>
      </c>
      <c r="Z1829" s="5">
        <f t="shared" si="472"/>
        <v>1</v>
      </c>
      <c r="AA1829" s="5">
        <f t="shared" si="473"/>
        <v>1</v>
      </c>
      <c r="AB1829" s="5">
        <f t="shared" si="474"/>
        <v>1</v>
      </c>
      <c r="AC1829" s="5">
        <f t="shared" si="475"/>
        <v>1</v>
      </c>
      <c r="AD1829" s="5">
        <f t="shared" si="476"/>
        <v>1</v>
      </c>
    </row>
    <row r="1830" spans="15:30" x14ac:dyDescent="0.2">
      <c r="O1830" s="6">
        <f t="shared" si="461"/>
        <v>183.68999999999386</v>
      </c>
      <c r="P1830" s="6">
        <f t="shared" si="462"/>
        <v>183.69999999999385</v>
      </c>
      <c r="Q1830" s="5">
        <f t="shared" si="463"/>
        <v>1</v>
      </c>
      <c r="R1830" s="5">
        <f t="shared" si="464"/>
        <v>1</v>
      </c>
      <c r="S1830" s="5">
        <f t="shared" si="465"/>
        <v>1</v>
      </c>
      <c r="T1830" s="5">
        <f t="shared" si="466"/>
        <v>1</v>
      </c>
      <c r="U1830" s="5">
        <f t="shared" si="467"/>
        <v>1</v>
      </c>
      <c r="V1830" s="5">
        <f t="shared" si="468"/>
        <v>1</v>
      </c>
      <c r="W1830" s="5">
        <f t="shared" si="469"/>
        <v>1</v>
      </c>
      <c r="X1830" s="5">
        <f t="shared" si="470"/>
        <v>1</v>
      </c>
      <c r="Y1830" s="5">
        <f t="shared" si="471"/>
        <v>1</v>
      </c>
      <c r="Z1830" s="5">
        <f t="shared" si="472"/>
        <v>1</v>
      </c>
      <c r="AA1830" s="5">
        <f t="shared" si="473"/>
        <v>1</v>
      </c>
      <c r="AB1830" s="5">
        <f t="shared" si="474"/>
        <v>1</v>
      </c>
      <c r="AC1830" s="5">
        <f t="shared" si="475"/>
        <v>1</v>
      </c>
      <c r="AD1830" s="5">
        <f t="shared" si="476"/>
        <v>1</v>
      </c>
    </row>
    <row r="1831" spans="15:30" x14ac:dyDescent="0.2">
      <c r="O1831" s="6">
        <f t="shared" si="461"/>
        <v>183.78999999999385</v>
      </c>
      <c r="P1831" s="6">
        <f t="shared" si="462"/>
        <v>183.79999999999384</v>
      </c>
      <c r="Q1831" s="5">
        <f t="shared" si="463"/>
        <v>1</v>
      </c>
      <c r="R1831" s="5">
        <f t="shared" si="464"/>
        <v>1</v>
      </c>
      <c r="S1831" s="5">
        <f t="shared" si="465"/>
        <v>1</v>
      </c>
      <c r="T1831" s="5">
        <f t="shared" si="466"/>
        <v>1</v>
      </c>
      <c r="U1831" s="5">
        <f t="shared" si="467"/>
        <v>1</v>
      </c>
      <c r="V1831" s="5">
        <f t="shared" si="468"/>
        <v>1</v>
      </c>
      <c r="W1831" s="5">
        <f t="shared" si="469"/>
        <v>1</v>
      </c>
      <c r="X1831" s="5">
        <f t="shared" si="470"/>
        <v>1</v>
      </c>
      <c r="Y1831" s="5">
        <f t="shared" si="471"/>
        <v>1</v>
      </c>
      <c r="Z1831" s="5">
        <f t="shared" si="472"/>
        <v>1</v>
      </c>
      <c r="AA1831" s="5">
        <f t="shared" si="473"/>
        <v>1</v>
      </c>
      <c r="AB1831" s="5">
        <f t="shared" si="474"/>
        <v>1</v>
      </c>
      <c r="AC1831" s="5">
        <f t="shared" si="475"/>
        <v>1</v>
      </c>
      <c r="AD1831" s="5">
        <f t="shared" si="476"/>
        <v>1</v>
      </c>
    </row>
    <row r="1832" spans="15:30" x14ac:dyDescent="0.2">
      <c r="O1832" s="6">
        <f t="shared" si="461"/>
        <v>183.88999999999385</v>
      </c>
      <c r="P1832" s="6">
        <f t="shared" si="462"/>
        <v>183.89999999999384</v>
      </c>
      <c r="Q1832" s="5">
        <f t="shared" si="463"/>
        <v>1</v>
      </c>
      <c r="R1832" s="5">
        <f t="shared" si="464"/>
        <v>1</v>
      </c>
      <c r="S1832" s="5">
        <f t="shared" si="465"/>
        <v>1</v>
      </c>
      <c r="T1832" s="5">
        <f t="shared" si="466"/>
        <v>1</v>
      </c>
      <c r="U1832" s="5">
        <f t="shared" si="467"/>
        <v>1</v>
      </c>
      <c r="V1832" s="5">
        <f t="shared" si="468"/>
        <v>1</v>
      </c>
      <c r="W1832" s="5">
        <f t="shared" si="469"/>
        <v>1</v>
      </c>
      <c r="X1832" s="5">
        <f t="shared" si="470"/>
        <v>1</v>
      </c>
      <c r="Y1832" s="5">
        <f t="shared" si="471"/>
        <v>1</v>
      </c>
      <c r="Z1832" s="5">
        <f t="shared" si="472"/>
        <v>1</v>
      </c>
      <c r="AA1832" s="5">
        <f t="shared" si="473"/>
        <v>1</v>
      </c>
      <c r="AB1832" s="5">
        <f t="shared" si="474"/>
        <v>1</v>
      </c>
      <c r="AC1832" s="5">
        <f t="shared" si="475"/>
        <v>1</v>
      </c>
      <c r="AD1832" s="5">
        <f t="shared" si="476"/>
        <v>1</v>
      </c>
    </row>
    <row r="1833" spans="15:30" x14ac:dyDescent="0.2">
      <c r="O1833" s="6">
        <f t="shared" si="461"/>
        <v>183.98999999999384</v>
      </c>
      <c r="P1833" s="6">
        <f t="shared" si="462"/>
        <v>183.99999999999383</v>
      </c>
      <c r="Q1833" s="5">
        <f t="shared" si="463"/>
        <v>1</v>
      </c>
      <c r="R1833" s="5">
        <f t="shared" si="464"/>
        <v>1</v>
      </c>
      <c r="S1833" s="5">
        <f t="shared" si="465"/>
        <v>1</v>
      </c>
      <c r="T1833" s="5">
        <f t="shared" si="466"/>
        <v>1</v>
      </c>
      <c r="U1833" s="5">
        <f t="shared" si="467"/>
        <v>1</v>
      </c>
      <c r="V1833" s="5">
        <f t="shared" si="468"/>
        <v>1</v>
      </c>
      <c r="W1833" s="5">
        <f t="shared" si="469"/>
        <v>1</v>
      </c>
      <c r="X1833" s="5">
        <f t="shared" si="470"/>
        <v>1</v>
      </c>
      <c r="Y1833" s="5">
        <f t="shared" si="471"/>
        <v>1</v>
      </c>
      <c r="Z1833" s="5">
        <f t="shared" si="472"/>
        <v>1</v>
      </c>
      <c r="AA1833" s="5">
        <f t="shared" si="473"/>
        <v>1</v>
      </c>
      <c r="AB1833" s="5">
        <f t="shared" si="474"/>
        <v>1</v>
      </c>
      <c r="AC1833" s="5">
        <f t="shared" si="475"/>
        <v>1</v>
      </c>
      <c r="AD1833" s="5">
        <f t="shared" si="476"/>
        <v>1</v>
      </c>
    </row>
    <row r="1834" spans="15:30" x14ac:dyDescent="0.2">
      <c r="O1834" s="6">
        <f t="shared" si="461"/>
        <v>184.08999999999384</v>
      </c>
      <c r="P1834" s="6">
        <f t="shared" si="462"/>
        <v>184.09999999999383</v>
      </c>
      <c r="Q1834" s="5">
        <f t="shared" si="463"/>
        <v>1</v>
      </c>
      <c r="R1834" s="5">
        <f t="shared" si="464"/>
        <v>1</v>
      </c>
      <c r="S1834" s="5">
        <f t="shared" si="465"/>
        <v>1</v>
      </c>
      <c r="T1834" s="5">
        <f t="shared" si="466"/>
        <v>1</v>
      </c>
      <c r="U1834" s="5">
        <f t="shared" si="467"/>
        <v>1</v>
      </c>
      <c r="V1834" s="5">
        <f t="shared" si="468"/>
        <v>1</v>
      </c>
      <c r="W1834" s="5">
        <f t="shared" si="469"/>
        <v>1</v>
      </c>
      <c r="X1834" s="5">
        <f t="shared" si="470"/>
        <v>1</v>
      </c>
      <c r="Y1834" s="5">
        <f t="shared" si="471"/>
        <v>1</v>
      </c>
      <c r="Z1834" s="5">
        <f t="shared" si="472"/>
        <v>1</v>
      </c>
      <c r="AA1834" s="5">
        <f t="shared" si="473"/>
        <v>1</v>
      </c>
      <c r="AB1834" s="5">
        <f t="shared" si="474"/>
        <v>1</v>
      </c>
      <c r="AC1834" s="5">
        <f t="shared" si="475"/>
        <v>1</v>
      </c>
      <c r="AD1834" s="5">
        <f t="shared" si="476"/>
        <v>1</v>
      </c>
    </row>
    <row r="1835" spans="15:30" x14ac:dyDescent="0.2">
      <c r="O1835" s="6">
        <f t="shared" si="461"/>
        <v>184.18999999999383</v>
      </c>
      <c r="P1835" s="6">
        <f t="shared" si="462"/>
        <v>184.19999999999382</v>
      </c>
      <c r="Q1835" s="5">
        <f t="shared" si="463"/>
        <v>1</v>
      </c>
      <c r="R1835" s="5">
        <f t="shared" si="464"/>
        <v>1</v>
      </c>
      <c r="S1835" s="5">
        <f t="shared" si="465"/>
        <v>1</v>
      </c>
      <c r="T1835" s="5">
        <f t="shared" si="466"/>
        <v>1</v>
      </c>
      <c r="U1835" s="5">
        <f t="shared" si="467"/>
        <v>1</v>
      </c>
      <c r="V1835" s="5">
        <f t="shared" si="468"/>
        <v>1</v>
      </c>
      <c r="W1835" s="5">
        <f t="shared" si="469"/>
        <v>1</v>
      </c>
      <c r="X1835" s="5">
        <f t="shared" si="470"/>
        <v>1</v>
      </c>
      <c r="Y1835" s="5">
        <f t="shared" si="471"/>
        <v>1</v>
      </c>
      <c r="Z1835" s="5">
        <f t="shared" si="472"/>
        <v>1</v>
      </c>
      <c r="AA1835" s="5">
        <f t="shared" si="473"/>
        <v>1</v>
      </c>
      <c r="AB1835" s="5">
        <f t="shared" si="474"/>
        <v>1</v>
      </c>
      <c r="AC1835" s="5">
        <f t="shared" si="475"/>
        <v>1</v>
      </c>
      <c r="AD1835" s="5">
        <f t="shared" si="476"/>
        <v>1</v>
      </c>
    </row>
    <row r="1836" spans="15:30" x14ac:dyDescent="0.2">
      <c r="O1836" s="6">
        <f t="shared" si="461"/>
        <v>184.28999999999382</v>
      </c>
      <c r="P1836" s="6">
        <f t="shared" si="462"/>
        <v>184.29999999999382</v>
      </c>
      <c r="Q1836" s="5">
        <f t="shared" si="463"/>
        <v>1</v>
      </c>
      <c r="R1836" s="5">
        <f t="shared" si="464"/>
        <v>1</v>
      </c>
      <c r="S1836" s="5">
        <f t="shared" si="465"/>
        <v>1</v>
      </c>
      <c r="T1836" s="5">
        <f t="shared" si="466"/>
        <v>1</v>
      </c>
      <c r="U1836" s="5">
        <f t="shared" si="467"/>
        <v>1</v>
      </c>
      <c r="V1836" s="5">
        <f t="shared" si="468"/>
        <v>1</v>
      </c>
      <c r="W1836" s="5">
        <f t="shared" si="469"/>
        <v>1</v>
      </c>
      <c r="X1836" s="5">
        <f t="shared" si="470"/>
        <v>1</v>
      </c>
      <c r="Y1836" s="5">
        <f t="shared" si="471"/>
        <v>1</v>
      </c>
      <c r="Z1836" s="5">
        <f t="shared" si="472"/>
        <v>1</v>
      </c>
      <c r="AA1836" s="5">
        <f t="shared" si="473"/>
        <v>1</v>
      </c>
      <c r="AB1836" s="5">
        <f t="shared" si="474"/>
        <v>1</v>
      </c>
      <c r="AC1836" s="5">
        <f t="shared" si="475"/>
        <v>1</v>
      </c>
      <c r="AD1836" s="5">
        <f t="shared" si="476"/>
        <v>1</v>
      </c>
    </row>
    <row r="1837" spans="15:30" x14ac:dyDescent="0.2">
      <c r="O1837" s="6">
        <f t="shared" si="461"/>
        <v>184.38999999999382</v>
      </c>
      <c r="P1837" s="6">
        <f t="shared" si="462"/>
        <v>184.39999999999381</v>
      </c>
      <c r="Q1837" s="5">
        <f t="shared" si="463"/>
        <v>1</v>
      </c>
      <c r="R1837" s="5">
        <f t="shared" si="464"/>
        <v>1</v>
      </c>
      <c r="S1837" s="5">
        <f t="shared" si="465"/>
        <v>1</v>
      </c>
      <c r="T1837" s="5">
        <f t="shared" si="466"/>
        <v>1</v>
      </c>
      <c r="U1837" s="5">
        <f t="shared" si="467"/>
        <v>1</v>
      </c>
      <c r="V1837" s="5">
        <f t="shared" si="468"/>
        <v>1</v>
      </c>
      <c r="W1837" s="5">
        <f t="shared" si="469"/>
        <v>1</v>
      </c>
      <c r="X1837" s="5">
        <f t="shared" si="470"/>
        <v>1</v>
      </c>
      <c r="Y1837" s="5">
        <f t="shared" si="471"/>
        <v>1</v>
      </c>
      <c r="Z1837" s="5">
        <f t="shared" si="472"/>
        <v>1</v>
      </c>
      <c r="AA1837" s="5">
        <f t="shared" si="473"/>
        <v>1</v>
      </c>
      <c r="AB1837" s="5">
        <f t="shared" si="474"/>
        <v>1</v>
      </c>
      <c r="AC1837" s="5">
        <f t="shared" si="475"/>
        <v>1</v>
      </c>
      <c r="AD1837" s="5">
        <f t="shared" si="476"/>
        <v>1</v>
      </c>
    </row>
    <row r="1838" spans="15:30" x14ac:dyDescent="0.2">
      <c r="O1838" s="6">
        <f t="shared" si="461"/>
        <v>184.48999999999381</v>
      </c>
      <c r="P1838" s="6">
        <f t="shared" si="462"/>
        <v>184.4999999999938</v>
      </c>
      <c r="Q1838" s="5">
        <f t="shared" si="463"/>
        <v>1</v>
      </c>
      <c r="R1838" s="5">
        <f t="shared" si="464"/>
        <v>1</v>
      </c>
      <c r="S1838" s="5">
        <f t="shared" si="465"/>
        <v>1</v>
      </c>
      <c r="T1838" s="5">
        <f t="shared" si="466"/>
        <v>1</v>
      </c>
      <c r="U1838" s="5">
        <f t="shared" si="467"/>
        <v>1</v>
      </c>
      <c r="V1838" s="5">
        <f t="shared" si="468"/>
        <v>1</v>
      </c>
      <c r="W1838" s="5">
        <f t="shared" si="469"/>
        <v>1</v>
      </c>
      <c r="X1838" s="5">
        <f t="shared" si="470"/>
        <v>1</v>
      </c>
      <c r="Y1838" s="5">
        <f t="shared" si="471"/>
        <v>1</v>
      </c>
      <c r="Z1838" s="5">
        <f t="shared" si="472"/>
        <v>1</v>
      </c>
      <c r="AA1838" s="5">
        <f t="shared" si="473"/>
        <v>1</v>
      </c>
      <c r="AB1838" s="5">
        <f t="shared" si="474"/>
        <v>1</v>
      </c>
      <c r="AC1838" s="5">
        <f t="shared" si="475"/>
        <v>1</v>
      </c>
      <c r="AD1838" s="5">
        <f t="shared" si="476"/>
        <v>1</v>
      </c>
    </row>
    <row r="1839" spans="15:30" x14ac:dyDescent="0.2">
      <c r="O1839" s="6">
        <f t="shared" si="461"/>
        <v>184.58999999999381</v>
      </c>
      <c r="P1839" s="6">
        <f t="shared" si="462"/>
        <v>184.5999999999938</v>
      </c>
      <c r="Q1839" s="5">
        <f t="shared" si="463"/>
        <v>1</v>
      </c>
      <c r="R1839" s="5">
        <f t="shared" si="464"/>
        <v>1</v>
      </c>
      <c r="S1839" s="5">
        <f t="shared" si="465"/>
        <v>1</v>
      </c>
      <c r="T1839" s="5">
        <f t="shared" si="466"/>
        <v>1</v>
      </c>
      <c r="U1839" s="5">
        <f t="shared" si="467"/>
        <v>1</v>
      </c>
      <c r="V1839" s="5">
        <f t="shared" si="468"/>
        <v>1</v>
      </c>
      <c r="W1839" s="5">
        <f t="shared" si="469"/>
        <v>1</v>
      </c>
      <c r="X1839" s="5">
        <f t="shared" si="470"/>
        <v>1</v>
      </c>
      <c r="Y1839" s="5">
        <f t="shared" si="471"/>
        <v>1</v>
      </c>
      <c r="Z1839" s="5">
        <f t="shared" si="472"/>
        <v>1</v>
      </c>
      <c r="AA1839" s="5">
        <f t="shared" si="473"/>
        <v>1</v>
      </c>
      <c r="AB1839" s="5">
        <f t="shared" si="474"/>
        <v>1</v>
      </c>
      <c r="AC1839" s="5">
        <f t="shared" si="475"/>
        <v>1</v>
      </c>
      <c r="AD1839" s="5">
        <f t="shared" si="476"/>
        <v>1</v>
      </c>
    </row>
    <row r="1840" spans="15:30" x14ac:dyDescent="0.2">
      <c r="O1840" s="6">
        <f t="shared" si="461"/>
        <v>184.6899999999938</v>
      </c>
      <c r="P1840" s="6">
        <f t="shared" si="462"/>
        <v>184.69999999999379</v>
      </c>
      <c r="Q1840" s="5">
        <f t="shared" si="463"/>
        <v>1</v>
      </c>
      <c r="R1840" s="5">
        <f t="shared" si="464"/>
        <v>1</v>
      </c>
      <c r="S1840" s="5">
        <f t="shared" si="465"/>
        <v>1</v>
      </c>
      <c r="T1840" s="5">
        <f t="shared" si="466"/>
        <v>1</v>
      </c>
      <c r="U1840" s="5">
        <f t="shared" si="467"/>
        <v>1</v>
      </c>
      <c r="V1840" s="5">
        <f t="shared" si="468"/>
        <v>1</v>
      </c>
      <c r="W1840" s="5">
        <f t="shared" si="469"/>
        <v>1</v>
      </c>
      <c r="X1840" s="5">
        <f t="shared" si="470"/>
        <v>1</v>
      </c>
      <c r="Y1840" s="5">
        <f t="shared" si="471"/>
        <v>1</v>
      </c>
      <c r="Z1840" s="5">
        <f t="shared" si="472"/>
        <v>1</v>
      </c>
      <c r="AA1840" s="5">
        <f t="shared" si="473"/>
        <v>1</v>
      </c>
      <c r="AB1840" s="5">
        <f t="shared" si="474"/>
        <v>1</v>
      </c>
      <c r="AC1840" s="5">
        <f t="shared" si="475"/>
        <v>1</v>
      </c>
      <c r="AD1840" s="5">
        <f t="shared" si="476"/>
        <v>1</v>
      </c>
    </row>
    <row r="1841" spans="15:30" x14ac:dyDescent="0.2">
      <c r="O1841" s="6">
        <f t="shared" si="461"/>
        <v>184.7899999999938</v>
      </c>
      <c r="P1841" s="6">
        <f t="shared" si="462"/>
        <v>184.79999999999379</v>
      </c>
      <c r="Q1841" s="5">
        <f t="shared" si="463"/>
        <v>1</v>
      </c>
      <c r="R1841" s="5">
        <f t="shared" si="464"/>
        <v>1</v>
      </c>
      <c r="S1841" s="5">
        <f t="shared" si="465"/>
        <v>1</v>
      </c>
      <c r="T1841" s="5">
        <f t="shared" si="466"/>
        <v>1</v>
      </c>
      <c r="U1841" s="5">
        <f t="shared" si="467"/>
        <v>1</v>
      </c>
      <c r="V1841" s="5">
        <f t="shared" si="468"/>
        <v>1</v>
      </c>
      <c r="W1841" s="5">
        <f t="shared" si="469"/>
        <v>1</v>
      </c>
      <c r="X1841" s="5">
        <f t="shared" si="470"/>
        <v>1</v>
      </c>
      <c r="Y1841" s="5">
        <f t="shared" si="471"/>
        <v>1</v>
      </c>
      <c r="Z1841" s="5">
        <f t="shared" si="472"/>
        <v>1</v>
      </c>
      <c r="AA1841" s="5">
        <f t="shared" si="473"/>
        <v>1</v>
      </c>
      <c r="AB1841" s="5">
        <f t="shared" si="474"/>
        <v>1</v>
      </c>
      <c r="AC1841" s="5">
        <f t="shared" si="475"/>
        <v>1</v>
      </c>
      <c r="AD1841" s="5">
        <f t="shared" si="476"/>
        <v>1</v>
      </c>
    </row>
    <row r="1842" spans="15:30" x14ac:dyDescent="0.2">
      <c r="O1842" s="6">
        <f t="shared" si="461"/>
        <v>184.88999999999379</v>
      </c>
      <c r="P1842" s="6">
        <f t="shared" si="462"/>
        <v>184.89999999999378</v>
      </c>
      <c r="Q1842" s="5">
        <f t="shared" si="463"/>
        <v>1</v>
      </c>
      <c r="R1842" s="5">
        <f t="shared" si="464"/>
        <v>1</v>
      </c>
      <c r="S1842" s="5">
        <f t="shared" si="465"/>
        <v>1</v>
      </c>
      <c r="T1842" s="5">
        <f t="shared" si="466"/>
        <v>1</v>
      </c>
      <c r="U1842" s="5">
        <f t="shared" si="467"/>
        <v>1</v>
      </c>
      <c r="V1842" s="5">
        <f t="shared" si="468"/>
        <v>1</v>
      </c>
      <c r="W1842" s="5">
        <f t="shared" si="469"/>
        <v>1</v>
      </c>
      <c r="X1842" s="5">
        <f t="shared" si="470"/>
        <v>1</v>
      </c>
      <c r="Y1842" s="5">
        <f t="shared" si="471"/>
        <v>1</v>
      </c>
      <c r="Z1842" s="5">
        <f t="shared" si="472"/>
        <v>1</v>
      </c>
      <c r="AA1842" s="5">
        <f t="shared" si="473"/>
        <v>1</v>
      </c>
      <c r="AB1842" s="5">
        <f t="shared" si="474"/>
        <v>1</v>
      </c>
      <c r="AC1842" s="5">
        <f t="shared" si="475"/>
        <v>1</v>
      </c>
      <c r="AD1842" s="5">
        <f t="shared" si="476"/>
        <v>1</v>
      </c>
    </row>
    <row r="1843" spans="15:30" x14ac:dyDescent="0.2">
      <c r="O1843" s="6">
        <f t="shared" si="461"/>
        <v>184.98999999999378</v>
      </c>
      <c r="P1843" s="6">
        <f t="shared" si="462"/>
        <v>184.99999999999378</v>
      </c>
      <c r="Q1843" s="5">
        <f t="shared" si="463"/>
        <v>1</v>
      </c>
      <c r="R1843" s="5">
        <f t="shared" si="464"/>
        <v>1</v>
      </c>
      <c r="S1843" s="5">
        <f t="shared" si="465"/>
        <v>1</v>
      </c>
      <c r="T1843" s="5">
        <f t="shared" si="466"/>
        <v>1</v>
      </c>
      <c r="U1843" s="5">
        <f t="shared" si="467"/>
        <v>1</v>
      </c>
      <c r="V1843" s="5">
        <f t="shared" si="468"/>
        <v>1</v>
      </c>
      <c r="W1843" s="5">
        <f t="shared" si="469"/>
        <v>1</v>
      </c>
      <c r="X1843" s="5">
        <f t="shared" si="470"/>
        <v>1</v>
      </c>
      <c r="Y1843" s="5">
        <f t="shared" si="471"/>
        <v>1</v>
      </c>
      <c r="Z1843" s="5">
        <f t="shared" si="472"/>
        <v>1</v>
      </c>
      <c r="AA1843" s="5">
        <f t="shared" si="473"/>
        <v>1</v>
      </c>
      <c r="AB1843" s="5">
        <f t="shared" si="474"/>
        <v>1</v>
      </c>
      <c r="AC1843" s="5">
        <f t="shared" si="475"/>
        <v>1</v>
      </c>
      <c r="AD1843" s="5">
        <f t="shared" si="476"/>
        <v>1</v>
      </c>
    </row>
    <row r="1844" spans="15:30" x14ac:dyDescent="0.2">
      <c r="O1844" s="6">
        <f t="shared" si="461"/>
        <v>185.08999999999378</v>
      </c>
      <c r="P1844" s="6">
        <f t="shared" si="462"/>
        <v>185.09999999999377</v>
      </c>
      <c r="Q1844" s="5">
        <f t="shared" si="463"/>
        <v>1</v>
      </c>
      <c r="R1844" s="5">
        <f t="shared" si="464"/>
        <v>1</v>
      </c>
      <c r="S1844" s="5">
        <f t="shared" si="465"/>
        <v>1</v>
      </c>
      <c r="T1844" s="5">
        <f t="shared" si="466"/>
        <v>1</v>
      </c>
      <c r="U1844" s="5">
        <f t="shared" si="467"/>
        <v>1</v>
      </c>
      <c r="V1844" s="5">
        <f t="shared" si="468"/>
        <v>1</v>
      </c>
      <c r="W1844" s="5">
        <f t="shared" si="469"/>
        <v>1</v>
      </c>
      <c r="X1844" s="5">
        <f t="shared" si="470"/>
        <v>1</v>
      </c>
      <c r="Y1844" s="5">
        <f t="shared" si="471"/>
        <v>1</v>
      </c>
      <c r="Z1844" s="5">
        <f t="shared" si="472"/>
        <v>1</v>
      </c>
      <c r="AA1844" s="5">
        <f t="shared" si="473"/>
        <v>1</v>
      </c>
      <c r="AB1844" s="5">
        <f t="shared" si="474"/>
        <v>1</v>
      </c>
      <c r="AC1844" s="5">
        <f t="shared" si="475"/>
        <v>1</v>
      </c>
      <c r="AD1844" s="5">
        <f t="shared" si="476"/>
        <v>1</v>
      </c>
    </row>
    <row r="1845" spans="15:30" x14ac:dyDescent="0.2">
      <c r="O1845" s="6">
        <f t="shared" si="461"/>
        <v>185.18999999999377</v>
      </c>
      <c r="P1845" s="6">
        <f t="shared" si="462"/>
        <v>185.19999999999376</v>
      </c>
      <c r="Q1845" s="5">
        <f t="shared" si="463"/>
        <v>1</v>
      </c>
      <c r="R1845" s="5">
        <f t="shared" si="464"/>
        <v>1</v>
      </c>
      <c r="S1845" s="5">
        <f t="shared" si="465"/>
        <v>1</v>
      </c>
      <c r="T1845" s="5">
        <f t="shared" si="466"/>
        <v>1</v>
      </c>
      <c r="U1845" s="5">
        <f t="shared" si="467"/>
        <v>1</v>
      </c>
      <c r="V1845" s="5">
        <f t="shared" si="468"/>
        <v>1</v>
      </c>
      <c r="W1845" s="5">
        <f t="shared" si="469"/>
        <v>1</v>
      </c>
      <c r="X1845" s="5">
        <f t="shared" si="470"/>
        <v>1</v>
      </c>
      <c r="Y1845" s="5">
        <f t="shared" si="471"/>
        <v>1</v>
      </c>
      <c r="Z1845" s="5">
        <f t="shared" si="472"/>
        <v>1</v>
      </c>
      <c r="AA1845" s="5">
        <f t="shared" si="473"/>
        <v>1</v>
      </c>
      <c r="AB1845" s="5">
        <f t="shared" si="474"/>
        <v>1</v>
      </c>
      <c r="AC1845" s="5">
        <f t="shared" si="475"/>
        <v>1</v>
      </c>
      <c r="AD1845" s="5">
        <f t="shared" si="476"/>
        <v>1</v>
      </c>
    </row>
    <row r="1846" spans="15:30" x14ac:dyDescent="0.2">
      <c r="O1846" s="6">
        <f t="shared" si="461"/>
        <v>185.28999999999377</v>
      </c>
      <c r="P1846" s="6">
        <f t="shared" si="462"/>
        <v>185.29999999999376</v>
      </c>
      <c r="Q1846" s="5">
        <f t="shared" si="463"/>
        <v>1</v>
      </c>
      <c r="R1846" s="5">
        <f t="shared" si="464"/>
        <v>1</v>
      </c>
      <c r="S1846" s="5">
        <f t="shared" si="465"/>
        <v>1</v>
      </c>
      <c r="T1846" s="5">
        <f t="shared" si="466"/>
        <v>1</v>
      </c>
      <c r="U1846" s="5">
        <f t="shared" si="467"/>
        <v>1</v>
      </c>
      <c r="V1846" s="5">
        <f t="shared" si="468"/>
        <v>1</v>
      </c>
      <c r="W1846" s="5">
        <f t="shared" si="469"/>
        <v>1</v>
      </c>
      <c r="X1846" s="5">
        <f t="shared" si="470"/>
        <v>1</v>
      </c>
      <c r="Y1846" s="5">
        <f t="shared" si="471"/>
        <v>1</v>
      </c>
      <c r="Z1846" s="5">
        <f t="shared" si="472"/>
        <v>1</v>
      </c>
      <c r="AA1846" s="5">
        <f t="shared" si="473"/>
        <v>1</v>
      </c>
      <c r="AB1846" s="5">
        <f t="shared" si="474"/>
        <v>1</v>
      </c>
      <c r="AC1846" s="5">
        <f t="shared" si="475"/>
        <v>1</v>
      </c>
      <c r="AD1846" s="5">
        <f t="shared" si="476"/>
        <v>1</v>
      </c>
    </row>
    <row r="1847" spans="15:30" x14ac:dyDescent="0.2">
      <c r="O1847" s="6">
        <f t="shared" si="461"/>
        <v>185.38999999999376</v>
      </c>
      <c r="P1847" s="6">
        <f t="shared" si="462"/>
        <v>185.39999999999375</v>
      </c>
      <c r="Q1847" s="5">
        <f t="shared" si="463"/>
        <v>1</v>
      </c>
      <c r="R1847" s="5">
        <f t="shared" si="464"/>
        <v>1</v>
      </c>
      <c r="S1847" s="5">
        <f t="shared" si="465"/>
        <v>1</v>
      </c>
      <c r="T1847" s="5">
        <f t="shared" si="466"/>
        <v>1</v>
      </c>
      <c r="U1847" s="5">
        <f t="shared" si="467"/>
        <v>1</v>
      </c>
      <c r="V1847" s="5">
        <f t="shared" si="468"/>
        <v>1</v>
      </c>
      <c r="W1847" s="5">
        <f t="shared" si="469"/>
        <v>1</v>
      </c>
      <c r="X1847" s="5">
        <f t="shared" si="470"/>
        <v>1</v>
      </c>
      <c r="Y1847" s="5">
        <f t="shared" si="471"/>
        <v>1</v>
      </c>
      <c r="Z1847" s="5">
        <f t="shared" si="472"/>
        <v>1</v>
      </c>
      <c r="AA1847" s="5">
        <f t="shared" si="473"/>
        <v>1</v>
      </c>
      <c r="AB1847" s="5">
        <f t="shared" si="474"/>
        <v>1</v>
      </c>
      <c r="AC1847" s="5">
        <f t="shared" si="475"/>
        <v>1</v>
      </c>
      <c r="AD1847" s="5">
        <f t="shared" si="476"/>
        <v>1</v>
      </c>
    </row>
    <row r="1848" spans="15:30" x14ac:dyDescent="0.2">
      <c r="O1848" s="6">
        <f t="shared" si="461"/>
        <v>185.48999999999376</v>
      </c>
      <c r="P1848" s="6">
        <f t="shared" si="462"/>
        <v>185.49999999999375</v>
      </c>
      <c r="Q1848" s="5">
        <f t="shared" si="463"/>
        <v>1</v>
      </c>
      <c r="R1848" s="5">
        <f t="shared" si="464"/>
        <v>1</v>
      </c>
      <c r="S1848" s="5">
        <f t="shared" si="465"/>
        <v>1</v>
      </c>
      <c r="T1848" s="5">
        <f t="shared" si="466"/>
        <v>1</v>
      </c>
      <c r="U1848" s="5">
        <f t="shared" si="467"/>
        <v>1</v>
      </c>
      <c r="V1848" s="5">
        <f t="shared" si="468"/>
        <v>1</v>
      </c>
      <c r="W1848" s="5">
        <f t="shared" si="469"/>
        <v>1</v>
      </c>
      <c r="X1848" s="5">
        <f t="shared" si="470"/>
        <v>1</v>
      </c>
      <c r="Y1848" s="5">
        <f t="shared" si="471"/>
        <v>1</v>
      </c>
      <c r="Z1848" s="5">
        <f t="shared" si="472"/>
        <v>1</v>
      </c>
      <c r="AA1848" s="5">
        <f t="shared" si="473"/>
        <v>1</v>
      </c>
      <c r="AB1848" s="5">
        <f t="shared" si="474"/>
        <v>1</v>
      </c>
      <c r="AC1848" s="5">
        <f t="shared" si="475"/>
        <v>1</v>
      </c>
      <c r="AD1848" s="5">
        <f t="shared" si="476"/>
        <v>1</v>
      </c>
    </row>
    <row r="1849" spans="15:30" x14ac:dyDescent="0.2">
      <c r="O1849" s="6">
        <f t="shared" si="461"/>
        <v>185.58999999999375</v>
      </c>
      <c r="P1849" s="6">
        <f t="shared" si="462"/>
        <v>185.59999999999374</v>
      </c>
      <c r="Q1849" s="5">
        <f t="shared" si="463"/>
        <v>1</v>
      </c>
      <c r="R1849" s="5">
        <f t="shared" si="464"/>
        <v>1</v>
      </c>
      <c r="S1849" s="5">
        <f t="shared" si="465"/>
        <v>1</v>
      </c>
      <c r="T1849" s="5">
        <f t="shared" si="466"/>
        <v>1</v>
      </c>
      <c r="U1849" s="5">
        <f t="shared" si="467"/>
        <v>1</v>
      </c>
      <c r="V1849" s="5">
        <f t="shared" si="468"/>
        <v>1</v>
      </c>
      <c r="W1849" s="5">
        <f t="shared" si="469"/>
        <v>1</v>
      </c>
      <c r="X1849" s="5">
        <f t="shared" si="470"/>
        <v>1</v>
      </c>
      <c r="Y1849" s="5">
        <f t="shared" si="471"/>
        <v>1</v>
      </c>
      <c r="Z1849" s="5">
        <f t="shared" si="472"/>
        <v>1</v>
      </c>
      <c r="AA1849" s="5">
        <f t="shared" si="473"/>
        <v>1</v>
      </c>
      <c r="AB1849" s="5">
        <f t="shared" si="474"/>
        <v>1</v>
      </c>
      <c r="AC1849" s="5">
        <f t="shared" si="475"/>
        <v>1</v>
      </c>
      <c r="AD1849" s="5">
        <f t="shared" si="476"/>
        <v>1</v>
      </c>
    </row>
    <row r="1850" spans="15:30" x14ac:dyDescent="0.2">
      <c r="O1850" s="6">
        <f t="shared" si="461"/>
        <v>185.68999999999374</v>
      </c>
      <c r="P1850" s="6">
        <f t="shared" si="462"/>
        <v>185.69999999999374</v>
      </c>
      <c r="Q1850" s="5">
        <f t="shared" si="463"/>
        <v>1</v>
      </c>
      <c r="R1850" s="5">
        <f t="shared" si="464"/>
        <v>1</v>
      </c>
      <c r="S1850" s="5">
        <f t="shared" si="465"/>
        <v>1</v>
      </c>
      <c r="T1850" s="5">
        <f t="shared" si="466"/>
        <v>1</v>
      </c>
      <c r="U1850" s="5">
        <f t="shared" si="467"/>
        <v>1</v>
      </c>
      <c r="V1850" s="5">
        <f t="shared" si="468"/>
        <v>1</v>
      </c>
      <c r="W1850" s="5">
        <f t="shared" si="469"/>
        <v>1</v>
      </c>
      <c r="X1850" s="5">
        <f t="shared" si="470"/>
        <v>1</v>
      </c>
      <c r="Y1850" s="5">
        <f t="shared" si="471"/>
        <v>1</v>
      </c>
      <c r="Z1850" s="5">
        <f t="shared" si="472"/>
        <v>1</v>
      </c>
      <c r="AA1850" s="5">
        <f t="shared" si="473"/>
        <v>1</v>
      </c>
      <c r="AB1850" s="5">
        <f t="shared" si="474"/>
        <v>1</v>
      </c>
      <c r="AC1850" s="5">
        <f t="shared" si="475"/>
        <v>1</v>
      </c>
      <c r="AD1850" s="5">
        <f t="shared" si="476"/>
        <v>1</v>
      </c>
    </row>
    <row r="1851" spans="15:30" x14ac:dyDescent="0.2">
      <c r="O1851" s="6">
        <f t="shared" si="461"/>
        <v>185.78999999999374</v>
      </c>
      <c r="P1851" s="6">
        <f t="shared" si="462"/>
        <v>185.79999999999373</v>
      </c>
      <c r="Q1851" s="5">
        <f t="shared" si="463"/>
        <v>1</v>
      </c>
      <c r="R1851" s="5">
        <f t="shared" si="464"/>
        <v>1</v>
      </c>
      <c r="S1851" s="5">
        <f t="shared" si="465"/>
        <v>1</v>
      </c>
      <c r="T1851" s="5">
        <f t="shared" si="466"/>
        <v>1</v>
      </c>
      <c r="U1851" s="5">
        <f t="shared" si="467"/>
        <v>1</v>
      </c>
      <c r="V1851" s="5">
        <f t="shared" si="468"/>
        <v>1</v>
      </c>
      <c r="W1851" s="5">
        <f t="shared" si="469"/>
        <v>1</v>
      </c>
      <c r="X1851" s="5">
        <f t="shared" si="470"/>
        <v>1</v>
      </c>
      <c r="Y1851" s="5">
        <f t="shared" si="471"/>
        <v>1</v>
      </c>
      <c r="Z1851" s="5">
        <f t="shared" si="472"/>
        <v>1</v>
      </c>
      <c r="AA1851" s="5">
        <f t="shared" si="473"/>
        <v>1</v>
      </c>
      <c r="AB1851" s="5">
        <f t="shared" si="474"/>
        <v>1</v>
      </c>
      <c r="AC1851" s="5">
        <f t="shared" si="475"/>
        <v>1</v>
      </c>
      <c r="AD1851" s="5">
        <f t="shared" si="476"/>
        <v>1</v>
      </c>
    </row>
    <row r="1852" spans="15:30" x14ac:dyDescent="0.2">
      <c r="O1852" s="6">
        <f t="shared" si="461"/>
        <v>185.88999999999373</v>
      </c>
      <c r="P1852" s="6">
        <f t="shared" si="462"/>
        <v>185.89999999999372</v>
      </c>
      <c r="Q1852" s="5">
        <f t="shared" si="463"/>
        <v>1</v>
      </c>
      <c r="R1852" s="5">
        <f t="shared" si="464"/>
        <v>1</v>
      </c>
      <c r="S1852" s="5">
        <f t="shared" si="465"/>
        <v>1</v>
      </c>
      <c r="T1852" s="5">
        <f t="shared" si="466"/>
        <v>1</v>
      </c>
      <c r="U1852" s="5">
        <f t="shared" si="467"/>
        <v>1</v>
      </c>
      <c r="V1852" s="5">
        <f t="shared" si="468"/>
        <v>1</v>
      </c>
      <c r="W1852" s="5">
        <f t="shared" si="469"/>
        <v>1</v>
      </c>
      <c r="X1852" s="5">
        <f t="shared" si="470"/>
        <v>1</v>
      </c>
      <c r="Y1852" s="5">
        <f t="shared" si="471"/>
        <v>1</v>
      </c>
      <c r="Z1852" s="5">
        <f t="shared" si="472"/>
        <v>1</v>
      </c>
      <c r="AA1852" s="5">
        <f t="shared" si="473"/>
        <v>1</v>
      </c>
      <c r="AB1852" s="5">
        <f t="shared" si="474"/>
        <v>1</v>
      </c>
      <c r="AC1852" s="5">
        <f t="shared" si="475"/>
        <v>1</v>
      </c>
      <c r="AD1852" s="5">
        <f t="shared" si="476"/>
        <v>1</v>
      </c>
    </row>
    <row r="1853" spans="15:30" x14ac:dyDescent="0.2">
      <c r="O1853" s="6">
        <f t="shared" si="461"/>
        <v>185.98999999999373</v>
      </c>
      <c r="P1853" s="6">
        <f t="shared" si="462"/>
        <v>185.99999999999372</v>
      </c>
      <c r="Q1853" s="5">
        <f t="shared" si="463"/>
        <v>1</v>
      </c>
      <c r="R1853" s="5">
        <f t="shared" si="464"/>
        <v>1</v>
      </c>
      <c r="S1853" s="5">
        <f t="shared" si="465"/>
        <v>1</v>
      </c>
      <c r="T1853" s="5">
        <f t="shared" si="466"/>
        <v>1</v>
      </c>
      <c r="U1853" s="5">
        <f t="shared" si="467"/>
        <v>1</v>
      </c>
      <c r="V1853" s="5">
        <f t="shared" si="468"/>
        <v>1</v>
      </c>
      <c r="W1853" s="5">
        <f t="shared" si="469"/>
        <v>1</v>
      </c>
      <c r="X1853" s="5">
        <f t="shared" si="470"/>
        <v>1</v>
      </c>
      <c r="Y1853" s="5">
        <f t="shared" si="471"/>
        <v>1</v>
      </c>
      <c r="Z1853" s="5">
        <f t="shared" si="472"/>
        <v>1</v>
      </c>
      <c r="AA1853" s="5">
        <f t="shared" si="473"/>
        <v>1</v>
      </c>
      <c r="AB1853" s="5">
        <f t="shared" si="474"/>
        <v>1</v>
      </c>
      <c r="AC1853" s="5">
        <f t="shared" si="475"/>
        <v>1</v>
      </c>
      <c r="AD1853" s="5">
        <f t="shared" si="476"/>
        <v>1</v>
      </c>
    </row>
    <row r="1854" spans="15:30" x14ac:dyDescent="0.2">
      <c r="O1854" s="6">
        <f t="shared" si="461"/>
        <v>186.08999999999372</v>
      </c>
      <c r="P1854" s="6">
        <f t="shared" si="462"/>
        <v>186.09999999999371</v>
      </c>
      <c r="Q1854" s="5">
        <f t="shared" si="463"/>
        <v>1</v>
      </c>
      <c r="R1854" s="5">
        <f t="shared" si="464"/>
        <v>1</v>
      </c>
      <c r="S1854" s="5">
        <f t="shared" si="465"/>
        <v>1</v>
      </c>
      <c r="T1854" s="5">
        <f t="shared" si="466"/>
        <v>1</v>
      </c>
      <c r="U1854" s="5">
        <f t="shared" si="467"/>
        <v>1</v>
      </c>
      <c r="V1854" s="5">
        <f t="shared" si="468"/>
        <v>1</v>
      </c>
      <c r="W1854" s="5">
        <f t="shared" si="469"/>
        <v>1</v>
      </c>
      <c r="X1854" s="5">
        <f t="shared" si="470"/>
        <v>1</v>
      </c>
      <c r="Y1854" s="5">
        <f t="shared" si="471"/>
        <v>1</v>
      </c>
      <c r="Z1854" s="5">
        <f t="shared" si="472"/>
        <v>1</v>
      </c>
      <c r="AA1854" s="5">
        <f t="shared" si="473"/>
        <v>1</v>
      </c>
      <c r="AB1854" s="5">
        <f t="shared" si="474"/>
        <v>1</v>
      </c>
      <c r="AC1854" s="5">
        <f t="shared" si="475"/>
        <v>1</v>
      </c>
      <c r="AD1854" s="5">
        <f t="shared" si="476"/>
        <v>1</v>
      </c>
    </row>
    <row r="1855" spans="15:30" x14ac:dyDescent="0.2">
      <c r="O1855" s="6">
        <f t="shared" si="461"/>
        <v>186.18999999999372</v>
      </c>
      <c r="P1855" s="6">
        <f t="shared" si="462"/>
        <v>186.19999999999371</v>
      </c>
      <c r="Q1855" s="5">
        <f t="shared" si="463"/>
        <v>1</v>
      </c>
      <c r="R1855" s="5">
        <f t="shared" si="464"/>
        <v>1</v>
      </c>
      <c r="S1855" s="5">
        <f t="shared" si="465"/>
        <v>1</v>
      </c>
      <c r="T1855" s="5">
        <f t="shared" si="466"/>
        <v>1</v>
      </c>
      <c r="U1855" s="5">
        <f t="shared" si="467"/>
        <v>1</v>
      </c>
      <c r="V1855" s="5">
        <f t="shared" si="468"/>
        <v>1</v>
      </c>
      <c r="W1855" s="5">
        <f t="shared" si="469"/>
        <v>1</v>
      </c>
      <c r="X1855" s="5">
        <f t="shared" si="470"/>
        <v>1</v>
      </c>
      <c r="Y1855" s="5">
        <f t="shared" si="471"/>
        <v>1</v>
      </c>
      <c r="Z1855" s="5">
        <f t="shared" si="472"/>
        <v>1</v>
      </c>
      <c r="AA1855" s="5">
        <f t="shared" si="473"/>
        <v>1</v>
      </c>
      <c r="AB1855" s="5">
        <f t="shared" si="474"/>
        <v>1</v>
      </c>
      <c r="AC1855" s="5">
        <f t="shared" si="475"/>
        <v>1</v>
      </c>
      <c r="AD1855" s="5">
        <f t="shared" si="476"/>
        <v>1</v>
      </c>
    </row>
    <row r="1856" spans="15:30" x14ac:dyDescent="0.2">
      <c r="O1856" s="6">
        <f t="shared" si="461"/>
        <v>186.28999999999371</v>
      </c>
      <c r="P1856" s="6">
        <f t="shared" si="462"/>
        <v>186.2999999999937</v>
      </c>
      <c r="Q1856" s="5">
        <f t="shared" si="463"/>
        <v>1</v>
      </c>
      <c r="R1856" s="5">
        <f t="shared" si="464"/>
        <v>1</v>
      </c>
      <c r="S1856" s="5">
        <f t="shared" si="465"/>
        <v>1</v>
      </c>
      <c r="T1856" s="5">
        <f t="shared" si="466"/>
        <v>1</v>
      </c>
      <c r="U1856" s="5">
        <f t="shared" si="467"/>
        <v>1</v>
      </c>
      <c r="V1856" s="5">
        <f t="shared" si="468"/>
        <v>1</v>
      </c>
      <c r="W1856" s="5">
        <f t="shared" si="469"/>
        <v>1</v>
      </c>
      <c r="X1856" s="5">
        <f t="shared" si="470"/>
        <v>1</v>
      </c>
      <c r="Y1856" s="5">
        <f t="shared" si="471"/>
        <v>1</v>
      </c>
      <c r="Z1856" s="5">
        <f t="shared" si="472"/>
        <v>1</v>
      </c>
      <c r="AA1856" s="5">
        <f t="shared" si="473"/>
        <v>1</v>
      </c>
      <c r="AB1856" s="5">
        <f t="shared" si="474"/>
        <v>1</v>
      </c>
      <c r="AC1856" s="5">
        <f t="shared" si="475"/>
        <v>1</v>
      </c>
      <c r="AD1856" s="5">
        <f t="shared" si="476"/>
        <v>1</v>
      </c>
    </row>
    <row r="1857" spans="15:30" x14ac:dyDescent="0.2">
      <c r="O1857" s="6">
        <f t="shared" si="461"/>
        <v>186.38999999999371</v>
      </c>
      <c r="P1857" s="6">
        <f t="shared" si="462"/>
        <v>186.3999999999937</v>
      </c>
      <c r="Q1857" s="5">
        <f t="shared" si="463"/>
        <v>1</v>
      </c>
      <c r="R1857" s="5">
        <f t="shared" si="464"/>
        <v>1</v>
      </c>
      <c r="S1857" s="5">
        <f t="shared" si="465"/>
        <v>1</v>
      </c>
      <c r="T1857" s="5">
        <f t="shared" si="466"/>
        <v>1</v>
      </c>
      <c r="U1857" s="5">
        <f t="shared" si="467"/>
        <v>1</v>
      </c>
      <c r="V1857" s="5">
        <f t="shared" si="468"/>
        <v>1</v>
      </c>
      <c r="W1857" s="5">
        <f t="shared" si="469"/>
        <v>1</v>
      </c>
      <c r="X1857" s="5">
        <f t="shared" si="470"/>
        <v>1</v>
      </c>
      <c r="Y1857" s="5">
        <f t="shared" si="471"/>
        <v>1</v>
      </c>
      <c r="Z1857" s="5">
        <f t="shared" si="472"/>
        <v>1</v>
      </c>
      <c r="AA1857" s="5">
        <f t="shared" si="473"/>
        <v>1</v>
      </c>
      <c r="AB1857" s="5">
        <f t="shared" si="474"/>
        <v>1</v>
      </c>
      <c r="AC1857" s="5">
        <f t="shared" si="475"/>
        <v>1</v>
      </c>
      <c r="AD1857" s="5">
        <f t="shared" si="476"/>
        <v>1</v>
      </c>
    </row>
    <row r="1858" spans="15:30" x14ac:dyDescent="0.2">
      <c r="O1858" s="6">
        <f t="shared" si="461"/>
        <v>186.4899999999937</v>
      </c>
      <c r="P1858" s="6">
        <f t="shared" si="462"/>
        <v>186.49999999999369</v>
      </c>
      <c r="Q1858" s="5">
        <f t="shared" si="463"/>
        <v>1</v>
      </c>
      <c r="R1858" s="5">
        <f t="shared" si="464"/>
        <v>1</v>
      </c>
      <c r="S1858" s="5">
        <f t="shared" si="465"/>
        <v>1</v>
      </c>
      <c r="T1858" s="5">
        <f t="shared" si="466"/>
        <v>1</v>
      </c>
      <c r="U1858" s="5">
        <f t="shared" si="467"/>
        <v>1</v>
      </c>
      <c r="V1858" s="5">
        <f t="shared" si="468"/>
        <v>1</v>
      </c>
      <c r="W1858" s="5">
        <f t="shared" si="469"/>
        <v>1</v>
      </c>
      <c r="X1858" s="5">
        <f t="shared" si="470"/>
        <v>1</v>
      </c>
      <c r="Y1858" s="5">
        <f t="shared" si="471"/>
        <v>1</v>
      </c>
      <c r="Z1858" s="5">
        <f t="shared" si="472"/>
        <v>1</v>
      </c>
      <c r="AA1858" s="5">
        <f t="shared" si="473"/>
        <v>1</v>
      </c>
      <c r="AB1858" s="5">
        <f t="shared" si="474"/>
        <v>1</v>
      </c>
      <c r="AC1858" s="5">
        <f t="shared" si="475"/>
        <v>1</v>
      </c>
      <c r="AD1858" s="5">
        <f t="shared" si="476"/>
        <v>1</v>
      </c>
    </row>
    <row r="1859" spans="15:30" x14ac:dyDescent="0.2">
      <c r="O1859" s="6">
        <f t="shared" ref="O1859:O1922" si="477">P1859-0.01</f>
        <v>186.58999999999369</v>
      </c>
      <c r="P1859" s="6">
        <f t="shared" si="462"/>
        <v>186.59999999999368</v>
      </c>
      <c r="Q1859" s="5">
        <f t="shared" si="463"/>
        <v>1</v>
      </c>
      <c r="R1859" s="5">
        <f t="shared" si="464"/>
        <v>1</v>
      </c>
      <c r="S1859" s="5">
        <f t="shared" si="465"/>
        <v>1</v>
      </c>
      <c r="T1859" s="5">
        <f t="shared" si="466"/>
        <v>1</v>
      </c>
      <c r="U1859" s="5">
        <f t="shared" si="467"/>
        <v>1</v>
      </c>
      <c r="V1859" s="5">
        <f t="shared" si="468"/>
        <v>1</v>
      </c>
      <c r="W1859" s="5">
        <f t="shared" si="469"/>
        <v>1</v>
      </c>
      <c r="X1859" s="5">
        <f t="shared" si="470"/>
        <v>1</v>
      </c>
      <c r="Y1859" s="5">
        <f t="shared" si="471"/>
        <v>1</v>
      </c>
      <c r="Z1859" s="5">
        <f t="shared" si="472"/>
        <v>1</v>
      </c>
      <c r="AA1859" s="5">
        <f t="shared" si="473"/>
        <v>1</v>
      </c>
      <c r="AB1859" s="5">
        <f t="shared" si="474"/>
        <v>1</v>
      </c>
      <c r="AC1859" s="5">
        <f t="shared" si="475"/>
        <v>1</v>
      </c>
      <c r="AD1859" s="5">
        <f t="shared" si="476"/>
        <v>1</v>
      </c>
    </row>
    <row r="1860" spans="15:30" x14ac:dyDescent="0.2">
      <c r="O1860" s="6">
        <f t="shared" si="477"/>
        <v>186.68999999999369</v>
      </c>
      <c r="P1860" s="6">
        <f t="shared" ref="P1860:P1923" si="478">P1859+0.1</f>
        <v>186.69999999999368</v>
      </c>
      <c r="Q1860" s="5">
        <f t="shared" ref="Q1860:Q1923" si="479">IF($P1860&gt;=$D$5,1,10^($C$5*LOG(MAX($P1860,$E$5)/$D$5)^2))</f>
        <v>1</v>
      </c>
      <c r="R1860" s="5">
        <f t="shared" ref="R1860:R1923" si="480">IF($P1860&gt;=$D$6,1,10^($C$6*LOG(MAX($P1860,$E$6)/$D$6)^2))</f>
        <v>1</v>
      </c>
      <c r="S1860" s="5">
        <f t="shared" ref="S1860:S1923" si="481">IF($P1860&gt;=$D$7,1,10^($C$7*LOG(MAX($P1860,$E$7)/$D$7)^2))</f>
        <v>1</v>
      </c>
      <c r="T1860" s="5">
        <f t="shared" ref="T1860:T1923" si="482">IF($P1860&gt;=$D$8,1,10^($C$8*LOG(MAX($P1860,$E$8)/$D$8)^2))</f>
        <v>1</v>
      </c>
      <c r="U1860" s="5">
        <f t="shared" ref="U1860:U1923" si="483">IF($P1860&gt;=$D$9,1,10^($C$9*LOG(MAX($P1860,$E$9)/$D$9)^2))</f>
        <v>1</v>
      </c>
      <c r="V1860" s="5">
        <f t="shared" ref="V1860:V1923" si="484">IF($P1860&gt;=$D$10,1,10^($C$10*LOG(MAX($P1860,$E$10)/$D$10)^2))</f>
        <v>1</v>
      </c>
      <c r="W1860" s="5">
        <f t="shared" ref="W1860:W1923" si="485">IF($P1860&gt;=$D$11,1,10^($C$11*LOG(MAX($P1860,$E$11)/$D$11)^2))</f>
        <v>1</v>
      </c>
      <c r="X1860" s="5">
        <f t="shared" ref="X1860:X1923" si="486">IF($P1860&gt;=$H1862,1,10^($G$5*LOG(MAX($P1860,$I$5)/$H$5)^2))</f>
        <v>1</v>
      </c>
      <c r="Y1860" s="5">
        <f t="shared" ref="Y1860:Y1923" si="487">IF($P1860&gt;=$H$6,1,10^($G$6*LOG(MAX($P1860,$I$6)/$H$6)^2))</f>
        <v>1</v>
      </c>
      <c r="Z1860" s="5">
        <f t="shared" ref="Z1860:Z1923" si="488">IF($P1860&gt;=$H$7,1,10^($G$7*LOG(MAX($P1860,$I$7)/$H$7)^2))</f>
        <v>1</v>
      </c>
      <c r="AA1860" s="5">
        <f t="shared" ref="AA1860:AA1923" si="489">IF(P1860&gt;=$H$8,1,10^($G$8*LOG(MAX($P1860,$I$8)/$H$8)^2))</f>
        <v>1</v>
      </c>
      <c r="AB1860" s="5">
        <f t="shared" ref="AB1860:AB1923" si="490">IF($P1860&gt;=$H$9,1,10^($G$9*LOG(MAX($P1860,$I$9)/$H$9)^2))</f>
        <v>1</v>
      </c>
      <c r="AC1860" s="5">
        <f t="shared" ref="AC1860:AC1923" si="491">IF($P1860&gt;=$H$10,1,10^($G$10*LOG(MAX($P1860,$I$10)/$H$10)^2))</f>
        <v>1</v>
      </c>
      <c r="AD1860" s="5">
        <f t="shared" ref="AD1860:AD1923" si="492">IF($P1860&gt;=$H$11,1,10^($G$11*LOG(MAX($P1860,$I$11)/$H$11)^2))</f>
        <v>1</v>
      </c>
    </row>
    <row r="1861" spans="15:30" x14ac:dyDescent="0.2">
      <c r="O1861" s="6">
        <f t="shared" si="477"/>
        <v>186.78999999999368</v>
      </c>
      <c r="P1861" s="6">
        <f t="shared" si="478"/>
        <v>186.79999999999367</v>
      </c>
      <c r="Q1861" s="5">
        <f t="shared" si="479"/>
        <v>1</v>
      </c>
      <c r="R1861" s="5">
        <f t="shared" si="480"/>
        <v>1</v>
      </c>
      <c r="S1861" s="5">
        <f t="shared" si="481"/>
        <v>1</v>
      </c>
      <c r="T1861" s="5">
        <f t="shared" si="482"/>
        <v>1</v>
      </c>
      <c r="U1861" s="5">
        <f t="shared" si="483"/>
        <v>1</v>
      </c>
      <c r="V1861" s="5">
        <f t="shared" si="484"/>
        <v>1</v>
      </c>
      <c r="W1861" s="5">
        <f t="shared" si="485"/>
        <v>1</v>
      </c>
      <c r="X1861" s="5">
        <f t="shared" si="486"/>
        <v>1</v>
      </c>
      <c r="Y1861" s="5">
        <f t="shared" si="487"/>
        <v>1</v>
      </c>
      <c r="Z1861" s="5">
        <f t="shared" si="488"/>
        <v>1</v>
      </c>
      <c r="AA1861" s="5">
        <f t="shared" si="489"/>
        <v>1</v>
      </c>
      <c r="AB1861" s="5">
        <f t="shared" si="490"/>
        <v>1</v>
      </c>
      <c r="AC1861" s="5">
        <f t="shared" si="491"/>
        <v>1</v>
      </c>
      <c r="AD1861" s="5">
        <f t="shared" si="492"/>
        <v>1</v>
      </c>
    </row>
    <row r="1862" spans="15:30" x14ac:dyDescent="0.2">
      <c r="O1862" s="6">
        <f t="shared" si="477"/>
        <v>186.88999999999368</v>
      </c>
      <c r="P1862" s="6">
        <f t="shared" si="478"/>
        <v>186.89999999999367</v>
      </c>
      <c r="Q1862" s="5">
        <f t="shared" si="479"/>
        <v>1</v>
      </c>
      <c r="R1862" s="5">
        <f t="shared" si="480"/>
        <v>1</v>
      </c>
      <c r="S1862" s="5">
        <f t="shared" si="481"/>
        <v>1</v>
      </c>
      <c r="T1862" s="5">
        <f t="shared" si="482"/>
        <v>1</v>
      </c>
      <c r="U1862" s="5">
        <f t="shared" si="483"/>
        <v>1</v>
      </c>
      <c r="V1862" s="5">
        <f t="shared" si="484"/>
        <v>1</v>
      </c>
      <c r="W1862" s="5">
        <f t="shared" si="485"/>
        <v>1</v>
      </c>
      <c r="X1862" s="5">
        <f t="shared" si="486"/>
        <v>1</v>
      </c>
      <c r="Y1862" s="5">
        <f t="shared" si="487"/>
        <v>1</v>
      </c>
      <c r="Z1862" s="5">
        <f t="shared" si="488"/>
        <v>1</v>
      </c>
      <c r="AA1862" s="5">
        <f t="shared" si="489"/>
        <v>1</v>
      </c>
      <c r="AB1862" s="5">
        <f t="shared" si="490"/>
        <v>1</v>
      </c>
      <c r="AC1862" s="5">
        <f t="shared" si="491"/>
        <v>1</v>
      </c>
      <c r="AD1862" s="5">
        <f t="shared" si="492"/>
        <v>1</v>
      </c>
    </row>
    <row r="1863" spans="15:30" x14ac:dyDescent="0.2">
      <c r="O1863" s="6">
        <f t="shared" si="477"/>
        <v>186.98999999999367</v>
      </c>
      <c r="P1863" s="6">
        <f t="shared" si="478"/>
        <v>186.99999999999366</v>
      </c>
      <c r="Q1863" s="5">
        <f t="shared" si="479"/>
        <v>1</v>
      </c>
      <c r="R1863" s="5">
        <f t="shared" si="480"/>
        <v>1</v>
      </c>
      <c r="S1863" s="5">
        <f t="shared" si="481"/>
        <v>1</v>
      </c>
      <c r="T1863" s="5">
        <f t="shared" si="482"/>
        <v>1</v>
      </c>
      <c r="U1863" s="5">
        <f t="shared" si="483"/>
        <v>1</v>
      </c>
      <c r="V1863" s="5">
        <f t="shared" si="484"/>
        <v>1</v>
      </c>
      <c r="W1863" s="5">
        <f t="shared" si="485"/>
        <v>1</v>
      </c>
      <c r="X1863" s="5">
        <f t="shared" si="486"/>
        <v>1</v>
      </c>
      <c r="Y1863" s="5">
        <f t="shared" si="487"/>
        <v>1</v>
      </c>
      <c r="Z1863" s="5">
        <f t="shared" si="488"/>
        <v>1</v>
      </c>
      <c r="AA1863" s="5">
        <f t="shared" si="489"/>
        <v>1</v>
      </c>
      <c r="AB1863" s="5">
        <f t="shared" si="490"/>
        <v>1</v>
      </c>
      <c r="AC1863" s="5">
        <f t="shared" si="491"/>
        <v>1</v>
      </c>
      <c r="AD1863" s="5">
        <f t="shared" si="492"/>
        <v>1</v>
      </c>
    </row>
    <row r="1864" spans="15:30" x14ac:dyDescent="0.2">
      <c r="O1864" s="6">
        <f t="shared" si="477"/>
        <v>187.08999999999367</v>
      </c>
      <c r="P1864" s="6">
        <f t="shared" si="478"/>
        <v>187.09999999999366</v>
      </c>
      <c r="Q1864" s="5">
        <f t="shared" si="479"/>
        <v>1</v>
      </c>
      <c r="R1864" s="5">
        <f t="shared" si="480"/>
        <v>1</v>
      </c>
      <c r="S1864" s="5">
        <f t="shared" si="481"/>
        <v>1</v>
      </c>
      <c r="T1864" s="5">
        <f t="shared" si="482"/>
        <v>1</v>
      </c>
      <c r="U1864" s="5">
        <f t="shared" si="483"/>
        <v>1</v>
      </c>
      <c r="V1864" s="5">
        <f t="shared" si="484"/>
        <v>1</v>
      </c>
      <c r="W1864" s="5">
        <f t="shared" si="485"/>
        <v>1</v>
      </c>
      <c r="X1864" s="5">
        <f t="shared" si="486"/>
        <v>1</v>
      </c>
      <c r="Y1864" s="5">
        <f t="shared" si="487"/>
        <v>1</v>
      </c>
      <c r="Z1864" s="5">
        <f t="shared" si="488"/>
        <v>1</v>
      </c>
      <c r="AA1864" s="5">
        <f t="shared" si="489"/>
        <v>1</v>
      </c>
      <c r="AB1864" s="5">
        <f t="shared" si="490"/>
        <v>1</v>
      </c>
      <c r="AC1864" s="5">
        <f t="shared" si="491"/>
        <v>1</v>
      </c>
      <c r="AD1864" s="5">
        <f t="shared" si="492"/>
        <v>1</v>
      </c>
    </row>
    <row r="1865" spans="15:30" x14ac:dyDescent="0.2">
      <c r="O1865" s="6">
        <f t="shared" si="477"/>
        <v>187.18999999999366</v>
      </c>
      <c r="P1865" s="6">
        <f t="shared" si="478"/>
        <v>187.19999999999365</v>
      </c>
      <c r="Q1865" s="5">
        <f t="shared" si="479"/>
        <v>1</v>
      </c>
      <c r="R1865" s="5">
        <f t="shared" si="480"/>
        <v>1</v>
      </c>
      <c r="S1865" s="5">
        <f t="shared" si="481"/>
        <v>1</v>
      </c>
      <c r="T1865" s="5">
        <f t="shared" si="482"/>
        <v>1</v>
      </c>
      <c r="U1865" s="5">
        <f t="shared" si="483"/>
        <v>1</v>
      </c>
      <c r="V1865" s="5">
        <f t="shared" si="484"/>
        <v>1</v>
      </c>
      <c r="W1865" s="5">
        <f t="shared" si="485"/>
        <v>1</v>
      </c>
      <c r="X1865" s="5">
        <f t="shared" si="486"/>
        <v>1</v>
      </c>
      <c r="Y1865" s="5">
        <f t="shared" si="487"/>
        <v>1</v>
      </c>
      <c r="Z1865" s="5">
        <f t="shared" si="488"/>
        <v>1</v>
      </c>
      <c r="AA1865" s="5">
        <f t="shared" si="489"/>
        <v>1</v>
      </c>
      <c r="AB1865" s="5">
        <f t="shared" si="490"/>
        <v>1</v>
      </c>
      <c r="AC1865" s="5">
        <f t="shared" si="491"/>
        <v>1</v>
      </c>
      <c r="AD1865" s="5">
        <f t="shared" si="492"/>
        <v>1</v>
      </c>
    </row>
    <row r="1866" spans="15:30" x14ac:dyDescent="0.2">
      <c r="O1866" s="6">
        <f t="shared" si="477"/>
        <v>187.28999999999365</v>
      </c>
      <c r="P1866" s="6">
        <f t="shared" si="478"/>
        <v>187.29999999999364</v>
      </c>
      <c r="Q1866" s="5">
        <f t="shared" si="479"/>
        <v>1</v>
      </c>
      <c r="R1866" s="5">
        <f t="shared" si="480"/>
        <v>1</v>
      </c>
      <c r="S1866" s="5">
        <f t="shared" si="481"/>
        <v>1</v>
      </c>
      <c r="T1866" s="5">
        <f t="shared" si="482"/>
        <v>1</v>
      </c>
      <c r="U1866" s="5">
        <f t="shared" si="483"/>
        <v>1</v>
      </c>
      <c r="V1866" s="5">
        <f t="shared" si="484"/>
        <v>1</v>
      </c>
      <c r="W1866" s="5">
        <f t="shared" si="485"/>
        <v>1</v>
      </c>
      <c r="X1866" s="5">
        <f t="shared" si="486"/>
        <v>1</v>
      </c>
      <c r="Y1866" s="5">
        <f t="shared" si="487"/>
        <v>1</v>
      </c>
      <c r="Z1866" s="5">
        <f t="shared" si="488"/>
        <v>1</v>
      </c>
      <c r="AA1866" s="5">
        <f t="shared" si="489"/>
        <v>1</v>
      </c>
      <c r="AB1866" s="5">
        <f t="shared" si="490"/>
        <v>1</v>
      </c>
      <c r="AC1866" s="5">
        <f t="shared" si="491"/>
        <v>1</v>
      </c>
      <c r="AD1866" s="5">
        <f t="shared" si="492"/>
        <v>1</v>
      </c>
    </row>
    <row r="1867" spans="15:30" x14ac:dyDescent="0.2">
      <c r="O1867" s="6">
        <f t="shared" si="477"/>
        <v>187.38999999999365</v>
      </c>
      <c r="P1867" s="6">
        <f t="shared" si="478"/>
        <v>187.39999999999364</v>
      </c>
      <c r="Q1867" s="5">
        <f t="shared" si="479"/>
        <v>1</v>
      </c>
      <c r="R1867" s="5">
        <f t="shared" si="480"/>
        <v>1</v>
      </c>
      <c r="S1867" s="5">
        <f t="shared" si="481"/>
        <v>1</v>
      </c>
      <c r="T1867" s="5">
        <f t="shared" si="482"/>
        <v>1</v>
      </c>
      <c r="U1867" s="5">
        <f t="shared" si="483"/>
        <v>1</v>
      </c>
      <c r="V1867" s="5">
        <f t="shared" si="484"/>
        <v>1</v>
      </c>
      <c r="W1867" s="5">
        <f t="shared" si="485"/>
        <v>1</v>
      </c>
      <c r="X1867" s="5">
        <f t="shared" si="486"/>
        <v>1</v>
      </c>
      <c r="Y1867" s="5">
        <f t="shared" si="487"/>
        <v>1</v>
      </c>
      <c r="Z1867" s="5">
        <f t="shared" si="488"/>
        <v>1</v>
      </c>
      <c r="AA1867" s="5">
        <f t="shared" si="489"/>
        <v>1</v>
      </c>
      <c r="AB1867" s="5">
        <f t="shared" si="490"/>
        <v>1</v>
      </c>
      <c r="AC1867" s="5">
        <f t="shared" si="491"/>
        <v>1</v>
      </c>
      <c r="AD1867" s="5">
        <f t="shared" si="492"/>
        <v>1</v>
      </c>
    </row>
    <row r="1868" spans="15:30" x14ac:dyDescent="0.2">
      <c r="O1868" s="6">
        <f t="shared" si="477"/>
        <v>187.48999999999364</v>
      </c>
      <c r="P1868" s="6">
        <f t="shared" si="478"/>
        <v>187.49999999999363</v>
      </c>
      <c r="Q1868" s="5">
        <f t="shared" si="479"/>
        <v>1</v>
      </c>
      <c r="R1868" s="5">
        <f t="shared" si="480"/>
        <v>1</v>
      </c>
      <c r="S1868" s="5">
        <f t="shared" si="481"/>
        <v>1</v>
      </c>
      <c r="T1868" s="5">
        <f t="shared" si="482"/>
        <v>1</v>
      </c>
      <c r="U1868" s="5">
        <f t="shared" si="483"/>
        <v>1</v>
      </c>
      <c r="V1868" s="5">
        <f t="shared" si="484"/>
        <v>1</v>
      </c>
      <c r="W1868" s="5">
        <f t="shared" si="485"/>
        <v>1</v>
      </c>
      <c r="X1868" s="5">
        <f t="shared" si="486"/>
        <v>1</v>
      </c>
      <c r="Y1868" s="5">
        <f t="shared" si="487"/>
        <v>1</v>
      </c>
      <c r="Z1868" s="5">
        <f t="shared" si="488"/>
        <v>1</v>
      </c>
      <c r="AA1868" s="5">
        <f t="shared" si="489"/>
        <v>1</v>
      </c>
      <c r="AB1868" s="5">
        <f t="shared" si="490"/>
        <v>1</v>
      </c>
      <c r="AC1868" s="5">
        <f t="shared" si="491"/>
        <v>1</v>
      </c>
      <c r="AD1868" s="5">
        <f t="shared" si="492"/>
        <v>1</v>
      </c>
    </row>
    <row r="1869" spans="15:30" x14ac:dyDescent="0.2">
      <c r="O1869" s="6">
        <f t="shared" si="477"/>
        <v>187.58999999999364</v>
      </c>
      <c r="P1869" s="6">
        <f t="shared" si="478"/>
        <v>187.59999999999363</v>
      </c>
      <c r="Q1869" s="5">
        <f t="shared" si="479"/>
        <v>1</v>
      </c>
      <c r="R1869" s="5">
        <f t="shared" si="480"/>
        <v>1</v>
      </c>
      <c r="S1869" s="5">
        <f t="shared" si="481"/>
        <v>1</v>
      </c>
      <c r="T1869" s="5">
        <f t="shared" si="482"/>
        <v>1</v>
      </c>
      <c r="U1869" s="5">
        <f t="shared" si="483"/>
        <v>1</v>
      </c>
      <c r="V1869" s="5">
        <f t="shared" si="484"/>
        <v>1</v>
      </c>
      <c r="W1869" s="5">
        <f t="shared" si="485"/>
        <v>1</v>
      </c>
      <c r="X1869" s="5">
        <f t="shared" si="486"/>
        <v>1</v>
      </c>
      <c r="Y1869" s="5">
        <f t="shared" si="487"/>
        <v>1</v>
      </c>
      <c r="Z1869" s="5">
        <f t="shared" si="488"/>
        <v>1</v>
      </c>
      <c r="AA1869" s="5">
        <f t="shared" si="489"/>
        <v>1</v>
      </c>
      <c r="AB1869" s="5">
        <f t="shared" si="490"/>
        <v>1</v>
      </c>
      <c r="AC1869" s="5">
        <f t="shared" si="491"/>
        <v>1</v>
      </c>
      <c r="AD1869" s="5">
        <f t="shared" si="492"/>
        <v>1</v>
      </c>
    </row>
    <row r="1870" spans="15:30" x14ac:dyDescent="0.2">
      <c r="O1870" s="6">
        <f t="shared" si="477"/>
        <v>187.68999999999363</v>
      </c>
      <c r="P1870" s="6">
        <f t="shared" si="478"/>
        <v>187.69999999999362</v>
      </c>
      <c r="Q1870" s="5">
        <f t="shared" si="479"/>
        <v>1</v>
      </c>
      <c r="R1870" s="5">
        <f t="shared" si="480"/>
        <v>1</v>
      </c>
      <c r="S1870" s="5">
        <f t="shared" si="481"/>
        <v>1</v>
      </c>
      <c r="T1870" s="5">
        <f t="shared" si="482"/>
        <v>1</v>
      </c>
      <c r="U1870" s="5">
        <f t="shared" si="483"/>
        <v>1</v>
      </c>
      <c r="V1870" s="5">
        <f t="shared" si="484"/>
        <v>1</v>
      </c>
      <c r="W1870" s="5">
        <f t="shared" si="485"/>
        <v>1</v>
      </c>
      <c r="X1870" s="5">
        <f t="shared" si="486"/>
        <v>1</v>
      </c>
      <c r="Y1870" s="5">
        <f t="shared" si="487"/>
        <v>1</v>
      </c>
      <c r="Z1870" s="5">
        <f t="shared" si="488"/>
        <v>1</v>
      </c>
      <c r="AA1870" s="5">
        <f t="shared" si="489"/>
        <v>1</v>
      </c>
      <c r="AB1870" s="5">
        <f t="shared" si="490"/>
        <v>1</v>
      </c>
      <c r="AC1870" s="5">
        <f t="shared" si="491"/>
        <v>1</v>
      </c>
      <c r="AD1870" s="5">
        <f t="shared" si="492"/>
        <v>1</v>
      </c>
    </row>
    <row r="1871" spans="15:30" x14ac:dyDescent="0.2">
      <c r="O1871" s="6">
        <f t="shared" si="477"/>
        <v>187.78999999999363</v>
      </c>
      <c r="P1871" s="6">
        <f t="shared" si="478"/>
        <v>187.79999999999362</v>
      </c>
      <c r="Q1871" s="5">
        <f t="shared" si="479"/>
        <v>1</v>
      </c>
      <c r="R1871" s="5">
        <f t="shared" si="480"/>
        <v>1</v>
      </c>
      <c r="S1871" s="5">
        <f t="shared" si="481"/>
        <v>1</v>
      </c>
      <c r="T1871" s="5">
        <f t="shared" si="482"/>
        <v>1</v>
      </c>
      <c r="U1871" s="5">
        <f t="shared" si="483"/>
        <v>1</v>
      </c>
      <c r="V1871" s="5">
        <f t="shared" si="484"/>
        <v>1</v>
      </c>
      <c r="W1871" s="5">
        <f t="shared" si="485"/>
        <v>1</v>
      </c>
      <c r="X1871" s="5">
        <f t="shared" si="486"/>
        <v>1</v>
      </c>
      <c r="Y1871" s="5">
        <f t="shared" si="487"/>
        <v>1</v>
      </c>
      <c r="Z1871" s="5">
        <f t="shared" si="488"/>
        <v>1</v>
      </c>
      <c r="AA1871" s="5">
        <f t="shared" si="489"/>
        <v>1</v>
      </c>
      <c r="AB1871" s="5">
        <f t="shared" si="490"/>
        <v>1</v>
      </c>
      <c r="AC1871" s="5">
        <f t="shared" si="491"/>
        <v>1</v>
      </c>
      <c r="AD1871" s="5">
        <f t="shared" si="492"/>
        <v>1</v>
      </c>
    </row>
    <row r="1872" spans="15:30" x14ac:dyDescent="0.2">
      <c r="O1872" s="6">
        <f t="shared" si="477"/>
        <v>187.88999999999362</v>
      </c>
      <c r="P1872" s="6">
        <f t="shared" si="478"/>
        <v>187.89999999999361</v>
      </c>
      <c r="Q1872" s="5">
        <f t="shared" si="479"/>
        <v>1</v>
      </c>
      <c r="R1872" s="5">
        <f t="shared" si="480"/>
        <v>1</v>
      </c>
      <c r="S1872" s="5">
        <f t="shared" si="481"/>
        <v>1</v>
      </c>
      <c r="T1872" s="5">
        <f t="shared" si="482"/>
        <v>1</v>
      </c>
      <c r="U1872" s="5">
        <f t="shared" si="483"/>
        <v>1</v>
      </c>
      <c r="V1872" s="5">
        <f t="shared" si="484"/>
        <v>1</v>
      </c>
      <c r="W1872" s="5">
        <f t="shared" si="485"/>
        <v>1</v>
      </c>
      <c r="X1872" s="5">
        <f t="shared" si="486"/>
        <v>1</v>
      </c>
      <c r="Y1872" s="5">
        <f t="shared" si="487"/>
        <v>1</v>
      </c>
      <c r="Z1872" s="5">
        <f t="shared" si="488"/>
        <v>1</v>
      </c>
      <c r="AA1872" s="5">
        <f t="shared" si="489"/>
        <v>1</v>
      </c>
      <c r="AB1872" s="5">
        <f t="shared" si="490"/>
        <v>1</v>
      </c>
      <c r="AC1872" s="5">
        <f t="shared" si="491"/>
        <v>1</v>
      </c>
      <c r="AD1872" s="5">
        <f t="shared" si="492"/>
        <v>1</v>
      </c>
    </row>
    <row r="1873" spans="15:30" x14ac:dyDescent="0.2">
      <c r="O1873" s="6">
        <f t="shared" si="477"/>
        <v>187.98999999999361</v>
      </c>
      <c r="P1873" s="6">
        <f t="shared" si="478"/>
        <v>187.99999999999361</v>
      </c>
      <c r="Q1873" s="5">
        <f t="shared" si="479"/>
        <v>1</v>
      </c>
      <c r="R1873" s="5">
        <f t="shared" si="480"/>
        <v>1</v>
      </c>
      <c r="S1873" s="5">
        <f t="shared" si="481"/>
        <v>1</v>
      </c>
      <c r="T1873" s="5">
        <f t="shared" si="482"/>
        <v>1</v>
      </c>
      <c r="U1873" s="5">
        <f t="shared" si="483"/>
        <v>1</v>
      </c>
      <c r="V1873" s="5">
        <f t="shared" si="484"/>
        <v>1</v>
      </c>
      <c r="W1873" s="5">
        <f t="shared" si="485"/>
        <v>1</v>
      </c>
      <c r="X1873" s="5">
        <f t="shared" si="486"/>
        <v>1</v>
      </c>
      <c r="Y1873" s="5">
        <f t="shared" si="487"/>
        <v>1</v>
      </c>
      <c r="Z1873" s="5">
        <f t="shared" si="488"/>
        <v>1</v>
      </c>
      <c r="AA1873" s="5">
        <f t="shared" si="489"/>
        <v>1</v>
      </c>
      <c r="AB1873" s="5">
        <f t="shared" si="490"/>
        <v>1</v>
      </c>
      <c r="AC1873" s="5">
        <f t="shared" si="491"/>
        <v>1</v>
      </c>
      <c r="AD1873" s="5">
        <f t="shared" si="492"/>
        <v>1</v>
      </c>
    </row>
    <row r="1874" spans="15:30" x14ac:dyDescent="0.2">
      <c r="O1874" s="6">
        <f t="shared" si="477"/>
        <v>188.08999999999361</v>
      </c>
      <c r="P1874" s="6">
        <f t="shared" si="478"/>
        <v>188.0999999999936</v>
      </c>
      <c r="Q1874" s="5">
        <f t="shared" si="479"/>
        <v>1</v>
      </c>
      <c r="R1874" s="5">
        <f t="shared" si="480"/>
        <v>1</v>
      </c>
      <c r="S1874" s="5">
        <f t="shared" si="481"/>
        <v>1</v>
      </c>
      <c r="T1874" s="5">
        <f t="shared" si="482"/>
        <v>1</v>
      </c>
      <c r="U1874" s="5">
        <f t="shared" si="483"/>
        <v>1</v>
      </c>
      <c r="V1874" s="5">
        <f t="shared" si="484"/>
        <v>1</v>
      </c>
      <c r="W1874" s="5">
        <f t="shared" si="485"/>
        <v>1</v>
      </c>
      <c r="X1874" s="5">
        <f t="shared" si="486"/>
        <v>1</v>
      </c>
      <c r="Y1874" s="5">
        <f t="shared" si="487"/>
        <v>1</v>
      </c>
      <c r="Z1874" s="5">
        <f t="shared" si="488"/>
        <v>1</v>
      </c>
      <c r="AA1874" s="5">
        <f t="shared" si="489"/>
        <v>1</v>
      </c>
      <c r="AB1874" s="5">
        <f t="shared" si="490"/>
        <v>1</v>
      </c>
      <c r="AC1874" s="5">
        <f t="shared" si="491"/>
        <v>1</v>
      </c>
      <c r="AD1874" s="5">
        <f t="shared" si="492"/>
        <v>1</v>
      </c>
    </row>
    <row r="1875" spans="15:30" x14ac:dyDescent="0.2">
      <c r="O1875" s="6">
        <f t="shared" si="477"/>
        <v>188.1899999999936</v>
      </c>
      <c r="P1875" s="6">
        <f t="shared" si="478"/>
        <v>188.19999999999359</v>
      </c>
      <c r="Q1875" s="5">
        <f t="shared" si="479"/>
        <v>1</v>
      </c>
      <c r="R1875" s="5">
        <f t="shared" si="480"/>
        <v>1</v>
      </c>
      <c r="S1875" s="5">
        <f t="shared" si="481"/>
        <v>1</v>
      </c>
      <c r="T1875" s="5">
        <f t="shared" si="482"/>
        <v>1</v>
      </c>
      <c r="U1875" s="5">
        <f t="shared" si="483"/>
        <v>1</v>
      </c>
      <c r="V1875" s="5">
        <f t="shared" si="484"/>
        <v>1</v>
      </c>
      <c r="W1875" s="5">
        <f t="shared" si="485"/>
        <v>1</v>
      </c>
      <c r="X1875" s="5">
        <f t="shared" si="486"/>
        <v>1</v>
      </c>
      <c r="Y1875" s="5">
        <f t="shared" si="487"/>
        <v>1</v>
      </c>
      <c r="Z1875" s="5">
        <f t="shared" si="488"/>
        <v>1</v>
      </c>
      <c r="AA1875" s="5">
        <f t="shared" si="489"/>
        <v>1</v>
      </c>
      <c r="AB1875" s="5">
        <f t="shared" si="490"/>
        <v>1</v>
      </c>
      <c r="AC1875" s="5">
        <f t="shared" si="491"/>
        <v>1</v>
      </c>
      <c r="AD1875" s="5">
        <f t="shared" si="492"/>
        <v>1</v>
      </c>
    </row>
    <row r="1876" spans="15:30" x14ac:dyDescent="0.2">
      <c r="O1876" s="6">
        <f t="shared" si="477"/>
        <v>188.2899999999936</v>
      </c>
      <c r="P1876" s="6">
        <f t="shared" si="478"/>
        <v>188.29999999999359</v>
      </c>
      <c r="Q1876" s="5">
        <f t="shared" si="479"/>
        <v>1</v>
      </c>
      <c r="R1876" s="5">
        <f t="shared" si="480"/>
        <v>1</v>
      </c>
      <c r="S1876" s="5">
        <f t="shared" si="481"/>
        <v>1</v>
      </c>
      <c r="T1876" s="5">
        <f t="shared" si="482"/>
        <v>1</v>
      </c>
      <c r="U1876" s="5">
        <f t="shared" si="483"/>
        <v>1</v>
      </c>
      <c r="V1876" s="5">
        <f t="shared" si="484"/>
        <v>1</v>
      </c>
      <c r="W1876" s="5">
        <f t="shared" si="485"/>
        <v>1</v>
      </c>
      <c r="X1876" s="5">
        <f t="shared" si="486"/>
        <v>1</v>
      </c>
      <c r="Y1876" s="5">
        <f t="shared" si="487"/>
        <v>1</v>
      </c>
      <c r="Z1876" s="5">
        <f t="shared" si="488"/>
        <v>1</v>
      </c>
      <c r="AA1876" s="5">
        <f t="shared" si="489"/>
        <v>1</v>
      </c>
      <c r="AB1876" s="5">
        <f t="shared" si="490"/>
        <v>1</v>
      </c>
      <c r="AC1876" s="5">
        <f t="shared" si="491"/>
        <v>1</v>
      </c>
      <c r="AD1876" s="5">
        <f t="shared" si="492"/>
        <v>1</v>
      </c>
    </row>
    <row r="1877" spans="15:30" x14ac:dyDescent="0.2">
      <c r="O1877" s="6">
        <f t="shared" si="477"/>
        <v>188.38999999999359</v>
      </c>
      <c r="P1877" s="6">
        <f t="shared" si="478"/>
        <v>188.39999999999358</v>
      </c>
      <c r="Q1877" s="5">
        <f t="shared" si="479"/>
        <v>1</v>
      </c>
      <c r="R1877" s="5">
        <f t="shared" si="480"/>
        <v>1</v>
      </c>
      <c r="S1877" s="5">
        <f t="shared" si="481"/>
        <v>1</v>
      </c>
      <c r="T1877" s="5">
        <f t="shared" si="482"/>
        <v>1</v>
      </c>
      <c r="U1877" s="5">
        <f t="shared" si="483"/>
        <v>1</v>
      </c>
      <c r="V1877" s="5">
        <f t="shared" si="484"/>
        <v>1</v>
      </c>
      <c r="W1877" s="5">
        <f t="shared" si="485"/>
        <v>1</v>
      </c>
      <c r="X1877" s="5">
        <f t="shared" si="486"/>
        <v>1</v>
      </c>
      <c r="Y1877" s="5">
        <f t="shared" si="487"/>
        <v>1</v>
      </c>
      <c r="Z1877" s="5">
        <f t="shared" si="488"/>
        <v>1</v>
      </c>
      <c r="AA1877" s="5">
        <f t="shared" si="489"/>
        <v>1</v>
      </c>
      <c r="AB1877" s="5">
        <f t="shared" si="490"/>
        <v>1</v>
      </c>
      <c r="AC1877" s="5">
        <f t="shared" si="491"/>
        <v>1</v>
      </c>
      <c r="AD1877" s="5">
        <f t="shared" si="492"/>
        <v>1</v>
      </c>
    </row>
    <row r="1878" spans="15:30" x14ac:dyDescent="0.2">
      <c r="O1878" s="6">
        <f t="shared" si="477"/>
        <v>188.48999999999359</v>
      </c>
      <c r="P1878" s="6">
        <f t="shared" si="478"/>
        <v>188.49999999999358</v>
      </c>
      <c r="Q1878" s="5">
        <f t="shared" si="479"/>
        <v>1</v>
      </c>
      <c r="R1878" s="5">
        <f t="shared" si="480"/>
        <v>1</v>
      </c>
      <c r="S1878" s="5">
        <f t="shared" si="481"/>
        <v>1</v>
      </c>
      <c r="T1878" s="5">
        <f t="shared" si="482"/>
        <v>1</v>
      </c>
      <c r="U1878" s="5">
        <f t="shared" si="483"/>
        <v>1</v>
      </c>
      <c r="V1878" s="5">
        <f t="shared" si="484"/>
        <v>1</v>
      </c>
      <c r="W1878" s="5">
        <f t="shared" si="485"/>
        <v>1</v>
      </c>
      <c r="X1878" s="5">
        <f t="shared" si="486"/>
        <v>1</v>
      </c>
      <c r="Y1878" s="5">
        <f t="shared" si="487"/>
        <v>1</v>
      </c>
      <c r="Z1878" s="5">
        <f t="shared" si="488"/>
        <v>1</v>
      </c>
      <c r="AA1878" s="5">
        <f t="shared" si="489"/>
        <v>1</v>
      </c>
      <c r="AB1878" s="5">
        <f t="shared" si="490"/>
        <v>1</v>
      </c>
      <c r="AC1878" s="5">
        <f t="shared" si="491"/>
        <v>1</v>
      </c>
      <c r="AD1878" s="5">
        <f t="shared" si="492"/>
        <v>1</v>
      </c>
    </row>
    <row r="1879" spans="15:30" x14ac:dyDescent="0.2">
      <c r="O1879" s="6">
        <f t="shared" si="477"/>
        <v>188.58999999999358</v>
      </c>
      <c r="P1879" s="6">
        <f t="shared" si="478"/>
        <v>188.59999999999357</v>
      </c>
      <c r="Q1879" s="5">
        <f t="shared" si="479"/>
        <v>1</v>
      </c>
      <c r="R1879" s="5">
        <f t="shared" si="480"/>
        <v>1</v>
      </c>
      <c r="S1879" s="5">
        <f t="shared" si="481"/>
        <v>1</v>
      </c>
      <c r="T1879" s="5">
        <f t="shared" si="482"/>
        <v>1</v>
      </c>
      <c r="U1879" s="5">
        <f t="shared" si="483"/>
        <v>1</v>
      </c>
      <c r="V1879" s="5">
        <f t="shared" si="484"/>
        <v>1</v>
      </c>
      <c r="W1879" s="5">
        <f t="shared" si="485"/>
        <v>1</v>
      </c>
      <c r="X1879" s="5">
        <f t="shared" si="486"/>
        <v>1</v>
      </c>
      <c r="Y1879" s="5">
        <f t="shared" si="487"/>
        <v>1</v>
      </c>
      <c r="Z1879" s="5">
        <f t="shared" si="488"/>
        <v>1</v>
      </c>
      <c r="AA1879" s="5">
        <f t="shared" si="489"/>
        <v>1</v>
      </c>
      <c r="AB1879" s="5">
        <f t="shared" si="490"/>
        <v>1</v>
      </c>
      <c r="AC1879" s="5">
        <f t="shared" si="491"/>
        <v>1</v>
      </c>
      <c r="AD1879" s="5">
        <f t="shared" si="492"/>
        <v>1</v>
      </c>
    </row>
    <row r="1880" spans="15:30" x14ac:dyDescent="0.2">
      <c r="O1880" s="6">
        <f t="shared" si="477"/>
        <v>188.68999999999357</v>
      </c>
      <c r="P1880" s="6">
        <f t="shared" si="478"/>
        <v>188.69999999999357</v>
      </c>
      <c r="Q1880" s="5">
        <f t="shared" si="479"/>
        <v>1</v>
      </c>
      <c r="R1880" s="5">
        <f t="shared" si="480"/>
        <v>1</v>
      </c>
      <c r="S1880" s="5">
        <f t="shared" si="481"/>
        <v>1</v>
      </c>
      <c r="T1880" s="5">
        <f t="shared" si="482"/>
        <v>1</v>
      </c>
      <c r="U1880" s="5">
        <f t="shared" si="483"/>
        <v>1</v>
      </c>
      <c r="V1880" s="5">
        <f t="shared" si="484"/>
        <v>1</v>
      </c>
      <c r="W1880" s="5">
        <f t="shared" si="485"/>
        <v>1</v>
      </c>
      <c r="X1880" s="5">
        <f t="shared" si="486"/>
        <v>1</v>
      </c>
      <c r="Y1880" s="5">
        <f t="shared" si="487"/>
        <v>1</v>
      </c>
      <c r="Z1880" s="5">
        <f t="shared" si="488"/>
        <v>1</v>
      </c>
      <c r="AA1880" s="5">
        <f t="shared" si="489"/>
        <v>1</v>
      </c>
      <c r="AB1880" s="5">
        <f t="shared" si="490"/>
        <v>1</v>
      </c>
      <c r="AC1880" s="5">
        <f t="shared" si="491"/>
        <v>1</v>
      </c>
      <c r="AD1880" s="5">
        <f t="shared" si="492"/>
        <v>1</v>
      </c>
    </row>
    <row r="1881" spans="15:30" x14ac:dyDescent="0.2">
      <c r="O1881" s="6">
        <f t="shared" si="477"/>
        <v>188.78999999999357</v>
      </c>
      <c r="P1881" s="6">
        <f t="shared" si="478"/>
        <v>188.79999999999356</v>
      </c>
      <c r="Q1881" s="5">
        <f t="shared" si="479"/>
        <v>1</v>
      </c>
      <c r="R1881" s="5">
        <f t="shared" si="480"/>
        <v>1</v>
      </c>
      <c r="S1881" s="5">
        <f t="shared" si="481"/>
        <v>1</v>
      </c>
      <c r="T1881" s="5">
        <f t="shared" si="482"/>
        <v>1</v>
      </c>
      <c r="U1881" s="5">
        <f t="shared" si="483"/>
        <v>1</v>
      </c>
      <c r="V1881" s="5">
        <f t="shared" si="484"/>
        <v>1</v>
      </c>
      <c r="W1881" s="5">
        <f t="shared" si="485"/>
        <v>1</v>
      </c>
      <c r="X1881" s="5">
        <f t="shared" si="486"/>
        <v>1</v>
      </c>
      <c r="Y1881" s="5">
        <f t="shared" si="487"/>
        <v>1</v>
      </c>
      <c r="Z1881" s="5">
        <f t="shared" si="488"/>
        <v>1</v>
      </c>
      <c r="AA1881" s="5">
        <f t="shared" si="489"/>
        <v>1</v>
      </c>
      <c r="AB1881" s="5">
        <f t="shared" si="490"/>
        <v>1</v>
      </c>
      <c r="AC1881" s="5">
        <f t="shared" si="491"/>
        <v>1</v>
      </c>
      <c r="AD1881" s="5">
        <f t="shared" si="492"/>
        <v>1</v>
      </c>
    </row>
    <row r="1882" spans="15:30" x14ac:dyDescent="0.2">
      <c r="O1882" s="6">
        <f t="shared" si="477"/>
        <v>188.88999999999356</v>
      </c>
      <c r="P1882" s="6">
        <f t="shared" si="478"/>
        <v>188.89999999999355</v>
      </c>
      <c r="Q1882" s="5">
        <f t="shared" si="479"/>
        <v>1</v>
      </c>
      <c r="R1882" s="5">
        <f t="shared" si="480"/>
        <v>1</v>
      </c>
      <c r="S1882" s="5">
        <f t="shared" si="481"/>
        <v>1</v>
      </c>
      <c r="T1882" s="5">
        <f t="shared" si="482"/>
        <v>1</v>
      </c>
      <c r="U1882" s="5">
        <f t="shared" si="483"/>
        <v>1</v>
      </c>
      <c r="V1882" s="5">
        <f t="shared" si="484"/>
        <v>1</v>
      </c>
      <c r="W1882" s="5">
        <f t="shared" si="485"/>
        <v>1</v>
      </c>
      <c r="X1882" s="5">
        <f t="shared" si="486"/>
        <v>1</v>
      </c>
      <c r="Y1882" s="5">
        <f t="shared" si="487"/>
        <v>1</v>
      </c>
      <c r="Z1882" s="5">
        <f t="shared" si="488"/>
        <v>1</v>
      </c>
      <c r="AA1882" s="5">
        <f t="shared" si="489"/>
        <v>1</v>
      </c>
      <c r="AB1882" s="5">
        <f t="shared" si="490"/>
        <v>1</v>
      </c>
      <c r="AC1882" s="5">
        <f t="shared" si="491"/>
        <v>1</v>
      </c>
      <c r="AD1882" s="5">
        <f t="shared" si="492"/>
        <v>1</v>
      </c>
    </row>
    <row r="1883" spans="15:30" x14ac:dyDescent="0.2">
      <c r="O1883" s="6">
        <f t="shared" si="477"/>
        <v>188.98999999999356</v>
      </c>
      <c r="P1883" s="6">
        <f t="shared" si="478"/>
        <v>188.99999999999355</v>
      </c>
      <c r="Q1883" s="5">
        <f t="shared" si="479"/>
        <v>1</v>
      </c>
      <c r="R1883" s="5">
        <f t="shared" si="480"/>
        <v>1</v>
      </c>
      <c r="S1883" s="5">
        <f t="shared" si="481"/>
        <v>1</v>
      </c>
      <c r="T1883" s="5">
        <f t="shared" si="482"/>
        <v>1</v>
      </c>
      <c r="U1883" s="5">
        <f t="shared" si="483"/>
        <v>1</v>
      </c>
      <c r="V1883" s="5">
        <f t="shared" si="484"/>
        <v>1</v>
      </c>
      <c r="W1883" s="5">
        <f t="shared" si="485"/>
        <v>1</v>
      </c>
      <c r="X1883" s="5">
        <f t="shared" si="486"/>
        <v>1</v>
      </c>
      <c r="Y1883" s="5">
        <f t="shared" si="487"/>
        <v>1</v>
      </c>
      <c r="Z1883" s="5">
        <f t="shared" si="488"/>
        <v>1</v>
      </c>
      <c r="AA1883" s="5">
        <f t="shared" si="489"/>
        <v>1</v>
      </c>
      <c r="AB1883" s="5">
        <f t="shared" si="490"/>
        <v>1</v>
      </c>
      <c r="AC1883" s="5">
        <f t="shared" si="491"/>
        <v>1</v>
      </c>
      <c r="AD1883" s="5">
        <f t="shared" si="492"/>
        <v>1</v>
      </c>
    </row>
    <row r="1884" spans="15:30" x14ac:dyDescent="0.2">
      <c r="O1884" s="6">
        <f t="shared" si="477"/>
        <v>189.08999999999355</v>
      </c>
      <c r="P1884" s="6">
        <f t="shared" si="478"/>
        <v>189.09999999999354</v>
      </c>
      <c r="Q1884" s="5">
        <f t="shared" si="479"/>
        <v>1</v>
      </c>
      <c r="R1884" s="5">
        <f t="shared" si="480"/>
        <v>1</v>
      </c>
      <c r="S1884" s="5">
        <f t="shared" si="481"/>
        <v>1</v>
      </c>
      <c r="T1884" s="5">
        <f t="shared" si="482"/>
        <v>1</v>
      </c>
      <c r="U1884" s="5">
        <f t="shared" si="483"/>
        <v>1</v>
      </c>
      <c r="V1884" s="5">
        <f t="shared" si="484"/>
        <v>1</v>
      </c>
      <c r="W1884" s="5">
        <f t="shared" si="485"/>
        <v>1</v>
      </c>
      <c r="X1884" s="5">
        <f t="shared" si="486"/>
        <v>1</v>
      </c>
      <c r="Y1884" s="5">
        <f t="shared" si="487"/>
        <v>1</v>
      </c>
      <c r="Z1884" s="5">
        <f t="shared" si="488"/>
        <v>1</v>
      </c>
      <c r="AA1884" s="5">
        <f t="shared" si="489"/>
        <v>1</v>
      </c>
      <c r="AB1884" s="5">
        <f t="shared" si="490"/>
        <v>1</v>
      </c>
      <c r="AC1884" s="5">
        <f t="shared" si="491"/>
        <v>1</v>
      </c>
      <c r="AD1884" s="5">
        <f t="shared" si="492"/>
        <v>1</v>
      </c>
    </row>
    <row r="1885" spans="15:30" x14ac:dyDescent="0.2">
      <c r="O1885" s="6">
        <f t="shared" si="477"/>
        <v>189.18999999999355</v>
      </c>
      <c r="P1885" s="6">
        <f t="shared" si="478"/>
        <v>189.19999999999354</v>
      </c>
      <c r="Q1885" s="5">
        <f t="shared" si="479"/>
        <v>1</v>
      </c>
      <c r="R1885" s="5">
        <f t="shared" si="480"/>
        <v>1</v>
      </c>
      <c r="S1885" s="5">
        <f t="shared" si="481"/>
        <v>1</v>
      </c>
      <c r="T1885" s="5">
        <f t="shared" si="482"/>
        <v>1</v>
      </c>
      <c r="U1885" s="5">
        <f t="shared" si="483"/>
        <v>1</v>
      </c>
      <c r="V1885" s="5">
        <f t="shared" si="484"/>
        <v>1</v>
      </c>
      <c r="W1885" s="5">
        <f t="shared" si="485"/>
        <v>1</v>
      </c>
      <c r="X1885" s="5">
        <f t="shared" si="486"/>
        <v>1</v>
      </c>
      <c r="Y1885" s="5">
        <f t="shared" si="487"/>
        <v>1</v>
      </c>
      <c r="Z1885" s="5">
        <f t="shared" si="488"/>
        <v>1</v>
      </c>
      <c r="AA1885" s="5">
        <f t="shared" si="489"/>
        <v>1</v>
      </c>
      <c r="AB1885" s="5">
        <f t="shared" si="490"/>
        <v>1</v>
      </c>
      <c r="AC1885" s="5">
        <f t="shared" si="491"/>
        <v>1</v>
      </c>
      <c r="AD1885" s="5">
        <f t="shared" si="492"/>
        <v>1</v>
      </c>
    </row>
    <row r="1886" spans="15:30" x14ac:dyDescent="0.2">
      <c r="O1886" s="6">
        <f t="shared" si="477"/>
        <v>189.28999999999354</v>
      </c>
      <c r="P1886" s="6">
        <f t="shared" si="478"/>
        <v>189.29999999999353</v>
      </c>
      <c r="Q1886" s="5">
        <f t="shared" si="479"/>
        <v>1</v>
      </c>
      <c r="R1886" s="5">
        <f t="shared" si="480"/>
        <v>1</v>
      </c>
      <c r="S1886" s="5">
        <f t="shared" si="481"/>
        <v>1</v>
      </c>
      <c r="T1886" s="5">
        <f t="shared" si="482"/>
        <v>1</v>
      </c>
      <c r="U1886" s="5">
        <f t="shared" si="483"/>
        <v>1</v>
      </c>
      <c r="V1886" s="5">
        <f t="shared" si="484"/>
        <v>1</v>
      </c>
      <c r="W1886" s="5">
        <f t="shared" si="485"/>
        <v>1</v>
      </c>
      <c r="X1886" s="5">
        <f t="shared" si="486"/>
        <v>1</v>
      </c>
      <c r="Y1886" s="5">
        <f t="shared" si="487"/>
        <v>1</v>
      </c>
      <c r="Z1886" s="5">
        <f t="shared" si="488"/>
        <v>1</v>
      </c>
      <c r="AA1886" s="5">
        <f t="shared" si="489"/>
        <v>1</v>
      </c>
      <c r="AB1886" s="5">
        <f t="shared" si="490"/>
        <v>1</v>
      </c>
      <c r="AC1886" s="5">
        <f t="shared" si="491"/>
        <v>1</v>
      </c>
      <c r="AD1886" s="5">
        <f t="shared" si="492"/>
        <v>1</v>
      </c>
    </row>
    <row r="1887" spans="15:30" x14ac:dyDescent="0.2">
      <c r="O1887" s="6">
        <f t="shared" si="477"/>
        <v>189.38999999999353</v>
      </c>
      <c r="P1887" s="6">
        <f t="shared" si="478"/>
        <v>189.39999999999353</v>
      </c>
      <c r="Q1887" s="5">
        <f t="shared" si="479"/>
        <v>1</v>
      </c>
      <c r="R1887" s="5">
        <f t="shared" si="480"/>
        <v>1</v>
      </c>
      <c r="S1887" s="5">
        <f t="shared" si="481"/>
        <v>1</v>
      </c>
      <c r="T1887" s="5">
        <f t="shared" si="482"/>
        <v>1</v>
      </c>
      <c r="U1887" s="5">
        <f t="shared" si="483"/>
        <v>1</v>
      </c>
      <c r="V1887" s="5">
        <f t="shared" si="484"/>
        <v>1</v>
      </c>
      <c r="W1887" s="5">
        <f t="shared" si="485"/>
        <v>1</v>
      </c>
      <c r="X1887" s="5">
        <f t="shared" si="486"/>
        <v>1</v>
      </c>
      <c r="Y1887" s="5">
        <f t="shared" si="487"/>
        <v>1</v>
      </c>
      <c r="Z1887" s="5">
        <f t="shared" si="488"/>
        <v>1</v>
      </c>
      <c r="AA1887" s="5">
        <f t="shared" si="489"/>
        <v>1</v>
      </c>
      <c r="AB1887" s="5">
        <f t="shared" si="490"/>
        <v>1</v>
      </c>
      <c r="AC1887" s="5">
        <f t="shared" si="491"/>
        <v>1</v>
      </c>
      <c r="AD1887" s="5">
        <f t="shared" si="492"/>
        <v>1</v>
      </c>
    </row>
    <row r="1888" spans="15:30" x14ac:dyDescent="0.2">
      <c r="O1888" s="6">
        <f t="shared" si="477"/>
        <v>189.48999999999353</v>
      </c>
      <c r="P1888" s="6">
        <f t="shared" si="478"/>
        <v>189.49999999999352</v>
      </c>
      <c r="Q1888" s="5">
        <f t="shared" si="479"/>
        <v>1</v>
      </c>
      <c r="R1888" s="5">
        <f t="shared" si="480"/>
        <v>1</v>
      </c>
      <c r="S1888" s="5">
        <f t="shared" si="481"/>
        <v>1</v>
      </c>
      <c r="T1888" s="5">
        <f t="shared" si="482"/>
        <v>1</v>
      </c>
      <c r="U1888" s="5">
        <f t="shared" si="483"/>
        <v>1</v>
      </c>
      <c r="V1888" s="5">
        <f t="shared" si="484"/>
        <v>1</v>
      </c>
      <c r="W1888" s="5">
        <f t="shared" si="485"/>
        <v>1</v>
      </c>
      <c r="X1888" s="5">
        <f t="shared" si="486"/>
        <v>1</v>
      </c>
      <c r="Y1888" s="5">
        <f t="shared" si="487"/>
        <v>1</v>
      </c>
      <c r="Z1888" s="5">
        <f t="shared" si="488"/>
        <v>1</v>
      </c>
      <c r="AA1888" s="5">
        <f t="shared" si="489"/>
        <v>1</v>
      </c>
      <c r="AB1888" s="5">
        <f t="shared" si="490"/>
        <v>1</v>
      </c>
      <c r="AC1888" s="5">
        <f t="shared" si="491"/>
        <v>1</v>
      </c>
      <c r="AD1888" s="5">
        <f t="shared" si="492"/>
        <v>1</v>
      </c>
    </row>
    <row r="1889" spans="15:30" x14ac:dyDescent="0.2">
      <c r="O1889" s="6">
        <f t="shared" si="477"/>
        <v>189.58999999999352</v>
      </c>
      <c r="P1889" s="6">
        <f t="shared" si="478"/>
        <v>189.59999999999351</v>
      </c>
      <c r="Q1889" s="5">
        <f t="shared" si="479"/>
        <v>1</v>
      </c>
      <c r="R1889" s="5">
        <f t="shared" si="480"/>
        <v>1</v>
      </c>
      <c r="S1889" s="5">
        <f t="shared" si="481"/>
        <v>1</v>
      </c>
      <c r="T1889" s="5">
        <f t="shared" si="482"/>
        <v>1</v>
      </c>
      <c r="U1889" s="5">
        <f t="shared" si="483"/>
        <v>1</v>
      </c>
      <c r="V1889" s="5">
        <f t="shared" si="484"/>
        <v>1</v>
      </c>
      <c r="W1889" s="5">
        <f t="shared" si="485"/>
        <v>1</v>
      </c>
      <c r="X1889" s="5">
        <f t="shared" si="486"/>
        <v>1</v>
      </c>
      <c r="Y1889" s="5">
        <f t="shared" si="487"/>
        <v>1</v>
      </c>
      <c r="Z1889" s="5">
        <f t="shared" si="488"/>
        <v>1</v>
      </c>
      <c r="AA1889" s="5">
        <f t="shared" si="489"/>
        <v>1</v>
      </c>
      <c r="AB1889" s="5">
        <f t="shared" si="490"/>
        <v>1</v>
      </c>
      <c r="AC1889" s="5">
        <f t="shared" si="491"/>
        <v>1</v>
      </c>
      <c r="AD1889" s="5">
        <f t="shared" si="492"/>
        <v>1</v>
      </c>
    </row>
    <row r="1890" spans="15:30" x14ac:dyDescent="0.2">
      <c r="O1890" s="6">
        <f t="shared" si="477"/>
        <v>189.68999999999352</v>
      </c>
      <c r="P1890" s="6">
        <f t="shared" si="478"/>
        <v>189.69999999999351</v>
      </c>
      <c r="Q1890" s="5">
        <f t="shared" si="479"/>
        <v>1</v>
      </c>
      <c r="R1890" s="5">
        <f t="shared" si="480"/>
        <v>1</v>
      </c>
      <c r="S1890" s="5">
        <f t="shared" si="481"/>
        <v>1</v>
      </c>
      <c r="T1890" s="5">
        <f t="shared" si="482"/>
        <v>1</v>
      </c>
      <c r="U1890" s="5">
        <f t="shared" si="483"/>
        <v>1</v>
      </c>
      <c r="V1890" s="5">
        <f t="shared" si="484"/>
        <v>1</v>
      </c>
      <c r="W1890" s="5">
        <f t="shared" si="485"/>
        <v>1</v>
      </c>
      <c r="X1890" s="5">
        <f t="shared" si="486"/>
        <v>1</v>
      </c>
      <c r="Y1890" s="5">
        <f t="shared" si="487"/>
        <v>1</v>
      </c>
      <c r="Z1890" s="5">
        <f t="shared" si="488"/>
        <v>1</v>
      </c>
      <c r="AA1890" s="5">
        <f t="shared" si="489"/>
        <v>1</v>
      </c>
      <c r="AB1890" s="5">
        <f t="shared" si="490"/>
        <v>1</v>
      </c>
      <c r="AC1890" s="5">
        <f t="shared" si="491"/>
        <v>1</v>
      </c>
      <c r="AD1890" s="5">
        <f t="shared" si="492"/>
        <v>1</v>
      </c>
    </row>
    <row r="1891" spans="15:30" x14ac:dyDescent="0.2">
      <c r="O1891" s="6">
        <f t="shared" si="477"/>
        <v>189.78999999999351</v>
      </c>
      <c r="P1891" s="6">
        <f t="shared" si="478"/>
        <v>189.7999999999935</v>
      </c>
      <c r="Q1891" s="5">
        <f t="shared" si="479"/>
        <v>1</v>
      </c>
      <c r="R1891" s="5">
        <f t="shared" si="480"/>
        <v>1</v>
      </c>
      <c r="S1891" s="5">
        <f t="shared" si="481"/>
        <v>1</v>
      </c>
      <c r="T1891" s="5">
        <f t="shared" si="482"/>
        <v>1</v>
      </c>
      <c r="U1891" s="5">
        <f t="shared" si="483"/>
        <v>1</v>
      </c>
      <c r="V1891" s="5">
        <f t="shared" si="484"/>
        <v>1</v>
      </c>
      <c r="W1891" s="5">
        <f t="shared" si="485"/>
        <v>1</v>
      </c>
      <c r="X1891" s="5">
        <f t="shared" si="486"/>
        <v>1</v>
      </c>
      <c r="Y1891" s="5">
        <f t="shared" si="487"/>
        <v>1</v>
      </c>
      <c r="Z1891" s="5">
        <f t="shared" si="488"/>
        <v>1</v>
      </c>
      <c r="AA1891" s="5">
        <f t="shared" si="489"/>
        <v>1</v>
      </c>
      <c r="AB1891" s="5">
        <f t="shared" si="490"/>
        <v>1</v>
      </c>
      <c r="AC1891" s="5">
        <f t="shared" si="491"/>
        <v>1</v>
      </c>
      <c r="AD1891" s="5">
        <f t="shared" si="492"/>
        <v>1</v>
      </c>
    </row>
    <row r="1892" spans="15:30" x14ac:dyDescent="0.2">
      <c r="O1892" s="6">
        <f t="shared" si="477"/>
        <v>189.88999999999351</v>
      </c>
      <c r="P1892" s="6">
        <f t="shared" si="478"/>
        <v>189.8999999999935</v>
      </c>
      <c r="Q1892" s="5">
        <f t="shared" si="479"/>
        <v>1</v>
      </c>
      <c r="R1892" s="5">
        <f t="shared" si="480"/>
        <v>1</v>
      </c>
      <c r="S1892" s="5">
        <f t="shared" si="481"/>
        <v>1</v>
      </c>
      <c r="T1892" s="5">
        <f t="shared" si="482"/>
        <v>1</v>
      </c>
      <c r="U1892" s="5">
        <f t="shared" si="483"/>
        <v>1</v>
      </c>
      <c r="V1892" s="5">
        <f t="shared" si="484"/>
        <v>1</v>
      </c>
      <c r="W1892" s="5">
        <f t="shared" si="485"/>
        <v>1</v>
      </c>
      <c r="X1892" s="5">
        <f t="shared" si="486"/>
        <v>1</v>
      </c>
      <c r="Y1892" s="5">
        <f t="shared" si="487"/>
        <v>1</v>
      </c>
      <c r="Z1892" s="5">
        <f t="shared" si="488"/>
        <v>1</v>
      </c>
      <c r="AA1892" s="5">
        <f t="shared" si="489"/>
        <v>1</v>
      </c>
      <c r="AB1892" s="5">
        <f t="shared" si="490"/>
        <v>1</v>
      </c>
      <c r="AC1892" s="5">
        <f t="shared" si="491"/>
        <v>1</v>
      </c>
      <c r="AD1892" s="5">
        <f t="shared" si="492"/>
        <v>1</v>
      </c>
    </row>
    <row r="1893" spans="15:30" x14ac:dyDescent="0.2">
      <c r="O1893" s="6">
        <f t="shared" si="477"/>
        <v>189.9899999999935</v>
      </c>
      <c r="P1893" s="6">
        <f t="shared" si="478"/>
        <v>189.99999999999349</v>
      </c>
      <c r="Q1893" s="5">
        <f t="shared" si="479"/>
        <v>1</v>
      </c>
      <c r="R1893" s="5">
        <f t="shared" si="480"/>
        <v>1</v>
      </c>
      <c r="S1893" s="5">
        <f t="shared" si="481"/>
        <v>1</v>
      </c>
      <c r="T1893" s="5">
        <f t="shared" si="482"/>
        <v>1</v>
      </c>
      <c r="U1893" s="5">
        <f t="shared" si="483"/>
        <v>1</v>
      </c>
      <c r="V1893" s="5">
        <f t="shared" si="484"/>
        <v>1</v>
      </c>
      <c r="W1893" s="5">
        <f t="shared" si="485"/>
        <v>1</v>
      </c>
      <c r="X1893" s="5">
        <f t="shared" si="486"/>
        <v>1</v>
      </c>
      <c r="Y1893" s="5">
        <f t="shared" si="487"/>
        <v>1</v>
      </c>
      <c r="Z1893" s="5">
        <f t="shared" si="488"/>
        <v>1</v>
      </c>
      <c r="AA1893" s="5">
        <f t="shared" si="489"/>
        <v>1</v>
      </c>
      <c r="AB1893" s="5">
        <f t="shared" si="490"/>
        <v>1</v>
      </c>
      <c r="AC1893" s="5">
        <f t="shared" si="491"/>
        <v>1</v>
      </c>
      <c r="AD1893" s="5">
        <f t="shared" si="492"/>
        <v>1</v>
      </c>
    </row>
    <row r="1894" spans="15:30" x14ac:dyDescent="0.2">
      <c r="O1894" s="6">
        <f t="shared" si="477"/>
        <v>190.08999999999349</v>
      </c>
      <c r="P1894" s="6">
        <f t="shared" si="478"/>
        <v>190.09999999999349</v>
      </c>
      <c r="Q1894" s="5">
        <f t="shared" si="479"/>
        <v>1</v>
      </c>
      <c r="R1894" s="5">
        <f t="shared" si="480"/>
        <v>1</v>
      </c>
      <c r="S1894" s="5">
        <f t="shared" si="481"/>
        <v>1</v>
      </c>
      <c r="T1894" s="5">
        <f t="shared" si="482"/>
        <v>1</v>
      </c>
      <c r="U1894" s="5">
        <f t="shared" si="483"/>
        <v>1</v>
      </c>
      <c r="V1894" s="5">
        <f t="shared" si="484"/>
        <v>1</v>
      </c>
      <c r="W1894" s="5">
        <f t="shared" si="485"/>
        <v>1</v>
      </c>
      <c r="X1894" s="5">
        <f t="shared" si="486"/>
        <v>1</v>
      </c>
      <c r="Y1894" s="5">
        <f t="shared" si="487"/>
        <v>1</v>
      </c>
      <c r="Z1894" s="5">
        <f t="shared" si="488"/>
        <v>1</v>
      </c>
      <c r="AA1894" s="5">
        <f t="shared" si="489"/>
        <v>1</v>
      </c>
      <c r="AB1894" s="5">
        <f t="shared" si="490"/>
        <v>1</v>
      </c>
      <c r="AC1894" s="5">
        <f t="shared" si="491"/>
        <v>1</v>
      </c>
      <c r="AD1894" s="5">
        <f t="shared" si="492"/>
        <v>1</v>
      </c>
    </row>
    <row r="1895" spans="15:30" x14ac:dyDescent="0.2">
      <c r="O1895" s="6">
        <f t="shared" si="477"/>
        <v>190.18999999999349</v>
      </c>
      <c r="P1895" s="6">
        <f t="shared" si="478"/>
        <v>190.19999999999348</v>
      </c>
      <c r="Q1895" s="5">
        <f t="shared" si="479"/>
        <v>1</v>
      </c>
      <c r="R1895" s="5">
        <f t="shared" si="480"/>
        <v>1</v>
      </c>
      <c r="S1895" s="5">
        <f t="shared" si="481"/>
        <v>1</v>
      </c>
      <c r="T1895" s="5">
        <f t="shared" si="482"/>
        <v>1</v>
      </c>
      <c r="U1895" s="5">
        <f t="shared" si="483"/>
        <v>1</v>
      </c>
      <c r="V1895" s="5">
        <f t="shared" si="484"/>
        <v>1</v>
      </c>
      <c r="W1895" s="5">
        <f t="shared" si="485"/>
        <v>1</v>
      </c>
      <c r="X1895" s="5">
        <f t="shared" si="486"/>
        <v>1</v>
      </c>
      <c r="Y1895" s="5">
        <f t="shared" si="487"/>
        <v>1</v>
      </c>
      <c r="Z1895" s="5">
        <f t="shared" si="488"/>
        <v>1</v>
      </c>
      <c r="AA1895" s="5">
        <f t="shared" si="489"/>
        <v>1</v>
      </c>
      <c r="AB1895" s="5">
        <f t="shared" si="490"/>
        <v>1</v>
      </c>
      <c r="AC1895" s="5">
        <f t="shared" si="491"/>
        <v>1</v>
      </c>
      <c r="AD1895" s="5">
        <f t="shared" si="492"/>
        <v>1</v>
      </c>
    </row>
    <row r="1896" spans="15:30" x14ac:dyDescent="0.2">
      <c r="O1896" s="6">
        <f t="shared" si="477"/>
        <v>190.28999999999348</v>
      </c>
      <c r="P1896" s="6">
        <f t="shared" si="478"/>
        <v>190.29999999999347</v>
      </c>
      <c r="Q1896" s="5">
        <f t="shared" si="479"/>
        <v>1</v>
      </c>
      <c r="R1896" s="5">
        <f t="shared" si="480"/>
        <v>1</v>
      </c>
      <c r="S1896" s="5">
        <f t="shared" si="481"/>
        <v>1</v>
      </c>
      <c r="T1896" s="5">
        <f t="shared" si="482"/>
        <v>1</v>
      </c>
      <c r="U1896" s="5">
        <f t="shared" si="483"/>
        <v>1</v>
      </c>
      <c r="V1896" s="5">
        <f t="shared" si="484"/>
        <v>1</v>
      </c>
      <c r="W1896" s="5">
        <f t="shared" si="485"/>
        <v>1</v>
      </c>
      <c r="X1896" s="5">
        <f t="shared" si="486"/>
        <v>1</v>
      </c>
      <c r="Y1896" s="5">
        <f t="shared" si="487"/>
        <v>1</v>
      </c>
      <c r="Z1896" s="5">
        <f t="shared" si="488"/>
        <v>1</v>
      </c>
      <c r="AA1896" s="5">
        <f t="shared" si="489"/>
        <v>1</v>
      </c>
      <c r="AB1896" s="5">
        <f t="shared" si="490"/>
        <v>1</v>
      </c>
      <c r="AC1896" s="5">
        <f t="shared" si="491"/>
        <v>1</v>
      </c>
      <c r="AD1896" s="5">
        <f t="shared" si="492"/>
        <v>1</v>
      </c>
    </row>
    <row r="1897" spans="15:30" x14ac:dyDescent="0.2">
      <c r="O1897" s="6">
        <f t="shared" si="477"/>
        <v>190.38999999999348</v>
      </c>
      <c r="P1897" s="6">
        <f t="shared" si="478"/>
        <v>190.39999999999347</v>
      </c>
      <c r="Q1897" s="5">
        <f t="shared" si="479"/>
        <v>1</v>
      </c>
      <c r="R1897" s="5">
        <f t="shared" si="480"/>
        <v>1</v>
      </c>
      <c r="S1897" s="5">
        <f t="shared" si="481"/>
        <v>1</v>
      </c>
      <c r="T1897" s="5">
        <f t="shared" si="482"/>
        <v>1</v>
      </c>
      <c r="U1897" s="5">
        <f t="shared" si="483"/>
        <v>1</v>
      </c>
      <c r="V1897" s="5">
        <f t="shared" si="484"/>
        <v>1</v>
      </c>
      <c r="W1897" s="5">
        <f t="shared" si="485"/>
        <v>1</v>
      </c>
      <c r="X1897" s="5">
        <f t="shared" si="486"/>
        <v>1</v>
      </c>
      <c r="Y1897" s="5">
        <f t="shared" si="487"/>
        <v>1</v>
      </c>
      <c r="Z1897" s="5">
        <f t="shared" si="488"/>
        <v>1</v>
      </c>
      <c r="AA1897" s="5">
        <f t="shared" si="489"/>
        <v>1</v>
      </c>
      <c r="AB1897" s="5">
        <f t="shared" si="490"/>
        <v>1</v>
      </c>
      <c r="AC1897" s="5">
        <f t="shared" si="491"/>
        <v>1</v>
      </c>
      <c r="AD1897" s="5">
        <f t="shared" si="492"/>
        <v>1</v>
      </c>
    </row>
    <row r="1898" spans="15:30" x14ac:dyDescent="0.2">
      <c r="O1898" s="6">
        <f t="shared" si="477"/>
        <v>190.48999999999347</v>
      </c>
      <c r="P1898" s="6">
        <f t="shared" si="478"/>
        <v>190.49999999999346</v>
      </c>
      <c r="Q1898" s="5">
        <f t="shared" si="479"/>
        <v>1</v>
      </c>
      <c r="R1898" s="5">
        <f t="shared" si="480"/>
        <v>1</v>
      </c>
      <c r="S1898" s="5">
        <f t="shared" si="481"/>
        <v>1</v>
      </c>
      <c r="T1898" s="5">
        <f t="shared" si="482"/>
        <v>1</v>
      </c>
      <c r="U1898" s="5">
        <f t="shared" si="483"/>
        <v>1</v>
      </c>
      <c r="V1898" s="5">
        <f t="shared" si="484"/>
        <v>1</v>
      </c>
      <c r="W1898" s="5">
        <f t="shared" si="485"/>
        <v>1</v>
      </c>
      <c r="X1898" s="5">
        <f t="shared" si="486"/>
        <v>1</v>
      </c>
      <c r="Y1898" s="5">
        <f t="shared" si="487"/>
        <v>1</v>
      </c>
      <c r="Z1898" s="5">
        <f t="shared" si="488"/>
        <v>1</v>
      </c>
      <c r="AA1898" s="5">
        <f t="shared" si="489"/>
        <v>1</v>
      </c>
      <c r="AB1898" s="5">
        <f t="shared" si="490"/>
        <v>1</v>
      </c>
      <c r="AC1898" s="5">
        <f t="shared" si="491"/>
        <v>1</v>
      </c>
      <c r="AD1898" s="5">
        <f t="shared" si="492"/>
        <v>1</v>
      </c>
    </row>
    <row r="1899" spans="15:30" x14ac:dyDescent="0.2">
      <c r="O1899" s="6">
        <f t="shared" si="477"/>
        <v>190.58999999999347</v>
      </c>
      <c r="P1899" s="6">
        <f t="shared" si="478"/>
        <v>190.59999999999346</v>
      </c>
      <c r="Q1899" s="5">
        <f t="shared" si="479"/>
        <v>1</v>
      </c>
      <c r="R1899" s="5">
        <f t="shared" si="480"/>
        <v>1</v>
      </c>
      <c r="S1899" s="5">
        <f t="shared" si="481"/>
        <v>1</v>
      </c>
      <c r="T1899" s="5">
        <f t="shared" si="482"/>
        <v>1</v>
      </c>
      <c r="U1899" s="5">
        <f t="shared" si="483"/>
        <v>1</v>
      </c>
      <c r="V1899" s="5">
        <f t="shared" si="484"/>
        <v>1</v>
      </c>
      <c r="W1899" s="5">
        <f t="shared" si="485"/>
        <v>1</v>
      </c>
      <c r="X1899" s="5">
        <f t="shared" si="486"/>
        <v>1</v>
      </c>
      <c r="Y1899" s="5">
        <f t="shared" si="487"/>
        <v>1</v>
      </c>
      <c r="Z1899" s="5">
        <f t="shared" si="488"/>
        <v>1</v>
      </c>
      <c r="AA1899" s="5">
        <f t="shared" si="489"/>
        <v>1</v>
      </c>
      <c r="AB1899" s="5">
        <f t="shared" si="490"/>
        <v>1</v>
      </c>
      <c r="AC1899" s="5">
        <f t="shared" si="491"/>
        <v>1</v>
      </c>
      <c r="AD1899" s="5">
        <f t="shared" si="492"/>
        <v>1</v>
      </c>
    </row>
    <row r="1900" spans="15:30" x14ac:dyDescent="0.2">
      <c r="O1900" s="6">
        <f t="shared" si="477"/>
        <v>190.68999999999346</v>
      </c>
      <c r="P1900" s="6">
        <f t="shared" si="478"/>
        <v>190.69999999999345</v>
      </c>
      <c r="Q1900" s="5">
        <f t="shared" si="479"/>
        <v>1</v>
      </c>
      <c r="R1900" s="5">
        <f t="shared" si="480"/>
        <v>1</v>
      </c>
      <c r="S1900" s="5">
        <f t="shared" si="481"/>
        <v>1</v>
      </c>
      <c r="T1900" s="5">
        <f t="shared" si="482"/>
        <v>1</v>
      </c>
      <c r="U1900" s="5">
        <f t="shared" si="483"/>
        <v>1</v>
      </c>
      <c r="V1900" s="5">
        <f t="shared" si="484"/>
        <v>1</v>
      </c>
      <c r="W1900" s="5">
        <f t="shared" si="485"/>
        <v>1</v>
      </c>
      <c r="X1900" s="5">
        <f t="shared" si="486"/>
        <v>1</v>
      </c>
      <c r="Y1900" s="5">
        <f t="shared" si="487"/>
        <v>1</v>
      </c>
      <c r="Z1900" s="5">
        <f t="shared" si="488"/>
        <v>1</v>
      </c>
      <c r="AA1900" s="5">
        <f t="shared" si="489"/>
        <v>1</v>
      </c>
      <c r="AB1900" s="5">
        <f t="shared" si="490"/>
        <v>1</v>
      </c>
      <c r="AC1900" s="5">
        <f t="shared" si="491"/>
        <v>1</v>
      </c>
      <c r="AD1900" s="5">
        <f t="shared" si="492"/>
        <v>1</v>
      </c>
    </row>
    <row r="1901" spans="15:30" x14ac:dyDescent="0.2">
      <c r="O1901" s="6">
        <f t="shared" si="477"/>
        <v>190.78999999999346</v>
      </c>
      <c r="P1901" s="6">
        <f t="shared" si="478"/>
        <v>190.79999999999345</v>
      </c>
      <c r="Q1901" s="5">
        <f t="shared" si="479"/>
        <v>1</v>
      </c>
      <c r="R1901" s="5">
        <f t="shared" si="480"/>
        <v>1</v>
      </c>
      <c r="S1901" s="5">
        <f t="shared" si="481"/>
        <v>1</v>
      </c>
      <c r="T1901" s="5">
        <f t="shared" si="482"/>
        <v>1</v>
      </c>
      <c r="U1901" s="5">
        <f t="shared" si="483"/>
        <v>1</v>
      </c>
      <c r="V1901" s="5">
        <f t="shared" si="484"/>
        <v>1</v>
      </c>
      <c r="W1901" s="5">
        <f t="shared" si="485"/>
        <v>1</v>
      </c>
      <c r="X1901" s="5">
        <f t="shared" si="486"/>
        <v>1</v>
      </c>
      <c r="Y1901" s="5">
        <f t="shared" si="487"/>
        <v>1</v>
      </c>
      <c r="Z1901" s="5">
        <f t="shared" si="488"/>
        <v>1</v>
      </c>
      <c r="AA1901" s="5">
        <f t="shared" si="489"/>
        <v>1</v>
      </c>
      <c r="AB1901" s="5">
        <f t="shared" si="490"/>
        <v>1</v>
      </c>
      <c r="AC1901" s="5">
        <f t="shared" si="491"/>
        <v>1</v>
      </c>
      <c r="AD1901" s="5">
        <f t="shared" si="492"/>
        <v>1</v>
      </c>
    </row>
    <row r="1902" spans="15:30" x14ac:dyDescent="0.2">
      <c r="O1902" s="6">
        <f t="shared" si="477"/>
        <v>190.88999999999345</v>
      </c>
      <c r="P1902" s="6">
        <f t="shared" si="478"/>
        <v>190.89999999999344</v>
      </c>
      <c r="Q1902" s="5">
        <f t="shared" si="479"/>
        <v>1</v>
      </c>
      <c r="R1902" s="5">
        <f t="shared" si="480"/>
        <v>1</v>
      </c>
      <c r="S1902" s="5">
        <f t="shared" si="481"/>
        <v>1</v>
      </c>
      <c r="T1902" s="5">
        <f t="shared" si="482"/>
        <v>1</v>
      </c>
      <c r="U1902" s="5">
        <f t="shared" si="483"/>
        <v>1</v>
      </c>
      <c r="V1902" s="5">
        <f t="shared" si="484"/>
        <v>1</v>
      </c>
      <c r="W1902" s="5">
        <f t="shared" si="485"/>
        <v>1</v>
      </c>
      <c r="X1902" s="5">
        <f t="shared" si="486"/>
        <v>1</v>
      </c>
      <c r="Y1902" s="5">
        <f t="shared" si="487"/>
        <v>1</v>
      </c>
      <c r="Z1902" s="5">
        <f t="shared" si="488"/>
        <v>1</v>
      </c>
      <c r="AA1902" s="5">
        <f t="shared" si="489"/>
        <v>1</v>
      </c>
      <c r="AB1902" s="5">
        <f t="shared" si="490"/>
        <v>1</v>
      </c>
      <c r="AC1902" s="5">
        <f t="shared" si="491"/>
        <v>1</v>
      </c>
      <c r="AD1902" s="5">
        <f t="shared" si="492"/>
        <v>1</v>
      </c>
    </row>
    <row r="1903" spans="15:30" x14ac:dyDescent="0.2">
      <c r="O1903" s="6">
        <f t="shared" si="477"/>
        <v>190.98999999999344</v>
      </c>
      <c r="P1903" s="6">
        <f t="shared" si="478"/>
        <v>190.99999999999343</v>
      </c>
      <c r="Q1903" s="5">
        <f t="shared" si="479"/>
        <v>1</v>
      </c>
      <c r="R1903" s="5">
        <f t="shared" si="480"/>
        <v>1</v>
      </c>
      <c r="S1903" s="5">
        <f t="shared" si="481"/>
        <v>1</v>
      </c>
      <c r="T1903" s="5">
        <f t="shared" si="482"/>
        <v>1</v>
      </c>
      <c r="U1903" s="5">
        <f t="shared" si="483"/>
        <v>1</v>
      </c>
      <c r="V1903" s="5">
        <f t="shared" si="484"/>
        <v>1</v>
      </c>
      <c r="W1903" s="5">
        <f t="shared" si="485"/>
        <v>1</v>
      </c>
      <c r="X1903" s="5">
        <f t="shared" si="486"/>
        <v>1</v>
      </c>
      <c r="Y1903" s="5">
        <f t="shared" si="487"/>
        <v>1</v>
      </c>
      <c r="Z1903" s="5">
        <f t="shared" si="488"/>
        <v>1</v>
      </c>
      <c r="AA1903" s="5">
        <f t="shared" si="489"/>
        <v>1</v>
      </c>
      <c r="AB1903" s="5">
        <f t="shared" si="490"/>
        <v>1</v>
      </c>
      <c r="AC1903" s="5">
        <f t="shared" si="491"/>
        <v>1</v>
      </c>
      <c r="AD1903" s="5">
        <f t="shared" si="492"/>
        <v>1</v>
      </c>
    </row>
    <row r="1904" spans="15:30" x14ac:dyDescent="0.2">
      <c r="O1904" s="6">
        <f t="shared" si="477"/>
        <v>191.08999999999344</v>
      </c>
      <c r="P1904" s="6">
        <f t="shared" si="478"/>
        <v>191.09999999999343</v>
      </c>
      <c r="Q1904" s="5">
        <f t="shared" si="479"/>
        <v>1</v>
      </c>
      <c r="R1904" s="5">
        <f t="shared" si="480"/>
        <v>1</v>
      </c>
      <c r="S1904" s="5">
        <f t="shared" si="481"/>
        <v>1</v>
      </c>
      <c r="T1904" s="5">
        <f t="shared" si="482"/>
        <v>1</v>
      </c>
      <c r="U1904" s="5">
        <f t="shared" si="483"/>
        <v>1</v>
      </c>
      <c r="V1904" s="5">
        <f t="shared" si="484"/>
        <v>1</v>
      </c>
      <c r="W1904" s="5">
        <f t="shared" si="485"/>
        <v>1</v>
      </c>
      <c r="X1904" s="5">
        <f t="shared" si="486"/>
        <v>1</v>
      </c>
      <c r="Y1904" s="5">
        <f t="shared" si="487"/>
        <v>1</v>
      </c>
      <c r="Z1904" s="5">
        <f t="shared" si="488"/>
        <v>1</v>
      </c>
      <c r="AA1904" s="5">
        <f t="shared" si="489"/>
        <v>1</v>
      </c>
      <c r="AB1904" s="5">
        <f t="shared" si="490"/>
        <v>1</v>
      </c>
      <c r="AC1904" s="5">
        <f t="shared" si="491"/>
        <v>1</v>
      </c>
      <c r="AD1904" s="5">
        <f t="shared" si="492"/>
        <v>1</v>
      </c>
    </row>
    <row r="1905" spans="15:30" x14ac:dyDescent="0.2">
      <c r="O1905" s="6">
        <f t="shared" si="477"/>
        <v>191.18999999999343</v>
      </c>
      <c r="P1905" s="6">
        <f t="shared" si="478"/>
        <v>191.19999999999342</v>
      </c>
      <c r="Q1905" s="5">
        <f t="shared" si="479"/>
        <v>1</v>
      </c>
      <c r="R1905" s="5">
        <f t="shared" si="480"/>
        <v>1</v>
      </c>
      <c r="S1905" s="5">
        <f t="shared" si="481"/>
        <v>1</v>
      </c>
      <c r="T1905" s="5">
        <f t="shared" si="482"/>
        <v>1</v>
      </c>
      <c r="U1905" s="5">
        <f t="shared" si="483"/>
        <v>1</v>
      </c>
      <c r="V1905" s="5">
        <f t="shared" si="484"/>
        <v>1</v>
      </c>
      <c r="W1905" s="5">
        <f t="shared" si="485"/>
        <v>1</v>
      </c>
      <c r="X1905" s="5">
        <f t="shared" si="486"/>
        <v>1</v>
      </c>
      <c r="Y1905" s="5">
        <f t="shared" si="487"/>
        <v>1</v>
      </c>
      <c r="Z1905" s="5">
        <f t="shared" si="488"/>
        <v>1</v>
      </c>
      <c r="AA1905" s="5">
        <f t="shared" si="489"/>
        <v>1</v>
      </c>
      <c r="AB1905" s="5">
        <f t="shared" si="490"/>
        <v>1</v>
      </c>
      <c r="AC1905" s="5">
        <f t="shared" si="491"/>
        <v>1</v>
      </c>
      <c r="AD1905" s="5">
        <f t="shared" si="492"/>
        <v>1</v>
      </c>
    </row>
    <row r="1906" spans="15:30" x14ac:dyDescent="0.2">
      <c r="O1906" s="6">
        <f t="shared" si="477"/>
        <v>191.28999999999343</v>
      </c>
      <c r="P1906" s="6">
        <f t="shared" si="478"/>
        <v>191.29999999999342</v>
      </c>
      <c r="Q1906" s="5">
        <f t="shared" si="479"/>
        <v>1</v>
      </c>
      <c r="R1906" s="5">
        <f t="shared" si="480"/>
        <v>1</v>
      </c>
      <c r="S1906" s="5">
        <f t="shared" si="481"/>
        <v>1</v>
      </c>
      <c r="T1906" s="5">
        <f t="shared" si="482"/>
        <v>1</v>
      </c>
      <c r="U1906" s="5">
        <f t="shared" si="483"/>
        <v>1</v>
      </c>
      <c r="V1906" s="5">
        <f t="shared" si="484"/>
        <v>1</v>
      </c>
      <c r="W1906" s="5">
        <f t="shared" si="485"/>
        <v>1</v>
      </c>
      <c r="X1906" s="5">
        <f t="shared" si="486"/>
        <v>1</v>
      </c>
      <c r="Y1906" s="5">
        <f t="shared" si="487"/>
        <v>1</v>
      </c>
      <c r="Z1906" s="5">
        <f t="shared" si="488"/>
        <v>1</v>
      </c>
      <c r="AA1906" s="5">
        <f t="shared" si="489"/>
        <v>1</v>
      </c>
      <c r="AB1906" s="5">
        <f t="shared" si="490"/>
        <v>1</v>
      </c>
      <c r="AC1906" s="5">
        <f t="shared" si="491"/>
        <v>1</v>
      </c>
      <c r="AD1906" s="5">
        <f t="shared" si="492"/>
        <v>1</v>
      </c>
    </row>
    <row r="1907" spans="15:30" x14ac:dyDescent="0.2">
      <c r="O1907" s="6">
        <f t="shared" si="477"/>
        <v>191.38999999999342</v>
      </c>
      <c r="P1907" s="6">
        <f t="shared" si="478"/>
        <v>191.39999999999341</v>
      </c>
      <c r="Q1907" s="5">
        <f t="shared" si="479"/>
        <v>1</v>
      </c>
      <c r="R1907" s="5">
        <f t="shared" si="480"/>
        <v>1</v>
      </c>
      <c r="S1907" s="5">
        <f t="shared" si="481"/>
        <v>1</v>
      </c>
      <c r="T1907" s="5">
        <f t="shared" si="482"/>
        <v>1</v>
      </c>
      <c r="U1907" s="5">
        <f t="shared" si="483"/>
        <v>1</v>
      </c>
      <c r="V1907" s="5">
        <f t="shared" si="484"/>
        <v>1</v>
      </c>
      <c r="W1907" s="5">
        <f t="shared" si="485"/>
        <v>1</v>
      </c>
      <c r="X1907" s="5">
        <f t="shared" si="486"/>
        <v>1</v>
      </c>
      <c r="Y1907" s="5">
        <f t="shared" si="487"/>
        <v>1</v>
      </c>
      <c r="Z1907" s="5">
        <f t="shared" si="488"/>
        <v>1</v>
      </c>
      <c r="AA1907" s="5">
        <f t="shared" si="489"/>
        <v>1</v>
      </c>
      <c r="AB1907" s="5">
        <f t="shared" si="490"/>
        <v>1</v>
      </c>
      <c r="AC1907" s="5">
        <f t="shared" si="491"/>
        <v>1</v>
      </c>
      <c r="AD1907" s="5">
        <f t="shared" si="492"/>
        <v>1</v>
      </c>
    </row>
    <row r="1908" spans="15:30" x14ac:dyDescent="0.2">
      <c r="O1908" s="6">
        <f t="shared" si="477"/>
        <v>191.48999999999342</v>
      </c>
      <c r="P1908" s="6">
        <f t="shared" si="478"/>
        <v>191.49999999999341</v>
      </c>
      <c r="Q1908" s="5">
        <f t="shared" si="479"/>
        <v>1</v>
      </c>
      <c r="R1908" s="5">
        <f t="shared" si="480"/>
        <v>1</v>
      </c>
      <c r="S1908" s="5">
        <f t="shared" si="481"/>
        <v>1</v>
      </c>
      <c r="T1908" s="5">
        <f t="shared" si="482"/>
        <v>1</v>
      </c>
      <c r="U1908" s="5">
        <f t="shared" si="483"/>
        <v>1</v>
      </c>
      <c r="V1908" s="5">
        <f t="shared" si="484"/>
        <v>1</v>
      </c>
      <c r="W1908" s="5">
        <f t="shared" si="485"/>
        <v>1</v>
      </c>
      <c r="X1908" s="5">
        <f t="shared" si="486"/>
        <v>1</v>
      </c>
      <c r="Y1908" s="5">
        <f t="shared" si="487"/>
        <v>1</v>
      </c>
      <c r="Z1908" s="5">
        <f t="shared" si="488"/>
        <v>1</v>
      </c>
      <c r="AA1908" s="5">
        <f t="shared" si="489"/>
        <v>1</v>
      </c>
      <c r="AB1908" s="5">
        <f t="shared" si="490"/>
        <v>1</v>
      </c>
      <c r="AC1908" s="5">
        <f t="shared" si="491"/>
        <v>1</v>
      </c>
      <c r="AD1908" s="5">
        <f t="shared" si="492"/>
        <v>1</v>
      </c>
    </row>
    <row r="1909" spans="15:30" x14ac:dyDescent="0.2">
      <c r="O1909" s="6">
        <f t="shared" si="477"/>
        <v>191.58999999999341</v>
      </c>
      <c r="P1909" s="6">
        <f t="shared" si="478"/>
        <v>191.5999999999934</v>
      </c>
      <c r="Q1909" s="5">
        <f t="shared" si="479"/>
        <v>1</v>
      </c>
      <c r="R1909" s="5">
        <f t="shared" si="480"/>
        <v>1</v>
      </c>
      <c r="S1909" s="5">
        <f t="shared" si="481"/>
        <v>1</v>
      </c>
      <c r="T1909" s="5">
        <f t="shared" si="482"/>
        <v>1</v>
      </c>
      <c r="U1909" s="5">
        <f t="shared" si="483"/>
        <v>1</v>
      </c>
      <c r="V1909" s="5">
        <f t="shared" si="484"/>
        <v>1</v>
      </c>
      <c r="W1909" s="5">
        <f t="shared" si="485"/>
        <v>1</v>
      </c>
      <c r="X1909" s="5">
        <f t="shared" si="486"/>
        <v>1</v>
      </c>
      <c r="Y1909" s="5">
        <f t="shared" si="487"/>
        <v>1</v>
      </c>
      <c r="Z1909" s="5">
        <f t="shared" si="488"/>
        <v>1</v>
      </c>
      <c r="AA1909" s="5">
        <f t="shared" si="489"/>
        <v>1</v>
      </c>
      <c r="AB1909" s="5">
        <f t="shared" si="490"/>
        <v>1</v>
      </c>
      <c r="AC1909" s="5">
        <f t="shared" si="491"/>
        <v>1</v>
      </c>
      <c r="AD1909" s="5">
        <f t="shared" si="492"/>
        <v>1</v>
      </c>
    </row>
    <row r="1910" spans="15:30" x14ac:dyDescent="0.2">
      <c r="O1910" s="6">
        <f t="shared" si="477"/>
        <v>191.6899999999934</v>
      </c>
      <c r="P1910" s="6">
        <f t="shared" si="478"/>
        <v>191.69999999999339</v>
      </c>
      <c r="Q1910" s="5">
        <f t="shared" si="479"/>
        <v>1</v>
      </c>
      <c r="R1910" s="5">
        <f t="shared" si="480"/>
        <v>1</v>
      </c>
      <c r="S1910" s="5">
        <f t="shared" si="481"/>
        <v>1</v>
      </c>
      <c r="T1910" s="5">
        <f t="shared" si="482"/>
        <v>1</v>
      </c>
      <c r="U1910" s="5">
        <f t="shared" si="483"/>
        <v>1</v>
      </c>
      <c r="V1910" s="5">
        <f t="shared" si="484"/>
        <v>1</v>
      </c>
      <c r="W1910" s="5">
        <f t="shared" si="485"/>
        <v>1</v>
      </c>
      <c r="X1910" s="5">
        <f t="shared" si="486"/>
        <v>1</v>
      </c>
      <c r="Y1910" s="5">
        <f t="shared" si="487"/>
        <v>1</v>
      </c>
      <c r="Z1910" s="5">
        <f t="shared" si="488"/>
        <v>1</v>
      </c>
      <c r="AA1910" s="5">
        <f t="shared" si="489"/>
        <v>1</v>
      </c>
      <c r="AB1910" s="5">
        <f t="shared" si="490"/>
        <v>1</v>
      </c>
      <c r="AC1910" s="5">
        <f t="shared" si="491"/>
        <v>1</v>
      </c>
      <c r="AD1910" s="5">
        <f t="shared" si="492"/>
        <v>1</v>
      </c>
    </row>
    <row r="1911" spans="15:30" x14ac:dyDescent="0.2">
      <c r="O1911" s="6">
        <f t="shared" si="477"/>
        <v>191.7899999999934</v>
      </c>
      <c r="P1911" s="6">
        <f t="shared" si="478"/>
        <v>191.79999999999339</v>
      </c>
      <c r="Q1911" s="5">
        <f t="shared" si="479"/>
        <v>1</v>
      </c>
      <c r="R1911" s="5">
        <f t="shared" si="480"/>
        <v>1</v>
      </c>
      <c r="S1911" s="5">
        <f t="shared" si="481"/>
        <v>1</v>
      </c>
      <c r="T1911" s="5">
        <f t="shared" si="482"/>
        <v>1</v>
      </c>
      <c r="U1911" s="5">
        <f t="shared" si="483"/>
        <v>1</v>
      </c>
      <c r="V1911" s="5">
        <f t="shared" si="484"/>
        <v>1</v>
      </c>
      <c r="W1911" s="5">
        <f t="shared" si="485"/>
        <v>1</v>
      </c>
      <c r="X1911" s="5">
        <f t="shared" si="486"/>
        <v>1</v>
      </c>
      <c r="Y1911" s="5">
        <f t="shared" si="487"/>
        <v>1</v>
      </c>
      <c r="Z1911" s="5">
        <f t="shared" si="488"/>
        <v>1</v>
      </c>
      <c r="AA1911" s="5">
        <f t="shared" si="489"/>
        <v>1</v>
      </c>
      <c r="AB1911" s="5">
        <f t="shared" si="490"/>
        <v>1</v>
      </c>
      <c r="AC1911" s="5">
        <f t="shared" si="491"/>
        <v>1</v>
      </c>
      <c r="AD1911" s="5">
        <f t="shared" si="492"/>
        <v>1</v>
      </c>
    </row>
    <row r="1912" spans="15:30" x14ac:dyDescent="0.2">
      <c r="O1912" s="6">
        <f t="shared" si="477"/>
        <v>191.88999999999339</v>
      </c>
      <c r="P1912" s="6">
        <f t="shared" si="478"/>
        <v>191.89999999999338</v>
      </c>
      <c r="Q1912" s="5">
        <f t="shared" si="479"/>
        <v>1</v>
      </c>
      <c r="R1912" s="5">
        <f t="shared" si="480"/>
        <v>1</v>
      </c>
      <c r="S1912" s="5">
        <f t="shared" si="481"/>
        <v>1</v>
      </c>
      <c r="T1912" s="5">
        <f t="shared" si="482"/>
        <v>1</v>
      </c>
      <c r="U1912" s="5">
        <f t="shared" si="483"/>
        <v>1</v>
      </c>
      <c r="V1912" s="5">
        <f t="shared" si="484"/>
        <v>1</v>
      </c>
      <c r="W1912" s="5">
        <f t="shared" si="485"/>
        <v>1</v>
      </c>
      <c r="X1912" s="5">
        <f t="shared" si="486"/>
        <v>1</v>
      </c>
      <c r="Y1912" s="5">
        <f t="shared" si="487"/>
        <v>1</v>
      </c>
      <c r="Z1912" s="5">
        <f t="shared" si="488"/>
        <v>1</v>
      </c>
      <c r="AA1912" s="5">
        <f t="shared" si="489"/>
        <v>1</v>
      </c>
      <c r="AB1912" s="5">
        <f t="shared" si="490"/>
        <v>1</v>
      </c>
      <c r="AC1912" s="5">
        <f t="shared" si="491"/>
        <v>1</v>
      </c>
      <c r="AD1912" s="5">
        <f t="shared" si="492"/>
        <v>1</v>
      </c>
    </row>
    <row r="1913" spans="15:30" x14ac:dyDescent="0.2">
      <c r="O1913" s="6">
        <f t="shared" si="477"/>
        <v>191.98999999999339</v>
      </c>
      <c r="P1913" s="6">
        <f t="shared" si="478"/>
        <v>191.99999999999338</v>
      </c>
      <c r="Q1913" s="5">
        <f t="shared" si="479"/>
        <v>1</v>
      </c>
      <c r="R1913" s="5">
        <f t="shared" si="480"/>
        <v>1</v>
      </c>
      <c r="S1913" s="5">
        <f t="shared" si="481"/>
        <v>1</v>
      </c>
      <c r="T1913" s="5">
        <f t="shared" si="482"/>
        <v>1</v>
      </c>
      <c r="U1913" s="5">
        <f t="shared" si="483"/>
        <v>1</v>
      </c>
      <c r="V1913" s="5">
        <f t="shared" si="484"/>
        <v>1</v>
      </c>
      <c r="W1913" s="5">
        <f t="shared" si="485"/>
        <v>1</v>
      </c>
      <c r="X1913" s="5">
        <f t="shared" si="486"/>
        <v>1</v>
      </c>
      <c r="Y1913" s="5">
        <f t="shared" si="487"/>
        <v>1</v>
      </c>
      <c r="Z1913" s="5">
        <f t="shared" si="488"/>
        <v>1</v>
      </c>
      <c r="AA1913" s="5">
        <f t="shared" si="489"/>
        <v>1</v>
      </c>
      <c r="AB1913" s="5">
        <f t="shared" si="490"/>
        <v>1</v>
      </c>
      <c r="AC1913" s="5">
        <f t="shared" si="491"/>
        <v>1</v>
      </c>
      <c r="AD1913" s="5">
        <f t="shared" si="492"/>
        <v>1</v>
      </c>
    </row>
    <row r="1914" spans="15:30" x14ac:dyDescent="0.2">
      <c r="O1914" s="6">
        <f t="shared" si="477"/>
        <v>192.08999999999338</v>
      </c>
      <c r="P1914" s="6">
        <f t="shared" si="478"/>
        <v>192.09999999999337</v>
      </c>
      <c r="Q1914" s="5">
        <f t="shared" si="479"/>
        <v>1</v>
      </c>
      <c r="R1914" s="5">
        <f t="shared" si="480"/>
        <v>1</v>
      </c>
      <c r="S1914" s="5">
        <f t="shared" si="481"/>
        <v>1</v>
      </c>
      <c r="T1914" s="5">
        <f t="shared" si="482"/>
        <v>1</v>
      </c>
      <c r="U1914" s="5">
        <f t="shared" si="483"/>
        <v>1</v>
      </c>
      <c r="V1914" s="5">
        <f t="shared" si="484"/>
        <v>1</v>
      </c>
      <c r="W1914" s="5">
        <f t="shared" si="485"/>
        <v>1</v>
      </c>
      <c r="X1914" s="5">
        <f t="shared" si="486"/>
        <v>1</v>
      </c>
      <c r="Y1914" s="5">
        <f t="shared" si="487"/>
        <v>1</v>
      </c>
      <c r="Z1914" s="5">
        <f t="shared" si="488"/>
        <v>1</v>
      </c>
      <c r="AA1914" s="5">
        <f t="shared" si="489"/>
        <v>1</v>
      </c>
      <c r="AB1914" s="5">
        <f t="shared" si="490"/>
        <v>1</v>
      </c>
      <c r="AC1914" s="5">
        <f t="shared" si="491"/>
        <v>1</v>
      </c>
      <c r="AD1914" s="5">
        <f t="shared" si="492"/>
        <v>1</v>
      </c>
    </row>
    <row r="1915" spans="15:30" x14ac:dyDescent="0.2">
      <c r="O1915" s="6">
        <f t="shared" si="477"/>
        <v>192.18999999999338</v>
      </c>
      <c r="P1915" s="6">
        <f t="shared" si="478"/>
        <v>192.19999999999337</v>
      </c>
      <c r="Q1915" s="5">
        <f t="shared" si="479"/>
        <v>1</v>
      </c>
      <c r="R1915" s="5">
        <f t="shared" si="480"/>
        <v>1</v>
      </c>
      <c r="S1915" s="5">
        <f t="shared" si="481"/>
        <v>1</v>
      </c>
      <c r="T1915" s="5">
        <f t="shared" si="482"/>
        <v>1</v>
      </c>
      <c r="U1915" s="5">
        <f t="shared" si="483"/>
        <v>1</v>
      </c>
      <c r="V1915" s="5">
        <f t="shared" si="484"/>
        <v>1</v>
      </c>
      <c r="W1915" s="5">
        <f t="shared" si="485"/>
        <v>1</v>
      </c>
      <c r="X1915" s="5">
        <f t="shared" si="486"/>
        <v>1</v>
      </c>
      <c r="Y1915" s="5">
        <f t="shared" si="487"/>
        <v>1</v>
      </c>
      <c r="Z1915" s="5">
        <f t="shared" si="488"/>
        <v>1</v>
      </c>
      <c r="AA1915" s="5">
        <f t="shared" si="489"/>
        <v>1</v>
      </c>
      <c r="AB1915" s="5">
        <f t="shared" si="490"/>
        <v>1</v>
      </c>
      <c r="AC1915" s="5">
        <f t="shared" si="491"/>
        <v>1</v>
      </c>
      <c r="AD1915" s="5">
        <f t="shared" si="492"/>
        <v>1</v>
      </c>
    </row>
    <row r="1916" spans="15:30" x14ac:dyDescent="0.2">
      <c r="O1916" s="6">
        <f t="shared" si="477"/>
        <v>192.28999999999337</v>
      </c>
      <c r="P1916" s="6">
        <f t="shared" si="478"/>
        <v>192.29999999999336</v>
      </c>
      <c r="Q1916" s="5">
        <f t="shared" si="479"/>
        <v>1</v>
      </c>
      <c r="R1916" s="5">
        <f t="shared" si="480"/>
        <v>1</v>
      </c>
      <c r="S1916" s="5">
        <f t="shared" si="481"/>
        <v>1</v>
      </c>
      <c r="T1916" s="5">
        <f t="shared" si="482"/>
        <v>1</v>
      </c>
      <c r="U1916" s="5">
        <f t="shared" si="483"/>
        <v>1</v>
      </c>
      <c r="V1916" s="5">
        <f t="shared" si="484"/>
        <v>1</v>
      </c>
      <c r="W1916" s="5">
        <f t="shared" si="485"/>
        <v>1</v>
      </c>
      <c r="X1916" s="5">
        <f t="shared" si="486"/>
        <v>1</v>
      </c>
      <c r="Y1916" s="5">
        <f t="shared" si="487"/>
        <v>1</v>
      </c>
      <c r="Z1916" s="5">
        <f t="shared" si="488"/>
        <v>1</v>
      </c>
      <c r="AA1916" s="5">
        <f t="shared" si="489"/>
        <v>1</v>
      </c>
      <c r="AB1916" s="5">
        <f t="shared" si="490"/>
        <v>1</v>
      </c>
      <c r="AC1916" s="5">
        <f t="shared" si="491"/>
        <v>1</v>
      </c>
      <c r="AD1916" s="5">
        <f t="shared" si="492"/>
        <v>1</v>
      </c>
    </row>
    <row r="1917" spans="15:30" x14ac:dyDescent="0.2">
      <c r="O1917" s="6">
        <f t="shared" si="477"/>
        <v>192.38999999999336</v>
      </c>
      <c r="P1917" s="6">
        <f t="shared" si="478"/>
        <v>192.39999999999336</v>
      </c>
      <c r="Q1917" s="5">
        <f t="shared" si="479"/>
        <v>1</v>
      </c>
      <c r="R1917" s="5">
        <f t="shared" si="480"/>
        <v>1</v>
      </c>
      <c r="S1917" s="5">
        <f t="shared" si="481"/>
        <v>1</v>
      </c>
      <c r="T1917" s="5">
        <f t="shared" si="482"/>
        <v>1</v>
      </c>
      <c r="U1917" s="5">
        <f t="shared" si="483"/>
        <v>1</v>
      </c>
      <c r="V1917" s="5">
        <f t="shared" si="484"/>
        <v>1</v>
      </c>
      <c r="W1917" s="5">
        <f t="shared" si="485"/>
        <v>1</v>
      </c>
      <c r="X1917" s="5">
        <f t="shared" si="486"/>
        <v>1</v>
      </c>
      <c r="Y1917" s="5">
        <f t="shared" si="487"/>
        <v>1</v>
      </c>
      <c r="Z1917" s="5">
        <f t="shared" si="488"/>
        <v>1</v>
      </c>
      <c r="AA1917" s="5">
        <f t="shared" si="489"/>
        <v>1</v>
      </c>
      <c r="AB1917" s="5">
        <f t="shared" si="490"/>
        <v>1</v>
      </c>
      <c r="AC1917" s="5">
        <f t="shared" si="491"/>
        <v>1</v>
      </c>
      <c r="AD1917" s="5">
        <f t="shared" si="492"/>
        <v>1</v>
      </c>
    </row>
    <row r="1918" spans="15:30" x14ac:dyDescent="0.2">
      <c r="O1918" s="6">
        <f t="shared" si="477"/>
        <v>192.48999999999336</v>
      </c>
      <c r="P1918" s="6">
        <f t="shared" si="478"/>
        <v>192.49999999999335</v>
      </c>
      <c r="Q1918" s="5">
        <f t="shared" si="479"/>
        <v>1</v>
      </c>
      <c r="R1918" s="5">
        <f t="shared" si="480"/>
        <v>1</v>
      </c>
      <c r="S1918" s="5">
        <f t="shared" si="481"/>
        <v>1</v>
      </c>
      <c r="T1918" s="5">
        <f t="shared" si="482"/>
        <v>1</v>
      </c>
      <c r="U1918" s="5">
        <f t="shared" si="483"/>
        <v>1</v>
      </c>
      <c r="V1918" s="5">
        <f t="shared" si="484"/>
        <v>1</v>
      </c>
      <c r="W1918" s="5">
        <f t="shared" si="485"/>
        <v>1</v>
      </c>
      <c r="X1918" s="5">
        <f t="shared" si="486"/>
        <v>1</v>
      </c>
      <c r="Y1918" s="5">
        <f t="shared" si="487"/>
        <v>1</v>
      </c>
      <c r="Z1918" s="5">
        <f t="shared" si="488"/>
        <v>1</v>
      </c>
      <c r="AA1918" s="5">
        <f t="shared" si="489"/>
        <v>1</v>
      </c>
      <c r="AB1918" s="5">
        <f t="shared" si="490"/>
        <v>1</v>
      </c>
      <c r="AC1918" s="5">
        <f t="shared" si="491"/>
        <v>1</v>
      </c>
      <c r="AD1918" s="5">
        <f t="shared" si="492"/>
        <v>1</v>
      </c>
    </row>
    <row r="1919" spans="15:30" x14ac:dyDescent="0.2">
      <c r="O1919" s="6">
        <f t="shared" si="477"/>
        <v>192.58999999999335</v>
      </c>
      <c r="P1919" s="6">
        <f t="shared" si="478"/>
        <v>192.59999999999334</v>
      </c>
      <c r="Q1919" s="5">
        <f t="shared" si="479"/>
        <v>1</v>
      </c>
      <c r="R1919" s="5">
        <f t="shared" si="480"/>
        <v>1</v>
      </c>
      <c r="S1919" s="5">
        <f t="shared" si="481"/>
        <v>1</v>
      </c>
      <c r="T1919" s="5">
        <f t="shared" si="482"/>
        <v>1</v>
      </c>
      <c r="U1919" s="5">
        <f t="shared" si="483"/>
        <v>1</v>
      </c>
      <c r="V1919" s="5">
        <f t="shared" si="484"/>
        <v>1</v>
      </c>
      <c r="W1919" s="5">
        <f t="shared" si="485"/>
        <v>1</v>
      </c>
      <c r="X1919" s="5">
        <f t="shared" si="486"/>
        <v>1</v>
      </c>
      <c r="Y1919" s="5">
        <f t="shared" si="487"/>
        <v>1</v>
      </c>
      <c r="Z1919" s="5">
        <f t="shared" si="488"/>
        <v>1</v>
      </c>
      <c r="AA1919" s="5">
        <f t="shared" si="489"/>
        <v>1</v>
      </c>
      <c r="AB1919" s="5">
        <f t="shared" si="490"/>
        <v>1</v>
      </c>
      <c r="AC1919" s="5">
        <f t="shared" si="491"/>
        <v>1</v>
      </c>
      <c r="AD1919" s="5">
        <f t="shared" si="492"/>
        <v>1</v>
      </c>
    </row>
    <row r="1920" spans="15:30" x14ac:dyDescent="0.2">
      <c r="O1920" s="6">
        <f t="shared" si="477"/>
        <v>192.68999999999335</v>
      </c>
      <c r="P1920" s="6">
        <f t="shared" si="478"/>
        <v>192.69999999999334</v>
      </c>
      <c r="Q1920" s="5">
        <f t="shared" si="479"/>
        <v>1</v>
      </c>
      <c r="R1920" s="5">
        <f t="shared" si="480"/>
        <v>1</v>
      </c>
      <c r="S1920" s="5">
        <f t="shared" si="481"/>
        <v>1</v>
      </c>
      <c r="T1920" s="5">
        <f t="shared" si="482"/>
        <v>1</v>
      </c>
      <c r="U1920" s="5">
        <f t="shared" si="483"/>
        <v>1</v>
      </c>
      <c r="V1920" s="5">
        <f t="shared" si="484"/>
        <v>1</v>
      </c>
      <c r="W1920" s="5">
        <f t="shared" si="485"/>
        <v>1</v>
      </c>
      <c r="X1920" s="5">
        <f t="shared" si="486"/>
        <v>1</v>
      </c>
      <c r="Y1920" s="5">
        <f t="shared" si="487"/>
        <v>1</v>
      </c>
      <c r="Z1920" s="5">
        <f t="shared" si="488"/>
        <v>1</v>
      </c>
      <c r="AA1920" s="5">
        <f t="shared" si="489"/>
        <v>1</v>
      </c>
      <c r="AB1920" s="5">
        <f t="shared" si="490"/>
        <v>1</v>
      </c>
      <c r="AC1920" s="5">
        <f t="shared" si="491"/>
        <v>1</v>
      </c>
      <c r="AD1920" s="5">
        <f t="shared" si="492"/>
        <v>1</v>
      </c>
    </row>
    <row r="1921" spans="15:30" x14ac:dyDescent="0.2">
      <c r="O1921" s="6">
        <f t="shared" si="477"/>
        <v>192.78999999999334</v>
      </c>
      <c r="P1921" s="6">
        <f t="shared" si="478"/>
        <v>192.79999999999333</v>
      </c>
      <c r="Q1921" s="5">
        <f t="shared" si="479"/>
        <v>1</v>
      </c>
      <c r="R1921" s="5">
        <f t="shared" si="480"/>
        <v>1</v>
      </c>
      <c r="S1921" s="5">
        <f t="shared" si="481"/>
        <v>1</v>
      </c>
      <c r="T1921" s="5">
        <f t="shared" si="482"/>
        <v>1</v>
      </c>
      <c r="U1921" s="5">
        <f t="shared" si="483"/>
        <v>1</v>
      </c>
      <c r="V1921" s="5">
        <f t="shared" si="484"/>
        <v>1</v>
      </c>
      <c r="W1921" s="5">
        <f t="shared" si="485"/>
        <v>1</v>
      </c>
      <c r="X1921" s="5">
        <f t="shared" si="486"/>
        <v>1</v>
      </c>
      <c r="Y1921" s="5">
        <f t="shared" si="487"/>
        <v>1</v>
      </c>
      <c r="Z1921" s="5">
        <f t="shared" si="488"/>
        <v>1</v>
      </c>
      <c r="AA1921" s="5">
        <f t="shared" si="489"/>
        <v>1</v>
      </c>
      <c r="AB1921" s="5">
        <f t="shared" si="490"/>
        <v>1</v>
      </c>
      <c r="AC1921" s="5">
        <f t="shared" si="491"/>
        <v>1</v>
      </c>
      <c r="AD1921" s="5">
        <f t="shared" si="492"/>
        <v>1</v>
      </c>
    </row>
    <row r="1922" spans="15:30" x14ac:dyDescent="0.2">
      <c r="O1922" s="6">
        <f t="shared" si="477"/>
        <v>192.88999999999334</v>
      </c>
      <c r="P1922" s="6">
        <f t="shared" si="478"/>
        <v>192.89999999999333</v>
      </c>
      <c r="Q1922" s="5">
        <f t="shared" si="479"/>
        <v>1</v>
      </c>
      <c r="R1922" s="5">
        <f t="shared" si="480"/>
        <v>1</v>
      </c>
      <c r="S1922" s="5">
        <f t="shared" si="481"/>
        <v>1</v>
      </c>
      <c r="T1922" s="5">
        <f t="shared" si="482"/>
        <v>1</v>
      </c>
      <c r="U1922" s="5">
        <f t="shared" si="483"/>
        <v>1</v>
      </c>
      <c r="V1922" s="5">
        <f t="shared" si="484"/>
        <v>1</v>
      </c>
      <c r="W1922" s="5">
        <f t="shared" si="485"/>
        <v>1</v>
      </c>
      <c r="X1922" s="5">
        <f t="shared" si="486"/>
        <v>1</v>
      </c>
      <c r="Y1922" s="5">
        <f t="shared" si="487"/>
        <v>1</v>
      </c>
      <c r="Z1922" s="5">
        <f t="shared" si="488"/>
        <v>1</v>
      </c>
      <c r="AA1922" s="5">
        <f t="shared" si="489"/>
        <v>1</v>
      </c>
      <c r="AB1922" s="5">
        <f t="shared" si="490"/>
        <v>1</v>
      </c>
      <c r="AC1922" s="5">
        <f t="shared" si="491"/>
        <v>1</v>
      </c>
      <c r="AD1922" s="5">
        <f t="shared" si="492"/>
        <v>1</v>
      </c>
    </row>
    <row r="1923" spans="15:30" x14ac:dyDescent="0.2">
      <c r="O1923" s="6">
        <f t="shared" ref="O1923:O1986" si="493">P1923-0.01</f>
        <v>192.98999999999333</v>
      </c>
      <c r="P1923" s="6">
        <f t="shared" si="478"/>
        <v>192.99999999999332</v>
      </c>
      <c r="Q1923" s="5">
        <f t="shared" si="479"/>
        <v>1</v>
      </c>
      <c r="R1923" s="5">
        <f t="shared" si="480"/>
        <v>1</v>
      </c>
      <c r="S1923" s="5">
        <f t="shared" si="481"/>
        <v>1</v>
      </c>
      <c r="T1923" s="5">
        <f t="shared" si="482"/>
        <v>1</v>
      </c>
      <c r="U1923" s="5">
        <f t="shared" si="483"/>
        <v>1</v>
      </c>
      <c r="V1923" s="5">
        <f t="shared" si="484"/>
        <v>1</v>
      </c>
      <c r="W1923" s="5">
        <f t="shared" si="485"/>
        <v>1</v>
      </c>
      <c r="X1923" s="5">
        <f t="shared" si="486"/>
        <v>1</v>
      </c>
      <c r="Y1923" s="5">
        <f t="shared" si="487"/>
        <v>1</v>
      </c>
      <c r="Z1923" s="5">
        <f t="shared" si="488"/>
        <v>1</v>
      </c>
      <c r="AA1923" s="5">
        <f t="shared" si="489"/>
        <v>1</v>
      </c>
      <c r="AB1923" s="5">
        <f t="shared" si="490"/>
        <v>1</v>
      </c>
      <c r="AC1923" s="5">
        <f t="shared" si="491"/>
        <v>1</v>
      </c>
      <c r="AD1923" s="5">
        <f t="shared" si="492"/>
        <v>1</v>
      </c>
    </row>
    <row r="1924" spans="15:30" x14ac:dyDescent="0.2">
      <c r="O1924" s="6">
        <f t="shared" si="493"/>
        <v>193.08999999999332</v>
      </c>
      <c r="P1924" s="6">
        <f t="shared" ref="P1924:P1987" si="494">P1923+0.1</f>
        <v>193.09999999999332</v>
      </c>
      <c r="Q1924" s="5">
        <f t="shared" ref="Q1924:Q1987" si="495">IF($P1924&gt;=$D$5,1,10^($C$5*LOG(MAX($P1924,$E$5)/$D$5)^2))</f>
        <v>1</v>
      </c>
      <c r="R1924" s="5">
        <f t="shared" ref="R1924:R1987" si="496">IF($P1924&gt;=$D$6,1,10^($C$6*LOG(MAX($P1924,$E$6)/$D$6)^2))</f>
        <v>1</v>
      </c>
      <c r="S1924" s="5">
        <f t="shared" ref="S1924:S1987" si="497">IF($P1924&gt;=$D$7,1,10^($C$7*LOG(MAX($P1924,$E$7)/$D$7)^2))</f>
        <v>1</v>
      </c>
      <c r="T1924" s="5">
        <f t="shared" ref="T1924:T1987" si="498">IF($P1924&gt;=$D$8,1,10^($C$8*LOG(MAX($P1924,$E$8)/$D$8)^2))</f>
        <v>1</v>
      </c>
      <c r="U1924" s="5">
        <f t="shared" ref="U1924:U1987" si="499">IF($P1924&gt;=$D$9,1,10^($C$9*LOG(MAX($P1924,$E$9)/$D$9)^2))</f>
        <v>1</v>
      </c>
      <c r="V1924" s="5">
        <f t="shared" ref="V1924:V1987" si="500">IF($P1924&gt;=$D$10,1,10^($C$10*LOG(MAX($P1924,$E$10)/$D$10)^2))</f>
        <v>1</v>
      </c>
      <c r="W1924" s="5">
        <f t="shared" ref="W1924:W1987" si="501">IF($P1924&gt;=$D$11,1,10^($C$11*LOG(MAX($P1924,$E$11)/$D$11)^2))</f>
        <v>1</v>
      </c>
      <c r="X1924" s="5">
        <f t="shared" ref="X1924:X1987" si="502">IF($P1924&gt;=$H1926,1,10^($G$5*LOG(MAX($P1924,$I$5)/$H$5)^2))</f>
        <v>1</v>
      </c>
      <c r="Y1924" s="5">
        <f t="shared" ref="Y1924:Y1987" si="503">IF($P1924&gt;=$H$6,1,10^($G$6*LOG(MAX($P1924,$I$6)/$H$6)^2))</f>
        <v>1</v>
      </c>
      <c r="Z1924" s="5">
        <f t="shared" ref="Z1924:Z1987" si="504">IF($P1924&gt;=$H$7,1,10^($G$7*LOG(MAX($P1924,$I$7)/$H$7)^2))</f>
        <v>1</v>
      </c>
      <c r="AA1924" s="5">
        <f t="shared" ref="AA1924:AA1987" si="505">IF(P1924&gt;=$H$8,1,10^($G$8*LOG(MAX($P1924,$I$8)/$H$8)^2))</f>
        <v>1</v>
      </c>
      <c r="AB1924" s="5">
        <f t="shared" ref="AB1924:AB1987" si="506">IF($P1924&gt;=$H$9,1,10^($G$9*LOG(MAX($P1924,$I$9)/$H$9)^2))</f>
        <v>1</v>
      </c>
      <c r="AC1924" s="5">
        <f t="shared" ref="AC1924:AC1987" si="507">IF($P1924&gt;=$H$10,1,10^($G$10*LOG(MAX($P1924,$I$10)/$H$10)^2))</f>
        <v>1</v>
      </c>
      <c r="AD1924" s="5">
        <f t="shared" ref="AD1924:AD1987" si="508">IF($P1924&gt;=$H$11,1,10^($G$11*LOG(MAX($P1924,$I$11)/$H$11)^2))</f>
        <v>1</v>
      </c>
    </row>
    <row r="1925" spans="15:30" x14ac:dyDescent="0.2">
      <c r="O1925" s="6">
        <f t="shared" si="493"/>
        <v>193.18999999999332</v>
      </c>
      <c r="P1925" s="6">
        <f t="shared" si="494"/>
        <v>193.19999999999331</v>
      </c>
      <c r="Q1925" s="5">
        <f t="shared" si="495"/>
        <v>1</v>
      </c>
      <c r="R1925" s="5">
        <f t="shared" si="496"/>
        <v>1</v>
      </c>
      <c r="S1925" s="5">
        <f t="shared" si="497"/>
        <v>1</v>
      </c>
      <c r="T1925" s="5">
        <f t="shared" si="498"/>
        <v>1</v>
      </c>
      <c r="U1925" s="5">
        <f t="shared" si="499"/>
        <v>1</v>
      </c>
      <c r="V1925" s="5">
        <f t="shared" si="500"/>
        <v>1</v>
      </c>
      <c r="W1925" s="5">
        <f t="shared" si="501"/>
        <v>1</v>
      </c>
      <c r="X1925" s="5">
        <f t="shared" si="502"/>
        <v>1</v>
      </c>
      <c r="Y1925" s="5">
        <f t="shared" si="503"/>
        <v>1</v>
      </c>
      <c r="Z1925" s="5">
        <f t="shared" si="504"/>
        <v>1</v>
      </c>
      <c r="AA1925" s="5">
        <f t="shared" si="505"/>
        <v>1</v>
      </c>
      <c r="AB1925" s="5">
        <f t="shared" si="506"/>
        <v>1</v>
      </c>
      <c r="AC1925" s="5">
        <f t="shared" si="507"/>
        <v>1</v>
      </c>
      <c r="AD1925" s="5">
        <f t="shared" si="508"/>
        <v>1</v>
      </c>
    </row>
    <row r="1926" spans="15:30" x14ac:dyDescent="0.2">
      <c r="O1926" s="6">
        <f t="shared" si="493"/>
        <v>193.28999999999331</v>
      </c>
      <c r="P1926" s="6">
        <f t="shared" si="494"/>
        <v>193.2999999999933</v>
      </c>
      <c r="Q1926" s="5">
        <f t="shared" si="495"/>
        <v>1</v>
      </c>
      <c r="R1926" s="5">
        <f t="shared" si="496"/>
        <v>1</v>
      </c>
      <c r="S1926" s="5">
        <f t="shared" si="497"/>
        <v>1</v>
      </c>
      <c r="T1926" s="5">
        <f t="shared" si="498"/>
        <v>1</v>
      </c>
      <c r="U1926" s="5">
        <f t="shared" si="499"/>
        <v>1</v>
      </c>
      <c r="V1926" s="5">
        <f t="shared" si="500"/>
        <v>1</v>
      </c>
      <c r="W1926" s="5">
        <f t="shared" si="501"/>
        <v>1</v>
      </c>
      <c r="X1926" s="5">
        <f t="shared" si="502"/>
        <v>1</v>
      </c>
      <c r="Y1926" s="5">
        <f t="shared" si="503"/>
        <v>1</v>
      </c>
      <c r="Z1926" s="5">
        <f t="shared" si="504"/>
        <v>1</v>
      </c>
      <c r="AA1926" s="5">
        <f t="shared" si="505"/>
        <v>1</v>
      </c>
      <c r="AB1926" s="5">
        <f t="shared" si="506"/>
        <v>1</v>
      </c>
      <c r="AC1926" s="5">
        <f t="shared" si="507"/>
        <v>1</v>
      </c>
      <c r="AD1926" s="5">
        <f t="shared" si="508"/>
        <v>1</v>
      </c>
    </row>
    <row r="1927" spans="15:30" x14ac:dyDescent="0.2">
      <c r="O1927" s="6">
        <f t="shared" si="493"/>
        <v>193.38999999999331</v>
      </c>
      <c r="P1927" s="6">
        <f t="shared" si="494"/>
        <v>193.3999999999933</v>
      </c>
      <c r="Q1927" s="5">
        <f t="shared" si="495"/>
        <v>1</v>
      </c>
      <c r="R1927" s="5">
        <f t="shared" si="496"/>
        <v>1</v>
      </c>
      <c r="S1927" s="5">
        <f t="shared" si="497"/>
        <v>1</v>
      </c>
      <c r="T1927" s="5">
        <f t="shared" si="498"/>
        <v>1</v>
      </c>
      <c r="U1927" s="5">
        <f t="shared" si="499"/>
        <v>1</v>
      </c>
      <c r="V1927" s="5">
        <f t="shared" si="500"/>
        <v>1</v>
      </c>
      <c r="W1927" s="5">
        <f t="shared" si="501"/>
        <v>1</v>
      </c>
      <c r="X1927" s="5">
        <f t="shared" si="502"/>
        <v>1</v>
      </c>
      <c r="Y1927" s="5">
        <f t="shared" si="503"/>
        <v>1</v>
      </c>
      <c r="Z1927" s="5">
        <f t="shared" si="504"/>
        <v>1</v>
      </c>
      <c r="AA1927" s="5">
        <f t="shared" si="505"/>
        <v>1</v>
      </c>
      <c r="AB1927" s="5">
        <f t="shared" si="506"/>
        <v>1</v>
      </c>
      <c r="AC1927" s="5">
        <f t="shared" si="507"/>
        <v>1</v>
      </c>
      <c r="AD1927" s="5">
        <f t="shared" si="508"/>
        <v>1</v>
      </c>
    </row>
    <row r="1928" spans="15:30" x14ac:dyDescent="0.2">
      <c r="O1928" s="6">
        <f t="shared" si="493"/>
        <v>193.4899999999933</v>
      </c>
      <c r="P1928" s="6">
        <f t="shared" si="494"/>
        <v>193.49999999999329</v>
      </c>
      <c r="Q1928" s="5">
        <f t="shared" si="495"/>
        <v>1</v>
      </c>
      <c r="R1928" s="5">
        <f t="shared" si="496"/>
        <v>1</v>
      </c>
      <c r="S1928" s="5">
        <f t="shared" si="497"/>
        <v>1</v>
      </c>
      <c r="T1928" s="5">
        <f t="shared" si="498"/>
        <v>1</v>
      </c>
      <c r="U1928" s="5">
        <f t="shared" si="499"/>
        <v>1</v>
      </c>
      <c r="V1928" s="5">
        <f t="shared" si="500"/>
        <v>1</v>
      </c>
      <c r="W1928" s="5">
        <f t="shared" si="501"/>
        <v>1</v>
      </c>
      <c r="X1928" s="5">
        <f t="shared" si="502"/>
        <v>1</v>
      </c>
      <c r="Y1928" s="5">
        <f t="shared" si="503"/>
        <v>1</v>
      </c>
      <c r="Z1928" s="5">
        <f t="shared" si="504"/>
        <v>1</v>
      </c>
      <c r="AA1928" s="5">
        <f t="shared" si="505"/>
        <v>1</v>
      </c>
      <c r="AB1928" s="5">
        <f t="shared" si="506"/>
        <v>1</v>
      </c>
      <c r="AC1928" s="5">
        <f t="shared" si="507"/>
        <v>1</v>
      </c>
      <c r="AD1928" s="5">
        <f t="shared" si="508"/>
        <v>1</v>
      </c>
    </row>
    <row r="1929" spans="15:30" x14ac:dyDescent="0.2">
      <c r="O1929" s="6">
        <f t="shared" si="493"/>
        <v>193.5899999999933</v>
      </c>
      <c r="P1929" s="6">
        <f t="shared" si="494"/>
        <v>193.59999999999329</v>
      </c>
      <c r="Q1929" s="5">
        <f t="shared" si="495"/>
        <v>1</v>
      </c>
      <c r="R1929" s="5">
        <f t="shared" si="496"/>
        <v>1</v>
      </c>
      <c r="S1929" s="5">
        <f t="shared" si="497"/>
        <v>1</v>
      </c>
      <c r="T1929" s="5">
        <f t="shared" si="498"/>
        <v>1</v>
      </c>
      <c r="U1929" s="5">
        <f t="shared" si="499"/>
        <v>1</v>
      </c>
      <c r="V1929" s="5">
        <f t="shared" si="500"/>
        <v>1</v>
      </c>
      <c r="W1929" s="5">
        <f t="shared" si="501"/>
        <v>1</v>
      </c>
      <c r="X1929" s="5">
        <f t="shared" si="502"/>
        <v>1</v>
      </c>
      <c r="Y1929" s="5">
        <f t="shared" si="503"/>
        <v>1</v>
      </c>
      <c r="Z1929" s="5">
        <f t="shared" si="504"/>
        <v>1</v>
      </c>
      <c r="AA1929" s="5">
        <f t="shared" si="505"/>
        <v>1</v>
      </c>
      <c r="AB1929" s="5">
        <f t="shared" si="506"/>
        <v>1</v>
      </c>
      <c r="AC1929" s="5">
        <f t="shared" si="507"/>
        <v>1</v>
      </c>
      <c r="AD1929" s="5">
        <f t="shared" si="508"/>
        <v>1</v>
      </c>
    </row>
    <row r="1930" spans="15:30" x14ac:dyDescent="0.2">
      <c r="O1930" s="6">
        <f t="shared" si="493"/>
        <v>193.68999999999329</v>
      </c>
      <c r="P1930" s="6">
        <f t="shared" si="494"/>
        <v>193.69999999999328</v>
      </c>
      <c r="Q1930" s="5">
        <f t="shared" si="495"/>
        <v>1</v>
      </c>
      <c r="R1930" s="5">
        <f t="shared" si="496"/>
        <v>1</v>
      </c>
      <c r="S1930" s="5">
        <f t="shared" si="497"/>
        <v>1</v>
      </c>
      <c r="T1930" s="5">
        <f t="shared" si="498"/>
        <v>1</v>
      </c>
      <c r="U1930" s="5">
        <f t="shared" si="499"/>
        <v>1</v>
      </c>
      <c r="V1930" s="5">
        <f t="shared" si="500"/>
        <v>1</v>
      </c>
      <c r="W1930" s="5">
        <f t="shared" si="501"/>
        <v>1</v>
      </c>
      <c r="X1930" s="5">
        <f t="shared" si="502"/>
        <v>1</v>
      </c>
      <c r="Y1930" s="5">
        <f t="shared" si="503"/>
        <v>1</v>
      </c>
      <c r="Z1930" s="5">
        <f t="shared" si="504"/>
        <v>1</v>
      </c>
      <c r="AA1930" s="5">
        <f t="shared" si="505"/>
        <v>1</v>
      </c>
      <c r="AB1930" s="5">
        <f t="shared" si="506"/>
        <v>1</v>
      </c>
      <c r="AC1930" s="5">
        <f t="shared" si="507"/>
        <v>1</v>
      </c>
      <c r="AD1930" s="5">
        <f t="shared" si="508"/>
        <v>1</v>
      </c>
    </row>
    <row r="1931" spans="15:30" x14ac:dyDescent="0.2">
      <c r="O1931" s="6">
        <f t="shared" si="493"/>
        <v>193.78999999999328</v>
      </c>
      <c r="P1931" s="6">
        <f t="shared" si="494"/>
        <v>193.79999999999328</v>
      </c>
      <c r="Q1931" s="5">
        <f t="shared" si="495"/>
        <v>1</v>
      </c>
      <c r="R1931" s="5">
        <f t="shared" si="496"/>
        <v>1</v>
      </c>
      <c r="S1931" s="5">
        <f t="shared" si="497"/>
        <v>1</v>
      </c>
      <c r="T1931" s="5">
        <f t="shared" si="498"/>
        <v>1</v>
      </c>
      <c r="U1931" s="5">
        <f t="shared" si="499"/>
        <v>1</v>
      </c>
      <c r="V1931" s="5">
        <f t="shared" si="500"/>
        <v>1</v>
      </c>
      <c r="W1931" s="5">
        <f t="shared" si="501"/>
        <v>1</v>
      </c>
      <c r="X1931" s="5">
        <f t="shared" si="502"/>
        <v>1</v>
      </c>
      <c r="Y1931" s="5">
        <f t="shared" si="503"/>
        <v>1</v>
      </c>
      <c r="Z1931" s="5">
        <f t="shared" si="504"/>
        <v>1</v>
      </c>
      <c r="AA1931" s="5">
        <f t="shared" si="505"/>
        <v>1</v>
      </c>
      <c r="AB1931" s="5">
        <f t="shared" si="506"/>
        <v>1</v>
      </c>
      <c r="AC1931" s="5">
        <f t="shared" si="507"/>
        <v>1</v>
      </c>
      <c r="AD1931" s="5">
        <f t="shared" si="508"/>
        <v>1</v>
      </c>
    </row>
    <row r="1932" spans="15:30" x14ac:dyDescent="0.2">
      <c r="O1932" s="6">
        <f t="shared" si="493"/>
        <v>193.88999999999328</v>
      </c>
      <c r="P1932" s="6">
        <f t="shared" si="494"/>
        <v>193.89999999999327</v>
      </c>
      <c r="Q1932" s="5">
        <f t="shared" si="495"/>
        <v>1</v>
      </c>
      <c r="R1932" s="5">
        <f t="shared" si="496"/>
        <v>1</v>
      </c>
      <c r="S1932" s="5">
        <f t="shared" si="497"/>
        <v>1</v>
      </c>
      <c r="T1932" s="5">
        <f t="shared" si="498"/>
        <v>1</v>
      </c>
      <c r="U1932" s="5">
        <f t="shared" si="499"/>
        <v>1</v>
      </c>
      <c r="V1932" s="5">
        <f t="shared" si="500"/>
        <v>1</v>
      </c>
      <c r="W1932" s="5">
        <f t="shared" si="501"/>
        <v>1</v>
      </c>
      <c r="X1932" s="5">
        <f t="shared" si="502"/>
        <v>1</v>
      </c>
      <c r="Y1932" s="5">
        <f t="shared" si="503"/>
        <v>1</v>
      </c>
      <c r="Z1932" s="5">
        <f t="shared" si="504"/>
        <v>1</v>
      </c>
      <c r="AA1932" s="5">
        <f t="shared" si="505"/>
        <v>1</v>
      </c>
      <c r="AB1932" s="5">
        <f t="shared" si="506"/>
        <v>1</v>
      </c>
      <c r="AC1932" s="5">
        <f t="shared" si="507"/>
        <v>1</v>
      </c>
      <c r="AD1932" s="5">
        <f t="shared" si="508"/>
        <v>1</v>
      </c>
    </row>
    <row r="1933" spans="15:30" x14ac:dyDescent="0.2">
      <c r="O1933" s="6">
        <f t="shared" si="493"/>
        <v>193.98999999999327</v>
      </c>
      <c r="P1933" s="6">
        <f t="shared" si="494"/>
        <v>193.99999999999326</v>
      </c>
      <c r="Q1933" s="5">
        <f t="shared" si="495"/>
        <v>1</v>
      </c>
      <c r="R1933" s="5">
        <f t="shared" si="496"/>
        <v>1</v>
      </c>
      <c r="S1933" s="5">
        <f t="shared" si="497"/>
        <v>1</v>
      </c>
      <c r="T1933" s="5">
        <f t="shared" si="498"/>
        <v>1</v>
      </c>
      <c r="U1933" s="5">
        <f t="shared" si="499"/>
        <v>1</v>
      </c>
      <c r="V1933" s="5">
        <f t="shared" si="500"/>
        <v>1</v>
      </c>
      <c r="W1933" s="5">
        <f t="shared" si="501"/>
        <v>1</v>
      </c>
      <c r="X1933" s="5">
        <f t="shared" si="502"/>
        <v>1</v>
      </c>
      <c r="Y1933" s="5">
        <f t="shared" si="503"/>
        <v>1</v>
      </c>
      <c r="Z1933" s="5">
        <f t="shared" si="504"/>
        <v>1</v>
      </c>
      <c r="AA1933" s="5">
        <f t="shared" si="505"/>
        <v>1</v>
      </c>
      <c r="AB1933" s="5">
        <f t="shared" si="506"/>
        <v>1</v>
      </c>
      <c r="AC1933" s="5">
        <f t="shared" si="507"/>
        <v>1</v>
      </c>
      <c r="AD1933" s="5">
        <f t="shared" si="508"/>
        <v>1</v>
      </c>
    </row>
    <row r="1934" spans="15:30" x14ac:dyDescent="0.2">
      <c r="O1934" s="6">
        <f t="shared" si="493"/>
        <v>194.08999999999327</v>
      </c>
      <c r="P1934" s="6">
        <f t="shared" si="494"/>
        <v>194.09999999999326</v>
      </c>
      <c r="Q1934" s="5">
        <f t="shared" si="495"/>
        <v>1</v>
      </c>
      <c r="R1934" s="5">
        <f t="shared" si="496"/>
        <v>1</v>
      </c>
      <c r="S1934" s="5">
        <f t="shared" si="497"/>
        <v>1</v>
      </c>
      <c r="T1934" s="5">
        <f t="shared" si="498"/>
        <v>1</v>
      </c>
      <c r="U1934" s="5">
        <f t="shared" si="499"/>
        <v>1</v>
      </c>
      <c r="V1934" s="5">
        <f t="shared" si="500"/>
        <v>1</v>
      </c>
      <c r="W1934" s="5">
        <f t="shared" si="501"/>
        <v>1</v>
      </c>
      <c r="X1934" s="5">
        <f t="shared" si="502"/>
        <v>1</v>
      </c>
      <c r="Y1934" s="5">
        <f t="shared" si="503"/>
        <v>1</v>
      </c>
      <c r="Z1934" s="5">
        <f t="shared" si="504"/>
        <v>1</v>
      </c>
      <c r="AA1934" s="5">
        <f t="shared" si="505"/>
        <v>1</v>
      </c>
      <c r="AB1934" s="5">
        <f t="shared" si="506"/>
        <v>1</v>
      </c>
      <c r="AC1934" s="5">
        <f t="shared" si="507"/>
        <v>1</v>
      </c>
      <c r="AD1934" s="5">
        <f t="shared" si="508"/>
        <v>1</v>
      </c>
    </row>
    <row r="1935" spans="15:30" x14ac:dyDescent="0.2">
      <c r="O1935" s="6">
        <f t="shared" si="493"/>
        <v>194.18999999999326</v>
      </c>
      <c r="P1935" s="6">
        <f t="shared" si="494"/>
        <v>194.19999999999325</v>
      </c>
      <c r="Q1935" s="5">
        <f t="shared" si="495"/>
        <v>1</v>
      </c>
      <c r="R1935" s="5">
        <f t="shared" si="496"/>
        <v>1</v>
      </c>
      <c r="S1935" s="5">
        <f t="shared" si="497"/>
        <v>1</v>
      </c>
      <c r="T1935" s="5">
        <f t="shared" si="498"/>
        <v>1</v>
      </c>
      <c r="U1935" s="5">
        <f t="shared" si="499"/>
        <v>1</v>
      </c>
      <c r="V1935" s="5">
        <f t="shared" si="500"/>
        <v>1</v>
      </c>
      <c r="W1935" s="5">
        <f t="shared" si="501"/>
        <v>1</v>
      </c>
      <c r="X1935" s="5">
        <f t="shared" si="502"/>
        <v>1</v>
      </c>
      <c r="Y1935" s="5">
        <f t="shared" si="503"/>
        <v>1</v>
      </c>
      <c r="Z1935" s="5">
        <f t="shared" si="504"/>
        <v>1</v>
      </c>
      <c r="AA1935" s="5">
        <f t="shared" si="505"/>
        <v>1</v>
      </c>
      <c r="AB1935" s="5">
        <f t="shared" si="506"/>
        <v>1</v>
      </c>
      <c r="AC1935" s="5">
        <f t="shared" si="507"/>
        <v>1</v>
      </c>
      <c r="AD1935" s="5">
        <f t="shared" si="508"/>
        <v>1</v>
      </c>
    </row>
    <row r="1936" spans="15:30" x14ac:dyDescent="0.2">
      <c r="O1936" s="6">
        <f t="shared" si="493"/>
        <v>194.28999999999326</v>
      </c>
      <c r="P1936" s="6">
        <f t="shared" si="494"/>
        <v>194.29999999999325</v>
      </c>
      <c r="Q1936" s="5">
        <f t="shared" si="495"/>
        <v>1</v>
      </c>
      <c r="R1936" s="5">
        <f t="shared" si="496"/>
        <v>1</v>
      </c>
      <c r="S1936" s="5">
        <f t="shared" si="497"/>
        <v>1</v>
      </c>
      <c r="T1936" s="5">
        <f t="shared" si="498"/>
        <v>1</v>
      </c>
      <c r="U1936" s="5">
        <f t="shared" si="499"/>
        <v>1</v>
      </c>
      <c r="V1936" s="5">
        <f t="shared" si="500"/>
        <v>1</v>
      </c>
      <c r="W1936" s="5">
        <f t="shared" si="501"/>
        <v>1</v>
      </c>
      <c r="X1936" s="5">
        <f t="shared" si="502"/>
        <v>1</v>
      </c>
      <c r="Y1936" s="5">
        <f t="shared" si="503"/>
        <v>1</v>
      </c>
      <c r="Z1936" s="5">
        <f t="shared" si="504"/>
        <v>1</v>
      </c>
      <c r="AA1936" s="5">
        <f t="shared" si="505"/>
        <v>1</v>
      </c>
      <c r="AB1936" s="5">
        <f t="shared" si="506"/>
        <v>1</v>
      </c>
      <c r="AC1936" s="5">
        <f t="shared" si="507"/>
        <v>1</v>
      </c>
      <c r="AD1936" s="5">
        <f t="shared" si="508"/>
        <v>1</v>
      </c>
    </row>
    <row r="1937" spans="15:30" x14ac:dyDescent="0.2">
      <c r="O1937" s="6">
        <f t="shared" si="493"/>
        <v>194.38999999999325</v>
      </c>
      <c r="P1937" s="6">
        <f t="shared" si="494"/>
        <v>194.39999999999324</v>
      </c>
      <c r="Q1937" s="5">
        <f t="shared" si="495"/>
        <v>1</v>
      </c>
      <c r="R1937" s="5">
        <f t="shared" si="496"/>
        <v>1</v>
      </c>
      <c r="S1937" s="5">
        <f t="shared" si="497"/>
        <v>1</v>
      </c>
      <c r="T1937" s="5">
        <f t="shared" si="498"/>
        <v>1</v>
      </c>
      <c r="U1937" s="5">
        <f t="shared" si="499"/>
        <v>1</v>
      </c>
      <c r="V1937" s="5">
        <f t="shared" si="500"/>
        <v>1</v>
      </c>
      <c r="W1937" s="5">
        <f t="shared" si="501"/>
        <v>1</v>
      </c>
      <c r="X1937" s="5">
        <f t="shared" si="502"/>
        <v>1</v>
      </c>
      <c r="Y1937" s="5">
        <f t="shared" si="503"/>
        <v>1</v>
      </c>
      <c r="Z1937" s="5">
        <f t="shared" si="504"/>
        <v>1</v>
      </c>
      <c r="AA1937" s="5">
        <f t="shared" si="505"/>
        <v>1</v>
      </c>
      <c r="AB1937" s="5">
        <f t="shared" si="506"/>
        <v>1</v>
      </c>
      <c r="AC1937" s="5">
        <f t="shared" si="507"/>
        <v>1</v>
      </c>
      <c r="AD1937" s="5">
        <f t="shared" si="508"/>
        <v>1</v>
      </c>
    </row>
    <row r="1938" spans="15:30" x14ac:dyDescent="0.2">
      <c r="O1938" s="6">
        <f t="shared" si="493"/>
        <v>194.48999999999324</v>
      </c>
      <c r="P1938" s="6">
        <f t="shared" si="494"/>
        <v>194.49999999999324</v>
      </c>
      <c r="Q1938" s="5">
        <f t="shared" si="495"/>
        <v>1</v>
      </c>
      <c r="R1938" s="5">
        <f t="shared" si="496"/>
        <v>1</v>
      </c>
      <c r="S1938" s="5">
        <f t="shared" si="497"/>
        <v>1</v>
      </c>
      <c r="T1938" s="5">
        <f t="shared" si="498"/>
        <v>1</v>
      </c>
      <c r="U1938" s="5">
        <f t="shared" si="499"/>
        <v>1</v>
      </c>
      <c r="V1938" s="5">
        <f t="shared" si="500"/>
        <v>1</v>
      </c>
      <c r="W1938" s="5">
        <f t="shared" si="501"/>
        <v>1</v>
      </c>
      <c r="X1938" s="5">
        <f t="shared" si="502"/>
        <v>1</v>
      </c>
      <c r="Y1938" s="5">
        <f t="shared" si="503"/>
        <v>1</v>
      </c>
      <c r="Z1938" s="5">
        <f t="shared" si="504"/>
        <v>1</v>
      </c>
      <c r="AA1938" s="5">
        <f t="shared" si="505"/>
        <v>1</v>
      </c>
      <c r="AB1938" s="5">
        <f t="shared" si="506"/>
        <v>1</v>
      </c>
      <c r="AC1938" s="5">
        <f t="shared" si="507"/>
        <v>1</v>
      </c>
      <c r="AD1938" s="5">
        <f t="shared" si="508"/>
        <v>1</v>
      </c>
    </row>
    <row r="1939" spans="15:30" x14ac:dyDescent="0.2">
      <c r="O1939" s="6">
        <f t="shared" si="493"/>
        <v>194.58999999999324</v>
      </c>
      <c r="P1939" s="6">
        <f t="shared" si="494"/>
        <v>194.59999999999323</v>
      </c>
      <c r="Q1939" s="5">
        <f t="shared" si="495"/>
        <v>1</v>
      </c>
      <c r="R1939" s="5">
        <f t="shared" si="496"/>
        <v>1</v>
      </c>
      <c r="S1939" s="5">
        <f t="shared" si="497"/>
        <v>1</v>
      </c>
      <c r="T1939" s="5">
        <f t="shared" si="498"/>
        <v>1</v>
      </c>
      <c r="U1939" s="5">
        <f t="shared" si="499"/>
        <v>1</v>
      </c>
      <c r="V1939" s="5">
        <f t="shared" si="500"/>
        <v>1</v>
      </c>
      <c r="W1939" s="5">
        <f t="shared" si="501"/>
        <v>1</v>
      </c>
      <c r="X1939" s="5">
        <f t="shared" si="502"/>
        <v>1</v>
      </c>
      <c r="Y1939" s="5">
        <f t="shared" si="503"/>
        <v>1</v>
      </c>
      <c r="Z1939" s="5">
        <f t="shared" si="504"/>
        <v>1</v>
      </c>
      <c r="AA1939" s="5">
        <f t="shared" si="505"/>
        <v>1</v>
      </c>
      <c r="AB1939" s="5">
        <f t="shared" si="506"/>
        <v>1</v>
      </c>
      <c r="AC1939" s="5">
        <f t="shared" si="507"/>
        <v>1</v>
      </c>
      <c r="AD1939" s="5">
        <f t="shared" si="508"/>
        <v>1</v>
      </c>
    </row>
    <row r="1940" spans="15:30" x14ac:dyDescent="0.2">
      <c r="O1940" s="6">
        <f t="shared" si="493"/>
        <v>194.68999999999323</v>
      </c>
      <c r="P1940" s="6">
        <f t="shared" si="494"/>
        <v>194.69999999999322</v>
      </c>
      <c r="Q1940" s="5">
        <f t="shared" si="495"/>
        <v>1</v>
      </c>
      <c r="R1940" s="5">
        <f t="shared" si="496"/>
        <v>1</v>
      </c>
      <c r="S1940" s="5">
        <f t="shared" si="497"/>
        <v>1</v>
      </c>
      <c r="T1940" s="5">
        <f t="shared" si="498"/>
        <v>1</v>
      </c>
      <c r="U1940" s="5">
        <f t="shared" si="499"/>
        <v>1</v>
      </c>
      <c r="V1940" s="5">
        <f t="shared" si="500"/>
        <v>1</v>
      </c>
      <c r="W1940" s="5">
        <f t="shared" si="501"/>
        <v>1</v>
      </c>
      <c r="X1940" s="5">
        <f t="shared" si="502"/>
        <v>1</v>
      </c>
      <c r="Y1940" s="5">
        <f t="shared" si="503"/>
        <v>1</v>
      </c>
      <c r="Z1940" s="5">
        <f t="shared" si="504"/>
        <v>1</v>
      </c>
      <c r="AA1940" s="5">
        <f t="shared" si="505"/>
        <v>1</v>
      </c>
      <c r="AB1940" s="5">
        <f t="shared" si="506"/>
        <v>1</v>
      </c>
      <c r="AC1940" s="5">
        <f t="shared" si="507"/>
        <v>1</v>
      </c>
      <c r="AD1940" s="5">
        <f t="shared" si="508"/>
        <v>1</v>
      </c>
    </row>
    <row r="1941" spans="15:30" x14ac:dyDescent="0.2">
      <c r="O1941" s="6">
        <f t="shared" si="493"/>
        <v>194.78999999999323</v>
      </c>
      <c r="P1941" s="6">
        <f t="shared" si="494"/>
        <v>194.79999999999322</v>
      </c>
      <c r="Q1941" s="5">
        <f t="shared" si="495"/>
        <v>1</v>
      </c>
      <c r="R1941" s="5">
        <f t="shared" si="496"/>
        <v>1</v>
      </c>
      <c r="S1941" s="5">
        <f t="shared" si="497"/>
        <v>1</v>
      </c>
      <c r="T1941" s="5">
        <f t="shared" si="498"/>
        <v>1</v>
      </c>
      <c r="U1941" s="5">
        <f t="shared" si="499"/>
        <v>1</v>
      </c>
      <c r="V1941" s="5">
        <f t="shared" si="500"/>
        <v>1</v>
      </c>
      <c r="W1941" s="5">
        <f t="shared" si="501"/>
        <v>1</v>
      </c>
      <c r="X1941" s="5">
        <f t="shared" si="502"/>
        <v>1</v>
      </c>
      <c r="Y1941" s="5">
        <f t="shared" si="503"/>
        <v>1</v>
      </c>
      <c r="Z1941" s="5">
        <f t="shared" si="504"/>
        <v>1</v>
      </c>
      <c r="AA1941" s="5">
        <f t="shared" si="505"/>
        <v>1</v>
      </c>
      <c r="AB1941" s="5">
        <f t="shared" si="506"/>
        <v>1</v>
      </c>
      <c r="AC1941" s="5">
        <f t="shared" si="507"/>
        <v>1</v>
      </c>
      <c r="AD1941" s="5">
        <f t="shared" si="508"/>
        <v>1</v>
      </c>
    </row>
    <row r="1942" spans="15:30" x14ac:dyDescent="0.2">
      <c r="O1942" s="6">
        <f t="shared" si="493"/>
        <v>194.88999999999322</v>
      </c>
      <c r="P1942" s="6">
        <f t="shared" si="494"/>
        <v>194.89999999999321</v>
      </c>
      <c r="Q1942" s="5">
        <f t="shared" si="495"/>
        <v>1</v>
      </c>
      <c r="R1942" s="5">
        <f t="shared" si="496"/>
        <v>1</v>
      </c>
      <c r="S1942" s="5">
        <f t="shared" si="497"/>
        <v>1</v>
      </c>
      <c r="T1942" s="5">
        <f t="shared" si="498"/>
        <v>1</v>
      </c>
      <c r="U1942" s="5">
        <f t="shared" si="499"/>
        <v>1</v>
      </c>
      <c r="V1942" s="5">
        <f t="shared" si="500"/>
        <v>1</v>
      </c>
      <c r="W1942" s="5">
        <f t="shared" si="501"/>
        <v>1</v>
      </c>
      <c r="X1942" s="5">
        <f t="shared" si="502"/>
        <v>1</v>
      </c>
      <c r="Y1942" s="5">
        <f t="shared" si="503"/>
        <v>1</v>
      </c>
      <c r="Z1942" s="5">
        <f t="shared" si="504"/>
        <v>1</v>
      </c>
      <c r="AA1942" s="5">
        <f t="shared" si="505"/>
        <v>1</v>
      </c>
      <c r="AB1942" s="5">
        <f t="shared" si="506"/>
        <v>1</v>
      </c>
      <c r="AC1942" s="5">
        <f t="shared" si="507"/>
        <v>1</v>
      </c>
      <c r="AD1942" s="5">
        <f t="shared" si="508"/>
        <v>1</v>
      </c>
    </row>
    <row r="1943" spans="15:30" x14ac:dyDescent="0.2">
      <c r="O1943" s="6">
        <f t="shared" si="493"/>
        <v>194.98999999999322</v>
      </c>
      <c r="P1943" s="6">
        <f t="shared" si="494"/>
        <v>194.99999999999321</v>
      </c>
      <c r="Q1943" s="5">
        <f t="shared" si="495"/>
        <v>1</v>
      </c>
      <c r="R1943" s="5">
        <f t="shared" si="496"/>
        <v>1</v>
      </c>
      <c r="S1943" s="5">
        <f t="shared" si="497"/>
        <v>1</v>
      </c>
      <c r="T1943" s="5">
        <f t="shared" si="498"/>
        <v>1</v>
      </c>
      <c r="U1943" s="5">
        <f t="shared" si="499"/>
        <v>1</v>
      </c>
      <c r="V1943" s="5">
        <f t="shared" si="500"/>
        <v>1</v>
      </c>
      <c r="W1943" s="5">
        <f t="shared" si="501"/>
        <v>1</v>
      </c>
      <c r="X1943" s="5">
        <f t="shared" si="502"/>
        <v>1</v>
      </c>
      <c r="Y1943" s="5">
        <f t="shared" si="503"/>
        <v>1</v>
      </c>
      <c r="Z1943" s="5">
        <f t="shared" si="504"/>
        <v>1</v>
      </c>
      <c r="AA1943" s="5">
        <f t="shared" si="505"/>
        <v>1</v>
      </c>
      <c r="AB1943" s="5">
        <f t="shared" si="506"/>
        <v>1</v>
      </c>
      <c r="AC1943" s="5">
        <f t="shared" si="507"/>
        <v>1</v>
      </c>
      <c r="AD1943" s="5">
        <f t="shared" si="508"/>
        <v>1</v>
      </c>
    </row>
    <row r="1944" spans="15:30" x14ac:dyDescent="0.2">
      <c r="O1944" s="6">
        <f t="shared" si="493"/>
        <v>195.08999999999321</v>
      </c>
      <c r="P1944" s="6">
        <f t="shared" si="494"/>
        <v>195.0999999999932</v>
      </c>
      <c r="Q1944" s="5">
        <f t="shared" si="495"/>
        <v>1</v>
      </c>
      <c r="R1944" s="5">
        <f t="shared" si="496"/>
        <v>1</v>
      </c>
      <c r="S1944" s="5">
        <f t="shared" si="497"/>
        <v>1</v>
      </c>
      <c r="T1944" s="5">
        <f t="shared" si="498"/>
        <v>1</v>
      </c>
      <c r="U1944" s="5">
        <f t="shared" si="499"/>
        <v>1</v>
      </c>
      <c r="V1944" s="5">
        <f t="shared" si="500"/>
        <v>1</v>
      </c>
      <c r="W1944" s="5">
        <f t="shared" si="501"/>
        <v>1</v>
      </c>
      <c r="X1944" s="5">
        <f t="shared" si="502"/>
        <v>1</v>
      </c>
      <c r="Y1944" s="5">
        <f t="shared" si="503"/>
        <v>1</v>
      </c>
      <c r="Z1944" s="5">
        <f t="shared" si="504"/>
        <v>1</v>
      </c>
      <c r="AA1944" s="5">
        <f t="shared" si="505"/>
        <v>1</v>
      </c>
      <c r="AB1944" s="5">
        <f t="shared" si="506"/>
        <v>1</v>
      </c>
      <c r="AC1944" s="5">
        <f t="shared" si="507"/>
        <v>1</v>
      </c>
      <c r="AD1944" s="5">
        <f t="shared" si="508"/>
        <v>1</v>
      </c>
    </row>
    <row r="1945" spans="15:30" x14ac:dyDescent="0.2">
      <c r="O1945" s="6">
        <f t="shared" si="493"/>
        <v>195.1899999999932</v>
      </c>
      <c r="P1945" s="6">
        <f t="shared" si="494"/>
        <v>195.1999999999932</v>
      </c>
      <c r="Q1945" s="5">
        <f t="shared" si="495"/>
        <v>1</v>
      </c>
      <c r="R1945" s="5">
        <f t="shared" si="496"/>
        <v>1</v>
      </c>
      <c r="S1945" s="5">
        <f t="shared" si="497"/>
        <v>1</v>
      </c>
      <c r="T1945" s="5">
        <f t="shared" si="498"/>
        <v>1</v>
      </c>
      <c r="U1945" s="5">
        <f t="shared" si="499"/>
        <v>1</v>
      </c>
      <c r="V1945" s="5">
        <f t="shared" si="500"/>
        <v>1</v>
      </c>
      <c r="W1945" s="5">
        <f t="shared" si="501"/>
        <v>1</v>
      </c>
      <c r="X1945" s="5">
        <f t="shared" si="502"/>
        <v>1</v>
      </c>
      <c r="Y1945" s="5">
        <f t="shared" si="503"/>
        <v>1</v>
      </c>
      <c r="Z1945" s="5">
        <f t="shared" si="504"/>
        <v>1</v>
      </c>
      <c r="AA1945" s="5">
        <f t="shared" si="505"/>
        <v>1</v>
      </c>
      <c r="AB1945" s="5">
        <f t="shared" si="506"/>
        <v>1</v>
      </c>
      <c r="AC1945" s="5">
        <f t="shared" si="507"/>
        <v>1</v>
      </c>
      <c r="AD1945" s="5">
        <f t="shared" si="508"/>
        <v>1</v>
      </c>
    </row>
    <row r="1946" spans="15:30" x14ac:dyDescent="0.2">
      <c r="O1946" s="6">
        <f t="shared" si="493"/>
        <v>195.2899999999932</v>
      </c>
      <c r="P1946" s="6">
        <f t="shared" si="494"/>
        <v>195.29999999999319</v>
      </c>
      <c r="Q1946" s="5">
        <f t="shared" si="495"/>
        <v>1</v>
      </c>
      <c r="R1946" s="5">
        <f t="shared" si="496"/>
        <v>1</v>
      </c>
      <c r="S1946" s="5">
        <f t="shared" si="497"/>
        <v>1</v>
      </c>
      <c r="T1946" s="5">
        <f t="shared" si="498"/>
        <v>1</v>
      </c>
      <c r="U1946" s="5">
        <f t="shared" si="499"/>
        <v>1</v>
      </c>
      <c r="V1946" s="5">
        <f t="shared" si="500"/>
        <v>1</v>
      </c>
      <c r="W1946" s="5">
        <f t="shared" si="501"/>
        <v>1</v>
      </c>
      <c r="X1946" s="5">
        <f t="shared" si="502"/>
        <v>1</v>
      </c>
      <c r="Y1946" s="5">
        <f t="shared" si="503"/>
        <v>1</v>
      </c>
      <c r="Z1946" s="5">
        <f t="shared" si="504"/>
        <v>1</v>
      </c>
      <c r="AA1946" s="5">
        <f t="shared" si="505"/>
        <v>1</v>
      </c>
      <c r="AB1946" s="5">
        <f t="shared" si="506"/>
        <v>1</v>
      </c>
      <c r="AC1946" s="5">
        <f t="shared" si="507"/>
        <v>1</v>
      </c>
      <c r="AD1946" s="5">
        <f t="shared" si="508"/>
        <v>1</v>
      </c>
    </row>
    <row r="1947" spans="15:30" x14ac:dyDescent="0.2">
      <c r="O1947" s="6">
        <f t="shared" si="493"/>
        <v>195.38999999999319</v>
      </c>
      <c r="P1947" s="6">
        <f t="shared" si="494"/>
        <v>195.39999999999318</v>
      </c>
      <c r="Q1947" s="5">
        <f t="shared" si="495"/>
        <v>1</v>
      </c>
      <c r="R1947" s="5">
        <f t="shared" si="496"/>
        <v>1</v>
      </c>
      <c r="S1947" s="5">
        <f t="shared" si="497"/>
        <v>1</v>
      </c>
      <c r="T1947" s="5">
        <f t="shared" si="498"/>
        <v>1</v>
      </c>
      <c r="U1947" s="5">
        <f t="shared" si="499"/>
        <v>1</v>
      </c>
      <c r="V1947" s="5">
        <f t="shared" si="500"/>
        <v>1</v>
      </c>
      <c r="W1947" s="5">
        <f t="shared" si="501"/>
        <v>1</v>
      </c>
      <c r="X1947" s="5">
        <f t="shared" si="502"/>
        <v>1</v>
      </c>
      <c r="Y1947" s="5">
        <f t="shared" si="503"/>
        <v>1</v>
      </c>
      <c r="Z1947" s="5">
        <f t="shared" si="504"/>
        <v>1</v>
      </c>
      <c r="AA1947" s="5">
        <f t="shared" si="505"/>
        <v>1</v>
      </c>
      <c r="AB1947" s="5">
        <f t="shared" si="506"/>
        <v>1</v>
      </c>
      <c r="AC1947" s="5">
        <f t="shared" si="507"/>
        <v>1</v>
      </c>
      <c r="AD1947" s="5">
        <f t="shared" si="508"/>
        <v>1</v>
      </c>
    </row>
    <row r="1948" spans="15:30" x14ac:dyDescent="0.2">
      <c r="O1948" s="6">
        <f t="shared" si="493"/>
        <v>195.48999999999319</v>
      </c>
      <c r="P1948" s="6">
        <f t="shared" si="494"/>
        <v>195.49999999999318</v>
      </c>
      <c r="Q1948" s="5">
        <f t="shared" si="495"/>
        <v>1</v>
      </c>
      <c r="R1948" s="5">
        <f t="shared" si="496"/>
        <v>1</v>
      </c>
      <c r="S1948" s="5">
        <f t="shared" si="497"/>
        <v>1</v>
      </c>
      <c r="T1948" s="5">
        <f t="shared" si="498"/>
        <v>1</v>
      </c>
      <c r="U1948" s="5">
        <f t="shared" si="499"/>
        <v>1</v>
      </c>
      <c r="V1948" s="5">
        <f t="shared" si="500"/>
        <v>1</v>
      </c>
      <c r="W1948" s="5">
        <f t="shared" si="501"/>
        <v>1</v>
      </c>
      <c r="X1948" s="5">
        <f t="shared" si="502"/>
        <v>1</v>
      </c>
      <c r="Y1948" s="5">
        <f t="shared" si="503"/>
        <v>1</v>
      </c>
      <c r="Z1948" s="5">
        <f t="shared" si="504"/>
        <v>1</v>
      </c>
      <c r="AA1948" s="5">
        <f t="shared" si="505"/>
        <v>1</v>
      </c>
      <c r="AB1948" s="5">
        <f t="shared" si="506"/>
        <v>1</v>
      </c>
      <c r="AC1948" s="5">
        <f t="shared" si="507"/>
        <v>1</v>
      </c>
      <c r="AD1948" s="5">
        <f t="shared" si="508"/>
        <v>1</v>
      </c>
    </row>
    <row r="1949" spans="15:30" x14ac:dyDescent="0.2">
      <c r="O1949" s="6">
        <f t="shared" si="493"/>
        <v>195.58999999999318</v>
      </c>
      <c r="P1949" s="6">
        <f t="shared" si="494"/>
        <v>195.59999999999317</v>
      </c>
      <c r="Q1949" s="5">
        <f t="shared" si="495"/>
        <v>1</v>
      </c>
      <c r="R1949" s="5">
        <f t="shared" si="496"/>
        <v>1</v>
      </c>
      <c r="S1949" s="5">
        <f t="shared" si="497"/>
        <v>1</v>
      </c>
      <c r="T1949" s="5">
        <f t="shared" si="498"/>
        <v>1</v>
      </c>
      <c r="U1949" s="5">
        <f t="shared" si="499"/>
        <v>1</v>
      </c>
      <c r="V1949" s="5">
        <f t="shared" si="500"/>
        <v>1</v>
      </c>
      <c r="W1949" s="5">
        <f t="shared" si="501"/>
        <v>1</v>
      </c>
      <c r="X1949" s="5">
        <f t="shared" si="502"/>
        <v>1</v>
      </c>
      <c r="Y1949" s="5">
        <f t="shared" si="503"/>
        <v>1</v>
      </c>
      <c r="Z1949" s="5">
        <f t="shared" si="504"/>
        <v>1</v>
      </c>
      <c r="AA1949" s="5">
        <f t="shared" si="505"/>
        <v>1</v>
      </c>
      <c r="AB1949" s="5">
        <f t="shared" si="506"/>
        <v>1</v>
      </c>
      <c r="AC1949" s="5">
        <f t="shared" si="507"/>
        <v>1</v>
      </c>
      <c r="AD1949" s="5">
        <f t="shared" si="508"/>
        <v>1</v>
      </c>
    </row>
    <row r="1950" spans="15:30" x14ac:dyDescent="0.2">
      <c r="O1950" s="6">
        <f t="shared" si="493"/>
        <v>195.68999999999318</v>
      </c>
      <c r="P1950" s="6">
        <f t="shared" si="494"/>
        <v>195.69999999999317</v>
      </c>
      <c r="Q1950" s="5">
        <f t="shared" si="495"/>
        <v>1</v>
      </c>
      <c r="R1950" s="5">
        <f t="shared" si="496"/>
        <v>1</v>
      </c>
      <c r="S1950" s="5">
        <f t="shared" si="497"/>
        <v>1</v>
      </c>
      <c r="T1950" s="5">
        <f t="shared" si="498"/>
        <v>1</v>
      </c>
      <c r="U1950" s="5">
        <f t="shared" si="499"/>
        <v>1</v>
      </c>
      <c r="V1950" s="5">
        <f t="shared" si="500"/>
        <v>1</v>
      </c>
      <c r="W1950" s="5">
        <f t="shared" si="501"/>
        <v>1</v>
      </c>
      <c r="X1950" s="5">
        <f t="shared" si="502"/>
        <v>1</v>
      </c>
      <c r="Y1950" s="5">
        <f t="shared" si="503"/>
        <v>1</v>
      </c>
      <c r="Z1950" s="5">
        <f t="shared" si="504"/>
        <v>1</v>
      </c>
      <c r="AA1950" s="5">
        <f t="shared" si="505"/>
        <v>1</v>
      </c>
      <c r="AB1950" s="5">
        <f t="shared" si="506"/>
        <v>1</v>
      </c>
      <c r="AC1950" s="5">
        <f t="shared" si="507"/>
        <v>1</v>
      </c>
      <c r="AD1950" s="5">
        <f t="shared" si="508"/>
        <v>1</v>
      </c>
    </row>
    <row r="1951" spans="15:30" x14ac:dyDescent="0.2">
      <c r="O1951" s="6">
        <f t="shared" si="493"/>
        <v>195.78999999999317</v>
      </c>
      <c r="P1951" s="6">
        <f t="shared" si="494"/>
        <v>195.79999999999316</v>
      </c>
      <c r="Q1951" s="5">
        <f t="shared" si="495"/>
        <v>1</v>
      </c>
      <c r="R1951" s="5">
        <f t="shared" si="496"/>
        <v>1</v>
      </c>
      <c r="S1951" s="5">
        <f t="shared" si="497"/>
        <v>1</v>
      </c>
      <c r="T1951" s="5">
        <f t="shared" si="498"/>
        <v>1</v>
      </c>
      <c r="U1951" s="5">
        <f t="shared" si="499"/>
        <v>1</v>
      </c>
      <c r="V1951" s="5">
        <f t="shared" si="500"/>
        <v>1</v>
      </c>
      <c r="W1951" s="5">
        <f t="shared" si="501"/>
        <v>1</v>
      </c>
      <c r="X1951" s="5">
        <f t="shared" si="502"/>
        <v>1</v>
      </c>
      <c r="Y1951" s="5">
        <f t="shared" si="503"/>
        <v>1</v>
      </c>
      <c r="Z1951" s="5">
        <f t="shared" si="504"/>
        <v>1</v>
      </c>
      <c r="AA1951" s="5">
        <f t="shared" si="505"/>
        <v>1</v>
      </c>
      <c r="AB1951" s="5">
        <f t="shared" si="506"/>
        <v>1</v>
      </c>
      <c r="AC1951" s="5">
        <f t="shared" si="507"/>
        <v>1</v>
      </c>
      <c r="AD1951" s="5">
        <f t="shared" si="508"/>
        <v>1</v>
      </c>
    </row>
    <row r="1952" spans="15:30" x14ac:dyDescent="0.2">
      <c r="O1952" s="6">
        <f t="shared" si="493"/>
        <v>195.88999999999317</v>
      </c>
      <c r="P1952" s="6">
        <f t="shared" si="494"/>
        <v>195.89999999999316</v>
      </c>
      <c r="Q1952" s="5">
        <f t="shared" si="495"/>
        <v>1</v>
      </c>
      <c r="R1952" s="5">
        <f t="shared" si="496"/>
        <v>1</v>
      </c>
      <c r="S1952" s="5">
        <f t="shared" si="497"/>
        <v>1</v>
      </c>
      <c r="T1952" s="5">
        <f t="shared" si="498"/>
        <v>1</v>
      </c>
      <c r="U1952" s="5">
        <f t="shared" si="499"/>
        <v>1</v>
      </c>
      <c r="V1952" s="5">
        <f t="shared" si="500"/>
        <v>1</v>
      </c>
      <c r="W1952" s="5">
        <f t="shared" si="501"/>
        <v>1</v>
      </c>
      <c r="X1952" s="5">
        <f t="shared" si="502"/>
        <v>1</v>
      </c>
      <c r="Y1952" s="5">
        <f t="shared" si="503"/>
        <v>1</v>
      </c>
      <c r="Z1952" s="5">
        <f t="shared" si="504"/>
        <v>1</v>
      </c>
      <c r="AA1952" s="5">
        <f t="shared" si="505"/>
        <v>1</v>
      </c>
      <c r="AB1952" s="5">
        <f t="shared" si="506"/>
        <v>1</v>
      </c>
      <c r="AC1952" s="5">
        <f t="shared" si="507"/>
        <v>1</v>
      </c>
      <c r="AD1952" s="5">
        <f t="shared" si="508"/>
        <v>1</v>
      </c>
    </row>
    <row r="1953" spans="15:30" x14ac:dyDescent="0.2">
      <c r="O1953" s="6">
        <f t="shared" si="493"/>
        <v>195.98999999999316</v>
      </c>
      <c r="P1953" s="6">
        <f t="shared" si="494"/>
        <v>195.99999999999315</v>
      </c>
      <c r="Q1953" s="5">
        <f t="shared" si="495"/>
        <v>1</v>
      </c>
      <c r="R1953" s="5">
        <f t="shared" si="496"/>
        <v>1</v>
      </c>
      <c r="S1953" s="5">
        <f t="shared" si="497"/>
        <v>1</v>
      </c>
      <c r="T1953" s="5">
        <f t="shared" si="498"/>
        <v>1</v>
      </c>
      <c r="U1953" s="5">
        <f t="shared" si="499"/>
        <v>1</v>
      </c>
      <c r="V1953" s="5">
        <f t="shared" si="500"/>
        <v>1</v>
      </c>
      <c r="W1953" s="5">
        <f t="shared" si="501"/>
        <v>1</v>
      </c>
      <c r="X1953" s="5">
        <f t="shared" si="502"/>
        <v>1</v>
      </c>
      <c r="Y1953" s="5">
        <f t="shared" si="503"/>
        <v>1</v>
      </c>
      <c r="Z1953" s="5">
        <f t="shared" si="504"/>
        <v>1</v>
      </c>
      <c r="AA1953" s="5">
        <f t="shared" si="505"/>
        <v>1</v>
      </c>
      <c r="AB1953" s="5">
        <f t="shared" si="506"/>
        <v>1</v>
      </c>
      <c r="AC1953" s="5">
        <f t="shared" si="507"/>
        <v>1</v>
      </c>
      <c r="AD1953" s="5">
        <f t="shared" si="508"/>
        <v>1</v>
      </c>
    </row>
    <row r="1954" spans="15:30" x14ac:dyDescent="0.2">
      <c r="O1954" s="6">
        <f t="shared" si="493"/>
        <v>196.08999999999315</v>
      </c>
      <c r="P1954" s="6">
        <f t="shared" si="494"/>
        <v>196.09999999999314</v>
      </c>
      <c r="Q1954" s="5">
        <f t="shared" si="495"/>
        <v>1</v>
      </c>
      <c r="R1954" s="5">
        <f t="shared" si="496"/>
        <v>1</v>
      </c>
      <c r="S1954" s="5">
        <f t="shared" si="497"/>
        <v>1</v>
      </c>
      <c r="T1954" s="5">
        <f t="shared" si="498"/>
        <v>1</v>
      </c>
      <c r="U1954" s="5">
        <f t="shared" si="499"/>
        <v>1</v>
      </c>
      <c r="V1954" s="5">
        <f t="shared" si="500"/>
        <v>1</v>
      </c>
      <c r="W1954" s="5">
        <f t="shared" si="501"/>
        <v>1</v>
      </c>
      <c r="X1954" s="5">
        <f t="shared" si="502"/>
        <v>1</v>
      </c>
      <c r="Y1954" s="5">
        <f t="shared" si="503"/>
        <v>1</v>
      </c>
      <c r="Z1954" s="5">
        <f t="shared" si="504"/>
        <v>1</v>
      </c>
      <c r="AA1954" s="5">
        <f t="shared" si="505"/>
        <v>1</v>
      </c>
      <c r="AB1954" s="5">
        <f t="shared" si="506"/>
        <v>1</v>
      </c>
      <c r="AC1954" s="5">
        <f t="shared" si="507"/>
        <v>1</v>
      </c>
      <c r="AD1954" s="5">
        <f t="shared" si="508"/>
        <v>1</v>
      </c>
    </row>
    <row r="1955" spans="15:30" x14ac:dyDescent="0.2">
      <c r="O1955" s="6">
        <f t="shared" si="493"/>
        <v>196.18999999999315</v>
      </c>
      <c r="P1955" s="6">
        <f t="shared" si="494"/>
        <v>196.19999999999314</v>
      </c>
      <c r="Q1955" s="5">
        <f t="shared" si="495"/>
        <v>1</v>
      </c>
      <c r="R1955" s="5">
        <f t="shared" si="496"/>
        <v>1</v>
      </c>
      <c r="S1955" s="5">
        <f t="shared" si="497"/>
        <v>1</v>
      </c>
      <c r="T1955" s="5">
        <f t="shared" si="498"/>
        <v>1</v>
      </c>
      <c r="U1955" s="5">
        <f t="shared" si="499"/>
        <v>1</v>
      </c>
      <c r="V1955" s="5">
        <f t="shared" si="500"/>
        <v>1</v>
      </c>
      <c r="W1955" s="5">
        <f t="shared" si="501"/>
        <v>1</v>
      </c>
      <c r="X1955" s="5">
        <f t="shared" si="502"/>
        <v>1</v>
      </c>
      <c r="Y1955" s="5">
        <f t="shared" si="503"/>
        <v>1</v>
      </c>
      <c r="Z1955" s="5">
        <f t="shared" si="504"/>
        <v>1</v>
      </c>
      <c r="AA1955" s="5">
        <f t="shared" si="505"/>
        <v>1</v>
      </c>
      <c r="AB1955" s="5">
        <f t="shared" si="506"/>
        <v>1</v>
      </c>
      <c r="AC1955" s="5">
        <f t="shared" si="507"/>
        <v>1</v>
      </c>
      <c r="AD1955" s="5">
        <f t="shared" si="508"/>
        <v>1</v>
      </c>
    </row>
    <row r="1956" spans="15:30" x14ac:dyDescent="0.2">
      <c r="O1956" s="6">
        <f t="shared" si="493"/>
        <v>196.28999999999314</v>
      </c>
      <c r="P1956" s="6">
        <f t="shared" si="494"/>
        <v>196.29999999999313</v>
      </c>
      <c r="Q1956" s="5">
        <f t="shared" si="495"/>
        <v>1</v>
      </c>
      <c r="R1956" s="5">
        <f t="shared" si="496"/>
        <v>1</v>
      </c>
      <c r="S1956" s="5">
        <f t="shared" si="497"/>
        <v>1</v>
      </c>
      <c r="T1956" s="5">
        <f t="shared" si="498"/>
        <v>1</v>
      </c>
      <c r="U1956" s="5">
        <f t="shared" si="499"/>
        <v>1</v>
      </c>
      <c r="V1956" s="5">
        <f t="shared" si="500"/>
        <v>1</v>
      </c>
      <c r="W1956" s="5">
        <f t="shared" si="501"/>
        <v>1</v>
      </c>
      <c r="X1956" s="5">
        <f t="shared" si="502"/>
        <v>1</v>
      </c>
      <c r="Y1956" s="5">
        <f t="shared" si="503"/>
        <v>1</v>
      </c>
      <c r="Z1956" s="5">
        <f t="shared" si="504"/>
        <v>1</v>
      </c>
      <c r="AA1956" s="5">
        <f t="shared" si="505"/>
        <v>1</v>
      </c>
      <c r="AB1956" s="5">
        <f t="shared" si="506"/>
        <v>1</v>
      </c>
      <c r="AC1956" s="5">
        <f t="shared" si="507"/>
        <v>1</v>
      </c>
      <c r="AD1956" s="5">
        <f t="shared" si="508"/>
        <v>1</v>
      </c>
    </row>
    <row r="1957" spans="15:30" x14ac:dyDescent="0.2">
      <c r="O1957" s="6">
        <f t="shared" si="493"/>
        <v>196.38999999999314</v>
      </c>
      <c r="P1957" s="6">
        <f t="shared" si="494"/>
        <v>196.39999999999313</v>
      </c>
      <c r="Q1957" s="5">
        <f t="shared" si="495"/>
        <v>1</v>
      </c>
      <c r="R1957" s="5">
        <f t="shared" si="496"/>
        <v>1</v>
      </c>
      <c r="S1957" s="5">
        <f t="shared" si="497"/>
        <v>1</v>
      </c>
      <c r="T1957" s="5">
        <f t="shared" si="498"/>
        <v>1</v>
      </c>
      <c r="U1957" s="5">
        <f t="shared" si="499"/>
        <v>1</v>
      </c>
      <c r="V1957" s="5">
        <f t="shared" si="500"/>
        <v>1</v>
      </c>
      <c r="W1957" s="5">
        <f t="shared" si="501"/>
        <v>1</v>
      </c>
      <c r="X1957" s="5">
        <f t="shared" si="502"/>
        <v>1</v>
      </c>
      <c r="Y1957" s="5">
        <f t="shared" si="503"/>
        <v>1</v>
      </c>
      <c r="Z1957" s="5">
        <f t="shared" si="504"/>
        <v>1</v>
      </c>
      <c r="AA1957" s="5">
        <f t="shared" si="505"/>
        <v>1</v>
      </c>
      <c r="AB1957" s="5">
        <f t="shared" si="506"/>
        <v>1</v>
      </c>
      <c r="AC1957" s="5">
        <f t="shared" si="507"/>
        <v>1</v>
      </c>
      <c r="AD1957" s="5">
        <f t="shared" si="508"/>
        <v>1</v>
      </c>
    </row>
    <row r="1958" spans="15:30" x14ac:dyDescent="0.2">
      <c r="O1958" s="6">
        <f t="shared" si="493"/>
        <v>196.48999999999313</v>
      </c>
      <c r="P1958" s="6">
        <f t="shared" si="494"/>
        <v>196.49999999999312</v>
      </c>
      <c r="Q1958" s="5">
        <f t="shared" si="495"/>
        <v>1</v>
      </c>
      <c r="R1958" s="5">
        <f t="shared" si="496"/>
        <v>1</v>
      </c>
      <c r="S1958" s="5">
        <f t="shared" si="497"/>
        <v>1</v>
      </c>
      <c r="T1958" s="5">
        <f t="shared" si="498"/>
        <v>1</v>
      </c>
      <c r="U1958" s="5">
        <f t="shared" si="499"/>
        <v>1</v>
      </c>
      <c r="V1958" s="5">
        <f t="shared" si="500"/>
        <v>1</v>
      </c>
      <c r="W1958" s="5">
        <f t="shared" si="501"/>
        <v>1</v>
      </c>
      <c r="X1958" s="5">
        <f t="shared" si="502"/>
        <v>1</v>
      </c>
      <c r="Y1958" s="5">
        <f t="shared" si="503"/>
        <v>1</v>
      </c>
      <c r="Z1958" s="5">
        <f t="shared" si="504"/>
        <v>1</v>
      </c>
      <c r="AA1958" s="5">
        <f t="shared" si="505"/>
        <v>1</v>
      </c>
      <c r="AB1958" s="5">
        <f t="shared" si="506"/>
        <v>1</v>
      </c>
      <c r="AC1958" s="5">
        <f t="shared" si="507"/>
        <v>1</v>
      </c>
      <c r="AD1958" s="5">
        <f t="shared" si="508"/>
        <v>1</v>
      </c>
    </row>
    <row r="1959" spans="15:30" x14ac:dyDescent="0.2">
      <c r="O1959" s="6">
        <f t="shared" si="493"/>
        <v>196.58999999999313</v>
      </c>
      <c r="P1959" s="6">
        <f t="shared" si="494"/>
        <v>196.59999999999312</v>
      </c>
      <c r="Q1959" s="5">
        <f t="shared" si="495"/>
        <v>1</v>
      </c>
      <c r="R1959" s="5">
        <f t="shared" si="496"/>
        <v>1</v>
      </c>
      <c r="S1959" s="5">
        <f t="shared" si="497"/>
        <v>1</v>
      </c>
      <c r="T1959" s="5">
        <f t="shared" si="498"/>
        <v>1</v>
      </c>
      <c r="U1959" s="5">
        <f t="shared" si="499"/>
        <v>1</v>
      </c>
      <c r="V1959" s="5">
        <f t="shared" si="500"/>
        <v>1</v>
      </c>
      <c r="W1959" s="5">
        <f t="shared" si="501"/>
        <v>1</v>
      </c>
      <c r="X1959" s="5">
        <f t="shared" si="502"/>
        <v>1</v>
      </c>
      <c r="Y1959" s="5">
        <f t="shared" si="503"/>
        <v>1</v>
      </c>
      <c r="Z1959" s="5">
        <f t="shared" si="504"/>
        <v>1</v>
      </c>
      <c r="AA1959" s="5">
        <f t="shared" si="505"/>
        <v>1</v>
      </c>
      <c r="AB1959" s="5">
        <f t="shared" si="506"/>
        <v>1</v>
      </c>
      <c r="AC1959" s="5">
        <f t="shared" si="507"/>
        <v>1</v>
      </c>
      <c r="AD1959" s="5">
        <f t="shared" si="508"/>
        <v>1</v>
      </c>
    </row>
    <row r="1960" spans="15:30" x14ac:dyDescent="0.2">
      <c r="O1960" s="6">
        <f t="shared" si="493"/>
        <v>196.68999999999312</v>
      </c>
      <c r="P1960" s="6">
        <f t="shared" si="494"/>
        <v>196.69999999999311</v>
      </c>
      <c r="Q1960" s="5">
        <f t="shared" si="495"/>
        <v>1</v>
      </c>
      <c r="R1960" s="5">
        <f t="shared" si="496"/>
        <v>1</v>
      </c>
      <c r="S1960" s="5">
        <f t="shared" si="497"/>
        <v>1</v>
      </c>
      <c r="T1960" s="5">
        <f t="shared" si="498"/>
        <v>1</v>
      </c>
      <c r="U1960" s="5">
        <f t="shared" si="499"/>
        <v>1</v>
      </c>
      <c r="V1960" s="5">
        <f t="shared" si="500"/>
        <v>1</v>
      </c>
      <c r="W1960" s="5">
        <f t="shared" si="501"/>
        <v>1</v>
      </c>
      <c r="X1960" s="5">
        <f t="shared" si="502"/>
        <v>1</v>
      </c>
      <c r="Y1960" s="5">
        <f t="shared" si="503"/>
        <v>1</v>
      </c>
      <c r="Z1960" s="5">
        <f t="shared" si="504"/>
        <v>1</v>
      </c>
      <c r="AA1960" s="5">
        <f t="shared" si="505"/>
        <v>1</v>
      </c>
      <c r="AB1960" s="5">
        <f t="shared" si="506"/>
        <v>1</v>
      </c>
      <c r="AC1960" s="5">
        <f t="shared" si="507"/>
        <v>1</v>
      </c>
      <c r="AD1960" s="5">
        <f t="shared" si="508"/>
        <v>1</v>
      </c>
    </row>
    <row r="1961" spans="15:30" x14ac:dyDescent="0.2">
      <c r="O1961" s="6">
        <f t="shared" si="493"/>
        <v>196.78999999999311</v>
      </c>
      <c r="P1961" s="6">
        <f t="shared" si="494"/>
        <v>196.7999999999931</v>
      </c>
      <c r="Q1961" s="5">
        <f t="shared" si="495"/>
        <v>1</v>
      </c>
      <c r="R1961" s="5">
        <f t="shared" si="496"/>
        <v>1</v>
      </c>
      <c r="S1961" s="5">
        <f t="shared" si="497"/>
        <v>1</v>
      </c>
      <c r="T1961" s="5">
        <f t="shared" si="498"/>
        <v>1</v>
      </c>
      <c r="U1961" s="5">
        <f t="shared" si="499"/>
        <v>1</v>
      </c>
      <c r="V1961" s="5">
        <f t="shared" si="500"/>
        <v>1</v>
      </c>
      <c r="W1961" s="5">
        <f t="shared" si="501"/>
        <v>1</v>
      </c>
      <c r="X1961" s="5">
        <f t="shared" si="502"/>
        <v>1</v>
      </c>
      <c r="Y1961" s="5">
        <f t="shared" si="503"/>
        <v>1</v>
      </c>
      <c r="Z1961" s="5">
        <f t="shared" si="504"/>
        <v>1</v>
      </c>
      <c r="AA1961" s="5">
        <f t="shared" si="505"/>
        <v>1</v>
      </c>
      <c r="AB1961" s="5">
        <f t="shared" si="506"/>
        <v>1</v>
      </c>
      <c r="AC1961" s="5">
        <f t="shared" si="507"/>
        <v>1</v>
      </c>
      <c r="AD1961" s="5">
        <f t="shared" si="508"/>
        <v>1</v>
      </c>
    </row>
    <row r="1962" spans="15:30" x14ac:dyDescent="0.2">
      <c r="O1962" s="6">
        <f t="shared" si="493"/>
        <v>196.88999999999311</v>
      </c>
      <c r="P1962" s="6">
        <f t="shared" si="494"/>
        <v>196.8999999999931</v>
      </c>
      <c r="Q1962" s="5">
        <f t="shared" si="495"/>
        <v>1</v>
      </c>
      <c r="R1962" s="5">
        <f t="shared" si="496"/>
        <v>1</v>
      </c>
      <c r="S1962" s="5">
        <f t="shared" si="497"/>
        <v>1</v>
      </c>
      <c r="T1962" s="5">
        <f t="shared" si="498"/>
        <v>1</v>
      </c>
      <c r="U1962" s="5">
        <f t="shared" si="499"/>
        <v>1</v>
      </c>
      <c r="V1962" s="5">
        <f t="shared" si="500"/>
        <v>1</v>
      </c>
      <c r="W1962" s="5">
        <f t="shared" si="501"/>
        <v>1</v>
      </c>
      <c r="X1962" s="5">
        <f t="shared" si="502"/>
        <v>1</v>
      </c>
      <c r="Y1962" s="5">
        <f t="shared" si="503"/>
        <v>1</v>
      </c>
      <c r="Z1962" s="5">
        <f t="shared" si="504"/>
        <v>1</v>
      </c>
      <c r="AA1962" s="5">
        <f t="shared" si="505"/>
        <v>1</v>
      </c>
      <c r="AB1962" s="5">
        <f t="shared" si="506"/>
        <v>1</v>
      </c>
      <c r="AC1962" s="5">
        <f t="shared" si="507"/>
        <v>1</v>
      </c>
      <c r="AD1962" s="5">
        <f t="shared" si="508"/>
        <v>1</v>
      </c>
    </row>
    <row r="1963" spans="15:30" x14ac:dyDescent="0.2">
      <c r="O1963" s="6">
        <f t="shared" si="493"/>
        <v>196.9899999999931</v>
      </c>
      <c r="P1963" s="6">
        <f t="shared" si="494"/>
        <v>196.99999999999309</v>
      </c>
      <c r="Q1963" s="5">
        <f t="shared" si="495"/>
        <v>1</v>
      </c>
      <c r="R1963" s="5">
        <f t="shared" si="496"/>
        <v>1</v>
      </c>
      <c r="S1963" s="5">
        <f t="shared" si="497"/>
        <v>1</v>
      </c>
      <c r="T1963" s="5">
        <f t="shared" si="498"/>
        <v>1</v>
      </c>
      <c r="U1963" s="5">
        <f t="shared" si="499"/>
        <v>1</v>
      </c>
      <c r="V1963" s="5">
        <f t="shared" si="500"/>
        <v>1</v>
      </c>
      <c r="W1963" s="5">
        <f t="shared" si="501"/>
        <v>1</v>
      </c>
      <c r="X1963" s="5">
        <f t="shared" si="502"/>
        <v>1</v>
      </c>
      <c r="Y1963" s="5">
        <f t="shared" si="503"/>
        <v>1</v>
      </c>
      <c r="Z1963" s="5">
        <f t="shared" si="504"/>
        <v>1</v>
      </c>
      <c r="AA1963" s="5">
        <f t="shared" si="505"/>
        <v>1</v>
      </c>
      <c r="AB1963" s="5">
        <f t="shared" si="506"/>
        <v>1</v>
      </c>
      <c r="AC1963" s="5">
        <f t="shared" si="507"/>
        <v>1</v>
      </c>
      <c r="AD1963" s="5">
        <f t="shared" si="508"/>
        <v>1</v>
      </c>
    </row>
    <row r="1964" spans="15:30" x14ac:dyDescent="0.2">
      <c r="O1964" s="6">
        <f t="shared" si="493"/>
        <v>197.0899999999931</v>
      </c>
      <c r="P1964" s="6">
        <f t="shared" si="494"/>
        <v>197.09999999999309</v>
      </c>
      <c r="Q1964" s="5">
        <f t="shared" si="495"/>
        <v>1</v>
      </c>
      <c r="R1964" s="5">
        <f t="shared" si="496"/>
        <v>1</v>
      </c>
      <c r="S1964" s="5">
        <f t="shared" si="497"/>
        <v>1</v>
      </c>
      <c r="T1964" s="5">
        <f t="shared" si="498"/>
        <v>1</v>
      </c>
      <c r="U1964" s="5">
        <f t="shared" si="499"/>
        <v>1</v>
      </c>
      <c r="V1964" s="5">
        <f t="shared" si="500"/>
        <v>1</v>
      </c>
      <c r="W1964" s="5">
        <f t="shared" si="501"/>
        <v>1</v>
      </c>
      <c r="X1964" s="5">
        <f t="shared" si="502"/>
        <v>1</v>
      </c>
      <c r="Y1964" s="5">
        <f t="shared" si="503"/>
        <v>1</v>
      </c>
      <c r="Z1964" s="5">
        <f t="shared" si="504"/>
        <v>1</v>
      </c>
      <c r="AA1964" s="5">
        <f t="shared" si="505"/>
        <v>1</v>
      </c>
      <c r="AB1964" s="5">
        <f t="shared" si="506"/>
        <v>1</v>
      </c>
      <c r="AC1964" s="5">
        <f t="shared" si="507"/>
        <v>1</v>
      </c>
      <c r="AD1964" s="5">
        <f t="shared" si="508"/>
        <v>1</v>
      </c>
    </row>
    <row r="1965" spans="15:30" x14ac:dyDescent="0.2">
      <c r="O1965" s="6">
        <f t="shared" si="493"/>
        <v>197.18999999999309</v>
      </c>
      <c r="P1965" s="6">
        <f t="shared" si="494"/>
        <v>197.19999999999308</v>
      </c>
      <c r="Q1965" s="5">
        <f t="shared" si="495"/>
        <v>1</v>
      </c>
      <c r="R1965" s="5">
        <f t="shared" si="496"/>
        <v>1</v>
      </c>
      <c r="S1965" s="5">
        <f t="shared" si="497"/>
        <v>1</v>
      </c>
      <c r="T1965" s="5">
        <f t="shared" si="498"/>
        <v>1</v>
      </c>
      <c r="U1965" s="5">
        <f t="shared" si="499"/>
        <v>1</v>
      </c>
      <c r="V1965" s="5">
        <f t="shared" si="500"/>
        <v>1</v>
      </c>
      <c r="W1965" s="5">
        <f t="shared" si="501"/>
        <v>1</v>
      </c>
      <c r="X1965" s="5">
        <f t="shared" si="502"/>
        <v>1</v>
      </c>
      <c r="Y1965" s="5">
        <f t="shared" si="503"/>
        <v>1</v>
      </c>
      <c r="Z1965" s="5">
        <f t="shared" si="504"/>
        <v>1</v>
      </c>
      <c r="AA1965" s="5">
        <f t="shared" si="505"/>
        <v>1</v>
      </c>
      <c r="AB1965" s="5">
        <f t="shared" si="506"/>
        <v>1</v>
      </c>
      <c r="AC1965" s="5">
        <f t="shared" si="507"/>
        <v>1</v>
      </c>
      <c r="AD1965" s="5">
        <f t="shared" si="508"/>
        <v>1</v>
      </c>
    </row>
    <row r="1966" spans="15:30" x14ac:dyDescent="0.2">
      <c r="O1966" s="6">
        <f t="shared" si="493"/>
        <v>197.28999999999309</v>
      </c>
      <c r="P1966" s="6">
        <f t="shared" si="494"/>
        <v>197.29999999999308</v>
      </c>
      <c r="Q1966" s="5">
        <f t="shared" si="495"/>
        <v>1</v>
      </c>
      <c r="R1966" s="5">
        <f t="shared" si="496"/>
        <v>1</v>
      </c>
      <c r="S1966" s="5">
        <f t="shared" si="497"/>
        <v>1</v>
      </c>
      <c r="T1966" s="5">
        <f t="shared" si="498"/>
        <v>1</v>
      </c>
      <c r="U1966" s="5">
        <f t="shared" si="499"/>
        <v>1</v>
      </c>
      <c r="V1966" s="5">
        <f t="shared" si="500"/>
        <v>1</v>
      </c>
      <c r="W1966" s="5">
        <f t="shared" si="501"/>
        <v>1</v>
      </c>
      <c r="X1966" s="5">
        <f t="shared" si="502"/>
        <v>1</v>
      </c>
      <c r="Y1966" s="5">
        <f t="shared" si="503"/>
        <v>1</v>
      </c>
      <c r="Z1966" s="5">
        <f t="shared" si="504"/>
        <v>1</v>
      </c>
      <c r="AA1966" s="5">
        <f t="shared" si="505"/>
        <v>1</v>
      </c>
      <c r="AB1966" s="5">
        <f t="shared" si="506"/>
        <v>1</v>
      </c>
      <c r="AC1966" s="5">
        <f t="shared" si="507"/>
        <v>1</v>
      </c>
      <c r="AD1966" s="5">
        <f t="shared" si="508"/>
        <v>1</v>
      </c>
    </row>
    <row r="1967" spans="15:30" x14ac:dyDescent="0.2">
      <c r="O1967" s="6">
        <f t="shared" si="493"/>
        <v>197.38999999999308</v>
      </c>
      <c r="P1967" s="6">
        <f t="shared" si="494"/>
        <v>197.39999999999307</v>
      </c>
      <c r="Q1967" s="5">
        <f t="shared" si="495"/>
        <v>1</v>
      </c>
      <c r="R1967" s="5">
        <f t="shared" si="496"/>
        <v>1</v>
      </c>
      <c r="S1967" s="5">
        <f t="shared" si="497"/>
        <v>1</v>
      </c>
      <c r="T1967" s="5">
        <f t="shared" si="498"/>
        <v>1</v>
      </c>
      <c r="U1967" s="5">
        <f t="shared" si="499"/>
        <v>1</v>
      </c>
      <c r="V1967" s="5">
        <f t="shared" si="500"/>
        <v>1</v>
      </c>
      <c r="W1967" s="5">
        <f t="shared" si="501"/>
        <v>1</v>
      </c>
      <c r="X1967" s="5">
        <f t="shared" si="502"/>
        <v>1</v>
      </c>
      <c r="Y1967" s="5">
        <f t="shared" si="503"/>
        <v>1</v>
      </c>
      <c r="Z1967" s="5">
        <f t="shared" si="504"/>
        <v>1</v>
      </c>
      <c r="AA1967" s="5">
        <f t="shared" si="505"/>
        <v>1</v>
      </c>
      <c r="AB1967" s="5">
        <f t="shared" si="506"/>
        <v>1</v>
      </c>
      <c r="AC1967" s="5">
        <f t="shared" si="507"/>
        <v>1</v>
      </c>
      <c r="AD1967" s="5">
        <f t="shared" si="508"/>
        <v>1</v>
      </c>
    </row>
    <row r="1968" spans="15:30" x14ac:dyDescent="0.2">
      <c r="O1968" s="6">
        <f t="shared" si="493"/>
        <v>197.48999999999307</v>
      </c>
      <c r="P1968" s="6">
        <f t="shared" si="494"/>
        <v>197.49999999999307</v>
      </c>
      <c r="Q1968" s="5">
        <f t="shared" si="495"/>
        <v>1</v>
      </c>
      <c r="R1968" s="5">
        <f t="shared" si="496"/>
        <v>1</v>
      </c>
      <c r="S1968" s="5">
        <f t="shared" si="497"/>
        <v>1</v>
      </c>
      <c r="T1968" s="5">
        <f t="shared" si="498"/>
        <v>1</v>
      </c>
      <c r="U1968" s="5">
        <f t="shared" si="499"/>
        <v>1</v>
      </c>
      <c r="V1968" s="5">
        <f t="shared" si="500"/>
        <v>1</v>
      </c>
      <c r="W1968" s="5">
        <f t="shared" si="501"/>
        <v>1</v>
      </c>
      <c r="X1968" s="5">
        <f t="shared" si="502"/>
        <v>1</v>
      </c>
      <c r="Y1968" s="5">
        <f t="shared" si="503"/>
        <v>1</v>
      </c>
      <c r="Z1968" s="5">
        <f t="shared" si="504"/>
        <v>1</v>
      </c>
      <c r="AA1968" s="5">
        <f t="shared" si="505"/>
        <v>1</v>
      </c>
      <c r="AB1968" s="5">
        <f t="shared" si="506"/>
        <v>1</v>
      </c>
      <c r="AC1968" s="5">
        <f t="shared" si="507"/>
        <v>1</v>
      </c>
      <c r="AD1968" s="5">
        <f t="shared" si="508"/>
        <v>1</v>
      </c>
    </row>
    <row r="1969" spans="15:30" x14ac:dyDescent="0.2">
      <c r="O1969" s="6">
        <f t="shared" si="493"/>
        <v>197.58999999999307</v>
      </c>
      <c r="P1969" s="6">
        <f t="shared" si="494"/>
        <v>197.59999999999306</v>
      </c>
      <c r="Q1969" s="5">
        <f t="shared" si="495"/>
        <v>1</v>
      </c>
      <c r="R1969" s="5">
        <f t="shared" si="496"/>
        <v>1</v>
      </c>
      <c r="S1969" s="5">
        <f t="shared" si="497"/>
        <v>1</v>
      </c>
      <c r="T1969" s="5">
        <f t="shared" si="498"/>
        <v>1</v>
      </c>
      <c r="U1969" s="5">
        <f t="shared" si="499"/>
        <v>1</v>
      </c>
      <c r="V1969" s="5">
        <f t="shared" si="500"/>
        <v>1</v>
      </c>
      <c r="W1969" s="5">
        <f t="shared" si="501"/>
        <v>1</v>
      </c>
      <c r="X1969" s="5">
        <f t="shared" si="502"/>
        <v>1</v>
      </c>
      <c r="Y1969" s="5">
        <f t="shared" si="503"/>
        <v>1</v>
      </c>
      <c r="Z1969" s="5">
        <f t="shared" si="504"/>
        <v>1</v>
      </c>
      <c r="AA1969" s="5">
        <f t="shared" si="505"/>
        <v>1</v>
      </c>
      <c r="AB1969" s="5">
        <f t="shared" si="506"/>
        <v>1</v>
      </c>
      <c r="AC1969" s="5">
        <f t="shared" si="507"/>
        <v>1</v>
      </c>
      <c r="AD1969" s="5">
        <f t="shared" si="508"/>
        <v>1</v>
      </c>
    </row>
    <row r="1970" spans="15:30" x14ac:dyDescent="0.2">
      <c r="O1970" s="6">
        <f t="shared" si="493"/>
        <v>197.68999999999306</v>
      </c>
      <c r="P1970" s="6">
        <f t="shared" si="494"/>
        <v>197.69999999999305</v>
      </c>
      <c r="Q1970" s="5">
        <f t="shared" si="495"/>
        <v>1</v>
      </c>
      <c r="R1970" s="5">
        <f t="shared" si="496"/>
        <v>1</v>
      </c>
      <c r="S1970" s="5">
        <f t="shared" si="497"/>
        <v>1</v>
      </c>
      <c r="T1970" s="5">
        <f t="shared" si="498"/>
        <v>1</v>
      </c>
      <c r="U1970" s="5">
        <f t="shared" si="499"/>
        <v>1</v>
      </c>
      <c r="V1970" s="5">
        <f t="shared" si="500"/>
        <v>1</v>
      </c>
      <c r="W1970" s="5">
        <f t="shared" si="501"/>
        <v>1</v>
      </c>
      <c r="X1970" s="5">
        <f t="shared" si="502"/>
        <v>1</v>
      </c>
      <c r="Y1970" s="5">
        <f t="shared" si="503"/>
        <v>1</v>
      </c>
      <c r="Z1970" s="5">
        <f t="shared" si="504"/>
        <v>1</v>
      </c>
      <c r="AA1970" s="5">
        <f t="shared" si="505"/>
        <v>1</v>
      </c>
      <c r="AB1970" s="5">
        <f t="shared" si="506"/>
        <v>1</v>
      </c>
      <c r="AC1970" s="5">
        <f t="shared" si="507"/>
        <v>1</v>
      </c>
      <c r="AD1970" s="5">
        <f t="shared" si="508"/>
        <v>1</v>
      </c>
    </row>
    <row r="1971" spans="15:30" x14ac:dyDescent="0.2">
      <c r="O1971" s="6">
        <f t="shared" si="493"/>
        <v>197.78999999999306</v>
      </c>
      <c r="P1971" s="6">
        <f t="shared" si="494"/>
        <v>197.79999999999305</v>
      </c>
      <c r="Q1971" s="5">
        <f t="shared" si="495"/>
        <v>1</v>
      </c>
      <c r="R1971" s="5">
        <f t="shared" si="496"/>
        <v>1</v>
      </c>
      <c r="S1971" s="5">
        <f t="shared" si="497"/>
        <v>1</v>
      </c>
      <c r="T1971" s="5">
        <f t="shared" si="498"/>
        <v>1</v>
      </c>
      <c r="U1971" s="5">
        <f t="shared" si="499"/>
        <v>1</v>
      </c>
      <c r="V1971" s="5">
        <f t="shared" si="500"/>
        <v>1</v>
      </c>
      <c r="W1971" s="5">
        <f t="shared" si="501"/>
        <v>1</v>
      </c>
      <c r="X1971" s="5">
        <f t="shared" si="502"/>
        <v>1</v>
      </c>
      <c r="Y1971" s="5">
        <f t="shared" si="503"/>
        <v>1</v>
      </c>
      <c r="Z1971" s="5">
        <f t="shared" si="504"/>
        <v>1</v>
      </c>
      <c r="AA1971" s="5">
        <f t="shared" si="505"/>
        <v>1</v>
      </c>
      <c r="AB1971" s="5">
        <f t="shared" si="506"/>
        <v>1</v>
      </c>
      <c r="AC1971" s="5">
        <f t="shared" si="507"/>
        <v>1</v>
      </c>
      <c r="AD1971" s="5">
        <f t="shared" si="508"/>
        <v>1</v>
      </c>
    </row>
    <row r="1972" spans="15:30" x14ac:dyDescent="0.2">
      <c r="O1972" s="6">
        <f t="shared" si="493"/>
        <v>197.88999999999305</v>
      </c>
      <c r="P1972" s="6">
        <f t="shared" si="494"/>
        <v>197.89999999999304</v>
      </c>
      <c r="Q1972" s="5">
        <f t="shared" si="495"/>
        <v>1</v>
      </c>
      <c r="R1972" s="5">
        <f t="shared" si="496"/>
        <v>1</v>
      </c>
      <c r="S1972" s="5">
        <f t="shared" si="497"/>
        <v>1</v>
      </c>
      <c r="T1972" s="5">
        <f t="shared" si="498"/>
        <v>1</v>
      </c>
      <c r="U1972" s="5">
        <f t="shared" si="499"/>
        <v>1</v>
      </c>
      <c r="V1972" s="5">
        <f t="shared" si="500"/>
        <v>1</v>
      </c>
      <c r="W1972" s="5">
        <f t="shared" si="501"/>
        <v>1</v>
      </c>
      <c r="X1972" s="5">
        <f t="shared" si="502"/>
        <v>1</v>
      </c>
      <c r="Y1972" s="5">
        <f t="shared" si="503"/>
        <v>1</v>
      </c>
      <c r="Z1972" s="5">
        <f t="shared" si="504"/>
        <v>1</v>
      </c>
      <c r="AA1972" s="5">
        <f t="shared" si="505"/>
        <v>1</v>
      </c>
      <c r="AB1972" s="5">
        <f t="shared" si="506"/>
        <v>1</v>
      </c>
      <c r="AC1972" s="5">
        <f t="shared" si="507"/>
        <v>1</v>
      </c>
      <c r="AD1972" s="5">
        <f t="shared" si="508"/>
        <v>1</v>
      </c>
    </row>
    <row r="1973" spans="15:30" x14ac:dyDescent="0.2">
      <c r="O1973" s="6">
        <f t="shared" si="493"/>
        <v>197.98999999999305</v>
      </c>
      <c r="P1973" s="6">
        <f t="shared" si="494"/>
        <v>197.99999999999304</v>
      </c>
      <c r="Q1973" s="5">
        <f t="shared" si="495"/>
        <v>1</v>
      </c>
      <c r="R1973" s="5">
        <f t="shared" si="496"/>
        <v>1</v>
      </c>
      <c r="S1973" s="5">
        <f t="shared" si="497"/>
        <v>1</v>
      </c>
      <c r="T1973" s="5">
        <f t="shared" si="498"/>
        <v>1</v>
      </c>
      <c r="U1973" s="5">
        <f t="shared" si="499"/>
        <v>1</v>
      </c>
      <c r="V1973" s="5">
        <f t="shared" si="500"/>
        <v>1</v>
      </c>
      <c r="W1973" s="5">
        <f t="shared" si="501"/>
        <v>1</v>
      </c>
      <c r="X1973" s="5">
        <f t="shared" si="502"/>
        <v>1</v>
      </c>
      <c r="Y1973" s="5">
        <f t="shared" si="503"/>
        <v>1</v>
      </c>
      <c r="Z1973" s="5">
        <f t="shared" si="504"/>
        <v>1</v>
      </c>
      <c r="AA1973" s="5">
        <f t="shared" si="505"/>
        <v>1</v>
      </c>
      <c r="AB1973" s="5">
        <f t="shared" si="506"/>
        <v>1</v>
      </c>
      <c r="AC1973" s="5">
        <f t="shared" si="507"/>
        <v>1</v>
      </c>
      <c r="AD1973" s="5">
        <f t="shared" si="508"/>
        <v>1</v>
      </c>
    </row>
    <row r="1974" spans="15:30" x14ac:dyDescent="0.2">
      <c r="O1974" s="6">
        <f t="shared" si="493"/>
        <v>198.08999999999304</v>
      </c>
      <c r="P1974" s="6">
        <f t="shared" si="494"/>
        <v>198.09999999999303</v>
      </c>
      <c r="Q1974" s="5">
        <f t="shared" si="495"/>
        <v>1</v>
      </c>
      <c r="R1974" s="5">
        <f t="shared" si="496"/>
        <v>1</v>
      </c>
      <c r="S1974" s="5">
        <f t="shared" si="497"/>
        <v>1</v>
      </c>
      <c r="T1974" s="5">
        <f t="shared" si="498"/>
        <v>1</v>
      </c>
      <c r="U1974" s="5">
        <f t="shared" si="499"/>
        <v>1</v>
      </c>
      <c r="V1974" s="5">
        <f t="shared" si="500"/>
        <v>1</v>
      </c>
      <c r="W1974" s="5">
        <f t="shared" si="501"/>
        <v>1</v>
      </c>
      <c r="X1974" s="5">
        <f t="shared" si="502"/>
        <v>1</v>
      </c>
      <c r="Y1974" s="5">
        <f t="shared" si="503"/>
        <v>1</v>
      </c>
      <c r="Z1974" s="5">
        <f t="shared" si="504"/>
        <v>1</v>
      </c>
      <c r="AA1974" s="5">
        <f t="shared" si="505"/>
        <v>1</v>
      </c>
      <c r="AB1974" s="5">
        <f t="shared" si="506"/>
        <v>1</v>
      </c>
      <c r="AC1974" s="5">
        <f t="shared" si="507"/>
        <v>1</v>
      </c>
      <c r="AD1974" s="5">
        <f t="shared" si="508"/>
        <v>1</v>
      </c>
    </row>
    <row r="1975" spans="15:30" x14ac:dyDescent="0.2">
      <c r="O1975" s="6">
        <f t="shared" si="493"/>
        <v>198.18999999999303</v>
      </c>
      <c r="P1975" s="6">
        <f t="shared" si="494"/>
        <v>198.19999999999303</v>
      </c>
      <c r="Q1975" s="5">
        <f t="shared" si="495"/>
        <v>1</v>
      </c>
      <c r="R1975" s="5">
        <f t="shared" si="496"/>
        <v>1</v>
      </c>
      <c r="S1975" s="5">
        <f t="shared" si="497"/>
        <v>1</v>
      </c>
      <c r="T1975" s="5">
        <f t="shared" si="498"/>
        <v>1</v>
      </c>
      <c r="U1975" s="5">
        <f t="shared" si="499"/>
        <v>1</v>
      </c>
      <c r="V1975" s="5">
        <f t="shared" si="500"/>
        <v>1</v>
      </c>
      <c r="W1975" s="5">
        <f t="shared" si="501"/>
        <v>1</v>
      </c>
      <c r="X1975" s="5">
        <f t="shared" si="502"/>
        <v>1</v>
      </c>
      <c r="Y1975" s="5">
        <f t="shared" si="503"/>
        <v>1</v>
      </c>
      <c r="Z1975" s="5">
        <f t="shared" si="504"/>
        <v>1</v>
      </c>
      <c r="AA1975" s="5">
        <f t="shared" si="505"/>
        <v>1</v>
      </c>
      <c r="AB1975" s="5">
        <f t="shared" si="506"/>
        <v>1</v>
      </c>
      <c r="AC1975" s="5">
        <f t="shared" si="507"/>
        <v>1</v>
      </c>
      <c r="AD1975" s="5">
        <f t="shared" si="508"/>
        <v>1</v>
      </c>
    </row>
    <row r="1976" spans="15:30" x14ac:dyDescent="0.2">
      <c r="O1976" s="6">
        <f t="shared" si="493"/>
        <v>198.28999999999303</v>
      </c>
      <c r="P1976" s="6">
        <f t="shared" si="494"/>
        <v>198.29999999999302</v>
      </c>
      <c r="Q1976" s="5">
        <f t="shared" si="495"/>
        <v>1</v>
      </c>
      <c r="R1976" s="5">
        <f t="shared" si="496"/>
        <v>1</v>
      </c>
      <c r="S1976" s="5">
        <f t="shared" si="497"/>
        <v>1</v>
      </c>
      <c r="T1976" s="5">
        <f t="shared" si="498"/>
        <v>1</v>
      </c>
      <c r="U1976" s="5">
        <f t="shared" si="499"/>
        <v>1</v>
      </c>
      <c r="V1976" s="5">
        <f t="shared" si="500"/>
        <v>1</v>
      </c>
      <c r="W1976" s="5">
        <f t="shared" si="501"/>
        <v>1</v>
      </c>
      <c r="X1976" s="5">
        <f t="shared" si="502"/>
        <v>1</v>
      </c>
      <c r="Y1976" s="5">
        <f t="shared" si="503"/>
        <v>1</v>
      </c>
      <c r="Z1976" s="5">
        <f t="shared" si="504"/>
        <v>1</v>
      </c>
      <c r="AA1976" s="5">
        <f t="shared" si="505"/>
        <v>1</v>
      </c>
      <c r="AB1976" s="5">
        <f t="shared" si="506"/>
        <v>1</v>
      </c>
      <c r="AC1976" s="5">
        <f t="shared" si="507"/>
        <v>1</v>
      </c>
      <c r="AD1976" s="5">
        <f t="shared" si="508"/>
        <v>1</v>
      </c>
    </row>
    <row r="1977" spans="15:30" x14ac:dyDescent="0.2">
      <c r="O1977" s="6">
        <f t="shared" si="493"/>
        <v>198.38999999999302</v>
      </c>
      <c r="P1977" s="6">
        <f t="shared" si="494"/>
        <v>198.39999999999301</v>
      </c>
      <c r="Q1977" s="5">
        <f t="shared" si="495"/>
        <v>1</v>
      </c>
      <c r="R1977" s="5">
        <f t="shared" si="496"/>
        <v>1</v>
      </c>
      <c r="S1977" s="5">
        <f t="shared" si="497"/>
        <v>1</v>
      </c>
      <c r="T1977" s="5">
        <f t="shared" si="498"/>
        <v>1</v>
      </c>
      <c r="U1977" s="5">
        <f t="shared" si="499"/>
        <v>1</v>
      </c>
      <c r="V1977" s="5">
        <f t="shared" si="500"/>
        <v>1</v>
      </c>
      <c r="W1977" s="5">
        <f t="shared" si="501"/>
        <v>1</v>
      </c>
      <c r="X1977" s="5">
        <f t="shared" si="502"/>
        <v>1</v>
      </c>
      <c r="Y1977" s="5">
        <f t="shared" si="503"/>
        <v>1</v>
      </c>
      <c r="Z1977" s="5">
        <f t="shared" si="504"/>
        <v>1</v>
      </c>
      <c r="AA1977" s="5">
        <f t="shared" si="505"/>
        <v>1</v>
      </c>
      <c r="AB1977" s="5">
        <f t="shared" si="506"/>
        <v>1</v>
      </c>
      <c r="AC1977" s="5">
        <f t="shared" si="507"/>
        <v>1</v>
      </c>
      <c r="AD1977" s="5">
        <f t="shared" si="508"/>
        <v>1</v>
      </c>
    </row>
    <row r="1978" spans="15:30" x14ac:dyDescent="0.2">
      <c r="O1978" s="6">
        <f t="shared" si="493"/>
        <v>198.48999999999302</v>
      </c>
      <c r="P1978" s="6">
        <f t="shared" si="494"/>
        <v>198.49999999999301</v>
      </c>
      <c r="Q1978" s="5">
        <f t="shared" si="495"/>
        <v>1</v>
      </c>
      <c r="R1978" s="5">
        <f t="shared" si="496"/>
        <v>1</v>
      </c>
      <c r="S1978" s="5">
        <f t="shared" si="497"/>
        <v>1</v>
      </c>
      <c r="T1978" s="5">
        <f t="shared" si="498"/>
        <v>1</v>
      </c>
      <c r="U1978" s="5">
        <f t="shared" si="499"/>
        <v>1</v>
      </c>
      <c r="V1978" s="5">
        <f t="shared" si="500"/>
        <v>1</v>
      </c>
      <c r="W1978" s="5">
        <f t="shared" si="501"/>
        <v>1</v>
      </c>
      <c r="X1978" s="5">
        <f t="shared" si="502"/>
        <v>1</v>
      </c>
      <c r="Y1978" s="5">
        <f t="shared" si="503"/>
        <v>1</v>
      </c>
      <c r="Z1978" s="5">
        <f t="shared" si="504"/>
        <v>1</v>
      </c>
      <c r="AA1978" s="5">
        <f t="shared" si="505"/>
        <v>1</v>
      </c>
      <c r="AB1978" s="5">
        <f t="shared" si="506"/>
        <v>1</v>
      </c>
      <c r="AC1978" s="5">
        <f t="shared" si="507"/>
        <v>1</v>
      </c>
      <c r="AD1978" s="5">
        <f t="shared" si="508"/>
        <v>1</v>
      </c>
    </row>
    <row r="1979" spans="15:30" x14ac:dyDescent="0.2">
      <c r="O1979" s="6">
        <f t="shared" si="493"/>
        <v>198.58999999999301</v>
      </c>
      <c r="P1979" s="6">
        <f t="shared" si="494"/>
        <v>198.599999999993</v>
      </c>
      <c r="Q1979" s="5">
        <f t="shared" si="495"/>
        <v>1</v>
      </c>
      <c r="R1979" s="5">
        <f t="shared" si="496"/>
        <v>1</v>
      </c>
      <c r="S1979" s="5">
        <f t="shared" si="497"/>
        <v>1</v>
      </c>
      <c r="T1979" s="5">
        <f t="shared" si="498"/>
        <v>1</v>
      </c>
      <c r="U1979" s="5">
        <f t="shared" si="499"/>
        <v>1</v>
      </c>
      <c r="V1979" s="5">
        <f t="shared" si="500"/>
        <v>1</v>
      </c>
      <c r="W1979" s="5">
        <f t="shared" si="501"/>
        <v>1</v>
      </c>
      <c r="X1979" s="5">
        <f t="shared" si="502"/>
        <v>1</v>
      </c>
      <c r="Y1979" s="5">
        <f t="shared" si="503"/>
        <v>1</v>
      </c>
      <c r="Z1979" s="5">
        <f t="shared" si="504"/>
        <v>1</v>
      </c>
      <c r="AA1979" s="5">
        <f t="shared" si="505"/>
        <v>1</v>
      </c>
      <c r="AB1979" s="5">
        <f t="shared" si="506"/>
        <v>1</v>
      </c>
      <c r="AC1979" s="5">
        <f t="shared" si="507"/>
        <v>1</v>
      </c>
      <c r="AD1979" s="5">
        <f t="shared" si="508"/>
        <v>1</v>
      </c>
    </row>
    <row r="1980" spans="15:30" x14ac:dyDescent="0.2">
      <c r="O1980" s="6">
        <f t="shared" si="493"/>
        <v>198.68999999999301</v>
      </c>
      <c r="P1980" s="6">
        <f t="shared" si="494"/>
        <v>198.699999999993</v>
      </c>
      <c r="Q1980" s="5">
        <f t="shared" si="495"/>
        <v>1</v>
      </c>
      <c r="R1980" s="5">
        <f t="shared" si="496"/>
        <v>1</v>
      </c>
      <c r="S1980" s="5">
        <f t="shared" si="497"/>
        <v>1</v>
      </c>
      <c r="T1980" s="5">
        <f t="shared" si="498"/>
        <v>1</v>
      </c>
      <c r="U1980" s="5">
        <f t="shared" si="499"/>
        <v>1</v>
      </c>
      <c r="V1980" s="5">
        <f t="shared" si="500"/>
        <v>1</v>
      </c>
      <c r="W1980" s="5">
        <f t="shared" si="501"/>
        <v>1</v>
      </c>
      <c r="X1980" s="5">
        <f t="shared" si="502"/>
        <v>1</v>
      </c>
      <c r="Y1980" s="5">
        <f t="shared" si="503"/>
        <v>1</v>
      </c>
      <c r="Z1980" s="5">
        <f t="shared" si="504"/>
        <v>1</v>
      </c>
      <c r="AA1980" s="5">
        <f t="shared" si="505"/>
        <v>1</v>
      </c>
      <c r="AB1980" s="5">
        <f t="shared" si="506"/>
        <v>1</v>
      </c>
      <c r="AC1980" s="5">
        <f t="shared" si="507"/>
        <v>1</v>
      </c>
      <c r="AD1980" s="5">
        <f t="shared" si="508"/>
        <v>1</v>
      </c>
    </row>
    <row r="1981" spans="15:30" x14ac:dyDescent="0.2">
      <c r="O1981" s="6">
        <f t="shared" si="493"/>
        <v>198.789999999993</v>
      </c>
      <c r="P1981" s="6">
        <f t="shared" si="494"/>
        <v>198.79999999999299</v>
      </c>
      <c r="Q1981" s="5">
        <f t="shared" si="495"/>
        <v>1</v>
      </c>
      <c r="R1981" s="5">
        <f t="shared" si="496"/>
        <v>1</v>
      </c>
      <c r="S1981" s="5">
        <f t="shared" si="497"/>
        <v>1</v>
      </c>
      <c r="T1981" s="5">
        <f t="shared" si="498"/>
        <v>1</v>
      </c>
      <c r="U1981" s="5">
        <f t="shared" si="499"/>
        <v>1</v>
      </c>
      <c r="V1981" s="5">
        <f t="shared" si="500"/>
        <v>1</v>
      </c>
      <c r="W1981" s="5">
        <f t="shared" si="501"/>
        <v>1</v>
      </c>
      <c r="X1981" s="5">
        <f t="shared" si="502"/>
        <v>1</v>
      </c>
      <c r="Y1981" s="5">
        <f t="shared" si="503"/>
        <v>1</v>
      </c>
      <c r="Z1981" s="5">
        <f t="shared" si="504"/>
        <v>1</v>
      </c>
      <c r="AA1981" s="5">
        <f t="shared" si="505"/>
        <v>1</v>
      </c>
      <c r="AB1981" s="5">
        <f t="shared" si="506"/>
        <v>1</v>
      </c>
      <c r="AC1981" s="5">
        <f t="shared" si="507"/>
        <v>1</v>
      </c>
      <c r="AD1981" s="5">
        <f t="shared" si="508"/>
        <v>1</v>
      </c>
    </row>
    <row r="1982" spans="15:30" x14ac:dyDescent="0.2">
      <c r="O1982" s="6">
        <f t="shared" si="493"/>
        <v>198.88999999999299</v>
      </c>
      <c r="P1982" s="6">
        <f t="shared" si="494"/>
        <v>198.89999999999299</v>
      </c>
      <c r="Q1982" s="5">
        <f t="shared" si="495"/>
        <v>1</v>
      </c>
      <c r="R1982" s="5">
        <f t="shared" si="496"/>
        <v>1</v>
      </c>
      <c r="S1982" s="5">
        <f t="shared" si="497"/>
        <v>1</v>
      </c>
      <c r="T1982" s="5">
        <f t="shared" si="498"/>
        <v>1</v>
      </c>
      <c r="U1982" s="5">
        <f t="shared" si="499"/>
        <v>1</v>
      </c>
      <c r="V1982" s="5">
        <f t="shared" si="500"/>
        <v>1</v>
      </c>
      <c r="W1982" s="5">
        <f t="shared" si="501"/>
        <v>1</v>
      </c>
      <c r="X1982" s="5">
        <f t="shared" si="502"/>
        <v>1</v>
      </c>
      <c r="Y1982" s="5">
        <f t="shared" si="503"/>
        <v>1</v>
      </c>
      <c r="Z1982" s="5">
        <f t="shared" si="504"/>
        <v>1</v>
      </c>
      <c r="AA1982" s="5">
        <f t="shared" si="505"/>
        <v>1</v>
      </c>
      <c r="AB1982" s="5">
        <f t="shared" si="506"/>
        <v>1</v>
      </c>
      <c r="AC1982" s="5">
        <f t="shared" si="507"/>
        <v>1</v>
      </c>
      <c r="AD1982" s="5">
        <f t="shared" si="508"/>
        <v>1</v>
      </c>
    </row>
    <row r="1983" spans="15:30" x14ac:dyDescent="0.2">
      <c r="O1983" s="6">
        <f t="shared" si="493"/>
        <v>198.98999999999299</v>
      </c>
      <c r="P1983" s="6">
        <f t="shared" si="494"/>
        <v>198.99999999999298</v>
      </c>
      <c r="Q1983" s="5">
        <f t="shared" si="495"/>
        <v>1</v>
      </c>
      <c r="R1983" s="5">
        <f t="shared" si="496"/>
        <v>1</v>
      </c>
      <c r="S1983" s="5">
        <f t="shared" si="497"/>
        <v>1</v>
      </c>
      <c r="T1983" s="5">
        <f t="shared" si="498"/>
        <v>1</v>
      </c>
      <c r="U1983" s="5">
        <f t="shared" si="499"/>
        <v>1</v>
      </c>
      <c r="V1983" s="5">
        <f t="shared" si="500"/>
        <v>1</v>
      </c>
      <c r="W1983" s="5">
        <f t="shared" si="501"/>
        <v>1</v>
      </c>
      <c r="X1983" s="5">
        <f t="shared" si="502"/>
        <v>1</v>
      </c>
      <c r="Y1983" s="5">
        <f t="shared" si="503"/>
        <v>1</v>
      </c>
      <c r="Z1983" s="5">
        <f t="shared" si="504"/>
        <v>1</v>
      </c>
      <c r="AA1983" s="5">
        <f t="shared" si="505"/>
        <v>1</v>
      </c>
      <c r="AB1983" s="5">
        <f t="shared" si="506"/>
        <v>1</v>
      </c>
      <c r="AC1983" s="5">
        <f t="shared" si="507"/>
        <v>1</v>
      </c>
      <c r="AD1983" s="5">
        <f t="shared" si="508"/>
        <v>1</v>
      </c>
    </row>
    <row r="1984" spans="15:30" x14ac:dyDescent="0.2">
      <c r="O1984" s="6">
        <f t="shared" si="493"/>
        <v>199.08999999999298</v>
      </c>
      <c r="P1984" s="6">
        <f t="shared" si="494"/>
        <v>199.09999999999297</v>
      </c>
      <c r="Q1984" s="5">
        <f t="shared" si="495"/>
        <v>1</v>
      </c>
      <c r="R1984" s="5">
        <f t="shared" si="496"/>
        <v>1</v>
      </c>
      <c r="S1984" s="5">
        <f t="shared" si="497"/>
        <v>1</v>
      </c>
      <c r="T1984" s="5">
        <f t="shared" si="498"/>
        <v>1</v>
      </c>
      <c r="U1984" s="5">
        <f t="shared" si="499"/>
        <v>1</v>
      </c>
      <c r="V1984" s="5">
        <f t="shared" si="500"/>
        <v>1</v>
      </c>
      <c r="W1984" s="5">
        <f t="shared" si="501"/>
        <v>1</v>
      </c>
      <c r="X1984" s="5">
        <f t="shared" si="502"/>
        <v>1</v>
      </c>
      <c r="Y1984" s="5">
        <f t="shared" si="503"/>
        <v>1</v>
      </c>
      <c r="Z1984" s="5">
        <f t="shared" si="504"/>
        <v>1</v>
      </c>
      <c r="AA1984" s="5">
        <f t="shared" si="505"/>
        <v>1</v>
      </c>
      <c r="AB1984" s="5">
        <f t="shared" si="506"/>
        <v>1</v>
      </c>
      <c r="AC1984" s="5">
        <f t="shared" si="507"/>
        <v>1</v>
      </c>
      <c r="AD1984" s="5">
        <f t="shared" si="508"/>
        <v>1</v>
      </c>
    </row>
    <row r="1985" spans="15:30" x14ac:dyDescent="0.2">
      <c r="O1985" s="6">
        <f t="shared" si="493"/>
        <v>199.18999999999298</v>
      </c>
      <c r="P1985" s="6">
        <f t="shared" si="494"/>
        <v>199.19999999999297</v>
      </c>
      <c r="Q1985" s="5">
        <f t="shared" si="495"/>
        <v>1</v>
      </c>
      <c r="R1985" s="5">
        <f t="shared" si="496"/>
        <v>1</v>
      </c>
      <c r="S1985" s="5">
        <f t="shared" si="497"/>
        <v>1</v>
      </c>
      <c r="T1985" s="5">
        <f t="shared" si="498"/>
        <v>1</v>
      </c>
      <c r="U1985" s="5">
        <f t="shared" si="499"/>
        <v>1</v>
      </c>
      <c r="V1985" s="5">
        <f t="shared" si="500"/>
        <v>1</v>
      </c>
      <c r="W1985" s="5">
        <f t="shared" si="501"/>
        <v>1</v>
      </c>
      <c r="X1985" s="5">
        <f t="shared" si="502"/>
        <v>1</v>
      </c>
      <c r="Y1985" s="5">
        <f t="shared" si="503"/>
        <v>1</v>
      </c>
      <c r="Z1985" s="5">
        <f t="shared" si="504"/>
        <v>1</v>
      </c>
      <c r="AA1985" s="5">
        <f t="shared" si="505"/>
        <v>1</v>
      </c>
      <c r="AB1985" s="5">
        <f t="shared" si="506"/>
        <v>1</v>
      </c>
      <c r="AC1985" s="5">
        <f t="shared" si="507"/>
        <v>1</v>
      </c>
      <c r="AD1985" s="5">
        <f t="shared" si="508"/>
        <v>1</v>
      </c>
    </row>
    <row r="1986" spans="15:30" x14ac:dyDescent="0.2">
      <c r="O1986" s="6">
        <f t="shared" si="493"/>
        <v>199.28999999999297</v>
      </c>
      <c r="P1986" s="6">
        <f t="shared" si="494"/>
        <v>199.29999999999296</v>
      </c>
      <c r="Q1986" s="5">
        <f t="shared" si="495"/>
        <v>1</v>
      </c>
      <c r="R1986" s="5">
        <f t="shared" si="496"/>
        <v>1</v>
      </c>
      <c r="S1986" s="5">
        <f t="shared" si="497"/>
        <v>1</v>
      </c>
      <c r="T1986" s="5">
        <f t="shared" si="498"/>
        <v>1</v>
      </c>
      <c r="U1986" s="5">
        <f t="shared" si="499"/>
        <v>1</v>
      </c>
      <c r="V1986" s="5">
        <f t="shared" si="500"/>
        <v>1</v>
      </c>
      <c r="W1986" s="5">
        <f t="shared" si="501"/>
        <v>1</v>
      </c>
      <c r="X1986" s="5">
        <f t="shared" si="502"/>
        <v>1</v>
      </c>
      <c r="Y1986" s="5">
        <f t="shared" si="503"/>
        <v>1</v>
      </c>
      <c r="Z1986" s="5">
        <f t="shared" si="504"/>
        <v>1</v>
      </c>
      <c r="AA1986" s="5">
        <f t="shared" si="505"/>
        <v>1</v>
      </c>
      <c r="AB1986" s="5">
        <f t="shared" si="506"/>
        <v>1</v>
      </c>
      <c r="AC1986" s="5">
        <f t="shared" si="507"/>
        <v>1</v>
      </c>
      <c r="AD1986" s="5">
        <f t="shared" si="508"/>
        <v>1</v>
      </c>
    </row>
    <row r="1987" spans="15:30" x14ac:dyDescent="0.2">
      <c r="O1987" s="6">
        <f t="shared" ref="O1987:O1993" si="509">P1987-0.01</f>
        <v>199.38999999999297</v>
      </c>
      <c r="P1987" s="6">
        <f t="shared" si="494"/>
        <v>199.39999999999296</v>
      </c>
      <c r="Q1987" s="5">
        <f t="shared" si="495"/>
        <v>1</v>
      </c>
      <c r="R1987" s="5">
        <f t="shared" si="496"/>
        <v>1</v>
      </c>
      <c r="S1987" s="5">
        <f t="shared" si="497"/>
        <v>1</v>
      </c>
      <c r="T1987" s="5">
        <f t="shared" si="498"/>
        <v>1</v>
      </c>
      <c r="U1987" s="5">
        <f t="shared" si="499"/>
        <v>1</v>
      </c>
      <c r="V1987" s="5">
        <f t="shared" si="500"/>
        <v>1</v>
      </c>
      <c r="W1987" s="5">
        <f t="shared" si="501"/>
        <v>1</v>
      </c>
      <c r="X1987" s="5">
        <f t="shared" si="502"/>
        <v>1</v>
      </c>
      <c r="Y1987" s="5">
        <f t="shared" si="503"/>
        <v>1</v>
      </c>
      <c r="Z1987" s="5">
        <f t="shared" si="504"/>
        <v>1</v>
      </c>
      <c r="AA1987" s="5">
        <f t="shared" si="505"/>
        <v>1</v>
      </c>
      <c r="AB1987" s="5">
        <f t="shared" si="506"/>
        <v>1</v>
      </c>
      <c r="AC1987" s="5">
        <f t="shared" si="507"/>
        <v>1</v>
      </c>
      <c r="AD1987" s="5">
        <f t="shared" si="508"/>
        <v>1</v>
      </c>
    </row>
    <row r="1988" spans="15:30" x14ac:dyDescent="0.2">
      <c r="O1988" s="6">
        <f t="shared" si="509"/>
        <v>199.48999999999296</v>
      </c>
      <c r="P1988" s="6">
        <f t="shared" ref="P1988:P1993" si="510">P1987+0.1</f>
        <v>199.49999999999295</v>
      </c>
      <c r="Q1988" s="5">
        <f t="shared" ref="Q1988:Q1993" si="511">IF($P1988&gt;=$D$5,1,10^($C$5*LOG(MAX($P1988,$E$5)/$D$5)^2))</f>
        <v>1</v>
      </c>
      <c r="R1988" s="5">
        <f t="shared" ref="R1988:R1993" si="512">IF($P1988&gt;=$D$6,1,10^($C$6*LOG(MAX($P1988,$E$6)/$D$6)^2))</f>
        <v>1</v>
      </c>
      <c r="S1988" s="5">
        <f t="shared" ref="S1988:S1993" si="513">IF($P1988&gt;=$D$7,1,10^($C$7*LOG(MAX($P1988,$E$7)/$D$7)^2))</f>
        <v>1</v>
      </c>
      <c r="T1988" s="5">
        <f t="shared" ref="T1988:T1993" si="514">IF($P1988&gt;=$D$8,1,10^($C$8*LOG(MAX($P1988,$E$8)/$D$8)^2))</f>
        <v>1</v>
      </c>
      <c r="U1988" s="5">
        <f t="shared" ref="U1988:U1993" si="515">IF($P1988&gt;=$D$9,1,10^($C$9*LOG(MAX($P1988,$E$9)/$D$9)^2))</f>
        <v>1</v>
      </c>
      <c r="V1988" s="5">
        <f t="shared" ref="V1988:V1993" si="516">IF($P1988&gt;=$D$10,1,10^($C$10*LOG(MAX($P1988,$E$10)/$D$10)^2))</f>
        <v>1</v>
      </c>
      <c r="W1988" s="5">
        <f t="shared" ref="W1988:W1993" si="517">IF($P1988&gt;=$D$11,1,10^($C$11*LOG(MAX($P1988,$E$11)/$D$11)^2))</f>
        <v>1</v>
      </c>
      <c r="X1988" s="5">
        <f t="shared" ref="X1988:X1993" si="518">IF($P1988&gt;=$H1990,1,10^($G$5*LOG(MAX($P1988,$I$5)/$H$5)^2))</f>
        <v>1</v>
      </c>
      <c r="Y1988" s="5">
        <f t="shared" ref="Y1988:Y1993" si="519">IF($P1988&gt;=$H$6,1,10^($G$6*LOG(MAX($P1988,$I$6)/$H$6)^2))</f>
        <v>1</v>
      </c>
      <c r="Z1988" s="5">
        <f t="shared" ref="Z1988:Z1993" si="520">IF($P1988&gt;=$H$7,1,10^($G$7*LOG(MAX($P1988,$I$7)/$H$7)^2))</f>
        <v>1</v>
      </c>
      <c r="AA1988" s="5">
        <f t="shared" ref="AA1988:AA1993" si="521">IF(P1988&gt;=$H$8,1,10^($G$8*LOG(MAX($P1988,$I$8)/$H$8)^2))</f>
        <v>1</v>
      </c>
      <c r="AB1988" s="5">
        <f t="shared" ref="AB1988:AB1993" si="522">IF($P1988&gt;=$H$9,1,10^($G$9*LOG(MAX($P1988,$I$9)/$H$9)^2))</f>
        <v>1</v>
      </c>
      <c r="AC1988" s="5">
        <f t="shared" ref="AC1988:AC1993" si="523">IF($P1988&gt;=$H$10,1,10^($G$10*LOG(MAX($P1988,$I$10)/$H$10)^2))</f>
        <v>1</v>
      </c>
      <c r="AD1988" s="5">
        <f t="shared" ref="AD1988:AD1993" si="524">IF($P1988&gt;=$H$11,1,10^($G$11*LOG(MAX($P1988,$I$11)/$H$11)^2))</f>
        <v>1</v>
      </c>
    </row>
    <row r="1989" spans="15:30" x14ac:dyDescent="0.2">
      <c r="O1989" s="6">
        <f t="shared" si="509"/>
        <v>199.58999999999295</v>
      </c>
      <c r="P1989" s="6">
        <f t="shared" si="510"/>
        <v>199.59999999999295</v>
      </c>
      <c r="Q1989" s="5">
        <f t="shared" si="511"/>
        <v>1</v>
      </c>
      <c r="R1989" s="5">
        <f t="shared" si="512"/>
        <v>1</v>
      </c>
      <c r="S1989" s="5">
        <f t="shared" si="513"/>
        <v>1</v>
      </c>
      <c r="T1989" s="5">
        <f t="shared" si="514"/>
        <v>1</v>
      </c>
      <c r="U1989" s="5">
        <f t="shared" si="515"/>
        <v>1</v>
      </c>
      <c r="V1989" s="5">
        <f t="shared" si="516"/>
        <v>1</v>
      </c>
      <c r="W1989" s="5">
        <f t="shared" si="517"/>
        <v>1</v>
      </c>
      <c r="X1989" s="5">
        <f t="shared" si="518"/>
        <v>1</v>
      </c>
      <c r="Y1989" s="5">
        <f t="shared" si="519"/>
        <v>1</v>
      </c>
      <c r="Z1989" s="5">
        <f t="shared" si="520"/>
        <v>1</v>
      </c>
      <c r="AA1989" s="5">
        <f t="shared" si="521"/>
        <v>1</v>
      </c>
      <c r="AB1989" s="5">
        <f t="shared" si="522"/>
        <v>1</v>
      </c>
      <c r="AC1989" s="5">
        <f t="shared" si="523"/>
        <v>1</v>
      </c>
      <c r="AD1989" s="5">
        <f t="shared" si="524"/>
        <v>1</v>
      </c>
    </row>
    <row r="1990" spans="15:30" x14ac:dyDescent="0.2">
      <c r="O1990" s="6">
        <f t="shared" si="509"/>
        <v>199.68999999999295</v>
      </c>
      <c r="P1990" s="6">
        <f t="shared" si="510"/>
        <v>199.69999999999294</v>
      </c>
      <c r="Q1990" s="5">
        <f t="shared" si="511"/>
        <v>1</v>
      </c>
      <c r="R1990" s="5">
        <f t="shared" si="512"/>
        <v>1</v>
      </c>
      <c r="S1990" s="5">
        <f t="shared" si="513"/>
        <v>1</v>
      </c>
      <c r="T1990" s="5">
        <f t="shared" si="514"/>
        <v>1</v>
      </c>
      <c r="U1990" s="5">
        <f t="shared" si="515"/>
        <v>1</v>
      </c>
      <c r="V1990" s="5">
        <f t="shared" si="516"/>
        <v>1</v>
      </c>
      <c r="W1990" s="5">
        <f t="shared" si="517"/>
        <v>1</v>
      </c>
      <c r="X1990" s="5">
        <f t="shared" si="518"/>
        <v>1</v>
      </c>
      <c r="Y1990" s="5">
        <f t="shared" si="519"/>
        <v>1</v>
      </c>
      <c r="Z1990" s="5">
        <f t="shared" si="520"/>
        <v>1</v>
      </c>
      <c r="AA1990" s="5">
        <f t="shared" si="521"/>
        <v>1</v>
      </c>
      <c r="AB1990" s="5">
        <f t="shared" si="522"/>
        <v>1</v>
      </c>
      <c r="AC1990" s="5">
        <f t="shared" si="523"/>
        <v>1</v>
      </c>
      <c r="AD1990" s="5">
        <f t="shared" si="524"/>
        <v>1</v>
      </c>
    </row>
    <row r="1991" spans="15:30" x14ac:dyDescent="0.2">
      <c r="O1991" s="6">
        <f t="shared" si="509"/>
        <v>199.78999999999294</v>
      </c>
      <c r="P1991" s="6">
        <f t="shared" si="510"/>
        <v>199.79999999999293</v>
      </c>
      <c r="Q1991" s="5">
        <f t="shared" si="511"/>
        <v>1</v>
      </c>
      <c r="R1991" s="5">
        <f t="shared" si="512"/>
        <v>1</v>
      </c>
      <c r="S1991" s="5">
        <f t="shared" si="513"/>
        <v>1</v>
      </c>
      <c r="T1991" s="5">
        <f t="shared" si="514"/>
        <v>1</v>
      </c>
      <c r="U1991" s="5">
        <f t="shared" si="515"/>
        <v>1</v>
      </c>
      <c r="V1991" s="5">
        <f t="shared" si="516"/>
        <v>1</v>
      </c>
      <c r="W1991" s="5">
        <f t="shared" si="517"/>
        <v>1</v>
      </c>
      <c r="X1991" s="5">
        <f t="shared" si="518"/>
        <v>1</v>
      </c>
      <c r="Y1991" s="5">
        <f t="shared" si="519"/>
        <v>1</v>
      </c>
      <c r="Z1991" s="5">
        <f t="shared" si="520"/>
        <v>1</v>
      </c>
      <c r="AA1991" s="5">
        <f t="shared" si="521"/>
        <v>1</v>
      </c>
      <c r="AB1991" s="5">
        <f t="shared" si="522"/>
        <v>1</v>
      </c>
      <c r="AC1991" s="5">
        <f t="shared" si="523"/>
        <v>1</v>
      </c>
      <c r="AD1991" s="5">
        <f t="shared" si="524"/>
        <v>1</v>
      </c>
    </row>
    <row r="1992" spans="15:30" x14ac:dyDescent="0.2">
      <c r="O1992" s="6">
        <f t="shared" si="509"/>
        <v>199.88999999999294</v>
      </c>
      <c r="P1992" s="6">
        <f t="shared" si="510"/>
        <v>199.89999999999293</v>
      </c>
      <c r="Q1992" s="5">
        <f t="shared" si="511"/>
        <v>1</v>
      </c>
      <c r="R1992" s="5">
        <f t="shared" si="512"/>
        <v>1</v>
      </c>
      <c r="S1992" s="5">
        <f t="shared" si="513"/>
        <v>1</v>
      </c>
      <c r="T1992" s="5">
        <f t="shared" si="514"/>
        <v>1</v>
      </c>
      <c r="U1992" s="5">
        <f t="shared" si="515"/>
        <v>1</v>
      </c>
      <c r="V1992" s="5">
        <f t="shared" si="516"/>
        <v>1</v>
      </c>
      <c r="W1992" s="5">
        <f t="shared" si="517"/>
        <v>1</v>
      </c>
      <c r="X1992" s="5">
        <f t="shared" si="518"/>
        <v>1</v>
      </c>
      <c r="Y1992" s="5">
        <f t="shared" si="519"/>
        <v>1</v>
      </c>
      <c r="Z1992" s="5">
        <f t="shared" si="520"/>
        <v>1</v>
      </c>
      <c r="AA1992" s="5">
        <f t="shared" si="521"/>
        <v>1</v>
      </c>
      <c r="AB1992" s="5">
        <f t="shared" si="522"/>
        <v>1</v>
      </c>
      <c r="AC1992" s="5">
        <f t="shared" si="523"/>
        <v>1</v>
      </c>
      <c r="AD1992" s="5">
        <f t="shared" si="524"/>
        <v>1</v>
      </c>
    </row>
    <row r="1993" spans="15:30" x14ac:dyDescent="0.2">
      <c r="O1993" s="6">
        <f t="shared" si="509"/>
        <v>199.98999999999293</v>
      </c>
      <c r="P1993" s="6">
        <f t="shared" si="510"/>
        <v>199.99999999999292</v>
      </c>
      <c r="Q1993" s="5">
        <f t="shared" si="511"/>
        <v>1</v>
      </c>
      <c r="R1993" s="5">
        <f t="shared" si="512"/>
        <v>1</v>
      </c>
      <c r="S1993" s="5">
        <f t="shared" si="513"/>
        <v>1</v>
      </c>
      <c r="T1993" s="5">
        <f t="shared" si="514"/>
        <v>1</v>
      </c>
      <c r="U1993" s="5">
        <f t="shared" si="515"/>
        <v>1</v>
      </c>
      <c r="V1993" s="5">
        <f t="shared" si="516"/>
        <v>1</v>
      </c>
      <c r="W1993" s="5">
        <f t="shared" si="517"/>
        <v>1</v>
      </c>
      <c r="X1993" s="5">
        <f t="shared" si="518"/>
        <v>1</v>
      </c>
      <c r="Y1993" s="5">
        <f t="shared" si="519"/>
        <v>1</v>
      </c>
      <c r="Z1993" s="5">
        <f t="shared" si="520"/>
        <v>1</v>
      </c>
      <c r="AA1993" s="5">
        <f t="shared" si="521"/>
        <v>1</v>
      </c>
      <c r="AB1993" s="5">
        <f t="shared" si="522"/>
        <v>1</v>
      </c>
      <c r="AC1993" s="5">
        <f t="shared" si="523"/>
        <v>1</v>
      </c>
      <c r="AD1993" s="5">
        <f t="shared" si="524"/>
        <v>1</v>
      </c>
    </row>
  </sheetData>
  <mergeCells count="20">
    <mergeCell ref="K3:L3"/>
    <mergeCell ref="A1:L1"/>
    <mergeCell ref="Q1:W1"/>
    <mergeCell ref="A3:B3"/>
    <mergeCell ref="X1:AD1"/>
    <mergeCell ref="G3:J3"/>
    <mergeCell ref="C3:F3"/>
    <mergeCell ref="K18:K19"/>
    <mergeCell ref="A17:K17"/>
    <mergeCell ref="A18:A19"/>
    <mergeCell ref="E13:F13"/>
    <mergeCell ref="A15:B15"/>
    <mergeCell ref="E14:F14"/>
    <mergeCell ref="I14:J14"/>
    <mergeCell ref="I13:J13"/>
    <mergeCell ref="A13:B13"/>
    <mergeCell ref="A14:B14"/>
    <mergeCell ref="B18:D19"/>
    <mergeCell ref="H18:J19"/>
    <mergeCell ref="E18:G19"/>
  </mergeCells>
  <phoneticPr fontId="3" type="noConversion"/>
  <pageMargins left="1.1200000000000001" right="0.34" top="0.28999999999999998" bottom="0.28000000000000003" header="0.32" footer="0.27"/>
  <pageSetup paperSize="9" scale="62" orientation="portrait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7"/>
  <sheetViews>
    <sheetView zoomScale="75" workbookViewId="0">
      <pane xSplit="3" ySplit="1" topLeftCell="D739" activePane="bottomRight" state="frozen"/>
      <selection pane="topRight" activeCell="F1" sqref="F1"/>
      <selection pane="bottomLeft" activeCell="A2" sqref="A2"/>
      <selection pane="bottomRight" activeCell="A2" sqref="A2:B767"/>
    </sheetView>
  </sheetViews>
  <sheetFormatPr baseColWidth="10" defaultRowHeight="12.75" x14ac:dyDescent="0.2"/>
  <cols>
    <col min="1" max="1" width="19.140625" style="25" bestFit="1" customWidth="1"/>
    <col min="2" max="2" width="11.42578125" style="1"/>
    <col min="3" max="3" width="39.140625" style="2" bestFit="1" customWidth="1"/>
  </cols>
  <sheetData>
    <row r="1" spans="1:3" ht="19.5" thickTop="1" thickBot="1" x14ac:dyDescent="0.3">
      <c r="A1" s="34" t="s">
        <v>209</v>
      </c>
      <c r="B1" s="31" t="s">
        <v>202</v>
      </c>
      <c r="C1" s="63" t="s">
        <v>142</v>
      </c>
    </row>
    <row r="2" spans="1:3" ht="18.75" thickBot="1" x14ac:dyDescent="0.3">
      <c r="A2" s="67" t="s">
        <v>1657</v>
      </c>
      <c r="B2" s="68">
        <v>0</v>
      </c>
      <c r="C2" s="69" t="str">
        <f t="shared" ref="C2:C65" si="0">VLOOKUP(B2,Athl01,2)</f>
        <v>Leereintrag</v>
      </c>
    </row>
    <row r="3" spans="1:3" ht="18.75" thickBot="1" x14ac:dyDescent="0.3">
      <c r="A3" s="64" t="s">
        <v>104</v>
      </c>
      <c r="B3" s="65">
        <v>627</v>
      </c>
      <c r="C3" s="66" t="str">
        <f t="shared" si="0"/>
        <v>Abedini Alberto</v>
      </c>
    </row>
    <row r="4" spans="1:3" ht="18.75" thickBot="1" x14ac:dyDescent="0.3">
      <c r="A4" s="67" t="s">
        <v>488</v>
      </c>
      <c r="B4" s="68">
        <v>103</v>
      </c>
      <c r="C4" s="69" t="str">
        <f t="shared" si="0"/>
        <v>Abraham Martin</v>
      </c>
    </row>
    <row r="5" spans="1:3" ht="18.75" thickBot="1" x14ac:dyDescent="0.3">
      <c r="A5" s="64" t="s">
        <v>1258</v>
      </c>
      <c r="B5" s="65">
        <v>421</v>
      </c>
      <c r="C5" s="66" t="str">
        <f t="shared" si="0"/>
        <v>Adamec Vanessa</v>
      </c>
    </row>
    <row r="6" spans="1:3" ht="18.75" thickBot="1" x14ac:dyDescent="0.3">
      <c r="A6" s="67" t="s">
        <v>86</v>
      </c>
      <c r="B6" s="68">
        <v>617</v>
      </c>
      <c r="C6" s="69" t="str">
        <f t="shared" si="0"/>
        <v>Aflenzer Maximilian</v>
      </c>
    </row>
    <row r="7" spans="1:3" ht="18.75" thickBot="1" x14ac:dyDescent="0.3">
      <c r="A7" s="64" t="s">
        <v>1262</v>
      </c>
      <c r="B7" s="65">
        <v>422</v>
      </c>
      <c r="C7" s="66" t="str">
        <f t="shared" si="0"/>
        <v>Aichinger Gabriel</v>
      </c>
    </row>
    <row r="8" spans="1:3" ht="18.75" thickBot="1" x14ac:dyDescent="0.3">
      <c r="A8" s="67" t="s">
        <v>2576</v>
      </c>
      <c r="B8" s="68">
        <v>755</v>
      </c>
      <c r="C8" s="69" t="str">
        <f t="shared" si="0"/>
        <v>Aigner Simon</v>
      </c>
    </row>
    <row r="9" spans="1:3" ht="18.75" thickBot="1" x14ac:dyDescent="0.3">
      <c r="A9" s="64" t="s">
        <v>1187</v>
      </c>
      <c r="B9" s="65">
        <v>395</v>
      </c>
      <c r="C9" s="66" t="str">
        <f t="shared" si="0"/>
        <v>Aleksanjan Samvel</v>
      </c>
    </row>
    <row r="10" spans="1:3" ht="18.75" thickBot="1" x14ac:dyDescent="0.3">
      <c r="A10" s="67" t="s">
        <v>1590</v>
      </c>
      <c r="B10" s="68">
        <v>532</v>
      </c>
      <c r="C10" s="69" t="str">
        <f t="shared" si="0"/>
        <v>Aliev Sultan</v>
      </c>
    </row>
    <row r="11" spans="1:3" ht="18.75" thickBot="1" x14ac:dyDescent="0.3">
      <c r="A11" s="64" t="s">
        <v>435</v>
      </c>
      <c r="B11" s="65">
        <v>80</v>
      </c>
      <c r="C11" s="66" t="str">
        <f t="shared" si="0"/>
        <v>Amsüß Michael</v>
      </c>
    </row>
    <row r="12" spans="1:3" ht="18.75" thickBot="1" x14ac:dyDescent="0.3">
      <c r="A12" s="67" t="s">
        <v>718</v>
      </c>
      <c r="B12" s="68">
        <v>201</v>
      </c>
      <c r="C12" s="69" t="str">
        <f t="shared" si="0"/>
        <v>Anglberger Johann</v>
      </c>
    </row>
    <row r="13" spans="1:3" ht="18.75" thickBot="1" x14ac:dyDescent="0.3">
      <c r="A13" s="64" t="s">
        <v>1622</v>
      </c>
      <c r="B13" s="65">
        <v>545</v>
      </c>
      <c r="C13" s="66" t="str">
        <f t="shared" si="0"/>
        <v>Auerbach Lukas</v>
      </c>
    </row>
    <row r="14" spans="1:3" ht="18.75" thickBot="1" x14ac:dyDescent="0.3">
      <c r="A14" s="67" t="s">
        <v>2223</v>
      </c>
      <c r="B14" s="68">
        <v>655</v>
      </c>
      <c r="C14" s="69" t="str">
        <f t="shared" si="0"/>
        <v>Aumann Robert</v>
      </c>
    </row>
    <row r="15" spans="1:3" ht="18.75" thickBot="1" x14ac:dyDescent="0.3">
      <c r="A15" s="64" t="s">
        <v>2585</v>
      </c>
      <c r="B15" s="65">
        <v>760</v>
      </c>
      <c r="C15" s="66" t="str">
        <f t="shared" si="0"/>
        <v>Baier Markus</v>
      </c>
    </row>
    <row r="16" spans="1:3" ht="18.75" thickBot="1" x14ac:dyDescent="0.3">
      <c r="A16" s="67" t="s">
        <v>782</v>
      </c>
      <c r="B16" s="68">
        <v>228</v>
      </c>
      <c r="C16" s="69" t="str">
        <f t="shared" si="0"/>
        <v>Baminger Jürgen</v>
      </c>
    </row>
    <row r="17" spans="1:3" ht="18.75" thickBot="1" x14ac:dyDescent="0.3">
      <c r="A17" s="64" t="s">
        <v>2023</v>
      </c>
      <c r="B17" s="65">
        <v>563</v>
      </c>
      <c r="C17" s="66" t="str">
        <f t="shared" si="0"/>
        <v>Baranyai Janos</v>
      </c>
    </row>
    <row r="18" spans="1:3" ht="18.75" thickBot="1" x14ac:dyDescent="0.3">
      <c r="A18" s="67" t="s">
        <v>1190</v>
      </c>
      <c r="B18" s="68">
        <v>396</v>
      </c>
      <c r="C18" s="69" t="str">
        <f t="shared" si="0"/>
        <v>Barazian Vahan</v>
      </c>
    </row>
    <row r="19" spans="1:3" ht="18.75" thickBot="1" x14ac:dyDescent="0.3">
      <c r="A19" s="64" t="s">
        <v>1537</v>
      </c>
      <c r="B19" s="65">
        <v>512</v>
      </c>
      <c r="C19" s="66" t="str">
        <f t="shared" si="0"/>
        <v>Baric Matea</v>
      </c>
    </row>
    <row r="20" spans="1:3" ht="18.75" thickBot="1" x14ac:dyDescent="0.3">
      <c r="A20" s="64" t="s">
        <v>1241</v>
      </c>
      <c r="B20" s="65">
        <v>414</v>
      </c>
      <c r="C20" s="66" t="str">
        <f t="shared" si="0"/>
        <v>Barkoczi Csaba</v>
      </c>
    </row>
    <row r="21" spans="1:3" ht="18.75" thickBot="1" x14ac:dyDescent="0.3">
      <c r="A21" s="67" t="s">
        <v>1194</v>
      </c>
      <c r="B21" s="68">
        <v>397</v>
      </c>
      <c r="C21" s="69" t="str">
        <f t="shared" si="0"/>
        <v>Barsegyan Arkadi</v>
      </c>
    </row>
    <row r="22" spans="1:3" ht="18.75" thickBot="1" x14ac:dyDescent="0.3">
      <c r="A22" s="64" t="s">
        <v>2365</v>
      </c>
      <c r="B22" s="65">
        <v>711</v>
      </c>
      <c r="C22" s="66" t="str">
        <f t="shared" si="0"/>
        <v>Bauer Philipp</v>
      </c>
    </row>
    <row r="23" spans="1:3" ht="18.75" thickBot="1" x14ac:dyDescent="0.3">
      <c r="A23" s="67" t="s">
        <v>1068</v>
      </c>
      <c r="B23" s="68">
        <v>345</v>
      </c>
      <c r="C23" s="69" t="str">
        <f t="shared" si="0"/>
        <v>Baumann Gerhard</v>
      </c>
    </row>
    <row r="24" spans="1:3" ht="18.75" thickBot="1" x14ac:dyDescent="0.3">
      <c r="A24" s="67" t="s">
        <v>1072</v>
      </c>
      <c r="B24" s="68">
        <v>346</v>
      </c>
      <c r="C24" s="69" t="str">
        <f t="shared" si="0"/>
        <v>Baumann Hermann</v>
      </c>
    </row>
    <row r="25" spans="1:3" ht="18.75" thickBot="1" x14ac:dyDescent="0.3">
      <c r="A25" s="64" t="s">
        <v>2288</v>
      </c>
      <c r="B25" s="65">
        <v>682</v>
      </c>
      <c r="C25" s="66" t="str">
        <f t="shared" si="0"/>
        <v>Baumann Thomas</v>
      </c>
    </row>
    <row r="26" spans="1:3" ht="18.75" thickBot="1" x14ac:dyDescent="0.3">
      <c r="A26" s="67" t="s">
        <v>1265</v>
      </c>
      <c r="B26" s="68">
        <v>423</v>
      </c>
      <c r="C26" s="69" t="str">
        <f t="shared" si="0"/>
        <v>Baumgartner Nicole</v>
      </c>
    </row>
    <row r="27" spans="1:3" ht="18.75" thickBot="1" x14ac:dyDescent="0.3">
      <c r="A27" s="64" t="s">
        <v>1268</v>
      </c>
      <c r="B27" s="65">
        <v>424</v>
      </c>
      <c r="C27" s="66" t="str">
        <f t="shared" si="0"/>
        <v>Baumgartner Sabrina</v>
      </c>
    </row>
    <row r="28" spans="1:3" ht="18.75" thickBot="1" x14ac:dyDescent="0.3">
      <c r="A28" s="67" t="s">
        <v>340</v>
      </c>
      <c r="B28" s="68">
        <v>40</v>
      </c>
      <c r="C28" s="69" t="str">
        <f t="shared" si="0"/>
        <v>Beilschmied Michael</v>
      </c>
    </row>
    <row r="29" spans="1:3" ht="18.75" thickBot="1" x14ac:dyDescent="0.3">
      <c r="A29" s="64" t="s">
        <v>235</v>
      </c>
      <c r="B29" s="65">
        <v>1</v>
      </c>
      <c r="C29" s="66" t="str">
        <f t="shared" si="0"/>
        <v>Bekric Arnel</v>
      </c>
    </row>
    <row r="30" spans="1:3" ht="18.75" thickBot="1" x14ac:dyDescent="0.3">
      <c r="A30" s="67" t="s">
        <v>438</v>
      </c>
      <c r="B30" s="68">
        <v>81</v>
      </c>
      <c r="C30" s="69" t="str">
        <f t="shared" si="0"/>
        <v>Berger Roman</v>
      </c>
    </row>
    <row r="31" spans="1:3" ht="18.75" thickBot="1" x14ac:dyDescent="0.3">
      <c r="A31" s="67" t="s">
        <v>1421</v>
      </c>
      <c r="B31" s="68">
        <v>475</v>
      </c>
      <c r="C31" s="69" t="str">
        <f t="shared" si="0"/>
        <v>Berghammer Daniela</v>
      </c>
    </row>
    <row r="32" spans="1:3" ht="18.75" thickBot="1" x14ac:dyDescent="0.3">
      <c r="A32" s="64" t="s">
        <v>2390</v>
      </c>
      <c r="B32" s="65">
        <v>722</v>
      </c>
      <c r="C32" s="66" t="str">
        <f t="shared" si="0"/>
        <v>Berthold David</v>
      </c>
    </row>
    <row r="33" spans="1:3" ht="18.75" thickBot="1" x14ac:dyDescent="0.3">
      <c r="A33" s="67" t="s">
        <v>996</v>
      </c>
      <c r="B33" s="68">
        <v>314</v>
      </c>
      <c r="C33" s="69" t="str">
        <f t="shared" si="0"/>
        <v>Bettazza Manfred</v>
      </c>
    </row>
    <row r="34" spans="1:3" ht="18.75" thickBot="1" x14ac:dyDescent="0.3">
      <c r="A34" s="67" t="s">
        <v>1014</v>
      </c>
      <c r="B34" s="68">
        <v>322</v>
      </c>
      <c r="C34" s="69" t="str">
        <f t="shared" si="0"/>
        <v>Bichler David</v>
      </c>
    </row>
    <row r="35" spans="1:3" ht="18.75" thickBot="1" x14ac:dyDescent="0.3">
      <c r="A35" s="67" t="s">
        <v>2356</v>
      </c>
      <c r="B35" s="68">
        <v>707</v>
      </c>
      <c r="C35" s="69" t="str">
        <f t="shared" si="0"/>
        <v>Bilalic Alisa</v>
      </c>
    </row>
    <row r="36" spans="1:3" ht="18.75" thickBot="1" x14ac:dyDescent="0.3">
      <c r="A36" s="64" t="s">
        <v>2326</v>
      </c>
      <c r="B36" s="65">
        <v>697</v>
      </c>
      <c r="C36" s="66" t="str">
        <f t="shared" si="0"/>
        <v>Bilalic Anes</v>
      </c>
    </row>
    <row r="37" spans="1:3" ht="18.75" thickBot="1" x14ac:dyDescent="0.3">
      <c r="A37" s="67" t="s">
        <v>2051</v>
      </c>
      <c r="B37" s="68">
        <v>586</v>
      </c>
      <c r="C37" s="69" t="str">
        <f t="shared" si="0"/>
        <v>Biringer David</v>
      </c>
    </row>
    <row r="38" spans="1:3" ht="18.75" thickBot="1" x14ac:dyDescent="0.3">
      <c r="A38" s="67" t="s">
        <v>1111</v>
      </c>
      <c r="B38" s="68">
        <v>364</v>
      </c>
      <c r="C38" s="69" t="str">
        <f t="shared" si="0"/>
        <v>Blatny Franz</v>
      </c>
    </row>
    <row r="39" spans="1:3" ht="18.75" thickBot="1" x14ac:dyDescent="0.3">
      <c r="A39" s="64" t="s">
        <v>1640</v>
      </c>
      <c r="B39" s="65">
        <v>553</v>
      </c>
      <c r="C39" s="66" t="str">
        <f t="shared" si="0"/>
        <v>Boda Tarik</v>
      </c>
    </row>
    <row r="40" spans="1:3" ht="18.75" thickBot="1" x14ac:dyDescent="0.3">
      <c r="A40" s="67" t="s">
        <v>2417</v>
      </c>
      <c r="B40" s="68">
        <v>731</v>
      </c>
      <c r="C40" s="69" t="str">
        <f t="shared" si="0"/>
        <v>Bogensberger Egmund</v>
      </c>
    </row>
    <row r="41" spans="1:3" ht="18.75" thickBot="1" x14ac:dyDescent="0.3">
      <c r="A41" s="64" t="s">
        <v>541</v>
      </c>
      <c r="B41" s="65">
        <v>127</v>
      </c>
      <c r="C41" s="66" t="str">
        <f t="shared" si="0"/>
        <v>Bognar Johann</v>
      </c>
    </row>
    <row r="42" spans="1:3" ht="18.75" thickBot="1" x14ac:dyDescent="0.3">
      <c r="A42" s="67" t="s">
        <v>285</v>
      </c>
      <c r="B42" s="68">
        <v>18</v>
      </c>
      <c r="C42" s="69" t="str">
        <f t="shared" si="0"/>
        <v>Bohatschek Kurt</v>
      </c>
    </row>
    <row r="43" spans="1:3" ht="18.75" thickBot="1" x14ac:dyDescent="0.3">
      <c r="A43" s="64" t="s">
        <v>289</v>
      </c>
      <c r="B43" s="65">
        <v>19</v>
      </c>
      <c r="C43" s="66" t="str">
        <f t="shared" si="0"/>
        <v>Bohatschek Michael</v>
      </c>
    </row>
    <row r="44" spans="1:3" ht="18.75" thickBot="1" x14ac:dyDescent="0.3">
      <c r="A44" s="67" t="s">
        <v>1606</v>
      </c>
      <c r="B44" s="68">
        <v>539</v>
      </c>
      <c r="C44" s="69" t="str">
        <f t="shared" si="0"/>
        <v>Bologa Fabian</v>
      </c>
    </row>
    <row r="45" spans="1:3" ht="18.75" thickBot="1" x14ac:dyDescent="0.3">
      <c r="A45" s="64" t="s">
        <v>879</v>
      </c>
      <c r="B45" s="65">
        <v>270</v>
      </c>
      <c r="C45" s="66" t="str">
        <f t="shared" si="0"/>
        <v>Bologa Robert</v>
      </c>
    </row>
    <row r="46" spans="1:3" ht="18.75" thickBot="1" x14ac:dyDescent="0.3">
      <c r="A46" s="67" t="s">
        <v>1139</v>
      </c>
      <c r="B46" s="68">
        <v>375</v>
      </c>
      <c r="C46" s="69" t="str">
        <f t="shared" si="0"/>
        <v>Bosch Andreas</v>
      </c>
    </row>
    <row r="47" spans="1:3" ht="18.75" thickBot="1" x14ac:dyDescent="0.3">
      <c r="A47" s="64" t="s">
        <v>2025</v>
      </c>
      <c r="B47" s="65">
        <v>564</v>
      </c>
      <c r="C47" s="66" t="str">
        <f t="shared" si="0"/>
        <v>Boshidar Boshilov</v>
      </c>
    </row>
    <row r="48" spans="1:3" ht="18.75" thickBot="1" x14ac:dyDescent="0.3">
      <c r="A48" s="67" t="s">
        <v>514</v>
      </c>
      <c r="B48" s="68">
        <v>114</v>
      </c>
      <c r="C48" s="69" t="str">
        <f t="shared" si="0"/>
        <v>Böswarth Thomas</v>
      </c>
    </row>
    <row r="49" spans="1:3" ht="18.75" thickBot="1" x14ac:dyDescent="0.3">
      <c r="A49" s="67" t="s">
        <v>1424</v>
      </c>
      <c r="B49" s="68">
        <v>476</v>
      </c>
      <c r="C49" s="69" t="str">
        <f t="shared" si="0"/>
        <v>Brader Roman</v>
      </c>
    </row>
    <row r="50" spans="1:3" ht="18.75" thickBot="1" x14ac:dyDescent="0.3">
      <c r="A50" s="64" t="s">
        <v>2344</v>
      </c>
      <c r="B50" s="65">
        <v>703</v>
      </c>
      <c r="C50" s="66" t="str">
        <f t="shared" si="0"/>
        <v>Bramberger Lukas</v>
      </c>
    </row>
    <row r="51" spans="1:3" ht="18.75" thickBot="1" x14ac:dyDescent="0.3">
      <c r="A51" s="67" t="s">
        <v>2338</v>
      </c>
      <c r="B51" s="68">
        <v>701</v>
      </c>
      <c r="C51" s="69" t="str">
        <f t="shared" si="0"/>
        <v>Bramberger Sebastian</v>
      </c>
    </row>
    <row r="52" spans="1:3" ht="18.75" thickBot="1" x14ac:dyDescent="0.3">
      <c r="A52" s="64" t="s">
        <v>785</v>
      </c>
      <c r="B52" s="65">
        <v>229</v>
      </c>
      <c r="C52" s="66" t="str">
        <f t="shared" si="0"/>
        <v>Brandl Christian Ing.</v>
      </c>
    </row>
    <row r="53" spans="1:3" ht="18.75" thickBot="1" x14ac:dyDescent="0.3">
      <c r="A53" s="67" t="s">
        <v>999</v>
      </c>
      <c r="B53" s="68">
        <v>315</v>
      </c>
      <c r="C53" s="69" t="str">
        <f t="shared" si="0"/>
        <v>Brandauer Manfred</v>
      </c>
    </row>
    <row r="54" spans="1:3" ht="18.75" thickBot="1" x14ac:dyDescent="0.3">
      <c r="A54" s="64" t="s">
        <v>692</v>
      </c>
      <c r="B54" s="65">
        <v>192</v>
      </c>
      <c r="C54" s="66" t="str">
        <f t="shared" si="0"/>
        <v>Brany Philip</v>
      </c>
    </row>
    <row r="55" spans="1:3" ht="18.75" thickBot="1" x14ac:dyDescent="0.3">
      <c r="A55" s="64" t="s">
        <v>1144</v>
      </c>
      <c r="B55" s="65">
        <v>376</v>
      </c>
      <c r="C55" s="66" t="str">
        <f t="shared" si="0"/>
        <v>Breiner Kurt</v>
      </c>
    </row>
    <row r="56" spans="1:3" ht="18.75" thickBot="1" x14ac:dyDescent="0.3">
      <c r="A56" s="67" t="s">
        <v>2255</v>
      </c>
      <c r="B56" s="65">
        <v>669</v>
      </c>
      <c r="C56" s="66" t="str">
        <f t="shared" si="0"/>
        <v>Bröckl Benjamin</v>
      </c>
    </row>
    <row r="57" spans="1:3" ht="18.75" thickBot="1" x14ac:dyDescent="0.3">
      <c r="A57" s="67" t="s">
        <v>1427</v>
      </c>
      <c r="B57" s="68">
        <v>477</v>
      </c>
      <c r="C57" s="69" t="str">
        <f t="shared" si="0"/>
        <v>Brunner Christopher</v>
      </c>
    </row>
    <row r="58" spans="1:3" ht="18.75" thickBot="1" x14ac:dyDescent="0.3">
      <c r="A58" s="67" t="s">
        <v>2</v>
      </c>
      <c r="B58" s="68">
        <v>599</v>
      </c>
      <c r="C58" s="69" t="str">
        <f t="shared" si="0"/>
        <v>Brunner Isabel</v>
      </c>
    </row>
    <row r="59" spans="1:3" ht="18.75" thickBot="1" x14ac:dyDescent="0.3">
      <c r="A59" s="64" t="s">
        <v>1609</v>
      </c>
      <c r="B59" s="65">
        <v>540</v>
      </c>
      <c r="C59" s="66" t="str">
        <f t="shared" si="0"/>
        <v>Brunner Mariella</v>
      </c>
    </row>
    <row r="60" spans="1:3" ht="18.75" thickBot="1" x14ac:dyDescent="0.3">
      <c r="A60" s="67" t="s">
        <v>2281</v>
      </c>
      <c r="B60" s="68">
        <v>679</v>
      </c>
      <c r="C60" s="69" t="str">
        <f t="shared" si="0"/>
        <v>Buchalla Andreas</v>
      </c>
    </row>
    <row r="61" spans="1:3" ht="18.75" thickBot="1" x14ac:dyDescent="0.3">
      <c r="A61" s="64" t="s">
        <v>919</v>
      </c>
      <c r="B61" s="65">
        <v>285</v>
      </c>
      <c r="C61" s="66" t="str">
        <f t="shared" si="0"/>
        <v>Bucher Reinhard</v>
      </c>
    </row>
    <row r="62" spans="1:3" ht="18.75" thickBot="1" x14ac:dyDescent="0.3">
      <c r="A62" s="67" t="s">
        <v>459</v>
      </c>
      <c r="B62" s="68">
        <v>90</v>
      </c>
      <c r="C62" s="69" t="str">
        <f t="shared" si="0"/>
        <v>Buchinger Rudolf</v>
      </c>
    </row>
    <row r="63" spans="1:3" ht="18.75" thickBot="1" x14ac:dyDescent="0.3">
      <c r="A63" s="64" t="s">
        <v>462</v>
      </c>
      <c r="B63" s="65">
        <v>91</v>
      </c>
      <c r="C63" s="66" t="str">
        <f t="shared" si="0"/>
        <v>Buchmayer Siegfried, Mag.</v>
      </c>
    </row>
    <row r="64" spans="1:3" ht="18.75" thickBot="1" x14ac:dyDescent="0.3">
      <c r="A64" s="67" t="s">
        <v>1146</v>
      </c>
      <c r="B64" s="68">
        <v>377</v>
      </c>
      <c r="C64" s="69" t="str">
        <f t="shared" si="0"/>
        <v>Buranich Christoph</v>
      </c>
    </row>
    <row r="65" spans="1:3" ht="18.75" thickBot="1" x14ac:dyDescent="0.3">
      <c r="A65" s="64" t="s">
        <v>241</v>
      </c>
      <c r="B65" s="65">
        <v>2</v>
      </c>
      <c r="C65" s="66" t="str">
        <f t="shared" si="0"/>
        <v>Burger Anton</v>
      </c>
    </row>
    <row r="66" spans="1:3" ht="18.75" thickBot="1" x14ac:dyDescent="0.3">
      <c r="A66" s="67" t="s">
        <v>1963</v>
      </c>
      <c r="B66" s="68">
        <v>570</v>
      </c>
      <c r="C66" s="69" t="str">
        <f t="shared" ref="C66:C129" si="1">VLOOKUP(B66,Athl01,2)</f>
        <v>Buschenreiter Raoul</v>
      </c>
    </row>
    <row r="67" spans="1:3" ht="18.75" thickBot="1" x14ac:dyDescent="0.3">
      <c r="A67" s="67" t="s">
        <v>244</v>
      </c>
      <c r="B67" s="68">
        <v>3</v>
      </c>
      <c r="C67" s="69" t="str">
        <f t="shared" si="1"/>
        <v>Ceidl Martin</v>
      </c>
    </row>
    <row r="68" spans="1:3" ht="18.75" thickBot="1" x14ac:dyDescent="0.3">
      <c r="A68" s="64" t="s">
        <v>625</v>
      </c>
      <c r="B68" s="65">
        <v>165</v>
      </c>
      <c r="C68" s="66" t="str">
        <f t="shared" si="1"/>
        <v>Chromik Martin</v>
      </c>
    </row>
    <row r="69" spans="1:3" ht="18.75" thickBot="1" x14ac:dyDescent="0.3">
      <c r="A69" s="67" t="s">
        <v>2557</v>
      </c>
      <c r="B69" s="68">
        <v>740</v>
      </c>
      <c r="C69" s="69" t="str">
        <f t="shared" si="1"/>
        <v>Chromy Oliver</v>
      </c>
    </row>
    <row r="70" spans="1:3" ht="18.75" thickBot="1" x14ac:dyDescent="0.3">
      <c r="A70" s="64" t="s">
        <v>107</v>
      </c>
      <c r="B70" s="65">
        <v>629</v>
      </c>
      <c r="C70" s="66" t="str">
        <f t="shared" si="1"/>
        <v>Ciotoi Andrei</v>
      </c>
    </row>
    <row r="71" spans="1:3" ht="18.75" thickBot="1" x14ac:dyDescent="0.3">
      <c r="A71" s="67" t="s">
        <v>1197</v>
      </c>
      <c r="B71" s="68">
        <v>398</v>
      </c>
      <c r="C71" s="69" t="str">
        <f t="shared" si="1"/>
        <v>Dadour Georges Nöel</v>
      </c>
    </row>
    <row r="72" spans="1:3" ht="18.75" thickBot="1" x14ac:dyDescent="0.3">
      <c r="A72" s="64" t="s">
        <v>1148</v>
      </c>
      <c r="B72" s="65">
        <v>378</v>
      </c>
      <c r="C72" s="66" t="str">
        <f t="shared" si="1"/>
        <v>De Buigne Daniel</v>
      </c>
    </row>
    <row r="73" spans="1:3" ht="18.75" thickBot="1" x14ac:dyDescent="0.3">
      <c r="A73" s="67" t="s">
        <v>2037</v>
      </c>
      <c r="B73" s="68">
        <v>576</v>
      </c>
      <c r="C73" s="69" t="str">
        <f t="shared" si="1"/>
        <v>Degwerth Andreas</v>
      </c>
    </row>
    <row r="74" spans="1:3" ht="18.75" thickBot="1" x14ac:dyDescent="0.3">
      <c r="A74" s="64" t="s">
        <v>1272</v>
      </c>
      <c r="B74" s="65">
        <v>425</v>
      </c>
      <c r="C74" s="66" t="str">
        <f t="shared" si="1"/>
        <v>Demeter Norbert</v>
      </c>
    </row>
    <row r="75" spans="1:3" ht="18.75" thickBot="1" x14ac:dyDescent="0.3">
      <c r="A75" s="67" t="s">
        <v>2061</v>
      </c>
      <c r="B75" s="68">
        <v>591</v>
      </c>
      <c r="C75" s="69" t="str">
        <f t="shared" si="1"/>
        <v>Demir Hasan</v>
      </c>
    </row>
    <row r="76" spans="1:3" ht="18.75" thickBot="1" x14ac:dyDescent="0.3">
      <c r="A76" s="64" t="s">
        <v>748</v>
      </c>
      <c r="B76" s="65">
        <v>214</v>
      </c>
      <c r="C76" s="66" t="str">
        <f t="shared" si="1"/>
        <v>Diana Ciprian</v>
      </c>
    </row>
    <row r="77" spans="1:3" ht="18.75" thickBot="1" x14ac:dyDescent="0.3">
      <c r="A77" s="67" t="s">
        <v>1048</v>
      </c>
      <c r="B77" s="68">
        <v>337</v>
      </c>
      <c r="C77" s="69" t="str">
        <f t="shared" si="1"/>
        <v>Diem Rudolf</v>
      </c>
    </row>
    <row r="78" spans="1:3" ht="18.75" thickBot="1" x14ac:dyDescent="0.3">
      <c r="A78" s="67" t="s">
        <v>291</v>
      </c>
      <c r="B78" s="68">
        <v>20</v>
      </c>
      <c r="C78" s="69" t="str">
        <f t="shared" si="1"/>
        <v>Diglas Ernst</v>
      </c>
    </row>
    <row r="79" spans="1:3" ht="18.75" thickBot="1" x14ac:dyDescent="0.3">
      <c r="A79" s="64" t="s">
        <v>883</v>
      </c>
      <c r="B79" s="65">
        <v>271</v>
      </c>
      <c r="C79" s="66" t="str">
        <f t="shared" si="1"/>
        <v>Dogan Muhammet</v>
      </c>
    </row>
    <row r="80" spans="1:3" ht="18.75" thickBot="1" x14ac:dyDescent="0.3">
      <c r="A80" s="67" t="s">
        <v>2305</v>
      </c>
      <c r="B80" s="68">
        <v>690</v>
      </c>
      <c r="C80" s="69" t="str">
        <f t="shared" si="1"/>
        <v>Dollinger Stefan</v>
      </c>
    </row>
    <row r="81" spans="1:3" ht="18.75" thickBot="1" x14ac:dyDescent="0.3">
      <c r="A81" s="64" t="s">
        <v>416</v>
      </c>
      <c r="B81" s="65">
        <v>71</v>
      </c>
      <c r="C81" s="66" t="str">
        <f t="shared" si="1"/>
        <v>Doppler Florian</v>
      </c>
    </row>
    <row r="82" spans="1:3" ht="18.75" thickBot="1" x14ac:dyDescent="0.3">
      <c r="A82" s="67" t="s">
        <v>2587</v>
      </c>
      <c r="B82" s="68">
        <v>762</v>
      </c>
      <c r="C82" s="69" t="str">
        <f t="shared" si="1"/>
        <v>Dremel-Urbas Christian</v>
      </c>
    </row>
    <row r="83" spans="1:3" ht="18.75" thickBot="1" x14ac:dyDescent="0.3">
      <c r="A83" s="64" t="s">
        <v>628</v>
      </c>
      <c r="B83" s="65">
        <v>166</v>
      </c>
      <c r="C83" s="66" t="str">
        <f t="shared" si="1"/>
        <v>Dunay Anton</v>
      </c>
    </row>
    <row r="84" spans="1:3" ht="18.75" thickBot="1" x14ac:dyDescent="0.3">
      <c r="A84" s="67" t="s">
        <v>1275</v>
      </c>
      <c r="B84" s="68">
        <v>426</v>
      </c>
      <c r="C84" s="69" t="str">
        <f t="shared" si="1"/>
        <v>Dunay Dominik</v>
      </c>
    </row>
    <row r="85" spans="1:3" ht="18.75" thickBot="1" x14ac:dyDescent="0.3">
      <c r="A85" s="64" t="s">
        <v>630</v>
      </c>
      <c r="B85" s="65">
        <v>167</v>
      </c>
      <c r="C85" s="66" t="str">
        <f t="shared" si="1"/>
        <v>Dunay Wolfgang</v>
      </c>
    </row>
    <row r="86" spans="1:3" ht="18.75" thickBot="1" x14ac:dyDescent="0.3">
      <c r="A86" s="64" t="s">
        <v>751</v>
      </c>
      <c r="B86" s="65">
        <v>215</v>
      </c>
      <c r="C86" s="66" t="str">
        <f t="shared" si="1"/>
        <v>Dürnberger Patrick</v>
      </c>
    </row>
    <row r="87" spans="1:3" ht="18.75" thickBot="1" x14ac:dyDescent="0.3">
      <c r="A87" s="64" t="s">
        <v>584</v>
      </c>
      <c r="B87" s="65">
        <v>146</v>
      </c>
      <c r="C87" s="66" t="str">
        <f t="shared" si="1"/>
        <v>Dusch Melanie</v>
      </c>
    </row>
    <row r="88" spans="1:3" ht="18.75" thickBot="1" x14ac:dyDescent="0.3">
      <c r="A88" s="67" t="s">
        <v>247</v>
      </c>
      <c r="B88" s="68">
        <v>4</v>
      </c>
      <c r="C88" s="69" t="str">
        <f t="shared" si="1"/>
        <v>Dvorak Richard</v>
      </c>
    </row>
    <row r="89" spans="1:3" ht="18.75" thickBot="1" x14ac:dyDescent="0.3">
      <c r="A89" s="64" t="s">
        <v>249</v>
      </c>
      <c r="B89" s="65">
        <v>5</v>
      </c>
      <c r="C89" s="66" t="str">
        <f t="shared" si="1"/>
        <v>Dvorak Rudolf</v>
      </c>
    </row>
    <row r="90" spans="1:3" ht="18.75" thickBot="1" x14ac:dyDescent="0.3">
      <c r="A90" s="67" t="s">
        <v>2502</v>
      </c>
      <c r="B90" s="68">
        <v>735</v>
      </c>
      <c r="C90" s="69" t="str">
        <f t="shared" si="1"/>
        <v>Dykovets Daniel</v>
      </c>
    </row>
    <row r="91" spans="1:3" ht="18.75" thickBot="1" x14ac:dyDescent="0.3">
      <c r="A91" s="64" t="s">
        <v>2415</v>
      </c>
      <c r="B91" s="65">
        <v>730</v>
      </c>
      <c r="C91" s="66" t="str">
        <f t="shared" si="1"/>
        <v>Dykovets Eugen</v>
      </c>
    </row>
    <row r="92" spans="1:3" ht="18.75" thickBot="1" x14ac:dyDescent="0.3">
      <c r="A92" s="67" t="s">
        <v>1279</v>
      </c>
      <c r="B92" s="68">
        <v>427</v>
      </c>
      <c r="C92" s="69" t="str">
        <f t="shared" si="1"/>
        <v>Dzambekov Umar</v>
      </c>
    </row>
    <row r="93" spans="1:3" ht="18.75" thickBot="1" x14ac:dyDescent="0.3">
      <c r="A93" s="64" t="s">
        <v>833</v>
      </c>
      <c r="B93" s="65">
        <v>251</v>
      </c>
      <c r="C93" s="66" t="str">
        <f t="shared" si="1"/>
        <v>Ebner Christian</v>
      </c>
    </row>
    <row r="94" spans="1:3" ht="18.75" thickBot="1" x14ac:dyDescent="0.3">
      <c r="A94" s="67" t="s">
        <v>836</v>
      </c>
      <c r="B94" s="68">
        <v>252</v>
      </c>
      <c r="C94" s="69" t="str">
        <f t="shared" si="1"/>
        <v>Ebner Daniel</v>
      </c>
    </row>
    <row r="95" spans="1:3" ht="18.75" thickBot="1" x14ac:dyDescent="0.3">
      <c r="A95" s="64" t="s">
        <v>838</v>
      </c>
      <c r="B95" s="65">
        <v>253</v>
      </c>
      <c r="C95" s="66" t="str">
        <f t="shared" si="1"/>
        <v>Ebner Helmut</v>
      </c>
    </row>
    <row r="96" spans="1:3" ht="18.75" thickBot="1" x14ac:dyDescent="0.3">
      <c r="A96" s="67" t="s">
        <v>2403</v>
      </c>
      <c r="B96" s="68">
        <v>726</v>
      </c>
      <c r="C96" s="69" t="str">
        <f t="shared" si="1"/>
        <v>Ebner Maximilian</v>
      </c>
    </row>
    <row r="97" spans="1:3" ht="18.75" thickBot="1" x14ac:dyDescent="0.3">
      <c r="A97" s="64" t="s">
        <v>2258</v>
      </c>
      <c r="B97" s="65">
        <v>670</v>
      </c>
      <c r="C97" s="66" t="str">
        <f t="shared" si="1"/>
        <v>Ebner Michaela</v>
      </c>
    </row>
    <row r="98" spans="1:3" ht="18.75" thickBot="1" x14ac:dyDescent="0.3">
      <c r="A98" s="67" t="s">
        <v>753</v>
      </c>
      <c r="B98" s="68">
        <v>216</v>
      </c>
      <c r="C98" s="69" t="str">
        <f t="shared" si="1"/>
        <v>Ecker Gottfried</v>
      </c>
    </row>
    <row r="99" spans="1:3" ht="18.75" thickBot="1" x14ac:dyDescent="0.3">
      <c r="A99" s="64" t="s">
        <v>1282</v>
      </c>
      <c r="B99" s="65">
        <v>428</v>
      </c>
      <c r="C99" s="66" t="str">
        <f t="shared" si="1"/>
        <v>Edelbauer Sara</v>
      </c>
    </row>
    <row r="100" spans="1:3" ht="18.75" thickBot="1" x14ac:dyDescent="0.3">
      <c r="A100" s="67" t="s">
        <v>1285</v>
      </c>
      <c r="B100" s="68">
        <v>429</v>
      </c>
      <c r="C100" s="69" t="str">
        <f t="shared" si="1"/>
        <v>Edelbauer Tobias</v>
      </c>
    </row>
    <row r="101" spans="1:3" ht="18.75" thickBot="1" x14ac:dyDescent="0.3">
      <c r="A101" s="64" t="s">
        <v>2053</v>
      </c>
      <c r="B101" s="65">
        <v>587</v>
      </c>
      <c r="C101" s="66" t="str">
        <f t="shared" si="1"/>
        <v>Eder Marco</v>
      </c>
    </row>
    <row r="102" spans="1:3" ht="18.75" thickBot="1" x14ac:dyDescent="0.3">
      <c r="A102" s="67" t="s">
        <v>1288</v>
      </c>
      <c r="B102" s="68">
        <v>430</v>
      </c>
      <c r="C102" s="69" t="str">
        <f t="shared" si="1"/>
        <v>Eder Michael</v>
      </c>
    </row>
    <row r="103" spans="1:3" ht="18.75" thickBot="1" x14ac:dyDescent="0.3">
      <c r="A103" s="64" t="s">
        <v>970</v>
      </c>
      <c r="B103" s="65">
        <v>304</v>
      </c>
      <c r="C103" s="66" t="str">
        <f t="shared" si="1"/>
        <v>Egger Andreas</v>
      </c>
    </row>
    <row r="104" spans="1:3" ht="18.75" thickBot="1" x14ac:dyDescent="0.3">
      <c r="A104" s="67" t="s">
        <v>1484</v>
      </c>
      <c r="B104" s="68">
        <v>495</v>
      </c>
      <c r="C104" s="69" t="str">
        <f t="shared" si="1"/>
        <v>Egger Michael</v>
      </c>
    </row>
    <row r="105" spans="1:3" ht="18.75" thickBot="1" x14ac:dyDescent="0.3">
      <c r="A105" s="64" t="s">
        <v>1487</v>
      </c>
      <c r="B105" s="65">
        <v>496</v>
      </c>
      <c r="C105" s="66" t="str">
        <f t="shared" si="1"/>
        <v>Egger Peter</v>
      </c>
    </row>
    <row r="106" spans="1:3" ht="18.75" thickBot="1" x14ac:dyDescent="0.3">
      <c r="A106" s="67" t="s">
        <v>1481</v>
      </c>
      <c r="B106" s="68">
        <v>494</v>
      </c>
      <c r="C106" s="69" t="str">
        <f t="shared" si="1"/>
        <v>Egg Lukas</v>
      </c>
    </row>
    <row r="107" spans="1:3" ht="18.75" thickBot="1" x14ac:dyDescent="0.3">
      <c r="A107" s="64" t="s">
        <v>632</v>
      </c>
      <c r="B107" s="65">
        <v>168</v>
      </c>
      <c r="C107" s="66" t="str">
        <f t="shared" si="1"/>
        <v>Ehrengruber Florian</v>
      </c>
    </row>
    <row r="108" spans="1:3" ht="18.75" thickBot="1" x14ac:dyDescent="0.3">
      <c r="A108" s="67" t="s">
        <v>634</v>
      </c>
      <c r="B108" s="68">
        <v>169</v>
      </c>
      <c r="C108" s="69" t="str">
        <f t="shared" si="1"/>
        <v>Ehrengruber Stefan</v>
      </c>
    </row>
    <row r="109" spans="1:3" ht="18.75" thickBot="1" x14ac:dyDescent="0.3">
      <c r="A109" s="64" t="s">
        <v>840</v>
      </c>
      <c r="B109" s="65">
        <v>254</v>
      </c>
      <c r="C109" s="66" t="str">
        <f t="shared" si="1"/>
        <v>Eichhorn Jürgen</v>
      </c>
    </row>
    <row r="110" spans="1:3" ht="18.75" thickBot="1" x14ac:dyDescent="0.3">
      <c r="A110" s="67" t="s">
        <v>703</v>
      </c>
      <c r="B110" s="68">
        <v>196</v>
      </c>
      <c r="C110" s="69" t="str">
        <f t="shared" si="1"/>
        <v>Eichhorn Nina</v>
      </c>
    </row>
    <row r="111" spans="1:3" ht="18.75" thickBot="1" x14ac:dyDescent="0.3">
      <c r="A111" s="67" t="s">
        <v>1291</v>
      </c>
      <c r="B111" s="68">
        <v>431</v>
      </c>
      <c r="C111" s="69" t="str">
        <f t="shared" si="1"/>
        <v>Eichinger Celine</v>
      </c>
    </row>
    <row r="112" spans="1:3" ht="18.75" thickBot="1" x14ac:dyDescent="0.3">
      <c r="A112" s="64" t="s">
        <v>1294</v>
      </c>
      <c r="B112" s="65">
        <v>432</v>
      </c>
      <c r="C112" s="66" t="str">
        <f t="shared" si="1"/>
        <v>Eigl Corinna</v>
      </c>
    </row>
    <row r="113" spans="1:3" ht="18.75" thickBot="1" x14ac:dyDescent="0.3">
      <c r="A113" s="67" t="s">
        <v>974</v>
      </c>
      <c r="B113" s="68">
        <v>305</v>
      </c>
      <c r="C113" s="69" t="str">
        <f t="shared" si="1"/>
        <v>Einberger Kurt</v>
      </c>
    </row>
    <row r="114" spans="1:3" ht="18.75" thickBot="1" x14ac:dyDescent="0.3">
      <c r="A114" s="67" t="s">
        <v>1490</v>
      </c>
      <c r="B114" s="68">
        <v>497</v>
      </c>
      <c r="C114" s="69" t="str">
        <f t="shared" si="1"/>
        <v>Eisen David</v>
      </c>
    </row>
    <row r="115" spans="1:3" ht="18.75" thickBot="1" x14ac:dyDescent="0.3">
      <c r="A115" s="64" t="s">
        <v>2591</v>
      </c>
      <c r="B115" s="65">
        <v>765</v>
      </c>
      <c r="C115" s="66" t="str">
        <f t="shared" si="1"/>
        <v>Eisen Patrick</v>
      </c>
    </row>
    <row r="116" spans="1:3" ht="18.75" thickBot="1" x14ac:dyDescent="0.3">
      <c r="A116" s="67" t="s">
        <v>2332</v>
      </c>
      <c r="B116" s="68">
        <v>699</v>
      </c>
      <c r="C116" s="69" t="str">
        <f t="shared" si="1"/>
        <v>Eißert Alexander</v>
      </c>
    </row>
    <row r="117" spans="1:3" ht="18.75" thickBot="1" x14ac:dyDescent="0.3">
      <c r="A117" s="64" t="s">
        <v>1547</v>
      </c>
      <c r="B117" s="65">
        <v>515</v>
      </c>
      <c r="C117" s="66" t="str">
        <f t="shared" si="1"/>
        <v>Eitler Günther</v>
      </c>
    </row>
    <row r="118" spans="1:3" ht="18.75" thickBot="1" x14ac:dyDescent="0.3">
      <c r="A118" s="67" t="s">
        <v>1493</v>
      </c>
      <c r="B118" s="68">
        <v>498</v>
      </c>
      <c r="C118" s="69" t="str">
        <f t="shared" si="1"/>
        <v>Eitzenberger Dominik</v>
      </c>
    </row>
    <row r="119" spans="1:3" ht="18.75" thickBot="1" x14ac:dyDescent="0.3">
      <c r="A119" s="64" t="s">
        <v>134</v>
      </c>
      <c r="B119" s="65">
        <v>643</v>
      </c>
      <c r="C119" s="66" t="str">
        <f t="shared" si="1"/>
        <v>El Rashidy Mohamed</v>
      </c>
    </row>
    <row r="120" spans="1:3" ht="18.75" thickBot="1" x14ac:dyDescent="0.3">
      <c r="A120" s="64" t="s">
        <v>721</v>
      </c>
      <c r="B120" s="65">
        <v>202</v>
      </c>
      <c r="C120" s="66" t="str">
        <f t="shared" si="1"/>
        <v>Embacher Anton</v>
      </c>
    </row>
    <row r="121" spans="1:3" ht="18.75" thickBot="1" x14ac:dyDescent="0.3">
      <c r="A121" s="64" t="s">
        <v>724</v>
      </c>
      <c r="B121" s="65">
        <v>203</v>
      </c>
      <c r="C121" s="66" t="str">
        <f t="shared" si="1"/>
        <v>Embacher Jessica</v>
      </c>
    </row>
    <row r="122" spans="1:3" ht="18.75" thickBot="1" x14ac:dyDescent="0.3">
      <c r="A122" s="67" t="s">
        <v>1001</v>
      </c>
      <c r="B122" s="68">
        <v>316</v>
      </c>
      <c r="C122" s="69" t="str">
        <f t="shared" si="1"/>
        <v>Endörfer Manuel</v>
      </c>
    </row>
    <row r="123" spans="1:3" ht="18.75" thickBot="1" x14ac:dyDescent="0.3">
      <c r="A123" s="64" t="s">
        <v>1540</v>
      </c>
      <c r="B123" s="65">
        <v>513</v>
      </c>
      <c r="C123" s="66" t="str">
        <f t="shared" si="1"/>
        <v>Enke Christoph</v>
      </c>
    </row>
    <row r="124" spans="1:3" ht="18.75" thickBot="1" x14ac:dyDescent="0.3">
      <c r="A124" s="64" t="s">
        <v>756</v>
      </c>
      <c r="B124" s="65">
        <v>217</v>
      </c>
      <c r="C124" s="66" t="str">
        <f t="shared" si="1"/>
        <v>Esterbauer Franz</v>
      </c>
    </row>
    <row r="125" spans="1:3" ht="18.75" thickBot="1" x14ac:dyDescent="0.3">
      <c r="A125" s="64" t="s">
        <v>2359</v>
      </c>
      <c r="B125" s="65">
        <v>708</v>
      </c>
      <c r="C125" s="66" t="str">
        <f t="shared" si="1"/>
        <v>Falb Nikolaus</v>
      </c>
    </row>
    <row r="126" spans="1:3" ht="18.75" thickBot="1" x14ac:dyDescent="0.3">
      <c r="A126" s="67" t="s">
        <v>118</v>
      </c>
      <c r="B126" s="68">
        <v>637</v>
      </c>
      <c r="C126" s="69" t="str">
        <f t="shared" si="1"/>
        <v>Falb Pia</v>
      </c>
    </row>
    <row r="127" spans="1:3" ht="18.75" thickBot="1" x14ac:dyDescent="0.3">
      <c r="A127" s="64" t="s">
        <v>1297</v>
      </c>
      <c r="B127" s="65">
        <v>433</v>
      </c>
      <c r="C127" s="66" t="str">
        <f t="shared" si="1"/>
        <v>Fallnbügl Kerstin</v>
      </c>
    </row>
    <row r="128" spans="1:3" ht="18.75" thickBot="1" x14ac:dyDescent="0.3">
      <c r="A128" s="67" t="s">
        <v>587</v>
      </c>
      <c r="B128" s="68">
        <v>147</v>
      </c>
      <c r="C128" s="69" t="str">
        <f t="shared" si="1"/>
        <v>Faltin Cäcilia</v>
      </c>
    </row>
    <row r="129" spans="1:3" ht="18.75" thickBot="1" x14ac:dyDescent="0.3">
      <c r="A129" s="64" t="s">
        <v>122</v>
      </c>
      <c r="B129" s="65">
        <v>639</v>
      </c>
      <c r="C129" s="66" t="str">
        <f t="shared" si="1"/>
        <v>Fantner Markus</v>
      </c>
    </row>
    <row r="130" spans="1:3" ht="18.75" thickBot="1" x14ac:dyDescent="0.3">
      <c r="A130" s="67" t="s">
        <v>120</v>
      </c>
      <c r="B130" s="68">
        <v>638</v>
      </c>
      <c r="C130" s="69" t="str">
        <f t="shared" ref="C130:C193" si="2">VLOOKUP(B130,Athl01,2)</f>
        <v>Fantner Robert</v>
      </c>
    </row>
    <row r="131" spans="1:3" ht="18.75" thickBot="1" x14ac:dyDescent="0.3">
      <c r="A131" s="64" t="s">
        <v>1627</v>
      </c>
      <c r="B131" s="65">
        <v>547</v>
      </c>
      <c r="C131" s="66" t="str">
        <f t="shared" si="2"/>
        <v>Fassl Michael</v>
      </c>
    </row>
    <row r="132" spans="1:3" ht="18.75" thickBot="1" x14ac:dyDescent="0.3">
      <c r="A132" s="67" t="s">
        <v>1634</v>
      </c>
      <c r="B132" s="68">
        <v>550</v>
      </c>
      <c r="C132" s="69" t="str">
        <f t="shared" si="2"/>
        <v>Feichtinger Lukas</v>
      </c>
    </row>
    <row r="133" spans="1:3" ht="18.75" thickBot="1" x14ac:dyDescent="0.3">
      <c r="A133" s="64" t="s">
        <v>1612</v>
      </c>
      <c r="B133" s="65">
        <v>541</v>
      </c>
      <c r="C133" s="66" t="str">
        <f t="shared" si="2"/>
        <v>Feiler Thomas</v>
      </c>
    </row>
    <row r="134" spans="1:3" ht="18.75" thickBot="1" x14ac:dyDescent="0.3">
      <c r="A134" s="67" t="s">
        <v>1171</v>
      </c>
      <c r="B134" s="68">
        <v>388</v>
      </c>
      <c r="C134" s="69" t="str">
        <f t="shared" si="2"/>
        <v>Fenzl Adolf</v>
      </c>
    </row>
    <row r="135" spans="1:3" ht="18.75" thickBot="1" x14ac:dyDescent="0.3">
      <c r="A135" s="64" t="s">
        <v>409</v>
      </c>
      <c r="B135" s="65">
        <v>68</v>
      </c>
      <c r="C135" s="66" t="str">
        <f t="shared" si="2"/>
        <v>Fenzl Edith</v>
      </c>
    </row>
    <row r="136" spans="1:3" ht="18.75" thickBot="1" x14ac:dyDescent="0.3">
      <c r="A136" s="64" t="s">
        <v>414</v>
      </c>
      <c r="B136" s="65">
        <v>70</v>
      </c>
      <c r="C136" s="66" t="str">
        <f t="shared" si="2"/>
        <v>Fenzl Josef jun.</v>
      </c>
    </row>
    <row r="137" spans="1:3" ht="18.75" thickBot="1" x14ac:dyDescent="0.3">
      <c r="A137" s="67" t="s">
        <v>412</v>
      </c>
      <c r="B137" s="68">
        <v>69</v>
      </c>
      <c r="C137" s="69" t="str">
        <f t="shared" si="2"/>
        <v>Fenzl Josef sen.</v>
      </c>
    </row>
    <row r="138" spans="1:3" ht="18.75" thickBot="1" x14ac:dyDescent="0.3">
      <c r="A138" s="64" t="s">
        <v>636</v>
      </c>
      <c r="B138" s="65">
        <v>170</v>
      </c>
      <c r="C138" s="66" t="str">
        <f t="shared" si="2"/>
        <v>Fertl Markus</v>
      </c>
    </row>
    <row r="139" spans="1:3" ht="18.75" thickBot="1" x14ac:dyDescent="0.3">
      <c r="A139" s="67" t="s">
        <v>1150</v>
      </c>
      <c r="B139" s="68">
        <v>379</v>
      </c>
      <c r="C139" s="69" t="str">
        <f t="shared" si="2"/>
        <v>Fessl Patrick</v>
      </c>
    </row>
    <row r="140" spans="1:3" ht="18.75" thickBot="1" x14ac:dyDescent="0.3">
      <c r="A140" s="64" t="s">
        <v>1648</v>
      </c>
      <c r="B140" s="65">
        <v>557</v>
      </c>
      <c r="C140" s="66" t="str">
        <f t="shared" si="2"/>
        <v>Feuchtl Kevin</v>
      </c>
    </row>
    <row r="141" spans="1:3" ht="18.75" thickBot="1" x14ac:dyDescent="0.3">
      <c r="A141" s="64" t="s">
        <v>93</v>
      </c>
      <c r="B141" s="65">
        <v>621</v>
      </c>
      <c r="C141" s="66" t="str">
        <f t="shared" si="2"/>
        <v>Feucht Markus</v>
      </c>
    </row>
    <row r="142" spans="1:3" ht="18.75" thickBot="1" x14ac:dyDescent="0.3">
      <c r="A142" s="67" t="s">
        <v>2575</v>
      </c>
      <c r="B142" s="68">
        <v>754</v>
      </c>
      <c r="C142" s="69" t="str">
        <f t="shared" si="2"/>
        <v>Filcz Hermann</v>
      </c>
    </row>
    <row r="143" spans="1:3" ht="18.75" thickBot="1" x14ac:dyDescent="0.3">
      <c r="A143" s="64" t="s">
        <v>923</v>
      </c>
      <c r="B143" s="65">
        <v>286</v>
      </c>
      <c r="C143" s="66" t="str">
        <f t="shared" si="2"/>
        <v>Fink Alexander</v>
      </c>
    </row>
    <row r="144" spans="1:3" ht="18.75" thickBot="1" x14ac:dyDescent="0.3">
      <c r="A144" s="67" t="s">
        <v>1452</v>
      </c>
      <c r="B144" s="68">
        <v>485</v>
      </c>
      <c r="C144" s="69" t="str">
        <f t="shared" si="2"/>
        <v>Fink Julian</v>
      </c>
    </row>
    <row r="145" spans="1:3" ht="18.75" thickBot="1" x14ac:dyDescent="0.3">
      <c r="A145" s="67" t="s">
        <v>1299</v>
      </c>
      <c r="B145" s="68">
        <v>434</v>
      </c>
      <c r="C145" s="69" t="str">
        <f t="shared" si="2"/>
        <v>Fischer David</v>
      </c>
    </row>
    <row r="146" spans="1:3" ht="18.75" thickBot="1" x14ac:dyDescent="0.3">
      <c r="A146" s="64" t="s">
        <v>384</v>
      </c>
      <c r="B146" s="65">
        <v>58</v>
      </c>
      <c r="C146" s="66" t="str">
        <f t="shared" si="2"/>
        <v>Fischer Ewald</v>
      </c>
    </row>
    <row r="147" spans="1:3" ht="18.75" thickBot="1" x14ac:dyDescent="0.3">
      <c r="A147" s="67" t="s">
        <v>73</v>
      </c>
      <c r="B147" s="68">
        <v>612</v>
      </c>
      <c r="C147" s="69" t="str">
        <f t="shared" si="2"/>
        <v>Fischereder Josef</v>
      </c>
    </row>
    <row r="148" spans="1:3" ht="18.75" thickBot="1" x14ac:dyDescent="0.3">
      <c r="A148" s="64" t="s">
        <v>1301</v>
      </c>
      <c r="B148" s="65">
        <v>435</v>
      </c>
      <c r="C148" s="66" t="str">
        <f t="shared" si="2"/>
        <v>Fischer Sarah</v>
      </c>
    </row>
    <row r="149" spans="1:3" ht="18.75" thickBot="1" x14ac:dyDescent="0.3">
      <c r="A149" s="67" t="s">
        <v>1430</v>
      </c>
      <c r="B149" s="68">
        <v>478</v>
      </c>
      <c r="C149" s="69" t="str">
        <f t="shared" si="2"/>
        <v>Fischereder Simon</v>
      </c>
    </row>
    <row r="150" spans="1:3" ht="18.75" thickBot="1" x14ac:dyDescent="0.3">
      <c r="A150" s="64" t="s">
        <v>2292</v>
      </c>
      <c r="B150" s="65">
        <v>684</v>
      </c>
      <c r="C150" s="66" t="str">
        <f t="shared" si="2"/>
        <v>Fleis Christian</v>
      </c>
    </row>
    <row r="151" spans="1:3" ht="18.75" thickBot="1" x14ac:dyDescent="0.3">
      <c r="A151" s="64" t="s">
        <v>343</v>
      </c>
      <c r="B151" s="65">
        <v>41</v>
      </c>
      <c r="C151" s="66" t="str">
        <f t="shared" si="2"/>
        <v>Fleischer Manfred</v>
      </c>
    </row>
    <row r="152" spans="1:3" ht="18.75" thickBot="1" x14ac:dyDescent="0.3">
      <c r="A152" s="67" t="s">
        <v>1245</v>
      </c>
      <c r="B152" s="68">
        <v>415</v>
      </c>
      <c r="C152" s="69" t="str">
        <f t="shared" si="2"/>
        <v>Földi Tamas</v>
      </c>
    </row>
    <row r="153" spans="1:3" ht="18.75" thickBot="1" x14ac:dyDescent="0.3">
      <c r="A153" s="64" t="s">
        <v>418</v>
      </c>
      <c r="B153" s="65">
        <v>72</v>
      </c>
      <c r="C153" s="66" t="str">
        <f t="shared" si="2"/>
        <v>Förstel Michael</v>
      </c>
    </row>
    <row r="154" spans="1:3" ht="18.75" thickBot="1" x14ac:dyDescent="0.3">
      <c r="A154" s="67" t="s">
        <v>592</v>
      </c>
      <c r="B154" s="68">
        <v>149</v>
      </c>
      <c r="C154" s="69" t="str">
        <f t="shared" si="2"/>
        <v>Forster Philipp</v>
      </c>
    </row>
    <row r="155" spans="1:3" ht="18.75" thickBot="1" x14ac:dyDescent="0.3">
      <c r="A155" s="64" t="s">
        <v>726</v>
      </c>
      <c r="B155" s="65">
        <v>204</v>
      </c>
      <c r="C155" s="66" t="str">
        <f t="shared" si="2"/>
        <v>Frahamer Michael</v>
      </c>
    </row>
    <row r="156" spans="1:3" ht="18.75" thickBot="1" x14ac:dyDescent="0.3">
      <c r="A156" s="64" t="s">
        <v>1052</v>
      </c>
      <c r="B156" s="65">
        <v>338</v>
      </c>
      <c r="C156" s="66" t="str">
        <f t="shared" si="2"/>
        <v>Freisinger Stefan</v>
      </c>
    </row>
    <row r="157" spans="1:3" ht="18.75" thickBot="1" x14ac:dyDescent="0.3">
      <c r="A157" s="67" t="s">
        <v>2228</v>
      </c>
      <c r="B157" s="68">
        <v>657</v>
      </c>
      <c r="C157" s="69" t="str">
        <f t="shared" si="2"/>
        <v>Friedrich Leopold</v>
      </c>
    </row>
    <row r="158" spans="1:3" ht="18.75" thickBot="1" x14ac:dyDescent="0.3">
      <c r="A158" s="64" t="s">
        <v>1642</v>
      </c>
      <c r="B158" s="65">
        <v>554</v>
      </c>
      <c r="C158" s="66" t="str">
        <f t="shared" si="2"/>
        <v>Friedl Robert</v>
      </c>
    </row>
    <row r="159" spans="1:3" ht="18.75" thickBot="1" x14ac:dyDescent="0.3">
      <c r="A159" s="67" t="s">
        <v>2033</v>
      </c>
      <c r="B159" s="68">
        <v>573</v>
      </c>
      <c r="C159" s="69" t="str">
        <f t="shared" si="2"/>
        <v>Fuchs David</v>
      </c>
    </row>
    <row r="160" spans="1:3" ht="18.75" thickBot="1" x14ac:dyDescent="0.3">
      <c r="A160" s="64" t="s">
        <v>1074</v>
      </c>
      <c r="B160" s="65">
        <v>347</v>
      </c>
      <c r="C160" s="66" t="str">
        <f t="shared" si="2"/>
        <v>Fuchs Gerhard</v>
      </c>
    </row>
    <row r="161" spans="1:3" ht="18.75" thickBot="1" x14ac:dyDescent="0.3">
      <c r="A161" s="67" t="s">
        <v>590</v>
      </c>
      <c r="B161" s="68">
        <v>148</v>
      </c>
      <c r="C161" s="69" t="str">
        <f t="shared" si="2"/>
        <v>Fuchs Melanie</v>
      </c>
    </row>
    <row r="162" spans="1:3" ht="18.75" thickBot="1" x14ac:dyDescent="0.3">
      <c r="A162" s="67" t="s">
        <v>2244</v>
      </c>
      <c r="B162" s="68">
        <v>664</v>
      </c>
      <c r="C162" s="69" t="str">
        <f t="shared" si="2"/>
        <v>Fuchs Thomas</v>
      </c>
    </row>
    <row r="163" spans="1:3" ht="18.75" thickBot="1" x14ac:dyDescent="0.3">
      <c r="A163" s="64" t="s">
        <v>1076</v>
      </c>
      <c r="B163" s="65">
        <v>348</v>
      </c>
      <c r="C163" s="66" t="str">
        <f t="shared" si="2"/>
        <v>Fuchs Walter</v>
      </c>
    </row>
    <row r="164" spans="1:3" ht="18.75" thickBot="1" x14ac:dyDescent="0.3">
      <c r="A164" s="67" t="s">
        <v>1152</v>
      </c>
      <c r="B164" s="68">
        <v>380</v>
      </c>
      <c r="C164" s="69" t="str">
        <f t="shared" si="2"/>
        <v>Fürlinger Ulrich</v>
      </c>
    </row>
    <row r="165" spans="1:3" ht="18.75" thickBot="1" x14ac:dyDescent="0.3">
      <c r="A165" s="64" t="s">
        <v>2271</v>
      </c>
      <c r="B165" s="65">
        <v>675</v>
      </c>
      <c r="C165" s="66" t="str">
        <f t="shared" si="2"/>
        <v>Gaal Florian</v>
      </c>
    </row>
    <row r="166" spans="1:3" ht="18.75" thickBot="1" x14ac:dyDescent="0.3">
      <c r="A166" s="67" t="s">
        <v>101</v>
      </c>
      <c r="B166" s="68">
        <v>625</v>
      </c>
      <c r="C166" s="69" t="str">
        <f t="shared" si="2"/>
        <v>Galuska Franz</v>
      </c>
    </row>
    <row r="167" spans="1:3" ht="18.75" thickBot="1" x14ac:dyDescent="0.3">
      <c r="A167" s="67" t="s">
        <v>2563</v>
      </c>
      <c r="B167" s="68">
        <v>745</v>
      </c>
      <c r="C167" s="69" t="str">
        <f t="shared" si="2"/>
        <v>Ganzi Siegfried</v>
      </c>
    </row>
    <row r="168" spans="1:3" ht="18.75" thickBot="1" x14ac:dyDescent="0.3">
      <c r="A168" s="67" t="s">
        <v>1174</v>
      </c>
      <c r="B168" s="68">
        <v>389</v>
      </c>
      <c r="C168" s="69" t="str">
        <f t="shared" si="2"/>
        <v>Ganzi Wolfgang</v>
      </c>
    </row>
    <row r="169" spans="1:3" ht="18.75" thickBot="1" x14ac:dyDescent="0.3">
      <c r="A169" s="64" t="s">
        <v>2266</v>
      </c>
      <c r="B169" s="65">
        <v>673</v>
      </c>
      <c r="C169" s="66" t="str">
        <f t="shared" si="2"/>
        <v>Gasteiner Hannes</v>
      </c>
    </row>
    <row r="170" spans="1:3" ht="18.75" thickBot="1" x14ac:dyDescent="0.3">
      <c r="A170" s="64" t="s">
        <v>1017</v>
      </c>
      <c r="B170" s="65">
        <v>323</v>
      </c>
      <c r="C170" s="66" t="str">
        <f t="shared" si="2"/>
        <v>Gebhart Dietmar</v>
      </c>
    </row>
    <row r="171" spans="1:3" ht="18.75" thickBot="1" x14ac:dyDescent="0.3">
      <c r="A171" s="67" t="s">
        <v>1019</v>
      </c>
      <c r="B171" s="68">
        <v>324</v>
      </c>
      <c r="C171" s="69" t="str">
        <f t="shared" si="2"/>
        <v>Geiger Patrick</v>
      </c>
    </row>
    <row r="172" spans="1:3" ht="18.75" thickBot="1" x14ac:dyDescent="0.3">
      <c r="A172" s="67" t="s">
        <v>843</v>
      </c>
      <c r="B172" s="68">
        <v>255</v>
      </c>
      <c r="C172" s="69" t="str">
        <f t="shared" si="2"/>
        <v>Giacomuzzi Markus</v>
      </c>
    </row>
    <row r="173" spans="1:3" ht="18.75" thickBot="1" x14ac:dyDescent="0.3">
      <c r="A173" s="67" t="s">
        <v>595</v>
      </c>
      <c r="B173" s="68">
        <v>150</v>
      </c>
      <c r="C173" s="69" t="str">
        <f t="shared" si="2"/>
        <v>Gmeiner Ronald</v>
      </c>
    </row>
    <row r="174" spans="1:3" ht="18.75" thickBot="1" x14ac:dyDescent="0.3">
      <c r="A174" s="64" t="s">
        <v>2311</v>
      </c>
      <c r="B174" s="65">
        <v>692</v>
      </c>
      <c r="C174" s="66" t="str">
        <f t="shared" si="2"/>
        <v>Goldschmidt Mathias</v>
      </c>
    </row>
    <row r="175" spans="1:3" ht="18.75" thickBot="1" x14ac:dyDescent="0.3">
      <c r="A175" s="67" t="s">
        <v>2314</v>
      </c>
      <c r="B175" s="68">
        <v>693</v>
      </c>
      <c r="C175" s="69" t="str">
        <f t="shared" si="2"/>
        <v>Goldschmidt Michael</v>
      </c>
    </row>
    <row r="176" spans="1:3" ht="18.75" thickBot="1" x14ac:dyDescent="0.3">
      <c r="A176" s="64" t="s">
        <v>597</v>
      </c>
      <c r="B176" s="65">
        <v>151</v>
      </c>
      <c r="C176" s="66" t="str">
        <f t="shared" si="2"/>
        <v>Goldschmidt Petra</v>
      </c>
    </row>
    <row r="177" spans="1:3" ht="18.75" thickBot="1" x14ac:dyDescent="0.3">
      <c r="A177" s="67" t="s">
        <v>2361</v>
      </c>
      <c r="B177" s="68">
        <v>709</v>
      </c>
      <c r="C177" s="69" t="str">
        <f t="shared" si="2"/>
        <v>Gomboc Lukas</v>
      </c>
    </row>
    <row r="178" spans="1:3" ht="18.75" thickBot="1" x14ac:dyDescent="0.3">
      <c r="A178" s="64" t="s">
        <v>1098</v>
      </c>
      <c r="B178" s="65">
        <v>358</v>
      </c>
      <c r="C178" s="66" t="str">
        <f t="shared" si="2"/>
        <v>Gössl Herbert</v>
      </c>
    </row>
    <row r="179" spans="1:3" ht="18.75" thickBot="1" x14ac:dyDescent="0.3">
      <c r="A179" s="67" t="s">
        <v>84</v>
      </c>
      <c r="B179" s="68">
        <v>616</v>
      </c>
      <c r="C179" s="69" t="str">
        <f t="shared" si="2"/>
        <v>Gotthart Phillip</v>
      </c>
    </row>
    <row r="180" spans="1:3" ht="18.75" thickBot="1" x14ac:dyDescent="0.3">
      <c r="A180" s="67" t="s">
        <v>2423</v>
      </c>
      <c r="B180" s="68">
        <v>678</v>
      </c>
      <c r="C180" s="69" t="str">
        <f t="shared" si="2"/>
        <v>Gottlieb Christian</v>
      </c>
    </row>
    <row r="181" spans="1:3" ht="18.75" thickBot="1" x14ac:dyDescent="0.3">
      <c r="A181" s="64" t="s">
        <v>639</v>
      </c>
      <c r="B181" s="65">
        <v>171</v>
      </c>
      <c r="C181" s="66" t="str">
        <f t="shared" si="2"/>
        <v>Grabenschweiger Isabella</v>
      </c>
    </row>
    <row r="182" spans="1:3" ht="18.75" thickBot="1" x14ac:dyDescent="0.3">
      <c r="A182" s="67" t="s">
        <v>1304</v>
      </c>
      <c r="B182" s="68">
        <v>436</v>
      </c>
      <c r="C182" s="69" t="str">
        <f t="shared" si="2"/>
        <v>Grabler Nadja</v>
      </c>
    </row>
    <row r="183" spans="1:3" ht="18.75" thickBot="1" x14ac:dyDescent="0.3">
      <c r="A183" s="67" t="s">
        <v>544</v>
      </c>
      <c r="B183" s="68">
        <v>128</v>
      </c>
      <c r="C183" s="69" t="str">
        <f t="shared" si="2"/>
        <v>Grabner Patrick</v>
      </c>
    </row>
    <row r="184" spans="1:3" ht="18.75" thickBot="1" x14ac:dyDescent="0.3">
      <c r="A184" s="64" t="s">
        <v>1078</v>
      </c>
      <c r="B184" s="65">
        <v>349</v>
      </c>
      <c r="C184" s="66" t="str">
        <f t="shared" si="2"/>
        <v>Gradinger Thomas</v>
      </c>
    </row>
    <row r="185" spans="1:3" ht="18.75" thickBot="1" x14ac:dyDescent="0.3">
      <c r="A185" s="67" t="s">
        <v>546</v>
      </c>
      <c r="B185" s="68">
        <v>129</v>
      </c>
      <c r="C185" s="69" t="str">
        <f t="shared" si="2"/>
        <v>Graf Franz</v>
      </c>
    </row>
    <row r="186" spans="1:3" ht="18.75" thickBot="1" x14ac:dyDescent="0.3">
      <c r="A186" s="64" t="s">
        <v>1222</v>
      </c>
      <c r="B186" s="65">
        <v>406</v>
      </c>
      <c r="C186" s="66" t="str">
        <f t="shared" si="2"/>
        <v>Graner Zoltan</v>
      </c>
    </row>
    <row r="187" spans="1:3" ht="18.75" thickBot="1" x14ac:dyDescent="0.3">
      <c r="A187" s="67" t="s">
        <v>2217</v>
      </c>
      <c r="B187" s="68">
        <v>653</v>
      </c>
      <c r="C187" s="69" t="str">
        <f t="shared" si="2"/>
        <v>Gratt Thomas</v>
      </c>
    </row>
    <row r="188" spans="1:3" ht="18.75" thickBot="1" x14ac:dyDescent="0.3">
      <c r="A188" s="64" t="s">
        <v>1433</v>
      </c>
      <c r="B188" s="65">
        <v>479</v>
      </c>
      <c r="C188" s="66" t="str">
        <f t="shared" si="2"/>
        <v>Grbesa Timo</v>
      </c>
    </row>
    <row r="189" spans="1:3" ht="18.75" thickBot="1" x14ac:dyDescent="0.3">
      <c r="A189" s="67" t="s">
        <v>2317</v>
      </c>
      <c r="B189" s="68">
        <v>694</v>
      </c>
      <c r="C189" s="69" t="str">
        <f t="shared" si="2"/>
        <v>Gregor Matthias</v>
      </c>
    </row>
    <row r="190" spans="1:3" ht="18.75" thickBot="1" x14ac:dyDescent="0.3">
      <c r="A190" s="67" t="s">
        <v>925</v>
      </c>
      <c r="B190" s="68">
        <v>287</v>
      </c>
      <c r="C190" s="69" t="str">
        <f t="shared" si="2"/>
        <v>Greimeister Gernot</v>
      </c>
    </row>
    <row r="191" spans="1:3" ht="18.75" thickBot="1" x14ac:dyDescent="0.3">
      <c r="A191" s="64" t="s">
        <v>900</v>
      </c>
      <c r="B191" s="65">
        <v>278</v>
      </c>
      <c r="C191" s="66" t="str">
        <f t="shared" si="2"/>
        <v>Greiner Harald</v>
      </c>
    </row>
    <row r="192" spans="1:3" ht="18.75" thickBot="1" x14ac:dyDescent="0.3">
      <c r="A192" s="67" t="s">
        <v>661</v>
      </c>
      <c r="B192" s="68">
        <v>180</v>
      </c>
      <c r="C192" s="69" t="str">
        <f t="shared" si="2"/>
        <v>Greiner Maximilian</v>
      </c>
    </row>
    <row r="193" spans="1:3" ht="18.75" thickBot="1" x14ac:dyDescent="0.3">
      <c r="A193" s="64" t="s">
        <v>903</v>
      </c>
      <c r="B193" s="65">
        <v>279</v>
      </c>
      <c r="C193" s="66" t="str">
        <f t="shared" si="2"/>
        <v>Greiner Thomas</v>
      </c>
    </row>
    <row r="194" spans="1:3" ht="18.75" thickBot="1" x14ac:dyDescent="0.3">
      <c r="A194" s="64" t="s">
        <v>2049</v>
      </c>
      <c r="B194" s="65">
        <v>585</v>
      </c>
      <c r="C194" s="66" t="str">
        <f t="shared" ref="C194:C257" si="3">VLOOKUP(B194,Athl01,2)</f>
        <v>Gressl Rene</v>
      </c>
    </row>
    <row r="195" spans="1:3" ht="18.75" thickBot="1" x14ac:dyDescent="0.3">
      <c r="A195" s="67" t="s">
        <v>1531</v>
      </c>
      <c r="B195" s="68">
        <v>510</v>
      </c>
      <c r="C195" s="69" t="str">
        <f t="shared" si="3"/>
        <v>Grinninger Jaqueline</v>
      </c>
    </row>
    <row r="196" spans="1:3" ht="18.75" thickBot="1" x14ac:dyDescent="0.3">
      <c r="A196" s="64" t="s">
        <v>76</v>
      </c>
      <c r="B196" s="65">
        <v>614</v>
      </c>
      <c r="C196" s="66" t="str">
        <f t="shared" si="3"/>
        <v>Grinninger Victoria</v>
      </c>
    </row>
    <row r="197" spans="1:3" ht="18.75" thickBot="1" x14ac:dyDescent="0.3">
      <c r="A197" s="67" t="s">
        <v>1307</v>
      </c>
      <c r="B197" s="68">
        <v>437</v>
      </c>
      <c r="C197" s="69" t="str">
        <f t="shared" si="3"/>
        <v>Groiss Kathrin</v>
      </c>
    </row>
    <row r="198" spans="1:3" ht="18.75" thickBot="1" x14ac:dyDescent="0.3">
      <c r="A198" s="64" t="s">
        <v>1310</v>
      </c>
      <c r="B198" s="65">
        <v>438</v>
      </c>
      <c r="C198" s="66" t="str">
        <f t="shared" si="3"/>
        <v>Gross Sebastian</v>
      </c>
    </row>
    <row r="199" spans="1:3" ht="18.75" thickBot="1" x14ac:dyDescent="0.3">
      <c r="A199" s="67" t="s">
        <v>1156</v>
      </c>
      <c r="B199" s="68">
        <v>381</v>
      </c>
      <c r="C199" s="69" t="str">
        <f t="shared" si="3"/>
        <v>Gruba Joca</v>
      </c>
    </row>
    <row r="200" spans="1:3" ht="18.75" thickBot="1" x14ac:dyDescent="0.3">
      <c r="A200" s="64" t="s">
        <v>641</v>
      </c>
      <c r="B200" s="65">
        <v>172</v>
      </c>
      <c r="C200" s="66" t="str">
        <f t="shared" si="3"/>
        <v>Gruber Christian</v>
      </c>
    </row>
    <row r="201" spans="1:3" ht="18.75" thickBot="1" x14ac:dyDescent="0.3">
      <c r="A201" s="67" t="s">
        <v>2275</v>
      </c>
      <c r="B201" s="68">
        <v>677</v>
      </c>
      <c r="C201" s="69" t="str">
        <f t="shared" si="3"/>
        <v>Gruber Florian</v>
      </c>
    </row>
    <row r="202" spans="1:3" ht="18.75" thickBot="1" x14ac:dyDescent="0.3">
      <c r="A202" s="64" t="s">
        <v>1654</v>
      </c>
      <c r="B202" s="65">
        <v>560</v>
      </c>
      <c r="C202" s="66" t="str">
        <f t="shared" si="3"/>
        <v>Gruber Gert</v>
      </c>
    </row>
    <row r="203" spans="1:3" ht="18.75" thickBot="1" x14ac:dyDescent="0.3">
      <c r="A203" s="67" t="s">
        <v>906</v>
      </c>
      <c r="B203" s="68">
        <v>280</v>
      </c>
      <c r="C203" s="69" t="str">
        <f t="shared" si="3"/>
        <v>Gruber Johann</v>
      </c>
    </row>
    <row r="204" spans="1:3" ht="18.75" thickBot="1" x14ac:dyDescent="0.3">
      <c r="A204" s="64" t="s">
        <v>421</v>
      </c>
      <c r="B204" s="65">
        <v>73</v>
      </c>
      <c r="C204" s="66" t="str">
        <f t="shared" si="3"/>
        <v>Gruber Rene</v>
      </c>
    </row>
    <row r="205" spans="1:3" ht="18.75" thickBot="1" x14ac:dyDescent="0.3">
      <c r="A205" s="67" t="s">
        <v>489</v>
      </c>
      <c r="B205" s="68">
        <v>104</v>
      </c>
      <c r="C205" s="69" t="str">
        <f t="shared" si="3"/>
        <v>Grubmüller Anton</v>
      </c>
    </row>
    <row r="206" spans="1:3" ht="18.75" thickBot="1" x14ac:dyDescent="0.3">
      <c r="A206" s="64" t="s">
        <v>347</v>
      </c>
      <c r="B206" s="65">
        <v>43</v>
      </c>
      <c r="C206" s="66" t="str">
        <f t="shared" si="3"/>
        <v>Grubmüller Jürgen</v>
      </c>
    </row>
    <row r="207" spans="1:3" ht="18.75" thickBot="1" x14ac:dyDescent="0.3">
      <c r="A207" s="67" t="s">
        <v>928</v>
      </c>
      <c r="B207" s="68">
        <v>288</v>
      </c>
      <c r="C207" s="69" t="str">
        <f t="shared" si="3"/>
        <v>Grundner Alfred</v>
      </c>
    </row>
    <row r="208" spans="1:3" ht="18.75" thickBot="1" x14ac:dyDescent="0.3">
      <c r="A208" s="64" t="s">
        <v>930</v>
      </c>
      <c r="B208" s="65">
        <v>289</v>
      </c>
      <c r="C208" s="66" t="str">
        <f t="shared" si="3"/>
        <v>Grundner Thomas</v>
      </c>
    </row>
    <row r="209" spans="1:3" ht="18.75" thickBot="1" x14ac:dyDescent="0.3">
      <c r="A209" s="67" t="s">
        <v>932</v>
      </c>
      <c r="B209" s="68">
        <v>290</v>
      </c>
      <c r="C209" s="69" t="str">
        <f t="shared" si="3"/>
        <v>Grundner Verena</v>
      </c>
    </row>
    <row r="210" spans="1:3" ht="18.75" thickBot="1" x14ac:dyDescent="0.3">
      <c r="A210" s="64" t="s">
        <v>953</v>
      </c>
      <c r="B210" s="65">
        <v>298</v>
      </c>
      <c r="C210" s="66" t="str">
        <f t="shared" si="3"/>
        <v>Grünner Daniel</v>
      </c>
    </row>
    <row r="211" spans="1:3" ht="18.75" thickBot="1" x14ac:dyDescent="0.3">
      <c r="A211" s="67" t="s">
        <v>956</v>
      </c>
      <c r="B211" s="68">
        <v>299</v>
      </c>
      <c r="C211" s="69" t="str">
        <f t="shared" si="3"/>
        <v>Grünner Philipp</v>
      </c>
    </row>
    <row r="212" spans="1:3" ht="18.75" thickBot="1" x14ac:dyDescent="0.3">
      <c r="A212" s="64" t="s">
        <v>2042</v>
      </c>
      <c r="B212" s="65">
        <v>579</v>
      </c>
      <c r="C212" s="66" t="str">
        <f t="shared" si="3"/>
        <v>Grusell Gustav</v>
      </c>
    </row>
    <row r="213" spans="1:3" ht="18.75" thickBot="1" x14ac:dyDescent="0.3">
      <c r="A213" s="67" t="s">
        <v>1577</v>
      </c>
      <c r="B213" s="68">
        <v>527</v>
      </c>
      <c r="C213" s="69" t="str">
        <f t="shared" si="3"/>
        <v>Gunz Herbert</v>
      </c>
    </row>
    <row r="214" spans="1:3" ht="18.75" thickBot="1" x14ac:dyDescent="0.3">
      <c r="A214" s="67" t="s">
        <v>1116</v>
      </c>
      <c r="B214" s="68">
        <v>365</v>
      </c>
      <c r="C214" s="69" t="str">
        <f t="shared" si="3"/>
        <v>Gursky Igor</v>
      </c>
    </row>
    <row r="215" spans="1:3" ht="18.75" thickBot="1" x14ac:dyDescent="0.3">
      <c r="A215" s="67" t="s">
        <v>1119</v>
      </c>
      <c r="B215" s="68">
        <v>366</v>
      </c>
      <c r="C215" s="69" t="str">
        <f t="shared" si="3"/>
        <v>Gursky Kamila</v>
      </c>
    </row>
    <row r="216" spans="1:3" ht="18.75" thickBot="1" x14ac:dyDescent="0.3">
      <c r="A216" s="64" t="s">
        <v>1176</v>
      </c>
      <c r="B216" s="65">
        <v>390</v>
      </c>
      <c r="C216" s="66" t="str">
        <f t="shared" si="3"/>
        <v>Gustavik Peter</v>
      </c>
    </row>
    <row r="217" spans="1:3" ht="18.75" thickBot="1" x14ac:dyDescent="0.3">
      <c r="A217" s="67" t="s">
        <v>759</v>
      </c>
      <c r="B217" s="68">
        <v>218</v>
      </c>
      <c r="C217" s="69" t="str">
        <f t="shared" si="3"/>
        <v>Haberl Josef</v>
      </c>
    </row>
    <row r="218" spans="1:3" ht="18.75" thickBot="1" x14ac:dyDescent="0.3">
      <c r="A218" s="64" t="s">
        <v>253</v>
      </c>
      <c r="B218" s="65">
        <v>6</v>
      </c>
      <c r="C218" s="66" t="str">
        <f t="shared" si="3"/>
        <v>Habibovic Admir</v>
      </c>
    </row>
    <row r="219" spans="1:3" ht="18.75" thickBot="1" x14ac:dyDescent="0.3">
      <c r="A219" s="67" t="s">
        <v>517</v>
      </c>
      <c r="B219" s="68">
        <v>115</v>
      </c>
      <c r="C219" s="69" t="str">
        <f t="shared" si="3"/>
        <v>Haiden Mathias</v>
      </c>
    </row>
    <row r="220" spans="1:3" ht="18.75" thickBot="1" x14ac:dyDescent="0.3">
      <c r="A220" s="64" t="s">
        <v>1650</v>
      </c>
      <c r="B220" s="65">
        <v>558</v>
      </c>
      <c r="C220" s="66" t="str">
        <f t="shared" si="3"/>
        <v>Haido Jakob</v>
      </c>
    </row>
    <row r="221" spans="1:3" ht="18.75" thickBot="1" x14ac:dyDescent="0.3">
      <c r="A221" s="67" t="s">
        <v>80</v>
      </c>
      <c r="B221" s="68">
        <v>650</v>
      </c>
      <c r="C221" s="69" t="str">
        <f t="shared" si="3"/>
        <v>Haller Katharina</v>
      </c>
    </row>
    <row r="222" spans="1:3" ht="18.75" thickBot="1" x14ac:dyDescent="0.3">
      <c r="A222" s="64" t="s">
        <v>2406</v>
      </c>
      <c r="B222" s="65">
        <v>727</v>
      </c>
      <c r="C222" s="66" t="str">
        <f t="shared" si="3"/>
        <v>Hansalek Patrick</v>
      </c>
    </row>
    <row r="223" spans="1:3" ht="18.75" thickBot="1" x14ac:dyDescent="0.3">
      <c r="A223" s="67" t="s">
        <v>1313</v>
      </c>
      <c r="B223" s="68">
        <v>439</v>
      </c>
      <c r="C223" s="69" t="str">
        <f t="shared" si="3"/>
        <v>Hartl Oliver</v>
      </c>
    </row>
    <row r="224" spans="1:3" ht="18.75" thickBot="1" x14ac:dyDescent="0.3">
      <c r="A224" s="64" t="s">
        <v>1082</v>
      </c>
      <c r="B224" s="65">
        <v>351</v>
      </c>
      <c r="C224" s="66" t="str">
        <f t="shared" si="3"/>
        <v>Hastik Ronald jun.</v>
      </c>
    </row>
    <row r="225" spans="1:3" ht="18.75" thickBot="1" x14ac:dyDescent="0.3">
      <c r="A225" s="67" t="s">
        <v>1080</v>
      </c>
      <c r="B225" s="68">
        <v>350</v>
      </c>
      <c r="C225" s="69" t="str">
        <f t="shared" si="3"/>
        <v>Hastik Ronald sen.</v>
      </c>
    </row>
    <row r="226" spans="1:3" ht="18.75" thickBot="1" x14ac:dyDescent="0.3">
      <c r="A226" s="64" t="s">
        <v>1436</v>
      </c>
      <c r="B226" s="65">
        <v>480</v>
      </c>
      <c r="C226" s="66" t="str">
        <f t="shared" si="3"/>
        <v>Haubert Philip</v>
      </c>
    </row>
    <row r="227" spans="1:3" ht="18.75" thickBot="1" x14ac:dyDescent="0.3">
      <c r="A227" s="67" t="s">
        <v>1316</v>
      </c>
      <c r="B227" s="68">
        <v>440</v>
      </c>
      <c r="C227" s="69" t="str">
        <f t="shared" si="3"/>
        <v>Haumer Jennifer</v>
      </c>
    </row>
    <row r="228" spans="1:3" ht="18.75" thickBot="1" x14ac:dyDescent="0.3">
      <c r="A228" s="67" t="s">
        <v>2029</v>
      </c>
      <c r="B228" s="68">
        <v>568</v>
      </c>
      <c r="C228" s="69" t="str">
        <f t="shared" si="3"/>
        <v>Hausner Thomas</v>
      </c>
    </row>
    <row r="229" spans="1:3" ht="18.75" thickBot="1" x14ac:dyDescent="0.3">
      <c r="A229" s="64" t="s">
        <v>761</v>
      </c>
      <c r="B229" s="65">
        <v>219</v>
      </c>
      <c r="C229" s="66" t="str">
        <f t="shared" si="3"/>
        <v>Heidecker Daniel</v>
      </c>
    </row>
    <row r="230" spans="1:3" ht="18.75" thickBot="1" x14ac:dyDescent="0.3">
      <c r="A230" s="67" t="s">
        <v>763</v>
      </c>
      <c r="B230" s="68">
        <v>220</v>
      </c>
      <c r="C230" s="69" t="str">
        <f t="shared" si="3"/>
        <v>Heidecker Roland</v>
      </c>
    </row>
    <row r="231" spans="1:3" ht="18.75" thickBot="1" x14ac:dyDescent="0.3">
      <c r="A231" s="64" t="s">
        <v>440</v>
      </c>
      <c r="B231" s="65">
        <v>82</v>
      </c>
      <c r="C231" s="66" t="str">
        <f t="shared" si="3"/>
        <v>Heiligenbrunner Simon</v>
      </c>
    </row>
    <row r="232" spans="1:3" ht="18.75" thickBot="1" x14ac:dyDescent="0.3">
      <c r="A232" s="67" t="s">
        <v>549</v>
      </c>
      <c r="B232" s="68">
        <v>130</v>
      </c>
      <c r="C232" s="69" t="str">
        <f t="shared" si="3"/>
        <v>Heinz Thomas</v>
      </c>
    </row>
    <row r="233" spans="1:3" ht="18.75" thickBot="1" x14ac:dyDescent="0.3">
      <c r="A233" s="64" t="s">
        <v>1121</v>
      </c>
      <c r="B233" s="65">
        <v>367</v>
      </c>
      <c r="C233" s="66" t="str">
        <f t="shared" si="3"/>
        <v>Heisler Gerhard</v>
      </c>
    </row>
    <row r="234" spans="1:3" ht="18.75" thickBot="1" x14ac:dyDescent="0.3">
      <c r="A234" s="67" t="s">
        <v>1003</v>
      </c>
      <c r="B234" s="68">
        <v>317</v>
      </c>
      <c r="C234" s="69" t="str">
        <f t="shared" si="3"/>
        <v>Heiss Manfred</v>
      </c>
    </row>
    <row r="235" spans="1:3" ht="18.75" thickBot="1" x14ac:dyDescent="0.3">
      <c r="A235" s="67" t="s">
        <v>2323</v>
      </c>
      <c r="B235" s="68">
        <v>696</v>
      </c>
      <c r="C235" s="69" t="str">
        <f t="shared" si="3"/>
        <v>Hengl Mario</v>
      </c>
    </row>
    <row r="236" spans="1:3" ht="18.75" thickBot="1" x14ac:dyDescent="0.3">
      <c r="A236" s="64" t="s">
        <v>1319</v>
      </c>
      <c r="B236" s="65">
        <v>441</v>
      </c>
      <c r="C236" s="66" t="str">
        <f t="shared" si="3"/>
        <v>Hermann Larissa</v>
      </c>
    </row>
    <row r="237" spans="1:3" ht="18.75" thickBot="1" x14ac:dyDescent="0.3">
      <c r="A237" s="67" t="s">
        <v>464</v>
      </c>
      <c r="B237" s="68">
        <v>92</v>
      </c>
      <c r="C237" s="69" t="str">
        <f t="shared" si="3"/>
        <v>Hermanek Patrick</v>
      </c>
    </row>
    <row r="238" spans="1:3" ht="18.75" thickBot="1" x14ac:dyDescent="0.3">
      <c r="A238" s="64" t="s">
        <v>1322</v>
      </c>
      <c r="B238" s="65">
        <v>442</v>
      </c>
      <c r="C238" s="66" t="str">
        <f t="shared" si="3"/>
        <v>Herzog Juliana</v>
      </c>
    </row>
    <row r="239" spans="1:3" ht="18.75" thickBot="1" x14ac:dyDescent="0.3">
      <c r="A239" s="67" t="s">
        <v>934</v>
      </c>
      <c r="B239" s="68">
        <v>291</v>
      </c>
      <c r="C239" s="69" t="str">
        <f t="shared" si="3"/>
        <v>Hirz Claudia</v>
      </c>
    </row>
    <row r="240" spans="1:3" ht="18.75" thickBot="1" x14ac:dyDescent="0.3">
      <c r="A240" s="64" t="s">
        <v>936</v>
      </c>
      <c r="B240" s="65">
        <v>292</v>
      </c>
      <c r="C240" s="66" t="str">
        <f t="shared" si="3"/>
        <v>Hirz Martin</v>
      </c>
    </row>
    <row r="241" spans="1:3" ht="18.75" thickBot="1" x14ac:dyDescent="0.3">
      <c r="A241" s="67" t="s">
        <v>2296</v>
      </c>
      <c r="B241" s="68">
        <v>686</v>
      </c>
      <c r="C241" s="69" t="str">
        <f t="shared" si="3"/>
        <v>Höck Martin</v>
      </c>
    </row>
    <row r="242" spans="1:3" ht="18.75" thickBot="1" x14ac:dyDescent="0.3">
      <c r="A242" s="64" t="s">
        <v>1100</v>
      </c>
      <c r="B242" s="65">
        <v>359</v>
      </c>
      <c r="C242" s="66" t="str">
        <f t="shared" si="3"/>
        <v>Hoda Hans</v>
      </c>
    </row>
    <row r="243" spans="1:3" ht="18.75" thickBot="1" x14ac:dyDescent="0.3">
      <c r="A243" s="67" t="s">
        <v>1325</v>
      </c>
      <c r="B243" s="68">
        <v>443</v>
      </c>
      <c r="C243" s="69" t="str">
        <f t="shared" si="3"/>
        <v>Hofbauer Anika</v>
      </c>
    </row>
    <row r="244" spans="1:3" ht="18.75" thickBot="1" x14ac:dyDescent="0.3">
      <c r="A244" s="64" t="s">
        <v>599</v>
      </c>
      <c r="B244" s="65">
        <v>152</v>
      </c>
      <c r="C244" s="66" t="str">
        <f t="shared" si="3"/>
        <v>Hofbauer Gerhard</v>
      </c>
    </row>
    <row r="245" spans="1:3" ht="18.75" thickBot="1" x14ac:dyDescent="0.3">
      <c r="A245" s="67" t="s">
        <v>491</v>
      </c>
      <c r="B245" s="68">
        <v>105</v>
      </c>
      <c r="C245" s="69" t="str">
        <f t="shared" si="3"/>
        <v>Hofbauer Markus, Ing.</v>
      </c>
    </row>
    <row r="246" spans="1:3" ht="18.75" thickBot="1" x14ac:dyDescent="0.3">
      <c r="A246" s="64" t="s">
        <v>1619</v>
      </c>
      <c r="B246" s="65">
        <v>544</v>
      </c>
      <c r="C246" s="66" t="str">
        <f t="shared" si="3"/>
        <v>Hofegger Jessica</v>
      </c>
    </row>
    <row r="247" spans="1:3" ht="18.75" thickBot="1" x14ac:dyDescent="0.3">
      <c r="A247" s="67" t="s">
        <v>1158</v>
      </c>
      <c r="B247" s="68">
        <v>382</v>
      </c>
      <c r="C247" s="69" t="str">
        <f t="shared" si="3"/>
        <v>Höflinger Johannes</v>
      </c>
    </row>
    <row r="248" spans="1:3" ht="18.75" thickBot="1" x14ac:dyDescent="0.3">
      <c r="A248" s="64" t="s">
        <v>2044</v>
      </c>
      <c r="B248" s="65">
        <v>581</v>
      </c>
      <c r="C248" s="66" t="str">
        <f t="shared" si="3"/>
        <v>Hofwimmer Florian</v>
      </c>
    </row>
    <row r="249" spans="1:3" ht="18.75" thickBot="1" x14ac:dyDescent="0.3">
      <c r="A249" s="64" t="s">
        <v>787</v>
      </c>
      <c r="B249" s="65">
        <v>230</v>
      </c>
      <c r="C249" s="66" t="str">
        <f t="shared" si="3"/>
        <v>Hofwimmer Klaus, Dipl.Ing.</v>
      </c>
    </row>
    <row r="250" spans="1:3" ht="18.75" thickBot="1" x14ac:dyDescent="0.3">
      <c r="A250" s="67" t="s">
        <v>1021</v>
      </c>
      <c r="B250" s="68">
        <v>325</v>
      </c>
      <c r="C250" s="69" t="str">
        <f t="shared" si="3"/>
        <v>Hölbling Josef</v>
      </c>
    </row>
    <row r="251" spans="1:3" ht="18.75" thickBot="1" x14ac:dyDescent="0.3">
      <c r="A251" s="64" t="s">
        <v>423</v>
      </c>
      <c r="B251" s="65">
        <v>74</v>
      </c>
      <c r="C251" s="66" t="str">
        <f t="shared" si="3"/>
        <v>Höller Leopold</v>
      </c>
    </row>
    <row r="252" spans="1:3" ht="18.75" thickBot="1" x14ac:dyDescent="0.3">
      <c r="A252" s="67" t="s">
        <v>425</v>
      </c>
      <c r="B252" s="68">
        <v>75</v>
      </c>
      <c r="C252" s="69" t="str">
        <f t="shared" si="3"/>
        <v>Höller Werner</v>
      </c>
    </row>
    <row r="253" spans="1:3" ht="18.75" thickBot="1" x14ac:dyDescent="0.3">
      <c r="A253" s="64" t="s">
        <v>601</v>
      </c>
      <c r="B253" s="65">
        <v>153</v>
      </c>
      <c r="C253" s="66" t="str">
        <f t="shared" si="3"/>
        <v>Holy Andreas</v>
      </c>
    </row>
    <row r="254" spans="1:3" ht="18.75" thickBot="1" x14ac:dyDescent="0.3">
      <c r="A254" s="67" t="s">
        <v>1328</v>
      </c>
      <c r="B254" s="68">
        <v>444</v>
      </c>
      <c r="C254" s="69" t="str">
        <f t="shared" si="3"/>
        <v>Holy Tommy</v>
      </c>
    </row>
    <row r="255" spans="1:3" ht="18.75" thickBot="1" x14ac:dyDescent="0.3">
      <c r="A255" s="64" t="s">
        <v>7</v>
      </c>
      <c r="B255" s="65">
        <v>602</v>
      </c>
      <c r="C255" s="66" t="str">
        <f t="shared" si="3"/>
        <v>Holzlechner Mario</v>
      </c>
    </row>
    <row r="256" spans="1:3" ht="18.75" thickBot="1" x14ac:dyDescent="0.3">
      <c r="A256" s="67" t="s">
        <v>1024</v>
      </c>
      <c r="B256" s="68">
        <v>326</v>
      </c>
      <c r="C256" s="69" t="str">
        <f t="shared" si="3"/>
        <v>Hölzl Thomas</v>
      </c>
    </row>
    <row r="257" spans="1:3" ht="18.75" thickBot="1" x14ac:dyDescent="0.3">
      <c r="A257" s="64" t="s">
        <v>1331</v>
      </c>
      <c r="B257" s="65">
        <v>445</v>
      </c>
      <c r="C257" s="66" t="str">
        <f t="shared" si="3"/>
        <v>Holzmann Melanie</v>
      </c>
    </row>
    <row r="258" spans="1:3" ht="18.75" thickBot="1" x14ac:dyDescent="0.3">
      <c r="A258" s="67" t="s">
        <v>846</v>
      </c>
      <c r="B258" s="68">
        <v>256</v>
      </c>
      <c r="C258" s="69" t="str">
        <f t="shared" ref="C258:C321" si="4">VLOOKUP(B258,Athl01,2)</f>
        <v>Hörmandinger Helmut</v>
      </c>
    </row>
    <row r="259" spans="1:3" ht="18.75" thickBot="1" x14ac:dyDescent="0.3">
      <c r="A259" s="67" t="s">
        <v>1550</v>
      </c>
      <c r="B259" s="68">
        <v>516</v>
      </c>
      <c r="C259" s="69" t="str">
        <f t="shared" si="4"/>
        <v>Horvath Stefan</v>
      </c>
    </row>
    <row r="260" spans="1:3" ht="18.75" thickBot="1" x14ac:dyDescent="0.3">
      <c r="A260" s="67" t="s">
        <v>644</v>
      </c>
      <c r="B260" s="68">
        <v>173</v>
      </c>
      <c r="C260" s="69" t="str">
        <f t="shared" si="4"/>
        <v>Hosmanek Petr</v>
      </c>
    </row>
    <row r="261" spans="1:3" ht="18.75" thickBot="1" x14ac:dyDescent="0.3">
      <c r="A261" s="64" t="s">
        <v>294</v>
      </c>
      <c r="B261" s="65">
        <v>21</v>
      </c>
      <c r="C261" s="66" t="str">
        <f t="shared" si="4"/>
        <v>Huber Herbert, sen.</v>
      </c>
    </row>
    <row r="262" spans="1:3" ht="18.75" thickBot="1" x14ac:dyDescent="0.3">
      <c r="A262" s="67" t="s">
        <v>885</v>
      </c>
      <c r="B262" s="68">
        <v>272</v>
      </c>
      <c r="C262" s="69" t="str">
        <f t="shared" si="4"/>
        <v>Huber Otto</v>
      </c>
    </row>
    <row r="263" spans="1:3" ht="18.75" thickBot="1" x14ac:dyDescent="0.3">
      <c r="A263" s="64" t="s">
        <v>296</v>
      </c>
      <c r="B263" s="65">
        <v>22</v>
      </c>
      <c r="C263" s="66" t="str">
        <f t="shared" si="4"/>
        <v>Huber Werner</v>
      </c>
    </row>
    <row r="264" spans="1:3" ht="18.75" thickBot="1" x14ac:dyDescent="0.3">
      <c r="A264" s="67" t="s">
        <v>1505</v>
      </c>
      <c r="B264" s="68">
        <v>502</v>
      </c>
      <c r="C264" s="69" t="str">
        <f t="shared" si="4"/>
        <v>Humele Florian</v>
      </c>
    </row>
    <row r="265" spans="1:3" ht="18.75" thickBot="1" x14ac:dyDescent="0.3">
      <c r="A265" s="64" t="s">
        <v>129</v>
      </c>
      <c r="B265" s="65">
        <v>641</v>
      </c>
      <c r="C265" s="66" t="str">
        <f t="shared" si="4"/>
        <v>Iliyasov Ibragim</v>
      </c>
    </row>
    <row r="266" spans="1:3" ht="18.75" thickBot="1" x14ac:dyDescent="0.3">
      <c r="A266" s="67" t="s">
        <v>131</v>
      </c>
      <c r="B266" s="68">
        <v>642</v>
      </c>
      <c r="C266" s="69" t="str">
        <f t="shared" si="4"/>
        <v>Iliyasov Jusup</v>
      </c>
    </row>
    <row r="267" spans="1:3" ht="18.75" thickBot="1" x14ac:dyDescent="0.3">
      <c r="A267" s="64" t="s">
        <v>442</v>
      </c>
      <c r="B267" s="65">
        <v>83</v>
      </c>
      <c r="C267" s="66" t="str">
        <f t="shared" si="4"/>
        <v>Immler Alfred</v>
      </c>
    </row>
    <row r="268" spans="1:3" ht="18.75" thickBot="1" x14ac:dyDescent="0.3">
      <c r="A268" s="67" t="s">
        <v>1334</v>
      </c>
      <c r="B268" s="68">
        <v>446</v>
      </c>
      <c r="C268" s="69" t="str">
        <f t="shared" si="4"/>
        <v>Irsa Franz Jakob</v>
      </c>
    </row>
    <row r="269" spans="1:3" ht="18.75" thickBot="1" x14ac:dyDescent="0.3">
      <c r="A269" s="64" t="s">
        <v>889</v>
      </c>
      <c r="B269" s="65">
        <v>273</v>
      </c>
      <c r="C269" s="66" t="str">
        <f t="shared" si="4"/>
        <v>Izrailov Ashab</v>
      </c>
    </row>
    <row r="270" spans="1:3" ht="18.75" thickBot="1" x14ac:dyDescent="0.3">
      <c r="A270" s="67" t="s">
        <v>1534</v>
      </c>
      <c r="B270" s="68">
        <v>511</v>
      </c>
      <c r="C270" s="69" t="str">
        <f t="shared" si="4"/>
        <v>Jaidhauser Jasmin-Sophie</v>
      </c>
    </row>
    <row r="271" spans="1:3" ht="18.75" thickBot="1" x14ac:dyDescent="0.3">
      <c r="A271" s="67" t="s">
        <v>1644</v>
      </c>
      <c r="B271" s="68">
        <v>555</v>
      </c>
      <c r="C271" s="69" t="str">
        <f t="shared" si="4"/>
        <v>Jaksch Gerhard</v>
      </c>
    </row>
    <row r="272" spans="1:3" ht="18.75" thickBot="1" x14ac:dyDescent="0.3">
      <c r="A272" s="64" t="s">
        <v>860</v>
      </c>
      <c r="B272" s="65">
        <v>263</v>
      </c>
      <c r="C272" s="66" t="str">
        <f t="shared" si="4"/>
        <v>Jaksch Stefan</v>
      </c>
    </row>
    <row r="273" spans="1:3" ht="18.75" thickBot="1" x14ac:dyDescent="0.3">
      <c r="A273" s="67" t="s">
        <v>1458</v>
      </c>
      <c r="B273" s="68">
        <v>487</v>
      </c>
      <c r="C273" s="69" t="str">
        <f t="shared" si="4"/>
        <v>Jammernegg Jürgen</v>
      </c>
    </row>
    <row r="274" spans="1:3" ht="18.75" thickBot="1" x14ac:dyDescent="0.3">
      <c r="A274" s="64" t="s">
        <v>944</v>
      </c>
      <c r="B274" s="65">
        <v>295</v>
      </c>
      <c r="C274" s="66" t="str">
        <f t="shared" si="4"/>
        <v>Jangra Jaswant</v>
      </c>
    </row>
    <row r="275" spans="1:3" ht="18.75" thickBot="1" x14ac:dyDescent="0.3">
      <c r="A275" s="67" t="s">
        <v>2076</v>
      </c>
      <c r="B275" s="68">
        <v>597</v>
      </c>
      <c r="C275" s="69" t="str">
        <f t="shared" si="4"/>
        <v>Jankov Denis</v>
      </c>
    </row>
    <row r="276" spans="1:3" ht="18.75" thickBot="1" x14ac:dyDescent="0.3">
      <c r="A276" s="64" t="s">
        <v>2074</v>
      </c>
      <c r="B276" s="65">
        <v>596</v>
      </c>
      <c r="C276" s="66" t="str">
        <f t="shared" si="4"/>
        <v>Jankov Predrag</v>
      </c>
    </row>
    <row r="277" spans="1:3" ht="18.75" thickBot="1" x14ac:dyDescent="0.3">
      <c r="A277" s="67" t="s">
        <v>603</v>
      </c>
      <c r="B277" s="68">
        <v>154</v>
      </c>
      <c r="C277" s="69" t="str">
        <f t="shared" si="4"/>
        <v>Jarosch Daniel</v>
      </c>
    </row>
    <row r="278" spans="1:3" ht="18.75" thickBot="1" x14ac:dyDescent="0.3">
      <c r="A278" s="64" t="s">
        <v>88</v>
      </c>
      <c r="B278" s="65">
        <v>618</v>
      </c>
      <c r="C278" s="66" t="str">
        <f t="shared" si="4"/>
        <v>Jenny Martin</v>
      </c>
    </row>
    <row r="279" spans="1:3" ht="18.75" thickBot="1" x14ac:dyDescent="0.3">
      <c r="A279" s="67" t="s">
        <v>2409</v>
      </c>
      <c r="B279" s="68">
        <v>728</v>
      </c>
      <c r="C279" s="69" t="str">
        <f t="shared" si="4"/>
        <v>Jöbstl Markus</v>
      </c>
    </row>
    <row r="280" spans="1:3" ht="18.75" thickBot="1" x14ac:dyDescent="0.3">
      <c r="A280" s="64" t="s">
        <v>68</v>
      </c>
      <c r="B280" s="65">
        <v>609</v>
      </c>
      <c r="C280" s="66" t="str">
        <f t="shared" si="4"/>
        <v>Juhasz Gabor</v>
      </c>
    </row>
    <row r="281" spans="1:3" ht="18.75" thickBot="1" x14ac:dyDescent="0.3">
      <c r="A281" s="64" t="s">
        <v>1337</v>
      </c>
      <c r="B281" s="65">
        <v>447</v>
      </c>
      <c r="C281" s="66" t="str">
        <f t="shared" si="4"/>
        <v>Kadic Marisela</v>
      </c>
    </row>
    <row r="282" spans="1:3" ht="18.75" thickBot="1" x14ac:dyDescent="0.3">
      <c r="A282" s="67" t="s">
        <v>1340</v>
      </c>
      <c r="B282" s="68">
        <v>448</v>
      </c>
      <c r="C282" s="69" t="str">
        <f t="shared" si="4"/>
        <v>Kadic Meris</v>
      </c>
    </row>
    <row r="283" spans="1:3" ht="18.75" thickBot="1" x14ac:dyDescent="0.3">
      <c r="A283" s="64" t="s">
        <v>1594</v>
      </c>
      <c r="B283" s="65">
        <v>534</v>
      </c>
      <c r="C283" s="66" t="str">
        <f t="shared" si="4"/>
        <v>Kainz Eva</v>
      </c>
    </row>
    <row r="284" spans="1:3" ht="18.75" thickBot="1" x14ac:dyDescent="0.3">
      <c r="A284" s="67" t="s">
        <v>256</v>
      </c>
      <c r="B284" s="68">
        <v>7</v>
      </c>
      <c r="C284" s="69" t="str">
        <f t="shared" si="4"/>
        <v>Kaluzik Helmut</v>
      </c>
    </row>
    <row r="285" spans="1:3" ht="18.75" thickBot="1" x14ac:dyDescent="0.3">
      <c r="A285" s="64" t="s">
        <v>1614</v>
      </c>
      <c r="B285" s="65">
        <v>542</v>
      </c>
      <c r="C285" s="66" t="str">
        <f t="shared" si="4"/>
        <v>Kamerer Patrick</v>
      </c>
    </row>
    <row r="286" spans="1:3" ht="18.75" thickBot="1" x14ac:dyDescent="0.3">
      <c r="A286" s="64" t="s">
        <v>299</v>
      </c>
      <c r="B286" s="65">
        <v>23</v>
      </c>
      <c r="C286" s="66" t="str">
        <f t="shared" si="4"/>
        <v>Kammerer Hannes</v>
      </c>
    </row>
    <row r="287" spans="1:3" ht="18.75" thickBot="1" x14ac:dyDescent="0.3">
      <c r="A287" s="67" t="s">
        <v>664</v>
      </c>
      <c r="B287" s="68">
        <v>181</v>
      </c>
      <c r="C287" s="69" t="str">
        <f t="shared" si="4"/>
        <v>Kammerer Johann</v>
      </c>
    </row>
    <row r="288" spans="1:3" ht="18.75" thickBot="1" x14ac:dyDescent="0.3">
      <c r="A288" s="67" t="s">
        <v>60</v>
      </c>
      <c r="B288" s="68">
        <v>604</v>
      </c>
      <c r="C288" s="69" t="str">
        <f t="shared" si="4"/>
        <v>Kamtchob Paul Desire</v>
      </c>
    </row>
    <row r="289" spans="1:3" ht="18.75" thickBot="1" x14ac:dyDescent="0.3">
      <c r="A289" s="64" t="s">
        <v>1343</v>
      </c>
      <c r="B289" s="65">
        <v>449</v>
      </c>
      <c r="C289" s="66" t="str">
        <f t="shared" si="4"/>
        <v>Kandl Vanessa</v>
      </c>
    </row>
    <row r="290" spans="1:3" ht="18.75" thickBot="1" x14ac:dyDescent="0.3">
      <c r="A290" s="64" t="s">
        <v>1200</v>
      </c>
      <c r="B290" s="65">
        <v>399</v>
      </c>
      <c r="C290" s="66" t="str">
        <f t="shared" si="4"/>
        <v>Kantaev Magomed</v>
      </c>
    </row>
    <row r="291" spans="1:3" ht="18.75" thickBot="1" x14ac:dyDescent="0.3">
      <c r="A291" s="67" t="s">
        <v>1203</v>
      </c>
      <c r="B291" s="68">
        <v>400</v>
      </c>
      <c r="C291" s="69" t="str">
        <f t="shared" si="4"/>
        <v>Kantaev Magomed Sani</v>
      </c>
    </row>
    <row r="292" spans="1:3" ht="18.75" thickBot="1" x14ac:dyDescent="0.3">
      <c r="A292" s="64" t="s">
        <v>2195</v>
      </c>
      <c r="B292" s="65">
        <v>668</v>
      </c>
      <c r="C292" s="66" t="str">
        <f t="shared" si="4"/>
        <v>Kanyka Mario</v>
      </c>
    </row>
    <row r="293" spans="1:3" ht="18.75" thickBot="1" x14ac:dyDescent="0.3">
      <c r="A293" s="64" t="s">
        <v>1604</v>
      </c>
      <c r="B293" s="65">
        <v>538</v>
      </c>
      <c r="C293" s="66" t="str">
        <f t="shared" si="4"/>
        <v>Kapsammer Andreas</v>
      </c>
    </row>
    <row r="294" spans="1:3" ht="18.75" thickBot="1" x14ac:dyDescent="0.3">
      <c r="A294" s="67" t="s">
        <v>1084</v>
      </c>
      <c r="B294" s="68">
        <v>352</v>
      </c>
      <c r="C294" s="69" t="str">
        <f t="shared" si="4"/>
        <v>Karlhofer Johann</v>
      </c>
    </row>
    <row r="295" spans="1:3" ht="18.75" thickBot="1" x14ac:dyDescent="0.3">
      <c r="A295" s="64" t="s">
        <v>2422</v>
      </c>
      <c r="B295" s="65">
        <v>733</v>
      </c>
      <c r="C295" s="66" t="str">
        <f t="shared" si="4"/>
        <v>Karl Peter</v>
      </c>
    </row>
    <row r="296" spans="1:3" ht="18.75" thickBot="1" x14ac:dyDescent="0.3">
      <c r="A296" s="67" t="s">
        <v>891</v>
      </c>
      <c r="B296" s="68">
        <v>274</v>
      </c>
      <c r="C296" s="69" t="str">
        <f t="shared" si="4"/>
        <v>Kathrein Christian</v>
      </c>
    </row>
    <row r="297" spans="1:3" ht="18.75" thickBot="1" x14ac:dyDescent="0.3">
      <c r="A297" s="64" t="s">
        <v>92</v>
      </c>
      <c r="B297" s="65">
        <v>620</v>
      </c>
      <c r="C297" s="66" t="str">
        <f t="shared" si="4"/>
        <v>Kecskemety Marcell</v>
      </c>
    </row>
    <row r="298" spans="1:3" ht="18.75" thickBot="1" x14ac:dyDescent="0.3">
      <c r="A298" s="67" t="s">
        <v>466</v>
      </c>
      <c r="B298" s="68">
        <v>93</v>
      </c>
      <c r="C298" s="69" t="str">
        <f t="shared" si="4"/>
        <v>Kern Christian, Mag.</v>
      </c>
    </row>
    <row r="299" spans="1:3" ht="18.75" thickBot="1" x14ac:dyDescent="0.3">
      <c r="A299" s="64" t="s">
        <v>1124</v>
      </c>
      <c r="B299" s="65">
        <v>368</v>
      </c>
      <c r="C299" s="66" t="str">
        <f t="shared" si="4"/>
        <v>Kern Kurt</v>
      </c>
    </row>
    <row r="300" spans="1:3" ht="18.75" thickBot="1" x14ac:dyDescent="0.3">
      <c r="A300" s="67" t="s">
        <v>2368</v>
      </c>
      <c r="B300" s="68">
        <v>712</v>
      </c>
      <c r="C300" s="69" t="str">
        <f t="shared" si="4"/>
        <v>Kerschbaumer Wilhelm</v>
      </c>
    </row>
    <row r="301" spans="1:3" ht="18.75" thickBot="1" x14ac:dyDescent="0.3">
      <c r="A301" s="64" t="s">
        <v>939</v>
      </c>
      <c r="B301" s="65">
        <v>293</v>
      </c>
      <c r="C301" s="66" t="str">
        <f t="shared" si="4"/>
        <v>Kesgin Hüseyin</v>
      </c>
    </row>
    <row r="302" spans="1:3" ht="18.75" thickBot="1" x14ac:dyDescent="0.3">
      <c r="A302" s="67" t="s">
        <v>349</v>
      </c>
      <c r="B302" s="68">
        <v>44</v>
      </c>
      <c r="C302" s="69" t="str">
        <f t="shared" si="4"/>
        <v>Kickinger Nico</v>
      </c>
    </row>
    <row r="303" spans="1:3" ht="18.75" thickBot="1" x14ac:dyDescent="0.3">
      <c r="A303" s="67" t="s">
        <v>668</v>
      </c>
      <c r="B303" s="68">
        <v>182</v>
      </c>
      <c r="C303" s="69" t="str">
        <f t="shared" si="4"/>
        <v>Kiraly Ferenc</v>
      </c>
    </row>
    <row r="304" spans="1:3" ht="18.75" thickBot="1" x14ac:dyDescent="0.3">
      <c r="A304" s="67" t="s">
        <v>1564</v>
      </c>
      <c r="B304" s="68">
        <v>521</v>
      </c>
      <c r="C304" s="69" t="str">
        <f t="shared" si="4"/>
        <v>Kirchberg Alexander</v>
      </c>
    </row>
    <row r="305" spans="1:3" ht="18.75" thickBot="1" x14ac:dyDescent="0.3">
      <c r="A305" s="64" t="s">
        <v>469</v>
      </c>
      <c r="B305" s="65">
        <v>94</v>
      </c>
      <c r="C305" s="66" t="str">
        <f t="shared" si="4"/>
        <v>Kirchmayer Harald</v>
      </c>
    </row>
    <row r="306" spans="1:3" ht="18.75" thickBot="1" x14ac:dyDescent="0.3">
      <c r="A306" s="67" t="s">
        <v>387</v>
      </c>
      <c r="B306" s="68">
        <v>59</v>
      </c>
      <c r="C306" s="69" t="str">
        <f t="shared" si="4"/>
        <v>Kis Istvan</v>
      </c>
    </row>
    <row r="307" spans="1:3" ht="18.75" thickBot="1" x14ac:dyDescent="0.3">
      <c r="A307" s="64" t="s">
        <v>790</v>
      </c>
      <c r="B307" s="65">
        <v>231</v>
      </c>
      <c r="C307" s="66" t="str">
        <f t="shared" si="4"/>
        <v>Kiss Attila</v>
      </c>
    </row>
    <row r="308" spans="1:3" ht="18.75" thickBot="1" x14ac:dyDescent="0.3">
      <c r="A308" s="67" t="s">
        <v>493</v>
      </c>
      <c r="B308" s="68">
        <v>106</v>
      </c>
      <c r="C308" s="69" t="str">
        <f t="shared" si="4"/>
        <v>Kittenberger Anton</v>
      </c>
    </row>
    <row r="309" spans="1:3" ht="18.75" thickBot="1" x14ac:dyDescent="0.3">
      <c r="A309" s="64" t="s">
        <v>2335</v>
      </c>
      <c r="B309" s="65">
        <v>700</v>
      </c>
      <c r="C309" s="66" t="str">
        <f t="shared" si="4"/>
        <v>Kittenberger Kevin</v>
      </c>
    </row>
    <row r="310" spans="1:3" ht="18.75" thickBot="1" x14ac:dyDescent="0.3">
      <c r="A310" s="67" t="s">
        <v>2290</v>
      </c>
      <c r="B310" s="68">
        <v>683</v>
      </c>
      <c r="C310" s="69" t="str">
        <f t="shared" si="4"/>
        <v>Kittenberger Ronald</v>
      </c>
    </row>
    <row r="311" spans="1:3" ht="18.75" thickBot="1" x14ac:dyDescent="0.3">
      <c r="A311" s="64" t="s">
        <v>1346</v>
      </c>
      <c r="B311" s="65">
        <v>450</v>
      </c>
      <c r="C311" s="66" t="str">
        <f t="shared" si="4"/>
        <v>Kitzler Dominik</v>
      </c>
    </row>
    <row r="312" spans="1:3" ht="18.75" thickBot="1" x14ac:dyDescent="0.3">
      <c r="A312" s="67" t="s">
        <v>1102</v>
      </c>
      <c r="B312" s="68">
        <v>360</v>
      </c>
      <c r="C312" s="69" t="str">
        <f t="shared" si="4"/>
        <v>Klebinger Daniel</v>
      </c>
    </row>
    <row r="313" spans="1:3" ht="18.75" thickBot="1" x14ac:dyDescent="0.3">
      <c r="A313" s="64" t="s">
        <v>2573</v>
      </c>
      <c r="B313" s="65">
        <v>752</v>
      </c>
      <c r="C313" s="66" t="str">
        <f t="shared" si="4"/>
        <v>Klebl Günter</v>
      </c>
    </row>
    <row r="314" spans="1:3" ht="18.75" thickBot="1" x14ac:dyDescent="0.3">
      <c r="A314" s="67" t="s">
        <v>792</v>
      </c>
      <c r="B314" s="68">
        <v>232</v>
      </c>
      <c r="C314" s="69" t="str">
        <f t="shared" si="4"/>
        <v>Klebl Josef</v>
      </c>
    </row>
    <row r="315" spans="1:3" ht="18.75" thickBot="1" x14ac:dyDescent="0.3">
      <c r="A315" s="64" t="s">
        <v>794</v>
      </c>
      <c r="B315" s="65">
        <v>233</v>
      </c>
      <c r="C315" s="66" t="str">
        <f t="shared" si="4"/>
        <v>Klebl Siegfried</v>
      </c>
    </row>
    <row r="316" spans="1:3" ht="18.75" thickBot="1" x14ac:dyDescent="0.3">
      <c r="A316" s="67" t="s">
        <v>2064</v>
      </c>
      <c r="B316" s="68">
        <v>592</v>
      </c>
      <c r="C316" s="69" t="str">
        <f t="shared" si="4"/>
        <v>Kleinschmid Johannes</v>
      </c>
    </row>
    <row r="317" spans="1:3" ht="18.75" thickBot="1" x14ac:dyDescent="0.3">
      <c r="A317" s="64" t="s">
        <v>1349</v>
      </c>
      <c r="B317" s="65">
        <v>451</v>
      </c>
      <c r="C317" s="66" t="str">
        <f t="shared" si="4"/>
        <v>Kleinschuster Michaela</v>
      </c>
    </row>
    <row r="318" spans="1:3" ht="18.75" thickBot="1" x14ac:dyDescent="0.3">
      <c r="A318" s="64" t="s">
        <v>671</v>
      </c>
      <c r="B318" s="65">
        <v>183</v>
      </c>
      <c r="C318" s="66" t="str">
        <f t="shared" si="4"/>
        <v>Klopf Roland</v>
      </c>
    </row>
    <row r="319" spans="1:3" ht="18.75" thickBot="1" x14ac:dyDescent="0.3">
      <c r="A319" s="67" t="s">
        <v>728</v>
      </c>
      <c r="B319" s="68">
        <v>205</v>
      </c>
      <c r="C319" s="69" t="str">
        <f t="shared" si="4"/>
        <v>Kobler Rudolf</v>
      </c>
    </row>
    <row r="320" spans="1:3" ht="18.75" thickBot="1" x14ac:dyDescent="0.3">
      <c r="A320" s="64" t="s">
        <v>1439</v>
      </c>
      <c r="B320" s="65">
        <v>481</v>
      </c>
      <c r="C320" s="66" t="str">
        <f t="shared" si="4"/>
        <v>Kobler Tanja</v>
      </c>
    </row>
    <row r="321" spans="1:3" ht="18.75" thickBot="1" x14ac:dyDescent="0.3">
      <c r="A321" s="67" t="s">
        <v>2565</v>
      </c>
      <c r="B321" s="68">
        <v>746</v>
      </c>
      <c r="C321" s="69" t="str">
        <f t="shared" si="4"/>
        <v>Koch Andreas</v>
      </c>
    </row>
    <row r="322" spans="1:3" ht="18.75" thickBot="1" x14ac:dyDescent="0.3">
      <c r="A322" s="67" t="s">
        <v>388</v>
      </c>
      <c r="B322" s="68">
        <v>60</v>
      </c>
      <c r="C322" s="69" t="str">
        <f t="shared" ref="C322:C385" si="5">VLOOKUP(B322,Athl01,2)</f>
        <v>Koch Florian</v>
      </c>
    </row>
    <row r="323" spans="1:3" ht="18.75" thickBot="1" x14ac:dyDescent="0.3">
      <c r="A323" s="67" t="s">
        <v>1351</v>
      </c>
      <c r="B323" s="68">
        <v>452</v>
      </c>
      <c r="C323" s="69" t="str">
        <f t="shared" si="5"/>
        <v>Koch Marielies</v>
      </c>
    </row>
    <row r="324" spans="1:3" ht="18.75" thickBot="1" x14ac:dyDescent="0.3">
      <c r="A324" s="64" t="s">
        <v>392</v>
      </c>
      <c r="B324" s="65">
        <v>61</v>
      </c>
      <c r="C324" s="66" t="str">
        <f t="shared" si="5"/>
        <v>Koch Markus</v>
      </c>
    </row>
    <row r="325" spans="1:3" ht="18.75" thickBot="1" x14ac:dyDescent="0.3">
      <c r="A325" s="67" t="s">
        <v>312</v>
      </c>
      <c r="B325" s="68">
        <v>28</v>
      </c>
      <c r="C325" s="69" t="str">
        <f t="shared" si="5"/>
        <v>Köck Alexander</v>
      </c>
    </row>
    <row r="326" spans="1:3" ht="18.75" thickBot="1" x14ac:dyDescent="0.3">
      <c r="A326" s="64" t="s">
        <v>1442</v>
      </c>
      <c r="B326" s="65">
        <v>482</v>
      </c>
      <c r="C326" s="66" t="str">
        <f t="shared" si="5"/>
        <v>Köck Rene</v>
      </c>
    </row>
    <row r="327" spans="1:3" ht="18.75" thickBot="1" x14ac:dyDescent="0.3">
      <c r="A327" s="67" t="s">
        <v>71</v>
      </c>
      <c r="B327" s="68">
        <v>611</v>
      </c>
      <c r="C327" s="69" t="str">
        <f t="shared" si="5"/>
        <v>Kohler Lucas</v>
      </c>
    </row>
    <row r="328" spans="1:3" ht="18.75" thickBot="1" x14ac:dyDescent="0.3">
      <c r="A328" s="64" t="s">
        <v>1584</v>
      </c>
      <c r="B328" s="65">
        <v>530</v>
      </c>
      <c r="C328" s="66" t="str">
        <f t="shared" si="5"/>
        <v>Kohlrausch Dennis</v>
      </c>
    </row>
    <row r="329" spans="1:3" ht="18.75" thickBot="1" x14ac:dyDescent="0.3">
      <c r="A329" s="67" t="s">
        <v>1455</v>
      </c>
      <c r="B329" s="68">
        <v>486</v>
      </c>
      <c r="C329" s="69" t="str">
        <f t="shared" si="5"/>
        <v>Köhl Sandra</v>
      </c>
    </row>
    <row r="330" spans="1:3" ht="18.75" thickBot="1" x14ac:dyDescent="0.3">
      <c r="A330" s="64" t="s">
        <v>2329</v>
      </c>
      <c r="B330" s="65">
        <v>698</v>
      </c>
      <c r="C330" s="66" t="str">
        <f t="shared" si="5"/>
        <v>Kölbl Christian</v>
      </c>
    </row>
    <row r="331" spans="1:3" ht="18.75" thickBot="1" x14ac:dyDescent="0.3">
      <c r="A331" s="64" t="s">
        <v>1178</v>
      </c>
      <c r="B331" s="65">
        <v>391</v>
      </c>
      <c r="C331" s="66" t="str">
        <f t="shared" si="5"/>
        <v>Kolup Markus</v>
      </c>
    </row>
    <row r="332" spans="1:3" ht="18.75" thickBot="1" x14ac:dyDescent="0.3">
      <c r="A332" s="67" t="s">
        <v>110</v>
      </c>
      <c r="B332" s="68">
        <v>632</v>
      </c>
      <c r="C332" s="69" t="str">
        <f t="shared" si="5"/>
        <v>Konrad Friedrich</v>
      </c>
    </row>
    <row r="333" spans="1:3" ht="18.75" thickBot="1" x14ac:dyDescent="0.3">
      <c r="A333" s="64" t="s">
        <v>696</v>
      </c>
      <c r="B333" s="65">
        <v>193</v>
      </c>
      <c r="C333" s="66" t="str">
        <f t="shared" si="5"/>
        <v>Köpf Mischa</v>
      </c>
    </row>
    <row r="334" spans="1:3" ht="18.75" thickBot="1" x14ac:dyDescent="0.3">
      <c r="A334" s="67" t="s">
        <v>674</v>
      </c>
      <c r="B334" s="68">
        <v>184</v>
      </c>
      <c r="C334" s="69" t="str">
        <f t="shared" si="5"/>
        <v>Koppensteiner Ernst</v>
      </c>
    </row>
    <row r="335" spans="1:3" ht="18.75" thickBot="1" x14ac:dyDescent="0.3">
      <c r="A335" s="64" t="s">
        <v>2021</v>
      </c>
      <c r="B335" s="65">
        <v>562</v>
      </c>
      <c r="C335" s="66" t="str">
        <f t="shared" si="5"/>
        <v>Korovka Oleksandr</v>
      </c>
    </row>
    <row r="336" spans="1:3" ht="18.75" thickBot="1" x14ac:dyDescent="0.3">
      <c r="A336" s="67" t="s">
        <v>1508</v>
      </c>
      <c r="B336" s="68">
        <v>503</v>
      </c>
      <c r="C336" s="69" t="str">
        <f t="shared" si="5"/>
        <v>Korsalka Florian</v>
      </c>
    </row>
    <row r="337" spans="1:3" ht="18.75" thickBot="1" x14ac:dyDescent="0.3">
      <c r="A337" s="64" t="s">
        <v>1511</v>
      </c>
      <c r="B337" s="65">
        <v>504</v>
      </c>
      <c r="C337" s="66" t="str">
        <f t="shared" si="5"/>
        <v>Korsalka Julian</v>
      </c>
    </row>
    <row r="338" spans="1:3" ht="18.75" thickBot="1" x14ac:dyDescent="0.3">
      <c r="A338" s="67" t="s">
        <v>1205</v>
      </c>
      <c r="B338" s="68">
        <v>401</v>
      </c>
      <c r="C338" s="69" t="str">
        <f t="shared" si="5"/>
        <v>Korsalka Lukas</v>
      </c>
    </row>
    <row r="339" spans="1:3" ht="18.75" thickBot="1" x14ac:dyDescent="0.3">
      <c r="A339" s="67" t="s">
        <v>2059</v>
      </c>
      <c r="B339" s="68">
        <v>590</v>
      </c>
      <c r="C339" s="69" t="str">
        <f t="shared" si="5"/>
        <v>Kössler Benedikt</v>
      </c>
    </row>
    <row r="340" spans="1:3" ht="18.75" thickBot="1" x14ac:dyDescent="0.3">
      <c r="A340" s="64" t="s">
        <v>116</v>
      </c>
      <c r="B340" s="65">
        <v>636</v>
      </c>
      <c r="C340" s="66" t="str">
        <f t="shared" si="5"/>
        <v>Kottinger Selina</v>
      </c>
    </row>
    <row r="341" spans="1:3" ht="18.75" thickBot="1" x14ac:dyDescent="0.3">
      <c r="A341" s="67" t="s">
        <v>1226</v>
      </c>
      <c r="B341" s="68">
        <v>407</v>
      </c>
      <c r="C341" s="69" t="str">
        <f t="shared" si="5"/>
        <v>Kovacs Zoltan</v>
      </c>
    </row>
    <row r="342" spans="1:3" ht="18.75" thickBot="1" x14ac:dyDescent="0.3">
      <c r="A342" s="64" t="s">
        <v>2071</v>
      </c>
      <c r="B342" s="65">
        <v>595</v>
      </c>
      <c r="C342" s="66" t="str">
        <f t="shared" si="5"/>
        <v>Koy Lukas</v>
      </c>
    </row>
    <row r="343" spans="1:3" ht="18.75" thickBot="1" x14ac:dyDescent="0.3">
      <c r="A343" s="67" t="s">
        <v>1354</v>
      </c>
      <c r="B343" s="68">
        <v>453</v>
      </c>
      <c r="C343" s="69" t="str">
        <f t="shared" si="5"/>
        <v>Kozmann Florian</v>
      </c>
    </row>
    <row r="344" spans="1:3" ht="18.75" thickBot="1" x14ac:dyDescent="0.3">
      <c r="A344" s="64" t="s">
        <v>471</v>
      </c>
      <c r="B344" s="65">
        <v>95</v>
      </c>
      <c r="C344" s="66" t="str">
        <f t="shared" si="5"/>
        <v>Kraftl Michael</v>
      </c>
    </row>
    <row r="345" spans="1:3" ht="18.75" thickBot="1" x14ac:dyDescent="0.3">
      <c r="A345" s="67" t="s">
        <v>848</v>
      </c>
      <c r="B345" s="68">
        <v>257</v>
      </c>
      <c r="C345" s="69" t="str">
        <f t="shared" si="5"/>
        <v>Krammer Christoph</v>
      </c>
    </row>
    <row r="346" spans="1:3" ht="18.75" thickBot="1" x14ac:dyDescent="0.3">
      <c r="A346" s="64" t="s">
        <v>395</v>
      </c>
      <c r="B346" s="65">
        <v>62</v>
      </c>
      <c r="C346" s="66" t="str">
        <f t="shared" si="5"/>
        <v>Kranzl Markus</v>
      </c>
    </row>
    <row r="347" spans="1:3" ht="18.75" thickBot="1" x14ac:dyDescent="0.3">
      <c r="A347" s="67" t="s">
        <v>2562</v>
      </c>
      <c r="B347" s="68">
        <v>744</v>
      </c>
      <c r="C347" s="69" t="str">
        <f t="shared" si="5"/>
        <v>Kreil Arno</v>
      </c>
    </row>
    <row r="348" spans="1:3" ht="18.75" thickBot="1" x14ac:dyDescent="0.3">
      <c r="A348" s="64" t="s">
        <v>2384</v>
      </c>
      <c r="B348" s="65">
        <v>719</v>
      </c>
      <c r="C348" s="66" t="str">
        <f t="shared" si="5"/>
        <v>Kreisser Johann</v>
      </c>
    </row>
    <row r="349" spans="1:3" ht="18.75" thickBot="1" x14ac:dyDescent="0.3">
      <c r="A349" s="67" t="s">
        <v>796</v>
      </c>
      <c r="B349" s="68">
        <v>234</v>
      </c>
      <c r="C349" s="69" t="str">
        <f t="shared" si="5"/>
        <v>Krejci Heinz</v>
      </c>
    </row>
    <row r="350" spans="1:3" ht="18.75" thickBot="1" x14ac:dyDescent="0.3">
      <c r="A350" s="64" t="s">
        <v>496</v>
      </c>
      <c r="B350" s="65">
        <v>107</v>
      </c>
      <c r="C350" s="66" t="str">
        <f t="shared" si="5"/>
        <v>Krondorfer Sven</v>
      </c>
    </row>
    <row r="351" spans="1:3" ht="18.75" thickBot="1" x14ac:dyDescent="0.3">
      <c r="A351" s="64" t="s">
        <v>605</v>
      </c>
      <c r="B351" s="65">
        <v>155</v>
      </c>
      <c r="C351" s="66" t="str">
        <f t="shared" si="5"/>
        <v>Kronsteiner Michael</v>
      </c>
    </row>
    <row r="352" spans="1:3" ht="18.75" thickBot="1" x14ac:dyDescent="0.3">
      <c r="A352" s="67" t="s">
        <v>473</v>
      </c>
      <c r="B352" s="68">
        <v>96</v>
      </c>
      <c r="C352" s="69" t="str">
        <f t="shared" si="5"/>
        <v>Kugler Gerald</v>
      </c>
    </row>
    <row r="353" spans="1:3" ht="18.75" thickBot="1" x14ac:dyDescent="0.3">
      <c r="A353" s="64" t="s">
        <v>2555</v>
      </c>
      <c r="B353" s="65">
        <v>739</v>
      </c>
      <c r="C353" s="66" t="str">
        <f t="shared" si="5"/>
        <v>Kuhn Werner</v>
      </c>
    </row>
    <row r="354" spans="1:3" ht="18.75" thickBot="1" x14ac:dyDescent="0.3">
      <c r="A354" s="67" t="s">
        <v>850</v>
      </c>
      <c r="B354" s="68">
        <v>258</v>
      </c>
      <c r="C354" s="69" t="str">
        <f t="shared" si="5"/>
        <v>Lackner Friedrich</v>
      </c>
    </row>
    <row r="355" spans="1:3" ht="18.75" thickBot="1" x14ac:dyDescent="0.3">
      <c r="A355" s="64" t="s">
        <v>552</v>
      </c>
      <c r="B355" s="65">
        <v>131</v>
      </c>
      <c r="C355" s="66" t="str">
        <f t="shared" si="5"/>
        <v>Lackner Hubert</v>
      </c>
    </row>
    <row r="356" spans="1:3" ht="18.75" thickBot="1" x14ac:dyDescent="0.3">
      <c r="A356" s="67" t="s">
        <v>554</v>
      </c>
      <c r="B356" s="68">
        <v>132</v>
      </c>
      <c r="C356" s="69" t="str">
        <f t="shared" si="5"/>
        <v>Lackstätter Gerhard</v>
      </c>
    </row>
    <row r="357" spans="1:3" ht="18.75" thickBot="1" x14ac:dyDescent="0.3">
      <c r="A357" s="64" t="s">
        <v>556</v>
      </c>
      <c r="B357" s="65">
        <v>133</v>
      </c>
      <c r="C357" s="66" t="str">
        <f t="shared" si="5"/>
        <v>Lackstätter Stefan</v>
      </c>
    </row>
    <row r="358" spans="1:3" ht="18.75" thickBot="1" x14ac:dyDescent="0.3">
      <c r="A358" s="67" t="s">
        <v>1026</v>
      </c>
      <c r="B358" s="68">
        <v>327</v>
      </c>
      <c r="C358" s="69" t="str">
        <f t="shared" si="5"/>
        <v>Lamparter Hannes</v>
      </c>
    </row>
    <row r="359" spans="1:3" ht="18.75" thickBot="1" x14ac:dyDescent="0.3">
      <c r="A359" s="64" t="s">
        <v>351</v>
      </c>
      <c r="B359" s="65">
        <v>45</v>
      </c>
      <c r="C359" s="66" t="str">
        <f t="shared" si="5"/>
        <v>Langhammer Michael</v>
      </c>
    </row>
    <row r="360" spans="1:3" ht="18.75" thickBot="1" x14ac:dyDescent="0.3">
      <c r="A360" s="67" t="s">
        <v>798</v>
      </c>
      <c r="B360" s="68">
        <v>235</v>
      </c>
      <c r="C360" s="69" t="str">
        <f t="shared" si="5"/>
        <v>Langweil Arpad</v>
      </c>
    </row>
    <row r="361" spans="1:3" ht="18.75" thickBot="1" x14ac:dyDescent="0.3">
      <c r="A361" s="67" t="s">
        <v>977</v>
      </c>
      <c r="B361" s="68">
        <v>306</v>
      </c>
      <c r="C361" s="69" t="str">
        <f t="shared" si="5"/>
        <v>Lauchart Christian</v>
      </c>
    </row>
    <row r="362" spans="1:3" ht="18.75" thickBot="1" x14ac:dyDescent="0.3">
      <c r="A362" s="64" t="s">
        <v>108</v>
      </c>
      <c r="B362" s="65">
        <v>630</v>
      </c>
      <c r="C362" s="66" t="str">
        <f t="shared" si="5"/>
        <v>Lau Dietmar</v>
      </c>
    </row>
    <row r="363" spans="1:3" ht="18.75" thickBot="1" x14ac:dyDescent="0.3">
      <c r="A363" s="67" t="s">
        <v>102</v>
      </c>
      <c r="B363" s="68">
        <v>626</v>
      </c>
      <c r="C363" s="69" t="str">
        <f t="shared" si="5"/>
        <v>Leberwurst Christian</v>
      </c>
    </row>
    <row r="364" spans="1:3" ht="18.75" thickBot="1" x14ac:dyDescent="0.3">
      <c r="A364" s="64" t="s">
        <v>64</v>
      </c>
      <c r="B364" s="65">
        <v>607</v>
      </c>
      <c r="C364" s="66" t="str">
        <f t="shared" si="5"/>
        <v>Leberwurst Franz</v>
      </c>
    </row>
    <row r="365" spans="1:3" ht="18.75" thickBot="1" x14ac:dyDescent="0.3">
      <c r="A365" s="64" t="s">
        <v>1126</v>
      </c>
      <c r="B365" s="65">
        <v>369</v>
      </c>
      <c r="C365" s="66" t="str">
        <f t="shared" si="5"/>
        <v>Lederleitner Tim</v>
      </c>
    </row>
    <row r="366" spans="1:3" ht="18.75" thickBot="1" x14ac:dyDescent="0.3">
      <c r="A366" s="64" t="s">
        <v>498</v>
      </c>
      <c r="B366" s="65">
        <v>108</v>
      </c>
      <c r="C366" s="66" t="str">
        <f t="shared" si="5"/>
        <v>Legel Bernhard</v>
      </c>
    </row>
    <row r="367" spans="1:3" ht="18.75" thickBot="1" x14ac:dyDescent="0.3">
      <c r="A367" s="67" t="s">
        <v>1638</v>
      </c>
      <c r="B367" s="68">
        <v>552</v>
      </c>
      <c r="C367" s="69" t="str">
        <f t="shared" si="5"/>
        <v>Legel Christoph</v>
      </c>
    </row>
    <row r="368" spans="1:3" ht="18.75" thickBot="1" x14ac:dyDescent="0.3">
      <c r="A368" s="64" t="s">
        <v>1358</v>
      </c>
      <c r="B368" s="65">
        <v>454</v>
      </c>
      <c r="C368" s="66" t="str">
        <f t="shared" si="5"/>
        <v>Legel Thomas</v>
      </c>
    </row>
    <row r="369" spans="1:3" ht="18.75" thickBot="1" x14ac:dyDescent="0.3">
      <c r="A369" s="64" t="s">
        <v>500</v>
      </c>
      <c r="B369" s="65">
        <v>109</v>
      </c>
      <c r="C369" s="66" t="str">
        <f t="shared" si="5"/>
        <v>Legel Walter</v>
      </c>
    </row>
    <row r="370" spans="1:3" ht="18.75" thickBot="1" x14ac:dyDescent="0.3">
      <c r="A370" s="67" t="s">
        <v>519</v>
      </c>
      <c r="B370" s="68">
        <v>116</v>
      </c>
      <c r="C370" s="69" t="str">
        <f t="shared" si="5"/>
        <v>Lehner Roman</v>
      </c>
    </row>
    <row r="371" spans="1:3" ht="18.75" thickBot="1" x14ac:dyDescent="0.3">
      <c r="A371" s="64" t="s">
        <v>607</v>
      </c>
      <c r="B371" s="65">
        <v>156</v>
      </c>
      <c r="C371" s="66" t="str">
        <f t="shared" si="5"/>
        <v>Leister Alexander</v>
      </c>
    </row>
    <row r="372" spans="1:3" ht="18.75" thickBot="1" x14ac:dyDescent="0.3">
      <c r="A372" s="67" t="s">
        <v>2214</v>
      </c>
      <c r="B372" s="68">
        <v>652</v>
      </c>
      <c r="C372" s="69" t="str">
        <f t="shared" si="5"/>
        <v>Leitner Alexander</v>
      </c>
    </row>
    <row r="373" spans="1:3" ht="18.75" thickBot="1" x14ac:dyDescent="0.3">
      <c r="A373" s="64" t="s">
        <v>980</v>
      </c>
      <c r="B373" s="65">
        <v>307</v>
      </c>
      <c r="C373" s="66" t="str">
        <f t="shared" si="5"/>
        <v>Leitner Christian</v>
      </c>
    </row>
    <row r="374" spans="1:3" ht="18.75" thickBot="1" x14ac:dyDescent="0.3">
      <c r="A374" s="67" t="s">
        <v>982</v>
      </c>
      <c r="B374" s="68">
        <v>308</v>
      </c>
      <c r="C374" s="69" t="str">
        <f t="shared" si="5"/>
        <v>Leitner Florian</v>
      </c>
    </row>
    <row r="375" spans="1:3" ht="18.75" thickBot="1" x14ac:dyDescent="0.3">
      <c r="A375" s="64" t="s">
        <v>1005</v>
      </c>
      <c r="B375" s="65">
        <v>318</v>
      </c>
      <c r="C375" s="66" t="str">
        <f t="shared" si="5"/>
        <v>Leitner Martin</v>
      </c>
    </row>
    <row r="376" spans="1:3" ht="18.75" thickBot="1" x14ac:dyDescent="0.3">
      <c r="A376" s="67" t="s">
        <v>109</v>
      </c>
      <c r="B376" s="68">
        <v>631</v>
      </c>
      <c r="C376" s="69" t="str">
        <f t="shared" si="5"/>
        <v>Lenardt Matthias</v>
      </c>
    </row>
    <row r="377" spans="1:3" ht="18.75" thickBot="1" x14ac:dyDescent="0.3">
      <c r="A377" s="67" t="s">
        <v>2370</v>
      </c>
      <c r="B377" s="68">
        <v>713</v>
      </c>
      <c r="C377" s="69" t="str">
        <f t="shared" si="5"/>
        <v>Leodolter Martin</v>
      </c>
    </row>
    <row r="378" spans="1:3" ht="18.75" thickBot="1" x14ac:dyDescent="0.3">
      <c r="A378" s="64" t="s">
        <v>309</v>
      </c>
      <c r="B378" s="65">
        <v>27</v>
      </c>
      <c r="C378" s="66" t="str">
        <f t="shared" si="5"/>
        <v>Leroch Franz</v>
      </c>
    </row>
    <row r="379" spans="1:3" ht="18.75" thickBot="1" x14ac:dyDescent="0.3">
      <c r="A379" s="67" t="s">
        <v>364</v>
      </c>
      <c r="B379" s="68">
        <v>50</v>
      </c>
      <c r="C379" s="69" t="str">
        <f t="shared" si="5"/>
        <v>Leszkovits Rudolf</v>
      </c>
    </row>
    <row r="380" spans="1:3" ht="18.75" thickBot="1" x14ac:dyDescent="0.3">
      <c r="A380" s="64" t="s">
        <v>2252</v>
      </c>
      <c r="B380" s="65">
        <v>667</v>
      </c>
      <c r="C380" s="66" t="str">
        <f t="shared" si="5"/>
        <v>Liebhart Eliah</v>
      </c>
    </row>
    <row r="381" spans="1:3" ht="18.75" thickBot="1" x14ac:dyDescent="0.3">
      <c r="A381" s="67" t="s">
        <v>2045</v>
      </c>
      <c r="B381" s="68">
        <v>582</v>
      </c>
      <c r="C381" s="69" t="str">
        <f t="shared" si="5"/>
        <v>Likerecz Attila</v>
      </c>
    </row>
    <row r="382" spans="1:3" ht="18.75" thickBot="1" x14ac:dyDescent="0.3">
      <c r="A382" s="67" t="s">
        <v>800</v>
      </c>
      <c r="B382" s="68">
        <v>236</v>
      </c>
      <c r="C382" s="69" t="str">
        <f t="shared" si="5"/>
        <v>Limberger Herwig, Ing.</v>
      </c>
    </row>
    <row r="383" spans="1:3" ht="18.75" thickBot="1" x14ac:dyDescent="0.3">
      <c r="A383" s="64" t="s">
        <v>1008</v>
      </c>
      <c r="B383" s="65">
        <v>319</v>
      </c>
      <c r="C383" s="66" t="str">
        <f t="shared" si="5"/>
        <v>Loipold Franz</v>
      </c>
    </row>
    <row r="384" spans="1:3" ht="18.75" thickBot="1" x14ac:dyDescent="0.3">
      <c r="A384" s="67" t="s">
        <v>353</v>
      </c>
      <c r="B384" s="68">
        <v>46</v>
      </c>
      <c r="C384" s="69" t="str">
        <f t="shared" si="5"/>
        <v>Luiskandl Roman</v>
      </c>
    </row>
    <row r="385" spans="1:3" ht="18.75" thickBot="1" x14ac:dyDescent="0.3">
      <c r="A385" s="64" t="s">
        <v>1361</v>
      </c>
      <c r="B385" s="65">
        <v>455</v>
      </c>
      <c r="C385" s="66" t="str">
        <f t="shared" si="5"/>
        <v>Lukas Dominik</v>
      </c>
    </row>
    <row r="386" spans="1:3" ht="18.75" thickBot="1" x14ac:dyDescent="0.3">
      <c r="A386" s="67" t="s">
        <v>678</v>
      </c>
      <c r="B386" s="68">
        <v>185</v>
      </c>
      <c r="C386" s="69" t="str">
        <f t="shared" ref="C386:C449" si="6">VLOOKUP(B386,Athl01,2)</f>
        <v>Lulaew Sulumbek</v>
      </c>
    </row>
    <row r="387" spans="1:3" ht="18.75" thickBot="1" x14ac:dyDescent="0.3">
      <c r="A387" s="64" t="s">
        <v>2298</v>
      </c>
      <c r="B387" s="65">
        <v>687</v>
      </c>
      <c r="C387" s="66" t="str">
        <f t="shared" si="6"/>
        <v>Mader Benjamin</v>
      </c>
    </row>
    <row r="388" spans="1:3" ht="18.75" thickBot="1" x14ac:dyDescent="0.3">
      <c r="A388" s="67" t="s">
        <v>730</v>
      </c>
      <c r="B388" s="68">
        <v>206</v>
      </c>
      <c r="C388" s="69" t="str">
        <f t="shared" si="6"/>
        <v>Maderegger Florian</v>
      </c>
    </row>
    <row r="389" spans="1:3" ht="18.75" thickBot="1" x14ac:dyDescent="0.3">
      <c r="A389" s="64" t="s">
        <v>2249</v>
      </c>
      <c r="B389" s="65">
        <v>666</v>
      </c>
      <c r="C389" s="66" t="str">
        <f t="shared" si="6"/>
        <v>Maderebner Tobias</v>
      </c>
    </row>
    <row r="390" spans="1:3" ht="18.75" thickBot="1" x14ac:dyDescent="0.3">
      <c r="A390" s="67" t="s">
        <v>2574</v>
      </c>
      <c r="B390" s="68">
        <v>753</v>
      </c>
      <c r="C390" s="69" t="str">
        <f t="shared" si="6"/>
        <v>Maier Manfred</v>
      </c>
    </row>
    <row r="391" spans="1:3" ht="18.75" thickBot="1" x14ac:dyDescent="0.3">
      <c r="A391" s="64" t="s">
        <v>114</v>
      </c>
      <c r="B391" s="65">
        <v>635</v>
      </c>
      <c r="C391" s="66" t="str">
        <f t="shared" si="6"/>
        <v>Maier Samuel</v>
      </c>
    </row>
    <row r="392" spans="1:3" ht="18.75" thickBot="1" x14ac:dyDescent="0.3">
      <c r="A392" s="67" t="s">
        <v>1104</v>
      </c>
      <c r="B392" s="68">
        <v>361</v>
      </c>
      <c r="C392" s="69" t="str">
        <f t="shared" si="6"/>
        <v>Mailberg Wilhelm, Mag.</v>
      </c>
    </row>
    <row r="393" spans="1:3" ht="18.75" thickBot="1" x14ac:dyDescent="0.3">
      <c r="A393" s="67" t="s">
        <v>2038</v>
      </c>
      <c r="B393" s="68">
        <v>577</v>
      </c>
      <c r="C393" s="69" t="str">
        <f t="shared" si="6"/>
        <v>Maiss Oliver</v>
      </c>
    </row>
    <row r="394" spans="1:3" ht="18.75" thickBot="1" x14ac:dyDescent="0.3">
      <c r="A394" s="64" t="s">
        <v>2350</v>
      </c>
      <c r="B394" s="65">
        <v>705</v>
      </c>
      <c r="C394" s="66" t="str">
        <f t="shared" si="6"/>
        <v>Majer Sarah</v>
      </c>
    </row>
    <row r="395" spans="1:3" ht="18.75" thickBot="1" x14ac:dyDescent="0.3">
      <c r="A395" s="64" t="s">
        <v>802</v>
      </c>
      <c r="B395" s="65">
        <v>237</v>
      </c>
      <c r="C395" s="66" t="str">
        <f t="shared" si="6"/>
        <v>Manninger Patrick</v>
      </c>
    </row>
    <row r="396" spans="1:3" ht="18.75" thickBot="1" x14ac:dyDescent="0.3">
      <c r="A396" s="64" t="s">
        <v>475</v>
      </c>
      <c r="B396" s="65">
        <v>97</v>
      </c>
      <c r="C396" s="66" t="str">
        <f t="shared" si="6"/>
        <v>Mann Roman</v>
      </c>
    </row>
    <row r="397" spans="1:3" ht="18.75" thickBot="1" x14ac:dyDescent="0.3">
      <c r="A397" s="67" t="s">
        <v>477</v>
      </c>
      <c r="B397" s="68">
        <v>98</v>
      </c>
      <c r="C397" s="69" t="str">
        <f t="shared" si="6"/>
        <v>Mann Stephan</v>
      </c>
    </row>
    <row r="398" spans="1:3" ht="18.75" thickBot="1" x14ac:dyDescent="0.3">
      <c r="A398" s="64" t="s">
        <v>893</v>
      </c>
      <c r="B398" s="65">
        <v>275</v>
      </c>
      <c r="C398" s="66" t="str">
        <f t="shared" si="6"/>
        <v>Marintscheschki Martin</v>
      </c>
    </row>
    <row r="399" spans="1:3" ht="18.75" thickBot="1" x14ac:dyDescent="0.3">
      <c r="A399" s="67" t="s">
        <v>1028</v>
      </c>
      <c r="B399" s="68">
        <v>328</v>
      </c>
      <c r="C399" s="69" t="str">
        <f t="shared" si="6"/>
        <v>Marksteiner Markus</v>
      </c>
    </row>
    <row r="400" spans="1:3" ht="18.75" thickBot="1" x14ac:dyDescent="0.3">
      <c r="A400" s="64" t="s">
        <v>2394</v>
      </c>
      <c r="B400" s="65">
        <v>723</v>
      </c>
      <c r="C400" s="66" t="str">
        <f t="shared" si="6"/>
        <v>Marschall Marianne</v>
      </c>
    </row>
    <row r="401" spans="1:3" ht="18.75" thickBot="1" x14ac:dyDescent="0.3">
      <c r="A401" s="67" t="s">
        <v>137</v>
      </c>
      <c r="B401" s="68">
        <v>645</v>
      </c>
      <c r="C401" s="69" t="str">
        <f t="shared" si="6"/>
        <v>Martirosyan Harutyun</v>
      </c>
    </row>
    <row r="402" spans="1:3" ht="18.75" thickBot="1" x14ac:dyDescent="0.3">
      <c r="A402" s="64" t="s">
        <v>1209</v>
      </c>
      <c r="B402" s="65">
        <v>402</v>
      </c>
      <c r="C402" s="66" t="str">
        <f t="shared" si="6"/>
        <v>Martirosjan Sargis</v>
      </c>
    </row>
    <row r="403" spans="1:3" ht="18.75" thickBot="1" x14ac:dyDescent="0.3">
      <c r="A403" s="67" t="s">
        <v>1228</v>
      </c>
      <c r="B403" s="68">
        <v>408</v>
      </c>
      <c r="C403" s="69" t="str">
        <f t="shared" si="6"/>
        <v>Marton Endre</v>
      </c>
    </row>
    <row r="404" spans="1:3" ht="18.75" thickBot="1" x14ac:dyDescent="0.3">
      <c r="A404" s="64" t="s">
        <v>646</v>
      </c>
      <c r="B404" s="65">
        <v>174</v>
      </c>
      <c r="C404" s="66" t="str">
        <f t="shared" si="6"/>
        <v>Matzku Jürgen</v>
      </c>
    </row>
    <row r="405" spans="1:3" ht="18.75" thickBot="1" x14ac:dyDescent="0.3">
      <c r="A405" s="67" t="s">
        <v>6</v>
      </c>
      <c r="B405" s="68">
        <v>601</v>
      </c>
      <c r="C405" s="69" t="str">
        <f t="shared" si="6"/>
        <v>Matzku Maurice</v>
      </c>
    </row>
    <row r="406" spans="1:3" ht="18.75" thickBot="1" x14ac:dyDescent="0.3">
      <c r="A406" s="64" t="s">
        <v>2246</v>
      </c>
      <c r="B406" s="65">
        <v>665</v>
      </c>
      <c r="C406" s="66" t="str">
        <f t="shared" si="6"/>
        <v>Mayer Benjamin</v>
      </c>
    </row>
    <row r="407" spans="1:3" ht="18.75" thickBot="1" x14ac:dyDescent="0.3">
      <c r="A407" s="67" t="s">
        <v>502</v>
      </c>
      <c r="B407" s="68">
        <v>110</v>
      </c>
      <c r="C407" s="69" t="str">
        <f t="shared" si="6"/>
        <v>Mayer Roman</v>
      </c>
    </row>
    <row r="408" spans="1:3" ht="18.75" thickBot="1" x14ac:dyDescent="0.3">
      <c r="A408" s="64" t="s">
        <v>2503</v>
      </c>
      <c r="B408" s="65">
        <v>736</v>
      </c>
      <c r="C408" s="66" t="str">
        <f t="shared" si="6"/>
        <v>Mayrhofer Kevin</v>
      </c>
    </row>
    <row r="409" spans="1:3" ht="18.75" thickBot="1" x14ac:dyDescent="0.3">
      <c r="A409" s="64" t="s">
        <v>1230</v>
      </c>
      <c r="B409" s="65">
        <v>409</v>
      </c>
      <c r="C409" s="66" t="str">
        <f t="shared" si="6"/>
        <v>Mernyo Janos</v>
      </c>
    </row>
    <row r="410" spans="1:3" ht="18.75" thickBot="1" x14ac:dyDescent="0.3">
      <c r="A410" s="67" t="s">
        <v>1364</v>
      </c>
      <c r="B410" s="68">
        <v>456</v>
      </c>
      <c r="C410" s="69" t="str">
        <f t="shared" si="6"/>
        <v>Messlender Lorenz</v>
      </c>
    </row>
    <row r="411" spans="1:3" ht="18.75" thickBot="1" x14ac:dyDescent="0.3">
      <c r="A411" s="67" t="s">
        <v>1367</v>
      </c>
      <c r="B411" s="68">
        <v>457</v>
      </c>
      <c r="C411" s="69" t="str">
        <f t="shared" si="6"/>
        <v>Messlender Marlene</v>
      </c>
    </row>
    <row r="412" spans="1:3" ht="18.75" thickBot="1" x14ac:dyDescent="0.3">
      <c r="A412" s="64" t="s">
        <v>766</v>
      </c>
      <c r="B412" s="65">
        <v>221</v>
      </c>
      <c r="C412" s="66" t="str">
        <f t="shared" si="6"/>
        <v>Messner Manfred</v>
      </c>
    </row>
    <row r="413" spans="1:3" ht="18.75" thickBot="1" x14ac:dyDescent="0.3">
      <c r="A413" s="67" t="s">
        <v>1232</v>
      </c>
      <c r="B413" s="68">
        <v>410</v>
      </c>
      <c r="C413" s="69" t="str">
        <f t="shared" si="6"/>
        <v>Meszaros Istvan</v>
      </c>
    </row>
    <row r="414" spans="1:3" ht="18.75" thickBot="1" x14ac:dyDescent="0.3">
      <c r="A414" s="67" t="s">
        <v>804</v>
      </c>
      <c r="B414" s="68">
        <v>238</v>
      </c>
      <c r="C414" s="69" t="str">
        <f t="shared" si="6"/>
        <v>Michalicka Erik</v>
      </c>
    </row>
    <row r="415" spans="1:3" ht="18.75" thickBot="1" x14ac:dyDescent="0.3">
      <c r="A415" s="64" t="s">
        <v>303</v>
      </c>
      <c r="B415" s="65">
        <v>24</v>
      </c>
      <c r="C415" s="66" t="str">
        <f t="shared" si="6"/>
        <v>Michalko Kurt</v>
      </c>
    </row>
    <row r="416" spans="1:3" ht="18.75" thickBot="1" x14ac:dyDescent="0.3">
      <c r="A416" s="67" t="s">
        <v>807</v>
      </c>
      <c r="B416" s="68">
        <v>239</v>
      </c>
      <c r="C416" s="69" t="str">
        <f t="shared" si="6"/>
        <v>Mickel Manuel</v>
      </c>
    </row>
    <row r="417" spans="1:3" ht="18.75" thickBot="1" x14ac:dyDescent="0.3">
      <c r="A417" s="67" t="s">
        <v>1516</v>
      </c>
      <c r="B417" s="68">
        <v>505</v>
      </c>
      <c r="C417" s="69" t="str">
        <f t="shared" si="6"/>
        <v>Midajew Achmed</v>
      </c>
    </row>
    <row r="418" spans="1:3" ht="18.75" thickBot="1" x14ac:dyDescent="0.3">
      <c r="A418" s="64" t="s">
        <v>1519</v>
      </c>
      <c r="B418" s="65">
        <v>506</v>
      </c>
      <c r="C418" s="66" t="str">
        <f t="shared" si="6"/>
        <v>Midajew Chamsat</v>
      </c>
    </row>
    <row r="419" spans="1:3" ht="18.75" thickBot="1" x14ac:dyDescent="0.3">
      <c r="A419" s="67" t="s">
        <v>1602</v>
      </c>
      <c r="B419" s="68">
        <v>537</v>
      </c>
      <c r="C419" s="69" t="str">
        <f t="shared" si="6"/>
        <v>Mihaly Jonathan</v>
      </c>
    </row>
    <row r="420" spans="1:3" ht="18.75" thickBot="1" x14ac:dyDescent="0.3">
      <c r="A420" s="64" t="s">
        <v>959</v>
      </c>
      <c r="B420" s="65">
        <v>300</v>
      </c>
      <c r="C420" s="66" t="str">
        <f t="shared" si="6"/>
        <v>Mitterer Günther</v>
      </c>
    </row>
    <row r="421" spans="1:3" ht="18.75" thickBot="1" x14ac:dyDescent="0.3">
      <c r="A421" s="67" t="s">
        <v>2239</v>
      </c>
      <c r="B421" s="68">
        <v>662</v>
      </c>
      <c r="C421" s="69" t="str">
        <f t="shared" si="6"/>
        <v>Mnechaczek Matthias</v>
      </c>
    </row>
    <row r="422" spans="1:3" ht="18.75" thickBot="1" x14ac:dyDescent="0.3">
      <c r="A422" s="64" t="s">
        <v>66</v>
      </c>
      <c r="B422" s="65">
        <v>608</v>
      </c>
      <c r="C422" s="66" t="str">
        <f t="shared" si="6"/>
        <v>Modis Laszlo</v>
      </c>
    </row>
    <row r="423" spans="1:3" ht="18.75" thickBot="1" x14ac:dyDescent="0.3">
      <c r="A423" s="67" t="s">
        <v>809</v>
      </c>
      <c r="B423" s="68">
        <v>240</v>
      </c>
      <c r="C423" s="69" t="str">
        <f t="shared" si="6"/>
        <v>Modrey Manfred</v>
      </c>
    </row>
    <row r="424" spans="1:3" ht="18.75" thickBot="1" x14ac:dyDescent="0.3">
      <c r="A424" s="64" t="s">
        <v>811</v>
      </c>
      <c r="B424" s="65">
        <v>241</v>
      </c>
      <c r="C424" s="66" t="str">
        <f t="shared" si="6"/>
        <v>Modrey Manuel</v>
      </c>
    </row>
    <row r="425" spans="1:3" ht="18.75" thickBot="1" x14ac:dyDescent="0.3">
      <c r="A425" s="67" t="s">
        <v>2308</v>
      </c>
      <c r="B425" s="68">
        <v>691</v>
      </c>
      <c r="C425" s="69" t="str">
        <f t="shared" si="6"/>
        <v>Moldaschl Georg</v>
      </c>
    </row>
    <row r="426" spans="1:3" ht="18.75" thickBot="1" x14ac:dyDescent="0.3">
      <c r="A426" s="64" t="s">
        <v>1234</v>
      </c>
      <c r="B426" s="65">
        <v>411</v>
      </c>
      <c r="C426" s="66" t="str">
        <f t="shared" si="6"/>
        <v>Molnar Gabor</v>
      </c>
    </row>
    <row r="427" spans="1:3" ht="18.75" thickBot="1" x14ac:dyDescent="0.3">
      <c r="A427" s="67" t="s">
        <v>355</v>
      </c>
      <c r="B427" s="68">
        <v>47</v>
      </c>
      <c r="C427" s="69" t="str">
        <f t="shared" si="6"/>
        <v>Molterer Michael</v>
      </c>
    </row>
    <row r="428" spans="1:3" ht="18.75" thickBot="1" x14ac:dyDescent="0.3">
      <c r="A428" s="67" t="s">
        <v>2300</v>
      </c>
      <c r="B428" s="68">
        <v>688</v>
      </c>
      <c r="C428" s="69" t="str">
        <f t="shared" si="6"/>
        <v>Mondl Bettina</v>
      </c>
    </row>
    <row r="429" spans="1:3" ht="18.75" thickBot="1" x14ac:dyDescent="0.3">
      <c r="A429" s="64" t="s">
        <v>707</v>
      </c>
      <c r="B429" s="65">
        <v>197</v>
      </c>
      <c r="C429" s="66" t="str">
        <f t="shared" si="6"/>
        <v>Morina Zenun</v>
      </c>
    </row>
    <row r="430" spans="1:3" ht="18.75" thickBot="1" x14ac:dyDescent="0.3">
      <c r="A430" s="67" t="s">
        <v>1030</v>
      </c>
      <c r="B430" s="68">
        <v>329</v>
      </c>
      <c r="C430" s="69" t="str">
        <f t="shared" si="6"/>
        <v>Mörth Gerhard</v>
      </c>
    </row>
    <row r="431" spans="1:3" ht="18.75" thickBot="1" x14ac:dyDescent="0.3">
      <c r="A431" s="67" t="s">
        <v>1087</v>
      </c>
      <c r="B431" s="68">
        <v>353</v>
      </c>
      <c r="C431" s="69" t="str">
        <f t="shared" si="6"/>
        <v>Muckenhuber Daniel</v>
      </c>
    </row>
    <row r="432" spans="1:3" ht="18.75" thickBot="1" x14ac:dyDescent="0.3">
      <c r="A432" s="64" t="s">
        <v>864</v>
      </c>
      <c r="B432" s="65">
        <v>264</v>
      </c>
      <c r="C432" s="66" t="str">
        <f t="shared" si="6"/>
        <v>Mühlbacher Andreas</v>
      </c>
    </row>
    <row r="433" spans="1:3" ht="18.75" thickBot="1" x14ac:dyDescent="0.3">
      <c r="A433" s="67" t="s">
        <v>866</v>
      </c>
      <c r="B433" s="68">
        <v>265</v>
      </c>
      <c r="C433" s="69" t="str">
        <f t="shared" si="6"/>
        <v>Mühlbacher Christian</v>
      </c>
    </row>
    <row r="434" spans="1:3" ht="18.75" thickBot="1" x14ac:dyDescent="0.3">
      <c r="A434" s="64" t="s">
        <v>2554</v>
      </c>
      <c r="B434" s="65">
        <v>738</v>
      </c>
      <c r="C434" s="66" t="str">
        <f t="shared" si="6"/>
        <v>Mühlbacher Johann</v>
      </c>
    </row>
    <row r="435" spans="1:3" ht="18.75" thickBot="1" x14ac:dyDescent="0.3">
      <c r="A435" s="67" t="s">
        <v>1568</v>
      </c>
      <c r="B435" s="68">
        <v>523</v>
      </c>
      <c r="C435" s="69" t="str">
        <f t="shared" si="6"/>
        <v>Mühlbacher Josef</v>
      </c>
    </row>
    <row r="436" spans="1:3" ht="18.75" thickBot="1" x14ac:dyDescent="0.3">
      <c r="A436" s="64" t="s">
        <v>868</v>
      </c>
      <c r="B436" s="65">
        <v>266</v>
      </c>
      <c r="C436" s="66" t="str">
        <f t="shared" si="6"/>
        <v>Mühlbacher Martin</v>
      </c>
    </row>
    <row r="437" spans="1:3" ht="18.75" thickBot="1" x14ac:dyDescent="0.3">
      <c r="A437" s="67" t="s">
        <v>609</v>
      </c>
      <c r="B437" s="68">
        <v>157</v>
      </c>
      <c r="C437" s="69" t="str">
        <f t="shared" si="6"/>
        <v>Müller Nicole</v>
      </c>
    </row>
    <row r="438" spans="1:3" ht="18.75" thickBot="1" x14ac:dyDescent="0.3">
      <c r="A438" s="67" t="s">
        <v>1160</v>
      </c>
      <c r="B438" s="68">
        <v>383</v>
      </c>
      <c r="C438" s="69" t="str">
        <f t="shared" si="6"/>
        <v>Müllner Georg</v>
      </c>
    </row>
    <row r="439" spans="1:3" ht="18.75" thickBot="1" x14ac:dyDescent="0.3">
      <c r="A439" s="64" t="s">
        <v>314</v>
      </c>
      <c r="B439" s="65">
        <v>29</v>
      </c>
      <c r="C439" s="66" t="str">
        <f t="shared" si="6"/>
        <v>Müllner Karl</v>
      </c>
    </row>
    <row r="440" spans="1:3" ht="18.75" thickBot="1" x14ac:dyDescent="0.3">
      <c r="A440" s="67" t="s">
        <v>2566</v>
      </c>
      <c r="B440" s="68">
        <v>747</v>
      </c>
      <c r="C440" s="69" t="str">
        <f t="shared" si="6"/>
        <v>Munoz Fabian</v>
      </c>
    </row>
    <row r="441" spans="1:3" ht="18.75" thickBot="1" x14ac:dyDescent="0.3">
      <c r="A441" s="64" t="s">
        <v>2397</v>
      </c>
      <c r="B441" s="65">
        <v>724</v>
      </c>
      <c r="C441" s="66" t="str">
        <f t="shared" si="6"/>
        <v>Musel Benjamin</v>
      </c>
    </row>
    <row r="442" spans="1:3" ht="18.75" thickBot="1" x14ac:dyDescent="0.3">
      <c r="A442" s="67" t="s">
        <v>1555</v>
      </c>
      <c r="B442" s="68">
        <v>518</v>
      </c>
      <c r="C442" s="69" t="str">
        <f t="shared" si="6"/>
        <v>Nagy Erwin</v>
      </c>
    </row>
    <row r="443" spans="1:3" ht="18.75" thickBot="1" x14ac:dyDescent="0.3">
      <c r="A443" s="67" t="s">
        <v>1371</v>
      </c>
      <c r="B443" s="68">
        <v>458</v>
      </c>
      <c r="C443" s="69" t="str">
        <f t="shared" si="6"/>
        <v>Najemnik Christoph</v>
      </c>
    </row>
    <row r="444" spans="1:3" ht="18.75" thickBot="1" x14ac:dyDescent="0.3">
      <c r="A444" s="67" t="s">
        <v>558</v>
      </c>
      <c r="B444" s="68">
        <v>134</v>
      </c>
      <c r="C444" s="69" t="str">
        <f t="shared" si="6"/>
        <v>Najemnik Matthias</v>
      </c>
    </row>
    <row r="445" spans="1:3" ht="18.75" thickBot="1" x14ac:dyDescent="0.3">
      <c r="A445" s="64" t="s">
        <v>2375</v>
      </c>
      <c r="B445" s="65">
        <v>715</v>
      </c>
      <c r="C445" s="66" t="str">
        <f t="shared" si="6"/>
        <v>Narovnigg Claudia</v>
      </c>
    </row>
    <row r="446" spans="1:3" ht="18.75" thickBot="1" x14ac:dyDescent="0.3">
      <c r="A446" s="67" t="s">
        <v>560</v>
      </c>
      <c r="B446" s="68">
        <v>135</v>
      </c>
      <c r="C446" s="69" t="str">
        <f t="shared" si="6"/>
        <v>Nassberger Andreas</v>
      </c>
    </row>
    <row r="447" spans="1:3" ht="18.75" thickBot="1" x14ac:dyDescent="0.3">
      <c r="A447" s="64" t="s">
        <v>1214</v>
      </c>
      <c r="B447" s="65">
        <v>403</v>
      </c>
      <c r="C447" s="66" t="str">
        <f t="shared" si="6"/>
        <v>Nazarian Edvard</v>
      </c>
    </row>
    <row r="448" spans="1:3" ht="18.75" thickBot="1" x14ac:dyDescent="0.3">
      <c r="A448" s="67" t="s">
        <v>1106</v>
      </c>
      <c r="B448" s="68">
        <v>362</v>
      </c>
      <c r="C448" s="69" t="str">
        <f t="shared" si="6"/>
        <v>Nedoma Steven</v>
      </c>
    </row>
    <row r="449" spans="1:3" ht="18.75" thickBot="1" x14ac:dyDescent="0.3">
      <c r="A449" s="67" t="s">
        <v>0</v>
      </c>
      <c r="B449" s="68">
        <v>598</v>
      </c>
      <c r="C449" s="69" t="str">
        <f t="shared" si="6"/>
        <v>Nelböck Kevin</v>
      </c>
    </row>
    <row r="450" spans="1:3" ht="18.75" thickBot="1" x14ac:dyDescent="0.3">
      <c r="A450" s="64" t="s">
        <v>4</v>
      </c>
      <c r="B450" s="65">
        <v>600</v>
      </c>
      <c r="C450" s="66" t="str">
        <f t="shared" ref="C450:C513" si="7">VLOOKUP(B450,Athl01,2)</f>
        <v>Nelböck Vanessa</v>
      </c>
    </row>
    <row r="451" spans="1:3" ht="18.75" thickBot="1" x14ac:dyDescent="0.3">
      <c r="A451" s="67" t="s">
        <v>396</v>
      </c>
      <c r="B451" s="68">
        <v>63</v>
      </c>
      <c r="C451" s="69" t="str">
        <f t="shared" si="7"/>
        <v>Nemec Martin</v>
      </c>
    </row>
    <row r="452" spans="1:3" ht="18.75" thickBot="1" x14ac:dyDescent="0.3">
      <c r="A452" s="64" t="s">
        <v>138</v>
      </c>
      <c r="B452" s="65">
        <v>646</v>
      </c>
      <c r="C452" s="66" t="str">
        <f t="shared" si="7"/>
        <v>Neuhauser Siegfried</v>
      </c>
    </row>
    <row r="453" spans="1:3" ht="18.75" thickBot="1" x14ac:dyDescent="0.3">
      <c r="A453" s="67" t="s">
        <v>709</v>
      </c>
      <c r="B453" s="68">
        <v>198</v>
      </c>
      <c r="C453" s="69" t="str">
        <f t="shared" si="7"/>
        <v>Neumayer Daniel</v>
      </c>
    </row>
    <row r="454" spans="1:3" ht="18.75" thickBot="1" x14ac:dyDescent="0.3">
      <c r="A454" s="64" t="s">
        <v>1570</v>
      </c>
      <c r="B454" s="65">
        <v>524</v>
      </c>
      <c r="C454" s="66" t="str">
        <f t="shared" si="7"/>
        <v>Niedermayr Friedrich</v>
      </c>
    </row>
    <row r="455" spans="1:3" ht="18.75" thickBot="1" x14ac:dyDescent="0.3">
      <c r="A455" s="67" t="s">
        <v>1592</v>
      </c>
      <c r="B455" s="68">
        <v>533</v>
      </c>
      <c r="C455" s="69" t="str">
        <f t="shared" si="7"/>
        <v>Noll Jürgen</v>
      </c>
    </row>
    <row r="456" spans="1:3" ht="18.75" thickBot="1" x14ac:dyDescent="0.3">
      <c r="A456" s="64" t="s">
        <v>813</v>
      </c>
      <c r="B456" s="65">
        <v>242</v>
      </c>
      <c r="C456" s="66" t="str">
        <f t="shared" si="7"/>
        <v>Nowak Anita</v>
      </c>
    </row>
    <row r="457" spans="1:3" ht="18.75" thickBot="1" x14ac:dyDescent="0.3">
      <c r="A457" s="67" t="s">
        <v>61</v>
      </c>
      <c r="B457" s="68">
        <v>605</v>
      </c>
      <c r="C457" s="69" t="str">
        <f t="shared" si="7"/>
        <v>Nussgraber Jürgen</v>
      </c>
    </row>
    <row r="458" spans="1:3" ht="18.75" thickBot="1" x14ac:dyDescent="0.3">
      <c r="A458" s="64" t="s">
        <v>2286</v>
      </c>
      <c r="B458" s="65">
        <v>681</v>
      </c>
      <c r="C458" s="66" t="str">
        <f t="shared" si="7"/>
        <v>Oberdanner Dietmar</v>
      </c>
    </row>
    <row r="459" spans="1:3" ht="18.75" thickBot="1" x14ac:dyDescent="0.3">
      <c r="A459" s="67" t="s">
        <v>1496</v>
      </c>
      <c r="B459" s="68">
        <v>499</v>
      </c>
      <c r="C459" s="69" t="str">
        <f t="shared" si="7"/>
        <v>Oberdanner Melanie</v>
      </c>
    </row>
    <row r="460" spans="1:3" ht="18.75" thickBot="1" x14ac:dyDescent="0.3">
      <c r="A460" s="67" t="s">
        <v>2057</v>
      </c>
      <c r="B460" s="68">
        <v>589</v>
      </c>
      <c r="C460" s="69" t="str">
        <f t="shared" si="7"/>
        <v>Oberparleiter Jonas</v>
      </c>
    </row>
    <row r="461" spans="1:3" ht="18.75" thickBot="1" x14ac:dyDescent="0.3">
      <c r="A461" s="64" t="s">
        <v>2068</v>
      </c>
      <c r="B461" s="65">
        <v>594</v>
      </c>
      <c r="C461" s="66" t="str">
        <f t="shared" si="7"/>
        <v>Oberparleiter Moritz</v>
      </c>
    </row>
    <row r="462" spans="1:3" ht="18.75" thickBot="1" x14ac:dyDescent="0.3">
      <c r="A462" s="67" t="s">
        <v>2590</v>
      </c>
      <c r="B462" s="68">
        <v>764</v>
      </c>
      <c r="C462" s="69" t="str">
        <f t="shared" si="7"/>
        <v>Olea Christian</v>
      </c>
    </row>
    <row r="463" spans="1:3" ht="18.75" thickBot="1" x14ac:dyDescent="0.3">
      <c r="A463" s="64" t="s">
        <v>652</v>
      </c>
      <c r="B463" s="65">
        <v>176</v>
      </c>
      <c r="C463" s="66" t="str">
        <f t="shared" si="7"/>
        <v>Orsag Jiri</v>
      </c>
    </row>
    <row r="464" spans="1:3" ht="18.75" thickBot="1" x14ac:dyDescent="0.3">
      <c r="A464" s="67" t="s">
        <v>2353</v>
      </c>
      <c r="B464" s="68">
        <v>706</v>
      </c>
      <c r="C464" s="69" t="str">
        <f t="shared" si="7"/>
        <v>Ortlieb Hannah</v>
      </c>
    </row>
    <row r="465" spans="1:3" ht="18.75" thickBot="1" x14ac:dyDescent="0.3">
      <c r="A465" s="64" t="s">
        <v>367</v>
      </c>
      <c r="B465" s="65">
        <v>51</v>
      </c>
      <c r="C465" s="66" t="str">
        <f t="shared" si="7"/>
        <v>Ottawa Gerd</v>
      </c>
    </row>
    <row r="466" spans="1:3" ht="18.75" thickBot="1" x14ac:dyDescent="0.3">
      <c r="A466" s="67" t="s">
        <v>1465</v>
      </c>
      <c r="B466" s="68">
        <v>489</v>
      </c>
      <c r="C466" s="69" t="str">
        <f t="shared" si="7"/>
        <v>Paric Stijepan</v>
      </c>
    </row>
    <row r="467" spans="1:3" ht="18.75" thickBot="1" x14ac:dyDescent="0.3">
      <c r="A467" s="64" t="s">
        <v>369</v>
      </c>
      <c r="B467" s="65">
        <v>52</v>
      </c>
      <c r="C467" s="66" t="str">
        <f t="shared" si="7"/>
        <v>Parmetler Christian, Ing.</v>
      </c>
    </row>
    <row r="468" spans="1:3" ht="18.75" thickBot="1" x14ac:dyDescent="0.3">
      <c r="A468" s="67" t="s">
        <v>2584</v>
      </c>
      <c r="B468" s="68">
        <v>759</v>
      </c>
      <c r="C468" s="69" t="str">
        <f t="shared" si="7"/>
        <v>Parmetler Gregory</v>
      </c>
    </row>
    <row r="469" spans="1:3" ht="18.75" thickBot="1" x14ac:dyDescent="0.3">
      <c r="A469" s="64" t="s">
        <v>372</v>
      </c>
      <c r="B469" s="65">
        <v>53</v>
      </c>
      <c r="C469" s="66" t="str">
        <f t="shared" si="7"/>
        <v>Parmetler Rüdiger</v>
      </c>
    </row>
    <row r="470" spans="1:3" ht="18.75" thickBot="1" x14ac:dyDescent="0.3">
      <c r="A470" s="67" t="s">
        <v>1089</v>
      </c>
      <c r="B470" s="68">
        <v>354</v>
      </c>
      <c r="C470" s="69" t="str">
        <f t="shared" si="7"/>
        <v>Parvy Hermann</v>
      </c>
    </row>
    <row r="471" spans="1:3" ht="18.75" thickBot="1" x14ac:dyDescent="0.3">
      <c r="A471" s="67" t="s">
        <v>1374</v>
      </c>
      <c r="B471" s="68">
        <v>459</v>
      </c>
      <c r="C471" s="69" t="str">
        <f t="shared" si="7"/>
        <v>Pascher Gregor</v>
      </c>
    </row>
    <row r="472" spans="1:3" ht="18.75" thickBot="1" x14ac:dyDescent="0.3">
      <c r="A472" s="64" t="s">
        <v>1446</v>
      </c>
      <c r="B472" s="65">
        <v>483</v>
      </c>
      <c r="C472" s="66" t="str">
        <f t="shared" si="7"/>
        <v>Paul Benjamin</v>
      </c>
    </row>
    <row r="473" spans="1:3" ht="18.75" thickBot="1" x14ac:dyDescent="0.3">
      <c r="A473" s="67" t="s">
        <v>258</v>
      </c>
      <c r="B473" s="68">
        <v>8</v>
      </c>
      <c r="C473" s="69" t="str">
        <f t="shared" si="7"/>
        <v>Paylan Albin</v>
      </c>
    </row>
    <row r="474" spans="1:3" ht="18.75" thickBot="1" x14ac:dyDescent="0.3">
      <c r="A474" s="64" t="s">
        <v>2588</v>
      </c>
      <c r="B474" s="65">
        <v>763</v>
      </c>
      <c r="C474" s="66" t="str">
        <f t="shared" si="7"/>
        <v>Payr Marco</v>
      </c>
    </row>
    <row r="475" spans="1:3" ht="18.75" thickBot="1" x14ac:dyDescent="0.3">
      <c r="A475" s="67" t="s">
        <v>815</v>
      </c>
      <c r="B475" s="68">
        <v>243</v>
      </c>
      <c r="C475" s="69" t="str">
        <f t="shared" si="7"/>
        <v>Peitl Manuel</v>
      </c>
    </row>
    <row r="476" spans="1:3" ht="18.75" thickBot="1" x14ac:dyDescent="0.3">
      <c r="A476" s="67" t="s">
        <v>2284</v>
      </c>
      <c r="B476" s="68">
        <v>680</v>
      </c>
      <c r="C476" s="69" t="str">
        <f t="shared" si="7"/>
        <v>Pengg Gerhard</v>
      </c>
    </row>
    <row r="477" spans="1:3" ht="18.75" thickBot="1" x14ac:dyDescent="0.3">
      <c r="A477" s="64" t="s">
        <v>562</v>
      </c>
      <c r="B477" s="65">
        <v>136</v>
      </c>
      <c r="C477" s="66" t="str">
        <f t="shared" si="7"/>
        <v>Perci Alexander</v>
      </c>
    </row>
    <row r="478" spans="1:3" ht="18.75" thickBot="1" x14ac:dyDescent="0.3">
      <c r="A478" s="64" t="s">
        <v>1377</v>
      </c>
      <c r="B478" s="65">
        <v>460</v>
      </c>
      <c r="C478" s="66" t="str">
        <f t="shared" si="7"/>
        <v>Perkovic Marco</v>
      </c>
    </row>
    <row r="479" spans="1:3" ht="18.75" thickBot="1" x14ac:dyDescent="0.3">
      <c r="A479" s="67" t="s">
        <v>2032</v>
      </c>
      <c r="B479" s="68">
        <v>572</v>
      </c>
      <c r="C479" s="69" t="str">
        <f t="shared" si="7"/>
        <v>Perktold Patrick</v>
      </c>
    </row>
    <row r="480" spans="1:3" ht="18.75" thickBot="1" x14ac:dyDescent="0.3">
      <c r="A480" s="64" t="s">
        <v>374</v>
      </c>
      <c r="B480" s="65">
        <v>54</v>
      </c>
      <c r="C480" s="66" t="str">
        <f t="shared" si="7"/>
        <v>Petlan Robert</v>
      </c>
    </row>
    <row r="481" spans="1:3" ht="18.75" thickBot="1" x14ac:dyDescent="0.3">
      <c r="A481" s="67" t="s">
        <v>317</v>
      </c>
      <c r="B481" s="68">
        <v>30</v>
      </c>
      <c r="C481" s="69" t="str">
        <f t="shared" si="7"/>
        <v>Petrik Fritz</v>
      </c>
    </row>
    <row r="482" spans="1:3" ht="18.75" thickBot="1" x14ac:dyDescent="0.3">
      <c r="A482" s="64" t="s">
        <v>319</v>
      </c>
      <c r="B482" s="65">
        <v>31</v>
      </c>
      <c r="C482" s="66" t="str">
        <f t="shared" si="7"/>
        <v>Petrik Harald</v>
      </c>
    </row>
    <row r="483" spans="1:3" ht="18.75" thickBot="1" x14ac:dyDescent="0.3">
      <c r="A483" s="67" t="s">
        <v>1596</v>
      </c>
      <c r="B483" s="68">
        <v>535</v>
      </c>
      <c r="C483" s="69" t="str">
        <f t="shared" si="7"/>
        <v>Petzel Florian</v>
      </c>
    </row>
    <row r="484" spans="1:3" ht="18.75" thickBot="1" x14ac:dyDescent="0.3">
      <c r="A484" s="64" t="s">
        <v>564</v>
      </c>
      <c r="B484" s="65">
        <v>137</v>
      </c>
      <c r="C484" s="66" t="str">
        <f t="shared" si="7"/>
        <v>Petz Rene</v>
      </c>
    </row>
    <row r="485" spans="1:3" ht="18.75" thickBot="1" x14ac:dyDescent="0.3">
      <c r="A485" s="67" t="s">
        <v>852</v>
      </c>
      <c r="B485" s="68">
        <v>259</v>
      </c>
      <c r="C485" s="69" t="str">
        <f t="shared" si="7"/>
        <v>Pfaffenberger Josef</v>
      </c>
    </row>
    <row r="486" spans="1:3" ht="18.75" thickBot="1" x14ac:dyDescent="0.3">
      <c r="A486" s="64" t="s">
        <v>854</v>
      </c>
      <c r="B486" s="65">
        <v>260</v>
      </c>
      <c r="C486" s="66" t="str">
        <f t="shared" si="7"/>
        <v>Pfaffenberger Jürgen</v>
      </c>
    </row>
    <row r="487" spans="1:3" ht="18.75" thickBot="1" x14ac:dyDescent="0.3">
      <c r="A487" s="67" t="s">
        <v>2377</v>
      </c>
      <c r="B487" s="68">
        <v>716</v>
      </c>
      <c r="C487" s="69" t="str">
        <f t="shared" si="7"/>
        <v>Pfaffenberger Mario</v>
      </c>
    </row>
    <row r="488" spans="1:3" ht="18.75" thickBot="1" x14ac:dyDescent="0.3">
      <c r="A488" s="64" t="s">
        <v>817</v>
      </c>
      <c r="B488" s="65">
        <v>244</v>
      </c>
      <c r="C488" s="66" t="str">
        <f t="shared" si="7"/>
        <v>Pfaffenberger Martin</v>
      </c>
    </row>
    <row r="489" spans="1:3" ht="18.75" thickBot="1" x14ac:dyDescent="0.3">
      <c r="A489" s="67" t="s">
        <v>611</v>
      </c>
      <c r="B489" s="68">
        <v>158</v>
      </c>
      <c r="C489" s="69" t="str">
        <f t="shared" si="7"/>
        <v>Pfeiffer Friederike, Mag.</v>
      </c>
    </row>
    <row r="490" spans="1:3" ht="18.75" thickBot="1" x14ac:dyDescent="0.3">
      <c r="A490" s="67" t="s">
        <v>1522</v>
      </c>
      <c r="B490" s="68">
        <v>507</v>
      </c>
      <c r="C490" s="69" t="str">
        <f t="shared" si="7"/>
        <v>Pfeifer Leopold</v>
      </c>
    </row>
    <row r="491" spans="1:3" ht="18.75" thickBot="1" x14ac:dyDescent="0.3">
      <c r="A491" s="64" t="s">
        <v>1054</v>
      </c>
      <c r="B491" s="65">
        <v>339</v>
      </c>
      <c r="C491" s="66" t="str">
        <f t="shared" si="7"/>
        <v>Pfeifer Reinold</v>
      </c>
    </row>
    <row r="492" spans="1:3" ht="18.75" thickBot="1" x14ac:dyDescent="0.3">
      <c r="A492" s="67" t="s">
        <v>566</v>
      </c>
      <c r="B492" s="68">
        <v>138</v>
      </c>
      <c r="C492" s="69" t="str">
        <f t="shared" si="7"/>
        <v>Pfister Martin</v>
      </c>
    </row>
    <row r="493" spans="1:3" ht="18.75" thickBot="1" x14ac:dyDescent="0.3">
      <c r="A493" s="64" t="s">
        <v>2381</v>
      </c>
      <c r="B493" s="65">
        <v>718</v>
      </c>
      <c r="C493" s="66" t="str">
        <f t="shared" si="7"/>
        <v>Pichler Dominic</v>
      </c>
    </row>
    <row r="494" spans="1:3" ht="18.75" thickBot="1" x14ac:dyDescent="0.3">
      <c r="A494" s="67" t="s">
        <v>819</v>
      </c>
      <c r="B494" s="68">
        <v>245</v>
      </c>
      <c r="C494" s="69" t="str">
        <f t="shared" si="7"/>
        <v>Pichler Mario</v>
      </c>
    </row>
    <row r="495" spans="1:3" ht="18.75" thickBot="1" x14ac:dyDescent="0.3">
      <c r="A495" s="64" t="s">
        <v>2363</v>
      </c>
      <c r="B495" s="65">
        <v>710</v>
      </c>
      <c r="C495" s="66" t="str">
        <f t="shared" si="7"/>
        <v>Pichler Patrick</v>
      </c>
    </row>
    <row r="496" spans="1:3" ht="18.75" thickBot="1" x14ac:dyDescent="0.3">
      <c r="A496" s="67" t="s">
        <v>427</v>
      </c>
      <c r="B496" s="68">
        <v>76</v>
      </c>
      <c r="C496" s="69" t="str">
        <f t="shared" si="7"/>
        <v>Pikola Jürgen</v>
      </c>
    </row>
    <row r="497" spans="1:3" ht="18.75" thickBot="1" x14ac:dyDescent="0.3">
      <c r="A497" s="64" t="s">
        <v>1560</v>
      </c>
      <c r="B497" s="65">
        <v>520</v>
      </c>
      <c r="C497" s="66" t="str">
        <f t="shared" si="7"/>
        <v>Pischl Daniel</v>
      </c>
    </row>
    <row r="498" spans="1:3" ht="18.75" thickBot="1" x14ac:dyDescent="0.3">
      <c r="A498" s="64" t="s">
        <v>1600</v>
      </c>
      <c r="B498" s="65">
        <v>536</v>
      </c>
      <c r="C498" s="66" t="str">
        <f t="shared" si="7"/>
        <v>Plamberger Peter</v>
      </c>
    </row>
    <row r="499" spans="1:3" ht="18.75" thickBot="1" x14ac:dyDescent="0.3">
      <c r="A499" s="64" t="s">
        <v>1032</v>
      </c>
      <c r="B499" s="65">
        <v>330</v>
      </c>
      <c r="C499" s="66" t="str">
        <f t="shared" si="7"/>
        <v>Plank Alexander</v>
      </c>
    </row>
    <row r="500" spans="1:3" ht="18.75" thickBot="1" x14ac:dyDescent="0.3">
      <c r="A500" s="67" t="s">
        <v>1034</v>
      </c>
      <c r="B500" s="68">
        <v>331</v>
      </c>
      <c r="C500" s="69" t="str">
        <f t="shared" si="7"/>
        <v>Plank Daniel</v>
      </c>
    </row>
    <row r="501" spans="1:3" ht="18.75" thickBot="1" x14ac:dyDescent="0.3">
      <c r="A501" s="64" t="s">
        <v>1461</v>
      </c>
      <c r="B501" s="65">
        <v>488</v>
      </c>
      <c r="C501" s="66" t="str">
        <f t="shared" si="7"/>
        <v>Plank Tanja</v>
      </c>
    </row>
    <row r="502" spans="1:3" ht="18.75" thickBot="1" x14ac:dyDescent="0.3">
      <c r="A502" s="67" t="s">
        <v>2026</v>
      </c>
      <c r="B502" s="68">
        <v>565</v>
      </c>
      <c r="C502" s="69" t="str">
        <f t="shared" si="7"/>
        <v>Plas-Weinstock Andreas</v>
      </c>
    </row>
    <row r="503" spans="1:3" ht="18.75" thickBot="1" x14ac:dyDescent="0.3">
      <c r="A503" s="64" t="s">
        <v>1574</v>
      </c>
      <c r="B503" s="65">
        <v>526</v>
      </c>
      <c r="C503" s="66" t="str">
        <f t="shared" si="7"/>
        <v>Pleßnitzer Günter</v>
      </c>
    </row>
    <row r="504" spans="1:3" ht="18.75" thickBot="1" x14ac:dyDescent="0.3">
      <c r="A504" s="67" t="s">
        <v>951</v>
      </c>
      <c r="B504" s="68">
        <v>297</v>
      </c>
      <c r="C504" s="69" t="str">
        <f t="shared" si="7"/>
        <v>Plosky Erhard</v>
      </c>
    </row>
    <row r="505" spans="1:3" ht="18.75" thickBot="1" x14ac:dyDescent="0.3">
      <c r="A505" s="64" t="s">
        <v>1162</v>
      </c>
      <c r="B505" s="65">
        <v>384</v>
      </c>
      <c r="C505" s="66" t="str">
        <f t="shared" si="7"/>
        <v>Pocak Mark</v>
      </c>
    </row>
    <row r="506" spans="1:3" ht="18.75" thickBot="1" x14ac:dyDescent="0.3">
      <c r="A506" s="67" t="s">
        <v>2501</v>
      </c>
      <c r="B506" s="68">
        <v>734</v>
      </c>
      <c r="C506" s="69" t="str">
        <f t="shared" si="7"/>
        <v>Pöcher Stefan</v>
      </c>
    </row>
    <row r="507" spans="1:3" ht="18.75" thickBot="1" x14ac:dyDescent="0.3">
      <c r="A507" s="67" t="s">
        <v>769</v>
      </c>
      <c r="B507" s="68">
        <v>222</v>
      </c>
      <c r="C507" s="69" t="str">
        <f t="shared" si="7"/>
        <v>Pocza Vajk</v>
      </c>
    </row>
    <row r="508" spans="1:3" ht="18.75" thickBot="1" x14ac:dyDescent="0.3">
      <c r="A508" s="64" t="s">
        <v>822</v>
      </c>
      <c r="B508" s="65">
        <v>246</v>
      </c>
      <c r="C508" s="66" t="str">
        <f t="shared" si="7"/>
        <v>Pögl Adolf</v>
      </c>
    </row>
    <row r="509" spans="1:3" ht="18.75" thickBot="1" x14ac:dyDescent="0.3">
      <c r="A509" s="67" t="s">
        <v>506</v>
      </c>
      <c r="B509" s="68">
        <v>111</v>
      </c>
      <c r="C509" s="69" t="str">
        <f t="shared" si="7"/>
        <v>Pokusa Michal</v>
      </c>
    </row>
    <row r="510" spans="1:3" ht="18.75" thickBot="1" x14ac:dyDescent="0.3">
      <c r="A510" s="64" t="s">
        <v>322</v>
      </c>
      <c r="B510" s="65">
        <v>32</v>
      </c>
      <c r="C510" s="66" t="str">
        <f t="shared" si="7"/>
        <v>Pomberg Johann</v>
      </c>
    </row>
    <row r="511" spans="1:3" ht="18.75" thickBot="1" x14ac:dyDescent="0.3">
      <c r="A511" s="64" t="s">
        <v>521</v>
      </c>
      <c r="B511" s="65">
        <v>117</v>
      </c>
      <c r="C511" s="66" t="str">
        <f t="shared" si="7"/>
        <v>Porteder Stefan-Paul</v>
      </c>
    </row>
    <row r="512" spans="1:3" ht="18.75" thickBot="1" x14ac:dyDescent="0.3">
      <c r="A512" s="67" t="s">
        <v>1037</v>
      </c>
      <c r="B512" s="68">
        <v>332</v>
      </c>
      <c r="C512" s="69" t="str">
        <f t="shared" si="7"/>
        <v>Posch Daniel</v>
      </c>
    </row>
    <row r="513" spans="1:3" ht="18.75" thickBot="1" x14ac:dyDescent="0.3">
      <c r="A513" s="64" t="s">
        <v>2030</v>
      </c>
      <c r="B513" s="65">
        <v>569</v>
      </c>
      <c r="C513" s="66" t="str">
        <f t="shared" si="7"/>
        <v>Pötsch Franz</v>
      </c>
    </row>
    <row r="514" spans="1:3" ht="18.75" thickBot="1" x14ac:dyDescent="0.3">
      <c r="A514" s="67" t="s">
        <v>1091</v>
      </c>
      <c r="B514" s="68">
        <v>355</v>
      </c>
      <c r="C514" s="69" t="str">
        <f t="shared" ref="C514:C577" si="8">VLOOKUP(B514,Athl01,2)</f>
        <v>Pötschner Markus</v>
      </c>
    </row>
    <row r="515" spans="1:3" ht="18.75" thickBot="1" x14ac:dyDescent="0.3">
      <c r="A515" s="64" t="s">
        <v>98</v>
      </c>
      <c r="B515" s="65">
        <v>648</v>
      </c>
      <c r="C515" s="66" t="str">
        <f t="shared" si="8"/>
        <v>Pöttinger Marcel</v>
      </c>
    </row>
    <row r="516" spans="1:3" ht="18.75" thickBot="1" x14ac:dyDescent="0.3">
      <c r="A516" s="67" t="s">
        <v>99</v>
      </c>
      <c r="B516" s="68">
        <v>649</v>
      </c>
      <c r="C516" s="69" t="str">
        <f t="shared" si="8"/>
        <v>Pöttinger Mario</v>
      </c>
    </row>
    <row r="517" spans="1:3" ht="18.75" thickBot="1" x14ac:dyDescent="0.3">
      <c r="A517" s="64" t="s">
        <v>260</v>
      </c>
      <c r="B517" s="65">
        <v>9</v>
      </c>
      <c r="C517" s="66" t="str">
        <f t="shared" si="8"/>
        <v>Poucherk Maximilian</v>
      </c>
    </row>
    <row r="518" spans="1:3" ht="18.75" thickBot="1" x14ac:dyDescent="0.3">
      <c r="A518" s="67" t="s">
        <v>908</v>
      </c>
      <c r="B518" s="68">
        <v>281</v>
      </c>
      <c r="C518" s="69" t="str">
        <f t="shared" si="8"/>
        <v>Prasser Wolfgang</v>
      </c>
    </row>
    <row r="519" spans="1:3" ht="18.75" thickBot="1" x14ac:dyDescent="0.3">
      <c r="A519" s="67" t="s">
        <v>444</v>
      </c>
      <c r="B519" s="68">
        <v>84</v>
      </c>
      <c r="C519" s="69" t="str">
        <f t="shared" si="8"/>
        <v>Pugl Markus</v>
      </c>
    </row>
    <row r="520" spans="1:3" ht="18.75" thickBot="1" x14ac:dyDescent="0.3">
      <c r="A520" s="64" t="s">
        <v>613</v>
      </c>
      <c r="B520" s="65">
        <v>159</v>
      </c>
      <c r="C520" s="66" t="str">
        <f t="shared" si="8"/>
        <v>Puhm Melanie</v>
      </c>
    </row>
    <row r="521" spans="1:3" ht="18.75" thickBot="1" x14ac:dyDescent="0.3">
      <c r="A521" s="67" t="s">
        <v>910</v>
      </c>
      <c r="B521" s="68">
        <v>282</v>
      </c>
      <c r="C521" s="69" t="str">
        <f t="shared" si="8"/>
        <v>Pulsinger Gerhard</v>
      </c>
    </row>
    <row r="522" spans="1:3" ht="18.75" thickBot="1" x14ac:dyDescent="0.3">
      <c r="A522" s="64" t="s">
        <v>871</v>
      </c>
      <c r="B522" s="65">
        <v>267</v>
      </c>
      <c r="C522" s="66" t="str">
        <f t="shared" si="8"/>
        <v>Puttinger Stefan</v>
      </c>
    </row>
    <row r="523" spans="1:3" ht="18.75" thickBot="1" x14ac:dyDescent="0.3">
      <c r="A523" s="67" t="s">
        <v>2572</v>
      </c>
      <c r="B523" s="68">
        <v>751</v>
      </c>
      <c r="C523" s="69" t="str">
        <f t="shared" si="8"/>
        <v>Rabenhaupt Thomas</v>
      </c>
    </row>
    <row r="524" spans="1:3" ht="18.75" thickBot="1" x14ac:dyDescent="0.3">
      <c r="A524" s="64" t="s">
        <v>263</v>
      </c>
      <c r="B524" s="65">
        <v>10</v>
      </c>
      <c r="C524" s="66" t="str">
        <f t="shared" si="8"/>
        <v>Rac Erne</v>
      </c>
    </row>
    <row r="525" spans="1:3" ht="18.75" thickBot="1" x14ac:dyDescent="0.3">
      <c r="A525" s="64" t="s">
        <v>2347</v>
      </c>
      <c r="B525" s="65">
        <v>704</v>
      </c>
      <c r="C525" s="66" t="str">
        <f t="shared" si="8"/>
        <v>Radlherr Sophie</v>
      </c>
    </row>
    <row r="526" spans="1:3" ht="18.75" thickBot="1" x14ac:dyDescent="0.3">
      <c r="A526" s="64" t="s">
        <v>523</v>
      </c>
      <c r="B526" s="65">
        <v>118</v>
      </c>
      <c r="C526" s="66" t="str">
        <f t="shared" si="8"/>
        <v>Rasch Jürgen</v>
      </c>
    </row>
    <row r="527" spans="1:3" ht="18.75" thickBot="1" x14ac:dyDescent="0.3">
      <c r="A527" s="67" t="s">
        <v>698</v>
      </c>
      <c r="B527" s="68">
        <v>194</v>
      </c>
      <c r="C527" s="69" t="str">
        <f t="shared" si="8"/>
        <v>Rauscher Andreas</v>
      </c>
    </row>
    <row r="528" spans="1:3" ht="18.75" thickBot="1" x14ac:dyDescent="0.3">
      <c r="A528" s="64" t="s">
        <v>615</v>
      </c>
      <c r="B528" s="65">
        <v>160</v>
      </c>
      <c r="C528" s="66" t="str">
        <f t="shared" si="8"/>
        <v>Rechenmacher Thomas</v>
      </c>
    </row>
    <row r="529" spans="1:3" ht="18.75" thickBot="1" x14ac:dyDescent="0.3">
      <c r="A529" s="67" t="s">
        <v>2504</v>
      </c>
      <c r="B529" s="68">
        <v>737</v>
      </c>
      <c r="C529" s="69" t="str">
        <f t="shared" si="8"/>
        <v>Redl Markus</v>
      </c>
    </row>
    <row r="530" spans="1:3" ht="18.75" thickBot="1" x14ac:dyDescent="0.3">
      <c r="A530" s="64" t="s">
        <v>771</v>
      </c>
      <c r="B530" s="65">
        <v>223</v>
      </c>
      <c r="C530" s="66" t="str">
        <f t="shared" si="8"/>
        <v>Rehner Philipp</v>
      </c>
    </row>
    <row r="531" spans="1:3" ht="18.75" thickBot="1" x14ac:dyDescent="0.3">
      <c r="A531" s="67" t="s">
        <v>773</v>
      </c>
      <c r="B531" s="68">
        <v>224</v>
      </c>
      <c r="C531" s="69" t="str">
        <f t="shared" si="8"/>
        <v>Reinthaler Christoph</v>
      </c>
    </row>
    <row r="532" spans="1:3" ht="18.75" thickBot="1" x14ac:dyDescent="0.3">
      <c r="A532" s="64" t="s">
        <v>775</v>
      </c>
      <c r="B532" s="65">
        <v>225</v>
      </c>
      <c r="C532" s="66" t="str">
        <f t="shared" si="8"/>
        <v>Reisecker Florian</v>
      </c>
    </row>
    <row r="533" spans="1:3" ht="18.75" thickBot="1" x14ac:dyDescent="0.3">
      <c r="A533" s="67" t="s">
        <v>2578</v>
      </c>
      <c r="B533" s="68">
        <v>756</v>
      </c>
      <c r="C533" s="69" t="str">
        <f t="shared" si="8"/>
        <v>Reiter Bastian</v>
      </c>
    </row>
    <row r="534" spans="1:3" ht="18.75" thickBot="1" x14ac:dyDescent="0.3">
      <c r="A534" s="64" t="s">
        <v>2580</v>
      </c>
      <c r="B534" s="65">
        <v>757</v>
      </c>
      <c r="C534" s="66" t="str">
        <f t="shared" si="8"/>
        <v>Reiter Leon</v>
      </c>
    </row>
    <row r="535" spans="1:3" ht="18.75" thickBot="1" x14ac:dyDescent="0.3">
      <c r="A535" s="67" t="s">
        <v>712</v>
      </c>
      <c r="B535" s="68">
        <v>199</v>
      </c>
      <c r="C535" s="69" t="str">
        <f t="shared" si="8"/>
        <v>Reithner Andrea</v>
      </c>
    </row>
    <row r="536" spans="1:3" ht="18.75" thickBot="1" x14ac:dyDescent="0.3">
      <c r="A536" s="67" t="s">
        <v>1449</v>
      </c>
      <c r="B536" s="68">
        <v>484</v>
      </c>
      <c r="C536" s="69" t="str">
        <f t="shared" si="8"/>
        <v>Reitinger Amon-Thomas</v>
      </c>
    </row>
    <row r="537" spans="1:3" ht="18.75" thickBot="1" x14ac:dyDescent="0.3">
      <c r="A537" s="64" t="s">
        <v>2028</v>
      </c>
      <c r="B537" s="65">
        <v>567</v>
      </c>
      <c r="C537" s="66" t="str">
        <f t="shared" si="8"/>
        <v>Resch Harald</v>
      </c>
    </row>
    <row r="538" spans="1:3" ht="18.75" thickBot="1" x14ac:dyDescent="0.3">
      <c r="A538" s="67" t="s">
        <v>480</v>
      </c>
      <c r="B538" s="68">
        <v>99</v>
      </c>
      <c r="C538" s="69" t="str">
        <f t="shared" si="8"/>
        <v>Resch Helmut</v>
      </c>
    </row>
    <row r="539" spans="1:3" ht="18.75" thickBot="1" x14ac:dyDescent="0.3">
      <c r="A539" s="64" t="s">
        <v>2379</v>
      </c>
      <c r="B539" s="65">
        <v>717</v>
      </c>
      <c r="C539" s="66" t="str">
        <f t="shared" si="8"/>
        <v>Riedl Bernhard Markus</v>
      </c>
    </row>
    <row r="540" spans="1:3" ht="18.75" thickBot="1" x14ac:dyDescent="0.3">
      <c r="A540" s="67" t="s">
        <v>1056</v>
      </c>
      <c r="B540" s="68">
        <v>340</v>
      </c>
      <c r="C540" s="69" t="str">
        <f t="shared" si="8"/>
        <v>Riedl Bernhard</v>
      </c>
    </row>
    <row r="541" spans="1:3" ht="18.75" thickBot="1" x14ac:dyDescent="0.3">
      <c r="A541" s="67" t="s">
        <v>401</v>
      </c>
      <c r="B541" s="68">
        <v>65</v>
      </c>
      <c r="C541" s="69" t="str">
        <f t="shared" si="8"/>
        <v>Riedler Siegfried jun.</v>
      </c>
    </row>
    <row r="542" spans="1:3" ht="18.75" thickBot="1" x14ac:dyDescent="0.3">
      <c r="A542" s="64" t="s">
        <v>399</v>
      </c>
      <c r="B542" s="65">
        <v>64</v>
      </c>
      <c r="C542" s="66" t="str">
        <f t="shared" si="8"/>
        <v>Riedler Siegfried</v>
      </c>
    </row>
    <row r="543" spans="1:3" ht="18.75" thickBot="1" x14ac:dyDescent="0.3">
      <c r="A543" s="67" t="s">
        <v>525</v>
      </c>
      <c r="B543" s="68">
        <v>119</v>
      </c>
      <c r="C543" s="69" t="str">
        <f t="shared" si="8"/>
        <v>Rieger Josef</v>
      </c>
    </row>
    <row r="544" spans="1:3" ht="18.75" thickBot="1" x14ac:dyDescent="0.3">
      <c r="A544" s="64" t="s">
        <v>2561</v>
      </c>
      <c r="B544" s="65">
        <v>743</v>
      </c>
      <c r="C544" s="66" t="str">
        <f t="shared" si="8"/>
        <v>Riesenhuber Daniel</v>
      </c>
    </row>
    <row r="545" spans="1:3" ht="18.75" thickBot="1" x14ac:dyDescent="0.3">
      <c r="A545" s="64" t="s">
        <v>2235</v>
      </c>
      <c r="B545" s="65">
        <v>660</v>
      </c>
      <c r="C545" s="66" t="str">
        <f t="shared" si="8"/>
        <v>Ringel Roman</v>
      </c>
    </row>
    <row r="546" spans="1:3" ht="18.75" thickBot="1" x14ac:dyDescent="0.3">
      <c r="A546" s="64" t="s">
        <v>305</v>
      </c>
      <c r="B546" s="65">
        <v>25</v>
      </c>
      <c r="C546" s="66" t="str">
        <f t="shared" si="8"/>
        <v>Ritter Georg</v>
      </c>
    </row>
    <row r="547" spans="1:3" ht="18.75" thickBot="1" x14ac:dyDescent="0.3">
      <c r="A547" s="67" t="s">
        <v>94</v>
      </c>
      <c r="B547" s="68">
        <v>622</v>
      </c>
      <c r="C547" s="69" t="str">
        <f t="shared" si="8"/>
        <v>Ritzer Armin</v>
      </c>
    </row>
    <row r="548" spans="1:3" ht="18.75" thickBot="1" x14ac:dyDescent="0.3">
      <c r="A548" s="64" t="s">
        <v>984</v>
      </c>
      <c r="B548" s="65">
        <v>309</v>
      </c>
      <c r="C548" s="66" t="str">
        <f t="shared" si="8"/>
        <v>Ritzer Klemens</v>
      </c>
    </row>
    <row r="549" spans="1:3" ht="18.75" thickBot="1" x14ac:dyDescent="0.3">
      <c r="A549" s="67" t="s">
        <v>452</v>
      </c>
      <c r="B549" s="68">
        <v>87</v>
      </c>
      <c r="C549" s="69" t="str">
        <f t="shared" si="8"/>
        <v>Rosenkranz Johann</v>
      </c>
    </row>
    <row r="550" spans="1:3" ht="18.75" thickBot="1" x14ac:dyDescent="0.3">
      <c r="A550" s="64" t="s">
        <v>527</v>
      </c>
      <c r="B550" s="65">
        <v>120</v>
      </c>
      <c r="C550" s="66" t="str">
        <f t="shared" si="8"/>
        <v>Rothensteiner Josef</v>
      </c>
    </row>
    <row r="551" spans="1:3" ht="18.75" thickBot="1" x14ac:dyDescent="0.3">
      <c r="A551" s="67" t="s">
        <v>825</v>
      </c>
      <c r="B551" s="68">
        <v>247</v>
      </c>
      <c r="C551" s="69" t="str">
        <f t="shared" si="8"/>
        <v>Rottner Günter</v>
      </c>
    </row>
    <row r="552" spans="1:3" ht="18.75" thickBot="1" x14ac:dyDescent="0.3">
      <c r="A552" s="64" t="s">
        <v>827</v>
      </c>
      <c r="B552" s="65">
        <v>248</v>
      </c>
      <c r="C552" s="66" t="str">
        <f t="shared" si="8"/>
        <v>Rottner Michael</v>
      </c>
    </row>
    <row r="553" spans="1:3" ht="18.75" thickBot="1" x14ac:dyDescent="0.3">
      <c r="A553" s="67" t="s">
        <v>1499</v>
      </c>
      <c r="B553" s="68">
        <v>500</v>
      </c>
      <c r="C553" s="69" t="str">
        <f t="shared" si="8"/>
        <v>Ruetz Andreas</v>
      </c>
    </row>
    <row r="554" spans="1:3" ht="18.75" thickBot="1" x14ac:dyDescent="0.3">
      <c r="A554" s="64" t="s">
        <v>856</v>
      </c>
      <c r="B554" s="65">
        <v>261</v>
      </c>
      <c r="C554" s="66" t="str">
        <f t="shared" si="8"/>
        <v>Ruff Georg</v>
      </c>
    </row>
    <row r="555" spans="1:3" ht="18.75" thickBot="1" x14ac:dyDescent="0.3">
      <c r="A555" s="67" t="s">
        <v>324</v>
      </c>
      <c r="B555" s="68">
        <v>33</v>
      </c>
      <c r="C555" s="69" t="str">
        <f t="shared" si="8"/>
        <v>Rumsauer Rudolf</v>
      </c>
    </row>
    <row r="556" spans="1:3" ht="18.75" thickBot="1" x14ac:dyDescent="0.3">
      <c r="A556" s="64" t="s">
        <v>2320</v>
      </c>
      <c r="B556" s="65">
        <v>695</v>
      </c>
      <c r="C556" s="66" t="str">
        <f t="shared" si="8"/>
        <v>Sainitzer Christoph</v>
      </c>
    </row>
    <row r="557" spans="1:3" ht="18.75" thickBot="1" x14ac:dyDescent="0.3">
      <c r="A557" s="67" t="s">
        <v>986</v>
      </c>
      <c r="B557" s="68">
        <v>310</v>
      </c>
      <c r="C557" s="69" t="str">
        <f t="shared" si="8"/>
        <v>Sammer Markus</v>
      </c>
    </row>
    <row r="558" spans="1:3" ht="18.75" thickBot="1" x14ac:dyDescent="0.3">
      <c r="A558" s="64" t="s">
        <v>988</v>
      </c>
      <c r="B558" s="65">
        <v>311</v>
      </c>
      <c r="C558" s="66" t="str">
        <f t="shared" si="8"/>
        <v>Sammer Thomas</v>
      </c>
    </row>
    <row r="559" spans="1:3" ht="18.75" thickBot="1" x14ac:dyDescent="0.3">
      <c r="A559" s="67" t="s">
        <v>455</v>
      </c>
      <c r="B559" s="68">
        <v>88</v>
      </c>
      <c r="C559" s="69" t="str">
        <f t="shared" si="8"/>
        <v>Sapper Josef</v>
      </c>
    </row>
    <row r="560" spans="1:3" ht="18.75" thickBot="1" x14ac:dyDescent="0.3">
      <c r="A560" s="64" t="s">
        <v>1247</v>
      </c>
      <c r="B560" s="65">
        <v>416</v>
      </c>
      <c r="C560" s="66" t="str">
        <f t="shared" si="8"/>
        <v>Sarkany Zoltan</v>
      </c>
    </row>
    <row r="561" spans="1:3" ht="18.75" thickBot="1" x14ac:dyDescent="0.3">
      <c r="A561" s="64" t="s">
        <v>82</v>
      </c>
      <c r="B561" s="65">
        <v>613</v>
      </c>
      <c r="C561" s="66" t="str">
        <f t="shared" si="8"/>
        <v>Sarközi Stefanie</v>
      </c>
    </row>
    <row r="562" spans="1:3" ht="18.75" thickBot="1" x14ac:dyDescent="0.3">
      <c r="A562" s="67" t="s">
        <v>777</v>
      </c>
      <c r="B562" s="68">
        <v>226</v>
      </c>
      <c r="C562" s="69" t="str">
        <f t="shared" si="8"/>
        <v>Sauerlachner Thomas</v>
      </c>
    </row>
    <row r="563" spans="1:3" ht="18.75" thickBot="1" x14ac:dyDescent="0.3">
      <c r="A563" s="67" t="s">
        <v>326</v>
      </c>
      <c r="B563" s="68">
        <v>34</v>
      </c>
      <c r="C563" s="69" t="str">
        <f t="shared" si="8"/>
        <v>Savonith Markus</v>
      </c>
    </row>
    <row r="564" spans="1:3" ht="18.75" thickBot="1" x14ac:dyDescent="0.3">
      <c r="A564" s="64" t="s">
        <v>329</v>
      </c>
      <c r="B564" s="65">
        <v>35</v>
      </c>
      <c r="C564" s="66" t="str">
        <f t="shared" si="8"/>
        <v>Savonith Wolfgang</v>
      </c>
    </row>
    <row r="565" spans="1:3" ht="18.75" thickBot="1" x14ac:dyDescent="0.3">
      <c r="A565" s="67" t="s">
        <v>2225</v>
      </c>
      <c r="B565" s="68">
        <v>656</v>
      </c>
      <c r="C565" s="69" t="str">
        <f t="shared" si="8"/>
        <v>Schadler Ludwig</v>
      </c>
    </row>
    <row r="566" spans="1:3" ht="18.75" thickBot="1" x14ac:dyDescent="0.3">
      <c r="A566" s="64" t="s">
        <v>2237</v>
      </c>
      <c r="B566" s="65">
        <v>661</v>
      </c>
      <c r="C566" s="66" t="str">
        <f t="shared" si="8"/>
        <v>Schadler Tamara</v>
      </c>
    </row>
    <row r="567" spans="1:3" ht="18.75" thickBot="1" x14ac:dyDescent="0.3">
      <c r="A567" s="67" t="s">
        <v>2559</v>
      </c>
      <c r="B567" s="68">
        <v>742</v>
      </c>
      <c r="C567" s="69" t="str">
        <f t="shared" si="8"/>
        <v>Schäffer Lukas</v>
      </c>
    </row>
    <row r="568" spans="1:3" ht="18.75" thickBot="1" x14ac:dyDescent="0.3">
      <c r="A568" s="64" t="s">
        <v>482</v>
      </c>
      <c r="B568" s="65">
        <v>100</v>
      </c>
      <c r="C568" s="66" t="str">
        <f t="shared" si="8"/>
        <v>Schaferl Willibald, AR</v>
      </c>
    </row>
    <row r="569" spans="1:3" ht="18.75" thickBot="1" x14ac:dyDescent="0.3">
      <c r="A569" s="67" t="s">
        <v>1165</v>
      </c>
      <c r="B569" s="68">
        <v>385</v>
      </c>
      <c r="C569" s="69" t="str">
        <f t="shared" si="8"/>
        <v>Schaipow Ibragim</v>
      </c>
    </row>
    <row r="570" spans="1:3" ht="18.75" thickBot="1" x14ac:dyDescent="0.3">
      <c r="A570" s="64" t="s">
        <v>1010</v>
      </c>
      <c r="B570" s="65">
        <v>320</v>
      </c>
      <c r="C570" s="66" t="str">
        <f t="shared" si="8"/>
        <v>Scharf Christian</v>
      </c>
    </row>
    <row r="571" spans="1:3" ht="18.75" thickBot="1" x14ac:dyDescent="0.3">
      <c r="A571" s="67" t="s">
        <v>1128</v>
      </c>
      <c r="B571" s="68">
        <v>370</v>
      </c>
      <c r="C571" s="69" t="str">
        <f t="shared" si="8"/>
        <v>Schar Heinz</v>
      </c>
    </row>
    <row r="572" spans="1:3" ht="18.75" thickBot="1" x14ac:dyDescent="0.3">
      <c r="A572" s="67" t="s">
        <v>1502</v>
      </c>
      <c r="B572" s="68">
        <v>501</v>
      </c>
      <c r="C572" s="69" t="str">
        <f t="shared" si="8"/>
        <v>Scharf Lukas</v>
      </c>
    </row>
    <row r="573" spans="1:3" ht="18.75" thickBot="1" x14ac:dyDescent="0.3">
      <c r="A573" s="67" t="s">
        <v>1558</v>
      </c>
      <c r="B573" s="68">
        <v>519</v>
      </c>
      <c r="C573" s="69" t="str">
        <f t="shared" si="8"/>
        <v>Scharf Sieglinde</v>
      </c>
    </row>
    <row r="574" spans="1:3" ht="18.75" thickBot="1" x14ac:dyDescent="0.3">
      <c r="A574" s="64" t="s">
        <v>1012</v>
      </c>
      <c r="B574" s="65">
        <v>321</v>
      </c>
      <c r="C574" s="66" t="str">
        <f t="shared" si="8"/>
        <v>Scharf Stefanie</v>
      </c>
    </row>
    <row r="575" spans="1:3" ht="18.75" thickBot="1" x14ac:dyDescent="0.3">
      <c r="A575" s="67" t="s">
        <v>1131</v>
      </c>
      <c r="B575" s="68">
        <v>371</v>
      </c>
      <c r="C575" s="69" t="str">
        <f t="shared" si="8"/>
        <v>Schaumann Josef</v>
      </c>
    </row>
    <row r="576" spans="1:3" ht="18.75" thickBot="1" x14ac:dyDescent="0.3">
      <c r="A576" s="64" t="s">
        <v>568</v>
      </c>
      <c r="B576" s="65">
        <v>139</v>
      </c>
      <c r="C576" s="66" t="str">
        <f t="shared" si="8"/>
        <v>Schebesta Alexander</v>
      </c>
    </row>
    <row r="577" spans="1:3" ht="18.75" thickBot="1" x14ac:dyDescent="0.3">
      <c r="A577" s="67" t="s">
        <v>570</v>
      </c>
      <c r="B577" s="68">
        <v>140</v>
      </c>
      <c r="C577" s="69" t="str">
        <f t="shared" si="8"/>
        <v>Schebesta Daniela</v>
      </c>
    </row>
    <row r="578" spans="1:3" ht="18.75" thickBot="1" x14ac:dyDescent="0.3">
      <c r="A578" s="64" t="s">
        <v>1380</v>
      </c>
      <c r="B578" s="65">
        <v>461</v>
      </c>
      <c r="C578" s="66" t="str">
        <f t="shared" ref="C578:C641" si="9">VLOOKUP(B578,Athl01,2)</f>
        <v>Schebesta Lucas</v>
      </c>
    </row>
    <row r="579" spans="1:3" ht="18.75" thickBot="1" x14ac:dyDescent="0.3">
      <c r="A579" s="64" t="s">
        <v>1528</v>
      </c>
      <c r="B579" s="65">
        <v>509</v>
      </c>
      <c r="C579" s="66" t="str">
        <f t="shared" si="9"/>
        <v>Schenk Nicole</v>
      </c>
    </row>
    <row r="580" spans="1:3" ht="18.75" thickBot="1" x14ac:dyDescent="0.3">
      <c r="A580" s="67" t="s">
        <v>1383</v>
      </c>
      <c r="B580" s="68">
        <v>462</v>
      </c>
      <c r="C580" s="69" t="str">
        <f t="shared" si="9"/>
        <v>Scherz Daniel</v>
      </c>
    </row>
    <row r="581" spans="1:3" ht="18.75" thickBot="1" x14ac:dyDescent="0.3">
      <c r="A581" s="67" t="s">
        <v>857</v>
      </c>
      <c r="B581" s="68">
        <v>262</v>
      </c>
      <c r="C581" s="69" t="str">
        <f t="shared" si="9"/>
        <v>Scherleithner Harald</v>
      </c>
    </row>
    <row r="582" spans="1:3" ht="18.75" thickBot="1" x14ac:dyDescent="0.3">
      <c r="A582" s="64" t="s">
        <v>1386</v>
      </c>
      <c r="B582" s="65">
        <v>463</v>
      </c>
      <c r="C582" s="66" t="str">
        <f t="shared" si="9"/>
        <v>Scheuer Melanie</v>
      </c>
    </row>
    <row r="583" spans="1:3" ht="18.75" thickBot="1" x14ac:dyDescent="0.3">
      <c r="A583" s="67" t="s">
        <v>57</v>
      </c>
      <c r="B583" s="68">
        <v>357</v>
      </c>
      <c r="C583" s="69" t="str">
        <f t="shared" si="9"/>
        <v>Schimek Marcel</v>
      </c>
    </row>
    <row r="584" spans="1:3" ht="18.75" thickBot="1" x14ac:dyDescent="0.3">
      <c r="A584" s="64" t="s">
        <v>78</v>
      </c>
      <c r="B584" s="65">
        <v>615</v>
      </c>
      <c r="C584" s="66" t="str">
        <f t="shared" si="9"/>
        <v>Schindler Florian</v>
      </c>
    </row>
    <row r="585" spans="1:3" ht="18.75" thickBot="1" x14ac:dyDescent="0.3">
      <c r="A585" s="67" t="s">
        <v>331</v>
      </c>
      <c r="B585" s="68">
        <v>36</v>
      </c>
      <c r="C585" s="69" t="str">
        <f t="shared" si="9"/>
        <v>Schindler Helmut</v>
      </c>
    </row>
    <row r="586" spans="1:3" ht="18.75" thickBot="1" x14ac:dyDescent="0.3">
      <c r="A586" s="64" t="s">
        <v>1108</v>
      </c>
      <c r="B586" s="65">
        <v>363</v>
      </c>
      <c r="C586" s="66" t="str">
        <f t="shared" si="9"/>
        <v>Schinhan Roman</v>
      </c>
    </row>
    <row r="587" spans="1:3" ht="18.75" thickBot="1" x14ac:dyDescent="0.3">
      <c r="A587" s="67" t="s">
        <v>266</v>
      </c>
      <c r="B587" s="68">
        <v>11</v>
      </c>
      <c r="C587" s="69" t="str">
        <f t="shared" si="9"/>
        <v>Schipany Hans</v>
      </c>
    </row>
    <row r="588" spans="1:3" ht="18.75" thickBot="1" x14ac:dyDescent="0.3">
      <c r="A588" s="67" t="s">
        <v>1544</v>
      </c>
      <c r="B588" s="68">
        <v>514</v>
      </c>
      <c r="C588" s="69" t="str">
        <f t="shared" si="9"/>
        <v>Schißler Matthias</v>
      </c>
    </row>
    <row r="589" spans="1:3" ht="18.75" thickBot="1" x14ac:dyDescent="0.3">
      <c r="A589" s="64" t="s">
        <v>484</v>
      </c>
      <c r="B589" s="65">
        <v>101</v>
      </c>
      <c r="C589" s="66" t="str">
        <f t="shared" si="9"/>
        <v>Schlechta Markus</v>
      </c>
    </row>
    <row r="590" spans="1:3" ht="18.75" thickBot="1" x14ac:dyDescent="0.3">
      <c r="A590" s="67" t="s">
        <v>1616</v>
      </c>
      <c r="B590" s="68">
        <v>543</v>
      </c>
      <c r="C590" s="69" t="str">
        <f t="shared" si="9"/>
        <v>Schmalzl Marcel</v>
      </c>
    </row>
    <row r="591" spans="1:3" ht="18.75" thickBot="1" x14ac:dyDescent="0.3">
      <c r="A591" s="64" t="s">
        <v>829</v>
      </c>
      <c r="B591" s="65">
        <v>249</v>
      </c>
      <c r="C591" s="66" t="str">
        <f t="shared" si="9"/>
        <v>Schmid Daniel</v>
      </c>
    </row>
    <row r="592" spans="1:3" ht="18.75" thickBot="1" x14ac:dyDescent="0.3">
      <c r="A592" s="67" t="s">
        <v>270</v>
      </c>
      <c r="B592" s="68">
        <v>12</v>
      </c>
      <c r="C592" s="69" t="str">
        <f t="shared" si="9"/>
        <v>Schmitz Klaus-Dieter</v>
      </c>
    </row>
    <row r="593" spans="1:3" ht="18.75" thickBot="1" x14ac:dyDescent="0.3">
      <c r="A593" s="64" t="s">
        <v>90</v>
      </c>
      <c r="B593" s="65">
        <v>619</v>
      </c>
      <c r="C593" s="66" t="str">
        <f t="shared" si="9"/>
        <v>Schmid Moritz</v>
      </c>
    </row>
    <row r="594" spans="1:3" ht="18.75" thickBot="1" x14ac:dyDescent="0.3">
      <c r="A594" s="67" t="s">
        <v>2568</v>
      </c>
      <c r="B594" s="68">
        <v>749</v>
      </c>
      <c r="C594" s="69" t="str">
        <f t="shared" si="9"/>
        <v>Schmidinger Thomas</v>
      </c>
    </row>
    <row r="595" spans="1:3" ht="18.75" thickBot="1" x14ac:dyDescent="0.3">
      <c r="A595" s="64" t="s">
        <v>2420</v>
      </c>
      <c r="B595" s="65">
        <v>732</v>
      </c>
      <c r="C595" s="66" t="str">
        <f t="shared" si="9"/>
        <v>Schnabl Ingeborg, Mag.</v>
      </c>
    </row>
    <row r="596" spans="1:3" ht="18.75" thickBot="1" x14ac:dyDescent="0.3">
      <c r="A596" s="64" t="s">
        <v>961</v>
      </c>
      <c r="B596" s="65">
        <v>301</v>
      </c>
      <c r="C596" s="66" t="str">
        <f t="shared" si="9"/>
        <v>Schnabl Lisa</v>
      </c>
    </row>
    <row r="597" spans="1:3" ht="18.75" thickBot="1" x14ac:dyDescent="0.3">
      <c r="A597" s="64" t="s">
        <v>1587</v>
      </c>
      <c r="B597" s="65">
        <v>531</v>
      </c>
      <c r="C597" s="66" t="str">
        <f t="shared" si="9"/>
        <v>Schnabl Peter</v>
      </c>
    </row>
    <row r="598" spans="1:3" ht="18.75" thickBot="1" x14ac:dyDescent="0.3">
      <c r="A598" s="67" t="s">
        <v>1058</v>
      </c>
      <c r="B598" s="68">
        <v>341</v>
      </c>
      <c r="C598" s="69" t="str">
        <f t="shared" si="9"/>
        <v>Schneider Bernd</v>
      </c>
    </row>
    <row r="599" spans="1:3" ht="18.75" thickBot="1" x14ac:dyDescent="0.3">
      <c r="A599" s="67" t="s">
        <v>1039</v>
      </c>
      <c r="B599" s="68">
        <v>333</v>
      </c>
      <c r="C599" s="69" t="str">
        <f t="shared" si="9"/>
        <v>Schneider Martin</v>
      </c>
    </row>
    <row r="600" spans="1:3" ht="18.75" thickBot="1" x14ac:dyDescent="0.3">
      <c r="A600" s="64" t="s">
        <v>1572</v>
      </c>
      <c r="B600" s="65">
        <v>525</v>
      </c>
      <c r="C600" s="66" t="str">
        <f t="shared" si="9"/>
        <v>Schneider Werner</v>
      </c>
    </row>
    <row r="601" spans="1:3" ht="18.75" thickBot="1" x14ac:dyDescent="0.3">
      <c r="A601" s="67" t="s">
        <v>2233</v>
      </c>
      <c r="B601" s="68">
        <v>659</v>
      </c>
      <c r="C601" s="69" t="str">
        <f t="shared" si="9"/>
        <v>Schober Andreas</v>
      </c>
    </row>
    <row r="602" spans="1:3" ht="18.75" thickBot="1" x14ac:dyDescent="0.3">
      <c r="A602" s="64" t="s">
        <v>874</v>
      </c>
      <c r="B602" s="65">
        <v>268</v>
      </c>
      <c r="C602" s="66" t="str">
        <f t="shared" si="9"/>
        <v>Schöberl Johann</v>
      </c>
    </row>
    <row r="603" spans="1:3" ht="18.75" thickBot="1" x14ac:dyDescent="0.3">
      <c r="A603" s="67" t="s">
        <v>2519</v>
      </c>
      <c r="B603" s="68">
        <v>748</v>
      </c>
      <c r="C603" s="69" t="str">
        <f t="shared" si="9"/>
        <v>Schrall Tobias</v>
      </c>
    </row>
    <row r="604" spans="1:3" ht="18.75" thickBot="1" x14ac:dyDescent="0.3">
      <c r="A604" s="64" t="s">
        <v>948</v>
      </c>
      <c r="B604" s="65">
        <v>296</v>
      </c>
      <c r="C604" s="66" t="str">
        <f t="shared" si="9"/>
        <v>Schuchter Guido</v>
      </c>
    </row>
    <row r="605" spans="1:3" ht="18.75" thickBot="1" x14ac:dyDescent="0.3">
      <c r="A605" s="67" t="s">
        <v>572</v>
      </c>
      <c r="B605" s="68">
        <v>141</v>
      </c>
      <c r="C605" s="69" t="str">
        <f t="shared" si="9"/>
        <v>Schuster Dominik</v>
      </c>
    </row>
    <row r="606" spans="1:3" ht="18.75" thickBot="1" x14ac:dyDescent="0.3">
      <c r="A606" s="64" t="s">
        <v>448</v>
      </c>
      <c r="B606" s="65">
        <v>85</v>
      </c>
      <c r="C606" s="66" t="str">
        <f t="shared" si="9"/>
        <v>Schütz Christoph</v>
      </c>
    </row>
    <row r="607" spans="1:3" ht="18.75" thickBot="1" x14ac:dyDescent="0.3">
      <c r="A607" s="67" t="s">
        <v>450</v>
      </c>
      <c r="B607" s="68">
        <v>86</v>
      </c>
      <c r="C607" s="69" t="str">
        <f t="shared" si="9"/>
        <v>Schütz Manfred</v>
      </c>
    </row>
    <row r="608" spans="1:3" ht="18.75" thickBot="1" x14ac:dyDescent="0.3">
      <c r="A608" s="64" t="s">
        <v>510</v>
      </c>
      <c r="B608" s="65">
        <v>112</v>
      </c>
      <c r="C608" s="66" t="str">
        <f t="shared" si="9"/>
        <v>Schwarz Max</v>
      </c>
    </row>
    <row r="609" spans="1:3" ht="18.75" thickBot="1" x14ac:dyDescent="0.3">
      <c r="A609" s="67" t="s">
        <v>1389</v>
      </c>
      <c r="B609" s="68">
        <v>464</v>
      </c>
      <c r="C609" s="69" t="str">
        <f t="shared" si="9"/>
        <v>Schwaiger Philipp</v>
      </c>
    </row>
    <row r="610" spans="1:3" ht="18.75" thickBot="1" x14ac:dyDescent="0.3">
      <c r="A610" s="64" t="s">
        <v>2558</v>
      </c>
      <c r="B610" s="65">
        <v>741</v>
      </c>
      <c r="C610" s="66" t="str">
        <f t="shared" si="9"/>
        <v>Schweinberger Armin</v>
      </c>
    </row>
    <row r="611" spans="1:3" ht="18.75" thickBot="1" x14ac:dyDescent="0.3">
      <c r="A611" s="67" t="s">
        <v>1041</v>
      </c>
      <c r="B611" s="68">
        <v>334</v>
      </c>
      <c r="C611" s="69" t="str">
        <f t="shared" si="9"/>
        <v>Schweninger Thomas</v>
      </c>
    </row>
    <row r="612" spans="1:3" ht="18.75" thickBot="1" x14ac:dyDescent="0.3">
      <c r="A612" s="67" t="s">
        <v>135</v>
      </c>
      <c r="B612" s="68">
        <v>644</v>
      </c>
      <c r="C612" s="69" t="str">
        <f t="shared" si="9"/>
        <v>Schwarzschachner Phillip</v>
      </c>
    </row>
    <row r="613" spans="1:3" ht="18.75" thickBot="1" x14ac:dyDescent="0.3">
      <c r="A613" s="64" t="s">
        <v>1398</v>
      </c>
      <c r="B613" s="65">
        <v>467</v>
      </c>
      <c r="C613" s="66" t="str">
        <f t="shared" si="9"/>
        <v>Secka Mario</v>
      </c>
    </row>
    <row r="614" spans="1:3" ht="18.75" thickBot="1" x14ac:dyDescent="0.3">
      <c r="A614" s="67" t="s">
        <v>648</v>
      </c>
      <c r="B614" s="68">
        <v>175</v>
      </c>
      <c r="C614" s="69" t="str">
        <f t="shared" si="9"/>
        <v>Secka Stefan</v>
      </c>
    </row>
    <row r="615" spans="1:3" ht="18.75" thickBot="1" x14ac:dyDescent="0.3">
      <c r="A615" s="64" t="s">
        <v>404</v>
      </c>
      <c r="B615" s="65">
        <v>66</v>
      </c>
      <c r="C615" s="66" t="str">
        <f t="shared" si="9"/>
        <v>Sedlacek Claus, Mag.</v>
      </c>
    </row>
    <row r="616" spans="1:3" ht="18.75" thickBot="1" x14ac:dyDescent="0.3">
      <c r="A616" s="67" t="s">
        <v>2039</v>
      </c>
      <c r="B616" s="68">
        <v>578</v>
      </c>
      <c r="C616" s="69" t="str">
        <f t="shared" si="9"/>
        <v>Seidler Dominik</v>
      </c>
    </row>
    <row r="617" spans="1:3" ht="18.75" thickBot="1" x14ac:dyDescent="0.3">
      <c r="A617" s="64" t="s">
        <v>734</v>
      </c>
      <c r="B617" s="65">
        <v>208</v>
      </c>
      <c r="C617" s="66" t="str">
        <f t="shared" si="9"/>
        <v>Seidl Erich</v>
      </c>
    </row>
    <row r="618" spans="1:3" ht="18.75" thickBot="1" x14ac:dyDescent="0.3">
      <c r="A618" s="67" t="s">
        <v>780</v>
      </c>
      <c r="B618" s="68">
        <v>227</v>
      </c>
      <c r="C618" s="69" t="str">
        <f t="shared" si="9"/>
        <v>Seidl Gerhard</v>
      </c>
    </row>
    <row r="619" spans="1:3" ht="18.75" thickBot="1" x14ac:dyDescent="0.3">
      <c r="A619" s="64" t="s">
        <v>1094</v>
      </c>
      <c r="B619" s="65">
        <v>356</v>
      </c>
      <c r="C619" s="66" t="str">
        <f t="shared" si="9"/>
        <v>Seifer Simon</v>
      </c>
    </row>
    <row r="620" spans="1:3" ht="18.75" thickBot="1" x14ac:dyDescent="0.3">
      <c r="A620" s="67" t="s">
        <v>112</v>
      </c>
      <c r="B620" s="68">
        <v>633</v>
      </c>
      <c r="C620" s="69" t="str">
        <f t="shared" si="9"/>
        <v>Shen Lefei</v>
      </c>
    </row>
    <row r="621" spans="1:3" ht="18.75" thickBot="1" x14ac:dyDescent="0.3">
      <c r="A621" s="67" t="s">
        <v>81</v>
      </c>
      <c r="B621" s="68">
        <v>651</v>
      </c>
      <c r="C621" s="69" t="str">
        <f t="shared" si="9"/>
        <v>Siebenhandel Jakob</v>
      </c>
    </row>
    <row r="622" spans="1:3" ht="18.75" thickBot="1" x14ac:dyDescent="0.3">
      <c r="A622" s="64" t="s">
        <v>2294</v>
      </c>
      <c r="B622" s="65">
        <v>685</v>
      </c>
      <c r="C622" s="66" t="str">
        <f t="shared" si="9"/>
        <v>Siegl Franz</v>
      </c>
    </row>
    <row r="623" spans="1:3" ht="18.75" thickBot="1" x14ac:dyDescent="0.3">
      <c r="A623" s="67" t="s">
        <v>1237</v>
      </c>
      <c r="B623" s="68">
        <v>412</v>
      </c>
      <c r="C623" s="69" t="str">
        <f t="shared" si="9"/>
        <v>Simon Aron</v>
      </c>
    </row>
    <row r="624" spans="1:3" ht="18.75" thickBot="1" x14ac:dyDescent="0.3">
      <c r="A624" s="64" t="s">
        <v>2048</v>
      </c>
      <c r="B624" s="65">
        <v>584</v>
      </c>
      <c r="C624" s="66" t="str">
        <f t="shared" si="9"/>
        <v>Simon Bence</v>
      </c>
    </row>
    <row r="625" spans="1:3" ht="18.75" thickBot="1" x14ac:dyDescent="0.3">
      <c r="A625" s="67" t="s">
        <v>1400</v>
      </c>
      <c r="B625" s="68">
        <v>468</v>
      </c>
      <c r="C625" s="69" t="str">
        <f t="shared" si="9"/>
        <v>Sitter Simon</v>
      </c>
    </row>
    <row r="626" spans="1:3" ht="18.75" thickBot="1" x14ac:dyDescent="0.3">
      <c r="A626" s="64" t="s">
        <v>574</v>
      </c>
      <c r="B626" s="65">
        <v>142</v>
      </c>
      <c r="C626" s="66" t="str">
        <f t="shared" si="9"/>
        <v>Slawitz Andreas</v>
      </c>
    </row>
    <row r="627" spans="1:3" ht="18.75" thickBot="1" x14ac:dyDescent="0.3">
      <c r="A627" s="64" t="s">
        <v>577</v>
      </c>
      <c r="B627" s="65">
        <v>143</v>
      </c>
      <c r="C627" s="66" t="str">
        <f t="shared" si="9"/>
        <v>Slawitz Ferdinand</v>
      </c>
    </row>
    <row r="628" spans="1:3" ht="18.75" thickBot="1" x14ac:dyDescent="0.3">
      <c r="A628" s="67" t="s">
        <v>579</v>
      </c>
      <c r="B628" s="68">
        <v>144</v>
      </c>
      <c r="C628" s="69" t="str">
        <f t="shared" si="9"/>
        <v>Slawitz Markus</v>
      </c>
    </row>
    <row r="629" spans="1:3" ht="18.75" thickBot="1" x14ac:dyDescent="0.3">
      <c r="A629" s="64" t="s">
        <v>1658</v>
      </c>
      <c r="B629" s="65">
        <v>522</v>
      </c>
      <c r="C629" s="66" t="str">
        <f t="shared" si="9"/>
        <v>Sommer Hannes</v>
      </c>
    </row>
    <row r="630" spans="1:3" ht="18.75" thickBot="1" x14ac:dyDescent="0.3">
      <c r="A630" s="67" t="s">
        <v>2047</v>
      </c>
      <c r="B630" s="68">
        <v>583</v>
      </c>
      <c r="C630" s="69" t="str">
        <f t="shared" si="9"/>
        <v>Sooky Gergely</v>
      </c>
    </row>
    <row r="631" spans="1:3" ht="18.75" thickBot="1" x14ac:dyDescent="0.3">
      <c r="A631" s="64" t="s">
        <v>1133</v>
      </c>
      <c r="B631" s="65">
        <v>372</v>
      </c>
      <c r="C631" s="66" t="str">
        <f t="shared" si="9"/>
        <v>Spandl Walter</v>
      </c>
    </row>
    <row r="632" spans="1:3" ht="18.75" thickBot="1" x14ac:dyDescent="0.3">
      <c r="A632" s="64" t="s">
        <v>1636</v>
      </c>
      <c r="B632" s="65">
        <v>551</v>
      </c>
      <c r="C632" s="66" t="str">
        <f t="shared" si="9"/>
        <v>Speiser Albert</v>
      </c>
    </row>
    <row r="633" spans="1:3" ht="18.75" thickBot="1" x14ac:dyDescent="0.3">
      <c r="A633" s="67" t="s">
        <v>1180</v>
      </c>
      <c r="B633" s="68">
        <v>392</v>
      </c>
      <c r="C633" s="69" t="str">
        <f t="shared" si="9"/>
        <v>Spitzenberger Christopher</v>
      </c>
    </row>
    <row r="634" spans="1:3" ht="18.75" thickBot="1" x14ac:dyDescent="0.3">
      <c r="A634" s="64" t="s">
        <v>1579</v>
      </c>
      <c r="B634" s="65">
        <v>528</v>
      </c>
      <c r="C634" s="66" t="str">
        <f t="shared" si="9"/>
        <v>Spitzauer Ernst</v>
      </c>
    </row>
    <row r="635" spans="1:3" ht="18.75" thickBot="1" x14ac:dyDescent="0.3">
      <c r="A635" s="67" t="s">
        <v>407</v>
      </c>
      <c r="B635" s="68">
        <v>67</v>
      </c>
      <c r="C635" s="69" t="str">
        <f t="shared" si="9"/>
        <v>Spitzbart Franz</v>
      </c>
    </row>
    <row r="636" spans="1:3" ht="18.75" thickBot="1" x14ac:dyDescent="0.3">
      <c r="A636" s="64" t="s">
        <v>100</v>
      </c>
      <c r="B636" s="65">
        <v>624</v>
      </c>
      <c r="C636" s="66" t="str">
        <f t="shared" si="9"/>
        <v>Sporer Josef</v>
      </c>
    </row>
    <row r="637" spans="1:3" ht="18.75" thickBot="1" x14ac:dyDescent="0.3">
      <c r="A637" s="67" t="s">
        <v>1392</v>
      </c>
      <c r="B637" s="68">
        <v>465</v>
      </c>
      <c r="C637" s="69" t="str">
        <f t="shared" si="9"/>
        <v>Stando Jonathan</v>
      </c>
    </row>
    <row r="638" spans="1:3" ht="18.75" thickBot="1" x14ac:dyDescent="0.3">
      <c r="A638" s="64" t="s">
        <v>1629</v>
      </c>
      <c r="B638" s="65">
        <v>548</v>
      </c>
      <c r="C638" s="66" t="str">
        <f t="shared" si="9"/>
        <v>Stangl Hannes</v>
      </c>
    </row>
    <row r="639" spans="1:3" ht="18.75" thickBot="1" x14ac:dyDescent="0.3">
      <c r="A639" s="67" t="s">
        <v>529</v>
      </c>
      <c r="B639" s="68">
        <v>121</v>
      </c>
      <c r="C639" s="69" t="str">
        <f t="shared" si="9"/>
        <v>Stefan Reinhard</v>
      </c>
    </row>
    <row r="640" spans="1:3" ht="18.75" thickBot="1" x14ac:dyDescent="0.3">
      <c r="A640" s="64" t="s">
        <v>2043</v>
      </c>
      <c r="B640" s="65">
        <v>580</v>
      </c>
      <c r="C640" s="66" t="str">
        <f t="shared" si="9"/>
        <v>Steger Klaus</v>
      </c>
    </row>
    <row r="641" spans="1:3" ht="18.75" thickBot="1" x14ac:dyDescent="0.3">
      <c r="A641" s="67" t="s">
        <v>2066</v>
      </c>
      <c r="B641" s="68">
        <v>593</v>
      </c>
      <c r="C641" s="69" t="str">
        <f t="shared" si="9"/>
        <v>Steiner Felix</v>
      </c>
    </row>
    <row r="642" spans="1:3" ht="18.75" thickBot="1" x14ac:dyDescent="0.3">
      <c r="A642" s="64" t="s">
        <v>1468</v>
      </c>
      <c r="B642" s="65">
        <v>490</v>
      </c>
      <c r="C642" s="66" t="str">
        <f t="shared" ref="C642:C705" si="10">VLOOKUP(B642,Athl01,2)</f>
        <v>Stein Franziska</v>
      </c>
    </row>
    <row r="643" spans="1:3" ht="18.75" thickBot="1" x14ac:dyDescent="0.3">
      <c r="A643" s="67" t="s">
        <v>273</v>
      </c>
      <c r="B643" s="68">
        <v>13</v>
      </c>
      <c r="C643" s="69" t="str">
        <f t="shared" si="10"/>
        <v>Steiner Friedrich</v>
      </c>
    </row>
    <row r="644" spans="1:3" ht="18.75" thickBot="1" x14ac:dyDescent="0.3">
      <c r="A644" s="64" t="s">
        <v>2386</v>
      </c>
      <c r="B644" s="65">
        <v>720</v>
      </c>
      <c r="C644" s="66" t="str">
        <f t="shared" si="10"/>
        <v>Steiner Harald</v>
      </c>
    </row>
    <row r="645" spans="1:3" ht="18.75" thickBot="1" x14ac:dyDescent="0.3">
      <c r="A645" s="67" t="s">
        <v>1471</v>
      </c>
      <c r="B645" s="68">
        <v>491</v>
      </c>
      <c r="C645" s="69" t="str">
        <f t="shared" si="10"/>
        <v>Stein Jakob</v>
      </c>
    </row>
    <row r="646" spans="1:3" ht="18.75" thickBot="1" x14ac:dyDescent="0.3">
      <c r="A646" s="64" t="s">
        <v>895</v>
      </c>
      <c r="B646" s="65">
        <v>276</v>
      </c>
      <c r="C646" s="66" t="str">
        <f t="shared" si="10"/>
        <v>Steinberger Johanna</v>
      </c>
    </row>
    <row r="647" spans="1:3" ht="18.75" thickBot="1" x14ac:dyDescent="0.3">
      <c r="A647" s="67" t="s">
        <v>2055</v>
      </c>
      <c r="B647" s="68">
        <v>588</v>
      </c>
      <c r="C647" s="69" t="str">
        <f t="shared" si="10"/>
        <v>Steiner Lucas</v>
      </c>
    </row>
    <row r="648" spans="1:3" ht="18.75" thickBot="1" x14ac:dyDescent="0.3">
      <c r="A648" s="64" t="s">
        <v>431</v>
      </c>
      <c r="B648" s="65">
        <v>78</v>
      </c>
      <c r="C648" s="66" t="str">
        <f t="shared" si="10"/>
        <v>Steinböck Michael</v>
      </c>
    </row>
    <row r="649" spans="1:3" ht="18.75" thickBot="1" x14ac:dyDescent="0.3">
      <c r="A649" s="67" t="s">
        <v>1403</v>
      </c>
      <c r="B649" s="68">
        <v>469</v>
      </c>
      <c r="C649" s="69" t="str">
        <f t="shared" si="10"/>
        <v>Steiner Philipp</v>
      </c>
    </row>
    <row r="650" spans="1:3" ht="18.75" thickBot="1" x14ac:dyDescent="0.3">
      <c r="A650" s="64" t="s">
        <v>1656</v>
      </c>
      <c r="B650" s="65">
        <v>561</v>
      </c>
      <c r="C650" s="66" t="str">
        <f t="shared" si="10"/>
        <v>Steinbrecher Roman</v>
      </c>
    </row>
    <row r="651" spans="1:3" ht="18.75" thickBot="1" x14ac:dyDescent="0.3">
      <c r="A651" s="67" t="s">
        <v>96</v>
      </c>
      <c r="B651" s="68">
        <v>623</v>
      </c>
      <c r="C651" s="69" t="str">
        <f t="shared" si="10"/>
        <v>Steinbrecher Sonja</v>
      </c>
    </row>
    <row r="652" spans="1:3" ht="18.75" thickBot="1" x14ac:dyDescent="0.3">
      <c r="A652" s="64" t="s">
        <v>964</v>
      </c>
      <c r="B652" s="65">
        <v>302</v>
      </c>
      <c r="C652" s="66" t="str">
        <f t="shared" si="10"/>
        <v>Steiner Werner</v>
      </c>
    </row>
    <row r="653" spans="1:3" ht="18.75" thickBot="1" x14ac:dyDescent="0.3">
      <c r="A653" s="67" t="s">
        <v>617</v>
      </c>
      <c r="B653" s="68">
        <v>161</v>
      </c>
      <c r="C653" s="69" t="str">
        <f t="shared" si="10"/>
        <v>Stejskal Dominik</v>
      </c>
    </row>
    <row r="654" spans="1:3" ht="18.75" thickBot="1" x14ac:dyDescent="0.3">
      <c r="A654" s="64" t="s">
        <v>376</v>
      </c>
      <c r="B654" s="65">
        <v>55</v>
      </c>
      <c r="C654" s="66" t="str">
        <f t="shared" si="10"/>
        <v>Sternitzky Reinhard</v>
      </c>
    </row>
    <row r="655" spans="1:3" ht="18.75" thickBot="1" x14ac:dyDescent="0.3">
      <c r="A655" s="67" t="s">
        <v>2231</v>
      </c>
      <c r="B655" s="68">
        <v>658</v>
      </c>
      <c r="C655" s="69" t="str">
        <f t="shared" si="10"/>
        <v>Stieg Erwin</v>
      </c>
    </row>
    <row r="656" spans="1:3" ht="18.75" thickBot="1" x14ac:dyDescent="0.3">
      <c r="A656" s="64" t="s">
        <v>732</v>
      </c>
      <c r="B656" s="65">
        <v>207</v>
      </c>
      <c r="C656" s="66" t="str">
        <f t="shared" si="10"/>
        <v>Stockinger-Picker Elisabeth</v>
      </c>
    </row>
    <row r="657" spans="1:3" ht="18.75" thickBot="1" x14ac:dyDescent="0.3">
      <c r="A657" s="64" t="s">
        <v>736</v>
      </c>
      <c r="B657" s="65">
        <v>209</v>
      </c>
      <c r="C657" s="66" t="str">
        <f t="shared" si="10"/>
        <v>Stockinger Lukas</v>
      </c>
    </row>
    <row r="658" spans="1:3" ht="18.75" thickBot="1" x14ac:dyDescent="0.3">
      <c r="A658" s="67" t="s">
        <v>738</v>
      </c>
      <c r="B658" s="68">
        <v>210</v>
      </c>
      <c r="C658" s="69" t="str">
        <f t="shared" si="10"/>
        <v>Stockinger Thomas</v>
      </c>
    </row>
    <row r="659" spans="1:3" ht="18.75" thickBot="1" x14ac:dyDescent="0.3">
      <c r="A659" s="64" t="s">
        <v>1182</v>
      </c>
      <c r="B659" s="65">
        <v>393</v>
      </c>
      <c r="C659" s="66" t="str">
        <f t="shared" si="10"/>
        <v>Stoifl Alois</v>
      </c>
    </row>
    <row r="660" spans="1:3" ht="18.75" thickBot="1" x14ac:dyDescent="0.3">
      <c r="A660" s="67" t="s">
        <v>912</v>
      </c>
      <c r="B660" s="68">
        <v>283</v>
      </c>
      <c r="C660" s="69" t="str">
        <f t="shared" si="10"/>
        <v>Stolz Patrick</v>
      </c>
    </row>
    <row r="661" spans="1:3" ht="18.75" thickBot="1" x14ac:dyDescent="0.3">
      <c r="A661" s="64" t="s">
        <v>1553</v>
      </c>
      <c r="B661" s="65">
        <v>517</v>
      </c>
      <c r="C661" s="66" t="str">
        <f t="shared" si="10"/>
        <v>Strangl Stefan</v>
      </c>
    </row>
    <row r="662" spans="1:3" ht="18.75" thickBot="1" x14ac:dyDescent="0.3">
      <c r="A662" s="67" t="s">
        <v>740</v>
      </c>
      <c r="B662" s="68">
        <v>211</v>
      </c>
      <c r="C662" s="69" t="str">
        <f t="shared" si="10"/>
        <v>Strasser Pia</v>
      </c>
    </row>
    <row r="663" spans="1:3" ht="18.75" thickBot="1" x14ac:dyDescent="0.3">
      <c r="A663" s="64" t="s">
        <v>742</v>
      </c>
      <c r="B663" s="65">
        <v>212</v>
      </c>
      <c r="C663" s="66" t="str">
        <f t="shared" si="10"/>
        <v>Strasser Simon</v>
      </c>
    </row>
    <row r="664" spans="1:3" ht="18.75" thickBot="1" x14ac:dyDescent="0.3">
      <c r="A664" s="67" t="s">
        <v>991</v>
      </c>
      <c r="B664" s="68">
        <v>312</v>
      </c>
      <c r="C664" s="69" t="str">
        <f t="shared" si="10"/>
        <v>Strobl August</v>
      </c>
    </row>
    <row r="665" spans="1:3" ht="18.75" thickBot="1" x14ac:dyDescent="0.3">
      <c r="A665" s="64" t="s">
        <v>1395</v>
      </c>
      <c r="B665" s="65">
        <v>466</v>
      </c>
      <c r="C665" s="66" t="str">
        <f t="shared" si="10"/>
        <v>Strobl Jasmin</v>
      </c>
    </row>
    <row r="666" spans="1:3" ht="18.75" thickBot="1" x14ac:dyDescent="0.3">
      <c r="A666" s="64" t="s">
        <v>2411</v>
      </c>
      <c r="B666" s="65">
        <v>729</v>
      </c>
      <c r="C666" s="66" t="str">
        <f t="shared" si="10"/>
        <v>Strobl Luca</v>
      </c>
    </row>
    <row r="667" spans="1:3" ht="18.75" thickBot="1" x14ac:dyDescent="0.3">
      <c r="A667" s="67" t="s">
        <v>2372</v>
      </c>
      <c r="B667" s="68">
        <v>714</v>
      </c>
      <c r="C667" s="69" t="str">
        <f t="shared" si="10"/>
        <v>Stuhlmeier Raphael</v>
      </c>
    </row>
    <row r="668" spans="1:3" ht="18.75" thickBot="1" x14ac:dyDescent="0.3">
      <c r="A668" s="64" t="s">
        <v>1406</v>
      </c>
      <c r="B668" s="65">
        <v>470</v>
      </c>
      <c r="C668" s="66" t="str">
        <f t="shared" si="10"/>
        <v>Stummerer Markus</v>
      </c>
    </row>
    <row r="669" spans="1:3" ht="18.75" thickBot="1" x14ac:dyDescent="0.3">
      <c r="A669" s="64" t="s">
        <v>680</v>
      </c>
      <c r="B669" s="65">
        <v>186</v>
      </c>
      <c r="C669" s="66" t="str">
        <f t="shared" si="10"/>
        <v>Stütz Patrick</v>
      </c>
    </row>
    <row r="670" spans="1:3" ht="18.75" thickBot="1" x14ac:dyDescent="0.3">
      <c r="A670" s="67" t="s">
        <v>275</v>
      </c>
      <c r="B670" s="68">
        <v>14</v>
      </c>
      <c r="C670" s="69" t="str">
        <f t="shared" si="10"/>
        <v>Suchard Mario</v>
      </c>
    </row>
    <row r="671" spans="1:3" ht="18.75" thickBot="1" x14ac:dyDescent="0.3">
      <c r="A671" s="64" t="s">
        <v>333</v>
      </c>
      <c r="B671" s="65">
        <v>37</v>
      </c>
      <c r="C671" s="66" t="str">
        <f t="shared" si="10"/>
        <v>Sukopp Lena</v>
      </c>
    </row>
    <row r="672" spans="1:3" ht="18.75" thickBot="1" x14ac:dyDescent="0.3">
      <c r="A672" s="67" t="s">
        <v>335</v>
      </c>
      <c r="B672" s="68">
        <v>38</v>
      </c>
      <c r="C672" s="69" t="str">
        <f t="shared" si="10"/>
        <v>Sukopp Raphael</v>
      </c>
    </row>
    <row r="673" spans="1:3" ht="18.75" thickBot="1" x14ac:dyDescent="0.3">
      <c r="A673" s="64" t="s">
        <v>531</v>
      </c>
      <c r="B673" s="65">
        <v>122</v>
      </c>
      <c r="C673" s="66" t="str">
        <f t="shared" si="10"/>
        <v>Sulzer Roman</v>
      </c>
    </row>
    <row r="674" spans="1:3" ht="18.75" thickBot="1" x14ac:dyDescent="0.3">
      <c r="A674" s="67" t="s">
        <v>1652</v>
      </c>
      <c r="B674" s="68">
        <v>559</v>
      </c>
      <c r="C674" s="69" t="str">
        <f t="shared" si="10"/>
        <v>Surin Viktor</v>
      </c>
    </row>
    <row r="675" spans="1:3" ht="18.75" thickBot="1" x14ac:dyDescent="0.3">
      <c r="A675" s="64" t="s">
        <v>1167</v>
      </c>
      <c r="B675" s="65">
        <v>386</v>
      </c>
      <c r="C675" s="66" t="str">
        <f t="shared" si="10"/>
        <v>Svoboda Bianca</v>
      </c>
    </row>
    <row r="676" spans="1:3" ht="18.75" thickBot="1" x14ac:dyDescent="0.3">
      <c r="A676" s="67" t="s">
        <v>1239</v>
      </c>
      <c r="B676" s="68">
        <v>413</v>
      </c>
      <c r="C676" s="69" t="str">
        <f t="shared" si="10"/>
        <v>Szabo Sliczni Norbert</v>
      </c>
    </row>
    <row r="677" spans="1:3" ht="18.75" thickBot="1" x14ac:dyDescent="0.3">
      <c r="A677" s="67" t="s">
        <v>1249</v>
      </c>
      <c r="B677" s="68">
        <v>417</v>
      </c>
      <c r="C677" s="69" t="str">
        <f t="shared" si="10"/>
        <v>Szegszardi Bence</v>
      </c>
    </row>
    <row r="678" spans="1:3" ht="18.75" thickBot="1" x14ac:dyDescent="0.3">
      <c r="A678" s="64" t="s">
        <v>1217</v>
      </c>
      <c r="B678" s="65">
        <v>404</v>
      </c>
      <c r="C678" s="66" t="str">
        <f t="shared" si="10"/>
        <v>Szilagyi Jozsef</v>
      </c>
    </row>
    <row r="679" spans="1:3" ht="18.75" thickBot="1" x14ac:dyDescent="0.3">
      <c r="A679" s="67" t="s">
        <v>1220</v>
      </c>
      <c r="B679" s="68">
        <v>405</v>
      </c>
      <c r="C679" s="69" t="str">
        <f t="shared" si="10"/>
        <v>Tachaev Ruslan</v>
      </c>
    </row>
    <row r="680" spans="1:3" ht="18.75" thickBot="1" x14ac:dyDescent="0.3">
      <c r="A680" s="67" t="s">
        <v>2273</v>
      </c>
      <c r="B680" s="68">
        <v>676</v>
      </c>
      <c r="C680" s="69" t="str">
        <f t="shared" si="10"/>
        <v>Tacho Harald</v>
      </c>
    </row>
    <row r="681" spans="1:3" ht="18.75" thickBot="1" x14ac:dyDescent="0.3">
      <c r="A681" s="64" t="s">
        <v>486</v>
      </c>
      <c r="B681" s="65">
        <v>102</v>
      </c>
      <c r="C681" s="66" t="str">
        <f t="shared" si="10"/>
        <v>Tacho Herbert</v>
      </c>
    </row>
    <row r="682" spans="1:3" ht="18.75" thickBot="1" x14ac:dyDescent="0.3">
      <c r="A682" s="67" t="s">
        <v>1581</v>
      </c>
      <c r="B682" s="68">
        <v>529</v>
      </c>
      <c r="C682" s="69" t="str">
        <f t="shared" si="10"/>
        <v>Tairi Jakob</v>
      </c>
    </row>
    <row r="683" spans="1:3" ht="18.75" thickBot="1" x14ac:dyDescent="0.3">
      <c r="A683" s="64" t="s">
        <v>279</v>
      </c>
      <c r="B683" s="65">
        <v>15</v>
      </c>
      <c r="C683" s="66" t="str">
        <f t="shared" si="10"/>
        <v>Tanase Darius-Daniel</v>
      </c>
    </row>
    <row r="684" spans="1:3" ht="18.75" thickBot="1" x14ac:dyDescent="0.3">
      <c r="A684" s="64" t="s">
        <v>533</v>
      </c>
      <c r="B684" s="65">
        <v>123</v>
      </c>
      <c r="C684" s="66" t="str">
        <f t="shared" si="10"/>
        <v>Tauschl Heinz</v>
      </c>
    </row>
    <row r="685" spans="1:3" ht="18.75" thickBot="1" x14ac:dyDescent="0.3">
      <c r="A685" s="67" t="s">
        <v>1409</v>
      </c>
      <c r="B685" s="68">
        <v>471</v>
      </c>
      <c r="C685" s="69" t="str">
        <f t="shared" si="10"/>
        <v>Teuschl Alice</v>
      </c>
    </row>
    <row r="686" spans="1:3" ht="18.75" thickBot="1" x14ac:dyDescent="0.3">
      <c r="A686" s="64" t="s">
        <v>1169</v>
      </c>
      <c r="B686" s="65">
        <v>387</v>
      </c>
      <c r="C686" s="66" t="str">
        <f t="shared" si="10"/>
        <v>Theilinger Klaus</v>
      </c>
    </row>
    <row r="687" spans="1:3" ht="18.75" thickBot="1" x14ac:dyDescent="0.3">
      <c r="A687" s="67" t="s">
        <v>618</v>
      </c>
      <c r="B687" s="68">
        <v>162</v>
      </c>
      <c r="C687" s="69" t="str">
        <f t="shared" si="10"/>
        <v>Tichy Alexandra</v>
      </c>
    </row>
    <row r="688" spans="1:3" ht="18.75" thickBot="1" x14ac:dyDescent="0.3">
      <c r="A688" s="67" t="s">
        <v>1184</v>
      </c>
      <c r="B688" s="68">
        <v>394</v>
      </c>
      <c r="C688" s="69" t="str">
        <f t="shared" si="10"/>
        <v>Tischner Hans Peter</v>
      </c>
    </row>
    <row r="689" spans="1:3" ht="18.75" thickBot="1" x14ac:dyDescent="0.3">
      <c r="A689" s="64" t="s">
        <v>2586</v>
      </c>
      <c r="B689" s="65">
        <v>761</v>
      </c>
      <c r="C689" s="66" t="str">
        <f t="shared" si="10"/>
        <v>Tischler Maximilian</v>
      </c>
    </row>
    <row r="690" spans="1:3" ht="18.75" thickBot="1" x14ac:dyDescent="0.3">
      <c r="A690" s="67" t="s">
        <v>2261</v>
      </c>
      <c r="B690" s="68">
        <v>671</v>
      </c>
      <c r="C690" s="69" t="str">
        <f t="shared" si="10"/>
        <v>Tomek Saskia</v>
      </c>
    </row>
    <row r="691" spans="1:3" ht="18.75" thickBot="1" x14ac:dyDescent="0.3">
      <c r="A691" s="64" t="s">
        <v>1252</v>
      </c>
      <c r="B691" s="65">
        <v>418</v>
      </c>
      <c r="C691" s="66" t="str">
        <f t="shared" si="10"/>
        <v>Török Peter</v>
      </c>
    </row>
    <row r="692" spans="1:3" ht="18.75" thickBot="1" x14ac:dyDescent="0.3">
      <c r="A692" s="67" t="s">
        <v>1254</v>
      </c>
      <c r="B692" s="68">
        <v>419</v>
      </c>
      <c r="C692" s="69" t="str">
        <f t="shared" si="10"/>
        <v>Toth Barnabas</v>
      </c>
    </row>
    <row r="693" spans="1:3" ht="18.75" thickBot="1" x14ac:dyDescent="0.3">
      <c r="A693" s="67" t="s">
        <v>337</v>
      </c>
      <c r="B693" s="68">
        <v>39</v>
      </c>
      <c r="C693" s="69" t="str">
        <f t="shared" si="10"/>
        <v>Toth Christopher</v>
      </c>
    </row>
    <row r="694" spans="1:3" ht="18.75" thickBot="1" x14ac:dyDescent="0.3">
      <c r="A694" s="64" t="s">
        <v>2264</v>
      </c>
      <c r="B694" s="65">
        <v>672</v>
      </c>
      <c r="C694" s="66" t="str">
        <f t="shared" si="10"/>
        <v>Toth Stefan</v>
      </c>
    </row>
    <row r="695" spans="1:3" ht="18.75" thickBot="1" x14ac:dyDescent="0.3">
      <c r="A695" s="67" t="s">
        <v>1256</v>
      </c>
      <c r="B695" s="68">
        <v>420</v>
      </c>
      <c r="C695" s="69" t="str">
        <f t="shared" si="10"/>
        <v>Tremel Mihaly</v>
      </c>
    </row>
    <row r="696" spans="1:3" ht="18.75" thickBot="1" x14ac:dyDescent="0.3">
      <c r="A696" s="64" t="s">
        <v>1525</v>
      </c>
      <c r="B696" s="65">
        <v>508</v>
      </c>
      <c r="C696" s="66" t="str">
        <f t="shared" si="10"/>
        <v>Trimmel Daniel</v>
      </c>
    </row>
    <row r="697" spans="1:3" ht="18.75" thickBot="1" x14ac:dyDescent="0.3">
      <c r="A697" s="67" t="s">
        <v>1475</v>
      </c>
      <c r="B697" s="68">
        <v>492</v>
      </c>
      <c r="C697" s="69" t="str">
        <f t="shared" si="10"/>
        <v>Trippolt Daniel</v>
      </c>
    </row>
    <row r="698" spans="1:3" ht="18.75" thickBot="1" x14ac:dyDescent="0.3">
      <c r="A698" s="67" t="s">
        <v>281</v>
      </c>
      <c r="B698" s="68">
        <v>16</v>
      </c>
      <c r="C698" s="69" t="str">
        <f t="shared" si="10"/>
        <v>Trnka Roland</v>
      </c>
    </row>
    <row r="699" spans="1:3" ht="18.75" thickBot="1" x14ac:dyDescent="0.3">
      <c r="A699" s="64" t="s">
        <v>654</v>
      </c>
      <c r="B699" s="65">
        <v>177</v>
      </c>
      <c r="C699" s="66" t="str">
        <f t="shared" si="10"/>
        <v>Troll Jürgen</v>
      </c>
    </row>
    <row r="700" spans="1:3" ht="18.75" thickBot="1" x14ac:dyDescent="0.3">
      <c r="A700" s="67" t="s">
        <v>916</v>
      </c>
      <c r="B700" s="68">
        <v>284</v>
      </c>
      <c r="C700" s="69" t="str">
        <f t="shared" si="10"/>
        <v>Troni Dmitri</v>
      </c>
    </row>
    <row r="701" spans="1:3" ht="18.75" thickBot="1" x14ac:dyDescent="0.3">
      <c r="A701" s="64" t="s">
        <v>2036</v>
      </c>
      <c r="B701" s="65">
        <v>575</v>
      </c>
      <c r="C701" s="66" t="str">
        <f t="shared" si="10"/>
        <v>Tschinkel Andreas</v>
      </c>
    </row>
    <row r="702" spans="1:3" ht="18.75" thickBot="1" x14ac:dyDescent="0.3">
      <c r="A702" s="67" t="s">
        <v>69</v>
      </c>
      <c r="B702" s="68">
        <v>610</v>
      </c>
      <c r="C702" s="69" t="str">
        <f t="shared" si="10"/>
        <v>Turcsányi Peter</v>
      </c>
    </row>
    <row r="703" spans="1:3" ht="18.75" thickBot="1" x14ac:dyDescent="0.3">
      <c r="A703" s="64" t="s">
        <v>535</v>
      </c>
      <c r="B703" s="65">
        <v>124</v>
      </c>
      <c r="C703" s="66" t="str">
        <f t="shared" si="10"/>
        <v>Turo Patrick</v>
      </c>
    </row>
    <row r="704" spans="1:3" ht="18.75" thickBot="1" x14ac:dyDescent="0.3">
      <c r="A704" s="67" t="s">
        <v>307</v>
      </c>
      <c r="B704" s="68">
        <v>26</v>
      </c>
      <c r="C704" s="69" t="str">
        <f t="shared" si="10"/>
        <v>Ulm Clemens</v>
      </c>
    </row>
    <row r="705" spans="1:3" ht="18.75" thickBot="1" x14ac:dyDescent="0.3">
      <c r="A705" s="64" t="s">
        <v>105</v>
      </c>
      <c r="B705" s="65">
        <v>628</v>
      </c>
      <c r="C705" s="66" t="str">
        <f t="shared" si="10"/>
        <v>Ulmer-Wolf Anneliese</v>
      </c>
    </row>
    <row r="706" spans="1:3" ht="18.75" thickBot="1" x14ac:dyDescent="0.3">
      <c r="A706" s="67" t="s">
        <v>1060</v>
      </c>
      <c r="B706" s="68">
        <v>342</v>
      </c>
      <c r="C706" s="69" t="str">
        <f t="shared" ref="C706:C767" si="11">VLOOKUP(B706,Athl01,2)</f>
        <v>Ulmer Thomas</v>
      </c>
    </row>
    <row r="707" spans="1:3" ht="18.75" thickBot="1" x14ac:dyDescent="0.3">
      <c r="A707" s="64" t="s">
        <v>1062</v>
      </c>
      <c r="B707" s="65">
        <v>343</v>
      </c>
      <c r="C707" s="66" t="str">
        <f t="shared" si="11"/>
        <v>Ulmer Wolfgang</v>
      </c>
    </row>
    <row r="708" spans="1:3" ht="18.75" thickBot="1" x14ac:dyDescent="0.3">
      <c r="A708" s="64" t="s">
        <v>2242</v>
      </c>
      <c r="B708" s="65">
        <v>663</v>
      </c>
      <c r="C708" s="66" t="str">
        <f t="shared" si="11"/>
        <v>Umaev Aslambek</v>
      </c>
    </row>
    <row r="709" spans="1:3" ht="18.75" thickBot="1" x14ac:dyDescent="0.3">
      <c r="A709" s="67" t="s">
        <v>283</v>
      </c>
      <c r="B709" s="68">
        <v>17</v>
      </c>
      <c r="C709" s="69" t="str">
        <f t="shared" si="11"/>
        <v>Ungerhofer Franz</v>
      </c>
    </row>
    <row r="710" spans="1:3" ht="18.75" thickBot="1" x14ac:dyDescent="0.3">
      <c r="A710" s="64" t="s">
        <v>1043</v>
      </c>
      <c r="B710" s="65">
        <v>335</v>
      </c>
      <c r="C710" s="66" t="str">
        <f t="shared" si="11"/>
        <v>Unsinn Gabriel</v>
      </c>
    </row>
    <row r="711" spans="1:3" ht="18.75" thickBot="1" x14ac:dyDescent="0.3">
      <c r="A711" s="67" t="s">
        <v>2034</v>
      </c>
      <c r="B711" s="68">
        <v>574</v>
      </c>
      <c r="C711" s="69" t="str">
        <f t="shared" si="11"/>
        <v>Unterladstätter Andreas</v>
      </c>
    </row>
    <row r="712" spans="1:3" ht="18.75" thickBot="1" x14ac:dyDescent="0.3">
      <c r="A712" s="64" t="s">
        <v>2220</v>
      </c>
      <c r="B712" s="65">
        <v>654</v>
      </c>
      <c r="C712" s="66" t="str">
        <f t="shared" si="11"/>
        <v>Unterpertinger Felix</v>
      </c>
    </row>
    <row r="713" spans="1:3" ht="18.75" thickBot="1" x14ac:dyDescent="0.3">
      <c r="A713" s="67" t="s">
        <v>1412</v>
      </c>
      <c r="B713" s="68">
        <v>472</v>
      </c>
      <c r="C713" s="69" t="str">
        <f t="shared" si="11"/>
        <v>Unterholzner Marlene</v>
      </c>
    </row>
    <row r="714" spans="1:3" ht="18.75" thickBot="1" x14ac:dyDescent="0.3">
      <c r="A714" s="64" t="s">
        <v>993</v>
      </c>
      <c r="B714" s="65">
        <v>313</v>
      </c>
      <c r="C714" s="66" t="str">
        <f t="shared" si="11"/>
        <v>Unterladstätter Norbert</v>
      </c>
    </row>
    <row r="715" spans="1:3" ht="18.75" thickBot="1" x14ac:dyDescent="0.3">
      <c r="A715" s="67" t="s">
        <v>658</v>
      </c>
      <c r="B715" s="68">
        <v>179</v>
      </c>
      <c r="C715" s="69" t="str">
        <f t="shared" si="11"/>
        <v>Unterrainer Stefan</v>
      </c>
    </row>
    <row r="716" spans="1:3" ht="18.75" thickBot="1" x14ac:dyDescent="0.3">
      <c r="A716" s="64" t="s">
        <v>656</v>
      </c>
      <c r="B716" s="65">
        <v>178</v>
      </c>
      <c r="C716" s="66" t="str">
        <f t="shared" si="11"/>
        <v>Unterrainer Werner</v>
      </c>
    </row>
    <row r="717" spans="1:3" ht="18.75" thickBot="1" x14ac:dyDescent="0.3">
      <c r="A717" s="64" t="s">
        <v>1045</v>
      </c>
      <c r="B717" s="65">
        <v>336</v>
      </c>
      <c r="C717" s="66" t="str">
        <f t="shared" si="11"/>
        <v>Uran Hermann</v>
      </c>
    </row>
    <row r="718" spans="1:3" ht="18.75" thickBot="1" x14ac:dyDescent="0.3">
      <c r="A718" s="67" t="s">
        <v>2388</v>
      </c>
      <c r="B718" s="68">
        <v>721</v>
      </c>
      <c r="C718" s="69" t="str">
        <f t="shared" si="11"/>
        <v>Uran Werner</v>
      </c>
    </row>
    <row r="719" spans="1:3" ht="18.75" thickBot="1" x14ac:dyDescent="0.3">
      <c r="A719" s="67" t="s">
        <v>898</v>
      </c>
      <c r="B719" s="68">
        <v>277</v>
      </c>
      <c r="C719" s="69" t="str">
        <f t="shared" si="11"/>
        <v>Vaspöri Gabor</v>
      </c>
    </row>
    <row r="720" spans="1:3" ht="18.75" thickBot="1" x14ac:dyDescent="0.3">
      <c r="A720" s="67" t="s">
        <v>1066</v>
      </c>
      <c r="B720" s="68">
        <v>344</v>
      </c>
      <c r="C720" s="69" t="str">
        <f t="shared" si="11"/>
        <v>Viduka Julio</v>
      </c>
    </row>
    <row r="721" spans="1:3" ht="18.75" thickBot="1" x14ac:dyDescent="0.3">
      <c r="A721" s="64" t="s">
        <v>745</v>
      </c>
      <c r="B721" s="65">
        <v>213</v>
      </c>
      <c r="C721" s="66" t="str">
        <f t="shared" si="11"/>
        <v>Voggenberger Thomas</v>
      </c>
    </row>
    <row r="722" spans="1:3" ht="18.75" thickBot="1" x14ac:dyDescent="0.3">
      <c r="A722" s="67" t="s">
        <v>831</v>
      </c>
      <c r="B722" s="68">
        <v>250</v>
      </c>
      <c r="C722" s="69" t="str">
        <f t="shared" si="11"/>
        <v>Wachet Robert</v>
      </c>
    </row>
    <row r="723" spans="1:3" ht="18.75" thickBot="1" x14ac:dyDescent="0.3">
      <c r="A723" s="64" t="s">
        <v>2553</v>
      </c>
      <c r="B723" s="65">
        <v>702</v>
      </c>
      <c r="C723" s="66" t="str">
        <f t="shared" si="11"/>
        <v>Wagner Philipp</v>
      </c>
    </row>
    <row r="724" spans="1:3" ht="18.75" thickBot="1" x14ac:dyDescent="0.3">
      <c r="A724" s="67" t="s">
        <v>581</v>
      </c>
      <c r="B724" s="68">
        <v>145</v>
      </c>
      <c r="C724" s="69" t="str">
        <f t="shared" si="11"/>
        <v>Walcharz Isabella</v>
      </c>
    </row>
    <row r="725" spans="1:3" ht="18.75" thickBot="1" x14ac:dyDescent="0.3">
      <c r="A725" s="67" t="s">
        <v>537</v>
      </c>
      <c r="B725" s="68">
        <v>125</v>
      </c>
      <c r="C725" s="69" t="str">
        <f t="shared" si="11"/>
        <v>Waldmüller Marcus</v>
      </c>
    </row>
    <row r="726" spans="1:3" ht="18.75" thickBot="1" x14ac:dyDescent="0.3">
      <c r="A726" s="67" t="s">
        <v>1631</v>
      </c>
      <c r="B726" s="68">
        <v>549</v>
      </c>
      <c r="C726" s="69" t="str">
        <f t="shared" si="11"/>
        <v>Walkam Lukas</v>
      </c>
    </row>
    <row r="727" spans="1:3" ht="18.75" thickBot="1" x14ac:dyDescent="0.3">
      <c r="A727" s="64" t="s">
        <v>1646</v>
      </c>
      <c r="B727" s="65">
        <v>556</v>
      </c>
      <c r="C727" s="66" t="str">
        <f t="shared" si="11"/>
        <v>Walkam Mario</v>
      </c>
    </row>
    <row r="728" spans="1:3" ht="18.75" thickBot="1" x14ac:dyDescent="0.3">
      <c r="A728" s="67" t="s">
        <v>2027</v>
      </c>
      <c r="B728" s="68">
        <v>566</v>
      </c>
      <c r="C728" s="69" t="str">
        <f t="shared" si="11"/>
        <v>Wallisch Werner</v>
      </c>
    </row>
    <row r="729" spans="1:3" ht="18.75" thickBot="1" x14ac:dyDescent="0.3">
      <c r="A729" s="67" t="s">
        <v>2593</v>
      </c>
      <c r="B729" s="68">
        <v>766</v>
      </c>
      <c r="C729" s="69" t="str">
        <f t="shared" si="11"/>
        <v>Wallner Matthias</v>
      </c>
    </row>
    <row r="730" spans="1:3" ht="18.75" thickBot="1" x14ac:dyDescent="0.3">
      <c r="A730" s="64" t="s">
        <v>967</v>
      </c>
      <c r="B730" s="65">
        <v>303</v>
      </c>
      <c r="C730" s="66" t="str">
        <f t="shared" si="11"/>
        <v>Walter Richard</v>
      </c>
    </row>
    <row r="731" spans="1:3" ht="18.75" thickBot="1" x14ac:dyDescent="0.3">
      <c r="A731" s="67" t="s">
        <v>457</v>
      </c>
      <c r="B731" s="68">
        <v>89</v>
      </c>
      <c r="C731" s="69" t="str">
        <f t="shared" si="11"/>
        <v>Wanitschek Norbert</v>
      </c>
    </row>
    <row r="732" spans="1:3" ht="18.75" thickBot="1" x14ac:dyDescent="0.3">
      <c r="A732" s="64" t="s">
        <v>700</v>
      </c>
      <c r="B732" s="65">
        <v>195</v>
      </c>
      <c r="C732" s="66" t="str">
        <f t="shared" si="11"/>
        <v>Watzek Wolfgang</v>
      </c>
    </row>
    <row r="733" spans="1:3" ht="18.75" thickBot="1" x14ac:dyDescent="0.3">
      <c r="A733" s="67" t="s">
        <v>2031</v>
      </c>
      <c r="B733" s="68">
        <v>571</v>
      </c>
      <c r="C733" s="69" t="str">
        <f t="shared" si="11"/>
        <v>Weber Franz</v>
      </c>
    </row>
    <row r="734" spans="1:3" ht="18.75" thickBot="1" x14ac:dyDescent="0.3">
      <c r="A734" s="64" t="s">
        <v>8</v>
      </c>
      <c r="B734" s="65">
        <v>603</v>
      </c>
      <c r="C734" s="66" t="str">
        <f t="shared" si="11"/>
        <v>Weber Günther sen.</v>
      </c>
    </row>
    <row r="735" spans="1:3" ht="18.75" thickBot="1" x14ac:dyDescent="0.3">
      <c r="A735" s="67" t="s">
        <v>876</v>
      </c>
      <c r="B735" s="68">
        <v>269</v>
      </c>
      <c r="C735" s="69" t="str">
        <f t="shared" si="11"/>
        <v>Weber Günther jun.</v>
      </c>
    </row>
    <row r="736" spans="1:3" ht="18.75" thickBot="1" x14ac:dyDescent="0.3">
      <c r="A736" s="67" t="s">
        <v>429</v>
      </c>
      <c r="B736" s="68">
        <v>77</v>
      </c>
      <c r="C736" s="69" t="str">
        <f t="shared" si="11"/>
        <v>Weindl Stefan</v>
      </c>
    </row>
    <row r="737" spans="1:3" ht="18.75" thickBot="1" x14ac:dyDescent="0.3">
      <c r="A737" s="64" t="s">
        <v>684</v>
      </c>
      <c r="B737" s="65">
        <v>188</v>
      </c>
      <c r="C737" s="66" t="str">
        <f t="shared" si="11"/>
        <v>Weißinger Johann</v>
      </c>
    </row>
    <row r="738" spans="1:3" ht="18.75" thickBot="1" x14ac:dyDescent="0.3">
      <c r="A738" s="67" t="s">
        <v>686</v>
      </c>
      <c r="B738" s="68">
        <v>189</v>
      </c>
      <c r="C738" s="69" t="str">
        <f t="shared" si="11"/>
        <v>Weißinger Michael</v>
      </c>
    </row>
    <row r="739" spans="1:3" ht="18.75" thickBot="1" x14ac:dyDescent="0.3">
      <c r="A739" s="67" t="s">
        <v>688</v>
      </c>
      <c r="B739" s="68">
        <v>190</v>
      </c>
      <c r="C739" s="69" t="str">
        <f t="shared" si="11"/>
        <v>Weißinger Patrick</v>
      </c>
    </row>
    <row r="740" spans="1:3" ht="18.75" thickBot="1" x14ac:dyDescent="0.3">
      <c r="A740" s="67" t="s">
        <v>682</v>
      </c>
      <c r="B740" s="68">
        <v>187</v>
      </c>
      <c r="C740" s="69" t="str">
        <f t="shared" si="11"/>
        <v>Weissinger Kurt</v>
      </c>
    </row>
    <row r="741" spans="1:3" ht="18.75" thickBot="1" x14ac:dyDescent="0.3">
      <c r="A741" s="67" t="s">
        <v>1625</v>
      </c>
      <c r="B741" s="68">
        <v>546</v>
      </c>
      <c r="C741" s="69" t="str">
        <f t="shared" si="11"/>
        <v>Weiss Matthias</v>
      </c>
    </row>
    <row r="742" spans="1:3" ht="18.75" thickBot="1" x14ac:dyDescent="0.3">
      <c r="A742" s="67" t="s">
        <v>539</v>
      </c>
      <c r="B742" s="68">
        <v>126</v>
      </c>
      <c r="C742" s="69" t="str">
        <f t="shared" si="11"/>
        <v>Weixelbaum Gerald</v>
      </c>
    </row>
    <row r="743" spans="1:3" ht="18.75" thickBot="1" x14ac:dyDescent="0.3">
      <c r="A743" s="67" t="s">
        <v>124</v>
      </c>
      <c r="B743" s="68">
        <v>640</v>
      </c>
      <c r="C743" s="69" t="str">
        <f t="shared" si="11"/>
        <v>Wielander Mommo</v>
      </c>
    </row>
    <row r="744" spans="1:3" ht="18.75" thickBot="1" x14ac:dyDescent="0.3">
      <c r="A744" s="67" t="s">
        <v>715</v>
      </c>
      <c r="B744" s="68">
        <v>200</v>
      </c>
      <c r="C744" s="69" t="str">
        <f t="shared" si="11"/>
        <v>Wiesmeier Paul</v>
      </c>
    </row>
    <row r="745" spans="1:3" ht="18.75" thickBot="1" x14ac:dyDescent="0.3">
      <c r="A745" s="67" t="s">
        <v>2268</v>
      </c>
      <c r="B745" s="68">
        <v>674</v>
      </c>
      <c r="C745" s="69" t="str">
        <f t="shared" si="11"/>
        <v>Wilde Jakob</v>
      </c>
    </row>
    <row r="746" spans="1:3" ht="18.75" thickBot="1" x14ac:dyDescent="0.3">
      <c r="A746" s="67" t="s">
        <v>113</v>
      </c>
      <c r="B746" s="68">
        <v>634</v>
      </c>
      <c r="C746" s="69" t="str">
        <f t="shared" si="11"/>
        <v>Wimmer Thomas</v>
      </c>
    </row>
    <row r="747" spans="1:3" ht="18.75" thickBot="1" x14ac:dyDescent="0.3">
      <c r="A747" s="67" t="s">
        <v>2582</v>
      </c>
      <c r="B747" s="68">
        <v>758</v>
      </c>
      <c r="C747" s="69" t="str">
        <f t="shared" si="11"/>
        <v>Windsor Carmen</v>
      </c>
    </row>
    <row r="748" spans="1:3" ht="18.75" thickBot="1" x14ac:dyDescent="0.3">
      <c r="A748" s="67" t="s">
        <v>941</v>
      </c>
      <c r="B748" s="68">
        <v>294</v>
      </c>
      <c r="C748" s="69" t="str">
        <f t="shared" si="11"/>
        <v xml:space="preserve">Winkler Johann </v>
      </c>
    </row>
    <row r="749" spans="1:3" ht="18.75" thickBot="1" x14ac:dyDescent="0.3">
      <c r="A749" s="67" t="s">
        <v>1478</v>
      </c>
      <c r="B749" s="68">
        <v>493</v>
      </c>
      <c r="C749" s="69" t="str">
        <f t="shared" si="11"/>
        <v>Winkler Kristina Elisabeth</v>
      </c>
    </row>
    <row r="750" spans="1:3" ht="18.75" thickBot="1" x14ac:dyDescent="0.3">
      <c r="A750" s="67" t="s">
        <v>2571</v>
      </c>
      <c r="B750" s="68">
        <v>750</v>
      </c>
      <c r="C750" s="69" t="str">
        <f t="shared" si="11"/>
        <v>Winter Florian</v>
      </c>
    </row>
    <row r="751" spans="1:3" ht="18.75" thickBot="1" x14ac:dyDescent="0.3">
      <c r="A751" s="67" t="s">
        <v>620</v>
      </c>
      <c r="B751" s="68">
        <v>163</v>
      </c>
      <c r="C751" s="69" t="str">
        <f t="shared" si="11"/>
        <v>Withalm Stefan</v>
      </c>
    </row>
    <row r="752" spans="1:3" ht="18.75" thickBot="1" x14ac:dyDescent="0.3">
      <c r="A752" s="67" t="s">
        <v>433</v>
      </c>
      <c r="B752" s="68">
        <v>79</v>
      </c>
      <c r="C752" s="69" t="str">
        <f t="shared" si="11"/>
        <v>Wittmann Martin</v>
      </c>
    </row>
    <row r="753" spans="1:3" ht="18.75" thickBot="1" x14ac:dyDescent="0.3">
      <c r="A753" s="67" t="s">
        <v>140</v>
      </c>
      <c r="B753" s="68">
        <v>647</v>
      </c>
      <c r="C753" s="69" t="str">
        <f t="shared" si="11"/>
        <v>Wöhrle Philipp</v>
      </c>
    </row>
    <row r="754" spans="1:3" ht="18.75" thickBot="1" x14ac:dyDescent="0.3">
      <c r="A754" s="67" t="s">
        <v>63</v>
      </c>
      <c r="B754" s="68">
        <v>606</v>
      </c>
      <c r="C754" s="69" t="str">
        <f t="shared" si="11"/>
        <v>Worring Martin</v>
      </c>
    </row>
    <row r="755" spans="1:3" ht="18.75" thickBot="1" x14ac:dyDescent="0.3">
      <c r="A755" s="67" t="s">
        <v>1415</v>
      </c>
      <c r="B755" s="68">
        <v>473</v>
      </c>
      <c r="C755" s="69" t="str">
        <f t="shared" si="11"/>
        <v>Wriesnig Cornelia</v>
      </c>
    </row>
    <row r="756" spans="1:3" ht="18.75" thickBot="1" x14ac:dyDescent="0.3">
      <c r="A756" s="67" t="s">
        <v>2302</v>
      </c>
      <c r="B756" s="68">
        <v>689</v>
      </c>
      <c r="C756" s="69" t="str">
        <f t="shared" si="11"/>
        <v>Zamberger-Hollinger Felix</v>
      </c>
    </row>
    <row r="757" spans="1:3" ht="18.75" thickBot="1" x14ac:dyDescent="0.3">
      <c r="A757" s="67" t="s">
        <v>1135</v>
      </c>
      <c r="B757" s="68">
        <v>373</v>
      </c>
      <c r="C757" s="69" t="str">
        <f t="shared" si="11"/>
        <v>Zauner Markus</v>
      </c>
    </row>
    <row r="758" spans="1:3" ht="18.75" thickBot="1" x14ac:dyDescent="0.3">
      <c r="A758" s="67" t="s">
        <v>1137</v>
      </c>
      <c r="B758" s="68">
        <v>374</v>
      </c>
      <c r="C758" s="69" t="str">
        <f t="shared" si="11"/>
        <v>Zauner Thomas</v>
      </c>
    </row>
    <row r="759" spans="1:3" ht="18.75" thickBot="1" x14ac:dyDescent="0.3">
      <c r="A759" s="67" t="s">
        <v>357</v>
      </c>
      <c r="B759" s="68">
        <v>48</v>
      </c>
      <c r="C759" s="69" t="str">
        <f t="shared" si="11"/>
        <v>Zeinlinger Andreas jun.</v>
      </c>
    </row>
    <row r="760" spans="1:3" ht="18.75" thickBot="1" x14ac:dyDescent="0.3">
      <c r="A760" s="67" t="s">
        <v>512</v>
      </c>
      <c r="B760" s="68">
        <v>113</v>
      </c>
      <c r="C760" s="69" t="str">
        <f t="shared" si="11"/>
        <v>Zeinlinger Andreas sen.</v>
      </c>
    </row>
    <row r="761" spans="1:3" ht="18.75" thickBot="1" x14ac:dyDescent="0.3">
      <c r="A761" s="67" t="s">
        <v>361</v>
      </c>
      <c r="B761" s="68">
        <v>49</v>
      </c>
      <c r="C761" s="69" t="str">
        <f t="shared" si="11"/>
        <v>Ziegler Thomas</v>
      </c>
    </row>
    <row r="762" spans="1:3" ht="18.75" thickBot="1" x14ac:dyDescent="0.3">
      <c r="A762" s="67" t="s">
        <v>1418</v>
      </c>
      <c r="B762" s="68">
        <v>474</v>
      </c>
      <c r="C762" s="69" t="str">
        <f t="shared" si="11"/>
        <v>Zijlstra Lara</v>
      </c>
    </row>
    <row r="763" spans="1:3" ht="18.75" thickBot="1" x14ac:dyDescent="0.3">
      <c r="A763" s="67" t="s">
        <v>2400</v>
      </c>
      <c r="B763" s="68">
        <v>725</v>
      </c>
      <c r="C763" s="69" t="str">
        <f t="shared" si="11"/>
        <v>Zips Sara</v>
      </c>
    </row>
    <row r="764" spans="1:3" ht="18.75" thickBot="1" x14ac:dyDescent="0.3">
      <c r="A764" s="67" t="s">
        <v>380</v>
      </c>
      <c r="B764" s="68">
        <v>56</v>
      </c>
      <c r="C764" s="69" t="str">
        <f t="shared" si="11"/>
        <v>Zivkovic Aleksandar</v>
      </c>
    </row>
    <row r="765" spans="1:3" ht="18.75" thickBot="1" x14ac:dyDescent="0.3">
      <c r="A765" s="67" t="s">
        <v>382</v>
      </c>
      <c r="B765" s="68">
        <v>57</v>
      </c>
      <c r="C765" s="69" t="str">
        <f t="shared" si="11"/>
        <v>Zivkovic Milos</v>
      </c>
    </row>
    <row r="766" spans="1:3" ht="18.75" thickBot="1" x14ac:dyDescent="0.3">
      <c r="A766" s="67" t="s">
        <v>623</v>
      </c>
      <c r="B766" s="68">
        <v>164</v>
      </c>
      <c r="C766" s="69" t="str">
        <f t="shared" si="11"/>
        <v>Zizlavsky Anna</v>
      </c>
    </row>
    <row r="767" spans="1:3" ht="18.75" thickBot="1" x14ac:dyDescent="0.3">
      <c r="A767" s="64" t="s">
        <v>690</v>
      </c>
      <c r="B767" s="65">
        <v>191</v>
      </c>
      <c r="C767" s="66" t="str">
        <f t="shared" si="11"/>
        <v>Zwingenberger Peter</v>
      </c>
    </row>
  </sheetData>
  <sortState ref="A2:C739">
    <sortCondition ref="A2:A739"/>
  </sortState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4"/>
  <sheetViews>
    <sheetView topLeftCell="A565" zoomScale="75" workbookViewId="0">
      <selection activeCell="A2" sqref="A2:B594"/>
    </sheetView>
  </sheetViews>
  <sheetFormatPr baseColWidth="10" defaultRowHeight="12.75" x14ac:dyDescent="0.2"/>
  <cols>
    <col min="1" max="1" width="7.85546875" style="1" bestFit="1" customWidth="1"/>
    <col min="3" max="3" width="38.7109375" bestFit="1" customWidth="1"/>
  </cols>
  <sheetData>
    <row r="1" spans="1:3" ht="19.5" thickTop="1" thickBot="1" x14ac:dyDescent="0.3">
      <c r="A1" s="31" t="s">
        <v>144</v>
      </c>
      <c r="B1" s="31" t="s">
        <v>202</v>
      </c>
      <c r="C1" s="63" t="s">
        <v>142</v>
      </c>
    </row>
    <row r="2" spans="1:3" ht="18.75" thickBot="1" x14ac:dyDescent="0.3">
      <c r="A2" s="65">
        <v>0</v>
      </c>
      <c r="B2" s="65">
        <v>0</v>
      </c>
      <c r="C2" s="66" t="str">
        <f t="shared" ref="C2:C65" si="0">VLOOKUP(B2,Athl01,2)</f>
        <v>Leereintrag</v>
      </c>
    </row>
    <row r="3" spans="1:3" ht="18.75" thickBot="1" x14ac:dyDescent="0.3">
      <c r="A3" s="68">
        <v>134</v>
      </c>
      <c r="B3" s="68">
        <v>371</v>
      </c>
      <c r="C3" s="69" t="str">
        <f t="shared" si="0"/>
        <v>Schaumann Josef</v>
      </c>
    </row>
    <row r="4" spans="1:3" ht="18.75" thickBot="1" x14ac:dyDescent="0.3">
      <c r="A4" s="65">
        <v>138</v>
      </c>
      <c r="B4" s="65">
        <v>364</v>
      </c>
      <c r="C4" s="66" t="str">
        <f t="shared" si="0"/>
        <v>Blatny Franz</v>
      </c>
    </row>
    <row r="5" spans="1:3" ht="18.75" thickBot="1" x14ac:dyDescent="0.3">
      <c r="A5" s="68">
        <v>145</v>
      </c>
      <c r="B5" s="68">
        <v>603</v>
      </c>
      <c r="C5" s="69" t="str">
        <f t="shared" si="0"/>
        <v>Weber Günther sen.</v>
      </c>
    </row>
    <row r="6" spans="1:3" ht="18.75" thickBot="1" x14ac:dyDescent="0.3">
      <c r="A6" s="65">
        <v>148</v>
      </c>
      <c r="B6" s="65">
        <v>372</v>
      </c>
      <c r="C6" s="66" t="str">
        <f t="shared" si="0"/>
        <v>Spandl Walter</v>
      </c>
    </row>
    <row r="7" spans="1:3" ht="18.75" thickBot="1" x14ac:dyDescent="0.3">
      <c r="A7" s="68">
        <v>162</v>
      </c>
      <c r="B7" s="68">
        <v>352</v>
      </c>
      <c r="C7" s="69" t="str">
        <f t="shared" si="0"/>
        <v>Karlhofer Johann</v>
      </c>
    </row>
    <row r="8" spans="1:3" ht="18.75" thickBot="1" x14ac:dyDescent="0.3">
      <c r="A8" s="65">
        <v>190</v>
      </c>
      <c r="B8" s="65">
        <v>376</v>
      </c>
      <c r="C8" s="66" t="str">
        <f t="shared" si="0"/>
        <v>Breiner Kurt</v>
      </c>
    </row>
    <row r="9" spans="1:3" ht="18.75" thickBot="1" x14ac:dyDescent="0.3">
      <c r="A9" s="68">
        <v>247</v>
      </c>
      <c r="B9" s="68">
        <v>9</v>
      </c>
      <c r="C9" s="69" t="str">
        <f t="shared" si="0"/>
        <v>Poucherk Maximilian</v>
      </c>
    </row>
    <row r="10" spans="1:3" ht="18.75" thickBot="1" x14ac:dyDescent="0.3">
      <c r="A10" s="68">
        <v>256</v>
      </c>
      <c r="B10" s="68">
        <v>712</v>
      </c>
      <c r="C10" s="69" t="str">
        <f t="shared" si="0"/>
        <v>Kerschbaumer Wilhelm</v>
      </c>
    </row>
    <row r="11" spans="1:3" ht="18.75" thickBot="1" x14ac:dyDescent="0.3">
      <c r="A11" s="65">
        <v>269</v>
      </c>
      <c r="B11" s="65">
        <v>180</v>
      </c>
      <c r="C11" s="66" t="str">
        <f t="shared" si="0"/>
        <v>Greiner Maximilian</v>
      </c>
    </row>
    <row r="12" spans="1:3" ht="18.75" thickBot="1" x14ac:dyDescent="0.3">
      <c r="A12" s="68">
        <v>358</v>
      </c>
      <c r="B12" s="68">
        <v>346</v>
      </c>
      <c r="C12" s="69" t="str">
        <f t="shared" si="0"/>
        <v>Baumann Hermann</v>
      </c>
    </row>
    <row r="13" spans="1:3" ht="18.75" thickBot="1" x14ac:dyDescent="0.3">
      <c r="A13" s="65">
        <v>384</v>
      </c>
      <c r="B13" s="65">
        <v>370</v>
      </c>
      <c r="C13" s="66" t="str">
        <f t="shared" si="0"/>
        <v>Schar Heinz</v>
      </c>
    </row>
    <row r="14" spans="1:3" ht="18.75" thickBot="1" x14ac:dyDescent="0.3">
      <c r="A14" s="68">
        <v>392</v>
      </c>
      <c r="B14" s="68">
        <v>390</v>
      </c>
      <c r="C14" s="69" t="str">
        <f t="shared" si="0"/>
        <v>Gustavik Peter</v>
      </c>
    </row>
    <row r="15" spans="1:3" ht="18.75" thickBot="1" x14ac:dyDescent="0.3">
      <c r="A15" s="65">
        <v>395</v>
      </c>
      <c r="B15" s="65">
        <v>393</v>
      </c>
      <c r="C15" s="66" t="str">
        <f t="shared" si="0"/>
        <v>Stoifl Alois</v>
      </c>
    </row>
    <row r="16" spans="1:3" ht="18.75" thickBot="1" x14ac:dyDescent="0.3">
      <c r="A16" s="68">
        <v>400</v>
      </c>
      <c r="B16" s="68">
        <v>752</v>
      </c>
      <c r="C16" s="69" t="str">
        <f t="shared" si="0"/>
        <v>Klebl Günter</v>
      </c>
    </row>
    <row r="17" spans="1:3" ht="18.75" thickBot="1" x14ac:dyDescent="0.3">
      <c r="A17" s="65">
        <v>427</v>
      </c>
      <c r="B17" s="65">
        <v>50</v>
      </c>
      <c r="C17" s="66" t="str">
        <f t="shared" si="0"/>
        <v>Leszkovits Rudolf</v>
      </c>
    </row>
    <row r="18" spans="1:3" ht="18.75" thickBot="1" x14ac:dyDescent="0.3">
      <c r="A18" s="68">
        <v>455</v>
      </c>
      <c r="B18" s="68">
        <v>143</v>
      </c>
      <c r="C18" s="69" t="str">
        <f t="shared" si="0"/>
        <v>Slawitz Ferdinand</v>
      </c>
    </row>
    <row r="19" spans="1:3" ht="18.75" thickBot="1" x14ac:dyDescent="0.3">
      <c r="A19" s="65">
        <v>458</v>
      </c>
      <c r="B19" s="65">
        <v>129</v>
      </c>
      <c r="C19" s="66" t="str">
        <f t="shared" si="0"/>
        <v>Graf Franz</v>
      </c>
    </row>
    <row r="20" spans="1:3" ht="18.75" thickBot="1" x14ac:dyDescent="0.3">
      <c r="A20" s="68">
        <v>502</v>
      </c>
      <c r="B20" s="68">
        <v>74</v>
      </c>
      <c r="C20" s="69" t="str">
        <f t="shared" si="0"/>
        <v>Höller Leopold</v>
      </c>
    </row>
    <row r="21" spans="1:3" ht="18.75" thickBot="1" x14ac:dyDescent="0.3">
      <c r="A21" s="65">
        <v>514</v>
      </c>
      <c r="B21" s="65">
        <v>13</v>
      </c>
      <c r="C21" s="66" t="str">
        <f t="shared" si="0"/>
        <v>Steiner Friedrich</v>
      </c>
    </row>
    <row r="22" spans="1:3" ht="18.75" thickBot="1" x14ac:dyDescent="0.3">
      <c r="A22" s="68">
        <v>524</v>
      </c>
      <c r="B22" s="68">
        <v>35</v>
      </c>
      <c r="C22" s="69" t="str">
        <f t="shared" si="0"/>
        <v>Savonith Wolfgang</v>
      </c>
    </row>
    <row r="23" spans="1:3" ht="18.75" thickBot="1" x14ac:dyDescent="0.3">
      <c r="A23" s="65">
        <v>526</v>
      </c>
      <c r="B23" s="65">
        <v>5</v>
      </c>
      <c r="C23" s="66" t="str">
        <f t="shared" si="0"/>
        <v>Dvorak Rudolf</v>
      </c>
    </row>
    <row r="24" spans="1:3" ht="18.75" thickBot="1" x14ac:dyDescent="0.3">
      <c r="A24" s="68">
        <v>569</v>
      </c>
      <c r="B24" s="68">
        <v>18</v>
      </c>
      <c r="C24" s="69" t="str">
        <f t="shared" si="0"/>
        <v>Bohatschek Kurt</v>
      </c>
    </row>
    <row r="25" spans="1:3" ht="18.75" thickBot="1" x14ac:dyDescent="0.3">
      <c r="A25" s="65">
        <v>592</v>
      </c>
      <c r="B25" s="65">
        <v>317</v>
      </c>
      <c r="C25" s="66" t="str">
        <f t="shared" si="0"/>
        <v>Heiss Manfred</v>
      </c>
    </row>
    <row r="26" spans="1:3" ht="18.75" thickBot="1" x14ac:dyDescent="0.3">
      <c r="A26" s="68">
        <v>612</v>
      </c>
      <c r="B26" s="68">
        <v>268</v>
      </c>
      <c r="C26" s="69" t="str">
        <f t="shared" si="0"/>
        <v>Schöberl Johann</v>
      </c>
    </row>
    <row r="27" spans="1:3" ht="18.75" thickBot="1" x14ac:dyDescent="0.3">
      <c r="A27" s="65">
        <v>620</v>
      </c>
      <c r="B27" s="65">
        <v>340</v>
      </c>
      <c r="C27" s="66" t="str">
        <f t="shared" si="0"/>
        <v>Riedl Bernhard</v>
      </c>
    </row>
    <row r="28" spans="1:3" ht="18.75" thickBot="1" x14ac:dyDescent="0.3">
      <c r="A28" s="68">
        <v>628</v>
      </c>
      <c r="B28" s="68">
        <v>525</v>
      </c>
      <c r="C28" s="69" t="str">
        <f t="shared" si="0"/>
        <v>Schneider Werner</v>
      </c>
    </row>
    <row r="29" spans="1:3" ht="18.75" thickBot="1" x14ac:dyDescent="0.3">
      <c r="A29" s="65">
        <v>632</v>
      </c>
      <c r="B29" s="65">
        <v>526</v>
      </c>
      <c r="C29" s="66" t="str">
        <f t="shared" si="0"/>
        <v>Pleßnitzer Günter</v>
      </c>
    </row>
    <row r="30" spans="1:3" ht="18.75" thickBot="1" x14ac:dyDescent="0.3">
      <c r="A30" s="68">
        <v>633</v>
      </c>
      <c r="B30" s="68">
        <v>527</v>
      </c>
      <c r="C30" s="69" t="str">
        <f t="shared" si="0"/>
        <v>Gunz Herbert</v>
      </c>
    </row>
    <row r="31" spans="1:3" ht="18.75" thickBot="1" x14ac:dyDescent="0.3">
      <c r="A31" s="65">
        <v>636</v>
      </c>
      <c r="B31" s="65">
        <v>343</v>
      </c>
      <c r="C31" s="66" t="str">
        <f t="shared" si="0"/>
        <v>Ulmer Wolfgang</v>
      </c>
    </row>
    <row r="32" spans="1:3" ht="18.75" thickBot="1" x14ac:dyDescent="0.3">
      <c r="A32" s="68">
        <v>641</v>
      </c>
      <c r="B32" s="68">
        <v>272</v>
      </c>
      <c r="C32" s="69" t="str">
        <f t="shared" si="0"/>
        <v>Huber Otto</v>
      </c>
    </row>
    <row r="33" spans="1:3" ht="18.75" thickBot="1" x14ac:dyDescent="0.3">
      <c r="A33" s="65">
        <v>673</v>
      </c>
      <c r="B33" s="65">
        <v>624</v>
      </c>
      <c r="C33" s="66" t="str">
        <f t="shared" si="0"/>
        <v>Sporer Josef</v>
      </c>
    </row>
    <row r="34" spans="1:3" ht="18.75" thickBot="1" x14ac:dyDescent="0.3">
      <c r="A34" s="68">
        <v>679</v>
      </c>
      <c r="B34" s="68">
        <v>329</v>
      </c>
      <c r="C34" s="69" t="str">
        <f t="shared" si="0"/>
        <v>Mörth Gerhard</v>
      </c>
    </row>
    <row r="35" spans="1:3" ht="18.75" thickBot="1" x14ac:dyDescent="0.3">
      <c r="A35" s="65">
        <v>712</v>
      </c>
      <c r="B35" s="65">
        <v>312</v>
      </c>
      <c r="C35" s="66" t="str">
        <f t="shared" si="0"/>
        <v>Strobl August</v>
      </c>
    </row>
    <row r="36" spans="1:3" ht="18.75" thickBot="1" x14ac:dyDescent="0.3">
      <c r="A36" s="65">
        <v>715</v>
      </c>
      <c r="B36" s="65">
        <v>719</v>
      </c>
      <c r="C36" s="66" t="str">
        <f t="shared" si="0"/>
        <v>Kreisser Johann</v>
      </c>
    </row>
    <row r="37" spans="1:3" ht="18.75" thickBot="1" x14ac:dyDescent="0.3">
      <c r="A37" s="68">
        <v>720</v>
      </c>
      <c r="B37" s="68">
        <v>201</v>
      </c>
      <c r="C37" s="69" t="str">
        <f t="shared" si="0"/>
        <v>Anglberger Johann</v>
      </c>
    </row>
    <row r="38" spans="1:3" ht="18.75" thickBot="1" x14ac:dyDescent="0.3">
      <c r="A38" s="65">
        <v>772</v>
      </c>
      <c r="B38" s="65">
        <v>232</v>
      </c>
      <c r="C38" s="66" t="str">
        <f t="shared" si="0"/>
        <v>Klebl Josef</v>
      </c>
    </row>
    <row r="39" spans="1:3" ht="18.75" thickBot="1" x14ac:dyDescent="0.3">
      <c r="A39" s="68">
        <v>779</v>
      </c>
      <c r="B39" s="68">
        <v>240</v>
      </c>
      <c r="C39" s="69" t="str">
        <f t="shared" si="0"/>
        <v>Modrey Manfred</v>
      </c>
    </row>
    <row r="40" spans="1:3" ht="18.75" thickBot="1" x14ac:dyDescent="0.3">
      <c r="A40" s="65">
        <v>785</v>
      </c>
      <c r="B40" s="65">
        <v>24</v>
      </c>
      <c r="C40" s="66" t="str">
        <f t="shared" si="0"/>
        <v>Michalko Kurt</v>
      </c>
    </row>
    <row r="41" spans="1:3" ht="18.75" thickBot="1" x14ac:dyDescent="0.3">
      <c r="A41" s="68">
        <v>805</v>
      </c>
      <c r="B41" s="68">
        <v>282</v>
      </c>
      <c r="C41" s="69" t="str">
        <f t="shared" si="0"/>
        <v>Pulsinger Gerhard</v>
      </c>
    </row>
    <row r="42" spans="1:3" ht="18.75" thickBot="1" x14ac:dyDescent="0.3">
      <c r="A42" s="65">
        <v>827</v>
      </c>
      <c r="B42" s="65">
        <v>394</v>
      </c>
      <c r="C42" s="66" t="str">
        <f t="shared" si="0"/>
        <v>Tischner Hans Peter</v>
      </c>
    </row>
    <row r="43" spans="1:3" ht="18.75" thickBot="1" x14ac:dyDescent="0.3">
      <c r="A43" s="68">
        <v>829</v>
      </c>
      <c r="B43" s="68">
        <v>280</v>
      </c>
      <c r="C43" s="69" t="str">
        <f t="shared" si="0"/>
        <v>Gruber Johann</v>
      </c>
    </row>
    <row r="44" spans="1:3" ht="18.75" thickBot="1" x14ac:dyDescent="0.3">
      <c r="A44" s="65">
        <v>837</v>
      </c>
      <c r="B44" s="65">
        <v>27</v>
      </c>
      <c r="C44" s="66" t="str">
        <f t="shared" si="0"/>
        <v>Leroch Franz</v>
      </c>
    </row>
    <row r="45" spans="1:3" ht="18.75" thickBot="1" x14ac:dyDescent="0.3">
      <c r="A45" s="68">
        <v>851</v>
      </c>
      <c r="B45" s="68">
        <v>21</v>
      </c>
      <c r="C45" s="69" t="str">
        <f t="shared" si="0"/>
        <v>Huber Herbert, sen.</v>
      </c>
    </row>
    <row r="46" spans="1:3" ht="18.75" thickBot="1" x14ac:dyDescent="0.3">
      <c r="A46" s="65">
        <v>862</v>
      </c>
      <c r="B46" s="65">
        <v>302</v>
      </c>
      <c r="C46" s="66" t="str">
        <f t="shared" si="0"/>
        <v>Steiner Werner</v>
      </c>
    </row>
    <row r="47" spans="1:3" ht="18.75" thickBot="1" x14ac:dyDescent="0.3">
      <c r="A47" s="68">
        <v>895</v>
      </c>
      <c r="B47" s="68">
        <v>339</v>
      </c>
      <c r="C47" s="69" t="str">
        <f t="shared" si="0"/>
        <v>Pfeifer Reinold</v>
      </c>
    </row>
    <row r="48" spans="1:3" ht="18.75" thickBot="1" x14ac:dyDescent="0.3">
      <c r="A48" s="65">
        <v>958</v>
      </c>
      <c r="B48" s="65">
        <v>88</v>
      </c>
      <c r="C48" s="66" t="str">
        <f t="shared" si="0"/>
        <v>Sapper Josef</v>
      </c>
    </row>
    <row r="49" spans="1:3" ht="18.75" thickBot="1" x14ac:dyDescent="0.3">
      <c r="A49" s="68">
        <v>960</v>
      </c>
      <c r="B49" s="68">
        <v>87</v>
      </c>
      <c r="C49" s="69" t="str">
        <f t="shared" si="0"/>
        <v>Rosenkranz Johann</v>
      </c>
    </row>
    <row r="50" spans="1:3" ht="18.75" thickBot="1" x14ac:dyDescent="0.3">
      <c r="A50" s="65">
        <v>974</v>
      </c>
      <c r="B50" s="65">
        <v>246</v>
      </c>
      <c r="C50" s="66" t="str">
        <f t="shared" si="0"/>
        <v>Pögl Adolf</v>
      </c>
    </row>
    <row r="51" spans="1:3" ht="18.75" thickBot="1" x14ac:dyDescent="0.3">
      <c r="A51" s="68">
        <v>977</v>
      </c>
      <c r="B51" s="68">
        <v>234</v>
      </c>
      <c r="C51" s="69" t="str">
        <f t="shared" si="0"/>
        <v>Krejci Heinz</v>
      </c>
    </row>
    <row r="52" spans="1:3" ht="18.75" thickBot="1" x14ac:dyDescent="0.3">
      <c r="A52" s="65">
        <v>978</v>
      </c>
      <c r="B52" s="65">
        <v>100</v>
      </c>
      <c r="C52" s="66" t="str">
        <f t="shared" si="0"/>
        <v>Schaferl Willibald, AR</v>
      </c>
    </row>
    <row r="53" spans="1:3" ht="18.75" thickBot="1" x14ac:dyDescent="0.3">
      <c r="A53" s="68">
        <v>988</v>
      </c>
      <c r="B53" s="68">
        <v>90</v>
      </c>
      <c r="C53" s="69" t="str">
        <f t="shared" si="0"/>
        <v>Buchinger Rudolf</v>
      </c>
    </row>
    <row r="54" spans="1:3" ht="18.75" thickBot="1" x14ac:dyDescent="0.3">
      <c r="A54" s="65">
        <v>1043</v>
      </c>
      <c r="B54" s="65">
        <v>217</v>
      </c>
      <c r="C54" s="66" t="str">
        <f t="shared" si="0"/>
        <v>Esterbauer Franz</v>
      </c>
    </row>
    <row r="55" spans="1:3" ht="18.75" thickBot="1" x14ac:dyDescent="0.3">
      <c r="A55" s="68">
        <v>1211</v>
      </c>
      <c r="B55" s="68">
        <v>208</v>
      </c>
      <c r="C55" s="69" t="str">
        <f t="shared" si="0"/>
        <v>Seidl Erich</v>
      </c>
    </row>
    <row r="56" spans="1:3" ht="18.75" thickBot="1" x14ac:dyDescent="0.3">
      <c r="A56" s="65">
        <v>1240</v>
      </c>
      <c r="B56" s="65">
        <v>256</v>
      </c>
      <c r="C56" s="66" t="str">
        <f t="shared" si="0"/>
        <v>Hörmandinger Helmut</v>
      </c>
    </row>
    <row r="57" spans="1:3" ht="18.75" thickBot="1" x14ac:dyDescent="0.3">
      <c r="A57" s="68">
        <v>1243</v>
      </c>
      <c r="B57" s="68">
        <v>259</v>
      </c>
      <c r="C57" s="69" t="str">
        <f t="shared" si="0"/>
        <v>Pfaffenberger Josef</v>
      </c>
    </row>
    <row r="58" spans="1:3" ht="18.75" thickBot="1" x14ac:dyDescent="0.3">
      <c r="A58" s="65">
        <v>1244</v>
      </c>
      <c r="B58" s="65">
        <v>612</v>
      </c>
      <c r="C58" s="66" t="str">
        <f t="shared" si="0"/>
        <v>Fischereder Josef</v>
      </c>
    </row>
    <row r="59" spans="1:3" ht="18.75" thickBot="1" x14ac:dyDescent="0.3">
      <c r="A59" s="68">
        <v>1245</v>
      </c>
      <c r="B59" s="68">
        <v>261</v>
      </c>
      <c r="C59" s="69" t="str">
        <f t="shared" si="0"/>
        <v>Ruff Georg</v>
      </c>
    </row>
    <row r="60" spans="1:3" ht="18.75" thickBot="1" x14ac:dyDescent="0.3">
      <c r="A60" s="65">
        <v>1268</v>
      </c>
      <c r="B60" s="65">
        <v>625</v>
      </c>
      <c r="C60" s="66" t="str">
        <f t="shared" si="0"/>
        <v>Galuska Franz</v>
      </c>
    </row>
    <row r="61" spans="1:3" ht="18.75" thickBot="1" x14ac:dyDescent="0.3">
      <c r="A61" s="68">
        <v>1369</v>
      </c>
      <c r="B61" s="68">
        <v>218</v>
      </c>
      <c r="C61" s="69" t="str">
        <f t="shared" si="0"/>
        <v>Haberl Josef</v>
      </c>
    </row>
    <row r="62" spans="1:3" ht="18.75" thickBot="1" x14ac:dyDescent="0.3">
      <c r="A62" s="65">
        <v>1457</v>
      </c>
      <c r="B62" s="65">
        <v>2</v>
      </c>
      <c r="C62" s="66" t="str">
        <f t="shared" si="0"/>
        <v>Burger Anton</v>
      </c>
    </row>
    <row r="63" spans="1:3" ht="18.75" thickBot="1" x14ac:dyDescent="0.3">
      <c r="A63" s="68">
        <v>1535</v>
      </c>
      <c r="B63" s="68">
        <v>109</v>
      </c>
      <c r="C63" s="69" t="str">
        <f t="shared" si="0"/>
        <v>Legel Walter</v>
      </c>
    </row>
    <row r="64" spans="1:3" ht="18.75" thickBot="1" x14ac:dyDescent="0.3">
      <c r="A64" s="65">
        <v>1586</v>
      </c>
      <c r="B64" s="65">
        <v>319</v>
      </c>
      <c r="C64" s="66" t="str">
        <f t="shared" si="0"/>
        <v>Loipold Franz</v>
      </c>
    </row>
    <row r="65" spans="1:3" ht="18.75" thickBot="1" x14ac:dyDescent="0.3">
      <c r="A65" s="68">
        <v>1632</v>
      </c>
      <c r="B65" s="68">
        <v>368</v>
      </c>
      <c r="C65" s="69" t="str">
        <f t="shared" si="0"/>
        <v>Kern Kurt</v>
      </c>
    </row>
    <row r="66" spans="1:3" ht="18.75" thickBot="1" x14ac:dyDescent="0.3">
      <c r="A66" s="65">
        <v>1716</v>
      </c>
      <c r="B66" s="65">
        <v>350</v>
      </c>
      <c r="C66" s="66" t="str">
        <f t="shared" ref="C66:C130" si="1">VLOOKUP(B66,Athl01,2)</f>
        <v>Hastik Ronald sen.</v>
      </c>
    </row>
    <row r="67" spans="1:3" ht="18.75" thickBot="1" x14ac:dyDescent="0.3">
      <c r="A67" s="68">
        <v>1839</v>
      </c>
      <c r="B67" s="68">
        <v>303</v>
      </c>
      <c r="C67" s="69" t="str">
        <f t="shared" si="1"/>
        <v>Walter Richard</v>
      </c>
    </row>
    <row r="68" spans="1:3" ht="18.75" thickBot="1" x14ac:dyDescent="0.3">
      <c r="A68" s="65">
        <v>1871</v>
      </c>
      <c r="B68" s="65">
        <v>555</v>
      </c>
      <c r="C68" s="66" t="str">
        <f t="shared" si="1"/>
        <v>Jaksch Gerhard</v>
      </c>
    </row>
    <row r="69" spans="1:3" ht="18.75" thickBot="1" x14ac:dyDescent="0.3">
      <c r="A69" s="68">
        <v>1872</v>
      </c>
      <c r="B69" s="68">
        <v>263</v>
      </c>
      <c r="C69" s="69" t="str">
        <f t="shared" si="1"/>
        <v>Jaksch Stefan</v>
      </c>
    </row>
    <row r="70" spans="1:3" ht="18.75" thickBot="1" x14ac:dyDescent="0.3">
      <c r="A70" s="65">
        <v>1954</v>
      </c>
      <c r="B70" s="65">
        <v>152</v>
      </c>
      <c r="C70" s="66" t="str">
        <f t="shared" si="1"/>
        <v>Hofbauer Gerhard</v>
      </c>
    </row>
    <row r="71" spans="1:3" ht="18.75" thickBot="1" x14ac:dyDescent="0.3">
      <c r="A71" s="68">
        <v>1964</v>
      </c>
      <c r="B71" s="68">
        <v>113</v>
      </c>
      <c r="C71" s="69" t="str">
        <f t="shared" si="1"/>
        <v>Zeinlinger Andreas sen.</v>
      </c>
    </row>
    <row r="72" spans="1:3" ht="18.75" thickBot="1" x14ac:dyDescent="0.3">
      <c r="A72" s="65">
        <v>2042</v>
      </c>
      <c r="B72" s="65">
        <v>174</v>
      </c>
      <c r="C72" s="66" t="str">
        <f t="shared" si="1"/>
        <v>Matzku Jürgen</v>
      </c>
    </row>
    <row r="73" spans="1:3" ht="18.75" thickBot="1" x14ac:dyDescent="0.3">
      <c r="A73" s="65">
        <v>2048</v>
      </c>
      <c r="B73" s="65">
        <v>123</v>
      </c>
      <c r="C73" s="66" t="str">
        <f t="shared" si="1"/>
        <v>Tauschl Heinz</v>
      </c>
    </row>
    <row r="74" spans="1:3" ht="18.75" thickBot="1" x14ac:dyDescent="0.3">
      <c r="A74" s="68">
        <v>2109</v>
      </c>
      <c r="B74" s="68">
        <v>680</v>
      </c>
      <c r="C74" s="69" t="str">
        <f t="shared" si="1"/>
        <v>Pengg Gerhard</v>
      </c>
    </row>
    <row r="75" spans="1:3" ht="18.75" thickBot="1" x14ac:dyDescent="0.3">
      <c r="A75" s="65">
        <v>2136</v>
      </c>
      <c r="B75" s="65">
        <v>202</v>
      </c>
      <c r="C75" s="66" t="str">
        <f t="shared" si="1"/>
        <v>Embacher Anton</v>
      </c>
    </row>
    <row r="76" spans="1:3" ht="18.75" thickBot="1" x14ac:dyDescent="0.3">
      <c r="A76" s="68">
        <v>2144</v>
      </c>
      <c r="B76" s="68">
        <v>253</v>
      </c>
      <c r="C76" s="69" t="str">
        <f t="shared" si="1"/>
        <v>Ebner Helmut</v>
      </c>
    </row>
    <row r="77" spans="1:3" ht="18.75" thickBot="1" x14ac:dyDescent="0.3">
      <c r="A77" s="65">
        <v>2153</v>
      </c>
      <c r="B77" s="65">
        <v>363</v>
      </c>
      <c r="C77" s="66" t="str">
        <f t="shared" si="1"/>
        <v>Schinhan Roman</v>
      </c>
    </row>
    <row r="78" spans="1:3" ht="18.75" thickBot="1" x14ac:dyDescent="0.3">
      <c r="A78" s="68">
        <v>2179</v>
      </c>
      <c r="B78" s="68">
        <v>131</v>
      </c>
      <c r="C78" s="69" t="str">
        <f t="shared" si="1"/>
        <v>Lackner Hubert</v>
      </c>
    </row>
    <row r="79" spans="1:3" ht="18.75" thickBot="1" x14ac:dyDescent="0.3">
      <c r="A79" s="65">
        <v>2180</v>
      </c>
      <c r="B79" s="65">
        <v>55</v>
      </c>
      <c r="C79" s="66" t="str">
        <f t="shared" si="1"/>
        <v>Sternitzky Reinhard</v>
      </c>
    </row>
    <row r="80" spans="1:3" ht="18.75" thickBot="1" x14ac:dyDescent="0.3">
      <c r="A80" s="68">
        <v>2273</v>
      </c>
      <c r="B80" s="68">
        <v>524</v>
      </c>
      <c r="C80" s="69" t="str">
        <f t="shared" si="1"/>
        <v>Niedermayr Friedrich</v>
      </c>
    </row>
    <row r="81" spans="1:3" ht="18.75" thickBot="1" x14ac:dyDescent="0.3">
      <c r="A81" s="65">
        <v>2304</v>
      </c>
      <c r="B81" s="65">
        <v>52</v>
      </c>
      <c r="C81" s="66" t="str">
        <f t="shared" si="1"/>
        <v>Parmetler Christian, Ing.</v>
      </c>
    </row>
    <row r="82" spans="1:3" ht="18.75" thickBot="1" x14ac:dyDescent="0.3">
      <c r="A82" s="68">
        <v>2317</v>
      </c>
      <c r="B82" s="68">
        <v>45</v>
      </c>
      <c r="C82" s="69" t="str">
        <f t="shared" si="1"/>
        <v>Langhammer Michael</v>
      </c>
    </row>
    <row r="83" spans="1:3" ht="18.75" thickBot="1" x14ac:dyDescent="0.3">
      <c r="A83" s="65">
        <v>2338</v>
      </c>
      <c r="B83" s="65">
        <v>388</v>
      </c>
      <c r="C83" s="66" t="str">
        <f t="shared" si="1"/>
        <v>Fenzl Adolf</v>
      </c>
    </row>
    <row r="84" spans="1:3" ht="18.75" thickBot="1" x14ac:dyDescent="0.3">
      <c r="A84" s="68">
        <v>2340</v>
      </c>
      <c r="B84" s="68">
        <v>10</v>
      </c>
      <c r="C84" s="69" t="str">
        <f t="shared" si="1"/>
        <v>Rac Erne</v>
      </c>
    </row>
    <row r="85" spans="1:3" ht="18.75" thickBot="1" x14ac:dyDescent="0.3">
      <c r="A85" s="65">
        <v>2344</v>
      </c>
      <c r="B85" s="65">
        <v>112</v>
      </c>
      <c r="C85" s="66" t="str">
        <f t="shared" si="1"/>
        <v>Schwarz Max</v>
      </c>
    </row>
    <row r="86" spans="1:3" ht="18.75" thickBot="1" x14ac:dyDescent="0.3">
      <c r="A86" s="68">
        <v>2367</v>
      </c>
      <c r="B86" s="68">
        <v>184</v>
      </c>
      <c r="C86" s="69" t="str">
        <f t="shared" si="1"/>
        <v>Koppensteiner Ernst</v>
      </c>
    </row>
    <row r="87" spans="1:3" ht="18.75" thickBot="1" x14ac:dyDescent="0.3">
      <c r="A87" s="65">
        <v>2383</v>
      </c>
      <c r="B87" s="65">
        <v>132</v>
      </c>
      <c r="C87" s="66" t="str">
        <f t="shared" si="1"/>
        <v>Lackstätter Gerhard</v>
      </c>
    </row>
    <row r="88" spans="1:3" ht="18.75" thickBot="1" x14ac:dyDescent="0.3">
      <c r="A88" s="68">
        <v>2384</v>
      </c>
      <c r="B88" s="68">
        <v>127</v>
      </c>
      <c r="C88" s="69" t="str">
        <f t="shared" si="1"/>
        <v>Bognar Johann</v>
      </c>
    </row>
    <row r="89" spans="1:3" ht="18.75" thickBot="1" x14ac:dyDescent="0.3">
      <c r="A89" s="65">
        <v>2406</v>
      </c>
      <c r="B89" s="65">
        <v>233</v>
      </c>
      <c r="C89" s="66" t="str">
        <f t="shared" si="1"/>
        <v>Klebl Siegfried</v>
      </c>
    </row>
    <row r="90" spans="1:3" ht="18.75" thickBot="1" x14ac:dyDescent="0.3">
      <c r="A90" s="68">
        <v>2443</v>
      </c>
      <c r="B90" s="68">
        <v>375</v>
      </c>
      <c r="C90" s="69" t="str">
        <f t="shared" si="1"/>
        <v>Bosch Andreas</v>
      </c>
    </row>
    <row r="91" spans="1:3" ht="18.75" thickBot="1" x14ac:dyDescent="0.3">
      <c r="A91" s="65">
        <v>2452</v>
      </c>
      <c r="B91" s="65">
        <v>32</v>
      </c>
      <c r="C91" s="66" t="str">
        <f t="shared" si="1"/>
        <v>Pomberg Johann</v>
      </c>
    </row>
    <row r="92" spans="1:3" ht="18.75" thickBot="1" x14ac:dyDescent="0.3">
      <c r="A92" s="68">
        <v>2483</v>
      </c>
      <c r="B92" s="68">
        <v>191</v>
      </c>
      <c r="C92" s="69" t="str">
        <f t="shared" si="1"/>
        <v>Zwingenberger Peter</v>
      </c>
    </row>
    <row r="93" spans="1:3" ht="18.75" thickBot="1" x14ac:dyDescent="0.3">
      <c r="A93" s="65">
        <v>2547</v>
      </c>
      <c r="B93" s="65">
        <v>142</v>
      </c>
      <c r="C93" s="66" t="str">
        <f t="shared" si="1"/>
        <v>Slawitz Andreas</v>
      </c>
    </row>
    <row r="94" spans="1:3" ht="18.75" thickBot="1" x14ac:dyDescent="0.3">
      <c r="A94" s="68">
        <v>2555</v>
      </c>
      <c r="B94" s="68">
        <v>518</v>
      </c>
      <c r="C94" s="69" t="str">
        <f t="shared" si="1"/>
        <v>Nagy Erwin</v>
      </c>
    </row>
    <row r="95" spans="1:3" ht="18.75" thickBot="1" x14ac:dyDescent="0.3">
      <c r="A95" s="65">
        <v>2567</v>
      </c>
      <c r="B95" s="65">
        <v>221</v>
      </c>
      <c r="C95" s="66" t="str">
        <f t="shared" si="1"/>
        <v>Messner Manfred</v>
      </c>
    </row>
    <row r="96" spans="1:3" ht="18.75" thickBot="1" x14ac:dyDescent="0.3">
      <c r="A96" s="68">
        <v>2568</v>
      </c>
      <c r="B96" s="68">
        <v>170</v>
      </c>
      <c r="C96" s="69" t="str">
        <f t="shared" si="1"/>
        <v>Fertl Markus</v>
      </c>
    </row>
    <row r="97" spans="1:3" ht="18.75" thickBot="1" x14ac:dyDescent="0.3">
      <c r="A97" s="65">
        <v>2579</v>
      </c>
      <c r="B97" s="65">
        <v>531</v>
      </c>
      <c r="C97" s="66" t="str">
        <f t="shared" si="1"/>
        <v>Schnabl Peter</v>
      </c>
    </row>
    <row r="98" spans="1:3" ht="18.75" thickBot="1" x14ac:dyDescent="0.3">
      <c r="A98" s="68">
        <v>2645</v>
      </c>
      <c r="B98" s="68">
        <v>294</v>
      </c>
      <c r="C98" s="69" t="str">
        <f t="shared" si="1"/>
        <v xml:space="preserve">Winkler Johann </v>
      </c>
    </row>
    <row r="99" spans="1:3" ht="18.75" thickBot="1" x14ac:dyDescent="0.3">
      <c r="A99" s="65">
        <v>2659</v>
      </c>
      <c r="B99" s="65">
        <v>288</v>
      </c>
      <c r="C99" s="66" t="str">
        <f t="shared" si="1"/>
        <v>Grundner Alfred</v>
      </c>
    </row>
    <row r="100" spans="1:3" ht="18.75" thickBot="1" x14ac:dyDescent="0.3">
      <c r="A100" s="65">
        <v>2662</v>
      </c>
      <c r="B100" s="65">
        <v>721</v>
      </c>
      <c r="C100" s="66" t="str">
        <f t="shared" si="1"/>
        <v>Uran Werner</v>
      </c>
    </row>
    <row r="101" spans="1:3" ht="18.75" thickBot="1" x14ac:dyDescent="0.3">
      <c r="A101" s="68">
        <v>2703</v>
      </c>
      <c r="B101" s="68">
        <v>285</v>
      </c>
      <c r="C101" s="69" t="str">
        <f t="shared" si="1"/>
        <v>Bucher Reinhard</v>
      </c>
    </row>
    <row r="102" spans="1:3" ht="18.75" thickBot="1" x14ac:dyDescent="0.3">
      <c r="A102" s="65">
        <v>2716</v>
      </c>
      <c r="B102" s="65">
        <v>348</v>
      </c>
      <c r="C102" s="66" t="str">
        <f t="shared" si="1"/>
        <v>Fuchs Walter</v>
      </c>
    </row>
    <row r="103" spans="1:3" ht="18.75" thickBot="1" x14ac:dyDescent="0.3">
      <c r="A103" s="65">
        <v>2717</v>
      </c>
      <c r="B103" s="65">
        <v>656</v>
      </c>
      <c r="C103" s="66" t="str">
        <f t="shared" si="1"/>
        <v>Schadler Ludwig</v>
      </c>
    </row>
    <row r="104" spans="1:3" ht="18.75" thickBot="1" x14ac:dyDescent="0.3">
      <c r="A104" s="68">
        <v>2737</v>
      </c>
      <c r="B104" s="68">
        <v>251</v>
      </c>
      <c r="C104" s="69" t="str">
        <f t="shared" si="1"/>
        <v>Ebner Christian</v>
      </c>
    </row>
    <row r="105" spans="1:3" ht="18.75" thickBot="1" x14ac:dyDescent="0.3">
      <c r="A105" s="65">
        <v>2738</v>
      </c>
      <c r="B105" s="65">
        <v>607</v>
      </c>
      <c r="C105" s="66" t="str">
        <f t="shared" si="1"/>
        <v>Leberwurst Franz</v>
      </c>
    </row>
    <row r="106" spans="1:3" ht="18.75" thickBot="1" x14ac:dyDescent="0.3">
      <c r="A106" s="65">
        <v>2752</v>
      </c>
      <c r="B106" s="65">
        <v>657</v>
      </c>
      <c r="C106" s="66" t="str">
        <f t="shared" si="1"/>
        <v>Friedrich Leopold</v>
      </c>
    </row>
    <row r="107" spans="1:3" ht="18.75" thickBot="1" x14ac:dyDescent="0.3">
      <c r="A107" s="68">
        <v>2778</v>
      </c>
      <c r="B107" s="68">
        <v>99</v>
      </c>
      <c r="C107" s="69" t="str">
        <f t="shared" si="1"/>
        <v>Resch Helmut</v>
      </c>
    </row>
    <row r="108" spans="1:3" ht="18.75" thickBot="1" x14ac:dyDescent="0.3">
      <c r="A108" s="65">
        <v>2782</v>
      </c>
      <c r="B108" s="65">
        <v>389</v>
      </c>
      <c r="C108" s="66" t="str">
        <f t="shared" si="1"/>
        <v>Ganzi Wolfgang</v>
      </c>
    </row>
    <row r="109" spans="1:3" ht="18.75" thickBot="1" x14ac:dyDescent="0.3">
      <c r="A109" s="68">
        <v>2797</v>
      </c>
      <c r="B109" s="68">
        <v>58</v>
      </c>
      <c r="C109" s="69" t="str">
        <f t="shared" si="1"/>
        <v>Fischer Ewald</v>
      </c>
    </row>
    <row r="110" spans="1:3" ht="18.75" thickBot="1" x14ac:dyDescent="0.3">
      <c r="A110" s="65">
        <v>2847</v>
      </c>
      <c r="B110" s="65">
        <v>336</v>
      </c>
      <c r="C110" s="66" t="str">
        <f t="shared" si="1"/>
        <v>Uran Hermann</v>
      </c>
    </row>
    <row r="111" spans="1:3" ht="18.75" thickBot="1" x14ac:dyDescent="0.3">
      <c r="A111" s="68">
        <v>2861</v>
      </c>
      <c r="B111" s="68">
        <v>17</v>
      </c>
      <c r="C111" s="69" t="str">
        <f t="shared" si="1"/>
        <v>Ungerhofer Franz</v>
      </c>
    </row>
    <row r="112" spans="1:3" ht="18.75" thickBot="1" x14ac:dyDescent="0.3">
      <c r="A112" s="65">
        <v>2867</v>
      </c>
      <c r="B112" s="65">
        <v>528</v>
      </c>
      <c r="C112" s="66" t="str">
        <f t="shared" si="1"/>
        <v>Spitzauer Ernst</v>
      </c>
    </row>
    <row r="113" spans="1:3" ht="18.75" thickBot="1" x14ac:dyDescent="0.3">
      <c r="A113" s="68">
        <v>2875</v>
      </c>
      <c r="B113" s="68">
        <v>230</v>
      </c>
      <c r="C113" s="69" t="str">
        <f t="shared" si="1"/>
        <v>Hofwimmer Klaus, Dipl.Ing.</v>
      </c>
    </row>
    <row r="114" spans="1:3" ht="18.75" thickBot="1" x14ac:dyDescent="0.3">
      <c r="A114" s="65">
        <v>2886</v>
      </c>
      <c r="B114" s="65">
        <v>89</v>
      </c>
      <c r="C114" s="66" t="str">
        <f t="shared" si="1"/>
        <v>Wanitschek Norbert</v>
      </c>
    </row>
    <row r="115" spans="1:3" ht="18.75" thickBot="1" x14ac:dyDescent="0.3">
      <c r="A115" s="68">
        <v>2892</v>
      </c>
      <c r="B115" s="68">
        <v>213</v>
      </c>
      <c r="C115" s="69" t="str">
        <f t="shared" si="1"/>
        <v>Voggenberger Thomas</v>
      </c>
    </row>
    <row r="116" spans="1:3" ht="18.75" thickBot="1" x14ac:dyDescent="0.3">
      <c r="A116" s="68">
        <v>2912</v>
      </c>
      <c r="B116" s="68">
        <v>181</v>
      </c>
      <c r="C116" s="69" t="str">
        <f t="shared" si="1"/>
        <v>Kammerer Johann</v>
      </c>
    </row>
    <row r="117" spans="1:3" ht="18.75" thickBot="1" x14ac:dyDescent="0.3">
      <c r="A117" s="65">
        <v>2917</v>
      </c>
      <c r="B117" s="65">
        <v>731</v>
      </c>
      <c r="C117" s="66" t="str">
        <f t="shared" si="1"/>
        <v>Bogensberger Egmund</v>
      </c>
    </row>
    <row r="118" spans="1:3" ht="18.75" thickBot="1" x14ac:dyDescent="0.3">
      <c r="A118" s="65">
        <v>2971</v>
      </c>
      <c r="B118" s="65">
        <v>681</v>
      </c>
      <c r="C118" s="66" t="str">
        <f t="shared" si="1"/>
        <v>Oberdanner Dietmar</v>
      </c>
    </row>
    <row r="119" spans="1:3" ht="18.75" thickBot="1" x14ac:dyDescent="0.3">
      <c r="A119" s="68">
        <v>3011</v>
      </c>
      <c r="B119" s="68">
        <v>14</v>
      </c>
      <c r="C119" s="69" t="str">
        <f t="shared" si="1"/>
        <v>Suchard Mario</v>
      </c>
    </row>
    <row r="120" spans="1:3" ht="18.75" thickBot="1" x14ac:dyDescent="0.3">
      <c r="A120" s="65">
        <v>3044</v>
      </c>
      <c r="B120" s="65">
        <v>258</v>
      </c>
      <c r="C120" s="66" t="str">
        <f t="shared" si="1"/>
        <v>Lackner Friedrich</v>
      </c>
    </row>
    <row r="121" spans="1:3" ht="18.75" thickBot="1" x14ac:dyDescent="0.3">
      <c r="A121" s="68">
        <v>3052</v>
      </c>
      <c r="B121" s="68">
        <v>565</v>
      </c>
      <c r="C121" s="69" t="str">
        <f t="shared" si="1"/>
        <v>Plas-Weinstock Andreas</v>
      </c>
    </row>
    <row r="122" spans="1:3" ht="18.75" thickBot="1" x14ac:dyDescent="0.3">
      <c r="A122" s="65">
        <v>3057</v>
      </c>
      <c r="B122" s="65">
        <v>135</v>
      </c>
      <c r="C122" s="66" t="str">
        <f t="shared" si="1"/>
        <v>Nassberger Andreas</v>
      </c>
    </row>
    <row r="123" spans="1:3" ht="18.75" thickBot="1" x14ac:dyDescent="0.3">
      <c r="A123" s="65">
        <v>3078</v>
      </c>
      <c r="B123" s="65">
        <v>102</v>
      </c>
      <c r="C123" s="66" t="str">
        <f t="shared" si="1"/>
        <v>Tacho Herbert</v>
      </c>
    </row>
    <row r="124" spans="1:3" ht="18.75" thickBot="1" x14ac:dyDescent="0.3">
      <c r="A124" s="68">
        <v>3090</v>
      </c>
      <c r="B124" s="68">
        <v>658</v>
      </c>
      <c r="C124" s="69" t="str">
        <f t="shared" si="1"/>
        <v>Stieg Erwin</v>
      </c>
    </row>
    <row r="125" spans="1:3" ht="18.75" thickBot="1" x14ac:dyDescent="0.3">
      <c r="A125" s="65">
        <v>3095</v>
      </c>
      <c r="B125" s="65">
        <v>632</v>
      </c>
      <c r="C125" s="66" t="str">
        <f t="shared" si="1"/>
        <v>Konrad Friedrich</v>
      </c>
    </row>
    <row r="126" spans="1:3" ht="18.75" thickBot="1" x14ac:dyDescent="0.3">
      <c r="A126" s="68">
        <v>3101</v>
      </c>
      <c r="B126" s="68">
        <v>278</v>
      </c>
      <c r="C126" s="69" t="str">
        <f t="shared" si="1"/>
        <v>Greiner Harald</v>
      </c>
    </row>
    <row r="127" spans="1:3" ht="18.75" thickBot="1" x14ac:dyDescent="0.3">
      <c r="A127" s="65">
        <v>3119</v>
      </c>
      <c r="B127" s="65">
        <v>260</v>
      </c>
      <c r="C127" s="66" t="str">
        <f t="shared" si="1"/>
        <v>Pfaffenberger Jürgen</v>
      </c>
    </row>
    <row r="128" spans="1:3" ht="18.75" thickBot="1" x14ac:dyDescent="0.3">
      <c r="A128" s="68">
        <v>3130</v>
      </c>
      <c r="B128" s="68">
        <v>78</v>
      </c>
      <c r="C128" s="69" t="str">
        <f t="shared" si="1"/>
        <v>Steinböck Michael</v>
      </c>
    </row>
    <row r="129" spans="1:3" ht="18.75" thickBot="1" x14ac:dyDescent="0.3">
      <c r="A129" s="65">
        <v>3135</v>
      </c>
      <c r="B129" s="65">
        <v>566</v>
      </c>
      <c r="C129" s="66" t="str">
        <f t="shared" si="1"/>
        <v>Wallisch Werner</v>
      </c>
    </row>
    <row r="130" spans="1:3" ht="18.75" thickBot="1" x14ac:dyDescent="0.3">
      <c r="A130" s="68">
        <v>3143</v>
      </c>
      <c r="B130" s="68">
        <v>300</v>
      </c>
      <c r="C130" s="69" t="str">
        <f t="shared" si="1"/>
        <v>Mitterer Günther</v>
      </c>
    </row>
    <row r="131" spans="1:3" ht="18.75" thickBot="1" x14ac:dyDescent="0.3">
      <c r="A131" s="65">
        <v>3144</v>
      </c>
      <c r="B131" s="65">
        <v>297</v>
      </c>
      <c r="C131" s="66" t="str">
        <f t="shared" ref="C131:C194" si="2">VLOOKUP(B131,Athl01,2)</f>
        <v>Plosky Erhard</v>
      </c>
    </row>
    <row r="132" spans="1:3" ht="18.75" thickBot="1" x14ac:dyDescent="0.3">
      <c r="A132" s="65">
        <v>3159</v>
      </c>
      <c r="B132" s="65">
        <v>326</v>
      </c>
      <c r="C132" s="66" t="str">
        <f t="shared" si="2"/>
        <v>Hölzl Thomas</v>
      </c>
    </row>
    <row r="133" spans="1:3" ht="18.75" thickBot="1" x14ac:dyDescent="0.3">
      <c r="A133" s="68">
        <v>3162</v>
      </c>
      <c r="B133" s="68">
        <v>720</v>
      </c>
      <c r="C133" s="69" t="str">
        <f t="shared" si="2"/>
        <v>Steiner Harald</v>
      </c>
    </row>
    <row r="134" spans="1:3" ht="18.75" thickBot="1" x14ac:dyDescent="0.3">
      <c r="A134" s="65">
        <v>3164</v>
      </c>
      <c r="B134" s="65">
        <v>205</v>
      </c>
      <c r="C134" s="66" t="str">
        <f t="shared" si="2"/>
        <v>Kobler Rudolf</v>
      </c>
    </row>
    <row r="135" spans="1:3" ht="18.75" thickBot="1" x14ac:dyDescent="0.3">
      <c r="A135" s="68">
        <v>3184</v>
      </c>
      <c r="B135" s="68">
        <v>296</v>
      </c>
      <c r="C135" s="69" t="str">
        <f t="shared" si="2"/>
        <v>Schuchter Guido</v>
      </c>
    </row>
    <row r="136" spans="1:3" ht="18.75" thickBot="1" x14ac:dyDescent="0.3">
      <c r="A136" s="65">
        <v>3187</v>
      </c>
      <c r="B136" s="65">
        <v>61</v>
      </c>
      <c r="C136" s="66" t="str">
        <f t="shared" si="2"/>
        <v>Koch Markus</v>
      </c>
    </row>
    <row r="137" spans="1:3" ht="18.75" thickBot="1" x14ac:dyDescent="0.3">
      <c r="A137" s="68">
        <v>3195</v>
      </c>
      <c r="B137" s="68">
        <v>77</v>
      </c>
      <c r="C137" s="69" t="str">
        <f t="shared" si="2"/>
        <v>Weindl Stefan</v>
      </c>
    </row>
    <row r="138" spans="1:3" ht="18.75" thickBot="1" x14ac:dyDescent="0.3">
      <c r="A138" s="65">
        <v>3197</v>
      </c>
      <c r="B138" s="65">
        <v>262</v>
      </c>
      <c r="C138" s="66" t="str">
        <f t="shared" si="2"/>
        <v>Scherleithner Harald</v>
      </c>
    </row>
    <row r="139" spans="1:3" ht="18.75" thickBot="1" x14ac:dyDescent="0.3">
      <c r="A139" s="68">
        <v>3218</v>
      </c>
      <c r="B139" s="68">
        <v>337</v>
      </c>
      <c r="C139" s="69" t="str">
        <f t="shared" si="2"/>
        <v>Diem Rudolf</v>
      </c>
    </row>
    <row r="140" spans="1:3" ht="18.75" thickBot="1" x14ac:dyDescent="0.3">
      <c r="A140" s="65">
        <v>3230</v>
      </c>
      <c r="B140" s="65">
        <v>354</v>
      </c>
      <c r="C140" s="66" t="str">
        <f t="shared" si="2"/>
        <v>Parvy Hermann</v>
      </c>
    </row>
    <row r="141" spans="1:3" ht="18.75" thickBot="1" x14ac:dyDescent="0.3">
      <c r="A141" s="68">
        <v>3244</v>
      </c>
      <c r="B141" s="68">
        <v>244</v>
      </c>
      <c r="C141" s="69" t="str">
        <f t="shared" si="2"/>
        <v>Pfaffenberger Martin</v>
      </c>
    </row>
    <row r="142" spans="1:3" ht="18.75" thickBot="1" x14ac:dyDescent="0.3">
      <c r="A142" s="65">
        <v>3251</v>
      </c>
      <c r="B142" s="65">
        <v>315</v>
      </c>
      <c r="C142" s="66" t="str">
        <f t="shared" si="2"/>
        <v>Brandauer Manfred</v>
      </c>
    </row>
    <row r="143" spans="1:3" ht="18.75" thickBot="1" x14ac:dyDescent="0.3">
      <c r="A143" s="68">
        <v>3266</v>
      </c>
      <c r="B143" s="68">
        <v>46</v>
      </c>
      <c r="C143" s="69" t="str">
        <f t="shared" si="2"/>
        <v>Luiskandl Roman</v>
      </c>
    </row>
    <row r="144" spans="1:3" ht="18.75" thickBot="1" x14ac:dyDescent="0.3">
      <c r="A144" s="65">
        <v>3287</v>
      </c>
      <c r="B144" s="65">
        <v>136</v>
      </c>
      <c r="C144" s="66" t="str">
        <f t="shared" si="2"/>
        <v>Perci Alexander</v>
      </c>
    </row>
    <row r="145" spans="1:3" ht="18.75" thickBot="1" x14ac:dyDescent="0.3">
      <c r="A145" s="68">
        <v>3302</v>
      </c>
      <c r="B145" s="68">
        <v>279</v>
      </c>
      <c r="C145" s="69" t="str">
        <f t="shared" si="2"/>
        <v>Greiner Thomas</v>
      </c>
    </row>
    <row r="146" spans="1:3" ht="18.75" thickBot="1" x14ac:dyDescent="0.3">
      <c r="A146" s="65">
        <v>3305</v>
      </c>
      <c r="B146" s="65">
        <v>341</v>
      </c>
      <c r="C146" s="66" t="str">
        <f t="shared" si="2"/>
        <v>Schneider Bernd</v>
      </c>
    </row>
    <row r="147" spans="1:3" ht="18.75" thickBot="1" x14ac:dyDescent="0.3">
      <c r="A147" s="68">
        <v>3308</v>
      </c>
      <c r="B147" s="68">
        <v>381</v>
      </c>
      <c r="C147" s="69" t="str">
        <f t="shared" si="2"/>
        <v>Gruba Joca</v>
      </c>
    </row>
    <row r="148" spans="1:3" ht="18.75" thickBot="1" x14ac:dyDescent="0.3">
      <c r="A148" s="65">
        <v>3316</v>
      </c>
      <c r="B148" s="65">
        <v>216</v>
      </c>
      <c r="C148" s="66" t="str">
        <f t="shared" si="2"/>
        <v>Ecker Gottfried</v>
      </c>
    </row>
    <row r="149" spans="1:3" ht="18.75" thickBot="1" x14ac:dyDescent="0.3">
      <c r="A149" s="68">
        <v>3349</v>
      </c>
      <c r="B149" s="68">
        <v>567</v>
      </c>
      <c r="C149" s="69" t="str">
        <f t="shared" si="2"/>
        <v>Resch Harald</v>
      </c>
    </row>
    <row r="150" spans="1:3" ht="18.75" thickBot="1" x14ac:dyDescent="0.3">
      <c r="A150" s="65">
        <v>3351</v>
      </c>
      <c r="B150" s="65">
        <v>116</v>
      </c>
      <c r="C150" s="66" t="str">
        <f t="shared" si="2"/>
        <v>Lehner Roman</v>
      </c>
    </row>
    <row r="151" spans="1:3" ht="18.75" thickBot="1" x14ac:dyDescent="0.3">
      <c r="A151" s="68">
        <v>3353</v>
      </c>
      <c r="B151" s="68">
        <v>306</v>
      </c>
      <c r="C151" s="69" t="str">
        <f t="shared" si="2"/>
        <v>Lauchart Christian</v>
      </c>
    </row>
    <row r="152" spans="1:3" ht="18.75" thickBot="1" x14ac:dyDescent="0.3">
      <c r="A152" s="65">
        <v>3356</v>
      </c>
      <c r="B152" s="65">
        <v>568</v>
      </c>
      <c r="C152" s="66" t="str">
        <f t="shared" si="2"/>
        <v>Hausner Thomas</v>
      </c>
    </row>
    <row r="153" spans="1:3" ht="18.75" thickBot="1" x14ac:dyDescent="0.3">
      <c r="A153" s="68">
        <v>3363</v>
      </c>
      <c r="B153" s="68">
        <v>318</v>
      </c>
      <c r="C153" s="69" t="str">
        <f t="shared" si="2"/>
        <v>Leitner Martin</v>
      </c>
    </row>
    <row r="154" spans="1:3" ht="18.75" thickBot="1" x14ac:dyDescent="0.3">
      <c r="A154" s="65">
        <v>3367</v>
      </c>
      <c r="B154" s="65">
        <v>4</v>
      </c>
      <c r="C154" s="66" t="str">
        <f t="shared" si="2"/>
        <v>Dvorak Richard</v>
      </c>
    </row>
    <row r="155" spans="1:3" ht="18.75" thickBot="1" x14ac:dyDescent="0.3">
      <c r="A155" s="65">
        <v>3389</v>
      </c>
      <c r="B155" s="65">
        <v>345</v>
      </c>
      <c r="C155" s="66" t="str">
        <f t="shared" si="2"/>
        <v>Baumann Gerhard</v>
      </c>
    </row>
    <row r="156" spans="1:3" ht="18.75" thickBot="1" x14ac:dyDescent="0.3">
      <c r="A156" s="68">
        <v>3412</v>
      </c>
      <c r="B156" s="68">
        <v>682</v>
      </c>
      <c r="C156" s="69" t="str">
        <f t="shared" si="2"/>
        <v>Baumann Thomas</v>
      </c>
    </row>
    <row r="157" spans="1:3" ht="18.75" thickBot="1" x14ac:dyDescent="0.3">
      <c r="A157" s="65">
        <v>3417</v>
      </c>
      <c r="B157" s="65">
        <v>227</v>
      </c>
      <c r="C157" s="66" t="str">
        <f t="shared" si="2"/>
        <v>Seidl Gerhard</v>
      </c>
    </row>
    <row r="158" spans="1:3" ht="18.75" thickBot="1" x14ac:dyDescent="0.3">
      <c r="A158" s="65">
        <v>3430</v>
      </c>
      <c r="B158" s="65">
        <v>54</v>
      </c>
      <c r="C158" s="66" t="str">
        <f t="shared" si="2"/>
        <v>Petlan Robert</v>
      </c>
    </row>
    <row r="159" spans="1:3" ht="18.75" thickBot="1" x14ac:dyDescent="0.3">
      <c r="A159" s="68">
        <v>3434</v>
      </c>
      <c r="B159" s="68">
        <v>559</v>
      </c>
      <c r="C159" s="69" t="str">
        <f t="shared" si="2"/>
        <v>Surin Viktor</v>
      </c>
    </row>
    <row r="160" spans="1:3" ht="18.75" thickBot="1" x14ac:dyDescent="0.3">
      <c r="A160" s="65">
        <v>3437</v>
      </c>
      <c r="B160" s="65">
        <v>309</v>
      </c>
      <c r="C160" s="66" t="str">
        <f t="shared" si="2"/>
        <v>Ritzer Klemens</v>
      </c>
    </row>
    <row r="161" spans="1:3" ht="18.75" thickBot="1" x14ac:dyDescent="0.3">
      <c r="A161" s="68">
        <v>3439</v>
      </c>
      <c r="B161" s="68">
        <v>76</v>
      </c>
      <c r="C161" s="69" t="str">
        <f t="shared" si="2"/>
        <v>Pikola Jürgen</v>
      </c>
    </row>
    <row r="162" spans="1:3" ht="18.75" thickBot="1" x14ac:dyDescent="0.3">
      <c r="A162" s="65">
        <v>3448</v>
      </c>
      <c r="B162" s="65">
        <v>195</v>
      </c>
      <c r="C162" s="66" t="str">
        <f t="shared" si="2"/>
        <v>Watzek Wolfgang</v>
      </c>
    </row>
    <row r="163" spans="1:3" ht="18.75" thickBot="1" x14ac:dyDescent="0.3">
      <c r="A163" s="68">
        <v>3449</v>
      </c>
      <c r="B163" s="68">
        <v>30</v>
      </c>
      <c r="C163" s="69" t="str">
        <f t="shared" si="2"/>
        <v>Petrik Fritz</v>
      </c>
    </row>
    <row r="164" spans="1:3" ht="18.75" thickBot="1" x14ac:dyDescent="0.3">
      <c r="A164" s="65">
        <v>3461</v>
      </c>
      <c r="B164" s="65">
        <v>49</v>
      </c>
      <c r="C164" s="66" t="str">
        <f t="shared" si="2"/>
        <v>Ziegler Thomas</v>
      </c>
    </row>
    <row r="165" spans="1:3" ht="18.75" thickBot="1" x14ac:dyDescent="0.3">
      <c r="A165" s="68">
        <v>3462</v>
      </c>
      <c r="B165" s="68">
        <v>173</v>
      </c>
      <c r="C165" s="69" t="str">
        <f t="shared" si="2"/>
        <v>Hosmanek Petr</v>
      </c>
    </row>
    <row r="166" spans="1:3" ht="18.75" thickBot="1" x14ac:dyDescent="0.3">
      <c r="A166" s="65">
        <v>3473</v>
      </c>
      <c r="B166" s="65">
        <v>64</v>
      </c>
      <c r="C166" s="66" t="str">
        <f t="shared" si="2"/>
        <v>Riedler Siegfried</v>
      </c>
    </row>
    <row r="167" spans="1:3" ht="18.75" thickBot="1" x14ac:dyDescent="0.3">
      <c r="A167" s="68">
        <v>3489</v>
      </c>
      <c r="B167" s="68">
        <v>349</v>
      </c>
      <c r="C167" s="69" t="str">
        <f t="shared" si="2"/>
        <v>Gradinger Thomas</v>
      </c>
    </row>
    <row r="168" spans="1:3" ht="18.75" thickBot="1" x14ac:dyDescent="0.3">
      <c r="A168" s="65">
        <v>3494</v>
      </c>
      <c r="B168" s="65">
        <v>40</v>
      </c>
      <c r="C168" s="66" t="str">
        <f t="shared" si="2"/>
        <v>Beilschmied Michael</v>
      </c>
    </row>
    <row r="169" spans="1:3" ht="18.75" thickBot="1" x14ac:dyDescent="0.3">
      <c r="A169" s="68">
        <v>3497</v>
      </c>
      <c r="B169" s="68">
        <v>75</v>
      </c>
      <c r="C169" s="69" t="str">
        <f t="shared" si="2"/>
        <v>Höller Werner</v>
      </c>
    </row>
    <row r="170" spans="1:3" ht="18.75" thickBot="1" x14ac:dyDescent="0.3">
      <c r="A170" s="65">
        <v>3568</v>
      </c>
      <c r="B170" s="65">
        <v>110</v>
      </c>
      <c r="C170" s="66" t="str">
        <f t="shared" si="2"/>
        <v>Mayer Roman</v>
      </c>
    </row>
    <row r="171" spans="1:3" ht="18.75" thickBot="1" x14ac:dyDescent="0.3">
      <c r="A171" s="68">
        <v>3587</v>
      </c>
      <c r="B171" s="68">
        <v>355</v>
      </c>
      <c r="C171" s="69" t="str">
        <f t="shared" si="2"/>
        <v>Pötschner Markus</v>
      </c>
    </row>
    <row r="172" spans="1:3" ht="18.75" thickBot="1" x14ac:dyDescent="0.3">
      <c r="A172" s="65">
        <v>3595</v>
      </c>
      <c r="B172" s="65">
        <v>69</v>
      </c>
      <c r="C172" s="66" t="str">
        <f t="shared" si="2"/>
        <v>Fenzl Josef sen.</v>
      </c>
    </row>
    <row r="173" spans="1:3" ht="18.75" thickBot="1" x14ac:dyDescent="0.3">
      <c r="A173" s="68">
        <v>3619</v>
      </c>
      <c r="B173" s="68">
        <v>342</v>
      </c>
      <c r="C173" s="69" t="str">
        <f t="shared" si="2"/>
        <v>Ulmer Thomas</v>
      </c>
    </row>
    <row r="174" spans="1:3" ht="18.75" thickBot="1" x14ac:dyDescent="0.3">
      <c r="A174" s="65">
        <v>3654</v>
      </c>
      <c r="B174" s="65">
        <v>23</v>
      </c>
      <c r="C174" s="66" t="str">
        <f t="shared" si="2"/>
        <v>Kammerer Hannes</v>
      </c>
    </row>
    <row r="175" spans="1:3" ht="18.75" thickBot="1" x14ac:dyDescent="0.3">
      <c r="A175" s="68">
        <v>3659</v>
      </c>
      <c r="B175" s="68">
        <v>264</v>
      </c>
      <c r="C175" s="69" t="str">
        <f t="shared" si="2"/>
        <v>Mühlbacher Andreas</v>
      </c>
    </row>
    <row r="176" spans="1:3" ht="18.75" thickBot="1" x14ac:dyDescent="0.3">
      <c r="A176" s="65">
        <v>3671</v>
      </c>
      <c r="B176" s="65">
        <v>68</v>
      </c>
      <c r="C176" s="66" t="str">
        <f t="shared" si="2"/>
        <v>Fenzl Edith</v>
      </c>
    </row>
    <row r="177" spans="1:3" ht="18.75" thickBot="1" x14ac:dyDescent="0.3">
      <c r="A177" s="68">
        <v>3678</v>
      </c>
      <c r="B177" s="68">
        <v>182</v>
      </c>
      <c r="C177" s="69" t="str">
        <f t="shared" si="2"/>
        <v>Kiraly Ferenc</v>
      </c>
    </row>
    <row r="178" spans="1:3" ht="18.75" thickBot="1" x14ac:dyDescent="0.3">
      <c r="A178" s="65">
        <v>3683</v>
      </c>
      <c r="B178" s="65">
        <v>365</v>
      </c>
      <c r="C178" s="66" t="str">
        <f t="shared" si="2"/>
        <v>Gursky Igor</v>
      </c>
    </row>
    <row r="179" spans="1:3" ht="18.75" thickBot="1" x14ac:dyDescent="0.3">
      <c r="A179" s="68">
        <v>3713</v>
      </c>
      <c r="B179" s="68">
        <v>183</v>
      </c>
      <c r="C179" s="69" t="str">
        <f t="shared" si="2"/>
        <v>Klopf Roland</v>
      </c>
    </row>
    <row r="180" spans="1:3" ht="18.75" thickBot="1" x14ac:dyDescent="0.3">
      <c r="A180" s="65">
        <v>3714</v>
      </c>
      <c r="B180" s="65">
        <v>305</v>
      </c>
      <c r="C180" s="66" t="str">
        <f t="shared" si="2"/>
        <v>Einberger Kurt</v>
      </c>
    </row>
    <row r="181" spans="1:3" ht="18.75" thickBot="1" x14ac:dyDescent="0.3">
      <c r="A181" s="68">
        <v>3719</v>
      </c>
      <c r="B181" s="68">
        <v>746</v>
      </c>
      <c r="C181" s="69" t="str">
        <f t="shared" si="2"/>
        <v>Koch Andreas</v>
      </c>
    </row>
    <row r="182" spans="1:3" ht="18.75" thickBot="1" x14ac:dyDescent="0.3">
      <c r="A182" s="65">
        <v>3724</v>
      </c>
      <c r="B182" s="65">
        <v>207</v>
      </c>
      <c r="C182" s="66" t="str">
        <f t="shared" si="2"/>
        <v>Stockinger-Picker Elisabeth</v>
      </c>
    </row>
    <row r="183" spans="1:3" ht="18.75" thickBot="1" x14ac:dyDescent="0.3">
      <c r="A183" s="68">
        <v>3728</v>
      </c>
      <c r="B183" s="68">
        <v>107</v>
      </c>
      <c r="C183" s="69" t="str">
        <f t="shared" si="2"/>
        <v>Krondorfer Sven</v>
      </c>
    </row>
    <row r="184" spans="1:3" ht="18.75" thickBot="1" x14ac:dyDescent="0.3">
      <c r="A184" s="65">
        <v>3733</v>
      </c>
      <c r="B184" s="65">
        <v>536</v>
      </c>
      <c r="C184" s="66" t="str">
        <f t="shared" si="2"/>
        <v>Plamberger Peter</v>
      </c>
    </row>
    <row r="185" spans="1:3" ht="18.75" thickBot="1" x14ac:dyDescent="0.3">
      <c r="A185" s="68">
        <v>3758</v>
      </c>
      <c r="B185" s="68">
        <v>138</v>
      </c>
      <c r="C185" s="69" t="str">
        <f t="shared" si="2"/>
        <v>Pfister Martin</v>
      </c>
    </row>
    <row r="186" spans="1:3" ht="18.75" thickBot="1" x14ac:dyDescent="0.3">
      <c r="A186" s="65">
        <v>3759</v>
      </c>
      <c r="B186" s="65">
        <v>250</v>
      </c>
      <c r="C186" s="66" t="str">
        <f t="shared" si="2"/>
        <v>Wachet Robert</v>
      </c>
    </row>
    <row r="187" spans="1:3" ht="18.75" thickBot="1" x14ac:dyDescent="0.3">
      <c r="A187" s="68">
        <v>3767</v>
      </c>
      <c r="B187" s="68">
        <v>80</v>
      </c>
      <c r="C187" s="69" t="str">
        <f t="shared" si="2"/>
        <v>Amsüß Michael</v>
      </c>
    </row>
    <row r="188" spans="1:3" ht="18.75" thickBot="1" x14ac:dyDescent="0.3">
      <c r="A188" s="65">
        <v>3771</v>
      </c>
      <c r="B188" s="65">
        <v>255</v>
      </c>
      <c r="C188" s="66" t="str">
        <f t="shared" si="2"/>
        <v>Giacomuzzi Markus</v>
      </c>
    </row>
    <row r="189" spans="1:3" ht="18.75" thickBot="1" x14ac:dyDescent="0.3">
      <c r="A189" s="68">
        <v>3781</v>
      </c>
      <c r="B189" s="68">
        <v>328</v>
      </c>
      <c r="C189" s="69" t="str">
        <f t="shared" si="2"/>
        <v>Marksteiner Markus</v>
      </c>
    </row>
    <row r="190" spans="1:3" ht="18.75" thickBot="1" x14ac:dyDescent="0.3">
      <c r="A190" s="65">
        <v>3782</v>
      </c>
      <c r="B190" s="65">
        <v>330</v>
      </c>
      <c r="C190" s="66" t="str">
        <f t="shared" si="2"/>
        <v>Plank Alexander</v>
      </c>
    </row>
    <row r="191" spans="1:3" ht="18.75" thickBot="1" x14ac:dyDescent="0.3">
      <c r="A191" s="65">
        <v>3796</v>
      </c>
      <c r="B191" s="65">
        <v>139</v>
      </c>
      <c r="C191" s="66" t="str">
        <f t="shared" si="2"/>
        <v>Schebesta Alexander</v>
      </c>
    </row>
    <row r="192" spans="1:3" ht="18.75" thickBot="1" x14ac:dyDescent="0.3">
      <c r="A192" s="68">
        <v>3804</v>
      </c>
      <c r="B192" s="68">
        <v>314</v>
      </c>
      <c r="C192" s="69" t="str">
        <f t="shared" si="2"/>
        <v>Bettazza Manfred</v>
      </c>
    </row>
    <row r="193" spans="1:3" ht="18.75" thickBot="1" x14ac:dyDescent="0.3">
      <c r="A193" s="65">
        <v>3807</v>
      </c>
      <c r="B193" s="65">
        <v>683</v>
      </c>
      <c r="C193" s="66" t="str">
        <f t="shared" si="2"/>
        <v>Kittenberger Ronald</v>
      </c>
    </row>
    <row r="194" spans="1:3" ht="18.75" thickBot="1" x14ac:dyDescent="0.3">
      <c r="A194" s="68">
        <v>3812</v>
      </c>
      <c r="B194" s="68">
        <v>621</v>
      </c>
      <c r="C194" s="69" t="str">
        <f t="shared" si="2"/>
        <v>Feucht Markus</v>
      </c>
    </row>
    <row r="195" spans="1:3" ht="18.75" thickBot="1" x14ac:dyDescent="0.3">
      <c r="A195" s="65">
        <v>3813</v>
      </c>
      <c r="B195" s="65">
        <v>106</v>
      </c>
      <c r="C195" s="66" t="str">
        <f t="shared" ref="C195:C258" si="3">VLOOKUP(B195,Athl01,2)</f>
        <v>Kittenberger Anton</v>
      </c>
    </row>
    <row r="196" spans="1:3" ht="18.75" thickBot="1" x14ac:dyDescent="0.3">
      <c r="A196" s="68">
        <v>3820</v>
      </c>
      <c r="B196" s="68">
        <v>606</v>
      </c>
      <c r="C196" s="69" t="str">
        <f t="shared" si="3"/>
        <v>Worring Martin</v>
      </c>
    </row>
    <row r="197" spans="1:3" ht="18.75" thickBot="1" x14ac:dyDescent="0.3">
      <c r="A197" s="65">
        <v>3822</v>
      </c>
      <c r="B197" s="65">
        <v>91</v>
      </c>
      <c r="C197" s="66" t="str">
        <f t="shared" si="3"/>
        <v>Buchmayer Siegfried, Mag.</v>
      </c>
    </row>
    <row r="198" spans="1:3" ht="18.75" thickBot="1" x14ac:dyDescent="0.3">
      <c r="A198" s="68">
        <v>3825</v>
      </c>
      <c r="B198" s="68">
        <v>214</v>
      </c>
      <c r="C198" s="69" t="str">
        <f t="shared" si="3"/>
        <v>Diana Ciprian</v>
      </c>
    </row>
    <row r="199" spans="1:3" ht="18.75" thickBot="1" x14ac:dyDescent="0.3">
      <c r="A199" s="65">
        <v>3827</v>
      </c>
      <c r="B199" s="65">
        <v>323</v>
      </c>
      <c r="C199" s="66" t="str">
        <f t="shared" si="3"/>
        <v>Gebhart Dietmar</v>
      </c>
    </row>
    <row r="200" spans="1:3" ht="18.75" thickBot="1" x14ac:dyDescent="0.3">
      <c r="A200" s="68">
        <v>3828</v>
      </c>
      <c r="B200" s="68">
        <v>554</v>
      </c>
      <c r="C200" s="69" t="str">
        <f t="shared" si="3"/>
        <v>Friedl Robert</v>
      </c>
    </row>
    <row r="201" spans="1:3" ht="18.75" thickBot="1" x14ac:dyDescent="0.3">
      <c r="A201" s="65">
        <v>3837</v>
      </c>
      <c r="B201" s="65">
        <v>121</v>
      </c>
      <c r="C201" s="66" t="str">
        <f t="shared" si="3"/>
        <v>Stefan Reinhard</v>
      </c>
    </row>
    <row r="202" spans="1:3" ht="18.75" thickBot="1" x14ac:dyDescent="0.3">
      <c r="A202" s="68">
        <v>3838</v>
      </c>
      <c r="B202" s="68">
        <v>120</v>
      </c>
      <c r="C202" s="69" t="str">
        <f t="shared" si="3"/>
        <v>Rothensteiner Josef</v>
      </c>
    </row>
    <row r="203" spans="1:3" ht="18.75" thickBot="1" x14ac:dyDescent="0.3">
      <c r="A203" s="65">
        <v>3844</v>
      </c>
      <c r="B203" s="65">
        <v>220</v>
      </c>
      <c r="C203" s="66" t="str">
        <f t="shared" si="3"/>
        <v>Heidecker Roland</v>
      </c>
    </row>
    <row r="204" spans="1:3" ht="18.75" thickBot="1" x14ac:dyDescent="0.3">
      <c r="A204" s="68">
        <v>3849</v>
      </c>
      <c r="B204" s="68">
        <v>327</v>
      </c>
      <c r="C204" s="69" t="str">
        <f t="shared" si="3"/>
        <v>Lamparter Hannes</v>
      </c>
    </row>
    <row r="205" spans="1:3" ht="18.75" thickBot="1" x14ac:dyDescent="0.3">
      <c r="A205" s="65">
        <v>3853</v>
      </c>
      <c r="B205" s="65">
        <v>358</v>
      </c>
      <c r="C205" s="66" t="str">
        <f t="shared" si="3"/>
        <v>Gössl Herbert</v>
      </c>
    </row>
    <row r="206" spans="1:3" ht="18.75" thickBot="1" x14ac:dyDescent="0.3">
      <c r="A206" s="68">
        <v>3858</v>
      </c>
      <c r="B206" s="68">
        <v>634</v>
      </c>
      <c r="C206" s="69" t="str">
        <f t="shared" si="3"/>
        <v>Wimmer Thomas</v>
      </c>
    </row>
    <row r="207" spans="1:3" ht="18.75" thickBot="1" x14ac:dyDescent="0.3">
      <c r="A207" s="65">
        <v>3865</v>
      </c>
      <c r="B207" s="65">
        <v>359</v>
      </c>
      <c r="C207" s="66" t="str">
        <f t="shared" si="3"/>
        <v>Hoda Hans</v>
      </c>
    </row>
    <row r="208" spans="1:3" ht="18.75" thickBot="1" x14ac:dyDescent="0.3">
      <c r="A208" s="68">
        <v>3872</v>
      </c>
      <c r="B208" s="68">
        <v>25</v>
      </c>
      <c r="C208" s="69" t="str">
        <f t="shared" si="3"/>
        <v>Ritter Georg</v>
      </c>
    </row>
    <row r="209" spans="1:3" ht="18.75" thickBot="1" x14ac:dyDescent="0.3">
      <c r="A209" s="65">
        <v>3879</v>
      </c>
      <c r="B209" s="65">
        <v>338</v>
      </c>
      <c r="C209" s="66" t="str">
        <f t="shared" si="3"/>
        <v>Freisinger Stefan</v>
      </c>
    </row>
    <row r="210" spans="1:3" ht="18.75" thickBot="1" x14ac:dyDescent="0.3">
      <c r="A210" s="68">
        <v>3885</v>
      </c>
      <c r="B210" s="68">
        <v>84</v>
      </c>
      <c r="C210" s="69" t="str">
        <f t="shared" si="3"/>
        <v>Pugl Markus</v>
      </c>
    </row>
    <row r="211" spans="1:3" ht="18.75" thickBot="1" x14ac:dyDescent="0.3">
      <c r="A211" s="65">
        <v>3894</v>
      </c>
      <c r="B211" s="65">
        <v>392</v>
      </c>
      <c r="C211" s="66" t="str">
        <f t="shared" si="3"/>
        <v>Spitzenberger Christopher</v>
      </c>
    </row>
    <row r="212" spans="1:3" ht="18.75" thickBot="1" x14ac:dyDescent="0.3">
      <c r="A212" s="68">
        <v>3898</v>
      </c>
      <c r="B212" s="68">
        <v>738</v>
      </c>
      <c r="C212" s="69" t="str">
        <f t="shared" si="3"/>
        <v>Mühlbacher Johann</v>
      </c>
    </row>
    <row r="213" spans="1:3" ht="18.75" thickBot="1" x14ac:dyDescent="0.3">
      <c r="A213" s="65">
        <v>3901</v>
      </c>
      <c r="B213" s="65">
        <v>569</v>
      </c>
      <c r="C213" s="66" t="str">
        <f t="shared" si="3"/>
        <v>Pötsch Franz</v>
      </c>
    </row>
    <row r="214" spans="1:3" ht="18.75" thickBot="1" x14ac:dyDescent="0.3">
      <c r="A214" s="68">
        <v>3903</v>
      </c>
      <c r="B214" s="68">
        <v>321</v>
      </c>
      <c r="C214" s="69" t="str">
        <f t="shared" si="3"/>
        <v>Scharf Stefanie</v>
      </c>
    </row>
    <row r="215" spans="1:3" ht="18.75" thickBot="1" x14ac:dyDescent="0.3">
      <c r="A215" s="65">
        <v>3905</v>
      </c>
      <c r="B215" s="65">
        <v>623</v>
      </c>
      <c r="C215" s="66" t="str">
        <f t="shared" si="3"/>
        <v>Steinbrecher Sonja</v>
      </c>
    </row>
    <row r="216" spans="1:3" ht="18.75" thickBot="1" x14ac:dyDescent="0.3">
      <c r="A216" s="65">
        <v>3906</v>
      </c>
      <c r="B216" s="65">
        <v>320</v>
      </c>
      <c r="C216" s="66" t="str">
        <f t="shared" si="3"/>
        <v>Scharf Christian</v>
      </c>
    </row>
    <row r="217" spans="1:3" ht="18.75" thickBot="1" x14ac:dyDescent="0.3">
      <c r="A217" s="65">
        <v>3907</v>
      </c>
      <c r="B217" s="65">
        <v>387</v>
      </c>
      <c r="C217" s="66" t="str">
        <f t="shared" si="3"/>
        <v>Theilinger Klaus</v>
      </c>
    </row>
    <row r="218" spans="1:3" ht="18.75" thickBot="1" x14ac:dyDescent="0.3">
      <c r="A218" s="68">
        <v>3910</v>
      </c>
      <c r="B218" s="68">
        <v>659</v>
      </c>
      <c r="C218" s="69" t="str">
        <f t="shared" si="3"/>
        <v>Schober Andreas</v>
      </c>
    </row>
    <row r="219" spans="1:3" ht="18.75" thickBot="1" x14ac:dyDescent="0.3">
      <c r="A219" s="65">
        <v>3911</v>
      </c>
      <c r="B219" s="65">
        <v>83</v>
      </c>
      <c r="C219" s="66" t="str">
        <f t="shared" si="3"/>
        <v>Immler Alfred</v>
      </c>
    </row>
    <row r="220" spans="1:3" ht="18.75" thickBot="1" x14ac:dyDescent="0.3">
      <c r="A220" s="68">
        <v>3928</v>
      </c>
      <c r="B220" s="68">
        <v>660</v>
      </c>
      <c r="C220" s="69" t="str">
        <f t="shared" si="3"/>
        <v>Ringel Roman</v>
      </c>
    </row>
    <row r="221" spans="1:3" ht="18.75" thickBot="1" x14ac:dyDescent="0.3">
      <c r="A221" s="65">
        <v>3930</v>
      </c>
      <c r="B221" s="65">
        <v>570</v>
      </c>
      <c r="C221" s="66" t="str">
        <f t="shared" si="3"/>
        <v>Buschenreiter Raoul</v>
      </c>
    </row>
    <row r="222" spans="1:3" ht="18.75" thickBot="1" x14ac:dyDescent="0.3">
      <c r="A222" s="68">
        <v>3933</v>
      </c>
      <c r="B222" s="68">
        <v>571</v>
      </c>
      <c r="C222" s="69" t="str">
        <f t="shared" si="3"/>
        <v>Weber Franz</v>
      </c>
    </row>
    <row r="223" spans="1:3" ht="18.75" thickBot="1" x14ac:dyDescent="0.3">
      <c r="A223" s="65">
        <v>3952</v>
      </c>
      <c r="B223" s="65">
        <v>101</v>
      </c>
      <c r="C223" s="66" t="str">
        <f t="shared" si="3"/>
        <v>Schlechta Markus</v>
      </c>
    </row>
    <row r="224" spans="1:3" ht="18.75" thickBot="1" x14ac:dyDescent="0.3">
      <c r="A224" s="68">
        <v>3954</v>
      </c>
      <c r="B224" s="68">
        <v>347</v>
      </c>
      <c r="C224" s="69" t="str">
        <f t="shared" si="3"/>
        <v>Fuchs Gerhard</v>
      </c>
    </row>
    <row r="225" spans="1:3" ht="18.75" thickBot="1" x14ac:dyDescent="0.3">
      <c r="A225" s="65">
        <v>3957</v>
      </c>
      <c r="B225" s="65">
        <v>398</v>
      </c>
      <c r="C225" s="66" t="str">
        <f t="shared" si="3"/>
        <v>Dadour Georges Nöel</v>
      </c>
    </row>
    <row r="226" spans="1:3" ht="18.75" thickBot="1" x14ac:dyDescent="0.3">
      <c r="A226" s="65">
        <v>3961</v>
      </c>
      <c r="B226" s="65">
        <v>160</v>
      </c>
      <c r="C226" s="66" t="str">
        <f t="shared" si="3"/>
        <v>Rechenmacher Thomas</v>
      </c>
    </row>
    <row r="227" spans="1:3" ht="18.75" thickBot="1" x14ac:dyDescent="0.3">
      <c r="A227" s="68">
        <v>3962</v>
      </c>
      <c r="B227" s="68">
        <v>377</v>
      </c>
      <c r="C227" s="69" t="str">
        <f t="shared" si="3"/>
        <v>Buranich Christoph</v>
      </c>
    </row>
    <row r="228" spans="1:3" ht="18.75" thickBot="1" x14ac:dyDescent="0.3">
      <c r="A228" s="65">
        <v>3969</v>
      </c>
      <c r="B228" s="65">
        <v>177</v>
      </c>
      <c r="C228" s="66" t="str">
        <f t="shared" si="3"/>
        <v>Troll Jürgen</v>
      </c>
    </row>
    <row r="229" spans="1:3" ht="18.75" thickBot="1" x14ac:dyDescent="0.3">
      <c r="A229" s="68">
        <v>3972</v>
      </c>
      <c r="B229" s="68">
        <v>630</v>
      </c>
      <c r="C229" s="69" t="str">
        <f t="shared" si="3"/>
        <v>Lau Dietmar</v>
      </c>
    </row>
    <row r="230" spans="1:3" ht="18.75" thickBot="1" x14ac:dyDescent="0.3">
      <c r="A230" s="65">
        <v>3978</v>
      </c>
      <c r="B230" s="65">
        <v>295</v>
      </c>
      <c r="C230" s="66" t="str">
        <f t="shared" si="3"/>
        <v>Jangra Jaswant</v>
      </c>
    </row>
    <row r="231" spans="1:3" ht="18.75" thickBot="1" x14ac:dyDescent="0.3">
      <c r="A231" s="68">
        <v>3979</v>
      </c>
      <c r="B231" s="68">
        <v>165</v>
      </c>
      <c r="C231" s="69" t="str">
        <f t="shared" si="3"/>
        <v>Chromik Martin</v>
      </c>
    </row>
    <row r="232" spans="1:3" ht="18.75" thickBot="1" x14ac:dyDescent="0.3">
      <c r="A232" s="65">
        <v>3983</v>
      </c>
      <c r="B232" s="65">
        <v>242</v>
      </c>
      <c r="C232" s="66" t="str">
        <f t="shared" si="3"/>
        <v>Nowak Anita</v>
      </c>
    </row>
    <row r="233" spans="1:3" ht="18.75" thickBot="1" x14ac:dyDescent="0.3">
      <c r="A233" s="68">
        <v>3984</v>
      </c>
      <c r="B233" s="68">
        <v>241</v>
      </c>
      <c r="C233" s="69" t="str">
        <f t="shared" si="3"/>
        <v>Modrey Manuel</v>
      </c>
    </row>
    <row r="234" spans="1:3" ht="18.75" thickBot="1" x14ac:dyDescent="0.3">
      <c r="A234" s="65">
        <v>3987</v>
      </c>
      <c r="B234" s="65">
        <v>206</v>
      </c>
      <c r="C234" s="66" t="str">
        <f t="shared" si="3"/>
        <v>Maderegger Florian</v>
      </c>
    </row>
    <row r="235" spans="1:3" ht="18.75" thickBot="1" x14ac:dyDescent="0.3">
      <c r="A235" s="68">
        <v>3989</v>
      </c>
      <c r="B235" s="68">
        <v>167</v>
      </c>
      <c r="C235" s="69" t="str">
        <f t="shared" si="3"/>
        <v>Dunay Wolfgang</v>
      </c>
    </row>
    <row r="236" spans="1:3" ht="18.75" thickBot="1" x14ac:dyDescent="0.3">
      <c r="A236" s="65">
        <v>3990</v>
      </c>
      <c r="B236" s="65">
        <v>560</v>
      </c>
      <c r="C236" s="66" t="str">
        <f t="shared" si="3"/>
        <v>Gruber Gert</v>
      </c>
    </row>
    <row r="237" spans="1:3" ht="18.75" thickBot="1" x14ac:dyDescent="0.3">
      <c r="A237" s="68">
        <v>3998</v>
      </c>
      <c r="B237" s="68">
        <v>29</v>
      </c>
      <c r="C237" s="69" t="str">
        <f t="shared" si="3"/>
        <v>Müllner Karl</v>
      </c>
    </row>
    <row r="238" spans="1:3" ht="18.75" thickBot="1" x14ac:dyDescent="0.3">
      <c r="A238" s="65">
        <v>4017</v>
      </c>
      <c r="B238" s="65">
        <v>31</v>
      </c>
      <c r="C238" s="66" t="str">
        <f t="shared" si="3"/>
        <v>Petrik Harald</v>
      </c>
    </row>
    <row r="239" spans="1:3" ht="18.75" thickBot="1" x14ac:dyDescent="0.3">
      <c r="A239" s="68">
        <v>4019</v>
      </c>
      <c r="B239" s="68">
        <v>36</v>
      </c>
      <c r="C239" s="69" t="str">
        <f t="shared" si="3"/>
        <v>Schindler Helmut</v>
      </c>
    </row>
    <row r="240" spans="1:3" ht="18.75" thickBot="1" x14ac:dyDescent="0.3">
      <c r="A240" s="65">
        <v>4027</v>
      </c>
      <c r="B240" s="65">
        <v>103</v>
      </c>
      <c r="C240" s="66" t="str">
        <f t="shared" si="3"/>
        <v>Abraham Martin</v>
      </c>
    </row>
    <row r="241" spans="1:3" ht="18.75" thickBot="1" x14ac:dyDescent="0.3">
      <c r="A241" s="68">
        <v>4028</v>
      </c>
      <c r="B241" s="68">
        <v>166</v>
      </c>
      <c r="C241" s="69" t="str">
        <f t="shared" si="3"/>
        <v>Dunay Anton</v>
      </c>
    </row>
    <row r="242" spans="1:3" ht="18.75" thickBot="1" x14ac:dyDescent="0.3">
      <c r="A242" s="65">
        <v>4029</v>
      </c>
      <c r="B242" s="65">
        <v>404</v>
      </c>
      <c r="C242" s="66" t="str">
        <f t="shared" si="3"/>
        <v>Szilagyi Jozsef</v>
      </c>
    </row>
    <row r="243" spans="1:3" ht="18.75" thickBot="1" x14ac:dyDescent="0.3">
      <c r="A243" s="68">
        <v>4030</v>
      </c>
      <c r="B243" s="68">
        <v>229</v>
      </c>
      <c r="C243" s="69" t="str">
        <f t="shared" si="3"/>
        <v>Brandl Christian Ing.</v>
      </c>
    </row>
    <row r="244" spans="1:3" ht="18.75" thickBot="1" x14ac:dyDescent="0.3">
      <c r="A244" s="65">
        <v>4031</v>
      </c>
      <c r="B244" s="65">
        <v>236</v>
      </c>
      <c r="C244" s="66" t="str">
        <f t="shared" si="3"/>
        <v>Limberger Herwig, Ing.</v>
      </c>
    </row>
    <row r="245" spans="1:3" ht="18.75" thickBot="1" x14ac:dyDescent="0.3">
      <c r="A245" s="68">
        <v>4032</v>
      </c>
      <c r="B245" s="68">
        <v>235</v>
      </c>
      <c r="C245" s="69" t="str">
        <f t="shared" si="3"/>
        <v>Langweil Arpad</v>
      </c>
    </row>
    <row r="246" spans="1:3" ht="18.75" thickBot="1" x14ac:dyDescent="0.3">
      <c r="A246" s="65">
        <v>4037</v>
      </c>
      <c r="B246" s="65">
        <v>20</v>
      </c>
      <c r="C246" s="66" t="str">
        <f t="shared" si="3"/>
        <v>Diglas Ernst</v>
      </c>
    </row>
    <row r="247" spans="1:3" ht="18.75" thickBot="1" x14ac:dyDescent="0.3">
      <c r="A247" s="68">
        <v>4039</v>
      </c>
      <c r="B247" s="68">
        <v>134</v>
      </c>
      <c r="C247" s="69" t="str">
        <f t="shared" si="3"/>
        <v>Najemnik Matthias</v>
      </c>
    </row>
    <row r="248" spans="1:3" ht="18.75" thickBot="1" x14ac:dyDescent="0.3">
      <c r="A248" s="65">
        <v>4048</v>
      </c>
      <c r="B248" s="65">
        <v>333</v>
      </c>
      <c r="C248" s="66" t="str">
        <f t="shared" si="3"/>
        <v>Schneider Martin</v>
      </c>
    </row>
    <row r="249" spans="1:3" ht="18.75" thickBot="1" x14ac:dyDescent="0.3">
      <c r="A249" s="68">
        <v>4049</v>
      </c>
      <c r="B249" s="68">
        <v>289</v>
      </c>
      <c r="C249" s="69" t="str">
        <f t="shared" si="3"/>
        <v>Grundner Thomas</v>
      </c>
    </row>
    <row r="250" spans="1:3" ht="18.75" thickBot="1" x14ac:dyDescent="0.3">
      <c r="A250" s="65">
        <v>4051</v>
      </c>
      <c r="B250" s="65">
        <v>551</v>
      </c>
      <c r="C250" s="66" t="str">
        <f t="shared" si="3"/>
        <v>Speiser Albert</v>
      </c>
    </row>
    <row r="251" spans="1:3" ht="18.75" thickBot="1" x14ac:dyDescent="0.3">
      <c r="A251" s="68">
        <v>4054</v>
      </c>
      <c r="B251" s="68">
        <v>66</v>
      </c>
      <c r="C251" s="69" t="str">
        <f t="shared" si="3"/>
        <v>Sedlacek Claus, Mag.</v>
      </c>
    </row>
    <row r="252" spans="1:3" ht="18.75" thickBot="1" x14ac:dyDescent="0.3">
      <c r="A252" s="65">
        <v>4058</v>
      </c>
      <c r="B252" s="65">
        <v>266</v>
      </c>
      <c r="C252" s="66" t="str">
        <f t="shared" si="3"/>
        <v>Mühlbacher Martin</v>
      </c>
    </row>
    <row r="253" spans="1:3" ht="18.75" thickBot="1" x14ac:dyDescent="0.3">
      <c r="A253" s="68">
        <v>4062</v>
      </c>
      <c r="B253" s="68">
        <v>117</v>
      </c>
      <c r="C253" s="69" t="str">
        <f t="shared" si="3"/>
        <v>Porteder Stefan-Paul</v>
      </c>
    </row>
    <row r="254" spans="1:3" ht="18.75" thickBot="1" x14ac:dyDescent="0.3">
      <c r="A254" s="65">
        <v>4072</v>
      </c>
      <c r="B254" s="65">
        <v>34</v>
      </c>
      <c r="C254" s="66" t="str">
        <f t="shared" si="3"/>
        <v>Savonith Markus</v>
      </c>
    </row>
    <row r="255" spans="1:3" ht="18.75" thickBot="1" x14ac:dyDescent="0.3">
      <c r="A255" s="68">
        <v>4073</v>
      </c>
      <c r="B255" s="68">
        <v>245</v>
      </c>
      <c r="C255" s="69" t="str">
        <f t="shared" si="3"/>
        <v>Pichler Mario</v>
      </c>
    </row>
    <row r="256" spans="1:3" ht="18.75" thickBot="1" x14ac:dyDescent="0.3">
      <c r="A256" s="65">
        <v>4077</v>
      </c>
      <c r="B256" s="65">
        <v>94</v>
      </c>
      <c r="C256" s="66" t="str">
        <f t="shared" si="3"/>
        <v>Kirchmayer Harald</v>
      </c>
    </row>
    <row r="257" spans="1:3" ht="18.75" thickBot="1" x14ac:dyDescent="0.3">
      <c r="A257" s="68">
        <v>4078</v>
      </c>
      <c r="B257" s="68">
        <v>172</v>
      </c>
      <c r="C257" s="69" t="str">
        <f t="shared" si="3"/>
        <v>Gruber Christian</v>
      </c>
    </row>
    <row r="258" spans="1:3" ht="18.75" thickBot="1" x14ac:dyDescent="0.3">
      <c r="A258" s="65">
        <v>4082</v>
      </c>
      <c r="B258" s="65">
        <v>353</v>
      </c>
      <c r="C258" s="66" t="str">
        <f t="shared" si="3"/>
        <v>Muckenhuber Daniel</v>
      </c>
    </row>
    <row r="259" spans="1:3" ht="18.75" thickBot="1" x14ac:dyDescent="0.3">
      <c r="A259" s="68">
        <v>4096</v>
      </c>
      <c r="B259" s="68">
        <v>86</v>
      </c>
      <c r="C259" s="69" t="str">
        <f t="shared" ref="C259:C322" si="4">VLOOKUP(B259,Athl01,2)</f>
        <v>Schütz Manfred</v>
      </c>
    </row>
    <row r="260" spans="1:3" ht="18.75" thickBot="1" x14ac:dyDescent="0.3">
      <c r="A260" s="65">
        <v>4099</v>
      </c>
      <c r="B260" s="65">
        <v>7</v>
      </c>
      <c r="C260" s="66" t="str">
        <f t="shared" si="4"/>
        <v>Kaluzik Helmut</v>
      </c>
    </row>
    <row r="261" spans="1:3" ht="18.75" thickBot="1" x14ac:dyDescent="0.3">
      <c r="A261" s="68">
        <v>4102</v>
      </c>
      <c r="B261" s="68">
        <v>63</v>
      </c>
      <c r="C261" s="69" t="str">
        <f t="shared" si="4"/>
        <v>Nemec Martin</v>
      </c>
    </row>
    <row r="262" spans="1:3" ht="18.75" thickBot="1" x14ac:dyDescent="0.3">
      <c r="A262" s="65">
        <v>4104</v>
      </c>
      <c r="B262" s="65">
        <v>383</v>
      </c>
      <c r="C262" s="66" t="str">
        <f t="shared" si="4"/>
        <v>Müllner Georg</v>
      </c>
    </row>
    <row r="263" spans="1:3" ht="18.75" thickBot="1" x14ac:dyDescent="0.3">
      <c r="A263" s="68">
        <v>4108</v>
      </c>
      <c r="B263" s="68">
        <v>522</v>
      </c>
      <c r="C263" s="69" t="str">
        <f t="shared" si="4"/>
        <v>Sommer Hannes</v>
      </c>
    </row>
    <row r="264" spans="1:3" ht="18.75" thickBot="1" x14ac:dyDescent="0.3">
      <c r="A264" s="65">
        <v>4110</v>
      </c>
      <c r="B264" s="65">
        <v>98</v>
      </c>
      <c r="C264" s="66" t="str">
        <f t="shared" si="4"/>
        <v>Mann Stephan</v>
      </c>
    </row>
    <row r="265" spans="1:3" ht="18.75" thickBot="1" x14ac:dyDescent="0.3">
      <c r="A265" s="68">
        <v>4116</v>
      </c>
      <c r="B265" s="68">
        <v>105</v>
      </c>
      <c r="C265" s="69" t="str">
        <f t="shared" si="4"/>
        <v>Hofbauer Markus, Ing.</v>
      </c>
    </row>
    <row r="266" spans="1:3" ht="18.75" thickBot="1" x14ac:dyDescent="0.3">
      <c r="A266" s="65">
        <v>4122</v>
      </c>
      <c r="B266" s="65">
        <v>11</v>
      </c>
      <c r="C266" s="66" t="str">
        <f t="shared" si="4"/>
        <v>Schipany Hans</v>
      </c>
    </row>
    <row r="267" spans="1:3" ht="18.75" thickBot="1" x14ac:dyDescent="0.3">
      <c r="A267" s="68">
        <v>4126</v>
      </c>
      <c r="B267" s="68">
        <v>67</v>
      </c>
      <c r="C267" s="69" t="str">
        <f t="shared" si="4"/>
        <v>Spitzbart Franz</v>
      </c>
    </row>
    <row r="268" spans="1:3" ht="18.75" thickBot="1" x14ac:dyDescent="0.3">
      <c r="A268" s="65">
        <v>4131</v>
      </c>
      <c r="B268" s="65">
        <v>605</v>
      </c>
      <c r="C268" s="66" t="str">
        <f t="shared" si="4"/>
        <v>Nussgraber Jürgen</v>
      </c>
    </row>
    <row r="269" spans="1:3" ht="18.75" thickBot="1" x14ac:dyDescent="0.3">
      <c r="A269" s="68">
        <v>4136</v>
      </c>
      <c r="B269" s="68">
        <v>22</v>
      </c>
      <c r="C269" s="69" t="str">
        <f t="shared" si="4"/>
        <v>Huber Werner</v>
      </c>
    </row>
    <row r="270" spans="1:3" ht="18.75" thickBot="1" x14ac:dyDescent="0.3">
      <c r="A270" s="65">
        <v>4145</v>
      </c>
      <c r="B270" s="65">
        <v>627</v>
      </c>
      <c r="C270" s="66" t="str">
        <f t="shared" si="4"/>
        <v>Abedini Alberto</v>
      </c>
    </row>
    <row r="271" spans="1:3" ht="18.75" thickBot="1" x14ac:dyDescent="0.3">
      <c r="A271" s="68">
        <v>4146</v>
      </c>
      <c r="B271" s="68">
        <v>403</v>
      </c>
      <c r="C271" s="69" t="str">
        <f t="shared" si="4"/>
        <v>Nazarian Edvard</v>
      </c>
    </row>
    <row r="272" spans="1:3" ht="18.75" thickBot="1" x14ac:dyDescent="0.3">
      <c r="A272" s="65">
        <v>4165</v>
      </c>
      <c r="B272" s="65">
        <v>81</v>
      </c>
      <c r="C272" s="66" t="str">
        <f t="shared" si="4"/>
        <v>Berger Roman</v>
      </c>
    </row>
    <row r="273" spans="1:3" ht="18.75" thickBot="1" x14ac:dyDescent="0.3">
      <c r="A273" s="68">
        <v>4174</v>
      </c>
      <c r="B273" s="68">
        <v>351</v>
      </c>
      <c r="C273" s="69" t="str">
        <f t="shared" si="4"/>
        <v>Hastik Ronald jun.</v>
      </c>
    </row>
    <row r="274" spans="1:3" ht="18.75" thickBot="1" x14ac:dyDescent="0.3">
      <c r="A274" s="65">
        <v>4177</v>
      </c>
      <c r="B274" s="65">
        <v>379</v>
      </c>
      <c r="C274" s="66" t="str">
        <f t="shared" si="4"/>
        <v>Fessl Patrick</v>
      </c>
    </row>
    <row r="275" spans="1:3" ht="18.75" thickBot="1" x14ac:dyDescent="0.3">
      <c r="A275" s="65">
        <v>4178</v>
      </c>
      <c r="B275" s="65">
        <v>145</v>
      </c>
      <c r="C275" s="66" t="str">
        <f t="shared" si="4"/>
        <v>Walcharz Isabella</v>
      </c>
    </row>
    <row r="276" spans="1:3" ht="18.75" thickBot="1" x14ac:dyDescent="0.3">
      <c r="A276" s="68">
        <v>4181</v>
      </c>
      <c r="B276" s="68">
        <v>257</v>
      </c>
      <c r="C276" s="69" t="str">
        <f t="shared" si="4"/>
        <v>Krammer Christoph</v>
      </c>
    </row>
    <row r="277" spans="1:3" ht="18.75" thickBot="1" x14ac:dyDescent="0.3">
      <c r="A277" s="65">
        <v>4187</v>
      </c>
      <c r="B277" s="65">
        <v>223</v>
      </c>
      <c r="C277" s="66" t="str">
        <f t="shared" si="4"/>
        <v>Rehner Philipp</v>
      </c>
    </row>
    <row r="278" spans="1:3" ht="18.75" thickBot="1" x14ac:dyDescent="0.3">
      <c r="A278" s="68">
        <v>4188</v>
      </c>
      <c r="B278" s="68">
        <v>661</v>
      </c>
      <c r="C278" s="69" t="str">
        <f t="shared" si="4"/>
        <v>Schadler Tamara</v>
      </c>
    </row>
    <row r="279" spans="1:3" ht="18.75" thickBot="1" x14ac:dyDescent="0.3">
      <c r="A279" s="65">
        <v>4193</v>
      </c>
      <c r="B279" s="65">
        <v>283</v>
      </c>
      <c r="C279" s="66" t="str">
        <f t="shared" si="4"/>
        <v>Stolz Patrick</v>
      </c>
    </row>
    <row r="280" spans="1:3" ht="18.75" thickBot="1" x14ac:dyDescent="0.3">
      <c r="A280" s="68">
        <v>4194</v>
      </c>
      <c r="B280" s="68">
        <v>53</v>
      </c>
      <c r="C280" s="69" t="str">
        <f t="shared" si="4"/>
        <v>Parmetler Rüdiger</v>
      </c>
    </row>
    <row r="281" spans="1:3" ht="18.75" thickBot="1" x14ac:dyDescent="0.3">
      <c r="A281" s="68">
        <v>4195</v>
      </c>
      <c r="B281" s="68">
        <v>534</v>
      </c>
      <c r="C281" s="69" t="str">
        <f t="shared" si="4"/>
        <v>Kainz Eva</v>
      </c>
    </row>
    <row r="282" spans="1:3" ht="18.75" thickBot="1" x14ac:dyDescent="0.3">
      <c r="A282" s="65">
        <v>4206</v>
      </c>
      <c r="B282" s="65">
        <v>82</v>
      </c>
      <c r="C282" s="66" t="str">
        <f t="shared" si="4"/>
        <v>Heiligenbrunner Simon</v>
      </c>
    </row>
    <row r="283" spans="1:3" ht="18.75" thickBot="1" x14ac:dyDescent="0.3">
      <c r="A283" s="65">
        <v>4215</v>
      </c>
      <c r="B283" s="65">
        <v>672</v>
      </c>
      <c r="C283" s="66" t="str">
        <f t="shared" si="4"/>
        <v>Toth Stefan</v>
      </c>
    </row>
    <row r="284" spans="1:3" ht="18.75" thickBot="1" x14ac:dyDescent="0.3">
      <c r="A284" s="68">
        <v>4216</v>
      </c>
      <c r="B284" s="68">
        <v>51</v>
      </c>
      <c r="C284" s="69" t="str">
        <f t="shared" si="4"/>
        <v>Ottawa Gerd</v>
      </c>
    </row>
    <row r="285" spans="1:3" ht="18.75" thickBot="1" x14ac:dyDescent="0.3">
      <c r="A285" s="65">
        <v>4231</v>
      </c>
      <c r="B285" s="65">
        <v>43</v>
      </c>
      <c r="C285" s="66" t="str">
        <f t="shared" si="4"/>
        <v>Grubmüller Jürgen</v>
      </c>
    </row>
    <row r="286" spans="1:3" ht="18.75" thickBot="1" x14ac:dyDescent="0.3">
      <c r="A286" s="65">
        <v>4232</v>
      </c>
      <c r="B286" s="65">
        <v>684</v>
      </c>
      <c r="C286" s="66" t="str">
        <f t="shared" si="4"/>
        <v>Fleis Christian</v>
      </c>
    </row>
    <row r="287" spans="1:3" ht="18.75" thickBot="1" x14ac:dyDescent="0.3">
      <c r="A287" s="68">
        <v>4241</v>
      </c>
      <c r="B287" s="68">
        <v>281</v>
      </c>
      <c r="C287" s="69" t="str">
        <f t="shared" si="4"/>
        <v>Prasser Wolfgang</v>
      </c>
    </row>
    <row r="288" spans="1:3" ht="18.75" thickBot="1" x14ac:dyDescent="0.3">
      <c r="A288" s="65">
        <v>4243</v>
      </c>
      <c r="B288" s="65">
        <v>715</v>
      </c>
      <c r="C288" s="66" t="str">
        <f t="shared" si="4"/>
        <v>Narovnigg Claudia</v>
      </c>
    </row>
    <row r="289" spans="1:3" ht="18.75" thickBot="1" x14ac:dyDescent="0.3">
      <c r="A289" s="68">
        <v>4245</v>
      </c>
      <c r="B289" s="68">
        <v>572</v>
      </c>
      <c r="C289" s="69" t="str">
        <f t="shared" si="4"/>
        <v>Perktold Patrick</v>
      </c>
    </row>
    <row r="290" spans="1:3" ht="18.75" thickBot="1" x14ac:dyDescent="0.3">
      <c r="A290" s="65">
        <v>4246</v>
      </c>
      <c r="B290" s="65">
        <v>313</v>
      </c>
      <c r="C290" s="66" t="str">
        <f t="shared" si="4"/>
        <v>Unterladstätter Norbert</v>
      </c>
    </row>
    <row r="291" spans="1:3" ht="18.75" thickBot="1" x14ac:dyDescent="0.3">
      <c r="A291" s="65">
        <v>4248</v>
      </c>
      <c r="B291" s="65">
        <v>310</v>
      </c>
      <c r="C291" s="66" t="str">
        <f t="shared" si="4"/>
        <v>Sammer Markus</v>
      </c>
    </row>
    <row r="292" spans="1:3" ht="18.75" thickBot="1" x14ac:dyDescent="0.3">
      <c r="A292" s="68">
        <v>4249</v>
      </c>
      <c r="B292" s="68">
        <v>287</v>
      </c>
      <c r="C292" s="69" t="str">
        <f t="shared" si="4"/>
        <v>Greimeister Gernot</v>
      </c>
    </row>
    <row r="293" spans="1:3" ht="18.75" thickBot="1" x14ac:dyDescent="0.3">
      <c r="A293" s="65">
        <v>4251</v>
      </c>
      <c r="B293" s="65">
        <v>685</v>
      </c>
      <c r="C293" s="66" t="str">
        <f t="shared" si="4"/>
        <v>Siegl Franz</v>
      </c>
    </row>
    <row r="294" spans="1:3" ht="18.75" thickBot="1" x14ac:dyDescent="0.3">
      <c r="A294" s="65">
        <v>4255</v>
      </c>
      <c r="B294" s="65">
        <v>269</v>
      </c>
      <c r="C294" s="66" t="str">
        <f t="shared" si="4"/>
        <v>Weber Günther jun.</v>
      </c>
    </row>
    <row r="295" spans="1:3" ht="18.75" thickBot="1" x14ac:dyDescent="0.3">
      <c r="A295" s="68">
        <v>4259</v>
      </c>
      <c r="B295" s="68">
        <v>558</v>
      </c>
      <c r="C295" s="69" t="str">
        <f t="shared" si="4"/>
        <v>Haido Jakob</v>
      </c>
    </row>
    <row r="296" spans="1:3" ht="18.75" thickBot="1" x14ac:dyDescent="0.3">
      <c r="A296" s="65">
        <v>4261</v>
      </c>
      <c r="B296" s="65">
        <v>33</v>
      </c>
      <c r="C296" s="66" t="str">
        <f t="shared" si="4"/>
        <v>Rumsauer Rudolf</v>
      </c>
    </row>
    <row r="297" spans="1:3" ht="18.75" thickBot="1" x14ac:dyDescent="0.3">
      <c r="A297" s="68">
        <v>4263</v>
      </c>
      <c r="B297" s="68">
        <v>686</v>
      </c>
      <c r="C297" s="69" t="str">
        <f t="shared" si="4"/>
        <v>Höck Martin</v>
      </c>
    </row>
    <row r="298" spans="1:3" ht="18.75" thickBot="1" x14ac:dyDescent="0.3">
      <c r="A298" s="65">
        <v>4266</v>
      </c>
      <c r="B298" s="65">
        <v>391</v>
      </c>
      <c r="C298" s="66" t="str">
        <f t="shared" si="4"/>
        <v>Kolup Markus</v>
      </c>
    </row>
    <row r="299" spans="1:3" ht="18.75" thickBot="1" x14ac:dyDescent="0.3">
      <c r="A299" s="68">
        <v>4269</v>
      </c>
      <c r="B299" s="68">
        <v>126</v>
      </c>
      <c r="C299" s="69" t="str">
        <f t="shared" si="4"/>
        <v>Weixelbaum Gerald</v>
      </c>
    </row>
    <row r="300" spans="1:3" ht="18.75" thickBot="1" x14ac:dyDescent="0.3">
      <c r="A300" s="65">
        <v>4270</v>
      </c>
      <c r="B300" s="65">
        <v>290</v>
      </c>
      <c r="C300" s="66" t="str">
        <f t="shared" si="4"/>
        <v>Grundner Verena</v>
      </c>
    </row>
    <row r="301" spans="1:3" ht="18.75" thickBot="1" x14ac:dyDescent="0.3">
      <c r="A301" s="68">
        <v>4271</v>
      </c>
      <c r="B301" s="68">
        <v>395</v>
      </c>
      <c r="C301" s="69" t="str">
        <f t="shared" si="4"/>
        <v>Aleksanjan Samvel</v>
      </c>
    </row>
    <row r="302" spans="1:3" ht="18.75" thickBot="1" x14ac:dyDescent="0.3">
      <c r="A302" s="65">
        <v>4272</v>
      </c>
      <c r="B302" s="65">
        <v>95</v>
      </c>
      <c r="C302" s="66" t="str">
        <f t="shared" si="4"/>
        <v>Kraftl Michael</v>
      </c>
    </row>
    <row r="303" spans="1:3" ht="18.75" thickBot="1" x14ac:dyDescent="0.3">
      <c r="A303" s="68">
        <v>4273</v>
      </c>
      <c r="B303" s="68">
        <v>293</v>
      </c>
      <c r="C303" s="69" t="str">
        <f t="shared" si="4"/>
        <v>Kesgin Hüseyin</v>
      </c>
    </row>
    <row r="304" spans="1:3" ht="18.75" thickBot="1" x14ac:dyDescent="0.3">
      <c r="A304" s="65">
        <v>4274</v>
      </c>
      <c r="B304" s="65">
        <v>373</v>
      </c>
      <c r="C304" s="66" t="str">
        <f t="shared" si="4"/>
        <v>Zauner Markus</v>
      </c>
    </row>
    <row r="305" spans="1:3" ht="18.75" thickBot="1" x14ac:dyDescent="0.3">
      <c r="A305" s="68">
        <v>4275</v>
      </c>
      <c r="B305" s="68">
        <v>130</v>
      </c>
      <c r="C305" s="69" t="str">
        <f t="shared" si="4"/>
        <v>Heinz Thomas</v>
      </c>
    </row>
    <row r="306" spans="1:3" ht="18.75" thickBot="1" x14ac:dyDescent="0.3">
      <c r="A306" s="65">
        <v>4277</v>
      </c>
      <c r="B306" s="65">
        <v>252</v>
      </c>
      <c r="C306" s="66" t="str">
        <f t="shared" si="4"/>
        <v>Ebner Daniel</v>
      </c>
    </row>
    <row r="307" spans="1:3" ht="18.75" thickBot="1" x14ac:dyDescent="0.3">
      <c r="A307" s="68">
        <v>4280</v>
      </c>
      <c r="B307" s="68">
        <v>211</v>
      </c>
      <c r="C307" s="69" t="str">
        <f t="shared" si="4"/>
        <v>Strasser Pia</v>
      </c>
    </row>
    <row r="308" spans="1:3" ht="18.75" thickBot="1" x14ac:dyDescent="0.3">
      <c r="A308" s="65">
        <v>4289</v>
      </c>
      <c r="B308" s="65">
        <v>115</v>
      </c>
      <c r="C308" s="66" t="str">
        <f t="shared" si="4"/>
        <v>Haiden Mathias</v>
      </c>
    </row>
    <row r="309" spans="1:3" ht="18.75" thickBot="1" x14ac:dyDescent="0.3">
      <c r="A309" s="68">
        <v>4304</v>
      </c>
      <c r="B309" s="68">
        <v>168</v>
      </c>
      <c r="C309" s="69" t="str">
        <f t="shared" si="4"/>
        <v>Ehrengruber Florian</v>
      </c>
    </row>
    <row r="310" spans="1:3" ht="18.75" thickBot="1" x14ac:dyDescent="0.3">
      <c r="A310" s="65">
        <v>4309</v>
      </c>
      <c r="B310" s="65">
        <v>37</v>
      </c>
      <c r="C310" s="66" t="str">
        <f t="shared" si="4"/>
        <v>Sukopp Lena</v>
      </c>
    </row>
    <row r="311" spans="1:3" ht="18.75" thickBot="1" x14ac:dyDescent="0.3">
      <c r="A311" s="68">
        <v>4311</v>
      </c>
      <c r="B311" s="68">
        <v>192</v>
      </c>
      <c r="C311" s="69" t="str">
        <f t="shared" si="4"/>
        <v>Brany Philip</v>
      </c>
    </row>
    <row r="312" spans="1:3" ht="18.75" thickBot="1" x14ac:dyDescent="0.3">
      <c r="A312" s="65">
        <v>4312</v>
      </c>
      <c r="B312" s="65">
        <v>97</v>
      </c>
      <c r="C312" s="66" t="str">
        <f t="shared" si="4"/>
        <v>Mann Roman</v>
      </c>
    </row>
    <row r="313" spans="1:3" ht="18.75" thickBot="1" x14ac:dyDescent="0.3">
      <c r="A313" s="68">
        <v>4313</v>
      </c>
      <c r="B313" s="68">
        <v>41</v>
      </c>
      <c r="C313" s="69" t="str">
        <f t="shared" si="4"/>
        <v>Fleischer Manfred</v>
      </c>
    </row>
    <row r="314" spans="1:3" ht="18.75" thickBot="1" x14ac:dyDescent="0.3">
      <c r="A314" s="65">
        <v>4318</v>
      </c>
      <c r="B314" s="65">
        <v>239</v>
      </c>
      <c r="C314" s="66" t="str">
        <f t="shared" si="4"/>
        <v>Mickel Manuel</v>
      </c>
    </row>
    <row r="315" spans="1:3" ht="18.75" thickBot="1" x14ac:dyDescent="0.3">
      <c r="A315" s="68">
        <v>4320</v>
      </c>
      <c r="B315" s="68">
        <v>396</v>
      </c>
      <c r="C315" s="69" t="str">
        <f t="shared" si="4"/>
        <v>Barazian Vahan</v>
      </c>
    </row>
    <row r="316" spans="1:3" ht="18.75" thickBot="1" x14ac:dyDescent="0.3">
      <c r="A316" s="65">
        <v>4321</v>
      </c>
      <c r="B316" s="65">
        <v>70</v>
      </c>
      <c r="C316" s="66" t="str">
        <f t="shared" si="4"/>
        <v>Fenzl Josef jun.</v>
      </c>
    </row>
    <row r="317" spans="1:3" ht="18.75" thickBot="1" x14ac:dyDescent="0.3">
      <c r="A317" s="68">
        <v>4326</v>
      </c>
      <c r="B317" s="68">
        <v>96</v>
      </c>
      <c r="C317" s="69" t="str">
        <f t="shared" si="4"/>
        <v>Kugler Gerald</v>
      </c>
    </row>
    <row r="318" spans="1:3" ht="18.75" thickBot="1" x14ac:dyDescent="0.3">
      <c r="A318" s="65">
        <v>4333</v>
      </c>
      <c r="B318" s="65">
        <v>193</v>
      </c>
      <c r="C318" s="66" t="str">
        <f t="shared" si="4"/>
        <v>Köpf Mischa</v>
      </c>
    </row>
    <row r="319" spans="1:3" ht="18.75" thickBot="1" x14ac:dyDescent="0.3">
      <c r="A319" s="68">
        <v>4336</v>
      </c>
      <c r="B319" s="68">
        <v>185</v>
      </c>
      <c r="C319" s="69" t="str">
        <f t="shared" si="4"/>
        <v>Lulaew Sulumbek</v>
      </c>
    </row>
    <row r="320" spans="1:3" ht="18.75" thickBot="1" x14ac:dyDescent="0.3">
      <c r="A320" s="65">
        <v>4337</v>
      </c>
      <c r="B320" s="65">
        <v>199</v>
      </c>
      <c r="C320" s="66" t="str">
        <f t="shared" si="4"/>
        <v>Reithner Andrea</v>
      </c>
    </row>
    <row r="321" spans="1:3" ht="18.75" thickBot="1" x14ac:dyDescent="0.3">
      <c r="A321" s="68">
        <v>4339</v>
      </c>
      <c r="B321" s="68">
        <v>210</v>
      </c>
      <c r="C321" s="69" t="str">
        <f t="shared" si="4"/>
        <v>Stockinger Thomas</v>
      </c>
    </row>
    <row r="322" spans="1:3" ht="18.75" thickBot="1" x14ac:dyDescent="0.3">
      <c r="A322" s="68">
        <v>4341</v>
      </c>
      <c r="B322" s="68">
        <v>190</v>
      </c>
      <c r="C322" s="69" t="str">
        <f t="shared" si="4"/>
        <v>Weißinger Patrick</v>
      </c>
    </row>
    <row r="323" spans="1:3" ht="18.75" thickBot="1" x14ac:dyDescent="0.3">
      <c r="A323" s="65">
        <v>4342</v>
      </c>
      <c r="B323" s="65">
        <v>237</v>
      </c>
      <c r="C323" s="66" t="str">
        <f t="shared" ref="C323:C386" si="5">VLOOKUP(B323,Athl01,2)</f>
        <v>Manninger Patrick</v>
      </c>
    </row>
    <row r="324" spans="1:3" ht="18.75" thickBot="1" x14ac:dyDescent="0.3">
      <c r="A324" s="68">
        <v>4344</v>
      </c>
      <c r="B324" s="68">
        <v>405</v>
      </c>
      <c r="C324" s="69" t="str">
        <f t="shared" si="5"/>
        <v>Tachaev Ruslan</v>
      </c>
    </row>
    <row r="325" spans="1:3" ht="18.75" thickBot="1" x14ac:dyDescent="0.3">
      <c r="A325" s="65">
        <v>4346</v>
      </c>
      <c r="B325" s="65">
        <v>713</v>
      </c>
      <c r="C325" s="66" t="str">
        <f t="shared" si="5"/>
        <v>Leodolter Martin</v>
      </c>
    </row>
    <row r="326" spans="1:3" ht="18.75" thickBot="1" x14ac:dyDescent="0.3">
      <c r="A326" s="68">
        <v>4347</v>
      </c>
      <c r="B326" s="68">
        <v>284</v>
      </c>
      <c r="C326" s="69" t="str">
        <f t="shared" si="5"/>
        <v>Troni Dmitri</v>
      </c>
    </row>
    <row r="327" spans="1:3" ht="18.75" thickBot="1" x14ac:dyDescent="0.3">
      <c r="A327" s="65">
        <v>4359</v>
      </c>
      <c r="B327" s="65">
        <v>226</v>
      </c>
      <c r="C327" s="66" t="str">
        <f t="shared" si="5"/>
        <v>Sauerlachner Thomas</v>
      </c>
    </row>
    <row r="328" spans="1:3" ht="18.75" thickBot="1" x14ac:dyDescent="0.3">
      <c r="A328" s="65">
        <v>4360</v>
      </c>
      <c r="B328" s="65">
        <v>219</v>
      </c>
      <c r="C328" s="66" t="str">
        <f t="shared" si="5"/>
        <v>Heidecker Daniel</v>
      </c>
    </row>
    <row r="329" spans="1:3" ht="18.75" thickBot="1" x14ac:dyDescent="0.3">
      <c r="A329" s="68">
        <v>4361</v>
      </c>
      <c r="B329" s="68">
        <v>12</v>
      </c>
      <c r="C329" s="69" t="str">
        <f t="shared" si="5"/>
        <v>Schmitz Klaus-Dieter</v>
      </c>
    </row>
    <row r="330" spans="1:3" ht="18.75" thickBot="1" x14ac:dyDescent="0.3">
      <c r="A330" s="65">
        <v>4365</v>
      </c>
      <c r="B330" s="65">
        <v>662</v>
      </c>
      <c r="C330" s="66" t="str">
        <f t="shared" si="5"/>
        <v>Mnechaczek Matthias</v>
      </c>
    </row>
    <row r="331" spans="1:3" ht="18.75" thickBot="1" x14ac:dyDescent="0.3">
      <c r="A331" s="68">
        <v>4367</v>
      </c>
      <c r="B331" s="68">
        <v>362</v>
      </c>
      <c r="C331" s="69" t="str">
        <f t="shared" si="5"/>
        <v>Nedoma Steven</v>
      </c>
    </row>
    <row r="332" spans="1:3" ht="18.75" thickBot="1" x14ac:dyDescent="0.3">
      <c r="A332" s="65">
        <v>4370</v>
      </c>
      <c r="B332" s="65">
        <v>169</v>
      </c>
      <c r="C332" s="66" t="str">
        <f t="shared" si="5"/>
        <v>Ehrengruber Stefan</v>
      </c>
    </row>
    <row r="333" spans="1:3" ht="18.75" thickBot="1" x14ac:dyDescent="0.3">
      <c r="A333" s="68">
        <v>4372</v>
      </c>
      <c r="B333" s="68">
        <v>19</v>
      </c>
      <c r="C333" s="69" t="str">
        <f t="shared" si="5"/>
        <v>Bohatschek Michael</v>
      </c>
    </row>
    <row r="334" spans="1:3" ht="18.75" thickBot="1" x14ac:dyDescent="0.3">
      <c r="A334" s="65">
        <v>4375</v>
      </c>
      <c r="B334" s="65">
        <v>291</v>
      </c>
      <c r="C334" s="66" t="str">
        <f t="shared" si="5"/>
        <v>Hirz Claudia</v>
      </c>
    </row>
    <row r="335" spans="1:3" ht="18.75" thickBot="1" x14ac:dyDescent="0.3">
      <c r="A335" s="68">
        <v>4376</v>
      </c>
      <c r="B335" s="68">
        <v>38</v>
      </c>
      <c r="C335" s="69" t="str">
        <f t="shared" si="5"/>
        <v>Sukopp Raphael</v>
      </c>
    </row>
    <row r="336" spans="1:3" ht="18.75" thickBot="1" x14ac:dyDescent="0.3">
      <c r="A336" s="65">
        <v>4379</v>
      </c>
      <c r="B336" s="65">
        <v>265</v>
      </c>
      <c r="C336" s="66" t="str">
        <f t="shared" si="5"/>
        <v>Mühlbacher Christian</v>
      </c>
    </row>
    <row r="337" spans="1:3" ht="18.75" thickBot="1" x14ac:dyDescent="0.3">
      <c r="A337" s="68">
        <v>4382</v>
      </c>
      <c r="B337" s="68">
        <v>203</v>
      </c>
      <c r="C337" s="69" t="str">
        <f t="shared" si="5"/>
        <v>Embacher Jessica</v>
      </c>
    </row>
    <row r="338" spans="1:3" ht="18.75" thickBot="1" x14ac:dyDescent="0.3">
      <c r="A338" s="65">
        <v>4391</v>
      </c>
      <c r="B338" s="65">
        <v>248</v>
      </c>
      <c r="C338" s="66" t="str">
        <f t="shared" si="5"/>
        <v>Rottner Michael</v>
      </c>
    </row>
    <row r="339" spans="1:3" ht="18.75" thickBot="1" x14ac:dyDescent="0.3">
      <c r="A339" s="68">
        <v>4393</v>
      </c>
      <c r="B339" s="68">
        <v>270</v>
      </c>
      <c r="C339" s="69" t="str">
        <f t="shared" si="5"/>
        <v>Bologa Robert</v>
      </c>
    </row>
    <row r="340" spans="1:3" ht="18.75" thickBot="1" x14ac:dyDescent="0.3">
      <c r="A340" s="65">
        <v>4394</v>
      </c>
      <c r="B340" s="65">
        <v>275</v>
      </c>
      <c r="C340" s="66" t="str">
        <f t="shared" si="5"/>
        <v>Marintscheschki Martin</v>
      </c>
    </row>
    <row r="341" spans="1:3" ht="18.75" thickBot="1" x14ac:dyDescent="0.3">
      <c r="A341" s="68">
        <v>4400</v>
      </c>
      <c r="B341" s="68">
        <v>1</v>
      </c>
      <c r="C341" s="69" t="str">
        <f t="shared" si="5"/>
        <v>Bekric Arnel</v>
      </c>
    </row>
    <row r="342" spans="1:3" ht="18.75" thickBot="1" x14ac:dyDescent="0.3">
      <c r="A342" s="65">
        <v>4402</v>
      </c>
      <c r="B342" s="65">
        <v>59</v>
      </c>
      <c r="C342" s="66" t="str">
        <f t="shared" si="5"/>
        <v>Kis Istvan</v>
      </c>
    </row>
    <row r="343" spans="1:3" ht="18.75" thickBot="1" x14ac:dyDescent="0.3">
      <c r="A343" s="68">
        <v>4403</v>
      </c>
      <c r="B343" s="68">
        <v>573</v>
      </c>
      <c r="C343" s="69" t="str">
        <f t="shared" si="5"/>
        <v>Fuchs David</v>
      </c>
    </row>
    <row r="344" spans="1:3" ht="18.75" thickBot="1" x14ac:dyDescent="0.3">
      <c r="A344" s="65">
        <v>4408</v>
      </c>
      <c r="B344" s="65">
        <v>186</v>
      </c>
      <c r="C344" s="66" t="str">
        <f t="shared" si="5"/>
        <v>Stütz Patrick</v>
      </c>
    </row>
    <row r="345" spans="1:3" ht="18.75" thickBot="1" x14ac:dyDescent="0.3">
      <c r="A345" s="68">
        <v>4409</v>
      </c>
      <c r="B345" s="68">
        <v>553</v>
      </c>
      <c r="C345" s="69" t="str">
        <f t="shared" si="5"/>
        <v>Boda Tarik</v>
      </c>
    </row>
    <row r="346" spans="1:3" ht="18.75" thickBot="1" x14ac:dyDescent="0.3">
      <c r="A346" s="65">
        <v>4416</v>
      </c>
      <c r="B346" s="65">
        <v>65</v>
      </c>
      <c r="C346" s="66" t="str">
        <f t="shared" si="5"/>
        <v>Riedler Siegfried jun.</v>
      </c>
    </row>
    <row r="347" spans="1:3" ht="18.75" thickBot="1" x14ac:dyDescent="0.3">
      <c r="A347" s="68">
        <v>4421</v>
      </c>
      <c r="B347" s="68">
        <v>48</v>
      </c>
      <c r="C347" s="69" t="str">
        <f t="shared" si="5"/>
        <v>Zeinlinger Andreas jun.</v>
      </c>
    </row>
    <row r="348" spans="1:3" ht="18.75" thickBot="1" x14ac:dyDescent="0.3">
      <c r="A348" s="65">
        <v>4426</v>
      </c>
      <c r="B348" s="65">
        <v>71</v>
      </c>
      <c r="C348" s="66" t="str">
        <f t="shared" si="5"/>
        <v>Doppler Florian</v>
      </c>
    </row>
    <row r="349" spans="1:3" ht="18.75" thickBot="1" x14ac:dyDescent="0.3">
      <c r="A349" s="68">
        <v>4427</v>
      </c>
      <c r="B349" s="68">
        <v>325</v>
      </c>
      <c r="C349" s="69" t="str">
        <f t="shared" si="5"/>
        <v>Hölbling Josef</v>
      </c>
    </row>
    <row r="350" spans="1:3" ht="18.75" thickBot="1" x14ac:dyDescent="0.3">
      <c r="A350" s="65">
        <v>4428</v>
      </c>
      <c r="B350" s="65">
        <v>399</v>
      </c>
      <c r="C350" s="66" t="str">
        <f t="shared" si="5"/>
        <v>Kantaev Magomed</v>
      </c>
    </row>
    <row r="351" spans="1:3" ht="18.75" thickBot="1" x14ac:dyDescent="0.3">
      <c r="A351" s="68">
        <v>4429</v>
      </c>
      <c r="B351" s="68">
        <v>137</v>
      </c>
      <c r="C351" s="69" t="str">
        <f t="shared" si="5"/>
        <v>Petz Rene</v>
      </c>
    </row>
    <row r="352" spans="1:3" ht="18.75" thickBot="1" x14ac:dyDescent="0.3">
      <c r="A352" s="65">
        <v>4431</v>
      </c>
      <c r="B352" s="65">
        <v>385</v>
      </c>
      <c r="C352" s="66" t="str">
        <f t="shared" si="5"/>
        <v>Schaipow Ibragim</v>
      </c>
    </row>
    <row r="353" spans="1:3" ht="18.75" thickBot="1" x14ac:dyDescent="0.3">
      <c r="A353" s="68">
        <v>4434</v>
      </c>
      <c r="B353" s="68">
        <v>133</v>
      </c>
      <c r="C353" s="69" t="str">
        <f t="shared" si="5"/>
        <v>Lackstätter Stefan</v>
      </c>
    </row>
    <row r="354" spans="1:3" ht="18.75" thickBot="1" x14ac:dyDescent="0.3">
      <c r="A354" s="65">
        <v>4435</v>
      </c>
      <c r="B354" s="65">
        <v>243</v>
      </c>
      <c r="C354" s="66" t="str">
        <f t="shared" si="5"/>
        <v>Peitl Manuel</v>
      </c>
    </row>
    <row r="355" spans="1:3" ht="18.75" thickBot="1" x14ac:dyDescent="0.3">
      <c r="A355" s="68">
        <v>4443</v>
      </c>
      <c r="B355" s="68">
        <v>104</v>
      </c>
      <c r="C355" s="69" t="str">
        <f t="shared" si="5"/>
        <v>Grubmüller Anton</v>
      </c>
    </row>
    <row r="356" spans="1:3" ht="18.75" thickBot="1" x14ac:dyDescent="0.3">
      <c r="A356" s="65">
        <v>4444</v>
      </c>
      <c r="B356" s="65">
        <v>93</v>
      </c>
      <c r="C356" s="66" t="str">
        <f t="shared" si="5"/>
        <v>Kern Christian, Mag.</v>
      </c>
    </row>
    <row r="357" spans="1:3" ht="18.75" thickBot="1" x14ac:dyDescent="0.3">
      <c r="A357" s="68">
        <v>4445</v>
      </c>
      <c r="B357" s="68">
        <v>274</v>
      </c>
      <c r="C357" s="69" t="str">
        <f t="shared" si="5"/>
        <v>Kathrein Christian</v>
      </c>
    </row>
    <row r="358" spans="1:3" ht="18.75" thickBot="1" x14ac:dyDescent="0.3">
      <c r="A358" s="65">
        <v>4447</v>
      </c>
      <c r="B358" s="65">
        <v>402</v>
      </c>
      <c r="C358" s="66" t="str">
        <f t="shared" si="5"/>
        <v>Martirosjan Sargis</v>
      </c>
    </row>
    <row r="359" spans="1:3" ht="18.75" thickBot="1" x14ac:dyDescent="0.3">
      <c r="A359" s="68">
        <v>4448</v>
      </c>
      <c r="B359" s="68">
        <v>357</v>
      </c>
      <c r="C359" s="69" t="str">
        <f t="shared" si="5"/>
        <v>Schimek Marcel</v>
      </c>
    </row>
    <row r="360" spans="1:3" ht="18.75" thickBot="1" x14ac:dyDescent="0.3">
      <c r="A360" s="65">
        <v>4449</v>
      </c>
      <c r="B360" s="65">
        <v>276</v>
      </c>
      <c r="C360" s="66" t="str">
        <f t="shared" si="5"/>
        <v>Steinberger Johanna</v>
      </c>
    </row>
    <row r="361" spans="1:3" ht="18.75" thickBot="1" x14ac:dyDescent="0.3">
      <c r="A361" s="65">
        <v>4451</v>
      </c>
      <c r="B361" s="65">
        <v>523</v>
      </c>
      <c r="C361" s="66" t="str">
        <f t="shared" si="5"/>
        <v>Mühlbacher Josef</v>
      </c>
    </row>
    <row r="362" spans="1:3" ht="18.75" thickBot="1" x14ac:dyDescent="0.3">
      <c r="A362" s="68">
        <v>4460</v>
      </c>
      <c r="B362" s="68">
        <v>114</v>
      </c>
      <c r="C362" s="69" t="str">
        <f t="shared" si="5"/>
        <v>Böswarth Thomas</v>
      </c>
    </row>
    <row r="363" spans="1:3" ht="18.75" thickBot="1" x14ac:dyDescent="0.3">
      <c r="A363" s="65">
        <v>4463</v>
      </c>
      <c r="B363" s="65">
        <v>47</v>
      </c>
      <c r="C363" s="66" t="str">
        <f t="shared" si="5"/>
        <v>Molterer Michael</v>
      </c>
    </row>
    <row r="364" spans="1:3" ht="18.75" thickBot="1" x14ac:dyDescent="0.3">
      <c r="A364" s="65">
        <v>4464</v>
      </c>
      <c r="B364" s="65">
        <v>687</v>
      </c>
      <c r="C364" s="66" t="str">
        <f t="shared" si="5"/>
        <v>Mader Benjamin</v>
      </c>
    </row>
    <row r="365" spans="1:3" ht="18.75" thickBot="1" x14ac:dyDescent="0.3">
      <c r="A365" s="68">
        <v>4465</v>
      </c>
      <c r="B365" s="68">
        <v>79</v>
      </c>
      <c r="C365" s="69" t="str">
        <f t="shared" si="5"/>
        <v>Wittmann Martin</v>
      </c>
    </row>
    <row r="366" spans="1:3" ht="18.75" thickBot="1" x14ac:dyDescent="0.3">
      <c r="A366" s="65">
        <v>4467</v>
      </c>
      <c r="B366" s="65">
        <v>688</v>
      </c>
      <c r="C366" s="66" t="str">
        <f t="shared" si="5"/>
        <v>Mondl Bettina</v>
      </c>
    </row>
    <row r="367" spans="1:3" ht="18.75" thickBot="1" x14ac:dyDescent="0.3">
      <c r="A367" s="68">
        <v>4468</v>
      </c>
      <c r="B367" s="68">
        <v>740</v>
      </c>
      <c r="C367" s="69" t="str">
        <f t="shared" si="5"/>
        <v>Chromy Oliver</v>
      </c>
    </row>
    <row r="368" spans="1:3" ht="18.75" thickBot="1" x14ac:dyDescent="0.3">
      <c r="A368" s="65">
        <v>4471</v>
      </c>
      <c r="B368" s="65">
        <v>644</v>
      </c>
      <c r="C368" s="66" t="str">
        <f t="shared" si="5"/>
        <v>Schwarzschachner Phillip</v>
      </c>
    </row>
    <row r="369" spans="1:3" ht="18.75" thickBot="1" x14ac:dyDescent="0.3">
      <c r="A369" s="68">
        <v>4472</v>
      </c>
      <c r="B369" s="68">
        <v>175</v>
      </c>
      <c r="C369" s="69" t="str">
        <f t="shared" si="5"/>
        <v>Secka Stefan</v>
      </c>
    </row>
    <row r="370" spans="1:3" ht="18.75" thickBot="1" x14ac:dyDescent="0.3">
      <c r="A370" s="65">
        <v>4475</v>
      </c>
      <c r="B370" s="65">
        <v>254</v>
      </c>
      <c r="C370" s="66" t="str">
        <f t="shared" si="5"/>
        <v>Eichhorn Jürgen</v>
      </c>
    </row>
    <row r="371" spans="1:3" ht="18.75" thickBot="1" x14ac:dyDescent="0.3">
      <c r="A371" s="68">
        <v>4482</v>
      </c>
      <c r="B371" s="68">
        <v>400</v>
      </c>
      <c r="C371" s="69" t="str">
        <f t="shared" si="5"/>
        <v>Kantaev Magomed Sani</v>
      </c>
    </row>
    <row r="372" spans="1:3" ht="18.75" thickBot="1" x14ac:dyDescent="0.3">
      <c r="A372" s="65">
        <v>4483</v>
      </c>
      <c r="B372" s="65">
        <v>144</v>
      </c>
      <c r="C372" s="66" t="str">
        <f t="shared" si="5"/>
        <v>Slawitz Markus</v>
      </c>
    </row>
    <row r="373" spans="1:3" ht="18.75" thickBot="1" x14ac:dyDescent="0.3">
      <c r="A373" s="68">
        <v>4485</v>
      </c>
      <c r="B373" s="68">
        <v>212</v>
      </c>
      <c r="C373" s="69" t="str">
        <f t="shared" si="5"/>
        <v>Strasser Simon</v>
      </c>
    </row>
    <row r="374" spans="1:3" ht="18.75" thickBot="1" x14ac:dyDescent="0.3">
      <c r="A374" s="65">
        <v>4486</v>
      </c>
      <c r="B374" s="65">
        <v>215</v>
      </c>
      <c r="C374" s="66" t="str">
        <f t="shared" si="5"/>
        <v>Dürnberger Patrick</v>
      </c>
    </row>
    <row r="375" spans="1:3" ht="18.75" thickBot="1" x14ac:dyDescent="0.3">
      <c r="A375" s="68">
        <v>4487</v>
      </c>
      <c r="B375" s="68">
        <v>224</v>
      </c>
      <c r="C375" s="69" t="str">
        <f t="shared" si="5"/>
        <v>Reinthaler Christoph</v>
      </c>
    </row>
    <row r="376" spans="1:3" ht="18.75" thickBot="1" x14ac:dyDescent="0.3">
      <c r="A376" s="65">
        <v>4488</v>
      </c>
      <c r="B376" s="65">
        <v>225</v>
      </c>
      <c r="C376" s="66" t="str">
        <f t="shared" si="5"/>
        <v>Reisecker Florian</v>
      </c>
    </row>
    <row r="377" spans="1:3" ht="18.75" thickBot="1" x14ac:dyDescent="0.3">
      <c r="A377" s="68">
        <v>4489</v>
      </c>
      <c r="B377" s="68">
        <v>92</v>
      </c>
      <c r="C377" s="69" t="str">
        <f t="shared" si="5"/>
        <v>Hermanek Patrick</v>
      </c>
    </row>
    <row r="378" spans="1:3" ht="18.75" thickBot="1" x14ac:dyDescent="0.3">
      <c r="A378" s="65">
        <v>4490</v>
      </c>
      <c r="B378" s="65">
        <v>141</v>
      </c>
      <c r="C378" s="66" t="str">
        <f t="shared" si="5"/>
        <v>Schuster Dominik</v>
      </c>
    </row>
    <row r="379" spans="1:3" ht="18.75" thickBot="1" x14ac:dyDescent="0.3">
      <c r="A379" s="68">
        <v>4493</v>
      </c>
      <c r="B379" s="68">
        <v>163</v>
      </c>
      <c r="C379" s="69" t="str">
        <f t="shared" si="5"/>
        <v>Withalm Stefan</v>
      </c>
    </row>
    <row r="380" spans="1:3" ht="18.75" thickBot="1" x14ac:dyDescent="0.3">
      <c r="A380" s="65">
        <v>4494</v>
      </c>
      <c r="B380" s="65">
        <v>332</v>
      </c>
      <c r="C380" s="66" t="str">
        <f t="shared" si="5"/>
        <v>Posch Daniel</v>
      </c>
    </row>
    <row r="381" spans="1:3" ht="18.75" thickBot="1" x14ac:dyDescent="0.3">
      <c r="A381" s="68">
        <v>4495</v>
      </c>
      <c r="B381" s="68">
        <v>125</v>
      </c>
      <c r="C381" s="69" t="str">
        <f t="shared" si="5"/>
        <v>Waldmüller Marcus</v>
      </c>
    </row>
    <row r="382" spans="1:3" ht="18.75" thickBot="1" x14ac:dyDescent="0.3">
      <c r="A382" s="65">
        <v>4496</v>
      </c>
      <c r="B382" s="65">
        <v>574</v>
      </c>
      <c r="C382" s="66" t="str">
        <f t="shared" si="5"/>
        <v>Unterladstätter Andreas</v>
      </c>
    </row>
    <row r="383" spans="1:3" ht="18.75" thickBot="1" x14ac:dyDescent="0.3">
      <c r="A383" s="68">
        <v>4497</v>
      </c>
      <c r="B383" s="68">
        <v>304</v>
      </c>
      <c r="C383" s="69" t="str">
        <f t="shared" si="5"/>
        <v>Egger Andreas</v>
      </c>
    </row>
    <row r="384" spans="1:3" ht="18.75" thickBot="1" x14ac:dyDescent="0.3">
      <c r="A384" s="65">
        <v>4500</v>
      </c>
      <c r="B384" s="65">
        <v>158</v>
      </c>
      <c r="C384" s="66" t="str">
        <f t="shared" si="5"/>
        <v>Pfeiffer Friederike, Mag.</v>
      </c>
    </row>
    <row r="385" spans="1:3" ht="18.75" thickBot="1" x14ac:dyDescent="0.3">
      <c r="A385" s="68">
        <v>4501</v>
      </c>
      <c r="B385" s="68">
        <v>153</v>
      </c>
      <c r="C385" s="69" t="str">
        <f t="shared" si="5"/>
        <v>Holy Andreas</v>
      </c>
    </row>
    <row r="386" spans="1:3" ht="18.75" thickBot="1" x14ac:dyDescent="0.3">
      <c r="A386" s="65">
        <v>4504</v>
      </c>
      <c r="B386" s="65">
        <v>360</v>
      </c>
      <c r="C386" s="66" t="str">
        <f t="shared" si="5"/>
        <v>Klebinger Daniel</v>
      </c>
    </row>
    <row r="387" spans="1:3" ht="18.75" thickBot="1" x14ac:dyDescent="0.3">
      <c r="A387" s="68">
        <v>4508</v>
      </c>
      <c r="B387" s="68">
        <v>44</v>
      </c>
      <c r="C387" s="69" t="str">
        <f t="shared" ref="C387:C450" si="6">VLOOKUP(B387,Athl01,2)</f>
        <v>Kickinger Nico</v>
      </c>
    </row>
    <row r="388" spans="1:3" ht="18.75" thickBot="1" x14ac:dyDescent="0.3">
      <c r="A388" s="65">
        <v>4509</v>
      </c>
      <c r="B388" s="65">
        <v>39</v>
      </c>
      <c r="C388" s="66" t="str">
        <f t="shared" si="6"/>
        <v>Toth Christopher</v>
      </c>
    </row>
    <row r="389" spans="1:3" ht="18.75" thickBot="1" x14ac:dyDescent="0.3">
      <c r="A389" s="68">
        <v>4510</v>
      </c>
      <c r="B389" s="68">
        <v>369</v>
      </c>
      <c r="C389" s="69" t="str">
        <f t="shared" si="6"/>
        <v>Lederleitner Tim</v>
      </c>
    </row>
    <row r="390" spans="1:3" ht="18.75" thickBot="1" x14ac:dyDescent="0.3">
      <c r="A390" s="65">
        <v>4511</v>
      </c>
      <c r="B390" s="65">
        <v>344</v>
      </c>
      <c r="C390" s="66" t="str">
        <f t="shared" si="6"/>
        <v>Viduka Julio</v>
      </c>
    </row>
    <row r="391" spans="1:3" ht="18.75" thickBot="1" x14ac:dyDescent="0.3">
      <c r="A391" s="68">
        <v>4512</v>
      </c>
      <c r="B391" s="68">
        <v>150</v>
      </c>
      <c r="C391" s="69" t="str">
        <f t="shared" si="6"/>
        <v>Gmeiner Ronald</v>
      </c>
    </row>
    <row r="392" spans="1:3" ht="18.75" thickBot="1" x14ac:dyDescent="0.3">
      <c r="A392" s="65">
        <v>4515</v>
      </c>
      <c r="B392" s="65">
        <v>28</v>
      </c>
      <c r="C392" s="66" t="str">
        <f t="shared" si="6"/>
        <v>Köck Alexander</v>
      </c>
    </row>
    <row r="393" spans="1:3" ht="18.75" thickBot="1" x14ac:dyDescent="0.3">
      <c r="A393" s="68">
        <v>4517</v>
      </c>
      <c r="B393" s="68">
        <v>374</v>
      </c>
      <c r="C393" s="69" t="str">
        <f t="shared" si="6"/>
        <v>Zauner Thomas</v>
      </c>
    </row>
    <row r="394" spans="1:3" ht="18.75" thickBot="1" x14ac:dyDescent="0.3">
      <c r="A394" s="65">
        <v>4518</v>
      </c>
      <c r="B394" s="65">
        <v>162</v>
      </c>
      <c r="C394" s="66" t="str">
        <f t="shared" si="6"/>
        <v>Tichy Alexandra</v>
      </c>
    </row>
    <row r="395" spans="1:3" ht="18.75" thickBot="1" x14ac:dyDescent="0.3">
      <c r="A395" s="68">
        <v>4519</v>
      </c>
      <c r="B395" s="68">
        <v>154</v>
      </c>
      <c r="C395" s="69" t="str">
        <f t="shared" si="6"/>
        <v>Jarosch Daniel</v>
      </c>
    </row>
    <row r="396" spans="1:3" ht="18.75" thickBot="1" x14ac:dyDescent="0.3">
      <c r="A396" s="65">
        <v>4520</v>
      </c>
      <c r="B396" s="65">
        <v>298</v>
      </c>
      <c r="C396" s="66" t="str">
        <f t="shared" si="6"/>
        <v>Grünner Daniel</v>
      </c>
    </row>
    <row r="397" spans="1:3" ht="18.75" thickBot="1" x14ac:dyDescent="0.3">
      <c r="A397" s="68">
        <v>4523</v>
      </c>
      <c r="B397" s="68">
        <v>194</v>
      </c>
      <c r="C397" s="69" t="str">
        <f t="shared" si="6"/>
        <v>Rauscher Andreas</v>
      </c>
    </row>
    <row r="398" spans="1:3" ht="18.75" thickBot="1" x14ac:dyDescent="0.3">
      <c r="A398" s="65">
        <v>4524</v>
      </c>
      <c r="B398" s="65">
        <v>521</v>
      </c>
      <c r="C398" s="66" t="str">
        <f t="shared" si="6"/>
        <v>Kirchberg Alexander</v>
      </c>
    </row>
    <row r="399" spans="1:3" ht="18.75" thickBot="1" x14ac:dyDescent="0.3">
      <c r="A399" s="68">
        <v>4525</v>
      </c>
      <c r="B399" s="68">
        <v>111</v>
      </c>
      <c r="C399" s="69" t="str">
        <f t="shared" si="6"/>
        <v>Pokusa Michal</v>
      </c>
    </row>
    <row r="400" spans="1:3" ht="18.75" thickBot="1" x14ac:dyDescent="0.3">
      <c r="A400" s="65">
        <v>4527</v>
      </c>
      <c r="B400" s="65">
        <v>147</v>
      </c>
      <c r="C400" s="66" t="str">
        <f t="shared" si="6"/>
        <v>Faltin Cäcilia</v>
      </c>
    </row>
    <row r="401" spans="1:3" ht="18.75" thickBot="1" x14ac:dyDescent="0.3">
      <c r="A401" s="68">
        <v>4528</v>
      </c>
      <c r="B401" s="68">
        <v>532</v>
      </c>
      <c r="C401" s="69" t="str">
        <f t="shared" si="6"/>
        <v>Aliev Sultan</v>
      </c>
    </row>
    <row r="402" spans="1:3" ht="18.75" thickBot="1" x14ac:dyDescent="0.3">
      <c r="A402" s="65">
        <v>4530</v>
      </c>
      <c r="B402" s="65">
        <v>397</v>
      </c>
      <c r="C402" s="66" t="str">
        <f t="shared" si="6"/>
        <v>Barsegyan Arkadi</v>
      </c>
    </row>
    <row r="403" spans="1:3" ht="18.75" thickBot="1" x14ac:dyDescent="0.3">
      <c r="A403" s="68">
        <v>4531</v>
      </c>
      <c r="B403" s="68">
        <v>222</v>
      </c>
      <c r="C403" s="69" t="str">
        <f t="shared" si="6"/>
        <v>Pocza Vajk</v>
      </c>
    </row>
    <row r="404" spans="1:3" ht="18.75" thickBot="1" x14ac:dyDescent="0.3">
      <c r="A404" s="65">
        <v>4534</v>
      </c>
      <c r="B404" s="65">
        <v>386</v>
      </c>
      <c r="C404" s="66" t="str">
        <f t="shared" si="6"/>
        <v>Svoboda Bianca</v>
      </c>
    </row>
    <row r="405" spans="1:3" ht="18.75" thickBot="1" x14ac:dyDescent="0.3">
      <c r="A405" s="68">
        <v>4535</v>
      </c>
      <c r="B405" s="68">
        <v>367</v>
      </c>
      <c r="C405" s="69" t="str">
        <f t="shared" si="6"/>
        <v>Heisler Gerhard</v>
      </c>
    </row>
    <row r="406" spans="1:3" ht="18.75" thickBot="1" x14ac:dyDescent="0.3">
      <c r="A406" s="65">
        <v>4538</v>
      </c>
      <c r="B406" s="65">
        <v>204</v>
      </c>
      <c r="C406" s="66" t="str">
        <f t="shared" si="6"/>
        <v>Frahamer Michael</v>
      </c>
    </row>
    <row r="407" spans="1:3" ht="18.75" thickBot="1" x14ac:dyDescent="0.3">
      <c r="A407" s="68">
        <v>4539</v>
      </c>
      <c r="B407" s="68">
        <v>324</v>
      </c>
      <c r="C407" s="69" t="str">
        <f t="shared" si="6"/>
        <v>Geiger Patrick</v>
      </c>
    </row>
    <row r="408" spans="1:3" ht="18.75" thickBot="1" x14ac:dyDescent="0.3">
      <c r="A408" s="65">
        <v>4540</v>
      </c>
      <c r="B408" s="65">
        <v>334</v>
      </c>
      <c r="C408" s="66" t="str">
        <f t="shared" si="6"/>
        <v>Schweninger Thomas</v>
      </c>
    </row>
    <row r="409" spans="1:3" ht="18.75" thickBot="1" x14ac:dyDescent="0.3">
      <c r="A409" s="68">
        <v>4541</v>
      </c>
      <c r="B409" s="68">
        <v>335</v>
      </c>
      <c r="C409" s="69" t="str">
        <f t="shared" si="6"/>
        <v>Unsinn Gabriel</v>
      </c>
    </row>
    <row r="410" spans="1:3" ht="18.75" thickBot="1" x14ac:dyDescent="0.3">
      <c r="A410" s="65">
        <v>4543</v>
      </c>
      <c r="B410" s="65">
        <v>57</v>
      </c>
      <c r="C410" s="66" t="str">
        <f t="shared" si="6"/>
        <v>Zivkovic Milos</v>
      </c>
    </row>
    <row r="411" spans="1:3" ht="18.75" thickBot="1" x14ac:dyDescent="0.3">
      <c r="A411" s="68">
        <v>4544</v>
      </c>
      <c r="B411" s="68">
        <v>361</v>
      </c>
      <c r="C411" s="69" t="str">
        <f t="shared" si="6"/>
        <v>Mailberg Wilhelm, Mag.</v>
      </c>
    </row>
    <row r="412" spans="1:3" ht="18.75" thickBot="1" x14ac:dyDescent="0.3">
      <c r="A412" s="65">
        <v>4546</v>
      </c>
      <c r="B412" s="65">
        <v>301</v>
      </c>
      <c r="C412" s="66" t="str">
        <f t="shared" si="6"/>
        <v>Schnabl Lisa</v>
      </c>
    </row>
    <row r="413" spans="1:3" ht="18.75" thickBot="1" x14ac:dyDescent="0.3">
      <c r="A413" s="68">
        <v>4549</v>
      </c>
      <c r="B413" s="68">
        <v>188</v>
      </c>
      <c r="C413" s="69" t="str">
        <f t="shared" si="6"/>
        <v>Weißinger Johann</v>
      </c>
    </row>
    <row r="414" spans="1:3" ht="18.75" thickBot="1" x14ac:dyDescent="0.3">
      <c r="A414" s="65">
        <v>4550</v>
      </c>
      <c r="B414" s="65">
        <v>331</v>
      </c>
      <c r="C414" s="66" t="str">
        <f t="shared" si="6"/>
        <v>Plank Daniel</v>
      </c>
    </row>
    <row r="415" spans="1:3" ht="18.75" thickBot="1" x14ac:dyDescent="0.3">
      <c r="A415" s="68">
        <v>4554</v>
      </c>
      <c r="B415" s="68">
        <v>271</v>
      </c>
      <c r="C415" s="69" t="str">
        <f t="shared" si="6"/>
        <v>Dogan Muhammet</v>
      </c>
    </row>
    <row r="416" spans="1:3" ht="18.75" thickBot="1" x14ac:dyDescent="0.3">
      <c r="A416" s="65">
        <v>4555</v>
      </c>
      <c r="B416" s="65">
        <v>156</v>
      </c>
      <c r="C416" s="66" t="str">
        <f t="shared" si="6"/>
        <v>Leister Alexander</v>
      </c>
    </row>
    <row r="417" spans="1:3" ht="18.75" thickBot="1" x14ac:dyDescent="0.3">
      <c r="A417" s="68">
        <v>4556</v>
      </c>
      <c r="B417" s="68">
        <v>62</v>
      </c>
      <c r="C417" s="69" t="str">
        <f t="shared" si="6"/>
        <v>Kranzl Markus</v>
      </c>
    </row>
    <row r="418" spans="1:3" ht="18.75" thickBot="1" x14ac:dyDescent="0.3">
      <c r="A418" s="65">
        <v>4560</v>
      </c>
      <c r="B418" s="65">
        <v>164</v>
      </c>
      <c r="C418" s="66" t="str">
        <f t="shared" si="6"/>
        <v>Zizlavsky Anna</v>
      </c>
    </row>
    <row r="419" spans="1:3" ht="18.75" thickBot="1" x14ac:dyDescent="0.3">
      <c r="A419" s="68">
        <v>4561</v>
      </c>
      <c r="B419" s="68">
        <v>157</v>
      </c>
      <c r="C419" s="69" t="str">
        <f t="shared" si="6"/>
        <v>Müller Nicole</v>
      </c>
    </row>
    <row r="420" spans="1:3" ht="18.75" thickBot="1" x14ac:dyDescent="0.3">
      <c r="A420" s="65">
        <v>4562</v>
      </c>
      <c r="B420" s="65">
        <v>146</v>
      </c>
      <c r="C420" s="66" t="str">
        <f t="shared" si="6"/>
        <v>Dusch Melanie</v>
      </c>
    </row>
    <row r="421" spans="1:3" ht="18.75" thickBot="1" x14ac:dyDescent="0.3">
      <c r="A421" s="68">
        <v>4563</v>
      </c>
      <c r="B421" s="68">
        <v>299</v>
      </c>
      <c r="C421" s="69" t="str">
        <f t="shared" si="6"/>
        <v>Grünner Philipp</v>
      </c>
    </row>
    <row r="422" spans="1:3" ht="18.75" thickBot="1" x14ac:dyDescent="0.3">
      <c r="A422" s="65">
        <v>4564</v>
      </c>
      <c r="B422" s="65">
        <v>231</v>
      </c>
      <c r="C422" s="66" t="str">
        <f t="shared" si="6"/>
        <v>Kiss Attila</v>
      </c>
    </row>
    <row r="423" spans="1:3" ht="18.75" thickBot="1" x14ac:dyDescent="0.3">
      <c r="A423" s="68">
        <v>4565</v>
      </c>
      <c r="B423" s="68">
        <v>277</v>
      </c>
      <c r="C423" s="69" t="str">
        <f t="shared" si="6"/>
        <v>Vaspöri Gabor</v>
      </c>
    </row>
    <row r="424" spans="1:3" ht="18.75" thickBot="1" x14ac:dyDescent="0.3">
      <c r="A424" s="65">
        <v>4566</v>
      </c>
      <c r="B424" s="65">
        <v>6</v>
      </c>
      <c r="C424" s="66" t="str">
        <f t="shared" si="6"/>
        <v>Habibovic Admir</v>
      </c>
    </row>
    <row r="425" spans="1:3" ht="18.75" thickBot="1" x14ac:dyDescent="0.3">
      <c r="A425" s="68">
        <v>4567</v>
      </c>
      <c r="B425" s="68">
        <v>366</v>
      </c>
      <c r="C425" s="69" t="str">
        <f t="shared" si="6"/>
        <v>Gursky Kamila</v>
      </c>
    </row>
    <row r="426" spans="1:3" ht="18.75" thickBot="1" x14ac:dyDescent="0.3">
      <c r="A426" s="65">
        <v>4569</v>
      </c>
      <c r="B426" s="65">
        <v>292</v>
      </c>
      <c r="C426" s="66" t="str">
        <f t="shared" si="6"/>
        <v>Hirz Martin</v>
      </c>
    </row>
    <row r="427" spans="1:3" ht="18.75" thickBot="1" x14ac:dyDescent="0.3">
      <c r="A427" s="68">
        <v>4570</v>
      </c>
      <c r="B427" s="68">
        <v>189</v>
      </c>
      <c r="C427" s="69" t="str">
        <f t="shared" si="6"/>
        <v>Weißinger Michael</v>
      </c>
    </row>
    <row r="428" spans="1:3" ht="18.75" thickBot="1" x14ac:dyDescent="0.3">
      <c r="A428" s="65">
        <v>4571</v>
      </c>
      <c r="B428" s="65">
        <v>378</v>
      </c>
      <c r="C428" s="66" t="str">
        <f t="shared" si="6"/>
        <v>De Buigne Daniel</v>
      </c>
    </row>
    <row r="429" spans="1:3" ht="18.75" thickBot="1" x14ac:dyDescent="0.3">
      <c r="A429" s="68">
        <v>4575</v>
      </c>
      <c r="B429" s="68">
        <v>149</v>
      </c>
      <c r="C429" s="69" t="str">
        <f t="shared" si="6"/>
        <v>Forster Philipp</v>
      </c>
    </row>
    <row r="430" spans="1:3" ht="18.75" thickBot="1" x14ac:dyDescent="0.3">
      <c r="A430" s="65">
        <v>4576</v>
      </c>
      <c r="B430" s="65">
        <v>249</v>
      </c>
      <c r="C430" s="66" t="str">
        <f t="shared" si="6"/>
        <v>Schmid Daniel</v>
      </c>
    </row>
    <row r="431" spans="1:3" ht="18.75" thickBot="1" x14ac:dyDescent="0.3">
      <c r="A431" s="68">
        <v>4577</v>
      </c>
      <c r="B431" s="68">
        <v>228</v>
      </c>
      <c r="C431" s="69" t="str">
        <f t="shared" si="6"/>
        <v>Baminger Jürgen</v>
      </c>
    </row>
    <row r="432" spans="1:3" ht="18.75" thickBot="1" x14ac:dyDescent="0.3">
      <c r="A432" s="65">
        <v>4578</v>
      </c>
      <c r="B432" s="65">
        <v>308</v>
      </c>
      <c r="C432" s="66" t="str">
        <f t="shared" si="6"/>
        <v>Leitner Florian</v>
      </c>
    </row>
    <row r="433" spans="1:3" ht="18.75" thickBot="1" x14ac:dyDescent="0.3">
      <c r="A433" s="68">
        <v>4579</v>
      </c>
      <c r="B433" s="68">
        <v>311</v>
      </c>
      <c r="C433" s="69" t="str">
        <f t="shared" si="6"/>
        <v>Sammer Thomas</v>
      </c>
    </row>
    <row r="434" spans="1:3" ht="18.75" thickBot="1" x14ac:dyDescent="0.3">
      <c r="A434" s="65">
        <v>4580</v>
      </c>
      <c r="B434" s="65">
        <v>209</v>
      </c>
      <c r="C434" s="66" t="str">
        <f t="shared" si="6"/>
        <v>Stockinger Lukas</v>
      </c>
    </row>
    <row r="435" spans="1:3" ht="18.75" thickBot="1" x14ac:dyDescent="0.3">
      <c r="A435" s="68">
        <v>4581</v>
      </c>
      <c r="B435" s="68">
        <v>384</v>
      </c>
      <c r="C435" s="69" t="str">
        <f t="shared" si="6"/>
        <v>Pocak Mark</v>
      </c>
    </row>
    <row r="436" spans="1:3" ht="18.75" thickBot="1" x14ac:dyDescent="0.3">
      <c r="A436" s="65">
        <v>4582</v>
      </c>
      <c r="B436" s="65">
        <v>85</v>
      </c>
      <c r="C436" s="66" t="str">
        <f t="shared" si="6"/>
        <v>Schütz Christoph</v>
      </c>
    </row>
    <row r="437" spans="1:3" ht="18.75" thickBot="1" x14ac:dyDescent="0.3">
      <c r="A437" s="68">
        <v>4583</v>
      </c>
      <c r="B437" s="68">
        <v>200</v>
      </c>
      <c r="C437" s="69" t="str">
        <f t="shared" si="6"/>
        <v>Wiesmeier Paul</v>
      </c>
    </row>
    <row r="438" spans="1:3" ht="18.75" thickBot="1" x14ac:dyDescent="0.3">
      <c r="A438" s="65">
        <v>4584</v>
      </c>
      <c r="B438" s="65">
        <v>267</v>
      </c>
      <c r="C438" s="66" t="str">
        <f t="shared" si="6"/>
        <v>Puttinger Stefan</v>
      </c>
    </row>
    <row r="439" spans="1:3" ht="18.75" thickBot="1" x14ac:dyDescent="0.3">
      <c r="A439" s="68">
        <v>4585</v>
      </c>
      <c r="B439" s="68">
        <v>159</v>
      </c>
      <c r="C439" s="69" t="str">
        <f t="shared" si="6"/>
        <v>Puhm Melanie</v>
      </c>
    </row>
    <row r="440" spans="1:3" ht="18.75" thickBot="1" x14ac:dyDescent="0.3">
      <c r="A440" s="65">
        <v>4586</v>
      </c>
      <c r="B440" s="65">
        <v>3</v>
      </c>
      <c r="C440" s="66" t="str">
        <f t="shared" si="6"/>
        <v>Ceidl Martin</v>
      </c>
    </row>
    <row r="441" spans="1:3" ht="18.75" thickBot="1" x14ac:dyDescent="0.3">
      <c r="A441" s="68">
        <v>4587</v>
      </c>
      <c r="B441" s="68">
        <v>8</v>
      </c>
      <c r="C441" s="69" t="str">
        <f t="shared" si="6"/>
        <v>Paylan Albin</v>
      </c>
    </row>
    <row r="442" spans="1:3" ht="18.75" thickBot="1" x14ac:dyDescent="0.3">
      <c r="A442" s="65">
        <v>4588</v>
      </c>
      <c r="B442" s="65">
        <v>247</v>
      </c>
      <c r="C442" s="66" t="str">
        <f t="shared" si="6"/>
        <v>Rottner Günter</v>
      </c>
    </row>
    <row r="443" spans="1:3" ht="18.75" thickBot="1" x14ac:dyDescent="0.3">
      <c r="A443" s="68">
        <v>4590</v>
      </c>
      <c r="B443" s="68">
        <v>122</v>
      </c>
      <c r="C443" s="69" t="str">
        <f t="shared" si="6"/>
        <v>Sulzer Roman</v>
      </c>
    </row>
    <row r="444" spans="1:3" ht="18.75" thickBot="1" x14ac:dyDescent="0.3">
      <c r="A444" s="65">
        <v>4591</v>
      </c>
      <c r="B444" s="65">
        <v>380</v>
      </c>
      <c r="C444" s="66" t="str">
        <f t="shared" si="6"/>
        <v>Fürlinger Ulrich</v>
      </c>
    </row>
    <row r="445" spans="1:3" ht="18.75" thickBot="1" x14ac:dyDescent="0.3">
      <c r="A445" s="68">
        <v>4594</v>
      </c>
      <c r="B445" s="68">
        <v>151</v>
      </c>
      <c r="C445" s="69" t="str">
        <f t="shared" si="6"/>
        <v>Goldschmidt Petra</v>
      </c>
    </row>
    <row r="446" spans="1:3" ht="18.75" thickBot="1" x14ac:dyDescent="0.3">
      <c r="A446" s="65">
        <v>4595</v>
      </c>
      <c r="B446" s="65">
        <v>124</v>
      </c>
      <c r="C446" s="66" t="str">
        <f t="shared" si="6"/>
        <v>Turo Patrick</v>
      </c>
    </row>
    <row r="447" spans="1:3" ht="18.75" thickBot="1" x14ac:dyDescent="0.3">
      <c r="A447" s="68">
        <v>4596</v>
      </c>
      <c r="B447" s="68">
        <v>128</v>
      </c>
      <c r="C447" s="69" t="str">
        <f t="shared" si="6"/>
        <v>Grabner Patrick</v>
      </c>
    </row>
    <row r="448" spans="1:3" ht="18.75" thickBot="1" x14ac:dyDescent="0.3">
      <c r="A448" s="65">
        <v>4597</v>
      </c>
      <c r="B448" s="65">
        <v>148</v>
      </c>
      <c r="C448" s="66" t="str">
        <f t="shared" si="6"/>
        <v>Fuchs Melanie</v>
      </c>
    </row>
    <row r="449" spans="1:3" ht="18.75" thickBot="1" x14ac:dyDescent="0.3">
      <c r="A449" s="68">
        <v>4598</v>
      </c>
      <c r="B449" s="68">
        <v>322</v>
      </c>
      <c r="C449" s="69" t="str">
        <f t="shared" si="6"/>
        <v>Bichler David</v>
      </c>
    </row>
    <row r="450" spans="1:3" ht="18.75" thickBot="1" x14ac:dyDescent="0.3">
      <c r="A450" s="65">
        <v>4599</v>
      </c>
      <c r="B450" s="65">
        <v>140</v>
      </c>
      <c r="C450" s="66" t="str">
        <f t="shared" si="6"/>
        <v>Schebesta Daniela</v>
      </c>
    </row>
    <row r="451" spans="1:3" ht="18.75" thickBot="1" x14ac:dyDescent="0.3">
      <c r="A451" s="68">
        <v>4600</v>
      </c>
      <c r="B451" s="68">
        <v>382</v>
      </c>
      <c r="C451" s="69" t="str">
        <f t="shared" ref="C451:C514" si="7">VLOOKUP(B451,Athl01,2)</f>
        <v>Höflinger Johannes</v>
      </c>
    </row>
    <row r="452" spans="1:3" ht="18.75" thickBot="1" x14ac:dyDescent="0.3">
      <c r="A452" s="65">
        <v>4601</v>
      </c>
      <c r="B452" s="65">
        <v>178</v>
      </c>
      <c r="C452" s="66" t="str">
        <f t="shared" si="7"/>
        <v>Unterrainer Werner</v>
      </c>
    </row>
    <row r="453" spans="1:3" ht="18.75" thickBot="1" x14ac:dyDescent="0.3">
      <c r="A453" s="68">
        <v>4602</v>
      </c>
      <c r="B453" s="68">
        <v>155</v>
      </c>
      <c r="C453" s="69" t="str">
        <f t="shared" si="7"/>
        <v>Kronsteiner Michael</v>
      </c>
    </row>
    <row r="454" spans="1:3" ht="18.75" thickBot="1" x14ac:dyDescent="0.3">
      <c r="A454" s="65">
        <v>4604</v>
      </c>
      <c r="B454" s="65">
        <v>176</v>
      </c>
      <c r="C454" s="66" t="str">
        <f t="shared" si="7"/>
        <v>Orsag Jiri</v>
      </c>
    </row>
    <row r="455" spans="1:3" ht="18.75" thickBot="1" x14ac:dyDescent="0.3">
      <c r="A455" s="68">
        <v>4605</v>
      </c>
      <c r="B455" s="68">
        <v>273</v>
      </c>
      <c r="C455" s="69" t="str">
        <f t="shared" si="7"/>
        <v>Izrailov Ashab</v>
      </c>
    </row>
    <row r="456" spans="1:3" ht="18.75" thickBot="1" x14ac:dyDescent="0.3">
      <c r="A456" s="65">
        <v>4606</v>
      </c>
      <c r="B456" s="65">
        <v>356</v>
      </c>
      <c r="C456" s="66" t="str">
        <f t="shared" si="7"/>
        <v>Seifer Simon</v>
      </c>
    </row>
    <row r="457" spans="1:3" ht="18.75" thickBot="1" x14ac:dyDescent="0.3">
      <c r="A457" s="68">
        <v>4607</v>
      </c>
      <c r="B457" s="68">
        <v>286</v>
      </c>
      <c r="C457" s="69" t="str">
        <f t="shared" si="7"/>
        <v>Fink Alexander</v>
      </c>
    </row>
    <row r="458" spans="1:3" ht="18.75" thickBot="1" x14ac:dyDescent="0.3">
      <c r="A458" s="65">
        <v>4608</v>
      </c>
      <c r="B458" s="65">
        <v>179</v>
      </c>
      <c r="C458" s="66" t="str">
        <f t="shared" si="7"/>
        <v>Unterrainer Stefan</v>
      </c>
    </row>
    <row r="459" spans="1:3" ht="18.75" thickBot="1" x14ac:dyDescent="0.3">
      <c r="A459" s="68">
        <v>4609</v>
      </c>
      <c r="B459" s="68">
        <v>60</v>
      </c>
      <c r="C459" s="69" t="str">
        <f t="shared" si="7"/>
        <v>Koch Florian</v>
      </c>
    </row>
    <row r="460" spans="1:3" ht="18.75" thickBot="1" x14ac:dyDescent="0.3">
      <c r="A460" s="65">
        <v>4610</v>
      </c>
      <c r="B460" s="65">
        <v>26</v>
      </c>
      <c r="C460" s="66" t="str">
        <f t="shared" si="7"/>
        <v>Ulm Clemens</v>
      </c>
    </row>
    <row r="461" spans="1:3" ht="18.75" thickBot="1" x14ac:dyDescent="0.3">
      <c r="A461" s="68">
        <v>4611</v>
      </c>
      <c r="B461" s="68">
        <v>161</v>
      </c>
      <c r="C461" s="69" t="str">
        <f t="shared" si="7"/>
        <v>Stejskal Dominik</v>
      </c>
    </row>
    <row r="462" spans="1:3" ht="18.75" thickBot="1" x14ac:dyDescent="0.3">
      <c r="A462" s="65">
        <v>4612</v>
      </c>
      <c r="B462" s="65">
        <v>171</v>
      </c>
      <c r="C462" s="66" t="str">
        <f t="shared" si="7"/>
        <v>Grabenschweiger Isabella</v>
      </c>
    </row>
    <row r="463" spans="1:3" ht="18.75" thickBot="1" x14ac:dyDescent="0.3">
      <c r="A463" s="68">
        <v>4613</v>
      </c>
      <c r="B463" s="68">
        <v>16</v>
      </c>
      <c r="C463" s="69" t="str">
        <f t="shared" si="7"/>
        <v>Trnka Roland</v>
      </c>
    </row>
    <row r="464" spans="1:3" ht="18.75" thickBot="1" x14ac:dyDescent="0.3">
      <c r="A464" s="65">
        <v>4614</v>
      </c>
      <c r="B464" s="65">
        <v>15</v>
      </c>
      <c r="C464" s="66" t="str">
        <f t="shared" si="7"/>
        <v>Tanase Darius-Daniel</v>
      </c>
    </row>
    <row r="465" spans="1:3" ht="18.75" thickBot="1" x14ac:dyDescent="0.3">
      <c r="A465" s="68">
        <v>4615</v>
      </c>
      <c r="B465" s="68">
        <v>196</v>
      </c>
      <c r="C465" s="69" t="str">
        <f t="shared" si="7"/>
        <v>Eichhorn Nina</v>
      </c>
    </row>
    <row r="466" spans="1:3" ht="18.75" thickBot="1" x14ac:dyDescent="0.3">
      <c r="A466" s="65">
        <v>4616</v>
      </c>
      <c r="B466" s="65">
        <v>197</v>
      </c>
      <c r="C466" s="66" t="str">
        <f t="shared" si="7"/>
        <v>Morina Zenun</v>
      </c>
    </row>
    <row r="467" spans="1:3" ht="18.75" thickBot="1" x14ac:dyDescent="0.3">
      <c r="A467" s="68">
        <v>4617</v>
      </c>
      <c r="B467" s="68">
        <v>198</v>
      </c>
      <c r="C467" s="69" t="str">
        <f t="shared" si="7"/>
        <v>Neumayer Daniel</v>
      </c>
    </row>
    <row r="468" spans="1:3" ht="18.75" thickBot="1" x14ac:dyDescent="0.3">
      <c r="A468" s="65">
        <v>4618</v>
      </c>
      <c r="B468" s="65">
        <v>316</v>
      </c>
      <c r="C468" s="66" t="str">
        <f t="shared" si="7"/>
        <v>Endörfer Manuel</v>
      </c>
    </row>
    <row r="469" spans="1:3" ht="18.75" thickBot="1" x14ac:dyDescent="0.3">
      <c r="A469" s="68">
        <v>4619</v>
      </c>
      <c r="B469" s="68">
        <v>56</v>
      </c>
      <c r="C469" s="69" t="str">
        <f t="shared" si="7"/>
        <v>Zivkovic Aleksandar</v>
      </c>
    </row>
    <row r="470" spans="1:3" ht="18.75" thickBot="1" x14ac:dyDescent="0.3">
      <c r="A470" s="65">
        <v>4620</v>
      </c>
      <c r="B470" s="65">
        <v>118</v>
      </c>
      <c r="C470" s="66" t="str">
        <f t="shared" si="7"/>
        <v>Rasch Jürgen</v>
      </c>
    </row>
    <row r="471" spans="1:3" ht="18.75" thickBot="1" x14ac:dyDescent="0.3">
      <c r="A471" s="68">
        <v>4621</v>
      </c>
      <c r="B471" s="68">
        <v>119</v>
      </c>
      <c r="C471" s="69" t="str">
        <f t="shared" si="7"/>
        <v>Rieger Josef</v>
      </c>
    </row>
    <row r="472" spans="1:3" ht="18.75" thickBot="1" x14ac:dyDescent="0.3">
      <c r="A472" s="65">
        <v>4622</v>
      </c>
      <c r="B472" s="65">
        <v>307</v>
      </c>
      <c r="C472" s="66" t="str">
        <f t="shared" si="7"/>
        <v>Leitner Christian</v>
      </c>
    </row>
    <row r="473" spans="1:3" ht="18.75" thickBot="1" x14ac:dyDescent="0.3">
      <c r="A473" s="68">
        <v>4623</v>
      </c>
      <c r="B473" s="68">
        <v>187</v>
      </c>
      <c r="C473" s="69" t="str">
        <f t="shared" si="7"/>
        <v>Weissinger Kurt</v>
      </c>
    </row>
    <row r="474" spans="1:3" ht="18.75" thickBot="1" x14ac:dyDescent="0.3">
      <c r="A474" s="65">
        <v>4624</v>
      </c>
      <c r="B474" s="65">
        <v>108</v>
      </c>
      <c r="C474" s="66" t="str">
        <f t="shared" si="7"/>
        <v>Legel Bernhard</v>
      </c>
    </row>
    <row r="475" spans="1:3" ht="18.75" thickBot="1" x14ac:dyDescent="0.3">
      <c r="A475" s="68">
        <v>4625</v>
      </c>
      <c r="B475" s="68">
        <v>73</v>
      </c>
      <c r="C475" s="69" t="str">
        <f t="shared" si="7"/>
        <v>Gruber Rene</v>
      </c>
    </row>
    <row r="476" spans="1:3" ht="18.75" thickBot="1" x14ac:dyDescent="0.3">
      <c r="A476" s="65">
        <v>4626</v>
      </c>
      <c r="B476" s="65">
        <v>72</v>
      </c>
      <c r="C476" s="66" t="str">
        <f t="shared" si="7"/>
        <v>Förstel Michael</v>
      </c>
    </row>
    <row r="477" spans="1:3" ht="18.75" thickBot="1" x14ac:dyDescent="0.3">
      <c r="A477" s="68">
        <v>4627</v>
      </c>
      <c r="B477" s="68">
        <v>517</v>
      </c>
      <c r="C477" s="69" t="str">
        <f t="shared" si="7"/>
        <v>Strangl Stefan</v>
      </c>
    </row>
    <row r="478" spans="1:3" ht="18.75" thickBot="1" x14ac:dyDescent="0.3">
      <c r="A478" s="65">
        <v>4628</v>
      </c>
      <c r="B478" s="65">
        <v>520</v>
      </c>
      <c r="C478" s="66" t="str">
        <f t="shared" si="7"/>
        <v>Pischl Daniel</v>
      </c>
    </row>
    <row r="479" spans="1:3" ht="18.75" thickBot="1" x14ac:dyDescent="0.3">
      <c r="A479" s="68">
        <v>4629</v>
      </c>
      <c r="B479" s="68">
        <v>537</v>
      </c>
      <c r="C479" s="69" t="str">
        <f t="shared" si="7"/>
        <v>Mihaly Jonathan</v>
      </c>
    </row>
    <row r="480" spans="1:3" ht="18.75" thickBot="1" x14ac:dyDescent="0.3">
      <c r="A480" s="65">
        <v>4630</v>
      </c>
      <c r="B480" s="65">
        <v>542</v>
      </c>
      <c r="C480" s="66" t="str">
        <f t="shared" si="7"/>
        <v>Kamerer Patrick</v>
      </c>
    </row>
    <row r="481" spans="1:3" ht="18.75" thickBot="1" x14ac:dyDescent="0.3">
      <c r="A481" s="68">
        <v>4631</v>
      </c>
      <c r="B481" s="68">
        <v>548</v>
      </c>
      <c r="C481" s="69" t="str">
        <f t="shared" si="7"/>
        <v>Stangl Hannes</v>
      </c>
    </row>
    <row r="482" spans="1:3" ht="18.75" thickBot="1" x14ac:dyDescent="0.3">
      <c r="A482" s="65">
        <v>4632</v>
      </c>
      <c r="B482" s="65">
        <v>545</v>
      </c>
      <c r="C482" s="66" t="str">
        <f t="shared" si="7"/>
        <v>Auerbach Lukas</v>
      </c>
    </row>
    <row r="483" spans="1:3" ht="18.75" thickBot="1" x14ac:dyDescent="0.3">
      <c r="A483" s="68">
        <v>4633</v>
      </c>
      <c r="B483" s="68">
        <v>546</v>
      </c>
      <c r="C483" s="69" t="str">
        <f t="shared" si="7"/>
        <v>Weiss Matthias</v>
      </c>
    </row>
    <row r="484" spans="1:3" ht="18.75" thickBot="1" x14ac:dyDescent="0.3">
      <c r="A484" s="65">
        <v>4634</v>
      </c>
      <c r="B484" s="65">
        <v>547</v>
      </c>
      <c r="C484" s="66" t="str">
        <f t="shared" si="7"/>
        <v>Fassl Michael</v>
      </c>
    </row>
    <row r="485" spans="1:3" ht="18.75" thickBot="1" x14ac:dyDescent="0.3">
      <c r="A485" s="68">
        <v>4635</v>
      </c>
      <c r="B485" s="68">
        <v>552</v>
      </c>
      <c r="C485" s="69" t="str">
        <f t="shared" si="7"/>
        <v>Legel Christoph</v>
      </c>
    </row>
    <row r="486" spans="1:3" ht="18.75" thickBot="1" x14ac:dyDescent="0.3">
      <c r="A486" s="65">
        <v>4636</v>
      </c>
      <c r="B486" s="65">
        <v>468</v>
      </c>
      <c r="C486" s="66" t="str">
        <f t="shared" si="7"/>
        <v>Sitter Simon</v>
      </c>
    </row>
    <row r="487" spans="1:3" ht="18.75" thickBot="1" x14ac:dyDescent="0.3">
      <c r="A487" s="68">
        <v>4637</v>
      </c>
      <c r="B487" s="68">
        <v>604</v>
      </c>
      <c r="C487" s="69" t="str">
        <f t="shared" si="7"/>
        <v>Kamtchob Paul Desire</v>
      </c>
    </row>
    <row r="488" spans="1:3" ht="18.75" thickBot="1" x14ac:dyDescent="0.3">
      <c r="A488" s="65">
        <v>4638</v>
      </c>
      <c r="B488" s="65">
        <v>562</v>
      </c>
      <c r="C488" s="66" t="str">
        <f t="shared" si="7"/>
        <v>Korovka Oleksandr</v>
      </c>
    </row>
    <row r="489" spans="1:3" ht="18.75" thickBot="1" x14ac:dyDescent="0.3">
      <c r="A489" s="68">
        <v>4639</v>
      </c>
      <c r="B489" s="68">
        <v>563</v>
      </c>
      <c r="C489" s="69" t="str">
        <f t="shared" si="7"/>
        <v>Baranyai Janos</v>
      </c>
    </row>
    <row r="490" spans="1:3" ht="18.75" thickBot="1" x14ac:dyDescent="0.3">
      <c r="A490" s="65">
        <v>4640</v>
      </c>
      <c r="B490" s="65">
        <v>401</v>
      </c>
      <c r="C490" s="66" t="str">
        <f t="shared" si="7"/>
        <v>Korsalka Lukas</v>
      </c>
    </row>
    <row r="491" spans="1:3" ht="18.75" thickBot="1" x14ac:dyDescent="0.3">
      <c r="A491" s="68">
        <v>4641</v>
      </c>
      <c r="B491" s="68">
        <v>541</v>
      </c>
      <c r="C491" s="69" t="str">
        <f t="shared" si="7"/>
        <v>Feiler Thomas</v>
      </c>
    </row>
    <row r="492" spans="1:3" ht="18.75" thickBot="1" x14ac:dyDescent="0.3">
      <c r="A492" s="65">
        <v>4642</v>
      </c>
      <c r="B492" s="65">
        <v>575</v>
      </c>
      <c r="C492" s="66" t="str">
        <f t="shared" si="7"/>
        <v>Tschinkel Andreas</v>
      </c>
    </row>
    <row r="493" spans="1:3" ht="18.75" thickBot="1" x14ac:dyDescent="0.3">
      <c r="A493" s="68">
        <v>4643</v>
      </c>
      <c r="B493" s="68">
        <v>576</v>
      </c>
      <c r="C493" s="69" t="str">
        <f t="shared" si="7"/>
        <v>Degwerth Andreas</v>
      </c>
    </row>
    <row r="494" spans="1:3" ht="18.75" thickBot="1" x14ac:dyDescent="0.3">
      <c r="A494" s="65">
        <v>4644</v>
      </c>
      <c r="B494" s="65">
        <v>577</v>
      </c>
      <c r="C494" s="66" t="str">
        <f t="shared" si="7"/>
        <v>Maiss Oliver</v>
      </c>
    </row>
    <row r="495" spans="1:3" ht="18.75" thickBot="1" x14ac:dyDescent="0.3">
      <c r="A495" s="68">
        <v>4645</v>
      </c>
      <c r="B495" s="68">
        <v>578</v>
      </c>
      <c r="C495" s="69" t="str">
        <f t="shared" si="7"/>
        <v>Seidler Dominik</v>
      </c>
    </row>
    <row r="496" spans="1:3" ht="18.75" thickBot="1" x14ac:dyDescent="0.3">
      <c r="A496" s="65">
        <v>4646</v>
      </c>
      <c r="B496" s="65">
        <v>579</v>
      </c>
      <c r="C496" s="66" t="str">
        <f t="shared" si="7"/>
        <v>Grusell Gustav</v>
      </c>
    </row>
    <row r="497" spans="1:3" ht="18.75" thickBot="1" x14ac:dyDescent="0.3">
      <c r="A497" s="68">
        <v>4647</v>
      </c>
      <c r="B497" s="68">
        <v>564</v>
      </c>
      <c r="C497" s="69" t="str">
        <f t="shared" si="7"/>
        <v>Boshidar Boshilov</v>
      </c>
    </row>
    <row r="498" spans="1:3" ht="18.75" thickBot="1" x14ac:dyDescent="0.3">
      <c r="A498" s="65">
        <v>4648</v>
      </c>
      <c r="B498" s="65">
        <v>580</v>
      </c>
      <c r="C498" s="66" t="str">
        <f t="shared" si="7"/>
        <v>Steger Klaus</v>
      </c>
    </row>
    <row r="499" spans="1:3" ht="18.75" thickBot="1" x14ac:dyDescent="0.3">
      <c r="A499" s="68">
        <v>4649</v>
      </c>
      <c r="B499" s="68">
        <v>506</v>
      </c>
      <c r="C499" s="69" t="str">
        <f t="shared" si="7"/>
        <v>Midajew Chamsat</v>
      </c>
    </row>
    <row r="500" spans="1:3" ht="18.75" thickBot="1" x14ac:dyDescent="0.3">
      <c r="A500" s="65">
        <v>4650</v>
      </c>
      <c r="B500" s="65">
        <v>458</v>
      </c>
      <c r="C500" s="66" t="str">
        <f t="shared" si="7"/>
        <v>Najemnik Christoph</v>
      </c>
    </row>
    <row r="501" spans="1:3" ht="18.75" thickBot="1" x14ac:dyDescent="0.3">
      <c r="A501" s="68">
        <v>4651</v>
      </c>
      <c r="B501" s="68">
        <v>461</v>
      </c>
      <c r="C501" s="69" t="str">
        <f t="shared" si="7"/>
        <v>Schebesta Lucas</v>
      </c>
    </row>
    <row r="502" spans="1:3" ht="18.75" thickBot="1" x14ac:dyDescent="0.3">
      <c r="A502" s="68">
        <v>4652</v>
      </c>
      <c r="B502" s="68">
        <v>544</v>
      </c>
      <c r="C502" s="69" t="str">
        <f t="shared" si="7"/>
        <v>Hofegger Jessica</v>
      </c>
    </row>
    <row r="503" spans="1:3" ht="18.75" thickBot="1" x14ac:dyDescent="0.3">
      <c r="A503" s="65">
        <v>4653</v>
      </c>
      <c r="B503" s="65">
        <v>581</v>
      </c>
      <c r="C503" s="66" t="str">
        <f t="shared" si="7"/>
        <v>Hofwimmer Florian</v>
      </c>
    </row>
    <row r="504" spans="1:3" ht="18.75" thickBot="1" x14ac:dyDescent="0.3">
      <c r="A504" s="68">
        <v>4654</v>
      </c>
      <c r="B504" s="68">
        <v>515</v>
      </c>
      <c r="C504" s="69" t="str">
        <f t="shared" si="7"/>
        <v>Eitler Günther</v>
      </c>
    </row>
    <row r="505" spans="1:3" ht="18.75" thickBot="1" x14ac:dyDescent="0.3">
      <c r="A505" s="65">
        <v>4655</v>
      </c>
      <c r="B505" s="65">
        <v>539</v>
      </c>
      <c r="C505" s="66" t="str">
        <f t="shared" si="7"/>
        <v>Bologa Fabian</v>
      </c>
    </row>
    <row r="506" spans="1:3" ht="18.75" thickBot="1" x14ac:dyDescent="0.3">
      <c r="A506" s="65">
        <v>4656</v>
      </c>
      <c r="B506" s="65">
        <v>557</v>
      </c>
      <c r="C506" s="66" t="str">
        <f t="shared" si="7"/>
        <v>Feuchtl Kevin</v>
      </c>
    </row>
    <row r="507" spans="1:3" ht="18.75" thickBot="1" x14ac:dyDescent="0.3">
      <c r="A507" s="68">
        <v>4657</v>
      </c>
      <c r="B507" s="68">
        <v>602</v>
      </c>
      <c r="C507" s="69" t="str">
        <f t="shared" si="7"/>
        <v>Holzlechner Mario</v>
      </c>
    </row>
    <row r="508" spans="1:3" ht="18.75" thickBot="1" x14ac:dyDescent="0.3">
      <c r="A508" s="68">
        <v>4658</v>
      </c>
      <c r="B508" s="68">
        <v>446</v>
      </c>
      <c r="C508" s="69" t="str">
        <f t="shared" si="7"/>
        <v>Irsa Franz Jakob</v>
      </c>
    </row>
    <row r="509" spans="1:3" ht="18.75" thickBot="1" x14ac:dyDescent="0.3">
      <c r="A509" s="65">
        <v>4659</v>
      </c>
      <c r="B509" s="65">
        <v>626</v>
      </c>
      <c r="C509" s="66" t="str">
        <f t="shared" si="7"/>
        <v>Leberwurst Christian</v>
      </c>
    </row>
    <row r="510" spans="1:3" ht="18.75" thickBot="1" x14ac:dyDescent="0.3">
      <c r="A510" s="68">
        <v>4660</v>
      </c>
      <c r="B510" s="68">
        <v>651</v>
      </c>
      <c r="C510" s="69" t="str">
        <f t="shared" si="7"/>
        <v>Siebenhandel Jakob</v>
      </c>
    </row>
    <row r="511" spans="1:3" ht="18.75" thickBot="1" x14ac:dyDescent="0.3">
      <c r="A511" s="68">
        <v>4661</v>
      </c>
      <c r="B511" s="68">
        <v>611</v>
      </c>
      <c r="C511" s="69" t="str">
        <f t="shared" si="7"/>
        <v>Kohler Lucas</v>
      </c>
    </row>
    <row r="512" spans="1:3" ht="18.75" thickBot="1" x14ac:dyDescent="0.3">
      <c r="A512" s="65">
        <v>4662</v>
      </c>
      <c r="B512" s="65">
        <v>647</v>
      </c>
      <c r="C512" s="66" t="str">
        <f t="shared" si="7"/>
        <v>Wöhrle Philipp</v>
      </c>
    </row>
    <row r="513" spans="1:3" ht="18.75" thickBot="1" x14ac:dyDescent="0.3">
      <c r="A513" s="68">
        <v>4663</v>
      </c>
      <c r="B513" s="68">
        <v>633</v>
      </c>
      <c r="C513" s="69" t="str">
        <f t="shared" si="7"/>
        <v>Shen Lefei</v>
      </c>
    </row>
    <row r="514" spans="1:3" ht="18.75" thickBot="1" x14ac:dyDescent="0.3">
      <c r="A514" s="65">
        <v>4664</v>
      </c>
      <c r="B514" s="65">
        <v>629</v>
      </c>
      <c r="C514" s="66" t="str">
        <f t="shared" si="7"/>
        <v>Ciotoi Andrei</v>
      </c>
    </row>
    <row r="515" spans="1:3" ht="18.75" thickBot="1" x14ac:dyDescent="0.3">
      <c r="A515" s="65">
        <v>4665</v>
      </c>
      <c r="B515" s="65">
        <v>655</v>
      </c>
      <c r="C515" s="66" t="str">
        <f t="shared" ref="C515:C594" si="8">VLOOKUP(B515,Athl01,2)</f>
        <v>Aumann Robert</v>
      </c>
    </row>
    <row r="516" spans="1:3" ht="18.75" thickBot="1" x14ac:dyDescent="0.3">
      <c r="A516" s="68">
        <v>4666</v>
      </c>
      <c r="B516" s="68">
        <v>631</v>
      </c>
      <c r="C516" s="69" t="str">
        <f t="shared" si="8"/>
        <v>Lenardt Matthias</v>
      </c>
    </row>
    <row r="517" spans="1:3" ht="18.75" thickBot="1" x14ac:dyDescent="0.3">
      <c r="A517" s="65">
        <v>4667</v>
      </c>
      <c r="B517" s="65">
        <v>628</v>
      </c>
      <c r="C517" s="66" t="str">
        <f t="shared" si="8"/>
        <v>Ulmer-Wolf Anneliese</v>
      </c>
    </row>
    <row r="518" spans="1:3" ht="18.75" thickBot="1" x14ac:dyDescent="0.3">
      <c r="A518" s="68">
        <v>4668</v>
      </c>
      <c r="B518" s="68">
        <v>645</v>
      </c>
      <c r="C518" s="69" t="str">
        <f t="shared" si="8"/>
        <v>Martirosyan Harutyun</v>
      </c>
    </row>
    <row r="519" spans="1:3" ht="18.75" thickBot="1" x14ac:dyDescent="0.3">
      <c r="A519" s="65">
        <v>4669</v>
      </c>
      <c r="B519" s="65">
        <v>663</v>
      </c>
      <c r="C519" s="66" t="str">
        <f t="shared" si="8"/>
        <v>Umaev Aslambek</v>
      </c>
    </row>
    <row r="520" spans="1:3" ht="18.75" thickBot="1" x14ac:dyDescent="0.3">
      <c r="A520" s="68">
        <v>4670</v>
      </c>
      <c r="B520" s="68">
        <v>643</v>
      </c>
      <c r="C520" s="69" t="str">
        <f t="shared" si="8"/>
        <v>El Rashidy Mohamed</v>
      </c>
    </row>
    <row r="521" spans="1:3" ht="18.75" thickBot="1" x14ac:dyDescent="0.3">
      <c r="A521" s="65">
        <v>4671</v>
      </c>
      <c r="B521" s="65">
        <v>410</v>
      </c>
      <c r="C521" s="66" t="str">
        <f t="shared" si="8"/>
        <v>Meszaros Istvan</v>
      </c>
    </row>
    <row r="522" spans="1:3" ht="18.75" thickBot="1" x14ac:dyDescent="0.3">
      <c r="A522" s="68">
        <v>4672</v>
      </c>
      <c r="B522" s="68">
        <v>408</v>
      </c>
      <c r="C522" s="69" t="str">
        <f t="shared" si="8"/>
        <v>Marton Endre</v>
      </c>
    </row>
    <row r="523" spans="1:3" ht="18.75" thickBot="1" x14ac:dyDescent="0.3">
      <c r="A523" s="65">
        <v>4673</v>
      </c>
      <c r="B523" s="65">
        <v>409</v>
      </c>
      <c r="C523" s="66" t="str">
        <f t="shared" si="8"/>
        <v>Mernyo Janos</v>
      </c>
    </row>
    <row r="524" spans="1:3" ht="18.75" thickBot="1" x14ac:dyDescent="0.3">
      <c r="A524" s="68">
        <v>4674</v>
      </c>
      <c r="B524" s="68">
        <v>411</v>
      </c>
      <c r="C524" s="69" t="str">
        <f t="shared" si="8"/>
        <v>Molnar Gabor</v>
      </c>
    </row>
    <row r="525" spans="1:3" ht="18.75" thickBot="1" x14ac:dyDescent="0.3">
      <c r="A525" s="65">
        <v>4675</v>
      </c>
      <c r="B525" s="65">
        <v>407</v>
      </c>
      <c r="C525" s="66" t="str">
        <f t="shared" si="8"/>
        <v>Kovacs Zoltan</v>
      </c>
    </row>
    <row r="526" spans="1:3" ht="18.75" thickBot="1" x14ac:dyDescent="0.3">
      <c r="A526" s="68">
        <v>4676</v>
      </c>
      <c r="B526" s="68">
        <v>406</v>
      </c>
      <c r="C526" s="69" t="str">
        <f t="shared" si="8"/>
        <v>Graner Zoltan</v>
      </c>
    </row>
    <row r="527" spans="1:3" ht="18.75" thickBot="1" x14ac:dyDescent="0.3">
      <c r="A527" s="65">
        <v>4677</v>
      </c>
      <c r="B527" s="65">
        <v>412</v>
      </c>
      <c r="C527" s="66" t="str">
        <f t="shared" si="8"/>
        <v>Simon Aron</v>
      </c>
    </row>
    <row r="528" spans="1:3" ht="18.75" thickBot="1" x14ac:dyDescent="0.3">
      <c r="A528" s="68">
        <v>4678</v>
      </c>
      <c r="B528" s="68">
        <v>413</v>
      </c>
      <c r="C528" s="69" t="str">
        <f t="shared" si="8"/>
        <v>Szabo Sliczni Norbert</v>
      </c>
    </row>
    <row r="529" spans="1:3" ht="18.75" thickBot="1" x14ac:dyDescent="0.3">
      <c r="A529" s="65">
        <v>4679</v>
      </c>
      <c r="B529" s="65">
        <v>418</v>
      </c>
      <c r="C529" s="66" t="str">
        <f t="shared" si="8"/>
        <v>Török Peter</v>
      </c>
    </row>
    <row r="530" spans="1:3" ht="18.75" thickBot="1" x14ac:dyDescent="0.3">
      <c r="A530" s="68">
        <v>4680</v>
      </c>
      <c r="B530" s="68">
        <v>414</v>
      </c>
      <c r="C530" s="69" t="str">
        <f t="shared" si="8"/>
        <v>Barkoczi Csaba</v>
      </c>
    </row>
    <row r="531" spans="1:3" ht="18.75" thickBot="1" x14ac:dyDescent="0.3">
      <c r="A531" s="65">
        <v>4681</v>
      </c>
      <c r="B531" s="65">
        <v>417</v>
      </c>
      <c r="C531" s="66" t="str">
        <f t="shared" si="8"/>
        <v>Szegszardi Bence</v>
      </c>
    </row>
    <row r="532" spans="1:3" ht="18.75" thickBot="1" x14ac:dyDescent="0.3">
      <c r="A532" s="68">
        <v>4682</v>
      </c>
      <c r="B532" s="68">
        <v>415</v>
      </c>
      <c r="C532" s="69" t="str">
        <f t="shared" si="8"/>
        <v>Földi Tamas</v>
      </c>
    </row>
    <row r="533" spans="1:3" ht="18.75" thickBot="1" x14ac:dyDescent="0.3">
      <c r="A533" s="65">
        <v>4683</v>
      </c>
      <c r="B533" s="65">
        <v>416</v>
      </c>
      <c r="C533" s="66" t="str">
        <f t="shared" si="8"/>
        <v>Sarkany Zoltan</v>
      </c>
    </row>
    <row r="534" spans="1:3" ht="18.75" thickBot="1" x14ac:dyDescent="0.3">
      <c r="A534" s="68">
        <v>4684</v>
      </c>
      <c r="B534" s="68">
        <v>420</v>
      </c>
      <c r="C534" s="69" t="str">
        <f t="shared" si="8"/>
        <v>Tremel Mihaly</v>
      </c>
    </row>
    <row r="535" spans="1:3" ht="18.75" thickBot="1" x14ac:dyDescent="0.3">
      <c r="A535" s="65">
        <v>4685</v>
      </c>
      <c r="B535" s="65">
        <v>419</v>
      </c>
      <c r="C535" s="66" t="str">
        <f t="shared" si="8"/>
        <v>Toth Barnabas</v>
      </c>
    </row>
    <row r="536" spans="1:3" ht="18.75" thickBot="1" x14ac:dyDescent="0.3">
      <c r="A536" s="68">
        <v>4686</v>
      </c>
      <c r="B536" s="68">
        <v>582</v>
      </c>
      <c r="C536" s="69" t="str">
        <f t="shared" si="8"/>
        <v>Likerecz Attila</v>
      </c>
    </row>
    <row r="537" spans="1:3" ht="18.75" thickBot="1" x14ac:dyDescent="0.3">
      <c r="A537" s="65">
        <v>4688</v>
      </c>
      <c r="B537" s="65">
        <v>583</v>
      </c>
      <c r="C537" s="66" t="str">
        <f t="shared" si="8"/>
        <v>Sooky Gergely</v>
      </c>
    </row>
    <row r="538" spans="1:3" ht="18.75" thickBot="1" x14ac:dyDescent="0.3">
      <c r="A538" s="65">
        <v>4689</v>
      </c>
      <c r="B538" s="65">
        <v>584</v>
      </c>
      <c r="C538" s="66" t="str">
        <f t="shared" si="8"/>
        <v>Simon Bence</v>
      </c>
    </row>
    <row r="539" spans="1:3" ht="18.75" thickBot="1" x14ac:dyDescent="0.3">
      <c r="A539" s="68">
        <v>4690</v>
      </c>
      <c r="B539" s="68">
        <v>608</v>
      </c>
      <c r="C539" s="69" t="str">
        <f t="shared" si="8"/>
        <v>Modis Laszlo</v>
      </c>
    </row>
    <row r="540" spans="1:3" ht="18.75" thickBot="1" x14ac:dyDescent="0.3">
      <c r="A540" s="65">
        <v>4691</v>
      </c>
      <c r="B540" s="65">
        <v>609</v>
      </c>
      <c r="C540" s="66" t="str">
        <f t="shared" si="8"/>
        <v>Juhasz Gabor</v>
      </c>
    </row>
    <row r="541" spans="1:3" ht="18.75" thickBot="1" x14ac:dyDescent="0.3">
      <c r="A541" s="65">
        <v>4692</v>
      </c>
      <c r="B541" s="65">
        <v>620</v>
      </c>
      <c r="C541" s="66" t="str">
        <f t="shared" si="8"/>
        <v>Kecskemety Marcell</v>
      </c>
    </row>
    <row r="542" spans="1:3" ht="18.75" thickBot="1" x14ac:dyDescent="0.3">
      <c r="A542" s="65">
        <v>4693</v>
      </c>
      <c r="B542" s="65">
        <v>610</v>
      </c>
      <c r="C542" s="66" t="str">
        <f t="shared" si="8"/>
        <v>Turcsányi Peter</v>
      </c>
    </row>
    <row r="543" spans="1:3" ht="18.75" thickBot="1" x14ac:dyDescent="0.3">
      <c r="A543" s="68">
        <v>4695</v>
      </c>
      <c r="B543" s="68">
        <v>642</v>
      </c>
      <c r="C543" s="69" t="str">
        <f t="shared" si="8"/>
        <v>Iliyasov Jusup</v>
      </c>
    </row>
    <row r="544" spans="1:3" ht="18.75" thickBot="1" x14ac:dyDescent="0.3">
      <c r="A544" s="65">
        <v>4696</v>
      </c>
      <c r="B544" s="65">
        <v>646</v>
      </c>
      <c r="C544" s="66" t="str">
        <f t="shared" si="8"/>
        <v>Neuhauser Siegfried</v>
      </c>
    </row>
    <row r="545" spans="1:3" ht="18.75" thickBot="1" x14ac:dyDescent="0.3">
      <c r="A545" s="65">
        <v>4697</v>
      </c>
      <c r="B545" s="65">
        <v>664</v>
      </c>
      <c r="C545" s="66" t="str">
        <f t="shared" si="8"/>
        <v>Fuchs Thomas</v>
      </c>
    </row>
    <row r="546" spans="1:3" ht="18.75" thickBot="1" x14ac:dyDescent="0.3">
      <c r="A546" s="65">
        <v>4698</v>
      </c>
      <c r="B546" s="65">
        <v>650</v>
      </c>
      <c r="C546" s="66" t="str">
        <f t="shared" si="8"/>
        <v>Haller Katharina</v>
      </c>
    </row>
    <row r="547" spans="1:3" ht="18.75" thickBot="1" x14ac:dyDescent="0.3">
      <c r="A547" s="65">
        <v>4699</v>
      </c>
      <c r="B547" s="65">
        <v>649</v>
      </c>
      <c r="C547" s="66" t="str">
        <f t="shared" si="8"/>
        <v>Pöttinger Mario</v>
      </c>
    </row>
    <row r="548" spans="1:3" ht="18.75" thickBot="1" x14ac:dyDescent="0.3">
      <c r="A548" s="65">
        <v>4700</v>
      </c>
      <c r="B548" s="65">
        <v>648</v>
      </c>
      <c r="C548" s="66" t="str">
        <f t="shared" si="8"/>
        <v>Pöttinger Marcel</v>
      </c>
    </row>
    <row r="549" spans="1:3" ht="18.75" thickBot="1" x14ac:dyDescent="0.3">
      <c r="A549" s="65">
        <v>4701</v>
      </c>
      <c r="B549" s="65">
        <v>529</v>
      </c>
      <c r="C549" s="66" t="str">
        <f t="shared" si="8"/>
        <v>Tairi Jakob</v>
      </c>
    </row>
    <row r="550" spans="1:3" ht="18.75" thickBot="1" x14ac:dyDescent="0.3">
      <c r="A550" s="65">
        <v>4702</v>
      </c>
      <c r="B550" s="65">
        <v>616</v>
      </c>
      <c r="C550" s="66" t="str">
        <f t="shared" si="8"/>
        <v>Gotthart Phillip</v>
      </c>
    </row>
    <row r="551" spans="1:3" ht="18.75" thickBot="1" x14ac:dyDescent="0.3">
      <c r="A551" s="65">
        <v>4703</v>
      </c>
      <c r="B551" s="65">
        <v>434</v>
      </c>
      <c r="C551" s="66" t="str">
        <f t="shared" si="8"/>
        <v>Fischer David</v>
      </c>
    </row>
    <row r="552" spans="1:3" ht="18.75" thickBot="1" x14ac:dyDescent="0.3">
      <c r="A552" s="65">
        <v>4704</v>
      </c>
      <c r="B552" s="65">
        <v>673</v>
      </c>
      <c r="C552" s="66" t="str">
        <f t="shared" si="8"/>
        <v>Gasteiner Hannes</v>
      </c>
    </row>
    <row r="553" spans="1:3" ht="18.75" thickBot="1" x14ac:dyDescent="0.3">
      <c r="A553" s="65">
        <v>4705</v>
      </c>
      <c r="B553" s="65">
        <v>439</v>
      </c>
      <c r="C553" s="66" t="str">
        <f t="shared" si="8"/>
        <v>Hartl Oliver</v>
      </c>
    </row>
    <row r="554" spans="1:3" ht="18.75" thickBot="1" x14ac:dyDescent="0.3">
      <c r="A554" s="65">
        <v>4706</v>
      </c>
      <c r="B554" s="65">
        <v>677</v>
      </c>
      <c r="C554" s="66" t="str">
        <f t="shared" si="8"/>
        <v>Gruber Florian</v>
      </c>
    </row>
    <row r="555" spans="1:3" ht="18.75" thickBot="1" x14ac:dyDescent="0.3">
      <c r="A555" s="65">
        <v>4707</v>
      </c>
      <c r="B555" s="65">
        <v>622</v>
      </c>
      <c r="C555" s="66" t="str">
        <f t="shared" si="8"/>
        <v>Ritzer Armin</v>
      </c>
    </row>
    <row r="556" spans="1:3" ht="18.75" thickBot="1" x14ac:dyDescent="0.3">
      <c r="A556" s="65">
        <v>4708</v>
      </c>
      <c r="B556" s="65">
        <v>467</v>
      </c>
      <c r="C556" s="66" t="str">
        <f t="shared" si="8"/>
        <v>Secka Mario</v>
      </c>
    </row>
    <row r="557" spans="1:3" ht="18.75" thickBot="1" x14ac:dyDescent="0.3">
      <c r="A557" s="65">
        <v>4709</v>
      </c>
      <c r="B557" s="65">
        <v>678</v>
      </c>
      <c r="C557" s="66" t="str">
        <f t="shared" si="8"/>
        <v>Gottlieb Christian</v>
      </c>
    </row>
    <row r="558" spans="1:3" ht="18.75" thickBot="1" x14ac:dyDescent="0.3">
      <c r="A558" s="65">
        <v>4710</v>
      </c>
      <c r="B558" s="65">
        <v>679</v>
      </c>
      <c r="C558" s="66" t="str">
        <f t="shared" si="8"/>
        <v>Buchalla Andreas</v>
      </c>
    </row>
    <row r="559" spans="1:3" ht="18.75" thickBot="1" x14ac:dyDescent="0.3">
      <c r="A559" s="65">
        <v>4711</v>
      </c>
      <c r="B559" s="65">
        <v>709</v>
      </c>
      <c r="C559" s="66" t="str">
        <f t="shared" si="8"/>
        <v>Gomboc Lukas</v>
      </c>
    </row>
    <row r="560" spans="1:3" ht="18.75" thickBot="1" x14ac:dyDescent="0.3">
      <c r="A560" s="65">
        <v>4712</v>
      </c>
      <c r="B560" s="65">
        <v>676</v>
      </c>
      <c r="C560" s="66" t="str">
        <f t="shared" si="8"/>
        <v>Tacho Harald</v>
      </c>
    </row>
    <row r="561" spans="1:3" ht="18.75" thickBot="1" x14ac:dyDescent="0.3">
      <c r="A561" s="65">
        <v>4713</v>
      </c>
      <c r="B561" s="65">
        <v>710</v>
      </c>
      <c r="C561" s="66" t="str">
        <f t="shared" si="8"/>
        <v>Pichler Patrick</v>
      </c>
    </row>
    <row r="562" spans="1:3" ht="18.75" thickBot="1" x14ac:dyDescent="0.3">
      <c r="A562" s="65">
        <v>4714</v>
      </c>
      <c r="B562" s="65">
        <v>711</v>
      </c>
      <c r="C562" s="66" t="str">
        <f t="shared" si="8"/>
        <v>Bauer Philipp</v>
      </c>
    </row>
    <row r="563" spans="1:3" ht="18.75" thickBot="1" x14ac:dyDescent="0.3">
      <c r="A563" s="65">
        <v>4715</v>
      </c>
      <c r="B563" s="65">
        <v>708</v>
      </c>
      <c r="C563" s="66" t="str">
        <f t="shared" si="8"/>
        <v>Falb Nikolaus</v>
      </c>
    </row>
    <row r="564" spans="1:3" ht="18.75" thickBot="1" x14ac:dyDescent="0.3">
      <c r="A564" s="65">
        <v>4716</v>
      </c>
      <c r="B564" s="65">
        <v>429</v>
      </c>
      <c r="C564" s="66" t="str">
        <f t="shared" si="8"/>
        <v>Edelbauer Tobias</v>
      </c>
    </row>
    <row r="565" spans="1:3" ht="18.75" thickBot="1" x14ac:dyDescent="0.3">
      <c r="A565" s="65">
        <v>4717</v>
      </c>
      <c r="B565" s="65">
        <v>595</v>
      </c>
      <c r="C565" s="66" t="str">
        <f t="shared" si="8"/>
        <v>Koy Lukas</v>
      </c>
    </row>
    <row r="566" spans="1:3" ht="18.75" thickBot="1" x14ac:dyDescent="0.3">
      <c r="A566" s="65">
        <v>4718</v>
      </c>
      <c r="B566" s="65">
        <v>718</v>
      </c>
      <c r="C566" s="66" t="str">
        <f>VLOOKUP(B566,Athl01,2)</f>
        <v>Pichler Dominic</v>
      </c>
    </row>
    <row r="567" spans="1:3" ht="18.75" thickBot="1" x14ac:dyDescent="0.3">
      <c r="A567" s="65">
        <v>4719</v>
      </c>
      <c r="B567" s="65">
        <v>714</v>
      </c>
      <c r="C567" s="66" t="str">
        <f>VLOOKUP(B567,Athl01,2)</f>
        <v>Stuhlmeier Raphael</v>
      </c>
    </row>
    <row r="568" spans="1:3" ht="18.75" thickBot="1" x14ac:dyDescent="0.3">
      <c r="A568" s="65">
        <v>4720</v>
      </c>
      <c r="B568" s="65">
        <v>717</v>
      </c>
      <c r="C568" s="66" t="str">
        <f>VLOOKUP(B568,Athl01,2)</f>
        <v>Riedl Bernhard Markus</v>
      </c>
    </row>
    <row r="569" spans="1:3" ht="18.75" thickBot="1" x14ac:dyDescent="0.3">
      <c r="A569" s="65">
        <v>4721</v>
      </c>
      <c r="B569" s="65">
        <v>716</v>
      </c>
      <c r="C569" s="66" t="str">
        <f t="shared" ref="C569:C593" si="9">VLOOKUP(B569,Athl01,2)</f>
        <v>Pfaffenberger Mario</v>
      </c>
    </row>
    <row r="570" spans="1:3" ht="18.75" thickBot="1" x14ac:dyDescent="0.3">
      <c r="A570" s="65">
        <v>4722</v>
      </c>
      <c r="B570" s="65">
        <v>549</v>
      </c>
      <c r="C570" s="66" t="str">
        <f t="shared" si="9"/>
        <v>Walkam Lukas</v>
      </c>
    </row>
    <row r="571" spans="1:3" ht="18.75" thickBot="1" x14ac:dyDescent="0.3">
      <c r="A571" s="65">
        <v>4723</v>
      </c>
      <c r="B571" s="65">
        <v>728</v>
      </c>
      <c r="C571" s="66" t="str">
        <f t="shared" si="9"/>
        <v>Jöbstl Markus</v>
      </c>
    </row>
    <row r="572" spans="1:3" ht="18.75" thickBot="1" x14ac:dyDescent="0.3">
      <c r="A572" s="65">
        <v>4724</v>
      </c>
      <c r="B572" s="65">
        <v>732</v>
      </c>
      <c r="C572" s="66" t="str">
        <f t="shared" si="9"/>
        <v>Schnabl Ingeborg, Mag.</v>
      </c>
    </row>
    <row r="573" spans="1:3" ht="18.75" thickBot="1" x14ac:dyDescent="0.3">
      <c r="A573" s="65">
        <v>4725</v>
      </c>
      <c r="B573" s="65">
        <v>730</v>
      </c>
      <c r="C573" s="66" t="str">
        <f t="shared" si="9"/>
        <v>Dykovets Eugen</v>
      </c>
    </row>
    <row r="574" spans="1:3" ht="18.75" thickBot="1" x14ac:dyDescent="0.3">
      <c r="A574" s="65">
        <v>4726</v>
      </c>
      <c r="B574" s="65">
        <v>733</v>
      </c>
      <c r="C574" s="66" t="str">
        <f t="shared" si="9"/>
        <v>Karl Peter</v>
      </c>
    </row>
    <row r="575" spans="1:3" ht="18.75" thickBot="1" x14ac:dyDescent="0.3">
      <c r="A575" s="65">
        <v>4727</v>
      </c>
      <c r="B575" s="65">
        <v>615</v>
      </c>
      <c r="C575" s="66" t="str">
        <f t="shared" si="9"/>
        <v>Schindler Florian</v>
      </c>
    </row>
    <row r="576" spans="1:3" ht="18.75" thickBot="1" x14ac:dyDescent="0.3">
      <c r="A576" s="65">
        <v>4728</v>
      </c>
      <c r="B576" s="65">
        <v>516</v>
      </c>
      <c r="C576" s="66" t="str">
        <f t="shared" si="9"/>
        <v>Horvath Stefan</v>
      </c>
    </row>
    <row r="577" spans="1:3" ht="18.75" thickBot="1" x14ac:dyDescent="0.3">
      <c r="A577" s="65">
        <v>4729</v>
      </c>
      <c r="B577" s="65">
        <v>734</v>
      </c>
      <c r="C577" s="66" t="str">
        <f t="shared" si="9"/>
        <v>Pöcher Stefan</v>
      </c>
    </row>
    <row r="578" spans="1:3" ht="18.75" thickBot="1" x14ac:dyDescent="0.3">
      <c r="A578" s="65">
        <v>4730</v>
      </c>
      <c r="B578" s="65">
        <v>735</v>
      </c>
      <c r="C578" s="66" t="str">
        <f t="shared" si="9"/>
        <v>Dykovets Daniel</v>
      </c>
    </row>
    <row r="579" spans="1:3" ht="18.75" thickBot="1" x14ac:dyDescent="0.3">
      <c r="A579" s="65">
        <v>4731</v>
      </c>
      <c r="B579" s="65">
        <v>739</v>
      </c>
      <c r="C579" s="66" t="str">
        <f t="shared" si="9"/>
        <v>Kuhn Werner</v>
      </c>
    </row>
    <row r="580" spans="1:3" ht="18.75" thickBot="1" x14ac:dyDescent="0.3">
      <c r="A580" s="65">
        <v>4732</v>
      </c>
      <c r="B580" s="65">
        <v>741</v>
      </c>
      <c r="C580" s="66" t="str">
        <f t="shared" si="9"/>
        <v>Schweinberger Armin</v>
      </c>
    </row>
    <row r="581" spans="1:3" ht="18.75" thickBot="1" x14ac:dyDescent="0.3">
      <c r="A581" s="65">
        <v>4733</v>
      </c>
      <c r="B581" s="65">
        <v>737</v>
      </c>
      <c r="C581" s="66" t="str">
        <f t="shared" si="9"/>
        <v>Redl Markus</v>
      </c>
    </row>
    <row r="582" spans="1:3" ht="18.75" thickBot="1" x14ac:dyDescent="0.3">
      <c r="A582" s="65">
        <v>4734</v>
      </c>
      <c r="B582" s="65">
        <v>744</v>
      </c>
      <c r="C582" s="66" t="str">
        <f t="shared" si="9"/>
        <v>Kreil Arno</v>
      </c>
    </row>
    <row r="583" spans="1:3" ht="18.75" thickBot="1" x14ac:dyDescent="0.3">
      <c r="A583" s="65">
        <v>4735</v>
      </c>
      <c r="B583" s="65">
        <v>743</v>
      </c>
      <c r="C583" s="66" t="str">
        <f t="shared" si="9"/>
        <v>Riesenhuber Daniel</v>
      </c>
    </row>
    <row r="584" spans="1:3" ht="18.75" thickBot="1" x14ac:dyDescent="0.3">
      <c r="A584" s="65">
        <v>4736</v>
      </c>
      <c r="B584" s="65">
        <v>745</v>
      </c>
      <c r="C584" s="66" t="str">
        <f t="shared" si="9"/>
        <v>Ganzi Siegfried</v>
      </c>
    </row>
    <row r="585" spans="1:3" ht="18.75" thickBot="1" x14ac:dyDescent="0.3">
      <c r="A585" s="65">
        <v>4737</v>
      </c>
      <c r="B585" s="65">
        <v>753</v>
      </c>
      <c r="C585" s="66" t="str">
        <f t="shared" si="9"/>
        <v>Maier Manfred</v>
      </c>
    </row>
    <row r="586" spans="1:3" ht="18.75" thickBot="1" x14ac:dyDescent="0.3">
      <c r="A586" s="65">
        <v>4738</v>
      </c>
      <c r="B586" s="65">
        <v>754</v>
      </c>
      <c r="C586" s="66" t="str">
        <f t="shared" si="9"/>
        <v>Filcz Hermann</v>
      </c>
    </row>
    <row r="587" spans="1:3" ht="18.75" thickBot="1" x14ac:dyDescent="0.3">
      <c r="A587" s="65">
        <v>4739</v>
      </c>
      <c r="B587" s="65">
        <v>751</v>
      </c>
      <c r="C587" s="66" t="str">
        <f t="shared" si="9"/>
        <v>Rabenhaupt Thomas</v>
      </c>
    </row>
    <row r="588" spans="1:3" ht="18.75" thickBot="1" x14ac:dyDescent="0.3">
      <c r="A588" s="65">
        <v>4740</v>
      </c>
      <c r="B588" s="65">
        <v>750</v>
      </c>
      <c r="C588" s="66" t="str">
        <f t="shared" si="9"/>
        <v>Winter Florian</v>
      </c>
    </row>
    <row r="589" spans="1:3" ht="18.75" thickBot="1" x14ac:dyDescent="0.3">
      <c r="A589" s="65">
        <v>4741</v>
      </c>
      <c r="B589" s="65">
        <v>760</v>
      </c>
      <c r="C589" s="66" t="str">
        <f t="shared" si="9"/>
        <v>Baier Markus</v>
      </c>
    </row>
    <row r="590" spans="1:3" ht="18.75" thickBot="1" x14ac:dyDescent="0.3">
      <c r="A590" s="65">
        <v>4742</v>
      </c>
      <c r="B590" s="65">
        <v>764</v>
      </c>
      <c r="C590" s="66" t="str">
        <f t="shared" si="9"/>
        <v>Olea Christian</v>
      </c>
    </row>
    <row r="591" spans="1:3" ht="18.75" thickBot="1" x14ac:dyDescent="0.3">
      <c r="A591" s="65">
        <v>4743</v>
      </c>
      <c r="B591" s="65">
        <v>762</v>
      </c>
      <c r="C591" s="66" t="str">
        <f t="shared" si="9"/>
        <v>Dremel-Urbas Christian</v>
      </c>
    </row>
    <row r="592" spans="1:3" ht="18.75" thickBot="1" x14ac:dyDescent="0.3">
      <c r="A592" s="65">
        <v>4744</v>
      </c>
      <c r="B592" s="65">
        <v>761</v>
      </c>
      <c r="C592" s="66" t="str">
        <f t="shared" si="9"/>
        <v>Tischler Maximilian</v>
      </c>
    </row>
    <row r="593" spans="1:3" ht="18.75" thickBot="1" x14ac:dyDescent="0.3">
      <c r="A593" s="65">
        <v>4745</v>
      </c>
      <c r="B593" s="65">
        <v>766</v>
      </c>
      <c r="C593" s="66" t="str">
        <f t="shared" si="9"/>
        <v>Wallner Matthias</v>
      </c>
    </row>
    <row r="594" spans="1:3" ht="18.75" thickBot="1" x14ac:dyDescent="0.3">
      <c r="A594" s="65">
        <v>4746</v>
      </c>
      <c r="B594" s="65">
        <v>763</v>
      </c>
      <c r="C594" s="66" t="str">
        <f t="shared" si="8"/>
        <v>Payr Marco</v>
      </c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1"/>
  <sheetViews>
    <sheetView zoomScale="75" workbookViewId="0">
      <pane ySplit="1" topLeftCell="A2" activePane="bottomLeft" state="frozen"/>
      <selection pane="bottomLeft" activeCell="B191" sqref="B191"/>
    </sheetView>
  </sheetViews>
  <sheetFormatPr baseColWidth="10" defaultRowHeight="12.75" x14ac:dyDescent="0.2"/>
  <cols>
    <col min="1" max="1" width="8.42578125" bestFit="1" customWidth="1"/>
    <col min="2" max="2" width="12.7109375" bestFit="1" customWidth="1"/>
    <col min="3" max="3" width="35.7109375" bestFit="1" customWidth="1"/>
  </cols>
  <sheetData>
    <row r="1" spans="1:3" ht="19.5" thickTop="1" thickBot="1" x14ac:dyDescent="0.3">
      <c r="A1" s="31" t="s">
        <v>1659</v>
      </c>
      <c r="B1" s="31" t="s">
        <v>202</v>
      </c>
      <c r="C1" s="63" t="s">
        <v>142</v>
      </c>
    </row>
    <row r="2" spans="1:3" ht="18.75" thickBot="1" x14ac:dyDescent="0.3">
      <c r="A2" s="68" t="s">
        <v>1660</v>
      </c>
      <c r="B2" s="68">
        <v>0</v>
      </c>
      <c r="C2" s="69" t="str">
        <f t="shared" ref="C2:C65" si="0">VLOOKUP(B2,Athl01,2)</f>
        <v>Leereintrag</v>
      </c>
    </row>
    <row r="3" spans="1:3" ht="18.75" thickBot="1" x14ac:dyDescent="0.3">
      <c r="A3" s="65" t="s">
        <v>1506</v>
      </c>
      <c r="B3" s="65">
        <v>502</v>
      </c>
      <c r="C3" s="66" t="str">
        <f t="shared" si="0"/>
        <v>Humele Florian</v>
      </c>
    </row>
    <row r="4" spans="1:3" ht="18.75" thickBot="1" x14ac:dyDescent="0.3">
      <c r="A4" s="68" t="s">
        <v>1425</v>
      </c>
      <c r="B4" s="68">
        <v>476</v>
      </c>
      <c r="C4" s="69" t="str">
        <f t="shared" si="0"/>
        <v>Brader Roman</v>
      </c>
    </row>
    <row r="5" spans="1:3" ht="18.75" thickBot="1" x14ac:dyDescent="0.3">
      <c r="A5" s="65" t="s">
        <v>389</v>
      </c>
      <c r="B5" s="65">
        <v>60</v>
      </c>
      <c r="C5" s="66" t="str">
        <f t="shared" si="0"/>
        <v>Koch Florian</v>
      </c>
    </row>
    <row r="6" spans="1:3" ht="18.75" thickBot="1" x14ac:dyDescent="0.3">
      <c r="A6" s="68" t="s">
        <v>1494</v>
      </c>
      <c r="B6" s="68">
        <v>498</v>
      </c>
      <c r="C6" s="69" t="str">
        <f t="shared" si="0"/>
        <v>Eitzenberger Dominik</v>
      </c>
    </row>
    <row r="7" spans="1:3" ht="18.75" thickBot="1" x14ac:dyDescent="0.3">
      <c r="A7" s="65" t="s">
        <v>1485</v>
      </c>
      <c r="B7" s="65">
        <v>495</v>
      </c>
      <c r="C7" s="66" t="str">
        <f t="shared" si="0"/>
        <v>Egger Michael</v>
      </c>
    </row>
    <row r="8" spans="1:3" ht="18.75" thickBot="1" x14ac:dyDescent="0.3">
      <c r="A8" s="68" t="s">
        <v>1280</v>
      </c>
      <c r="B8" s="68">
        <v>427</v>
      </c>
      <c r="C8" s="69" t="str">
        <f t="shared" si="0"/>
        <v>Dzambekov Umar</v>
      </c>
    </row>
    <row r="9" spans="1:3" ht="18.75" thickBot="1" x14ac:dyDescent="0.3">
      <c r="A9" s="65" t="s">
        <v>1300</v>
      </c>
      <c r="B9" s="65">
        <v>434</v>
      </c>
      <c r="C9" s="66" t="str">
        <f t="shared" si="0"/>
        <v>Fischer David</v>
      </c>
    </row>
    <row r="10" spans="1:3" ht="18.75" thickBot="1" x14ac:dyDescent="0.3">
      <c r="A10" s="68" t="s">
        <v>1520</v>
      </c>
      <c r="B10" s="68">
        <v>506</v>
      </c>
      <c r="C10" s="69" t="str">
        <f t="shared" si="0"/>
        <v>Midajew Chamsat</v>
      </c>
    </row>
    <row r="11" spans="1:3" ht="18.75" thickBot="1" x14ac:dyDescent="0.3">
      <c r="A11" s="65" t="s">
        <v>1399</v>
      </c>
      <c r="B11" s="65">
        <v>467</v>
      </c>
      <c r="C11" s="66" t="str">
        <f t="shared" si="0"/>
        <v>Secka Mario</v>
      </c>
    </row>
    <row r="12" spans="1:3" ht="18.75" thickBot="1" x14ac:dyDescent="0.3">
      <c r="A12" s="68" t="s">
        <v>1289</v>
      </c>
      <c r="B12" s="68">
        <v>430</v>
      </c>
      <c r="C12" s="69" t="str">
        <f t="shared" si="0"/>
        <v>Eder Michael</v>
      </c>
    </row>
    <row r="13" spans="1:3" ht="18.75" thickBot="1" x14ac:dyDescent="0.3">
      <c r="A13" s="65" t="s">
        <v>1453</v>
      </c>
      <c r="B13" s="65">
        <v>485</v>
      </c>
      <c r="C13" s="66" t="str">
        <f t="shared" si="0"/>
        <v>Fink Julian</v>
      </c>
    </row>
    <row r="14" spans="1:3" ht="18.75" thickBot="1" x14ac:dyDescent="0.3">
      <c r="A14" s="68" t="s">
        <v>1365</v>
      </c>
      <c r="B14" s="68">
        <v>456</v>
      </c>
      <c r="C14" s="69" t="str">
        <f t="shared" si="0"/>
        <v>Messlender Lorenz</v>
      </c>
    </row>
    <row r="15" spans="1:3" ht="18.75" thickBot="1" x14ac:dyDescent="0.3">
      <c r="A15" s="65" t="s">
        <v>1434</v>
      </c>
      <c r="B15" s="65">
        <v>479</v>
      </c>
      <c r="C15" s="66" t="str">
        <f t="shared" si="0"/>
        <v>Grbesa Timo</v>
      </c>
    </row>
    <row r="16" spans="1:3" ht="18.75" thickBot="1" x14ac:dyDescent="0.3">
      <c r="A16" s="68" t="s">
        <v>1428</v>
      </c>
      <c r="B16" s="68">
        <v>477</v>
      </c>
      <c r="C16" s="69" t="str">
        <f t="shared" si="0"/>
        <v>Brunner Christopher</v>
      </c>
    </row>
    <row r="17" spans="1:3" ht="18.75" thickBot="1" x14ac:dyDescent="0.3">
      <c r="A17" s="65" t="s">
        <v>1384</v>
      </c>
      <c r="B17" s="65">
        <v>462</v>
      </c>
      <c r="C17" s="66" t="str">
        <f t="shared" si="0"/>
        <v>Scherz Daniel</v>
      </c>
    </row>
    <row r="18" spans="1:3" ht="18.75" thickBot="1" x14ac:dyDescent="0.3">
      <c r="A18" s="68" t="s">
        <v>1517</v>
      </c>
      <c r="B18" s="68">
        <v>505</v>
      </c>
      <c r="C18" s="69" t="str">
        <f t="shared" si="0"/>
        <v>Midajew Achmed</v>
      </c>
    </row>
    <row r="19" spans="1:3" ht="18.75" thickBot="1" x14ac:dyDescent="0.3">
      <c r="A19" s="65" t="s">
        <v>1482</v>
      </c>
      <c r="B19" s="65">
        <v>494</v>
      </c>
      <c r="C19" s="66" t="str">
        <f t="shared" si="0"/>
        <v>Egg Lukas</v>
      </c>
    </row>
    <row r="20" spans="1:3" ht="18.75" thickBot="1" x14ac:dyDescent="0.3">
      <c r="A20" s="68" t="s">
        <v>1206</v>
      </c>
      <c r="B20" s="68">
        <v>401</v>
      </c>
      <c r="C20" s="69" t="str">
        <f t="shared" si="0"/>
        <v>Korsalka Lukas</v>
      </c>
    </row>
    <row r="21" spans="1:3" ht="18.75" thickBot="1" x14ac:dyDescent="0.3">
      <c r="A21" s="65" t="s">
        <v>1378</v>
      </c>
      <c r="B21" s="65">
        <v>460</v>
      </c>
      <c r="C21" s="66" t="str">
        <f t="shared" si="0"/>
        <v>Perkovic Marco</v>
      </c>
    </row>
    <row r="22" spans="1:3" ht="18.75" thickBot="1" x14ac:dyDescent="0.3">
      <c r="A22" s="68" t="s">
        <v>1503</v>
      </c>
      <c r="B22" s="68">
        <v>501</v>
      </c>
      <c r="C22" s="69" t="str">
        <f t="shared" si="0"/>
        <v>Scharf Lukas</v>
      </c>
    </row>
    <row r="23" spans="1:3" ht="18.75" thickBot="1" x14ac:dyDescent="0.3">
      <c r="A23" s="65" t="s">
        <v>1276</v>
      </c>
      <c r="B23" s="65">
        <v>426</v>
      </c>
      <c r="C23" s="66" t="str">
        <f t="shared" si="0"/>
        <v>Dunay Dominik</v>
      </c>
    </row>
    <row r="24" spans="1:3" ht="18.75" thickBot="1" x14ac:dyDescent="0.3">
      <c r="A24" s="68" t="s">
        <v>1437</v>
      </c>
      <c r="B24" s="68">
        <v>480</v>
      </c>
      <c r="C24" s="69" t="str">
        <f t="shared" si="0"/>
        <v>Haubert Philip</v>
      </c>
    </row>
    <row r="25" spans="1:3" ht="18.75" thickBot="1" x14ac:dyDescent="0.3">
      <c r="A25" s="65" t="s">
        <v>1523</v>
      </c>
      <c r="B25" s="65">
        <v>507</v>
      </c>
      <c r="C25" s="66" t="str">
        <f t="shared" si="0"/>
        <v>Pfeifer Leopold</v>
      </c>
    </row>
    <row r="26" spans="1:3" ht="18.75" thickBot="1" x14ac:dyDescent="0.3">
      <c r="A26" s="68" t="s">
        <v>1443</v>
      </c>
      <c r="B26" s="68">
        <v>482</v>
      </c>
      <c r="C26" s="69" t="str">
        <f t="shared" si="0"/>
        <v>Köck Rene</v>
      </c>
    </row>
    <row r="27" spans="1:3" ht="18.75" thickBot="1" x14ac:dyDescent="0.3">
      <c r="A27" s="65" t="s">
        <v>1488</v>
      </c>
      <c r="B27" s="65">
        <v>496</v>
      </c>
      <c r="C27" s="66" t="str">
        <f t="shared" si="0"/>
        <v>Egger Peter</v>
      </c>
    </row>
    <row r="28" spans="1:3" ht="18.75" thickBot="1" x14ac:dyDescent="0.3">
      <c r="A28" s="68" t="s">
        <v>1500</v>
      </c>
      <c r="B28" s="68">
        <v>500</v>
      </c>
      <c r="C28" s="69" t="str">
        <f t="shared" si="0"/>
        <v>Ruetz Andreas</v>
      </c>
    </row>
    <row r="29" spans="1:3" ht="18.75" thickBot="1" x14ac:dyDescent="0.3">
      <c r="A29" s="65" t="s">
        <v>1447</v>
      </c>
      <c r="B29" s="65">
        <v>483</v>
      </c>
      <c r="C29" s="66" t="str">
        <f t="shared" si="0"/>
        <v>Paul Benjamin</v>
      </c>
    </row>
    <row r="30" spans="1:3" ht="18.75" thickBot="1" x14ac:dyDescent="0.3">
      <c r="A30" s="68" t="s">
        <v>1390</v>
      </c>
      <c r="B30" s="68">
        <v>464</v>
      </c>
      <c r="C30" s="69" t="str">
        <f t="shared" si="0"/>
        <v>Schwaiger Philipp</v>
      </c>
    </row>
    <row r="31" spans="1:3" ht="18.75" thickBot="1" x14ac:dyDescent="0.3">
      <c r="A31" s="65" t="s">
        <v>1273</v>
      </c>
      <c r="B31" s="65">
        <v>425</v>
      </c>
      <c r="C31" s="66" t="str">
        <f t="shared" si="0"/>
        <v>Demeter Norbert</v>
      </c>
    </row>
    <row r="32" spans="1:3" ht="18.75" thickBot="1" x14ac:dyDescent="0.3">
      <c r="A32" s="68" t="s">
        <v>1393</v>
      </c>
      <c r="B32" s="68">
        <v>465</v>
      </c>
      <c r="C32" s="69" t="str">
        <f t="shared" si="0"/>
        <v>Stando Jonathan</v>
      </c>
    </row>
    <row r="33" spans="1:3" ht="18.75" thickBot="1" x14ac:dyDescent="0.3">
      <c r="A33" s="65" t="s">
        <v>1404</v>
      </c>
      <c r="B33" s="65">
        <v>469</v>
      </c>
      <c r="C33" s="66" t="str">
        <f t="shared" si="0"/>
        <v>Steiner Philipp</v>
      </c>
    </row>
    <row r="34" spans="1:3" ht="18.75" thickBot="1" x14ac:dyDescent="0.3">
      <c r="A34" s="68" t="s">
        <v>1372</v>
      </c>
      <c r="B34" s="68">
        <v>458</v>
      </c>
      <c r="C34" s="69" t="str">
        <f t="shared" si="0"/>
        <v>Najemnik Christoph</v>
      </c>
    </row>
    <row r="35" spans="1:3" ht="18.75" thickBot="1" x14ac:dyDescent="0.3">
      <c r="A35" s="65" t="s">
        <v>1381</v>
      </c>
      <c r="B35" s="65">
        <v>461</v>
      </c>
      <c r="C35" s="66" t="str">
        <f t="shared" si="0"/>
        <v>Schebesta Lucas</v>
      </c>
    </row>
    <row r="36" spans="1:3" ht="18.75" thickBot="1" x14ac:dyDescent="0.3">
      <c r="A36" s="68" t="s">
        <v>1335</v>
      </c>
      <c r="B36" s="68">
        <v>446</v>
      </c>
      <c r="C36" s="69" t="str">
        <f t="shared" si="0"/>
        <v>Irsa Franz Jakob</v>
      </c>
    </row>
    <row r="37" spans="1:3" ht="18.75" thickBot="1" x14ac:dyDescent="0.3">
      <c r="A37" s="65" t="s">
        <v>1341</v>
      </c>
      <c r="B37" s="65">
        <v>448</v>
      </c>
      <c r="C37" s="66" t="str">
        <f t="shared" si="0"/>
        <v>Kadic Meris</v>
      </c>
    </row>
    <row r="38" spans="1:3" ht="18.75" thickBot="1" x14ac:dyDescent="0.3">
      <c r="A38" s="68" t="s">
        <v>1362</v>
      </c>
      <c r="B38" s="68">
        <v>455</v>
      </c>
      <c r="C38" s="69" t="str">
        <f t="shared" si="0"/>
        <v>Lukas Dominik</v>
      </c>
    </row>
    <row r="39" spans="1:3" ht="18.75" thickBot="1" x14ac:dyDescent="0.3">
      <c r="A39" s="65" t="s">
        <v>1466</v>
      </c>
      <c r="B39" s="65">
        <v>489</v>
      </c>
      <c r="C39" s="66" t="str">
        <f t="shared" si="0"/>
        <v>Paric Stijepan</v>
      </c>
    </row>
    <row r="40" spans="1:3" ht="18.75" thickBot="1" x14ac:dyDescent="0.3">
      <c r="A40" s="68" t="s">
        <v>1472</v>
      </c>
      <c r="B40" s="68">
        <v>491</v>
      </c>
      <c r="C40" s="69" t="str">
        <f t="shared" si="0"/>
        <v>Stein Jakob</v>
      </c>
    </row>
    <row r="41" spans="1:3" ht="18.75" thickBot="1" x14ac:dyDescent="0.3">
      <c r="A41" s="65" t="s">
        <v>1407</v>
      </c>
      <c r="B41" s="65">
        <v>470</v>
      </c>
      <c r="C41" s="66" t="str">
        <f t="shared" si="0"/>
        <v>Stummerer Markus</v>
      </c>
    </row>
    <row r="42" spans="1:3" ht="18.75" thickBot="1" x14ac:dyDescent="0.3">
      <c r="A42" s="68" t="s">
        <v>1263</v>
      </c>
      <c r="B42" s="68">
        <v>422</v>
      </c>
      <c r="C42" s="69" t="str">
        <f t="shared" si="0"/>
        <v>Aichinger Gabriel</v>
      </c>
    </row>
    <row r="43" spans="1:3" ht="18.75" thickBot="1" x14ac:dyDescent="0.3">
      <c r="A43" s="65" t="s">
        <v>1491</v>
      </c>
      <c r="B43" s="65">
        <v>497</v>
      </c>
      <c r="C43" s="66" t="str">
        <f t="shared" si="0"/>
        <v>Eisen David</v>
      </c>
    </row>
    <row r="44" spans="1:3" ht="18.75" thickBot="1" x14ac:dyDescent="0.3">
      <c r="A44" s="68" t="s">
        <v>1286</v>
      </c>
      <c r="B44" s="68">
        <v>429</v>
      </c>
      <c r="C44" s="69" t="str">
        <f t="shared" si="0"/>
        <v>Edelbauer Tobias</v>
      </c>
    </row>
    <row r="45" spans="1:3" ht="18.75" thickBot="1" x14ac:dyDescent="0.3">
      <c r="A45" s="65" t="s">
        <v>1329</v>
      </c>
      <c r="B45" s="65">
        <v>444</v>
      </c>
      <c r="C45" s="66" t="str">
        <f t="shared" si="0"/>
        <v>Holy Tommy</v>
      </c>
    </row>
    <row r="46" spans="1:3" ht="18.75" thickBot="1" x14ac:dyDescent="0.3">
      <c r="A46" s="68" t="s">
        <v>1526</v>
      </c>
      <c r="B46" s="68">
        <v>508</v>
      </c>
      <c r="C46" s="69" t="str">
        <f t="shared" si="0"/>
        <v>Trimmel Daniel</v>
      </c>
    </row>
    <row r="47" spans="1:3" ht="18.75" thickBot="1" x14ac:dyDescent="0.3">
      <c r="A47" s="65" t="s">
        <v>1375</v>
      </c>
      <c r="B47" s="65">
        <v>459</v>
      </c>
      <c r="C47" s="66" t="str">
        <f t="shared" si="0"/>
        <v>Pascher Gregor</v>
      </c>
    </row>
    <row r="48" spans="1:3" ht="18.75" thickBot="1" x14ac:dyDescent="0.3">
      <c r="A48" s="68" t="s">
        <v>1347</v>
      </c>
      <c r="B48" s="68">
        <v>450</v>
      </c>
      <c r="C48" s="69" t="str">
        <f t="shared" si="0"/>
        <v>Kitzler Dominik</v>
      </c>
    </row>
    <row r="49" spans="1:3" ht="18.75" thickBot="1" x14ac:dyDescent="0.3">
      <c r="A49" s="65" t="s">
        <v>1431</v>
      </c>
      <c r="B49" s="65">
        <v>478</v>
      </c>
      <c r="C49" s="66" t="str">
        <f t="shared" si="0"/>
        <v>Fischereder Simon</v>
      </c>
    </row>
    <row r="50" spans="1:3" ht="18.75" thickBot="1" x14ac:dyDescent="0.3">
      <c r="A50" s="68" t="s">
        <v>1512</v>
      </c>
      <c r="B50" s="68">
        <v>504</v>
      </c>
      <c r="C50" s="69" t="str">
        <f t="shared" si="0"/>
        <v>Korsalka Julian</v>
      </c>
    </row>
    <row r="51" spans="1:3" ht="18.75" thickBot="1" x14ac:dyDescent="0.3">
      <c r="A51" s="65" t="s">
        <v>1509</v>
      </c>
      <c r="B51" s="65">
        <v>503</v>
      </c>
      <c r="C51" s="66" t="str">
        <f t="shared" si="0"/>
        <v>Korsalka Florian</v>
      </c>
    </row>
    <row r="52" spans="1:3" ht="18.75" thickBot="1" x14ac:dyDescent="0.3">
      <c r="A52" s="68" t="s">
        <v>1459</v>
      </c>
      <c r="B52" s="68">
        <v>487</v>
      </c>
      <c r="C52" s="69" t="str">
        <f t="shared" si="0"/>
        <v>Jammernegg Jürgen</v>
      </c>
    </row>
    <row r="53" spans="1:3" ht="18.75" thickBot="1" x14ac:dyDescent="0.3">
      <c r="A53" s="65" t="s">
        <v>1476</v>
      </c>
      <c r="B53" s="65">
        <v>492</v>
      </c>
      <c r="C53" s="66" t="str">
        <f t="shared" si="0"/>
        <v>Trippolt Daniel</v>
      </c>
    </row>
    <row r="54" spans="1:3" ht="18.75" thickBot="1" x14ac:dyDescent="0.3">
      <c r="A54" s="68" t="s">
        <v>1314</v>
      </c>
      <c r="B54" s="68">
        <v>439</v>
      </c>
      <c r="C54" s="69" t="str">
        <f t="shared" si="0"/>
        <v>Hartl Oliver</v>
      </c>
    </row>
    <row r="55" spans="1:3" ht="18.75" thickBot="1" x14ac:dyDescent="0.3">
      <c r="A55" s="65" t="s">
        <v>1311</v>
      </c>
      <c r="B55" s="65">
        <v>438</v>
      </c>
      <c r="C55" s="66" t="str">
        <f t="shared" si="0"/>
        <v>Gross Sebastian</v>
      </c>
    </row>
    <row r="56" spans="1:3" ht="18.75" thickBot="1" x14ac:dyDescent="0.3">
      <c r="A56" s="68" t="s">
        <v>1355</v>
      </c>
      <c r="B56" s="68">
        <v>453</v>
      </c>
      <c r="C56" s="69" t="str">
        <f t="shared" si="0"/>
        <v>Kozmann Florian</v>
      </c>
    </row>
    <row r="57" spans="1:3" ht="18.75" thickBot="1" x14ac:dyDescent="0.3">
      <c r="A57" s="65" t="s">
        <v>1359</v>
      </c>
      <c r="B57" s="65">
        <v>454</v>
      </c>
      <c r="C57" s="66" t="str">
        <f t="shared" si="0"/>
        <v>Legel Thomas</v>
      </c>
    </row>
    <row r="58" spans="1:3" ht="18.75" thickBot="1" x14ac:dyDescent="0.3">
      <c r="A58" s="68" t="s">
        <v>1450</v>
      </c>
      <c r="B58" s="68">
        <v>484</v>
      </c>
      <c r="C58" s="69" t="str">
        <f t="shared" si="0"/>
        <v>Reitinger Amon-Thomas</v>
      </c>
    </row>
    <row r="59" spans="1:3" ht="18.75" thickBot="1" x14ac:dyDescent="0.3">
      <c r="A59" s="65" t="s">
        <v>1401</v>
      </c>
      <c r="B59" s="65">
        <v>468</v>
      </c>
      <c r="C59" s="66" t="str">
        <f t="shared" si="0"/>
        <v>Sitter Simon</v>
      </c>
    </row>
    <row r="60" spans="1:3" ht="18.75" thickBot="1" x14ac:dyDescent="0.3">
      <c r="A60" s="68" t="s">
        <v>1548</v>
      </c>
      <c r="B60" s="68">
        <v>515</v>
      </c>
      <c r="C60" s="69" t="str">
        <f t="shared" si="0"/>
        <v>Eitler Günther</v>
      </c>
    </row>
    <row r="61" spans="1:3" ht="18.75" thickBot="1" x14ac:dyDescent="0.3">
      <c r="A61" s="65" t="s">
        <v>1582</v>
      </c>
      <c r="B61" s="65">
        <v>529</v>
      </c>
      <c r="C61" s="66" t="str">
        <f t="shared" si="0"/>
        <v>Tairi Jakob</v>
      </c>
    </row>
    <row r="62" spans="1:3" ht="18.75" thickBot="1" x14ac:dyDescent="0.3">
      <c r="A62" s="68" t="s">
        <v>1551</v>
      </c>
      <c r="B62" s="68">
        <v>516</v>
      </c>
      <c r="C62" s="69" t="str">
        <f t="shared" si="0"/>
        <v>Horvath Stefan</v>
      </c>
    </row>
    <row r="63" spans="1:3" ht="18.75" thickBot="1" x14ac:dyDescent="0.3">
      <c r="A63" s="65" t="s">
        <v>2050</v>
      </c>
      <c r="B63" s="65">
        <v>585</v>
      </c>
      <c r="C63" s="66" t="str">
        <f t="shared" si="0"/>
        <v>Gressl Rene</v>
      </c>
    </row>
    <row r="64" spans="1:3" ht="18.75" thickBot="1" x14ac:dyDescent="0.3">
      <c r="A64" s="68" t="s">
        <v>2052</v>
      </c>
      <c r="B64" s="68">
        <v>586</v>
      </c>
      <c r="C64" s="69" t="str">
        <f t="shared" si="0"/>
        <v>Biringer David</v>
      </c>
    </row>
    <row r="65" spans="1:3" ht="18.75" thickBot="1" x14ac:dyDescent="0.3">
      <c r="A65" s="65" t="s">
        <v>2054</v>
      </c>
      <c r="B65" s="65">
        <v>587</v>
      </c>
      <c r="C65" s="66" t="str">
        <f t="shared" si="0"/>
        <v>Eder Marco</v>
      </c>
    </row>
    <row r="66" spans="1:3" ht="18.75" thickBot="1" x14ac:dyDescent="0.3">
      <c r="A66" s="68" t="s">
        <v>1541</v>
      </c>
      <c r="B66" s="68">
        <v>513</v>
      </c>
      <c r="C66" s="69" t="str">
        <f t="shared" ref="C66:C131" si="1">VLOOKUP(B66,Athl01,2)</f>
        <v>Enke Christoph</v>
      </c>
    </row>
    <row r="67" spans="1:3" ht="18.75" thickBot="1" x14ac:dyDescent="0.3">
      <c r="A67" s="65" t="s">
        <v>1545</v>
      </c>
      <c r="B67" s="65">
        <v>514</v>
      </c>
      <c r="C67" s="66" t="str">
        <f t="shared" si="1"/>
        <v>Schißler Matthias</v>
      </c>
    </row>
    <row r="68" spans="1:3" ht="18.75" thickBot="1" x14ac:dyDescent="0.3">
      <c r="A68" s="68" t="s">
        <v>1585</v>
      </c>
      <c r="B68" s="68">
        <v>530</v>
      </c>
      <c r="C68" s="69" t="str">
        <f t="shared" si="1"/>
        <v>Kohlrausch Dennis</v>
      </c>
    </row>
    <row r="69" spans="1:3" ht="18.75" thickBot="1" x14ac:dyDescent="0.3">
      <c r="A69" s="65" t="s">
        <v>2056</v>
      </c>
      <c r="B69" s="65">
        <v>588</v>
      </c>
      <c r="C69" s="66" t="str">
        <f t="shared" si="1"/>
        <v>Steiner Lucas</v>
      </c>
    </row>
    <row r="70" spans="1:3" ht="18.75" thickBot="1" x14ac:dyDescent="0.3">
      <c r="A70" s="68" t="s">
        <v>2058</v>
      </c>
      <c r="B70" s="68">
        <v>589</v>
      </c>
      <c r="C70" s="69" t="str">
        <f t="shared" si="1"/>
        <v>Oberparleiter Jonas</v>
      </c>
    </row>
    <row r="71" spans="1:3" ht="18.75" thickBot="1" x14ac:dyDescent="0.3">
      <c r="A71" s="65" t="s">
        <v>2060</v>
      </c>
      <c r="B71" s="65">
        <v>590</v>
      </c>
      <c r="C71" s="66" t="str">
        <f t="shared" si="1"/>
        <v>Kössler Benedikt</v>
      </c>
    </row>
    <row r="72" spans="1:3" ht="18.75" thickBot="1" x14ac:dyDescent="0.3">
      <c r="A72" s="68" t="s">
        <v>2062</v>
      </c>
      <c r="B72" s="68">
        <v>591</v>
      </c>
      <c r="C72" s="69" t="str">
        <f t="shared" si="1"/>
        <v>Demir Hasan</v>
      </c>
    </row>
    <row r="73" spans="1:3" ht="18.75" thickBot="1" x14ac:dyDescent="0.3">
      <c r="A73" s="65" t="s">
        <v>2065</v>
      </c>
      <c r="B73" s="65">
        <v>592</v>
      </c>
      <c r="C73" s="66" t="str">
        <f t="shared" si="1"/>
        <v>Kleinschmid Johannes</v>
      </c>
    </row>
    <row r="74" spans="1:3" ht="18.75" thickBot="1" x14ac:dyDescent="0.3">
      <c r="A74" s="68" t="s">
        <v>2067</v>
      </c>
      <c r="B74" s="68">
        <v>593</v>
      </c>
      <c r="C74" s="69" t="str">
        <f t="shared" si="1"/>
        <v>Steiner Felix</v>
      </c>
    </row>
    <row r="75" spans="1:3" ht="18.75" thickBot="1" x14ac:dyDescent="0.3">
      <c r="A75" s="65" t="s">
        <v>2069</v>
      </c>
      <c r="B75" s="65">
        <v>594</v>
      </c>
      <c r="C75" s="66" t="str">
        <f t="shared" si="1"/>
        <v>Oberparleiter Moritz</v>
      </c>
    </row>
    <row r="76" spans="1:3" ht="18.75" thickBot="1" x14ac:dyDescent="0.3">
      <c r="A76" s="68" t="s">
        <v>1597</v>
      </c>
      <c r="B76" s="68">
        <v>535</v>
      </c>
      <c r="C76" s="69" t="str">
        <f t="shared" si="1"/>
        <v>Petzel Florian</v>
      </c>
    </row>
    <row r="77" spans="1:3" ht="18.75" thickBot="1" x14ac:dyDescent="0.3">
      <c r="A77" s="65" t="s">
        <v>1607</v>
      </c>
      <c r="B77" s="65">
        <v>539</v>
      </c>
      <c r="C77" s="66" t="str">
        <f t="shared" si="1"/>
        <v>Bologa Fabian</v>
      </c>
    </row>
    <row r="78" spans="1:3" ht="18.75" thickBot="1" x14ac:dyDescent="0.3">
      <c r="A78" s="68" t="s">
        <v>1661</v>
      </c>
      <c r="B78" s="68">
        <v>538</v>
      </c>
      <c r="C78" s="69" t="str">
        <f t="shared" si="1"/>
        <v>Kapsammer Andreas</v>
      </c>
    </row>
    <row r="79" spans="1:3" ht="18.75" thickBot="1" x14ac:dyDescent="0.3">
      <c r="A79" s="65" t="s">
        <v>2072</v>
      </c>
      <c r="B79" s="65">
        <v>595</v>
      </c>
      <c r="C79" s="66" t="str">
        <f t="shared" si="1"/>
        <v>Koy Lukas</v>
      </c>
    </row>
    <row r="80" spans="1:3" ht="18.75" thickBot="1" x14ac:dyDescent="0.3">
      <c r="A80" s="68" t="s">
        <v>1617</v>
      </c>
      <c r="B80" s="68">
        <v>543</v>
      </c>
      <c r="C80" s="69" t="str">
        <f t="shared" si="1"/>
        <v>Schmalzl Marcel</v>
      </c>
    </row>
    <row r="81" spans="1:3" ht="18.75" thickBot="1" x14ac:dyDescent="0.3">
      <c r="A81" s="65" t="s">
        <v>1632</v>
      </c>
      <c r="B81" s="65">
        <v>549</v>
      </c>
      <c r="C81" s="66" t="str">
        <f t="shared" si="1"/>
        <v>Walkam Lukas</v>
      </c>
    </row>
    <row r="82" spans="1:3" ht="18.75" thickBot="1" x14ac:dyDescent="0.3">
      <c r="A82" s="68" t="s">
        <v>2075</v>
      </c>
      <c r="B82" s="68">
        <v>596</v>
      </c>
      <c r="C82" s="69" t="str">
        <f t="shared" si="1"/>
        <v>Jankov Predrag</v>
      </c>
    </row>
    <row r="83" spans="1:3" ht="18.75" thickBot="1" x14ac:dyDescent="0.3">
      <c r="A83" s="65" t="s">
        <v>2077</v>
      </c>
      <c r="B83" s="65">
        <v>597</v>
      </c>
      <c r="C83" s="66" t="str">
        <f t="shared" si="1"/>
        <v>Jankov Denis</v>
      </c>
    </row>
    <row r="84" spans="1:3" ht="18.75" thickBot="1" x14ac:dyDescent="0.3">
      <c r="A84" s="68" t="s">
        <v>2018</v>
      </c>
      <c r="B84" s="68">
        <v>561</v>
      </c>
      <c r="C84" s="69" t="str">
        <f t="shared" si="1"/>
        <v>Steinbrecher Roman</v>
      </c>
    </row>
    <row r="85" spans="1:3" ht="18.75" thickBot="1" x14ac:dyDescent="0.3">
      <c r="A85" s="65" t="s">
        <v>1</v>
      </c>
      <c r="B85" s="65">
        <v>598</v>
      </c>
      <c r="C85" s="66" t="str">
        <f t="shared" si="1"/>
        <v>Nelböck Kevin</v>
      </c>
    </row>
    <row r="86" spans="1:3" ht="18.75" thickBot="1" x14ac:dyDescent="0.3">
      <c r="A86" s="68" t="s">
        <v>2015</v>
      </c>
      <c r="B86" s="68">
        <v>550</v>
      </c>
      <c r="C86" s="69" t="str">
        <f t="shared" si="1"/>
        <v>Feichtinger Lukas</v>
      </c>
    </row>
    <row r="87" spans="1:3" ht="18.75" thickBot="1" x14ac:dyDescent="0.3">
      <c r="A87" s="65" t="s">
        <v>2016</v>
      </c>
      <c r="B87" s="65">
        <v>556</v>
      </c>
      <c r="C87" s="66" t="str">
        <f t="shared" si="1"/>
        <v>Walkam Mario</v>
      </c>
    </row>
    <row r="88" spans="1:3" ht="18.75" thickBot="1" x14ac:dyDescent="0.3">
      <c r="A88" s="68" t="s">
        <v>2247</v>
      </c>
      <c r="B88" s="68">
        <v>665</v>
      </c>
      <c r="C88" s="69" t="str">
        <f t="shared" si="1"/>
        <v>Mayer Benjamin</v>
      </c>
    </row>
    <row r="89" spans="1:3" ht="18.75" thickBot="1" x14ac:dyDescent="0.3">
      <c r="A89" s="65" t="s">
        <v>2250</v>
      </c>
      <c r="B89" s="65">
        <v>666</v>
      </c>
      <c r="C89" s="66" t="str">
        <f t="shared" si="1"/>
        <v>Maderebner Tobias</v>
      </c>
    </row>
    <row r="90" spans="1:3" ht="18.75" thickBot="1" x14ac:dyDescent="0.3">
      <c r="A90" s="68" t="s">
        <v>2253</v>
      </c>
      <c r="B90" s="68">
        <v>667</v>
      </c>
      <c r="C90" s="69" t="str">
        <f t="shared" si="1"/>
        <v>Liebhart Eliah</v>
      </c>
    </row>
    <row r="91" spans="1:3" ht="18.75" thickBot="1" x14ac:dyDescent="0.3">
      <c r="A91" s="65" t="s">
        <v>2193</v>
      </c>
      <c r="B91" s="65">
        <v>668</v>
      </c>
      <c r="C91" s="66" t="str">
        <f t="shared" si="1"/>
        <v>Kanyka Mario</v>
      </c>
    </row>
    <row r="92" spans="1:3" ht="18.75" thickBot="1" x14ac:dyDescent="0.3">
      <c r="A92" s="68" t="s">
        <v>85</v>
      </c>
      <c r="B92" s="68">
        <v>616</v>
      </c>
      <c r="C92" s="69" t="str">
        <f t="shared" si="1"/>
        <v>Gotthart Phillip</v>
      </c>
    </row>
    <row r="93" spans="1:3" ht="18.75" thickBot="1" x14ac:dyDescent="0.3">
      <c r="A93" s="65" t="s">
        <v>83</v>
      </c>
      <c r="B93" s="65">
        <v>615</v>
      </c>
      <c r="C93" s="66" t="str">
        <f t="shared" si="1"/>
        <v>Schindler Florian</v>
      </c>
    </row>
    <row r="94" spans="1:3" ht="18.75" thickBot="1" x14ac:dyDescent="0.3">
      <c r="A94" s="68" t="s">
        <v>87</v>
      </c>
      <c r="B94" s="68">
        <v>617</v>
      </c>
      <c r="C94" s="69" t="str">
        <f t="shared" si="1"/>
        <v>Aflenzer Maximilian</v>
      </c>
    </row>
    <row r="95" spans="1:3" ht="18.75" thickBot="1" x14ac:dyDescent="0.3">
      <c r="A95" s="65" t="s">
        <v>89</v>
      </c>
      <c r="B95" s="65">
        <v>618</v>
      </c>
      <c r="C95" s="66" t="str">
        <f t="shared" si="1"/>
        <v>Jenny Martin</v>
      </c>
    </row>
    <row r="96" spans="1:3" ht="18.75" thickBot="1" x14ac:dyDescent="0.3">
      <c r="A96" s="68" t="s">
        <v>2256</v>
      </c>
      <c r="B96" s="68">
        <v>669</v>
      </c>
      <c r="C96" s="69" t="str">
        <f t="shared" si="1"/>
        <v>Bröckl Benjamin</v>
      </c>
    </row>
    <row r="97" spans="1:3" ht="18.75" thickBot="1" x14ac:dyDescent="0.3">
      <c r="A97" s="65" t="s">
        <v>95</v>
      </c>
      <c r="B97" s="65">
        <v>622</v>
      </c>
      <c r="C97" s="66" t="str">
        <f t="shared" si="1"/>
        <v>Ritzer Armin</v>
      </c>
    </row>
    <row r="98" spans="1:3" ht="18.75" thickBot="1" x14ac:dyDescent="0.3">
      <c r="A98" s="68" t="s">
        <v>91</v>
      </c>
      <c r="B98" s="68">
        <v>619</v>
      </c>
      <c r="C98" s="69" t="str">
        <f t="shared" si="1"/>
        <v>Schmid Moritz</v>
      </c>
    </row>
    <row r="99" spans="1:3" ht="18.75" thickBot="1" x14ac:dyDescent="0.3">
      <c r="A99" s="65" t="s">
        <v>115</v>
      </c>
      <c r="B99" s="65">
        <v>635</v>
      </c>
      <c r="C99" s="66" t="str">
        <f t="shared" si="1"/>
        <v>Maier Samuel</v>
      </c>
    </row>
    <row r="100" spans="1:3" ht="18.75" thickBot="1" x14ac:dyDescent="0.3">
      <c r="A100" s="68" t="s">
        <v>121</v>
      </c>
      <c r="B100" s="68">
        <v>638</v>
      </c>
      <c r="C100" s="69" t="str">
        <f t="shared" si="1"/>
        <v>Fantner Robert</v>
      </c>
    </row>
    <row r="101" spans="1:3" ht="18.75" thickBot="1" x14ac:dyDescent="0.3">
      <c r="A101" s="65" t="s">
        <v>123</v>
      </c>
      <c r="B101" s="65">
        <v>639</v>
      </c>
      <c r="C101" s="66" t="str">
        <f t="shared" si="1"/>
        <v>Fantner Markus</v>
      </c>
    </row>
    <row r="102" spans="1:3" ht="18.75" thickBot="1" x14ac:dyDescent="0.3">
      <c r="A102" s="68" t="s">
        <v>56</v>
      </c>
      <c r="B102" s="68">
        <v>42</v>
      </c>
      <c r="C102" s="69" t="str">
        <f t="shared" si="1"/>
        <v>Klutz Marco</v>
      </c>
    </row>
    <row r="103" spans="1:3" ht="18.75" thickBot="1" x14ac:dyDescent="0.3">
      <c r="A103" s="65" t="s">
        <v>130</v>
      </c>
      <c r="B103" s="65">
        <v>641</v>
      </c>
      <c r="C103" s="66" t="str">
        <f t="shared" si="1"/>
        <v>Iliyasov Ibragim</v>
      </c>
    </row>
    <row r="104" spans="1:3" ht="18.75" thickBot="1" x14ac:dyDescent="0.3">
      <c r="A104" s="68" t="s">
        <v>2221</v>
      </c>
      <c r="B104" s="68">
        <v>654</v>
      </c>
      <c r="C104" s="69" t="str">
        <f t="shared" si="1"/>
        <v>Unterpertinger Felix</v>
      </c>
    </row>
    <row r="105" spans="1:3" ht="18.75" thickBot="1" x14ac:dyDescent="0.3">
      <c r="A105" s="65" t="s">
        <v>2218</v>
      </c>
      <c r="B105" s="65">
        <v>653</v>
      </c>
      <c r="C105" s="66" t="str">
        <f t="shared" si="1"/>
        <v>Gratt Thomas</v>
      </c>
    </row>
    <row r="106" spans="1:3" ht="18.75" thickBot="1" x14ac:dyDescent="0.3">
      <c r="A106" s="68" t="s">
        <v>2215</v>
      </c>
      <c r="B106" s="68">
        <v>652</v>
      </c>
      <c r="C106" s="69" t="str">
        <f t="shared" si="1"/>
        <v>Leitner Alexander</v>
      </c>
    </row>
    <row r="107" spans="1:3" ht="18.75" thickBot="1" x14ac:dyDescent="0.3">
      <c r="A107" s="65" t="s">
        <v>2303</v>
      </c>
      <c r="B107" s="65">
        <v>689</v>
      </c>
      <c r="C107" s="66" t="str">
        <f t="shared" si="1"/>
        <v>Zamberger-Hollinger Felix</v>
      </c>
    </row>
    <row r="108" spans="1:3" ht="18.75" thickBot="1" x14ac:dyDescent="0.3">
      <c r="A108" s="68" t="s">
        <v>2306</v>
      </c>
      <c r="B108" s="68">
        <v>690</v>
      </c>
      <c r="C108" s="69" t="str">
        <f t="shared" si="1"/>
        <v>Dollinger Stefan</v>
      </c>
    </row>
    <row r="109" spans="1:3" ht="18.75" thickBot="1" x14ac:dyDescent="0.3">
      <c r="A109" s="65" t="s">
        <v>2309</v>
      </c>
      <c r="B109" s="65">
        <v>691</v>
      </c>
      <c r="C109" s="66" t="str">
        <f t="shared" si="1"/>
        <v>Moldaschl Georg</v>
      </c>
    </row>
    <row r="110" spans="1:3" ht="18.75" thickBot="1" x14ac:dyDescent="0.3">
      <c r="A110" s="68" t="s">
        <v>2312</v>
      </c>
      <c r="B110" s="68">
        <v>692</v>
      </c>
      <c r="C110" s="69" t="str">
        <f t="shared" si="1"/>
        <v>Goldschmidt Mathias</v>
      </c>
    </row>
    <row r="111" spans="1:3" ht="18.75" thickBot="1" x14ac:dyDescent="0.3">
      <c r="A111" s="65" t="s">
        <v>2315</v>
      </c>
      <c r="B111" s="65">
        <v>693</v>
      </c>
      <c r="C111" s="66" t="str">
        <f t="shared" si="1"/>
        <v>Goldschmidt Michael</v>
      </c>
    </row>
    <row r="112" spans="1:3" ht="18.75" thickBot="1" x14ac:dyDescent="0.3">
      <c r="A112" s="68" t="s">
        <v>2318</v>
      </c>
      <c r="B112" s="68">
        <v>694</v>
      </c>
      <c r="C112" s="69" t="str">
        <f t="shared" si="1"/>
        <v>Gregor Matthias</v>
      </c>
    </row>
    <row r="113" spans="1:3" ht="18.75" thickBot="1" x14ac:dyDescent="0.3">
      <c r="A113" s="65" t="s">
        <v>2212</v>
      </c>
      <c r="B113" s="65">
        <v>640</v>
      </c>
      <c r="C113" s="66" t="str">
        <f t="shared" si="1"/>
        <v>Wielander Mommo</v>
      </c>
    </row>
    <row r="114" spans="1:3" ht="18.75" thickBot="1" x14ac:dyDescent="0.3">
      <c r="A114" s="68" t="s">
        <v>2321</v>
      </c>
      <c r="B114" s="68">
        <v>695</v>
      </c>
      <c r="C114" s="69" t="str">
        <f t="shared" si="1"/>
        <v>Sainitzer Christoph</v>
      </c>
    </row>
    <row r="115" spans="1:3" ht="18.75" thickBot="1" x14ac:dyDescent="0.3">
      <c r="A115" s="65" t="s">
        <v>2324</v>
      </c>
      <c r="B115" s="65">
        <v>696</v>
      </c>
      <c r="C115" s="66" t="str">
        <f t="shared" si="1"/>
        <v>Hengl Mario</v>
      </c>
    </row>
    <row r="116" spans="1:3" ht="18.75" thickBot="1" x14ac:dyDescent="0.3">
      <c r="A116" s="68" t="s">
        <v>2327</v>
      </c>
      <c r="B116" s="68">
        <v>697</v>
      </c>
      <c r="C116" s="69" t="str">
        <f t="shared" si="1"/>
        <v>Bilalic Anes</v>
      </c>
    </row>
    <row r="117" spans="1:3" ht="18.75" thickBot="1" x14ac:dyDescent="0.3">
      <c r="A117" s="65" t="s">
        <v>2330</v>
      </c>
      <c r="B117" s="65">
        <v>698</v>
      </c>
      <c r="C117" s="66" t="str">
        <f t="shared" si="1"/>
        <v>Kölbl Christian</v>
      </c>
    </row>
    <row r="118" spans="1:3" ht="18.75" thickBot="1" x14ac:dyDescent="0.3">
      <c r="A118" s="68" t="s">
        <v>2333</v>
      </c>
      <c r="B118" s="68">
        <v>699</v>
      </c>
      <c r="C118" s="69" t="str">
        <f t="shared" si="1"/>
        <v>Eißert Alexander</v>
      </c>
    </row>
    <row r="119" spans="1:3" ht="18.75" thickBot="1" x14ac:dyDescent="0.3">
      <c r="A119" s="65" t="s">
        <v>2398</v>
      </c>
      <c r="B119" s="65">
        <v>724</v>
      </c>
      <c r="C119" s="66" t="str">
        <f t="shared" si="1"/>
        <v>Musel Benjamin</v>
      </c>
    </row>
    <row r="120" spans="1:3" ht="18.75" thickBot="1" x14ac:dyDescent="0.3">
      <c r="A120" s="65" t="s">
        <v>2391</v>
      </c>
      <c r="B120" s="65">
        <v>722</v>
      </c>
      <c r="C120" s="66" t="str">
        <f t="shared" si="1"/>
        <v>Berthold David</v>
      </c>
    </row>
    <row r="121" spans="1:3" ht="18.75" thickBot="1" x14ac:dyDescent="0.3">
      <c r="A121" s="65" t="s">
        <v>2336</v>
      </c>
      <c r="B121" s="65">
        <v>700</v>
      </c>
      <c r="C121" s="66" t="str">
        <f t="shared" si="1"/>
        <v>Kittenberger Kevin</v>
      </c>
    </row>
    <row r="122" spans="1:3" ht="18.75" thickBot="1" x14ac:dyDescent="0.3">
      <c r="A122" s="68" t="s">
        <v>2339</v>
      </c>
      <c r="B122" s="68">
        <v>701</v>
      </c>
      <c r="C122" s="69" t="str">
        <f t="shared" si="1"/>
        <v>Bramberger Sebastian</v>
      </c>
    </row>
    <row r="123" spans="1:3" ht="18.75" thickBot="1" x14ac:dyDescent="0.3">
      <c r="A123" s="65" t="s">
        <v>2342</v>
      </c>
      <c r="B123" s="65">
        <v>702</v>
      </c>
      <c r="C123" s="66" t="str">
        <f t="shared" si="1"/>
        <v>Wagner Philipp</v>
      </c>
    </row>
    <row r="124" spans="1:3" ht="18.75" thickBot="1" x14ac:dyDescent="0.3">
      <c r="A124" s="68" t="s">
        <v>2345</v>
      </c>
      <c r="B124" s="68">
        <v>703</v>
      </c>
      <c r="C124" s="69" t="str">
        <f t="shared" si="1"/>
        <v>Bramberger Lukas</v>
      </c>
    </row>
    <row r="125" spans="1:3" ht="18.75" thickBot="1" x14ac:dyDescent="0.3">
      <c r="A125" s="65" t="s">
        <v>2404</v>
      </c>
      <c r="B125" s="65">
        <v>726</v>
      </c>
      <c r="C125" s="66" t="str">
        <f t="shared" si="1"/>
        <v>Ebner Maximilian</v>
      </c>
    </row>
    <row r="126" spans="1:3" ht="18.75" thickBot="1" x14ac:dyDescent="0.3">
      <c r="A126" s="65" t="s">
        <v>2407</v>
      </c>
      <c r="B126" s="65">
        <v>727</v>
      </c>
      <c r="C126" s="66" t="str">
        <f t="shared" si="1"/>
        <v>Hansalek Patrick</v>
      </c>
    </row>
    <row r="127" spans="1:3" ht="18.75" thickBot="1" x14ac:dyDescent="0.3">
      <c r="A127" s="65" t="s">
        <v>2412</v>
      </c>
      <c r="B127" s="65">
        <v>729</v>
      </c>
      <c r="C127" s="66" t="str">
        <f>VLOOKUP(B127,Athl01,2)</f>
        <v>Strobl Luca</v>
      </c>
    </row>
    <row r="128" spans="1:3" ht="18.75" thickBot="1" x14ac:dyDescent="0.3">
      <c r="A128" s="65" t="s">
        <v>2560</v>
      </c>
      <c r="B128" s="65">
        <v>742</v>
      </c>
      <c r="C128" s="66" t="str">
        <f>VLOOKUP(B128,Athl01,2)</f>
        <v>Schäffer Lukas</v>
      </c>
    </row>
    <row r="129" spans="1:3" ht="18.75" thickBot="1" x14ac:dyDescent="0.3">
      <c r="A129" s="65" t="s">
        <v>2579</v>
      </c>
      <c r="B129" s="65">
        <v>756</v>
      </c>
      <c r="C129" s="66" t="str">
        <f t="shared" si="1"/>
        <v>Reiter Bastian</v>
      </c>
    </row>
    <row r="130" spans="1:3" ht="18.75" thickBot="1" x14ac:dyDescent="0.3">
      <c r="A130" s="68" t="s">
        <v>2581</v>
      </c>
      <c r="B130" s="68">
        <v>757</v>
      </c>
      <c r="C130" s="69" t="str">
        <f t="shared" si="1"/>
        <v>Reiter Leon</v>
      </c>
    </row>
    <row r="131" spans="1:3" ht="18.75" thickBot="1" x14ac:dyDescent="0.3">
      <c r="A131" s="65" t="s">
        <v>2577</v>
      </c>
      <c r="B131" s="65">
        <v>755</v>
      </c>
      <c r="C131" s="66" t="str">
        <f t="shared" si="1"/>
        <v>Aigner Simon</v>
      </c>
    </row>
    <row r="132" spans="1:3" ht="18.75" thickBot="1" x14ac:dyDescent="0.3">
      <c r="A132" s="68" t="s">
        <v>2569</v>
      </c>
      <c r="B132" s="68">
        <v>749</v>
      </c>
      <c r="C132" s="69" t="str">
        <f t="shared" ref="C132:C190" si="2">VLOOKUP(B132,Athl01,2)</f>
        <v>Schmidinger Thomas</v>
      </c>
    </row>
    <row r="133" spans="1:3" ht="18.75" thickBot="1" x14ac:dyDescent="0.3">
      <c r="A133" s="65" t="s">
        <v>2520</v>
      </c>
      <c r="B133" s="65">
        <v>748</v>
      </c>
      <c r="C133" s="66" t="str">
        <f t="shared" si="2"/>
        <v>Schrall Tobias</v>
      </c>
    </row>
    <row r="134" spans="1:3" ht="18.75" thickBot="1" x14ac:dyDescent="0.3">
      <c r="A134" s="68" t="s">
        <v>2567</v>
      </c>
      <c r="B134" s="68">
        <v>747</v>
      </c>
      <c r="C134" s="69" t="str">
        <f t="shared" si="2"/>
        <v>Munoz Fabian</v>
      </c>
    </row>
    <row r="135" spans="1:3" ht="18.75" thickBot="1" x14ac:dyDescent="0.3">
      <c r="A135" s="65" t="s">
        <v>2592</v>
      </c>
      <c r="B135" s="65">
        <v>765</v>
      </c>
      <c r="C135" s="66" t="str">
        <f t="shared" si="2"/>
        <v>Eisen Patrick</v>
      </c>
    </row>
    <row r="136" spans="1:3" ht="18.75" thickBot="1" x14ac:dyDescent="0.3">
      <c r="A136" s="68" t="s">
        <v>1469</v>
      </c>
      <c r="B136" s="68">
        <v>490</v>
      </c>
      <c r="C136" s="69" t="str">
        <f t="shared" si="2"/>
        <v>Stein Franziska</v>
      </c>
    </row>
    <row r="137" spans="1:3" ht="18.75" thickBot="1" x14ac:dyDescent="0.3">
      <c r="A137" s="65" t="s">
        <v>1352</v>
      </c>
      <c r="B137" s="65">
        <v>452</v>
      </c>
      <c r="C137" s="66" t="str">
        <f t="shared" si="2"/>
        <v>Koch Marielies</v>
      </c>
    </row>
    <row r="138" spans="1:3" ht="18.75" thickBot="1" x14ac:dyDescent="0.3">
      <c r="A138" s="68" t="s">
        <v>1532</v>
      </c>
      <c r="B138" s="68">
        <v>510</v>
      </c>
      <c r="C138" s="69" t="str">
        <f t="shared" si="2"/>
        <v>Grinninger Jaqueline</v>
      </c>
    </row>
    <row r="139" spans="1:3" ht="18.75" thickBot="1" x14ac:dyDescent="0.3">
      <c r="A139" s="65" t="s">
        <v>1529</v>
      </c>
      <c r="B139" s="65">
        <v>509</v>
      </c>
      <c r="C139" s="66" t="str">
        <f t="shared" si="2"/>
        <v>Schenk Nicole</v>
      </c>
    </row>
    <row r="140" spans="1:3" ht="18.75" thickBot="1" x14ac:dyDescent="0.3">
      <c r="A140" s="68" t="s">
        <v>1538</v>
      </c>
      <c r="B140" s="68">
        <v>512</v>
      </c>
      <c r="C140" s="69" t="str">
        <f t="shared" si="2"/>
        <v>Baric Matea</v>
      </c>
    </row>
    <row r="141" spans="1:3" ht="18.75" thickBot="1" x14ac:dyDescent="0.3">
      <c r="A141" s="65" t="s">
        <v>1535</v>
      </c>
      <c r="B141" s="65">
        <v>511</v>
      </c>
      <c r="C141" s="66" t="str">
        <f t="shared" si="2"/>
        <v>Jaidhauser Jasmin-Sophie</v>
      </c>
    </row>
    <row r="142" spans="1:3" ht="18.75" thickBot="1" x14ac:dyDescent="0.3">
      <c r="A142" s="68" t="s">
        <v>1610</v>
      </c>
      <c r="B142" s="68">
        <v>540</v>
      </c>
      <c r="C142" s="69" t="str">
        <f t="shared" si="2"/>
        <v>Brunner Mariella</v>
      </c>
    </row>
    <row r="143" spans="1:3" ht="18.75" thickBot="1" x14ac:dyDescent="0.3">
      <c r="A143" s="65" t="s">
        <v>3</v>
      </c>
      <c r="B143" s="65">
        <v>599</v>
      </c>
      <c r="C143" s="66" t="str">
        <f t="shared" si="2"/>
        <v>Brunner Isabel</v>
      </c>
    </row>
    <row r="144" spans="1:3" ht="18.75" thickBot="1" x14ac:dyDescent="0.3">
      <c r="A144" s="68" t="s">
        <v>1620</v>
      </c>
      <c r="B144" s="68">
        <v>544</v>
      </c>
      <c r="C144" s="69" t="str">
        <f t="shared" si="2"/>
        <v>Hofegger Jessica</v>
      </c>
    </row>
    <row r="145" spans="1:3" ht="18.75" thickBot="1" x14ac:dyDescent="0.3">
      <c r="A145" s="65" t="s">
        <v>2014</v>
      </c>
      <c r="B145" s="65">
        <v>519</v>
      </c>
      <c r="C145" s="66" t="str">
        <f t="shared" si="2"/>
        <v>Scharf Sieglinde</v>
      </c>
    </row>
    <row r="146" spans="1:3" ht="18.75" thickBot="1" x14ac:dyDescent="0.3">
      <c r="A146" s="68" t="s">
        <v>5</v>
      </c>
      <c r="B146" s="68">
        <v>600</v>
      </c>
      <c r="C146" s="69" t="str">
        <f t="shared" si="2"/>
        <v>Nelböck Vanessa</v>
      </c>
    </row>
    <row r="147" spans="1:3" ht="18.75" thickBot="1" x14ac:dyDescent="0.3">
      <c r="A147" s="65" t="s">
        <v>75</v>
      </c>
      <c r="B147" s="65">
        <v>613</v>
      </c>
      <c r="C147" s="66" t="str">
        <f t="shared" si="2"/>
        <v>Sarközi Stefanie</v>
      </c>
    </row>
    <row r="148" spans="1:3" ht="18.75" thickBot="1" x14ac:dyDescent="0.3">
      <c r="A148" s="68" t="s">
        <v>77</v>
      </c>
      <c r="B148" s="68">
        <v>614</v>
      </c>
      <c r="C148" s="69" t="str">
        <f t="shared" si="2"/>
        <v>Grinninger Victoria</v>
      </c>
    </row>
    <row r="149" spans="1:3" ht="18.75" thickBot="1" x14ac:dyDescent="0.3">
      <c r="A149" s="65" t="s">
        <v>2259</v>
      </c>
      <c r="B149" s="65">
        <v>670</v>
      </c>
      <c r="C149" s="66" t="str">
        <f t="shared" si="2"/>
        <v>Ebner Michaela</v>
      </c>
    </row>
    <row r="150" spans="1:3" ht="18.75" thickBot="1" x14ac:dyDescent="0.3">
      <c r="A150" s="65" t="s">
        <v>119</v>
      </c>
      <c r="B150" s="65">
        <v>637</v>
      </c>
      <c r="C150" s="66" t="str">
        <f t="shared" si="2"/>
        <v>Falb Pia</v>
      </c>
    </row>
    <row r="151" spans="1:3" ht="18.75" thickBot="1" x14ac:dyDescent="0.3">
      <c r="A151" s="65" t="s">
        <v>117</v>
      </c>
      <c r="B151" s="65">
        <v>636</v>
      </c>
      <c r="C151" s="66" t="str">
        <f t="shared" si="2"/>
        <v>Kottinger Selina</v>
      </c>
    </row>
    <row r="152" spans="1:3" ht="18.75" thickBot="1" x14ac:dyDescent="0.3">
      <c r="A152" s="68" t="s">
        <v>2262</v>
      </c>
      <c r="B152" s="68">
        <v>671</v>
      </c>
      <c r="C152" s="69" t="str">
        <f t="shared" si="2"/>
        <v>Tomek Saskia</v>
      </c>
    </row>
    <row r="153" spans="1:3" ht="18.75" thickBot="1" x14ac:dyDescent="0.3">
      <c r="A153" s="65" t="s">
        <v>2348</v>
      </c>
      <c r="B153" s="65">
        <v>704</v>
      </c>
      <c r="C153" s="66" t="str">
        <f t="shared" si="2"/>
        <v>Radlherr Sophie</v>
      </c>
    </row>
    <row r="154" spans="1:3" ht="18.75" thickBot="1" x14ac:dyDescent="0.3">
      <c r="A154" s="68" t="s">
        <v>2351</v>
      </c>
      <c r="B154" s="68">
        <v>705</v>
      </c>
      <c r="C154" s="69" t="str">
        <f t="shared" si="2"/>
        <v>Majer Sarah</v>
      </c>
    </row>
    <row r="155" spans="1:3" ht="18.75" thickBot="1" x14ac:dyDescent="0.3">
      <c r="A155" s="65" t="s">
        <v>2354</v>
      </c>
      <c r="B155" s="65">
        <v>706</v>
      </c>
      <c r="C155" s="66" t="str">
        <f t="shared" si="2"/>
        <v>Ortlieb Hannah</v>
      </c>
    </row>
    <row r="156" spans="1:3" ht="18.75" thickBot="1" x14ac:dyDescent="0.3">
      <c r="A156" s="68" t="s">
        <v>2357</v>
      </c>
      <c r="B156" s="68">
        <v>707</v>
      </c>
      <c r="C156" s="69" t="str">
        <f t="shared" si="2"/>
        <v>Bilalic Alisa</v>
      </c>
    </row>
    <row r="157" spans="1:3" ht="18.75" thickBot="1" x14ac:dyDescent="0.3">
      <c r="A157" s="65" t="s">
        <v>2401</v>
      </c>
      <c r="B157" s="65">
        <v>725</v>
      </c>
      <c r="C157" s="66" t="str">
        <f t="shared" si="2"/>
        <v>Zips Sara</v>
      </c>
    </row>
    <row r="158" spans="1:3" ht="18.75" thickBot="1" x14ac:dyDescent="0.3">
      <c r="A158" s="68" t="s">
        <v>2395</v>
      </c>
      <c r="B158" s="68">
        <v>723</v>
      </c>
      <c r="C158" s="69" t="str">
        <f t="shared" si="2"/>
        <v>Marschall Marianne</v>
      </c>
    </row>
    <row r="159" spans="1:3" ht="18.75" thickBot="1" x14ac:dyDescent="0.3">
      <c r="A159" s="65" t="s">
        <v>2583</v>
      </c>
      <c r="B159" s="65">
        <v>758</v>
      </c>
      <c r="C159" s="66" t="str">
        <f t="shared" si="2"/>
        <v>Windsor Carmen</v>
      </c>
    </row>
    <row r="160" spans="1:3" ht="18.75" thickBot="1" x14ac:dyDescent="0.3">
      <c r="A160" s="68" t="s">
        <v>1422</v>
      </c>
      <c r="B160" s="68">
        <v>475</v>
      </c>
      <c r="C160" s="69" t="str">
        <f t="shared" si="2"/>
        <v>Berghammer Daniela</v>
      </c>
    </row>
    <row r="161" spans="1:3" ht="18.75" thickBot="1" x14ac:dyDescent="0.3">
      <c r="A161" s="65" t="s">
        <v>1440</v>
      </c>
      <c r="B161" s="65">
        <v>481</v>
      </c>
      <c r="C161" s="66" t="str">
        <f t="shared" si="2"/>
        <v>Kobler Tanja</v>
      </c>
    </row>
    <row r="162" spans="1:3" ht="18.75" thickBot="1" x14ac:dyDescent="0.3">
      <c r="A162" s="68" t="s">
        <v>1368</v>
      </c>
      <c r="B162" s="68">
        <v>457</v>
      </c>
      <c r="C162" s="69" t="str">
        <f t="shared" si="2"/>
        <v>Messlender Marlene</v>
      </c>
    </row>
    <row r="163" spans="1:3" ht="18.75" thickBot="1" x14ac:dyDescent="0.3">
      <c r="A163" s="65" t="s">
        <v>1302</v>
      </c>
      <c r="B163" s="65">
        <v>435</v>
      </c>
      <c r="C163" s="66" t="str">
        <f t="shared" si="2"/>
        <v>Fischer Sarah</v>
      </c>
    </row>
    <row r="164" spans="1:3" ht="18.75" thickBot="1" x14ac:dyDescent="0.3">
      <c r="A164" s="68" t="s">
        <v>1305</v>
      </c>
      <c r="B164" s="68">
        <v>436</v>
      </c>
      <c r="C164" s="69" t="str">
        <f t="shared" si="2"/>
        <v>Grabler Nadja</v>
      </c>
    </row>
    <row r="165" spans="1:3" ht="18.75" thickBot="1" x14ac:dyDescent="0.3">
      <c r="A165" s="65" t="s">
        <v>1416</v>
      </c>
      <c r="B165" s="65">
        <v>473</v>
      </c>
      <c r="C165" s="66" t="str">
        <f t="shared" si="2"/>
        <v>Wriesnig Cornelia</v>
      </c>
    </row>
    <row r="166" spans="1:3" ht="18.75" thickBot="1" x14ac:dyDescent="0.3">
      <c r="A166" s="68" t="s">
        <v>1269</v>
      </c>
      <c r="B166" s="68">
        <v>424</v>
      </c>
      <c r="C166" s="69" t="str">
        <f t="shared" si="2"/>
        <v>Baumgartner Sabrina</v>
      </c>
    </row>
    <row r="167" spans="1:3" ht="18.75" thickBot="1" x14ac:dyDescent="0.3">
      <c r="A167" s="65" t="s">
        <v>1298</v>
      </c>
      <c r="B167" s="65">
        <v>433</v>
      </c>
      <c r="C167" s="66" t="str">
        <f t="shared" si="2"/>
        <v>Fallnbügl Kerstin</v>
      </c>
    </row>
    <row r="168" spans="1:3" ht="18.75" thickBot="1" x14ac:dyDescent="0.3">
      <c r="A168" s="68" t="s">
        <v>1396</v>
      </c>
      <c r="B168" s="68">
        <v>466</v>
      </c>
      <c r="C168" s="69" t="str">
        <f t="shared" si="2"/>
        <v>Strobl Jasmin</v>
      </c>
    </row>
    <row r="169" spans="1:3" ht="18.75" thickBot="1" x14ac:dyDescent="0.3">
      <c r="A169" s="65" t="s">
        <v>1419</v>
      </c>
      <c r="B169" s="65">
        <v>474</v>
      </c>
      <c r="C169" s="66" t="str">
        <f t="shared" si="2"/>
        <v>Zijlstra Lara</v>
      </c>
    </row>
    <row r="170" spans="1:3" ht="18.75" thickBot="1" x14ac:dyDescent="0.3">
      <c r="A170" s="68" t="s">
        <v>1344</v>
      </c>
      <c r="B170" s="68">
        <v>449</v>
      </c>
      <c r="C170" s="69" t="str">
        <f t="shared" si="2"/>
        <v>Kandl Vanessa</v>
      </c>
    </row>
    <row r="171" spans="1:3" ht="18.75" thickBot="1" x14ac:dyDescent="0.3">
      <c r="A171" s="65" t="s">
        <v>1295</v>
      </c>
      <c r="B171" s="65">
        <v>432</v>
      </c>
      <c r="C171" s="66" t="str">
        <f t="shared" si="2"/>
        <v>Eigl Corinna</v>
      </c>
    </row>
    <row r="172" spans="1:3" ht="18.75" thickBot="1" x14ac:dyDescent="0.3">
      <c r="A172" s="68" t="s">
        <v>1317</v>
      </c>
      <c r="B172" s="68">
        <v>440</v>
      </c>
      <c r="C172" s="69" t="str">
        <f t="shared" si="2"/>
        <v>Haumer Jennifer</v>
      </c>
    </row>
    <row r="173" spans="1:3" ht="18.75" thickBot="1" x14ac:dyDescent="0.3">
      <c r="A173" s="65" t="s">
        <v>1326</v>
      </c>
      <c r="B173" s="65">
        <v>443</v>
      </c>
      <c r="C173" s="66" t="str">
        <f t="shared" si="2"/>
        <v>Hofbauer Anika</v>
      </c>
    </row>
    <row r="174" spans="1:3" ht="18.75" thickBot="1" x14ac:dyDescent="0.3">
      <c r="A174" s="68" t="s">
        <v>1266</v>
      </c>
      <c r="B174" s="68">
        <v>423</v>
      </c>
      <c r="C174" s="69" t="str">
        <f t="shared" si="2"/>
        <v>Baumgartner Nicole</v>
      </c>
    </row>
    <row r="175" spans="1:3" ht="18.75" thickBot="1" x14ac:dyDescent="0.3">
      <c r="A175" s="65" t="s">
        <v>1259</v>
      </c>
      <c r="B175" s="65">
        <v>421</v>
      </c>
      <c r="C175" s="66" t="str">
        <f t="shared" si="2"/>
        <v>Adamec Vanessa</v>
      </c>
    </row>
    <row r="176" spans="1:3" ht="18.75" thickBot="1" x14ac:dyDescent="0.3">
      <c r="A176" s="68" t="s">
        <v>1323</v>
      </c>
      <c r="B176" s="68">
        <v>442</v>
      </c>
      <c r="C176" s="69" t="str">
        <f t="shared" si="2"/>
        <v>Herzog Juliana</v>
      </c>
    </row>
    <row r="177" spans="1:3" ht="18.75" thickBot="1" x14ac:dyDescent="0.3">
      <c r="A177" s="65" t="s">
        <v>1497</v>
      </c>
      <c r="B177" s="65">
        <v>499</v>
      </c>
      <c r="C177" s="66" t="str">
        <f t="shared" si="2"/>
        <v>Oberdanner Melanie</v>
      </c>
    </row>
    <row r="178" spans="1:3" ht="18.75" thickBot="1" x14ac:dyDescent="0.3">
      <c r="A178" s="68" t="s">
        <v>1410</v>
      </c>
      <c r="B178" s="68">
        <v>471</v>
      </c>
      <c r="C178" s="69" t="str">
        <f t="shared" si="2"/>
        <v>Teuschl Alice</v>
      </c>
    </row>
    <row r="179" spans="1:3" ht="18.75" thickBot="1" x14ac:dyDescent="0.3">
      <c r="A179" s="65" t="s">
        <v>1320</v>
      </c>
      <c r="B179" s="65">
        <v>441</v>
      </c>
      <c r="C179" s="66" t="str">
        <f t="shared" si="2"/>
        <v>Hermann Larissa</v>
      </c>
    </row>
    <row r="180" spans="1:3" ht="18.75" thickBot="1" x14ac:dyDescent="0.3">
      <c r="A180" s="68" t="s">
        <v>1338</v>
      </c>
      <c r="B180" s="68">
        <v>447</v>
      </c>
      <c r="C180" s="69" t="str">
        <f t="shared" si="2"/>
        <v>Kadic Marisela</v>
      </c>
    </row>
    <row r="181" spans="1:3" ht="18.75" thickBot="1" x14ac:dyDescent="0.3">
      <c r="A181" s="68" t="s">
        <v>1350</v>
      </c>
      <c r="B181" s="68">
        <v>451</v>
      </c>
      <c r="C181" s="69" t="str">
        <f t="shared" si="2"/>
        <v>Kleinschuster Michaela</v>
      </c>
    </row>
    <row r="182" spans="1:3" ht="18.75" thickBot="1" x14ac:dyDescent="0.3">
      <c r="A182" s="68" t="s">
        <v>1456</v>
      </c>
      <c r="B182" s="68">
        <v>486</v>
      </c>
      <c r="C182" s="69" t="str">
        <f t="shared" si="2"/>
        <v>Köhl Sandra</v>
      </c>
    </row>
    <row r="183" spans="1:3" ht="18.75" thickBot="1" x14ac:dyDescent="0.3">
      <c r="A183" s="68" t="s">
        <v>1479</v>
      </c>
      <c r="B183" s="68">
        <v>493</v>
      </c>
      <c r="C183" s="69" t="str">
        <f t="shared" si="2"/>
        <v>Winkler Kristina Elisabeth</v>
      </c>
    </row>
    <row r="184" spans="1:3" ht="18.75" thickBot="1" x14ac:dyDescent="0.3">
      <c r="A184" s="68" t="s">
        <v>1332</v>
      </c>
      <c r="B184" s="68">
        <v>445</v>
      </c>
      <c r="C184" s="69" t="str">
        <f t="shared" si="2"/>
        <v>Holzmann Melanie</v>
      </c>
    </row>
    <row r="185" spans="1:3" ht="18.75" thickBot="1" x14ac:dyDescent="0.3">
      <c r="A185" s="68" t="s">
        <v>1308</v>
      </c>
      <c r="B185" s="68">
        <v>437</v>
      </c>
      <c r="C185" s="69" t="str">
        <f t="shared" si="2"/>
        <v>Groiss Kathrin</v>
      </c>
    </row>
    <row r="186" spans="1:3" ht="18.75" thickBot="1" x14ac:dyDescent="0.3">
      <c r="A186" s="68" t="s">
        <v>1283</v>
      </c>
      <c r="B186" s="68">
        <v>428</v>
      </c>
      <c r="C186" s="69" t="str">
        <f t="shared" si="2"/>
        <v>Edelbauer Sara</v>
      </c>
    </row>
    <row r="187" spans="1:3" ht="18.75" thickBot="1" x14ac:dyDescent="0.3">
      <c r="A187" s="68" t="s">
        <v>1413</v>
      </c>
      <c r="B187" s="68">
        <v>472</v>
      </c>
      <c r="C187" s="69" t="str">
        <f t="shared" si="2"/>
        <v>Unterholzner Marlene</v>
      </c>
    </row>
    <row r="188" spans="1:3" ht="18.75" thickBot="1" x14ac:dyDescent="0.3">
      <c r="A188" s="68" t="s">
        <v>1292</v>
      </c>
      <c r="B188" s="68">
        <v>431</v>
      </c>
      <c r="C188" s="69" t="str">
        <f t="shared" si="2"/>
        <v>Eichinger Celine</v>
      </c>
    </row>
    <row r="189" spans="1:3" ht="18.75" thickBot="1" x14ac:dyDescent="0.3">
      <c r="A189" s="68" t="s">
        <v>1387</v>
      </c>
      <c r="B189" s="68">
        <v>463</v>
      </c>
      <c r="C189" s="69" t="str">
        <f t="shared" si="2"/>
        <v>Scheuer Melanie</v>
      </c>
    </row>
    <row r="190" spans="1:3" ht="18.75" thickBot="1" x14ac:dyDescent="0.3">
      <c r="A190" s="65" t="s">
        <v>1462</v>
      </c>
      <c r="B190" s="65">
        <v>488</v>
      </c>
      <c r="C190" s="66" t="str">
        <f t="shared" si="2"/>
        <v>Plank Tanja</v>
      </c>
    </row>
    <row r="191" spans="1:3" ht="18.75" thickBot="1" x14ac:dyDescent="0.3">
      <c r="A191" s="37" t="s">
        <v>1662</v>
      </c>
      <c r="B191" s="37">
        <f t="shared" ref="B191:B254" si="3">VLOOKUP(A191,Athl08,2)</f>
        <v>0</v>
      </c>
      <c r="C191" s="70" t="str">
        <f t="shared" ref="C191:C248" si="4">VLOOKUP(B191,Athl01,2)</f>
        <v>Leereintrag</v>
      </c>
    </row>
    <row r="192" spans="1:3" ht="18.75" thickBot="1" x14ac:dyDescent="0.3">
      <c r="A192" s="37" t="s">
        <v>1663</v>
      </c>
      <c r="B192" s="37">
        <f t="shared" si="3"/>
        <v>0</v>
      </c>
      <c r="C192" s="70" t="str">
        <f t="shared" si="4"/>
        <v>Leereintrag</v>
      </c>
    </row>
    <row r="193" spans="1:3" ht="18.75" thickBot="1" x14ac:dyDescent="0.3">
      <c r="A193" s="37" t="s">
        <v>1664</v>
      </c>
      <c r="B193" s="37">
        <f t="shared" si="3"/>
        <v>512</v>
      </c>
      <c r="C193" s="70" t="str">
        <f t="shared" si="4"/>
        <v>Baric Matea</v>
      </c>
    </row>
    <row r="194" spans="1:3" ht="18.75" thickBot="1" x14ac:dyDescent="0.3">
      <c r="A194" s="37" t="s">
        <v>1665</v>
      </c>
      <c r="B194" s="37">
        <f t="shared" si="3"/>
        <v>0</v>
      </c>
      <c r="C194" s="70" t="str">
        <f t="shared" si="4"/>
        <v>Leereintrag</v>
      </c>
    </row>
    <row r="195" spans="1:3" ht="18.75" thickBot="1" x14ac:dyDescent="0.3">
      <c r="A195" s="37" t="s">
        <v>1666</v>
      </c>
      <c r="B195" s="37">
        <f t="shared" si="3"/>
        <v>0</v>
      </c>
      <c r="C195" s="70" t="str">
        <f t="shared" si="4"/>
        <v>Leereintrag</v>
      </c>
    </row>
    <row r="196" spans="1:3" ht="18.75" thickBot="1" x14ac:dyDescent="0.3">
      <c r="A196" s="37" t="s">
        <v>1667</v>
      </c>
      <c r="B196" s="37">
        <f t="shared" si="3"/>
        <v>510</v>
      </c>
      <c r="C196" s="70" t="str">
        <f t="shared" si="4"/>
        <v>Grinninger Jaqueline</v>
      </c>
    </row>
    <row r="197" spans="1:3" ht="18.75" thickBot="1" x14ac:dyDescent="0.3">
      <c r="A197" s="37" t="s">
        <v>1668</v>
      </c>
      <c r="B197" s="37">
        <f t="shared" si="3"/>
        <v>0</v>
      </c>
      <c r="C197" s="70" t="str">
        <f t="shared" si="4"/>
        <v>Leereintrag</v>
      </c>
    </row>
    <row r="198" spans="1:3" ht="18.75" thickBot="1" x14ac:dyDescent="0.3">
      <c r="A198" s="37" t="s">
        <v>1669</v>
      </c>
      <c r="B198" s="37">
        <f t="shared" si="3"/>
        <v>0</v>
      </c>
      <c r="C198" s="70" t="str">
        <f t="shared" si="4"/>
        <v>Leereintrag</v>
      </c>
    </row>
    <row r="199" spans="1:3" ht="18.75" thickBot="1" x14ac:dyDescent="0.3">
      <c r="A199" s="37" t="s">
        <v>1670</v>
      </c>
      <c r="B199" s="37">
        <f t="shared" si="3"/>
        <v>511</v>
      </c>
      <c r="C199" s="70" t="str">
        <f t="shared" si="4"/>
        <v>Jaidhauser Jasmin-Sophie</v>
      </c>
    </row>
    <row r="200" spans="1:3" ht="18.75" thickBot="1" x14ac:dyDescent="0.3">
      <c r="A200" s="37" t="s">
        <v>1671</v>
      </c>
      <c r="B200" s="37">
        <f t="shared" si="3"/>
        <v>0</v>
      </c>
      <c r="C200" s="70" t="str">
        <f t="shared" si="4"/>
        <v>Leereintrag</v>
      </c>
    </row>
    <row r="201" spans="1:3" ht="18.75" thickBot="1" x14ac:dyDescent="0.3">
      <c r="A201" s="37" t="s">
        <v>1672</v>
      </c>
      <c r="B201" s="37">
        <f t="shared" si="3"/>
        <v>0</v>
      </c>
      <c r="C201" s="70" t="str">
        <f t="shared" si="4"/>
        <v>Leereintrag</v>
      </c>
    </row>
    <row r="202" spans="1:3" ht="18.75" thickBot="1" x14ac:dyDescent="0.3">
      <c r="A202" s="37" t="s">
        <v>1673</v>
      </c>
      <c r="B202" s="37">
        <f t="shared" si="3"/>
        <v>0</v>
      </c>
      <c r="C202" s="70" t="str">
        <f t="shared" si="4"/>
        <v>Leereintrag</v>
      </c>
    </row>
    <row r="203" spans="1:3" ht="18.75" thickBot="1" x14ac:dyDescent="0.3">
      <c r="A203" s="37" t="s">
        <v>1674</v>
      </c>
      <c r="B203" s="37">
        <f t="shared" si="3"/>
        <v>0</v>
      </c>
      <c r="C203" s="70" t="str">
        <f t="shared" si="4"/>
        <v>Leereintrag</v>
      </c>
    </row>
    <row r="204" spans="1:3" ht="18.75" thickBot="1" x14ac:dyDescent="0.3">
      <c r="A204" s="37" t="s">
        <v>1675</v>
      </c>
      <c r="B204" s="37">
        <f t="shared" si="3"/>
        <v>509</v>
      </c>
      <c r="C204" s="70" t="str">
        <f t="shared" si="4"/>
        <v>Schenk Nicole</v>
      </c>
    </row>
    <row r="205" spans="1:3" ht="18.75" thickBot="1" x14ac:dyDescent="0.3">
      <c r="A205" s="37" t="s">
        <v>1676</v>
      </c>
      <c r="B205" s="37">
        <f t="shared" si="3"/>
        <v>0</v>
      </c>
      <c r="C205" s="70" t="str">
        <f t="shared" si="4"/>
        <v>Leereintrag</v>
      </c>
    </row>
    <row r="206" spans="1:3" ht="18.75" thickBot="1" x14ac:dyDescent="0.3">
      <c r="A206" s="37" t="s">
        <v>1677</v>
      </c>
      <c r="B206" s="37">
        <f t="shared" si="3"/>
        <v>0</v>
      </c>
      <c r="C206" s="70" t="str">
        <f t="shared" si="4"/>
        <v>Leereintrag</v>
      </c>
    </row>
    <row r="207" spans="1:3" ht="18.75" thickBot="1" x14ac:dyDescent="0.3">
      <c r="A207" s="37" t="s">
        <v>1678</v>
      </c>
      <c r="B207" s="37">
        <f t="shared" si="3"/>
        <v>468</v>
      </c>
      <c r="C207" s="70" t="str">
        <f t="shared" si="4"/>
        <v>Sitter Simon</v>
      </c>
    </row>
    <row r="208" spans="1:3" ht="18.75" thickBot="1" x14ac:dyDescent="0.3">
      <c r="A208" s="37" t="s">
        <v>1679</v>
      </c>
      <c r="B208" s="37">
        <f t="shared" si="3"/>
        <v>0</v>
      </c>
      <c r="C208" s="70" t="str">
        <f t="shared" si="4"/>
        <v>Leereintrag</v>
      </c>
    </row>
    <row r="209" spans="1:3" ht="18.75" thickBot="1" x14ac:dyDescent="0.3">
      <c r="A209" s="37" t="s">
        <v>1680</v>
      </c>
      <c r="B209" s="37">
        <f t="shared" si="3"/>
        <v>0</v>
      </c>
      <c r="C209" s="70" t="str">
        <f t="shared" si="4"/>
        <v>Leereintrag</v>
      </c>
    </row>
    <row r="210" spans="1:3" ht="18.75" thickBot="1" x14ac:dyDescent="0.3">
      <c r="A210" s="37" t="s">
        <v>1681</v>
      </c>
      <c r="B210" s="37">
        <f t="shared" si="3"/>
        <v>0</v>
      </c>
      <c r="C210" s="70" t="str">
        <f t="shared" si="4"/>
        <v>Leereintrag</v>
      </c>
    </row>
    <row r="211" spans="1:3" ht="18.75" thickBot="1" x14ac:dyDescent="0.3">
      <c r="A211" s="37" t="s">
        <v>1682</v>
      </c>
      <c r="B211" s="37">
        <f t="shared" si="3"/>
        <v>0</v>
      </c>
      <c r="C211" s="70" t="str">
        <f t="shared" si="4"/>
        <v>Leereintrag</v>
      </c>
    </row>
    <row r="212" spans="1:3" ht="18.75" thickBot="1" x14ac:dyDescent="0.3">
      <c r="A212" s="37" t="s">
        <v>1683</v>
      </c>
      <c r="B212" s="37">
        <f t="shared" si="3"/>
        <v>0</v>
      </c>
      <c r="C212" s="70" t="str">
        <f t="shared" si="4"/>
        <v>Leereintrag</v>
      </c>
    </row>
    <row r="213" spans="1:3" ht="18.75" thickBot="1" x14ac:dyDescent="0.3">
      <c r="A213" s="37" t="s">
        <v>1684</v>
      </c>
      <c r="B213" s="37">
        <f t="shared" si="3"/>
        <v>513</v>
      </c>
      <c r="C213" s="70" t="str">
        <f t="shared" si="4"/>
        <v>Enke Christoph</v>
      </c>
    </row>
    <row r="214" spans="1:3" ht="18.75" thickBot="1" x14ac:dyDescent="0.3">
      <c r="A214" s="37" t="s">
        <v>1685</v>
      </c>
      <c r="B214" s="37">
        <f t="shared" si="3"/>
        <v>514</v>
      </c>
      <c r="C214" s="70" t="str">
        <f t="shared" si="4"/>
        <v>Schißler Matthias</v>
      </c>
    </row>
    <row r="215" spans="1:3" ht="18.75" thickBot="1" x14ac:dyDescent="0.3">
      <c r="A215" s="37" t="s">
        <v>1686</v>
      </c>
      <c r="B215" s="37">
        <f t="shared" si="3"/>
        <v>515</v>
      </c>
      <c r="C215" s="70" t="str">
        <f t="shared" si="4"/>
        <v>Eitler Günther</v>
      </c>
    </row>
    <row r="216" spans="1:3" ht="18.75" thickBot="1" x14ac:dyDescent="0.3">
      <c r="A216" s="37" t="s">
        <v>1687</v>
      </c>
      <c r="B216" s="37">
        <f t="shared" si="3"/>
        <v>562</v>
      </c>
      <c r="C216" s="70" t="str">
        <f t="shared" si="4"/>
        <v>Korovka Oleksandr</v>
      </c>
    </row>
    <row r="217" spans="1:3" ht="18.75" thickBot="1" x14ac:dyDescent="0.3">
      <c r="A217" s="37" t="s">
        <v>1688</v>
      </c>
      <c r="B217" s="37">
        <f t="shared" si="3"/>
        <v>563</v>
      </c>
      <c r="C217" s="70" t="str">
        <f t="shared" si="4"/>
        <v>Baranyai Janos</v>
      </c>
    </row>
    <row r="218" spans="1:3" ht="18.75" thickBot="1" x14ac:dyDescent="0.3">
      <c r="A218" s="37" t="s">
        <v>1689</v>
      </c>
      <c r="B218" s="37">
        <f t="shared" si="3"/>
        <v>564</v>
      </c>
      <c r="C218" s="70" t="str">
        <f t="shared" si="4"/>
        <v>Boshidar Boshilov</v>
      </c>
    </row>
    <row r="219" spans="1:3" ht="18.75" thickBot="1" x14ac:dyDescent="0.3">
      <c r="A219" s="37" t="s">
        <v>1690</v>
      </c>
      <c r="B219" s="37">
        <f t="shared" si="3"/>
        <v>640</v>
      </c>
      <c r="C219" s="70" t="str">
        <f t="shared" si="4"/>
        <v>Wielander Mommo</v>
      </c>
    </row>
    <row r="220" spans="1:3" ht="18.75" thickBot="1" x14ac:dyDescent="0.3">
      <c r="A220" s="37" t="s">
        <v>1691</v>
      </c>
      <c r="B220" s="37">
        <f t="shared" si="3"/>
        <v>0</v>
      </c>
      <c r="C220" s="70" t="str">
        <f t="shared" si="4"/>
        <v>Leereintrag</v>
      </c>
    </row>
    <row r="221" spans="1:3" ht="18.75" thickBot="1" x14ac:dyDescent="0.3">
      <c r="A221" s="37" t="s">
        <v>1692</v>
      </c>
      <c r="B221" s="37">
        <f t="shared" si="3"/>
        <v>736</v>
      </c>
      <c r="C221" s="70" t="str">
        <f t="shared" si="4"/>
        <v>Mayrhofer Kevin</v>
      </c>
    </row>
    <row r="222" spans="1:3" ht="18.75" thickBot="1" x14ac:dyDescent="0.3">
      <c r="A222" s="37" t="s">
        <v>1693</v>
      </c>
      <c r="B222" s="37">
        <f t="shared" si="3"/>
        <v>737</v>
      </c>
      <c r="C222" s="70" t="str">
        <f t="shared" si="4"/>
        <v>Redl Markus</v>
      </c>
    </row>
    <row r="223" spans="1:3" ht="18.75" thickBot="1" x14ac:dyDescent="0.3">
      <c r="A223" s="37" t="s">
        <v>1694</v>
      </c>
      <c r="B223" s="37">
        <f t="shared" si="3"/>
        <v>0</v>
      </c>
      <c r="C223" s="70" t="str">
        <f t="shared" si="4"/>
        <v>Leereintrag</v>
      </c>
    </row>
    <row r="224" spans="1:3" ht="18.75" thickBot="1" x14ac:dyDescent="0.3">
      <c r="A224" s="37" t="s">
        <v>1695</v>
      </c>
      <c r="B224" s="37">
        <f t="shared" si="3"/>
        <v>0</v>
      </c>
      <c r="C224" s="70" t="str">
        <f t="shared" si="4"/>
        <v>Leereintrag</v>
      </c>
    </row>
    <row r="225" spans="1:3" ht="18.75" thickBot="1" x14ac:dyDescent="0.3">
      <c r="A225" s="37" t="s">
        <v>1696</v>
      </c>
      <c r="B225" s="37">
        <f t="shared" si="3"/>
        <v>0</v>
      </c>
      <c r="C225" s="70" t="str">
        <f t="shared" si="4"/>
        <v>Leereintrag</v>
      </c>
    </row>
    <row r="226" spans="1:3" ht="18.75" thickBot="1" x14ac:dyDescent="0.3">
      <c r="A226" s="37" t="s">
        <v>1697</v>
      </c>
      <c r="B226" s="37">
        <f t="shared" si="3"/>
        <v>0</v>
      </c>
      <c r="C226" s="70" t="str">
        <f t="shared" si="4"/>
        <v>Leereintrag</v>
      </c>
    </row>
    <row r="227" spans="1:3" ht="18.75" thickBot="1" x14ac:dyDescent="0.3">
      <c r="A227" s="37" t="s">
        <v>1698</v>
      </c>
      <c r="B227" s="37">
        <f t="shared" si="3"/>
        <v>0</v>
      </c>
      <c r="C227" s="70" t="str">
        <f t="shared" si="4"/>
        <v>Leereintrag</v>
      </c>
    </row>
    <row r="228" spans="1:3" ht="18.75" thickBot="1" x14ac:dyDescent="0.3">
      <c r="A228" s="37" t="s">
        <v>1699</v>
      </c>
      <c r="B228" s="37">
        <f t="shared" si="3"/>
        <v>0</v>
      </c>
      <c r="C228" s="70" t="str">
        <f t="shared" si="4"/>
        <v>Leereintrag</v>
      </c>
    </row>
    <row r="229" spans="1:3" ht="18.75" thickBot="1" x14ac:dyDescent="0.3">
      <c r="A229" s="37" t="s">
        <v>1700</v>
      </c>
      <c r="B229" s="37">
        <f t="shared" si="3"/>
        <v>0</v>
      </c>
      <c r="C229" s="70" t="str">
        <f t="shared" si="4"/>
        <v>Leereintrag</v>
      </c>
    </row>
    <row r="230" spans="1:3" ht="18.75" thickBot="1" x14ac:dyDescent="0.3">
      <c r="A230" s="37" t="s">
        <v>1701</v>
      </c>
      <c r="B230" s="37">
        <f t="shared" si="3"/>
        <v>0</v>
      </c>
      <c r="C230" s="70" t="str">
        <f t="shared" si="4"/>
        <v>Leereintrag</v>
      </c>
    </row>
    <row r="231" spans="1:3" ht="18.75" thickBot="1" x14ac:dyDescent="0.3">
      <c r="A231" s="37" t="s">
        <v>1702</v>
      </c>
      <c r="B231" s="37">
        <f t="shared" si="3"/>
        <v>0</v>
      </c>
      <c r="C231" s="70" t="str">
        <f t="shared" si="4"/>
        <v>Leereintrag</v>
      </c>
    </row>
    <row r="232" spans="1:3" ht="18.75" thickBot="1" x14ac:dyDescent="0.3">
      <c r="A232" s="37" t="s">
        <v>1703</v>
      </c>
      <c r="B232" s="37">
        <f t="shared" si="3"/>
        <v>0</v>
      </c>
      <c r="C232" s="70" t="str">
        <f t="shared" si="4"/>
        <v>Leereintrag</v>
      </c>
    </row>
    <row r="233" spans="1:3" ht="18.75" thickBot="1" x14ac:dyDescent="0.3">
      <c r="A233" s="37" t="s">
        <v>1704</v>
      </c>
      <c r="B233" s="37">
        <f t="shared" si="3"/>
        <v>0</v>
      </c>
      <c r="C233" s="70" t="str">
        <f t="shared" si="4"/>
        <v>Leereintrag</v>
      </c>
    </row>
    <row r="234" spans="1:3" ht="18.75" thickBot="1" x14ac:dyDescent="0.3">
      <c r="A234" s="37" t="s">
        <v>1705</v>
      </c>
      <c r="B234" s="37">
        <f t="shared" si="3"/>
        <v>0</v>
      </c>
      <c r="C234" s="70" t="str">
        <f t="shared" si="4"/>
        <v>Leereintrag</v>
      </c>
    </row>
    <row r="235" spans="1:3" ht="18.75" thickBot="1" x14ac:dyDescent="0.3">
      <c r="A235" s="37" t="s">
        <v>1706</v>
      </c>
      <c r="B235" s="37">
        <f t="shared" si="3"/>
        <v>0</v>
      </c>
      <c r="C235" s="70" t="str">
        <f t="shared" si="4"/>
        <v>Leereintrag</v>
      </c>
    </row>
    <row r="236" spans="1:3" ht="18.75" thickBot="1" x14ac:dyDescent="0.3">
      <c r="A236" s="37" t="s">
        <v>1707</v>
      </c>
      <c r="B236" s="37">
        <f t="shared" si="3"/>
        <v>0</v>
      </c>
      <c r="C236" s="70" t="str">
        <f t="shared" si="4"/>
        <v>Leereintrag</v>
      </c>
    </row>
    <row r="237" spans="1:3" ht="18.75" thickBot="1" x14ac:dyDescent="0.3">
      <c r="A237" s="37" t="s">
        <v>1708</v>
      </c>
      <c r="B237" s="37">
        <f t="shared" si="3"/>
        <v>0</v>
      </c>
      <c r="C237" s="70" t="str">
        <f t="shared" si="4"/>
        <v>Leereintrag</v>
      </c>
    </row>
    <row r="238" spans="1:3" ht="18.75" thickBot="1" x14ac:dyDescent="0.3">
      <c r="A238" s="37" t="s">
        <v>1709</v>
      </c>
      <c r="B238" s="37">
        <f t="shared" si="3"/>
        <v>0</v>
      </c>
      <c r="C238" s="70" t="str">
        <f t="shared" si="4"/>
        <v>Leereintrag</v>
      </c>
    </row>
    <row r="239" spans="1:3" ht="18.75" thickBot="1" x14ac:dyDescent="0.3">
      <c r="A239" s="37" t="s">
        <v>1710</v>
      </c>
      <c r="B239" s="37">
        <f t="shared" si="3"/>
        <v>0</v>
      </c>
      <c r="C239" s="70" t="str">
        <f t="shared" si="4"/>
        <v>Leereintrag</v>
      </c>
    </row>
    <row r="240" spans="1:3" ht="18.75" thickBot="1" x14ac:dyDescent="0.3">
      <c r="A240" s="37" t="s">
        <v>1711</v>
      </c>
      <c r="B240" s="37">
        <f t="shared" si="3"/>
        <v>0</v>
      </c>
      <c r="C240" s="70" t="str">
        <f t="shared" si="4"/>
        <v>Leereintrag</v>
      </c>
    </row>
    <row r="241" spans="1:3" ht="18.75" thickBot="1" x14ac:dyDescent="0.3">
      <c r="A241" s="37" t="s">
        <v>1712</v>
      </c>
      <c r="B241" s="37">
        <f t="shared" si="3"/>
        <v>0</v>
      </c>
      <c r="C241" s="70" t="str">
        <f t="shared" si="4"/>
        <v>Leereintrag</v>
      </c>
    </row>
    <row r="242" spans="1:3" ht="18.75" thickBot="1" x14ac:dyDescent="0.3">
      <c r="A242" s="37" t="s">
        <v>1713</v>
      </c>
      <c r="B242" s="37">
        <f t="shared" si="3"/>
        <v>0</v>
      </c>
      <c r="C242" s="70" t="str">
        <f t="shared" si="4"/>
        <v>Leereintrag</v>
      </c>
    </row>
    <row r="243" spans="1:3" ht="18.75" thickBot="1" x14ac:dyDescent="0.3">
      <c r="A243" s="37" t="s">
        <v>1714</v>
      </c>
      <c r="B243" s="37">
        <f t="shared" si="3"/>
        <v>0</v>
      </c>
      <c r="C243" s="70" t="str">
        <f t="shared" si="4"/>
        <v>Leereintrag</v>
      </c>
    </row>
    <row r="244" spans="1:3" ht="18.75" thickBot="1" x14ac:dyDescent="0.3">
      <c r="A244" s="37" t="s">
        <v>1715</v>
      </c>
      <c r="B244" s="37">
        <f t="shared" si="3"/>
        <v>0</v>
      </c>
      <c r="C244" s="70" t="str">
        <f t="shared" si="4"/>
        <v>Leereintrag</v>
      </c>
    </row>
    <row r="245" spans="1:3" ht="18.75" thickBot="1" x14ac:dyDescent="0.3">
      <c r="A245" s="37" t="s">
        <v>1716</v>
      </c>
      <c r="B245" s="37">
        <f t="shared" si="3"/>
        <v>0</v>
      </c>
      <c r="C245" s="70" t="str">
        <f t="shared" si="4"/>
        <v>Leereintrag</v>
      </c>
    </row>
    <row r="246" spans="1:3" ht="18.75" thickBot="1" x14ac:dyDescent="0.3">
      <c r="A246" s="37" t="s">
        <v>1717</v>
      </c>
      <c r="B246" s="37">
        <f t="shared" si="3"/>
        <v>0</v>
      </c>
      <c r="C246" s="70" t="str">
        <f t="shared" si="4"/>
        <v>Leereintrag</v>
      </c>
    </row>
    <row r="247" spans="1:3" ht="18.75" thickBot="1" x14ac:dyDescent="0.3">
      <c r="A247" s="37" t="s">
        <v>1718</v>
      </c>
      <c r="B247" s="37">
        <f t="shared" si="3"/>
        <v>0</v>
      </c>
      <c r="C247" s="70" t="str">
        <f t="shared" si="4"/>
        <v>Leereintrag</v>
      </c>
    </row>
    <row r="248" spans="1:3" ht="18.75" thickBot="1" x14ac:dyDescent="0.3">
      <c r="A248" s="37" t="s">
        <v>1719</v>
      </c>
      <c r="B248" s="37">
        <f t="shared" si="3"/>
        <v>0</v>
      </c>
      <c r="C248" s="70" t="str">
        <f t="shared" si="4"/>
        <v>Leereintrag</v>
      </c>
    </row>
    <row r="249" spans="1:3" ht="18.75" thickBot="1" x14ac:dyDescent="0.3">
      <c r="A249" s="37" t="s">
        <v>1720</v>
      </c>
      <c r="B249" s="37">
        <f t="shared" si="3"/>
        <v>0</v>
      </c>
      <c r="C249" s="70" t="str">
        <f t="shared" ref="C249:C312" si="5">VLOOKUP(B249,Athl01,2)</f>
        <v>Leereintrag</v>
      </c>
    </row>
    <row r="250" spans="1:3" ht="18.75" thickBot="1" x14ac:dyDescent="0.3">
      <c r="A250" s="37" t="s">
        <v>1721</v>
      </c>
      <c r="B250" s="37">
        <f t="shared" si="3"/>
        <v>0</v>
      </c>
      <c r="C250" s="70" t="str">
        <f t="shared" si="5"/>
        <v>Leereintrag</v>
      </c>
    </row>
    <row r="251" spans="1:3" ht="18.75" thickBot="1" x14ac:dyDescent="0.3">
      <c r="A251" s="37" t="s">
        <v>1722</v>
      </c>
      <c r="B251" s="37">
        <f t="shared" si="3"/>
        <v>0</v>
      </c>
      <c r="C251" s="70" t="str">
        <f t="shared" si="5"/>
        <v>Leereintrag</v>
      </c>
    </row>
    <row r="252" spans="1:3" ht="18.75" thickBot="1" x14ac:dyDescent="0.3">
      <c r="A252" s="37" t="s">
        <v>1723</v>
      </c>
      <c r="B252" s="37">
        <f t="shared" si="3"/>
        <v>0</v>
      </c>
      <c r="C252" s="70" t="str">
        <f t="shared" si="5"/>
        <v>Leereintrag</v>
      </c>
    </row>
    <row r="253" spans="1:3" ht="18.75" thickBot="1" x14ac:dyDescent="0.3">
      <c r="A253" s="37" t="s">
        <v>1724</v>
      </c>
      <c r="B253" s="37">
        <f t="shared" si="3"/>
        <v>0</v>
      </c>
      <c r="C253" s="70" t="str">
        <f t="shared" si="5"/>
        <v>Leereintrag</v>
      </c>
    </row>
    <row r="254" spans="1:3" ht="18.75" thickBot="1" x14ac:dyDescent="0.3">
      <c r="A254" s="37" t="s">
        <v>1725</v>
      </c>
      <c r="B254" s="37">
        <f t="shared" si="3"/>
        <v>0</v>
      </c>
      <c r="C254" s="70" t="str">
        <f t="shared" si="5"/>
        <v>Leereintrag</v>
      </c>
    </row>
    <row r="255" spans="1:3" ht="18.75" thickBot="1" x14ac:dyDescent="0.3">
      <c r="A255" s="37" t="s">
        <v>1726</v>
      </c>
      <c r="B255" s="37">
        <f t="shared" ref="B255:B318" si="6">VLOOKUP(A255,Athl08,2)</f>
        <v>0</v>
      </c>
      <c r="C255" s="70" t="str">
        <f t="shared" si="5"/>
        <v>Leereintrag</v>
      </c>
    </row>
    <row r="256" spans="1:3" ht="18.75" thickBot="1" x14ac:dyDescent="0.3">
      <c r="A256" s="37" t="s">
        <v>1727</v>
      </c>
      <c r="B256" s="37">
        <f t="shared" si="6"/>
        <v>0</v>
      </c>
      <c r="C256" s="70" t="str">
        <f t="shared" si="5"/>
        <v>Leereintrag</v>
      </c>
    </row>
    <row r="257" spans="1:3" ht="18.75" thickBot="1" x14ac:dyDescent="0.3">
      <c r="A257" s="37" t="s">
        <v>1728</v>
      </c>
      <c r="B257" s="37">
        <f t="shared" si="6"/>
        <v>0</v>
      </c>
      <c r="C257" s="70" t="str">
        <f t="shared" si="5"/>
        <v>Leereintrag</v>
      </c>
    </row>
    <row r="258" spans="1:3" ht="18.75" thickBot="1" x14ac:dyDescent="0.3">
      <c r="A258" s="37" t="s">
        <v>1729</v>
      </c>
      <c r="B258" s="37">
        <f t="shared" si="6"/>
        <v>0</v>
      </c>
      <c r="C258" s="70" t="str">
        <f t="shared" si="5"/>
        <v>Leereintrag</v>
      </c>
    </row>
    <row r="259" spans="1:3" ht="18.75" thickBot="1" x14ac:dyDescent="0.3">
      <c r="A259" s="37" t="s">
        <v>1730</v>
      </c>
      <c r="B259" s="37">
        <f t="shared" si="6"/>
        <v>0</v>
      </c>
      <c r="C259" s="70" t="str">
        <f t="shared" si="5"/>
        <v>Leereintrag</v>
      </c>
    </row>
    <row r="260" spans="1:3" ht="18.75" thickBot="1" x14ac:dyDescent="0.3">
      <c r="A260" s="37" t="s">
        <v>1731</v>
      </c>
      <c r="B260" s="37">
        <f t="shared" si="6"/>
        <v>0</v>
      </c>
      <c r="C260" s="70" t="str">
        <f t="shared" si="5"/>
        <v>Leereintrag</v>
      </c>
    </row>
    <row r="261" spans="1:3" ht="18.75" thickBot="1" x14ac:dyDescent="0.3">
      <c r="A261" s="37" t="s">
        <v>1732</v>
      </c>
      <c r="B261" s="37">
        <f t="shared" si="6"/>
        <v>0</v>
      </c>
      <c r="C261" s="70" t="str">
        <f t="shared" si="5"/>
        <v>Leereintrag</v>
      </c>
    </row>
    <row r="262" spans="1:3" ht="18.75" thickBot="1" x14ac:dyDescent="0.3">
      <c r="A262" s="37" t="s">
        <v>1733</v>
      </c>
      <c r="B262" s="37">
        <f t="shared" si="6"/>
        <v>0</v>
      </c>
      <c r="C262" s="70" t="str">
        <f t="shared" si="5"/>
        <v>Leereintrag</v>
      </c>
    </row>
    <row r="263" spans="1:3" ht="18.75" thickBot="1" x14ac:dyDescent="0.3">
      <c r="A263" s="37" t="s">
        <v>1734</v>
      </c>
      <c r="B263" s="37">
        <f t="shared" si="6"/>
        <v>0</v>
      </c>
      <c r="C263" s="70" t="str">
        <f t="shared" si="5"/>
        <v>Leereintrag</v>
      </c>
    </row>
    <row r="264" spans="1:3" ht="18.75" thickBot="1" x14ac:dyDescent="0.3">
      <c r="A264" s="37" t="s">
        <v>1735</v>
      </c>
      <c r="B264" s="37">
        <f t="shared" si="6"/>
        <v>0</v>
      </c>
      <c r="C264" s="70" t="str">
        <f t="shared" si="5"/>
        <v>Leereintrag</v>
      </c>
    </row>
    <row r="265" spans="1:3" ht="18.75" thickBot="1" x14ac:dyDescent="0.3">
      <c r="A265" s="37" t="s">
        <v>1736</v>
      </c>
      <c r="B265" s="37">
        <f t="shared" si="6"/>
        <v>0</v>
      </c>
      <c r="C265" s="70" t="str">
        <f t="shared" si="5"/>
        <v>Leereintrag</v>
      </c>
    </row>
    <row r="266" spans="1:3" ht="18.75" thickBot="1" x14ac:dyDescent="0.3">
      <c r="A266" s="37" t="s">
        <v>1737</v>
      </c>
      <c r="B266" s="37">
        <f t="shared" si="6"/>
        <v>0</v>
      </c>
      <c r="C266" s="70" t="str">
        <f t="shared" si="5"/>
        <v>Leereintrag</v>
      </c>
    </row>
    <row r="267" spans="1:3" ht="18.75" thickBot="1" x14ac:dyDescent="0.3">
      <c r="A267" s="37" t="s">
        <v>1738</v>
      </c>
      <c r="B267" s="37">
        <f t="shared" si="6"/>
        <v>0</v>
      </c>
      <c r="C267" s="70" t="str">
        <f t="shared" si="5"/>
        <v>Leereintrag</v>
      </c>
    </row>
    <row r="268" spans="1:3" ht="18.75" thickBot="1" x14ac:dyDescent="0.3">
      <c r="A268" s="37" t="s">
        <v>1739</v>
      </c>
      <c r="B268" s="37">
        <f t="shared" si="6"/>
        <v>0</v>
      </c>
      <c r="C268" s="70" t="str">
        <f t="shared" si="5"/>
        <v>Leereintrag</v>
      </c>
    </row>
    <row r="269" spans="1:3" ht="18.75" thickBot="1" x14ac:dyDescent="0.3">
      <c r="A269" s="37" t="s">
        <v>1740</v>
      </c>
      <c r="B269" s="37">
        <f t="shared" si="6"/>
        <v>0</v>
      </c>
      <c r="C269" s="70" t="str">
        <f t="shared" si="5"/>
        <v>Leereintrag</v>
      </c>
    </row>
    <row r="270" spans="1:3" ht="18.75" thickBot="1" x14ac:dyDescent="0.3">
      <c r="A270" s="37" t="s">
        <v>1741</v>
      </c>
      <c r="B270" s="37">
        <f t="shared" si="6"/>
        <v>0</v>
      </c>
      <c r="C270" s="70" t="str">
        <f t="shared" si="5"/>
        <v>Leereintrag</v>
      </c>
    </row>
    <row r="271" spans="1:3" ht="18.75" thickBot="1" x14ac:dyDescent="0.3">
      <c r="A271" s="37" t="s">
        <v>1742</v>
      </c>
      <c r="B271" s="37">
        <f t="shared" si="6"/>
        <v>0</v>
      </c>
      <c r="C271" s="70" t="str">
        <f t="shared" si="5"/>
        <v>Leereintrag</v>
      </c>
    </row>
    <row r="272" spans="1:3" ht="18.75" thickBot="1" x14ac:dyDescent="0.3">
      <c r="A272" s="37" t="s">
        <v>1743</v>
      </c>
      <c r="B272" s="37">
        <f t="shared" si="6"/>
        <v>0</v>
      </c>
      <c r="C272" s="70" t="str">
        <f t="shared" si="5"/>
        <v>Leereintrag</v>
      </c>
    </row>
    <row r="273" spans="1:3" ht="18.75" thickBot="1" x14ac:dyDescent="0.3">
      <c r="A273" s="37" t="s">
        <v>1744</v>
      </c>
      <c r="B273" s="37">
        <f t="shared" si="6"/>
        <v>0</v>
      </c>
      <c r="C273" s="70" t="str">
        <f t="shared" si="5"/>
        <v>Leereintrag</v>
      </c>
    </row>
    <row r="274" spans="1:3" ht="18.75" thickBot="1" x14ac:dyDescent="0.3">
      <c r="A274" s="37" t="s">
        <v>1745</v>
      </c>
      <c r="B274" s="37">
        <f t="shared" si="6"/>
        <v>0</v>
      </c>
      <c r="C274" s="70" t="str">
        <f t="shared" si="5"/>
        <v>Leereintrag</v>
      </c>
    </row>
    <row r="275" spans="1:3" ht="18.75" thickBot="1" x14ac:dyDescent="0.3">
      <c r="A275" s="37" t="s">
        <v>1746</v>
      </c>
      <c r="B275" s="37">
        <f t="shared" si="6"/>
        <v>0</v>
      </c>
      <c r="C275" s="70" t="str">
        <f t="shared" si="5"/>
        <v>Leereintrag</v>
      </c>
    </row>
    <row r="276" spans="1:3" ht="18.75" thickBot="1" x14ac:dyDescent="0.3">
      <c r="A276" s="37" t="s">
        <v>1747</v>
      </c>
      <c r="B276" s="37">
        <f t="shared" si="6"/>
        <v>0</v>
      </c>
      <c r="C276" s="70" t="str">
        <f t="shared" si="5"/>
        <v>Leereintrag</v>
      </c>
    </row>
    <row r="277" spans="1:3" ht="18.75" thickBot="1" x14ac:dyDescent="0.3">
      <c r="A277" s="37" t="s">
        <v>1748</v>
      </c>
      <c r="B277" s="37">
        <f t="shared" si="6"/>
        <v>0</v>
      </c>
      <c r="C277" s="70" t="str">
        <f t="shared" si="5"/>
        <v>Leereintrag</v>
      </c>
    </row>
    <row r="278" spans="1:3" ht="18.75" thickBot="1" x14ac:dyDescent="0.3">
      <c r="A278" s="37" t="s">
        <v>1749</v>
      </c>
      <c r="B278" s="37">
        <f t="shared" si="6"/>
        <v>0</v>
      </c>
      <c r="C278" s="70" t="str">
        <f t="shared" si="5"/>
        <v>Leereintrag</v>
      </c>
    </row>
    <row r="279" spans="1:3" ht="18.75" thickBot="1" x14ac:dyDescent="0.3">
      <c r="A279" s="37" t="s">
        <v>1750</v>
      </c>
      <c r="B279" s="37">
        <f t="shared" si="6"/>
        <v>0</v>
      </c>
      <c r="C279" s="70" t="str">
        <f t="shared" si="5"/>
        <v>Leereintrag</v>
      </c>
    </row>
    <row r="280" spans="1:3" ht="18.75" thickBot="1" x14ac:dyDescent="0.3">
      <c r="A280" s="37" t="s">
        <v>1751</v>
      </c>
      <c r="B280" s="37">
        <f t="shared" si="6"/>
        <v>0</v>
      </c>
      <c r="C280" s="70" t="str">
        <f t="shared" si="5"/>
        <v>Leereintrag</v>
      </c>
    </row>
    <row r="281" spans="1:3" ht="18.75" thickBot="1" x14ac:dyDescent="0.3">
      <c r="A281" s="37" t="s">
        <v>1752</v>
      </c>
      <c r="B281" s="37">
        <f t="shared" si="6"/>
        <v>0</v>
      </c>
      <c r="C281" s="70" t="str">
        <f t="shared" si="5"/>
        <v>Leereintrag</v>
      </c>
    </row>
    <row r="282" spans="1:3" ht="18.75" thickBot="1" x14ac:dyDescent="0.3">
      <c r="A282" s="37" t="s">
        <v>1753</v>
      </c>
      <c r="B282" s="37">
        <f t="shared" si="6"/>
        <v>0</v>
      </c>
      <c r="C282" s="70" t="str">
        <f t="shared" si="5"/>
        <v>Leereintrag</v>
      </c>
    </row>
    <row r="283" spans="1:3" ht="18.75" thickBot="1" x14ac:dyDescent="0.3">
      <c r="A283" s="37" t="s">
        <v>1754</v>
      </c>
      <c r="B283" s="37">
        <f t="shared" si="6"/>
        <v>0</v>
      </c>
      <c r="C283" s="70" t="str">
        <f t="shared" si="5"/>
        <v>Leereintrag</v>
      </c>
    </row>
    <row r="284" spans="1:3" ht="18.75" thickBot="1" x14ac:dyDescent="0.3">
      <c r="A284" s="37" t="s">
        <v>1755</v>
      </c>
      <c r="B284" s="37">
        <f t="shared" si="6"/>
        <v>0</v>
      </c>
      <c r="C284" s="70" t="str">
        <f t="shared" si="5"/>
        <v>Leereintrag</v>
      </c>
    </row>
    <row r="285" spans="1:3" ht="18.75" thickBot="1" x14ac:dyDescent="0.3">
      <c r="A285" s="37" t="s">
        <v>1756</v>
      </c>
      <c r="B285" s="37">
        <f t="shared" si="6"/>
        <v>0</v>
      </c>
      <c r="C285" s="70" t="str">
        <f t="shared" si="5"/>
        <v>Leereintrag</v>
      </c>
    </row>
    <row r="286" spans="1:3" ht="18.75" thickBot="1" x14ac:dyDescent="0.3">
      <c r="A286" s="37" t="s">
        <v>1757</v>
      </c>
      <c r="B286" s="37">
        <f t="shared" si="6"/>
        <v>0</v>
      </c>
      <c r="C286" s="70" t="str">
        <f t="shared" si="5"/>
        <v>Leereintrag</v>
      </c>
    </row>
    <row r="287" spans="1:3" ht="18.75" thickBot="1" x14ac:dyDescent="0.3">
      <c r="A287" s="37" t="s">
        <v>1758</v>
      </c>
      <c r="B287" s="37">
        <f t="shared" si="6"/>
        <v>0</v>
      </c>
      <c r="C287" s="70" t="str">
        <f t="shared" si="5"/>
        <v>Leereintrag</v>
      </c>
    </row>
    <row r="288" spans="1:3" ht="18.75" thickBot="1" x14ac:dyDescent="0.3">
      <c r="A288" s="37" t="s">
        <v>1759</v>
      </c>
      <c r="B288" s="37">
        <f t="shared" si="6"/>
        <v>0</v>
      </c>
      <c r="C288" s="70" t="str">
        <f t="shared" si="5"/>
        <v>Leereintrag</v>
      </c>
    </row>
    <row r="289" spans="1:3" ht="18.75" thickBot="1" x14ac:dyDescent="0.3">
      <c r="A289" s="37" t="s">
        <v>1760</v>
      </c>
      <c r="B289" s="37">
        <f t="shared" si="6"/>
        <v>0</v>
      </c>
      <c r="C289" s="70" t="str">
        <f t="shared" si="5"/>
        <v>Leereintrag</v>
      </c>
    </row>
    <row r="290" spans="1:3" ht="18.75" thickBot="1" x14ac:dyDescent="0.3">
      <c r="A290" s="37" t="s">
        <v>1761</v>
      </c>
      <c r="B290" s="37">
        <f t="shared" si="6"/>
        <v>0</v>
      </c>
      <c r="C290" s="70" t="str">
        <f t="shared" si="5"/>
        <v>Leereintrag</v>
      </c>
    </row>
    <row r="291" spans="1:3" ht="18.75" thickBot="1" x14ac:dyDescent="0.3">
      <c r="A291" s="37" t="s">
        <v>1762</v>
      </c>
      <c r="B291" s="37">
        <f t="shared" si="6"/>
        <v>0</v>
      </c>
      <c r="C291" s="70" t="str">
        <f t="shared" si="5"/>
        <v>Leereintrag</v>
      </c>
    </row>
    <row r="292" spans="1:3" ht="18.75" thickBot="1" x14ac:dyDescent="0.3">
      <c r="A292" s="37" t="s">
        <v>1763</v>
      </c>
      <c r="B292" s="37">
        <f t="shared" si="6"/>
        <v>0</v>
      </c>
      <c r="C292" s="70" t="str">
        <f t="shared" si="5"/>
        <v>Leereintrag</v>
      </c>
    </row>
    <row r="293" spans="1:3" ht="18.75" thickBot="1" x14ac:dyDescent="0.3">
      <c r="A293" s="37" t="s">
        <v>1764</v>
      </c>
      <c r="B293" s="37">
        <f t="shared" si="6"/>
        <v>0</v>
      </c>
      <c r="C293" s="70" t="str">
        <f t="shared" si="5"/>
        <v>Leereintrag</v>
      </c>
    </row>
    <row r="294" spans="1:3" ht="18.75" thickBot="1" x14ac:dyDescent="0.3">
      <c r="A294" s="37" t="s">
        <v>1765</v>
      </c>
      <c r="B294" s="37">
        <f t="shared" si="6"/>
        <v>0</v>
      </c>
      <c r="C294" s="70" t="str">
        <f t="shared" si="5"/>
        <v>Leereintrag</v>
      </c>
    </row>
    <row r="295" spans="1:3" ht="18.75" thickBot="1" x14ac:dyDescent="0.3">
      <c r="A295" s="37" t="s">
        <v>1766</v>
      </c>
      <c r="B295" s="37">
        <f t="shared" si="6"/>
        <v>0</v>
      </c>
      <c r="C295" s="70" t="str">
        <f t="shared" si="5"/>
        <v>Leereintrag</v>
      </c>
    </row>
    <row r="296" spans="1:3" ht="18.75" thickBot="1" x14ac:dyDescent="0.3">
      <c r="A296" s="37" t="s">
        <v>1767</v>
      </c>
      <c r="B296" s="37">
        <f t="shared" si="6"/>
        <v>0</v>
      </c>
      <c r="C296" s="70" t="str">
        <f t="shared" si="5"/>
        <v>Leereintrag</v>
      </c>
    </row>
    <row r="297" spans="1:3" ht="18.75" thickBot="1" x14ac:dyDescent="0.3">
      <c r="A297" s="37" t="s">
        <v>1768</v>
      </c>
      <c r="B297" s="37">
        <f t="shared" si="6"/>
        <v>0</v>
      </c>
      <c r="C297" s="70" t="str">
        <f t="shared" si="5"/>
        <v>Leereintrag</v>
      </c>
    </row>
    <row r="298" spans="1:3" ht="18.75" thickBot="1" x14ac:dyDescent="0.3">
      <c r="A298" s="37" t="s">
        <v>1769</v>
      </c>
      <c r="B298" s="37">
        <f t="shared" si="6"/>
        <v>0</v>
      </c>
      <c r="C298" s="70" t="str">
        <f t="shared" si="5"/>
        <v>Leereintrag</v>
      </c>
    </row>
    <row r="299" spans="1:3" ht="18.75" thickBot="1" x14ac:dyDescent="0.3">
      <c r="A299" s="37" t="s">
        <v>1770</v>
      </c>
      <c r="B299" s="37">
        <f t="shared" si="6"/>
        <v>0</v>
      </c>
      <c r="C299" s="70" t="str">
        <f t="shared" si="5"/>
        <v>Leereintrag</v>
      </c>
    </row>
    <row r="300" spans="1:3" ht="18.75" thickBot="1" x14ac:dyDescent="0.3">
      <c r="A300" s="37" t="s">
        <v>1771</v>
      </c>
      <c r="B300" s="37">
        <f t="shared" si="6"/>
        <v>0</v>
      </c>
      <c r="C300" s="70" t="str">
        <f t="shared" si="5"/>
        <v>Leereintrag</v>
      </c>
    </row>
    <row r="301" spans="1:3" ht="18.75" thickBot="1" x14ac:dyDescent="0.3">
      <c r="A301" s="37" t="s">
        <v>1772</v>
      </c>
      <c r="B301" s="37">
        <f t="shared" si="6"/>
        <v>0</v>
      </c>
      <c r="C301" s="70" t="str">
        <f t="shared" si="5"/>
        <v>Leereintrag</v>
      </c>
    </row>
    <row r="302" spans="1:3" ht="18.75" thickBot="1" x14ac:dyDescent="0.3">
      <c r="A302" s="37" t="s">
        <v>1773</v>
      </c>
      <c r="B302" s="37">
        <f t="shared" si="6"/>
        <v>0</v>
      </c>
      <c r="C302" s="70" t="str">
        <f t="shared" si="5"/>
        <v>Leereintrag</v>
      </c>
    </row>
    <row r="303" spans="1:3" ht="18.75" thickBot="1" x14ac:dyDescent="0.3">
      <c r="A303" s="37" t="s">
        <v>1774</v>
      </c>
      <c r="B303" s="37">
        <f t="shared" si="6"/>
        <v>0</v>
      </c>
      <c r="C303" s="70" t="str">
        <f t="shared" si="5"/>
        <v>Leereintrag</v>
      </c>
    </row>
    <row r="304" spans="1:3" ht="18.75" thickBot="1" x14ac:dyDescent="0.3">
      <c r="A304" s="37" t="s">
        <v>1775</v>
      </c>
      <c r="B304" s="37">
        <f t="shared" si="6"/>
        <v>0</v>
      </c>
      <c r="C304" s="70" t="str">
        <f t="shared" si="5"/>
        <v>Leereintrag</v>
      </c>
    </row>
    <row r="305" spans="1:3" ht="18.75" thickBot="1" x14ac:dyDescent="0.3">
      <c r="A305" s="37" t="s">
        <v>1776</v>
      </c>
      <c r="B305" s="37">
        <f t="shared" si="6"/>
        <v>0</v>
      </c>
      <c r="C305" s="70" t="str">
        <f t="shared" si="5"/>
        <v>Leereintrag</v>
      </c>
    </row>
    <row r="306" spans="1:3" ht="18.75" thickBot="1" x14ac:dyDescent="0.3">
      <c r="A306" s="37" t="s">
        <v>1777</v>
      </c>
      <c r="B306" s="37">
        <f t="shared" si="6"/>
        <v>0</v>
      </c>
      <c r="C306" s="70" t="str">
        <f t="shared" si="5"/>
        <v>Leereintrag</v>
      </c>
    </row>
    <row r="307" spans="1:3" ht="18.75" thickBot="1" x14ac:dyDescent="0.3">
      <c r="A307" s="37" t="s">
        <v>1778</v>
      </c>
      <c r="B307" s="37">
        <f t="shared" si="6"/>
        <v>0</v>
      </c>
      <c r="C307" s="70" t="str">
        <f t="shared" si="5"/>
        <v>Leereintrag</v>
      </c>
    </row>
    <row r="308" spans="1:3" ht="18.75" thickBot="1" x14ac:dyDescent="0.3">
      <c r="A308" s="37" t="s">
        <v>1779</v>
      </c>
      <c r="B308" s="37">
        <f t="shared" si="6"/>
        <v>0</v>
      </c>
      <c r="C308" s="70" t="str">
        <f t="shared" si="5"/>
        <v>Leereintrag</v>
      </c>
    </row>
    <row r="309" spans="1:3" ht="18.75" thickBot="1" x14ac:dyDescent="0.3">
      <c r="A309" s="37" t="s">
        <v>1780</v>
      </c>
      <c r="B309" s="37">
        <f t="shared" si="6"/>
        <v>0</v>
      </c>
      <c r="C309" s="70" t="str">
        <f t="shared" si="5"/>
        <v>Leereintrag</v>
      </c>
    </row>
    <row r="310" spans="1:3" ht="18.75" thickBot="1" x14ac:dyDescent="0.3">
      <c r="A310" s="37" t="s">
        <v>1781</v>
      </c>
      <c r="B310" s="37">
        <f t="shared" si="6"/>
        <v>0</v>
      </c>
      <c r="C310" s="70" t="str">
        <f t="shared" si="5"/>
        <v>Leereintrag</v>
      </c>
    </row>
    <row r="311" spans="1:3" ht="18.75" thickBot="1" x14ac:dyDescent="0.3">
      <c r="A311" s="37" t="s">
        <v>1782</v>
      </c>
      <c r="B311" s="37">
        <f t="shared" si="6"/>
        <v>0</v>
      </c>
      <c r="C311" s="70" t="str">
        <f t="shared" si="5"/>
        <v>Leereintrag</v>
      </c>
    </row>
    <row r="312" spans="1:3" ht="18.75" thickBot="1" x14ac:dyDescent="0.3">
      <c r="A312" s="37" t="s">
        <v>1783</v>
      </c>
      <c r="B312" s="37">
        <f t="shared" si="6"/>
        <v>0</v>
      </c>
      <c r="C312" s="70" t="str">
        <f t="shared" si="5"/>
        <v>Leereintrag</v>
      </c>
    </row>
    <row r="313" spans="1:3" ht="18.75" thickBot="1" x14ac:dyDescent="0.3">
      <c r="A313" s="37" t="s">
        <v>1784</v>
      </c>
      <c r="B313" s="37">
        <f t="shared" si="6"/>
        <v>0</v>
      </c>
      <c r="C313" s="70" t="str">
        <f t="shared" ref="C313:C376" si="7">VLOOKUP(B313,Athl01,2)</f>
        <v>Leereintrag</v>
      </c>
    </row>
    <row r="314" spans="1:3" ht="18.75" thickBot="1" x14ac:dyDescent="0.3">
      <c r="A314" s="37" t="s">
        <v>1785</v>
      </c>
      <c r="B314" s="37">
        <f t="shared" si="6"/>
        <v>0</v>
      </c>
      <c r="C314" s="70" t="str">
        <f t="shared" si="7"/>
        <v>Leereintrag</v>
      </c>
    </row>
    <row r="315" spans="1:3" ht="18.75" thickBot="1" x14ac:dyDescent="0.3">
      <c r="A315" s="37" t="s">
        <v>1786</v>
      </c>
      <c r="B315" s="37">
        <f t="shared" si="6"/>
        <v>0</v>
      </c>
      <c r="C315" s="70" t="str">
        <f t="shared" si="7"/>
        <v>Leereintrag</v>
      </c>
    </row>
    <row r="316" spans="1:3" ht="18.75" thickBot="1" x14ac:dyDescent="0.3">
      <c r="A316" s="37" t="s">
        <v>1787</v>
      </c>
      <c r="B316" s="37">
        <f t="shared" si="6"/>
        <v>0</v>
      </c>
      <c r="C316" s="70" t="str">
        <f t="shared" si="7"/>
        <v>Leereintrag</v>
      </c>
    </row>
    <row r="317" spans="1:3" ht="18.75" thickBot="1" x14ac:dyDescent="0.3">
      <c r="A317" s="37" t="s">
        <v>1788</v>
      </c>
      <c r="B317" s="37">
        <f t="shared" si="6"/>
        <v>0</v>
      </c>
      <c r="C317" s="70" t="str">
        <f t="shared" si="7"/>
        <v>Leereintrag</v>
      </c>
    </row>
    <row r="318" spans="1:3" ht="18.75" thickBot="1" x14ac:dyDescent="0.3">
      <c r="A318" s="37" t="s">
        <v>1789</v>
      </c>
      <c r="B318" s="37">
        <f t="shared" si="6"/>
        <v>0</v>
      </c>
      <c r="C318" s="70" t="str">
        <f t="shared" si="7"/>
        <v>Leereintrag</v>
      </c>
    </row>
    <row r="319" spans="1:3" ht="18.75" thickBot="1" x14ac:dyDescent="0.3">
      <c r="A319" s="37" t="s">
        <v>1790</v>
      </c>
      <c r="B319" s="37">
        <f t="shared" ref="B319:B382" si="8">VLOOKUP(A319,Athl08,2)</f>
        <v>0</v>
      </c>
      <c r="C319" s="70" t="str">
        <f t="shared" si="7"/>
        <v>Leereintrag</v>
      </c>
    </row>
    <row r="320" spans="1:3" ht="18.75" thickBot="1" x14ac:dyDescent="0.3">
      <c r="A320" s="37" t="s">
        <v>1791</v>
      </c>
      <c r="B320" s="37">
        <f t="shared" si="8"/>
        <v>0</v>
      </c>
      <c r="C320" s="70" t="str">
        <f t="shared" si="7"/>
        <v>Leereintrag</v>
      </c>
    </row>
    <row r="321" spans="1:3" ht="18.75" thickBot="1" x14ac:dyDescent="0.3">
      <c r="A321" s="37" t="s">
        <v>1792</v>
      </c>
      <c r="B321" s="37">
        <f t="shared" si="8"/>
        <v>0</v>
      </c>
      <c r="C321" s="70" t="str">
        <f t="shared" si="7"/>
        <v>Leereintrag</v>
      </c>
    </row>
    <row r="322" spans="1:3" ht="18.75" thickBot="1" x14ac:dyDescent="0.3">
      <c r="A322" s="37" t="s">
        <v>1793</v>
      </c>
      <c r="B322" s="37">
        <f t="shared" si="8"/>
        <v>0</v>
      </c>
      <c r="C322" s="70" t="str">
        <f t="shared" si="7"/>
        <v>Leereintrag</v>
      </c>
    </row>
    <row r="323" spans="1:3" ht="18.75" thickBot="1" x14ac:dyDescent="0.3">
      <c r="A323" s="37" t="s">
        <v>1794</v>
      </c>
      <c r="B323" s="37">
        <f t="shared" si="8"/>
        <v>0</v>
      </c>
      <c r="C323" s="70" t="str">
        <f t="shared" si="7"/>
        <v>Leereintrag</v>
      </c>
    </row>
    <row r="324" spans="1:3" ht="18.75" thickBot="1" x14ac:dyDescent="0.3">
      <c r="A324" s="37" t="s">
        <v>1795</v>
      </c>
      <c r="B324" s="37">
        <f t="shared" si="8"/>
        <v>0</v>
      </c>
      <c r="C324" s="70" t="str">
        <f t="shared" si="7"/>
        <v>Leereintrag</v>
      </c>
    </row>
    <row r="325" spans="1:3" ht="18.75" thickBot="1" x14ac:dyDescent="0.3">
      <c r="A325" s="37" t="s">
        <v>1796</v>
      </c>
      <c r="B325" s="37">
        <f t="shared" si="8"/>
        <v>0</v>
      </c>
      <c r="C325" s="70" t="str">
        <f t="shared" si="7"/>
        <v>Leereintrag</v>
      </c>
    </row>
    <row r="326" spans="1:3" ht="18.75" thickBot="1" x14ac:dyDescent="0.3">
      <c r="A326" s="37" t="s">
        <v>1797</v>
      </c>
      <c r="B326" s="37">
        <f t="shared" si="8"/>
        <v>0</v>
      </c>
      <c r="C326" s="70" t="str">
        <f t="shared" si="7"/>
        <v>Leereintrag</v>
      </c>
    </row>
    <row r="327" spans="1:3" ht="18.75" thickBot="1" x14ac:dyDescent="0.3">
      <c r="A327" s="37" t="s">
        <v>1798</v>
      </c>
      <c r="B327" s="37">
        <f t="shared" si="8"/>
        <v>0</v>
      </c>
      <c r="C327" s="70" t="str">
        <f t="shared" si="7"/>
        <v>Leereintrag</v>
      </c>
    </row>
    <row r="328" spans="1:3" ht="18.75" thickBot="1" x14ac:dyDescent="0.3">
      <c r="A328" s="37" t="s">
        <v>1799</v>
      </c>
      <c r="B328" s="37">
        <f t="shared" si="8"/>
        <v>0</v>
      </c>
      <c r="C328" s="70" t="str">
        <f t="shared" si="7"/>
        <v>Leereintrag</v>
      </c>
    </row>
    <row r="329" spans="1:3" ht="18.75" thickBot="1" x14ac:dyDescent="0.3">
      <c r="A329" s="37" t="s">
        <v>1800</v>
      </c>
      <c r="B329" s="37">
        <f t="shared" si="8"/>
        <v>0</v>
      </c>
      <c r="C329" s="70" t="str">
        <f t="shared" si="7"/>
        <v>Leereintrag</v>
      </c>
    </row>
    <row r="330" spans="1:3" ht="18.75" thickBot="1" x14ac:dyDescent="0.3">
      <c r="A330" s="37" t="s">
        <v>1801</v>
      </c>
      <c r="B330" s="37">
        <f t="shared" si="8"/>
        <v>0</v>
      </c>
      <c r="C330" s="70" t="str">
        <f t="shared" si="7"/>
        <v>Leereintrag</v>
      </c>
    </row>
    <row r="331" spans="1:3" ht="18.75" thickBot="1" x14ac:dyDescent="0.3">
      <c r="A331" s="37" t="s">
        <v>1802</v>
      </c>
      <c r="B331" s="37">
        <f t="shared" si="8"/>
        <v>0</v>
      </c>
      <c r="C331" s="70" t="str">
        <f t="shared" si="7"/>
        <v>Leereintrag</v>
      </c>
    </row>
    <row r="332" spans="1:3" ht="18.75" thickBot="1" x14ac:dyDescent="0.3">
      <c r="A332" s="37" t="s">
        <v>1803</v>
      </c>
      <c r="B332" s="37">
        <f t="shared" si="8"/>
        <v>0</v>
      </c>
      <c r="C332" s="70" t="str">
        <f t="shared" si="7"/>
        <v>Leereintrag</v>
      </c>
    </row>
    <row r="333" spans="1:3" ht="18.75" thickBot="1" x14ac:dyDescent="0.3">
      <c r="A333" s="37" t="s">
        <v>1804</v>
      </c>
      <c r="B333" s="37">
        <f t="shared" si="8"/>
        <v>0</v>
      </c>
      <c r="C333" s="70" t="str">
        <f t="shared" si="7"/>
        <v>Leereintrag</v>
      </c>
    </row>
    <row r="334" spans="1:3" ht="18.75" thickBot="1" x14ac:dyDescent="0.3">
      <c r="A334" s="37" t="s">
        <v>1805</v>
      </c>
      <c r="B334" s="37">
        <f t="shared" si="8"/>
        <v>0</v>
      </c>
      <c r="C334" s="70" t="str">
        <f t="shared" si="7"/>
        <v>Leereintrag</v>
      </c>
    </row>
    <row r="335" spans="1:3" ht="18.75" thickBot="1" x14ac:dyDescent="0.3">
      <c r="A335" s="37" t="s">
        <v>1806</v>
      </c>
      <c r="B335" s="37">
        <f t="shared" si="8"/>
        <v>0</v>
      </c>
      <c r="C335" s="70" t="str">
        <f t="shared" si="7"/>
        <v>Leereintrag</v>
      </c>
    </row>
    <row r="336" spans="1:3" ht="18.75" thickBot="1" x14ac:dyDescent="0.3">
      <c r="A336" s="37" t="s">
        <v>1807</v>
      </c>
      <c r="B336" s="37">
        <f t="shared" si="8"/>
        <v>0</v>
      </c>
      <c r="C336" s="70" t="str">
        <f t="shared" si="7"/>
        <v>Leereintrag</v>
      </c>
    </row>
    <row r="337" spans="1:3" ht="18.75" thickBot="1" x14ac:dyDescent="0.3">
      <c r="A337" s="37" t="s">
        <v>1808</v>
      </c>
      <c r="B337" s="37">
        <f t="shared" si="8"/>
        <v>0</v>
      </c>
      <c r="C337" s="70" t="str">
        <f t="shared" si="7"/>
        <v>Leereintrag</v>
      </c>
    </row>
    <row r="338" spans="1:3" ht="18.75" thickBot="1" x14ac:dyDescent="0.3">
      <c r="A338" s="37" t="s">
        <v>1809</v>
      </c>
      <c r="B338" s="37">
        <f t="shared" si="8"/>
        <v>0</v>
      </c>
      <c r="C338" s="70" t="str">
        <f t="shared" si="7"/>
        <v>Leereintrag</v>
      </c>
    </row>
    <row r="339" spans="1:3" ht="18.75" thickBot="1" x14ac:dyDescent="0.3">
      <c r="A339" s="37" t="s">
        <v>1810</v>
      </c>
      <c r="B339" s="37">
        <f t="shared" si="8"/>
        <v>0</v>
      </c>
      <c r="C339" s="70" t="str">
        <f t="shared" si="7"/>
        <v>Leereintrag</v>
      </c>
    </row>
    <row r="340" spans="1:3" ht="18.75" thickBot="1" x14ac:dyDescent="0.3">
      <c r="A340" s="37" t="s">
        <v>1811</v>
      </c>
      <c r="B340" s="37">
        <f t="shared" si="8"/>
        <v>0</v>
      </c>
      <c r="C340" s="70" t="str">
        <f t="shared" si="7"/>
        <v>Leereintrag</v>
      </c>
    </row>
    <row r="341" spans="1:3" ht="18.75" thickBot="1" x14ac:dyDescent="0.3">
      <c r="A341" s="37" t="s">
        <v>1812</v>
      </c>
      <c r="B341" s="37">
        <f t="shared" si="8"/>
        <v>0</v>
      </c>
      <c r="C341" s="70" t="str">
        <f t="shared" si="7"/>
        <v>Leereintrag</v>
      </c>
    </row>
    <row r="342" spans="1:3" ht="18.75" thickBot="1" x14ac:dyDescent="0.3">
      <c r="A342" s="37" t="s">
        <v>1813</v>
      </c>
      <c r="B342" s="37">
        <f t="shared" si="8"/>
        <v>0</v>
      </c>
      <c r="C342" s="70" t="str">
        <f t="shared" si="7"/>
        <v>Leereintrag</v>
      </c>
    </row>
    <row r="343" spans="1:3" ht="18.75" thickBot="1" x14ac:dyDescent="0.3">
      <c r="A343" s="37" t="s">
        <v>1814</v>
      </c>
      <c r="B343" s="37">
        <f t="shared" si="8"/>
        <v>0</v>
      </c>
      <c r="C343" s="70" t="str">
        <f t="shared" si="7"/>
        <v>Leereintrag</v>
      </c>
    </row>
    <row r="344" spans="1:3" ht="18.75" thickBot="1" x14ac:dyDescent="0.3">
      <c r="A344" s="37" t="s">
        <v>1815</v>
      </c>
      <c r="B344" s="37">
        <f t="shared" si="8"/>
        <v>0</v>
      </c>
      <c r="C344" s="70" t="str">
        <f t="shared" si="7"/>
        <v>Leereintrag</v>
      </c>
    </row>
    <row r="345" spans="1:3" ht="18.75" thickBot="1" x14ac:dyDescent="0.3">
      <c r="A345" s="37" t="s">
        <v>1816</v>
      </c>
      <c r="B345" s="37">
        <f t="shared" si="8"/>
        <v>0</v>
      </c>
      <c r="C345" s="70" t="str">
        <f t="shared" si="7"/>
        <v>Leereintrag</v>
      </c>
    </row>
    <row r="346" spans="1:3" ht="18.75" thickBot="1" x14ac:dyDescent="0.3">
      <c r="A346" s="37" t="s">
        <v>1817</v>
      </c>
      <c r="B346" s="37">
        <f t="shared" si="8"/>
        <v>0</v>
      </c>
      <c r="C346" s="70" t="str">
        <f t="shared" si="7"/>
        <v>Leereintrag</v>
      </c>
    </row>
    <row r="347" spans="1:3" ht="18.75" thickBot="1" x14ac:dyDescent="0.3">
      <c r="A347" s="37" t="s">
        <v>1818</v>
      </c>
      <c r="B347" s="37">
        <f t="shared" si="8"/>
        <v>0</v>
      </c>
      <c r="C347" s="70" t="str">
        <f t="shared" si="7"/>
        <v>Leereintrag</v>
      </c>
    </row>
    <row r="348" spans="1:3" ht="18.75" thickBot="1" x14ac:dyDescent="0.3">
      <c r="A348" s="37" t="s">
        <v>1819</v>
      </c>
      <c r="B348" s="37">
        <f t="shared" si="8"/>
        <v>0</v>
      </c>
      <c r="C348" s="70" t="str">
        <f t="shared" si="7"/>
        <v>Leereintrag</v>
      </c>
    </row>
    <row r="349" spans="1:3" ht="18.75" thickBot="1" x14ac:dyDescent="0.3">
      <c r="A349" s="37" t="s">
        <v>1820</v>
      </c>
      <c r="B349" s="37">
        <f t="shared" si="8"/>
        <v>0</v>
      </c>
      <c r="C349" s="70" t="str">
        <f t="shared" si="7"/>
        <v>Leereintrag</v>
      </c>
    </row>
    <row r="350" spans="1:3" ht="18.75" thickBot="1" x14ac:dyDescent="0.3">
      <c r="A350" s="37" t="s">
        <v>1821</v>
      </c>
      <c r="B350" s="37">
        <f t="shared" si="8"/>
        <v>0</v>
      </c>
      <c r="C350" s="70" t="str">
        <f t="shared" si="7"/>
        <v>Leereintrag</v>
      </c>
    </row>
    <row r="351" spans="1:3" ht="18.75" thickBot="1" x14ac:dyDescent="0.3">
      <c r="A351" s="37" t="s">
        <v>1822</v>
      </c>
      <c r="B351" s="37">
        <f t="shared" si="8"/>
        <v>0</v>
      </c>
      <c r="C351" s="70" t="str">
        <f t="shared" si="7"/>
        <v>Leereintrag</v>
      </c>
    </row>
    <row r="352" spans="1:3" ht="18.75" thickBot="1" x14ac:dyDescent="0.3">
      <c r="A352" s="37" t="s">
        <v>1823</v>
      </c>
      <c r="B352" s="37">
        <f t="shared" si="8"/>
        <v>0</v>
      </c>
      <c r="C352" s="70" t="str">
        <f t="shared" si="7"/>
        <v>Leereintrag</v>
      </c>
    </row>
    <row r="353" spans="1:3" ht="18.75" thickBot="1" x14ac:dyDescent="0.3">
      <c r="A353" s="37" t="s">
        <v>1824</v>
      </c>
      <c r="B353" s="37">
        <f t="shared" si="8"/>
        <v>0</v>
      </c>
      <c r="C353" s="70" t="str">
        <f t="shared" si="7"/>
        <v>Leereintrag</v>
      </c>
    </row>
    <row r="354" spans="1:3" ht="18.75" thickBot="1" x14ac:dyDescent="0.3">
      <c r="A354" s="37" t="s">
        <v>1825</v>
      </c>
      <c r="B354" s="37">
        <f t="shared" si="8"/>
        <v>0</v>
      </c>
      <c r="C354" s="70" t="str">
        <f t="shared" si="7"/>
        <v>Leereintrag</v>
      </c>
    </row>
    <row r="355" spans="1:3" ht="18.75" thickBot="1" x14ac:dyDescent="0.3">
      <c r="A355" s="37" t="s">
        <v>1826</v>
      </c>
      <c r="B355" s="37">
        <f t="shared" si="8"/>
        <v>0</v>
      </c>
      <c r="C355" s="70" t="str">
        <f t="shared" si="7"/>
        <v>Leereintrag</v>
      </c>
    </row>
    <row r="356" spans="1:3" ht="18.75" thickBot="1" x14ac:dyDescent="0.3">
      <c r="A356" s="37" t="s">
        <v>1827</v>
      </c>
      <c r="B356" s="37">
        <f t="shared" si="8"/>
        <v>0</v>
      </c>
      <c r="C356" s="70" t="str">
        <f t="shared" si="7"/>
        <v>Leereintrag</v>
      </c>
    </row>
    <row r="357" spans="1:3" ht="18.75" thickBot="1" x14ac:dyDescent="0.3">
      <c r="A357" s="37" t="s">
        <v>1828</v>
      </c>
      <c r="B357" s="37">
        <f t="shared" si="8"/>
        <v>0</v>
      </c>
      <c r="C357" s="70" t="str">
        <f t="shared" si="7"/>
        <v>Leereintrag</v>
      </c>
    </row>
    <row r="358" spans="1:3" ht="18.75" thickBot="1" x14ac:dyDescent="0.3">
      <c r="A358" s="37" t="s">
        <v>1829</v>
      </c>
      <c r="B358" s="37">
        <f t="shared" si="8"/>
        <v>0</v>
      </c>
      <c r="C358" s="70" t="str">
        <f t="shared" si="7"/>
        <v>Leereintrag</v>
      </c>
    </row>
    <row r="359" spans="1:3" ht="18.75" thickBot="1" x14ac:dyDescent="0.3">
      <c r="A359" s="37" t="s">
        <v>1830</v>
      </c>
      <c r="B359" s="37">
        <f t="shared" si="8"/>
        <v>0</v>
      </c>
      <c r="C359" s="70" t="str">
        <f t="shared" si="7"/>
        <v>Leereintrag</v>
      </c>
    </row>
    <row r="360" spans="1:3" ht="18.75" thickBot="1" x14ac:dyDescent="0.3">
      <c r="A360" s="37" t="s">
        <v>1831</v>
      </c>
      <c r="B360" s="37">
        <f t="shared" si="8"/>
        <v>0</v>
      </c>
      <c r="C360" s="70" t="str">
        <f t="shared" si="7"/>
        <v>Leereintrag</v>
      </c>
    </row>
    <row r="361" spans="1:3" ht="18.75" thickBot="1" x14ac:dyDescent="0.3">
      <c r="A361" s="37" t="s">
        <v>1832</v>
      </c>
      <c r="B361" s="37">
        <f t="shared" si="8"/>
        <v>0</v>
      </c>
      <c r="C361" s="70" t="str">
        <f t="shared" si="7"/>
        <v>Leereintrag</v>
      </c>
    </row>
    <row r="362" spans="1:3" ht="18.75" thickBot="1" x14ac:dyDescent="0.3">
      <c r="A362" s="37" t="s">
        <v>1833</v>
      </c>
      <c r="B362" s="37">
        <f t="shared" si="8"/>
        <v>0</v>
      </c>
      <c r="C362" s="70" t="str">
        <f t="shared" si="7"/>
        <v>Leereintrag</v>
      </c>
    </row>
    <row r="363" spans="1:3" ht="18.75" thickBot="1" x14ac:dyDescent="0.3">
      <c r="A363" s="37" t="s">
        <v>1834</v>
      </c>
      <c r="B363" s="37">
        <f t="shared" si="8"/>
        <v>0</v>
      </c>
      <c r="C363" s="70" t="str">
        <f t="shared" si="7"/>
        <v>Leereintrag</v>
      </c>
    </row>
    <row r="364" spans="1:3" ht="18.75" thickBot="1" x14ac:dyDescent="0.3">
      <c r="A364" s="37" t="s">
        <v>1835</v>
      </c>
      <c r="B364" s="37">
        <f t="shared" si="8"/>
        <v>0</v>
      </c>
      <c r="C364" s="70" t="str">
        <f t="shared" si="7"/>
        <v>Leereintrag</v>
      </c>
    </row>
    <row r="365" spans="1:3" ht="18.75" thickBot="1" x14ac:dyDescent="0.3">
      <c r="A365" s="37" t="s">
        <v>1836</v>
      </c>
      <c r="B365" s="37">
        <f t="shared" si="8"/>
        <v>0</v>
      </c>
      <c r="C365" s="70" t="str">
        <f t="shared" si="7"/>
        <v>Leereintrag</v>
      </c>
    </row>
    <row r="366" spans="1:3" ht="18.75" thickBot="1" x14ac:dyDescent="0.3">
      <c r="A366" s="37" t="s">
        <v>1837</v>
      </c>
      <c r="B366" s="37">
        <f t="shared" si="8"/>
        <v>0</v>
      </c>
      <c r="C366" s="70" t="str">
        <f t="shared" si="7"/>
        <v>Leereintrag</v>
      </c>
    </row>
    <row r="367" spans="1:3" ht="18.75" thickBot="1" x14ac:dyDescent="0.3">
      <c r="A367" s="37" t="s">
        <v>1838</v>
      </c>
      <c r="B367" s="37">
        <f t="shared" si="8"/>
        <v>0</v>
      </c>
      <c r="C367" s="70" t="str">
        <f t="shared" si="7"/>
        <v>Leereintrag</v>
      </c>
    </row>
    <row r="368" spans="1:3" ht="18.75" thickBot="1" x14ac:dyDescent="0.3">
      <c r="A368" s="37" t="s">
        <v>1839</v>
      </c>
      <c r="B368" s="37">
        <f t="shared" si="8"/>
        <v>0</v>
      </c>
      <c r="C368" s="70" t="str">
        <f t="shared" si="7"/>
        <v>Leereintrag</v>
      </c>
    </row>
    <row r="369" spans="1:3" ht="18.75" thickBot="1" x14ac:dyDescent="0.3">
      <c r="A369" s="37" t="s">
        <v>1840</v>
      </c>
      <c r="B369" s="37">
        <f t="shared" si="8"/>
        <v>0</v>
      </c>
      <c r="C369" s="70" t="str">
        <f t="shared" si="7"/>
        <v>Leereintrag</v>
      </c>
    </row>
    <row r="370" spans="1:3" ht="18.75" thickBot="1" x14ac:dyDescent="0.3">
      <c r="A370" s="37" t="s">
        <v>1841</v>
      </c>
      <c r="B370" s="37">
        <f t="shared" si="8"/>
        <v>0</v>
      </c>
      <c r="C370" s="70" t="str">
        <f t="shared" si="7"/>
        <v>Leereintrag</v>
      </c>
    </row>
    <row r="371" spans="1:3" ht="18.75" thickBot="1" x14ac:dyDescent="0.3">
      <c r="A371" s="37" t="s">
        <v>1842</v>
      </c>
      <c r="B371" s="37">
        <f t="shared" si="8"/>
        <v>0</v>
      </c>
      <c r="C371" s="70" t="str">
        <f t="shared" si="7"/>
        <v>Leereintrag</v>
      </c>
    </row>
    <row r="372" spans="1:3" ht="18.75" thickBot="1" x14ac:dyDescent="0.3">
      <c r="A372" s="37" t="s">
        <v>1843</v>
      </c>
      <c r="B372" s="37">
        <f t="shared" si="8"/>
        <v>0</v>
      </c>
      <c r="C372" s="70" t="str">
        <f t="shared" si="7"/>
        <v>Leereintrag</v>
      </c>
    </row>
    <row r="373" spans="1:3" ht="18.75" thickBot="1" x14ac:dyDescent="0.3">
      <c r="A373" s="37" t="s">
        <v>1844</v>
      </c>
      <c r="B373" s="37">
        <f t="shared" si="8"/>
        <v>0</v>
      </c>
      <c r="C373" s="70" t="str">
        <f t="shared" si="7"/>
        <v>Leereintrag</v>
      </c>
    </row>
    <row r="374" spans="1:3" ht="18.75" thickBot="1" x14ac:dyDescent="0.3">
      <c r="A374" s="37" t="s">
        <v>1845</v>
      </c>
      <c r="B374" s="37">
        <f t="shared" si="8"/>
        <v>0</v>
      </c>
      <c r="C374" s="70" t="str">
        <f t="shared" si="7"/>
        <v>Leereintrag</v>
      </c>
    </row>
    <row r="375" spans="1:3" ht="18.75" thickBot="1" x14ac:dyDescent="0.3">
      <c r="A375" s="37" t="s">
        <v>1846</v>
      </c>
      <c r="B375" s="37">
        <f t="shared" si="8"/>
        <v>0</v>
      </c>
      <c r="C375" s="70" t="str">
        <f t="shared" si="7"/>
        <v>Leereintrag</v>
      </c>
    </row>
    <row r="376" spans="1:3" ht="18.75" thickBot="1" x14ac:dyDescent="0.3">
      <c r="A376" s="37" t="s">
        <v>1847</v>
      </c>
      <c r="B376" s="37">
        <f t="shared" si="8"/>
        <v>0</v>
      </c>
      <c r="C376" s="70" t="str">
        <f t="shared" si="7"/>
        <v>Leereintrag</v>
      </c>
    </row>
    <row r="377" spans="1:3" ht="18.75" thickBot="1" x14ac:dyDescent="0.3">
      <c r="A377" s="37" t="s">
        <v>1848</v>
      </c>
      <c r="B377" s="37">
        <f t="shared" si="8"/>
        <v>0</v>
      </c>
      <c r="C377" s="70" t="str">
        <f t="shared" ref="C377:C440" si="9">VLOOKUP(B377,Athl01,2)</f>
        <v>Leereintrag</v>
      </c>
    </row>
    <row r="378" spans="1:3" ht="18.75" thickBot="1" x14ac:dyDescent="0.3">
      <c r="A378" s="37" t="s">
        <v>1849</v>
      </c>
      <c r="B378" s="37">
        <f t="shared" si="8"/>
        <v>0</v>
      </c>
      <c r="C378" s="70" t="str">
        <f t="shared" si="9"/>
        <v>Leereintrag</v>
      </c>
    </row>
    <row r="379" spans="1:3" ht="18.75" thickBot="1" x14ac:dyDescent="0.3">
      <c r="A379" s="37" t="s">
        <v>1850</v>
      </c>
      <c r="B379" s="37">
        <f t="shared" si="8"/>
        <v>0</v>
      </c>
      <c r="C379" s="70" t="str">
        <f t="shared" si="9"/>
        <v>Leereintrag</v>
      </c>
    </row>
    <row r="380" spans="1:3" ht="18.75" thickBot="1" x14ac:dyDescent="0.3">
      <c r="A380" s="37" t="s">
        <v>1851</v>
      </c>
      <c r="B380" s="37">
        <f t="shared" si="8"/>
        <v>0</v>
      </c>
      <c r="C380" s="70" t="str">
        <f t="shared" si="9"/>
        <v>Leereintrag</v>
      </c>
    </row>
    <row r="381" spans="1:3" ht="18.75" thickBot="1" x14ac:dyDescent="0.3">
      <c r="A381" s="37" t="s">
        <v>1852</v>
      </c>
      <c r="B381" s="37">
        <f t="shared" si="8"/>
        <v>0</v>
      </c>
      <c r="C381" s="70" t="str">
        <f t="shared" si="9"/>
        <v>Leereintrag</v>
      </c>
    </row>
    <row r="382" spans="1:3" ht="18.75" thickBot="1" x14ac:dyDescent="0.3">
      <c r="A382" s="37" t="s">
        <v>1853</v>
      </c>
      <c r="B382" s="37">
        <f t="shared" si="8"/>
        <v>0</v>
      </c>
      <c r="C382" s="70" t="str">
        <f t="shared" si="9"/>
        <v>Leereintrag</v>
      </c>
    </row>
    <row r="383" spans="1:3" ht="18.75" thickBot="1" x14ac:dyDescent="0.3">
      <c r="A383" s="37" t="s">
        <v>1854</v>
      </c>
      <c r="B383" s="37">
        <f t="shared" ref="B383:B446" si="10">VLOOKUP(A383,Athl08,2)</f>
        <v>0</v>
      </c>
      <c r="C383" s="70" t="str">
        <f t="shared" si="9"/>
        <v>Leereintrag</v>
      </c>
    </row>
    <row r="384" spans="1:3" ht="18.75" thickBot="1" x14ac:dyDescent="0.3">
      <c r="A384" s="37" t="s">
        <v>1855</v>
      </c>
      <c r="B384" s="37">
        <f t="shared" si="10"/>
        <v>0</v>
      </c>
      <c r="C384" s="70" t="str">
        <f t="shared" si="9"/>
        <v>Leereintrag</v>
      </c>
    </row>
    <row r="385" spans="1:3" ht="18.75" thickBot="1" x14ac:dyDescent="0.3">
      <c r="A385" s="37" t="s">
        <v>1856</v>
      </c>
      <c r="B385" s="37">
        <f t="shared" si="10"/>
        <v>0</v>
      </c>
      <c r="C385" s="70" t="str">
        <f t="shared" si="9"/>
        <v>Leereintrag</v>
      </c>
    </row>
    <row r="386" spans="1:3" ht="18.75" thickBot="1" x14ac:dyDescent="0.3">
      <c r="A386" s="37" t="s">
        <v>1857</v>
      </c>
      <c r="B386" s="37">
        <f t="shared" si="10"/>
        <v>0</v>
      </c>
      <c r="C386" s="70" t="str">
        <f t="shared" si="9"/>
        <v>Leereintrag</v>
      </c>
    </row>
    <row r="387" spans="1:3" ht="18.75" thickBot="1" x14ac:dyDescent="0.3">
      <c r="A387" s="37" t="s">
        <v>1858</v>
      </c>
      <c r="B387" s="37">
        <f t="shared" si="10"/>
        <v>0</v>
      </c>
      <c r="C387" s="70" t="str">
        <f t="shared" si="9"/>
        <v>Leereintrag</v>
      </c>
    </row>
    <row r="388" spans="1:3" ht="18.75" thickBot="1" x14ac:dyDescent="0.3">
      <c r="A388" s="37" t="s">
        <v>1859</v>
      </c>
      <c r="B388" s="37">
        <f t="shared" si="10"/>
        <v>0</v>
      </c>
      <c r="C388" s="70" t="str">
        <f t="shared" si="9"/>
        <v>Leereintrag</v>
      </c>
    </row>
    <row r="389" spans="1:3" ht="18.75" thickBot="1" x14ac:dyDescent="0.3">
      <c r="A389" s="37" t="s">
        <v>1860</v>
      </c>
      <c r="B389" s="37">
        <f t="shared" si="10"/>
        <v>0</v>
      </c>
      <c r="C389" s="70" t="str">
        <f t="shared" si="9"/>
        <v>Leereintrag</v>
      </c>
    </row>
    <row r="390" spans="1:3" ht="18.75" thickBot="1" x14ac:dyDescent="0.3">
      <c r="A390" s="37" t="s">
        <v>1861</v>
      </c>
      <c r="B390" s="37">
        <f t="shared" si="10"/>
        <v>0</v>
      </c>
      <c r="C390" s="70" t="str">
        <f t="shared" si="9"/>
        <v>Leereintrag</v>
      </c>
    </row>
    <row r="391" spans="1:3" ht="18.75" thickBot="1" x14ac:dyDescent="0.3">
      <c r="A391" s="37" t="s">
        <v>1862</v>
      </c>
      <c r="B391" s="37">
        <f t="shared" si="10"/>
        <v>0</v>
      </c>
      <c r="C391" s="70" t="str">
        <f t="shared" si="9"/>
        <v>Leereintrag</v>
      </c>
    </row>
    <row r="392" spans="1:3" ht="18.75" thickBot="1" x14ac:dyDescent="0.3">
      <c r="A392" s="37" t="s">
        <v>1863</v>
      </c>
      <c r="B392" s="37">
        <f t="shared" si="10"/>
        <v>0</v>
      </c>
      <c r="C392" s="70" t="str">
        <f t="shared" si="9"/>
        <v>Leereintrag</v>
      </c>
    </row>
    <row r="393" spans="1:3" ht="18.75" thickBot="1" x14ac:dyDescent="0.3">
      <c r="A393" s="37" t="s">
        <v>1864</v>
      </c>
      <c r="B393" s="37">
        <f t="shared" si="10"/>
        <v>0</v>
      </c>
      <c r="C393" s="70" t="str">
        <f t="shared" si="9"/>
        <v>Leereintrag</v>
      </c>
    </row>
    <row r="394" spans="1:3" ht="18.75" thickBot="1" x14ac:dyDescent="0.3">
      <c r="A394" s="37" t="s">
        <v>1865</v>
      </c>
      <c r="B394" s="37">
        <f t="shared" si="10"/>
        <v>0</v>
      </c>
      <c r="C394" s="70" t="str">
        <f t="shared" si="9"/>
        <v>Leereintrag</v>
      </c>
    </row>
    <row r="395" spans="1:3" ht="18.75" thickBot="1" x14ac:dyDescent="0.3">
      <c r="A395" s="37" t="s">
        <v>1866</v>
      </c>
      <c r="B395" s="37">
        <f t="shared" si="10"/>
        <v>0</v>
      </c>
      <c r="C395" s="70" t="str">
        <f t="shared" si="9"/>
        <v>Leereintrag</v>
      </c>
    </row>
    <row r="396" spans="1:3" ht="18.75" thickBot="1" x14ac:dyDescent="0.3">
      <c r="A396" s="37" t="s">
        <v>1867</v>
      </c>
      <c r="B396" s="37">
        <f t="shared" si="10"/>
        <v>0</v>
      </c>
      <c r="C396" s="70" t="str">
        <f t="shared" si="9"/>
        <v>Leereintrag</v>
      </c>
    </row>
    <row r="397" spans="1:3" ht="18.75" thickBot="1" x14ac:dyDescent="0.3">
      <c r="A397" s="37" t="s">
        <v>1868</v>
      </c>
      <c r="B397" s="37">
        <f t="shared" si="10"/>
        <v>0</v>
      </c>
      <c r="C397" s="70" t="str">
        <f t="shared" si="9"/>
        <v>Leereintrag</v>
      </c>
    </row>
    <row r="398" spans="1:3" ht="18.75" thickBot="1" x14ac:dyDescent="0.3">
      <c r="A398" s="37" t="s">
        <v>1869</v>
      </c>
      <c r="B398" s="37">
        <f t="shared" si="10"/>
        <v>0</v>
      </c>
      <c r="C398" s="70" t="str">
        <f t="shared" si="9"/>
        <v>Leereintrag</v>
      </c>
    </row>
    <row r="399" spans="1:3" ht="18.75" thickBot="1" x14ac:dyDescent="0.3">
      <c r="A399" s="37" t="s">
        <v>1870</v>
      </c>
      <c r="B399" s="37">
        <f t="shared" si="10"/>
        <v>0</v>
      </c>
      <c r="C399" s="70" t="str">
        <f t="shared" si="9"/>
        <v>Leereintrag</v>
      </c>
    </row>
    <row r="400" spans="1:3" ht="18.75" thickBot="1" x14ac:dyDescent="0.3">
      <c r="A400" s="37" t="s">
        <v>1871</v>
      </c>
      <c r="B400" s="37">
        <f t="shared" si="10"/>
        <v>0</v>
      </c>
      <c r="C400" s="70" t="str">
        <f t="shared" si="9"/>
        <v>Leereintrag</v>
      </c>
    </row>
    <row r="401" spans="1:3" ht="18.75" thickBot="1" x14ac:dyDescent="0.3">
      <c r="A401" s="37" t="s">
        <v>1872</v>
      </c>
      <c r="B401" s="37">
        <f t="shared" si="10"/>
        <v>0</v>
      </c>
      <c r="C401" s="70" t="str">
        <f t="shared" si="9"/>
        <v>Leereintrag</v>
      </c>
    </row>
    <row r="402" spans="1:3" ht="18.75" thickBot="1" x14ac:dyDescent="0.3">
      <c r="A402" s="37" t="s">
        <v>1873</v>
      </c>
      <c r="B402" s="37">
        <f t="shared" si="10"/>
        <v>0</v>
      </c>
      <c r="C402" s="70" t="str">
        <f t="shared" si="9"/>
        <v>Leereintrag</v>
      </c>
    </row>
    <row r="403" spans="1:3" ht="18.75" thickBot="1" x14ac:dyDescent="0.3">
      <c r="A403" s="37" t="s">
        <v>1874</v>
      </c>
      <c r="B403" s="37">
        <f t="shared" si="10"/>
        <v>0</v>
      </c>
      <c r="C403" s="70" t="str">
        <f t="shared" si="9"/>
        <v>Leereintrag</v>
      </c>
    </row>
    <row r="404" spans="1:3" ht="18.75" thickBot="1" x14ac:dyDescent="0.3">
      <c r="A404" s="37" t="s">
        <v>1875</v>
      </c>
      <c r="B404" s="37">
        <f t="shared" si="10"/>
        <v>0</v>
      </c>
      <c r="C404" s="70" t="str">
        <f t="shared" si="9"/>
        <v>Leereintrag</v>
      </c>
    </row>
    <row r="405" spans="1:3" ht="18.75" thickBot="1" x14ac:dyDescent="0.3">
      <c r="A405" s="37" t="s">
        <v>1876</v>
      </c>
      <c r="B405" s="37">
        <f t="shared" si="10"/>
        <v>0</v>
      </c>
      <c r="C405" s="70" t="str">
        <f t="shared" si="9"/>
        <v>Leereintrag</v>
      </c>
    </row>
    <row r="406" spans="1:3" ht="18.75" thickBot="1" x14ac:dyDescent="0.3">
      <c r="A406" s="37" t="s">
        <v>1877</v>
      </c>
      <c r="B406" s="37">
        <f t="shared" si="10"/>
        <v>0</v>
      </c>
      <c r="C406" s="70" t="str">
        <f t="shared" si="9"/>
        <v>Leereintrag</v>
      </c>
    </row>
    <row r="407" spans="1:3" ht="18.75" thickBot="1" x14ac:dyDescent="0.3">
      <c r="A407" s="37" t="s">
        <v>1878</v>
      </c>
      <c r="B407" s="37">
        <f t="shared" si="10"/>
        <v>0</v>
      </c>
      <c r="C407" s="70" t="str">
        <f t="shared" si="9"/>
        <v>Leereintrag</v>
      </c>
    </row>
    <row r="408" spans="1:3" ht="18.75" thickBot="1" x14ac:dyDescent="0.3">
      <c r="A408" s="37" t="s">
        <v>1879</v>
      </c>
      <c r="B408" s="37">
        <f t="shared" si="10"/>
        <v>0</v>
      </c>
      <c r="C408" s="70" t="str">
        <f t="shared" si="9"/>
        <v>Leereintrag</v>
      </c>
    </row>
    <row r="409" spans="1:3" ht="18.75" thickBot="1" x14ac:dyDescent="0.3">
      <c r="A409" s="37" t="s">
        <v>1880</v>
      </c>
      <c r="B409" s="37">
        <f t="shared" si="10"/>
        <v>0</v>
      </c>
      <c r="C409" s="70" t="str">
        <f t="shared" si="9"/>
        <v>Leereintrag</v>
      </c>
    </row>
    <row r="410" spans="1:3" ht="18.75" thickBot="1" x14ac:dyDescent="0.3">
      <c r="A410" s="37" t="s">
        <v>1881</v>
      </c>
      <c r="B410" s="37">
        <f t="shared" si="10"/>
        <v>0</v>
      </c>
      <c r="C410" s="70" t="str">
        <f t="shared" si="9"/>
        <v>Leereintrag</v>
      </c>
    </row>
    <row r="411" spans="1:3" ht="18.75" thickBot="1" x14ac:dyDescent="0.3">
      <c r="A411" s="37" t="s">
        <v>1882</v>
      </c>
      <c r="B411" s="37">
        <f t="shared" si="10"/>
        <v>0</v>
      </c>
      <c r="C411" s="70" t="str">
        <f t="shared" si="9"/>
        <v>Leereintrag</v>
      </c>
    </row>
    <row r="412" spans="1:3" ht="18.75" thickBot="1" x14ac:dyDescent="0.3">
      <c r="A412" s="37" t="s">
        <v>1883</v>
      </c>
      <c r="B412" s="37">
        <f t="shared" si="10"/>
        <v>0</v>
      </c>
      <c r="C412" s="70" t="str">
        <f t="shared" si="9"/>
        <v>Leereintrag</v>
      </c>
    </row>
    <row r="413" spans="1:3" ht="18.75" thickBot="1" x14ac:dyDescent="0.3">
      <c r="A413" s="37" t="s">
        <v>1884</v>
      </c>
      <c r="B413" s="37">
        <f t="shared" si="10"/>
        <v>0</v>
      </c>
      <c r="C413" s="70" t="str">
        <f t="shared" si="9"/>
        <v>Leereintrag</v>
      </c>
    </row>
    <row r="414" spans="1:3" ht="18.75" thickBot="1" x14ac:dyDescent="0.3">
      <c r="A414" s="37" t="s">
        <v>1885</v>
      </c>
      <c r="B414" s="37">
        <f t="shared" si="10"/>
        <v>0</v>
      </c>
      <c r="C414" s="70" t="str">
        <f t="shared" si="9"/>
        <v>Leereintrag</v>
      </c>
    </row>
    <row r="415" spans="1:3" ht="18.75" thickBot="1" x14ac:dyDescent="0.3">
      <c r="A415" s="37" t="s">
        <v>1886</v>
      </c>
      <c r="B415" s="37">
        <f t="shared" si="10"/>
        <v>0</v>
      </c>
      <c r="C415" s="70" t="str">
        <f t="shared" si="9"/>
        <v>Leereintrag</v>
      </c>
    </row>
    <row r="416" spans="1:3" ht="18.75" thickBot="1" x14ac:dyDescent="0.3">
      <c r="A416" s="37" t="s">
        <v>1887</v>
      </c>
      <c r="B416" s="37">
        <f t="shared" si="10"/>
        <v>0</v>
      </c>
      <c r="C416" s="70" t="str">
        <f t="shared" si="9"/>
        <v>Leereintrag</v>
      </c>
    </row>
    <row r="417" spans="1:3" ht="18.75" thickBot="1" x14ac:dyDescent="0.3">
      <c r="A417" s="37" t="s">
        <v>1888</v>
      </c>
      <c r="B417" s="37">
        <f t="shared" si="10"/>
        <v>0</v>
      </c>
      <c r="C417" s="70" t="str">
        <f t="shared" si="9"/>
        <v>Leereintrag</v>
      </c>
    </row>
    <row r="418" spans="1:3" ht="18.75" thickBot="1" x14ac:dyDescent="0.3">
      <c r="A418" s="37" t="s">
        <v>1889</v>
      </c>
      <c r="B418" s="37">
        <f t="shared" si="10"/>
        <v>0</v>
      </c>
      <c r="C418" s="70" t="str">
        <f t="shared" si="9"/>
        <v>Leereintrag</v>
      </c>
    </row>
    <row r="419" spans="1:3" ht="18.75" thickBot="1" x14ac:dyDescent="0.3">
      <c r="A419" s="37" t="s">
        <v>1890</v>
      </c>
      <c r="B419" s="37">
        <f t="shared" si="10"/>
        <v>0</v>
      </c>
      <c r="C419" s="70" t="str">
        <f t="shared" si="9"/>
        <v>Leereintrag</v>
      </c>
    </row>
    <row r="420" spans="1:3" ht="18.75" thickBot="1" x14ac:dyDescent="0.3">
      <c r="A420" s="37" t="s">
        <v>1891</v>
      </c>
      <c r="B420" s="37">
        <f t="shared" si="10"/>
        <v>0</v>
      </c>
      <c r="C420" s="70" t="str">
        <f t="shared" si="9"/>
        <v>Leereintrag</v>
      </c>
    </row>
    <row r="421" spans="1:3" ht="18.75" thickBot="1" x14ac:dyDescent="0.3">
      <c r="A421" s="37" t="s">
        <v>1892</v>
      </c>
      <c r="B421" s="37">
        <f t="shared" si="10"/>
        <v>0</v>
      </c>
      <c r="C421" s="70" t="str">
        <f t="shared" si="9"/>
        <v>Leereintrag</v>
      </c>
    </row>
    <row r="422" spans="1:3" ht="18.75" thickBot="1" x14ac:dyDescent="0.3">
      <c r="A422" s="37" t="s">
        <v>1893</v>
      </c>
      <c r="B422" s="37">
        <f t="shared" si="10"/>
        <v>0</v>
      </c>
      <c r="C422" s="70" t="str">
        <f t="shared" si="9"/>
        <v>Leereintrag</v>
      </c>
    </row>
    <row r="423" spans="1:3" ht="18.75" thickBot="1" x14ac:dyDescent="0.3">
      <c r="A423" s="37" t="s">
        <v>1894</v>
      </c>
      <c r="B423" s="37">
        <f t="shared" si="10"/>
        <v>0</v>
      </c>
      <c r="C423" s="70" t="str">
        <f t="shared" si="9"/>
        <v>Leereintrag</v>
      </c>
    </row>
    <row r="424" spans="1:3" ht="18.75" thickBot="1" x14ac:dyDescent="0.3">
      <c r="A424" s="37" t="s">
        <v>1895</v>
      </c>
      <c r="B424" s="37">
        <f t="shared" si="10"/>
        <v>0</v>
      </c>
      <c r="C424" s="70" t="str">
        <f t="shared" si="9"/>
        <v>Leereintrag</v>
      </c>
    </row>
    <row r="425" spans="1:3" ht="18.75" thickBot="1" x14ac:dyDescent="0.3">
      <c r="A425" s="37" t="s">
        <v>1896</v>
      </c>
      <c r="B425" s="37">
        <f t="shared" si="10"/>
        <v>0</v>
      </c>
      <c r="C425" s="70" t="str">
        <f t="shared" si="9"/>
        <v>Leereintrag</v>
      </c>
    </row>
    <row r="426" spans="1:3" ht="18.75" thickBot="1" x14ac:dyDescent="0.3">
      <c r="A426" s="37" t="s">
        <v>1897</v>
      </c>
      <c r="B426" s="37">
        <f t="shared" si="10"/>
        <v>0</v>
      </c>
      <c r="C426" s="70" t="str">
        <f t="shared" si="9"/>
        <v>Leereintrag</v>
      </c>
    </row>
    <row r="427" spans="1:3" ht="18.75" thickBot="1" x14ac:dyDescent="0.3">
      <c r="A427" s="37" t="s">
        <v>1898</v>
      </c>
      <c r="B427" s="37">
        <f t="shared" si="10"/>
        <v>0</v>
      </c>
      <c r="C427" s="70" t="str">
        <f t="shared" si="9"/>
        <v>Leereintrag</v>
      </c>
    </row>
    <row r="428" spans="1:3" ht="18.75" thickBot="1" x14ac:dyDescent="0.3">
      <c r="A428" s="37" t="s">
        <v>1899</v>
      </c>
      <c r="B428" s="37">
        <f t="shared" si="10"/>
        <v>0</v>
      </c>
      <c r="C428" s="70" t="str">
        <f t="shared" si="9"/>
        <v>Leereintrag</v>
      </c>
    </row>
    <row r="429" spans="1:3" ht="18.75" thickBot="1" x14ac:dyDescent="0.3">
      <c r="A429" s="37" t="s">
        <v>1900</v>
      </c>
      <c r="B429" s="37">
        <f t="shared" si="10"/>
        <v>0</v>
      </c>
      <c r="C429" s="70" t="str">
        <f t="shared" si="9"/>
        <v>Leereintrag</v>
      </c>
    </row>
    <row r="430" spans="1:3" ht="18.75" thickBot="1" x14ac:dyDescent="0.3">
      <c r="A430" s="37" t="s">
        <v>1901</v>
      </c>
      <c r="B430" s="37">
        <f t="shared" si="10"/>
        <v>0</v>
      </c>
      <c r="C430" s="70" t="str">
        <f t="shared" si="9"/>
        <v>Leereintrag</v>
      </c>
    </row>
    <row r="431" spans="1:3" ht="18.75" thickBot="1" x14ac:dyDescent="0.3">
      <c r="A431" s="37" t="s">
        <v>1902</v>
      </c>
      <c r="B431" s="37">
        <f t="shared" si="10"/>
        <v>0</v>
      </c>
      <c r="C431" s="70" t="str">
        <f t="shared" si="9"/>
        <v>Leereintrag</v>
      </c>
    </row>
    <row r="432" spans="1:3" ht="18.75" thickBot="1" x14ac:dyDescent="0.3">
      <c r="A432" s="37" t="s">
        <v>1903</v>
      </c>
      <c r="B432" s="37">
        <f t="shared" si="10"/>
        <v>0</v>
      </c>
      <c r="C432" s="70" t="str">
        <f t="shared" si="9"/>
        <v>Leereintrag</v>
      </c>
    </row>
    <row r="433" spans="1:3" ht="18.75" thickBot="1" x14ac:dyDescent="0.3">
      <c r="A433" s="37" t="s">
        <v>1904</v>
      </c>
      <c r="B433" s="37">
        <f t="shared" si="10"/>
        <v>0</v>
      </c>
      <c r="C433" s="70" t="str">
        <f t="shared" si="9"/>
        <v>Leereintrag</v>
      </c>
    </row>
    <row r="434" spans="1:3" ht="18.75" thickBot="1" x14ac:dyDescent="0.3">
      <c r="A434" s="37" t="s">
        <v>1905</v>
      </c>
      <c r="B434" s="37">
        <f t="shared" si="10"/>
        <v>0</v>
      </c>
      <c r="C434" s="70" t="str">
        <f t="shared" si="9"/>
        <v>Leereintrag</v>
      </c>
    </row>
    <row r="435" spans="1:3" ht="18.75" thickBot="1" x14ac:dyDescent="0.3">
      <c r="A435" s="37" t="s">
        <v>1906</v>
      </c>
      <c r="B435" s="37">
        <f t="shared" si="10"/>
        <v>0</v>
      </c>
      <c r="C435" s="70" t="str">
        <f t="shared" si="9"/>
        <v>Leereintrag</v>
      </c>
    </row>
    <row r="436" spans="1:3" ht="18.75" thickBot="1" x14ac:dyDescent="0.3">
      <c r="A436" s="37" t="s">
        <v>1907</v>
      </c>
      <c r="B436" s="37">
        <f t="shared" si="10"/>
        <v>0</v>
      </c>
      <c r="C436" s="70" t="str">
        <f t="shared" si="9"/>
        <v>Leereintrag</v>
      </c>
    </row>
    <row r="437" spans="1:3" ht="18.75" thickBot="1" x14ac:dyDescent="0.3">
      <c r="A437" s="37" t="s">
        <v>1908</v>
      </c>
      <c r="B437" s="37">
        <f t="shared" si="10"/>
        <v>0</v>
      </c>
      <c r="C437" s="70" t="str">
        <f t="shared" si="9"/>
        <v>Leereintrag</v>
      </c>
    </row>
    <row r="438" spans="1:3" ht="18.75" thickBot="1" x14ac:dyDescent="0.3">
      <c r="A438" s="37" t="s">
        <v>1909</v>
      </c>
      <c r="B438" s="37">
        <f t="shared" si="10"/>
        <v>0</v>
      </c>
      <c r="C438" s="70" t="str">
        <f t="shared" si="9"/>
        <v>Leereintrag</v>
      </c>
    </row>
    <row r="439" spans="1:3" ht="18.75" thickBot="1" x14ac:dyDescent="0.3">
      <c r="A439" s="37" t="s">
        <v>1910</v>
      </c>
      <c r="B439" s="37">
        <f t="shared" si="10"/>
        <v>0</v>
      </c>
      <c r="C439" s="70" t="str">
        <f t="shared" si="9"/>
        <v>Leereintrag</v>
      </c>
    </row>
    <row r="440" spans="1:3" ht="18.75" thickBot="1" x14ac:dyDescent="0.3">
      <c r="A440" s="37" t="s">
        <v>1911</v>
      </c>
      <c r="B440" s="37">
        <f t="shared" si="10"/>
        <v>0</v>
      </c>
      <c r="C440" s="70" t="str">
        <f t="shared" si="9"/>
        <v>Leereintrag</v>
      </c>
    </row>
    <row r="441" spans="1:3" ht="18.75" thickBot="1" x14ac:dyDescent="0.3">
      <c r="A441" s="37" t="s">
        <v>1912</v>
      </c>
      <c r="B441" s="37">
        <f t="shared" si="10"/>
        <v>0</v>
      </c>
      <c r="C441" s="70" t="str">
        <f t="shared" ref="C441:C491" si="11">VLOOKUP(B441,Athl01,2)</f>
        <v>Leereintrag</v>
      </c>
    </row>
    <row r="442" spans="1:3" ht="18.75" thickBot="1" x14ac:dyDescent="0.3">
      <c r="A442" s="37" t="s">
        <v>1913</v>
      </c>
      <c r="B442" s="37">
        <f t="shared" si="10"/>
        <v>0</v>
      </c>
      <c r="C442" s="70" t="str">
        <f t="shared" si="11"/>
        <v>Leereintrag</v>
      </c>
    </row>
    <row r="443" spans="1:3" ht="18.75" thickBot="1" x14ac:dyDescent="0.3">
      <c r="A443" s="37" t="s">
        <v>1914</v>
      </c>
      <c r="B443" s="37">
        <f t="shared" si="10"/>
        <v>0</v>
      </c>
      <c r="C443" s="70" t="str">
        <f t="shared" si="11"/>
        <v>Leereintrag</v>
      </c>
    </row>
    <row r="444" spans="1:3" ht="18.75" thickBot="1" x14ac:dyDescent="0.3">
      <c r="A444" s="37" t="s">
        <v>1915</v>
      </c>
      <c r="B444" s="37">
        <f t="shared" si="10"/>
        <v>0</v>
      </c>
      <c r="C444" s="70" t="str">
        <f t="shared" si="11"/>
        <v>Leereintrag</v>
      </c>
    </row>
    <row r="445" spans="1:3" ht="18.75" thickBot="1" x14ac:dyDescent="0.3">
      <c r="A445" s="37" t="s">
        <v>1916</v>
      </c>
      <c r="B445" s="37">
        <f t="shared" si="10"/>
        <v>0</v>
      </c>
      <c r="C445" s="70" t="str">
        <f t="shared" si="11"/>
        <v>Leereintrag</v>
      </c>
    </row>
    <row r="446" spans="1:3" ht="18.75" thickBot="1" x14ac:dyDescent="0.3">
      <c r="A446" s="37" t="s">
        <v>1917</v>
      </c>
      <c r="B446" s="37">
        <f t="shared" si="10"/>
        <v>0</v>
      </c>
      <c r="C446" s="70" t="str">
        <f t="shared" si="11"/>
        <v>Leereintrag</v>
      </c>
    </row>
    <row r="447" spans="1:3" ht="18.75" thickBot="1" x14ac:dyDescent="0.3">
      <c r="A447" s="37" t="s">
        <v>1918</v>
      </c>
      <c r="B447" s="37">
        <f t="shared" ref="B447:B466" si="12">VLOOKUP(A447,Athl08,2)</f>
        <v>0</v>
      </c>
      <c r="C447" s="70" t="str">
        <f t="shared" si="11"/>
        <v>Leereintrag</v>
      </c>
    </row>
    <row r="448" spans="1:3" ht="18.75" thickBot="1" x14ac:dyDescent="0.3">
      <c r="A448" s="37" t="s">
        <v>1919</v>
      </c>
      <c r="B448" s="37">
        <f t="shared" si="12"/>
        <v>0</v>
      </c>
      <c r="C448" s="70" t="str">
        <f t="shared" si="11"/>
        <v>Leereintrag</v>
      </c>
    </row>
    <row r="449" spans="1:3" ht="18.75" thickBot="1" x14ac:dyDescent="0.3">
      <c r="A449" s="37" t="s">
        <v>1920</v>
      </c>
      <c r="B449" s="37">
        <f t="shared" si="12"/>
        <v>0</v>
      </c>
      <c r="C449" s="70" t="str">
        <f t="shared" si="11"/>
        <v>Leereintrag</v>
      </c>
    </row>
    <row r="450" spans="1:3" ht="18.75" thickBot="1" x14ac:dyDescent="0.3">
      <c r="A450" s="37" t="s">
        <v>1921</v>
      </c>
      <c r="B450" s="37">
        <f t="shared" si="12"/>
        <v>0</v>
      </c>
      <c r="C450" s="70" t="str">
        <f t="shared" si="11"/>
        <v>Leereintrag</v>
      </c>
    </row>
    <row r="451" spans="1:3" ht="18.75" thickBot="1" x14ac:dyDescent="0.3">
      <c r="A451" s="37" t="s">
        <v>1922</v>
      </c>
      <c r="B451" s="37">
        <f t="shared" si="12"/>
        <v>0</v>
      </c>
      <c r="C451" s="70" t="str">
        <f t="shared" si="11"/>
        <v>Leereintrag</v>
      </c>
    </row>
    <row r="452" spans="1:3" ht="18.75" thickBot="1" x14ac:dyDescent="0.3">
      <c r="A452" s="37" t="s">
        <v>1923</v>
      </c>
      <c r="B452" s="37">
        <f t="shared" si="12"/>
        <v>0</v>
      </c>
      <c r="C452" s="70" t="str">
        <f t="shared" si="11"/>
        <v>Leereintrag</v>
      </c>
    </row>
    <row r="453" spans="1:3" ht="18.75" thickBot="1" x14ac:dyDescent="0.3">
      <c r="A453" s="37" t="s">
        <v>1924</v>
      </c>
      <c r="B453" s="37">
        <f t="shared" si="12"/>
        <v>0</v>
      </c>
      <c r="C453" s="70" t="str">
        <f t="shared" si="11"/>
        <v>Leereintrag</v>
      </c>
    </row>
    <row r="454" spans="1:3" ht="18.75" thickBot="1" x14ac:dyDescent="0.3">
      <c r="A454" s="37" t="s">
        <v>1925</v>
      </c>
      <c r="B454" s="37">
        <f t="shared" si="12"/>
        <v>0</v>
      </c>
      <c r="C454" s="70" t="str">
        <f t="shared" si="11"/>
        <v>Leereintrag</v>
      </c>
    </row>
    <row r="455" spans="1:3" ht="18.75" thickBot="1" x14ac:dyDescent="0.3">
      <c r="A455" s="37" t="s">
        <v>1926</v>
      </c>
      <c r="B455" s="37">
        <f t="shared" si="12"/>
        <v>0</v>
      </c>
      <c r="C455" s="70" t="str">
        <f t="shared" si="11"/>
        <v>Leereintrag</v>
      </c>
    </row>
    <row r="456" spans="1:3" ht="18.75" thickBot="1" x14ac:dyDescent="0.3">
      <c r="A456" s="37" t="s">
        <v>1927</v>
      </c>
      <c r="B456" s="37">
        <f t="shared" si="12"/>
        <v>0</v>
      </c>
      <c r="C456" s="70" t="str">
        <f t="shared" si="11"/>
        <v>Leereintrag</v>
      </c>
    </row>
    <row r="457" spans="1:3" ht="18.75" thickBot="1" x14ac:dyDescent="0.3">
      <c r="A457" s="37" t="s">
        <v>1928</v>
      </c>
      <c r="B457" s="37">
        <f t="shared" si="12"/>
        <v>0</v>
      </c>
      <c r="C457" s="70" t="str">
        <f t="shared" si="11"/>
        <v>Leereintrag</v>
      </c>
    </row>
    <row r="458" spans="1:3" ht="18.75" thickBot="1" x14ac:dyDescent="0.3">
      <c r="A458" s="37" t="s">
        <v>1929</v>
      </c>
      <c r="B458" s="37">
        <f t="shared" si="12"/>
        <v>0</v>
      </c>
      <c r="C458" s="70" t="str">
        <f t="shared" si="11"/>
        <v>Leereintrag</v>
      </c>
    </row>
    <row r="459" spans="1:3" ht="18.75" thickBot="1" x14ac:dyDescent="0.3">
      <c r="A459" s="37" t="s">
        <v>1930</v>
      </c>
      <c r="B459" s="37">
        <f t="shared" si="12"/>
        <v>0</v>
      </c>
      <c r="C459" s="70" t="str">
        <f t="shared" si="11"/>
        <v>Leereintrag</v>
      </c>
    </row>
    <row r="460" spans="1:3" ht="18.75" thickBot="1" x14ac:dyDescent="0.3">
      <c r="A460" s="37" t="s">
        <v>1931</v>
      </c>
      <c r="B460" s="37">
        <f t="shared" si="12"/>
        <v>0</v>
      </c>
      <c r="C460" s="70" t="str">
        <f t="shared" si="11"/>
        <v>Leereintrag</v>
      </c>
    </row>
    <row r="461" spans="1:3" ht="18.75" thickBot="1" x14ac:dyDescent="0.3">
      <c r="A461" s="37" t="s">
        <v>1932</v>
      </c>
      <c r="B461" s="37">
        <f t="shared" si="12"/>
        <v>0</v>
      </c>
      <c r="C461" s="70" t="str">
        <f t="shared" si="11"/>
        <v>Leereintrag</v>
      </c>
    </row>
    <row r="462" spans="1:3" ht="18.75" thickBot="1" x14ac:dyDescent="0.3">
      <c r="A462" s="37" t="s">
        <v>1933</v>
      </c>
      <c r="B462" s="37">
        <f t="shared" si="12"/>
        <v>0</v>
      </c>
      <c r="C462" s="70" t="str">
        <f t="shared" si="11"/>
        <v>Leereintrag</v>
      </c>
    </row>
    <row r="463" spans="1:3" ht="18.75" thickBot="1" x14ac:dyDescent="0.3">
      <c r="A463" s="37" t="s">
        <v>1934</v>
      </c>
      <c r="B463" s="37">
        <f t="shared" si="12"/>
        <v>0</v>
      </c>
      <c r="C463" s="70" t="str">
        <f t="shared" si="11"/>
        <v>Leereintrag</v>
      </c>
    </row>
    <row r="464" spans="1:3" ht="18.75" thickBot="1" x14ac:dyDescent="0.3">
      <c r="A464" s="37" t="s">
        <v>1935</v>
      </c>
      <c r="B464" s="37">
        <f t="shared" si="12"/>
        <v>0</v>
      </c>
      <c r="C464" s="70" t="str">
        <f t="shared" si="11"/>
        <v>Leereintrag</v>
      </c>
    </row>
    <row r="465" spans="1:3" ht="18.75" thickBot="1" x14ac:dyDescent="0.3">
      <c r="A465" s="37" t="s">
        <v>1936</v>
      </c>
      <c r="B465" s="37">
        <f t="shared" si="12"/>
        <v>0</v>
      </c>
      <c r="C465" s="70" t="str">
        <f t="shared" si="11"/>
        <v>Leereintrag</v>
      </c>
    </row>
    <row r="466" spans="1:3" ht="18.75" thickBot="1" x14ac:dyDescent="0.3">
      <c r="A466" s="37" t="s">
        <v>1937</v>
      </c>
      <c r="B466" s="37">
        <f t="shared" si="12"/>
        <v>0</v>
      </c>
      <c r="C466" s="70" t="str">
        <f t="shared" si="11"/>
        <v>Leereintrag</v>
      </c>
    </row>
    <row r="467" spans="1:3" ht="18.75" thickBot="1" x14ac:dyDescent="0.3">
      <c r="A467" s="37" t="s">
        <v>1938</v>
      </c>
      <c r="B467" s="37">
        <v>975</v>
      </c>
      <c r="C467" s="70" t="str">
        <f t="shared" si="11"/>
        <v>Stögerer Fritz</v>
      </c>
    </row>
    <row r="468" spans="1:3" ht="18.75" thickBot="1" x14ac:dyDescent="0.3">
      <c r="A468" s="37" t="s">
        <v>1939</v>
      </c>
      <c r="B468" s="37">
        <v>976</v>
      </c>
      <c r="C468" s="70" t="str">
        <f t="shared" si="11"/>
        <v>Bacsa David</v>
      </c>
    </row>
    <row r="469" spans="1:3" ht="18.75" thickBot="1" x14ac:dyDescent="0.3">
      <c r="A469" s="37" t="s">
        <v>1940</v>
      </c>
      <c r="B469" s="37">
        <v>977</v>
      </c>
      <c r="C469" s="70" t="str">
        <f t="shared" si="11"/>
        <v>Woschitz Florian</v>
      </c>
    </row>
    <row r="470" spans="1:3" ht="18.75" thickBot="1" x14ac:dyDescent="0.3">
      <c r="A470" s="37" t="s">
        <v>1941</v>
      </c>
      <c r="B470" s="37">
        <v>978</v>
      </c>
      <c r="C470" s="70" t="str">
        <f t="shared" si="11"/>
        <v>Moldaschl Maximilian</v>
      </c>
    </row>
    <row r="471" spans="1:3" ht="18.75" thickBot="1" x14ac:dyDescent="0.3">
      <c r="A471" s="37" t="s">
        <v>1942</v>
      </c>
      <c r="B471" s="37">
        <v>979</v>
      </c>
      <c r="C471" s="70" t="str">
        <f t="shared" si="11"/>
        <v>Babici David Stefan</v>
      </c>
    </row>
    <row r="472" spans="1:3" ht="18.75" thickBot="1" x14ac:dyDescent="0.3">
      <c r="A472" s="37" t="s">
        <v>1943</v>
      </c>
      <c r="B472" s="37">
        <v>980</v>
      </c>
      <c r="C472" s="70" t="str">
        <f t="shared" si="11"/>
        <v>Dam Benjamin</v>
      </c>
    </row>
    <row r="473" spans="1:3" ht="18.75" thickBot="1" x14ac:dyDescent="0.3">
      <c r="A473" s="37" t="s">
        <v>1944</v>
      </c>
      <c r="B473" s="37">
        <v>981</v>
      </c>
      <c r="C473" s="70" t="str">
        <f t="shared" si="11"/>
        <v>Doblinger Lena</v>
      </c>
    </row>
    <row r="474" spans="1:3" ht="18.75" thickBot="1" x14ac:dyDescent="0.3">
      <c r="A474" s="37" t="s">
        <v>1945</v>
      </c>
      <c r="B474" s="37">
        <v>982</v>
      </c>
      <c r="C474" s="70" t="str">
        <f t="shared" si="11"/>
        <v>Schenk Celine</v>
      </c>
    </row>
    <row r="475" spans="1:3" ht="18.75" thickBot="1" x14ac:dyDescent="0.3">
      <c r="A475" s="37" t="s">
        <v>1946</v>
      </c>
      <c r="B475" s="37">
        <v>983</v>
      </c>
      <c r="C475" s="70" t="str">
        <f t="shared" si="11"/>
        <v/>
      </c>
    </row>
    <row r="476" spans="1:3" ht="18.75" thickBot="1" x14ac:dyDescent="0.3">
      <c r="A476" s="37" t="s">
        <v>1947</v>
      </c>
      <c r="B476" s="37">
        <v>984</v>
      </c>
      <c r="C476" s="70" t="str">
        <f t="shared" si="11"/>
        <v/>
      </c>
    </row>
    <row r="477" spans="1:3" ht="18.75" thickBot="1" x14ac:dyDescent="0.3">
      <c r="A477" s="37" t="s">
        <v>1948</v>
      </c>
      <c r="B477" s="37">
        <v>985</v>
      </c>
      <c r="C477" s="70" t="str">
        <f t="shared" si="11"/>
        <v/>
      </c>
    </row>
    <row r="478" spans="1:3" ht="18.75" thickBot="1" x14ac:dyDescent="0.3">
      <c r="A478" s="37" t="s">
        <v>1949</v>
      </c>
      <c r="B478" s="37">
        <v>986</v>
      </c>
      <c r="C478" s="70" t="str">
        <f t="shared" si="11"/>
        <v/>
      </c>
    </row>
    <row r="479" spans="1:3" ht="18.75" thickBot="1" x14ac:dyDescent="0.3">
      <c r="A479" s="37" t="s">
        <v>1950</v>
      </c>
      <c r="B479" s="37">
        <v>987</v>
      </c>
      <c r="C479" s="70" t="str">
        <f t="shared" si="11"/>
        <v/>
      </c>
    </row>
    <row r="480" spans="1:3" ht="18.75" thickBot="1" x14ac:dyDescent="0.3">
      <c r="A480" s="37" t="s">
        <v>1951</v>
      </c>
      <c r="B480" s="37">
        <v>988</v>
      </c>
      <c r="C480" s="70" t="str">
        <f t="shared" si="11"/>
        <v/>
      </c>
    </row>
    <row r="481" spans="1:3" ht="18.75" thickBot="1" x14ac:dyDescent="0.3">
      <c r="A481" s="37" t="s">
        <v>1952</v>
      </c>
      <c r="B481" s="37">
        <v>989</v>
      </c>
      <c r="C481" s="70" t="str">
        <f t="shared" si="11"/>
        <v/>
      </c>
    </row>
    <row r="482" spans="1:3" ht="18.75" thickBot="1" x14ac:dyDescent="0.3">
      <c r="A482" s="37" t="s">
        <v>1953</v>
      </c>
      <c r="B482" s="37">
        <v>990</v>
      </c>
      <c r="C482" s="70" t="str">
        <f t="shared" si="11"/>
        <v/>
      </c>
    </row>
    <row r="483" spans="1:3" ht="18.75" thickBot="1" x14ac:dyDescent="0.3">
      <c r="A483" s="37" t="s">
        <v>1954</v>
      </c>
      <c r="B483" s="37">
        <v>991</v>
      </c>
      <c r="C483" s="70" t="str">
        <f t="shared" si="11"/>
        <v/>
      </c>
    </row>
    <row r="484" spans="1:3" ht="18.75" thickBot="1" x14ac:dyDescent="0.3">
      <c r="A484" s="37" t="s">
        <v>1955</v>
      </c>
      <c r="B484" s="37">
        <v>992</v>
      </c>
      <c r="C484" s="70" t="str">
        <f t="shared" si="11"/>
        <v/>
      </c>
    </row>
    <row r="485" spans="1:3" ht="18.75" thickBot="1" x14ac:dyDescent="0.3">
      <c r="A485" s="37" t="s">
        <v>1956</v>
      </c>
      <c r="B485" s="37">
        <v>993</v>
      </c>
      <c r="C485" s="70" t="str">
        <f t="shared" si="11"/>
        <v/>
      </c>
    </row>
    <row r="486" spans="1:3" ht="18.75" thickBot="1" x14ac:dyDescent="0.3">
      <c r="A486" s="37" t="s">
        <v>1957</v>
      </c>
      <c r="B486" s="37">
        <v>994</v>
      </c>
      <c r="C486" s="70" t="str">
        <f t="shared" si="11"/>
        <v/>
      </c>
    </row>
    <row r="487" spans="1:3" ht="18.75" thickBot="1" x14ac:dyDescent="0.3">
      <c r="A487" s="37" t="s">
        <v>1958</v>
      </c>
      <c r="B487" s="37">
        <v>995</v>
      </c>
      <c r="C487" s="70" t="str">
        <f t="shared" si="11"/>
        <v/>
      </c>
    </row>
    <row r="488" spans="1:3" ht="18.75" thickBot="1" x14ac:dyDescent="0.3">
      <c r="A488" s="37" t="s">
        <v>1959</v>
      </c>
      <c r="B488" s="37">
        <v>996</v>
      </c>
      <c r="C488" s="70" t="str">
        <f t="shared" si="11"/>
        <v/>
      </c>
    </row>
    <row r="489" spans="1:3" ht="18.75" thickBot="1" x14ac:dyDescent="0.3">
      <c r="A489" s="37" t="s">
        <v>1960</v>
      </c>
      <c r="B489" s="37">
        <v>997</v>
      </c>
      <c r="C489" s="70" t="str">
        <f t="shared" si="11"/>
        <v/>
      </c>
    </row>
    <row r="490" spans="1:3" ht="18.75" thickBot="1" x14ac:dyDescent="0.3">
      <c r="A490" s="37" t="s">
        <v>1961</v>
      </c>
      <c r="B490" s="37">
        <v>998</v>
      </c>
      <c r="C490" s="70" t="str">
        <f t="shared" si="11"/>
        <v/>
      </c>
    </row>
    <row r="491" spans="1:3" ht="18.75" thickBot="1" x14ac:dyDescent="0.3">
      <c r="A491" s="37" t="s">
        <v>1962</v>
      </c>
      <c r="B491" s="37">
        <v>999</v>
      </c>
      <c r="C491" s="70" t="str">
        <f t="shared" si="11"/>
        <v/>
      </c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2"/>
  <sheetViews>
    <sheetView zoomScale="75"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B34" sqref="B34"/>
    </sheetView>
  </sheetViews>
  <sheetFormatPr baseColWidth="10" defaultRowHeight="12.75" x14ac:dyDescent="0.2"/>
  <cols>
    <col min="3" max="3" width="43.28515625" customWidth="1"/>
  </cols>
  <sheetData>
    <row r="1" spans="1:3" ht="19.5" thickTop="1" thickBot="1" x14ac:dyDescent="0.3">
      <c r="A1" s="31" t="s">
        <v>1659</v>
      </c>
      <c r="B1" s="31" t="s">
        <v>202</v>
      </c>
      <c r="C1" s="63" t="s">
        <v>142</v>
      </c>
    </row>
    <row r="2" spans="1:3" ht="18.75" thickBot="1" x14ac:dyDescent="0.3">
      <c r="A2" s="71" t="s">
        <v>1662</v>
      </c>
      <c r="B2" s="39">
        <v>0</v>
      </c>
      <c r="C2" s="70" t="str">
        <f t="shared" ref="C2:C65" si="0">VLOOKUP(B2,Athl01,2)</f>
        <v>Leereintrag</v>
      </c>
    </row>
    <row r="3" spans="1:3" ht="18.75" thickBot="1" x14ac:dyDescent="0.3">
      <c r="A3" s="71" t="s">
        <v>1663</v>
      </c>
      <c r="B3" s="39">
        <v>0</v>
      </c>
      <c r="C3" s="70" t="str">
        <f t="shared" si="0"/>
        <v>Leereintrag</v>
      </c>
    </row>
    <row r="4" spans="1:3" ht="18.75" thickBot="1" x14ac:dyDescent="0.3">
      <c r="A4" s="71" t="s">
        <v>1664</v>
      </c>
      <c r="B4" s="71">
        <v>512</v>
      </c>
      <c r="C4" s="70" t="str">
        <f t="shared" si="0"/>
        <v>Baric Matea</v>
      </c>
    </row>
    <row r="5" spans="1:3" ht="18.75" thickBot="1" x14ac:dyDescent="0.3">
      <c r="A5" s="71" t="s">
        <v>1665</v>
      </c>
      <c r="B5" s="39">
        <v>0</v>
      </c>
      <c r="C5" s="70" t="str">
        <f t="shared" si="0"/>
        <v>Leereintrag</v>
      </c>
    </row>
    <row r="6" spans="1:3" ht="18.75" thickBot="1" x14ac:dyDescent="0.3">
      <c r="A6" s="71" t="s">
        <v>1666</v>
      </c>
      <c r="B6" s="39">
        <v>0</v>
      </c>
      <c r="C6" s="70" t="str">
        <f t="shared" si="0"/>
        <v>Leereintrag</v>
      </c>
    </row>
    <row r="7" spans="1:3" ht="18.75" thickBot="1" x14ac:dyDescent="0.3">
      <c r="A7" s="71" t="s">
        <v>1667</v>
      </c>
      <c r="B7" s="71">
        <v>510</v>
      </c>
      <c r="C7" s="70" t="str">
        <f t="shared" si="0"/>
        <v>Grinninger Jaqueline</v>
      </c>
    </row>
    <row r="8" spans="1:3" ht="18.75" thickBot="1" x14ac:dyDescent="0.3">
      <c r="A8" s="71" t="s">
        <v>1668</v>
      </c>
      <c r="B8" s="39">
        <v>0</v>
      </c>
      <c r="C8" s="70" t="str">
        <f t="shared" si="0"/>
        <v>Leereintrag</v>
      </c>
    </row>
    <row r="9" spans="1:3" ht="18.75" thickBot="1" x14ac:dyDescent="0.3">
      <c r="A9" s="71" t="s">
        <v>1669</v>
      </c>
      <c r="B9" s="39">
        <v>0</v>
      </c>
      <c r="C9" s="70" t="str">
        <f t="shared" si="0"/>
        <v>Leereintrag</v>
      </c>
    </row>
    <row r="10" spans="1:3" ht="18.75" thickBot="1" x14ac:dyDescent="0.3">
      <c r="A10" s="71" t="s">
        <v>1670</v>
      </c>
      <c r="B10" s="71">
        <v>511</v>
      </c>
      <c r="C10" s="70" t="str">
        <f t="shared" si="0"/>
        <v>Jaidhauser Jasmin-Sophie</v>
      </c>
    </row>
    <row r="11" spans="1:3" ht="18.75" thickBot="1" x14ac:dyDescent="0.3">
      <c r="A11" s="71" t="s">
        <v>1671</v>
      </c>
      <c r="B11" s="39">
        <v>0</v>
      </c>
      <c r="C11" s="70" t="str">
        <f t="shared" si="0"/>
        <v>Leereintrag</v>
      </c>
    </row>
    <row r="12" spans="1:3" ht="18.75" thickBot="1" x14ac:dyDescent="0.3">
      <c r="A12" s="71" t="s">
        <v>1672</v>
      </c>
      <c r="B12" s="39">
        <v>0</v>
      </c>
      <c r="C12" s="70" t="str">
        <f t="shared" si="0"/>
        <v>Leereintrag</v>
      </c>
    </row>
    <row r="13" spans="1:3" ht="18.75" thickBot="1" x14ac:dyDescent="0.3">
      <c r="A13" s="71" t="s">
        <v>1673</v>
      </c>
      <c r="B13" s="39">
        <v>0</v>
      </c>
      <c r="C13" s="70" t="str">
        <f t="shared" si="0"/>
        <v>Leereintrag</v>
      </c>
    </row>
    <row r="14" spans="1:3" ht="18.75" thickBot="1" x14ac:dyDescent="0.3">
      <c r="A14" s="71" t="s">
        <v>1674</v>
      </c>
      <c r="B14" s="39">
        <v>0</v>
      </c>
      <c r="C14" s="70" t="str">
        <f t="shared" si="0"/>
        <v>Leereintrag</v>
      </c>
    </row>
    <row r="15" spans="1:3" ht="18.75" thickBot="1" x14ac:dyDescent="0.3">
      <c r="A15" s="71" t="s">
        <v>1675</v>
      </c>
      <c r="B15" s="71">
        <v>509</v>
      </c>
      <c r="C15" s="70" t="str">
        <f t="shared" si="0"/>
        <v>Schenk Nicole</v>
      </c>
    </row>
    <row r="16" spans="1:3" ht="18.75" thickBot="1" x14ac:dyDescent="0.3">
      <c r="A16" s="71" t="s">
        <v>1676</v>
      </c>
      <c r="B16" s="39">
        <v>0</v>
      </c>
      <c r="C16" s="70" t="str">
        <f t="shared" si="0"/>
        <v>Leereintrag</v>
      </c>
    </row>
    <row r="17" spans="1:3" ht="18.75" thickBot="1" x14ac:dyDescent="0.3">
      <c r="A17" s="71" t="s">
        <v>1677</v>
      </c>
      <c r="B17" s="39">
        <v>0</v>
      </c>
      <c r="C17" s="70" t="str">
        <f t="shared" si="0"/>
        <v>Leereintrag</v>
      </c>
    </row>
    <row r="18" spans="1:3" ht="18.75" thickBot="1" x14ac:dyDescent="0.3">
      <c r="A18" s="71" t="s">
        <v>1678</v>
      </c>
      <c r="B18" s="71">
        <v>468</v>
      </c>
      <c r="C18" s="70" t="str">
        <f t="shared" si="0"/>
        <v>Sitter Simon</v>
      </c>
    </row>
    <row r="19" spans="1:3" ht="18.75" thickBot="1" x14ac:dyDescent="0.3">
      <c r="A19" s="71" t="s">
        <v>1679</v>
      </c>
      <c r="B19" s="39">
        <v>0</v>
      </c>
      <c r="C19" s="70" t="str">
        <f t="shared" si="0"/>
        <v>Leereintrag</v>
      </c>
    </row>
    <row r="20" spans="1:3" ht="18.75" thickBot="1" x14ac:dyDescent="0.3">
      <c r="A20" s="71" t="s">
        <v>1680</v>
      </c>
      <c r="B20" s="39">
        <v>0</v>
      </c>
      <c r="C20" s="70" t="str">
        <f t="shared" si="0"/>
        <v>Leereintrag</v>
      </c>
    </row>
    <row r="21" spans="1:3" ht="18.75" thickBot="1" x14ac:dyDescent="0.3">
      <c r="A21" s="71" t="s">
        <v>1681</v>
      </c>
      <c r="B21" s="39">
        <v>0</v>
      </c>
      <c r="C21" s="70" t="str">
        <f t="shared" si="0"/>
        <v>Leereintrag</v>
      </c>
    </row>
    <row r="22" spans="1:3" ht="18.75" thickBot="1" x14ac:dyDescent="0.3">
      <c r="A22" s="71" t="s">
        <v>1682</v>
      </c>
      <c r="B22" s="39">
        <v>0</v>
      </c>
      <c r="C22" s="70" t="str">
        <f t="shared" si="0"/>
        <v>Leereintrag</v>
      </c>
    </row>
    <row r="23" spans="1:3" ht="18.75" thickBot="1" x14ac:dyDescent="0.3">
      <c r="A23" s="71" t="s">
        <v>1683</v>
      </c>
      <c r="B23" s="39">
        <v>0</v>
      </c>
      <c r="C23" s="70" t="str">
        <f t="shared" si="0"/>
        <v>Leereintrag</v>
      </c>
    </row>
    <row r="24" spans="1:3" ht="18.75" thickBot="1" x14ac:dyDescent="0.3">
      <c r="A24" s="71" t="s">
        <v>1684</v>
      </c>
      <c r="B24" s="71">
        <v>513</v>
      </c>
      <c r="C24" s="70" t="str">
        <f t="shared" si="0"/>
        <v>Enke Christoph</v>
      </c>
    </row>
    <row r="25" spans="1:3" ht="18.75" thickBot="1" x14ac:dyDescent="0.3">
      <c r="A25" s="71" t="s">
        <v>1685</v>
      </c>
      <c r="B25" s="71">
        <v>514</v>
      </c>
      <c r="C25" s="70" t="str">
        <f t="shared" si="0"/>
        <v>Schißler Matthias</v>
      </c>
    </row>
    <row r="26" spans="1:3" ht="18.75" thickBot="1" x14ac:dyDescent="0.3">
      <c r="A26" s="71" t="s">
        <v>1686</v>
      </c>
      <c r="B26" s="71">
        <v>515</v>
      </c>
      <c r="C26" s="70" t="str">
        <f t="shared" si="0"/>
        <v>Eitler Günther</v>
      </c>
    </row>
    <row r="27" spans="1:3" ht="18.75" thickBot="1" x14ac:dyDescent="0.3">
      <c r="A27" s="71" t="s">
        <v>1687</v>
      </c>
      <c r="B27" s="39">
        <v>562</v>
      </c>
      <c r="C27" s="70" t="str">
        <f t="shared" si="0"/>
        <v>Korovka Oleksandr</v>
      </c>
    </row>
    <row r="28" spans="1:3" ht="18.75" thickBot="1" x14ac:dyDescent="0.3">
      <c r="A28" s="71" t="s">
        <v>1688</v>
      </c>
      <c r="B28" s="39">
        <v>563</v>
      </c>
      <c r="C28" s="70" t="str">
        <f t="shared" si="0"/>
        <v>Baranyai Janos</v>
      </c>
    </row>
    <row r="29" spans="1:3" ht="18.75" thickBot="1" x14ac:dyDescent="0.3">
      <c r="A29" s="71" t="s">
        <v>1689</v>
      </c>
      <c r="B29" s="39">
        <v>564</v>
      </c>
      <c r="C29" s="70" t="str">
        <f t="shared" si="0"/>
        <v>Boshidar Boshilov</v>
      </c>
    </row>
    <row r="30" spans="1:3" ht="18.75" thickBot="1" x14ac:dyDescent="0.3">
      <c r="A30" s="71" t="s">
        <v>1690</v>
      </c>
      <c r="B30" s="39">
        <v>640</v>
      </c>
      <c r="C30" s="70" t="str">
        <f t="shared" si="0"/>
        <v>Wielander Mommo</v>
      </c>
    </row>
    <row r="31" spans="1:3" ht="18.75" thickBot="1" x14ac:dyDescent="0.3">
      <c r="A31" s="71" t="s">
        <v>1691</v>
      </c>
      <c r="B31" s="39">
        <v>0</v>
      </c>
      <c r="C31" s="70" t="str">
        <f t="shared" si="0"/>
        <v>Leereintrag</v>
      </c>
    </row>
    <row r="32" spans="1:3" ht="18.75" thickBot="1" x14ac:dyDescent="0.3">
      <c r="A32" s="71" t="s">
        <v>1692</v>
      </c>
      <c r="B32" s="39">
        <v>736</v>
      </c>
      <c r="C32" s="70" t="str">
        <f t="shared" si="0"/>
        <v>Mayrhofer Kevin</v>
      </c>
    </row>
    <row r="33" spans="1:3" ht="18.75" thickBot="1" x14ac:dyDescent="0.3">
      <c r="A33" s="71" t="s">
        <v>1693</v>
      </c>
      <c r="B33" s="39">
        <v>737</v>
      </c>
      <c r="C33" s="70" t="str">
        <f t="shared" si="0"/>
        <v>Redl Markus</v>
      </c>
    </row>
    <row r="34" spans="1:3" ht="18.75" thickBot="1" x14ac:dyDescent="0.3">
      <c r="A34" s="71" t="s">
        <v>1694</v>
      </c>
      <c r="B34" s="39">
        <v>0</v>
      </c>
      <c r="C34" s="70" t="str">
        <f t="shared" si="0"/>
        <v>Leereintrag</v>
      </c>
    </row>
    <row r="35" spans="1:3" ht="18.75" thickBot="1" x14ac:dyDescent="0.3">
      <c r="A35" s="71" t="s">
        <v>1695</v>
      </c>
      <c r="B35" s="39">
        <v>0</v>
      </c>
      <c r="C35" s="70" t="str">
        <f t="shared" si="0"/>
        <v>Leereintrag</v>
      </c>
    </row>
    <row r="36" spans="1:3" ht="18.75" thickBot="1" x14ac:dyDescent="0.3">
      <c r="A36" s="71" t="s">
        <v>1696</v>
      </c>
      <c r="B36" s="39">
        <v>0</v>
      </c>
      <c r="C36" s="70" t="str">
        <f t="shared" si="0"/>
        <v>Leereintrag</v>
      </c>
    </row>
    <row r="37" spans="1:3" ht="18.75" thickBot="1" x14ac:dyDescent="0.3">
      <c r="A37" s="71" t="s">
        <v>1697</v>
      </c>
      <c r="B37" s="39">
        <v>0</v>
      </c>
      <c r="C37" s="70" t="str">
        <f t="shared" si="0"/>
        <v>Leereintrag</v>
      </c>
    </row>
    <row r="38" spans="1:3" ht="18.75" thickBot="1" x14ac:dyDescent="0.3">
      <c r="A38" s="71" t="s">
        <v>1698</v>
      </c>
      <c r="B38" s="39">
        <v>0</v>
      </c>
      <c r="C38" s="70" t="str">
        <f t="shared" si="0"/>
        <v>Leereintrag</v>
      </c>
    </row>
    <row r="39" spans="1:3" ht="18.75" thickBot="1" x14ac:dyDescent="0.3">
      <c r="A39" s="71" t="s">
        <v>1699</v>
      </c>
      <c r="B39" s="39">
        <v>0</v>
      </c>
      <c r="C39" s="70" t="str">
        <f t="shared" si="0"/>
        <v>Leereintrag</v>
      </c>
    </row>
    <row r="40" spans="1:3" ht="18.75" thickBot="1" x14ac:dyDescent="0.3">
      <c r="A40" s="71" t="s">
        <v>1700</v>
      </c>
      <c r="B40" s="39">
        <v>0</v>
      </c>
      <c r="C40" s="70" t="str">
        <f t="shared" si="0"/>
        <v>Leereintrag</v>
      </c>
    </row>
    <row r="41" spans="1:3" ht="18.75" thickBot="1" x14ac:dyDescent="0.3">
      <c r="A41" s="71" t="s">
        <v>1701</v>
      </c>
      <c r="B41" s="39">
        <v>0</v>
      </c>
      <c r="C41" s="70" t="str">
        <f t="shared" si="0"/>
        <v>Leereintrag</v>
      </c>
    </row>
    <row r="42" spans="1:3" ht="18.75" thickBot="1" x14ac:dyDescent="0.3">
      <c r="A42" s="71" t="s">
        <v>1702</v>
      </c>
      <c r="B42" s="39">
        <v>0</v>
      </c>
      <c r="C42" s="70" t="str">
        <f t="shared" si="0"/>
        <v>Leereintrag</v>
      </c>
    </row>
    <row r="43" spans="1:3" ht="18.75" thickBot="1" x14ac:dyDescent="0.3">
      <c r="A43" s="71" t="s">
        <v>1703</v>
      </c>
      <c r="B43" s="39">
        <v>0</v>
      </c>
      <c r="C43" s="70" t="str">
        <f t="shared" si="0"/>
        <v>Leereintrag</v>
      </c>
    </row>
    <row r="44" spans="1:3" ht="18.75" thickBot="1" x14ac:dyDescent="0.3">
      <c r="A44" s="71" t="s">
        <v>1704</v>
      </c>
      <c r="B44" s="39">
        <v>0</v>
      </c>
      <c r="C44" s="70" t="str">
        <f t="shared" si="0"/>
        <v>Leereintrag</v>
      </c>
    </row>
    <row r="45" spans="1:3" ht="18.75" thickBot="1" x14ac:dyDescent="0.3">
      <c r="A45" s="71" t="s">
        <v>1705</v>
      </c>
      <c r="B45" s="39">
        <v>0</v>
      </c>
      <c r="C45" s="70" t="str">
        <f t="shared" si="0"/>
        <v>Leereintrag</v>
      </c>
    </row>
    <row r="46" spans="1:3" ht="18.75" thickBot="1" x14ac:dyDescent="0.3">
      <c r="A46" s="71" t="s">
        <v>1706</v>
      </c>
      <c r="B46" s="39">
        <v>0</v>
      </c>
      <c r="C46" s="70" t="str">
        <f t="shared" si="0"/>
        <v>Leereintrag</v>
      </c>
    </row>
    <row r="47" spans="1:3" ht="18.75" thickBot="1" x14ac:dyDescent="0.3">
      <c r="A47" s="71" t="s">
        <v>1707</v>
      </c>
      <c r="B47" s="39">
        <v>0</v>
      </c>
      <c r="C47" s="70" t="str">
        <f t="shared" si="0"/>
        <v>Leereintrag</v>
      </c>
    </row>
    <row r="48" spans="1:3" ht="18.75" thickBot="1" x14ac:dyDescent="0.3">
      <c r="A48" s="71" t="s">
        <v>1708</v>
      </c>
      <c r="B48" s="39">
        <v>0</v>
      </c>
      <c r="C48" s="70" t="str">
        <f t="shared" si="0"/>
        <v>Leereintrag</v>
      </c>
    </row>
    <row r="49" spans="1:3" ht="18.75" thickBot="1" x14ac:dyDescent="0.3">
      <c r="A49" s="71" t="s">
        <v>1709</v>
      </c>
      <c r="B49" s="39">
        <v>0</v>
      </c>
      <c r="C49" s="70" t="str">
        <f t="shared" si="0"/>
        <v>Leereintrag</v>
      </c>
    </row>
    <row r="50" spans="1:3" ht="18.75" thickBot="1" x14ac:dyDescent="0.3">
      <c r="A50" s="71" t="s">
        <v>1710</v>
      </c>
      <c r="B50" s="39">
        <v>0</v>
      </c>
      <c r="C50" s="70" t="str">
        <f t="shared" si="0"/>
        <v>Leereintrag</v>
      </c>
    </row>
    <row r="51" spans="1:3" ht="18.75" thickBot="1" x14ac:dyDescent="0.3">
      <c r="A51" s="71" t="s">
        <v>1711</v>
      </c>
      <c r="B51" s="39">
        <v>0</v>
      </c>
      <c r="C51" s="70" t="str">
        <f t="shared" si="0"/>
        <v>Leereintrag</v>
      </c>
    </row>
    <row r="52" spans="1:3" ht="18.75" thickBot="1" x14ac:dyDescent="0.3">
      <c r="A52" s="71" t="s">
        <v>1712</v>
      </c>
      <c r="B52" s="39">
        <v>0</v>
      </c>
      <c r="C52" s="70" t="str">
        <f t="shared" si="0"/>
        <v>Leereintrag</v>
      </c>
    </row>
    <row r="53" spans="1:3" ht="18.75" thickBot="1" x14ac:dyDescent="0.3">
      <c r="A53" s="71" t="s">
        <v>1713</v>
      </c>
      <c r="B53" s="39">
        <v>0</v>
      </c>
      <c r="C53" s="70" t="str">
        <f t="shared" si="0"/>
        <v>Leereintrag</v>
      </c>
    </row>
    <row r="54" spans="1:3" ht="18.75" thickBot="1" x14ac:dyDescent="0.3">
      <c r="A54" s="71" t="s">
        <v>1714</v>
      </c>
      <c r="B54" s="39">
        <v>0</v>
      </c>
      <c r="C54" s="70" t="str">
        <f t="shared" si="0"/>
        <v>Leereintrag</v>
      </c>
    </row>
    <row r="55" spans="1:3" ht="18.75" thickBot="1" x14ac:dyDescent="0.3">
      <c r="A55" s="71" t="s">
        <v>1715</v>
      </c>
      <c r="B55" s="39">
        <v>0</v>
      </c>
      <c r="C55" s="70" t="str">
        <f t="shared" si="0"/>
        <v>Leereintrag</v>
      </c>
    </row>
    <row r="56" spans="1:3" ht="18.75" thickBot="1" x14ac:dyDescent="0.3">
      <c r="A56" s="71" t="s">
        <v>1716</v>
      </c>
      <c r="B56" s="39">
        <v>0</v>
      </c>
      <c r="C56" s="70" t="str">
        <f t="shared" si="0"/>
        <v>Leereintrag</v>
      </c>
    </row>
    <row r="57" spans="1:3" ht="18.75" thickBot="1" x14ac:dyDescent="0.3">
      <c r="A57" s="71" t="s">
        <v>1717</v>
      </c>
      <c r="B57" s="39">
        <v>0</v>
      </c>
      <c r="C57" s="70" t="str">
        <f t="shared" si="0"/>
        <v>Leereintrag</v>
      </c>
    </row>
    <row r="58" spans="1:3" ht="18.75" thickBot="1" x14ac:dyDescent="0.3">
      <c r="A58" s="71" t="s">
        <v>1718</v>
      </c>
      <c r="B58" s="39">
        <v>0</v>
      </c>
      <c r="C58" s="70" t="str">
        <f t="shared" si="0"/>
        <v>Leereintrag</v>
      </c>
    </row>
    <row r="59" spans="1:3" ht="18.75" thickBot="1" x14ac:dyDescent="0.3">
      <c r="A59" s="71" t="s">
        <v>1719</v>
      </c>
      <c r="B59" s="39">
        <v>0</v>
      </c>
      <c r="C59" s="70" t="str">
        <f t="shared" si="0"/>
        <v>Leereintrag</v>
      </c>
    </row>
    <row r="60" spans="1:3" ht="18.75" thickBot="1" x14ac:dyDescent="0.3">
      <c r="A60" s="71" t="s">
        <v>1720</v>
      </c>
      <c r="B60" s="39">
        <v>0</v>
      </c>
      <c r="C60" s="70" t="str">
        <f t="shared" si="0"/>
        <v>Leereintrag</v>
      </c>
    </row>
    <row r="61" spans="1:3" ht="18.75" thickBot="1" x14ac:dyDescent="0.3">
      <c r="A61" s="71" t="s">
        <v>1721</v>
      </c>
      <c r="B61" s="39">
        <v>0</v>
      </c>
      <c r="C61" s="70" t="str">
        <f t="shared" si="0"/>
        <v>Leereintrag</v>
      </c>
    </row>
    <row r="62" spans="1:3" ht="18.75" thickBot="1" x14ac:dyDescent="0.3">
      <c r="A62" s="71" t="s">
        <v>1722</v>
      </c>
      <c r="B62" s="39">
        <v>0</v>
      </c>
      <c r="C62" s="70" t="str">
        <f t="shared" si="0"/>
        <v>Leereintrag</v>
      </c>
    </row>
    <row r="63" spans="1:3" ht="18.75" thickBot="1" x14ac:dyDescent="0.3">
      <c r="A63" s="71" t="s">
        <v>1723</v>
      </c>
      <c r="B63" s="39">
        <v>0</v>
      </c>
      <c r="C63" s="70" t="str">
        <f t="shared" si="0"/>
        <v>Leereintrag</v>
      </c>
    </row>
    <row r="64" spans="1:3" ht="18.75" thickBot="1" x14ac:dyDescent="0.3">
      <c r="A64" s="71" t="s">
        <v>1724</v>
      </c>
      <c r="B64" s="39">
        <v>0</v>
      </c>
      <c r="C64" s="70" t="str">
        <f t="shared" si="0"/>
        <v>Leereintrag</v>
      </c>
    </row>
    <row r="65" spans="1:3" ht="18.75" thickBot="1" x14ac:dyDescent="0.3">
      <c r="A65" s="71" t="s">
        <v>1725</v>
      </c>
      <c r="B65" s="39">
        <v>0</v>
      </c>
      <c r="C65" s="70" t="str">
        <f t="shared" si="0"/>
        <v>Leereintrag</v>
      </c>
    </row>
    <row r="66" spans="1:3" ht="18.75" thickBot="1" x14ac:dyDescent="0.3">
      <c r="A66" s="71" t="s">
        <v>1726</v>
      </c>
      <c r="B66" s="39">
        <v>0</v>
      </c>
      <c r="C66" s="70" t="str">
        <f t="shared" ref="C66:C129" si="1">VLOOKUP(B66,Athl01,2)</f>
        <v>Leereintrag</v>
      </c>
    </row>
    <row r="67" spans="1:3" ht="18.75" thickBot="1" x14ac:dyDescent="0.3">
      <c r="A67" s="71" t="s">
        <v>1727</v>
      </c>
      <c r="B67" s="39">
        <v>0</v>
      </c>
      <c r="C67" s="70" t="str">
        <f t="shared" si="1"/>
        <v>Leereintrag</v>
      </c>
    </row>
    <row r="68" spans="1:3" ht="18.75" thickBot="1" x14ac:dyDescent="0.3">
      <c r="A68" s="71" t="s">
        <v>1728</v>
      </c>
      <c r="B68" s="39">
        <v>0</v>
      </c>
      <c r="C68" s="70" t="str">
        <f t="shared" si="1"/>
        <v>Leereintrag</v>
      </c>
    </row>
    <row r="69" spans="1:3" ht="18.75" thickBot="1" x14ac:dyDescent="0.3">
      <c r="A69" s="71" t="s">
        <v>1729</v>
      </c>
      <c r="B69" s="39">
        <v>0</v>
      </c>
      <c r="C69" s="70" t="str">
        <f t="shared" si="1"/>
        <v>Leereintrag</v>
      </c>
    </row>
    <row r="70" spans="1:3" ht="18.75" thickBot="1" x14ac:dyDescent="0.3">
      <c r="A70" s="71" t="s">
        <v>1730</v>
      </c>
      <c r="B70" s="39">
        <v>0</v>
      </c>
      <c r="C70" s="70" t="str">
        <f t="shared" si="1"/>
        <v>Leereintrag</v>
      </c>
    </row>
    <row r="71" spans="1:3" ht="18.75" thickBot="1" x14ac:dyDescent="0.3">
      <c r="A71" s="71" t="s">
        <v>1731</v>
      </c>
      <c r="B71" s="39">
        <v>0</v>
      </c>
      <c r="C71" s="70" t="str">
        <f t="shared" si="1"/>
        <v>Leereintrag</v>
      </c>
    </row>
    <row r="72" spans="1:3" ht="18.75" thickBot="1" x14ac:dyDescent="0.3">
      <c r="A72" s="71" t="s">
        <v>1732</v>
      </c>
      <c r="B72" s="39">
        <v>0</v>
      </c>
      <c r="C72" s="70" t="str">
        <f t="shared" si="1"/>
        <v>Leereintrag</v>
      </c>
    </row>
    <row r="73" spans="1:3" ht="18.75" thickBot="1" x14ac:dyDescent="0.3">
      <c r="A73" s="71" t="s">
        <v>1733</v>
      </c>
      <c r="B73" s="39">
        <v>0</v>
      </c>
      <c r="C73" s="70" t="str">
        <f t="shared" si="1"/>
        <v>Leereintrag</v>
      </c>
    </row>
    <row r="74" spans="1:3" ht="18.75" thickBot="1" x14ac:dyDescent="0.3">
      <c r="A74" s="71" t="s">
        <v>1734</v>
      </c>
      <c r="B74" s="39">
        <v>0</v>
      </c>
      <c r="C74" s="70" t="str">
        <f t="shared" si="1"/>
        <v>Leereintrag</v>
      </c>
    </row>
    <row r="75" spans="1:3" ht="18.75" thickBot="1" x14ac:dyDescent="0.3">
      <c r="A75" s="71" t="s">
        <v>1735</v>
      </c>
      <c r="B75" s="39">
        <v>0</v>
      </c>
      <c r="C75" s="70" t="str">
        <f t="shared" si="1"/>
        <v>Leereintrag</v>
      </c>
    </row>
    <row r="76" spans="1:3" ht="18.75" thickBot="1" x14ac:dyDescent="0.3">
      <c r="A76" s="71" t="s">
        <v>1736</v>
      </c>
      <c r="B76" s="39">
        <v>0</v>
      </c>
      <c r="C76" s="70" t="str">
        <f t="shared" si="1"/>
        <v>Leereintrag</v>
      </c>
    </row>
    <row r="77" spans="1:3" ht="18.75" thickBot="1" x14ac:dyDescent="0.3">
      <c r="A77" s="71" t="s">
        <v>1737</v>
      </c>
      <c r="B77" s="39">
        <v>0</v>
      </c>
      <c r="C77" s="70" t="str">
        <f t="shared" si="1"/>
        <v>Leereintrag</v>
      </c>
    </row>
    <row r="78" spans="1:3" ht="18.75" thickBot="1" x14ac:dyDescent="0.3">
      <c r="A78" s="71" t="s">
        <v>1738</v>
      </c>
      <c r="B78" s="39">
        <v>0</v>
      </c>
      <c r="C78" s="70" t="str">
        <f t="shared" si="1"/>
        <v>Leereintrag</v>
      </c>
    </row>
    <row r="79" spans="1:3" ht="18.75" thickBot="1" x14ac:dyDescent="0.3">
      <c r="A79" s="71" t="s">
        <v>1739</v>
      </c>
      <c r="B79" s="39">
        <v>0</v>
      </c>
      <c r="C79" s="70" t="str">
        <f t="shared" si="1"/>
        <v>Leereintrag</v>
      </c>
    </row>
    <row r="80" spans="1:3" ht="18.75" thickBot="1" x14ac:dyDescent="0.3">
      <c r="A80" s="71" t="s">
        <v>1740</v>
      </c>
      <c r="B80" s="39">
        <v>0</v>
      </c>
      <c r="C80" s="70" t="str">
        <f t="shared" si="1"/>
        <v>Leereintrag</v>
      </c>
    </row>
    <row r="81" spans="1:3" ht="18.75" thickBot="1" x14ac:dyDescent="0.3">
      <c r="A81" s="71" t="s">
        <v>1741</v>
      </c>
      <c r="B81" s="39">
        <v>0</v>
      </c>
      <c r="C81" s="70" t="str">
        <f t="shared" si="1"/>
        <v>Leereintrag</v>
      </c>
    </row>
    <row r="82" spans="1:3" ht="18.75" thickBot="1" x14ac:dyDescent="0.3">
      <c r="A82" s="71" t="s">
        <v>1742</v>
      </c>
      <c r="B82" s="39">
        <v>0</v>
      </c>
      <c r="C82" s="70" t="str">
        <f t="shared" si="1"/>
        <v>Leereintrag</v>
      </c>
    </row>
    <row r="83" spans="1:3" ht="18.75" thickBot="1" x14ac:dyDescent="0.3">
      <c r="A83" s="71" t="s">
        <v>1743</v>
      </c>
      <c r="B83" s="39">
        <v>0</v>
      </c>
      <c r="C83" s="70" t="str">
        <f t="shared" si="1"/>
        <v>Leereintrag</v>
      </c>
    </row>
    <row r="84" spans="1:3" ht="18.75" thickBot="1" x14ac:dyDescent="0.3">
      <c r="A84" s="71" t="s">
        <v>1744</v>
      </c>
      <c r="B84" s="39">
        <v>0</v>
      </c>
      <c r="C84" s="70" t="str">
        <f t="shared" si="1"/>
        <v>Leereintrag</v>
      </c>
    </row>
    <row r="85" spans="1:3" ht="18.75" thickBot="1" x14ac:dyDescent="0.3">
      <c r="A85" s="71" t="s">
        <v>1745</v>
      </c>
      <c r="B85" s="39">
        <v>0</v>
      </c>
      <c r="C85" s="70" t="str">
        <f t="shared" si="1"/>
        <v>Leereintrag</v>
      </c>
    </row>
    <row r="86" spans="1:3" ht="18.75" thickBot="1" x14ac:dyDescent="0.3">
      <c r="A86" s="71" t="s">
        <v>1746</v>
      </c>
      <c r="B86" s="39">
        <v>0</v>
      </c>
      <c r="C86" s="70" t="str">
        <f t="shared" si="1"/>
        <v>Leereintrag</v>
      </c>
    </row>
    <row r="87" spans="1:3" ht="18.75" thickBot="1" x14ac:dyDescent="0.3">
      <c r="A87" s="71" t="s">
        <v>1747</v>
      </c>
      <c r="B87" s="39">
        <v>0</v>
      </c>
      <c r="C87" s="70" t="str">
        <f t="shared" si="1"/>
        <v>Leereintrag</v>
      </c>
    </row>
    <row r="88" spans="1:3" ht="18.75" thickBot="1" x14ac:dyDescent="0.3">
      <c r="A88" s="71" t="s">
        <v>1748</v>
      </c>
      <c r="B88" s="39">
        <v>0</v>
      </c>
      <c r="C88" s="70" t="str">
        <f t="shared" si="1"/>
        <v>Leereintrag</v>
      </c>
    </row>
    <row r="89" spans="1:3" ht="18.75" thickBot="1" x14ac:dyDescent="0.3">
      <c r="A89" s="71" t="s">
        <v>1749</v>
      </c>
      <c r="B89" s="39">
        <v>0</v>
      </c>
      <c r="C89" s="70" t="str">
        <f t="shared" si="1"/>
        <v>Leereintrag</v>
      </c>
    </row>
    <row r="90" spans="1:3" ht="18.75" thickBot="1" x14ac:dyDescent="0.3">
      <c r="A90" s="71" t="s">
        <v>1750</v>
      </c>
      <c r="B90" s="39">
        <v>0</v>
      </c>
      <c r="C90" s="70" t="str">
        <f t="shared" si="1"/>
        <v>Leereintrag</v>
      </c>
    </row>
    <row r="91" spans="1:3" ht="18.75" thickBot="1" x14ac:dyDescent="0.3">
      <c r="A91" s="71" t="s">
        <v>1751</v>
      </c>
      <c r="B91" s="39">
        <v>0</v>
      </c>
      <c r="C91" s="70" t="str">
        <f t="shared" si="1"/>
        <v>Leereintrag</v>
      </c>
    </row>
    <row r="92" spans="1:3" ht="18.75" thickBot="1" x14ac:dyDescent="0.3">
      <c r="A92" s="71" t="s">
        <v>1752</v>
      </c>
      <c r="B92" s="39">
        <v>0</v>
      </c>
      <c r="C92" s="70" t="str">
        <f t="shared" si="1"/>
        <v>Leereintrag</v>
      </c>
    </row>
    <row r="93" spans="1:3" ht="18.75" thickBot="1" x14ac:dyDescent="0.3">
      <c r="A93" s="71" t="s">
        <v>1753</v>
      </c>
      <c r="B93" s="39">
        <v>0</v>
      </c>
      <c r="C93" s="70" t="str">
        <f t="shared" si="1"/>
        <v>Leereintrag</v>
      </c>
    </row>
    <row r="94" spans="1:3" ht="18.75" thickBot="1" x14ac:dyDescent="0.3">
      <c r="A94" s="71" t="s">
        <v>1754</v>
      </c>
      <c r="B94" s="39">
        <v>0</v>
      </c>
      <c r="C94" s="70" t="str">
        <f t="shared" si="1"/>
        <v>Leereintrag</v>
      </c>
    </row>
    <row r="95" spans="1:3" ht="18.75" thickBot="1" x14ac:dyDescent="0.3">
      <c r="A95" s="71" t="s">
        <v>1755</v>
      </c>
      <c r="B95" s="39">
        <v>0</v>
      </c>
      <c r="C95" s="70" t="str">
        <f t="shared" si="1"/>
        <v>Leereintrag</v>
      </c>
    </row>
    <row r="96" spans="1:3" ht="18.75" thickBot="1" x14ac:dyDescent="0.3">
      <c r="A96" s="71" t="s">
        <v>1756</v>
      </c>
      <c r="B96" s="39">
        <v>0</v>
      </c>
      <c r="C96" s="70" t="str">
        <f t="shared" si="1"/>
        <v>Leereintrag</v>
      </c>
    </row>
    <row r="97" spans="1:3" ht="18.75" thickBot="1" x14ac:dyDescent="0.3">
      <c r="A97" s="71" t="s">
        <v>1757</v>
      </c>
      <c r="B97" s="39">
        <v>0</v>
      </c>
      <c r="C97" s="70" t="str">
        <f t="shared" si="1"/>
        <v>Leereintrag</v>
      </c>
    </row>
    <row r="98" spans="1:3" ht="18.75" thickBot="1" x14ac:dyDescent="0.3">
      <c r="A98" s="71" t="s">
        <v>1758</v>
      </c>
      <c r="B98" s="39">
        <v>0</v>
      </c>
      <c r="C98" s="70" t="str">
        <f t="shared" si="1"/>
        <v>Leereintrag</v>
      </c>
    </row>
    <row r="99" spans="1:3" ht="18.75" thickBot="1" x14ac:dyDescent="0.3">
      <c r="A99" s="71" t="s">
        <v>1759</v>
      </c>
      <c r="B99" s="39">
        <v>0</v>
      </c>
      <c r="C99" s="70" t="str">
        <f t="shared" si="1"/>
        <v>Leereintrag</v>
      </c>
    </row>
    <row r="100" spans="1:3" ht="18.75" thickBot="1" x14ac:dyDescent="0.3">
      <c r="A100" s="71" t="s">
        <v>1760</v>
      </c>
      <c r="B100" s="39">
        <v>0</v>
      </c>
      <c r="C100" s="70" t="str">
        <f t="shared" si="1"/>
        <v>Leereintrag</v>
      </c>
    </row>
    <row r="101" spans="1:3" ht="18.75" thickBot="1" x14ac:dyDescent="0.3">
      <c r="A101" s="71" t="s">
        <v>1761</v>
      </c>
      <c r="B101" s="39">
        <v>0</v>
      </c>
      <c r="C101" s="70" t="str">
        <f t="shared" si="1"/>
        <v>Leereintrag</v>
      </c>
    </row>
    <row r="102" spans="1:3" ht="18.75" thickBot="1" x14ac:dyDescent="0.3">
      <c r="A102" s="71" t="s">
        <v>1762</v>
      </c>
      <c r="B102" s="39">
        <v>0</v>
      </c>
      <c r="C102" s="70" t="str">
        <f t="shared" si="1"/>
        <v>Leereintrag</v>
      </c>
    </row>
    <row r="103" spans="1:3" ht="18.75" thickBot="1" x14ac:dyDescent="0.3">
      <c r="A103" s="71" t="s">
        <v>1763</v>
      </c>
      <c r="B103" s="39">
        <v>0</v>
      </c>
      <c r="C103" s="70" t="str">
        <f t="shared" si="1"/>
        <v>Leereintrag</v>
      </c>
    </row>
    <row r="104" spans="1:3" ht="18.75" thickBot="1" x14ac:dyDescent="0.3">
      <c r="A104" s="71" t="s">
        <v>1764</v>
      </c>
      <c r="B104" s="39">
        <v>0</v>
      </c>
      <c r="C104" s="70" t="str">
        <f t="shared" si="1"/>
        <v>Leereintrag</v>
      </c>
    </row>
    <row r="105" spans="1:3" ht="18.75" thickBot="1" x14ac:dyDescent="0.3">
      <c r="A105" s="71" t="s">
        <v>1765</v>
      </c>
      <c r="B105" s="39">
        <v>0</v>
      </c>
      <c r="C105" s="70" t="str">
        <f t="shared" si="1"/>
        <v>Leereintrag</v>
      </c>
    </row>
    <row r="106" spans="1:3" ht="18.75" thickBot="1" x14ac:dyDescent="0.3">
      <c r="A106" s="71" t="s">
        <v>1766</v>
      </c>
      <c r="B106" s="39">
        <v>0</v>
      </c>
      <c r="C106" s="70" t="str">
        <f t="shared" si="1"/>
        <v>Leereintrag</v>
      </c>
    </row>
    <row r="107" spans="1:3" ht="18.75" thickBot="1" x14ac:dyDescent="0.3">
      <c r="A107" s="71" t="s">
        <v>1767</v>
      </c>
      <c r="B107" s="39">
        <v>0</v>
      </c>
      <c r="C107" s="70" t="str">
        <f t="shared" si="1"/>
        <v>Leereintrag</v>
      </c>
    </row>
    <row r="108" spans="1:3" ht="18.75" thickBot="1" x14ac:dyDescent="0.3">
      <c r="A108" s="71" t="s">
        <v>1768</v>
      </c>
      <c r="B108" s="39">
        <v>0</v>
      </c>
      <c r="C108" s="70" t="str">
        <f t="shared" si="1"/>
        <v>Leereintrag</v>
      </c>
    </row>
    <row r="109" spans="1:3" ht="18.75" thickBot="1" x14ac:dyDescent="0.3">
      <c r="A109" s="71" t="s">
        <v>1769</v>
      </c>
      <c r="B109" s="39">
        <v>0</v>
      </c>
      <c r="C109" s="70" t="str">
        <f t="shared" si="1"/>
        <v>Leereintrag</v>
      </c>
    </row>
    <row r="110" spans="1:3" ht="18.75" thickBot="1" x14ac:dyDescent="0.3">
      <c r="A110" s="71" t="s">
        <v>1770</v>
      </c>
      <c r="B110" s="39">
        <v>0</v>
      </c>
      <c r="C110" s="70" t="str">
        <f t="shared" si="1"/>
        <v>Leereintrag</v>
      </c>
    </row>
    <row r="111" spans="1:3" ht="18.75" thickBot="1" x14ac:dyDescent="0.3">
      <c r="A111" s="71" t="s">
        <v>1771</v>
      </c>
      <c r="B111" s="39">
        <v>0</v>
      </c>
      <c r="C111" s="70" t="str">
        <f t="shared" si="1"/>
        <v>Leereintrag</v>
      </c>
    </row>
    <row r="112" spans="1:3" ht="18.75" thickBot="1" x14ac:dyDescent="0.3">
      <c r="A112" s="71" t="s">
        <v>1772</v>
      </c>
      <c r="B112" s="39">
        <v>0</v>
      </c>
      <c r="C112" s="70" t="str">
        <f t="shared" si="1"/>
        <v>Leereintrag</v>
      </c>
    </row>
    <row r="113" spans="1:3" ht="18.75" thickBot="1" x14ac:dyDescent="0.3">
      <c r="A113" s="71" t="s">
        <v>1773</v>
      </c>
      <c r="B113" s="39">
        <v>0</v>
      </c>
      <c r="C113" s="70" t="str">
        <f t="shared" si="1"/>
        <v>Leereintrag</v>
      </c>
    </row>
    <row r="114" spans="1:3" ht="18.75" thickBot="1" x14ac:dyDescent="0.3">
      <c r="A114" s="71" t="s">
        <v>1774</v>
      </c>
      <c r="B114" s="39">
        <v>0</v>
      </c>
      <c r="C114" s="70" t="str">
        <f t="shared" si="1"/>
        <v>Leereintrag</v>
      </c>
    </row>
    <row r="115" spans="1:3" ht="18.75" thickBot="1" x14ac:dyDescent="0.3">
      <c r="A115" s="71" t="s">
        <v>1775</v>
      </c>
      <c r="B115" s="39">
        <v>0</v>
      </c>
      <c r="C115" s="70" t="str">
        <f t="shared" si="1"/>
        <v>Leereintrag</v>
      </c>
    </row>
    <row r="116" spans="1:3" ht="18.75" thickBot="1" x14ac:dyDescent="0.3">
      <c r="A116" s="71" t="s">
        <v>1776</v>
      </c>
      <c r="B116" s="39">
        <v>0</v>
      </c>
      <c r="C116" s="70" t="str">
        <f t="shared" si="1"/>
        <v>Leereintrag</v>
      </c>
    </row>
    <row r="117" spans="1:3" ht="18.75" thickBot="1" x14ac:dyDescent="0.3">
      <c r="A117" s="71" t="s">
        <v>1777</v>
      </c>
      <c r="B117" s="39">
        <v>0</v>
      </c>
      <c r="C117" s="70" t="str">
        <f t="shared" si="1"/>
        <v>Leereintrag</v>
      </c>
    </row>
    <row r="118" spans="1:3" ht="18.75" thickBot="1" x14ac:dyDescent="0.3">
      <c r="A118" s="71" t="s">
        <v>1778</v>
      </c>
      <c r="B118" s="39">
        <v>0</v>
      </c>
      <c r="C118" s="70" t="str">
        <f t="shared" si="1"/>
        <v>Leereintrag</v>
      </c>
    </row>
    <row r="119" spans="1:3" ht="18.75" thickBot="1" x14ac:dyDescent="0.3">
      <c r="A119" s="71" t="s">
        <v>1779</v>
      </c>
      <c r="B119" s="39">
        <v>0</v>
      </c>
      <c r="C119" s="70" t="str">
        <f t="shared" si="1"/>
        <v>Leereintrag</v>
      </c>
    </row>
    <row r="120" spans="1:3" ht="18.75" thickBot="1" x14ac:dyDescent="0.3">
      <c r="A120" s="71" t="s">
        <v>1780</v>
      </c>
      <c r="B120" s="39">
        <v>0</v>
      </c>
      <c r="C120" s="70" t="str">
        <f t="shared" si="1"/>
        <v>Leereintrag</v>
      </c>
    </row>
    <row r="121" spans="1:3" ht="18.75" thickBot="1" x14ac:dyDescent="0.3">
      <c r="A121" s="71" t="s">
        <v>1781</v>
      </c>
      <c r="B121" s="39">
        <v>0</v>
      </c>
      <c r="C121" s="70" t="str">
        <f t="shared" si="1"/>
        <v>Leereintrag</v>
      </c>
    </row>
    <row r="122" spans="1:3" ht="18.75" thickBot="1" x14ac:dyDescent="0.3">
      <c r="A122" s="71" t="s">
        <v>1782</v>
      </c>
      <c r="B122" s="39">
        <v>0</v>
      </c>
      <c r="C122" s="70" t="str">
        <f t="shared" si="1"/>
        <v>Leereintrag</v>
      </c>
    </row>
    <row r="123" spans="1:3" ht="18.75" thickBot="1" x14ac:dyDescent="0.3">
      <c r="A123" s="71" t="s">
        <v>1783</v>
      </c>
      <c r="B123" s="39">
        <v>0</v>
      </c>
      <c r="C123" s="70" t="str">
        <f t="shared" si="1"/>
        <v>Leereintrag</v>
      </c>
    </row>
    <row r="124" spans="1:3" ht="18.75" thickBot="1" x14ac:dyDescent="0.3">
      <c r="A124" s="71" t="s">
        <v>1784</v>
      </c>
      <c r="B124" s="39">
        <v>0</v>
      </c>
      <c r="C124" s="70" t="str">
        <f t="shared" si="1"/>
        <v>Leereintrag</v>
      </c>
    </row>
    <row r="125" spans="1:3" ht="18.75" thickBot="1" x14ac:dyDescent="0.3">
      <c r="A125" s="71" t="s">
        <v>1785</v>
      </c>
      <c r="B125" s="39">
        <v>0</v>
      </c>
      <c r="C125" s="70" t="str">
        <f t="shared" si="1"/>
        <v>Leereintrag</v>
      </c>
    </row>
    <row r="126" spans="1:3" ht="18.75" thickBot="1" x14ac:dyDescent="0.3">
      <c r="A126" s="71" t="s">
        <v>1786</v>
      </c>
      <c r="B126" s="39">
        <v>0</v>
      </c>
      <c r="C126" s="70" t="str">
        <f t="shared" si="1"/>
        <v>Leereintrag</v>
      </c>
    </row>
    <row r="127" spans="1:3" ht="18.75" thickBot="1" x14ac:dyDescent="0.3">
      <c r="A127" s="71" t="s">
        <v>1787</v>
      </c>
      <c r="B127" s="39">
        <v>0</v>
      </c>
      <c r="C127" s="70" t="str">
        <f t="shared" si="1"/>
        <v>Leereintrag</v>
      </c>
    </row>
    <row r="128" spans="1:3" ht="18.75" thickBot="1" x14ac:dyDescent="0.3">
      <c r="A128" s="71" t="s">
        <v>1788</v>
      </c>
      <c r="B128" s="39">
        <v>0</v>
      </c>
      <c r="C128" s="70" t="str">
        <f t="shared" si="1"/>
        <v>Leereintrag</v>
      </c>
    </row>
    <row r="129" spans="1:3" ht="18.75" thickBot="1" x14ac:dyDescent="0.3">
      <c r="A129" s="71" t="s">
        <v>1789</v>
      </c>
      <c r="B129" s="39">
        <v>0</v>
      </c>
      <c r="C129" s="70" t="str">
        <f t="shared" si="1"/>
        <v>Leereintrag</v>
      </c>
    </row>
    <row r="130" spans="1:3" ht="18.75" thickBot="1" x14ac:dyDescent="0.3">
      <c r="A130" s="71" t="s">
        <v>1790</v>
      </c>
      <c r="B130" s="39">
        <v>0</v>
      </c>
      <c r="C130" s="70" t="str">
        <f t="shared" ref="C130:C193" si="2">VLOOKUP(B130,Athl01,2)</f>
        <v>Leereintrag</v>
      </c>
    </row>
    <row r="131" spans="1:3" ht="18.75" thickBot="1" x14ac:dyDescent="0.3">
      <c r="A131" s="71" t="s">
        <v>1791</v>
      </c>
      <c r="B131" s="39">
        <v>0</v>
      </c>
      <c r="C131" s="70" t="str">
        <f t="shared" si="2"/>
        <v>Leereintrag</v>
      </c>
    </row>
    <row r="132" spans="1:3" ht="18.75" thickBot="1" x14ac:dyDescent="0.3">
      <c r="A132" s="71" t="s">
        <v>1792</v>
      </c>
      <c r="B132" s="39">
        <v>0</v>
      </c>
      <c r="C132" s="70" t="str">
        <f t="shared" si="2"/>
        <v>Leereintrag</v>
      </c>
    </row>
    <row r="133" spans="1:3" ht="18.75" thickBot="1" x14ac:dyDescent="0.3">
      <c r="A133" s="71" t="s">
        <v>1793</v>
      </c>
      <c r="B133" s="39">
        <v>0</v>
      </c>
      <c r="C133" s="70" t="str">
        <f t="shared" si="2"/>
        <v>Leereintrag</v>
      </c>
    </row>
    <row r="134" spans="1:3" ht="18.75" thickBot="1" x14ac:dyDescent="0.3">
      <c r="A134" s="71" t="s">
        <v>1794</v>
      </c>
      <c r="B134" s="39">
        <v>0</v>
      </c>
      <c r="C134" s="70" t="str">
        <f t="shared" si="2"/>
        <v>Leereintrag</v>
      </c>
    </row>
    <row r="135" spans="1:3" ht="18.75" thickBot="1" x14ac:dyDescent="0.3">
      <c r="A135" s="71" t="s">
        <v>1795</v>
      </c>
      <c r="B135" s="39">
        <v>0</v>
      </c>
      <c r="C135" s="70" t="str">
        <f t="shared" si="2"/>
        <v>Leereintrag</v>
      </c>
    </row>
    <row r="136" spans="1:3" ht="18.75" thickBot="1" x14ac:dyDescent="0.3">
      <c r="A136" s="71" t="s">
        <v>1796</v>
      </c>
      <c r="B136" s="39">
        <v>0</v>
      </c>
      <c r="C136" s="70" t="str">
        <f t="shared" si="2"/>
        <v>Leereintrag</v>
      </c>
    </row>
    <row r="137" spans="1:3" ht="18.75" thickBot="1" x14ac:dyDescent="0.3">
      <c r="A137" s="71" t="s">
        <v>1797</v>
      </c>
      <c r="B137" s="39">
        <v>0</v>
      </c>
      <c r="C137" s="70" t="str">
        <f t="shared" si="2"/>
        <v>Leereintrag</v>
      </c>
    </row>
    <row r="138" spans="1:3" ht="18.75" thickBot="1" x14ac:dyDescent="0.3">
      <c r="A138" s="71" t="s">
        <v>1798</v>
      </c>
      <c r="B138" s="39">
        <v>0</v>
      </c>
      <c r="C138" s="70" t="str">
        <f t="shared" si="2"/>
        <v>Leereintrag</v>
      </c>
    </row>
    <row r="139" spans="1:3" ht="18.75" thickBot="1" x14ac:dyDescent="0.3">
      <c r="A139" s="71" t="s">
        <v>1799</v>
      </c>
      <c r="B139" s="39">
        <v>0</v>
      </c>
      <c r="C139" s="70" t="str">
        <f t="shared" si="2"/>
        <v>Leereintrag</v>
      </c>
    </row>
    <row r="140" spans="1:3" ht="18.75" thickBot="1" x14ac:dyDescent="0.3">
      <c r="A140" s="71" t="s">
        <v>1800</v>
      </c>
      <c r="B140" s="39">
        <v>0</v>
      </c>
      <c r="C140" s="70" t="str">
        <f t="shared" si="2"/>
        <v>Leereintrag</v>
      </c>
    </row>
    <row r="141" spans="1:3" ht="18.75" thickBot="1" x14ac:dyDescent="0.3">
      <c r="A141" s="71" t="s">
        <v>1801</v>
      </c>
      <c r="B141" s="39">
        <v>0</v>
      </c>
      <c r="C141" s="70" t="str">
        <f t="shared" si="2"/>
        <v>Leereintrag</v>
      </c>
    </row>
    <row r="142" spans="1:3" ht="18.75" thickBot="1" x14ac:dyDescent="0.3">
      <c r="A142" s="71" t="s">
        <v>1802</v>
      </c>
      <c r="B142" s="39">
        <v>0</v>
      </c>
      <c r="C142" s="70" t="str">
        <f t="shared" si="2"/>
        <v>Leereintrag</v>
      </c>
    </row>
    <row r="143" spans="1:3" ht="18.75" thickBot="1" x14ac:dyDescent="0.3">
      <c r="A143" s="71" t="s">
        <v>1803</v>
      </c>
      <c r="B143" s="39">
        <v>0</v>
      </c>
      <c r="C143" s="70" t="str">
        <f t="shared" si="2"/>
        <v>Leereintrag</v>
      </c>
    </row>
    <row r="144" spans="1:3" ht="18.75" thickBot="1" x14ac:dyDescent="0.3">
      <c r="A144" s="71" t="s">
        <v>1804</v>
      </c>
      <c r="B144" s="39">
        <v>0</v>
      </c>
      <c r="C144" s="70" t="str">
        <f t="shared" si="2"/>
        <v>Leereintrag</v>
      </c>
    </row>
    <row r="145" spans="1:3" ht="18.75" thickBot="1" x14ac:dyDescent="0.3">
      <c r="A145" s="71" t="s">
        <v>1805</v>
      </c>
      <c r="B145" s="39">
        <v>0</v>
      </c>
      <c r="C145" s="70" t="str">
        <f t="shared" si="2"/>
        <v>Leereintrag</v>
      </c>
    </row>
    <row r="146" spans="1:3" ht="18.75" thickBot="1" x14ac:dyDescent="0.3">
      <c r="A146" s="71" t="s">
        <v>1806</v>
      </c>
      <c r="B146" s="39">
        <v>0</v>
      </c>
      <c r="C146" s="70" t="str">
        <f t="shared" si="2"/>
        <v>Leereintrag</v>
      </c>
    </row>
    <row r="147" spans="1:3" ht="18.75" thickBot="1" x14ac:dyDescent="0.3">
      <c r="A147" s="71" t="s">
        <v>1807</v>
      </c>
      <c r="B147" s="39">
        <v>0</v>
      </c>
      <c r="C147" s="70" t="str">
        <f t="shared" si="2"/>
        <v>Leereintrag</v>
      </c>
    </row>
    <row r="148" spans="1:3" ht="18.75" thickBot="1" x14ac:dyDescent="0.3">
      <c r="A148" s="71" t="s">
        <v>1808</v>
      </c>
      <c r="B148" s="39">
        <v>0</v>
      </c>
      <c r="C148" s="70" t="str">
        <f t="shared" si="2"/>
        <v>Leereintrag</v>
      </c>
    </row>
    <row r="149" spans="1:3" ht="18.75" thickBot="1" x14ac:dyDescent="0.3">
      <c r="A149" s="71" t="s">
        <v>1809</v>
      </c>
      <c r="B149" s="39">
        <v>0</v>
      </c>
      <c r="C149" s="70" t="str">
        <f t="shared" si="2"/>
        <v>Leereintrag</v>
      </c>
    </row>
    <row r="150" spans="1:3" ht="18.75" thickBot="1" x14ac:dyDescent="0.3">
      <c r="A150" s="71" t="s">
        <v>1810</v>
      </c>
      <c r="B150" s="39">
        <v>0</v>
      </c>
      <c r="C150" s="70" t="str">
        <f t="shared" si="2"/>
        <v>Leereintrag</v>
      </c>
    </row>
    <row r="151" spans="1:3" ht="18.75" thickBot="1" x14ac:dyDescent="0.3">
      <c r="A151" s="71" t="s">
        <v>1811</v>
      </c>
      <c r="B151" s="39">
        <v>0</v>
      </c>
      <c r="C151" s="70" t="str">
        <f t="shared" si="2"/>
        <v>Leereintrag</v>
      </c>
    </row>
    <row r="152" spans="1:3" ht="18.75" thickBot="1" x14ac:dyDescent="0.3">
      <c r="A152" s="71" t="s">
        <v>1812</v>
      </c>
      <c r="B152" s="39">
        <v>0</v>
      </c>
      <c r="C152" s="70" t="str">
        <f t="shared" si="2"/>
        <v>Leereintrag</v>
      </c>
    </row>
    <row r="153" spans="1:3" ht="18.75" thickBot="1" x14ac:dyDescent="0.3">
      <c r="A153" s="71" t="s">
        <v>1813</v>
      </c>
      <c r="B153" s="39">
        <v>0</v>
      </c>
      <c r="C153" s="70" t="str">
        <f t="shared" si="2"/>
        <v>Leereintrag</v>
      </c>
    </row>
    <row r="154" spans="1:3" ht="18.75" thickBot="1" x14ac:dyDescent="0.3">
      <c r="A154" s="71" t="s">
        <v>1814</v>
      </c>
      <c r="B154" s="39">
        <v>0</v>
      </c>
      <c r="C154" s="70" t="str">
        <f t="shared" si="2"/>
        <v>Leereintrag</v>
      </c>
    </row>
    <row r="155" spans="1:3" ht="18.75" thickBot="1" x14ac:dyDescent="0.3">
      <c r="A155" s="71" t="s">
        <v>1815</v>
      </c>
      <c r="B155" s="39">
        <v>0</v>
      </c>
      <c r="C155" s="70" t="str">
        <f t="shared" si="2"/>
        <v>Leereintrag</v>
      </c>
    </row>
    <row r="156" spans="1:3" ht="18.75" thickBot="1" x14ac:dyDescent="0.3">
      <c r="A156" s="71" t="s">
        <v>1816</v>
      </c>
      <c r="B156" s="39">
        <v>0</v>
      </c>
      <c r="C156" s="70" t="str">
        <f t="shared" si="2"/>
        <v>Leereintrag</v>
      </c>
    </row>
    <row r="157" spans="1:3" ht="18.75" thickBot="1" x14ac:dyDescent="0.3">
      <c r="A157" s="71" t="s">
        <v>1817</v>
      </c>
      <c r="B157" s="39">
        <v>0</v>
      </c>
      <c r="C157" s="70" t="str">
        <f t="shared" si="2"/>
        <v>Leereintrag</v>
      </c>
    </row>
    <row r="158" spans="1:3" ht="18.75" thickBot="1" x14ac:dyDescent="0.3">
      <c r="A158" s="71" t="s">
        <v>1818</v>
      </c>
      <c r="B158" s="39">
        <v>0</v>
      </c>
      <c r="C158" s="70" t="str">
        <f t="shared" si="2"/>
        <v>Leereintrag</v>
      </c>
    </row>
    <row r="159" spans="1:3" ht="18.75" thickBot="1" x14ac:dyDescent="0.3">
      <c r="A159" s="71" t="s">
        <v>1819</v>
      </c>
      <c r="B159" s="39">
        <v>0</v>
      </c>
      <c r="C159" s="70" t="str">
        <f t="shared" si="2"/>
        <v>Leereintrag</v>
      </c>
    </row>
    <row r="160" spans="1:3" ht="18.75" thickBot="1" x14ac:dyDescent="0.3">
      <c r="A160" s="71" t="s">
        <v>1820</v>
      </c>
      <c r="B160" s="39">
        <v>0</v>
      </c>
      <c r="C160" s="70" t="str">
        <f t="shared" si="2"/>
        <v>Leereintrag</v>
      </c>
    </row>
    <row r="161" spans="1:3" ht="18.75" thickBot="1" x14ac:dyDescent="0.3">
      <c r="A161" s="71" t="s">
        <v>1821</v>
      </c>
      <c r="B161" s="39">
        <v>0</v>
      </c>
      <c r="C161" s="70" t="str">
        <f t="shared" si="2"/>
        <v>Leereintrag</v>
      </c>
    </row>
    <row r="162" spans="1:3" ht="18.75" thickBot="1" x14ac:dyDescent="0.3">
      <c r="A162" s="71" t="s">
        <v>1822</v>
      </c>
      <c r="B162" s="39">
        <v>0</v>
      </c>
      <c r="C162" s="70" t="str">
        <f t="shared" si="2"/>
        <v>Leereintrag</v>
      </c>
    </row>
    <row r="163" spans="1:3" ht="18.75" thickBot="1" x14ac:dyDescent="0.3">
      <c r="A163" s="71" t="s">
        <v>1823</v>
      </c>
      <c r="B163" s="39">
        <v>0</v>
      </c>
      <c r="C163" s="70" t="str">
        <f t="shared" si="2"/>
        <v>Leereintrag</v>
      </c>
    </row>
    <row r="164" spans="1:3" ht="18.75" thickBot="1" x14ac:dyDescent="0.3">
      <c r="A164" s="71" t="s">
        <v>1824</v>
      </c>
      <c r="B164" s="39">
        <v>0</v>
      </c>
      <c r="C164" s="70" t="str">
        <f t="shared" si="2"/>
        <v>Leereintrag</v>
      </c>
    </row>
    <row r="165" spans="1:3" ht="18.75" thickBot="1" x14ac:dyDescent="0.3">
      <c r="A165" s="71" t="s">
        <v>1825</v>
      </c>
      <c r="B165" s="39">
        <v>0</v>
      </c>
      <c r="C165" s="70" t="str">
        <f t="shared" si="2"/>
        <v>Leereintrag</v>
      </c>
    </row>
    <row r="166" spans="1:3" ht="18.75" thickBot="1" x14ac:dyDescent="0.3">
      <c r="A166" s="71" t="s">
        <v>1826</v>
      </c>
      <c r="B166" s="39">
        <v>0</v>
      </c>
      <c r="C166" s="70" t="str">
        <f t="shared" si="2"/>
        <v>Leereintrag</v>
      </c>
    </row>
    <row r="167" spans="1:3" ht="18.75" thickBot="1" x14ac:dyDescent="0.3">
      <c r="A167" s="71" t="s">
        <v>1827</v>
      </c>
      <c r="B167" s="39">
        <v>0</v>
      </c>
      <c r="C167" s="70" t="str">
        <f t="shared" si="2"/>
        <v>Leereintrag</v>
      </c>
    </row>
    <row r="168" spans="1:3" ht="18.75" thickBot="1" x14ac:dyDescent="0.3">
      <c r="A168" s="71" t="s">
        <v>1828</v>
      </c>
      <c r="B168" s="39">
        <v>0</v>
      </c>
      <c r="C168" s="70" t="str">
        <f t="shared" si="2"/>
        <v>Leereintrag</v>
      </c>
    </row>
    <row r="169" spans="1:3" ht="18.75" thickBot="1" x14ac:dyDescent="0.3">
      <c r="A169" s="71" t="s">
        <v>1829</v>
      </c>
      <c r="B169" s="39">
        <v>0</v>
      </c>
      <c r="C169" s="70" t="str">
        <f t="shared" si="2"/>
        <v>Leereintrag</v>
      </c>
    </row>
    <row r="170" spans="1:3" ht="18.75" thickBot="1" x14ac:dyDescent="0.3">
      <c r="A170" s="71" t="s">
        <v>1830</v>
      </c>
      <c r="B170" s="39">
        <v>0</v>
      </c>
      <c r="C170" s="70" t="str">
        <f t="shared" si="2"/>
        <v>Leereintrag</v>
      </c>
    </row>
    <row r="171" spans="1:3" ht="18.75" thickBot="1" x14ac:dyDescent="0.3">
      <c r="A171" s="71" t="s">
        <v>1831</v>
      </c>
      <c r="B171" s="39">
        <v>0</v>
      </c>
      <c r="C171" s="70" t="str">
        <f t="shared" si="2"/>
        <v>Leereintrag</v>
      </c>
    </row>
    <row r="172" spans="1:3" ht="18.75" thickBot="1" x14ac:dyDescent="0.3">
      <c r="A172" s="71" t="s">
        <v>1832</v>
      </c>
      <c r="B172" s="39">
        <v>0</v>
      </c>
      <c r="C172" s="70" t="str">
        <f t="shared" si="2"/>
        <v>Leereintrag</v>
      </c>
    </row>
    <row r="173" spans="1:3" ht="18.75" thickBot="1" x14ac:dyDescent="0.3">
      <c r="A173" s="71" t="s">
        <v>1833</v>
      </c>
      <c r="B173" s="39">
        <v>0</v>
      </c>
      <c r="C173" s="70" t="str">
        <f t="shared" si="2"/>
        <v>Leereintrag</v>
      </c>
    </row>
    <row r="174" spans="1:3" ht="18.75" thickBot="1" x14ac:dyDescent="0.3">
      <c r="A174" s="71" t="s">
        <v>1834</v>
      </c>
      <c r="B174" s="39">
        <v>0</v>
      </c>
      <c r="C174" s="70" t="str">
        <f t="shared" si="2"/>
        <v>Leereintrag</v>
      </c>
    </row>
    <row r="175" spans="1:3" ht="18.75" thickBot="1" x14ac:dyDescent="0.3">
      <c r="A175" s="71" t="s">
        <v>1835</v>
      </c>
      <c r="B175" s="39">
        <v>0</v>
      </c>
      <c r="C175" s="70" t="str">
        <f t="shared" si="2"/>
        <v>Leereintrag</v>
      </c>
    </row>
    <row r="176" spans="1:3" ht="18.75" thickBot="1" x14ac:dyDescent="0.3">
      <c r="A176" s="71" t="s">
        <v>1836</v>
      </c>
      <c r="B176" s="39">
        <v>0</v>
      </c>
      <c r="C176" s="70" t="str">
        <f t="shared" si="2"/>
        <v>Leereintrag</v>
      </c>
    </row>
    <row r="177" spans="1:3" ht="18.75" thickBot="1" x14ac:dyDescent="0.3">
      <c r="A177" s="71" t="s">
        <v>1837</v>
      </c>
      <c r="B177" s="39">
        <v>0</v>
      </c>
      <c r="C177" s="70" t="str">
        <f t="shared" si="2"/>
        <v>Leereintrag</v>
      </c>
    </row>
    <row r="178" spans="1:3" ht="18.75" thickBot="1" x14ac:dyDescent="0.3">
      <c r="A178" s="71" t="s">
        <v>1838</v>
      </c>
      <c r="B178" s="39">
        <v>0</v>
      </c>
      <c r="C178" s="70" t="str">
        <f t="shared" si="2"/>
        <v>Leereintrag</v>
      </c>
    </row>
    <row r="179" spans="1:3" ht="18.75" thickBot="1" x14ac:dyDescent="0.3">
      <c r="A179" s="71" t="s">
        <v>1839</v>
      </c>
      <c r="B179" s="39">
        <v>0</v>
      </c>
      <c r="C179" s="70" t="str">
        <f t="shared" si="2"/>
        <v>Leereintrag</v>
      </c>
    </row>
    <row r="180" spans="1:3" ht="18.75" thickBot="1" x14ac:dyDescent="0.3">
      <c r="A180" s="71" t="s">
        <v>1840</v>
      </c>
      <c r="B180" s="39">
        <v>0</v>
      </c>
      <c r="C180" s="70" t="str">
        <f t="shared" si="2"/>
        <v>Leereintrag</v>
      </c>
    </row>
    <row r="181" spans="1:3" ht="18.75" thickBot="1" x14ac:dyDescent="0.3">
      <c r="A181" s="71" t="s">
        <v>1841</v>
      </c>
      <c r="B181" s="39">
        <v>0</v>
      </c>
      <c r="C181" s="70" t="str">
        <f t="shared" si="2"/>
        <v>Leereintrag</v>
      </c>
    </row>
    <row r="182" spans="1:3" ht="18.75" thickBot="1" x14ac:dyDescent="0.3">
      <c r="A182" s="71" t="s">
        <v>1842</v>
      </c>
      <c r="B182" s="39">
        <v>0</v>
      </c>
      <c r="C182" s="70" t="str">
        <f t="shared" si="2"/>
        <v>Leereintrag</v>
      </c>
    </row>
    <row r="183" spans="1:3" ht="18.75" thickBot="1" x14ac:dyDescent="0.3">
      <c r="A183" s="71" t="s">
        <v>1843</v>
      </c>
      <c r="B183" s="39">
        <v>0</v>
      </c>
      <c r="C183" s="70" t="str">
        <f t="shared" si="2"/>
        <v>Leereintrag</v>
      </c>
    </row>
    <row r="184" spans="1:3" ht="18.75" thickBot="1" x14ac:dyDescent="0.3">
      <c r="A184" s="71" t="s">
        <v>1844</v>
      </c>
      <c r="B184" s="39">
        <v>0</v>
      </c>
      <c r="C184" s="70" t="str">
        <f t="shared" si="2"/>
        <v>Leereintrag</v>
      </c>
    </row>
    <row r="185" spans="1:3" ht="18.75" thickBot="1" x14ac:dyDescent="0.3">
      <c r="A185" s="71" t="s">
        <v>1845</v>
      </c>
      <c r="B185" s="39">
        <v>0</v>
      </c>
      <c r="C185" s="70" t="str">
        <f t="shared" si="2"/>
        <v>Leereintrag</v>
      </c>
    </row>
    <row r="186" spans="1:3" ht="18.75" thickBot="1" x14ac:dyDescent="0.3">
      <c r="A186" s="71" t="s">
        <v>1846</v>
      </c>
      <c r="B186" s="39">
        <v>0</v>
      </c>
      <c r="C186" s="70" t="str">
        <f t="shared" si="2"/>
        <v>Leereintrag</v>
      </c>
    </row>
    <row r="187" spans="1:3" ht="18.75" thickBot="1" x14ac:dyDescent="0.3">
      <c r="A187" s="71" t="s">
        <v>1847</v>
      </c>
      <c r="B187" s="39">
        <v>0</v>
      </c>
      <c r="C187" s="70" t="str">
        <f t="shared" si="2"/>
        <v>Leereintrag</v>
      </c>
    </row>
    <row r="188" spans="1:3" ht="18.75" thickBot="1" x14ac:dyDescent="0.3">
      <c r="A188" s="71" t="s">
        <v>1848</v>
      </c>
      <c r="B188" s="39">
        <v>0</v>
      </c>
      <c r="C188" s="70" t="str">
        <f t="shared" si="2"/>
        <v>Leereintrag</v>
      </c>
    </row>
    <row r="189" spans="1:3" ht="18.75" thickBot="1" x14ac:dyDescent="0.3">
      <c r="A189" s="71" t="s">
        <v>1849</v>
      </c>
      <c r="B189" s="39">
        <v>0</v>
      </c>
      <c r="C189" s="70" t="str">
        <f t="shared" si="2"/>
        <v>Leereintrag</v>
      </c>
    </row>
    <row r="190" spans="1:3" ht="18.75" thickBot="1" x14ac:dyDescent="0.3">
      <c r="A190" s="71" t="s">
        <v>1850</v>
      </c>
      <c r="B190" s="39">
        <v>0</v>
      </c>
      <c r="C190" s="70" t="str">
        <f t="shared" si="2"/>
        <v>Leereintrag</v>
      </c>
    </row>
    <row r="191" spans="1:3" ht="18.75" thickBot="1" x14ac:dyDescent="0.3">
      <c r="A191" s="71" t="s">
        <v>1851</v>
      </c>
      <c r="B191" s="39">
        <v>0</v>
      </c>
      <c r="C191" s="70" t="str">
        <f t="shared" si="2"/>
        <v>Leereintrag</v>
      </c>
    </row>
    <row r="192" spans="1:3" ht="18.75" thickBot="1" x14ac:dyDescent="0.3">
      <c r="A192" s="71" t="s">
        <v>1852</v>
      </c>
      <c r="B192" s="39">
        <v>0</v>
      </c>
      <c r="C192" s="70" t="str">
        <f t="shared" si="2"/>
        <v>Leereintrag</v>
      </c>
    </row>
    <row r="193" spans="1:3" ht="18.75" thickBot="1" x14ac:dyDescent="0.3">
      <c r="A193" s="71" t="s">
        <v>1853</v>
      </c>
      <c r="B193" s="39">
        <v>0</v>
      </c>
      <c r="C193" s="70" t="str">
        <f t="shared" si="2"/>
        <v>Leereintrag</v>
      </c>
    </row>
    <row r="194" spans="1:3" ht="18.75" thickBot="1" x14ac:dyDescent="0.3">
      <c r="A194" s="71" t="s">
        <v>1854</v>
      </c>
      <c r="B194" s="39">
        <v>0</v>
      </c>
      <c r="C194" s="70" t="str">
        <f t="shared" ref="C194:C257" si="3">VLOOKUP(B194,Athl01,2)</f>
        <v>Leereintrag</v>
      </c>
    </row>
    <row r="195" spans="1:3" ht="18.75" thickBot="1" x14ac:dyDescent="0.3">
      <c r="A195" s="71" t="s">
        <v>1855</v>
      </c>
      <c r="B195" s="39">
        <v>0</v>
      </c>
      <c r="C195" s="70" t="str">
        <f t="shared" si="3"/>
        <v>Leereintrag</v>
      </c>
    </row>
    <row r="196" spans="1:3" ht="18.75" thickBot="1" x14ac:dyDescent="0.3">
      <c r="A196" s="71" t="s">
        <v>1856</v>
      </c>
      <c r="B196" s="39">
        <v>0</v>
      </c>
      <c r="C196" s="70" t="str">
        <f t="shared" si="3"/>
        <v>Leereintrag</v>
      </c>
    </row>
    <row r="197" spans="1:3" ht="18.75" thickBot="1" x14ac:dyDescent="0.3">
      <c r="A197" s="71" t="s">
        <v>1857</v>
      </c>
      <c r="B197" s="39">
        <v>0</v>
      </c>
      <c r="C197" s="70" t="str">
        <f t="shared" si="3"/>
        <v>Leereintrag</v>
      </c>
    </row>
    <row r="198" spans="1:3" ht="18.75" thickBot="1" x14ac:dyDescent="0.3">
      <c r="A198" s="71" t="s">
        <v>1858</v>
      </c>
      <c r="B198" s="39">
        <v>0</v>
      </c>
      <c r="C198" s="70" t="str">
        <f t="shared" si="3"/>
        <v>Leereintrag</v>
      </c>
    </row>
    <row r="199" spans="1:3" ht="18.75" thickBot="1" x14ac:dyDescent="0.3">
      <c r="A199" s="71" t="s">
        <v>1859</v>
      </c>
      <c r="B199" s="39">
        <v>0</v>
      </c>
      <c r="C199" s="70" t="str">
        <f t="shared" si="3"/>
        <v>Leereintrag</v>
      </c>
    </row>
    <row r="200" spans="1:3" ht="18.75" thickBot="1" x14ac:dyDescent="0.3">
      <c r="A200" s="71" t="s">
        <v>1860</v>
      </c>
      <c r="B200" s="39">
        <v>0</v>
      </c>
      <c r="C200" s="70" t="str">
        <f t="shared" si="3"/>
        <v>Leereintrag</v>
      </c>
    </row>
    <row r="201" spans="1:3" ht="18.75" thickBot="1" x14ac:dyDescent="0.3">
      <c r="A201" s="71" t="s">
        <v>1861</v>
      </c>
      <c r="B201" s="39">
        <v>0</v>
      </c>
      <c r="C201" s="70" t="str">
        <f t="shared" si="3"/>
        <v>Leereintrag</v>
      </c>
    </row>
    <row r="202" spans="1:3" ht="18.75" thickBot="1" x14ac:dyDescent="0.3">
      <c r="A202" s="71" t="s">
        <v>1862</v>
      </c>
      <c r="B202" s="39">
        <v>0</v>
      </c>
      <c r="C202" s="70" t="str">
        <f t="shared" si="3"/>
        <v>Leereintrag</v>
      </c>
    </row>
    <row r="203" spans="1:3" ht="18.75" thickBot="1" x14ac:dyDescent="0.3">
      <c r="A203" s="71" t="s">
        <v>1863</v>
      </c>
      <c r="B203" s="39">
        <v>0</v>
      </c>
      <c r="C203" s="70" t="str">
        <f t="shared" si="3"/>
        <v>Leereintrag</v>
      </c>
    </row>
    <row r="204" spans="1:3" ht="18.75" thickBot="1" x14ac:dyDescent="0.3">
      <c r="A204" s="71" t="s">
        <v>1864</v>
      </c>
      <c r="B204" s="39">
        <v>0</v>
      </c>
      <c r="C204" s="70" t="str">
        <f t="shared" si="3"/>
        <v>Leereintrag</v>
      </c>
    </row>
    <row r="205" spans="1:3" ht="18.75" thickBot="1" x14ac:dyDescent="0.3">
      <c r="A205" s="71" t="s">
        <v>1865</v>
      </c>
      <c r="B205" s="39">
        <v>0</v>
      </c>
      <c r="C205" s="70" t="str">
        <f t="shared" si="3"/>
        <v>Leereintrag</v>
      </c>
    </row>
    <row r="206" spans="1:3" ht="18.75" thickBot="1" x14ac:dyDescent="0.3">
      <c r="A206" s="71" t="s">
        <v>1866</v>
      </c>
      <c r="B206" s="39">
        <v>0</v>
      </c>
      <c r="C206" s="70" t="str">
        <f t="shared" si="3"/>
        <v>Leereintrag</v>
      </c>
    </row>
    <row r="207" spans="1:3" ht="18.75" thickBot="1" x14ac:dyDescent="0.3">
      <c r="A207" s="71" t="s">
        <v>1867</v>
      </c>
      <c r="B207" s="39">
        <v>0</v>
      </c>
      <c r="C207" s="70" t="str">
        <f t="shared" si="3"/>
        <v>Leereintrag</v>
      </c>
    </row>
    <row r="208" spans="1:3" ht="18.75" thickBot="1" x14ac:dyDescent="0.3">
      <c r="A208" s="71" t="s">
        <v>1868</v>
      </c>
      <c r="B208" s="39">
        <v>0</v>
      </c>
      <c r="C208" s="70" t="str">
        <f t="shared" si="3"/>
        <v>Leereintrag</v>
      </c>
    </row>
    <row r="209" spans="1:3" ht="18.75" thickBot="1" x14ac:dyDescent="0.3">
      <c r="A209" s="71" t="s">
        <v>1869</v>
      </c>
      <c r="B209" s="39">
        <v>0</v>
      </c>
      <c r="C209" s="70" t="str">
        <f t="shared" si="3"/>
        <v>Leereintrag</v>
      </c>
    </row>
    <row r="210" spans="1:3" ht="18.75" thickBot="1" x14ac:dyDescent="0.3">
      <c r="A210" s="71" t="s">
        <v>1870</v>
      </c>
      <c r="B210" s="39">
        <v>0</v>
      </c>
      <c r="C210" s="70" t="str">
        <f t="shared" si="3"/>
        <v>Leereintrag</v>
      </c>
    </row>
    <row r="211" spans="1:3" ht="18.75" thickBot="1" x14ac:dyDescent="0.3">
      <c r="A211" s="71" t="s">
        <v>1871</v>
      </c>
      <c r="B211" s="39">
        <v>0</v>
      </c>
      <c r="C211" s="70" t="str">
        <f t="shared" si="3"/>
        <v>Leereintrag</v>
      </c>
    </row>
    <row r="212" spans="1:3" ht="18.75" thickBot="1" x14ac:dyDescent="0.3">
      <c r="A212" s="71" t="s">
        <v>1872</v>
      </c>
      <c r="B212" s="39">
        <v>0</v>
      </c>
      <c r="C212" s="70" t="str">
        <f t="shared" si="3"/>
        <v>Leereintrag</v>
      </c>
    </row>
    <row r="213" spans="1:3" ht="18.75" thickBot="1" x14ac:dyDescent="0.3">
      <c r="A213" s="71" t="s">
        <v>1873</v>
      </c>
      <c r="B213" s="39">
        <v>0</v>
      </c>
      <c r="C213" s="70" t="str">
        <f t="shared" si="3"/>
        <v>Leereintrag</v>
      </c>
    </row>
    <row r="214" spans="1:3" ht="18.75" thickBot="1" x14ac:dyDescent="0.3">
      <c r="A214" s="71" t="s">
        <v>1874</v>
      </c>
      <c r="B214" s="39">
        <v>0</v>
      </c>
      <c r="C214" s="70" t="str">
        <f t="shared" si="3"/>
        <v>Leereintrag</v>
      </c>
    </row>
    <row r="215" spans="1:3" ht="18.75" thickBot="1" x14ac:dyDescent="0.3">
      <c r="A215" s="71" t="s">
        <v>1875</v>
      </c>
      <c r="B215" s="39">
        <v>0</v>
      </c>
      <c r="C215" s="70" t="str">
        <f t="shared" si="3"/>
        <v>Leereintrag</v>
      </c>
    </row>
    <row r="216" spans="1:3" ht="18.75" thickBot="1" x14ac:dyDescent="0.3">
      <c r="A216" s="71" t="s">
        <v>1876</v>
      </c>
      <c r="B216" s="39">
        <v>0</v>
      </c>
      <c r="C216" s="70" t="str">
        <f t="shared" si="3"/>
        <v>Leereintrag</v>
      </c>
    </row>
    <row r="217" spans="1:3" ht="18.75" thickBot="1" x14ac:dyDescent="0.3">
      <c r="A217" s="71" t="s">
        <v>1877</v>
      </c>
      <c r="B217" s="39">
        <v>0</v>
      </c>
      <c r="C217" s="70" t="str">
        <f t="shared" si="3"/>
        <v>Leereintrag</v>
      </c>
    </row>
    <row r="218" spans="1:3" ht="18.75" thickBot="1" x14ac:dyDescent="0.3">
      <c r="A218" s="71" t="s">
        <v>1878</v>
      </c>
      <c r="B218" s="39">
        <v>0</v>
      </c>
      <c r="C218" s="70" t="str">
        <f t="shared" si="3"/>
        <v>Leereintrag</v>
      </c>
    </row>
    <row r="219" spans="1:3" ht="18.75" thickBot="1" x14ac:dyDescent="0.3">
      <c r="A219" s="71" t="s">
        <v>1879</v>
      </c>
      <c r="B219" s="39">
        <v>0</v>
      </c>
      <c r="C219" s="70" t="str">
        <f t="shared" si="3"/>
        <v>Leereintrag</v>
      </c>
    </row>
    <row r="220" spans="1:3" ht="18.75" thickBot="1" x14ac:dyDescent="0.3">
      <c r="A220" s="71" t="s">
        <v>1880</v>
      </c>
      <c r="B220" s="39">
        <v>0</v>
      </c>
      <c r="C220" s="70" t="str">
        <f t="shared" si="3"/>
        <v>Leereintrag</v>
      </c>
    </row>
    <row r="221" spans="1:3" ht="18.75" thickBot="1" x14ac:dyDescent="0.3">
      <c r="A221" s="71" t="s">
        <v>1881</v>
      </c>
      <c r="B221" s="39">
        <v>0</v>
      </c>
      <c r="C221" s="70" t="str">
        <f t="shared" si="3"/>
        <v>Leereintrag</v>
      </c>
    </row>
    <row r="222" spans="1:3" ht="18.75" thickBot="1" x14ac:dyDescent="0.3">
      <c r="A222" s="71" t="s">
        <v>1882</v>
      </c>
      <c r="B222" s="39">
        <v>0</v>
      </c>
      <c r="C222" s="70" t="str">
        <f t="shared" si="3"/>
        <v>Leereintrag</v>
      </c>
    </row>
    <row r="223" spans="1:3" ht="18.75" thickBot="1" x14ac:dyDescent="0.3">
      <c r="A223" s="71" t="s">
        <v>1883</v>
      </c>
      <c r="B223" s="39">
        <v>0</v>
      </c>
      <c r="C223" s="70" t="str">
        <f t="shared" si="3"/>
        <v>Leereintrag</v>
      </c>
    </row>
    <row r="224" spans="1:3" ht="18.75" thickBot="1" x14ac:dyDescent="0.3">
      <c r="A224" s="71" t="s">
        <v>1884</v>
      </c>
      <c r="B224" s="39">
        <v>0</v>
      </c>
      <c r="C224" s="70" t="str">
        <f t="shared" si="3"/>
        <v>Leereintrag</v>
      </c>
    </row>
    <row r="225" spans="1:3" ht="18.75" thickBot="1" x14ac:dyDescent="0.3">
      <c r="A225" s="71" t="s">
        <v>1885</v>
      </c>
      <c r="B225" s="39">
        <v>0</v>
      </c>
      <c r="C225" s="70" t="str">
        <f t="shared" si="3"/>
        <v>Leereintrag</v>
      </c>
    </row>
    <row r="226" spans="1:3" ht="18.75" thickBot="1" x14ac:dyDescent="0.3">
      <c r="A226" s="71" t="s">
        <v>1886</v>
      </c>
      <c r="B226" s="39">
        <v>0</v>
      </c>
      <c r="C226" s="70" t="str">
        <f t="shared" si="3"/>
        <v>Leereintrag</v>
      </c>
    </row>
    <row r="227" spans="1:3" ht="18.75" thickBot="1" x14ac:dyDescent="0.3">
      <c r="A227" s="71" t="s">
        <v>1887</v>
      </c>
      <c r="B227" s="39">
        <v>0</v>
      </c>
      <c r="C227" s="70" t="str">
        <f t="shared" si="3"/>
        <v>Leereintrag</v>
      </c>
    </row>
    <row r="228" spans="1:3" ht="18.75" thickBot="1" x14ac:dyDescent="0.3">
      <c r="A228" s="71" t="s">
        <v>1888</v>
      </c>
      <c r="B228" s="39">
        <v>0</v>
      </c>
      <c r="C228" s="70" t="str">
        <f t="shared" si="3"/>
        <v>Leereintrag</v>
      </c>
    </row>
    <row r="229" spans="1:3" ht="18.75" thickBot="1" x14ac:dyDescent="0.3">
      <c r="A229" s="71" t="s">
        <v>1889</v>
      </c>
      <c r="B229" s="39">
        <v>0</v>
      </c>
      <c r="C229" s="70" t="str">
        <f t="shared" si="3"/>
        <v>Leereintrag</v>
      </c>
    </row>
    <row r="230" spans="1:3" ht="18.75" thickBot="1" x14ac:dyDescent="0.3">
      <c r="A230" s="71" t="s">
        <v>1890</v>
      </c>
      <c r="B230" s="39">
        <v>0</v>
      </c>
      <c r="C230" s="70" t="str">
        <f t="shared" si="3"/>
        <v>Leereintrag</v>
      </c>
    </row>
    <row r="231" spans="1:3" ht="18.75" thickBot="1" x14ac:dyDescent="0.3">
      <c r="A231" s="71" t="s">
        <v>1891</v>
      </c>
      <c r="B231" s="39">
        <v>0</v>
      </c>
      <c r="C231" s="70" t="str">
        <f t="shared" si="3"/>
        <v>Leereintrag</v>
      </c>
    </row>
    <row r="232" spans="1:3" ht="18.75" thickBot="1" x14ac:dyDescent="0.3">
      <c r="A232" s="71" t="s">
        <v>1892</v>
      </c>
      <c r="B232" s="39">
        <v>0</v>
      </c>
      <c r="C232" s="70" t="str">
        <f t="shared" si="3"/>
        <v>Leereintrag</v>
      </c>
    </row>
    <row r="233" spans="1:3" ht="18.75" thickBot="1" x14ac:dyDescent="0.3">
      <c r="A233" s="71" t="s">
        <v>1893</v>
      </c>
      <c r="B233" s="39">
        <v>0</v>
      </c>
      <c r="C233" s="70" t="str">
        <f t="shared" si="3"/>
        <v>Leereintrag</v>
      </c>
    </row>
    <row r="234" spans="1:3" ht="18.75" thickBot="1" x14ac:dyDescent="0.3">
      <c r="A234" s="71" t="s">
        <v>1894</v>
      </c>
      <c r="B234" s="39">
        <v>0</v>
      </c>
      <c r="C234" s="70" t="str">
        <f t="shared" si="3"/>
        <v>Leereintrag</v>
      </c>
    </row>
    <row r="235" spans="1:3" ht="18.75" thickBot="1" x14ac:dyDescent="0.3">
      <c r="A235" s="71" t="s">
        <v>1895</v>
      </c>
      <c r="B235" s="39">
        <v>0</v>
      </c>
      <c r="C235" s="70" t="str">
        <f t="shared" si="3"/>
        <v>Leereintrag</v>
      </c>
    </row>
    <row r="236" spans="1:3" ht="18.75" thickBot="1" x14ac:dyDescent="0.3">
      <c r="A236" s="71" t="s">
        <v>1896</v>
      </c>
      <c r="B236" s="39">
        <v>0</v>
      </c>
      <c r="C236" s="70" t="str">
        <f t="shared" si="3"/>
        <v>Leereintrag</v>
      </c>
    </row>
    <row r="237" spans="1:3" ht="18.75" thickBot="1" x14ac:dyDescent="0.3">
      <c r="A237" s="71" t="s">
        <v>1897</v>
      </c>
      <c r="B237" s="39">
        <v>0</v>
      </c>
      <c r="C237" s="70" t="str">
        <f t="shared" si="3"/>
        <v>Leereintrag</v>
      </c>
    </row>
    <row r="238" spans="1:3" ht="18.75" thickBot="1" x14ac:dyDescent="0.3">
      <c r="A238" s="71" t="s">
        <v>1898</v>
      </c>
      <c r="B238" s="39">
        <v>0</v>
      </c>
      <c r="C238" s="70" t="str">
        <f t="shared" si="3"/>
        <v>Leereintrag</v>
      </c>
    </row>
    <row r="239" spans="1:3" ht="18.75" thickBot="1" x14ac:dyDescent="0.3">
      <c r="A239" s="71" t="s">
        <v>1899</v>
      </c>
      <c r="B239" s="39">
        <v>0</v>
      </c>
      <c r="C239" s="70" t="str">
        <f t="shared" si="3"/>
        <v>Leereintrag</v>
      </c>
    </row>
    <row r="240" spans="1:3" ht="18.75" thickBot="1" x14ac:dyDescent="0.3">
      <c r="A240" s="71" t="s">
        <v>1900</v>
      </c>
      <c r="B240" s="39">
        <v>0</v>
      </c>
      <c r="C240" s="70" t="str">
        <f t="shared" si="3"/>
        <v>Leereintrag</v>
      </c>
    </row>
    <row r="241" spans="1:3" ht="18.75" thickBot="1" x14ac:dyDescent="0.3">
      <c r="A241" s="71" t="s">
        <v>1901</v>
      </c>
      <c r="B241" s="39">
        <v>0</v>
      </c>
      <c r="C241" s="70" t="str">
        <f t="shared" si="3"/>
        <v>Leereintrag</v>
      </c>
    </row>
    <row r="242" spans="1:3" ht="18.75" thickBot="1" x14ac:dyDescent="0.3">
      <c r="A242" s="71" t="s">
        <v>1902</v>
      </c>
      <c r="B242" s="39">
        <v>0</v>
      </c>
      <c r="C242" s="70" t="str">
        <f t="shared" si="3"/>
        <v>Leereintrag</v>
      </c>
    </row>
    <row r="243" spans="1:3" ht="18.75" thickBot="1" x14ac:dyDescent="0.3">
      <c r="A243" s="71" t="s">
        <v>1903</v>
      </c>
      <c r="B243" s="39">
        <v>0</v>
      </c>
      <c r="C243" s="70" t="str">
        <f t="shared" si="3"/>
        <v>Leereintrag</v>
      </c>
    </row>
    <row r="244" spans="1:3" ht="18.75" thickBot="1" x14ac:dyDescent="0.3">
      <c r="A244" s="71" t="s">
        <v>1904</v>
      </c>
      <c r="B244" s="39">
        <v>0</v>
      </c>
      <c r="C244" s="70" t="str">
        <f t="shared" si="3"/>
        <v>Leereintrag</v>
      </c>
    </row>
    <row r="245" spans="1:3" ht="18.75" thickBot="1" x14ac:dyDescent="0.3">
      <c r="A245" s="71" t="s">
        <v>1905</v>
      </c>
      <c r="B245" s="39">
        <v>0</v>
      </c>
      <c r="C245" s="70" t="str">
        <f t="shared" si="3"/>
        <v>Leereintrag</v>
      </c>
    </row>
    <row r="246" spans="1:3" ht="18.75" thickBot="1" x14ac:dyDescent="0.3">
      <c r="A246" s="71" t="s">
        <v>1906</v>
      </c>
      <c r="B246" s="39">
        <v>0</v>
      </c>
      <c r="C246" s="70" t="str">
        <f t="shared" si="3"/>
        <v>Leereintrag</v>
      </c>
    </row>
    <row r="247" spans="1:3" ht="18.75" thickBot="1" x14ac:dyDescent="0.3">
      <c r="A247" s="71" t="s">
        <v>1907</v>
      </c>
      <c r="B247" s="39">
        <v>0</v>
      </c>
      <c r="C247" s="70" t="str">
        <f t="shared" si="3"/>
        <v>Leereintrag</v>
      </c>
    </row>
    <row r="248" spans="1:3" ht="18.75" thickBot="1" x14ac:dyDescent="0.3">
      <c r="A248" s="71" t="s">
        <v>1908</v>
      </c>
      <c r="B248" s="39">
        <v>0</v>
      </c>
      <c r="C248" s="70" t="str">
        <f t="shared" si="3"/>
        <v>Leereintrag</v>
      </c>
    </row>
    <row r="249" spans="1:3" ht="18.75" thickBot="1" x14ac:dyDescent="0.3">
      <c r="A249" s="71" t="s">
        <v>1909</v>
      </c>
      <c r="B249" s="39">
        <v>0</v>
      </c>
      <c r="C249" s="70" t="str">
        <f t="shared" si="3"/>
        <v>Leereintrag</v>
      </c>
    </row>
    <row r="250" spans="1:3" ht="18.75" thickBot="1" x14ac:dyDescent="0.3">
      <c r="A250" s="71" t="s">
        <v>1910</v>
      </c>
      <c r="B250" s="39">
        <v>0</v>
      </c>
      <c r="C250" s="70" t="str">
        <f t="shared" si="3"/>
        <v>Leereintrag</v>
      </c>
    </row>
    <row r="251" spans="1:3" ht="18.75" thickBot="1" x14ac:dyDescent="0.3">
      <c r="A251" s="71" t="s">
        <v>1911</v>
      </c>
      <c r="B251" s="39">
        <v>0</v>
      </c>
      <c r="C251" s="70" t="str">
        <f t="shared" si="3"/>
        <v>Leereintrag</v>
      </c>
    </row>
    <row r="252" spans="1:3" ht="18.75" thickBot="1" x14ac:dyDescent="0.3">
      <c r="A252" s="71" t="s">
        <v>1912</v>
      </c>
      <c r="B252" s="39">
        <v>0</v>
      </c>
      <c r="C252" s="70" t="str">
        <f t="shared" si="3"/>
        <v>Leereintrag</v>
      </c>
    </row>
    <row r="253" spans="1:3" ht="18.75" thickBot="1" x14ac:dyDescent="0.3">
      <c r="A253" s="71" t="s">
        <v>1913</v>
      </c>
      <c r="B253" s="39">
        <v>0</v>
      </c>
      <c r="C253" s="70" t="str">
        <f t="shared" si="3"/>
        <v>Leereintrag</v>
      </c>
    </row>
    <row r="254" spans="1:3" ht="18.75" thickBot="1" x14ac:dyDescent="0.3">
      <c r="A254" s="71" t="s">
        <v>1914</v>
      </c>
      <c r="B254" s="39">
        <v>0</v>
      </c>
      <c r="C254" s="70" t="str">
        <f t="shared" si="3"/>
        <v>Leereintrag</v>
      </c>
    </row>
    <row r="255" spans="1:3" ht="18.75" thickBot="1" x14ac:dyDescent="0.3">
      <c r="A255" s="71" t="s">
        <v>1915</v>
      </c>
      <c r="B255" s="39">
        <v>0</v>
      </c>
      <c r="C255" s="70" t="str">
        <f t="shared" si="3"/>
        <v>Leereintrag</v>
      </c>
    </row>
    <row r="256" spans="1:3" ht="18.75" thickBot="1" x14ac:dyDescent="0.3">
      <c r="A256" s="71" t="s">
        <v>1916</v>
      </c>
      <c r="B256" s="39">
        <v>0</v>
      </c>
      <c r="C256" s="70" t="str">
        <f t="shared" si="3"/>
        <v>Leereintrag</v>
      </c>
    </row>
    <row r="257" spans="1:3" ht="18.75" thickBot="1" x14ac:dyDescent="0.3">
      <c r="A257" s="71" t="s">
        <v>1917</v>
      </c>
      <c r="B257" s="39">
        <v>0</v>
      </c>
      <c r="C257" s="70" t="str">
        <f t="shared" si="3"/>
        <v>Leereintrag</v>
      </c>
    </row>
    <row r="258" spans="1:3" ht="18.75" thickBot="1" x14ac:dyDescent="0.3">
      <c r="A258" s="71" t="s">
        <v>1918</v>
      </c>
      <c r="B258" s="39">
        <v>0</v>
      </c>
      <c r="C258" s="70" t="str">
        <f t="shared" ref="C258:C302" si="4">VLOOKUP(B258,Athl01,2)</f>
        <v>Leereintrag</v>
      </c>
    </row>
    <row r="259" spans="1:3" ht="18.75" thickBot="1" x14ac:dyDescent="0.3">
      <c r="A259" s="71" t="s">
        <v>1919</v>
      </c>
      <c r="B259" s="39">
        <v>0</v>
      </c>
      <c r="C259" s="70" t="str">
        <f t="shared" si="4"/>
        <v>Leereintrag</v>
      </c>
    </row>
    <row r="260" spans="1:3" ht="18.75" thickBot="1" x14ac:dyDescent="0.3">
      <c r="A260" s="71" t="s">
        <v>1920</v>
      </c>
      <c r="B260" s="39">
        <v>0</v>
      </c>
      <c r="C260" s="70" t="str">
        <f t="shared" si="4"/>
        <v>Leereintrag</v>
      </c>
    </row>
    <row r="261" spans="1:3" ht="18.75" thickBot="1" x14ac:dyDescent="0.3">
      <c r="A261" s="71" t="s">
        <v>1921</v>
      </c>
      <c r="B261" s="39">
        <v>0</v>
      </c>
      <c r="C261" s="70" t="str">
        <f t="shared" si="4"/>
        <v>Leereintrag</v>
      </c>
    </row>
    <row r="262" spans="1:3" ht="18.75" thickBot="1" x14ac:dyDescent="0.3">
      <c r="A262" s="71" t="s">
        <v>1922</v>
      </c>
      <c r="B262" s="39">
        <v>0</v>
      </c>
      <c r="C262" s="70" t="str">
        <f t="shared" si="4"/>
        <v>Leereintrag</v>
      </c>
    </row>
    <row r="263" spans="1:3" ht="18.75" thickBot="1" x14ac:dyDescent="0.3">
      <c r="A263" s="71" t="s">
        <v>1923</v>
      </c>
      <c r="B263" s="39">
        <v>0</v>
      </c>
      <c r="C263" s="70" t="str">
        <f t="shared" si="4"/>
        <v>Leereintrag</v>
      </c>
    </row>
    <row r="264" spans="1:3" ht="18.75" thickBot="1" x14ac:dyDescent="0.3">
      <c r="A264" s="71" t="s">
        <v>1924</v>
      </c>
      <c r="B264" s="39">
        <v>0</v>
      </c>
      <c r="C264" s="70" t="str">
        <f t="shared" si="4"/>
        <v>Leereintrag</v>
      </c>
    </row>
    <row r="265" spans="1:3" ht="18.75" thickBot="1" x14ac:dyDescent="0.3">
      <c r="A265" s="71" t="s">
        <v>1925</v>
      </c>
      <c r="B265" s="39">
        <v>0</v>
      </c>
      <c r="C265" s="70" t="str">
        <f t="shared" si="4"/>
        <v>Leereintrag</v>
      </c>
    </row>
    <row r="266" spans="1:3" ht="18.75" thickBot="1" x14ac:dyDescent="0.3">
      <c r="A266" s="71" t="s">
        <v>1926</v>
      </c>
      <c r="B266" s="39">
        <v>0</v>
      </c>
      <c r="C266" s="70" t="str">
        <f t="shared" si="4"/>
        <v>Leereintrag</v>
      </c>
    </row>
    <row r="267" spans="1:3" ht="18.75" thickBot="1" x14ac:dyDescent="0.3">
      <c r="A267" s="71" t="s">
        <v>1927</v>
      </c>
      <c r="B267" s="39">
        <v>0</v>
      </c>
      <c r="C267" s="70" t="str">
        <f t="shared" si="4"/>
        <v>Leereintrag</v>
      </c>
    </row>
    <row r="268" spans="1:3" ht="18.75" thickBot="1" x14ac:dyDescent="0.3">
      <c r="A268" s="71" t="s">
        <v>1928</v>
      </c>
      <c r="B268" s="39">
        <v>0</v>
      </c>
      <c r="C268" s="70" t="str">
        <f t="shared" si="4"/>
        <v>Leereintrag</v>
      </c>
    </row>
    <row r="269" spans="1:3" ht="18.75" thickBot="1" x14ac:dyDescent="0.3">
      <c r="A269" s="71" t="s">
        <v>1929</v>
      </c>
      <c r="B269" s="39">
        <v>0</v>
      </c>
      <c r="C269" s="70" t="str">
        <f t="shared" si="4"/>
        <v>Leereintrag</v>
      </c>
    </row>
    <row r="270" spans="1:3" ht="18.75" thickBot="1" x14ac:dyDescent="0.3">
      <c r="A270" s="71" t="s">
        <v>1930</v>
      </c>
      <c r="B270" s="39">
        <v>0</v>
      </c>
      <c r="C270" s="70" t="str">
        <f t="shared" si="4"/>
        <v>Leereintrag</v>
      </c>
    </row>
    <row r="271" spans="1:3" ht="18.75" thickBot="1" x14ac:dyDescent="0.3">
      <c r="A271" s="71" t="s">
        <v>1931</v>
      </c>
      <c r="B271" s="39">
        <v>0</v>
      </c>
      <c r="C271" s="70" t="str">
        <f t="shared" si="4"/>
        <v>Leereintrag</v>
      </c>
    </row>
    <row r="272" spans="1:3" ht="18.75" thickBot="1" x14ac:dyDescent="0.3">
      <c r="A272" s="71" t="s">
        <v>1932</v>
      </c>
      <c r="B272" s="39">
        <v>0</v>
      </c>
      <c r="C272" s="70" t="str">
        <f t="shared" si="4"/>
        <v>Leereintrag</v>
      </c>
    </row>
    <row r="273" spans="1:3" ht="18.75" thickBot="1" x14ac:dyDescent="0.3">
      <c r="A273" s="71" t="s">
        <v>1933</v>
      </c>
      <c r="B273" s="39">
        <v>0</v>
      </c>
      <c r="C273" s="70" t="str">
        <f t="shared" si="4"/>
        <v>Leereintrag</v>
      </c>
    </row>
    <row r="274" spans="1:3" ht="18.75" thickBot="1" x14ac:dyDescent="0.3">
      <c r="A274" s="71" t="s">
        <v>1934</v>
      </c>
      <c r="B274" s="39">
        <v>0</v>
      </c>
      <c r="C274" s="70" t="str">
        <f t="shared" si="4"/>
        <v>Leereintrag</v>
      </c>
    </row>
    <row r="275" spans="1:3" ht="18.75" thickBot="1" x14ac:dyDescent="0.3">
      <c r="A275" s="71" t="s">
        <v>1935</v>
      </c>
      <c r="B275" s="39">
        <v>0</v>
      </c>
      <c r="C275" s="70" t="str">
        <f t="shared" si="4"/>
        <v>Leereintrag</v>
      </c>
    </row>
    <row r="276" spans="1:3" ht="18.75" thickBot="1" x14ac:dyDescent="0.3">
      <c r="A276" s="71" t="s">
        <v>1936</v>
      </c>
      <c r="B276" s="39">
        <v>0</v>
      </c>
      <c r="C276" s="70" t="str">
        <f t="shared" si="4"/>
        <v>Leereintrag</v>
      </c>
    </row>
    <row r="277" spans="1:3" ht="18.75" thickBot="1" x14ac:dyDescent="0.3">
      <c r="A277" s="71" t="s">
        <v>1937</v>
      </c>
      <c r="B277" s="39">
        <v>0</v>
      </c>
      <c r="C277" s="70" t="str">
        <f t="shared" si="4"/>
        <v>Leereintrag</v>
      </c>
    </row>
    <row r="278" spans="1:3" ht="18.75" thickBot="1" x14ac:dyDescent="0.3">
      <c r="A278" s="71" t="s">
        <v>1938</v>
      </c>
      <c r="B278" s="39">
        <v>0</v>
      </c>
      <c r="C278" s="70" t="str">
        <f t="shared" si="4"/>
        <v>Leereintrag</v>
      </c>
    </row>
    <row r="279" spans="1:3" ht="18.75" thickBot="1" x14ac:dyDescent="0.3">
      <c r="A279" s="71" t="s">
        <v>1939</v>
      </c>
      <c r="B279" s="39">
        <v>0</v>
      </c>
      <c r="C279" s="70" t="str">
        <f t="shared" si="4"/>
        <v>Leereintrag</v>
      </c>
    </row>
    <row r="280" spans="1:3" ht="18.75" thickBot="1" x14ac:dyDescent="0.3">
      <c r="A280" s="71" t="s">
        <v>1940</v>
      </c>
      <c r="B280" s="39">
        <v>0</v>
      </c>
      <c r="C280" s="70" t="str">
        <f t="shared" si="4"/>
        <v>Leereintrag</v>
      </c>
    </row>
    <row r="281" spans="1:3" ht="18.75" thickBot="1" x14ac:dyDescent="0.3">
      <c r="A281" s="71" t="s">
        <v>1941</v>
      </c>
      <c r="B281" s="39">
        <v>0</v>
      </c>
      <c r="C281" s="70" t="str">
        <f t="shared" si="4"/>
        <v>Leereintrag</v>
      </c>
    </row>
    <row r="282" spans="1:3" ht="18.75" thickBot="1" x14ac:dyDescent="0.3">
      <c r="A282" s="71" t="s">
        <v>1942</v>
      </c>
      <c r="B282" s="39">
        <v>0</v>
      </c>
      <c r="C282" s="70" t="str">
        <f t="shared" si="4"/>
        <v>Leereintrag</v>
      </c>
    </row>
    <row r="283" spans="1:3" ht="18.75" thickBot="1" x14ac:dyDescent="0.3">
      <c r="A283" s="71" t="s">
        <v>1943</v>
      </c>
      <c r="B283" s="39">
        <v>0</v>
      </c>
      <c r="C283" s="70" t="str">
        <f t="shared" si="4"/>
        <v>Leereintrag</v>
      </c>
    </row>
    <row r="284" spans="1:3" ht="18.75" thickBot="1" x14ac:dyDescent="0.3">
      <c r="A284" s="71" t="s">
        <v>1944</v>
      </c>
      <c r="B284" s="39">
        <v>0</v>
      </c>
      <c r="C284" s="70" t="str">
        <f t="shared" si="4"/>
        <v>Leereintrag</v>
      </c>
    </row>
    <row r="285" spans="1:3" ht="18.75" thickBot="1" x14ac:dyDescent="0.3">
      <c r="A285" s="71" t="s">
        <v>1945</v>
      </c>
      <c r="B285" s="39">
        <v>0</v>
      </c>
      <c r="C285" s="70" t="str">
        <f t="shared" si="4"/>
        <v>Leereintrag</v>
      </c>
    </row>
    <row r="286" spans="1:3" ht="18.75" thickBot="1" x14ac:dyDescent="0.3">
      <c r="A286" s="71" t="s">
        <v>1946</v>
      </c>
      <c r="B286" s="39">
        <v>0</v>
      </c>
      <c r="C286" s="70" t="str">
        <f t="shared" si="4"/>
        <v>Leereintrag</v>
      </c>
    </row>
    <row r="287" spans="1:3" ht="18.75" thickBot="1" x14ac:dyDescent="0.3">
      <c r="A287" s="71" t="s">
        <v>1947</v>
      </c>
      <c r="B287" s="39">
        <v>0</v>
      </c>
      <c r="C287" s="70" t="str">
        <f t="shared" si="4"/>
        <v>Leereintrag</v>
      </c>
    </row>
    <row r="288" spans="1:3" ht="18.75" thickBot="1" x14ac:dyDescent="0.3">
      <c r="A288" s="71" t="s">
        <v>1948</v>
      </c>
      <c r="B288" s="39">
        <v>0</v>
      </c>
      <c r="C288" s="70" t="str">
        <f t="shared" si="4"/>
        <v>Leereintrag</v>
      </c>
    </row>
    <row r="289" spans="1:3" ht="18.75" thickBot="1" x14ac:dyDescent="0.3">
      <c r="A289" s="71" t="s">
        <v>1949</v>
      </c>
      <c r="B289" s="39">
        <v>0</v>
      </c>
      <c r="C289" s="70" t="str">
        <f t="shared" si="4"/>
        <v>Leereintrag</v>
      </c>
    </row>
    <row r="290" spans="1:3" ht="18.75" thickBot="1" x14ac:dyDescent="0.3">
      <c r="A290" s="71" t="s">
        <v>1950</v>
      </c>
      <c r="B290" s="39">
        <v>0</v>
      </c>
      <c r="C290" s="70" t="str">
        <f t="shared" si="4"/>
        <v>Leereintrag</v>
      </c>
    </row>
    <row r="291" spans="1:3" ht="18.75" thickBot="1" x14ac:dyDescent="0.3">
      <c r="A291" s="71" t="s">
        <v>1951</v>
      </c>
      <c r="B291" s="39">
        <v>0</v>
      </c>
      <c r="C291" s="70" t="str">
        <f t="shared" si="4"/>
        <v>Leereintrag</v>
      </c>
    </row>
    <row r="292" spans="1:3" ht="18.75" thickBot="1" x14ac:dyDescent="0.3">
      <c r="A292" s="71" t="s">
        <v>1952</v>
      </c>
      <c r="B292" s="39">
        <v>0</v>
      </c>
      <c r="C292" s="70" t="str">
        <f t="shared" si="4"/>
        <v>Leereintrag</v>
      </c>
    </row>
    <row r="293" spans="1:3" ht="18.75" thickBot="1" x14ac:dyDescent="0.3">
      <c r="A293" s="71" t="s">
        <v>1953</v>
      </c>
      <c r="B293" s="39">
        <v>0</v>
      </c>
      <c r="C293" s="70" t="str">
        <f t="shared" si="4"/>
        <v>Leereintrag</v>
      </c>
    </row>
    <row r="294" spans="1:3" ht="18.75" thickBot="1" x14ac:dyDescent="0.3">
      <c r="A294" s="71" t="s">
        <v>1954</v>
      </c>
      <c r="B294" s="39">
        <v>0</v>
      </c>
      <c r="C294" s="70" t="str">
        <f t="shared" si="4"/>
        <v>Leereintrag</v>
      </c>
    </row>
    <row r="295" spans="1:3" ht="18.75" thickBot="1" x14ac:dyDescent="0.3">
      <c r="A295" s="71" t="s">
        <v>1955</v>
      </c>
      <c r="B295" s="39">
        <v>0</v>
      </c>
      <c r="C295" s="70" t="str">
        <f t="shared" si="4"/>
        <v>Leereintrag</v>
      </c>
    </row>
    <row r="296" spans="1:3" ht="18.75" thickBot="1" x14ac:dyDescent="0.3">
      <c r="A296" s="71" t="s">
        <v>1956</v>
      </c>
      <c r="B296" s="39">
        <v>0</v>
      </c>
      <c r="C296" s="70" t="str">
        <f t="shared" si="4"/>
        <v>Leereintrag</v>
      </c>
    </row>
    <row r="297" spans="1:3" ht="18.75" thickBot="1" x14ac:dyDescent="0.3">
      <c r="A297" s="71" t="s">
        <v>1957</v>
      </c>
      <c r="B297" s="39">
        <v>0</v>
      </c>
      <c r="C297" s="70" t="str">
        <f t="shared" si="4"/>
        <v>Leereintrag</v>
      </c>
    </row>
    <row r="298" spans="1:3" ht="18.75" thickBot="1" x14ac:dyDescent="0.3">
      <c r="A298" s="71" t="s">
        <v>1958</v>
      </c>
      <c r="B298" s="39">
        <v>0</v>
      </c>
      <c r="C298" s="70" t="str">
        <f t="shared" si="4"/>
        <v>Leereintrag</v>
      </c>
    </row>
    <row r="299" spans="1:3" ht="18.75" thickBot="1" x14ac:dyDescent="0.3">
      <c r="A299" s="71" t="s">
        <v>1959</v>
      </c>
      <c r="B299" s="39">
        <v>0</v>
      </c>
      <c r="C299" s="70" t="str">
        <f t="shared" si="4"/>
        <v>Leereintrag</v>
      </c>
    </row>
    <row r="300" spans="1:3" ht="18.75" thickBot="1" x14ac:dyDescent="0.3">
      <c r="A300" s="71" t="s">
        <v>1960</v>
      </c>
      <c r="B300" s="39">
        <v>0</v>
      </c>
      <c r="C300" s="70" t="str">
        <f t="shared" si="4"/>
        <v>Leereintrag</v>
      </c>
    </row>
    <row r="301" spans="1:3" ht="18.75" thickBot="1" x14ac:dyDescent="0.3">
      <c r="A301" s="71" t="s">
        <v>1961</v>
      </c>
      <c r="B301" s="39">
        <v>0</v>
      </c>
      <c r="C301" s="70" t="str">
        <f t="shared" si="4"/>
        <v>Leereintrag</v>
      </c>
    </row>
    <row r="302" spans="1:3" ht="18.75" thickBot="1" x14ac:dyDescent="0.3">
      <c r="A302" s="71" t="s">
        <v>1962</v>
      </c>
      <c r="B302" s="39">
        <v>0</v>
      </c>
      <c r="C302" s="70" t="str">
        <f t="shared" si="4"/>
        <v>Leereintrag</v>
      </c>
    </row>
  </sheetData>
  <sheetProtection sheet="1" objects="1" scenarios="1"/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00"/>
  <sheetViews>
    <sheetView workbookViewId="0"/>
  </sheetViews>
  <sheetFormatPr baseColWidth="10" defaultRowHeight="12.75" x14ac:dyDescent="0.2"/>
  <sheetData>
    <row r="1" spans="1:2" x14ac:dyDescent="0.2">
      <c r="A1">
        <f>Athl.!A13</f>
        <v>0</v>
      </c>
      <c r="B1" t="s">
        <v>142</v>
      </c>
    </row>
    <row r="2" spans="1:2" x14ac:dyDescent="0.2">
      <c r="A2">
        <f>Athl.!A13</f>
        <v>0</v>
      </c>
      <c r="B2">
        <f t="shared" ref="B2:B65" si="0">IF(A2&lt;&gt;A1,"Athlet",A2)</f>
        <v>0</v>
      </c>
    </row>
    <row r="3" spans="1:2" x14ac:dyDescent="0.2">
      <c r="A3">
        <f>Athl.!A14</f>
        <v>1</v>
      </c>
      <c r="B3" t="str">
        <f t="shared" si="0"/>
        <v>Athlet</v>
      </c>
    </row>
    <row r="4" spans="1:2" x14ac:dyDescent="0.2">
      <c r="A4">
        <f>Athl.!A14</f>
        <v>1</v>
      </c>
      <c r="B4">
        <f t="shared" si="0"/>
        <v>1</v>
      </c>
    </row>
    <row r="5" spans="1:2" x14ac:dyDescent="0.2">
      <c r="A5">
        <f>Athl.!A15</f>
        <v>2</v>
      </c>
      <c r="B5" t="str">
        <f t="shared" si="0"/>
        <v>Athlet</v>
      </c>
    </row>
    <row r="6" spans="1:2" x14ac:dyDescent="0.2">
      <c r="A6">
        <f>Athl.!A15</f>
        <v>2</v>
      </c>
      <c r="B6">
        <f t="shared" si="0"/>
        <v>2</v>
      </c>
    </row>
    <row r="7" spans="1:2" x14ac:dyDescent="0.2">
      <c r="A7">
        <f>Athl.!A16</f>
        <v>3</v>
      </c>
      <c r="B7" t="str">
        <f t="shared" si="0"/>
        <v>Athlet</v>
      </c>
    </row>
    <row r="8" spans="1:2" x14ac:dyDescent="0.2">
      <c r="A8">
        <f>Athl.!A16</f>
        <v>3</v>
      </c>
      <c r="B8">
        <f t="shared" si="0"/>
        <v>3</v>
      </c>
    </row>
    <row r="9" spans="1:2" x14ac:dyDescent="0.2">
      <c r="A9">
        <f>Athl.!A17</f>
        <v>4</v>
      </c>
      <c r="B9" t="str">
        <f t="shared" si="0"/>
        <v>Athlet</v>
      </c>
    </row>
    <row r="10" spans="1:2" x14ac:dyDescent="0.2">
      <c r="A10">
        <f>Athl.!A17</f>
        <v>4</v>
      </c>
      <c r="B10">
        <f t="shared" si="0"/>
        <v>4</v>
      </c>
    </row>
    <row r="11" spans="1:2" x14ac:dyDescent="0.2">
      <c r="A11">
        <f>Athl.!A18</f>
        <v>5</v>
      </c>
      <c r="B11" t="str">
        <f t="shared" si="0"/>
        <v>Athlet</v>
      </c>
    </row>
    <row r="12" spans="1:2" x14ac:dyDescent="0.2">
      <c r="A12">
        <f>Athl.!A18</f>
        <v>5</v>
      </c>
      <c r="B12">
        <f t="shared" si="0"/>
        <v>5</v>
      </c>
    </row>
    <row r="13" spans="1:2" x14ac:dyDescent="0.2">
      <c r="A13">
        <f>Athl.!A19</f>
        <v>6</v>
      </c>
      <c r="B13" t="str">
        <f t="shared" si="0"/>
        <v>Athlet</v>
      </c>
    </row>
    <row r="14" spans="1:2" x14ac:dyDescent="0.2">
      <c r="A14">
        <f>Athl.!A19</f>
        <v>6</v>
      </c>
      <c r="B14">
        <f t="shared" si="0"/>
        <v>6</v>
      </c>
    </row>
    <row r="15" spans="1:2" x14ac:dyDescent="0.2">
      <c r="A15">
        <f>Athl.!A20</f>
        <v>7</v>
      </c>
      <c r="B15" t="str">
        <f t="shared" si="0"/>
        <v>Athlet</v>
      </c>
    </row>
    <row r="16" spans="1:2" x14ac:dyDescent="0.2">
      <c r="A16">
        <f>Athl.!A20</f>
        <v>7</v>
      </c>
      <c r="B16">
        <f t="shared" si="0"/>
        <v>7</v>
      </c>
    </row>
    <row r="17" spans="1:2" x14ac:dyDescent="0.2">
      <c r="A17">
        <f>Athl.!A21</f>
        <v>8</v>
      </c>
      <c r="B17" t="str">
        <f t="shared" si="0"/>
        <v>Athlet</v>
      </c>
    </row>
    <row r="18" spans="1:2" x14ac:dyDescent="0.2">
      <c r="A18">
        <f>Athl.!A21</f>
        <v>8</v>
      </c>
      <c r="B18">
        <f t="shared" si="0"/>
        <v>8</v>
      </c>
    </row>
    <row r="19" spans="1:2" x14ac:dyDescent="0.2">
      <c r="A19">
        <f>Athl.!A22</f>
        <v>9</v>
      </c>
      <c r="B19" t="str">
        <f t="shared" si="0"/>
        <v>Athlet</v>
      </c>
    </row>
    <row r="20" spans="1:2" x14ac:dyDescent="0.2">
      <c r="A20">
        <f>Athl.!A22</f>
        <v>9</v>
      </c>
      <c r="B20">
        <f t="shared" si="0"/>
        <v>9</v>
      </c>
    </row>
    <row r="21" spans="1:2" x14ac:dyDescent="0.2">
      <c r="A21">
        <f>Athl.!A23</f>
        <v>10</v>
      </c>
      <c r="B21" t="str">
        <f t="shared" si="0"/>
        <v>Athlet</v>
      </c>
    </row>
    <row r="22" spans="1:2" x14ac:dyDescent="0.2">
      <c r="A22">
        <f>Athl.!A23</f>
        <v>10</v>
      </c>
      <c r="B22">
        <f t="shared" si="0"/>
        <v>10</v>
      </c>
    </row>
    <row r="23" spans="1:2" x14ac:dyDescent="0.2">
      <c r="A23">
        <f>Athl.!A24</f>
        <v>11</v>
      </c>
      <c r="B23" t="str">
        <f t="shared" si="0"/>
        <v>Athlet</v>
      </c>
    </row>
    <row r="24" spans="1:2" x14ac:dyDescent="0.2">
      <c r="A24">
        <f>Athl.!A24</f>
        <v>11</v>
      </c>
      <c r="B24">
        <f t="shared" si="0"/>
        <v>11</v>
      </c>
    </row>
    <row r="25" spans="1:2" x14ac:dyDescent="0.2">
      <c r="A25">
        <f>Athl.!A25</f>
        <v>12</v>
      </c>
      <c r="B25" t="str">
        <f t="shared" si="0"/>
        <v>Athlet</v>
      </c>
    </row>
    <row r="26" spans="1:2" x14ac:dyDescent="0.2">
      <c r="A26">
        <f>Athl.!A25</f>
        <v>12</v>
      </c>
      <c r="B26">
        <f t="shared" si="0"/>
        <v>12</v>
      </c>
    </row>
    <row r="27" spans="1:2" x14ac:dyDescent="0.2">
      <c r="A27">
        <f>Athl.!A26</f>
        <v>13</v>
      </c>
      <c r="B27" t="str">
        <f t="shared" si="0"/>
        <v>Athlet</v>
      </c>
    </row>
    <row r="28" spans="1:2" x14ac:dyDescent="0.2">
      <c r="A28">
        <f>Athl.!A26</f>
        <v>13</v>
      </c>
      <c r="B28">
        <f t="shared" si="0"/>
        <v>13</v>
      </c>
    </row>
    <row r="29" spans="1:2" x14ac:dyDescent="0.2">
      <c r="A29">
        <f>Athl.!A27</f>
        <v>14</v>
      </c>
      <c r="B29" t="str">
        <f t="shared" si="0"/>
        <v>Athlet</v>
      </c>
    </row>
    <row r="30" spans="1:2" x14ac:dyDescent="0.2">
      <c r="A30">
        <f>Athl.!A27</f>
        <v>14</v>
      </c>
      <c r="B30">
        <f t="shared" si="0"/>
        <v>14</v>
      </c>
    </row>
    <row r="31" spans="1:2" x14ac:dyDescent="0.2">
      <c r="A31">
        <f>Athl.!A28</f>
        <v>15</v>
      </c>
      <c r="B31" t="str">
        <f t="shared" si="0"/>
        <v>Athlet</v>
      </c>
    </row>
    <row r="32" spans="1:2" x14ac:dyDescent="0.2">
      <c r="A32">
        <f>Athl.!A28</f>
        <v>15</v>
      </c>
      <c r="B32">
        <f t="shared" si="0"/>
        <v>15</v>
      </c>
    </row>
    <row r="33" spans="1:2" x14ac:dyDescent="0.2">
      <c r="A33">
        <f>Athl.!A29</f>
        <v>16</v>
      </c>
      <c r="B33" t="str">
        <f t="shared" si="0"/>
        <v>Athlet</v>
      </c>
    </row>
    <row r="34" spans="1:2" x14ac:dyDescent="0.2">
      <c r="A34">
        <f>Athl.!A29</f>
        <v>16</v>
      </c>
      <c r="B34">
        <f t="shared" si="0"/>
        <v>16</v>
      </c>
    </row>
    <row r="35" spans="1:2" x14ac:dyDescent="0.2">
      <c r="A35">
        <f>Athl.!A30</f>
        <v>17</v>
      </c>
      <c r="B35" t="str">
        <f t="shared" si="0"/>
        <v>Athlet</v>
      </c>
    </row>
    <row r="36" spans="1:2" x14ac:dyDescent="0.2">
      <c r="A36">
        <f>Athl.!A30</f>
        <v>17</v>
      </c>
      <c r="B36">
        <f t="shared" si="0"/>
        <v>17</v>
      </c>
    </row>
    <row r="37" spans="1:2" x14ac:dyDescent="0.2">
      <c r="A37">
        <f>Athl.!A31</f>
        <v>18</v>
      </c>
      <c r="B37" t="str">
        <f t="shared" si="0"/>
        <v>Athlet</v>
      </c>
    </row>
    <row r="38" spans="1:2" x14ac:dyDescent="0.2">
      <c r="A38">
        <f>Athl.!A31</f>
        <v>18</v>
      </c>
      <c r="B38">
        <f t="shared" si="0"/>
        <v>18</v>
      </c>
    </row>
    <row r="39" spans="1:2" x14ac:dyDescent="0.2">
      <c r="A39">
        <f>Athl.!A32</f>
        <v>19</v>
      </c>
      <c r="B39" t="str">
        <f t="shared" si="0"/>
        <v>Athlet</v>
      </c>
    </row>
    <row r="40" spans="1:2" x14ac:dyDescent="0.2">
      <c r="A40">
        <f>Athl.!A32</f>
        <v>19</v>
      </c>
      <c r="B40">
        <f t="shared" si="0"/>
        <v>19</v>
      </c>
    </row>
    <row r="41" spans="1:2" x14ac:dyDescent="0.2">
      <c r="A41">
        <f>Athl.!A33</f>
        <v>20</v>
      </c>
      <c r="B41" t="str">
        <f t="shared" si="0"/>
        <v>Athlet</v>
      </c>
    </row>
    <row r="42" spans="1:2" x14ac:dyDescent="0.2">
      <c r="A42">
        <f>Athl.!A33</f>
        <v>20</v>
      </c>
      <c r="B42">
        <f t="shared" si="0"/>
        <v>20</v>
      </c>
    </row>
    <row r="43" spans="1:2" x14ac:dyDescent="0.2">
      <c r="A43">
        <f>Athl.!A34</f>
        <v>21</v>
      </c>
      <c r="B43" t="str">
        <f t="shared" si="0"/>
        <v>Athlet</v>
      </c>
    </row>
    <row r="44" spans="1:2" x14ac:dyDescent="0.2">
      <c r="A44">
        <f>Athl.!A34</f>
        <v>21</v>
      </c>
      <c r="B44">
        <f t="shared" si="0"/>
        <v>21</v>
      </c>
    </row>
    <row r="45" spans="1:2" x14ac:dyDescent="0.2">
      <c r="A45">
        <f>Athl.!A35</f>
        <v>22</v>
      </c>
      <c r="B45" t="str">
        <f t="shared" si="0"/>
        <v>Athlet</v>
      </c>
    </row>
    <row r="46" spans="1:2" x14ac:dyDescent="0.2">
      <c r="A46">
        <f>Athl.!A35</f>
        <v>22</v>
      </c>
      <c r="B46">
        <f t="shared" si="0"/>
        <v>22</v>
      </c>
    </row>
    <row r="47" spans="1:2" x14ac:dyDescent="0.2">
      <c r="A47">
        <f>Athl.!A36</f>
        <v>23</v>
      </c>
      <c r="B47" t="str">
        <f t="shared" si="0"/>
        <v>Athlet</v>
      </c>
    </row>
    <row r="48" spans="1:2" x14ac:dyDescent="0.2">
      <c r="A48">
        <f>Athl.!A36</f>
        <v>23</v>
      </c>
      <c r="B48">
        <f t="shared" si="0"/>
        <v>23</v>
      </c>
    </row>
    <row r="49" spans="1:2" x14ac:dyDescent="0.2">
      <c r="A49">
        <f>Athl.!A37</f>
        <v>24</v>
      </c>
      <c r="B49" t="str">
        <f t="shared" si="0"/>
        <v>Athlet</v>
      </c>
    </row>
    <row r="50" spans="1:2" x14ac:dyDescent="0.2">
      <c r="A50">
        <f>Athl.!A37</f>
        <v>24</v>
      </c>
      <c r="B50">
        <f t="shared" si="0"/>
        <v>24</v>
      </c>
    </row>
    <row r="51" spans="1:2" x14ac:dyDescent="0.2">
      <c r="A51">
        <f>Athl.!A38</f>
        <v>25</v>
      </c>
      <c r="B51" t="str">
        <f t="shared" si="0"/>
        <v>Athlet</v>
      </c>
    </row>
    <row r="52" spans="1:2" x14ac:dyDescent="0.2">
      <c r="A52">
        <f>Athl.!A38</f>
        <v>25</v>
      </c>
      <c r="B52">
        <f t="shared" si="0"/>
        <v>25</v>
      </c>
    </row>
    <row r="53" spans="1:2" x14ac:dyDescent="0.2">
      <c r="A53">
        <f>Athl.!A39</f>
        <v>26</v>
      </c>
      <c r="B53" t="str">
        <f t="shared" si="0"/>
        <v>Athlet</v>
      </c>
    </row>
    <row r="54" spans="1:2" x14ac:dyDescent="0.2">
      <c r="A54">
        <f>Athl.!A39</f>
        <v>26</v>
      </c>
      <c r="B54">
        <f t="shared" si="0"/>
        <v>26</v>
      </c>
    </row>
    <row r="55" spans="1:2" x14ac:dyDescent="0.2">
      <c r="A55">
        <f>Athl.!A40</f>
        <v>27</v>
      </c>
      <c r="B55" t="str">
        <f t="shared" si="0"/>
        <v>Athlet</v>
      </c>
    </row>
    <row r="56" spans="1:2" x14ac:dyDescent="0.2">
      <c r="A56">
        <f>Athl.!A40</f>
        <v>27</v>
      </c>
      <c r="B56">
        <f t="shared" si="0"/>
        <v>27</v>
      </c>
    </row>
    <row r="57" spans="1:2" x14ac:dyDescent="0.2">
      <c r="A57">
        <f>Athl.!A41</f>
        <v>28</v>
      </c>
      <c r="B57" t="str">
        <f t="shared" si="0"/>
        <v>Athlet</v>
      </c>
    </row>
    <row r="58" spans="1:2" x14ac:dyDescent="0.2">
      <c r="A58">
        <f>Athl.!A41</f>
        <v>28</v>
      </c>
      <c r="B58">
        <f t="shared" si="0"/>
        <v>28</v>
      </c>
    </row>
    <row r="59" spans="1:2" x14ac:dyDescent="0.2">
      <c r="A59">
        <f>Athl.!A42</f>
        <v>29</v>
      </c>
      <c r="B59" t="str">
        <f t="shared" si="0"/>
        <v>Athlet</v>
      </c>
    </row>
    <row r="60" spans="1:2" x14ac:dyDescent="0.2">
      <c r="A60">
        <f>Athl.!A42</f>
        <v>29</v>
      </c>
      <c r="B60">
        <f t="shared" si="0"/>
        <v>29</v>
      </c>
    </row>
    <row r="61" spans="1:2" x14ac:dyDescent="0.2">
      <c r="A61">
        <f>Athl.!A43</f>
        <v>30</v>
      </c>
      <c r="B61" t="str">
        <f t="shared" si="0"/>
        <v>Athlet</v>
      </c>
    </row>
    <row r="62" spans="1:2" x14ac:dyDescent="0.2">
      <c r="A62">
        <f>Athl.!A43</f>
        <v>30</v>
      </c>
      <c r="B62">
        <f t="shared" si="0"/>
        <v>30</v>
      </c>
    </row>
    <row r="63" spans="1:2" x14ac:dyDescent="0.2">
      <c r="A63">
        <f>Athl.!A44</f>
        <v>31</v>
      </c>
      <c r="B63" t="str">
        <f t="shared" si="0"/>
        <v>Athlet</v>
      </c>
    </row>
    <row r="64" spans="1:2" x14ac:dyDescent="0.2">
      <c r="A64">
        <f>Athl.!A44</f>
        <v>31</v>
      </c>
      <c r="B64">
        <f t="shared" si="0"/>
        <v>31</v>
      </c>
    </row>
    <row r="65" spans="1:2" x14ac:dyDescent="0.2">
      <c r="A65">
        <f>Athl.!A45</f>
        <v>32</v>
      </c>
      <c r="B65" t="str">
        <f t="shared" si="0"/>
        <v>Athlet</v>
      </c>
    </row>
    <row r="66" spans="1:2" x14ac:dyDescent="0.2">
      <c r="A66">
        <f>Athl.!A45</f>
        <v>32</v>
      </c>
      <c r="B66">
        <f t="shared" ref="B66:B129" si="1">IF(A66&lt;&gt;A65,"Athlet",A66)</f>
        <v>32</v>
      </c>
    </row>
    <row r="67" spans="1:2" x14ac:dyDescent="0.2">
      <c r="A67">
        <f>Athl.!A46</f>
        <v>33</v>
      </c>
      <c r="B67" t="str">
        <f t="shared" si="1"/>
        <v>Athlet</v>
      </c>
    </row>
    <row r="68" spans="1:2" x14ac:dyDescent="0.2">
      <c r="A68">
        <f>Athl.!A46</f>
        <v>33</v>
      </c>
      <c r="B68">
        <f t="shared" si="1"/>
        <v>33</v>
      </c>
    </row>
    <row r="69" spans="1:2" x14ac:dyDescent="0.2">
      <c r="A69">
        <f>Athl.!A47</f>
        <v>34</v>
      </c>
      <c r="B69" t="str">
        <f t="shared" si="1"/>
        <v>Athlet</v>
      </c>
    </row>
    <row r="70" spans="1:2" x14ac:dyDescent="0.2">
      <c r="A70">
        <f>Athl.!A47</f>
        <v>34</v>
      </c>
      <c r="B70">
        <f t="shared" si="1"/>
        <v>34</v>
      </c>
    </row>
    <row r="71" spans="1:2" x14ac:dyDescent="0.2">
      <c r="A71">
        <f>Athl.!A48</f>
        <v>35</v>
      </c>
      <c r="B71" t="str">
        <f t="shared" si="1"/>
        <v>Athlet</v>
      </c>
    </row>
    <row r="72" spans="1:2" x14ac:dyDescent="0.2">
      <c r="A72">
        <f>Athl.!A48</f>
        <v>35</v>
      </c>
      <c r="B72">
        <f t="shared" si="1"/>
        <v>35</v>
      </c>
    </row>
    <row r="73" spans="1:2" x14ac:dyDescent="0.2">
      <c r="A73">
        <f>Athl.!A49</f>
        <v>36</v>
      </c>
      <c r="B73" t="str">
        <f t="shared" si="1"/>
        <v>Athlet</v>
      </c>
    </row>
    <row r="74" spans="1:2" x14ac:dyDescent="0.2">
      <c r="A74">
        <f>Athl.!A49</f>
        <v>36</v>
      </c>
      <c r="B74">
        <f t="shared" si="1"/>
        <v>36</v>
      </c>
    </row>
    <row r="75" spans="1:2" x14ac:dyDescent="0.2">
      <c r="A75">
        <f>Athl.!A50</f>
        <v>37</v>
      </c>
      <c r="B75" t="str">
        <f t="shared" si="1"/>
        <v>Athlet</v>
      </c>
    </row>
    <row r="76" spans="1:2" x14ac:dyDescent="0.2">
      <c r="A76">
        <f>Athl.!A50</f>
        <v>37</v>
      </c>
      <c r="B76">
        <f t="shared" si="1"/>
        <v>37</v>
      </c>
    </row>
    <row r="77" spans="1:2" x14ac:dyDescent="0.2">
      <c r="A77">
        <f>Athl.!A51</f>
        <v>38</v>
      </c>
      <c r="B77" t="str">
        <f t="shared" si="1"/>
        <v>Athlet</v>
      </c>
    </row>
    <row r="78" spans="1:2" x14ac:dyDescent="0.2">
      <c r="A78">
        <f>Athl.!A51</f>
        <v>38</v>
      </c>
      <c r="B78">
        <f t="shared" si="1"/>
        <v>38</v>
      </c>
    </row>
    <row r="79" spans="1:2" x14ac:dyDescent="0.2">
      <c r="A79">
        <f>Athl.!A52</f>
        <v>39</v>
      </c>
      <c r="B79" t="str">
        <f t="shared" si="1"/>
        <v>Athlet</v>
      </c>
    </row>
    <row r="80" spans="1:2" x14ac:dyDescent="0.2">
      <c r="A80">
        <f>Athl.!A52</f>
        <v>39</v>
      </c>
      <c r="B80">
        <f t="shared" si="1"/>
        <v>39</v>
      </c>
    </row>
    <row r="81" spans="1:2" x14ac:dyDescent="0.2">
      <c r="A81">
        <f>Athl.!A53</f>
        <v>40</v>
      </c>
      <c r="B81" t="str">
        <f t="shared" si="1"/>
        <v>Athlet</v>
      </c>
    </row>
    <row r="82" spans="1:2" x14ac:dyDescent="0.2">
      <c r="A82">
        <f>Athl.!A53</f>
        <v>40</v>
      </c>
      <c r="B82">
        <f t="shared" si="1"/>
        <v>40</v>
      </c>
    </row>
    <row r="83" spans="1:2" x14ac:dyDescent="0.2">
      <c r="A83">
        <f>Athl.!A54</f>
        <v>41</v>
      </c>
      <c r="B83" t="str">
        <f t="shared" si="1"/>
        <v>Athlet</v>
      </c>
    </row>
    <row r="84" spans="1:2" x14ac:dyDescent="0.2">
      <c r="A84">
        <f>Athl.!A54</f>
        <v>41</v>
      </c>
      <c r="B84">
        <f t="shared" si="1"/>
        <v>41</v>
      </c>
    </row>
    <row r="85" spans="1:2" x14ac:dyDescent="0.2">
      <c r="A85">
        <f>Athl.!A55</f>
        <v>42</v>
      </c>
      <c r="B85" t="str">
        <f t="shared" si="1"/>
        <v>Athlet</v>
      </c>
    </row>
    <row r="86" spans="1:2" x14ac:dyDescent="0.2">
      <c r="A86">
        <f>Athl.!A55</f>
        <v>42</v>
      </c>
      <c r="B86">
        <f t="shared" si="1"/>
        <v>42</v>
      </c>
    </row>
    <row r="87" spans="1:2" x14ac:dyDescent="0.2">
      <c r="A87">
        <f>Athl.!A56</f>
        <v>43</v>
      </c>
      <c r="B87" t="str">
        <f t="shared" si="1"/>
        <v>Athlet</v>
      </c>
    </row>
    <row r="88" spans="1:2" x14ac:dyDescent="0.2">
      <c r="A88">
        <f>Athl.!A56</f>
        <v>43</v>
      </c>
      <c r="B88">
        <f t="shared" si="1"/>
        <v>43</v>
      </c>
    </row>
    <row r="89" spans="1:2" x14ac:dyDescent="0.2">
      <c r="A89">
        <f>Athl.!A57</f>
        <v>44</v>
      </c>
      <c r="B89" t="str">
        <f t="shared" si="1"/>
        <v>Athlet</v>
      </c>
    </row>
    <row r="90" spans="1:2" x14ac:dyDescent="0.2">
      <c r="A90">
        <f>Athl.!A57</f>
        <v>44</v>
      </c>
      <c r="B90">
        <f t="shared" si="1"/>
        <v>44</v>
      </c>
    </row>
    <row r="91" spans="1:2" x14ac:dyDescent="0.2">
      <c r="A91">
        <f>Athl.!A58</f>
        <v>45</v>
      </c>
      <c r="B91" t="str">
        <f t="shared" si="1"/>
        <v>Athlet</v>
      </c>
    </row>
    <row r="92" spans="1:2" x14ac:dyDescent="0.2">
      <c r="A92">
        <f>Athl.!A58</f>
        <v>45</v>
      </c>
      <c r="B92">
        <f t="shared" si="1"/>
        <v>45</v>
      </c>
    </row>
    <row r="93" spans="1:2" x14ac:dyDescent="0.2">
      <c r="A93">
        <f>Athl.!A59</f>
        <v>46</v>
      </c>
      <c r="B93" t="str">
        <f t="shared" si="1"/>
        <v>Athlet</v>
      </c>
    </row>
    <row r="94" spans="1:2" x14ac:dyDescent="0.2">
      <c r="A94">
        <f>Athl.!A59</f>
        <v>46</v>
      </c>
      <c r="B94">
        <f t="shared" si="1"/>
        <v>46</v>
      </c>
    </row>
    <row r="95" spans="1:2" x14ac:dyDescent="0.2">
      <c r="A95">
        <f>Athl.!A60</f>
        <v>47</v>
      </c>
      <c r="B95" t="str">
        <f t="shared" si="1"/>
        <v>Athlet</v>
      </c>
    </row>
    <row r="96" spans="1:2" x14ac:dyDescent="0.2">
      <c r="A96">
        <f>Athl.!A60</f>
        <v>47</v>
      </c>
      <c r="B96">
        <f t="shared" si="1"/>
        <v>47</v>
      </c>
    </row>
    <row r="97" spans="1:2" x14ac:dyDescent="0.2">
      <c r="A97">
        <f>Athl.!A61</f>
        <v>48</v>
      </c>
      <c r="B97" t="str">
        <f t="shared" si="1"/>
        <v>Athlet</v>
      </c>
    </row>
    <row r="98" spans="1:2" x14ac:dyDescent="0.2">
      <c r="A98">
        <f>Athl.!A61</f>
        <v>48</v>
      </c>
      <c r="B98">
        <f t="shared" si="1"/>
        <v>48</v>
      </c>
    </row>
    <row r="99" spans="1:2" x14ac:dyDescent="0.2">
      <c r="A99">
        <f>Athl.!A62</f>
        <v>49</v>
      </c>
      <c r="B99" t="str">
        <f t="shared" si="1"/>
        <v>Athlet</v>
      </c>
    </row>
    <row r="100" spans="1:2" x14ac:dyDescent="0.2">
      <c r="A100">
        <f>Athl.!A62</f>
        <v>49</v>
      </c>
      <c r="B100">
        <f t="shared" si="1"/>
        <v>49</v>
      </c>
    </row>
    <row r="101" spans="1:2" x14ac:dyDescent="0.2">
      <c r="A101">
        <f>Athl.!A63</f>
        <v>50</v>
      </c>
      <c r="B101" t="str">
        <f t="shared" si="1"/>
        <v>Athlet</v>
      </c>
    </row>
    <row r="102" spans="1:2" x14ac:dyDescent="0.2">
      <c r="A102">
        <f>Athl.!A63</f>
        <v>50</v>
      </c>
      <c r="B102">
        <f t="shared" si="1"/>
        <v>50</v>
      </c>
    </row>
    <row r="103" spans="1:2" x14ac:dyDescent="0.2">
      <c r="A103">
        <f>Athl.!A64</f>
        <v>51</v>
      </c>
      <c r="B103" t="str">
        <f t="shared" si="1"/>
        <v>Athlet</v>
      </c>
    </row>
    <row r="104" spans="1:2" x14ac:dyDescent="0.2">
      <c r="A104">
        <f>Athl.!A64</f>
        <v>51</v>
      </c>
      <c r="B104">
        <f t="shared" si="1"/>
        <v>51</v>
      </c>
    </row>
    <row r="105" spans="1:2" x14ac:dyDescent="0.2">
      <c r="A105">
        <f>Athl.!A65</f>
        <v>52</v>
      </c>
      <c r="B105" t="str">
        <f t="shared" si="1"/>
        <v>Athlet</v>
      </c>
    </row>
    <row r="106" spans="1:2" x14ac:dyDescent="0.2">
      <c r="A106">
        <f>Athl.!A65</f>
        <v>52</v>
      </c>
      <c r="B106">
        <f t="shared" si="1"/>
        <v>52</v>
      </c>
    </row>
    <row r="107" spans="1:2" x14ac:dyDescent="0.2">
      <c r="A107">
        <f>Athl.!A66</f>
        <v>53</v>
      </c>
      <c r="B107" t="str">
        <f t="shared" si="1"/>
        <v>Athlet</v>
      </c>
    </row>
    <row r="108" spans="1:2" x14ac:dyDescent="0.2">
      <c r="A108">
        <f>Athl.!A66</f>
        <v>53</v>
      </c>
      <c r="B108">
        <f t="shared" si="1"/>
        <v>53</v>
      </c>
    </row>
    <row r="109" spans="1:2" x14ac:dyDescent="0.2">
      <c r="A109">
        <f>Athl.!A67</f>
        <v>54</v>
      </c>
      <c r="B109" t="str">
        <f t="shared" si="1"/>
        <v>Athlet</v>
      </c>
    </row>
    <row r="110" spans="1:2" x14ac:dyDescent="0.2">
      <c r="A110">
        <f>Athl.!A67</f>
        <v>54</v>
      </c>
      <c r="B110">
        <f t="shared" si="1"/>
        <v>54</v>
      </c>
    </row>
    <row r="111" spans="1:2" x14ac:dyDescent="0.2">
      <c r="A111">
        <f>Athl.!A68</f>
        <v>55</v>
      </c>
      <c r="B111" t="str">
        <f t="shared" si="1"/>
        <v>Athlet</v>
      </c>
    </row>
    <row r="112" spans="1:2" x14ac:dyDescent="0.2">
      <c r="A112">
        <f>Athl.!A68</f>
        <v>55</v>
      </c>
      <c r="B112">
        <f t="shared" si="1"/>
        <v>55</v>
      </c>
    </row>
    <row r="113" spans="1:2" x14ac:dyDescent="0.2">
      <c r="A113">
        <f>Athl.!A69</f>
        <v>56</v>
      </c>
      <c r="B113" t="str">
        <f t="shared" si="1"/>
        <v>Athlet</v>
      </c>
    </row>
    <row r="114" spans="1:2" x14ac:dyDescent="0.2">
      <c r="A114">
        <f>Athl.!A69</f>
        <v>56</v>
      </c>
      <c r="B114">
        <f t="shared" si="1"/>
        <v>56</v>
      </c>
    </row>
    <row r="115" spans="1:2" x14ac:dyDescent="0.2">
      <c r="A115">
        <f>Athl.!A70</f>
        <v>57</v>
      </c>
      <c r="B115" t="str">
        <f t="shared" si="1"/>
        <v>Athlet</v>
      </c>
    </row>
    <row r="116" spans="1:2" x14ac:dyDescent="0.2">
      <c r="A116">
        <f>Athl.!A70</f>
        <v>57</v>
      </c>
      <c r="B116">
        <f t="shared" si="1"/>
        <v>57</v>
      </c>
    </row>
    <row r="117" spans="1:2" x14ac:dyDescent="0.2">
      <c r="A117">
        <f>Athl.!A71</f>
        <v>58</v>
      </c>
      <c r="B117" t="str">
        <f t="shared" si="1"/>
        <v>Athlet</v>
      </c>
    </row>
    <row r="118" spans="1:2" x14ac:dyDescent="0.2">
      <c r="A118">
        <f>Athl.!A71</f>
        <v>58</v>
      </c>
      <c r="B118">
        <f t="shared" si="1"/>
        <v>58</v>
      </c>
    </row>
    <row r="119" spans="1:2" x14ac:dyDescent="0.2">
      <c r="A119">
        <f>Athl.!A72</f>
        <v>59</v>
      </c>
      <c r="B119" t="str">
        <f t="shared" si="1"/>
        <v>Athlet</v>
      </c>
    </row>
    <row r="120" spans="1:2" x14ac:dyDescent="0.2">
      <c r="A120">
        <f>Athl.!A72</f>
        <v>59</v>
      </c>
      <c r="B120">
        <f t="shared" si="1"/>
        <v>59</v>
      </c>
    </row>
    <row r="121" spans="1:2" x14ac:dyDescent="0.2">
      <c r="A121">
        <f>Athl.!A73</f>
        <v>60</v>
      </c>
      <c r="B121" t="str">
        <f t="shared" si="1"/>
        <v>Athlet</v>
      </c>
    </row>
    <row r="122" spans="1:2" x14ac:dyDescent="0.2">
      <c r="A122">
        <f>Athl.!A73</f>
        <v>60</v>
      </c>
      <c r="B122">
        <f t="shared" si="1"/>
        <v>60</v>
      </c>
    </row>
    <row r="123" spans="1:2" x14ac:dyDescent="0.2">
      <c r="A123">
        <f>Athl.!A74</f>
        <v>61</v>
      </c>
      <c r="B123" t="str">
        <f t="shared" si="1"/>
        <v>Athlet</v>
      </c>
    </row>
    <row r="124" spans="1:2" x14ac:dyDescent="0.2">
      <c r="A124">
        <f>Athl.!A74</f>
        <v>61</v>
      </c>
      <c r="B124">
        <f t="shared" si="1"/>
        <v>61</v>
      </c>
    </row>
    <row r="125" spans="1:2" x14ac:dyDescent="0.2">
      <c r="A125">
        <f>Athl.!A75</f>
        <v>62</v>
      </c>
      <c r="B125" t="str">
        <f t="shared" si="1"/>
        <v>Athlet</v>
      </c>
    </row>
    <row r="126" spans="1:2" x14ac:dyDescent="0.2">
      <c r="A126">
        <f>Athl.!A75</f>
        <v>62</v>
      </c>
      <c r="B126">
        <f t="shared" si="1"/>
        <v>62</v>
      </c>
    </row>
    <row r="127" spans="1:2" x14ac:dyDescent="0.2">
      <c r="A127">
        <f>Athl.!A76</f>
        <v>63</v>
      </c>
      <c r="B127" t="str">
        <f t="shared" si="1"/>
        <v>Athlet</v>
      </c>
    </row>
    <row r="128" spans="1:2" x14ac:dyDescent="0.2">
      <c r="A128">
        <f>Athl.!A76</f>
        <v>63</v>
      </c>
      <c r="B128">
        <f t="shared" si="1"/>
        <v>63</v>
      </c>
    </row>
    <row r="129" spans="1:2" x14ac:dyDescent="0.2">
      <c r="A129">
        <f>Athl.!A77</f>
        <v>64</v>
      </c>
      <c r="B129" t="str">
        <f t="shared" si="1"/>
        <v>Athlet</v>
      </c>
    </row>
    <row r="130" spans="1:2" x14ac:dyDescent="0.2">
      <c r="A130">
        <f>Athl.!A77</f>
        <v>64</v>
      </c>
      <c r="B130">
        <f t="shared" ref="B130:B193" si="2">IF(A130&lt;&gt;A129,"Athlet",A130)</f>
        <v>64</v>
      </c>
    </row>
    <row r="131" spans="1:2" x14ac:dyDescent="0.2">
      <c r="A131">
        <f>Athl.!A78</f>
        <v>65</v>
      </c>
      <c r="B131" t="str">
        <f t="shared" si="2"/>
        <v>Athlet</v>
      </c>
    </row>
    <row r="132" spans="1:2" x14ac:dyDescent="0.2">
      <c r="A132">
        <f>Athl.!A78</f>
        <v>65</v>
      </c>
      <c r="B132">
        <f t="shared" si="2"/>
        <v>65</v>
      </c>
    </row>
    <row r="133" spans="1:2" x14ac:dyDescent="0.2">
      <c r="A133">
        <f>Athl.!A79</f>
        <v>66</v>
      </c>
      <c r="B133" t="str">
        <f t="shared" si="2"/>
        <v>Athlet</v>
      </c>
    </row>
    <row r="134" spans="1:2" x14ac:dyDescent="0.2">
      <c r="A134">
        <f>Athl.!A79</f>
        <v>66</v>
      </c>
      <c r="B134">
        <f t="shared" si="2"/>
        <v>66</v>
      </c>
    </row>
    <row r="135" spans="1:2" x14ac:dyDescent="0.2">
      <c r="A135">
        <f>Athl.!A80</f>
        <v>67</v>
      </c>
      <c r="B135" t="str">
        <f t="shared" si="2"/>
        <v>Athlet</v>
      </c>
    </row>
    <row r="136" spans="1:2" x14ac:dyDescent="0.2">
      <c r="A136">
        <f>Athl.!A80</f>
        <v>67</v>
      </c>
      <c r="B136">
        <f t="shared" si="2"/>
        <v>67</v>
      </c>
    </row>
    <row r="137" spans="1:2" x14ac:dyDescent="0.2">
      <c r="A137">
        <f>Athl.!A81</f>
        <v>68</v>
      </c>
      <c r="B137" t="str">
        <f t="shared" si="2"/>
        <v>Athlet</v>
      </c>
    </row>
    <row r="138" spans="1:2" x14ac:dyDescent="0.2">
      <c r="A138">
        <f>Athl.!A81</f>
        <v>68</v>
      </c>
      <c r="B138">
        <f t="shared" si="2"/>
        <v>68</v>
      </c>
    </row>
    <row r="139" spans="1:2" x14ac:dyDescent="0.2">
      <c r="A139">
        <f>Athl.!A82</f>
        <v>69</v>
      </c>
      <c r="B139" t="str">
        <f t="shared" si="2"/>
        <v>Athlet</v>
      </c>
    </row>
    <row r="140" spans="1:2" x14ac:dyDescent="0.2">
      <c r="A140">
        <f>Athl.!A82</f>
        <v>69</v>
      </c>
      <c r="B140">
        <f t="shared" si="2"/>
        <v>69</v>
      </c>
    </row>
    <row r="141" spans="1:2" x14ac:dyDescent="0.2">
      <c r="A141">
        <f>Athl.!A83</f>
        <v>70</v>
      </c>
      <c r="B141" t="str">
        <f t="shared" si="2"/>
        <v>Athlet</v>
      </c>
    </row>
    <row r="142" spans="1:2" x14ac:dyDescent="0.2">
      <c r="A142">
        <f>Athl.!A83</f>
        <v>70</v>
      </c>
      <c r="B142">
        <f t="shared" si="2"/>
        <v>70</v>
      </c>
    </row>
    <row r="143" spans="1:2" x14ac:dyDescent="0.2">
      <c r="A143">
        <f>Athl.!A84</f>
        <v>71</v>
      </c>
      <c r="B143" t="str">
        <f t="shared" si="2"/>
        <v>Athlet</v>
      </c>
    </row>
    <row r="144" spans="1:2" x14ac:dyDescent="0.2">
      <c r="A144">
        <f>Athl.!A84</f>
        <v>71</v>
      </c>
      <c r="B144">
        <f t="shared" si="2"/>
        <v>71</v>
      </c>
    </row>
    <row r="145" spans="1:2" x14ac:dyDescent="0.2">
      <c r="A145">
        <f>Athl.!A85</f>
        <v>72</v>
      </c>
      <c r="B145" t="str">
        <f t="shared" si="2"/>
        <v>Athlet</v>
      </c>
    </row>
    <row r="146" spans="1:2" x14ac:dyDescent="0.2">
      <c r="A146">
        <f>Athl.!A85</f>
        <v>72</v>
      </c>
      <c r="B146">
        <f t="shared" si="2"/>
        <v>72</v>
      </c>
    </row>
    <row r="147" spans="1:2" x14ac:dyDescent="0.2">
      <c r="A147">
        <f>Athl.!A86</f>
        <v>73</v>
      </c>
      <c r="B147" t="str">
        <f t="shared" si="2"/>
        <v>Athlet</v>
      </c>
    </row>
    <row r="148" spans="1:2" x14ac:dyDescent="0.2">
      <c r="A148">
        <f>Athl.!A86</f>
        <v>73</v>
      </c>
      <c r="B148">
        <f t="shared" si="2"/>
        <v>73</v>
      </c>
    </row>
    <row r="149" spans="1:2" x14ac:dyDescent="0.2">
      <c r="A149">
        <f>Athl.!A87</f>
        <v>74</v>
      </c>
      <c r="B149" t="str">
        <f t="shared" si="2"/>
        <v>Athlet</v>
      </c>
    </row>
    <row r="150" spans="1:2" x14ac:dyDescent="0.2">
      <c r="A150">
        <f>Athl.!A87</f>
        <v>74</v>
      </c>
      <c r="B150">
        <f t="shared" si="2"/>
        <v>74</v>
      </c>
    </row>
    <row r="151" spans="1:2" x14ac:dyDescent="0.2">
      <c r="A151">
        <f>Athl.!A88</f>
        <v>75</v>
      </c>
      <c r="B151" t="str">
        <f t="shared" si="2"/>
        <v>Athlet</v>
      </c>
    </row>
    <row r="152" spans="1:2" x14ac:dyDescent="0.2">
      <c r="A152">
        <f>Athl.!A88</f>
        <v>75</v>
      </c>
      <c r="B152">
        <f t="shared" si="2"/>
        <v>75</v>
      </c>
    </row>
    <row r="153" spans="1:2" x14ac:dyDescent="0.2">
      <c r="A153">
        <f>Athl.!A89</f>
        <v>76</v>
      </c>
      <c r="B153" t="str">
        <f t="shared" si="2"/>
        <v>Athlet</v>
      </c>
    </row>
    <row r="154" spans="1:2" x14ac:dyDescent="0.2">
      <c r="A154">
        <f>Athl.!A89</f>
        <v>76</v>
      </c>
      <c r="B154">
        <f t="shared" si="2"/>
        <v>76</v>
      </c>
    </row>
    <row r="155" spans="1:2" x14ac:dyDescent="0.2">
      <c r="A155">
        <f>Athl.!A90</f>
        <v>77</v>
      </c>
      <c r="B155" t="str">
        <f t="shared" si="2"/>
        <v>Athlet</v>
      </c>
    </row>
    <row r="156" spans="1:2" x14ac:dyDescent="0.2">
      <c r="A156">
        <f>Athl.!A90</f>
        <v>77</v>
      </c>
      <c r="B156">
        <f t="shared" si="2"/>
        <v>77</v>
      </c>
    </row>
    <row r="157" spans="1:2" x14ac:dyDescent="0.2">
      <c r="A157">
        <f>Athl.!A91</f>
        <v>78</v>
      </c>
      <c r="B157" t="str">
        <f t="shared" si="2"/>
        <v>Athlet</v>
      </c>
    </row>
    <row r="158" spans="1:2" x14ac:dyDescent="0.2">
      <c r="A158">
        <f>Athl.!A91</f>
        <v>78</v>
      </c>
      <c r="B158">
        <f t="shared" si="2"/>
        <v>78</v>
      </c>
    </row>
    <row r="159" spans="1:2" x14ac:dyDescent="0.2">
      <c r="A159">
        <f>Athl.!A92</f>
        <v>79</v>
      </c>
      <c r="B159" t="str">
        <f t="shared" si="2"/>
        <v>Athlet</v>
      </c>
    </row>
    <row r="160" spans="1:2" x14ac:dyDescent="0.2">
      <c r="A160">
        <f>Athl.!A92</f>
        <v>79</v>
      </c>
      <c r="B160">
        <f t="shared" si="2"/>
        <v>79</v>
      </c>
    </row>
    <row r="161" spans="1:2" x14ac:dyDescent="0.2">
      <c r="A161">
        <f>Athl.!A93</f>
        <v>80</v>
      </c>
      <c r="B161" t="str">
        <f t="shared" si="2"/>
        <v>Athlet</v>
      </c>
    </row>
    <row r="162" spans="1:2" x14ac:dyDescent="0.2">
      <c r="A162">
        <f>Athl.!A93</f>
        <v>80</v>
      </c>
      <c r="B162">
        <f t="shared" si="2"/>
        <v>80</v>
      </c>
    </row>
    <row r="163" spans="1:2" x14ac:dyDescent="0.2">
      <c r="A163">
        <f>Athl.!A94</f>
        <v>81</v>
      </c>
      <c r="B163" t="str">
        <f t="shared" si="2"/>
        <v>Athlet</v>
      </c>
    </row>
    <row r="164" spans="1:2" x14ac:dyDescent="0.2">
      <c r="A164">
        <f>Athl.!A94</f>
        <v>81</v>
      </c>
      <c r="B164">
        <f t="shared" si="2"/>
        <v>81</v>
      </c>
    </row>
    <row r="165" spans="1:2" x14ac:dyDescent="0.2">
      <c r="A165">
        <f>Athl.!A95</f>
        <v>82</v>
      </c>
      <c r="B165" t="str">
        <f t="shared" si="2"/>
        <v>Athlet</v>
      </c>
    </row>
    <row r="166" spans="1:2" x14ac:dyDescent="0.2">
      <c r="A166">
        <f>Athl.!A95</f>
        <v>82</v>
      </c>
      <c r="B166">
        <f t="shared" si="2"/>
        <v>82</v>
      </c>
    </row>
    <row r="167" spans="1:2" x14ac:dyDescent="0.2">
      <c r="A167">
        <f>Athl.!A96</f>
        <v>83</v>
      </c>
      <c r="B167" t="str">
        <f t="shared" si="2"/>
        <v>Athlet</v>
      </c>
    </row>
    <row r="168" spans="1:2" x14ac:dyDescent="0.2">
      <c r="A168">
        <f>Athl.!A96</f>
        <v>83</v>
      </c>
      <c r="B168">
        <f t="shared" si="2"/>
        <v>83</v>
      </c>
    </row>
    <row r="169" spans="1:2" x14ac:dyDescent="0.2">
      <c r="A169">
        <f>Athl.!A97</f>
        <v>84</v>
      </c>
      <c r="B169" t="str">
        <f t="shared" si="2"/>
        <v>Athlet</v>
      </c>
    </row>
    <row r="170" spans="1:2" x14ac:dyDescent="0.2">
      <c r="A170">
        <f>Athl.!A97</f>
        <v>84</v>
      </c>
      <c r="B170">
        <f t="shared" si="2"/>
        <v>84</v>
      </c>
    </row>
    <row r="171" spans="1:2" x14ac:dyDescent="0.2">
      <c r="A171">
        <f>Athl.!A98</f>
        <v>85</v>
      </c>
      <c r="B171" t="str">
        <f t="shared" si="2"/>
        <v>Athlet</v>
      </c>
    </row>
    <row r="172" spans="1:2" x14ac:dyDescent="0.2">
      <c r="A172">
        <f>Athl.!A98</f>
        <v>85</v>
      </c>
      <c r="B172">
        <f t="shared" si="2"/>
        <v>85</v>
      </c>
    </row>
    <row r="173" spans="1:2" x14ac:dyDescent="0.2">
      <c r="A173">
        <f>Athl.!A99</f>
        <v>86</v>
      </c>
      <c r="B173" t="str">
        <f t="shared" si="2"/>
        <v>Athlet</v>
      </c>
    </row>
    <row r="174" spans="1:2" x14ac:dyDescent="0.2">
      <c r="A174">
        <f>Athl.!A99</f>
        <v>86</v>
      </c>
      <c r="B174">
        <f t="shared" si="2"/>
        <v>86</v>
      </c>
    </row>
    <row r="175" spans="1:2" x14ac:dyDescent="0.2">
      <c r="A175">
        <f>Athl.!A100</f>
        <v>87</v>
      </c>
      <c r="B175" t="str">
        <f t="shared" si="2"/>
        <v>Athlet</v>
      </c>
    </row>
    <row r="176" spans="1:2" x14ac:dyDescent="0.2">
      <c r="A176">
        <f>Athl.!A100</f>
        <v>87</v>
      </c>
      <c r="B176">
        <f t="shared" si="2"/>
        <v>87</v>
      </c>
    </row>
    <row r="177" spans="1:2" x14ac:dyDescent="0.2">
      <c r="A177">
        <f>Athl.!A101</f>
        <v>88</v>
      </c>
      <c r="B177" t="str">
        <f t="shared" si="2"/>
        <v>Athlet</v>
      </c>
    </row>
    <row r="178" spans="1:2" x14ac:dyDescent="0.2">
      <c r="A178">
        <f>Athl.!A101</f>
        <v>88</v>
      </c>
      <c r="B178">
        <f t="shared" si="2"/>
        <v>88</v>
      </c>
    </row>
    <row r="179" spans="1:2" x14ac:dyDescent="0.2">
      <c r="A179">
        <f>Athl.!A102</f>
        <v>89</v>
      </c>
      <c r="B179" t="str">
        <f t="shared" si="2"/>
        <v>Athlet</v>
      </c>
    </row>
    <row r="180" spans="1:2" x14ac:dyDescent="0.2">
      <c r="A180">
        <f>Athl.!A102</f>
        <v>89</v>
      </c>
      <c r="B180">
        <f t="shared" si="2"/>
        <v>89</v>
      </c>
    </row>
    <row r="181" spans="1:2" x14ac:dyDescent="0.2">
      <c r="A181">
        <f>Athl.!A103</f>
        <v>90</v>
      </c>
      <c r="B181" t="str">
        <f t="shared" si="2"/>
        <v>Athlet</v>
      </c>
    </row>
    <row r="182" spans="1:2" x14ac:dyDescent="0.2">
      <c r="A182">
        <f>Athl.!A103</f>
        <v>90</v>
      </c>
      <c r="B182">
        <f t="shared" si="2"/>
        <v>90</v>
      </c>
    </row>
    <row r="183" spans="1:2" x14ac:dyDescent="0.2">
      <c r="A183">
        <f>Athl.!A104</f>
        <v>91</v>
      </c>
      <c r="B183" t="str">
        <f t="shared" si="2"/>
        <v>Athlet</v>
      </c>
    </row>
    <row r="184" spans="1:2" x14ac:dyDescent="0.2">
      <c r="A184">
        <f>Athl.!A104</f>
        <v>91</v>
      </c>
      <c r="B184">
        <f t="shared" si="2"/>
        <v>91</v>
      </c>
    </row>
    <row r="185" spans="1:2" x14ac:dyDescent="0.2">
      <c r="A185">
        <f>Athl.!A105</f>
        <v>92</v>
      </c>
      <c r="B185" t="str">
        <f t="shared" si="2"/>
        <v>Athlet</v>
      </c>
    </row>
    <row r="186" spans="1:2" x14ac:dyDescent="0.2">
      <c r="A186">
        <f>Athl.!A105</f>
        <v>92</v>
      </c>
      <c r="B186">
        <f t="shared" si="2"/>
        <v>92</v>
      </c>
    </row>
    <row r="187" spans="1:2" x14ac:dyDescent="0.2">
      <c r="A187">
        <f>Athl.!A106</f>
        <v>93</v>
      </c>
      <c r="B187" t="str">
        <f t="shared" si="2"/>
        <v>Athlet</v>
      </c>
    </row>
    <row r="188" spans="1:2" x14ac:dyDescent="0.2">
      <c r="A188">
        <f>Athl.!A106</f>
        <v>93</v>
      </c>
      <c r="B188">
        <f t="shared" si="2"/>
        <v>93</v>
      </c>
    </row>
    <row r="189" spans="1:2" x14ac:dyDescent="0.2">
      <c r="A189">
        <f>Athl.!A107</f>
        <v>94</v>
      </c>
      <c r="B189" t="str">
        <f t="shared" si="2"/>
        <v>Athlet</v>
      </c>
    </row>
    <row r="190" spans="1:2" x14ac:dyDescent="0.2">
      <c r="A190">
        <f>Athl.!A107</f>
        <v>94</v>
      </c>
      <c r="B190">
        <f t="shared" si="2"/>
        <v>94</v>
      </c>
    </row>
    <row r="191" spans="1:2" x14ac:dyDescent="0.2">
      <c r="A191">
        <f>Athl.!A108</f>
        <v>95</v>
      </c>
      <c r="B191" t="str">
        <f t="shared" si="2"/>
        <v>Athlet</v>
      </c>
    </row>
    <row r="192" spans="1:2" x14ac:dyDescent="0.2">
      <c r="A192">
        <f>Athl.!A108</f>
        <v>95</v>
      </c>
      <c r="B192">
        <f t="shared" si="2"/>
        <v>95</v>
      </c>
    </row>
    <row r="193" spans="1:2" x14ac:dyDescent="0.2">
      <c r="A193">
        <f>Athl.!A109</f>
        <v>96</v>
      </c>
      <c r="B193" t="str">
        <f t="shared" si="2"/>
        <v>Athlet</v>
      </c>
    </row>
    <row r="194" spans="1:2" x14ac:dyDescent="0.2">
      <c r="A194">
        <f>Athl.!A109</f>
        <v>96</v>
      </c>
      <c r="B194">
        <f t="shared" ref="B194:B257" si="3">IF(A194&lt;&gt;A193,"Athlet",A194)</f>
        <v>96</v>
      </c>
    </row>
    <row r="195" spans="1:2" x14ac:dyDescent="0.2">
      <c r="A195">
        <f>Athl.!A110</f>
        <v>97</v>
      </c>
      <c r="B195" t="str">
        <f t="shared" si="3"/>
        <v>Athlet</v>
      </c>
    </row>
    <row r="196" spans="1:2" x14ac:dyDescent="0.2">
      <c r="A196">
        <f>Athl.!A110</f>
        <v>97</v>
      </c>
      <c r="B196">
        <f t="shared" si="3"/>
        <v>97</v>
      </c>
    </row>
    <row r="197" spans="1:2" x14ac:dyDescent="0.2">
      <c r="A197">
        <f>Athl.!A111</f>
        <v>98</v>
      </c>
      <c r="B197" t="str">
        <f t="shared" si="3"/>
        <v>Athlet</v>
      </c>
    </row>
    <row r="198" spans="1:2" x14ac:dyDescent="0.2">
      <c r="A198">
        <f>Athl.!A111</f>
        <v>98</v>
      </c>
      <c r="B198">
        <f t="shared" si="3"/>
        <v>98</v>
      </c>
    </row>
    <row r="199" spans="1:2" x14ac:dyDescent="0.2">
      <c r="A199">
        <f>Athl.!A112</f>
        <v>99</v>
      </c>
      <c r="B199" t="str">
        <f t="shared" si="3"/>
        <v>Athlet</v>
      </c>
    </row>
    <row r="200" spans="1:2" x14ac:dyDescent="0.2">
      <c r="A200">
        <f>Athl.!A112</f>
        <v>99</v>
      </c>
      <c r="B200">
        <f t="shared" si="3"/>
        <v>99</v>
      </c>
    </row>
    <row r="201" spans="1:2" x14ac:dyDescent="0.2">
      <c r="A201">
        <f>Athl.!A113</f>
        <v>100</v>
      </c>
      <c r="B201" t="str">
        <f t="shared" si="3"/>
        <v>Athlet</v>
      </c>
    </row>
    <row r="202" spans="1:2" x14ac:dyDescent="0.2">
      <c r="A202">
        <f>Athl.!A113</f>
        <v>100</v>
      </c>
      <c r="B202">
        <f t="shared" si="3"/>
        <v>100</v>
      </c>
    </row>
    <row r="203" spans="1:2" x14ac:dyDescent="0.2">
      <c r="A203">
        <f>Athl.!A114</f>
        <v>101</v>
      </c>
      <c r="B203" t="str">
        <f t="shared" si="3"/>
        <v>Athlet</v>
      </c>
    </row>
    <row r="204" spans="1:2" x14ac:dyDescent="0.2">
      <c r="A204">
        <f>Athl.!A114</f>
        <v>101</v>
      </c>
      <c r="B204">
        <f t="shared" si="3"/>
        <v>101</v>
      </c>
    </row>
    <row r="205" spans="1:2" x14ac:dyDescent="0.2">
      <c r="A205">
        <f>Athl.!A115</f>
        <v>102</v>
      </c>
      <c r="B205" t="str">
        <f t="shared" si="3"/>
        <v>Athlet</v>
      </c>
    </row>
    <row r="206" spans="1:2" x14ac:dyDescent="0.2">
      <c r="A206">
        <f>Athl.!A115</f>
        <v>102</v>
      </c>
      <c r="B206">
        <f t="shared" si="3"/>
        <v>102</v>
      </c>
    </row>
    <row r="207" spans="1:2" x14ac:dyDescent="0.2">
      <c r="A207">
        <f>Athl.!A116</f>
        <v>103</v>
      </c>
      <c r="B207" t="str">
        <f t="shared" si="3"/>
        <v>Athlet</v>
      </c>
    </row>
    <row r="208" spans="1:2" x14ac:dyDescent="0.2">
      <c r="A208">
        <f>Athl.!A116</f>
        <v>103</v>
      </c>
      <c r="B208">
        <f t="shared" si="3"/>
        <v>103</v>
      </c>
    </row>
    <row r="209" spans="1:2" x14ac:dyDescent="0.2">
      <c r="A209">
        <f>Athl.!A117</f>
        <v>104</v>
      </c>
      <c r="B209" t="str">
        <f t="shared" si="3"/>
        <v>Athlet</v>
      </c>
    </row>
    <row r="210" spans="1:2" x14ac:dyDescent="0.2">
      <c r="A210">
        <f>Athl.!A117</f>
        <v>104</v>
      </c>
      <c r="B210">
        <f t="shared" si="3"/>
        <v>104</v>
      </c>
    </row>
    <row r="211" spans="1:2" x14ac:dyDescent="0.2">
      <c r="A211">
        <f>Athl.!A118</f>
        <v>105</v>
      </c>
      <c r="B211" t="str">
        <f t="shared" si="3"/>
        <v>Athlet</v>
      </c>
    </row>
    <row r="212" spans="1:2" x14ac:dyDescent="0.2">
      <c r="A212">
        <f>Athl.!A118</f>
        <v>105</v>
      </c>
      <c r="B212">
        <f t="shared" si="3"/>
        <v>105</v>
      </c>
    </row>
    <row r="213" spans="1:2" x14ac:dyDescent="0.2">
      <c r="A213">
        <f>Athl.!A119</f>
        <v>106</v>
      </c>
      <c r="B213" t="str">
        <f t="shared" si="3"/>
        <v>Athlet</v>
      </c>
    </row>
    <row r="214" spans="1:2" x14ac:dyDescent="0.2">
      <c r="A214">
        <f>Athl.!A119</f>
        <v>106</v>
      </c>
      <c r="B214">
        <f t="shared" si="3"/>
        <v>106</v>
      </c>
    </row>
    <row r="215" spans="1:2" x14ac:dyDescent="0.2">
      <c r="A215">
        <f>Athl.!A120</f>
        <v>107</v>
      </c>
      <c r="B215" t="str">
        <f t="shared" si="3"/>
        <v>Athlet</v>
      </c>
    </row>
    <row r="216" spans="1:2" x14ac:dyDescent="0.2">
      <c r="A216">
        <f>Athl.!A120</f>
        <v>107</v>
      </c>
      <c r="B216">
        <f t="shared" si="3"/>
        <v>107</v>
      </c>
    </row>
    <row r="217" spans="1:2" x14ac:dyDescent="0.2">
      <c r="A217">
        <f>Athl.!A121</f>
        <v>108</v>
      </c>
      <c r="B217" t="str">
        <f t="shared" si="3"/>
        <v>Athlet</v>
      </c>
    </row>
    <row r="218" spans="1:2" x14ac:dyDescent="0.2">
      <c r="A218">
        <f>Athl.!A121</f>
        <v>108</v>
      </c>
      <c r="B218">
        <f t="shared" si="3"/>
        <v>108</v>
      </c>
    </row>
    <row r="219" spans="1:2" x14ac:dyDescent="0.2">
      <c r="A219">
        <f>Athl.!A122</f>
        <v>109</v>
      </c>
      <c r="B219" t="str">
        <f t="shared" si="3"/>
        <v>Athlet</v>
      </c>
    </row>
    <row r="220" spans="1:2" x14ac:dyDescent="0.2">
      <c r="A220">
        <f>Athl.!A122</f>
        <v>109</v>
      </c>
      <c r="B220">
        <f t="shared" si="3"/>
        <v>109</v>
      </c>
    </row>
    <row r="221" spans="1:2" x14ac:dyDescent="0.2">
      <c r="A221">
        <f>Athl.!A123</f>
        <v>110</v>
      </c>
      <c r="B221" t="str">
        <f t="shared" si="3"/>
        <v>Athlet</v>
      </c>
    </row>
    <row r="222" spans="1:2" x14ac:dyDescent="0.2">
      <c r="A222">
        <f>Athl.!A123</f>
        <v>110</v>
      </c>
      <c r="B222">
        <f t="shared" si="3"/>
        <v>110</v>
      </c>
    </row>
    <row r="223" spans="1:2" x14ac:dyDescent="0.2">
      <c r="A223">
        <f>Athl.!A124</f>
        <v>111</v>
      </c>
      <c r="B223" t="str">
        <f t="shared" si="3"/>
        <v>Athlet</v>
      </c>
    </row>
    <row r="224" spans="1:2" x14ac:dyDescent="0.2">
      <c r="A224">
        <f>Athl.!A124</f>
        <v>111</v>
      </c>
      <c r="B224">
        <f t="shared" si="3"/>
        <v>111</v>
      </c>
    </row>
    <row r="225" spans="1:2" x14ac:dyDescent="0.2">
      <c r="A225">
        <f>Athl.!A125</f>
        <v>112</v>
      </c>
      <c r="B225" t="str">
        <f t="shared" si="3"/>
        <v>Athlet</v>
      </c>
    </row>
    <row r="226" spans="1:2" x14ac:dyDescent="0.2">
      <c r="A226">
        <f>Athl.!A125</f>
        <v>112</v>
      </c>
      <c r="B226">
        <f t="shared" si="3"/>
        <v>112</v>
      </c>
    </row>
    <row r="227" spans="1:2" x14ac:dyDescent="0.2">
      <c r="A227">
        <f>Athl.!A126</f>
        <v>113</v>
      </c>
      <c r="B227" t="str">
        <f t="shared" si="3"/>
        <v>Athlet</v>
      </c>
    </row>
    <row r="228" spans="1:2" x14ac:dyDescent="0.2">
      <c r="A228">
        <f>Athl.!A126</f>
        <v>113</v>
      </c>
      <c r="B228">
        <f t="shared" si="3"/>
        <v>113</v>
      </c>
    </row>
    <row r="229" spans="1:2" x14ac:dyDescent="0.2">
      <c r="A229">
        <f>Athl.!A127</f>
        <v>114</v>
      </c>
      <c r="B229" t="str">
        <f t="shared" si="3"/>
        <v>Athlet</v>
      </c>
    </row>
    <row r="230" spans="1:2" x14ac:dyDescent="0.2">
      <c r="A230">
        <f>Athl.!A127</f>
        <v>114</v>
      </c>
      <c r="B230">
        <f t="shared" si="3"/>
        <v>114</v>
      </c>
    </row>
    <row r="231" spans="1:2" x14ac:dyDescent="0.2">
      <c r="A231">
        <f>Athl.!A128</f>
        <v>115</v>
      </c>
      <c r="B231" t="str">
        <f t="shared" si="3"/>
        <v>Athlet</v>
      </c>
    </row>
    <row r="232" spans="1:2" x14ac:dyDescent="0.2">
      <c r="A232">
        <f>Athl.!A128</f>
        <v>115</v>
      </c>
      <c r="B232">
        <f t="shared" si="3"/>
        <v>115</v>
      </c>
    </row>
    <row r="233" spans="1:2" x14ac:dyDescent="0.2">
      <c r="A233">
        <f>Athl.!A129</f>
        <v>116</v>
      </c>
      <c r="B233" t="str">
        <f t="shared" si="3"/>
        <v>Athlet</v>
      </c>
    </row>
    <row r="234" spans="1:2" x14ac:dyDescent="0.2">
      <c r="A234">
        <f>Athl.!A129</f>
        <v>116</v>
      </c>
      <c r="B234">
        <f t="shared" si="3"/>
        <v>116</v>
      </c>
    </row>
    <row r="235" spans="1:2" x14ac:dyDescent="0.2">
      <c r="A235">
        <f>Athl.!A130</f>
        <v>117</v>
      </c>
      <c r="B235" t="str">
        <f t="shared" si="3"/>
        <v>Athlet</v>
      </c>
    </row>
    <row r="236" spans="1:2" x14ac:dyDescent="0.2">
      <c r="A236">
        <f>Athl.!A130</f>
        <v>117</v>
      </c>
      <c r="B236">
        <f t="shared" si="3"/>
        <v>117</v>
      </c>
    </row>
    <row r="237" spans="1:2" x14ac:dyDescent="0.2">
      <c r="A237">
        <f>Athl.!A131</f>
        <v>118</v>
      </c>
      <c r="B237" t="str">
        <f t="shared" si="3"/>
        <v>Athlet</v>
      </c>
    </row>
    <row r="238" spans="1:2" x14ac:dyDescent="0.2">
      <c r="A238">
        <f>Athl.!A131</f>
        <v>118</v>
      </c>
      <c r="B238">
        <f t="shared" si="3"/>
        <v>118</v>
      </c>
    </row>
    <row r="239" spans="1:2" x14ac:dyDescent="0.2">
      <c r="A239">
        <f>Athl.!A132</f>
        <v>119</v>
      </c>
      <c r="B239" t="str">
        <f t="shared" si="3"/>
        <v>Athlet</v>
      </c>
    </row>
    <row r="240" spans="1:2" x14ac:dyDescent="0.2">
      <c r="A240">
        <f>Athl.!A132</f>
        <v>119</v>
      </c>
      <c r="B240">
        <f t="shared" si="3"/>
        <v>119</v>
      </c>
    </row>
    <row r="241" spans="1:2" x14ac:dyDescent="0.2">
      <c r="A241">
        <f>Athl.!A133</f>
        <v>120</v>
      </c>
      <c r="B241" t="str">
        <f t="shared" si="3"/>
        <v>Athlet</v>
      </c>
    </row>
    <row r="242" spans="1:2" x14ac:dyDescent="0.2">
      <c r="A242">
        <f>Athl.!A133</f>
        <v>120</v>
      </c>
      <c r="B242">
        <f t="shared" si="3"/>
        <v>120</v>
      </c>
    </row>
    <row r="243" spans="1:2" x14ac:dyDescent="0.2">
      <c r="A243">
        <f>Athl.!A134</f>
        <v>121</v>
      </c>
      <c r="B243" t="str">
        <f t="shared" si="3"/>
        <v>Athlet</v>
      </c>
    </row>
    <row r="244" spans="1:2" x14ac:dyDescent="0.2">
      <c r="A244">
        <f>Athl.!A134</f>
        <v>121</v>
      </c>
      <c r="B244">
        <f t="shared" si="3"/>
        <v>121</v>
      </c>
    </row>
    <row r="245" spans="1:2" x14ac:dyDescent="0.2">
      <c r="A245">
        <f>Athl.!A135</f>
        <v>122</v>
      </c>
      <c r="B245" t="str">
        <f t="shared" si="3"/>
        <v>Athlet</v>
      </c>
    </row>
    <row r="246" spans="1:2" x14ac:dyDescent="0.2">
      <c r="A246">
        <f>Athl.!A135</f>
        <v>122</v>
      </c>
      <c r="B246">
        <f t="shared" si="3"/>
        <v>122</v>
      </c>
    </row>
    <row r="247" spans="1:2" x14ac:dyDescent="0.2">
      <c r="A247">
        <f>Athl.!A136</f>
        <v>123</v>
      </c>
      <c r="B247" t="str">
        <f t="shared" si="3"/>
        <v>Athlet</v>
      </c>
    </row>
    <row r="248" spans="1:2" x14ac:dyDescent="0.2">
      <c r="A248">
        <f>Athl.!A136</f>
        <v>123</v>
      </c>
      <c r="B248">
        <f t="shared" si="3"/>
        <v>123</v>
      </c>
    </row>
    <row r="249" spans="1:2" x14ac:dyDescent="0.2">
      <c r="A249">
        <f>Athl.!A137</f>
        <v>124</v>
      </c>
      <c r="B249" t="str">
        <f t="shared" si="3"/>
        <v>Athlet</v>
      </c>
    </row>
    <row r="250" spans="1:2" x14ac:dyDescent="0.2">
      <c r="A250">
        <f>Athl.!A137</f>
        <v>124</v>
      </c>
      <c r="B250">
        <f t="shared" si="3"/>
        <v>124</v>
      </c>
    </row>
    <row r="251" spans="1:2" x14ac:dyDescent="0.2">
      <c r="A251">
        <f>Athl.!A138</f>
        <v>125</v>
      </c>
      <c r="B251" t="str">
        <f t="shared" si="3"/>
        <v>Athlet</v>
      </c>
    </row>
    <row r="252" spans="1:2" x14ac:dyDescent="0.2">
      <c r="A252">
        <f>Athl.!A138</f>
        <v>125</v>
      </c>
      <c r="B252">
        <f t="shared" si="3"/>
        <v>125</v>
      </c>
    </row>
    <row r="253" spans="1:2" x14ac:dyDescent="0.2">
      <c r="A253">
        <f>Athl.!A139</f>
        <v>126</v>
      </c>
      <c r="B253" t="str">
        <f t="shared" si="3"/>
        <v>Athlet</v>
      </c>
    </row>
    <row r="254" spans="1:2" x14ac:dyDescent="0.2">
      <c r="A254">
        <f>Athl.!A139</f>
        <v>126</v>
      </c>
      <c r="B254">
        <f t="shared" si="3"/>
        <v>126</v>
      </c>
    </row>
    <row r="255" spans="1:2" x14ac:dyDescent="0.2">
      <c r="A255">
        <f>Athl.!A140</f>
        <v>127</v>
      </c>
      <c r="B255" t="str">
        <f t="shared" si="3"/>
        <v>Athlet</v>
      </c>
    </row>
    <row r="256" spans="1:2" x14ac:dyDescent="0.2">
      <c r="A256">
        <f>Athl.!A140</f>
        <v>127</v>
      </c>
      <c r="B256">
        <f t="shared" si="3"/>
        <v>127</v>
      </c>
    </row>
    <row r="257" spans="1:2" x14ac:dyDescent="0.2">
      <c r="A257">
        <f>Athl.!A141</f>
        <v>128</v>
      </c>
      <c r="B257" t="str">
        <f t="shared" si="3"/>
        <v>Athlet</v>
      </c>
    </row>
    <row r="258" spans="1:2" x14ac:dyDescent="0.2">
      <c r="A258">
        <f>Athl.!A141</f>
        <v>128</v>
      </c>
      <c r="B258">
        <f t="shared" ref="B258:B321" si="4">IF(A258&lt;&gt;A257,"Athlet",A258)</f>
        <v>128</v>
      </c>
    </row>
    <row r="259" spans="1:2" x14ac:dyDescent="0.2">
      <c r="A259">
        <f>Athl.!A142</f>
        <v>129</v>
      </c>
      <c r="B259" t="str">
        <f t="shared" si="4"/>
        <v>Athlet</v>
      </c>
    </row>
    <row r="260" spans="1:2" x14ac:dyDescent="0.2">
      <c r="A260">
        <f>Athl.!A142</f>
        <v>129</v>
      </c>
      <c r="B260">
        <f t="shared" si="4"/>
        <v>129</v>
      </c>
    </row>
    <row r="261" spans="1:2" x14ac:dyDescent="0.2">
      <c r="A261">
        <f>Athl.!A143</f>
        <v>130</v>
      </c>
      <c r="B261" t="str">
        <f t="shared" si="4"/>
        <v>Athlet</v>
      </c>
    </row>
    <row r="262" spans="1:2" x14ac:dyDescent="0.2">
      <c r="A262">
        <f>Athl.!A143</f>
        <v>130</v>
      </c>
      <c r="B262">
        <f t="shared" si="4"/>
        <v>130</v>
      </c>
    </row>
    <row r="263" spans="1:2" x14ac:dyDescent="0.2">
      <c r="A263">
        <f>Athl.!A144</f>
        <v>131</v>
      </c>
      <c r="B263" t="str">
        <f t="shared" si="4"/>
        <v>Athlet</v>
      </c>
    </row>
    <row r="264" spans="1:2" x14ac:dyDescent="0.2">
      <c r="A264">
        <f>Athl.!A144</f>
        <v>131</v>
      </c>
      <c r="B264">
        <f t="shared" si="4"/>
        <v>131</v>
      </c>
    </row>
    <row r="265" spans="1:2" x14ac:dyDescent="0.2">
      <c r="A265">
        <f>Athl.!A145</f>
        <v>132</v>
      </c>
      <c r="B265" t="str">
        <f t="shared" si="4"/>
        <v>Athlet</v>
      </c>
    </row>
    <row r="266" spans="1:2" x14ac:dyDescent="0.2">
      <c r="A266">
        <f>Athl.!A145</f>
        <v>132</v>
      </c>
      <c r="B266">
        <f t="shared" si="4"/>
        <v>132</v>
      </c>
    </row>
    <row r="267" spans="1:2" x14ac:dyDescent="0.2">
      <c r="A267">
        <f>Athl.!A146</f>
        <v>133</v>
      </c>
      <c r="B267" t="str">
        <f t="shared" si="4"/>
        <v>Athlet</v>
      </c>
    </row>
    <row r="268" spans="1:2" x14ac:dyDescent="0.2">
      <c r="A268">
        <f>Athl.!A146</f>
        <v>133</v>
      </c>
      <c r="B268">
        <f t="shared" si="4"/>
        <v>133</v>
      </c>
    </row>
    <row r="269" spans="1:2" x14ac:dyDescent="0.2">
      <c r="A269">
        <f>Athl.!A147</f>
        <v>134</v>
      </c>
      <c r="B269" t="str">
        <f t="shared" si="4"/>
        <v>Athlet</v>
      </c>
    </row>
    <row r="270" spans="1:2" x14ac:dyDescent="0.2">
      <c r="A270">
        <f>Athl.!A147</f>
        <v>134</v>
      </c>
      <c r="B270">
        <f t="shared" si="4"/>
        <v>134</v>
      </c>
    </row>
    <row r="271" spans="1:2" x14ac:dyDescent="0.2">
      <c r="A271">
        <f>Athl.!A148</f>
        <v>135</v>
      </c>
      <c r="B271" t="str">
        <f t="shared" si="4"/>
        <v>Athlet</v>
      </c>
    </row>
    <row r="272" spans="1:2" x14ac:dyDescent="0.2">
      <c r="A272">
        <f>Athl.!A148</f>
        <v>135</v>
      </c>
      <c r="B272">
        <f t="shared" si="4"/>
        <v>135</v>
      </c>
    </row>
    <row r="273" spans="1:2" x14ac:dyDescent="0.2">
      <c r="A273">
        <f>Athl.!A149</f>
        <v>136</v>
      </c>
      <c r="B273" t="str">
        <f t="shared" si="4"/>
        <v>Athlet</v>
      </c>
    </row>
    <row r="274" spans="1:2" x14ac:dyDescent="0.2">
      <c r="A274">
        <f>Athl.!A149</f>
        <v>136</v>
      </c>
      <c r="B274">
        <f t="shared" si="4"/>
        <v>136</v>
      </c>
    </row>
    <row r="275" spans="1:2" x14ac:dyDescent="0.2">
      <c r="A275">
        <f>Athl.!A150</f>
        <v>137</v>
      </c>
      <c r="B275" t="str">
        <f t="shared" si="4"/>
        <v>Athlet</v>
      </c>
    </row>
    <row r="276" spans="1:2" x14ac:dyDescent="0.2">
      <c r="A276">
        <f>Athl.!A150</f>
        <v>137</v>
      </c>
      <c r="B276">
        <f t="shared" si="4"/>
        <v>137</v>
      </c>
    </row>
    <row r="277" spans="1:2" x14ac:dyDescent="0.2">
      <c r="A277">
        <f>Athl.!A151</f>
        <v>138</v>
      </c>
      <c r="B277" t="str">
        <f t="shared" si="4"/>
        <v>Athlet</v>
      </c>
    </row>
    <row r="278" spans="1:2" x14ac:dyDescent="0.2">
      <c r="A278">
        <f>Athl.!A151</f>
        <v>138</v>
      </c>
      <c r="B278">
        <f t="shared" si="4"/>
        <v>138</v>
      </c>
    </row>
    <row r="279" spans="1:2" x14ac:dyDescent="0.2">
      <c r="A279">
        <f>Athl.!A152</f>
        <v>139</v>
      </c>
      <c r="B279" t="str">
        <f t="shared" si="4"/>
        <v>Athlet</v>
      </c>
    </row>
    <row r="280" spans="1:2" x14ac:dyDescent="0.2">
      <c r="A280">
        <f>Athl.!A152</f>
        <v>139</v>
      </c>
      <c r="B280">
        <f t="shared" si="4"/>
        <v>139</v>
      </c>
    </row>
    <row r="281" spans="1:2" x14ac:dyDescent="0.2">
      <c r="A281">
        <f>Athl.!A153</f>
        <v>140</v>
      </c>
      <c r="B281" t="str">
        <f t="shared" si="4"/>
        <v>Athlet</v>
      </c>
    </row>
    <row r="282" spans="1:2" x14ac:dyDescent="0.2">
      <c r="A282">
        <f>Athl.!A153</f>
        <v>140</v>
      </c>
      <c r="B282">
        <f t="shared" si="4"/>
        <v>140</v>
      </c>
    </row>
    <row r="283" spans="1:2" x14ac:dyDescent="0.2">
      <c r="A283">
        <f>Athl.!A154</f>
        <v>141</v>
      </c>
      <c r="B283" t="str">
        <f t="shared" si="4"/>
        <v>Athlet</v>
      </c>
    </row>
    <row r="284" spans="1:2" x14ac:dyDescent="0.2">
      <c r="A284">
        <f>Athl.!A154</f>
        <v>141</v>
      </c>
      <c r="B284">
        <f t="shared" si="4"/>
        <v>141</v>
      </c>
    </row>
    <row r="285" spans="1:2" x14ac:dyDescent="0.2">
      <c r="A285">
        <f>Athl.!A155</f>
        <v>142</v>
      </c>
      <c r="B285" t="str">
        <f t="shared" si="4"/>
        <v>Athlet</v>
      </c>
    </row>
    <row r="286" spans="1:2" x14ac:dyDescent="0.2">
      <c r="A286">
        <f>Athl.!A155</f>
        <v>142</v>
      </c>
      <c r="B286">
        <f t="shared" si="4"/>
        <v>142</v>
      </c>
    </row>
    <row r="287" spans="1:2" x14ac:dyDescent="0.2">
      <c r="A287">
        <f>Athl.!A156</f>
        <v>143</v>
      </c>
      <c r="B287" t="str">
        <f t="shared" si="4"/>
        <v>Athlet</v>
      </c>
    </row>
    <row r="288" spans="1:2" x14ac:dyDescent="0.2">
      <c r="A288">
        <f>Athl.!A156</f>
        <v>143</v>
      </c>
      <c r="B288">
        <f t="shared" si="4"/>
        <v>143</v>
      </c>
    </row>
    <row r="289" spans="1:2" x14ac:dyDescent="0.2">
      <c r="A289">
        <f>Athl.!A157</f>
        <v>144</v>
      </c>
      <c r="B289" t="str">
        <f t="shared" si="4"/>
        <v>Athlet</v>
      </c>
    </row>
    <row r="290" spans="1:2" x14ac:dyDescent="0.2">
      <c r="A290">
        <f>Athl.!A157</f>
        <v>144</v>
      </c>
      <c r="B290">
        <f t="shared" si="4"/>
        <v>144</v>
      </c>
    </row>
    <row r="291" spans="1:2" x14ac:dyDescent="0.2">
      <c r="A291">
        <f>Athl.!A158</f>
        <v>145</v>
      </c>
      <c r="B291" t="str">
        <f t="shared" si="4"/>
        <v>Athlet</v>
      </c>
    </row>
    <row r="292" spans="1:2" x14ac:dyDescent="0.2">
      <c r="A292">
        <f>Athl.!A158</f>
        <v>145</v>
      </c>
      <c r="B292">
        <f t="shared" si="4"/>
        <v>145</v>
      </c>
    </row>
    <row r="293" spans="1:2" x14ac:dyDescent="0.2">
      <c r="A293">
        <f>Athl.!A159</f>
        <v>146</v>
      </c>
      <c r="B293" t="str">
        <f t="shared" si="4"/>
        <v>Athlet</v>
      </c>
    </row>
    <row r="294" spans="1:2" x14ac:dyDescent="0.2">
      <c r="A294">
        <f>Athl.!A159</f>
        <v>146</v>
      </c>
      <c r="B294">
        <f t="shared" si="4"/>
        <v>146</v>
      </c>
    </row>
    <row r="295" spans="1:2" x14ac:dyDescent="0.2">
      <c r="A295">
        <f>Athl.!A160</f>
        <v>147</v>
      </c>
      <c r="B295" t="str">
        <f t="shared" si="4"/>
        <v>Athlet</v>
      </c>
    </row>
    <row r="296" spans="1:2" x14ac:dyDescent="0.2">
      <c r="A296">
        <f>Athl.!A160</f>
        <v>147</v>
      </c>
      <c r="B296">
        <f t="shared" si="4"/>
        <v>147</v>
      </c>
    </row>
    <row r="297" spans="1:2" x14ac:dyDescent="0.2">
      <c r="A297">
        <f>Athl.!A161</f>
        <v>148</v>
      </c>
      <c r="B297" t="str">
        <f t="shared" si="4"/>
        <v>Athlet</v>
      </c>
    </row>
    <row r="298" spans="1:2" x14ac:dyDescent="0.2">
      <c r="A298">
        <f>Athl.!A161</f>
        <v>148</v>
      </c>
      <c r="B298">
        <f t="shared" si="4"/>
        <v>148</v>
      </c>
    </row>
    <row r="299" spans="1:2" x14ac:dyDescent="0.2">
      <c r="A299">
        <f>Athl.!A162</f>
        <v>149</v>
      </c>
      <c r="B299" t="str">
        <f t="shared" si="4"/>
        <v>Athlet</v>
      </c>
    </row>
    <row r="300" spans="1:2" x14ac:dyDescent="0.2">
      <c r="A300">
        <f>Athl.!A162</f>
        <v>149</v>
      </c>
      <c r="B300">
        <f t="shared" si="4"/>
        <v>149</v>
      </c>
    </row>
    <row r="301" spans="1:2" x14ac:dyDescent="0.2">
      <c r="A301">
        <f>Athl.!A163</f>
        <v>150</v>
      </c>
      <c r="B301" t="str">
        <f t="shared" si="4"/>
        <v>Athlet</v>
      </c>
    </row>
    <row r="302" spans="1:2" x14ac:dyDescent="0.2">
      <c r="A302">
        <f>Athl.!A163</f>
        <v>150</v>
      </c>
      <c r="B302">
        <f t="shared" si="4"/>
        <v>150</v>
      </c>
    </row>
    <row r="303" spans="1:2" x14ac:dyDescent="0.2">
      <c r="A303">
        <f>Athl.!A164</f>
        <v>151</v>
      </c>
      <c r="B303" t="str">
        <f t="shared" si="4"/>
        <v>Athlet</v>
      </c>
    </row>
    <row r="304" spans="1:2" x14ac:dyDescent="0.2">
      <c r="A304">
        <f>Athl.!A164</f>
        <v>151</v>
      </c>
      <c r="B304">
        <f t="shared" si="4"/>
        <v>151</v>
      </c>
    </row>
    <row r="305" spans="1:2" x14ac:dyDescent="0.2">
      <c r="A305">
        <f>Athl.!A165</f>
        <v>152</v>
      </c>
      <c r="B305" t="str">
        <f t="shared" si="4"/>
        <v>Athlet</v>
      </c>
    </row>
    <row r="306" spans="1:2" x14ac:dyDescent="0.2">
      <c r="A306">
        <f>Athl.!A165</f>
        <v>152</v>
      </c>
      <c r="B306">
        <f t="shared" si="4"/>
        <v>152</v>
      </c>
    </row>
    <row r="307" spans="1:2" x14ac:dyDescent="0.2">
      <c r="A307">
        <f>Athl.!A166</f>
        <v>153</v>
      </c>
      <c r="B307" t="str">
        <f t="shared" si="4"/>
        <v>Athlet</v>
      </c>
    </row>
    <row r="308" spans="1:2" x14ac:dyDescent="0.2">
      <c r="A308">
        <f>Athl.!A166</f>
        <v>153</v>
      </c>
      <c r="B308">
        <f t="shared" si="4"/>
        <v>153</v>
      </c>
    </row>
    <row r="309" spans="1:2" x14ac:dyDescent="0.2">
      <c r="A309">
        <f>Athl.!A167</f>
        <v>154</v>
      </c>
      <c r="B309" t="str">
        <f t="shared" si="4"/>
        <v>Athlet</v>
      </c>
    </row>
    <row r="310" spans="1:2" x14ac:dyDescent="0.2">
      <c r="A310">
        <f>Athl.!A167</f>
        <v>154</v>
      </c>
      <c r="B310">
        <f t="shared" si="4"/>
        <v>154</v>
      </c>
    </row>
    <row r="311" spans="1:2" x14ac:dyDescent="0.2">
      <c r="A311">
        <f>Athl.!A168</f>
        <v>155</v>
      </c>
      <c r="B311" t="str">
        <f t="shared" si="4"/>
        <v>Athlet</v>
      </c>
    </row>
    <row r="312" spans="1:2" x14ac:dyDescent="0.2">
      <c r="A312">
        <f>Athl.!A168</f>
        <v>155</v>
      </c>
      <c r="B312">
        <f t="shared" si="4"/>
        <v>155</v>
      </c>
    </row>
    <row r="313" spans="1:2" x14ac:dyDescent="0.2">
      <c r="A313">
        <f>Athl.!A169</f>
        <v>156</v>
      </c>
      <c r="B313" t="str">
        <f t="shared" si="4"/>
        <v>Athlet</v>
      </c>
    </row>
    <row r="314" spans="1:2" x14ac:dyDescent="0.2">
      <c r="A314">
        <f>Athl.!A169</f>
        <v>156</v>
      </c>
      <c r="B314">
        <f t="shared" si="4"/>
        <v>156</v>
      </c>
    </row>
    <row r="315" spans="1:2" x14ac:dyDescent="0.2">
      <c r="A315">
        <f>Athl.!A170</f>
        <v>157</v>
      </c>
      <c r="B315" t="str">
        <f t="shared" si="4"/>
        <v>Athlet</v>
      </c>
    </row>
    <row r="316" spans="1:2" x14ac:dyDescent="0.2">
      <c r="A316">
        <f>Athl.!A170</f>
        <v>157</v>
      </c>
      <c r="B316">
        <f t="shared" si="4"/>
        <v>157</v>
      </c>
    </row>
    <row r="317" spans="1:2" x14ac:dyDescent="0.2">
      <c r="A317">
        <f>Athl.!A171</f>
        <v>158</v>
      </c>
      <c r="B317" t="str">
        <f t="shared" si="4"/>
        <v>Athlet</v>
      </c>
    </row>
    <row r="318" spans="1:2" x14ac:dyDescent="0.2">
      <c r="A318">
        <f>Athl.!A171</f>
        <v>158</v>
      </c>
      <c r="B318">
        <f t="shared" si="4"/>
        <v>158</v>
      </c>
    </row>
    <row r="319" spans="1:2" x14ac:dyDescent="0.2">
      <c r="A319">
        <f>Athl.!A172</f>
        <v>159</v>
      </c>
      <c r="B319" t="str">
        <f t="shared" si="4"/>
        <v>Athlet</v>
      </c>
    </row>
    <row r="320" spans="1:2" x14ac:dyDescent="0.2">
      <c r="A320">
        <f>Athl.!A172</f>
        <v>159</v>
      </c>
      <c r="B320">
        <f t="shared" si="4"/>
        <v>159</v>
      </c>
    </row>
    <row r="321" spans="1:2" x14ac:dyDescent="0.2">
      <c r="A321">
        <f>Athl.!A173</f>
        <v>160</v>
      </c>
      <c r="B321" t="str">
        <f t="shared" si="4"/>
        <v>Athlet</v>
      </c>
    </row>
    <row r="322" spans="1:2" x14ac:dyDescent="0.2">
      <c r="A322">
        <f>Athl.!A173</f>
        <v>160</v>
      </c>
      <c r="B322">
        <f t="shared" ref="B322:B385" si="5">IF(A322&lt;&gt;A321,"Athlet",A322)</f>
        <v>160</v>
      </c>
    </row>
    <row r="323" spans="1:2" x14ac:dyDescent="0.2">
      <c r="A323">
        <f>Athl.!A174</f>
        <v>161</v>
      </c>
      <c r="B323" t="str">
        <f t="shared" si="5"/>
        <v>Athlet</v>
      </c>
    </row>
    <row r="324" spans="1:2" x14ac:dyDescent="0.2">
      <c r="A324">
        <f>Athl.!A174</f>
        <v>161</v>
      </c>
      <c r="B324">
        <f t="shared" si="5"/>
        <v>161</v>
      </c>
    </row>
    <row r="325" spans="1:2" x14ac:dyDescent="0.2">
      <c r="A325">
        <f>Athl.!A175</f>
        <v>162</v>
      </c>
      <c r="B325" t="str">
        <f t="shared" si="5"/>
        <v>Athlet</v>
      </c>
    </row>
    <row r="326" spans="1:2" x14ac:dyDescent="0.2">
      <c r="A326">
        <f>Athl.!A175</f>
        <v>162</v>
      </c>
      <c r="B326">
        <f t="shared" si="5"/>
        <v>162</v>
      </c>
    </row>
    <row r="327" spans="1:2" x14ac:dyDescent="0.2">
      <c r="A327">
        <f>Athl.!A176</f>
        <v>163</v>
      </c>
      <c r="B327" t="str">
        <f t="shared" si="5"/>
        <v>Athlet</v>
      </c>
    </row>
    <row r="328" spans="1:2" x14ac:dyDescent="0.2">
      <c r="A328">
        <f>Athl.!A176</f>
        <v>163</v>
      </c>
      <c r="B328">
        <f t="shared" si="5"/>
        <v>163</v>
      </c>
    </row>
    <row r="329" spans="1:2" x14ac:dyDescent="0.2">
      <c r="A329">
        <f>Athl.!A177</f>
        <v>164</v>
      </c>
      <c r="B329" t="str">
        <f t="shared" si="5"/>
        <v>Athlet</v>
      </c>
    </row>
    <row r="330" spans="1:2" x14ac:dyDescent="0.2">
      <c r="A330">
        <f>Athl.!A177</f>
        <v>164</v>
      </c>
      <c r="B330">
        <f t="shared" si="5"/>
        <v>164</v>
      </c>
    </row>
    <row r="331" spans="1:2" x14ac:dyDescent="0.2">
      <c r="A331">
        <f>Athl.!A178</f>
        <v>165</v>
      </c>
      <c r="B331" t="str">
        <f t="shared" si="5"/>
        <v>Athlet</v>
      </c>
    </row>
    <row r="332" spans="1:2" x14ac:dyDescent="0.2">
      <c r="A332">
        <f>Athl.!A178</f>
        <v>165</v>
      </c>
      <c r="B332">
        <f t="shared" si="5"/>
        <v>165</v>
      </c>
    </row>
    <row r="333" spans="1:2" x14ac:dyDescent="0.2">
      <c r="A333">
        <f>Athl.!A179</f>
        <v>166</v>
      </c>
      <c r="B333" t="str">
        <f t="shared" si="5"/>
        <v>Athlet</v>
      </c>
    </row>
    <row r="334" spans="1:2" x14ac:dyDescent="0.2">
      <c r="A334">
        <f>Athl.!A179</f>
        <v>166</v>
      </c>
      <c r="B334">
        <f t="shared" si="5"/>
        <v>166</v>
      </c>
    </row>
    <row r="335" spans="1:2" x14ac:dyDescent="0.2">
      <c r="A335">
        <f>Athl.!A180</f>
        <v>167</v>
      </c>
      <c r="B335" t="str">
        <f t="shared" si="5"/>
        <v>Athlet</v>
      </c>
    </row>
    <row r="336" spans="1:2" x14ac:dyDescent="0.2">
      <c r="A336">
        <f>Athl.!A180</f>
        <v>167</v>
      </c>
      <c r="B336">
        <f t="shared" si="5"/>
        <v>167</v>
      </c>
    </row>
    <row r="337" spans="1:2" x14ac:dyDescent="0.2">
      <c r="A337">
        <f>Athl.!A181</f>
        <v>168</v>
      </c>
      <c r="B337" t="str">
        <f t="shared" si="5"/>
        <v>Athlet</v>
      </c>
    </row>
    <row r="338" spans="1:2" x14ac:dyDescent="0.2">
      <c r="A338">
        <f>Athl.!A181</f>
        <v>168</v>
      </c>
      <c r="B338">
        <f t="shared" si="5"/>
        <v>168</v>
      </c>
    </row>
    <row r="339" spans="1:2" x14ac:dyDescent="0.2">
      <c r="A339">
        <f>Athl.!A182</f>
        <v>169</v>
      </c>
      <c r="B339" t="str">
        <f t="shared" si="5"/>
        <v>Athlet</v>
      </c>
    </row>
    <row r="340" spans="1:2" x14ac:dyDescent="0.2">
      <c r="A340">
        <f>Athl.!A182</f>
        <v>169</v>
      </c>
      <c r="B340">
        <f t="shared" si="5"/>
        <v>169</v>
      </c>
    </row>
    <row r="341" spans="1:2" x14ac:dyDescent="0.2">
      <c r="A341">
        <f>Athl.!A183</f>
        <v>170</v>
      </c>
      <c r="B341" t="str">
        <f t="shared" si="5"/>
        <v>Athlet</v>
      </c>
    </row>
    <row r="342" spans="1:2" x14ac:dyDescent="0.2">
      <c r="A342">
        <f>Athl.!A183</f>
        <v>170</v>
      </c>
      <c r="B342">
        <f t="shared" si="5"/>
        <v>170</v>
      </c>
    </row>
    <row r="343" spans="1:2" x14ac:dyDescent="0.2">
      <c r="A343">
        <f>Athl.!A184</f>
        <v>171</v>
      </c>
      <c r="B343" t="str">
        <f t="shared" si="5"/>
        <v>Athlet</v>
      </c>
    </row>
    <row r="344" spans="1:2" x14ac:dyDescent="0.2">
      <c r="A344">
        <f>Athl.!A184</f>
        <v>171</v>
      </c>
      <c r="B344">
        <f t="shared" si="5"/>
        <v>171</v>
      </c>
    </row>
    <row r="345" spans="1:2" x14ac:dyDescent="0.2">
      <c r="A345">
        <f>Athl.!A185</f>
        <v>172</v>
      </c>
      <c r="B345" t="str">
        <f t="shared" si="5"/>
        <v>Athlet</v>
      </c>
    </row>
    <row r="346" spans="1:2" x14ac:dyDescent="0.2">
      <c r="A346">
        <f>Athl.!A185</f>
        <v>172</v>
      </c>
      <c r="B346">
        <f t="shared" si="5"/>
        <v>172</v>
      </c>
    </row>
    <row r="347" spans="1:2" x14ac:dyDescent="0.2">
      <c r="A347">
        <f>Athl.!A186</f>
        <v>173</v>
      </c>
      <c r="B347" t="str">
        <f t="shared" si="5"/>
        <v>Athlet</v>
      </c>
    </row>
    <row r="348" spans="1:2" x14ac:dyDescent="0.2">
      <c r="A348">
        <f>Athl.!A186</f>
        <v>173</v>
      </c>
      <c r="B348">
        <f t="shared" si="5"/>
        <v>173</v>
      </c>
    </row>
    <row r="349" spans="1:2" x14ac:dyDescent="0.2">
      <c r="A349">
        <f>Athl.!A187</f>
        <v>174</v>
      </c>
      <c r="B349" t="str">
        <f t="shared" si="5"/>
        <v>Athlet</v>
      </c>
    </row>
    <row r="350" spans="1:2" x14ac:dyDescent="0.2">
      <c r="A350">
        <f>Athl.!A187</f>
        <v>174</v>
      </c>
      <c r="B350">
        <f t="shared" si="5"/>
        <v>174</v>
      </c>
    </row>
    <row r="351" spans="1:2" x14ac:dyDescent="0.2">
      <c r="A351">
        <f>Athl.!A188</f>
        <v>175</v>
      </c>
      <c r="B351" t="str">
        <f t="shared" si="5"/>
        <v>Athlet</v>
      </c>
    </row>
    <row r="352" spans="1:2" x14ac:dyDescent="0.2">
      <c r="A352">
        <f>Athl.!A188</f>
        <v>175</v>
      </c>
      <c r="B352">
        <f t="shared" si="5"/>
        <v>175</v>
      </c>
    </row>
    <row r="353" spans="1:2" x14ac:dyDescent="0.2">
      <c r="A353">
        <f>Athl.!A189</f>
        <v>176</v>
      </c>
      <c r="B353" t="str">
        <f t="shared" si="5"/>
        <v>Athlet</v>
      </c>
    </row>
    <row r="354" spans="1:2" x14ac:dyDescent="0.2">
      <c r="A354">
        <f>Athl.!A189</f>
        <v>176</v>
      </c>
      <c r="B354">
        <f t="shared" si="5"/>
        <v>176</v>
      </c>
    </row>
    <row r="355" spans="1:2" x14ac:dyDescent="0.2">
      <c r="A355">
        <f>Athl.!A190</f>
        <v>177</v>
      </c>
      <c r="B355" t="str">
        <f t="shared" si="5"/>
        <v>Athlet</v>
      </c>
    </row>
    <row r="356" spans="1:2" x14ac:dyDescent="0.2">
      <c r="A356">
        <f>Athl.!A190</f>
        <v>177</v>
      </c>
      <c r="B356">
        <f t="shared" si="5"/>
        <v>177</v>
      </c>
    </row>
    <row r="357" spans="1:2" x14ac:dyDescent="0.2">
      <c r="A357">
        <f>Athl.!A191</f>
        <v>178</v>
      </c>
      <c r="B357" t="str">
        <f t="shared" si="5"/>
        <v>Athlet</v>
      </c>
    </row>
    <row r="358" spans="1:2" x14ac:dyDescent="0.2">
      <c r="A358">
        <f>Athl.!A191</f>
        <v>178</v>
      </c>
      <c r="B358">
        <f t="shared" si="5"/>
        <v>178</v>
      </c>
    </row>
    <row r="359" spans="1:2" x14ac:dyDescent="0.2">
      <c r="A359">
        <f>Athl.!A192</f>
        <v>179</v>
      </c>
      <c r="B359" t="str">
        <f t="shared" si="5"/>
        <v>Athlet</v>
      </c>
    </row>
    <row r="360" spans="1:2" x14ac:dyDescent="0.2">
      <c r="A360">
        <f>Athl.!A192</f>
        <v>179</v>
      </c>
      <c r="B360">
        <f t="shared" si="5"/>
        <v>179</v>
      </c>
    </row>
    <row r="361" spans="1:2" x14ac:dyDescent="0.2">
      <c r="A361">
        <f>Athl.!A193</f>
        <v>180</v>
      </c>
      <c r="B361" t="str">
        <f t="shared" si="5"/>
        <v>Athlet</v>
      </c>
    </row>
    <row r="362" spans="1:2" x14ac:dyDescent="0.2">
      <c r="A362">
        <f>Athl.!A193</f>
        <v>180</v>
      </c>
      <c r="B362">
        <f t="shared" si="5"/>
        <v>180</v>
      </c>
    </row>
    <row r="363" spans="1:2" x14ac:dyDescent="0.2">
      <c r="A363">
        <f>Athl.!A194</f>
        <v>181</v>
      </c>
      <c r="B363" t="str">
        <f t="shared" si="5"/>
        <v>Athlet</v>
      </c>
    </row>
    <row r="364" spans="1:2" x14ac:dyDescent="0.2">
      <c r="A364">
        <f>Athl.!A194</f>
        <v>181</v>
      </c>
      <c r="B364">
        <f t="shared" si="5"/>
        <v>181</v>
      </c>
    </row>
    <row r="365" spans="1:2" x14ac:dyDescent="0.2">
      <c r="A365">
        <f>Athl.!A195</f>
        <v>182</v>
      </c>
      <c r="B365" t="str">
        <f t="shared" si="5"/>
        <v>Athlet</v>
      </c>
    </row>
    <row r="366" spans="1:2" x14ac:dyDescent="0.2">
      <c r="A366">
        <f>Athl.!A195</f>
        <v>182</v>
      </c>
      <c r="B366">
        <f t="shared" si="5"/>
        <v>182</v>
      </c>
    </row>
    <row r="367" spans="1:2" x14ac:dyDescent="0.2">
      <c r="A367">
        <f>Athl.!A196</f>
        <v>183</v>
      </c>
      <c r="B367" t="str">
        <f t="shared" si="5"/>
        <v>Athlet</v>
      </c>
    </row>
    <row r="368" spans="1:2" x14ac:dyDescent="0.2">
      <c r="A368">
        <f>Athl.!A196</f>
        <v>183</v>
      </c>
      <c r="B368">
        <f t="shared" si="5"/>
        <v>183</v>
      </c>
    </row>
    <row r="369" spans="1:2" x14ac:dyDescent="0.2">
      <c r="A369">
        <f>Athl.!A197</f>
        <v>184</v>
      </c>
      <c r="B369" t="str">
        <f t="shared" si="5"/>
        <v>Athlet</v>
      </c>
    </row>
    <row r="370" spans="1:2" x14ac:dyDescent="0.2">
      <c r="A370">
        <f>Athl.!A197</f>
        <v>184</v>
      </c>
      <c r="B370">
        <f t="shared" si="5"/>
        <v>184</v>
      </c>
    </row>
    <row r="371" spans="1:2" x14ac:dyDescent="0.2">
      <c r="A371">
        <f>Athl.!A198</f>
        <v>185</v>
      </c>
      <c r="B371" t="str">
        <f t="shared" si="5"/>
        <v>Athlet</v>
      </c>
    </row>
    <row r="372" spans="1:2" x14ac:dyDescent="0.2">
      <c r="A372">
        <f>Athl.!A198</f>
        <v>185</v>
      </c>
      <c r="B372">
        <f t="shared" si="5"/>
        <v>185</v>
      </c>
    </row>
    <row r="373" spans="1:2" x14ac:dyDescent="0.2">
      <c r="A373">
        <f>Athl.!A199</f>
        <v>186</v>
      </c>
      <c r="B373" t="str">
        <f t="shared" si="5"/>
        <v>Athlet</v>
      </c>
    </row>
    <row r="374" spans="1:2" x14ac:dyDescent="0.2">
      <c r="A374">
        <f>Athl.!A199</f>
        <v>186</v>
      </c>
      <c r="B374">
        <f t="shared" si="5"/>
        <v>186</v>
      </c>
    </row>
    <row r="375" spans="1:2" x14ac:dyDescent="0.2">
      <c r="A375">
        <f>Athl.!A200</f>
        <v>187</v>
      </c>
      <c r="B375" t="str">
        <f t="shared" si="5"/>
        <v>Athlet</v>
      </c>
    </row>
    <row r="376" spans="1:2" x14ac:dyDescent="0.2">
      <c r="A376">
        <f>Athl.!A200</f>
        <v>187</v>
      </c>
      <c r="B376">
        <f t="shared" si="5"/>
        <v>187</v>
      </c>
    </row>
    <row r="377" spans="1:2" x14ac:dyDescent="0.2">
      <c r="A377">
        <f>Athl.!A201</f>
        <v>188</v>
      </c>
      <c r="B377" t="str">
        <f t="shared" si="5"/>
        <v>Athlet</v>
      </c>
    </row>
    <row r="378" spans="1:2" x14ac:dyDescent="0.2">
      <c r="A378">
        <f>Athl.!A201</f>
        <v>188</v>
      </c>
      <c r="B378">
        <f t="shared" si="5"/>
        <v>188</v>
      </c>
    </row>
    <row r="379" spans="1:2" x14ac:dyDescent="0.2">
      <c r="A379">
        <f>Athl.!A202</f>
        <v>189</v>
      </c>
      <c r="B379" t="str">
        <f t="shared" si="5"/>
        <v>Athlet</v>
      </c>
    </row>
    <row r="380" spans="1:2" x14ac:dyDescent="0.2">
      <c r="A380">
        <f>Athl.!A202</f>
        <v>189</v>
      </c>
      <c r="B380">
        <f t="shared" si="5"/>
        <v>189</v>
      </c>
    </row>
    <row r="381" spans="1:2" x14ac:dyDescent="0.2">
      <c r="A381">
        <f>Athl.!A203</f>
        <v>190</v>
      </c>
      <c r="B381" t="str">
        <f t="shared" si="5"/>
        <v>Athlet</v>
      </c>
    </row>
    <row r="382" spans="1:2" x14ac:dyDescent="0.2">
      <c r="A382">
        <f>Athl.!A203</f>
        <v>190</v>
      </c>
      <c r="B382">
        <f t="shared" si="5"/>
        <v>190</v>
      </c>
    </row>
    <row r="383" spans="1:2" x14ac:dyDescent="0.2">
      <c r="A383">
        <f>Athl.!A204</f>
        <v>191</v>
      </c>
      <c r="B383" t="str">
        <f t="shared" si="5"/>
        <v>Athlet</v>
      </c>
    </row>
    <row r="384" spans="1:2" x14ac:dyDescent="0.2">
      <c r="A384">
        <f>Athl.!A204</f>
        <v>191</v>
      </c>
      <c r="B384">
        <f t="shared" si="5"/>
        <v>191</v>
      </c>
    </row>
    <row r="385" spans="1:2" x14ac:dyDescent="0.2">
      <c r="A385">
        <f>Athl.!A205</f>
        <v>192</v>
      </c>
      <c r="B385" t="str">
        <f t="shared" si="5"/>
        <v>Athlet</v>
      </c>
    </row>
    <row r="386" spans="1:2" x14ac:dyDescent="0.2">
      <c r="A386">
        <f>Athl.!A205</f>
        <v>192</v>
      </c>
      <c r="B386">
        <f t="shared" ref="B386:B449" si="6">IF(A386&lt;&gt;A385,"Athlet",A386)</f>
        <v>192</v>
      </c>
    </row>
    <row r="387" spans="1:2" x14ac:dyDescent="0.2">
      <c r="A387">
        <f>Athl.!A206</f>
        <v>193</v>
      </c>
      <c r="B387" t="str">
        <f t="shared" si="6"/>
        <v>Athlet</v>
      </c>
    </row>
    <row r="388" spans="1:2" x14ac:dyDescent="0.2">
      <c r="A388">
        <f>Athl.!A206</f>
        <v>193</v>
      </c>
      <c r="B388">
        <f t="shared" si="6"/>
        <v>193</v>
      </c>
    </row>
    <row r="389" spans="1:2" x14ac:dyDescent="0.2">
      <c r="A389">
        <f>Athl.!A207</f>
        <v>194</v>
      </c>
      <c r="B389" t="str">
        <f t="shared" si="6"/>
        <v>Athlet</v>
      </c>
    </row>
    <row r="390" spans="1:2" x14ac:dyDescent="0.2">
      <c r="A390">
        <f>Athl.!A207</f>
        <v>194</v>
      </c>
      <c r="B390">
        <f t="shared" si="6"/>
        <v>194</v>
      </c>
    </row>
    <row r="391" spans="1:2" x14ac:dyDescent="0.2">
      <c r="A391">
        <f>Athl.!A208</f>
        <v>195</v>
      </c>
      <c r="B391" t="str">
        <f t="shared" si="6"/>
        <v>Athlet</v>
      </c>
    </row>
    <row r="392" spans="1:2" x14ac:dyDescent="0.2">
      <c r="A392">
        <f>Athl.!A208</f>
        <v>195</v>
      </c>
      <c r="B392">
        <f t="shared" si="6"/>
        <v>195</v>
      </c>
    </row>
    <row r="393" spans="1:2" x14ac:dyDescent="0.2">
      <c r="A393">
        <f>Athl.!A209</f>
        <v>196</v>
      </c>
      <c r="B393" t="str">
        <f t="shared" si="6"/>
        <v>Athlet</v>
      </c>
    </row>
    <row r="394" spans="1:2" x14ac:dyDescent="0.2">
      <c r="A394">
        <f>Athl.!A209</f>
        <v>196</v>
      </c>
      <c r="B394">
        <f t="shared" si="6"/>
        <v>196</v>
      </c>
    </row>
    <row r="395" spans="1:2" x14ac:dyDescent="0.2">
      <c r="A395">
        <f>Athl.!A210</f>
        <v>197</v>
      </c>
      <c r="B395" t="str">
        <f t="shared" si="6"/>
        <v>Athlet</v>
      </c>
    </row>
    <row r="396" spans="1:2" x14ac:dyDescent="0.2">
      <c r="A396">
        <f>Athl.!A210</f>
        <v>197</v>
      </c>
      <c r="B396">
        <f t="shared" si="6"/>
        <v>197</v>
      </c>
    </row>
    <row r="397" spans="1:2" x14ac:dyDescent="0.2">
      <c r="A397">
        <f>Athl.!A211</f>
        <v>198</v>
      </c>
      <c r="B397" t="str">
        <f t="shared" si="6"/>
        <v>Athlet</v>
      </c>
    </row>
    <row r="398" spans="1:2" x14ac:dyDescent="0.2">
      <c r="A398">
        <f>Athl.!A211</f>
        <v>198</v>
      </c>
      <c r="B398">
        <f t="shared" si="6"/>
        <v>198</v>
      </c>
    </row>
    <row r="399" spans="1:2" x14ac:dyDescent="0.2">
      <c r="A399">
        <f>Athl.!A212</f>
        <v>199</v>
      </c>
      <c r="B399" t="str">
        <f t="shared" si="6"/>
        <v>Athlet</v>
      </c>
    </row>
    <row r="400" spans="1:2" x14ac:dyDescent="0.2">
      <c r="A400">
        <f>Athl.!A212</f>
        <v>199</v>
      </c>
      <c r="B400">
        <f t="shared" si="6"/>
        <v>199</v>
      </c>
    </row>
    <row r="401" spans="1:2" x14ac:dyDescent="0.2">
      <c r="A401">
        <f>Athl.!A213</f>
        <v>200</v>
      </c>
      <c r="B401" t="str">
        <f t="shared" si="6"/>
        <v>Athlet</v>
      </c>
    </row>
    <row r="402" spans="1:2" x14ac:dyDescent="0.2">
      <c r="A402">
        <f>Athl.!A213</f>
        <v>200</v>
      </c>
      <c r="B402">
        <f t="shared" si="6"/>
        <v>200</v>
      </c>
    </row>
    <row r="403" spans="1:2" x14ac:dyDescent="0.2">
      <c r="A403">
        <f>Athl.!A214</f>
        <v>201</v>
      </c>
      <c r="B403" t="str">
        <f t="shared" si="6"/>
        <v>Athlet</v>
      </c>
    </row>
    <row r="404" spans="1:2" x14ac:dyDescent="0.2">
      <c r="A404">
        <f>Athl.!A214</f>
        <v>201</v>
      </c>
      <c r="B404">
        <f t="shared" si="6"/>
        <v>201</v>
      </c>
    </row>
    <row r="405" spans="1:2" x14ac:dyDescent="0.2">
      <c r="A405">
        <f>Athl.!A215</f>
        <v>202</v>
      </c>
      <c r="B405" t="str">
        <f t="shared" si="6"/>
        <v>Athlet</v>
      </c>
    </row>
    <row r="406" spans="1:2" x14ac:dyDescent="0.2">
      <c r="A406">
        <f>Athl.!A215</f>
        <v>202</v>
      </c>
      <c r="B406">
        <f t="shared" si="6"/>
        <v>202</v>
      </c>
    </row>
    <row r="407" spans="1:2" x14ac:dyDescent="0.2">
      <c r="A407">
        <f>Athl.!A216</f>
        <v>203</v>
      </c>
      <c r="B407" t="str">
        <f t="shared" si="6"/>
        <v>Athlet</v>
      </c>
    </row>
    <row r="408" spans="1:2" x14ac:dyDescent="0.2">
      <c r="A408">
        <f>Athl.!A216</f>
        <v>203</v>
      </c>
      <c r="B408">
        <f t="shared" si="6"/>
        <v>203</v>
      </c>
    </row>
    <row r="409" spans="1:2" x14ac:dyDescent="0.2">
      <c r="A409">
        <f>Athl.!A217</f>
        <v>204</v>
      </c>
      <c r="B409" t="str">
        <f t="shared" si="6"/>
        <v>Athlet</v>
      </c>
    </row>
    <row r="410" spans="1:2" x14ac:dyDescent="0.2">
      <c r="A410">
        <f>Athl.!A217</f>
        <v>204</v>
      </c>
      <c r="B410">
        <f t="shared" si="6"/>
        <v>204</v>
      </c>
    </row>
    <row r="411" spans="1:2" x14ac:dyDescent="0.2">
      <c r="A411">
        <f>Athl.!A218</f>
        <v>205</v>
      </c>
      <c r="B411" t="str">
        <f t="shared" si="6"/>
        <v>Athlet</v>
      </c>
    </row>
    <row r="412" spans="1:2" x14ac:dyDescent="0.2">
      <c r="A412">
        <f>Athl.!A218</f>
        <v>205</v>
      </c>
      <c r="B412">
        <f t="shared" si="6"/>
        <v>205</v>
      </c>
    </row>
    <row r="413" spans="1:2" x14ac:dyDescent="0.2">
      <c r="A413">
        <f>Athl.!A219</f>
        <v>206</v>
      </c>
      <c r="B413" t="str">
        <f t="shared" si="6"/>
        <v>Athlet</v>
      </c>
    </row>
    <row r="414" spans="1:2" x14ac:dyDescent="0.2">
      <c r="A414">
        <f>Athl.!A219</f>
        <v>206</v>
      </c>
      <c r="B414">
        <f t="shared" si="6"/>
        <v>206</v>
      </c>
    </row>
    <row r="415" spans="1:2" x14ac:dyDescent="0.2">
      <c r="A415">
        <f>Athl.!A220</f>
        <v>207</v>
      </c>
      <c r="B415" t="str">
        <f t="shared" si="6"/>
        <v>Athlet</v>
      </c>
    </row>
    <row r="416" spans="1:2" x14ac:dyDescent="0.2">
      <c r="A416">
        <f>Athl.!A220</f>
        <v>207</v>
      </c>
      <c r="B416">
        <f t="shared" si="6"/>
        <v>207</v>
      </c>
    </row>
    <row r="417" spans="1:2" x14ac:dyDescent="0.2">
      <c r="A417">
        <f>Athl.!A221</f>
        <v>208</v>
      </c>
      <c r="B417" t="str">
        <f t="shared" si="6"/>
        <v>Athlet</v>
      </c>
    </row>
    <row r="418" spans="1:2" x14ac:dyDescent="0.2">
      <c r="A418">
        <f>Athl.!A221</f>
        <v>208</v>
      </c>
      <c r="B418">
        <f t="shared" si="6"/>
        <v>208</v>
      </c>
    </row>
    <row r="419" spans="1:2" x14ac:dyDescent="0.2">
      <c r="A419">
        <f>Athl.!A222</f>
        <v>209</v>
      </c>
      <c r="B419" t="str">
        <f t="shared" si="6"/>
        <v>Athlet</v>
      </c>
    </row>
    <row r="420" spans="1:2" x14ac:dyDescent="0.2">
      <c r="A420">
        <f>Athl.!A222</f>
        <v>209</v>
      </c>
      <c r="B420">
        <f t="shared" si="6"/>
        <v>209</v>
      </c>
    </row>
    <row r="421" spans="1:2" x14ac:dyDescent="0.2">
      <c r="A421">
        <f>Athl.!A223</f>
        <v>210</v>
      </c>
      <c r="B421" t="str">
        <f t="shared" si="6"/>
        <v>Athlet</v>
      </c>
    </row>
    <row r="422" spans="1:2" x14ac:dyDescent="0.2">
      <c r="A422">
        <f>Athl.!A223</f>
        <v>210</v>
      </c>
      <c r="B422">
        <f t="shared" si="6"/>
        <v>210</v>
      </c>
    </row>
    <row r="423" spans="1:2" x14ac:dyDescent="0.2">
      <c r="A423">
        <f>Athl.!A224</f>
        <v>211</v>
      </c>
      <c r="B423" t="str">
        <f t="shared" si="6"/>
        <v>Athlet</v>
      </c>
    </row>
    <row r="424" spans="1:2" x14ac:dyDescent="0.2">
      <c r="A424">
        <f>Athl.!A224</f>
        <v>211</v>
      </c>
      <c r="B424">
        <f t="shared" si="6"/>
        <v>211</v>
      </c>
    </row>
    <row r="425" spans="1:2" x14ac:dyDescent="0.2">
      <c r="A425">
        <f>Athl.!A225</f>
        <v>212</v>
      </c>
      <c r="B425" t="str">
        <f t="shared" si="6"/>
        <v>Athlet</v>
      </c>
    </row>
    <row r="426" spans="1:2" x14ac:dyDescent="0.2">
      <c r="A426">
        <f>Athl.!A225</f>
        <v>212</v>
      </c>
      <c r="B426">
        <f t="shared" si="6"/>
        <v>212</v>
      </c>
    </row>
    <row r="427" spans="1:2" x14ac:dyDescent="0.2">
      <c r="A427">
        <f>Athl.!A226</f>
        <v>213</v>
      </c>
      <c r="B427" t="str">
        <f t="shared" si="6"/>
        <v>Athlet</v>
      </c>
    </row>
    <row r="428" spans="1:2" x14ac:dyDescent="0.2">
      <c r="A428">
        <f>Athl.!A226</f>
        <v>213</v>
      </c>
      <c r="B428">
        <f t="shared" si="6"/>
        <v>213</v>
      </c>
    </row>
    <row r="429" spans="1:2" x14ac:dyDescent="0.2">
      <c r="A429">
        <f>Athl.!A227</f>
        <v>214</v>
      </c>
      <c r="B429" t="str">
        <f t="shared" si="6"/>
        <v>Athlet</v>
      </c>
    </row>
    <row r="430" spans="1:2" x14ac:dyDescent="0.2">
      <c r="A430">
        <f>Athl.!A227</f>
        <v>214</v>
      </c>
      <c r="B430">
        <f t="shared" si="6"/>
        <v>214</v>
      </c>
    </row>
    <row r="431" spans="1:2" x14ac:dyDescent="0.2">
      <c r="A431">
        <f>Athl.!A228</f>
        <v>215</v>
      </c>
      <c r="B431" t="str">
        <f t="shared" si="6"/>
        <v>Athlet</v>
      </c>
    </row>
    <row r="432" spans="1:2" x14ac:dyDescent="0.2">
      <c r="A432">
        <f>Athl.!A228</f>
        <v>215</v>
      </c>
      <c r="B432">
        <f t="shared" si="6"/>
        <v>215</v>
      </c>
    </row>
    <row r="433" spans="1:2" x14ac:dyDescent="0.2">
      <c r="A433">
        <f>Athl.!A229</f>
        <v>216</v>
      </c>
      <c r="B433" t="str">
        <f t="shared" si="6"/>
        <v>Athlet</v>
      </c>
    </row>
    <row r="434" spans="1:2" x14ac:dyDescent="0.2">
      <c r="A434">
        <f>Athl.!A229</f>
        <v>216</v>
      </c>
      <c r="B434">
        <f t="shared" si="6"/>
        <v>216</v>
      </c>
    </row>
    <row r="435" spans="1:2" x14ac:dyDescent="0.2">
      <c r="A435">
        <f>Athl.!A230</f>
        <v>217</v>
      </c>
      <c r="B435" t="str">
        <f t="shared" si="6"/>
        <v>Athlet</v>
      </c>
    </row>
    <row r="436" spans="1:2" x14ac:dyDescent="0.2">
      <c r="A436">
        <f>Athl.!A230</f>
        <v>217</v>
      </c>
      <c r="B436">
        <f t="shared" si="6"/>
        <v>217</v>
      </c>
    </row>
    <row r="437" spans="1:2" x14ac:dyDescent="0.2">
      <c r="A437">
        <f>Athl.!A231</f>
        <v>218</v>
      </c>
      <c r="B437" t="str">
        <f t="shared" si="6"/>
        <v>Athlet</v>
      </c>
    </row>
    <row r="438" spans="1:2" x14ac:dyDescent="0.2">
      <c r="A438">
        <f>Athl.!A231</f>
        <v>218</v>
      </c>
      <c r="B438">
        <f t="shared" si="6"/>
        <v>218</v>
      </c>
    </row>
    <row r="439" spans="1:2" x14ac:dyDescent="0.2">
      <c r="A439">
        <f>Athl.!A232</f>
        <v>219</v>
      </c>
      <c r="B439" t="str">
        <f t="shared" si="6"/>
        <v>Athlet</v>
      </c>
    </row>
    <row r="440" spans="1:2" x14ac:dyDescent="0.2">
      <c r="A440">
        <f>Athl.!A232</f>
        <v>219</v>
      </c>
      <c r="B440">
        <f t="shared" si="6"/>
        <v>219</v>
      </c>
    </row>
    <row r="441" spans="1:2" x14ac:dyDescent="0.2">
      <c r="A441">
        <f>Athl.!A233</f>
        <v>220</v>
      </c>
      <c r="B441" t="str">
        <f t="shared" si="6"/>
        <v>Athlet</v>
      </c>
    </row>
    <row r="442" spans="1:2" x14ac:dyDescent="0.2">
      <c r="A442">
        <f>Athl.!A233</f>
        <v>220</v>
      </c>
      <c r="B442">
        <f t="shared" si="6"/>
        <v>220</v>
      </c>
    </row>
    <row r="443" spans="1:2" x14ac:dyDescent="0.2">
      <c r="A443">
        <f>Athl.!A234</f>
        <v>221</v>
      </c>
      <c r="B443" t="str">
        <f t="shared" si="6"/>
        <v>Athlet</v>
      </c>
    </row>
    <row r="444" spans="1:2" x14ac:dyDescent="0.2">
      <c r="A444">
        <f>Athl.!A234</f>
        <v>221</v>
      </c>
      <c r="B444">
        <f t="shared" si="6"/>
        <v>221</v>
      </c>
    </row>
    <row r="445" spans="1:2" x14ac:dyDescent="0.2">
      <c r="A445">
        <f>Athl.!A235</f>
        <v>222</v>
      </c>
      <c r="B445" t="str">
        <f t="shared" si="6"/>
        <v>Athlet</v>
      </c>
    </row>
    <row r="446" spans="1:2" x14ac:dyDescent="0.2">
      <c r="A446">
        <f>Athl.!A235</f>
        <v>222</v>
      </c>
      <c r="B446">
        <f t="shared" si="6"/>
        <v>222</v>
      </c>
    </row>
    <row r="447" spans="1:2" x14ac:dyDescent="0.2">
      <c r="A447">
        <f>Athl.!A236</f>
        <v>223</v>
      </c>
      <c r="B447" t="str">
        <f t="shared" si="6"/>
        <v>Athlet</v>
      </c>
    </row>
    <row r="448" spans="1:2" x14ac:dyDescent="0.2">
      <c r="A448">
        <f>Athl.!A236</f>
        <v>223</v>
      </c>
      <c r="B448">
        <f t="shared" si="6"/>
        <v>223</v>
      </c>
    </row>
    <row r="449" spans="1:2" x14ac:dyDescent="0.2">
      <c r="A449">
        <f>Athl.!A237</f>
        <v>224</v>
      </c>
      <c r="B449" t="str">
        <f t="shared" si="6"/>
        <v>Athlet</v>
      </c>
    </row>
    <row r="450" spans="1:2" x14ac:dyDescent="0.2">
      <c r="A450">
        <f>Athl.!A237</f>
        <v>224</v>
      </c>
      <c r="B450">
        <f t="shared" ref="B450:B513" si="7">IF(A450&lt;&gt;A449,"Athlet",A450)</f>
        <v>224</v>
      </c>
    </row>
    <row r="451" spans="1:2" x14ac:dyDescent="0.2">
      <c r="A451">
        <f>Athl.!A238</f>
        <v>225</v>
      </c>
      <c r="B451" t="str">
        <f t="shared" si="7"/>
        <v>Athlet</v>
      </c>
    </row>
    <row r="452" spans="1:2" x14ac:dyDescent="0.2">
      <c r="A452">
        <f>Athl.!A238</f>
        <v>225</v>
      </c>
      <c r="B452">
        <f t="shared" si="7"/>
        <v>225</v>
      </c>
    </row>
    <row r="453" spans="1:2" x14ac:dyDescent="0.2">
      <c r="A453">
        <f>Athl.!A239</f>
        <v>226</v>
      </c>
      <c r="B453" t="str">
        <f t="shared" si="7"/>
        <v>Athlet</v>
      </c>
    </row>
    <row r="454" spans="1:2" x14ac:dyDescent="0.2">
      <c r="A454">
        <f>Athl.!A239</f>
        <v>226</v>
      </c>
      <c r="B454">
        <f t="shared" si="7"/>
        <v>226</v>
      </c>
    </row>
    <row r="455" spans="1:2" x14ac:dyDescent="0.2">
      <c r="A455">
        <f>Athl.!A240</f>
        <v>227</v>
      </c>
      <c r="B455" t="str">
        <f t="shared" si="7"/>
        <v>Athlet</v>
      </c>
    </row>
    <row r="456" spans="1:2" x14ac:dyDescent="0.2">
      <c r="A456">
        <f>Athl.!A240</f>
        <v>227</v>
      </c>
      <c r="B456">
        <f t="shared" si="7"/>
        <v>227</v>
      </c>
    </row>
    <row r="457" spans="1:2" x14ac:dyDescent="0.2">
      <c r="A457">
        <f>Athl.!A241</f>
        <v>228</v>
      </c>
      <c r="B457" t="str">
        <f t="shared" si="7"/>
        <v>Athlet</v>
      </c>
    </row>
    <row r="458" spans="1:2" x14ac:dyDescent="0.2">
      <c r="A458">
        <f>Athl.!A241</f>
        <v>228</v>
      </c>
      <c r="B458">
        <f t="shared" si="7"/>
        <v>228</v>
      </c>
    </row>
    <row r="459" spans="1:2" x14ac:dyDescent="0.2">
      <c r="A459">
        <f>Athl.!A242</f>
        <v>229</v>
      </c>
      <c r="B459" t="str">
        <f t="shared" si="7"/>
        <v>Athlet</v>
      </c>
    </row>
    <row r="460" spans="1:2" x14ac:dyDescent="0.2">
      <c r="A460">
        <f>Athl.!A242</f>
        <v>229</v>
      </c>
      <c r="B460">
        <f t="shared" si="7"/>
        <v>229</v>
      </c>
    </row>
    <row r="461" spans="1:2" x14ac:dyDescent="0.2">
      <c r="A461">
        <f>Athl.!A243</f>
        <v>230</v>
      </c>
      <c r="B461" t="str">
        <f t="shared" si="7"/>
        <v>Athlet</v>
      </c>
    </row>
    <row r="462" spans="1:2" x14ac:dyDescent="0.2">
      <c r="A462">
        <f>Athl.!A243</f>
        <v>230</v>
      </c>
      <c r="B462">
        <f t="shared" si="7"/>
        <v>230</v>
      </c>
    </row>
    <row r="463" spans="1:2" x14ac:dyDescent="0.2">
      <c r="A463">
        <f>Athl.!A244</f>
        <v>231</v>
      </c>
      <c r="B463" t="str">
        <f t="shared" si="7"/>
        <v>Athlet</v>
      </c>
    </row>
    <row r="464" spans="1:2" x14ac:dyDescent="0.2">
      <c r="A464">
        <f>Athl.!A244</f>
        <v>231</v>
      </c>
      <c r="B464">
        <f t="shared" si="7"/>
        <v>231</v>
      </c>
    </row>
    <row r="465" spans="1:2" x14ac:dyDescent="0.2">
      <c r="A465">
        <f>Athl.!A245</f>
        <v>232</v>
      </c>
      <c r="B465" t="str">
        <f t="shared" si="7"/>
        <v>Athlet</v>
      </c>
    </row>
    <row r="466" spans="1:2" x14ac:dyDescent="0.2">
      <c r="A466">
        <f>Athl.!A245</f>
        <v>232</v>
      </c>
      <c r="B466">
        <f t="shared" si="7"/>
        <v>232</v>
      </c>
    </row>
    <row r="467" spans="1:2" x14ac:dyDescent="0.2">
      <c r="A467">
        <f>Athl.!A246</f>
        <v>233</v>
      </c>
      <c r="B467" t="str">
        <f t="shared" si="7"/>
        <v>Athlet</v>
      </c>
    </row>
    <row r="468" spans="1:2" x14ac:dyDescent="0.2">
      <c r="A468">
        <f>Athl.!A246</f>
        <v>233</v>
      </c>
      <c r="B468">
        <f t="shared" si="7"/>
        <v>233</v>
      </c>
    </row>
    <row r="469" spans="1:2" x14ac:dyDescent="0.2">
      <c r="A469">
        <f>Athl.!A247</f>
        <v>234</v>
      </c>
      <c r="B469" t="str">
        <f t="shared" si="7"/>
        <v>Athlet</v>
      </c>
    </row>
    <row r="470" spans="1:2" x14ac:dyDescent="0.2">
      <c r="A470">
        <f>Athl.!A247</f>
        <v>234</v>
      </c>
      <c r="B470">
        <f t="shared" si="7"/>
        <v>234</v>
      </c>
    </row>
    <row r="471" spans="1:2" x14ac:dyDescent="0.2">
      <c r="A471">
        <f>Athl.!A248</f>
        <v>235</v>
      </c>
      <c r="B471" t="str">
        <f t="shared" si="7"/>
        <v>Athlet</v>
      </c>
    </row>
    <row r="472" spans="1:2" x14ac:dyDescent="0.2">
      <c r="A472">
        <f>Athl.!A248</f>
        <v>235</v>
      </c>
      <c r="B472">
        <f t="shared" si="7"/>
        <v>235</v>
      </c>
    </row>
    <row r="473" spans="1:2" x14ac:dyDescent="0.2">
      <c r="A473">
        <f>Athl.!A249</f>
        <v>236</v>
      </c>
      <c r="B473" t="str">
        <f t="shared" si="7"/>
        <v>Athlet</v>
      </c>
    </row>
    <row r="474" spans="1:2" x14ac:dyDescent="0.2">
      <c r="A474">
        <f>Athl.!A249</f>
        <v>236</v>
      </c>
      <c r="B474">
        <f t="shared" si="7"/>
        <v>236</v>
      </c>
    </row>
    <row r="475" spans="1:2" x14ac:dyDescent="0.2">
      <c r="A475">
        <f>Athl.!A250</f>
        <v>237</v>
      </c>
      <c r="B475" t="str">
        <f t="shared" si="7"/>
        <v>Athlet</v>
      </c>
    </row>
    <row r="476" spans="1:2" x14ac:dyDescent="0.2">
      <c r="A476">
        <f>Athl.!A250</f>
        <v>237</v>
      </c>
      <c r="B476">
        <f t="shared" si="7"/>
        <v>237</v>
      </c>
    </row>
    <row r="477" spans="1:2" x14ac:dyDescent="0.2">
      <c r="A477">
        <f>Athl.!A251</f>
        <v>238</v>
      </c>
      <c r="B477" t="str">
        <f t="shared" si="7"/>
        <v>Athlet</v>
      </c>
    </row>
    <row r="478" spans="1:2" x14ac:dyDescent="0.2">
      <c r="A478">
        <f>Athl.!A251</f>
        <v>238</v>
      </c>
      <c r="B478">
        <f t="shared" si="7"/>
        <v>238</v>
      </c>
    </row>
    <row r="479" spans="1:2" x14ac:dyDescent="0.2">
      <c r="A479">
        <f>Athl.!A252</f>
        <v>239</v>
      </c>
      <c r="B479" t="str">
        <f t="shared" si="7"/>
        <v>Athlet</v>
      </c>
    </row>
    <row r="480" spans="1:2" x14ac:dyDescent="0.2">
      <c r="A480">
        <f>Athl.!A252</f>
        <v>239</v>
      </c>
      <c r="B480">
        <f t="shared" si="7"/>
        <v>239</v>
      </c>
    </row>
    <row r="481" spans="1:2" x14ac:dyDescent="0.2">
      <c r="A481">
        <f>Athl.!A253</f>
        <v>240</v>
      </c>
      <c r="B481" t="str">
        <f t="shared" si="7"/>
        <v>Athlet</v>
      </c>
    </row>
    <row r="482" spans="1:2" x14ac:dyDescent="0.2">
      <c r="A482">
        <f>Athl.!A253</f>
        <v>240</v>
      </c>
      <c r="B482">
        <f t="shared" si="7"/>
        <v>240</v>
      </c>
    </row>
    <row r="483" spans="1:2" x14ac:dyDescent="0.2">
      <c r="A483">
        <f>Athl.!A254</f>
        <v>241</v>
      </c>
      <c r="B483" t="str">
        <f t="shared" si="7"/>
        <v>Athlet</v>
      </c>
    </row>
    <row r="484" spans="1:2" x14ac:dyDescent="0.2">
      <c r="A484">
        <f>Athl.!A254</f>
        <v>241</v>
      </c>
      <c r="B484">
        <f t="shared" si="7"/>
        <v>241</v>
      </c>
    </row>
    <row r="485" spans="1:2" x14ac:dyDescent="0.2">
      <c r="A485">
        <f>Athl.!A255</f>
        <v>242</v>
      </c>
      <c r="B485" t="str">
        <f t="shared" si="7"/>
        <v>Athlet</v>
      </c>
    </row>
    <row r="486" spans="1:2" x14ac:dyDescent="0.2">
      <c r="A486">
        <f>Athl.!A255</f>
        <v>242</v>
      </c>
      <c r="B486">
        <f t="shared" si="7"/>
        <v>242</v>
      </c>
    </row>
    <row r="487" spans="1:2" x14ac:dyDescent="0.2">
      <c r="A487">
        <f>Athl.!A256</f>
        <v>243</v>
      </c>
      <c r="B487" t="str">
        <f t="shared" si="7"/>
        <v>Athlet</v>
      </c>
    </row>
    <row r="488" spans="1:2" x14ac:dyDescent="0.2">
      <c r="A488">
        <f>Athl.!A256</f>
        <v>243</v>
      </c>
      <c r="B488">
        <f t="shared" si="7"/>
        <v>243</v>
      </c>
    </row>
    <row r="489" spans="1:2" x14ac:dyDescent="0.2">
      <c r="A489">
        <f>Athl.!A257</f>
        <v>244</v>
      </c>
      <c r="B489" t="str">
        <f t="shared" si="7"/>
        <v>Athlet</v>
      </c>
    </row>
    <row r="490" spans="1:2" x14ac:dyDescent="0.2">
      <c r="A490">
        <f>Athl.!A257</f>
        <v>244</v>
      </c>
      <c r="B490">
        <f t="shared" si="7"/>
        <v>244</v>
      </c>
    </row>
    <row r="491" spans="1:2" x14ac:dyDescent="0.2">
      <c r="A491">
        <f>Athl.!A258</f>
        <v>245</v>
      </c>
      <c r="B491" t="str">
        <f t="shared" si="7"/>
        <v>Athlet</v>
      </c>
    </row>
    <row r="492" spans="1:2" x14ac:dyDescent="0.2">
      <c r="A492">
        <f>Athl.!A258</f>
        <v>245</v>
      </c>
      <c r="B492">
        <f t="shared" si="7"/>
        <v>245</v>
      </c>
    </row>
    <row r="493" spans="1:2" x14ac:dyDescent="0.2">
      <c r="A493">
        <f>Athl.!A259</f>
        <v>246</v>
      </c>
      <c r="B493" t="str">
        <f t="shared" si="7"/>
        <v>Athlet</v>
      </c>
    </row>
    <row r="494" spans="1:2" x14ac:dyDescent="0.2">
      <c r="A494">
        <f>Athl.!A259</f>
        <v>246</v>
      </c>
      <c r="B494">
        <f t="shared" si="7"/>
        <v>246</v>
      </c>
    </row>
    <row r="495" spans="1:2" x14ac:dyDescent="0.2">
      <c r="A495">
        <f>Athl.!A260</f>
        <v>247</v>
      </c>
      <c r="B495" t="str">
        <f t="shared" si="7"/>
        <v>Athlet</v>
      </c>
    </row>
    <row r="496" spans="1:2" x14ac:dyDescent="0.2">
      <c r="A496">
        <f>Athl.!A260</f>
        <v>247</v>
      </c>
      <c r="B496">
        <f t="shared" si="7"/>
        <v>247</v>
      </c>
    </row>
    <row r="497" spans="1:2" x14ac:dyDescent="0.2">
      <c r="A497">
        <f>Athl.!A261</f>
        <v>248</v>
      </c>
      <c r="B497" t="str">
        <f t="shared" si="7"/>
        <v>Athlet</v>
      </c>
    </row>
    <row r="498" spans="1:2" x14ac:dyDescent="0.2">
      <c r="A498">
        <f>Athl.!A261</f>
        <v>248</v>
      </c>
      <c r="B498">
        <f t="shared" si="7"/>
        <v>248</v>
      </c>
    </row>
    <row r="499" spans="1:2" x14ac:dyDescent="0.2">
      <c r="A499">
        <f>Athl.!A262</f>
        <v>249</v>
      </c>
      <c r="B499" t="str">
        <f t="shared" si="7"/>
        <v>Athlet</v>
      </c>
    </row>
    <row r="500" spans="1:2" x14ac:dyDescent="0.2">
      <c r="A500">
        <f>Athl.!A262</f>
        <v>249</v>
      </c>
      <c r="B500">
        <f t="shared" si="7"/>
        <v>249</v>
      </c>
    </row>
    <row r="501" spans="1:2" x14ac:dyDescent="0.2">
      <c r="A501">
        <f>Athl.!A263</f>
        <v>250</v>
      </c>
      <c r="B501" t="str">
        <f t="shared" si="7"/>
        <v>Athlet</v>
      </c>
    </row>
    <row r="502" spans="1:2" x14ac:dyDescent="0.2">
      <c r="A502">
        <f>Athl.!A263</f>
        <v>250</v>
      </c>
      <c r="B502">
        <f t="shared" si="7"/>
        <v>250</v>
      </c>
    </row>
    <row r="503" spans="1:2" x14ac:dyDescent="0.2">
      <c r="A503">
        <f>Athl.!A264</f>
        <v>251</v>
      </c>
      <c r="B503" t="str">
        <f t="shared" si="7"/>
        <v>Athlet</v>
      </c>
    </row>
    <row r="504" spans="1:2" x14ac:dyDescent="0.2">
      <c r="A504">
        <f>Athl.!A264</f>
        <v>251</v>
      </c>
      <c r="B504">
        <f t="shared" si="7"/>
        <v>251</v>
      </c>
    </row>
    <row r="505" spans="1:2" x14ac:dyDescent="0.2">
      <c r="A505">
        <f>Athl.!A265</f>
        <v>252</v>
      </c>
      <c r="B505" t="str">
        <f t="shared" si="7"/>
        <v>Athlet</v>
      </c>
    </row>
    <row r="506" spans="1:2" x14ac:dyDescent="0.2">
      <c r="A506">
        <f>Athl.!A265</f>
        <v>252</v>
      </c>
      <c r="B506">
        <f t="shared" si="7"/>
        <v>252</v>
      </c>
    </row>
    <row r="507" spans="1:2" x14ac:dyDescent="0.2">
      <c r="A507">
        <f>Athl.!A266</f>
        <v>253</v>
      </c>
      <c r="B507" t="str">
        <f t="shared" si="7"/>
        <v>Athlet</v>
      </c>
    </row>
    <row r="508" spans="1:2" x14ac:dyDescent="0.2">
      <c r="A508">
        <f>Athl.!A266</f>
        <v>253</v>
      </c>
      <c r="B508">
        <f t="shared" si="7"/>
        <v>253</v>
      </c>
    </row>
    <row r="509" spans="1:2" x14ac:dyDescent="0.2">
      <c r="A509">
        <f>Athl.!A267</f>
        <v>254</v>
      </c>
      <c r="B509" t="str">
        <f t="shared" si="7"/>
        <v>Athlet</v>
      </c>
    </row>
    <row r="510" spans="1:2" x14ac:dyDescent="0.2">
      <c r="A510">
        <f>Athl.!A267</f>
        <v>254</v>
      </c>
      <c r="B510">
        <f t="shared" si="7"/>
        <v>254</v>
      </c>
    </row>
    <row r="511" spans="1:2" x14ac:dyDescent="0.2">
      <c r="A511">
        <f>Athl.!A268</f>
        <v>255</v>
      </c>
      <c r="B511" t="str">
        <f t="shared" si="7"/>
        <v>Athlet</v>
      </c>
    </row>
    <row r="512" spans="1:2" x14ac:dyDescent="0.2">
      <c r="A512">
        <f>Athl.!A268</f>
        <v>255</v>
      </c>
      <c r="B512">
        <f t="shared" si="7"/>
        <v>255</v>
      </c>
    </row>
    <row r="513" spans="1:2" x14ac:dyDescent="0.2">
      <c r="A513">
        <f>Athl.!A269</f>
        <v>256</v>
      </c>
      <c r="B513" t="str">
        <f t="shared" si="7"/>
        <v>Athlet</v>
      </c>
    </row>
    <row r="514" spans="1:2" x14ac:dyDescent="0.2">
      <c r="A514">
        <f>Athl.!A269</f>
        <v>256</v>
      </c>
      <c r="B514">
        <f t="shared" ref="B514:B577" si="8">IF(A514&lt;&gt;A513,"Athlet",A514)</f>
        <v>256</v>
      </c>
    </row>
    <row r="515" spans="1:2" x14ac:dyDescent="0.2">
      <c r="A515">
        <f>Athl.!A270</f>
        <v>257</v>
      </c>
      <c r="B515" t="str">
        <f t="shared" si="8"/>
        <v>Athlet</v>
      </c>
    </row>
    <row r="516" spans="1:2" x14ac:dyDescent="0.2">
      <c r="A516">
        <f>Athl.!A270</f>
        <v>257</v>
      </c>
      <c r="B516">
        <f t="shared" si="8"/>
        <v>257</v>
      </c>
    </row>
    <row r="517" spans="1:2" x14ac:dyDescent="0.2">
      <c r="A517">
        <f>Athl.!A271</f>
        <v>258</v>
      </c>
      <c r="B517" t="str">
        <f t="shared" si="8"/>
        <v>Athlet</v>
      </c>
    </row>
    <row r="518" spans="1:2" x14ac:dyDescent="0.2">
      <c r="A518">
        <f>Athl.!A271</f>
        <v>258</v>
      </c>
      <c r="B518">
        <f t="shared" si="8"/>
        <v>258</v>
      </c>
    </row>
    <row r="519" spans="1:2" x14ac:dyDescent="0.2">
      <c r="A519">
        <f>Athl.!A272</f>
        <v>259</v>
      </c>
      <c r="B519" t="str">
        <f t="shared" si="8"/>
        <v>Athlet</v>
      </c>
    </row>
    <row r="520" spans="1:2" x14ac:dyDescent="0.2">
      <c r="A520">
        <f>Athl.!A272</f>
        <v>259</v>
      </c>
      <c r="B520">
        <f t="shared" si="8"/>
        <v>259</v>
      </c>
    </row>
    <row r="521" spans="1:2" x14ac:dyDescent="0.2">
      <c r="A521">
        <f>Athl.!A273</f>
        <v>260</v>
      </c>
      <c r="B521" t="str">
        <f t="shared" si="8"/>
        <v>Athlet</v>
      </c>
    </row>
    <row r="522" spans="1:2" x14ac:dyDescent="0.2">
      <c r="A522">
        <f>Athl.!A273</f>
        <v>260</v>
      </c>
      <c r="B522">
        <f t="shared" si="8"/>
        <v>260</v>
      </c>
    </row>
    <row r="523" spans="1:2" x14ac:dyDescent="0.2">
      <c r="A523">
        <f>Athl.!A274</f>
        <v>261</v>
      </c>
      <c r="B523" t="str">
        <f t="shared" si="8"/>
        <v>Athlet</v>
      </c>
    </row>
    <row r="524" spans="1:2" x14ac:dyDescent="0.2">
      <c r="A524">
        <f>Athl.!A274</f>
        <v>261</v>
      </c>
      <c r="B524">
        <f t="shared" si="8"/>
        <v>261</v>
      </c>
    </row>
    <row r="525" spans="1:2" x14ac:dyDescent="0.2">
      <c r="A525">
        <f>Athl.!A275</f>
        <v>262</v>
      </c>
      <c r="B525" t="str">
        <f t="shared" si="8"/>
        <v>Athlet</v>
      </c>
    </row>
    <row r="526" spans="1:2" x14ac:dyDescent="0.2">
      <c r="A526">
        <f>Athl.!A275</f>
        <v>262</v>
      </c>
      <c r="B526">
        <f t="shared" si="8"/>
        <v>262</v>
      </c>
    </row>
    <row r="527" spans="1:2" x14ac:dyDescent="0.2">
      <c r="A527">
        <f>Athl.!A276</f>
        <v>263</v>
      </c>
      <c r="B527" t="str">
        <f t="shared" si="8"/>
        <v>Athlet</v>
      </c>
    </row>
    <row r="528" spans="1:2" x14ac:dyDescent="0.2">
      <c r="A528">
        <f>Athl.!A276</f>
        <v>263</v>
      </c>
      <c r="B528">
        <f t="shared" si="8"/>
        <v>263</v>
      </c>
    </row>
    <row r="529" spans="1:2" x14ac:dyDescent="0.2">
      <c r="A529">
        <f>Athl.!A277</f>
        <v>264</v>
      </c>
      <c r="B529" t="str">
        <f t="shared" si="8"/>
        <v>Athlet</v>
      </c>
    </row>
    <row r="530" spans="1:2" x14ac:dyDescent="0.2">
      <c r="A530">
        <f>Athl.!A277</f>
        <v>264</v>
      </c>
      <c r="B530">
        <f t="shared" si="8"/>
        <v>264</v>
      </c>
    </row>
    <row r="531" spans="1:2" x14ac:dyDescent="0.2">
      <c r="A531">
        <f>Athl.!A278</f>
        <v>265</v>
      </c>
      <c r="B531" t="str">
        <f t="shared" si="8"/>
        <v>Athlet</v>
      </c>
    </row>
    <row r="532" spans="1:2" x14ac:dyDescent="0.2">
      <c r="A532">
        <f>Athl.!A278</f>
        <v>265</v>
      </c>
      <c r="B532">
        <f t="shared" si="8"/>
        <v>265</v>
      </c>
    </row>
    <row r="533" spans="1:2" x14ac:dyDescent="0.2">
      <c r="A533">
        <f>Athl.!A279</f>
        <v>266</v>
      </c>
      <c r="B533" t="str">
        <f t="shared" si="8"/>
        <v>Athlet</v>
      </c>
    </row>
    <row r="534" spans="1:2" x14ac:dyDescent="0.2">
      <c r="A534">
        <f>Athl.!A279</f>
        <v>266</v>
      </c>
      <c r="B534">
        <f t="shared" si="8"/>
        <v>266</v>
      </c>
    </row>
    <row r="535" spans="1:2" x14ac:dyDescent="0.2">
      <c r="A535">
        <f>Athl.!A280</f>
        <v>267</v>
      </c>
      <c r="B535" t="str">
        <f t="shared" si="8"/>
        <v>Athlet</v>
      </c>
    </row>
    <row r="536" spans="1:2" x14ac:dyDescent="0.2">
      <c r="A536">
        <f>Athl.!A280</f>
        <v>267</v>
      </c>
      <c r="B536">
        <f t="shared" si="8"/>
        <v>267</v>
      </c>
    </row>
    <row r="537" spans="1:2" x14ac:dyDescent="0.2">
      <c r="A537">
        <f>Athl.!A281</f>
        <v>268</v>
      </c>
      <c r="B537" t="str">
        <f t="shared" si="8"/>
        <v>Athlet</v>
      </c>
    </row>
    <row r="538" spans="1:2" x14ac:dyDescent="0.2">
      <c r="A538">
        <f>Athl.!A281</f>
        <v>268</v>
      </c>
      <c r="B538">
        <f t="shared" si="8"/>
        <v>268</v>
      </c>
    </row>
    <row r="539" spans="1:2" x14ac:dyDescent="0.2">
      <c r="A539">
        <f>Athl.!A282</f>
        <v>269</v>
      </c>
      <c r="B539" t="str">
        <f t="shared" si="8"/>
        <v>Athlet</v>
      </c>
    </row>
    <row r="540" spans="1:2" x14ac:dyDescent="0.2">
      <c r="A540">
        <f>Athl.!A282</f>
        <v>269</v>
      </c>
      <c r="B540">
        <f t="shared" si="8"/>
        <v>269</v>
      </c>
    </row>
    <row r="541" spans="1:2" x14ac:dyDescent="0.2">
      <c r="A541">
        <f>Athl.!A283</f>
        <v>270</v>
      </c>
      <c r="B541" t="str">
        <f t="shared" si="8"/>
        <v>Athlet</v>
      </c>
    </row>
    <row r="542" spans="1:2" x14ac:dyDescent="0.2">
      <c r="A542">
        <f>Athl.!A283</f>
        <v>270</v>
      </c>
      <c r="B542">
        <f t="shared" si="8"/>
        <v>270</v>
      </c>
    </row>
    <row r="543" spans="1:2" x14ac:dyDescent="0.2">
      <c r="A543">
        <f>Athl.!A284</f>
        <v>271</v>
      </c>
      <c r="B543" t="str">
        <f t="shared" si="8"/>
        <v>Athlet</v>
      </c>
    </row>
    <row r="544" spans="1:2" x14ac:dyDescent="0.2">
      <c r="A544">
        <f>Athl.!A284</f>
        <v>271</v>
      </c>
      <c r="B544">
        <f t="shared" si="8"/>
        <v>271</v>
      </c>
    </row>
    <row r="545" spans="1:2" x14ac:dyDescent="0.2">
      <c r="A545">
        <f>Athl.!A285</f>
        <v>272</v>
      </c>
      <c r="B545" t="str">
        <f t="shared" si="8"/>
        <v>Athlet</v>
      </c>
    </row>
    <row r="546" spans="1:2" x14ac:dyDescent="0.2">
      <c r="A546">
        <f>Athl.!A285</f>
        <v>272</v>
      </c>
      <c r="B546">
        <f t="shared" si="8"/>
        <v>272</v>
      </c>
    </row>
    <row r="547" spans="1:2" x14ac:dyDescent="0.2">
      <c r="A547">
        <f>Athl.!A286</f>
        <v>273</v>
      </c>
      <c r="B547" t="str">
        <f t="shared" si="8"/>
        <v>Athlet</v>
      </c>
    </row>
    <row r="548" spans="1:2" x14ac:dyDescent="0.2">
      <c r="A548">
        <f>Athl.!A286</f>
        <v>273</v>
      </c>
      <c r="B548">
        <f t="shared" si="8"/>
        <v>273</v>
      </c>
    </row>
    <row r="549" spans="1:2" x14ac:dyDescent="0.2">
      <c r="A549">
        <f>Athl.!A287</f>
        <v>274</v>
      </c>
      <c r="B549" t="str">
        <f t="shared" si="8"/>
        <v>Athlet</v>
      </c>
    </row>
    <row r="550" spans="1:2" x14ac:dyDescent="0.2">
      <c r="A550">
        <f>Athl.!A287</f>
        <v>274</v>
      </c>
      <c r="B550">
        <f t="shared" si="8"/>
        <v>274</v>
      </c>
    </row>
    <row r="551" spans="1:2" x14ac:dyDescent="0.2">
      <c r="A551">
        <f>Athl.!A288</f>
        <v>275</v>
      </c>
      <c r="B551" t="str">
        <f t="shared" si="8"/>
        <v>Athlet</v>
      </c>
    </row>
    <row r="552" spans="1:2" x14ac:dyDescent="0.2">
      <c r="A552">
        <f>Athl.!A288</f>
        <v>275</v>
      </c>
      <c r="B552">
        <f t="shared" si="8"/>
        <v>275</v>
      </c>
    </row>
    <row r="553" spans="1:2" x14ac:dyDescent="0.2">
      <c r="A553">
        <f>Athl.!A289</f>
        <v>276</v>
      </c>
      <c r="B553" t="str">
        <f t="shared" si="8"/>
        <v>Athlet</v>
      </c>
    </row>
    <row r="554" spans="1:2" x14ac:dyDescent="0.2">
      <c r="A554">
        <f>Athl.!A289</f>
        <v>276</v>
      </c>
      <c r="B554">
        <f t="shared" si="8"/>
        <v>276</v>
      </c>
    </row>
    <row r="555" spans="1:2" x14ac:dyDescent="0.2">
      <c r="A555">
        <f>Athl.!A290</f>
        <v>277</v>
      </c>
      <c r="B555" t="str">
        <f t="shared" si="8"/>
        <v>Athlet</v>
      </c>
    </row>
    <row r="556" spans="1:2" x14ac:dyDescent="0.2">
      <c r="A556">
        <f>Athl.!A290</f>
        <v>277</v>
      </c>
      <c r="B556">
        <f t="shared" si="8"/>
        <v>277</v>
      </c>
    </row>
    <row r="557" spans="1:2" x14ac:dyDescent="0.2">
      <c r="A557">
        <f>Athl.!A291</f>
        <v>278</v>
      </c>
      <c r="B557" t="str">
        <f t="shared" si="8"/>
        <v>Athlet</v>
      </c>
    </row>
    <row r="558" spans="1:2" x14ac:dyDescent="0.2">
      <c r="A558">
        <f>Athl.!A291</f>
        <v>278</v>
      </c>
      <c r="B558">
        <f t="shared" si="8"/>
        <v>278</v>
      </c>
    </row>
    <row r="559" spans="1:2" x14ac:dyDescent="0.2">
      <c r="A559">
        <f>Athl.!A292</f>
        <v>279</v>
      </c>
      <c r="B559" t="str">
        <f t="shared" si="8"/>
        <v>Athlet</v>
      </c>
    </row>
    <row r="560" spans="1:2" x14ac:dyDescent="0.2">
      <c r="A560">
        <f>Athl.!A292</f>
        <v>279</v>
      </c>
      <c r="B560">
        <f t="shared" si="8"/>
        <v>279</v>
      </c>
    </row>
    <row r="561" spans="1:2" x14ac:dyDescent="0.2">
      <c r="A561">
        <f>Athl.!A293</f>
        <v>280</v>
      </c>
      <c r="B561" t="str">
        <f t="shared" si="8"/>
        <v>Athlet</v>
      </c>
    </row>
    <row r="562" spans="1:2" x14ac:dyDescent="0.2">
      <c r="A562">
        <f>Athl.!A293</f>
        <v>280</v>
      </c>
      <c r="B562">
        <f t="shared" si="8"/>
        <v>280</v>
      </c>
    </row>
    <row r="563" spans="1:2" x14ac:dyDescent="0.2">
      <c r="A563">
        <f>Athl.!A294</f>
        <v>281</v>
      </c>
      <c r="B563" t="str">
        <f t="shared" si="8"/>
        <v>Athlet</v>
      </c>
    </row>
    <row r="564" spans="1:2" x14ac:dyDescent="0.2">
      <c r="A564">
        <f>Athl.!A294</f>
        <v>281</v>
      </c>
      <c r="B564">
        <f t="shared" si="8"/>
        <v>281</v>
      </c>
    </row>
    <row r="565" spans="1:2" x14ac:dyDescent="0.2">
      <c r="A565">
        <f>Athl.!A295</f>
        <v>282</v>
      </c>
      <c r="B565" t="str">
        <f t="shared" si="8"/>
        <v>Athlet</v>
      </c>
    </row>
    <row r="566" spans="1:2" x14ac:dyDescent="0.2">
      <c r="A566">
        <f>Athl.!A295</f>
        <v>282</v>
      </c>
      <c r="B566">
        <f t="shared" si="8"/>
        <v>282</v>
      </c>
    </row>
    <row r="567" spans="1:2" x14ac:dyDescent="0.2">
      <c r="A567">
        <f>Athl.!A296</f>
        <v>283</v>
      </c>
      <c r="B567" t="str">
        <f t="shared" si="8"/>
        <v>Athlet</v>
      </c>
    </row>
    <row r="568" spans="1:2" x14ac:dyDescent="0.2">
      <c r="A568">
        <f>Athl.!A296</f>
        <v>283</v>
      </c>
      <c r="B568">
        <f t="shared" si="8"/>
        <v>283</v>
      </c>
    </row>
    <row r="569" spans="1:2" x14ac:dyDescent="0.2">
      <c r="A569">
        <f>Athl.!A297</f>
        <v>284</v>
      </c>
      <c r="B569" t="str">
        <f t="shared" si="8"/>
        <v>Athlet</v>
      </c>
    </row>
    <row r="570" spans="1:2" x14ac:dyDescent="0.2">
      <c r="A570">
        <f>Athl.!A297</f>
        <v>284</v>
      </c>
      <c r="B570">
        <f t="shared" si="8"/>
        <v>284</v>
      </c>
    </row>
    <row r="571" spans="1:2" x14ac:dyDescent="0.2">
      <c r="A571">
        <f>Athl.!A298</f>
        <v>285</v>
      </c>
      <c r="B571" t="str">
        <f t="shared" si="8"/>
        <v>Athlet</v>
      </c>
    </row>
    <row r="572" spans="1:2" x14ac:dyDescent="0.2">
      <c r="A572">
        <f>Athl.!A298</f>
        <v>285</v>
      </c>
      <c r="B572">
        <f t="shared" si="8"/>
        <v>285</v>
      </c>
    </row>
    <row r="573" spans="1:2" x14ac:dyDescent="0.2">
      <c r="A573">
        <f>Athl.!A299</f>
        <v>286</v>
      </c>
      <c r="B573" t="str">
        <f t="shared" si="8"/>
        <v>Athlet</v>
      </c>
    </row>
    <row r="574" spans="1:2" x14ac:dyDescent="0.2">
      <c r="A574">
        <f>Athl.!A299</f>
        <v>286</v>
      </c>
      <c r="B574">
        <f t="shared" si="8"/>
        <v>286</v>
      </c>
    </row>
    <row r="575" spans="1:2" x14ac:dyDescent="0.2">
      <c r="A575">
        <f>Athl.!A300</f>
        <v>287</v>
      </c>
      <c r="B575" t="str">
        <f t="shared" si="8"/>
        <v>Athlet</v>
      </c>
    </row>
    <row r="576" spans="1:2" x14ac:dyDescent="0.2">
      <c r="A576">
        <f>Athl.!A300</f>
        <v>287</v>
      </c>
      <c r="B576">
        <f t="shared" si="8"/>
        <v>287</v>
      </c>
    </row>
    <row r="577" spans="1:2" x14ac:dyDescent="0.2">
      <c r="A577">
        <f>Athl.!A301</f>
        <v>288</v>
      </c>
      <c r="B577" t="str">
        <f t="shared" si="8"/>
        <v>Athlet</v>
      </c>
    </row>
    <row r="578" spans="1:2" x14ac:dyDescent="0.2">
      <c r="A578">
        <f>Athl.!A301</f>
        <v>288</v>
      </c>
      <c r="B578">
        <f t="shared" ref="B578:B641" si="9">IF(A578&lt;&gt;A577,"Athlet",A578)</f>
        <v>288</v>
      </c>
    </row>
    <row r="579" spans="1:2" x14ac:dyDescent="0.2">
      <c r="A579">
        <f>Athl.!A302</f>
        <v>289</v>
      </c>
      <c r="B579" t="str">
        <f t="shared" si="9"/>
        <v>Athlet</v>
      </c>
    </row>
    <row r="580" spans="1:2" x14ac:dyDescent="0.2">
      <c r="A580">
        <f>Athl.!A302</f>
        <v>289</v>
      </c>
      <c r="B580">
        <f t="shared" si="9"/>
        <v>289</v>
      </c>
    </row>
    <row r="581" spans="1:2" x14ac:dyDescent="0.2">
      <c r="A581">
        <f>Athl.!A303</f>
        <v>290</v>
      </c>
      <c r="B581" t="str">
        <f t="shared" si="9"/>
        <v>Athlet</v>
      </c>
    </row>
    <row r="582" spans="1:2" x14ac:dyDescent="0.2">
      <c r="A582">
        <f>Athl.!A303</f>
        <v>290</v>
      </c>
      <c r="B582">
        <f t="shared" si="9"/>
        <v>290</v>
      </c>
    </row>
    <row r="583" spans="1:2" x14ac:dyDescent="0.2">
      <c r="A583">
        <f>Athl.!A304</f>
        <v>291</v>
      </c>
      <c r="B583" t="str">
        <f t="shared" si="9"/>
        <v>Athlet</v>
      </c>
    </row>
    <row r="584" spans="1:2" x14ac:dyDescent="0.2">
      <c r="A584">
        <f>Athl.!A304</f>
        <v>291</v>
      </c>
      <c r="B584">
        <f t="shared" si="9"/>
        <v>291</v>
      </c>
    </row>
    <row r="585" spans="1:2" x14ac:dyDescent="0.2">
      <c r="A585">
        <f>Athl.!A305</f>
        <v>292</v>
      </c>
      <c r="B585" t="str">
        <f t="shared" si="9"/>
        <v>Athlet</v>
      </c>
    </row>
    <row r="586" spans="1:2" x14ac:dyDescent="0.2">
      <c r="A586">
        <f>Athl.!A305</f>
        <v>292</v>
      </c>
      <c r="B586">
        <f t="shared" si="9"/>
        <v>292</v>
      </c>
    </row>
    <row r="587" spans="1:2" x14ac:dyDescent="0.2">
      <c r="A587">
        <f>Athl.!A306</f>
        <v>293</v>
      </c>
      <c r="B587" t="str">
        <f t="shared" si="9"/>
        <v>Athlet</v>
      </c>
    </row>
    <row r="588" spans="1:2" x14ac:dyDescent="0.2">
      <c r="A588">
        <f>Athl.!A306</f>
        <v>293</v>
      </c>
      <c r="B588">
        <f t="shared" si="9"/>
        <v>293</v>
      </c>
    </row>
    <row r="589" spans="1:2" x14ac:dyDescent="0.2">
      <c r="A589">
        <f>Athl.!A307</f>
        <v>294</v>
      </c>
      <c r="B589" t="str">
        <f t="shared" si="9"/>
        <v>Athlet</v>
      </c>
    </row>
    <row r="590" spans="1:2" x14ac:dyDescent="0.2">
      <c r="A590">
        <f>Athl.!A307</f>
        <v>294</v>
      </c>
      <c r="B590">
        <f t="shared" si="9"/>
        <v>294</v>
      </c>
    </row>
    <row r="591" spans="1:2" x14ac:dyDescent="0.2">
      <c r="A591">
        <f>Athl.!A308</f>
        <v>295</v>
      </c>
      <c r="B591" t="str">
        <f t="shared" si="9"/>
        <v>Athlet</v>
      </c>
    </row>
    <row r="592" spans="1:2" x14ac:dyDescent="0.2">
      <c r="A592">
        <f>Athl.!A308</f>
        <v>295</v>
      </c>
      <c r="B592">
        <f t="shared" si="9"/>
        <v>295</v>
      </c>
    </row>
    <row r="593" spans="1:2" x14ac:dyDescent="0.2">
      <c r="A593">
        <f>Athl.!A309</f>
        <v>296</v>
      </c>
      <c r="B593" t="str">
        <f t="shared" si="9"/>
        <v>Athlet</v>
      </c>
    </row>
    <row r="594" spans="1:2" x14ac:dyDescent="0.2">
      <c r="A594">
        <f>Athl.!A309</f>
        <v>296</v>
      </c>
      <c r="B594">
        <f t="shared" si="9"/>
        <v>296</v>
      </c>
    </row>
    <row r="595" spans="1:2" x14ac:dyDescent="0.2">
      <c r="A595">
        <f>Athl.!A310</f>
        <v>297</v>
      </c>
      <c r="B595" t="str">
        <f t="shared" si="9"/>
        <v>Athlet</v>
      </c>
    </row>
    <row r="596" spans="1:2" x14ac:dyDescent="0.2">
      <c r="A596">
        <f>Athl.!A310</f>
        <v>297</v>
      </c>
      <c r="B596">
        <f t="shared" si="9"/>
        <v>297</v>
      </c>
    </row>
    <row r="597" spans="1:2" x14ac:dyDescent="0.2">
      <c r="A597">
        <f>Athl.!A311</f>
        <v>298</v>
      </c>
      <c r="B597" t="str">
        <f t="shared" si="9"/>
        <v>Athlet</v>
      </c>
    </row>
    <row r="598" spans="1:2" x14ac:dyDescent="0.2">
      <c r="A598">
        <f>Athl.!A311</f>
        <v>298</v>
      </c>
      <c r="B598">
        <f t="shared" si="9"/>
        <v>298</v>
      </c>
    </row>
    <row r="599" spans="1:2" x14ac:dyDescent="0.2">
      <c r="A599">
        <f>Athl.!A312</f>
        <v>299</v>
      </c>
      <c r="B599" t="str">
        <f t="shared" si="9"/>
        <v>Athlet</v>
      </c>
    </row>
    <row r="600" spans="1:2" x14ac:dyDescent="0.2">
      <c r="A600">
        <f>Athl.!A312</f>
        <v>299</v>
      </c>
      <c r="B600">
        <f t="shared" si="9"/>
        <v>299</v>
      </c>
    </row>
    <row r="601" spans="1:2" x14ac:dyDescent="0.2">
      <c r="A601">
        <f>Athl.!A313</f>
        <v>300</v>
      </c>
      <c r="B601" t="str">
        <f t="shared" si="9"/>
        <v>Athlet</v>
      </c>
    </row>
    <row r="602" spans="1:2" x14ac:dyDescent="0.2">
      <c r="A602">
        <f>Athl.!A313</f>
        <v>300</v>
      </c>
      <c r="B602">
        <f t="shared" si="9"/>
        <v>300</v>
      </c>
    </row>
    <row r="603" spans="1:2" x14ac:dyDescent="0.2">
      <c r="A603">
        <f>Athl.!A314</f>
        <v>301</v>
      </c>
      <c r="B603" t="str">
        <f t="shared" si="9"/>
        <v>Athlet</v>
      </c>
    </row>
    <row r="604" spans="1:2" x14ac:dyDescent="0.2">
      <c r="A604">
        <f>Athl.!A314</f>
        <v>301</v>
      </c>
      <c r="B604">
        <f t="shared" si="9"/>
        <v>301</v>
      </c>
    </row>
    <row r="605" spans="1:2" x14ac:dyDescent="0.2">
      <c r="A605">
        <f>Athl.!A315</f>
        <v>302</v>
      </c>
      <c r="B605" t="str">
        <f t="shared" si="9"/>
        <v>Athlet</v>
      </c>
    </row>
    <row r="606" spans="1:2" x14ac:dyDescent="0.2">
      <c r="A606">
        <f>Athl.!A315</f>
        <v>302</v>
      </c>
      <c r="B606">
        <f t="shared" si="9"/>
        <v>302</v>
      </c>
    </row>
    <row r="607" spans="1:2" x14ac:dyDescent="0.2">
      <c r="A607">
        <f>Athl.!A316</f>
        <v>303</v>
      </c>
      <c r="B607" t="str">
        <f t="shared" si="9"/>
        <v>Athlet</v>
      </c>
    </row>
    <row r="608" spans="1:2" x14ac:dyDescent="0.2">
      <c r="A608">
        <f>Athl.!A316</f>
        <v>303</v>
      </c>
      <c r="B608">
        <f t="shared" si="9"/>
        <v>303</v>
      </c>
    </row>
    <row r="609" spans="1:2" x14ac:dyDescent="0.2">
      <c r="A609">
        <f>Athl.!A317</f>
        <v>304</v>
      </c>
      <c r="B609" t="str">
        <f t="shared" si="9"/>
        <v>Athlet</v>
      </c>
    </row>
    <row r="610" spans="1:2" x14ac:dyDescent="0.2">
      <c r="A610">
        <f>Athl.!A317</f>
        <v>304</v>
      </c>
      <c r="B610">
        <f t="shared" si="9"/>
        <v>304</v>
      </c>
    </row>
    <row r="611" spans="1:2" x14ac:dyDescent="0.2">
      <c r="A611">
        <f>Athl.!A318</f>
        <v>305</v>
      </c>
      <c r="B611" t="str">
        <f t="shared" si="9"/>
        <v>Athlet</v>
      </c>
    </row>
    <row r="612" spans="1:2" x14ac:dyDescent="0.2">
      <c r="A612">
        <f>Athl.!A318</f>
        <v>305</v>
      </c>
      <c r="B612">
        <f t="shared" si="9"/>
        <v>305</v>
      </c>
    </row>
    <row r="613" spans="1:2" x14ac:dyDescent="0.2">
      <c r="A613">
        <f>Athl.!A319</f>
        <v>306</v>
      </c>
      <c r="B613" t="str">
        <f t="shared" si="9"/>
        <v>Athlet</v>
      </c>
    </row>
    <row r="614" spans="1:2" x14ac:dyDescent="0.2">
      <c r="A614">
        <f>Athl.!A319</f>
        <v>306</v>
      </c>
      <c r="B614">
        <f t="shared" si="9"/>
        <v>306</v>
      </c>
    </row>
    <row r="615" spans="1:2" x14ac:dyDescent="0.2">
      <c r="A615">
        <f>Athl.!A320</f>
        <v>307</v>
      </c>
      <c r="B615" t="str">
        <f t="shared" si="9"/>
        <v>Athlet</v>
      </c>
    </row>
    <row r="616" spans="1:2" x14ac:dyDescent="0.2">
      <c r="A616">
        <f>Athl.!A320</f>
        <v>307</v>
      </c>
      <c r="B616">
        <f t="shared" si="9"/>
        <v>307</v>
      </c>
    </row>
    <row r="617" spans="1:2" x14ac:dyDescent="0.2">
      <c r="A617">
        <f>Athl.!A321</f>
        <v>308</v>
      </c>
      <c r="B617" t="str">
        <f t="shared" si="9"/>
        <v>Athlet</v>
      </c>
    </row>
    <row r="618" spans="1:2" x14ac:dyDescent="0.2">
      <c r="A618">
        <f>Athl.!A321</f>
        <v>308</v>
      </c>
      <c r="B618">
        <f t="shared" si="9"/>
        <v>308</v>
      </c>
    </row>
    <row r="619" spans="1:2" x14ac:dyDescent="0.2">
      <c r="A619">
        <f>Athl.!A322</f>
        <v>309</v>
      </c>
      <c r="B619" t="str">
        <f t="shared" si="9"/>
        <v>Athlet</v>
      </c>
    </row>
    <row r="620" spans="1:2" x14ac:dyDescent="0.2">
      <c r="A620">
        <f>Athl.!A322</f>
        <v>309</v>
      </c>
      <c r="B620">
        <f t="shared" si="9"/>
        <v>309</v>
      </c>
    </row>
    <row r="621" spans="1:2" x14ac:dyDescent="0.2">
      <c r="A621">
        <f>Athl.!A323</f>
        <v>310</v>
      </c>
      <c r="B621" t="str">
        <f t="shared" si="9"/>
        <v>Athlet</v>
      </c>
    </row>
    <row r="622" spans="1:2" x14ac:dyDescent="0.2">
      <c r="A622">
        <f>Athl.!A323</f>
        <v>310</v>
      </c>
      <c r="B622">
        <f t="shared" si="9"/>
        <v>310</v>
      </c>
    </row>
    <row r="623" spans="1:2" x14ac:dyDescent="0.2">
      <c r="A623">
        <f>Athl.!A324</f>
        <v>311</v>
      </c>
      <c r="B623" t="str">
        <f t="shared" si="9"/>
        <v>Athlet</v>
      </c>
    </row>
    <row r="624" spans="1:2" x14ac:dyDescent="0.2">
      <c r="A624">
        <f>Athl.!A324</f>
        <v>311</v>
      </c>
      <c r="B624">
        <f t="shared" si="9"/>
        <v>311</v>
      </c>
    </row>
    <row r="625" spans="1:2" x14ac:dyDescent="0.2">
      <c r="A625">
        <f>Athl.!A325</f>
        <v>312</v>
      </c>
      <c r="B625" t="str">
        <f t="shared" si="9"/>
        <v>Athlet</v>
      </c>
    </row>
    <row r="626" spans="1:2" x14ac:dyDescent="0.2">
      <c r="A626">
        <f>Athl.!A325</f>
        <v>312</v>
      </c>
      <c r="B626">
        <f t="shared" si="9"/>
        <v>312</v>
      </c>
    </row>
    <row r="627" spans="1:2" x14ac:dyDescent="0.2">
      <c r="A627">
        <f>Athl.!A326</f>
        <v>313</v>
      </c>
      <c r="B627" t="str">
        <f t="shared" si="9"/>
        <v>Athlet</v>
      </c>
    </row>
    <row r="628" spans="1:2" x14ac:dyDescent="0.2">
      <c r="A628">
        <f>Athl.!A326</f>
        <v>313</v>
      </c>
      <c r="B628">
        <f t="shared" si="9"/>
        <v>313</v>
      </c>
    </row>
    <row r="629" spans="1:2" x14ac:dyDescent="0.2">
      <c r="A629">
        <f>Athl.!A327</f>
        <v>314</v>
      </c>
      <c r="B629" t="str">
        <f t="shared" si="9"/>
        <v>Athlet</v>
      </c>
    </row>
    <row r="630" spans="1:2" x14ac:dyDescent="0.2">
      <c r="A630">
        <f>Athl.!A327</f>
        <v>314</v>
      </c>
      <c r="B630">
        <f t="shared" si="9"/>
        <v>314</v>
      </c>
    </row>
    <row r="631" spans="1:2" x14ac:dyDescent="0.2">
      <c r="A631">
        <f>Athl.!A328</f>
        <v>315</v>
      </c>
      <c r="B631" t="str">
        <f t="shared" si="9"/>
        <v>Athlet</v>
      </c>
    </row>
    <row r="632" spans="1:2" x14ac:dyDescent="0.2">
      <c r="A632">
        <f>Athl.!A328</f>
        <v>315</v>
      </c>
      <c r="B632">
        <f t="shared" si="9"/>
        <v>315</v>
      </c>
    </row>
    <row r="633" spans="1:2" x14ac:dyDescent="0.2">
      <c r="A633">
        <f>Athl.!A329</f>
        <v>316</v>
      </c>
      <c r="B633" t="str">
        <f t="shared" si="9"/>
        <v>Athlet</v>
      </c>
    </row>
    <row r="634" spans="1:2" x14ac:dyDescent="0.2">
      <c r="A634">
        <f>Athl.!A329</f>
        <v>316</v>
      </c>
      <c r="B634">
        <f t="shared" si="9"/>
        <v>316</v>
      </c>
    </row>
    <row r="635" spans="1:2" x14ac:dyDescent="0.2">
      <c r="A635">
        <f>Athl.!A330</f>
        <v>317</v>
      </c>
      <c r="B635" t="str">
        <f t="shared" si="9"/>
        <v>Athlet</v>
      </c>
    </row>
    <row r="636" spans="1:2" x14ac:dyDescent="0.2">
      <c r="A636">
        <f>Athl.!A330</f>
        <v>317</v>
      </c>
      <c r="B636">
        <f t="shared" si="9"/>
        <v>317</v>
      </c>
    </row>
    <row r="637" spans="1:2" x14ac:dyDescent="0.2">
      <c r="A637">
        <f>Athl.!A331</f>
        <v>318</v>
      </c>
      <c r="B637" t="str">
        <f t="shared" si="9"/>
        <v>Athlet</v>
      </c>
    </row>
    <row r="638" spans="1:2" x14ac:dyDescent="0.2">
      <c r="A638">
        <f>Athl.!A331</f>
        <v>318</v>
      </c>
      <c r="B638">
        <f t="shared" si="9"/>
        <v>318</v>
      </c>
    </row>
    <row r="639" spans="1:2" x14ac:dyDescent="0.2">
      <c r="A639">
        <f>Athl.!A332</f>
        <v>319</v>
      </c>
      <c r="B639" t="str">
        <f t="shared" si="9"/>
        <v>Athlet</v>
      </c>
    </row>
    <row r="640" spans="1:2" x14ac:dyDescent="0.2">
      <c r="A640">
        <f>Athl.!A332</f>
        <v>319</v>
      </c>
      <c r="B640">
        <f t="shared" si="9"/>
        <v>319</v>
      </c>
    </row>
    <row r="641" spans="1:2" x14ac:dyDescent="0.2">
      <c r="A641">
        <f>Athl.!A333</f>
        <v>320</v>
      </c>
      <c r="B641" t="str">
        <f t="shared" si="9"/>
        <v>Athlet</v>
      </c>
    </row>
    <row r="642" spans="1:2" x14ac:dyDescent="0.2">
      <c r="A642">
        <f>Athl.!A333</f>
        <v>320</v>
      </c>
      <c r="B642">
        <f t="shared" ref="B642:B705" si="10">IF(A642&lt;&gt;A641,"Athlet",A642)</f>
        <v>320</v>
      </c>
    </row>
    <row r="643" spans="1:2" x14ac:dyDescent="0.2">
      <c r="A643">
        <f>Athl.!A334</f>
        <v>321</v>
      </c>
      <c r="B643" t="str">
        <f t="shared" si="10"/>
        <v>Athlet</v>
      </c>
    </row>
    <row r="644" spans="1:2" x14ac:dyDescent="0.2">
      <c r="A644">
        <f>Athl.!A334</f>
        <v>321</v>
      </c>
      <c r="B644">
        <f t="shared" si="10"/>
        <v>321</v>
      </c>
    </row>
    <row r="645" spans="1:2" x14ac:dyDescent="0.2">
      <c r="A645">
        <f>Athl.!A335</f>
        <v>322</v>
      </c>
      <c r="B645" t="str">
        <f t="shared" si="10"/>
        <v>Athlet</v>
      </c>
    </row>
    <row r="646" spans="1:2" x14ac:dyDescent="0.2">
      <c r="A646">
        <f>Athl.!A335</f>
        <v>322</v>
      </c>
      <c r="B646">
        <f t="shared" si="10"/>
        <v>322</v>
      </c>
    </row>
    <row r="647" spans="1:2" x14ac:dyDescent="0.2">
      <c r="A647">
        <f>Athl.!A336</f>
        <v>323</v>
      </c>
      <c r="B647" t="str">
        <f t="shared" si="10"/>
        <v>Athlet</v>
      </c>
    </row>
    <row r="648" spans="1:2" x14ac:dyDescent="0.2">
      <c r="A648">
        <f>Athl.!A336</f>
        <v>323</v>
      </c>
      <c r="B648">
        <f t="shared" si="10"/>
        <v>323</v>
      </c>
    </row>
    <row r="649" spans="1:2" x14ac:dyDescent="0.2">
      <c r="A649">
        <f>Athl.!A337</f>
        <v>324</v>
      </c>
      <c r="B649" t="str">
        <f t="shared" si="10"/>
        <v>Athlet</v>
      </c>
    </row>
    <row r="650" spans="1:2" x14ac:dyDescent="0.2">
      <c r="A650">
        <f>Athl.!A337</f>
        <v>324</v>
      </c>
      <c r="B650">
        <f t="shared" si="10"/>
        <v>324</v>
      </c>
    </row>
    <row r="651" spans="1:2" x14ac:dyDescent="0.2">
      <c r="A651">
        <f>Athl.!A338</f>
        <v>325</v>
      </c>
      <c r="B651" t="str">
        <f t="shared" si="10"/>
        <v>Athlet</v>
      </c>
    </row>
    <row r="652" spans="1:2" x14ac:dyDescent="0.2">
      <c r="A652">
        <f>Athl.!A338</f>
        <v>325</v>
      </c>
      <c r="B652">
        <f t="shared" si="10"/>
        <v>325</v>
      </c>
    </row>
    <row r="653" spans="1:2" x14ac:dyDescent="0.2">
      <c r="A653">
        <f>Athl.!A339</f>
        <v>326</v>
      </c>
      <c r="B653" t="str">
        <f t="shared" si="10"/>
        <v>Athlet</v>
      </c>
    </row>
    <row r="654" spans="1:2" x14ac:dyDescent="0.2">
      <c r="A654">
        <f>Athl.!A339</f>
        <v>326</v>
      </c>
      <c r="B654">
        <f t="shared" si="10"/>
        <v>326</v>
      </c>
    </row>
    <row r="655" spans="1:2" x14ac:dyDescent="0.2">
      <c r="A655">
        <f>Athl.!A340</f>
        <v>327</v>
      </c>
      <c r="B655" t="str">
        <f t="shared" si="10"/>
        <v>Athlet</v>
      </c>
    </row>
    <row r="656" spans="1:2" x14ac:dyDescent="0.2">
      <c r="A656">
        <f>Athl.!A340</f>
        <v>327</v>
      </c>
      <c r="B656">
        <f t="shared" si="10"/>
        <v>327</v>
      </c>
    </row>
    <row r="657" spans="1:2" x14ac:dyDescent="0.2">
      <c r="A657">
        <f>Athl.!A341</f>
        <v>328</v>
      </c>
      <c r="B657" t="str">
        <f t="shared" si="10"/>
        <v>Athlet</v>
      </c>
    </row>
    <row r="658" spans="1:2" x14ac:dyDescent="0.2">
      <c r="A658">
        <f>Athl.!A341</f>
        <v>328</v>
      </c>
      <c r="B658">
        <f t="shared" si="10"/>
        <v>328</v>
      </c>
    </row>
    <row r="659" spans="1:2" x14ac:dyDescent="0.2">
      <c r="A659">
        <f>Athl.!A342</f>
        <v>329</v>
      </c>
      <c r="B659" t="str">
        <f t="shared" si="10"/>
        <v>Athlet</v>
      </c>
    </row>
    <row r="660" spans="1:2" x14ac:dyDescent="0.2">
      <c r="A660">
        <f>Athl.!A342</f>
        <v>329</v>
      </c>
      <c r="B660">
        <f t="shared" si="10"/>
        <v>329</v>
      </c>
    </row>
    <row r="661" spans="1:2" x14ac:dyDescent="0.2">
      <c r="A661">
        <f>Athl.!A343</f>
        <v>330</v>
      </c>
      <c r="B661" t="str">
        <f t="shared" si="10"/>
        <v>Athlet</v>
      </c>
    </row>
    <row r="662" spans="1:2" x14ac:dyDescent="0.2">
      <c r="A662">
        <f>Athl.!A343</f>
        <v>330</v>
      </c>
      <c r="B662">
        <f t="shared" si="10"/>
        <v>330</v>
      </c>
    </row>
    <row r="663" spans="1:2" x14ac:dyDescent="0.2">
      <c r="A663">
        <f>Athl.!A344</f>
        <v>331</v>
      </c>
      <c r="B663" t="str">
        <f t="shared" si="10"/>
        <v>Athlet</v>
      </c>
    </row>
    <row r="664" spans="1:2" x14ac:dyDescent="0.2">
      <c r="A664">
        <f>Athl.!A344</f>
        <v>331</v>
      </c>
      <c r="B664">
        <f t="shared" si="10"/>
        <v>331</v>
      </c>
    </row>
    <row r="665" spans="1:2" x14ac:dyDescent="0.2">
      <c r="A665">
        <f>Athl.!A345</f>
        <v>332</v>
      </c>
      <c r="B665" t="str">
        <f t="shared" si="10"/>
        <v>Athlet</v>
      </c>
    </row>
    <row r="666" spans="1:2" x14ac:dyDescent="0.2">
      <c r="A666">
        <f>Athl.!A345</f>
        <v>332</v>
      </c>
      <c r="B666">
        <f t="shared" si="10"/>
        <v>332</v>
      </c>
    </row>
    <row r="667" spans="1:2" x14ac:dyDescent="0.2">
      <c r="A667">
        <f>Athl.!A346</f>
        <v>333</v>
      </c>
      <c r="B667" t="str">
        <f t="shared" si="10"/>
        <v>Athlet</v>
      </c>
    </row>
    <row r="668" spans="1:2" x14ac:dyDescent="0.2">
      <c r="A668">
        <f>Athl.!A346</f>
        <v>333</v>
      </c>
      <c r="B668">
        <f t="shared" si="10"/>
        <v>333</v>
      </c>
    </row>
    <row r="669" spans="1:2" x14ac:dyDescent="0.2">
      <c r="A669">
        <f>Athl.!A347</f>
        <v>334</v>
      </c>
      <c r="B669" t="str">
        <f t="shared" si="10"/>
        <v>Athlet</v>
      </c>
    </row>
    <row r="670" spans="1:2" x14ac:dyDescent="0.2">
      <c r="A670">
        <f>Athl.!A347</f>
        <v>334</v>
      </c>
      <c r="B670">
        <f t="shared" si="10"/>
        <v>334</v>
      </c>
    </row>
    <row r="671" spans="1:2" x14ac:dyDescent="0.2">
      <c r="A671">
        <f>Athl.!A348</f>
        <v>335</v>
      </c>
      <c r="B671" t="str">
        <f t="shared" si="10"/>
        <v>Athlet</v>
      </c>
    </row>
    <row r="672" spans="1:2" x14ac:dyDescent="0.2">
      <c r="A672">
        <f>Athl.!A348</f>
        <v>335</v>
      </c>
      <c r="B672">
        <f t="shared" si="10"/>
        <v>335</v>
      </c>
    </row>
    <row r="673" spans="1:2" x14ac:dyDescent="0.2">
      <c r="A673">
        <f>Athl.!A349</f>
        <v>336</v>
      </c>
      <c r="B673" t="str">
        <f t="shared" si="10"/>
        <v>Athlet</v>
      </c>
    </row>
    <row r="674" spans="1:2" x14ac:dyDescent="0.2">
      <c r="A674">
        <f>Athl.!A349</f>
        <v>336</v>
      </c>
      <c r="B674">
        <f t="shared" si="10"/>
        <v>336</v>
      </c>
    </row>
    <row r="675" spans="1:2" x14ac:dyDescent="0.2">
      <c r="A675">
        <f>Athl.!A350</f>
        <v>337</v>
      </c>
      <c r="B675" t="str">
        <f t="shared" si="10"/>
        <v>Athlet</v>
      </c>
    </row>
    <row r="676" spans="1:2" x14ac:dyDescent="0.2">
      <c r="A676">
        <f>Athl.!A350</f>
        <v>337</v>
      </c>
      <c r="B676">
        <f t="shared" si="10"/>
        <v>337</v>
      </c>
    </row>
    <row r="677" spans="1:2" x14ac:dyDescent="0.2">
      <c r="A677">
        <f>Athl.!A351</f>
        <v>338</v>
      </c>
      <c r="B677" t="str">
        <f t="shared" si="10"/>
        <v>Athlet</v>
      </c>
    </row>
    <row r="678" spans="1:2" x14ac:dyDescent="0.2">
      <c r="A678">
        <f>Athl.!A351</f>
        <v>338</v>
      </c>
      <c r="B678">
        <f t="shared" si="10"/>
        <v>338</v>
      </c>
    </row>
    <row r="679" spans="1:2" x14ac:dyDescent="0.2">
      <c r="A679">
        <f>Athl.!A352</f>
        <v>339</v>
      </c>
      <c r="B679" t="str">
        <f t="shared" si="10"/>
        <v>Athlet</v>
      </c>
    </row>
    <row r="680" spans="1:2" x14ac:dyDescent="0.2">
      <c r="A680">
        <f>Athl.!A352</f>
        <v>339</v>
      </c>
      <c r="B680">
        <f t="shared" si="10"/>
        <v>339</v>
      </c>
    </row>
    <row r="681" spans="1:2" x14ac:dyDescent="0.2">
      <c r="A681">
        <f>Athl.!A353</f>
        <v>340</v>
      </c>
      <c r="B681" t="str">
        <f t="shared" si="10"/>
        <v>Athlet</v>
      </c>
    </row>
    <row r="682" spans="1:2" x14ac:dyDescent="0.2">
      <c r="A682">
        <f>Athl.!A353</f>
        <v>340</v>
      </c>
      <c r="B682">
        <f t="shared" si="10"/>
        <v>340</v>
      </c>
    </row>
    <row r="683" spans="1:2" x14ac:dyDescent="0.2">
      <c r="A683">
        <f>Athl.!A354</f>
        <v>341</v>
      </c>
      <c r="B683" t="str">
        <f t="shared" si="10"/>
        <v>Athlet</v>
      </c>
    </row>
    <row r="684" spans="1:2" x14ac:dyDescent="0.2">
      <c r="A684">
        <f>Athl.!A354</f>
        <v>341</v>
      </c>
      <c r="B684">
        <f t="shared" si="10"/>
        <v>341</v>
      </c>
    </row>
    <row r="685" spans="1:2" x14ac:dyDescent="0.2">
      <c r="A685">
        <f>Athl.!A355</f>
        <v>342</v>
      </c>
      <c r="B685" t="str">
        <f t="shared" si="10"/>
        <v>Athlet</v>
      </c>
    </row>
    <row r="686" spans="1:2" x14ac:dyDescent="0.2">
      <c r="A686">
        <f>Athl.!A355</f>
        <v>342</v>
      </c>
      <c r="B686">
        <f t="shared" si="10"/>
        <v>342</v>
      </c>
    </row>
    <row r="687" spans="1:2" x14ac:dyDescent="0.2">
      <c r="A687">
        <f>Athl.!A356</f>
        <v>343</v>
      </c>
      <c r="B687" t="str">
        <f t="shared" si="10"/>
        <v>Athlet</v>
      </c>
    </row>
    <row r="688" spans="1:2" x14ac:dyDescent="0.2">
      <c r="A688">
        <f>Athl.!A356</f>
        <v>343</v>
      </c>
      <c r="B688">
        <f t="shared" si="10"/>
        <v>343</v>
      </c>
    </row>
    <row r="689" spans="1:2" x14ac:dyDescent="0.2">
      <c r="A689">
        <f>Athl.!A357</f>
        <v>344</v>
      </c>
      <c r="B689" t="str">
        <f t="shared" si="10"/>
        <v>Athlet</v>
      </c>
    </row>
    <row r="690" spans="1:2" x14ac:dyDescent="0.2">
      <c r="A690">
        <f>Athl.!A357</f>
        <v>344</v>
      </c>
      <c r="B690">
        <f t="shared" si="10"/>
        <v>344</v>
      </c>
    </row>
    <row r="691" spans="1:2" x14ac:dyDescent="0.2">
      <c r="A691">
        <f>Athl.!A358</f>
        <v>345</v>
      </c>
      <c r="B691" t="str">
        <f t="shared" si="10"/>
        <v>Athlet</v>
      </c>
    </row>
    <row r="692" spans="1:2" x14ac:dyDescent="0.2">
      <c r="A692">
        <f>Athl.!A358</f>
        <v>345</v>
      </c>
      <c r="B692">
        <f t="shared" si="10"/>
        <v>345</v>
      </c>
    </row>
    <row r="693" spans="1:2" x14ac:dyDescent="0.2">
      <c r="A693">
        <f>Athl.!A359</f>
        <v>346</v>
      </c>
      <c r="B693" t="str">
        <f t="shared" si="10"/>
        <v>Athlet</v>
      </c>
    </row>
    <row r="694" spans="1:2" x14ac:dyDescent="0.2">
      <c r="A694">
        <f>Athl.!A359</f>
        <v>346</v>
      </c>
      <c r="B694">
        <f t="shared" si="10"/>
        <v>346</v>
      </c>
    </row>
    <row r="695" spans="1:2" x14ac:dyDescent="0.2">
      <c r="A695">
        <f>Athl.!A360</f>
        <v>347</v>
      </c>
      <c r="B695" t="str">
        <f t="shared" si="10"/>
        <v>Athlet</v>
      </c>
    </row>
    <row r="696" spans="1:2" x14ac:dyDescent="0.2">
      <c r="A696">
        <f>Athl.!A360</f>
        <v>347</v>
      </c>
      <c r="B696">
        <f t="shared" si="10"/>
        <v>347</v>
      </c>
    </row>
    <row r="697" spans="1:2" x14ac:dyDescent="0.2">
      <c r="A697">
        <f>Athl.!A361</f>
        <v>348</v>
      </c>
      <c r="B697" t="str">
        <f t="shared" si="10"/>
        <v>Athlet</v>
      </c>
    </row>
    <row r="698" spans="1:2" x14ac:dyDescent="0.2">
      <c r="A698">
        <f>Athl.!A361</f>
        <v>348</v>
      </c>
      <c r="B698">
        <f t="shared" si="10"/>
        <v>348</v>
      </c>
    </row>
    <row r="699" spans="1:2" x14ac:dyDescent="0.2">
      <c r="A699">
        <f>Athl.!A362</f>
        <v>349</v>
      </c>
      <c r="B699" t="str">
        <f t="shared" si="10"/>
        <v>Athlet</v>
      </c>
    </row>
    <row r="700" spans="1:2" x14ac:dyDescent="0.2">
      <c r="A700">
        <f>Athl.!A362</f>
        <v>349</v>
      </c>
      <c r="B700">
        <f t="shared" si="10"/>
        <v>349</v>
      </c>
    </row>
    <row r="701" spans="1:2" x14ac:dyDescent="0.2">
      <c r="A701">
        <f>Athl.!A363</f>
        <v>350</v>
      </c>
      <c r="B701" t="str">
        <f t="shared" si="10"/>
        <v>Athlet</v>
      </c>
    </row>
    <row r="702" spans="1:2" x14ac:dyDescent="0.2">
      <c r="A702">
        <f>Athl.!A363</f>
        <v>350</v>
      </c>
      <c r="B702">
        <f t="shared" si="10"/>
        <v>350</v>
      </c>
    </row>
    <row r="703" spans="1:2" x14ac:dyDescent="0.2">
      <c r="A703">
        <f>Athl.!A364</f>
        <v>351</v>
      </c>
      <c r="B703" t="str">
        <f t="shared" si="10"/>
        <v>Athlet</v>
      </c>
    </row>
    <row r="704" spans="1:2" x14ac:dyDescent="0.2">
      <c r="A704">
        <f>Athl.!A364</f>
        <v>351</v>
      </c>
      <c r="B704">
        <f t="shared" si="10"/>
        <v>351</v>
      </c>
    </row>
    <row r="705" spans="1:2" x14ac:dyDescent="0.2">
      <c r="A705">
        <f>Athl.!A365</f>
        <v>352</v>
      </c>
      <c r="B705" t="str">
        <f t="shared" si="10"/>
        <v>Athlet</v>
      </c>
    </row>
    <row r="706" spans="1:2" x14ac:dyDescent="0.2">
      <c r="A706">
        <f>Athl.!A365</f>
        <v>352</v>
      </c>
      <c r="B706">
        <f t="shared" ref="B706:B769" si="11">IF(A706&lt;&gt;A705,"Athlet",A706)</f>
        <v>352</v>
      </c>
    </row>
    <row r="707" spans="1:2" x14ac:dyDescent="0.2">
      <c r="A707">
        <f>Athl.!A366</f>
        <v>353</v>
      </c>
      <c r="B707" t="str">
        <f t="shared" si="11"/>
        <v>Athlet</v>
      </c>
    </row>
    <row r="708" spans="1:2" x14ac:dyDescent="0.2">
      <c r="A708">
        <f>Athl.!A366</f>
        <v>353</v>
      </c>
      <c r="B708">
        <f t="shared" si="11"/>
        <v>353</v>
      </c>
    </row>
    <row r="709" spans="1:2" x14ac:dyDescent="0.2">
      <c r="A709">
        <f>Athl.!A367</f>
        <v>354</v>
      </c>
      <c r="B709" t="str">
        <f t="shared" si="11"/>
        <v>Athlet</v>
      </c>
    </row>
    <row r="710" spans="1:2" x14ac:dyDescent="0.2">
      <c r="A710">
        <f>Athl.!A367</f>
        <v>354</v>
      </c>
      <c r="B710">
        <f t="shared" si="11"/>
        <v>354</v>
      </c>
    </row>
    <row r="711" spans="1:2" x14ac:dyDescent="0.2">
      <c r="A711">
        <f>Athl.!A368</f>
        <v>355</v>
      </c>
      <c r="B711" t="str">
        <f t="shared" si="11"/>
        <v>Athlet</v>
      </c>
    </row>
    <row r="712" spans="1:2" x14ac:dyDescent="0.2">
      <c r="A712">
        <f>Athl.!A368</f>
        <v>355</v>
      </c>
      <c r="B712">
        <f t="shared" si="11"/>
        <v>355</v>
      </c>
    </row>
    <row r="713" spans="1:2" x14ac:dyDescent="0.2">
      <c r="A713">
        <f>Athl.!A369</f>
        <v>356</v>
      </c>
      <c r="B713" t="str">
        <f t="shared" si="11"/>
        <v>Athlet</v>
      </c>
    </row>
    <row r="714" spans="1:2" x14ac:dyDescent="0.2">
      <c r="A714">
        <f>Athl.!A369</f>
        <v>356</v>
      </c>
      <c r="B714">
        <f t="shared" si="11"/>
        <v>356</v>
      </c>
    </row>
    <row r="715" spans="1:2" x14ac:dyDescent="0.2">
      <c r="A715">
        <f>Athl.!A370</f>
        <v>357</v>
      </c>
      <c r="B715" t="str">
        <f t="shared" si="11"/>
        <v>Athlet</v>
      </c>
    </row>
    <row r="716" spans="1:2" x14ac:dyDescent="0.2">
      <c r="A716">
        <f>Athl.!A370</f>
        <v>357</v>
      </c>
      <c r="B716">
        <f t="shared" si="11"/>
        <v>357</v>
      </c>
    </row>
    <row r="717" spans="1:2" x14ac:dyDescent="0.2">
      <c r="A717">
        <f>Athl.!A371</f>
        <v>358</v>
      </c>
      <c r="B717" t="str">
        <f t="shared" si="11"/>
        <v>Athlet</v>
      </c>
    </row>
    <row r="718" spans="1:2" x14ac:dyDescent="0.2">
      <c r="A718">
        <f>Athl.!A371</f>
        <v>358</v>
      </c>
      <c r="B718">
        <f t="shared" si="11"/>
        <v>358</v>
      </c>
    </row>
    <row r="719" spans="1:2" x14ac:dyDescent="0.2">
      <c r="A719">
        <f>Athl.!A372</f>
        <v>359</v>
      </c>
      <c r="B719" t="str">
        <f t="shared" si="11"/>
        <v>Athlet</v>
      </c>
    </row>
    <row r="720" spans="1:2" x14ac:dyDescent="0.2">
      <c r="A720">
        <f>Athl.!A372</f>
        <v>359</v>
      </c>
      <c r="B720">
        <f t="shared" si="11"/>
        <v>359</v>
      </c>
    </row>
    <row r="721" spans="1:2" x14ac:dyDescent="0.2">
      <c r="A721">
        <f>Athl.!A373</f>
        <v>360</v>
      </c>
      <c r="B721" t="str">
        <f t="shared" si="11"/>
        <v>Athlet</v>
      </c>
    </row>
    <row r="722" spans="1:2" x14ac:dyDescent="0.2">
      <c r="A722">
        <f>Athl.!A373</f>
        <v>360</v>
      </c>
      <c r="B722">
        <f t="shared" si="11"/>
        <v>360</v>
      </c>
    </row>
    <row r="723" spans="1:2" x14ac:dyDescent="0.2">
      <c r="A723">
        <f>Athl.!A374</f>
        <v>361</v>
      </c>
      <c r="B723" t="str">
        <f t="shared" si="11"/>
        <v>Athlet</v>
      </c>
    </row>
    <row r="724" spans="1:2" x14ac:dyDescent="0.2">
      <c r="A724">
        <f>Athl.!A374</f>
        <v>361</v>
      </c>
      <c r="B724">
        <f t="shared" si="11"/>
        <v>361</v>
      </c>
    </row>
    <row r="725" spans="1:2" x14ac:dyDescent="0.2">
      <c r="A725">
        <f>Athl.!A375</f>
        <v>362</v>
      </c>
      <c r="B725" t="str">
        <f t="shared" si="11"/>
        <v>Athlet</v>
      </c>
    </row>
    <row r="726" spans="1:2" x14ac:dyDescent="0.2">
      <c r="A726">
        <f>Athl.!A375</f>
        <v>362</v>
      </c>
      <c r="B726">
        <f t="shared" si="11"/>
        <v>362</v>
      </c>
    </row>
    <row r="727" spans="1:2" x14ac:dyDescent="0.2">
      <c r="A727">
        <f>Athl.!A376</f>
        <v>363</v>
      </c>
      <c r="B727" t="str">
        <f t="shared" si="11"/>
        <v>Athlet</v>
      </c>
    </row>
    <row r="728" spans="1:2" x14ac:dyDescent="0.2">
      <c r="A728">
        <f>Athl.!A376</f>
        <v>363</v>
      </c>
      <c r="B728">
        <f t="shared" si="11"/>
        <v>363</v>
      </c>
    </row>
    <row r="729" spans="1:2" x14ac:dyDescent="0.2">
      <c r="A729">
        <f>Athl.!A377</f>
        <v>364</v>
      </c>
      <c r="B729" t="str">
        <f t="shared" si="11"/>
        <v>Athlet</v>
      </c>
    </row>
    <row r="730" spans="1:2" x14ac:dyDescent="0.2">
      <c r="A730">
        <f>Athl.!A377</f>
        <v>364</v>
      </c>
      <c r="B730">
        <f t="shared" si="11"/>
        <v>364</v>
      </c>
    </row>
    <row r="731" spans="1:2" x14ac:dyDescent="0.2">
      <c r="A731">
        <f>Athl.!A378</f>
        <v>365</v>
      </c>
      <c r="B731" t="str">
        <f t="shared" si="11"/>
        <v>Athlet</v>
      </c>
    </row>
    <row r="732" spans="1:2" x14ac:dyDescent="0.2">
      <c r="A732">
        <f>Athl.!A378</f>
        <v>365</v>
      </c>
      <c r="B732">
        <f t="shared" si="11"/>
        <v>365</v>
      </c>
    </row>
    <row r="733" spans="1:2" x14ac:dyDescent="0.2">
      <c r="A733">
        <f>Athl.!A379</f>
        <v>366</v>
      </c>
      <c r="B733" t="str">
        <f t="shared" si="11"/>
        <v>Athlet</v>
      </c>
    </row>
    <row r="734" spans="1:2" x14ac:dyDescent="0.2">
      <c r="A734">
        <f>Athl.!A379</f>
        <v>366</v>
      </c>
      <c r="B734">
        <f t="shared" si="11"/>
        <v>366</v>
      </c>
    </row>
    <row r="735" spans="1:2" x14ac:dyDescent="0.2">
      <c r="A735">
        <f>Athl.!A380</f>
        <v>367</v>
      </c>
      <c r="B735" t="str">
        <f t="shared" si="11"/>
        <v>Athlet</v>
      </c>
    </row>
    <row r="736" spans="1:2" x14ac:dyDescent="0.2">
      <c r="A736">
        <f>Athl.!A380</f>
        <v>367</v>
      </c>
      <c r="B736">
        <f t="shared" si="11"/>
        <v>367</v>
      </c>
    </row>
    <row r="737" spans="1:2" x14ac:dyDescent="0.2">
      <c r="A737">
        <f>Athl.!A381</f>
        <v>368</v>
      </c>
      <c r="B737" t="str">
        <f t="shared" si="11"/>
        <v>Athlet</v>
      </c>
    </row>
    <row r="738" spans="1:2" x14ac:dyDescent="0.2">
      <c r="A738">
        <f>Athl.!A381</f>
        <v>368</v>
      </c>
      <c r="B738">
        <f t="shared" si="11"/>
        <v>368</v>
      </c>
    </row>
    <row r="739" spans="1:2" x14ac:dyDescent="0.2">
      <c r="A739">
        <f>Athl.!A382</f>
        <v>369</v>
      </c>
      <c r="B739" t="str">
        <f t="shared" si="11"/>
        <v>Athlet</v>
      </c>
    </row>
    <row r="740" spans="1:2" x14ac:dyDescent="0.2">
      <c r="A740">
        <f>Athl.!A382</f>
        <v>369</v>
      </c>
      <c r="B740">
        <f t="shared" si="11"/>
        <v>369</v>
      </c>
    </row>
    <row r="741" spans="1:2" x14ac:dyDescent="0.2">
      <c r="A741">
        <f>Athl.!A383</f>
        <v>370</v>
      </c>
      <c r="B741" t="str">
        <f t="shared" si="11"/>
        <v>Athlet</v>
      </c>
    </row>
    <row r="742" spans="1:2" x14ac:dyDescent="0.2">
      <c r="A742">
        <f>Athl.!A383</f>
        <v>370</v>
      </c>
      <c r="B742">
        <f t="shared" si="11"/>
        <v>370</v>
      </c>
    </row>
    <row r="743" spans="1:2" x14ac:dyDescent="0.2">
      <c r="A743">
        <f>Athl.!A384</f>
        <v>371</v>
      </c>
      <c r="B743" t="str">
        <f t="shared" si="11"/>
        <v>Athlet</v>
      </c>
    </row>
    <row r="744" spans="1:2" x14ac:dyDescent="0.2">
      <c r="A744">
        <f>Athl.!A384</f>
        <v>371</v>
      </c>
      <c r="B744">
        <f t="shared" si="11"/>
        <v>371</v>
      </c>
    </row>
    <row r="745" spans="1:2" x14ac:dyDescent="0.2">
      <c r="A745">
        <f>Athl.!A385</f>
        <v>372</v>
      </c>
      <c r="B745" t="str">
        <f t="shared" si="11"/>
        <v>Athlet</v>
      </c>
    </row>
    <row r="746" spans="1:2" x14ac:dyDescent="0.2">
      <c r="A746">
        <f>Athl.!A385</f>
        <v>372</v>
      </c>
      <c r="B746">
        <f t="shared" si="11"/>
        <v>372</v>
      </c>
    </row>
    <row r="747" spans="1:2" x14ac:dyDescent="0.2">
      <c r="A747">
        <f>Athl.!A386</f>
        <v>373</v>
      </c>
      <c r="B747" t="str">
        <f t="shared" si="11"/>
        <v>Athlet</v>
      </c>
    </row>
    <row r="748" spans="1:2" x14ac:dyDescent="0.2">
      <c r="A748">
        <f>Athl.!A386</f>
        <v>373</v>
      </c>
      <c r="B748">
        <f t="shared" si="11"/>
        <v>373</v>
      </c>
    </row>
    <row r="749" spans="1:2" x14ac:dyDescent="0.2">
      <c r="A749">
        <f>Athl.!A387</f>
        <v>374</v>
      </c>
      <c r="B749" t="str">
        <f t="shared" si="11"/>
        <v>Athlet</v>
      </c>
    </row>
    <row r="750" spans="1:2" x14ac:dyDescent="0.2">
      <c r="A750">
        <f>Athl.!A387</f>
        <v>374</v>
      </c>
      <c r="B750">
        <f t="shared" si="11"/>
        <v>374</v>
      </c>
    </row>
    <row r="751" spans="1:2" x14ac:dyDescent="0.2">
      <c r="A751">
        <f>Athl.!A388</f>
        <v>375</v>
      </c>
      <c r="B751" t="str">
        <f t="shared" si="11"/>
        <v>Athlet</v>
      </c>
    </row>
    <row r="752" spans="1:2" x14ac:dyDescent="0.2">
      <c r="A752">
        <f>Athl.!A388</f>
        <v>375</v>
      </c>
      <c r="B752">
        <f t="shared" si="11"/>
        <v>375</v>
      </c>
    </row>
    <row r="753" spans="1:2" x14ac:dyDescent="0.2">
      <c r="A753">
        <f>Athl.!A389</f>
        <v>376</v>
      </c>
      <c r="B753" t="str">
        <f t="shared" si="11"/>
        <v>Athlet</v>
      </c>
    </row>
    <row r="754" spans="1:2" x14ac:dyDescent="0.2">
      <c r="A754">
        <f>Athl.!A389</f>
        <v>376</v>
      </c>
      <c r="B754">
        <f t="shared" si="11"/>
        <v>376</v>
      </c>
    </row>
    <row r="755" spans="1:2" x14ac:dyDescent="0.2">
      <c r="A755">
        <f>Athl.!A390</f>
        <v>377</v>
      </c>
      <c r="B755" t="str">
        <f t="shared" si="11"/>
        <v>Athlet</v>
      </c>
    </row>
    <row r="756" spans="1:2" x14ac:dyDescent="0.2">
      <c r="A756">
        <f>Athl.!A390</f>
        <v>377</v>
      </c>
      <c r="B756">
        <f t="shared" si="11"/>
        <v>377</v>
      </c>
    </row>
    <row r="757" spans="1:2" x14ac:dyDescent="0.2">
      <c r="A757">
        <f>Athl.!A391</f>
        <v>378</v>
      </c>
      <c r="B757" t="str">
        <f t="shared" si="11"/>
        <v>Athlet</v>
      </c>
    </row>
    <row r="758" spans="1:2" x14ac:dyDescent="0.2">
      <c r="A758">
        <f>Athl.!A391</f>
        <v>378</v>
      </c>
      <c r="B758">
        <f t="shared" si="11"/>
        <v>378</v>
      </c>
    </row>
    <row r="759" spans="1:2" x14ac:dyDescent="0.2">
      <c r="A759">
        <f>Athl.!A392</f>
        <v>379</v>
      </c>
      <c r="B759" t="str">
        <f t="shared" si="11"/>
        <v>Athlet</v>
      </c>
    </row>
    <row r="760" spans="1:2" x14ac:dyDescent="0.2">
      <c r="A760">
        <f>Athl.!A392</f>
        <v>379</v>
      </c>
      <c r="B760">
        <f t="shared" si="11"/>
        <v>379</v>
      </c>
    </row>
    <row r="761" spans="1:2" x14ac:dyDescent="0.2">
      <c r="A761">
        <f>Athl.!A393</f>
        <v>380</v>
      </c>
      <c r="B761" t="str">
        <f t="shared" si="11"/>
        <v>Athlet</v>
      </c>
    </row>
    <row r="762" spans="1:2" x14ac:dyDescent="0.2">
      <c r="A762">
        <f>Athl.!A393</f>
        <v>380</v>
      </c>
      <c r="B762">
        <f t="shared" si="11"/>
        <v>380</v>
      </c>
    </row>
    <row r="763" spans="1:2" x14ac:dyDescent="0.2">
      <c r="A763">
        <f>Athl.!A394</f>
        <v>381</v>
      </c>
      <c r="B763" t="str">
        <f t="shared" si="11"/>
        <v>Athlet</v>
      </c>
    </row>
    <row r="764" spans="1:2" x14ac:dyDescent="0.2">
      <c r="A764">
        <f>Athl.!A394</f>
        <v>381</v>
      </c>
      <c r="B764">
        <f t="shared" si="11"/>
        <v>381</v>
      </c>
    </row>
    <row r="765" spans="1:2" x14ac:dyDescent="0.2">
      <c r="A765">
        <f>Athl.!A395</f>
        <v>382</v>
      </c>
      <c r="B765" t="str">
        <f t="shared" si="11"/>
        <v>Athlet</v>
      </c>
    </row>
    <row r="766" spans="1:2" x14ac:dyDescent="0.2">
      <c r="A766">
        <f>Athl.!A395</f>
        <v>382</v>
      </c>
      <c r="B766">
        <f t="shared" si="11"/>
        <v>382</v>
      </c>
    </row>
    <row r="767" spans="1:2" x14ac:dyDescent="0.2">
      <c r="A767">
        <f>Athl.!A396</f>
        <v>383</v>
      </c>
      <c r="B767" t="str">
        <f t="shared" si="11"/>
        <v>Athlet</v>
      </c>
    </row>
    <row r="768" spans="1:2" x14ac:dyDescent="0.2">
      <c r="A768">
        <f>Athl.!A396</f>
        <v>383</v>
      </c>
      <c r="B768">
        <f t="shared" si="11"/>
        <v>383</v>
      </c>
    </row>
    <row r="769" spans="1:2" x14ac:dyDescent="0.2">
      <c r="A769">
        <f>Athl.!A397</f>
        <v>384</v>
      </c>
      <c r="B769" t="str">
        <f t="shared" si="11"/>
        <v>Athlet</v>
      </c>
    </row>
    <row r="770" spans="1:2" x14ac:dyDescent="0.2">
      <c r="A770">
        <f>Athl.!A397</f>
        <v>384</v>
      </c>
      <c r="B770">
        <f t="shared" ref="B770:B833" si="12">IF(A770&lt;&gt;A769,"Athlet",A770)</f>
        <v>384</v>
      </c>
    </row>
    <row r="771" spans="1:2" x14ac:dyDescent="0.2">
      <c r="A771">
        <f>Athl.!A398</f>
        <v>385</v>
      </c>
      <c r="B771" t="str">
        <f t="shared" si="12"/>
        <v>Athlet</v>
      </c>
    </row>
    <row r="772" spans="1:2" x14ac:dyDescent="0.2">
      <c r="A772">
        <f>Athl.!A398</f>
        <v>385</v>
      </c>
      <c r="B772">
        <f t="shared" si="12"/>
        <v>385</v>
      </c>
    </row>
    <row r="773" spans="1:2" x14ac:dyDescent="0.2">
      <c r="A773">
        <f>Athl.!A399</f>
        <v>386</v>
      </c>
      <c r="B773" t="str">
        <f t="shared" si="12"/>
        <v>Athlet</v>
      </c>
    </row>
    <row r="774" spans="1:2" x14ac:dyDescent="0.2">
      <c r="A774">
        <f>Athl.!A399</f>
        <v>386</v>
      </c>
      <c r="B774">
        <f t="shared" si="12"/>
        <v>386</v>
      </c>
    </row>
    <row r="775" spans="1:2" x14ac:dyDescent="0.2">
      <c r="A775">
        <f>Athl.!A400</f>
        <v>387</v>
      </c>
      <c r="B775" t="str">
        <f t="shared" si="12"/>
        <v>Athlet</v>
      </c>
    </row>
    <row r="776" spans="1:2" x14ac:dyDescent="0.2">
      <c r="A776">
        <f>Athl.!A400</f>
        <v>387</v>
      </c>
      <c r="B776">
        <f t="shared" si="12"/>
        <v>387</v>
      </c>
    </row>
    <row r="777" spans="1:2" x14ac:dyDescent="0.2">
      <c r="A777">
        <f>Athl.!A401</f>
        <v>388</v>
      </c>
      <c r="B777" t="str">
        <f t="shared" si="12"/>
        <v>Athlet</v>
      </c>
    </row>
    <row r="778" spans="1:2" x14ac:dyDescent="0.2">
      <c r="A778">
        <f>Athl.!A401</f>
        <v>388</v>
      </c>
      <c r="B778">
        <f t="shared" si="12"/>
        <v>388</v>
      </c>
    </row>
    <row r="779" spans="1:2" x14ac:dyDescent="0.2">
      <c r="A779">
        <f>Athl.!A402</f>
        <v>389</v>
      </c>
      <c r="B779" t="str">
        <f t="shared" si="12"/>
        <v>Athlet</v>
      </c>
    </row>
    <row r="780" spans="1:2" x14ac:dyDescent="0.2">
      <c r="A780">
        <f>Athl.!A402</f>
        <v>389</v>
      </c>
      <c r="B780">
        <f t="shared" si="12"/>
        <v>389</v>
      </c>
    </row>
    <row r="781" spans="1:2" x14ac:dyDescent="0.2">
      <c r="A781">
        <f>Athl.!A403</f>
        <v>390</v>
      </c>
      <c r="B781" t="str">
        <f t="shared" si="12"/>
        <v>Athlet</v>
      </c>
    </row>
    <row r="782" spans="1:2" x14ac:dyDescent="0.2">
      <c r="A782">
        <f>Athl.!A403</f>
        <v>390</v>
      </c>
      <c r="B782">
        <f t="shared" si="12"/>
        <v>390</v>
      </c>
    </row>
    <row r="783" spans="1:2" x14ac:dyDescent="0.2">
      <c r="A783">
        <f>Athl.!A404</f>
        <v>391</v>
      </c>
      <c r="B783" t="str">
        <f t="shared" si="12"/>
        <v>Athlet</v>
      </c>
    </row>
    <row r="784" spans="1:2" x14ac:dyDescent="0.2">
      <c r="A784">
        <f>Athl.!A404</f>
        <v>391</v>
      </c>
      <c r="B784">
        <f t="shared" si="12"/>
        <v>391</v>
      </c>
    </row>
    <row r="785" spans="1:2" x14ac:dyDescent="0.2">
      <c r="A785">
        <f>Athl.!A405</f>
        <v>392</v>
      </c>
      <c r="B785" t="str">
        <f t="shared" si="12"/>
        <v>Athlet</v>
      </c>
    </row>
    <row r="786" spans="1:2" x14ac:dyDescent="0.2">
      <c r="A786">
        <f>Athl.!A405</f>
        <v>392</v>
      </c>
      <c r="B786">
        <f t="shared" si="12"/>
        <v>392</v>
      </c>
    </row>
    <row r="787" spans="1:2" x14ac:dyDescent="0.2">
      <c r="A787">
        <f>Athl.!A406</f>
        <v>393</v>
      </c>
      <c r="B787" t="str">
        <f t="shared" si="12"/>
        <v>Athlet</v>
      </c>
    </row>
    <row r="788" spans="1:2" x14ac:dyDescent="0.2">
      <c r="A788">
        <f>Athl.!A406</f>
        <v>393</v>
      </c>
      <c r="B788">
        <f t="shared" si="12"/>
        <v>393</v>
      </c>
    </row>
    <row r="789" spans="1:2" x14ac:dyDescent="0.2">
      <c r="A789">
        <f>Athl.!A407</f>
        <v>394</v>
      </c>
      <c r="B789" t="str">
        <f t="shared" si="12"/>
        <v>Athlet</v>
      </c>
    </row>
    <row r="790" spans="1:2" x14ac:dyDescent="0.2">
      <c r="A790">
        <f>Athl.!A407</f>
        <v>394</v>
      </c>
      <c r="B790">
        <f t="shared" si="12"/>
        <v>394</v>
      </c>
    </row>
    <row r="791" spans="1:2" x14ac:dyDescent="0.2">
      <c r="A791">
        <f>Athl.!A408</f>
        <v>395</v>
      </c>
      <c r="B791" t="str">
        <f t="shared" si="12"/>
        <v>Athlet</v>
      </c>
    </row>
    <row r="792" spans="1:2" x14ac:dyDescent="0.2">
      <c r="A792">
        <f>Athl.!A408</f>
        <v>395</v>
      </c>
      <c r="B792">
        <f t="shared" si="12"/>
        <v>395</v>
      </c>
    </row>
    <row r="793" spans="1:2" x14ac:dyDescent="0.2">
      <c r="A793">
        <f>Athl.!A409</f>
        <v>396</v>
      </c>
      <c r="B793" t="str">
        <f t="shared" si="12"/>
        <v>Athlet</v>
      </c>
    </row>
    <row r="794" spans="1:2" x14ac:dyDescent="0.2">
      <c r="A794">
        <f>Athl.!A409</f>
        <v>396</v>
      </c>
      <c r="B794">
        <f t="shared" si="12"/>
        <v>396</v>
      </c>
    </row>
    <row r="795" spans="1:2" x14ac:dyDescent="0.2">
      <c r="A795">
        <f>Athl.!A410</f>
        <v>397</v>
      </c>
      <c r="B795" t="str">
        <f t="shared" si="12"/>
        <v>Athlet</v>
      </c>
    </row>
    <row r="796" spans="1:2" x14ac:dyDescent="0.2">
      <c r="A796">
        <f>Athl.!A410</f>
        <v>397</v>
      </c>
      <c r="B796">
        <f t="shared" si="12"/>
        <v>397</v>
      </c>
    </row>
    <row r="797" spans="1:2" x14ac:dyDescent="0.2">
      <c r="A797">
        <f>Athl.!A411</f>
        <v>398</v>
      </c>
      <c r="B797" t="str">
        <f t="shared" si="12"/>
        <v>Athlet</v>
      </c>
    </row>
    <row r="798" spans="1:2" x14ac:dyDescent="0.2">
      <c r="A798">
        <f>Athl.!A411</f>
        <v>398</v>
      </c>
      <c r="B798">
        <f t="shared" si="12"/>
        <v>398</v>
      </c>
    </row>
    <row r="799" spans="1:2" x14ac:dyDescent="0.2">
      <c r="A799">
        <f>Athl.!A412</f>
        <v>399</v>
      </c>
      <c r="B799" t="str">
        <f t="shared" si="12"/>
        <v>Athlet</v>
      </c>
    </row>
    <row r="800" spans="1:2" x14ac:dyDescent="0.2">
      <c r="A800">
        <f>Athl.!A412</f>
        <v>399</v>
      </c>
      <c r="B800">
        <f t="shared" si="12"/>
        <v>399</v>
      </c>
    </row>
    <row r="801" spans="1:2" x14ac:dyDescent="0.2">
      <c r="A801">
        <f>Athl.!A413</f>
        <v>400</v>
      </c>
      <c r="B801" t="str">
        <f t="shared" si="12"/>
        <v>Athlet</v>
      </c>
    </row>
    <row r="802" spans="1:2" x14ac:dyDescent="0.2">
      <c r="A802">
        <f>Athl.!A413</f>
        <v>400</v>
      </c>
      <c r="B802">
        <f t="shared" si="12"/>
        <v>400</v>
      </c>
    </row>
    <row r="803" spans="1:2" x14ac:dyDescent="0.2">
      <c r="A803">
        <f>Athl.!A414</f>
        <v>401</v>
      </c>
      <c r="B803" t="str">
        <f t="shared" si="12"/>
        <v>Athlet</v>
      </c>
    </row>
    <row r="804" spans="1:2" x14ac:dyDescent="0.2">
      <c r="A804">
        <f>Athl.!A414</f>
        <v>401</v>
      </c>
      <c r="B804">
        <f t="shared" si="12"/>
        <v>401</v>
      </c>
    </row>
    <row r="805" spans="1:2" x14ac:dyDescent="0.2">
      <c r="A805">
        <f>Athl.!A415</f>
        <v>402</v>
      </c>
      <c r="B805" t="str">
        <f t="shared" si="12"/>
        <v>Athlet</v>
      </c>
    </row>
    <row r="806" spans="1:2" x14ac:dyDescent="0.2">
      <c r="A806">
        <f>Athl.!A415</f>
        <v>402</v>
      </c>
      <c r="B806">
        <f t="shared" si="12"/>
        <v>402</v>
      </c>
    </row>
    <row r="807" spans="1:2" x14ac:dyDescent="0.2">
      <c r="A807">
        <f>Athl.!A416</f>
        <v>403</v>
      </c>
      <c r="B807" t="str">
        <f t="shared" si="12"/>
        <v>Athlet</v>
      </c>
    </row>
    <row r="808" spans="1:2" x14ac:dyDescent="0.2">
      <c r="A808">
        <f>Athl.!A416</f>
        <v>403</v>
      </c>
      <c r="B808">
        <f t="shared" si="12"/>
        <v>403</v>
      </c>
    </row>
    <row r="809" spans="1:2" x14ac:dyDescent="0.2">
      <c r="A809">
        <f>Athl.!A417</f>
        <v>404</v>
      </c>
      <c r="B809" t="str">
        <f t="shared" si="12"/>
        <v>Athlet</v>
      </c>
    </row>
    <row r="810" spans="1:2" x14ac:dyDescent="0.2">
      <c r="A810">
        <f>Athl.!A417</f>
        <v>404</v>
      </c>
      <c r="B810">
        <f t="shared" si="12"/>
        <v>404</v>
      </c>
    </row>
    <row r="811" spans="1:2" x14ac:dyDescent="0.2">
      <c r="A811">
        <f>Athl.!A418</f>
        <v>405</v>
      </c>
      <c r="B811" t="str">
        <f t="shared" si="12"/>
        <v>Athlet</v>
      </c>
    </row>
    <row r="812" spans="1:2" x14ac:dyDescent="0.2">
      <c r="A812">
        <f>Athl.!A418</f>
        <v>405</v>
      </c>
      <c r="B812">
        <f t="shared" si="12"/>
        <v>405</v>
      </c>
    </row>
    <row r="813" spans="1:2" x14ac:dyDescent="0.2">
      <c r="A813">
        <f>Athl.!A419</f>
        <v>406</v>
      </c>
      <c r="B813" t="str">
        <f t="shared" si="12"/>
        <v>Athlet</v>
      </c>
    </row>
    <row r="814" spans="1:2" x14ac:dyDescent="0.2">
      <c r="A814">
        <f>Athl.!A419</f>
        <v>406</v>
      </c>
      <c r="B814">
        <f t="shared" si="12"/>
        <v>406</v>
      </c>
    </row>
    <row r="815" spans="1:2" x14ac:dyDescent="0.2">
      <c r="A815">
        <f>Athl.!A420</f>
        <v>407</v>
      </c>
      <c r="B815" t="str">
        <f t="shared" si="12"/>
        <v>Athlet</v>
      </c>
    </row>
    <row r="816" spans="1:2" x14ac:dyDescent="0.2">
      <c r="A816">
        <f>Athl.!A420</f>
        <v>407</v>
      </c>
      <c r="B816">
        <f t="shared" si="12"/>
        <v>407</v>
      </c>
    </row>
    <row r="817" spans="1:2" x14ac:dyDescent="0.2">
      <c r="A817">
        <f>Athl.!A421</f>
        <v>408</v>
      </c>
      <c r="B817" t="str">
        <f t="shared" si="12"/>
        <v>Athlet</v>
      </c>
    </row>
    <row r="818" spans="1:2" x14ac:dyDescent="0.2">
      <c r="A818">
        <f>Athl.!A421</f>
        <v>408</v>
      </c>
      <c r="B818">
        <f t="shared" si="12"/>
        <v>408</v>
      </c>
    </row>
    <row r="819" spans="1:2" x14ac:dyDescent="0.2">
      <c r="A819">
        <f>Athl.!A422</f>
        <v>409</v>
      </c>
      <c r="B819" t="str">
        <f t="shared" si="12"/>
        <v>Athlet</v>
      </c>
    </row>
    <row r="820" spans="1:2" x14ac:dyDescent="0.2">
      <c r="A820">
        <f>Athl.!A422</f>
        <v>409</v>
      </c>
      <c r="B820">
        <f t="shared" si="12"/>
        <v>409</v>
      </c>
    </row>
    <row r="821" spans="1:2" x14ac:dyDescent="0.2">
      <c r="A821">
        <f>Athl.!A423</f>
        <v>410</v>
      </c>
      <c r="B821" t="str">
        <f t="shared" si="12"/>
        <v>Athlet</v>
      </c>
    </row>
    <row r="822" spans="1:2" x14ac:dyDescent="0.2">
      <c r="A822">
        <f>Athl.!A423</f>
        <v>410</v>
      </c>
      <c r="B822">
        <f t="shared" si="12"/>
        <v>410</v>
      </c>
    </row>
    <row r="823" spans="1:2" x14ac:dyDescent="0.2">
      <c r="A823">
        <f>Athl.!A424</f>
        <v>411</v>
      </c>
      <c r="B823" t="str">
        <f t="shared" si="12"/>
        <v>Athlet</v>
      </c>
    </row>
    <row r="824" spans="1:2" x14ac:dyDescent="0.2">
      <c r="A824">
        <f>Athl.!A424</f>
        <v>411</v>
      </c>
      <c r="B824">
        <f t="shared" si="12"/>
        <v>411</v>
      </c>
    </row>
    <row r="825" spans="1:2" x14ac:dyDescent="0.2">
      <c r="A825">
        <f>Athl.!A425</f>
        <v>412</v>
      </c>
      <c r="B825" t="str">
        <f t="shared" si="12"/>
        <v>Athlet</v>
      </c>
    </row>
    <row r="826" spans="1:2" x14ac:dyDescent="0.2">
      <c r="A826">
        <f>Athl.!A425</f>
        <v>412</v>
      </c>
      <c r="B826">
        <f t="shared" si="12"/>
        <v>412</v>
      </c>
    </row>
    <row r="827" spans="1:2" x14ac:dyDescent="0.2">
      <c r="A827">
        <f>Athl.!A426</f>
        <v>413</v>
      </c>
      <c r="B827" t="str">
        <f t="shared" si="12"/>
        <v>Athlet</v>
      </c>
    </row>
    <row r="828" spans="1:2" x14ac:dyDescent="0.2">
      <c r="A828">
        <f>Athl.!A426</f>
        <v>413</v>
      </c>
      <c r="B828">
        <f t="shared" si="12"/>
        <v>413</v>
      </c>
    </row>
    <row r="829" spans="1:2" x14ac:dyDescent="0.2">
      <c r="A829">
        <f>Athl.!A427</f>
        <v>414</v>
      </c>
      <c r="B829" t="str">
        <f t="shared" si="12"/>
        <v>Athlet</v>
      </c>
    </row>
    <row r="830" spans="1:2" x14ac:dyDescent="0.2">
      <c r="A830">
        <f>Athl.!A427</f>
        <v>414</v>
      </c>
      <c r="B830">
        <f t="shared" si="12"/>
        <v>414</v>
      </c>
    </row>
    <row r="831" spans="1:2" x14ac:dyDescent="0.2">
      <c r="A831">
        <f>Athl.!A428</f>
        <v>415</v>
      </c>
      <c r="B831" t="str">
        <f t="shared" si="12"/>
        <v>Athlet</v>
      </c>
    </row>
    <row r="832" spans="1:2" x14ac:dyDescent="0.2">
      <c r="A832">
        <f>Athl.!A428</f>
        <v>415</v>
      </c>
      <c r="B832">
        <f t="shared" si="12"/>
        <v>415</v>
      </c>
    </row>
    <row r="833" spans="1:2" x14ac:dyDescent="0.2">
      <c r="A833">
        <f>Athl.!A429</f>
        <v>416</v>
      </c>
      <c r="B833" t="str">
        <f t="shared" si="12"/>
        <v>Athlet</v>
      </c>
    </row>
    <row r="834" spans="1:2" x14ac:dyDescent="0.2">
      <c r="A834">
        <f>Athl.!A429</f>
        <v>416</v>
      </c>
      <c r="B834">
        <f t="shared" ref="B834:B897" si="13">IF(A834&lt;&gt;A833,"Athlet",A834)</f>
        <v>416</v>
      </c>
    </row>
    <row r="835" spans="1:2" x14ac:dyDescent="0.2">
      <c r="A835">
        <f>Athl.!A430</f>
        <v>417</v>
      </c>
      <c r="B835" t="str">
        <f t="shared" si="13"/>
        <v>Athlet</v>
      </c>
    </row>
    <row r="836" spans="1:2" x14ac:dyDescent="0.2">
      <c r="A836">
        <f>Athl.!A430</f>
        <v>417</v>
      </c>
      <c r="B836">
        <f t="shared" si="13"/>
        <v>417</v>
      </c>
    </row>
    <row r="837" spans="1:2" x14ac:dyDescent="0.2">
      <c r="A837">
        <f>Athl.!A431</f>
        <v>418</v>
      </c>
      <c r="B837" t="str">
        <f t="shared" si="13"/>
        <v>Athlet</v>
      </c>
    </row>
    <row r="838" spans="1:2" x14ac:dyDescent="0.2">
      <c r="A838">
        <f>Athl.!A431</f>
        <v>418</v>
      </c>
      <c r="B838">
        <f t="shared" si="13"/>
        <v>418</v>
      </c>
    </row>
    <row r="839" spans="1:2" x14ac:dyDescent="0.2">
      <c r="A839">
        <f>Athl.!A432</f>
        <v>419</v>
      </c>
      <c r="B839" t="str">
        <f t="shared" si="13"/>
        <v>Athlet</v>
      </c>
    </row>
    <row r="840" spans="1:2" x14ac:dyDescent="0.2">
      <c r="A840">
        <f>Athl.!A432</f>
        <v>419</v>
      </c>
      <c r="B840">
        <f t="shared" si="13"/>
        <v>419</v>
      </c>
    </row>
    <row r="841" spans="1:2" x14ac:dyDescent="0.2">
      <c r="A841">
        <f>Athl.!A433</f>
        <v>420</v>
      </c>
      <c r="B841" t="str">
        <f t="shared" si="13"/>
        <v>Athlet</v>
      </c>
    </row>
    <row r="842" spans="1:2" x14ac:dyDescent="0.2">
      <c r="A842">
        <f>Athl.!A433</f>
        <v>420</v>
      </c>
      <c r="B842">
        <f t="shared" si="13"/>
        <v>420</v>
      </c>
    </row>
    <row r="843" spans="1:2" x14ac:dyDescent="0.2">
      <c r="A843">
        <f>Athl.!A434</f>
        <v>421</v>
      </c>
      <c r="B843" t="str">
        <f t="shared" si="13"/>
        <v>Athlet</v>
      </c>
    </row>
    <row r="844" spans="1:2" x14ac:dyDescent="0.2">
      <c r="A844">
        <f>Athl.!A434</f>
        <v>421</v>
      </c>
      <c r="B844">
        <f t="shared" si="13"/>
        <v>421</v>
      </c>
    </row>
    <row r="845" spans="1:2" x14ac:dyDescent="0.2">
      <c r="A845">
        <f>Athl.!A435</f>
        <v>422</v>
      </c>
      <c r="B845" t="str">
        <f t="shared" si="13"/>
        <v>Athlet</v>
      </c>
    </row>
    <row r="846" spans="1:2" x14ac:dyDescent="0.2">
      <c r="A846">
        <f>Athl.!A435</f>
        <v>422</v>
      </c>
      <c r="B846">
        <f t="shared" si="13"/>
        <v>422</v>
      </c>
    </row>
    <row r="847" spans="1:2" x14ac:dyDescent="0.2">
      <c r="A847">
        <f>Athl.!A436</f>
        <v>423</v>
      </c>
      <c r="B847" t="str">
        <f t="shared" si="13"/>
        <v>Athlet</v>
      </c>
    </row>
    <row r="848" spans="1:2" x14ac:dyDescent="0.2">
      <c r="A848">
        <f>Athl.!A436</f>
        <v>423</v>
      </c>
      <c r="B848">
        <f t="shared" si="13"/>
        <v>423</v>
      </c>
    </row>
    <row r="849" spans="1:2" x14ac:dyDescent="0.2">
      <c r="A849">
        <f>Athl.!A437</f>
        <v>424</v>
      </c>
      <c r="B849" t="str">
        <f t="shared" si="13"/>
        <v>Athlet</v>
      </c>
    </row>
    <row r="850" spans="1:2" x14ac:dyDescent="0.2">
      <c r="A850">
        <f>Athl.!A437</f>
        <v>424</v>
      </c>
      <c r="B850">
        <f t="shared" si="13"/>
        <v>424</v>
      </c>
    </row>
    <row r="851" spans="1:2" x14ac:dyDescent="0.2">
      <c r="A851">
        <f>Athl.!A438</f>
        <v>425</v>
      </c>
      <c r="B851" t="str">
        <f t="shared" si="13"/>
        <v>Athlet</v>
      </c>
    </row>
    <row r="852" spans="1:2" x14ac:dyDescent="0.2">
      <c r="A852">
        <f>Athl.!A438</f>
        <v>425</v>
      </c>
      <c r="B852">
        <f t="shared" si="13"/>
        <v>425</v>
      </c>
    </row>
    <row r="853" spans="1:2" x14ac:dyDescent="0.2">
      <c r="A853">
        <f>Athl.!A439</f>
        <v>426</v>
      </c>
      <c r="B853" t="str">
        <f t="shared" si="13"/>
        <v>Athlet</v>
      </c>
    </row>
    <row r="854" spans="1:2" x14ac:dyDescent="0.2">
      <c r="A854">
        <f>Athl.!A439</f>
        <v>426</v>
      </c>
      <c r="B854">
        <f t="shared" si="13"/>
        <v>426</v>
      </c>
    </row>
    <row r="855" spans="1:2" x14ac:dyDescent="0.2">
      <c r="A855">
        <f>Athl.!A440</f>
        <v>427</v>
      </c>
      <c r="B855" t="str">
        <f t="shared" si="13"/>
        <v>Athlet</v>
      </c>
    </row>
    <row r="856" spans="1:2" x14ac:dyDescent="0.2">
      <c r="A856">
        <f>Athl.!A440</f>
        <v>427</v>
      </c>
      <c r="B856">
        <f t="shared" si="13"/>
        <v>427</v>
      </c>
    </row>
    <row r="857" spans="1:2" x14ac:dyDescent="0.2">
      <c r="A857">
        <f>Athl.!A441</f>
        <v>428</v>
      </c>
      <c r="B857" t="str">
        <f t="shared" si="13"/>
        <v>Athlet</v>
      </c>
    </row>
    <row r="858" spans="1:2" x14ac:dyDescent="0.2">
      <c r="A858">
        <f>Athl.!A441</f>
        <v>428</v>
      </c>
      <c r="B858">
        <f t="shared" si="13"/>
        <v>428</v>
      </c>
    </row>
    <row r="859" spans="1:2" x14ac:dyDescent="0.2">
      <c r="A859">
        <f>Athl.!A442</f>
        <v>429</v>
      </c>
      <c r="B859" t="str">
        <f t="shared" si="13"/>
        <v>Athlet</v>
      </c>
    </row>
    <row r="860" spans="1:2" x14ac:dyDescent="0.2">
      <c r="A860">
        <f>Athl.!A442</f>
        <v>429</v>
      </c>
      <c r="B860">
        <f t="shared" si="13"/>
        <v>429</v>
      </c>
    </row>
    <row r="861" spans="1:2" x14ac:dyDescent="0.2">
      <c r="A861">
        <f>Athl.!A443</f>
        <v>430</v>
      </c>
      <c r="B861" t="str">
        <f t="shared" si="13"/>
        <v>Athlet</v>
      </c>
    </row>
    <row r="862" spans="1:2" x14ac:dyDescent="0.2">
      <c r="A862">
        <f>Athl.!A443</f>
        <v>430</v>
      </c>
      <c r="B862">
        <f t="shared" si="13"/>
        <v>430</v>
      </c>
    </row>
    <row r="863" spans="1:2" x14ac:dyDescent="0.2">
      <c r="A863">
        <f>Athl.!A444</f>
        <v>431</v>
      </c>
      <c r="B863" t="str">
        <f t="shared" si="13"/>
        <v>Athlet</v>
      </c>
    </row>
    <row r="864" spans="1:2" x14ac:dyDescent="0.2">
      <c r="A864">
        <f>Athl.!A444</f>
        <v>431</v>
      </c>
      <c r="B864">
        <f t="shared" si="13"/>
        <v>431</v>
      </c>
    </row>
    <row r="865" spans="1:2" x14ac:dyDescent="0.2">
      <c r="A865">
        <f>Athl.!A445</f>
        <v>432</v>
      </c>
      <c r="B865" t="str">
        <f t="shared" si="13"/>
        <v>Athlet</v>
      </c>
    </row>
    <row r="866" spans="1:2" x14ac:dyDescent="0.2">
      <c r="A866">
        <f>Athl.!A445</f>
        <v>432</v>
      </c>
      <c r="B866">
        <f t="shared" si="13"/>
        <v>432</v>
      </c>
    </row>
    <row r="867" spans="1:2" x14ac:dyDescent="0.2">
      <c r="A867">
        <f>Athl.!A446</f>
        <v>433</v>
      </c>
      <c r="B867" t="str">
        <f t="shared" si="13"/>
        <v>Athlet</v>
      </c>
    </row>
    <row r="868" spans="1:2" x14ac:dyDescent="0.2">
      <c r="A868">
        <f>Athl.!A446</f>
        <v>433</v>
      </c>
      <c r="B868">
        <f t="shared" si="13"/>
        <v>433</v>
      </c>
    </row>
    <row r="869" spans="1:2" x14ac:dyDescent="0.2">
      <c r="A869">
        <f>Athl.!A447</f>
        <v>434</v>
      </c>
      <c r="B869" t="str">
        <f t="shared" si="13"/>
        <v>Athlet</v>
      </c>
    </row>
    <row r="870" spans="1:2" x14ac:dyDescent="0.2">
      <c r="A870">
        <f>Athl.!A447</f>
        <v>434</v>
      </c>
      <c r="B870">
        <f t="shared" si="13"/>
        <v>434</v>
      </c>
    </row>
    <row r="871" spans="1:2" x14ac:dyDescent="0.2">
      <c r="A871">
        <f>Athl.!A448</f>
        <v>435</v>
      </c>
      <c r="B871" t="str">
        <f t="shared" si="13"/>
        <v>Athlet</v>
      </c>
    </row>
    <row r="872" spans="1:2" x14ac:dyDescent="0.2">
      <c r="A872">
        <f>Athl.!A448</f>
        <v>435</v>
      </c>
      <c r="B872">
        <f t="shared" si="13"/>
        <v>435</v>
      </c>
    </row>
    <row r="873" spans="1:2" x14ac:dyDescent="0.2">
      <c r="A873">
        <f>Athl.!A449</f>
        <v>436</v>
      </c>
      <c r="B873" t="str">
        <f t="shared" si="13"/>
        <v>Athlet</v>
      </c>
    </row>
    <row r="874" spans="1:2" x14ac:dyDescent="0.2">
      <c r="A874">
        <f>Athl.!A449</f>
        <v>436</v>
      </c>
      <c r="B874">
        <f t="shared" si="13"/>
        <v>436</v>
      </c>
    </row>
    <row r="875" spans="1:2" x14ac:dyDescent="0.2">
      <c r="A875">
        <f>Athl.!A450</f>
        <v>437</v>
      </c>
      <c r="B875" t="str">
        <f t="shared" si="13"/>
        <v>Athlet</v>
      </c>
    </row>
    <row r="876" spans="1:2" x14ac:dyDescent="0.2">
      <c r="A876">
        <f>Athl.!A450</f>
        <v>437</v>
      </c>
      <c r="B876">
        <f t="shared" si="13"/>
        <v>437</v>
      </c>
    </row>
    <row r="877" spans="1:2" x14ac:dyDescent="0.2">
      <c r="A877">
        <f>Athl.!A451</f>
        <v>438</v>
      </c>
      <c r="B877" t="str">
        <f t="shared" si="13"/>
        <v>Athlet</v>
      </c>
    </row>
    <row r="878" spans="1:2" x14ac:dyDescent="0.2">
      <c r="A878">
        <f>Athl.!A451</f>
        <v>438</v>
      </c>
      <c r="B878">
        <f t="shared" si="13"/>
        <v>438</v>
      </c>
    </row>
    <row r="879" spans="1:2" x14ac:dyDescent="0.2">
      <c r="A879">
        <f>Athl.!A452</f>
        <v>439</v>
      </c>
      <c r="B879" t="str">
        <f t="shared" si="13"/>
        <v>Athlet</v>
      </c>
    </row>
    <row r="880" spans="1:2" x14ac:dyDescent="0.2">
      <c r="A880">
        <f>Athl.!A452</f>
        <v>439</v>
      </c>
      <c r="B880">
        <f t="shared" si="13"/>
        <v>439</v>
      </c>
    </row>
    <row r="881" spans="1:2" x14ac:dyDescent="0.2">
      <c r="A881">
        <f>Athl.!A453</f>
        <v>440</v>
      </c>
      <c r="B881" t="str">
        <f t="shared" si="13"/>
        <v>Athlet</v>
      </c>
    </row>
    <row r="882" spans="1:2" x14ac:dyDescent="0.2">
      <c r="A882">
        <f>Athl.!A453</f>
        <v>440</v>
      </c>
      <c r="B882">
        <f t="shared" si="13"/>
        <v>440</v>
      </c>
    </row>
    <row r="883" spans="1:2" x14ac:dyDescent="0.2">
      <c r="A883">
        <f>Athl.!A454</f>
        <v>441</v>
      </c>
      <c r="B883" t="str">
        <f t="shared" si="13"/>
        <v>Athlet</v>
      </c>
    </row>
    <row r="884" spans="1:2" x14ac:dyDescent="0.2">
      <c r="A884">
        <f>Athl.!A454</f>
        <v>441</v>
      </c>
      <c r="B884">
        <f t="shared" si="13"/>
        <v>441</v>
      </c>
    </row>
    <row r="885" spans="1:2" x14ac:dyDescent="0.2">
      <c r="A885">
        <f>Athl.!A455</f>
        <v>442</v>
      </c>
      <c r="B885" t="str">
        <f t="shared" si="13"/>
        <v>Athlet</v>
      </c>
    </row>
    <row r="886" spans="1:2" x14ac:dyDescent="0.2">
      <c r="A886">
        <f>Athl.!A455</f>
        <v>442</v>
      </c>
      <c r="B886">
        <f t="shared" si="13"/>
        <v>442</v>
      </c>
    </row>
    <row r="887" spans="1:2" x14ac:dyDescent="0.2">
      <c r="A887">
        <f>Athl.!A456</f>
        <v>443</v>
      </c>
      <c r="B887" t="str">
        <f t="shared" si="13"/>
        <v>Athlet</v>
      </c>
    </row>
    <row r="888" spans="1:2" x14ac:dyDescent="0.2">
      <c r="A888">
        <f>Athl.!A456</f>
        <v>443</v>
      </c>
      <c r="B888">
        <f t="shared" si="13"/>
        <v>443</v>
      </c>
    </row>
    <row r="889" spans="1:2" x14ac:dyDescent="0.2">
      <c r="A889">
        <f>Athl.!A457</f>
        <v>444</v>
      </c>
      <c r="B889" t="str">
        <f t="shared" si="13"/>
        <v>Athlet</v>
      </c>
    </row>
    <row r="890" spans="1:2" x14ac:dyDescent="0.2">
      <c r="A890">
        <f>Athl.!A457</f>
        <v>444</v>
      </c>
      <c r="B890">
        <f t="shared" si="13"/>
        <v>444</v>
      </c>
    </row>
    <row r="891" spans="1:2" x14ac:dyDescent="0.2">
      <c r="A891">
        <f>Athl.!A458</f>
        <v>445</v>
      </c>
      <c r="B891" t="str">
        <f t="shared" si="13"/>
        <v>Athlet</v>
      </c>
    </row>
    <row r="892" spans="1:2" x14ac:dyDescent="0.2">
      <c r="A892">
        <f>Athl.!A458</f>
        <v>445</v>
      </c>
      <c r="B892">
        <f t="shared" si="13"/>
        <v>445</v>
      </c>
    </row>
    <row r="893" spans="1:2" x14ac:dyDescent="0.2">
      <c r="A893">
        <f>Athl.!A459</f>
        <v>446</v>
      </c>
      <c r="B893" t="str">
        <f t="shared" si="13"/>
        <v>Athlet</v>
      </c>
    </row>
    <row r="894" spans="1:2" x14ac:dyDescent="0.2">
      <c r="A894">
        <f>Athl.!A459</f>
        <v>446</v>
      </c>
      <c r="B894">
        <f t="shared" si="13"/>
        <v>446</v>
      </c>
    </row>
    <row r="895" spans="1:2" x14ac:dyDescent="0.2">
      <c r="A895">
        <f>Athl.!A460</f>
        <v>447</v>
      </c>
      <c r="B895" t="str">
        <f t="shared" si="13"/>
        <v>Athlet</v>
      </c>
    </row>
    <row r="896" spans="1:2" x14ac:dyDescent="0.2">
      <c r="A896">
        <f>Athl.!A460</f>
        <v>447</v>
      </c>
      <c r="B896">
        <f t="shared" si="13"/>
        <v>447</v>
      </c>
    </row>
    <row r="897" spans="1:2" x14ac:dyDescent="0.2">
      <c r="A897">
        <f>Athl.!A461</f>
        <v>448</v>
      </c>
      <c r="B897" t="str">
        <f t="shared" si="13"/>
        <v>Athlet</v>
      </c>
    </row>
    <row r="898" spans="1:2" x14ac:dyDescent="0.2">
      <c r="A898">
        <f>Athl.!A461</f>
        <v>448</v>
      </c>
      <c r="B898">
        <f t="shared" ref="B898:B961" si="14">IF(A898&lt;&gt;A897,"Athlet",A898)</f>
        <v>448</v>
      </c>
    </row>
    <row r="899" spans="1:2" x14ac:dyDescent="0.2">
      <c r="A899">
        <f>Athl.!A462</f>
        <v>449</v>
      </c>
      <c r="B899" t="str">
        <f t="shared" si="14"/>
        <v>Athlet</v>
      </c>
    </row>
    <row r="900" spans="1:2" x14ac:dyDescent="0.2">
      <c r="A900">
        <f>Athl.!A462</f>
        <v>449</v>
      </c>
      <c r="B900">
        <f t="shared" si="14"/>
        <v>449</v>
      </c>
    </row>
    <row r="901" spans="1:2" x14ac:dyDescent="0.2">
      <c r="A901">
        <f>Athl.!A463</f>
        <v>450</v>
      </c>
      <c r="B901" t="str">
        <f t="shared" si="14"/>
        <v>Athlet</v>
      </c>
    </row>
    <row r="902" spans="1:2" x14ac:dyDescent="0.2">
      <c r="A902">
        <f>Athl.!A463</f>
        <v>450</v>
      </c>
      <c r="B902">
        <f t="shared" si="14"/>
        <v>450</v>
      </c>
    </row>
    <row r="903" spans="1:2" x14ac:dyDescent="0.2">
      <c r="A903">
        <f>Athl.!A464</f>
        <v>451</v>
      </c>
      <c r="B903" t="str">
        <f t="shared" si="14"/>
        <v>Athlet</v>
      </c>
    </row>
    <row r="904" spans="1:2" x14ac:dyDescent="0.2">
      <c r="A904">
        <f>Athl.!A464</f>
        <v>451</v>
      </c>
      <c r="B904">
        <f t="shared" si="14"/>
        <v>451</v>
      </c>
    </row>
    <row r="905" spans="1:2" x14ac:dyDescent="0.2">
      <c r="A905">
        <f>Athl.!A465</f>
        <v>452</v>
      </c>
      <c r="B905" t="str">
        <f t="shared" si="14"/>
        <v>Athlet</v>
      </c>
    </row>
    <row r="906" spans="1:2" x14ac:dyDescent="0.2">
      <c r="A906">
        <f>Athl.!A465</f>
        <v>452</v>
      </c>
      <c r="B906">
        <f t="shared" si="14"/>
        <v>452</v>
      </c>
    </row>
    <row r="907" spans="1:2" x14ac:dyDescent="0.2">
      <c r="A907">
        <f>Athl.!A466</f>
        <v>453</v>
      </c>
      <c r="B907" t="str">
        <f t="shared" si="14"/>
        <v>Athlet</v>
      </c>
    </row>
    <row r="908" spans="1:2" x14ac:dyDescent="0.2">
      <c r="A908">
        <f>Athl.!A466</f>
        <v>453</v>
      </c>
      <c r="B908">
        <f t="shared" si="14"/>
        <v>453</v>
      </c>
    </row>
    <row r="909" spans="1:2" x14ac:dyDescent="0.2">
      <c r="A909">
        <f>Athl.!A467</f>
        <v>454</v>
      </c>
      <c r="B909" t="str">
        <f t="shared" si="14"/>
        <v>Athlet</v>
      </c>
    </row>
    <row r="910" spans="1:2" x14ac:dyDescent="0.2">
      <c r="A910">
        <f>Athl.!A467</f>
        <v>454</v>
      </c>
      <c r="B910">
        <f t="shared" si="14"/>
        <v>454</v>
      </c>
    </row>
    <row r="911" spans="1:2" x14ac:dyDescent="0.2">
      <c r="A911">
        <f>Athl.!A468</f>
        <v>455</v>
      </c>
      <c r="B911" t="str">
        <f t="shared" si="14"/>
        <v>Athlet</v>
      </c>
    </row>
    <row r="912" spans="1:2" x14ac:dyDescent="0.2">
      <c r="A912">
        <f>Athl.!A468</f>
        <v>455</v>
      </c>
      <c r="B912">
        <f t="shared" si="14"/>
        <v>455</v>
      </c>
    </row>
    <row r="913" spans="1:2" x14ac:dyDescent="0.2">
      <c r="A913">
        <f>Athl.!A469</f>
        <v>456</v>
      </c>
      <c r="B913" t="str">
        <f t="shared" si="14"/>
        <v>Athlet</v>
      </c>
    </row>
    <row r="914" spans="1:2" x14ac:dyDescent="0.2">
      <c r="A914">
        <f>Athl.!A469</f>
        <v>456</v>
      </c>
      <c r="B914">
        <f t="shared" si="14"/>
        <v>456</v>
      </c>
    </row>
    <row r="915" spans="1:2" x14ac:dyDescent="0.2">
      <c r="A915">
        <f>Athl.!A470</f>
        <v>457</v>
      </c>
      <c r="B915" t="str">
        <f t="shared" si="14"/>
        <v>Athlet</v>
      </c>
    </row>
    <row r="916" spans="1:2" x14ac:dyDescent="0.2">
      <c r="A916">
        <f>Athl.!A470</f>
        <v>457</v>
      </c>
      <c r="B916">
        <f t="shared" si="14"/>
        <v>457</v>
      </c>
    </row>
    <row r="917" spans="1:2" x14ac:dyDescent="0.2">
      <c r="A917">
        <f>Athl.!A471</f>
        <v>458</v>
      </c>
      <c r="B917" t="str">
        <f t="shared" si="14"/>
        <v>Athlet</v>
      </c>
    </row>
    <row r="918" spans="1:2" x14ac:dyDescent="0.2">
      <c r="A918">
        <f>Athl.!A471</f>
        <v>458</v>
      </c>
      <c r="B918">
        <f t="shared" si="14"/>
        <v>458</v>
      </c>
    </row>
    <row r="919" spans="1:2" x14ac:dyDescent="0.2">
      <c r="A919">
        <f>Athl.!A472</f>
        <v>459</v>
      </c>
      <c r="B919" t="str">
        <f t="shared" si="14"/>
        <v>Athlet</v>
      </c>
    </row>
    <row r="920" spans="1:2" x14ac:dyDescent="0.2">
      <c r="A920">
        <f>Athl.!A472</f>
        <v>459</v>
      </c>
      <c r="B920">
        <f t="shared" si="14"/>
        <v>459</v>
      </c>
    </row>
    <row r="921" spans="1:2" x14ac:dyDescent="0.2">
      <c r="A921">
        <f>Athl.!A473</f>
        <v>460</v>
      </c>
      <c r="B921" t="str">
        <f t="shared" si="14"/>
        <v>Athlet</v>
      </c>
    </row>
    <row r="922" spans="1:2" x14ac:dyDescent="0.2">
      <c r="A922">
        <f>Athl.!A473</f>
        <v>460</v>
      </c>
      <c r="B922">
        <f t="shared" si="14"/>
        <v>460</v>
      </c>
    </row>
    <row r="923" spans="1:2" x14ac:dyDescent="0.2">
      <c r="A923">
        <f>Athl.!A474</f>
        <v>461</v>
      </c>
      <c r="B923" t="str">
        <f t="shared" si="14"/>
        <v>Athlet</v>
      </c>
    </row>
    <row r="924" spans="1:2" x14ac:dyDescent="0.2">
      <c r="A924">
        <f>Athl.!A474</f>
        <v>461</v>
      </c>
      <c r="B924">
        <f t="shared" si="14"/>
        <v>461</v>
      </c>
    </row>
    <row r="925" spans="1:2" x14ac:dyDescent="0.2">
      <c r="A925">
        <f>Athl.!A475</f>
        <v>462</v>
      </c>
      <c r="B925" t="str">
        <f t="shared" si="14"/>
        <v>Athlet</v>
      </c>
    </row>
    <row r="926" spans="1:2" x14ac:dyDescent="0.2">
      <c r="A926">
        <f>Athl.!A475</f>
        <v>462</v>
      </c>
      <c r="B926">
        <f t="shared" si="14"/>
        <v>462</v>
      </c>
    </row>
    <row r="927" spans="1:2" x14ac:dyDescent="0.2">
      <c r="A927">
        <f>Athl.!A476</f>
        <v>463</v>
      </c>
      <c r="B927" t="str">
        <f t="shared" si="14"/>
        <v>Athlet</v>
      </c>
    </row>
    <row r="928" spans="1:2" x14ac:dyDescent="0.2">
      <c r="A928">
        <f>Athl.!A476</f>
        <v>463</v>
      </c>
      <c r="B928">
        <f t="shared" si="14"/>
        <v>463</v>
      </c>
    </row>
    <row r="929" spans="1:2" x14ac:dyDescent="0.2">
      <c r="A929">
        <f>Athl.!A477</f>
        <v>464</v>
      </c>
      <c r="B929" t="str">
        <f t="shared" si="14"/>
        <v>Athlet</v>
      </c>
    </row>
    <row r="930" spans="1:2" x14ac:dyDescent="0.2">
      <c r="A930">
        <f>Athl.!A477</f>
        <v>464</v>
      </c>
      <c r="B930">
        <f t="shared" si="14"/>
        <v>464</v>
      </c>
    </row>
    <row r="931" spans="1:2" x14ac:dyDescent="0.2">
      <c r="A931">
        <f>Athl.!A478</f>
        <v>465</v>
      </c>
      <c r="B931" t="str">
        <f t="shared" si="14"/>
        <v>Athlet</v>
      </c>
    </row>
    <row r="932" spans="1:2" x14ac:dyDescent="0.2">
      <c r="A932">
        <f>Athl.!A478</f>
        <v>465</v>
      </c>
      <c r="B932">
        <f t="shared" si="14"/>
        <v>465</v>
      </c>
    </row>
    <row r="933" spans="1:2" x14ac:dyDescent="0.2">
      <c r="A933">
        <f>Athl.!A479</f>
        <v>466</v>
      </c>
      <c r="B933" t="str">
        <f t="shared" si="14"/>
        <v>Athlet</v>
      </c>
    </row>
    <row r="934" spans="1:2" x14ac:dyDescent="0.2">
      <c r="A934">
        <f>Athl.!A479</f>
        <v>466</v>
      </c>
      <c r="B934">
        <f t="shared" si="14"/>
        <v>466</v>
      </c>
    </row>
    <row r="935" spans="1:2" x14ac:dyDescent="0.2">
      <c r="A935">
        <f>Athl.!A480</f>
        <v>467</v>
      </c>
      <c r="B935" t="str">
        <f t="shared" si="14"/>
        <v>Athlet</v>
      </c>
    </row>
    <row r="936" spans="1:2" x14ac:dyDescent="0.2">
      <c r="A936">
        <f>Athl.!A480</f>
        <v>467</v>
      </c>
      <c r="B936">
        <f t="shared" si="14"/>
        <v>467</v>
      </c>
    </row>
    <row r="937" spans="1:2" x14ac:dyDescent="0.2">
      <c r="A937">
        <f>Athl.!A481</f>
        <v>468</v>
      </c>
      <c r="B937" t="str">
        <f t="shared" si="14"/>
        <v>Athlet</v>
      </c>
    </row>
    <row r="938" spans="1:2" x14ac:dyDescent="0.2">
      <c r="A938">
        <f>Athl.!A481</f>
        <v>468</v>
      </c>
      <c r="B938">
        <f t="shared" si="14"/>
        <v>468</v>
      </c>
    </row>
    <row r="939" spans="1:2" x14ac:dyDescent="0.2">
      <c r="A939">
        <f>Athl.!A482</f>
        <v>469</v>
      </c>
      <c r="B939" t="str">
        <f t="shared" si="14"/>
        <v>Athlet</v>
      </c>
    </row>
    <row r="940" spans="1:2" x14ac:dyDescent="0.2">
      <c r="A940">
        <f>Athl.!A482</f>
        <v>469</v>
      </c>
      <c r="B940">
        <f t="shared" si="14"/>
        <v>469</v>
      </c>
    </row>
    <row r="941" spans="1:2" x14ac:dyDescent="0.2">
      <c r="A941">
        <f>Athl.!A483</f>
        <v>470</v>
      </c>
      <c r="B941" t="str">
        <f t="shared" si="14"/>
        <v>Athlet</v>
      </c>
    </row>
    <row r="942" spans="1:2" x14ac:dyDescent="0.2">
      <c r="A942">
        <f>Athl.!A483</f>
        <v>470</v>
      </c>
      <c r="B942">
        <f t="shared" si="14"/>
        <v>470</v>
      </c>
    </row>
    <row r="943" spans="1:2" x14ac:dyDescent="0.2">
      <c r="A943">
        <f>Athl.!A484</f>
        <v>471</v>
      </c>
      <c r="B943" t="str">
        <f t="shared" si="14"/>
        <v>Athlet</v>
      </c>
    </row>
    <row r="944" spans="1:2" x14ac:dyDescent="0.2">
      <c r="A944">
        <f>Athl.!A484</f>
        <v>471</v>
      </c>
      <c r="B944">
        <f t="shared" si="14"/>
        <v>471</v>
      </c>
    </row>
    <row r="945" spans="1:2" x14ac:dyDescent="0.2">
      <c r="A945">
        <f>Athl.!A485</f>
        <v>472</v>
      </c>
      <c r="B945" t="str">
        <f t="shared" si="14"/>
        <v>Athlet</v>
      </c>
    </row>
    <row r="946" spans="1:2" x14ac:dyDescent="0.2">
      <c r="A946">
        <f>Athl.!A485</f>
        <v>472</v>
      </c>
      <c r="B946">
        <f t="shared" si="14"/>
        <v>472</v>
      </c>
    </row>
    <row r="947" spans="1:2" x14ac:dyDescent="0.2">
      <c r="A947">
        <f>Athl.!A486</f>
        <v>473</v>
      </c>
      <c r="B947" t="str">
        <f t="shared" si="14"/>
        <v>Athlet</v>
      </c>
    </row>
    <row r="948" spans="1:2" x14ac:dyDescent="0.2">
      <c r="A948">
        <f>Athl.!A486</f>
        <v>473</v>
      </c>
      <c r="B948">
        <f t="shared" si="14"/>
        <v>473</v>
      </c>
    </row>
    <row r="949" spans="1:2" x14ac:dyDescent="0.2">
      <c r="A949">
        <f>Athl.!A487</f>
        <v>474</v>
      </c>
      <c r="B949" t="str">
        <f t="shared" si="14"/>
        <v>Athlet</v>
      </c>
    </row>
    <row r="950" spans="1:2" x14ac:dyDescent="0.2">
      <c r="A950">
        <f>Athl.!A487</f>
        <v>474</v>
      </c>
      <c r="B950">
        <f t="shared" si="14"/>
        <v>474</v>
      </c>
    </row>
    <row r="951" spans="1:2" x14ac:dyDescent="0.2">
      <c r="A951">
        <f>Athl.!A488</f>
        <v>475</v>
      </c>
      <c r="B951" t="str">
        <f t="shared" si="14"/>
        <v>Athlet</v>
      </c>
    </row>
    <row r="952" spans="1:2" x14ac:dyDescent="0.2">
      <c r="A952">
        <f>Athl.!A488</f>
        <v>475</v>
      </c>
      <c r="B952">
        <f t="shared" si="14"/>
        <v>475</v>
      </c>
    </row>
    <row r="953" spans="1:2" x14ac:dyDescent="0.2">
      <c r="A953">
        <f>Athl.!A489</f>
        <v>476</v>
      </c>
      <c r="B953" t="str">
        <f t="shared" si="14"/>
        <v>Athlet</v>
      </c>
    </row>
    <row r="954" spans="1:2" x14ac:dyDescent="0.2">
      <c r="A954">
        <f>Athl.!A489</f>
        <v>476</v>
      </c>
      <c r="B954">
        <f t="shared" si="14"/>
        <v>476</v>
      </c>
    </row>
    <row r="955" spans="1:2" x14ac:dyDescent="0.2">
      <c r="A955">
        <f>Athl.!A490</f>
        <v>477</v>
      </c>
      <c r="B955" t="str">
        <f t="shared" si="14"/>
        <v>Athlet</v>
      </c>
    </row>
    <row r="956" spans="1:2" x14ac:dyDescent="0.2">
      <c r="A956">
        <f>Athl.!A490</f>
        <v>477</v>
      </c>
      <c r="B956">
        <f t="shared" si="14"/>
        <v>477</v>
      </c>
    </row>
    <row r="957" spans="1:2" x14ac:dyDescent="0.2">
      <c r="A957">
        <f>Athl.!A491</f>
        <v>478</v>
      </c>
      <c r="B957" t="str">
        <f t="shared" si="14"/>
        <v>Athlet</v>
      </c>
    </row>
    <row r="958" spans="1:2" x14ac:dyDescent="0.2">
      <c r="A958">
        <f>Athl.!A491</f>
        <v>478</v>
      </c>
      <c r="B958">
        <f t="shared" si="14"/>
        <v>478</v>
      </c>
    </row>
    <row r="959" spans="1:2" x14ac:dyDescent="0.2">
      <c r="A959">
        <f>Athl.!A492</f>
        <v>479</v>
      </c>
      <c r="B959" t="str">
        <f t="shared" si="14"/>
        <v>Athlet</v>
      </c>
    </row>
    <row r="960" spans="1:2" x14ac:dyDescent="0.2">
      <c r="A960">
        <f>Athl.!A492</f>
        <v>479</v>
      </c>
      <c r="B960">
        <f t="shared" si="14"/>
        <v>479</v>
      </c>
    </row>
    <row r="961" spans="1:2" x14ac:dyDescent="0.2">
      <c r="A961">
        <f>Athl.!A493</f>
        <v>480</v>
      </c>
      <c r="B961" t="str">
        <f t="shared" si="14"/>
        <v>Athlet</v>
      </c>
    </row>
    <row r="962" spans="1:2" x14ac:dyDescent="0.2">
      <c r="A962">
        <f>Athl.!A493</f>
        <v>480</v>
      </c>
      <c r="B962">
        <f t="shared" ref="B962:B1025" si="15">IF(A962&lt;&gt;A961,"Athlet",A962)</f>
        <v>480</v>
      </c>
    </row>
    <row r="963" spans="1:2" x14ac:dyDescent="0.2">
      <c r="A963">
        <f>Athl.!A494</f>
        <v>481</v>
      </c>
      <c r="B963" t="str">
        <f t="shared" si="15"/>
        <v>Athlet</v>
      </c>
    </row>
    <row r="964" spans="1:2" x14ac:dyDescent="0.2">
      <c r="A964">
        <f>Athl.!A494</f>
        <v>481</v>
      </c>
      <c r="B964">
        <f t="shared" si="15"/>
        <v>481</v>
      </c>
    </row>
    <row r="965" spans="1:2" x14ac:dyDescent="0.2">
      <c r="A965">
        <f>Athl.!A495</f>
        <v>482</v>
      </c>
      <c r="B965" t="str">
        <f t="shared" si="15"/>
        <v>Athlet</v>
      </c>
    </row>
    <row r="966" spans="1:2" x14ac:dyDescent="0.2">
      <c r="A966">
        <f>Athl.!A495</f>
        <v>482</v>
      </c>
      <c r="B966">
        <f t="shared" si="15"/>
        <v>482</v>
      </c>
    </row>
    <row r="967" spans="1:2" x14ac:dyDescent="0.2">
      <c r="A967">
        <f>Athl.!A496</f>
        <v>483</v>
      </c>
      <c r="B967" t="str">
        <f t="shared" si="15"/>
        <v>Athlet</v>
      </c>
    </row>
    <row r="968" spans="1:2" x14ac:dyDescent="0.2">
      <c r="A968">
        <f>Athl.!A496</f>
        <v>483</v>
      </c>
      <c r="B968">
        <f t="shared" si="15"/>
        <v>483</v>
      </c>
    </row>
    <row r="969" spans="1:2" x14ac:dyDescent="0.2">
      <c r="A969">
        <f>Athl.!A497</f>
        <v>484</v>
      </c>
      <c r="B969" t="str">
        <f t="shared" si="15"/>
        <v>Athlet</v>
      </c>
    </row>
    <row r="970" spans="1:2" x14ac:dyDescent="0.2">
      <c r="A970">
        <f>Athl.!A497</f>
        <v>484</v>
      </c>
      <c r="B970">
        <f t="shared" si="15"/>
        <v>484</v>
      </c>
    </row>
    <row r="971" spans="1:2" x14ac:dyDescent="0.2">
      <c r="A971">
        <f>Athl.!A498</f>
        <v>485</v>
      </c>
      <c r="B971" t="str">
        <f t="shared" si="15"/>
        <v>Athlet</v>
      </c>
    </row>
    <row r="972" spans="1:2" x14ac:dyDescent="0.2">
      <c r="A972">
        <f>Athl.!A498</f>
        <v>485</v>
      </c>
      <c r="B972">
        <f t="shared" si="15"/>
        <v>485</v>
      </c>
    </row>
    <row r="973" spans="1:2" x14ac:dyDescent="0.2">
      <c r="A973">
        <f>Athl.!A499</f>
        <v>486</v>
      </c>
      <c r="B973" t="str">
        <f t="shared" si="15"/>
        <v>Athlet</v>
      </c>
    </row>
    <row r="974" spans="1:2" x14ac:dyDescent="0.2">
      <c r="A974">
        <f>Athl.!A499</f>
        <v>486</v>
      </c>
      <c r="B974">
        <f t="shared" si="15"/>
        <v>486</v>
      </c>
    </row>
    <row r="975" spans="1:2" x14ac:dyDescent="0.2">
      <c r="A975">
        <f>Athl.!A500</f>
        <v>487</v>
      </c>
      <c r="B975" t="str">
        <f t="shared" si="15"/>
        <v>Athlet</v>
      </c>
    </row>
    <row r="976" spans="1:2" x14ac:dyDescent="0.2">
      <c r="A976">
        <f>Athl.!A500</f>
        <v>487</v>
      </c>
      <c r="B976">
        <f t="shared" si="15"/>
        <v>487</v>
      </c>
    </row>
    <row r="977" spans="1:2" x14ac:dyDescent="0.2">
      <c r="A977">
        <f>Athl.!A501</f>
        <v>488</v>
      </c>
      <c r="B977" t="str">
        <f t="shared" si="15"/>
        <v>Athlet</v>
      </c>
    </row>
    <row r="978" spans="1:2" x14ac:dyDescent="0.2">
      <c r="A978">
        <f>Athl.!A501</f>
        <v>488</v>
      </c>
      <c r="B978">
        <f t="shared" si="15"/>
        <v>488</v>
      </c>
    </row>
    <row r="979" spans="1:2" x14ac:dyDescent="0.2">
      <c r="A979">
        <f>Athl.!A502</f>
        <v>489</v>
      </c>
      <c r="B979" t="str">
        <f t="shared" si="15"/>
        <v>Athlet</v>
      </c>
    </row>
    <row r="980" spans="1:2" x14ac:dyDescent="0.2">
      <c r="A980">
        <f>Athl.!A502</f>
        <v>489</v>
      </c>
      <c r="B980">
        <f t="shared" si="15"/>
        <v>489</v>
      </c>
    </row>
    <row r="981" spans="1:2" x14ac:dyDescent="0.2">
      <c r="A981">
        <f>Athl.!A503</f>
        <v>490</v>
      </c>
      <c r="B981" t="str">
        <f t="shared" si="15"/>
        <v>Athlet</v>
      </c>
    </row>
    <row r="982" spans="1:2" x14ac:dyDescent="0.2">
      <c r="A982">
        <f>Athl.!A503</f>
        <v>490</v>
      </c>
      <c r="B982">
        <f t="shared" si="15"/>
        <v>490</v>
      </c>
    </row>
    <row r="983" spans="1:2" x14ac:dyDescent="0.2">
      <c r="A983">
        <f>Athl.!A504</f>
        <v>491</v>
      </c>
      <c r="B983" t="str">
        <f t="shared" si="15"/>
        <v>Athlet</v>
      </c>
    </row>
    <row r="984" spans="1:2" x14ac:dyDescent="0.2">
      <c r="A984">
        <f>Athl.!A504</f>
        <v>491</v>
      </c>
      <c r="B984">
        <f t="shared" si="15"/>
        <v>491</v>
      </c>
    </row>
    <row r="985" spans="1:2" x14ac:dyDescent="0.2">
      <c r="A985">
        <f>Athl.!A505</f>
        <v>492</v>
      </c>
      <c r="B985" t="str">
        <f t="shared" si="15"/>
        <v>Athlet</v>
      </c>
    </row>
    <row r="986" spans="1:2" x14ac:dyDescent="0.2">
      <c r="A986">
        <f>Athl.!A505</f>
        <v>492</v>
      </c>
      <c r="B986">
        <f t="shared" si="15"/>
        <v>492</v>
      </c>
    </row>
    <row r="987" spans="1:2" x14ac:dyDescent="0.2">
      <c r="A987">
        <f>Athl.!A506</f>
        <v>493</v>
      </c>
      <c r="B987" t="str">
        <f t="shared" si="15"/>
        <v>Athlet</v>
      </c>
    </row>
    <row r="988" spans="1:2" x14ac:dyDescent="0.2">
      <c r="A988">
        <f>Athl.!A506</f>
        <v>493</v>
      </c>
      <c r="B988">
        <f t="shared" si="15"/>
        <v>493</v>
      </c>
    </row>
    <row r="989" spans="1:2" x14ac:dyDescent="0.2">
      <c r="A989">
        <f>Athl.!A507</f>
        <v>494</v>
      </c>
      <c r="B989" t="str">
        <f t="shared" si="15"/>
        <v>Athlet</v>
      </c>
    </row>
    <row r="990" spans="1:2" x14ac:dyDescent="0.2">
      <c r="A990">
        <f>Athl.!A507</f>
        <v>494</v>
      </c>
      <c r="B990">
        <f t="shared" si="15"/>
        <v>494</v>
      </c>
    </row>
    <row r="991" spans="1:2" x14ac:dyDescent="0.2">
      <c r="A991">
        <f>Athl.!A508</f>
        <v>495</v>
      </c>
      <c r="B991" t="str">
        <f t="shared" si="15"/>
        <v>Athlet</v>
      </c>
    </row>
    <row r="992" spans="1:2" x14ac:dyDescent="0.2">
      <c r="A992">
        <f>Athl.!A508</f>
        <v>495</v>
      </c>
      <c r="B992">
        <f t="shared" si="15"/>
        <v>495</v>
      </c>
    </row>
    <row r="993" spans="1:2" x14ac:dyDescent="0.2">
      <c r="A993">
        <f>Athl.!A509</f>
        <v>496</v>
      </c>
      <c r="B993" t="str">
        <f t="shared" si="15"/>
        <v>Athlet</v>
      </c>
    </row>
    <row r="994" spans="1:2" x14ac:dyDescent="0.2">
      <c r="A994">
        <f>Athl.!A509</f>
        <v>496</v>
      </c>
      <c r="B994">
        <f t="shared" si="15"/>
        <v>496</v>
      </c>
    </row>
    <row r="995" spans="1:2" x14ac:dyDescent="0.2">
      <c r="A995">
        <f>Athl.!A510</f>
        <v>497</v>
      </c>
      <c r="B995" t="str">
        <f t="shared" si="15"/>
        <v>Athlet</v>
      </c>
    </row>
    <row r="996" spans="1:2" x14ac:dyDescent="0.2">
      <c r="A996">
        <f>Athl.!A510</f>
        <v>497</v>
      </c>
      <c r="B996">
        <f t="shared" si="15"/>
        <v>497</v>
      </c>
    </row>
    <row r="997" spans="1:2" x14ac:dyDescent="0.2">
      <c r="A997">
        <f>Athl.!A511</f>
        <v>498</v>
      </c>
      <c r="B997" t="str">
        <f t="shared" si="15"/>
        <v>Athlet</v>
      </c>
    </row>
    <row r="998" spans="1:2" x14ac:dyDescent="0.2">
      <c r="A998">
        <f>Athl.!A511</f>
        <v>498</v>
      </c>
      <c r="B998">
        <f t="shared" si="15"/>
        <v>498</v>
      </c>
    </row>
    <row r="999" spans="1:2" x14ac:dyDescent="0.2">
      <c r="A999">
        <f>Athl.!A512</f>
        <v>499</v>
      </c>
      <c r="B999" t="str">
        <f t="shared" si="15"/>
        <v>Athlet</v>
      </c>
    </row>
    <row r="1000" spans="1:2" x14ac:dyDescent="0.2">
      <c r="A1000">
        <f>Athl.!A512</f>
        <v>499</v>
      </c>
      <c r="B1000">
        <f t="shared" si="15"/>
        <v>499</v>
      </c>
    </row>
    <row r="1001" spans="1:2" x14ac:dyDescent="0.2">
      <c r="A1001">
        <f>Athl.!A513</f>
        <v>500</v>
      </c>
      <c r="B1001" t="str">
        <f t="shared" si="15"/>
        <v>Athlet</v>
      </c>
    </row>
    <row r="1002" spans="1:2" x14ac:dyDescent="0.2">
      <c r="A1002">
        <f>Athl.!A513</f>
        <v>500</v>
      </c>
      <c r="B1002">
        <f t="shared" si="15"/>
        <v>500</v>
      </c>
    </row>
    <row r="1003" spans="1:2" x14ac:dyDescent="0.2">
      <c r="A1003">
        <f>Athl.!A514</f>
        <v>501</v>
      </c>
      <c r="B1003" t="str">
        <f t="shared" si="15"/>
        <v>Athlet</v>
      </c>
    </row>
    <row r="1004" spans="1:2" x14ac:dyDescent="0.2">
      <c r="A1004">
        <f>Athl.!A514</f>
        <v>501</v>
      </c>
      <c r="B1004">
        <f t="shared" si="15"/>
        <v>501</v>
      </c>
    </row>
    <row r="1005" spans="1:2" x14ac:dyDescent="0.2">
      <c r="A1005">
        <f>Athl.!A515</f>
        <v>502</v>
      </c>
      <c r="B1005" t="str">
        <f t="shared" si="15"/>
        <v>Athlet</v>
      </c>
    </row>
    <row r="1006" spans="1:2" x14ac:dyDescent="0.2">
      <c r="A1006">
        <f>Athl.!A515</f>
        <v>502</v>
      </c>
      <c r="B1006">
        <f t="shared" si="15"/>
        <v>502</v>
      </c>
    </row>
    <row r="1007" spans="1:2" x14ac:dyDescent="0.2">
      <c r="A1007">
        <f>Athl.!A516</f>
        <v>503</v>
      </c>
      <c r="B1007" t="str">
        <f t="shared" si="15"/>
        <v>Athlet</v>
      </c>
    </row>
    <row r="1008" spans="1:2" x14ac:dyDescent="0.2">
      <c r="A1008">
        <f>Athl.!A516</f>
        <v>503</v>
      </c>
      <c r="B1008">
        <f t="shared" si="15"/>
        <v>503</v>
      </c>
    </row>
    <row r="1009" spans="1:2" x14ac:dyDescent="0.2">
      <c r="A1009">
        <f>Athl.!A517</f>
        <v>504</v>
      </c>
      <c r="B1009" t="str">
        <f t="shared" si="15"/>
        <v>Athlet</v>
      </c>
    </row>
    <row r="1010" spans="1:2" x14ac:dyDescent="0.2">
      <c r="A1010">
        <f>Athl.!A517</f>
        <v>504</v>
      </c>
      <c r="B1010">
        <f t="shared" si="15"/>
        <v>504</v>
      </c>
    </row>
    <row r="1011" spans="1:2" x14ac:dyDescent="0.2">
      <c r="A1011">
        <f>Athl.!A518</f>
        <v>505</v>
      </c>
      <c r="B1011" t="str">
        <f t="shared" si="15"/>
        <v>Athlet</v>
      </c>
    </row>
    <row r="1012" spans="1:2" x14ac:dyDescent="0.2">
      <c r="A1012">
        <f>Athl.!A518</f>
        <v>505</v>
      </c>
      <c r="B1012">
        <f t="shared" si="15"/>
        <v>505</v>
      </c>
    </row>
    <row r="1013" spans="1:2" x14ac:dyDescent="0.2">
      <c r="A1013">
        <f>Athl.!A519</f>
        <v>506</v>
      </c>
      <c r="B1013" t="str">
        <f t="shared" si="15"/>
        <v>Athlet</v>
      </c>
    </row>
    <row r="1014" spans="1:2" x14ac:dyDescent="0.2">
      <c r="A1014">
        <f>Athl.!A519</f>
        <v>506</v>
      </c>
      <c r="B1014">
        <f t="shared" si="15"/>
        <v>506</v>
      </c>
    </row>
    <row r="1015" spans="1:2" x14ac:dyDescent="0.2">
      <c r="A1015">
        <f>Athl.!A520</f>
        <v>507</v>
      </c>
      <c r="B1015" t="str">
        <f t="shared" si="15"/>
        <v>Athlet</v>
      </c>
    </row>
    <row r="1016" spans="1:2" x14ac:dyDescent="0.2">
      <c r="A1016">
        <f>Athl.!A520</f>
        <v>507</v>
      </c>
      <c r="B1016">
        <f t="shared" si="15"/>
        <v>507</v>
      </c>
    </row>
    <row r="1017" spans="1:2" x14ac:dyDescent="0.2">
      <c r="A1017">
        <f>Athl.!A521</f>
        <v>508</v>
      </c>
      <c r="B1017" t="str">
        <f t="shared" si="15"/>
        <v>Athlet</v>
      </c>
    </row>
    <row r="1018" spans="1:2" x14ac:dyDescent="0.2">
      <c r="A1018">
        <f>Athl.!A521</f>
        <v>508</v>
      </c>
      <c r="B1018">
        <f t="shared" si="15"/>
        <v>508</v>
      </c>
    </row>
    <row r="1019" spans="1:2" x14ac:dyDescent="0.2">
      <c r="A1019">
        <f>Athl.!A522</f>
        <v>509</v>
      </c>
      <c r="B1019" t="str">
        <f t="shared" si="15"/>
        <v>Athlet</v>
      </c>
    </row>
    <row r="1020" spans="1:2" x14ac:dyDescent="0.2">
      <c r="A1020">
        <f>Athl.!A522</f>
        <v>509</v>
      </c>
      <c r="B1020">
        <f t="shared" si="15"/>
        <v>509</v>
      </c>
    </row>
    <row r="1021" spans="1:2" x14ac:dyDescent="0.2">
      <c r="A1021">
        <f>Athl.!A523</f>
        <v>510</v>
      </c>
      <c r="B1021" t="str">
        <f t="shared" si="15"/>
        <v>Athlet</v>
      </c>
    </row>
    <row r="1022" spans="1:2" x14ac:dyDescent="0.2">
      <c r="A1022">
        <f>Athl.!A523</f>
        <v>510</v>
      </c>
      <c r="B1022">
        <f t="shared" si="15"/>
        <v>510</v>
      </c>
    </row>
    <row r="1023" spans="1:2" x14ac:dyDescent="0.2">
      <c r="A1023">
        <f>Athl.!A524</f>
        <v>511</v>
      </c>
      <c r="B1023" t="str">
        <f t="shared" si="15"/>
        <v>Athlet</v>
      </c>
    </row>
    <row r="1024" spans="1:2" x14ac:dyDescent="0.2">
      <c r="A1024">
        <f>Athl.!A524</f>
        <v>511</v>
      </c>
      <c r="B1024">
        <f t="shared" si="15"/>
        <v>511</v>
      </c>
    </row>
    <row r="1025" spans="1:2" x14ac:dyDescent="0.2">
      <c r="A1025">
        <f>Athl.!A525</f>
        <v>512</v>
      </c>
      <c r="B1025" t="str">
        <f t="shared" si="15"/>
        <v>Athlet</v>
      </c>
    </row>
    <row r="1026" spans="1:2" x14ac:dyDescent="0.2">
      <c r="A1026">
        <f>Athl.!A525</f>
        <v>512</v>
      </c>
      <c r="B1026">
        <f t="shared" ref="B1026:B1089" si="16">IF(A1026&lt;&gt;A1025,"Athlet",A1026)</f>
        <v>512</v>
      </c>
    </row>
    <row r="1027" spans="1:2" x14ac:dyDescent="0.2">
      <c r="A1027">
        <f>Athl.!A526</f>
        <v>513</v>
      </c>
      <c r="B1027" t="str">
        <f t="shared" si="16"/>
        <v>Athlet</v>
      </c>
    </row>
    <row r="1028" spans="1:2" x14ac:dyDescent="0.2">
      <c r="A1028">
        <f>Athl.!A526</f>
        <v>513</v>
      </c>
      <c r="B1028">
        <f t="shared" si="16"/>
        <v>513</v>
      </c>
    </row>
    <row r="1029" spans="1:2" x14ac:dyDescent="0.2">
      <c r="A1029">
        <f>Athl.!A527</f>
        <v>514</v>
      </c>
      <c r="B1029" t="str">
        <f t="shared" si="16"/>
        <v>Athlet</v>
      </c>
    </row>
    <row r="1030" spans="1:2" x14ac:dyDescent="0.2">
      <c r="A1030">
        <f>Athl.!A527</f>
        <v>514</v>
      </c>
      <c r="B1030">
        <f t="shared" si="16"/>
        <v>514</v>
      </c>
    </row>
    <row r="1031" spans="1:2" x14ac:dyDescent="0.2">
      <c r="A1031">
        <f>Athl.!A528</f>
        <v>515</v>
      </c>
      <c r="B1031" t="str">
        <f t="shared" si="16"/>
        <v>Athlet</v>
      </c>
    </row>
    <row r="1032" spans="1:2" x14ac:dyDescent="0.2">
      <c r="A1032">
        <f>Athl.!A528</f>
        <v>515</v>
      </c>
      <c r="B1032">
        <f t="shared" si="16"/>
        <v>515</v>
      </c>
    </row>
    <row r="1033" spans="1:2" x14ac:dyDescent="0.2">
      <c r="A1033">
        <f>Athl.!A529</f>
        <v>516</v>
      </c>
      <c r="B1033" t="str">
        <f t="shared" si="16"/>
        <v>Athlet</v>
      </c>
    </row>
    <row r="1034" spans="1:2" x14ac:dyDescent="0.2">
      <c r="A1034">
        <f>Athl.!A529</f>
        <v>516</v>
      </c>
      <c r="B1034">
        <f t="shared" si="16"/>
        <v>516</v>
      </c>
    </row>
    <row r="1035" spans="1:2" x14ac:dyDescent="0.2">
      <c r="A1035">
        <f>Athl.!A530</f>
        <v>517</v>
      </c>
      <c r="B1035" t="str">
        <f t="shared" si="16"/>
        <v>Athlet</v>
      </c>
    </row>
    <row r="1036" spans="1:2" x14ac:dyDescent="0.2">
      <c r="A1036">
        <f>Athl.!A530</f>
        <v>517</v>
      </c>
      <c r="B1036">
        <f t="shared" si="16"/>
        <v>517</v>
      </c>
    </row>
    <row r="1037" spans="1:2" x14ac:dyDescent="0.2">
      <c r="A1037">
        <f>Athl.!A531</f>
        <v>518</v>
      </c>
      <c r="B1037" t="str">
        <f t="shared" si="16"/>
        <v>Athlet</v>
      </c>
    </row>
    <row r="1038" spans="1:2" x14ac:dyDescent="0.2">
      <c r="A1038">
        <f>Athl.!A531</f>
        <v>518</v>
      </c>
      <c r="B1038">
        <f t="shared" si="16"/>
        <v>518</v>
      </c>
    </row>
    <row r="1039" spans="1:2" x14ac:dyDescent="0.2">
      <c r="A1039">
        <f>Athl.!A532</f>
        <v>519</v>
      </c>
      <c r="B1039" t="str">
        <f t="shared" si="16"/>
        <v>Athlet</v>
      </c>
    </row>
    <row r="1040" spans="1:2" x14ac:dyDescent="0.2">
      <c r="A1040">
        <f>Athl.!A532</f>
        <v>519</v>
      </c>
      <c r="B1040">
        <f t="shared" si="16"/>
        <v>519</v>
      </c>
    </row>
    <row r="1041" spans="1:2" x14ac:dyDescent="0.2">
      <c r="A1041">
        <f>Athl.!A533</f>
        <v>520</v>
      </c>
      <c r="B1041" t="str">
        <f t="shared" si="16"/>
        <v>Athlet</v>
      </c>
    </row>
    <row r="1042" spans="1:2" x14ac:dyDescent="0.2">
      <c r="A1042">
        <f>Athl.!A533</f>
        <v>520</v>
      </c>
      <c r="B1042">
        <f t="shared" si="16"/>
        <v>520</v>
      </c>
    </row>
    <row r="1043" spans="1:2" x14ac:dyDescent="0.2">
      <c r="A1043">
        <f>Athl.!A534</f>
        <v>521</v>
      </c>
      <c r="B1043" t="str">
        <f t="shared" si="16"/>
        <v>Athlet</v>
      </c>
    </row>
    <row r="1044" spans="1:2" x14ac:dyDescent="0.2">
      <c r="A1044">
        <f>Athl.!A534</f>
        <v>521</v>
      </c>
      <c r="B1044">
        <f t="shared" si="16"/>
        <v>521</v>
      </c>
    </row>
    <row r="1045" spans="1:2" x14ac:dyDescent="0.2">
      <c r="A1045">
        <f>Athl.!A535</f>
        <v>522</v>
      </c>
      <c r="B1045" t="str">
        <f t="shared" si="16"/>
        <v>Athlet</v>
      </c>
    </row>
    <row r="1046" spans="1:2" x14ac:dyDescent="0.2">
      <c r="A1046">
        <f>Athl.!A535</f>
        <v>522</v>
      </c>
      <c r="B1046">
        <f t="shared" si="16"/>
        <v>522</v>
      </c>
    </row>
    <row r="1047" spans="1:2" x14ac:dyDescent="0.2">
      <c r="A1047">
        <f>Athl.!A536</f>
        <v>523</v>
      </c>
      <c r="B1047" t="str">
        <f t="shared" si="16"/>
        <v>Athlet</v>
      </c>
    </row>
    <row r="1048" spans="1:2" x14ac:dyDescent="0.2">
      <c r="A1048">
        <f>Athl.!A536</f>
        <v>523</v>
      </c>
      <c r="B1048">
        <f t="shared" si="16"/>
        <v>523</v>
      </c>
    </row>
    <row r="1049" spans="1:2" x14ac:dyDescent="0.2">
      <c r="A1049">
        <f>Athl.!A537</f>
        <v>524</v>
      </c>
      <c r="B1049" t="str">
        <f t="shared" si="16"/>
        <v>Athlet</v>
      </c>
    </row>
    <row r="1050" spans="1:2" x14ac:dyDescent="0.2">
      <c r="A1050">
        <f>Athl.!A537</f>
        <v>524</v>
      </c>
      <c r="B1050">
        <f t="shared" si="16"/>
        <v>524</v>
      </c>
    </row>
    <row r="1051" spans="1:2" x14ac:dyDescent="0.2">
      <c r="A1051">
        <f>Athl.!A538</f>
        <v>525</v>
      </c>
      <c r="B1051" t="str">
        <f t="shared" si="16"/>
        <v>Athlet</v>
      </c>
    </row>
    <row r="1052" spans="1:2" x14ac:dyDescent="0.2">
      <c r="A1052">
        <f>Athl.!A538</f>
        <v>525</v>
      </c>
      <c r="B1052">
        <f t="shared" si="16"/>
        <v>525</v>
      </c>
    </row>
    <row r="1053" spans="1:2" x14ac:dyDescent="0.2">
      <c r="A1053">
        <f>Athl.!A539</f>
        <v>526</v>
      </c>
      <c r="B1053" t="str">
        <f t="shared" si="16"/>
        <v>Athlet</v>
      </c>
    </row>
    <row r="1054" spans="1:2" x14ac:dyDescent="0.2">
      <c r="A1054">
        <f>Athl.!A539</f>
        <v>526</v>
      </c>
      <c r="B1054">
        <f t="shared" si="16"/>
        <v>526</v>
      </c>
    </row>
    <row r="1055" spans="1:2" x14ac:dyDescent="0.2">
      <c r="A1055">
        <f>Athl.!A540</f>
        <v>527</v>
      </c>
      <c r="B1055" t="str">
        <f t="shared" si="16"/>
        <v>Athlet</v>
      </c>
    </row>
    <row r="1056" spans="1:2" x14ac:dyDescent="0.2">
      <c r="A1056">
        <f>Athl.!A540</f>
        <v>527</v>
      </c>
      <c r="B1056">
        <f t="shared" si="16"/>
        <v>527</v>
      </c>
    </row>
    <row r="1057" spans="1:2" x14ac:dyDescent="0.2">
      <c r="A1057">
        <f>Athl.!A541</f>
        <v>528</v>
      </c>
      <c r="B1057" t="str">
        <f t="shared" si="16"/>
        <v>Athlet</v>
      </c>
    </row>
    <row r="1058" spans="1:2" x14ac:dyDescent="0.2">
      <c r="A1058">
        <f>Athl.!A541</f>
        <v>528</v>
      </c>
      <c r="B1058">
        <f t="shared" si="16"/>
        <v>528</v>
      </c>
    </row>
    <row r="1059" spans="1:2" x14ac:dyDescent="0.2">
      <c r="A1059">
        <f>Athl.!A542</f>
        <v>529</v>
      </c>
      <c r="B1059" t="str">
        <f t="shared" si="16"/>
        <v>Athlet</v>
      </c>
    </row>
    <row r="1060" spans="1:2" x14ac:dyDescent="0.2">
      <c r="A1060">
        <f>Athl.!A542</f>
        <v>529</v>
      </c>
      <c r="B1060">
        <f t="shared" si="16"/>
        <v>529</v>
      </c>
    </row>
    <row r="1061" spans="1:2" x14ac:dyDescent="0.2">
      <c r="A1061">
        <f>Athl.!A543</f>
        <v>530</v>
      </c>
      <c r="B1061" t="str">
        <f t="shared" si="16"/>
        <v>Athlet</v>
      </c>
    </row>
    <row r="1062" spans="1:2" x14ac:dyDescent="0.2">
      <c r="A1062">
        <f>Athl.!A543</f>
        <v>530</v>
      </c>
      <c r="B1062">
        <f t="shared" si="16"/>
        <v>530</v>
      </c>
    </row>
    <row r="1063" spans="1:2" x14ac:dyDescent="0.2">
      <c r="A1063">
        <f>Athl.!A544</f>
        <v>531</v>
      </c>
      <c r="B1063" t="str">
        <f t="shared" si="16"/>
        <v>Athlet</v>
      </c>
    </row>
    <row r="1064" spans="1:2" x14ac:dyDescent="0.2">
      <c r="A1064">
        <f>Athl.!A544</f>
        <v>531</v>
      </c>
      <c r="B1064">
        <f t="shared" si="16"/>
        <v>531</v>
      </c>
    </row>
    <row r="1065" spans="1:2" x14ac:dyDescent="0.2">
      <c r="A1065">
        <f>Athl.!A545</f>
        <v>532</v>
      </c>
      <c r="B1065" t="str">
        <f t="shared" si="16"/>
        <v>Athlet</v>
      </c>
    </row>
    <row r="1066" spans="1:2" x14ac:dyDescent="0.2">
      <c r="A1066">
        <f>Athl.!A545</f>
        <v>532</v>
      </c>
      <c r="B1066">
        <f t="shared" si="16"/>
        <v>532</v>
      </c>
    </row>
    <row r="1067" spans="1:2" x14ac:dyDescent="0.2">
      <c r="A1067">
        <f>Athl.!A546</f>
        <v>533</v>
      </c>
      <c r="B1067" t="str">
        <f t="shared" si="16"/>
        <v>Athlet</v>
      </c>
    </row>
    <row r="1068" spans="1:2" x14ac:dyDescent="0.2">
      <c r="A1068">
        <f>Athl.!A546</f>
        <v>533</v>
      </c>
      <c r="B1068">
        <f t="shared" si="16"/>
        <v>533</v>
      </c>
    </row>
    <row r="1069" spans="1:2" x14ac:dyDescent="0.2">
      <c r="A1069">
        <f>Athl.!A547</f>
        <v>534</v>
      </c>
      <c r="B1069" t="str">
        <f t="shared" si="16"/>
        <v>Athlet</v>
      </c>
    </row>
    <row r="1070" spans="1:2" x14ac:dyDescent="0.2">
      <c r="A1070">
        <f>Athl.!A547</f>
        <v>534</v>
      </c>
      <c r="B1070">
        <f t="shared" si="16"/>
        <v>534</v>
      </c>
    </row>
    <row r="1071" spans="1:2" x14ac:dyDescent="0.2">
      <c r="A1071">
        <f>Athl.!A548</f>
        <v>535</v>
      </c>
      <c r="B1071" t="str">
        <f t="shared" si="16"/>
        <v>Athlet</v>
      </c>
    </row>
    <row r="1072" spans="1:2" x14ac:dyDescent="0.2">
      <c r="A1072">
        <f>Athl.!A548</f>
        <v>535</v>
      </c>
      <c r="B1072">
        <f t="shared" si="16"/>
        <v>535</v>
      </c>
    </row>
    <row r="1073" spans="1:2" x14ac:dyDescent="0.2">
      <c r="A1073">
        <f>Athl.!A549</f>
        <v>536</v>
      </c>
      <c r="B1073" t="str">
        <f t="shared" si="16"/>
        <v>Athlet</v>
      </c>
    </row>
    <row r="1074" spans="1:2" x14ac:dyDescent="0.2">
      <c r="A1074">
        <f>Athl.!A549</f>
        <v>536</v>
      </c>
      <c r="B1074">
        <f t="shared" si="16"/>
        <v>536</v>
      </c>
    </row>
    <row r="1075" spans="1:2" x14ac:dyDescent="0.2">
      <c r="A1075">
        <f>Athl.!A550</f>
        <v>537</v>
      </c>
      <c r="B1075" t="str">
        <f t="shared" si="16"/>
        <v>Athlet</v>
      </c>
    </row>
    <row r="1076" spans="1:2" x14ac:dyDescent="0.2">
      <c r="A1076">
        <f>Athl.!A550</f>
        <v>537</v>
      </c>
      <c r="B1076">
        <f t="shared" si="16"/>
        <v>537</v>
      </c>
    </row>
    <row r="1077" spans="1:2" x14ac:dyDescent="0.2">
      <c r="A1077">
        <f>Athl.!A551</f>
        <v>538</v>
      </c>
      <c r="B1077" t="str">
        <f t="shared" si="16"/>
        <v>Athlet</v>
      </c>
    </row>
    <row r="1078" spans="1:2" x14ac:dyDescent="0.2">
      <c r="A1078">
        <f>Athl.!A551</f>
        <v>538</v>
      </c>
      <c r="B1078">
        <f t="shared" si="16"/>
        <v>538</v>
      </c>
    </row>
    <row r="1079" spans="1:2" x14ac:dyDescent="0.2">
      <c r="A1079">
        <f>Athl.!A552</f>
        <v>539</v>
      </c>
      <c r="B1079" t="str">
        <f t="shared" si="16"/>
        <v>Athlet</v>
      </c>
    </row>
    <row r="1080" spans="1:2" x14ac:dyDescent="0.2">
      <c r="A1080">
        <f>Athl.!A552</f>
        <v>539</v>
      </c>
      <c r="B1080">
        <f t="shared" si="16"/>
        <v>539</v>
      </c>
    </row>
    <row r="1081" spans="1:2" x14ac:dyDescent="0.2">
      <c r="A1081">
        <f>Athl.!A553</f>
        <v>540</v>
      </c>
      <c r="B1081" t="str">
        <f t="shared" si="16"/>
        <v>Athlet</v>
      </c>
    </row>
    <row r="1082" spans="1:2" x14ac:dyDescent="0.2">
      <c r="A1082">
        <f>Athl.!A553</f>
        <v>540</v>
      </c>
      <c r="B1082">
        <f t="shared" si="16"/>
        <v>540</v>
      </c>
    </row>
    <row r="1083" spans="1:2" x14ac:dyDescent="0.2">
      <c r="A1083">
        <f>Athl.!A554</f>
        <v>541</v>
      </c>
      <c r="B1083" t="str">
        <f t="shared" si="16"/>
        <v>Athlet</v>
      </c>
    </row>
    <row r="1084" spans="1:2" x14ac:dyDescent="0.2">
      <c r="A1084">
        <f>Athl.!A554</f>
        <v>541</v>
      </c>
      <c r="B1084">
        <f t="shared" si="16"/>
        <v>541</v>
      </c>
    </row>
    <row r="1085" spans="1:2" x14ac:dyDescent="0.2">
      <c r="A1085">
        <f>Athl.!A555</f>
        <v>542</v>
      </c>
      <c r="B1085" t="str">
        <f t="shared" si="16"/>
        <v>Athlet</v>
      </c>
    </row>
    <row r="1086" spans="1:2" x14ac:dyDescent="0.2">
      <c r="A1086">
        <f>Athl.!A555</f>
        <v>542</v>
      </c>
      <c r="B1086">
        <f t="shared" si="16"/>
        <v>542</v>
      </c>
    </row>
    <row r="1087" spans="1:2" x14ac:dyDescent="0.2">
      <c r="A1087">
        <f>Athl.!A556</f>
        <v>543</v>
      </c>
      <c r="B1087" t="str">
        <f t="shared" si="16"/>
        <v>Athlet</v>
      </c>
    </row>
    <row r="1088" spans="1:2" x14ac:dyDescent="0.2">
      <c r="A1088">
        <f>Athl.!A556</f>
        <v>543</v>
      </c>
      <c r="B1088">
        <f t="shared" si="16"/>
        <v>543</v>
      </c>
    </row>
    <row r="1089" spans="1:2" x14ac:dyDescent="0.2">
      <c r="A1089">
        <f>Athl.!A557</f>
        <v>544</v>
      </c>
      <c r="B1089" t="str">
        <f t="shared" si="16"/>
        <v>Athlet</v>
      </c>
    </row>
    <row r="1090" spans="1:2" x14ac:dyDescent="0.2">
      <c r="A1090">
        <f>Athl.!A557</f>
        <v>544</v>
      </c>
      <c r="B1090">
        <f t="shared" ref="B1090:B1153" si="17">IF(A1090&lt;&gt;A1089,"Athlet",A1090)</f>
        <v>544</v>
      </c>
    </row>
    <row r="1091" spans="1:2" x14ac:dyDescent="0.2">
      <c r="A1091">
        <f>Athl.!A558</f>
        <v>545</v>
      </c>
      <c r="B1091" t="str">
        <f t="shared" si="17"/>
        <v>Athlet</v>
      </c>
    </row>
    <row r="1092" spans="1:2" x14ac:dyDescent="0.2">
      <c r="A1092">
        <f>Athl.!A558</f>
        <v>545</v>
      </c>
      <c r="B1092">
        <f t="shared" si="17"/>
        <v>545</v>
      </c>
    </row>
    <row r="1093" spans="1:2" x14ac:dyDescent="0.2">
      <c r="A1093">
        <f>Athl.!A559</f>
        <v>546</v>
      </c>
      <c r="B1093" t="str">
        <f t="shared" si="17"/>
        <v>Athlet</v>
      </c>
    </row>
    <row r="1094" spans="1:2" x14ac:dyDescent="0.2">
      <c r="A1094">
        <f>Athl.!A559</f>
        <v>546</v>
      </c>
      <c r="B1094">
        <f t="shared" si="17"/>
        <v>546</v>
      </c>
    </row>
    <row r="1095" spans="1:2" x14ac:dyDescent="0.2">
      <c r="A1095">
        <f>Athl.!A560</f>
        <v>547</v>
      </c>
      <c r="B1095" t="str">
        <f t="shared" si="17"/>
        <v>Athlet</v>
      </c>
    </row>
    <row r="1096" spans="1:2" x14ac:dyDescent="0.2">
      <c r="A1096">
        <f>Athl.!A560</f>
        <v>547</v>
      </c>
      <c r="B1096">
        <f t="shared" si="17"/>
        <v>547</v>
      </c>
    </row>
    <row r="1097" spans="1:2" x14ac:dyDescent="0.2">
      <c r="A1097">
        <f>Athl.!A561</f>
        <v>548</v>
      </c>
      <c r="B1097" t="str">
        <f t="shared" si="17"/>
        <v>Athlet</v>
      </c>
    </row>
    <row r="1098" spans="1:2" x14ac:dyDescent="0.2">
      <c r="A1098">
        <f>Athl.!A561</f>
        <v>548</v>
      </c>
      <c r="B1098">
        <f t="shared" si="17"/>
        <v>548</v>
      </c>
    </row>
    <row r="1099" spans="1:2" x14ac:dyDescent="0.2">
      <c r="A1099">
        <f>Athl.!A562</f>
        <v>549</v>
      </c>
      <c r="B1099" t="str">
        <f t="shared" si="17"/>
        <v>Athlet</v>
      </c>
    </row>
    <row r="1100" spans="1:2" x14ac:dyDescent="0.2">
      <c r="A1100">
        <f>Athl.!A562</f>
        <v>549</v>
      </c>
      <c r="B1100">
        <f t="shared" si="17"/>
        <v>549</v>
      </c>
    </row>
    <row r="1101" spans="1:2" x14ac:dyDescent="0.2">
      <c r="A1101">
        <f>Athl.!A563</f>
        <v>550</v>
      </c>
      <c r="B1101" t="str">
        <f t="shared" si="17"/>
        <v>Athlet</v>
      </c>
    </row>
    <row r="1102" spans="1:2" x14ac:dyDescent="0.2">
      <c r="A1102">
        <f>Athl.!A563</f>
        <v>550</v>
      </c>
      <c r="B1102">
        <f t="shared" si="17"/>
        <v>550</v>
      </c>
    </row>
    <row r="1103" spans="1:2" x14ac:dyDescent="0.2">
      <c r="A1103">
        <f>Athl.!A564</f>
        <v>551</v>
      </c>
      <c r="B1103" t="str">
        <f t="shared" si="17"/>
        <v>Athlet</v>
      </c>
    </row>
    <row r="1104" spans="1:2" x14ac:dyDescent="0.2">
      <c r="A1104">
        <f>Athl.!A564</f>
        <v>551</v>
      </c>
      <c r="B1104">
        <f t="shared" si="17"/>
        <v>551</v>
      </c>
    </row>
    <row r="1105" spans="1:2" x14ac:dyDescent="0.2">
      <c r="A1105">
        <f>Athl.!A565</f>
        <v>552</v>
      </c>
      <c r="B1105" t="str">
        <f t="shared" si="17"/>
        <v>Athlet</v>
      </c>
    </row>
    <row r="1106" spans="1:2" x14ac:dyDescent="0.2">
      <c r="A1106">
        <f>Athl.!A565</f>
        <v>552</v>
      </c>
      <c r="B1106">
        <f t="shared" si="17"/>
        <v>552</v>
      </c>
    </row>
    <row r="1107" spans="1:2" x14ac:dyDescent="0.2">
      <c r="A1107">
        <f>Athl.!A566</f>
        <v>553</v>
      </c>
      <c r="B1107" t="str">
        <f t="shared" si="17"/>
        <v>Athlet</v>
      </c>
    </row>
    <row r="1108" spans="1:2" x14ac:dyDescent="0.2">
      <c r="A1108">
        <f>Athl.!A566</f>
        <v>553</v>
      </c>
      <c r="B1108">
        <f t="shared" si="17"/>
        <v>553</v>
      </c>
    </row>
    <row r="1109" spans="1:2" x14ac:dyDescent="0.2">
      <c r="A1109">
        <f>Athl.!A567</f>
        <v>554</v>
      </c>
      <c r="B1109" t="str">
        <f t="shared" si="17"/>
        <v>Athlet</v>
      </c>
    </row>
    <row r="1110" spans="1:2" x14ac:dyDescent="0.2">
      <c r="A1110">
        <f>Athl.!A567</f>
        <v>554</v>
      </c>
      <c r="B1110">
        <f t="shared" si="17"/>
        <v>554</v>
      </c>
    </row>
    <row r="1111" spans="1:2" x14ac:dyDescent="0.2">
      <c r="A1111">
        <f>Athl.!A568</f>
        <v>555</v>
      </c>
      <c r="B1111" t="str">
        <f t="shared" si="17"/>
        <v>Athlet</v>
      </c>
    </row>
    <row r="1112" spans="1:2" x14ac:dyDescent="0.2">
      <c r="A1112">
        <f>Athl.!A568</f>
        <v>555</v>
      </c>
      <c r="B1112">
        <f t="shared" si="17"/>
        <v>555</v>
      </c>
    </row>
    <row r="1113" spans="1:2" x14ac:dyDescent="0.2">
      <c r="A1113">
        <f>Athl.!A569</f>
        <v>556</v>
      </c>
      <c r="B1113" t="str">
        <f t="shared" si="17"/>
        <v>Athlet</v>
      </c>
    </row>
    <row r="1114" spans="1:2" x14ac:dyDescent="0.2">
      <c r="A1114">
        <f>Athl.!A569</f>
        <v>556</v>
      </c>
      <c r="B1114">
        <f t="shared" si="17"/>
        <v>556</v>
      </c>
    </row>
    <row r="1115" spans="1:2" x14ac:dyDescent="0.2">
      <c r="A1115">
        <f>Athl.!A570</f>
        <v>557</v>
      </c>
      <c r="B1115" t="str">
        <f t="shared" si="17"/>
        <v>Athlet</v>
      </c>
    </row>
    <row r="1116" spans="1:2" x14ac:dyDescent="0.2">
      <c r="A1116">
        <f>Athl.!A570</f>
        <v>557</v>
      </c>
      <c r="B1116">
        <f t="shared" si="17"/>
        <v>557</v>
      </c>
    </row>
    <row r="1117" spans="1:2" x14ac:dyDescent="0.2">
      <c r="A1117">
        <f>Athl.!A571</f>
        <v>558</v>
      </c>
      <c r="B1117" t="str">
        <f t="shared" si="17"/>
        <v>Athlet</v>
      </c>
    </row>
    <row r="1118" spans="1:2" x14ac:dyDescent="0.2">
      <c r="A1118">
        <f>Athl.!A571</f>
        <v>558</v>
      </c>
      <c r="B1118">
        <f t="shared" si="17"/>
        <v>558</v>
      </c>
    </row>
    <row r="1119" spans="1:2" x14ac:dyDescent="0.2">
      <c r="A1119">
        <f>Athl.!A572</f>
        <v>559</v>
      </c>
      <c r="B1119" t="str">
        <f t="shared" si="17"/>
        <v>Athlet</v>
      </c>
    </row>
    <row r="1120" spans="1:2" x14ac:dyDescent="0.2">
      <c r="A1120">
        <f>Athl.!A572</f>
        <v>559</v>
      </c>
      <c r="B1120">
        <f t="shared" si="17"/>
        <v>559</v>
      </c>
    </row>
    <row r="1121" spans="1:2" x14ac:dyDescent="0.2">
      <c r="A1121">
        <f>Athl.!A573</f>
        <v>560</v>
      </c>
      <c r="B1121" t="str">
        <f t="shared" si="17"/>
        <v>Athlet</v>
      </c>
    </row>
    <row r="1122" spans="1:2" x14ac:dyDescent="0.2">
      <c r="A1122">
        <f>Athl.!A573</f>
        <v>560</v>
      </c>
      <c r="B1122">
        <f t="shared" si="17"/>
        <v>560</v>
      </c>
    </row>
    <row r="1123" spans="1:2" x14ac:dyDescent="0.2">
      <c r="A1123">
        <f>Athl.!A574</f>
        <v>561</v>
      </c>
      <c r="B1123" t="str">
        <f t="shared" si="17"/>
        <v>Athlet</v>
      </c>
    </row>
    <row r="1124" spans="1:2" x14ac:dyDescent="0.2">
      <c r="A1124">
        <f>Athl.!A574</f>
        <v>561</v>
      </c>
      <c r="B1124">
        <f t="shared" si="17"/>
        <v>561</v>
      </c>
    </row>
    <row r="1125" spans="1:2" x14ac:dyDescent="0.2">
      <c r="A1125">
        <f>Athl.!A575</f>
        <v>562</v>
      </c>
      <c r="B1125" t="str">
        <f t="shared" si="17"/>
        <v>Athlet</v>
      </c>
    </row>
    <row r="1126" spans="1:2" x14ac:dyDescent="0.2">
      <c r="A1126">
        <f>Athl.!A575</f>
        <v>562</v>
      </c>
      <c r="B1126">
        <f t="shared" si="17"/>
        <v>562</v>
      </c>
    </row>
    <row r="1127" spans="1:2" x14ac:dyDescent="0.2">
      <c r="A1127">
        <f>Athl.!A576</f>
        <v>563</v>
      </c>
      <c r="B1127" t="str">
        <f t="shared" si="17"/>
        <v>Athlet</v>
      </c>
    </row>
    <row r="1128" spans="1:2" x14ac:dyDescent="0.2">
      <c r="A1128">
        <f>Athl.!A576</f>
        <v>563</v>
      </c>
      <c r="B1128">
        <f t="shared" si="17"/>
        <v>563</v>
      </c>
    </row>
    <row r="1129" spans="1:2" x14ac:dyDescent="0.2">
      <c r="A1129">
        <f>Athl.!A577</f>
        <v>564</v>
      </c>
      <c r="B1129" t="str">
        <f t="shared" si="17"/>
        <v>Athlet</v>
      </c>
    </row>
    <row r="1130" spans="1:2" x14ac:dyDescent="0.2">
      <c r="A1130">
        <f>Athl.!A577</f>
        <v>564</v>
      </c>
      <c r="B1130">
        <f t="shared" si="17"/>
        <v>564</v>
      </c>
    </row>
    <row r="1131" spans="1:2" x14ac:dyDescent="0.2">
      <c r="A1131">
        <f>Athl.!A578</f>
        <v>565</v>
      </c>
      <c r="B1131" t="str">
        <f t="shared" si="17"/>
        <v>Athlet</v>
      </c>
    </row>
    <row r="1132" spans="1:2" x14ac:dyDescent="0.2">
      <c r="A1132">
        <f>Athl.!A578</f>
        <v>565</v>
      </c>
      <c r="B1132">
        <f t="shared" si="17"/>
        <v>565</v>
      </c>
    </row>
    <row r="1133" spans="1:2" x14ac:dyDescent="0.2">
      <c r="A1133">
        <f>Athl.!A579</f>
        <v>566</v>
      </c>
      <c r="B1133" t="str">
        <f t="shared" si="17"/>
        <v>Athlet</v>
      </c>
    </row>
    <row r="1134" spans="1:2" x14ac:dyDescent="0.2">
      <c r="A1134">
        <f>Athl.!A579</f>
        <v>566</v>
      </c>
      <c r="B1134">
        <f t="shared" si="17"/>
        <v>566</v>
      </c>
    </row>
    <row r="1135" spans="1:2" x14ac:dyDescent="0.2">
      <c r="A1135">
        <f>Athl.!A580</f>
        <v>567</v>
      </c>
      <c r="B1135" t="str">
        <f t="shared" si="17"/>
        <v>Athlet</v>
      </c>
    </row>
    <row r="1136" spans="1:2" x14ac:dyDescent="0.2">
      <c r="A1136">
        <f>Athl.!A580</f>
        <v>567</v>
      </c>
      <c r="B1136">
        <f t="shared" si="17"/>
        <v>567</v>
      </c>
    </row>
    <row r="1137" spans="1:2" x14ac:dyDescent="0.2">
      <c r="A1137">
        <f>Athl.!A581</f>
        <v>568</v>
      </c>
      <c r="B1137" t="str">
        <f t="shared" si="17"/>
        <v>Athlet</v>
      </c>
    </row>
    <row r="1138" spans="1:2" x14ac:dyDescent="0.2">
      <c r="A1138">
        <f>Athl.!A581</f>
        <v>568</v>
      </c>
      <c r="B1138">
        <f t="shared" si="17"/>
        <v>568</v>
      </c>
    </row>
    <row r="1139" spans="1:2" x14ac:dyDescent="0.2">
      <c r="A1139">
        <f>Athl.!A582</f>
        <v>569</v>
      </c>
      <c r="B1139" t="str">
        <f t="shared" si="17"/>
        <v>Athlet</v>
      </c>
    </row>
    <row r="1140" spans="1:2" x14ac:dyDescent="0.2">
      <c r="A1140">
        <f>Athl.!A582</f>
        <v>569</v>
      </c>
      <c r="B1140">
        <f t="shared" si="17"/>
        <v>569</v>
      </c>
    </row>
    <row r="1141" spans="1:2" x14ac:dyDescent="0.2">
      <c r="A1141">
        <f>Athl.!A583</f>
        <v>570</v>
      </c>
      <c r="B1141" t="str">
        <f t="shared" si="17"/>
        <v>Athlet</v>
      </c>
    </row>
    <row r="1142" spans="1:2" x14ac:dyDescent="0.2">
      <c r="A1142">
        <f>Athl.!A583</f>
        <v>570</v>
      </c>
      <c r="B1142">
        <f t="shared" si="17"/>
        <v>570</v>
      </c>
    </row>
    <row r="1143" spans="1:2" x14ac:dyDescent="0.2">
      <c r="A1143">
        <f>Athl.!A584</f>
        <v>571</v>
      </c>
      <c r="B1143" t="str">
        <f t="shared" si="17"/>
        <v>Athlet</v>
      </c>
    </row>
    <row r="1144" spans="1:2" x14ac:dyDescent="0.2">
      <c r="A1144">
        <f>Athl.!A584</f>
        <v>571</v>
      </c>
      <c r="B1144">
        <f t="shared" si="17"/>
        <v>571</v>
      </c>
    </row>
    <row r="1145" spans="1:2" x14ac:dyDescent="0.2">
      <c r="A1145">
        <f>Athl.!A585</f>
        <v>572</v>
      </c>
      <c r="B1145" t="str">
        <f t="shared" si="17"/>
        <v>Athlet</v>
      </c>
    </row>
    <row r="1146" spans="1:2" x14ac:dyDescent="0.2">
      <c r="A1146">
        <f>Athl.!A585</f>
        <v>572</v>
      </c>
      <c r="B1146">
        <f t="shared" si="17"/>
        <v>572</v>
      </c>
    </row>
    <row r="1147" spans="1:2" x14ac:dyDescent="0.2">
      <c r="A1147">
        <f>Athl.!A586</f>
        <v>573</v>
      </c>
      <c r="B1147" t="str">
        <f t="shared" si="17"/>
        <v>Athlet</v>
      </c>
    </row>
    <row r="1148" spans="1:2" x14ac:dyDescent="0.2">
      <c r="A1148">
        <f>Athl.!A586</f>
        <v>573</v>
      </c>
      <c r="B1148">
        <f t="shared" si="17"/>
        <v>573</v>
      </c>
    </row>
    <row r="1149" spans="1:2" x14ac:dyDescent="0.2">
      <c r="A1149">
        <f>Athl.!A587</f>
        <v>574</v>
      </c>
      <c r="B1149" t="str">
        <f t="shared" si="17"/>
        <v>Athlet</v>
      </c>
    </row>
    <row r="1150" spans="1:2" x14ac:dyDescent="0.2">
      <c r="A1150">
        <f>Athl.!A587</f>
        <v>574</v>
      </c>
      <c r="B1150">
        <f t="shared" si="17"/>
        <v>574</v>
      </c>
    </row>
    <row r="1151" spans="1:2" x14ac:dyDescent="0.2">
      <c r="A1151">
        <f>Athl.!A588</f>
        <v>575</v>
      </c>
      <c r="B1151" t="str">
        <f t="shared" si="17"/>
        <v>Athlet</v>
      </c>
    </row>
    <row r="1152" spans="1:2" x14ac:dyDescent="0.2">
      <c r="A1152">
        <f>Athl.!A588</f>
        <v>575</v>
      </c>
      <c r="B1152">
        <f t="shared" si="17"/>
        <v>575</v>
      </c>
    </row>
    <row r="1153" spans="1:2" x14ac:dyDescent="0.2">
      <c r="A1153">
        <f>Athl.!A589</f>
        <v>576</v>
      </c>
      <c r="B1153" t="str">
        <f t="shared" si="17"/>
        <v>Athlet</v>
      </c>
    </row>
    <row r="1154" spans="1:2" x14ac:dyDescent="0.2">
      <c r="A1154">
        <f>Athl.!A589</f>
        <v>576</v>
      </c>
      <c r="B1154">
        <f t="shared" ref="B1154:B1217" si="18">IF(A1154&lt;&gt;A1153,"Athlet",A1154)</f>
        <v>576</v>
      </c>
    </row>
    <row r="1155" spans="1:2" x14ac:dyDescent="0.2">
      <c r="A1155">
        <f>Athl.!A590</f>
        <v>577</v>
      </c>
      <c r="B1155" t="str">
        <f t="shared" si="18"/>
        <v>Athlet</v>
      </c>
    </row>
    <row r="1156" spans="1:2" x14ac:dyDescent="0.2">
      <c r="A1156">
        <f>Athl.!A590</f>
        <v>577</v>
      </c>
      <c r="B1156">
        <f t="shared" si="18"/>
        <v>577</v>
      </c>
    </row>
    <row r="1157" spans="1:2" x14ac:dyDescent="0.2">
      <c r="A1157">
        <f>Athl.!A591</f>
        <v>578</v>
      </c>
      <c r="B1157" t="str">
        <f t="shared" si="18"/>
        <v>Athlet</v>
      </c>
    </row>
    <row r="1158" spans="1:2" x14ac:dyDescent="0.2">
      <c r="A1158">
        <f>Athl.!A591</f>
        <v>578</v>
      </c>
      <c r="B1158">
        <f t="shared" si="18"/>
        <v>578</v>
      </c>
    </row>
    <row r="1159" spans="1:2" x14ac:dyDescent="0.2">
      <c r="A1159">
        <f>Athl.!A592</f>
        <v>579</v>
      </c>
      <c r="B1159" t="str">
        <f t="shared" si="18"/>
        <v>Athlet</v>
      </c>
    </row>
    <row r="1160" spans="1:2" x14ac:dyDescent="0.2">
      <c r="A1160">
        <f>Athl.!A592</f>
        <v>579</v>
      </c>
      <c r="B1160">
        <f t="shared" si="18"/>
        <v>579</v>
      </c>
    </row>
    <row r="1161" spans="1:2" x14ac:dyDescent="0.2">
      <c r="A1161">
        <f>Athl.!A593</f>
        <v>580</v>
      </c>
      <c r="B1161" t="str">
        <f t="shared" si="18"/>
        <v>Athlet</v>
      </c>
    </row>
    <row r="1162" spans="1:2" x14ac:dyDescent="0.2">
      <c r="A1162">
        <f>Athl.!A593</f>
        <v>580</v>
      </c>
      <c r="B1162">
        <f t="shared" si="18"/>
        <v>580</v>
      </c>
    </row>
    <row r="1163" spans="1:2" x14ac:dyDescent="0.2">
      <c r="A1163">
        <f>Athl.!A594</f>
        <v>581</v>
      </c>
      <c r="B1163" t="str">
        <f t="shared" si="18"/>
        <v>Athlet</v>
      </c>
    </row>
    <row r="1164" spans="1:2" x14ac:dyDescent="0.2">
      <c r="A1164">
        <f>Athl.!A594</f>
        <v>581</v>
      </c>
      <c r="B1164">
        <f t="shared" si="18"/>
        <v>581</v>
      </c>
    </row>
    <row r="1165" spans="1:2" x14ac:dyDescent="0.2">
      <c r="A1165">
        <f>Athl.!A595</f>
        <v>582</v>
      </c>
      <c r="B1165" t="str">
        <f t="shared" si="18"/>
        <v>Athlet</v>
      </c>
    </row>
    <row r="1166" spans="1:2" x14ac:dyDescent="0.2">
      <c r="A1166">
        <f>Athl.!A595</f>
        <v>582</v>
      </c>
      <c r="B1166">
        <f t="shared" si="18"/>
        <v>582</v>
      </c>
    </row>
    <row r="1167" spans="1:2" x14ac:dyDescent="0.2">
      <c r="A1167">
        <f>Athl.!A596</f>
        <v>583</v>
      </c>
      <c r="B1167" t="str">
        <f t="shared" si="18"/>
        <v>Athlet</v>
      </c>
    </row>
    <row r="1168" spans="1:2" x14ac:dyDescent="0.2">
      <c r="A1168">
        <f>Athl.!A596</f>
        <v>583</v>
      </c>
      <c r="B1168">
        <f t="shared" si="18"/>
        <v>583</v>
      </c>
    </row>
    <row r="1169" spans="1:2" x14ac:dyDescent="0.2">
      <c r="A1169">
        <f>Athl.!A597</f>
        <v>584</v>
      </c>
      <c r="B1169" t="str">
        <f t="shared" si="18"/>
        <v>Athlet</v>
      </c>
    </row>
    <row r="1170" spans="1:2" x14ac:dyDescent="0.2">
      <c r="A1170">
        <f>Athl.!A597</f>
        <v>584</v>
      </c>
      <c r="B1170">
        <f t="shared" si="18"/>
        <v>584</v>
      </c>
    </row>
    <row r="1171" spans="1:2" x14ac:dyDescent="0.2">
      <c r="A1171">
        <f>Athl.!A598</f>
        <v>585</v>
      </c>
      <c r="B1171" t="str">
        <f t="shared" si="18"/>
        <v>Athlet</v>
      </c>
    </row>
    <row r="1172" spans="1:2" x14ac:dyDescent="0.2">
      <c r="A1172">
        <f>Athl.!A598</f>
        <v>585</v>
      </c>
      <c r="B1172">
        <f t="shared" si="18"/>
        <v>585</v>
      </c>
    </row>
    <row r="1173" spans="1:2" x14ac:dyDescent="0.2">
      <c r="A1173">
        <f>Athl.!A599</f>
        <v>586</v>
      </c>
      <c r="B1173" t="str">
        <f t="shared" si="18"/>
        <v>Athlet</v>
      </c>
    </row>
    <row r="1174" spans="1:2" x14ac:dyDescent="0.2">
      <c r="A1174">
        <f>Athl.!A599</f>
        <v>586</v>
      </c>
      <c r="B1174">
        <f t="shared" si="18"/>
        <v>586</v>
      </c>
    </row>
    <row r="1175" spans="1:2" x14ac:dyDescent="0.2">
      <c r="A1175">
        <f>Athl.!A600</f>
        <v>587</v>
      </c>
      <c r="B1175" t="str">
        <f t="shared" si="18"/>
        <v>Athlet</v>
      </c>
    </row>
    <row r="1176" spans="1:2" x14ac:dyDescent="0.2">
      <c r="A1176">
        <f>Athl.!A600</f>
        <v>587</v>
      </c>
      <c r="B1176">
        <f t="shared" si="18"/>
        <v>587</v>
      </c>
    </row>
    <row r="1177" spans="1:2" x14ac:dyDescent="0.2">
      <c r="A1177">
        <f>Athl.!A601</f>
        <v>588</v>
      </c>
      <c r="B1177" t="str">
        <f t="shared" si="18"/>
        <v>Athlet</v>
      </c>
    </row>
    <row r="1178" spans="1:2" x14ac:dyDescent="0.2">
      <c r="A1178">
        <f>Athl.!A601</f>
        <v>588</v>
      </c>
      <c r="B1178">
        <f t="shared" si="18"/>
        <v>588</v>
      </c>
    </row>
    <row r="1179" spans="1:2" x14ac:dyDescent="0.2">
      <c r="A1179">
        <f>Athl.!A602</f>
        <v>589</v>
      </c>
      <c r="B1179" t="str">
        <f t="shared" si="18"/>
        <v>Athlet</v>
      </c>
    </row>
    <row r="1180" spans="1:2" x14ac:dyDescent="0.2">
      <c r="A1180">
        <f>Athl.!A602</f>
        <v>589</v>
      </c>
      <c r="B1180">
        <f t="shared" si="18"/>
        <v>589</v>
      </c>
    </row>
    <row r="1181" spans="1:2" x14ac:dyDescent="0.2">
      <c r="A1181">
        <f>Athl.!A603</f>
        <v>590</v>
      </c>
      <c r="B1181" t="str">
        <f t="shared" si="18"/>
        <v>Athlet</v>
      </c>
    </row>
    <row r="1182" spans="1:2" x14ac:dyDescent="0.2">
      <c r="A1182">
        <f>Athl.!A603</f>
        <v>590</v>
      </c>
      <c r="B1182">
        <f t="shared" si="18"/>
        <v>590</v>
      </c>
    </row>
    <row r="1183" spans="1:2" x14ac:dyDescent="0.2">
      <c r="A1183">
        <f>Athl.!A604</f>
        <v>591</v>
      </c>
      <c r="B1183" t="str">
        <f t="shared" si="18"/>
        <v>Athlet</v>
      </c>
    </row>
    <row r="1184" spans="1:2" x14ac:dyDescent="0.2">
      <c r="A1184">
        <f>Athl.!A604</f>
        <v>591</v>
      </c>
      <c r="B1184">
        <f t="shared" si="18"/>
        <v>591</v>
      </c>
    </row>
    <row r="1185" spans="1:2" x14ac:dyDescent="0.2">
      <c r="A1185">
        <f>Athl.!A605</f>
        <v>592</v>
      </c>
      <c r="B1185" t="str">
        <f t="shared" si="18"/>
        <v>Athlet</v>
      </c>
    </row>
    <row r="1186" spans="1:2" x14ac:dyDescent="0.2">
      <c r="A1186">
        <f>Athl.!A605</f>
        <v>592</v>
      </c>
      <c r="B1186">
        <f t="shared" si="18"/>
        <v>592</v>
      </c>
    </row>
    <row r="1187" spans="1:2" x14ac:dyDescent="0.2">
      <c r="A1187">
        <f>Athl.!A606</f>
        <v>593</v>
      </c>
      <c r="B1187" t="str">
        <f t="shared" si="18"/>
        <v>Athlet</v>
      </c>
    </row>
    <row r="1188" spans="1:2" x14ac:dyDescent="0.2">
      <c r="A1188">
        <f>Athl.!A606</f>
        <v>593</v>
      </c>
      <c r="B1188">
        <f t="shared" si="18"/>
        <v>593</v>
      </c>
    </row>
    <row r="1189" spans="1:2" x14ac:dyDescent="0.2">
      <c r="A1189">
        <f>Athl.!A607</f>
        <v>594</v>
      </c>
      <c r="B1189" t="str">
        <f t="shared" si="18"/>
        <v>Athlet</v>
      </c>
    </row>
    <row r="1190" spans="1:2" x14ac:dyDescent="0.2">
      <c r="A1190">
        <f>Athl.!A607</f>
        <v>594</v>
      </c>
      <c r="B1190">
        <f t="shared" si="18"/>
        <v>594</v>
      </c>
    </row>
    <row r="1191" spans="1:2" x14ac:dyDescent="0.2">
      <c r="A1191">
        <f>Athl.!A608</f>
        <v>595</v>
      </c>
      <c r="B1191" t="str">
        <f t="shared" si="18"/>
        <v>Athlet</v>
      </c>
    </row>
    <row r="1192" spans="1:2" x14ac:dyDescent="0.2">
      <c r="A1192">
        <f>Athl.!A608</f>
        <v>595</v>
      </c>
      <c r="B1192">
        <f t="shared" si="18"/>
        <v>595</v>
      </c>
    </row>
    <row r="1193" spans="1:2" x14ac:dyDescent="0.2">
      <c r="A1193">
        <f>Athl.!A609</f>
        <v>596</v>
      </c>
      <c r="B1193" t="str">
        <f t="shared" si="18"/>
        <v>Athlet</v>
      </c>
    </row>
    <row r="1194" spans="1:2" x14ac:dyDescent="0.2">
      <c r="A1194">
        <f>Athl.!A609</f>
        <v>596</v>
      </c>
      <c r="B1194">
        <f t="shared" si="18"/>
        <v>596</v>
      </c>
    </row>
    <row r="1195" spans="1:2" x14ac:dyDescent="0.2">
      <c r="A1195">
        <f>Athl.!A610</f>
        <v>597</v>
      </c>
      <c r="B1195" t="str">
        <f t="shared" si="18"/>
        <v>Athlet</v>
      </c>
    </row>
    <row r="1196" spans="1:2" x14ac:dyDescent="0.2">
      <c r="A1196">
        <f>Athl.!A610</f>
        <v>597</v>
      </c>
      <c r="B1196">
        <f t="shared" si="18"/>
        <v>597</v>
      </c>
    </row>
    <row r="1197" spans="1:2" x14ac:dyDescent="0.2">
      <c r="A1197">
        <f>Athl.!A611</f>
        <v>598</v>
      </c>
      <c r="B1197" t="str">
        <f t="shared" si="18"/>
        <v>Athlet</v>
      </c>
    </row>
    <row r="1198" spans="1:2" x14ac:dyDescent="0.2">
      <c r="A1198">
        <f>Athl.!A611</f>
        <v>598</v>
      </c>
      <c r="B1198">
        <f t="shared" si="18"/>
        <v>598</v>
      </c>
    </row>
    <row r="1199" spans="1:2" x14ac:dyDescent="0.2">
      <c r="A1199">
        <f>Athl.!A612</f>
        <v>599</v>
      </c>
      <c r="B1199" t="str">
        <f t="shared" si="18"/>
        <v>Athlet</v>
      </c>
    </row>
    <row r="1200" spans="1:2" x14ac:dyDescent="0.2">
      <c r="A1200">
        <f>Athl.!A612</f>
        <v>599</v>
      </c>
      <c r="B1200">
        <f t="shared" si="18"/>
        <v>599</v>
      </c>
    </row>
    <row r="1201" spans="1:2" x14ac:dyDescent="0.2">
      <c r="A1201">
        <f>Athl.!A613</f>
        <v>600</v>
      </c>
      <c r="B1201" t="str">
        <f t="shared" si="18"/>
        <v>Athlet</v>
      </c>
    </row>
    <row r="1202" spans="1:2" x14ac:dyDescent="0.2">
      <c r="A1202">
        <f>Athl.!A613</f>
        <v>600</v>
      </c>
      <c r="B1202">
        <f t="shared" si="18"/>
        <v>600</v>
      </c>
    </row>
    <row r="1203" spans="1:2" x14ac:dyDescent="0.2">
      <c r="A1203">
        <f>Athl.!A614</f>
        <v>601</v>
      </c>
      <c r="B1203" t="str">
        <f t="shared" si="18"/>
        <v>Athlet</v>
      </c>
    </row>
    <row r="1204" spans="1:2" x14ac:dyDescent="0.2">
      <c r="A1204">
        <f>Athl.!A614</f>
        <v>601</v>
      </c>
      <c r="B1204">
        <f t="shared" si="18"/>
        <v>601</v>
      </c>
    </row>
    <row r="1205" spans="1:2" x14ac:dyDescent="0.2">
      <c r="A1205">
        <f>Athl.!A615</f>
        <v>602</v>
      </c>
      <c r="B1205" t="str">
        <f t="shared" si="18"/>
        <v>Athlet</v>
      </c>
    </row>
    <row r="1206" spans="1:2" x14ac:dyDescent="0.2">
      <c r="A1206">
        <f>Athl.!A615</f>
        <v>602</v>
      </c>
      <c r="B1206">
        <f t="shared" si="18"/>
        <v>602</v>
      </c>
    </row>
    <row r="1207" spans="1:2" x14ac:dyDescent="0.2">
      <c r="A1207">
        <f>Athl.!A616</f>
        <v>603</v>
      </c>
      <c r="B1207" t="str">
        <f t="shared" si="18"/>
        <v>Athlet</v>
      </c>
    </row>
    <row r="1208" spans="1:2" x14ac:dyDescent="0.2">
      <c r="A1208">
        <f>Athl.!A616</f>
        <v>603</v>
      </c>
      <c r="B1208">
        <f t="shared" si="18"/>
        <v>603</v>
      </c>
    </row>
    <row r="1209" spans="1:2" x14ac:dyDescent="0.2">
      <c r="A1209">
        <f>Athl.!A617</f>
        <v>604</v>
      </c>
      <c r="B1209" t="str">
        <f t="shared" si="18"/>
        <v>Athlet</v>
      </c>
    </row>
    <row r="1210" spans="1:2" x14ac:dyDescent="0.2">
      <c r="A1210">
        <f>Athl.!A617</f>
        <v>604</v>
      </c>
      <c r="B1210">
        <f t="shared" si="18"/>
        <v>604</v>
      </c>
    </row>
    <row r="1211" spans="1:2" x14ac:dyDescent="0.2">
      <c r="A1211">
        <f>Athl.!A618</f>
        <v>605</v>
      </c>
      <c r="B1211" t="str">
        <f t="shared" si="18"/>
        <v>Athlet</v>
      </c>
    </row>
    <row r="1212" spans="1:2" x14ac:dyDescent="0.2">
      <c r="A1212">
        <f>Athl.!A618</f>
        <v>605</v>
      </c>
      <c r="B1212">
        <f t="shared" si="18"/>
        <v>605</v>
      </c>
    </row>
    <row r="1213" spans="1:2" x14ac:dyDescent="0.2">
      <c r="A1213">
        <f>Athl.!A619</f>
        <v>606</v>
      </c>
      <c r="B1213" t="str">
        <f t="shared" si="18"/>
        <v>Athlet</v>
      </c>
    </row>
    <row r="1214" spans="1:2" x14ac:dyDescent="0.2">
      <c r="A1214">
        <f>Athl.!A619</f>
        <v>606</v>
      </c>
      <c r="B1214">
        <f t="shared" si="18"/>
        <v>606</v>
      </c>
    </row>
    <row r="1215" spans="1:2" x14ac:dyDescent="0.2">
      <c r="A1215">
        <f>Athl.!A620</f>
        <v>607</v>
      </c>
      <c r="B1215" t="str">
        <f t="shared" si="18"/>
        <v>Athlet</v>
      </c>
    </row>
    <row r="1216" spans="1:2" x14ac:dyDescent="0.2">
      <c r="A1216">
        <f>Athl.!A620</f>
        <v>607</v>
      </c>
      <c r="B1216">
        <f t="shared" si="18"/>
        <v>607</v>
      </c>
    </row>
    <row r="1217" spans="1:2" x14ac:dyDescent="0.2">
      <c r="A1217">
        <f>Athl.!A621</f>
        <v>608</v>
      </c>
      <c r="B1217" t="str">
        <f t="shared" si="18"/>
        <v>Athlet</v>
      </c>
    </row>
    <row r="1218" spans="1:2" x14ac:dyDescent="0.2">
      <c r="A1218">
        <f>Athl.!A621</f>
        <v>608</v>
      </c>
      <c r="B1218">
        <f t="shared" ref="B1218:B1281" si="19">IF(A1218&lt;&gt;A1217,"Athlet",A1218)</f>
        <v>608</v>
      </c>
    </row>
    <row r="1219" spans="1:2" x14ac:dyDescent="0.2">
      <c r="A1219">
        <f>Athl.!A622</f>
        <v>609</v>
      </c>
      <c r="B1219" t="str">
        <f t="shared" si="19"/>
        <v>Athlet</v>
      </c>
    </row>
    <row r="1220" spans="1:2" x14ac:dyDescent="0.2">
      <c r="A1220">
        <f>Athl.!A622</f>
        <v>609</v>
      </c>
      <c r="B1220">
        <f t="shared" si="19"/>
        <v>609</v>
      </c>
    </row>
    <row r="1221" spans="1:2" x14ac:dyDescent="0.2">
      <c r="A1221">
        <f>Athl.!A623</f>
        <v>610</v>
      </c>
      <c r="B1221" t="str">
        <f t="shared" si="19"/>
        <v>Athlet</v>
      </c>
    </row>
    <row r="1222" spans="1:2" x14ac:dyDescent="0.2">
      <c r="A1222">
        <f>Athl.!A623</f>
        <v>610</v>
      </c>
      <c r="B1222">
        <f t="shared" si="19"/>
        <v>610</v>
      </c>
    </row>
    <row r="1223" spans="1:2" x14ac:dyDescent="0.2">
      <c r="A1223">
        <f>Athl.!A624</f>
        <v>611</v>
      </c>
      <c r="B1223" t="str">
        <f t="shared" si="19"/>
        <v>Athlet</v>
      </c>
    </row>
    <row r="1224" spans="1:2" x14ac:dyDescent="0.2">
      <c r="A1224">
        <f>Athl.!A624</f>
        <v>611</v>
      </c>
      <c r="B1224">
        <f t="shared" si="19"/>
        <v>611</v>
      </c>
    </row>
    <row r="1225" spans="1:2" x14ac:dyDescent="0.2">
      <c r="A1225">
        <f>Athl.!A625</f>
        <v>612</v>
      </c>
      <c r="B1225" t="str">
        <f t="shared" si="19"/>
        <v>Athlet</v>
      </c>
    </row>
    <row r="1226" spans="1:2" x14ac:dyDescent="0.2">
      <c r="A1226">
        <f>Athl.!A625</f>
        <v>612</v>
      </c>
      <c r="B1226">
        <f t="shared" si="19"/>
        <v>612</v>
      </c>
    </row>
    <row r="1227" spans="1:2" x14ac:dyDescent="0.2">
      <c r="A1227">
        <f>Athl.!A626</f>
        <v>613</v>
      </c>
      <c r="B1227" t="str">
        <f t="shared" si="19"/>
        <v>Athlet</v>
      </c>
    </row>
    <row r="1228" spans="1:2" x14ac:dyDescent="0.2">
      <c r="A1228">
        <f>Athl.!A626</f>
        <v>613</v>
      </c>
      <c r="B1228">
        <f t="shared" si="19"/>
        <v>613</v>
      </c>
    </row>
    <row r="1229" spans="1:2" x14ac:dyDescent="0.2">
      <c r="A1229">
        <f>Athl.!A627</f>
        <v>614</v>
      </c>
      <c r="B1229" t="str">
        <f t="shared" si="19"/>
        <v>Athlet</v>
      </c>
    </row>
    <row r="1230" spans="1:2" x14ac:dyDescent="0.2">
      <c r="A1230">
        <f>Athl.!A627</f>
        <v>614</v>
      </c>
      <c r="B1230">
        <f t="shared" si="19"/>
        <v>614</v>
      </c>
    </row>
    <row r="1231" spans="1:2" x14ac:dyDescent="0.2">
      <c r="A1231">
        <f>Athl.!A628</f>
        <v>615</v>
      </c>
      <c r="B1231" t="str">
        <f t="shared" si="19"/>
        <v>Athlet</v>
      </c>
    </row>
    <row r="1232" spans="1:2" x14ac:dyDescent="0.2">
      <c r="A1232">
        <f>Athl.!A628</f>
        <v>615</v>
      </c>
      <c r="B1232">
        <f t="shared" si="19"/>
        <v>615</v>
      </c>
    </row>
    <row r="1233" spans="1:2" x14ac:dyDescent="0.2">
      <c r="A1233">
        <f>Athl.!A629</f>
        <v>616</v>
      </c>
      <c r="B1233" t="str">
        <f t="shared" si="19"/>
        <v>Athlet</v>
      </c>
    </row>
    <row r="1234" spans="1:2" x14ac:dyDescent="0.2">
      <c r="A1234">
        <f>Athl.!A629</f>
        <v>616</v>
      </c>
      <c r="B1234">
        <f t="shared" si="19"/>
        <v>616</v>
      </c>
    </row>
    <row r="1235" spans="1:2" x14ac:dyDescent="0.2">
      <c r="A1235">
        <f>Athl.!A630</f>
        <v>617</v>
      </c>
      <c r="B1235" t="str">
        <f t="shared" si="19"/>
        <v>Athlet</v>
      </c>
    </row>
    <row r="1236" spans="1:2" x14ac:dyDescent="0.2">
      <c r="A1236">
        <f>Athl.!A630</f>
        <v>617</v>
      </c>
      <c r="B1236">
        <f t="shared" si="19"/>
        <v>617</v>
      </c>
    </row>
    <row r="1237" spans="1:2" x14ac:dyDescent="0.2">
      <c r="A1237">
        <f>Athl.!A631</f>
        <v>618</v>
      </c>
      <c r="B1237" t="str">
        <f t="shared" si="19"/>
        <v>Athlet</v>
      </c>
    </row>
    <row r="1238" spans="1:2" x14ac:dyDescent="0.2">
      <c r="A1238">
        <f>Athl.!A631</f>
        <v>618</v>
      </c>
      <c r="B1238">
        <f t="shared" si="19"/>
        <v>618</v>
      </c>
    </row>
    <row r="1239" spans="1:2" x14ac:dyDescent="0.2">
      <c r="A1239">
        <f>Athl.!A632</f>
        <v>619</v>
      </c>
      <c r="B1239" t="str">
        <f t="shared" si="19"/>
        <v>Athlet</v>
      </c>
    </row>
    <row r="1240" spans="1:2" x14ac:dyDescent="0.2">
      <c r="A1240">
        <f>Athl.!A632</f>
        <v>619</v>
      </c>
      <c r="B1240">
        <f t="shared" si="19"/>
        <v>619</v>
      </c>
    </row>
    <row r="1241" spans="1:2" x14ac:dyDescent="0.2">
      <c r="A1241">
        <f>Athl.!A633</f>
        <v>620</v>
      </c>
      <c r="B1241" t="str">
        <f t="shared" si="19"/>
        <v>Athlet</v>
      </c>
    </row>
    <row r="1242" spans="1:2" x14ac:dyDescent="0.2">
      <c r="A1242">
        <f>Athl.!A633</f>
        <v>620</v>
      </c>
      <c r="B1242">
        <f t="shared" si="19"/>
        <v>620</v>
      </c>
    </row>
    <row r="1243" spans="1:2" x14ac:dyDescent="0.2">
      <c r="A1243">
        <f>Athl.!A634</f>
        <v>621</v>
      </c>
      <c r="B1243" t="str">
        <f t="shared" si="19"/>
        <v>Athlet</v>
      </c>
    </row>
    <row r="1244" spans="1:2" x14ac:dyDescent="0.2">
      <c r="A1244">
        <f>Athl.!A634</f>
        <v>621</v>
      </c>
      <c r="B1244">
        <f t="shared" si="19"/>
        <v>621</v>
      </c>
    </row>
    <row r="1245" spans="1:2" x14ac:dyDescent="0.2">
      <c r="A1245">
        <f>Athl.!A635</f>
        <v>622</v>
      </c>
      <c r="B1245" t="str">
        <f t="shared" si="19"/>
        <v>Athlet</v>
      </c>
    </row>
    <row r="1246" spans="1:2" x14ac:dyDescent="0.2">
      <c r="A1246">
        <f>Athl.!A635</f>
        <v>622</v>
      </c>
      <c r="B1246">
        <f t="shared" si="19"/>
        <v>622</v>
      </c>
    </row>
    <row r="1247" spans="1:2" x14ac:dyDescent="0.2">
      <c r="A1247">
        <f>Athl.!A636</f>
        <v>623</v>
      </c>
      <c r="B1247" t="str">
        <f t="shared" si="19"/>
        <v>Athlet</v>
      </c>
    </row>
    <row r="1248" spans="1:2" x14ac:dyDescent="0.2">
      <c r="A1248">
        <f>Athl.!A636</f>
        <v>623</v>
      </c>
      <c r="B1248">
        <f t="shared" si="19"/>
        <v>623</v>
      </c>
    </row>
    <row r="1249" spans="1:2" x14ac:dyDescent="0.2">
      <c r="A1249">
        <f>Athl.!A637</f>
        <v>624</v>
      </c>
      <c r="B1249" t="str">
        <f t="shared" si="19"/>
        <v>Athlet</v>
      </c>
    </row>
    <row r="1250" spans="1:2" x14ac:dyDescent="0.2">
      <c r="A1250">
        <f>Athl.!A637</f>
        <v>624</v>
      </c>
      <c r="B1250">
        <f t="shared" si="19"/>
        <v>624</v>
      </c>
    </row>
    <row r="1251" spans="1:2" x14ac:dyDescent="0.2">
      <c r="A1251">
        <f>Athl.!A638</f>
        <v>625</v>
      </c>
      <c r="B1251" t="str">
        <f t="shared" si="19"/>
        <v>Athlet</v>
      </c>
    </row>
    <row r="1252" spans="1:2" x14ac:dyDescent="0.2">
      <c r="A1252">
        <f>Athl.!A638</f>
        <v>625</v>
      </c>
      <c r="B1252">
        <f t="shared" si="19"/>
        <v>625</v>
      </c>
    </row>
    <row r="1253" spans="1:2" x14ac:dyDescent="0.2">
      <c r="A1253">
        <f>Athl.!A639</f>
        <v>626</v>
      </c>
      <c r="B1253" t="str">
        <f t="shared" si="19"/>
        <v>Athlet</v>
      </c>
    </row>
    <row r="1254" spans="1:2" x14ac:dyDescent="0.2">
      <c r="A1254">
        <f>Athl.!A639</f>
        <v>626</v>
      </c>
      <c r="B1254">
        <f t="shared" si="19"/>
        <v>626</v>
      </c>
    </row>
    <row r="1255" spans="1:2" x14ac:dyDescent="0.2">
      <c r="A1255">
        <f>Athl.!A640</f>
        <v>627</v>
      </c>
      <c r="B1255" t="str">
        <f t="shared" si="19"/>
        <v>Athlet</v>
      </c>
    </row>
    <row r="1256" spans="1:2" x14ac:dyDescent="0.2">
      <c r="A1256">
        <f>Athl.!A640</f>
        <v>627</v>
      </c>
      <c r="B1256">
        <f t="shared" si="19"/>
        <v>627</v>
      </c>
    </row>
    <row r="1257" spans="1:2" x14ac:dyDescent="0.2">
      <c r="A1257">
        <f>Athl.!A641</f>
        <v>628</v>
      </c>
      <c r="B1257" t="str">
        <f t="shared" si="19"/>
        <v>Athlet</v>
      </c>
    </row>
    <row r="1258" spans="1:2" x14ac:dyDescent="0.2">
      <c r="A1258">
        <f>Athl.!A641</f>
        <v>628</v>
      </c>
      <c r="B1258">
        <f t="shared" si="19"/>
        <v>628</v>
      </c>
    </row>
    <row r="1259" spans="1:2" x14ac:dyDescent="0.2">
      <c r="A1259">
        <f>Athl.!A642</f>
        <v>629</v>
      </c>
      <c r="B1259" t="str">
        <f t="shared" si="19"/>
        <v>Athlet</v>
      </c>
    </row>
    <row r="1260" spans="1:2" x14ac:dyDescent="0.2">
      <c r="A1260">
        <f>Athl.!A642</f>
        <v>629</v>
      </c>
      <c r="B1260">
        <f t="shared" si="19"/>
        <v>629</v>
      </c>
    </row>
    <row r="1261" spans="1:2" x14ac:dyDescent="0.2">
      <c r="A1261">
        <f>Athl.!A643</f>
        <v>630</v>
      </c>
      <c r="B1261" t="str">
        <f t="shared" si="19"/>
        <v>Athlet</v>
      </c>
    </row>
    <row r="1262" spans="1:2" x14ac:dyDescent="0.2">
      <c r="A1262">
        <f>Athl.!A643</f>
        <v>630</v>
      </c>
      <c r="B1262">
        <f t="shared" si="19"/>
        <v>630</v>
      </c>
    </row>
    <row r="1263" spans="1:2" x14ac:dyDescent="0.2">
      <c r="A1263">
        <f>Athl.!A644</f>
        <v>631</v>
      </c>
      <c r="B1263" t="str">
        <f t="shared" si="19"/>
        <v>Athlet</v>
      </c>
    </row>
    <row r="1264" spans="1:2" x14ac:dyDescent="0.2">
      <c r="A1264">
        <f>Athl.!A644</f>
        <v>631</v>
      </c>
      <c r="B1264">
        <f t="shared" si="19"/>
        <v>631</v>
      </c>
    </row>
    <row r="1265" spans="1:2" x14ac:dyDescent="0.2">
      <c r="A1265">
        <f>Athl.!A645</f>
        <v>632</v>
      </c>
      <c r="B1265" t="str">
        <f t="shared" si="19"/>
        <v>Athlet</v>
      </c>
    </row>
    <row r="1266" spans="1:2" x14ac:dyDescent="0.2">
      <c r="A1266">
        <f>Athl.!A645</f>
        <v>632</v>
      </c>
      <c r="B1266">
        <f t="shared" si="19"/>
        <v>632</v>
      </c>
    </row>
    <row r="1267" spans="1:2" x14ac:dyDescent="0.2">
      <c r="A1267">
        <f>Athl.!A646</f>
        <v>633</v>
      </c>
      <c r="B1267" t="str">
        <f t="shared" si="19"/>
        <v>Athlet</v>
      </c>
    </row>
    <row r="1268" spans="1:2" x14ac:dyDescent="0.2">
      <c r="A1268">
        <f>Athl.!A646</f>
        <v>633</v>
      </c>
      <c r="B1268">
        <f t="shared" si="19"/>
        <v>633</v>
      </c>
    </row>
    <row r="1269" spans="1:2" x14ac:dyDescent="0.2">
      <c r="A1269">
        <f>Athl.!A647</f>
        <v>634</v>
      </c>
      <c r="B1269" t="str">
        <f t="shared" si="19"/>
        <v>Athlet</v>
      </c>
    </row>
    <row r="1270" spans="1:2" x14ac:dyDescent="0.2">
      <c r="A1270">
        <f>Athl.!A647</f>
        <v>634</v>
      </c>
      <c r="B1270">
        <f t="shared" si="19"/>
        <v>634</v>
      </c>
    </row>
    <row r="1271" spans="1:2" x14ac:dyDescent="0.2">
      <c r="A1271">
        <f>Athl.!A648</f>
        <v>635</v>
      </c>
      <c r="B1271" t="str">
        <f t="shared" si="19"/>
        <v>Athlet</v>
      </c>
    </row>
    <row r="1272" spans="1:2" x14ac:dyDescent="0.2">
      <c r="A1272">
        <f>Athl.!A648</f>
        <v>635</v>
      </c>
      <c r="B1272">
        <f t="shared" si="19"/>
        <v>635</v>
      </c>
    </row>
    <row r="1273" spans="1:2" x14ac:dyDescent="0.2">
      <c r="A1273">
        <f>Athl.!A649</f>
        <v>636</v>
      </c>
      <c r="B1273" t="str">
        <f t="shared" si="19"/>
        <v>Athlet</v>
      </c>
    </row>
    <row r="1274" spans="1:2" x14ac:dyDescent="0.2">
      <c r="A1274">
        <f>Athl.!A649</f>
        <v>636</v>
      </c>
      <c r="B1274">
        <f t="shared" si="19"/>
        <v>636</v>
      </c>
    </row>
    <row r="1275" spans="1:2" x14ac:dyDescent="0.2">
      <c r="A1275">
        <f>Athl.!A650</f>
        <v>637</v>
      </c>
      <c r="B1275" t="str">
        <f t="shared" si="19"/>
        <v>Athlet</v>
      </c>
    </row>
    <row r="1276" spans="1:2" x14ac:dyDescent="0.2">
      <c r="A1276">
        <f>Athl.!A650</f>
        <v>637</v>
      </c>
      <c r="B1276">
        <f t="shared" si="19"/>
        <v>637</v>
      </c>
    </row>
    <row r="1277" spans="1:2" x14ac:dyDescent="0.2">
      <c r="A1277">
        <f>Athl.!A651</f>
        <v>638</v>
      </c>
      <c r="B1277" t="str">
        <f t="shared" si="19"/>
        <v>Athlet</v>
      </c>
    </row>
    <row r="1278" spans="1:2" x14ac:dyDescent="0.2">
      <c r="A1278">
        <f>Athl.!A651</f>
        <v>638</v>
      </c>
      <c r="B1278">
        <f t="shared" si="19"/>
        <v>638</v>
      </c>
    </row>
    <row r="1279" spans="1:2" x14ac:dyDescent="0.2">
      <c r="A1279">
        <f>Athl.!A652</f>
        <v>639</v>
      </c>
      <c r="B1279" t="str">
        <f t="shared" si="19"/>
        <v>Athlet</v>
      </c>
    </row>
    <row r="1280" spans="1:2" x14ac:dyDescent="0.2">
      <c r="A1280">
        <f>Athl.!A652</f>
        <v>639</v>
      </c>
      <c r="B1280">
        <f t="shared" si="19"/>
        <v>639</v>
      </c>
    </row>
    <row r="1281" spans="1:2" x14ac:dyDescent="0.2">
      <c r="A1281">
        <f>Athl.!A653</f>
        <v>640</v>
      </c>
      <c r="B1281" t="str">
        <f t="shared" si="19"/>
        <v>Athlet</v>
      </c>
    </row>
    <row r="1282" spans="1:2" x14ac:dyDescent="0.2">
      <c r="A1282">
        <f>Athl.!A653</f>
        <v>640</v>
      </c>
      <c r="B1282">
        <f t="shared" ref="B1282:B1345" si="20">IF(A1282&lt;&gt;A1281,"Athlet",A1282)</f>
        <v>640</v>
      </c>
    </row>
    <row r="1283" spans="1:2" x14ac:dyDescent="0.2">
      <c r="A1283">
        <f>Athl.!A654</f>
        <v>641</v>
      </c>
      <c r="B1283" t="str">
        <f t="shared" si="20"/>
        <v>Athlet</v>
      </c>
    </row>
    <row r="1284" spans="1:2" x14ac:dyDescent="0.2">
      <c r="A1284">
        <f>Athl.!A654</f>
        <v>641</v>
      </c>
      <c r="B1284">
        <f t="shared" si="20"/>
        <v>641</v>
      </c>
    </row>
    <row r="1285" spans="1:2" x14ac:dyDescent="0.2">
      <c r="A1285">
        <f>Athl.!A655</f>
        <v>642</v>
      </c>
      <c r="B1285" t="str">
        <f t="shared" si="20"/>
        <v>Athlet</v>
      </c>
    </row>
    <row r="1286" spans="1:2" x14ac:dyDescent="0.2">
      <c r="A1286">
        <f>Athl.!A655</f>
        <v>642</v>
      </c>
      <c r="B1286">
        <f t="shared" si="20"/>
        <v>642</v>
      </c>
    </row>
    <row r="1287" spans="1:2" x14ac:dyDescent="0.2">
      <c r="A1287">
        <f>Athl.!A656</f>
        <v>643</v>
      </c>
      <c r="B1287" t="str">
        <f t="shared" si="20"/>
        <v>Athlet</v>
      </c>
    </row>
    <row r="1288" spans="1:2" x14ac:dyDescent="0.2">
      <c r="A1288">
        <f>Athl.!A656</f>
        <v>643</v>
      </c>
      <c r="B1288">
        <f t="shared" si="20"/>
        <v>643</v>
      </c>
    </row>
    <row r="1289" spans="1:2" x14ac:dyDescent="0.2">
      <c r="A1289">
        <f>Athl.!A657</f>
        <v>644</v>
      </c>
      <c r="B1289" t="str">
        <f t="shared" si="20"/>
        <v>Athlet</v>
      </c>
    </row>
    <row r="1290" spans="1:2" x14ac:dyDescent="0.2">
      <c r="A1290">
        <f>Athl.!A657</f>
        <v>644</v>
      </c>
      <c r="B1290">
        <f t="shared" si="20"/>
        <v>644</v>
      </c>
    </row>
    <row r="1291" spans="1:2" x14ac:dyDescent="0.2">
      <c r="A1291">
        <f>Athl.!A658</f>
        <v>645</v>
      </c>
      <c r="B1291" t="str">
        <f t="shared" si="20"/>
        <v>Athlet</v>
      </c>
    </row>
    <row r="1292" spans="1:2" x14ac:dyDescent="0.2">
      <c r="A1292">
        <f>Athl.!A658</f>
        <v>645</v>
      </c>
      <c r="B1292">
        <f t="shared" si="20"/>
        <v>645</v>
      </c>
    </row>
    <row r="1293" spans="1:2" x14ac:dyDescent="0.2">
      <c r="A1293">
        <f>Athl.!A659</f>
        <v>646</v>
      </c>
      <c r="B1293" t="str">
        <f t="shared" si="20"/>
        <v>Athlet</v>
      </c>
    </row>
    <row r="1294" spans="1:2" x14ac:dyDescent="0.2">
      <c r="A1294">
        <f>Athl.!A659</f>
        <v>646</v>
      </c>
      <c r="B1294">
        <f t="shared" si="20"/>
        <v>646</v>
      </c>
    </row>
    <row r="1295" spans="1:2" x14ac:dyDescent="0.2">
      <c r="A1295">
        <f>Athl.!A660</f>
        <v>647</v>
      </c>
      <c r="B1295" t="str">
        <f t="shared" si="20"/>
        <v>Athlet</v>
      </c>
    </row>
    <row r="1296" spans="1:2" x14ac:dyDescent="0.2">
      <c r="A1296">
        <f>Athl.!A660</f>
        <v>647</v>
      </c>
      <c r="B1296">
        <f t="shared" si="20"/>
        <v>647</v>
      </c>
    </row>
    <row r="1297" spans="1:2" x14ac:dyDescent="0.2">
      <c r="A1297">
        <f>Athl.!A661</f>
        <v>648</v>
      </c>
      <c r="B1297" t="str">
        <f t="shared" si="20"/>
        <v>Athlet</v>
      </c>
    </row>
    <row r="1298" spans="1:2" x14ac:dyDescent="0.2">
      <c r="A1298">
        <f>Athl.!A661</f>
        <v>648</v>
      </c>
      <c r="B1298">
        <f t="shared" si="20"/>
        <v>648</v>
      </c>
    </row>
    <row r="1299" spans="1:2" x14ac:dyDescent="0.2">
      <c r="A1299">
        <f>Athl.!A662</f>
        <v>649</v>
      </c>
      <c r="B1299" t="str">
        <f t="shared" si="20"/>
        <v>Athlet</v>
      </c>
    </row>
    <row r="1300" spans="1:2" x14ac:dyDescent="0.2">
      <c r="A1300">
        <f>Athl.!A662</f>
        <v>649</v>
      </c>
      <c r="B1300">
        <f t="shared" si="20"/>
        <v>649</v>
      </c>
    </row>
    <row r="1301" spans="1:2" x14ac:dyDescent="0.2">
      <c r="A1301">
        <f>Athl.!A663</f>
        <v>650</v>
      </c>
      <c r="B1301" t="str">
        <f t="shared" si="20"/>
        <v>Athlet</v>
      </c>
    </row>
    <row r="1302" spans="1:2" x14ac:dyDescent="0.2">
      <c r="A1302">
        <f>Athl.!A663</f>
        <v>650</v>
      </c>
      <c r="B1302">
        <f t="shared" si="20"/>
        <v>650</v>
      </c>
    </row>
    <row r="1303" spans="1:2" x14ac:dyDescent="0.2">
      <c r="A1303">
        <f>Athl.!A664</f>
        <v>651</v>
      </c>
      <c r="B1303" t="str">
        <f t="shared" si="20"/>
        <v>Athlet</v>
      </c>
    </row>
    <row r="1304" spans="1:2" x14ac:dyDescent="0.2">
      <c r="A1304">
        <f>Athl.!A664</f>
        <v>651</v>
      </c>
      <c r="B1304">
        <f t="shared" si="20"/>
        <v>651</v>
      </c>
    </row>
    <row r="1305" spans="1:2" x14ac:dyDescent="0.2">
      <c r="A1305">
        <f>Athl.!A665</f>
        <v>652</v>
      </c>
      <c r="B1305" t="str">
        <f t="shared" si="20"/>
        <v>Athlet</v>
      </c>
    </row>
    <row r="1306" spans="1:2" x14ac:dyDescent="0.2">
      <c r="A1306">
        <f>Athl.!A665</f>
        <v>652</v>
      </c>
      <c r="B1306">
        <f t="shared" si="20"/>
        <v>652</v>
      </c>
    </row>
    <row r="1307" spans="1:2" x14ac:dyDescent="0.2">
      <c r="A1307">
        <f>Athl.!A666</f>
        <v>653</v>
      </c>
      <c r="B1307" t="str">
        <f t="shared" si="20"/>
        <v>Athlet</v>
      </c>
    </row>
    <row r="1308" spans="1:2" x14ac:dyDescent="0.2">
      <c r="A1308">
        <f>Athl.!A666</f>
        <v>653</v>
      </c>
      <c r="B1308">
        <f t="shared" si="20"/>
        <v>653</v>
      </c>
    </row>
    <row r="1309" spans="1:2" x14ac:dyDescent="0.2">
      <c r="A1309">
        <f>Athl.!A667</f>
        <v>654</v>
      </c>
      <c r="B1309" t="str">
        <f t="shared" si="20"/>
        <v>Athlet</v>
      </c>
    </row>
    <row r="1310" spans="1:2" x14ac:dyDescent="0.2">
      <c r="A1310">
        <f>Athl.!A667</f>
        <v>654</v>
      </c>
      <c r="B1310">
        <f t="shared" si="20"/>
        <v>654</v>
      </c>
    </row>
    <row r="1311" spans="1:2" x14ac:dyDescent="0.2">
      <c r="A1311">
        <f>Athl.!A668</f>
        <v>655</v>
      </c>
      <c r="B1311" t="str">
        <f t="shared" si="20"/>
        <v>Athlet</v>
      </c>
    </row>
    <row r="1312" spans="1:2" x14ac:dyDescent="0.2">
      <c r="A1312">
        <f>Athl.!A668</f>
        <v>655</v>
      </c>
      <c r="B1312">
        <f t="shared" si="20"/>
        <v>655</v>
      </c>
    </row>
    <row r="1313" spans="1:2" x14ac:dyDescent="0.2">
      <c r="A1313">
        <f>Athl.!A669</f>
        <v>656</v>
      </c>
      <c r="B1313" t="str">
        <f t="shared" si="20"/>
        <v>Athlet</v>
      </c>
    </row>
    <row r="1314" spans="1:2" x14ac:dyDescent="0.2">
      <c r="A1314">
        <f>Athl.!A669</f>
        <v>656</v>
      </c>
      <c r="B1314">
        <f t="shared" si="20"/>
        <v>656</v>
      </c>
    </row>
    <row r="1315" spans="1:2" x14ac:dyDescent="0.2">
      <c r="A1315">
        <f>Athl.!A670</f>
        <v>657</v>
      </c>
      <c r="B1315" t="str">
        <f t="shared" si="20"/>
        <v>Athlet</v>
      </c>
    </row>
    <row r="1316" spans="1:2" x14ac:dyDescent="0.2">
      <c r="A1316">
        <f>Athl.!A670</f>
        <v>657</v>
      </c>
      <c r="B1316">
        <f t="shared" si="20"/>
        <v>657</v>
      </c>
    </row>
    <row r="1317" spans="1:2" x14ac:dyDescent="0.2">
      <c r="A1317">
        <f>Athl.!A671</f>
        <v>658</v>
      </c>
      <c r="B1317" t="str">
        <f t="shared" si="20"/>
        <v>Athlet</v>
      </c>
    </row>
    <row r="1318" spans="1:2" x14ac:dyDescent="0.2">
      <c r="A1318">
        <f>Athl.!A671</f>
        <v>658</v>
      </c>
      <c r="B1318">
        <f t="shared" si="20"/>
        <v>658</v>
      </c>
    </row>
    <row r="1319" spans="1:2" x14ac:dyDescent="0.2">
      <c r="A1319">
        <f>Athl.!A672</f>
        <v>659</v>
      </c>
      <c r="B1319" t="str">
        <f t="shared" si="20"/>
        <v>Athlet</v>
      </c>
    </row>
    <row r="1320" spans="1:2" x14ac:dyDescent="0.2">
      <c r="A1320">
        <f>Athl.!A672</f>
        <v>659</v>
      </c>
      <c r="B1320">
        <f t="shared" si="20"/>
        <v>659</v>
      </c>
    </row>
    <row r="1321" spans="1:2" x14ac:dyDescent="0.2">
      <c r="A1321">
        <f>Athl.!A673</f>
        <v>660</v>
      </c>
      <c r="B1321" t="str">
        <f t="shared" si="20"/>
        <v>Athlet</v>
      </c>
    </row>
    <row r="1322" spans="1:2" x14ac:dyDescent="0.2">
      <c r="A1322">
        <f>Athl.!A673</f>
        <v>660</v>
      </c>
      <c r="B1322">
        <f t="shared" si="20"/>
        <v>660</v>
      </c>
    </row>
    <row r="1323" spans="1:2" x14ac:dyDescent="0.2">
      <c r="A1323">
        <f>Athl.!A674</f>
        <v>661</v>
      </c>
      <c r="B1323" t="str">
        <f t="shared" si="20"/>
        <v>Athlet</v>
      </c>
    </row>
    <row r="1324" spans="1:2" x14ac:dyDescent="0.2">
      <c r="A1324">
        <f>Athl.!A674</f>
        <v>661</v>
      </c>
      <c r="B1324">
        <f t="shared" si="20"/>
        <v>661</v>
      </c>
    </row>
    <row r="1325" spans="1:2" x14ac:dyDescent="0.2">
      <c r="A1325">
        <f>Athl.!A675</f>
        <v>662</v>
      </c>
      <c r="B1325" t="str">
        <f t="shared" si="20"/>
        <v>Athlet</v>
      </c>
    </row>
    <row r="1326" spans="1:2" x14ac:dyDescent="0.2">
      <c r="A1326">
        <f>Athl.!A675</f>
        <v>662</v>
      </c>
      <c r="B1326">
        <f t="shared" si="20"/>
        <v>662</v>
      </c>
    </row>
    <row r="1327" spans="1:2" x14ac:dyDescent="0.2">
      <c r="A1327">
        <f>Athl.!A676</f>
        <v>663</v>
      </c>
      <c r="B1327" t="str">
        <f t="shared" si="20"/>
        <v>Athlet</v>
      </c>
    </row>
    <row r="1328" spans="1:2" x14ac:dyDescent="0.2">
      <c r="A1328">
        <f>Athl.!A676</f>
        <v>663</v>
      </c>
      <c r="B1328">
        <f t="shared" si="20"/>
        <v>663</v>
      </c>
    </row>
    <row r="1329" spans="1:2" x14ac:dyDescent="0.2">
      <c r="A1329">
        <f>Athl.!A677</f>
        <v>664</v>
      </c>
      <c r="B1329" t="str">
        <f t="shared" si="20"/>
        <v>Athlet</v>
      </c>
    </row>
    <row r="1330" spans="1:2" x14ac:dyDescent="0.2">
      <c r="A1330">
        <f>Athl.!A677</f>
        <v>664</v>
      </c>
      <c r="B1330">
        <f t="shared" si="20"/>
        <v>664</v>
      </c>
    </row>
    <row r="1331" spans="1:2" x14ac:dyDescent="0.2">
      <c r="A1331">
        <f>Athl.!A678</f>
        <v>665</v>
      </c>
      <c r="B1331" t="str">
        <f t="shared" si="20"/>
        <v>Athlet</v>
      </c>
    </row>
    <row r="1332" spans="1:2" x14ac:dyDescent="0.2">
      <c r="A1332">
        <f>Athl.!A678</f>
        <v>665</v>
      </c>
      <c r="B1332">
        <f t="shared" si="20"/>
        <v>665</v>
      </c>
    </row>
    <row r="1333" spans="1:2" x14ac:dyDescent="0.2">
      <c r="A1333">
        <f>Athl.!A679</f>
        <v>666</v>
      </c>
      <c r="B1333" t="str">
        <f t="shared" si="20"/>
        <v>Athlet</v>
      </c>
    </row>
    <row r="1334" spans="1:2" x14ac:dyDescent="0.2">
      <c r="A1334">
        <f>Athl.!A679</f>
        <v>666</v>
      </c>
      <c r="B1334">
        <f t="shared" si="20"/>
        <v>666</v>
      </c>
    </row>
    <row r="1335" spans="1:2" x14ac:dyDescent="0.2">
      <c r="A1335">
        <f>Athl.!A680</f>
        <v>667</v>
      </c>
      <c r="B1335" t="str">
        <f t="shared" si="20"/>
        <v>Athlet</v>
      </c>
    </row>
    <row r="1336" spans="1:2" x14ac:dyDescent="0.2">
      <c r="A1336">
        <f>Athl.!A680</f>
        <v>667</v>
      </c>
      <c r="B1336">
        <f t="shared" si="20"/>
        <v>667</v>
      </c>
    </row>
    <row r="1337" spans="1:2" x14ac:dyDescent="0.2">
      <c r="A1337">
        <f>Athl.!A681</f>
        <v>668</v>
      </c>
      <c r="B1337" t="str">
        <f t="shared" si="20"/>
        <v>Athlet</v>
      </c>
    </row>
    <row r="1338" spans="1:2" x14ac:dyDescent="0.2">
      <c r="A1338">
        <f>Athl.!A681</f>
        <v>668</v>
      </c>
      <c r="B1338">
        <f t="shared" si="20"/>
        <v>668</v>
      </c>
    </row>
    <row r="1339" spans="1:2" x14ac:dyDescent="0.2">
      <c r="A1339">
        <f>Athl.!A682</f>
        <v>669</v>
      </c>
      <c r="B1339" t="str">
        <f t="shared" si="20"/>
        <v>Athlet</v>
      </c>
    </row>
    <row r="1340" spans="1:2" x14ac:dyDescent="0.2">
      <c r="A1340">
        <f>Athl.!A682</f>
        <v>669</v>
      </c>
      <c r="B1340">
        <f t="shared" si="20"/>
        <v>669</v>
      </c>
    </row>
    <row r="1341" spans="1:2" x14ac:dyDescent="0.2">
      <c r="A1341">
        <f>Athl.!A683</f>
        <v>670</v>
      </c>
      <c r="B1341" t="str">
        <f t="shared" si="20"/>
        <v>Athlet</v>
      </c>
    </row>
    <row r="1342" spans="1:2" x14ac:dyDescent="0.2">
      <c r="A1342">
        <f>Athl.!A683</f>
        <v>670</v>
      </c>
      <c r="B1342">
        <f t="shared" si="20"/>
        <v>670</v>
      </c>
    </row>
    <row r="1343" spans="1:2" x14ac:dyDescent="0.2">
      <c r="A1343">
        <f>Athl.!A684</f>
        <v>671</v>
      </c>
      <c r="B1343" t="str">
        <f t="shared" si="20"/>
        <v>Athlet</v>
      </c>
    </row>
    <row r="1344" spans="1:2" x14ac:dyDescent="0.2">
      <c r="A1344">
        <f>Athl.!A684</f>
        <v>671</v>
      </c>
      <c r="B1344">
        <f t="shared" si="20"/>
        <v>671</v>
      </c>
    </row>
    <row r="1345" spans="1:2" x14ac:dyDescent="0.2">
      <c r="A1345">
        <f>Athl.!A685</f>
        <v>672</v>
      </c>
      <c r="B1345" t="str">
        <f t="shared" si="20"/>
        <v>Athlet</v>
      </c>
    </row>
    <row r="1346" spans="1:2" x14ac:dyDescent="0.2">
      <c r="A1346">
        <f>Athl.!A685</f>
        <v>672</v>
      </c>
      <c r="B1346">
        <f t="shared" ref="B1346:B1409" si="21">IF(A1346&lt;&gt;A1345,"Athlet",A1346)</f>
        <v>672</v>
      </c>
    </row>
    <row r="1347" spans="1:2" x14ac:dyDescent="0.2">
      <c r="A1347">
        <f>Athl.!A686</f>
        <v>673</v>
      </c>
      <c r="B1347" t="str">
        <f t="shared" si="21"/>
        <v>Athlet</v>
      </c>
    </row>
    <row r="1348" spans="1:2" x14ac:dyDescent="0.2">
      <c r="A1348">
        <f>Athl.!A686</f>
        <v>673</v>
      </c>
      <c r="B1348">
        <f t="shared" si="21"/>
        <v>673</v>
      </c>
    </row>
    <row r="1349" spans="1:2" x14ac:dyDescent="0.2">
      <c r="A1349">
        <f>Athl.!A687</f>
        <v>674</v>
      </c>
      <c r="B1349" t="str">
        <f t="shared" si="21"/>
        <v>Athlet</v>
      </c>
    </row>
    <row r="1350" spans="1:2" x14ac:dyDescent="0.2">
      <c r="A1350">
        <f>Athl.!A687</f>
        <v>674</v>
      </c>
      <c r="B1350">
        <f t="shared" si="21"/>
        <v>674</v>
      </c>
    </row>
    <row r="1351" spans="1:2" x14ac:dyDescent="0.2">
      <c r="A1351">
        <f>Athl.!A688</f>
        <v>675</v>
      </c>
      <c r="B1351" t="str">
        <f t="shared" si="21"/>
        <v>Athlet</v>
      </c>
    </row>
    <row r="1352" spans="1:2" x14ac:dyDescent="0.2">
      <c r="A1352">
        <f>Athl.!A688</f>
        <v>675</v>
      </c>
      <c r="B1352">
        <f t="shared" si="21"/>
        <v>675</v>
      </c>
    </row>
    <row r="1353" spans="1:2" x14ac:dyDescent="0.2">
      <c r="A1353">
        <f>Athl.!A689</f>
        <v>676</v>
      </c>
      <c r="B1353" t="str">
        <f t="shared" si="21"/>
        <v>Athlet</v>
      </c>
    </row>
    <row r="1354" spans="1:2" x14ac:dyDescent="0.2">
      <c r="A1354">
        <f>Athl.!A689</f>
        <v>676</v>
      </c>
      <c r="B1354">
        <f t="shared" si="21"/>
        <v>676</v>
      </c>
    </row>
    <row r="1355" spans="1:2" x14ac:dyDescent="0.2">
      <c r="A1355">
        <f>Athl.!A690</f>
        <v>677</v>
      </c>
      <c r="B1355" t="str">
        <f t="shared" si="21"/>
        <v>Athlet</v>
      </c>
    </row>
    <row r="1356" spans="1:2" x14ac:dyDescent="0.2">
      <c r="A1356">
        <f>Athl.!A690</f>
        <v>677</v>
      </c>
      <c r="B1356">
        <f t="shared" si="21"/>
        <v>677</v>
      </c>
    </row>
    <row r="1357" spans="1:2" x14ac:dyDescent="0.2">
      <c r="A1357">
        <f>Athl.!A691</f>
        <v>678</v>
      </c>
      <c r="B1357" t="str">
        <f t="shared" si="21"/>
        <v>Athlet</v>
      </c>
    </row>
    <row r="1358" spans="1:2" x14ac:dyDescent="0.2">
      <c r="A1358">
        <f>Athl.!A691</f>
        <v>678</v>
      </c>
      <c r="B1358">
        <f t="shared" si="21"/>
        <v>678</v>
      </c>
    </row>
    <row r="1359" spans="1:2" x14ac:dyDescent="0.2">
      <c r="A1359">
        <f>Athl.!A692</f>
        <v>679</v>
      </c>
      <c r="B1359" t="str">
        <f t="shared" si="21"/>
        <v>Athlet</v>
      </c>
    </row>
    <row r="1360" spans="1:2" x14ac:dyDescent="0.2">
      <c r="A1360">
        <f>Athl.!A692</f>
        <v>679</v>
      </c>
      <c r="B1360">
        <f t="shared" si="21"/>
        <v>679</v>
      </c>
    </row>
    <row r="1361" spans="1:2" x14ac:dyDescent="0.2">
      <c r="A1361">
        <f>Athl.!A693</f>
        <v>680</v>
      </c>
      <c r="B1361" t="str">
        <f t="shared" si="21"/>
        <v>Athlet</v>
      </c>
    </row>
    <row r="1362" spans="1:2" x14ac:dyDescent="0.2">
      <c r="A1362">
        <f>Athl.!A693</f>
        <v>680</v>
      </c>
      <c r="B1362">
        <f t="shared" si="21"/>
        <v>680</v>
      </c>
    </row>
    <row r="1363" spans="1:2" x14ac:dyDescent="0.2">
      <c r="A1363">
        <f>Athl.!A694</f>
        <v>681</v>
      </c>
      <c r="B1363" t="str">
        <f t="shared" si="21"/>
        <v>Athlet</v>
      </c>
    </row>
    <row r="1364" spans="1:2" x14ac:dyDescent="0.2">
      <c r="A1364">
        <f>Athl.!A694</f>
        <v>681</v>
      </c>
      <c r="B1364">
        <f t="shared" si="21"/>
        <v>681</v>
      </c>
    </row>
    <row r="1365" spans="1:2" x14ac:dyDescent="0.2">
      <c r="A1365">
        <f>Athl.!A695</f>
        <v>682</v>
      </c>
      <c r="B1365" t="str">
        <f t="shared" si="21"/>
        <v>Athlet</v>
      </c>
    </row>
    <row r="1366" spans="1:2" x14ac:dyDescent="0.2">
      <c r="A1366">
        <f>Athl.!A695</f>
        <v>682</v>
      </c>
      <c r="B1366">
        <f t="shared" si="21"/>
        <v>682</v>
      </c>
    </row>
    <row r="1367" spans="1:2" x14ac:dyDescent="0.2">
      <c r="A1367">
        <f>Athl.!A696</f>
        <v>683</v>
      </c>
      <c r="B1367" t="str">
        <f t="shared" si="21"/>
        <v>Athlet</v>
      </c>
    </row>
    <row r="1368" spans="1:2" x14ac:dyDescent="0.2">
      <c r="A1368">
        <f>Athl.!A696</f>
        <v>683</v>
      </c>
      <c r="B1368">
        <f t="shared" si="21"/>
        <v>683</v>
      </c>
    </row>
    <row r="1369" spans="1:2" x14ac:dyDescent="0.2">
      <c r="A1369">
        <f>Athl.!A697</f>
        <v>684</v>
      </c>
      <c r="B1369" t="str">
        <f t="shared" si="21"/>
        <v>Athlet</v>
      </c>
    </row>
    <row r="1370" spans="1:2" x14ac:dyDescent="0.2">
      <c r="A1370">
        <f>Athl.!A697</f>
        <v>684</v>
      </c>
      <c r="B1370">
        <f t="shared" si="21"/>
        <v>684</v>
      </c>
    </row>
    <row r="1371" spans="1:2" x14ac:dyDescent="0.2">
      <c r="A1371">
        <f>Athl.!A698</f>
        <v>685</v>
      </c>
      <c r="B1371" t="str">
        <f t="shared" si="21"/>
        <v>Athlet</v>
      </c>
    </row>
    <row r="1372" spans="1:2" x14ac:dyDescent="0.2">
      <c r="A1372">
        <f>Athl.!A698</f>
        <v>685</v>
      </c>
      <c r="B1372">
        <f t="shared" si="21"/>
        <v>685</v>
      </c>
    </row>
    <row r="1373" spans="1:2" x14ac:dyDescent="0.2">
      <c r="A1373">
        <f>Athl.!A699</f>
        <v>686</v>
      </c>
      <c r="B1373" t="str">
        <f t="shared" si="21"/>
        <v>Athlet</v>
      </c>
    </row>
    <row r="1374" spans="1:2" x14ac:dyDescent="0.2">
      <c r="A1374">
        <f>Athl.!A699</f>
        <v>686</v>
      </c>
      <c r="B1374">
        <f t="shared" si="21"/>
        <v>686</v>
      </c>
    </row>
    <row r="1375" spans="1:2" x14ac:dyDescent="0.2">
      <c r="A1375">
        <f>Athl.!A700</f>
        <v>687</v>
      </c>
      <c r="B1375" t="str">
        <f t="shared" si="21"/>
        <v>Athlet</v>
      </c>
    </row>
    <row r="1376" spans="1:2" x14ac:dyDescent="0.2">
      <c r="A1376">
        <f>Athl.!A700</f>
        <v>687</v>
      </c>
      <c r="B1376">
        <f t="shared" si="21"/>
        <v>687</v>
      </c>
    </row>
    <row r="1377" spans="1:2" x14ac:dyDescent="0.2">
      <c r="A1377">
        <f>Athl.!A701</f>
        <v>688</v>
      </c>
      <c r="B1377" t="str">
        <f t="shared" si="21"/>
        <v>Athlet</v>
      </c>
    </row>
    <row r="1378" spans="1:2" x14ac:dyDescent="0.2">
      <c r="A1378">
        <f>Athl.!A701</f>
        <v>688</v>
      </c>
      <c r="B1378">
        <f t="shared" si="21"/>
        <v>688</v>
      </c>
    </row>
    <row r="1379" spans="1:2" x14ac:dyDescent="0.2">
      <c r="A1379">
        <f>Athl.!A702</f>
        <v>689</v>
      </c>
      <c r="B1379" t="str">
        <f t="shared" si="21"/>
        <v>Athlet</v>
      </c>
    </row>
    <row r="1380" spans="1:2" x14ac:dyDescent="0.2">
      <c r="A1380">
        <f>Athl.!A702</f>
        <v>689</v>
      </c>
      <c r="B1380">
        <f t="shared" si="21"/>
        <v>689</v>
      </c>
    </row>
    <row r="1381" spans="1:2" x14ac:dyDescent="0.2">
      <c r="A1381">
        <f>Athl.!A703</f>
        <v>690</v>
      </c>
      <c r="B1381" t="str">
        <f t="shared" si="21"/>
        <v>Athlet</v>
      </c>
    </row>
    <row r="1382" spans="1:2" x14ac:dyDescent="0.2">
      <c r="A1382">
        <f>Athl.!A703</f>
        <v>690</v>
      </c>
      <c r="B1382">
        <f t="shared" si="21"/>
        <v>690</v>
      </c>
    </row>
    <row r="1383" spans="1:2" x14ac:dyDescent="0.2">
      <c r="A1383">
        <f>Athl.!A704</f>
        <v>691</v>
      </c>
      <c r="B1383" t="str">
        <f t="shared" si="21"/>
        <v>Athlet</v>
      </c>
    </row>
    <row r="1384" spans="1:2" x14ac:dyDescent="0.2">
      <c r="A1384">
        <f>Athl.!A704</f>
        <v>691</v>
      </c>
      <c r="B1384">
        <f t="shared" si="21"/>
        <v>691</v>
      </c>
    </row>
    <row r="1385" spans="1:2" x14ac:dyDescent="0.2">
      <c r="A1385">
        <f>Athl.!A705</f>
        <v>692</v>
      </c>
      <c r="B1385" t="str">
        <f t="shared" si="21"/>
        <v>Athlet</v>
      </c>
    </row>
    <row r="1386" spans="1:2" x14ac:dyDescent="0.2">
      <c r="A1386">
        <f>Athl.!A705</f>
        <v>692</v>
      </c>
      <c r="B1386">
        <f t="shared" si="21"/>
        <v>692</v>
      </c>
    </row>
    <row r="1387" spans="1:2" x14ac:dyDescent="0.2">
      <c r="A1387">
        <f>Athl.!A706</f>
        <v>693</v>
      </c>
      <c r="B1387" t="str">
        <f t="shared" si="21"/>
        <v>Athlet</v>
      </c>
    </row>
    <row r="1388" spans="1:2" x14ac:dyDescent="0.2">
      <c r="A1388">
        <f>Athl.!A706</f>
        <v>693</v>
      </c>
      <c r="B1388">
        <f t="shared" si="21"/>
        <v>693</v>
      </c>
    </row>
    <row r="1389" spans="1:2" x14ac:dyDescent="0.2">
      <c r="A1389">
        <f>Athl.!A707</f>
        <v>694</v>
      </c>
      <c r="B1389" t="str">
        <f t="shared" si="21"/>
        <v>Athlet</v>
      </c>
    </row>
    <row r="1390" spans="1:2" x14ac:dyDescent="0.2">
      <c r="A1390">
        <f>Athl.!A707</f>
        <v>694</v>
      </c>
      <c r="B1390">
        <f t="shared" si="21"/>
        <v>694</v>
      </c>
    </row>
    <row r="1391" spans="1:2" x14ac:dyDescent="0.2">
      <c r="A1391">
        <f>Athl.!A708</f>
        <v>695</v>
      </c>
      <c r="B1391" t="str">
        <f t="shared" si="21"/>
        <v>Athlet</v>
      </c>
    </row>
    <row r="1392" spans="1:2" x14ac:dyDescent="0.2">
      <c r="A1392">
        <f>Athl.!A708</f>
        <v>695</v>
      </c>
      <c r="B1392">
        <f t="shared" si="21"/>
        <v>695</v>
      </c>
    </row>
    <row r="1393" spans="1:2" x14ac:dyDescent="0.2">
      <c r="A1393">
        <f>Athl.!A709</f>
        <v>696</v>
      </c>
      <c r="B1393" t="str">
        <f t="shared" si="21"/>
        <v>Athlet</v>
      </c>
    </row>
    <row r="1394" spans="1:2" x14ac:dyDescent="0.2">
      <c r="A1394">
        <f>Athl.!A709</f>
        <v>696</v>
      </c>
      <c r="B1394">
        <f t="shared" si="21"/>
        <v>696</v>
      </c>
    </row>
    <row r="1395" spans="1:2" x14ac:dyDescent="0.2">
      <c r="A1395">
        <f>Athl.!A710</f>
        <v>697</v>
      </c>
      <c r="B1395" t="str">
        <f t="shared" si="21"/>
        <v>Athlet</v>
      </c>
    </row>
    <row r="1396" spans="1:2" x14ac:dyDescent="0.2">
      <c r="A1396">
        <f>Athl.!A710</f>
        <v>697</v>
      </c>
      <c r="B1396">
        <f t="shared" si="21"/>
        <v>697</v>
      </c>
    </row>
    <row r="1397" spans="1:2" x14ac:dyDescent="0.2">
      <c r="A1397">
        <f>Athl.!A711</f>
        <v>698</v>
      </c>
      <c r="B1397" t="str">
        <f t="shared" si="21"/>
        <v>Athlet</v>
      </c>
    </row>
    <row r="1398" spans="1:2" x14ac:dyDescent="0.2">
      <c r="A1398">
        <f>Athl.!A711</f>
        <v>698</v>
      </c>
      <c r="B1398">
        <f t="shared" si="21"/>
        <v>698</v>
      </c>
    </row>
    <row r="1399" spans="1:2" x14ac:dyDescent="0.2">
      <c r="A1399">
        <f>Athl.!A712</f>
        <v>699</v>
      </c>
      <c r="B1399" t="str">
        <f t="shared" si="21"/>
        <v>Athlet</v>
      </c>
    </row>
    <row r="1400" spans="1:2" x14ac:dyDescent="0.2">
      <c r="A1400">
        <f>Athl.!A712</f>
        <v>699</v>
      </c>
      <c r="B1400">
        <f t="shared" si="21"/>
        <v>699</v>
      </c>
    </row>
    <row r="1401" spans="1:2" x14ac:dyDescent="0.2">
      <c r="A1401">
        <f>Athl.!A713</f>
        <v>700</v>
      </c>
      <c r="B1401" t="str">
        <f t="shared" si="21"/>
        <v>Athlet</v>
      </c>
    </row>
    <row r="1402" spans="1:2" x14ac:dyDescent="0.2">
      <c r="A1402">
        <f>Athl.!A713</f>
        <v>700</v>
      </c>
      <c r="B1402">
        <f t="shared" si="21"/>
        <v>700</v>
      </c>
    </row>
    <row r="1403" spans="1:2" x14ac:dyDescent="0.2">
      <c r="A1403">
        <f>Athl.!A714</f>
        <v>701</v>
      </c>
      <c r="B1403" t="str">
        <f t="shared" si="21"/>
        <v>Athlet</v>
      </c>
    </row>
    <row r="1404" spans="1:2" x14ac:dyDescent="0.2">
      <c r="A1404">
        <f>Athl.!A714</f>
        <v>701</v>
      </c>
      <c r="B1404">
        <f t="shared" si="21"/>
        <v>701</v>
      </c>
    </row>
    <row r="1405" spans="1:2" x14ac:dyDescent="0.2">
      <c r="A1405">
        <f>Athl.!A715</f>
        <v>702</v>
      </c>
      <c r="B1405" t="str">
        <f t="shared" si="21"/>
        <v>Athlet</v>
      </c>
    </row>
    <row r="1406" spans="1:2" x14ac:dyDescent="0.2">
      <c r="A1406">
        <f>Athl.!A715</f>
        <v>702</v>
      </c>
      <c r="B1406">
        <f t="shared" si="21"/>
        <v>702</v>
      </c>
    </row>
    <row r="1407" spans="1:2" x14ac:dyDescent="0.2">
      <c r="A1407">
        <f>Athl.!A716</f>
        <v>703</v>
      </c>
      <c r="B1407" t="str">
        <f t="shared" si="21"/>
        <v>Athlet</v>
      </c>
    </row>
    <row r="1408" spans="1:2" x14ac:dyDescent="0.2">
      <c r="A1408">
        <f>Athl.!A716</f>
        <v>703</v>
      </c>
      <c r="B1408">
        <f t="shared" si="21"/>
        <v>703</v>
      </c>
    </row>
    <row r="1409" spans="1:2" x14ac:dyDescent="0.2">
      <c r="A1409">
        <f>Athl.!A717</f>
        <v>704</v>
      </c>
      <c r="B1409" t="str">
        <f t="shared" si="21"/>
        <v>Athlet</v>
      </c>
    </row>
    <row r="1410" spans="1:2" x14ac:dyDescent="0.2">
      <c r="A1410">
        <f>Athl.!A717</f>
        <v>704</v>
      </c>
      <c r="B1410">
        <f t="shared" ref="B1410:B1473" si="22">IF(A1410&lt;&gt;A1409,"Athlet",A1410)</f>
        <v>704</v>
      </c>
    </row>
    <row r="1411" spans="1:2" x14ac:dyDescent="0.2">
      <c r="A1411">
        <f>Athl.!A718</f>
        <v>705</v>
      </c>
      <c r="B1411" t="str">
        <f t="shared" si="22"/>
        <v>Athlet</v>
      </c>
    </row>
    <row r="1412" spans="1:2" x14ac:dyDescent="0.2">
      <c r="A1412">
        <f>Athl.!A718</f>
        <v>705</v>
      </c>
      <c r="B1412">
        <f t="shared" si="22"/>
        <v>705</v>
      </c>
    </row>
    <row r="1413" spans="1:2" x14ac:dyDescent="0.2">
      <c r="A1413">
        <f>Athl.!A719</f>
        <v>706</v>
      </c>
      <c r="B1413" t="str">
        <f t="shared" si="22"/>
        <v>Athlet</v>
      </c>
    </row>
    <row r="1414" spans="1:2" x14ac:dyDescent="0.2">
      <c r="A1414">
        <f>Athl.!A719</f>
        <v>706</v>
      </c>
      <c r="B1414">
        <f t="shared" si="22"/>
        <v>706</v>
      </c>
    </row>
    <row r="1415" spans="1:2" x14ac:dyDescent="0.2">
      <c r="A1415">
        <f>Athl.!A720</f>
        <v>707</v>
      </c>
      <c r="B1415" t="str">
        <f t="shared" si="22"/>
        <v>Athlet</v>
      </c>
    </row>
    <row r="1416" spans="1:2" x14ac:dyDescent="0.2">
      <c r="A1416">
        <f>Athl.!A720</f>
        <v>707</v>
      </c>
      <c r="B1416">
        <f t="shared" si="22"/>
        <v>707</v>
      </c>
    </row>
    <row r="1417" spans="1:2" x14ac:dyDescent="0.2">
      <c r="A1417">
        <f>Athl.!A721</f>
        <v>708</v>
      </c>
      <c r="B1417" t="str">
        <f t="shared" si="22"/>
        <v>Athlet</v>
      </c>
    </row>
    <row r="1418" spans="1:2" x14ac:dyDescent="0.2">
      <c r="A1418">
        <f>Athl.!A721</f>
        <v>708</v>
      </c>
      <c r="B1418">
        <f t="shared" si="22"/>
        <v>708</v>
      </c>
    </row>
    <row r="1419" spans="1:2" x14ac:dyDescent="0.2">
      <c r="A1419">
        <f>Athl.!A722</f>
        <v>709</v>
      </c>
      <c r="B1419" t="str">
        <f t="shared" si="22"/>
        <v>Athlet</v>
      </c>
    </row>
    <row r="1420" spans="1:2" x14ac:dyDescent="0.2">
      <c r="A1420">
        <f>Athl.!A722</f>
        <v>709</v>
      </c>
      <c r="B1420">
        <f t="shared" si="22"/>
        <v>709</v>
      </c>
    </row>
    <row r="1421" spans="1:2" x14ac:dyDescent="0.2">
      <c r="A1421">
        <f>Athl.!A723</f>
        <v>710</v>
      </c>
      <c r="B1421" t="str">
        <f t="shared" si="22"/>
        <v>Athlet</v>
      </c>
    </row>
    <row r="1422" spans="1:2" x14ac:dyDescent="0.2">
      <c r="A1422">
        <f>Athl.!A723</f>
        <v>710</v>
      </c>
      <c r="B1422">
        <f t="shared" si="22"/>
        <v>710</v>
      </c>
    </row>
    <row r="1423" spans="1:2" x14ac:dyDescent="0.2">
      <c r="A1423">
        <f>Athl.!A724</f>
        <v>711</v>
      </c>
      <c r="B1423" t="str">
        <f t="shared" si="22"/>
        <v>Athlet</v>
      </c>
    </row>
    <row r="1424" spans="1:2" x14ac:dyDescent="0.2">
      <c r="A1424">
        <f>Athl.!A724</f>
        <v>711</v>
      </c>
      <c r="B1424">
        <f t="shared" si="22"/>
        <v>711</v>
      </c>
    </row>
    <row r="1425" spans="1:2" x14ac:dyDescent="0.2">
      <c r="A1425">
        <f>Athl.!A725</f>
        <v>712</v>
      </c>
      <c r="B1425" t="str">
        <f t="shared" si="22"/>
        <v>Athlet</v>
      </c>
    </row>
    <row r="1426" spans="1:2" x14ac:dyDescent="0.2">
      <c r="A1426">
        <f>Athl.!A725</f>
        <v>712</v>
      </c>
      <c r="B1426">
        <f t="shared" si="22"/>
        <v>712</v>
      </c>
    </row>
    <row r="1427" spans="1:2" x14ac:dyDescent="0.2">
      <c r="A1427">
        <f>Athl.!A726</f>
        <v>713</v>
      </c>
      <c r="B1427" t="str">
        <f t="shared" si="22"/>
        <v>Athlet</v>
      </c>
    </row>
    <row r="1428" spans="1:2" x14ac:dyDescent="0.2">
      <c r="A1428">
        <f>Athl.!A726</f>
        <v>713</v>
      </c>
      <c r="B1428">
        <f t="shared" si="22"/>
        <v>713</v>
      </c>
    </row>
    <row r="1429" spans="1:2" x14ac:dyDescent="0.2">
      <c r="A1429">
        <f>Athl.!A727</f>
        <v>714</v>
      </c>
      <c r="B1429" t="str">
        <f t="shared" si="22"/>
        <v>Athlet</v>
      </c>
    </row>
    <row r="1430" spans="1:2" x14ac:dyDescent="0.2">
      <c r="A1430">
        <f>Athl.!A727</f>
        <v>714</v>
      </c>
      <c r="B1430">
        <f t="shared" si="22"/>
        <v>714</v>
      </c>
    </row>
    <row r="1431" spans="1:2" x14ac:dyDescent="0.2">
      <c r="A1431">
        <f>Athl.!A728</f>
        <v>715</v>
      </c>
      <c r="B1431" t="str">
        <f t="shared" si="22"/>
        <v>Athlet</v>
      </c>
    </row>
    <row r="1432" spans="1:2" x14ac:dyDescent="0.2">
      <c r="A1432">
        <f>Athl.!A728</f>
        <v>715</v>
      </c>
      <c r="B1432">
        <f t="shared" si="22"/>
        <v>715</v>
      </c>
    </row>
    <row r="1433" spans="1:2" x14ac:dyDescent="0.2">
      <c r="A1433">
        <f>Athl.!A729</f>
        <v>716</v>
      </c>
      <c r="B1433" t="str">
        <f t="shared" si="22"/>
        <v>Athlet</v>
      </c>
    </row>
    <row r="1434" spans="1:2" x14ac:dyDescent="0.2">
      <c r="A1434">
        <f>Athl.!A729</f>
        <v>716</v>
      </c>
      <c r="B1434">
        <f t="shared" si="22"/>
        <v>716</v>
      </c>
    </row>
    <row r="1435" spans="1:2" x14ac:dyDescent="0.2">
      <c r="A1435">
        <f>Athl.!A730</f>
        <v>717</v>
      </c>
      <c r="B1435" t="str">
        <f t="shared" si="22"/>
        <v>Athlet</v>
      </c>
    </row>
    <row r="1436" spans="1:2" x14ac:dyDescent="0.2">
      <c r="A1436">
        <f>Athl.!A730</f>
        <v>717</v>
      </c>
      <c r="B1436">
        <f t="shared" si="22"/>
        <v>717</v>
      </c>
    </row>
    <row r="1437" spans="1:2" x14ac:dyDescent="0.2">
      <c r="A1437">
        <f>Athl.!A731</f>
        <v>718</v>
      </c>
      <c r="B1437" t="str">
        <f t="shared" si="22"/>
        <v>Athlet</v>
      </c>
    </row>
    <row r="1438" spans="1:2" x14ac:dyDescent="0.2">
      <c r="A1438">
        <f>Athl.!A731</f>
        <v>718</v>
      </c>
      <c r="B1438">
        <f t="shared" si="22"/>
        <v>718</v>
      </c>
    </row>
    <row r="1439" spans="1:2" x14ac:dyDescent="0.2">
      <c r="A1439">
        <f>Athl.!A732</f>
        <v>719</v>
      </c>
      <c r="B1439" t="str">
        <f t="shared" si="22"/>
        <v>Athlet</v>
      </c>
    </row>
    <row r="1440" spans="1:2" x14ac:dyDescent="0.2">
      <c r="A1440">
        <f>Athl.!A732</f>
        <v>719</v>
      </c>
      <c r="B1440">
        <f t="shared" si="22"/>
        <v>719</v>
      </c>
    </row>
    <row r="1441" spans="1:2" x14ac:dyDescent="0.2">
      <c r="A1441">
        <f>Athl.!A733</f>
        <v>720</v>
      </c>
      <c r="B1441" t="str">
        <f t="shared" si="22"/>
        <v>Athlet</v>
      </c>
    </row>
    <row r="1442" spans="1:2" x14ac:dyDescent="0.2">
      <c r="A1442">
        <f>Athl.!A733</f>
        <v>720</v>
      </c>
      <c r="B1442">
        <f t="shared" si="22"/>
        <v>720</v>
      </c>
    </row>
    <row r="1443" spans="1:2" x14ac:dyDescent="0.2">
      <c r="A1443">
        <f>Athl.!A734</f>
        <v>721</v>
      </c>
      <c r="B1443" t="str">
        <f t="shared" si="22"/>
        <v>Athlet</v>
      </c>
    </row>
    <row r="1444" spans="1:2" x14ac:dyDescent="0.2">
      <c r="A1444">
        <f>Athl.!A734</f>
        <v>721</v>
      </c>
      <c r="B1444">
        <f t="shared" si="22"/>
        <v>721</v>
      </c>
    </row>
    <row r="1445" spans="1:2" x14ac:dyDescent="0.2">
      <c r="A1445">
        <f>Athl.!A735</f>
        <v>722</v>
      </c>
      <c r="B1445" t="str">
        <f t="shared" si="22"/>
        <v>Athlet</v>
      </c>
    </row>
    <row r="1446" spans="1:2" x14ac:dyDescent="0.2">
      <c r="A1446">
        <f>Athl.!A735</f>
        <v>722</v>
      </c>
      <c r="B1446">
        <f t="shared" si="22"/>
        <v>722</v>
      </c>
    </row>
    <row r="1447" spans="1:2" x14ac:dyDescent="0.2">
      <c r="A1447">
        <f>Athl.!A736</f>
        <v>723</v>
      </c>
      <c r="B1447" t="str">
        <f t="shared" si="22"/>
        <v>Athlet</v>
      </c>
    </row>
    <row r="1448" spans="1:2" x14ac:dyDescent="0.2">
      <c r="A1448">
        <f>Athl.!A736</f>
        <v>723</v>
      </c>
      <c r="B1448">
        <f t="shared" si="22"/>
        <v>723</v>
      </c>
    </row>
    <row r="1449" spans="1:2" x14ac:dyDescent="0.2">
      <c r="A1449">
        <f>Athl.!A737</f>
        <v>724</v>
      </c>
      <c r="B1449" t="str">
        <f t="shared" si="22"/>
        <v>Athlet</v>
      </c>
    </row>
    <row r="1450" spans="1:2" x14ac:dyDescent="0.2">
      <c r="A1450">
        <f>Athl.!A737</f>
        <v>724</v>
      </c>
      <c r="B1450">
        <f t="shared" si="22"/>
        <v>724</v>
      </c>
    </row>
    <row r="1451" spans="1:2" x14ac:dyDescent="0.2">
      <c r="A1451">
        <f>Athl.!A738</f>
        <v>725</v>
      </c>
      <c r="B1451" t="str">
        <f t="shared" si="22"/>
        <v>Athlet</v>
      </c>
    </row>
    <row r="1452" spans="1:2" x14ac:dyDescent="0.2">
      <c r="A1452">
        <f>Athl.!A738</f>
        <v>725</v>
      </c>
      <c r="B1452">
        <f t="shared" si="22"/>
        <v>725</v>
      </c>
    </row>
    <row r="1453" spans="1:2" x14ac:dyDescent="0.2">
      <c r="A1453">
        <f>Athl.!A739</f>
        <v>726</v>
      </c>
      <c r="B1453" t="str">
        <f t="shared" si="22"/>
        <v>Athlet</v>
      </c>
    </row>
    <row r="1454" spans="1:2" x14ac:dyDescent="0.2">
      <c r="A1454">
        <f>Athl.!A739</f>
        <v>726</v>
      </c>
      <c r="B1454">
        <f t="shared" si="22"/>
        <v>726</v>
      </c>
    </row>
    <row r="1455" spans="1:2" x14ac:dyDescent="0.2">
      <c r="A1455">
        <f>Athl.!A740</f>
        <v>727</v>
      </c>
      <c r="B1455" t="str">
        <f t="shared" si="22"/>
        <v>Athlet</v>
      </c>
    </row>
    <row r="1456" spans="1:2" x14ac:dyDescent="0.2">
      <c r="A1456">
        <f>Athl.!A740</f>
        <v>727</v>
      </c>
      <c r="B1456">
        <f t="shared" si="22"/>
        <v>727</v>
      </c>
    </row>
    <row r="1457" spans="1:2" x14ac:dyDescent="0.2">
      <c r="A1457">
        <f>Athl.!A741</f>
        <v>728</v>
      </c>
      <c r="B1457" t="str">
        <f t="shared" si="22"/>
        <v>Athlet</v>
      </c>
    </row>
    <row r="1458" spans="1:2" x14ac:dyDescent="0.2">
      <c r="A1458">
        <f>Athl.!A741</f>
        <v>728</v>
      </c>
      <c r="B1458">
        <f t="shared" si="22"/>
        <v>728</v>
      </c>
    </row>
    <row r="1459" spans="1:2" x14ac:dyDescent="0.2">
      <c r="A1459">
        <f>Athl.!A742</f>
        <v>729</v>
      </c>
      <c r="B1459" t="str">
        <f t="shared" si="22"/>
        <v>Athlet</v>
      </c>
    </row>
    <row r="1460" spans="1:2" x14ac:dyDescent="0.2">
      <c r="A1460">
        <f>Athl.!A742</f>
        <v>729</v>
      </c>
      <c r="B1460">
        <f t="shared" si="22"/>
        <v>729</v>
      </c>
    </row>
    <row r="1461" spans="1:2" x14ac:dyDescent="0.2">
      <c r="A1461">
        <f>Athl.!A743</f>
        <v>730</v>
      </c>
      <c r="B1461" t="str">
        <f t="shared" si="22"/>
        <v>Athlet</v>
      </c>
    </row>
    <row r="1462" spans="1:2" x14ac:dyDescent="0.2">
      <c r="A1462">
        <f>Athl.!A743</f>
        <v>730</v>
      </c>
      <c r="B1462">
        <f t="shared" si="22"/>
        <v>730</v>
      </c>
    </row>
    <row r="1463" spans="1:2" x14ac:dyDescent="0.2">
      <c r="A1463">
        <f>Athl.!A744</f>
        <v>731</v>
      </c>
      <c r="B1463" t="str">
        <f t="shared" si="22"/>
        <v>Athlet</v>
      </c>
    </row>
    <row r="1464" spans="1:2" x14ac:dyDescent="0.2">
      <c r="A1464">
        <f>Athl.!A744</f>
        <v>731</v>
      </c>
      <c r="B1464">
        <f t="shared" si="22"/>
        <v>731</v>
      </c>
    </row>
    <row r="1465" spans="1:2" x14ac:dyDescent="0.2">
      <c r="A1465">
        <f>Athl.!A745</f>
        <v>732</v>
      </c>
      <c r="B1465" t="str">
        <f t="shared" si="22"/>
        <v>Athlet</v>
      </c>
    </row>
    <row r="1466" spans="1:2" x14ac:dyDescent="0.2">
      <c r="A1466">
        <f>Athl.!A745</f>
        <v>732</v>
      </c>
      <c r="B1466">
        <f t="shared" si="22"/>
        <v>732</v>
      </c>
    </row>
    <row r="1467" spans="1:2" x14ac:dyDescent="0.2">
      <c r="A1467">
        <f>Athl.!A746</f>
        <v>733</v>
      </c>
      <c r="B1467" t="str">
        <f t="shared" si="22"/>
        <v>Athlet</v>
      </c>
    </row>
    <row r="1468" spans="1:2" x14ac:dyDescent="0.2">
      <c r="A1468">
        <f>Athl.!A746</f>
        <v>733</v>
      </c>
      <c r="B1468">
        <f t="shared" si="22"/>
        <v>733</v>
      </c>
    </row>
    <row r="1469" spans="1:2" x14ac:dyDescent="0.2">
      <c r="A1469">
        <f>Athl.!A747</f>
        <v>734</v>
      </c>
      <c r="B1469" t="str">
        <f t="shared" si="22"/>
        <v>Athlet</v>
      </c>
    </row>
    <row r="1470" spans="1:2" x14ac:dyDescent="0.2">
      <c r="A1470">
        <f>Athl.!A747</f>
        <v>734</v>
      </c>
      <c r="B1470">
        <f t="shared" si="22"/>
        <v>734</v>
      </c>
    </row>
    <row r="1471" spans="1:2" x14ac:dyDescent="0.2">
      <c r="A1471">
        <f>Athl.!A748</f>
        <v>735</v>
      </c>
      <c r="B1471" t="str">
        <f t="shared" si="22"/>
        <v>Athlet</v>
      </c>
    </row>
    <row r="1472" spans="1:2" x14ac:dyDescent="0.2">
      <c r="A1472">
        <f>Athl.!A748</f>
        <v>735</v>
      </c>
      <c r="B1472">
        <f t="shared" si="22"/>
        <v>735</v>
      </c>
    </row>
    <row r="1473" spans="1:2" x14ac:dyDescent="0.2">
      <c r="A1473">
        <f>Athl.!A749</f>
        <v>736</v>
      </c>
      <c r="B1473" t="str">
        <f t="shared" si="22"/>
        <v>Athlet</v>
      </c>
    </row>
    <row r="1474" spans="1:2" x14ac:dyDescent="0.2">
      <c r="A1474">
        <f>Athl.!A749</f>
        <v>736</v>
      </c>
      <c r="B1474">
        <f t="shared" ref="B1474:B1537" si="23">IF(A1474&lt;&gt;A1473,"Athlet",A1474)</f>
        <v>736</v>
      </c>
    </row>
    <row r="1475" spans="1:2" x14ac:dyDescent="0.2">
      <c r="A1475">
        <f>Athl.!A750</f>
        <v>737</v>
      </c>
      <c r="B1475" t="str">
        <f t="shared" si="23"/>
        <v>Athlet</v>
      </c>
    </row>
    <row r="1476" spans="1:2" x14ac:dyDescent="0.2">
      <c r="A1476">
        <f>Athl.!A750</f>
        <v>737</v>
      </c>
      <c r="B1476">
        <f t="shared" si="23"/>
        <v>737</v>
      </c>
    </row>
    <row r="1477" spans="1:2" x14ac:dyDescent="0.2">
      <c r="A1477">
        <f>Athl.!A751</f>
        <v>738</v>
      </c>
      <c r="B1477" t="str">
        <f t="shared" si="23"/>
        <v>Athlet</v>
      </c>
    </row>
    <row r="1478" spans="1:2" x14ac:dyDescent="0.2">
      <c r="A1478">
        <f>Athl.!A751</f>
        <v>738</v>
      </c>
      <c r="B1478">
        <f t="shared" si="23"/>
        <v>738</v>
      </c>
    </row>
    <row r="1479" spans="1:2" x14ac:dyDescent="0.2">
      <c r="A1479">
        <f>Athl.!A752</f>
        <v>739</v>
      </c>
      <c r="B1479" t="str">
        <f t="shared" si="23"/>
        <v>Athlet</v>
      </c>
    </row>
    <row r="1480" spans="1:2" x14ac:dyDescent="0.2">
      <c r="A1480">
        <f>Athl.!A752</f>
        <v>739</v>
      </c>
      <c r="B1480">
        <f t="shared" si="23"/>
        <v>739</v>
      </c>
    </row>
    <row r="1481" spans="1:2" x14ac:dyDescent="0.2">
      <c r="A1481">
        <f>Athl.!A753</f>
        <v>740</v>
      </c>
      <c r="B1481" t="str">
        <f t="shared" si="23"/>
        <v>Athlet</v>
      </c>
    </row>
    <row r="1482" spans="1:2" x14ac:dyDescent="0.2">
      <c r="A1482">
        <f>Athl.!A753</f>
        <v>740</v>
      </c>
      <c r="B1482">
        <f t="shared" si="23"/>
        <v>740</v>
      </c>
    </row>
    <row r="1483" spans="1:2" x14ac:dyDescent="0.2">
      <c r="A1483">
        <f>Athl.!A754</f>
        <v>741</v>
      </c>
      <c r="B1483" t="str">
        <f t="shared" si="23"/>
        <v>Athlet</v>
      </c>
    </row>
    <row r="1484" spans="1:2" x14ac:dyDescent="0.2">
      <c r="A1484">
        <f>Athl.!A754</f>
        <v>741</v>
      </c>
      <c r="B1484">
        <f t="shared" si="23"/>
        <v>741</v>
      </c>
    </row>
    <row r="1485" spans="1:2" x14ac:dyDescent="0.2">
      <c r="A1485">
        <f>Athl.!A755</f>
        <v>742</v>
      </c>
      <c r="B1485" t="str">
        <f t="shared" si="23"/>
        <v>Athlet</v>
      </c>
    </row>
    <row r="1486" spans="1:2" x14ac:dyDescent="0.2">
      <c r="A1486">
        <f>Athl.!A755</f>
        <v>742</v>
      </c>
      <c r="B1486">
        <f t="shared" si="23"/>
        <v>742</v>
      </c>
    </row>
    <row r="1487" spans="1:2" x14ac:dyDescent="0.2">
      <c r="A1487">
        <f>Athl.!A756</f>
        <v>743</v>
      </c>
      <c r="B1487" t="str">
        <f t="shared" si="23"/>
        <v>Athlet</v>
      </c>
    </row>
    <row r="1488" spans="1:2" x14ac:dyDescent="0.2">
      <c r="A1488">
        <f>Athl.!A756</f>
        <v>743</v>
      </c>
      <c r="B1488">
        <f t="shared" si="23"/>
        <v>743</v>
      </c>
    </row>
    <row r="1489" spans="1:2" x14ac:dyDescent="0.2">
      <c r="A1489">
        <f>Athl.!A757</f>
        <v>744</v>
      </c>
      <c r="B1489" t="str">
        <f t="shared" si="23"/>
        <v>Athlet</v>
      </c>
    </row>
    <row r="1490" spans="1:2" x14ac:dyDescent="0.2">
      <c r="A1490">
        <f>Athl.!A757</f>
        <v>744</v>
      </c>
      <c r="B1490">
        <f t="shared" si="23"/>
        <v>744</v>
      </c>
    </row>
    <row r="1491" spans="1:2" x14ac:dyDescent="0.2">
      <c r="A1491">
        <f>Athl.!A758</f>
        <v>745</v>
      </c>
      <c r="B1491" t="str">
        <f t="shared" si="23"/>
        <v>Athlet</v>
      </c>
    </row>
    <row r="1492" spans="1:2" x14ac:dyDescent="0.2">
      <c r="A1492">
        <f>Athl.!A758</f>
        <v>745</v>
      </c>
      <c r="B1492">
        <f t="shared" si="23"/>
        <v>745</v>
      </c>
    </row>
    <row r="1493" spans="1:2" x14ac:dyDescent="0.2">
      <c r="A1493">
        <f>Athl.!A759</f>
        <v>746</v>
      </c>
      <c r="B1493" t="str">
        <f t="shared" si="23"/>
        <v>Athlet</v>
      </c>
    </row>
    <row r="1494" spans="1:2" x14ac:dyDescent="0.2">
      <c r="A1494">
        <f>Athl.!A759</f>
        <v>746</v>
      </c>
      <c r="B1494">
        <f t="shared" si="23"/>
        <v>746</v>
      </c>
    </row>
    <row r="1495" spans="1:2" x14ac:dyDescent="0.2">
      <c r="A1495">
        <f>Athl.!A760</f>
        <v>747</v>
      </c>
      <c r="B1495" t="str">
        <f t="shared" si="23"/>
        <v>Athlet</v>
      </c>
    </row>
    <row r="1496" spans="1:2" x14ac:dyDescent="0.2">
      <c r="A1496">
        <f>Athl.!A760</f>
        <v>747</v>
      </c>
      <c r="B1496">
        <f t="shared" si="23"/>
        <v>747</v>
      </c>
    </row>
    <row r="1497" spans="1:2" x14ac:dyDescent="0.2">
      <c r="A1497">
        <f>Athl.!A761</f>
        <v>748</v>
      </c>
      <c r="B1497" t="str">
        <f t="shared" si="23"/>
        <v>Athlet</v>
      </c>
    </row>
    <row r="1498" spans="1:2" x14ac:dyDescent="0.2">
      <c r="A1498">
        <f>Athl.!A761</f>
        <v>748</v>
      </c>
      <c r="B1498">
        <f t="shared" si="23"/>
        <v>748</v>
      </c>
    </row>
    <row r="1499" spans="1:2" x14ac:dyDescent="0.2">
      <c r="A1499">
        <f>Athl.!A762</f>
        <v>749</v>
      </c>
      <c r="B1499" t="str">
        <f t="shared" si="23"/>
        <v>Athlet</v>
      </c>
    </row>
    <row r="1500" spans="1:2" x14ac:dyDescent="0.2">
      <c r="A1500">
        <f>Athl.!A762</f>
        <v>749</v>
      </c>
      <c r="B1500">
        <f t="shared" si="23"/>
        <v>749</v>
      </c>
    </row>
    <row r="1501" spans="1:2" x14ac:dyDescent="0.2">
      <c r="A1501">
        <f>Athl.!A763</f>
        <v>750</v>
      </c>
      <c r="B1501" t="str">
        <f t="shared" si="23"/>
        <v>Athlet</v>
      </c>
    </row>
    <row r="1502" spans="1:2" x14ac:dyDescent="0.2">
      <c r="A1502">
        <f>Athl.!A763</f>
        <v>750</v>
      </c>
      <c r="B1502">
        <f t="shared" si="23"/>
        <v>750</v>
      </c>
    </row>
    <row r="1503" spans="1:2" x14ac:dyDescent="0.2">
      <c r="A1503">
        <f>Athl.!A764</f>
        <v>751</v>
      </c>
      <c r="B1503" t="str">
        <f t="shared" si="23"/>
        <v>Athlet</v>
      </c>
    </row>
    <row r="1504" spans="1:2" x14ac:dyDescent="0.2">
      <c r="A1504">
        <f>Athl.!A764</f>
        <v>751</v>
      </c>
      <c r="B1504">
        <f t="shared" si="23"/>
        <v>751</v>
      </c>
    </row>
    <row r="1505" spans="1:2" x14ac:dyDescent="0.2">
      <c r="A1505">
        <f>Athl.!A765</f>
        <v>752</v>
      </c>
      <c r="B1505" t="str">
        <f t="shared" si="23"/>
        <v>Athlet</v>
      </c>
    </row>
    <row r="1506" spans="1:2" x14ac:dyDescent="0.2">
      <c r="A1506">
        <f>Athl.!A765</f>
        <v>752</v>
      </c>
      <c r="B1506">
        <f t="shared" si="23"/>
        <v>752</v>
      </c>
    </row>
    <row r="1507" spans="1:2" x14ac:dyDescent="0.2">
      <c r="A1507">
        <f>Athl.!A766</f>
        <v>753</v>
      </c>
      <c r="B1507" t="str">
        <f t="shared" si="23"/>
        <v>Athlet</v>
      </c>
    </row>
    <row r="1508" spans="1:2" x14ac:dyDescent="0.2">
      <c r="A1508">
        <f>Athl.!A766</f>
        <v>753</v>
      </c>
      <c r="B1508">
        <f t="shared" si="23"/>
        <v>753</v>
      </c>
    </row>
    <row r="1509" spans="1:2" x14ac:dyDescent="0.2">
      <c r="A1509">
        <f>Athl.!A767</f>
        <v>754</v>
      </c>
      <c r="B1509" t="str">
        <f t="shared" si="23"/>
        <v>Athlet</v>
      </c>
    </row>
    <row r="1510" spans="1:2" x14ac:dyDescent="0.2">
      <c r="A1510">
        <f>Athl.!A767</f>
        <v>754</v>
      </c>
      <c r="B1510">
        <f t="shared" si="23"/>
        <v>754</v>
      </c>
    </row>
    <row r="1511" spans="1:2" x14ac:dyDescent="0.2">
      <c r="A1511">
        <f>Athl.!A768</f>
        <v>755</v>
      </c>
      <c r="B1511" t="str">
        <f t="shared" si="23"/>
        <v>Athlet</v>
      </c>
    </row>
    <row r="1512" spans="1:2" x14ac:dyDescent="0.2">
      <c r="A1512">
        <f>Athl.!A768</f>
        <v>755</v>
      </c>
      <c r="B1512">
        <f t="shared" si="23"/>
        <v>755</v>
      </c>
    </row>
    <row r="1513" spans="1:2" x14ac:dyDescent="0.2">
      <c r="A1513">
        <f>Athl.!A769</f>
        <v>756</v>
      </c>
      <c r="B1513" t="str">
        <f t="shared" si="23"/>
        <v>Athlet</v>
      </c>
    </row>
    <row r="1514" spans="1:2" x14ac:dyDescent="0.2">
      <c r="A1514">
        <f>Athl.!A769</f>
        <v>756</v>
      </c>
      <c r="B1514">
        <f t="shared" si="23"/>
        <v>756</v>
      </c>
    </row>
    <row r="1515" spans="1:2" x14ac:dyDescent="0.2">
      <c r="A1515">
        <f>Athl.!A770</f>
        <v>757</v>
      </c>
      <c r="B1515" t="str">
        <f t="shared" si="23"/>
        <v>Athlet</v>
      </c>
    </row>
    <row r="1516" spans="1:2" x14ac:dyDescent="0.2">
      <c r="A1516">
        <f>Athl.!A770</f>
        <v>757</v>
      </c>
      <c r="B1516">
        <f t="shared" si="23"/>
        <v>757</v>
      </c>
    </row>
    <row r="1517" spans="1:2" x14ac:dyDescent="0.2">
      <c r="A1517">
        <f>Athl.!A771</f>
        <v>758</v>
      </c>
      <c r="B1517" t="str">
        <f t="shared" si="23"/>
        <v>Athlet</v>
      </c>
    </row>
    <row r="1518" spans="1:2" x14ac:dyDescent="0.2">
      <c r="A1518">
        <f>Athl.!A771</f>
        <v>758</v>
      </c>
      <c r="B1518">
        <f t="shared" si="23"/>
        <v>758</v>
      </c>
    </row>
    <row r="1519" spans="1:2" x14ac:dyDescent="0.2">
      <c r="A1519">
        <f>Athl.!A772</f>
        <v>759</v>
      </c>
      <c r="B1519" t="str">
        <f t="shared" si="23"/>
        <v>Athlet</v>
      </c>
    </row>
    <row r="1520" spans="1:2" x14ac:dyDescent="0.2">
      <c r="A1520">
        <f>Athl.!A772</f>
        <v>759</v>
      </c>
      <c r="B1520">
        <f t="shared" si="23"/>
        <v>759</v>
      </c>
    </row>
    <row r="1521" spans="1:2" x14ac:dyDescent="0.2">
      <c r="A1521">
        <f>Athl.!A773</f>
        <v>760</v>
      </c>
      <c r="B1521" t="str">
        <f t="shared" si="23"/>
        <v>Athlet</v>
      </c>
    </row>
    <row r="1522" spans="1:2" x14ac:dyDescent="0.2">
      <c r="A1522">
        <f>Athl.!A773</f>
        <v>760</v>
      </c>
      <c r="B1522">
        <f t="shared" si="23"/>
        <v>760</v>
      </c>
    </row>
    <row r="1523" spans="1:2" x14ac:dyDescent="0.2">
      <c r="A1523">
        <f>Athl.!A774</f>
        <v>761</v>
      </c>
      <c r="B1523" t="str">
        <f t="shared" si="23"/>
        <v>Athlet</v>
      </c>
    </row>
    <row r="1524" spans="1:2" x14ac:dyDescent="0.2">
      <c r="A1524">
        <f>Athl.!A774</f>
        <v>761</v>
      </c>
      <c r="B1524">
        <f t="shared" si="23"/>
        <v>761</v>
      </c>
    </row>
    <row r="1525" spans="1:2" x14ac:dyDescent="0.2">
      <c r="A1525">
        <f>Athl.!A775</f>
        <v>762</v>
      </c>
      <c r="B1525" t="str">
        <f t="shared" si="23"/>
        <v>Athlet</v>
      </c>
    </row>
    <row r="1526" spans="1:2" x14ac:dyDescent="0.2">
      <c r="A1526">
        <f>Athl.!A775</f>
        <v>762</v>
      </c>
      <c r="B1526">
        <f t="shared" si="23"/>
        <v>762</v>
      </c>
    </row>
    <row r="1527" spans="1:2" x14ac:dyDescent="0.2">
      <c r="A1527">
        <f>Athl.!A776</f>
        <v>763</v>
      </c>
      <c r="B1527" t="str">
        <f t="shared" si="23"/>
        <v>Athlet</v>
      </c>
    </row>
    <row r="1528" spans="1:2" x14ac:dyDescent="0.2">
      <c r="A1528">
        <f>Athl.!A776</f>
        <v>763</v>
      </c>
      <c r="B1528">
        <f t="shared" si="23"/>
        <v>763</v>
      </c>
    </row>
    <row r="1529" spans="1:2" x14ac:dyDescent="0.2">
      <c r="A1529">
        <f>Athl.!A777</f>
        <v>764</v>
      </c>
      <c r="B1529" t="str">
        <f t="shared" si="23"/>
        <v>Athlet</v>
      </c>
    </row>
    <row r="1530" spans="1:2" x14ac:dyDescent="0.2">
      <c r="A1530">
        <f>Athl.!A777</f>
        <v>764</v>
      </c>
      <c r="B1530">
        <f t="shared" si="23"/>
        <v>764</v>
      </c>
    </row>
    <row r="1531" spans="1:2" x14ac:dyDescent="0.2">
      <c r="A1531">
        <f>Athl.!A778</f>
        <v>765</v>
      </c>
      <c r="B1531" t="str">
        <f t="shared" si="23"/>
        <v>Athlet</v>
      </c>
    </row>
    <row r="1532" spans="1:2" x14ac:dyDescent="0.2">
      <c r="A1532">
        <f>Athl.!A778</f>
        <v>765</v>
      </c>
      <c r="B1532">
        <f t="shared" si="23"/>
        <v>765</v>
      </c>
    </row>
    <row r="1533" spans="1:2" x14ac:dyDescent="0.2">
      <c r="A1533">
        <f>Athl.!A779</f>
        <v>766</v>
      </c>
      <c r="B1533" t="str">
        <f t="shared" si="23"/>
        <v>Athlet</v>
      </c>
    </row>
    <row r="1534" spans="1:2" x14ac:dyDescent="0.2">
      <c r="A1534">
        <f>Athl.!A779</f>
        <v>766</v>
      </c>
      <c r="B1534">
        <f t="shared" si="23"/>
        <v>766</v>
      </c>
    </row>
    <row r="1535" spans="1:2" x14ac:dyDescent="0.2">
      <c r="A1535">
        <f>Athl.!A780</f>
        <v>767</v>
      </c>
      <c r="B1535" t="str">
        <f t="shared" si="23"/>
        <v>Athlet</v>
      </c>
    </row>
    <row r="1536" spans="1:2" x14ac:dyDescent="0.2">
      <c r="A1536">
        <f>Athl.!A780</f>
        <v>767</v>
      </c>
      <c r="B1536">
        <f t="shared" si="23"/>
        <v>767</v>
      </c>
    </row>
    <row r="1537" spans="1:2" x14ac:dyDescent="0.2">
      <c r="A1537">
        <f>Athl.!A781</f>
        <v>768</v>
      </c>
      <c r="B1537" t="str">
        <f t="shared" si="23"/>
        <v>Athlet</v>
      </c>
    </row>
    <row r="1538" spans="1:2" x14ac:dyDescent="0.2">
      <c r="A1538">
        <f>Athl.!A781</f>
        <v>768</v>
      </c>
      <c r="B1538">
        <f t="shared" ref="B1538:B1601" si="24">IF(A1538&lt;&gt;A1537,"Athlet",A1538)</f>
        <v>768</v>
      </c>
    </row>
    <row r="1539" spans="1:2" x14ac:dyDescent="0.2">
      <c r="A1539">
        <f>Athl.!A782</f>
        <v>769</v>
      </c>
      <c r="B1539" t="str">
        <f t="shared" si="24"/>
        <v>Athlet</v>
      </c>
    </row>
    <row r="1540" spans="1:2" x14ac:dyDescent="0.2">
      <c r="A1540">
        <f>Athl.!A782</f>
        <v>769</v>
      </c>
      <c r="B1540">
        <f t="shared" si="24"/>
        <v>769</v>
      </c>
    </row>
    <row r="1541" spans="1:2" x14ac:dyDescent="0.2">
      <c r="A1541">
        <f>Athl.!A783</f>
        <v>770</v>
      </c>
      <c r="B1541" t="str">
        <f t="shared" si="24"/>
        <v>Athlet</v>
      </c>
    </row>
    <row r="1542" spans="1:2" x14ac:dyDescent="0.2">
      <c r="A1542">
        <f>Athl.!A783</f>
        <v>770</v>
      </c>
      <c r="B1542">
        <f t="shared" si="24"/>
        <v>770</v>
      </c>
    </row>
    <row r="1543" spans="1:2" x14ac:dyDescent="0.2">
      <c r="A1543">
        <f>Athl.!A784</f>
        <v>771</v>
      </c>
      <c r="B1543" t="str">
        <f t="shared" si="24"/>
        <v>Athlet</v>
      </c>
    </row>
    <row r="1544" spans="1:2" x14ac:dyDescent="0.2">
      <c r="A1544">
        <f>Athl.!A784</f>
        <v>771</v>
      </c>
      <c r="B1544">
        <f t="shared" si="24"/>
        <v>771</v>
      </c>
    </row>
    <row r="1545" spans="1:2" x14ac:dyDescent="0.2">
      <c r="A1545">
        <f>Athl.!A785</f>
        <v>772</v>
      </c>
      <c r="B1545" t="str">
        <f t="shared" si="24"/>
        <v>Athlet</v>
      </c>
    </row>
    <row r="1546" spans="1:2" x14ac:dyDescent="0.2">
      <c r="A1546">
        <f>Athl.!A785</f>
        <v>772</v>
      </c>
      <c r="B1546">
        <f t="shared" si="24"/>
        <v>772</v>
      </c>
    </row>
    <row r="1547" spans="1:2" x14ac:dyDescent="0.2">
      <c r="A1547">
        <f>Athl.!A786</f>
        <v>773</v>
      </c>
      <c r="B1547" t="str">
        <f t="shared" si="24"/>
        <v>Athlet</v>
      </c>
    </row>
    <row r="1548" spans="1:2" x14ac:dyDescent="0.2">
      <c r="A1548">
        <f>Athl.!A786</f>
        <v>773</v>
      </c>
      <c r="B1548">
        <f t="shared" si="24"/>
        <v>773</v>
      </c>
    </row>
    <row r="1549" spans="1:2" x14ac:dyDescent="0.2">
      <c r="A1549">
        <f>Athl.!A787</f>
        <v>774</v>
      </c>
      <c r="B1549" t="str">
        <f t="shared" si="24"/>
        <v>Athlet</v>
      </c>
    </row>
    <row r="1550" spans="1:2" x14ac:dyDescent="0.2">
      <c r="A1550">
        <f>Athl.!A787</f>
        <v>774</v>
      </c>
      <c r="B1550">
        <f t="shared" si="24"/>
        <v>774</v>
      </c>
    </row>
    <row r="1551" spans="1:2" x14ac:dyDescent="0.2">
      <c r="A1551">
        <f>Athl.!A788</f>
        <v>775</v>
      </c>
      <c r="B1551" t="str">
        <f t="shared" si="24"/>
        <v>Athlet</v>
      </c>
    </row>
    <row r="1552" spans="1:2" x14ac:dyDescent="0.2">
      <c r="A1552">
        <f>Athl.!A788</f>
        <v>775</v>
      </c>
      <c r="B1552">
        <f t="shared" si="24"/>
        <v>775</v>
      </c>
    </row>
    <row r="1553" spans="1:2" x14ac:dyDescent="0.2">
      <c r="A1553">
        <f>Athl.!A789</f>
        <v>776</v>
      </c>
      <c r="B1553" t="str">
        <f t="shared" si="24"/>
        <v>Athlet</v>
      </c>
    </row>
    <row r="1554" spans="1:2" x14ac:dyDescent="0.2">
      <c r="A1554">
        <f>Athl.!A789</f>
        <v>776</v>
      </c>
      <c r="B1554">
        <f t="shared" si="24"/>
        <v>776</v>
      </c>
    </row>
    <row r="1555" spans="1:2" x14ac:dyDescent="0.2">
      <c r="A1555">
        <f>Athl.!A790</f>
        <v>777</v>
      </c>
      <c r="B1555" t="str">
        <f t="shared" si="24"/>
        <v>Athlet</v>
      </c>
    </row>
    <row r="1556" spans="1:2" x14ac:dyDescent="0.2">
      <c r="A1556">
        <f>Athl.!A790</f>
        <v>777</v>
      </c>
      <c r="B1556">
        <f t="shared" si="24"/>
        <v>777</v>
      </c>
    </row>
    <row r="1557" spans="1:2" x14ac:dyDescent="0.2">
      <c r="A1557">
        <f>Athl.!A791</f>
        <v>778</v>
      </c>
      <c r="B1557" t="str">
        <f t="shared" si="24"/>
        <v>Athlet</v>
      </c>
    </row>
    <row r="1558" spans="1:2" x14ac:dyDescent="0.2">
      <c r="A1558">
        <f>Athl.!A791</f>
        <v>778</v>
      </c>
      <c r="B1558">
        <f t="shared" si="24"/>
        <v>778</v>
      </c>
    </row>
    <row r="1559" spans="1:2" x14ac:dyDescent="0.2">
      <c r="A1559">
        <f>Athl.!A792</f>
        <v>779</v>
      </c>
      <c r="B1559" t="str">
        <f t="shared" si="24"/>
        <v>Athlet</v>
      </c>
    </row>
    <row r="1560" spans="1:2" x14ac:dyDescent="0.2">
      <c r="A1560">
        <f>Athl.!A792</f>
        <v>779</v>
      </c>
      <c r="B1560">
        <f t="shared" si="24"/>
        <v>779</v>
      </c>
    </row>
    <row r="1561" spans="1:2" x14ac:dyDescent="0.2">
      <c r="A1561">
        <f>Athl.!A793</f>
        <v>780</v>
      </c>
      <c r="B1561" t="str">
        <f t="shared" si="24"/>
        <v>Athlet</v>
      </c>
    </row>
    <row r="1562" spans="1:2" x14ac:dyDescent="0.2">
      <c r="A1562">
        <f>Athl.!A793</f>
        <v>780</v>
      </c>
      <c r="B1562">
        <f t="shared" si="24"/>
        <v>780</v>
      </c>
    </row>
    <row r="1563" spans="1:2" x14ac:dyDescent="0.2">
      <c r="A1563">
        <f>Athl.!A794</f>
        <v>781</v>
      </c>
      <c r="B1563" t="str">
        <f t="shared" si="24"/>
        <v>Athlet</v>
      </c>
    </row>
    <row r="1564" spans="1:2" x14ac:dyDescent="0.2">
      <c r="A1564">
        <f>Athl.!A794</f>
        <v>781</v>
      </c>
      <c r="B1564">
        <f t="shared" si="24"/>
        <v>781</v>
      </c>
    </row>
    <row r="1565" spans="1:2" x14ac:dyDescent="0.2">
      <c r="A1565">
        <f>Athl.!A795</f>
        <v>782</v>
      </c>
      <c r="B1565" t="str">
        <f t="shared" si="24"/>
        <v>Athlet</v>
      </c>
    </row>
    <row r="1566" spans="1:2" x14ac:dyDescent="0.2">
      <c r="A1566">
        <f>Athl.!A795</f>
        <v>782</v>
      </c>
      <c r="B1566">
        <f t="shared" si="24"/>
        <v>782</v>
      </c>
    </row>
    <row r="1567" spans="1:2" x14ac:dyDescent="0.2">
      <c r="A1567">
        <f>Athl.!A796</f>
        <v>783</v>
      </c>
      <c r="B1567" t="str">
        <f t="shared" si="24"/>
        <v>Athlet</v>
      </c>
    </row>
    <row r="1568" spans="1:2" x14ac:dyDescent="0.2">
      <c r="A1568">
        <f>Athl.!A796</f>
        <v>783</v>
      </c>
      <c r="B1568">
        <f t="shared" si="24"/>
        <v>783</v>
      </c>
    </row>
    <row r="1569" spans="1:2" x14ac:dyDescent="0.2">
      <c r="A1569">
        <f>Athl.!A797</f>
        <v>784</v>
      </c>
      <c r="B1569" t="str">
        <f t="shared" si="24"/>
        <v>Athlet</v>
      </c>
    </row>
    <row r="1570" spans="1:2" x14ac:dyDescent="0.2">
      <c r="A1570">
        <f>Athl.!A797</f>
        <v>784</v>
      </c>
      <c r="B1570">
        <f t="shared" si="24"/>
        <v>784</v>
      </c>
    </row>
    <row r="1571" spans="1:2" x14ac:dyDescent="0.2">
      <c r="A1571">
        <f>Athl.!A798</f>
        <v>785</v>
      </c>
      <c r="B1571" t="str">
        <f t="shared" si="24"/>
        <v>Athlet</v>
      </c>
    </row>
    <row r="1572" spans="1:2" x14ac:dyDescent="0.2">
      <c r="A1572">
        <f>Athl.!A798</f>
        <v>785</v>
      </c>
      <c r="B1572">
        <f t="shared" si="24"/>
        <v>785</v>
      </c>
    </row>
    <row r="1573" spans="1:2" x14ac:dyDescent="0.2">
      <c r="A1573">
        <f>Athl.!A799</f>
        <v>786</v>
      </c>
      <c r="B1573" t="str">
        <f t="shared" si="24"/>
        <v>Athlet</v>
      </c>
    </row>
    <row r="1574" spans="1:2" x14ac:dyDescent="0.2">
      <c r="A1574">
        <f>Athl.!A799</f>
        <v>786</v>
      </c>
      <c r="B1574">
        <f t="shared" si="24"/>
        <v>786</v>
      </c>
    </row>
    <row r="1575" spans="1:2" x14ac:dyDescent="0.2">
      <c r="A1575">
        <f>Athl.!A800</f>
        <v>787</v>
      </c>
      <c r="B1575" t="str">
        <f t="shared" si="24"/>
        <v>Athlet</v>
      </c>
    </row>
    <row r="1576" spans="1:2" x14ac:dyDescent="0.2">
      <c r="A1576">
        <f>Athl.!A800</f>
        <v>787</v>
      </c>
      <c r="B1576">
        <f t="shared" si="24"/>
        <v>787</v>
      </c>
    </row>
    <row r="1577" spans="1:2" x14ac:dyDescent="0.2">
      <c r="A1577">
        <f>Athl.!A801</f>
        <v>788</v>
      </c>
      <c r="B1577" t="str">
        <f t="shared" si="24"/>
        <v>Athlet</v>
      </c>
    </row>
    <row r="1578" spans="1:2" x14ac:dyDescent="0.2">
      <c r="A1578">
        <f>Athl.!A801</f>
        <v>788</v>
      </c>
      <c r="B1578">
        <f t="shared" si="24"/>
        <v>788</v>
      </c>
    </row>
    <row r="1579" spans="1:2" x14ac:dyDescent="0.2">
      <c r="A1579">
        <f>Athl.!A802</f>
        <v>789</v>
      </c>
      <c r="B1579" t="str">
        <f t="shared" si="24"/>
        <v>Athlet</v>
      </c>
    </row>
    <row r="1580" spans="1:2" x14ac:dyDescent="0.2">
      <c r="A1580">
        <f>Athl.!A802</f>
        <v>789</v>
      </c>
      <c r="B1580">
        <f t="shared" si="24"/>
        <v>789</v>
      </c>
    </row>
    <row r="1581" spans="1:2" x14ac:dyDescent="0.2">
      <c r="A1581">
        <f>Athl.!A803</f>
        <v>790</v>
      </c>
      <c r="B1581" t="str">
        <f t="shared" si="24"/>
        <v>Athlet</v>
      </c>
    </row>
    <row r="1582" spans="1:2" x14ac:dyDescent="0.2">
      <c r="A1582">
        <f>Athl.!A803</f>
        <v>790</v>
      </c>
      <c r="B1582">
        <f t="shared" si="24"/>
        <v>790</v>
      </c>
    </row>
    <row r="1583" spans="1:2" x14ac:dyDescent="0.2">
      <c r="A1583">
        <f>Athl.!A804</f>
        <v>791</v>
      </c>
      <c r="B1583" t="str">
        <f t="shared" si="24"/>
        <v>Athlet</v>
      </c>
    </row>
    <row r="1584" spans="1:2" x14ac:dyDescent="0.2">
      <c r="A1584">
        <f>Athl.!A804</f>
        <v>791</v>
      </c>
      <c r="B1584">
        <f t="shared" si="24"/>
        <v>791</v>
      </c>
    </row>
    <row r="1585" spans="1:2" x14ac:dyDescent="0.2">
      <c r="A1585">
        <f>Athl.!A805</f>
        <v>792</v>
      </c>
      <c r="B1585" t="str">
        <f t="shared" si="24"/>
        <v>Athlet</v>
      </c>
    </row>
    <row r="1586" spans="1:2" x14ac:dyDescent="0.2">
      <c r="A1586">
        <f>Athl.!A805</f>
        <v>792</v>
      </c>
      <c r="B1586">
        <f t="shared" si="24"/>
        <v>792</v>
      </c>
    </row>
    <row r="1587" spans="1:2" x14ac:dyDescent="0.2">
      <c r="A1587">
        <f>Athl.!A806</f>
        <v>793</v>
      </c>
      <c r="B1587" t="str">
        <f t="shared" si="24"/>
        <v>Athlet</v>
      </c>
    </row>
    <row r="1588" spans="1:2" x14ac:dyDescent="0.2">
      <c r="A1588">
        <f>Athl.!A806</f>
        <v>793</v>
      </c>
      <c r="B1588">
        <f t="shared" si="24"/>
        <v>793</v>
      </c>
    </row>
    <row r="1589" spans="1:2" x14ac:dyDescent="0.2">
      <c r="A1589">
        <f>Athl.!A807</f>
        <v>794</v>
      </c>
      <c r="B1589" t="str">
        <f t="shared" si="24"/>
        <v>Athlet</v>
      </c>
    </row>
    <row r="1590" spans="1:2" x14ac:dyDescent="0.2">
      <c r="A1590">
        <f>Athl.!A807</f>
        <v>794</v>
      </c>
      <c r="B1590">
        <f t="shared" si="24"/>
        <v>794</v>
      </c>
    </row>
    <row r="1591" spans="1:2" x14ac:dyDescent="0.2">
      <c r="A1591">
        <f>Athl.!A808</f>
        <v>795</v>
      </c>
      <c r="B1591" t="str">
        <f t="shared" si="24"/>
        <v>Athlet</v>
      </c>
    </row>
    <row r="1592" spans="1:2" x14ac:dyDescent="0.2">
      <c r="A1592">
        <f>Athl.!A808</f>
        <v>795</v>
      </c>
      <c r="B1592">
        <f t="shared" si="24"/>
        <v>795</v>
      </c>
    </row>
    <row r="1593" spans="1:2" x14ac:dyDescent="0.2">
      <c r="A1593">
        <f>Athl.!A809</f>
        <v>796</v>
      </c>
      <c r="B1593" t="str">
        <f t="shared" si="24"/>
        <v>Athlet</v>
      </c>
    </row>
    <row r="1594" spans="1:2" x14ac:dyDescent="0.2">
      <c r="A1594">
        <f>Athl.!A809</f>
        <v>796</v>
      </c>
      <c r="B1594">
        <f t="shared" si="24"/>
        <v>796</v>
      </c>
    </row>
    <row r="1595" spans="1:2" x14ac:dyDescent="0.2">
      <c r="A1595">
        <f>Athl.!A810</f>
        <v>797</v>
      </c>
      <c r="B1595" t="str">
        <f t="shared" si="24"/>
        <v>Athlet</v>
      </c>
    </row>
    <row r="1596" spans="1:2" x14ac:dyDescent="0.2">
      <c r="A1596">
        <f>Athl.!A810</f>
        <v>797</v>
      </c>
      <c r="B1596">
        <f t="shared" si="24"/>
        <v>797</v>
      </c>
    </row>
    <row r="1597" spans="1:2" x14ac:dyDescent="0.2">
      <c r="A1597">
        <f>Athl.!A811</f>
        <v>798</v>
      </c>
      <c r="B1597" t="str">
        <f t="shared" si="24"/>
        <v>Athlet</v>
      </c>
    </row>
    <row r="1598" spans="1:2" x14ac:dyDescent="0.2">
      <c r="A1598">
        <f>Athl.!A811</f>
        <v>798</v>
      </c>
      <c r="B1598">
        <f t="shared" si="24"/>
        <v>798</v>
      </c>
    </row>
    <row r="1599" spans="1:2" x14ac:dyDescent="0.2">
      <c r="A1599">
        <f>Athl.!A812</f>
        <v>799</v>
      </c>
      <c r="B1599" t="str">
        <f t="shared" si="24"/>
        <v>Athlet</v>
      </c>
    </row>
    <row r="1600" spans="1:2" x14ac:dyDescent="0.2">
      <c r="A1600">
        <f>Athl.!A812</f>
        <v>799</v>
      </c>
      <c r="B1600">
        <f t="shared" si="24"/>
        <v>799</v>
      </c>
    </row>
    <row r="1601" spans="1:2" x14ac:dyDescent="0.2">
      <c r="A1601">
        <f>Athl.!A813</f>
        <v>800</v>
      </c>
      <c r="B1601" t="str">
        <f t="shared" si="24"/>
        <v>Athlet</v>
      </c>
    </row>
    <row r="1602" spans="1:2" x14ac:dyDescent="0.2">
      <c r="A1602">
        <f>Athl.!A813</f>
        <v>800</v>
      </c>
      <c r="B1602">
        <f t="shared" ref="B1602:B1665" si="25">IF(A1602&lt;&gt;A1601,"Athlet",A1602)</f>
        <v>800</v>
      </c>
    </row>
    <row r="1603" spans="1:2" x14ac:dyDescent="0.2">
      <c r="A1603">
        <f>Athl.!A814</f>
        <v>801</v>
      </c>
      <c r="B1603" t="str">
        <f t="shared" si="25"/>
        <v>Athlet</v>
      </c>
    </row>
    <row r="1604" spans="1:2" x14ac:dyDescent="0.2">
      <c r="A1604">
        <f>Athl.!A814</f>
        <v>801</v>
      </c>
      <c r="B1604">
        <f t="shared" si="25"/>
        <v>801</v>
      </c>
    </row>
    <row r="1605" spans="1:2" x14ac:dyDescent="0.2">
      <c r="A1605">
        <f>Athl.!A815</f>
        <v>802</v>
      </c>
      <c r="B1605" t="str">
        <f t="shared" si="25"/>
        <v>Athlet</v>
      </c>
    </row>
    <row r="1606" spans="1:2" x14ac:dyDescent="0.2">
      <c r="A1606">
        <f>Athl.!A815</f>
        <v>802</v>
      </c>
      <c r="B1606">
        <f t="shared" si="25"/>
        <v>802</v>
      </c>
    </row>
    <row r="1607" spans="1:2" x14ac:dyDescent="0.2">
      <c r="A1607">
        <f>Athl.!A816</f>
        <v>803</v>
      </c>
      <c r="B1607" t="str">
        <f t="shared" si="25"/>
        <v>Athlet</v>
      </c>
    </row>
    <row r="1608" spans="1:2" x14ac:dyDescent="0.2">
      <c r="A1608">
        <f>Athl.!A816</f>
        <v>803</v>
      </c>
      <c r="B1608">
        <f t="shared" si="25"/>
        <v>803</v>
      </c>
    </row>
    <row r="1609" spans="1:2" x14ac:dyDescent="0.2">
      <c r="A1609">
        <f>Athl.!A817</f>
        <v>804</v>
      </c>
      <c r="B1609" t="str">
        <f t="shared" si="25"/>
        <v>Athlet</v>
      </c>
    </row>
    <row r="1610" spans="1:2" x14ac:dyDescent="0.2">
      <c r="A1610">
        <f>Athl.!A817</f>
        <v>804</v>
      </c>
      <c r="B1610">
        <f t="shared" si="25"/>
        <v>804</v>
      </c>
    </row>
    <row r="1611" spans="1:2" x14ac:dyDescent="0.2">
      <c r="A1611">
        <f>Athl.!A818</f>
        <v>805</v>
      </c>
      <c r="B1611" t="str">
        <f t="shared" si="25"/>
        <v>Athlet</v>
      </c>
    </row>
    <row r="1612" spans="1:2" x14ac:dyDescent="0.2">
      <c r="A1612">
        <f>Athl.!A818</f>
        <v>805</v>
      </c>
      <c r="B1612">
        <f t="shared" si="25"/>
        <v>805</v>
      </c>
    </row>
    <row r="1613" spans="1:2" x14ac:dyDescent="0.2">
      <c r="A1613">
        <f>Athl.!A819</f>
        <v>806</v>
      </c>
      <c r="B1613" t="str">
        <f t="shared" si="25"/>
        <v>Athlet</v>
      </c>
    </row>
    <row r="1614" spans="1:2" x14ac:dyDescent="0.2">
      <c r="A1614">
        <f>Athl.!A819</f>
        <v>806</v>
      </c>
      <c r="B1614">
        <f t="shared" si="25"/>
        <v>806</v>
      </c>
    </row>
    <row r="1615" spans="1:2" x14ac:dyDescent="0.2">
      <c r="A1615">
        <f>Athl.!A820</f>
        <v>807</v>
      </c>
      <c r="B1615" t="str">
        <f t="shared" si="25"/>
        <v>Athlet</v>
      </c>
    </row>
    <row r="1616" spans="1:2" x14ac:dyDescent="0.2">
      <c r="A1616">
        <f>Athl.!A820</f>
        <v>807</v>
      </c>
      <c r="B1616">
        <f t="shared" si="25"/>
        <v>807</v>
      </c>
    </row>
    <row r="1617" spans="1:2" x14ac:dyDescent="0.2">
      <c r="A1617">
        <f>Athl.!A821</f>
        <v>808</v>
      </c>
      <c r="B1617" t="str">
        <f t="shared" si="25"/>
        <v>Athlet</v>
      </c>
    </row>
    <row r="1618" spans="1:2" x14ac:dyDescent="0.2">
      <c r="A1618">
        <f>Athl.!A821</f>
        <v>808</v>
      </c>
      <c r="B1618">
        <f t="shared" si="25"/>
        <v>808</v>
      </c>
    </row>
    <row r="1619" spans="1:2" x14ac:dyDescent="0.2">
      <c r="A1619">
        <f>Athl.!A822</f>
        <v>809</v>
      </c>
      <c r="B1619" t="str">
        <f t="shared" si="25"/>
        <v>Athlet</v>
      </c>
    </row>
    <row r="1620" spans="1:2" x14ac:dyDescent="0.2">
      <c r="A1620">
        <f>Athl.!A822</f>
        <v>809</v>
      </c>
      <c r="B1620">
        <f t="shared" si="25"/>
        <v>809</v>
      </c>
    </row>
    <row r="1621" spans="1:2" x14ac:dyDescent="0.2">
      <c r="A1621">
        <f>Athl.!A823</f>
        <v>810</v>
      </c>
      <c r="B1621" t="str">
        <f t="shared" si="25"/>
        <v>Athlet</v>
      </c>
    </row>
    <row r="1622" spans="1:2" x14ac:dyDescent="0.2">
      <c r="A1622">
        <f>Athl.!A823</f>
        <v>810</v>
      </c>
      <c r="B1622">
        <f t="shared" si="25"/>
        <v>810</v>
      </c>
    </row>
    <row r="1623" spans="1:2" x14ac:dyDescent="0.2">
      <c r="A1623">
        <f>Athl.!A824</f>
        <v>811</v>
      </c>
      <c r="B1623" t="str">
        <f t="shared" si="25"/>
        <v>Athlet</v>
      </c>
    </row>
    <row r="1624" spans="1:2" x14ac:dyDescent="0.2">
      <c r="A1624">
        <f>Athl.!A824</f>
        <v>811</v>
      </c>
      <c r="B1624">
        <f t="shared" si="25"/>
        <v>811</v>
      </c>
    </row>
    <row r="1625" spans="1:2" x14ac:dyDescent="0.2">
      <c r="A1625">
        <f>Athl.!A825</f>
        <v>812</v>
      </c>
      <c r="B1625" t="str">
        <f t="shared" si="25"/>
        <v>Athlet</v>
      </c>
    </row>
    <row r="1626" spans="1:2" x14ac:dyDescent="0.2">
      <c r="A1626">
        <f>Athl.!A825</f>
        <v>812</v>
      </c>
      <c r="B1626">
        <f t="shared" si="25"/>
        <v>812</v>
      </c>
    </row>
    <row r="1627" spans="1:2" x14ac:dyDescent="0.2">
      <c r="A1627">
        <f>Athl.!A826</f>
        <v>813</v>
      </c>
      <c r="B1627" t="str">
        <f t="shared" si="25"/>
        <v>Athlet</v>
      </c>
    </row>
    <row r="1628" spans="1:2" x14ac:dyDescent="0.2">
      <c r="A1628">
        <f>Athl.!A826</f>
        <v>813</v>
      </c>
      <c r="B1628">
        <f t="shared" si="25"/>
        <v>813</v>
      </c>
    </row>
    <row r="1629" spans="1:2" x14ac:dyDescent="0.2">
      <c r="A1629">
        <f>Athl.!A827</f>
        <v>814</v>
      </c>
      <c r="B1629" t="str">
        <f t="shared" si="25"/>
        <v>Athlet</v>
      </c>
    </row>
    <row r="1630" spans="1:2" x14ac:dyDescent="0.2">
      <c r="A1630">
        <f>Athl.!A827</f>
        <v>814</v>
      </c>
      <c r="B1630">
        <f t="shared" si="25"/>
        <v>814</v>
      </c>
    </row>
    <row r="1631" spans="1:2" x14ac:dyDescent="0.2">
      <c r="A1631">
        <f>Athl.!A828</f>
        <v>815</v>
      </c>
      <c r="B1631" t="str">
        <f t="shared" si="25"/>
        <v>Athlet</v>
      </c>
    </row>
    <row r="1632" spans="1:2" x14ac:dyDescent="0.2">
      <c r="A1632">
        <f>Athl.!A828</f>
        <v>815</v>
      </c>
      <c r="B1632">
        <f t="shared" si="25"/>
        <v>815</v>
      </c>
    </row>
    <row r="1633" spans="1:2" x14ac:dyDescent="0.2">
      <c r="A1633">
        <f>Athl.!A829</f>
        <v>816</v>
      </c>
      <c r="B1633" t="str">
        <f t="shared" si="25"/>
        <v>Athlet</v>
      </c>
    </row>
    <row r="1634" spans="1:2" x14ac:dyDescent="0.2">
      <c r="A1634">
        <f>Athl.!A829</f>
        <v>816</v>
      </c>
      <c r="B1634">
        <f t="shared" si="25"/>
        <v>816</v>
      </c>
    </row>
    <row r="1635" spans="1:2" x14ac:dyDescent="0.2">
      <c r="A1635">
        <f>Athl.!A830</f>
        <v>817</v>
      </c>
      <c r="B1635" t="str">
        <f t="shared" si="25"/>
        <v>Athlet</v>
      </c>
    </row>
    <row r="1636" spans="1:2" x14ac:dyDescent="0.2">
      <c r="A1636">
        <f>Athl.!A830</f>
        <v>817</v>
      </c>
      <c r="B1636">
        <f t="shared" si="25"/>
        <v>817</v>
      </c>
    </row>
    <row r="1637" spans="1:2" x14ac:dyDescent="0.2">
      <c r="A1637">
        <f>Athl.!A831</f>
        <v>818</v>
      </c>
      <c r="B1637" t="str">
        <f t="shared" si="25"/>
        <v>Athlet</v>
      </c>
    </row>
    <row r="1638" spans="1:2" x14ac:dyDescent="0.2">
      <c r="A1638">
        <f>Athl.!A831</f>
        <v>818</v>
      </c>
      <c r="B1638">
        <f t="shared" si="25"/>
        <v>818</v>
      </c>
    </row>
    <row r="1639" spans="1:2" x14ac:dyDescent="0.2">
      <c r="A1639">
        <f>Athl.!A832</f>
        <v>819</v>
      </c>
      <c r="B1639" t="str">
        <f t="shared" si="25"/>
        <v>Athlet</v>
      </c>
    </row>
    <row r="1640" spans="1:2" x14ac:dyDescent="0.2">
      <c r="A1640">
        <f>Athl.!A832</f>
        <v>819</v>
      </c>
      <c r="B1640">
        <f t="shared" si="25"/>
        <v>819</v>
      </c>
    </row>
    <row r="1641" spans="1:2" x14ac:dyDescent="0.2">
      <c r="A1641">
        <f>Athl.!A833</f>
        <v>820</v>
      </c>
      <c r="B1641" t="str">
        <f t="shared" si="25"/>
        <v>Athlet</v>
      </c>
    </row>
    <row r="1642" spans="1:2" x14ac:dyDescent="0.2">
      <c r="A1642">
        <f>Athl.!A833</f>
        <v>820</v>
      </c>
      <c r="B1642">
        <f t="shared" si="25"/>
        <v>820</v>
      </c>
    </row>
    <row r="1643" spans="1:2" x14ac:dyDescent="0.2">
      <c r="A1643">
        <f>Athl.!A834</f>
        <v>821</v>
      </c>
      <c r="B1643" t="str">
        <f t="shared" si="25"/>
        <v>Athlet</v>
      </c>
    </row>
    <row r="1644" spans="1:2" x14ac:dyDescent="0.2">
      <c r="A1644">
        <f>Athl.!A834</f>
        <v>821</v>
      </c>
      <c r="B1644">
        <f t="shared" si="25"/>
        <v>821</v>
      </c>
    </row>
    <row r="1645" spans="1:2" x14ac:dyDescent="0.2">
      <c r="A1645">
        <f>Athl.!A835</f>
        <v>822</v>
      </c>
      <c r="B1645" t="str">
        <f t="shared" si="25"/>
        <v>Athlet</v>
      </c>
    </row>
    <row r="1646" spans="1:2" x14ac:dyDescent="0.2">
      <c r="A1646">
        <f>Athl.!A835</f>
        <v>822</v>
      </c>
      <c r="B1646">
        <f t="shared" si="25"/>
        <v>822</v>
      </c>
    </row>
    <row r="1647" spans="1:2" x14ac:dyDescent="0.2">
      <c r="A1647">
        <f>Athl.!A836</f>
        <v>823</v>
      </c>
      <c r="B1647" t="str">
        <f t="shared" si="25"/>
        <v>Athlet</v>
      </c>
    </row>
    <row r="1648" spans="1:2" x14ac:dyDescent="0.2">
      <c r="A1648">
        <f>Athl.!A836</f>
        <v>823</v>
      </c>
      <c r="B1648">
        <f t="shared" si="25"/>
        <v>823</v>
      </c>
    </row>
    <row r="1649" spans="1:2" x14ac:dyDescent="0.2">
      <c r="A1649">
        <f>Athl.!A837</f>
        <v>824</v>
      </c>
      <c r="B1649" t="str">
        <f t="shared" si="25"/>
        <v>Athlet</v>
      </c>
    </row>
    <row r="1650" spans="1:2" x14ac:dyDescent="0.2">
      <c r="A1650">
        <f>Athl.!A837</f>
        <v>824</v>
      </c>
      <c r="B1650">
        <f t="shared" si="25"/>
        <v>824</v>
      </c>
    </row>
    <row r="1651" spans="1:2" x14ac:dyDescent="0.2">
      <c r="A1651">
        <f>Athl.!A838</f>
        <v>825</v>
      </c>
      <c r="B1651" t="str">
        <f t="shared" si="25"/>
        <v>Athlet</v>
      </c>
    </row>
    <row r="1652" spans="1:2" x14ac:dyDescent="0.2">
      <c r="A1652">
        <f>Athl.!A838</f>
        <v>825</v>
      </c>
      <c r="B1652">
        <f t="shared" si="25"/>
        <v>825</v>
      </c>
    </row>
    <row r="1653" spans="1:2" x14ac:dyDescent="0.2">
      <c r="A1653">
        <f>Athl.!A839</f>
        <v>826</v>
      </c>
      <c r="B1653" t="str">
        <f t="shared" si="25"/>
        <v>Athlet</v>
      </c>
    </row>
    <row r="1654" spans="1:2" x14ac:dyDescent="0.2">
      <c r="A1654">
        <f>Athl.!A839</f>
        <v>826</v>
      </c>
      <c r="B1654">
        <f t="shared" si="25"/>
        <v>826</v>
      </c>
    </row>
    <row r="1655" spans="1:2" x14ac:dyDescent="0.2">
      <c r="A1655">
        <f>Athl.!A840</f>
        <v>827</v>
      </c>
      <c r="B1655" t="str">
        <f t="shared" si="25"/>
        <v>Athlet</v>
      </c>
    </row>
    <row r="1656" spans="1:2" x14ac:dyDescent="0.2">
      <c r="A1656">
        <f>Athl.!A840</f>
        <v>827</v>
      </c>
      <c r="B1656">
        <f t="shared" si="25"/>
        <v>827</v>
      </c>
    </row>
    <row r="1657" spans="1:2" x14ac:dyDescent="0.2">
      <c r="A1657">
        <f>Athl.!A841</f>
        <v>828</v>
      </c>
      <c r="B1657" t="str">
        <f t="shared" si="25"/>
        <v>Athlet</v>
      </c>
    </row>
    <row r="1658" spans="1:2" x14ac:dyDescent="0.2">
      <c r="A1658">
        <f>Athl.!A841</f>
        <v>828</v>
      </c>
      <c r="B1658">
        <f t="shared" si="25"/>
        <v>828</v>
      </c>
    </row>
    <row r="1659" spans="1:2" x14ac:dyDescent="0.2">
      <c r="A1659">
        <f>Athl.!A842</f>
        <v>829</v>
      </c>
      <c r="B1659" t="str">
        <f t="shared" si="25"/>
        <v>Athlet</v>
      </c>
    </row>
    <row r="1660" spans="1:2" x14ac:dyDescent="0.2">
      <c r="A1660">
        <f>Athl.!A842</f>
        <v>829</v>
      </c>
      <c r="B1660">
        <f t="shared" si="25"/>
        <v>829</v>
      </c>
    </row>
    <row r="1661" spans="1:2" x14ac:dyDescent="0.2">
      <c r="A1661">
        <f>Athl.!A843</f>
        <v>830</v>
      </c>
      <c r="B1661" t="str">
        <f t="shared" si="25"/>
        <v>Athlet</v>
      </c>
    </row>
    <row r="1662" spans="1:2" x14ac:dyDescent="0.2">
      <c r="A1662">
        <f>Athl.!A843</f>
        <v>830</v>
      </c>
      <c r="B1662">
        <f t="shared" si="25"/>
        <v>830</v>
      </c>
    </row>
    <row r="1663" spans="1:2" x14ac:dyDescent="0.2">
      <c r="A1663">
        <f>Athl.!A844</f>
        <v>831</v>
      </c>
      <c r="B1663" t="str">
        <f t="shared" si="25"/>
        <v>Athlet</v>
      </c>
    </row>
    <row r="1664" spans="1:2" x14ac:dyDescent="0.2">
      <c r="A1664">
        <f>Athl.!A844</f>
        <v>831</v>
      </c>
      <c r="B1664">
        <f t="shared" si="25"/>
        <v>831</v>
      </c>
    </row>
    <row r="1665" spans="1:2" x14ac:dyDescent="0.2">
      <c r="A1665">
        <f>Athl.!A845</f>
        <v>832</v>
      </c>
      <c r="B1665" t="str">
        <f t="shared" si="25"/>
        <v>Athlet</v>
      </c>
    </row>
    <row r="1666" spans="1:2" x14ac:dyDescent="0.2">
      <c r="A1666">
        <f>Athl.!A845</f>
        <v>832</v>
      </c>
      <c r="B1666">
        <f t="shared" ref="B1666:B1729" si="26">IF(A1666&lt;&gt;A1665,"Athlet",A1666)</f>
        <v>832</v>
      </c>
    </row>
    <row r="1667" spans="1:2" x14ac:dyDescent="0.2">
      <c r="A1667">
        <f>Athl.!A846</f>
        <v>833</v>
      </c>
      <c r="B1667" t="str">
        <f t="shared" si="26"/>
        <v>Athlet</v>
      </c>
    </row>
    <row r="1668" spans="1:2" x14ac:dyDescent="0.2">
      <c r="A1668">
        <f>Athl.!A846</f>
        <v>833</v>
      </c>
      <c r="B1668">
        <f t="shared" si="26"/>
        <v>833</v>
      </c>
    </row>
    <row r="1669" spans="1:2" x14ac:dyDescent="0.2">
      <c r="A1669">
        <f>Athl.!A847</f>
        <v>834</v>
      </c>
      <c r="B1669" t="str">
        <f t="shared" si="26"/>
        <v>Athlet</v>
      </c>
    </row>
    <row r="1670" spans="1:2" x14ac:dyDescent="0.2">
      <c r="A1670">
        <f>Athl.!A847</f>
        <v>834</v>
      </c>
      <c r="B1670">
        <f t="shared" si="26"/>
        <v>834</v>
      </c>
    </row>
    <row r="1671" spans="1:2" x14ac:dyDescent="0.2">
      <c r="A1671">
        <f>Athl.!A848</f>
        <v>835</v>
      </c>
      <c r="B1671" t="str">
        <f t="shared" si="26"/>
        <v>Athlet</v>
      </c>
    </row>
    <row r="1672" spans="1:2" x14ac:dyDescent="0.2">
      <c r="A1672">
        <f>Athl.!A848</f>
        <v>835</v>
      </c>
      <c r="B1672">
        <f t="shared" si="26"/>
        <v>835</v>
      </c>
    </row>
    <row r="1673" spans="1:2" x14ac:dyDescent="0.2">
      <c r="A1673">
        <f>Athl.!A849</f>
        <v>836</v>
      </c>
      <c r="B1673" t="str">
        <f t="shared" si="26"/>
        <v>Athlet</v>
      </c>
    </row>
    <row r="1674" spans="1:2" x14ac:dyDescent="0.2">
      <c r="A1674">
        <f>Athl.!A849</f>
        <v>836</v>
      </c>
      <c r="B1674">
        <f t="shared" si="26"/>
        <v>836</v>
      </c>
    </row>
    <row r="1675" spans="1:2" x14ac:dyDescent="0.2">
      <c r="A1675">
        <f>Athl.!A850</f>
        <v>837</v>
      </c>
      <c r="B1675" t="str">
        <f t="shared" si="26"/>
        <v>Athlet</v>
      </c>
    </row>
    <row r="1676" spans="1:2" x14ac:dyDescent="0.2">
      <c r="A1676">
        <f>Athl.!A850</f>
        <v>837</v>
      </c>
      <c r="B1676">
        <f t="shared" si="26"/>
        <v>837</v>
      </c>
    </row>
    <row r="1677" spans="1:2" x14ac:dyDescent="0.2">
      <c r="A1677">
        <f>Athl.!A851</f>
        <v>838</v>
      </c>
      <c r="B1677" t="str">
        <f t="shared" si="26"/>
        <v>Athlet</v>
      </c>
    </row>
    <row r="1678" spans="1:2" x14ac:dyDescent="0.2">
      <c r="A1678">
        <f>Athl.!A851</f>
        <v>838</v>
      </c>
      <c r="B1678">
        <f t="shared" si="26"/>
        <v>838</v>
      </c>
    </row>
    <row r="1679" spans="1:2" x14ac:dyDescent="0.2">
      <c r="A1679">
        <f>Athl.!A852</f>
        <v>839</v>
      </c>
      <c r="B1679" t="str">
        <f t="shared" si="26"/>
        <v>Athlet</v>
      </c>
    </row>
    <row r="1680" spans="1:2" x14ac:dyDescent="0.2">
      <c r="A1680">
        <f>Athl.!A852</f>
        <v>839</v>
      </c>
      <c r="B1680">
        <f t="shared" si="26"/>
        <v>839</v>
      </c>
    </row>
    <row r="1681" spans="1:2" x14ac:dyDescent="0.2">
      <c r="A1681">
        <f>Athl.!A853</f>
        <v>840</v>
      </c>
      <c r="B1681" t="str">
        <f t="shared" si="26"/>
        <v>Athlet</v>
      </c>
    </row>
    <row r="1682" spans="1:2" x14ac:dyDescent="0.2">
      <c r="A1682">
        <f>Athl.!A853</f>
        <v>840</v>
      </c>
      <c r="B1682">
        <f t="shared" si="26"/>
        <v>840</v>
      </c>
    </row>
    <row r="1683" spans="1:2" x14ac:dyDescent="0.2">
      <c r="A1683">
        <f>Athl.!A854</f>
        <v>841</v>
      </c>
      <c r="B1683" t="str">
        <f t="shared" si="26"/>
        <v>Athlet</v>
      </c>
    </row>
    <row r="1684" spans="1:2" x14ac:dyDescent="0.2">
      <c r="A1684">
        <f>Athl.!A854</f>
        <v>841</v>
      </c>
      <c r="B1684">
        <f t="shared" si="26"/>
        <v>841</v>
      </c>
    </row>
    <row r="1685" spans="1:2" x14ac:dyDescent="0.2">
      <c r="A1685">
        <f>Athl.!A855</f>
        <v>842</v>
      </c>
      <c r="B1685" t="str">
        <f t="shared" si="26"/>
        <v>Athlet</v>
      </c>
    </row>
    <row r="1686" spans="1:2" x14ac:dyDescent="0.2">
      <c r="A1686">
        <f>Athl.!A855</f>
        <v>842</v>
      </c>
      <c r="B1686">
        <f t="shared" si="26"/>
        <v>842</v>
      </c>
    </row>
    <row r="1687" spans="1:2" x14ac:dyDescent="0.2">
      <c r="A1687">
        <f>Athl.!A856</f>
        <v>843</v>
      </c>
      <c r="B1687" t="str">
        <f t="shared" si="26"/>
        <v>Athlet</v>
      </c>
    </row>
    <row r="1688" spans="1:2" x14ac:dyDescent="0.2">
      <c r="A1688">
        <f>Athl.!A856</f>
        <v>843</v>
      </c>
      <c r="B1688">
        <f t="shared" si="26"/>
        <v>843</v>
      </c>
    </row>
    <row r="1689" spans="1:2" x14ac:dyDescent="0.2">
      <c r="A1689">
        <f>Athl.!A857</f>
        <v>844</v>
      </c>
      <c r="B1689" t="str">
        <f t="shared" si="26"/>
        <v>Athlet</v>
      </c>
    </row>
    <row r="1690" spans="1:2" x14ac:dyDescent="0.2">
      <c r="A1690">
        <f>Athl.!A857</f>
        <v>844</v>
      </c>
      <c r="B1690">
        <f t="shared" si="26"/>
        <v>844</v>
      </c>
    </row>
    <row r="1691" spans="1:2" x14ac:dyDescent="0.2">
      <c r="A1691">
        <f>Athl.!A858</f>
        <v>845</v>
      </c>
      <c r="B1691" t="str">
        <f t="shared" si="26"/>
        <v>Athlet</v>
      </c>
    </row>
    <row r="1692" spans="1:2" x14ac:dyDescent="0.2">
      <c r="A1692">
        <f>Athl.!A858</f>
        <v>845</v>
      </c>
      <c r="B1692">
        <f t="shared" si="26"/>
        <v>845</v>
      </c>
    </row>
    <row r="1693" spans="1:2" x14ac:dyDescent="0.2">
      <c r="A1693">
        <f>Athl.!A859</f>
        <v>846</v>
      </c>
      <c r="B1693" t="str">
        <f t="shared" si="26"/>
        <v>Athlet</v>
      </c>
    </row>
    <row r="1694" spans="1:2" x14ac:dyDescent="0.2">
      <c r="A1694">
        <f>Athl.!A859</f>
        <v>846</v>
      </c>
      <c r="B1694">
        <f t="shared" si="26"/>
        <v>846</v>
      </c>
    </row>
    <row r="1695" spans="1:2" x14ac:dyDescent="0.2">
      <c r="A1695">
        <f>Athl.!A860</f>
        <v>847</v>
      </c>
      <c r="B1695" t="str">
        <f t="shared" si="26"/>
        <v>Athlet</v>
      </c>
    </row>
    <row r="1696" spans="1:2" x14ac:dyDescent="0.2">
      <c r="A1696">
        <f>Athl.!A860</f>
        <v>847</v>
      </c>
      <c r="B1696">
        <f t="shared" si="26"/>
        <v>847</v>
      </c>
    </row>
    <row r="1697" spans="1:2" x14ac:dyDescent="0.2">
      <c r="A1697">
        <f>Athl.!A861</f>
        <v>848</v>
      </c>
      <c r="B1697" t="str">
        <f t="shared" si="26"/>
        <v>Athlet</v>
      </c>
    </row>
    <row r="1698" spans="1:2" x14ac:dyDescent="0.2">
      <c r="A1698">
        <f>Athl.!A861</f>
        <v>848</v>
      </c>
      <c r="B1698">
        <f t="shared" si="26"/>
        <v>848</v>
      </c>
    </row>
    <row r="1699" spans="1:2" x14ac:dyDescent="0.2">
      <c r="A1699">
        <f>Athl.!A862</f>
        <v>849</v>
      </c>
      <c r="B1699" t="str">
        <f t="shared" si="26"/>
        <v>Athlet</v>
      </c>
    </row>
    <row r="1700" spans="1:2" x14ac:dyDescent="0.2">
      <c r="A1700">
        <f>Athl.!A862</f>
        <v>849</v>
      </c>
      <c r="B1700">
        <f t="shared" si="26"/>
        <v>849</v>
      </c>
    </row>
    <row r="1701" spans="1:2" x14ac:dyDescent="0.2">
      <c r="A1701">
        <f>Athl.!A863</f>
        <v>850</v>
      </c>
      <c r="B1701" t="str">
        <f t="shared" si="26"/>
        <v>Athlet</v>
      </c>
    </row>
    <row r="1702" spans="1:2" x14ac:dyDescent="0.2">
      <c r="A1702">
        <f>Athl.!A863</f>
        <v>850</v>
      </c>
      <c r="B1702">
        <f t="shared" si="26"/>
        <v>850</v>
      </c>
    </row>
    <row r="1703" spans="1:2" x14ac:dyDescent="0.2">
      <c r="A1703">
        <f>Athl.!A864</f>
        <v>851</v>
      </c>
      <c r="B1703" t="str">
        <f t="shared" si="26"/>
        <v>Athlet</v>
      </c>
    </row>
    <row r="1704" spans="1:2" x14ac:dyDescent="0.2">
      <c r="A1704">
        <f>Athl.!A864</f>
        <v>851</v>
      </c>
      <c r="B1704">
        <f t="shared" si="26"/>
        <v>851</v>
      </c>
    </row>
    <row r="1705" spans="1:2" x14ac:dyDescent="0.2">
      <c r="A1705">
        <f>Athl.!A865</f>
        <v>852</v>
      </c>
      <c r="B1705" t="str">
        <f t="shared" si="26"/>
        <v>Athlet</v>
      </c>
    </row>
    <row r="1706" spans="1:2" x14ac:dyDescent="0.2">
      <c r="A1706">
        <f>Athl.!A865</f>
        <v>852</v>
      </c>
      <c r="B1706">
        <f t="shared" si="26"/>
        <v>852</v>
      </c>
    </row>
    <row r="1707" spans="1:2" x14ac:dyDescent="0.2">
      <c r="A1707">
        <f>Athl.!A866</f>
        <v>853</v>
      </c>
      <c r="B1707" t="str">
        <f t="shared" si="26"/>
        <v>Athlet</v>
      </c>
    </row>
    <row r="1708" spans="1:2" x14ac:dyDescent="0.2">
      <c r="A1708">
        <f>Athl.!A866</f>
        <v>853</v>
      </c>
      <c r="B1708">
        <f t="shared" si="26"/>
        <v>853</v>
      </c>
    </row>
    <row r="1709" spans="1:2" x14ac:dyDescent="0.2">
      <c r="A1709">
        <f>Athl.!A867</f>
        <v>854</v>
      </c>
      <c r="B1709" t="str">
        <f t="shared" si="26"/>
        <v>Athlet</v>
      </c>
    </row>
    <row r="1710" spans="1:2" x14ac:dyDescent="0.2">
      <c r="A1710">
        <f>Athl.!A867</f>
        <v>854</v>
      </c>
      <c r="B1710">
        <f t="shared" si="26"/>
        <v>854</v>
      </c>
    </row>
    <row r="1711" spans="1:2" x14ac:dyDescent="0.2">
      <c r="A1711">
        <f>Athl.!A868</f>
        <v>855</v>
      </c>
      <c r="B1711" t="str">
        <f t="shared" si="26"/>
        <v>Athlet</v>
      </c>
    </row>
    <row r="1712" spans="1:2" x14ac:dyDescent="0.2">
      <c r="A1712">
        <f>Athl.!A868</f>
        <v>855</v>
      </c>
      <c r="B1712">
        <f t="shared" si="26"/>
        <v>855</v>
      </c>
    </row>
    <row r="1713" spans="1:2" x14ac:dyDescent="0.2">
      <c r="A1713">
        <f>Athl.!A869</f>
        <v>856</v>
      </c>
      <c r="B1713" t="str">
        <f t="shared" si="26"/>
        <v>Athlet</v>
      </c>
    </row>
    <row r="1714" spans="1:2" x14ac:dyDescent="0.2">
      <c r="A1714">
        <f>Athl.!A869</f>
        <v>856</v>
      </c>
      <c r="B1714">
        <f t="shared" si="26"/>
        <v>856</v>
      </c>
    </row>
    <row r="1715" spans="1:2" x14ac:dyDescent="0.2">
      <c r="A1715">
        <f>Athl.!A870</f>
        <v>857</v>
      </c>
      <c r="B1715" t="str">
        <f t="shared" si="26"/>
        <v>Athlet</v>
      </c>
    </row>
    <row r="1716" spans="1:2" x14ac:dyDescent="0.2">
      <c r="A1716">
        <f>Athl.!A870</f>
        <v>857</v>
      </c>
      <c r="B1716">
        <f t="shared" si="26"/>
        <v>857</v>
      </c>
    </row>
    <row r="1717" spans="1:2" x14ac:dyDescent="0.2">
      <c r="A1717">
        <f>Athl.!A871</f>
        <v>858</v>
      </c>
      <c r="B1717" t="str">
        <f t="shared" si="26"/>
        <v>Athlet</v>
      </c>
    </row>
    <row r="1718" spans="1:2" x14ac:dyDescent="0.2">
      <c r="A1718">
        <f>Athl.!A871</f>
        <v>858</v>
      </c>
      <c r="B1718">
        <f t="shared" si="26"/>
        <v>858</v>
      </c>
    </row>
    <row r="1719" spans="1:2" x14ac:dyDescent="0.2">
      <c r="A1719">
        <f>Athl.!A872</f>
        <v>859</v>
      </c>
      <c r="B1719" t="str">
        <f t="shared" si="26"/>
        <v>Athlet</v>
      </c>
    </row>
    <row r="1720" spans="1:2" x14ac:dyDescent="0.2">
      <c r="A1720">
        <f>Athl.!A872</f>
        <v>859</v>
      </c>
      <c r="B1720">
        <f t="shared" si="26"/>
        <v>859</v>
      </c>
    </row>
    <row r="1721" spans="1:2" x14ac:dyDescent="0.2">
      <c r="A1721">
        <f>Athl.!A873</f>
        <v>860</v>
      </c>
      <c r="B1721" t="str">
        <f t="shared" si="26"/>
        <v>Athlet</v>
      </c>
    </row>
    <row r="1722" spans="1:2" x14ac:dyDescent="0.2">
      <c r="A1722">
        <f>Athl.!A873</f>
        <v>860</v>
      </c>
      <c r="B1722">
        <f t="shared" si="26"/>
        <v>860</v>
      </c>
    </row>
    <row r="1723" spans="1:2" x14ac:dyDescent="0.2">
      <c r="A1723">
        <f>Athl.!A874</f>
        <v>861</v>
      </c>
      <c r="B1723" t="str">
        <f t="shared" si="26"/>
        <v>Athlet</v>
      </c>
    </row>
    <row r="1724" spans="1:2" x14ac:dyDescent="0.2">
      <c r="A1724">
        <f>Athl.!A874</f>
        <v>861</v>
      </c>
      <c r="B1724">
        <f t="shared" si="26"/>
        <v>861</v>
      </c>
    </row>
    <row r="1725" spans="1:2" x14ac:dyDescent="0.2">
      <c r="A1725">
        <f>Athl.!A875</f>
        <v>862</v>
      </c>
      <c r="B1725" t="str">
        <f t="shared" si="26"/>
        <v>Athlet</v>
      </c>
    </row>
    <row r="1726" spans="1:2" x14ac:dyDescent="0.2">
      <c r="A1726">
        <f>Athl.!A875</f>
        <v>862</v>
      </c>
      <c r="B1726">
        <f t="shared" si="26"/>
        <v>862</v>
      </c>
    </row>
    <row r="1727" spans="1:2" x14ac:dyDescent="0.2">
      <c r="A1727">
        <f>Athl.!A876</f>
        <v>863</v>
      </c>
      <c r="B1727" t="str">
        <f t="shared" si="26"/>
        <v>Athlet</v>
      </c>
    </row>
    <row r="1728" spans="1:2" x14ac:dyDescent="0.2">
      <c r="A1728">
        <f>Athl.!A876</f>
        <v>863</v>
      </c>
      <c r="B1728">
        <f t="shared" si="26"/>
        <v>863</v>
      </c>
    </row>
    <row r="1729" spans="1:2" x14ac:dyDescent="0.2">
      <c r="A1729">
        <f>Athl.!A877</f>
        <v>864</v>
      </c>
      <c r="B1729" t="str">
        <f t="shared" si="26"/>
        <v>Athlet</v>
      </c>
    </row>
    <row r="1730" spans="1:2" x14ac:dyDescent="0.2">
      <c r="A1730">
        <f>Athl.!A877</f>
        <v>864</v>
      </c>
      <c r="B1730">
        <f t="shared" ref="B1730:B1793" si="27">IF(A1730&lt;&gt;A1729,"Athlet",A1730)</f>
        <v>864</v>
      </c>
    </row>
    <row r="1731" spans="1:2" x14ac:dyDescent="0.2">
      <c r="A1731">
        <f>Athl.!A878</f>
        <v>865</v>
      </c>
      <c r="B1731" t="str">
        <f t="shared" si="27"/>
        <v>Athlet</v>
      </c>
    </row>
    <row r="1732" spans="1:2" x14ac:dyDescent="0.2">
      <c r="A1732">
        <f>Athl.!A878</f>
        <v>865</v>
      </c>
      <c r="B1732">
        <f t="shared" si="27"/>
        <v>865</v>
      </c>
    </row>
    <row r="1733" spans="1:2" x14ac:dyDescent="0.2">
      <c r="A1733">
        <f>Athl.!A879</f>
        <v>866</v>
      </c>
      <c r="B1733" t="str">
        <f t="shared" si="27"/>
        <v>Athlet</v>
      </c>
    </row>
    <row r="1734" spans="1:2" x14ac:dyDescent="0.2">
      <c r="A1734">
        <f>Athl.!A879</f>
        <v>866</v>
      </c>
      <c r="B1734">
        <f t="shared" si="27"/>
        <v>866</v>
      </c>
    </row>
    <row r="1735" spans="1:2" x14ac:dyDescent="0.2">
      <c r="A1735">
        <f>Athl.!A880</f>
        <v>867</v>
      </c>
      <c r="B1735" t="str">
        <f t="shared" si="27"/>
        <v>Athlet</v>
      </c>
    </row>
    <row r="1736" spans="1:2" x14ac:dyDescent="0.2">
      <c r="A1736">
        <f>Athl.!A880</f>
        <v>867</v>
      </c>
      <c r="B1736">
        <f t="shared" si="27"/>
        <v>867</v>
      </c>
    </row>
    <row r="1737" spans="1:2" x14ac:dyDescent="0.2">
      <c r="A1737">
        <f>Athl.!A881</f>
        <v>868</v>
      </c>
      <c r="B1737" t="str">
        <f t="shared" si="27"/>
        <v>Athlet</v>
      </c>
    </row>
    <row r="1738" spans="1:2" x14ac:dyDescent="0.2">
      <c r="A1738">
        <f>Athl.!A881</f>
        <v>868</v>
      </c>
      <c r="B1738">
        <f t="shared" si="27"/>
        <v>868</v>
      </c>
    </row>
    <row r="1739" spans="1:2" x14ac:dyDescent="0.2">
      <c r="A1739">
        <f>Athl.!A882</f>
        <v>869</v>
      </c>
      <c r="B1739" t="str">
        <f t="shared" si="27"/>
        <v>Athlet</v>
      </c>
    </row>
    <row r="1740" spans="1:2" x14ac:dyDescent="0.2">
      <c r="A1740">
        <f>Athl.!A882</f>
        <v>869</v>
      </c>
      <c r="B1740">
        <f t="shared" si="27"/>
        <v>869</v>
      </c>
    </row>
    <row r="1741" spans="1:2" x14ac:dyDescent="0.2">
      <c r="A1741">
        <f>Athl.!A883</f>
        <v>870</v>
      </c>
      <c r="B1741" t="str">
        <f t="shared" si="27"/>
        <v>Athlet</v>
      </c>
    </row>
    <row r="1742" spans="1:2" x14ac:dyDescent="0.2">
      <c r="A1742">
        <f>Athl.!A883</f>
        <v>870</v>
      </c>
      <c r="B1742">
        <f t="shared" si="27"/>
        <v>870</v>
      </c>
    </row>
    <row r="1743" spans="1:2" x14ac:dyDescent="0.2">
      <c r="A1743">
        <f>Athl.!A884</f>
        <v>871</v>
      </c>
      <c r="B1743" t="str">
        <f t="shared" si="27"/>
        <v>Athlet</v>
      </c>
    </row>
    <row r="1744" spans="1:2" x14ac:dyDescent="0.2">
      <c r="A1744">
        <f>Athl.!A884</f>
        <v>871</v>
      </c>
      <c r="B1744">
        <f t="shared" si="27"/>
        <v>871</v>
      </c>
    </row>
    <row r="1745" spans="1:2" x14ac:dyDescent="0.2">
      <c r="A1745">
        <f>Athl.!A885</f>
        <v>872</v>
      </c>
      <c r="B1745" t="str">
        <f t="shared" si="27"/>
        <v>Athlet</v>
      </c>
    </row>
    <row r="1746" spans="1:2" x14ac:dyDescent="0.2">
      <c r="A1746">
        <f>Athl.!A885</f>
        <v>872</v>
      </c>
      <c r="B1746">
        <f t="shared" si="27"/>
        <v>872</v>
      </c>
    </row>
    <row r="1747" spans="1:2" x14ac:dyDescent="0.2">
      <c r="A1747">
        <f>Athl.!A886</f>
        <v>873</v>
      </c>
      <c r="B1747" t="str">
        <f t="shared" si="27"/>
        <v>Athlet</v>
      </c>
    </row>
    <row r="1748" spans="1:2" x14ac:dyDescent="0.2">
      <c r="A1748">
        <f>Athl.!A886</f>
        <v>873</v>
      </c>
      <c r="B1748">
        <f t="shared" si="27"/>
        <v>873</v>
      </c>
    </row>
    <row r="1749" spans="1:2" x14ac:dyDescent="0.2">
      <c r="A1749">
        <f>Athl.!A887</f>
        <v>874</v>
      </c>
      <c r="B1749" t="str">
        <f t="shared" si="27"/>
        <v>Athlet</v>
      </c>
    </row>
    <row r="1750" spans="1:2" x14ac:dyDescent="0.2">
      <c r="A1750">
        <f>Athl.!A887</f>
        <v>874</v>
      </c>
      <c r="B1750">
        <f t="shared" si="27"/>
        <v>874</v>
      </c>
    </row>
    <row r="1751" spans="1:2" x14ac:dyDescent="0.2">
      <c r="A1751">
        <f>Athl.!A888</f>
        <v>875</v>
      </c>
      <c r="B1751" t="str">
        <f t="shared" si="27"/>
        <v>Athlet</v>
      </c>
    </row>
    <row r="1752" spans="1:2" x14ac:dyDescent="0.2">
      <c r="A1752">
        <f>Athl.!A888</f>
        <v>875</v>
      </c>
      <c r="B1752">
        <f t="shared" si="27"/>
        <v>875</v>
      </c>
    </row>
    <row r="1753" spans="1:2" x14ac:dyDescent="0.2">
      <c r="A1753">
        <f>Athl.!A889</f>
        <v>876</v>
      </c>
      <c r="B1753" t="str">
        <f t="shared" si="27"/>
        <v>Athlet</v>
      </c>
    </row>
    <row r="1754" spans="1:2" x14ac:dyDescent="0.2">
      <c r="A1754">
        <f>Athl.!A889</f>
        <v>876</v>
      </c>
      <c r="B1754">
        <f t="shared" si="27"/>
        <v>876</v>
      </c>
    </row>
    <row r="1755" spans="1:2" x14ac:dyDescent="0.2">
      <c r="A1755">
        <f>Athl.!A890</f>
        <v>877</v>
      </c>
      <c r="B1755" t="str">
        <f t="shared" si="27"/>
        <v>Athlet</v>
      </c>
    </row>
    <row r="1756" spans="1:2" x14ac:dyDescent="0.2">
      <c r="A1756">
        <f>Athl.!A890</f>
        <v>877</v>
      </c>
      <c r="B1756">
        <f t="shared" si="27"/>
        <v>877</v>
      </c>
    </row>
    <row r="1757" spans="1:2" x14ac:dyDescent="0.2">
      <c r="A1757">
        <f>Athl.!A891</f>
        <v>878</v>
      </c>
      <c r="B1757" t="str">
        <f t="shared" si="27"/>
        <v>Athlet</v>
      </c>
    </row>
    <row r="1758" spans="1:2" x14ac:dyDescent="0.2">
      <c r="A1758">
        <f>Athl.!A891</f>
        <v>878</v>
      </c>
      <c r="B1758">
        <f t="shared" si="27"/>
        <v>878</v>
      </c>
    </row>
    <row r="1759" spans="1:2" x14ac:dyDescent="0.2">
      <c r="A1759">
        <f>Athl.!A892</f>
        <v>879</v>
      </c>
      <c r="B1759" t="str">
        <f t="shared" si="27"/>
        <v>Athlet</v>
      </c>
    </row>
    <row r="1760" spans="1:2" x14ac:dyDescent="0.2">
      <c r="A1760">
        <f>Athl.!A892</f>
        <v>879</v>
      </c>
      <c r="B1760">
        <f t="shared" si="27"/>
        <v>879</v>
      </c>
    </row>
    <row r="1761" spans="1:2" x14ac:dyDescent="0.2">
      <c r="A1761">
        <f>Athl.!A893</f>
        <v>880</v>
      </c>
      <c r="B1761" t="str">
        <f t="shared" si="27"/>
        <v>Athlet</v>
      </c>
    </row>
    <row r="1762" spans="1:2" x14ac:dyDescent="0.2">
      <c r="A1762">
        <f>Athl.!A893</f>
        <v>880</v>
      </c>
      <c r="B1762">
        <f t="shared" si="27"/>
        <v>880</v>
      </c>
    </row>
    <row r="1763" spans="1:2" x14ac:dyDescent="0.2">
      <c r="A1763">
        <f>Athl.!A894</f>
        <v>881</v>
      </c>
      <c r="B1763" t="str">
        <f t="shared" si="27"/>
        <v>Athlet</v>
      </c>
    </row>
    <row r="1764" spans="1:2" x14ac:dyDescent="0.2">
      <c r="A1764">
        <f>Athl.!A894</f>
        <v>881</v>
      </c>
      <c r="B1764">
        <f t="shared" si="27"/>
        <v>881</v>
      </c>
    </row>
    <row r="1765" spans="1:2" x14ac:dyDescent="0.2">
      <c r="A1765">
        <f>Athl.!A895</f>
        <v>882</v>
      </c>
      <c r="B1765" t="str">
        <f t="shared" si="27"/>
        <v>Athlet</v>
      </c>
    </row>
    <row r="1766" spans="1:2" x14ac:dyDescent="0.2">
      <c r="A1766">
        <f>Athl.!A895</f>
        <v>882</v>
      </c>
      <c r="B1766">
        <f t="shared" si="27"/>
        <v>882</v>
      </c>
    </row>
    <row r="1767" spans="1:2" x14ac:dyDescent="0.2">
      <c r="A1767">
        <f>Athl.!A896</f>
        <v>883</v>
      </c>
      <c r="B1767" t="str">
        <f t="shared" si="27"/>
        <v>Athlet</v>
      </c>
    </row>
    <row r="1768" spans="1:2" x14ac:dyDescent="0.2">
      <c r="A1768">
        <f>Athl.!A896</f>
        <v>883</v>
      </c>
      <c r="B1768">
        <f t="shared" si="27"/>
        <v>883</v>
      </c>
    </row>
    <row r="1769" spans="1:2" x14ac:dyDescent="0.2">
      <c r="A1769">
        <f>Athl.!A897</f>
        <v>884</v>
      </c>
      <c r="B1769" t="str">
        <f t="shared" si="27"/>
        <v>Athlet</v>
      </c>
    </row>
    <row r="1770" spans="1:2" x14ac:dyDescent="0.2">
      <c r="A1770">
        <f>Athl.!A897</f>
        <v>884</v>
      </c>
      <c r="B1770">
        <f t="shared" si="27"/>
        <v>884</v>
      </c>
    </row>
    <row r="1771" spans="1:2" x14ac:dyDescent="0.2">
      <c r="A1771">
        <f>Athl.!A898</f>
        <v>885</v>
      </c>
      <c r="B1771" t="str">
        <f t="shared" si="27"/>
        <v>Athlet</v>
      </c>
    </row>
    <row r="1772" spans="1:2" x14ac:dyDescent="0.2">
      <c r="A1772">
        <f>Athl.!A898</f>
        <v>885</v>
      </c>
      <c r="B1772">
        <f t="shared" si="27"/>
        <v>885</v>
      </c>
    </row>
    <row r="1773" spans="1:2" x14ac:dyDescent="0.2">
      <c r="A1773">
        <f>Athl.!A899</f>
        <v>886</v>
      </c>
      <c r="B1773" t="str">
        <f t="shared" si="27"/>
        <v>Athlet</v>
      </c>
    </row>
    <row r="1774" spans="1:2" x14ac:dyDescent="0.2">
      <c r="A1774">
        <f>Athl.!A899</f>
        <v>886</v>
      </c>
      <c r="B1774">
        <f t="shared" si="27"/>
        <v>886</v>
      </c>
    </row>
    <row r="1775" spans="1:2" x14ac:dyDescent="0.2">
      <c r="A1775">
        <f>Athl.!A900</f>
        <v>887</v>
      </c>
      <c r="B1775" t="str">
        <f t="shared" si="27"/>
        <v>Athlet</v>
      </c>
    </row>
    <row r="1776" spans="1:2" x14ac:dyDescent="0.2">
      <c r="A1776">
        <f>Athl.!A900</f>
        <v>887</v>
      </c>
      <c r="B1776">
        <f t="shared" si="27"/>
        <v>887</v>
      </c>
    </row>
    <row r="1777" spans="1:2" x14ac:dyDescent="0.2">
      <c r="A1777">
        <f>Athl.!A901</f>
        <v>888</v>
      </c>
      <c r="B1777" t="str">
        <f t="shared" si="27"/>
        <v>Athlet</v>
      </c>
    </row>
    <row r="1778" spans="1:2" x14ac:dyDescent="0.2">
      <c r="A1778">
        <f>Athl.!A901</f>
        <v>888</v>
      </c>
      <c r="B1778">
        <f t="shared" si="27"/>
        <v>888</v>
      </c>
    </row>
    <row r="1779" spans="1:2" x14ac:dyDescent="0.2">
      <c r="A1779">
        <f>Athl.!A902</f>
        <v>889</v>
      </c>
      <c r="B1779" t="str">
        <f t="shared" si="27"/>
        <v>Athlet</v>
      </c>
    </row>
    <row r="1780" spans="1:2" x14ac:dyDescent="0.2">
      <c r="A1780">
        <f>Athl.!A902</f>
        <v>889</v>
      </c>
      <c r="B1780">
        <f t="shared" si="27"/>
        <v>889</v>
      </c>
    </row>
    <row r="1781" spans="1:2" x14ac:dyDescent="0.2">
      <c r="A1781">
        <f>Athl.!A903</f>
        <v>890</v>
      </c>
      <c r="B1781" t="str">
        <f t="shared" si="27"/>
        <v>Athlet</v>
      </c>
    </row>
    <row r="1782" spans="1:2" x14ac:dyDescent="0.2">
      <c r="A1782">
        <f>Athl.!A903</f>
        <v>890</v>
      </c>
      <c r="B1782">
        <f t="shared" si="27"/>
        <v>890</v>
      </c>
    </row>
    <row r="1783" spans="1:2" x14ac:dyDescent="0.2">
      <c r="A1783">
        <f>Athl.!A904</f>
        <v>891</v>
      </c>
      <c r="B1783" t="str">
        <f t="shared" si="27"/>
        <v>Athlet</v>
      </c>
    </row>
    <row r="1784" spans="1:2" x14ac:dyDescent="0.2">
      <c r="A1784">
        <f>Athl.!A904</f>
        <v>891</v>
      </c>
      <c r="B1784">
        <f t="shared" si="27"/>
        <v>891</v>
      </c>
    </row>
    <row r="1785" spans="1:2" x14ac:dyDescent="0.2">
      <c r="A1785">
        <f>Athl.!A905</f>
        <v>892</v>
      </c>
      <c r="B1785" t="str">
        <f t="shared" si="27"/>
        <v>Athlet</v>
      </c>
    </row>
    <row r="1786" spans="1:2" x14ac:dyDescent="0.2">
      <c r="A1786">
        <f>Athl.!A905</f>
        <v>892</v>
      </c>
      <c r="B1786">
        <f t="shared" si="27"/>
        <v>892</v>
      </c>
    </row>
    <row r="1787" spans="1:2" x14ac:dyDescent="0.2">
      <c r="A1787">
        <f>Athl.!A906</f>
        <v>893</v>
      </c>
      <c r="B1787" t="str">
        <f t="shared" si="27"/>
        <v>Athlet</v>
      </c>
    </row>
    <row r="1788" spans="1:2" x14ac:dyDescent="0.2">
      <c r="A1788">
        <f>Athl.!A906</f>
        <v>893</v>
      </c>
      <c r="B1788">
        <f t="shared" si="27"/>
        <v>893</v>
      </c>
    </row>
    <row r="1789" spans="1:2" x14ac:dyDescent="0.2">
      <c r="A1789">
        <f>Athl.!A907</f>
        <v>894</v>
      </c>
      <c r="B1789" t="str">
        <f t="shared" si="27"/>
        <v>Athlet</v>
      </c>
    </row>
    <row r="1790" spans="1:2" x14ac:dyDescent="0.2">
      <c r="A1790">
        <f>Athl.!A907</f>
        <v>894</v>
      </c>
      <c r="B1790">
        <f t="shared" si="27"/>
        <v>894</v>
      </c>
    </row>
    <row r="1791" spans="1:2" x14ac:dyDescent="0.2">
      <c r="A1791">
        <f>Athl.!A908</f>
        <v>895</v>
      </c>
      <c r="B1791" t="str">
        <f t="shared" si="27"/>
        <v>Athlet</v>
      </c>
    </row>
    <row r="1792" spans="1:2" x14ac:dyDescent="0.2">
      <c r="A1792">
        <f>Athl.!A908</f>
        <v>895</v>
      </c>
      <c r="B1792">
        <f t="shared" si="27"/>
        <v>895</v>
      </c>
    </row>
    <row r="1793" spans="1:2" x14ac:dyDescent="0.2">
      <c r="A1793">
        <f>Athl.!A909</f>
        <v>896</v>
      </c>
      <c r="B1793" t="str">
        <f t="shared" si="27"/>
        <v>Athlet</v>
      </c>
    </row>
    <row r="1794" spans="1:2" x14ac:dyDescent="0.2">
      <c r="A1794">
        <f>Athl.!A909</f>
        <v>896</v>
      </c>
      <c r="B1794">
        <f t="shared" ref="B1794:B1857" si="28">IF(A1794&lt;&gt;A1793,"Athlet",A1794)</f>
        <v>896</v>
      </c>
    </row>
    <row r="1795" spans="1:2" x14ac:dyDescent="0.2">
      <c r="A1795">
        <f>Athl.!A910</f>
        <v>897</v>
      </c>
      <c r="B1795" t="str">
        <f t="shared" si="28"/>
        <v>Athlet</v>
      </c>
    </row>
    <row r="1796" spans="1:2" x14ac:dyDescent="0.2">
      <c r="A1796">
        <f>Athl.!A910</f>
        <v>897</v>
      </c>
      <c r="B1796">
        <f t="shared" si="28"/>
        <v>897</v>
      </c>
    </row>
    <row r="1797" spans="1:2" x14ac:dyDescent="0.2">
      <c r="A1797">
        <f>Athl.!A911</f>
        <v>898</v>
      </c>
      <c r="B1797" t="str">
        <f t="shared" si="28"/>
        <v>Athlet</v>
      </c>
    </row>
    <row r="1798" spans="1:2" x14ac:dyDescent="0.2">
      <c r="A1798">
        <f>Athl.!A911</f>
        <v>898</v>
      </c>
      <c r="B1798">
        <f t="shared" si="28"/>
        <v>898</v>
      </c>
    </row>
    <row r="1799" spans="1:2" x14ac:dyDescent="0.2">
      <c r="A1799">
        <f>Athl.!A912</f>
        <v>899</v>
      </c>
      <c r="B1799" t="str">
        <f t="shared" si="28"/>
        <v>Athlet</v>
      </c>
    </row>
    <row r="1800" spans="1:2" x14ac:dyDescent="0.2">
      <c r="A1800">
        <f>Athl.!A912</f>
        <v>899</v>
      </c>
      <c r="B1800">
        <f t="shared" si="28"/>
        <v>899</v>
      </c>
    </row>
    <row r="1801" spans="1:2" x14ac:dyDescent="0.2">
      <c r="A1801">
        <f>Athl.!A913</f>
        <v>900</v>
      </c>
      <c r="B1801" t="str">
        <f t="shared" si="28"/>
        <v>Athlet</v>
      </c>
    </row>
    <row r="1802" spans="1:2" x14ac:dyDescent="0.2">
      <c r="A1802">
        <f>Athl.!A913</f>
        <v>900</v>
      </c>
      <c r="B1802">
        <f t="shared" si="28"/>
        <v>900</v>
      </c>
    </row>
    <row r="1803" spans="1:2" x14ac:dyDescent="0.2">
      <c r="A1803">
        <f>Athl.!A914</f>
        <v>901</v>
      </c>
      <c r="B1803" t="str">
        <f t="shared" si="28"/>
        <v>Athlet</v>
      </c>
    </row>
    <row r="1804" spans="1:2" x14ac:dyDescent="0.2">
      <c r="A1804">
        <f>Athl.!A914</f>
        <v>901</v>
      </c>
      <c r="B1804">
        <f t="shared" si="28"/>
        <v>901</v>
      </c>
    </row>
    <row r="1805" spans="1:2" x14ac:dyDescent="0.2">
      <c r="A1805">
        <f>Athl.!A915</f>
        <v>902</v>
      </c>
      <c r="B1805" t="str">
        <f t="shared" si="28"/>
        <v>Athlet</v>
      </c>
    </row>
    <row r="1806" spans="1:2" x14ac:dyDescent="0.2">
      <c r="A1806">
        <f>Athl.!A915</f>
        <v>902</v>
      </c>
      <c r="B1806">
        <f t="shared" si="28"/>
        <v>902</v>
      </c>
    </row>
    <row r="1807" spans="1:2" x14ac:dyDescent="0.2">
      <c r="A1807">
        <f>Athl.!A916</f>
        <v>903</v>
      </c>
      <c r="B1807" t="str">
        <f t="shared" si="28"/>
        <v>Athlet</v>
      </c>
    </row>
    <row r="1808" spans="1:2" x14ac:dyDescent="0.2">
      <c r="A1808">
        <f>Athl.!A916</f>
        <v>903</v>
      </c>
      <c r="B1808">
        <f t="shared" si="28"/>
        <v>903</v>
      </c>
    </row>
    <row r="1809" spans="1:2" x14ac:dyDescent="0.2">
      <c r="A1809">
        <f>Athl.!A917</f>
        <v>904</v>
      </c>
      <c r="B1809" t="str">
        <f t="shared" si="28"/>
        <v>Athlet</v>
      </c>
    </row>
    <row r="1810" spans="1:2" x14ac:dyDescent="0.2">
      <c r="A1810">
        <f>Athl.!A917</f>
        <v>904</v>
      </c>
      <c r="B1810">
        <f t="shared" si="28"/>
        <v>904</v>
      </c>
    </row>
    <row r="1811" spans="1:2" x14ac:dyDescent="0.2">
      <c r="A1811">
        <f>Athl.!A918</f>
        <v>905</v>
      </c>
      <c r="B1811" t="str">
        <f t="shared" si="28"/>
        <v>Athlet</v>
      </c>
    </row>
    <row r="1812" spans="1:2" x14ac:dyDescent="0.2">
      <c r="A1812">
        <f>Athl.!A918</f>
        <v>905</v>
      </c>
      <c r="B1812">
        <f t="shared" si="28"/>
        <v>905</v>
      </c>
    </row>
    <row r="1813" spans="1:2" x14ac:dyDescent="0.2">
      <c r="A1813">
        <f>Athl.!A919</f>
        <v>906</v>
      </c>
      <c r="B1813" t="str">
        <f t="shared" si="28"/>
        <v>Athlet</v>
      </c>
    </row>
    <row r="1814" spans="1:2" x14ac:dyDescent="0.2">
      <c r="A1814">
        <f>Athl.!A919</f>
        <v>906</v>
      </c>
      <c r="B1814">
        <f t="shared" si="28"/>
        <v>906</v>
      </c>
    </row>
    <row r="1815" spans="1:2" x14ac:dyDescent="0.2">
      <c r="A1815">
        <f>Athl.!A920</f>
        <v>907</v>
      </c>
      <c r="B1815" t="str">
        <f t="shared" si="28"/>
        <v>Athlet</v>
      </c>
    </row>
    <row r="1816" spans="1:2" x14ac:dyDescent="0.2">
      <c r="A1816">
        <f>Athl.!A920</f>
        <v>907</v>
      </c>
      <c r="B1816">
        <f t="shared" si="28"/>
        <v>907</v>
      </c>
    </row>
    <row r="1817" spans="1:2" x14ac:dyDescent="0.2">
      <c r="A1817">
        <f>Athl.!A921</f>
        <v>908</v>
      </c>
      <c r="B1817" t="str">
        <f t="shared" si="28"/>
        <v>Athlet</v>
      </c>
    </row>
    <row r="1818" spans="1:2" x14ac:dyDescent="0.2">
      <c r="A1818">
        <f>Athl.!A921</f>
        <v>908</v>
      </c>
      <c r="B1818">
        <f t="shared" si="28"/>
        <v>908</v>
      </c>
    </row>
    <row r="1819" spans="1:2" x14ac:dyDescent="0.2">
      <c r="A1819">
        <f>Athl.!A922</f>
        <v>909</v>
      </c>
      <c r="B1819" t="str">
        <f t="shared" si="28"/>
        <v>Athlet</v>
      </c>
    </row>
    <row r="1820" spans="1:2" x14ac:dyDescent="0.2">
      <c r="A1820">
        <f>Athl.!A922</f>
        <v>909</v>
      </c>
      <c r="B1820">
        <f t="shared" si="28"/>
        <v>909</v>
      </c>
    </row>
    <row r="1821" spans="1:2" x14ac:dyDescent="0.2">
      <c r="A1821">
        <f>Athl.!A923</f>
        <v>910</v>
      </c>
      <c r="B1821" t="str">
        <f t="shared" si="28"/>
        <v>Athlet</v>
      </c>
    </row>
    <row r="1822" spans="1:2" x14ac:dyDescent="0.2">
      <c r="A1822">
        <f>Athl.!A923</f>
        <v>910</v>
      </c>
      <c r="B1822">
        <f t="shared" si="28"/>
        <v>910</v>
      </c>
    </row>
    <row r="1823" spans="1:2" x14ac:dyDescent="0.2">
      <c r="A1823">
        <f>Athl.!A924</f>
        <v>911</v>
      </c>
      <c r="B1823" t="str">
        <f t="shared" si="28"/>
        <v>Athlet</v>
      </c>
    </row>
    <row r="1824" spans="1:2" x14ac:dyDescent="0.2">
      <c r="A1824">
        <f>Athl.!A924</f>
        <v>911</v>
      </c>
      <c r="B1824">
        <f t="shared" si="28"/>
        <v>911</v>
      </c>
    </row>
    <row r="1825" spans="1:2" x14ac:dyDescent="0.2">
      <c r="A1825">
        <f>Athl.!A925</f>
        <v>912</v>
      </c>
      <c r="B1825" t="str">
        <f t="shared" si="28"/>
        <v>Athlet</v>
      </c>
    </row>
    <row r="1826" spans="1:2" x14ac:dyDescent="0.2">
      <c r="A1826">
        <f>Athl.!A925</f>
        <v>912</v>
      </c>
      <c r="B1826">
        <f t="shared" si="28"/>
        <v>912</v>
      </c>
    </row>
    <row r="1827" spans="1:2" x14ac:dyDescent="0.2">
      <c r="A1827">
        <f>Athl.!A926</f>
        <v>913</v>
      </c>
      <c r="B1827" t="str">
        <f t="shared" si="28"/>
        <v>Athlet</v>
      </c>
    </row>
    <row r="1828" spans="1:2" x14ac:dyDescent="0.2">
      <c r="A1828">
        <f>Athl.!A926</f>
        <v>913</v>
      </c>
      <c r="B1828">
        <f t="shared" si="28"/>
        <v>913</v>
      </c>
    </row>
    <row r="1829" spans="1:2" x14ac:dyDescent="0.2">
      <c r="A1829">
        <f>Athl.!A927</f>
        <v>914</v>
      </c>
      <c r="B1829" t="str">
        <f t="shared" si="28"/>
        <v>Athlet</v>
      </c>
    </row>
    <row r="1830" spans="1:2" x14ac:dyDescent="0.2">
      <c r="A1830">
        <f>Athl.!A927</f>
        <v>914</v>
      </c>
      <c r="B1830">
        <f t="shared" si="28"/>
        <v>914</v>
      </c>
    </row>
    <row r="1831" spans="1:2" x14ac:dyDescent="0.2">
      <c r="A1831">
        <f>Athl.!A928</f>
        <v>915</v>
      </c>
      <c r="B1831" t="str">
        <f t="shared" si="28"/>
        <v>Athlet</v>
      </c>
    </row>
    <row r="1832" spans="1:2" x14ac:dyDescent="0.2">
      <c r="A1832">
        <f>Athl.!A928</f>
        <v>915</v>
      </c>
      <c r="B1832">
        <f t="shared" si="28"/>
        <v>915</v>
      </c>
    </row>
    <row r="1833" spans="1:2" x14ac:dyDescent="0.2">
      <c r="A1833">
        <f>Athl.!A929</f>
        <v>916</v>
      </c>
      <c r="B1833" t="str">
        <f t="shared" si="28"/>
        <v>Athlet</v>
      </c>
    </row>
    <row r="1834" spans="1:2" x14ac:dyDescent="0.2">
      <c r="A1834">
        <f>Athl.!A929</f>
        <v>916</v>
      </c>
      <c r="B1834">
        <f t="shared" si="28"/>
        <v>916</v>
      </c>
    </row>
    <row r="1835" spans="1:2" x14ac:dyDescent="0.2">
      <c r="A1835">
        <f>Athl.!A930</f>
        <v>917</v>
      </c>
      <c r="B1835" t="str">
        <f t="shared" si="28"/>
        <v>Athlet</v>
      </c>
    </row>
    <row r="1836" spans="1:2" x14ac:dyDescent="0.2">
      <c r="A1836">
        <f>Athl.!A930</f>
        <v>917</v>
      </c>
      <c r="B1836">
        <f t="shared" si="28"/>
        <v>917</v>
      </c>
    </row>
    <row r="1837" spans="1:2" x14ac:dyDescent="0.2">
      <c r="A1837">
        <f>Athl.!A931</f>
        <v>918</v>
      </c>
      <c r="B1837" t="str">
        <f t="shared" si="28"/>
        <v>Athlet</v>
      </c>
    </row>
    <row r="1838" spans="1:2" x14ac:dyDescent="0.2">
      <c r="A1838">
        <f>Athl.!A931</f>
        <v>918</v>
      </c>
      <c r="B1838">
        <f t="shared" si="28"/>
        <v>918</v>
      </c>
    </row>
    <row r="1839" spans="1:2" x14ac:dyDescent="0.2">
      <c r="A1839">
        <f>Athl.!A932</f>
        <v>919</v>
      </c>
      <c r="B1839" t="str">
        <f t="shared" si="28"/>
        <v>Athlet</v>
      </c>
    </row>
    <row r="1840" spans="1:2" x14ac:dyDescent="0.2">
      <c r="A1840">
        <f>Athl.!A932</f>
        <v>919</v>
      </c>
      <c r="B1840">
        <f t="shared" si="28"/>
        <v>919</v>
      </c>
    </row>
    <row r="1841" spans="1:2" x14ac:dyDescent="0.2">
      <c r="A1841">
        <f>Athl.!A933</f>
        <v>920</v>
      </c>
      <c r="B1841" t="str">
        <f t="shared" si="28"/>
        <v>Athlet</v>
      </c>
    </row>
    <row r="1842" spans="1:2" x14ac:dyDescent="0.2">
      <c r="A1842">
        <f>Athl.!A933</f>
        <v>920</v>
      </c>
      <c r="B1842">
        <f t="shared" si="28"/>
        <v>920</v>
      </c>
    </row>
    <row r="1843" spans="1:2" x14ac:dyDescent="0.2">
      <c r="A1843">
        <f>Athl.!A934</f>
        <v>921</v>
      </c>
      <c r="B1843" t="str">
        <f t="shared" si="28"/>
        <v>Athlet</v>
      </c>
    </row>
    <row r="1844" spans="1:2" x14ac:dyDescent="0.2">
      <c r="A1844">
        <f>Athl.!A934</f>
        <v>921</v>
      </c>
      <c r="B1844">
        <f t="shared" si="28"/>
        <v>921</v>
      </c>
    </row>
    <row r="1845" spans="1:2" x14ac:dyDescent="0.2">
      <c r="A1845">
        <f>Athl.!A935</f>
        <v>922</v>
      </c>
      <c r="B1845" t="str">
        <f t="shared" si="28"/>
        <v>Athlet</v>
      </c>
    </row>
    <row r="1846" spans="1:2" x14ac:dyDescent="0.2">
      <c r="A1846">
        <f>Athl.!A935</f>
        <v>922</v>
      </c>
      <c r="B1846">
        <f t="shared" si="28"/>
        <v>922</v>
      </c>
    </row>
    <row r="1847" spans="1:2" x14ac:dyDescent="0.2">
      <c r="A1847">
        <f>Athl.!A936</f>
        <v>923</v>
      </c>
      <c r="B1847" t="str">
        <f t="shared" si="28"/>
        <v>Athlet</v>
      </c>
    </row>
    <row r="1848" spans="1:2" x14ac:dyDescent="0.2">
      <c r="A1848">
        <f>Athl.!A936</f>
        <v>923</v>
      </c>
      <c r="B1848">
        <f t="shared" si="28"/>
        <v>923</v>
      </c>
    </row>
    <row r="1849" spans="1:2" x14ac:dyDescent="0.2">
      <c r="A1849">
        <f>Athl.!A937</f>
        <v>924</v>
      </c>
      <c r="B1849" t="str">
        <f t="shared" si="28"/>
        <v>Athlet</v>
      </c>
    </row>
    <row r="1850" spans="1:2" x14ac:dyDescent="0.2">
      <c r="A1850">
        <f>Athl.!A937</f>
        <v>924</v>
      </c>
      <c r="B1850">
        <f t="shared" si="28"/>
        <v>924</v>
      </c>
    </row>
    <row r="1851" spans="1:2" x14ac:dyDescent="0.2">
      <c r="A1851">
        <f>Athl.!A938</f>
        <v>925</v>
      </c>
      <c r="B1851" t="str">
        <f t="shared" si="28"/>
        <v>Athlet</v>
      </c>
    </row>
    <row r="1852" spans="1:2" x14ac:dyDescent="0.2">
      <c r="A1852">
        <f>Athl.!A938</f>
        <v>925</v>
      </c>
      <c r="B1852">
        <f t="shared" si="28"/>
        <v>925</v>
      </c>
    </row>
    <row r="1853" spans="1:2" x14ac:dyDescent="0.2">
      <c r="A1853">
        <f>Athl.!A939</f>
        <v>926</v>
      </c>
      <c r="B1853" t="str">
        <f t="shared" si="28"/>
        <v>Athlet</v>
      </c>
    </row>
    <row r="1854" spans="1:2" x14ac:dyDescent="0.2">
      <c r="A1854">
        <f>Athl.!A939</f>
        <v>926</v>
      </c>
      <c r="B1854">
        <f t="shared" si="28"/>
        <v>926</v>
      </c>
    </row>
    <row r="1855" spans="1:2" x14ac:dyDescent="0.2">
      <c r="A1855">
        <f>Athl.!A940</f>
        <v>927</v>
      </c>
      <c r="B1855" t="str">
        <f t="shared" si="28"/>
        <v>Athlet</v>
      </c>
    </row>
    <row r="1856" spans="1:2" x14ac:dyDescent="0.2">
      <c r="A1856">
        <f>Athl.!A940</f>
        <v>927</v>
      </c>
      <c r="B1856">
        <f t="shared" si="28"/>
        <v>927</v>
      </c>
    </row>
    <row r="1857" spans="1:2" x14ac:dyDescent="0.2">
      <c r="A1857">
        <f>Athl.!A941</f>
        <v>928</v>
      </c>
      <c r="B1857" t="str">
        <f t="shared" si="28"/>
        <v>Athlet</v>
      </c>
    </row>
    <row r="1858" spans="1:2" x14ac:dyDescent="0.2">
      <c r="A1858">
        <f>Athl.!A941</f>
        <v>928</v>
      </c>
      <c r="B1858">
        <f t="shared" ref="B1858:B1921" si="29">IF(A1858&lt;&gt;A1857,"Athlet",A1858)</f>
        <v>928</v>
      </c>
    </row>
    <row r="1859" spans="1:2" x14ac:dyDescent="0.2">
      <c r="A1859">
        <f>Athl.!A942</f>
        <v>929</v>
      </c>
      <c r="B1859" t="str">
        <f t="shared" si="29"/>
        <v>Athlet</v>
      </c>
    </row>
    <row r="1860" spans="1:2" x14ac:dyDescent="0.2">
      <c r="A1860">
        <f>Athl.!A942</f>
        <v>929</v>
      </c>
      <c r="B1860">
        <f t="shared" si="29"/>
        <v>929</v>
      </c>
    </row>
    <row r="1861" spans="1:2" x14ac:dyDescent="0.2">
      <c r="A1861">
        <f>Athl.!A943</f>
        <v>930</v>
      </c>
      <c r="B1861" t="str">
        <f t="shared" si="29"/>
        <v>Athlet</v>
      </c>
    </row>
    <row r="1862" spans="1:2" x14ac:dyDescent="0.2">
      <c r="A1862">
        <f>Athl.!A943</f>
        <v>930</v>
      </c>
      <c r="B1862">
        <f t="shared" si="29"/>
        <v>930</v>
      </c>
    </row>
    <row r="1863" spans="1:2" x14ac:dyDescent="0.2">
      <c r="A1863">
        <f>Athl.!A944</f>
        <v>931</v>
      </c>
      <c r="B1863" t="str">
        <f t="shared" si="29"/>
        <v>Athlet</v>
      </c>
    </row>
    <row r="1864" spans="1:2" x14ac:dyDescent="0.2">
      <c r="A1864">
        <f>Athl.!A944</f>
        <v>931</v>
      </c>
      <c r="B1864">
        <f t="shared" si="29"/>
        <v>931</v>
      </c>
    </row>
    <row r="1865" spans="1:2" x14ac:dyDescent="0.2">
      <c r="A1865">
        <f>Athl.!A945</f>
        <v>932</v>
      </c>
      <c r="B1865" t="str">
        <f t="shared" si="29"/>
        <v>Athlet</v>
      </c>
    </row>
    <row r="1866" spans="1:2" x14ac:dyDescent="0.2">
      <c r="A1866">
        <f>Athl.!A945</f>
        <v>932</v>
      </c>
      <c r="B1866">
        <f t="shared" si="29"/>
        <v>932</v>
      </c>
    </row>
    <row r="1867" spans="1:2" x14ac:dyDescent="0.2">
      <c r="A1867">
        <f>Athl.!A946</f>
        <v>933</v>
      </c>
      <c r="B1867" t="str">
        <f t="shared" si="29"/>
        <v>Athlet</v>
      </c>
    </row>
    <row r="1868" spans="1:2" x14ac:dyDescent="0.2">
      <c r="A1868">
        <f>Athl.!A946</f>
        <v>933</v>
      </c>
      <c r="B1868">
        <f t="shared" si="29"/>
        <v>933</v>
      </c>
    </row>
    <row r="1869" spans="1:2" x14ac:dyDescent="0.2">
      <c r="A1869">
        <f>Athl.!A947</f>
        <v>934</v>
      </c>
      <c r="B1869" t="str">
        <f t="shared" si="29"/>
        <v>Athlet</v>
      </c>
    </row>
    <row r="1870" spans="1:2" x14ac:dyDescent="0.2">
      <c r="A1870">
        <f>Athl.!A947</f>
        <v>934</v>
      </c>
      <c r="B1870">
        <f t="shared" si="29"/>
        <v>934</v>
      </c>
    </row>
    <row r="1871" spans="1:2" x14ac:dyDescent="0.2">
      <c r="A1871">
        <f>Athl.!A948</f>
        <v>935</v>
      </c>
      <c r="B1871" t="str">
        <f t="shared" si="29"/>
        <v>Athlet</v>
      </c>
    </row>
    <row r="1872" spans="1:2" x14ac:dyDescent="0.2">
      <c r="A1872">
        <f>Athl.!A948</f>
        <v>935</v>
      </c>
      <c r="B1872">
        <f t="shared" si="29"/>
        <v>935</v>
      </c>
    </row>
    <row r="1873" spans="1:2" x14ac:dyDescent="0.2">
      <c r="A1873">
        <f>Athl.!A949</f>
        <v>936</v>
      </c>
      <c r="B1873" t="str">
        <f t="shared" si="29"/>
        <v>Athlet</v>
      </c>
    </row>
    <row r="1874" spans="1:2" x14ac:dyDescent="0.2">
      <c r="A1874">
        <f>Athl.!A949</f>
        <v>936</v>
      </c>
      <c r="B1874">
        <f t="shared" si="29"/>
        <v>936</v>
      </c>
    </row>
    <row r="1875" spans="1:2" x14ac:dyDescent="0.2">
      <c r="A1875">
        <f>Athl.!A950</f>
        <v>937</v>
      </c>
      <c r="B1875" t="str">
        <f t="shared" si="29"/>
        <v>Athlet</v>
      </c>
    </row>
    <row r="1876" spans="1:2" x14ac:dyDescent="0.2">
      <c r="A1876">
        <f>Athl.!A950</f>
        <v>937</v>
      </c>
      <c r="B1876">
        <f t="shared" si="29"/>
        <v>937</v>
      </c>
    </row>
    <row r="1877" spans="1:2" x14ac:dyDescent="0.2">
      <c r="A1877">
        <f>Athl.!A951</f>
        <v>938</v>
      </c>
      <c r="B1877" t="str">
        <f t="shared" si="29"/>
        <v>Athlet</v>
      </c>
    </row>
    <row r="1878" spans="1:2" x14ac:dyDescent="0.2">
      <c r="A1878">
        <f>Athl.!A951</f>
        <v>938</v>
      </c>
      <c r="B1878">
        <f t="shared" si="29"/>
        <v>938</v>
      </c>
    </row>
    <row r="1879" spans="1:2" x14ac:dyDescent="0.2">
      <c r="A1879">
        <f>Athl.!A952</f>
        <v>939</v>
      </c>
      <c r="B1879" t="str">
        <f t="shared" si="29"/>
        <v>Athlet</v>
      </c>
    </row>
    <row r="1880" spans="1:2" x14ac:dyDescent="0.2">
      <c r="A1880">
        <f>Athl.!A952</f>
        <v>939</v>
      </c>
      <c r="B1880">
        <f t="shared" si="29"/>
        <v>939</v>
      </c>
    </row>
    <row r="1881" spans="1:2" x14ac:dyDescent="0.2">
      <c r="A1881">
        <f>Athl.!A953</f>
        <v>940</v>
      </c>
      <c r="B1881" t="str">
        <f t="shared" si="29"/>
        <v>Athlet</v>
      </c>
    </row>
    <row r="1882" spans="1:2" x14ac:dyDescent="0.2">
      <c r="A1882">
        <f>Athl.!A953</f>
        <v>940</v>
      </c>
      <c r="B1882">
        <f t="shared" si="29"/>
        <v>940</v>
      </c>
    </row>
    <row r="1883" spans="1:2" x14ac:dyDescent="0.2">
      <c r="A1883">
        <f>Athl.!A954</f>
        <v>941</v>
      </c>
      <c r="B1883" t="str">
        <f t="shared" si="29"/>
        <v>Athlet</v>
      </c>
    </row>
    <row r="1884" spans="1:2" x14ac:dyDescent="0.2">
      <c r="A1884">
        <f>Athl.!A954</f>
        <v>941</v>
      </c>
      <c r="B1884">
        <f t="shared" si="29"/>
        <v>941</v>
      </c>
    </row>
    <row r="1885" spans="1:2" x14ac:dyDescent="0.2">
      <c r="A1885">
        <f>Athl.!A955</f>
        <v>942</v>
      </c>
      <c r="B1885" t="str">
        <f t="shared" si="29"/>
        <v>Athlet</v>
      </c>
    </row>
    <row r="1886" spans="1:2" x14ac:dyDescent="0.2">
      <c r="A1886">
        <f>Athl.!A955</f>
        <v>942</v>
      </c>
      <c r="B1886">
        <f t="shared" si="29"/>
        <v>942</v>
      </c>
    </row>
    <row r="1887" spans="1:2" x14ac:dyDescent="0.2">
      <c r="A1887">
        <f>Athl.!A956</f>
        <v>943</v>
      </c>
      <c r="B1887" t="str">
        <f t="shared" si="29"/>
        <v>Athlet</v>
      </c>
    </row>
    <row r="1888" spans="1:2" x14ac:dyDescent="0.2">
      <c r="A1888">
        <f>Athl.!A956</f>
        <v>943</v>
      </c>
      <c r="B1888">
        <f t="shared" si="29"/>
        <v>943</v>
      </c>
    </row>
    <row r="1889" spans="1:2" x14ac:dyDescent="0.2">
      <c r="A1889">
        <f>Athl.!A957</f>
        <v>944</v>
      </c>
      <c r="B1889" t="str">
        <f t="shared" si="29"/>
        <v>Athlet</v>
      </c>
    </row>
    <row r="1890" spans="1:2" x14ac:dyDescent="0.2">
      <c r="A1890">
        <f>Athl.!A957</f>
        <v>944</v>
      </c>
      <c r="B1890">
        <f t="shared" si="29"/>
        <v>944</v>
      </c>
    </row>
    <row r="1891" spans="1:2" x14ac:dyDescent="0.2">
      <c r="A1891">
        <f>Athl.!A958</f>
        <v>945</v>
      </c>
      <c r="B1891" t="str">
        <f t="shared" si="29"/>
        <v>Athlet</v>
      </c>
    </row>
    <row r="1892" spans="1:2" x14ac:dyDescent="0.2">
      <c r="A1892">
        <f>Athl.!A958</f>
        <v>945</v>
      </c>
      <c r="B1892">
        <f t="shared" si="29"/>
        <v>945</v>
      </c>
    </row>
    <row r="1893" spans="1:2" x14ac:dyDescent="0.2">
      <c r="A1893">
        <f>Athl.!A959</f>
        <v>946</v>
      </c>
      <c r="B1893" t="str">
        <f t="shared" si="29"/>
        <v>Athlet</v>
      </c>
    </row>
    <row r="1894" spans="1:2" x14ac:dyDescent="0.2">
      <c r="A1894">
        <f>Athl.!A959</f>
        <v>946</v>
      </c>
      <c r="B1894">
        <f t="shared" si="29"/>
        <v>946</v>
      </c>
    </row>
    <row r="1895" spans="1:2" x14ac:dyDescent="0.2">
      <c r="A1895">
        <f>Athl.!A960</f>
        <v>947</v>
      </c>
      <c r="B1895" t="str">
        <f t="shared" si="29"/>
        <v>Athlet</v>
      </c>
    </row>
    <row r="1896" spans="1:2" x14ac:dyDescent="0.2">
      <c r="A1896">
        <f>Athl.!A960</f>
        <v>947</v>
      </c>
      <c r="B1896">
        <f t="shared" si="29"/>
        <v>947</v>
      </c>
    </row>
    <row r="1897" spans="1:2" x14ac:dyDescent="0.2">
      <c r="A1897">
        <f>Athl.!A961</f>
        <v>948</v>
      </c>
      <c r="B1897" t="str">
        <f t="shared" si="29"/>
        <v>Athlet</v>
      </c>
    </row>
    <row r="1898" spans="1:2" x14ac:dyDescent="0.2">
      <c r="A1898">
        <f>Athl.!A961</f>
        <v>948</v>
      </c>
      <c r="B1898">
        <f t="shared" si="29"/>
        <v>948</v>
      </c>
    </row>
    <row r="1899" spans="1:2" x14ac:dyDescent="0.2">
      <c r="A1899">
        <f>Athl.!A962</f>
        <v>949</v>
      </c>
      <c r="B1899" t="str">
        <f t="shared" si="29"/>
        <v>Athlet</v>
      </c>
    </row>
    <row r="1900" spans="1:2" x14ac:dyDescent="0.2">
      <c r="A1900">
        <f>Athl.!A962</f>
        <v>949</v>
      </c>
      <c r="B1900">
        <f t="shared" si="29"/>
        <v>949</v>
      </c>
    </row>
    <row r="1901" spans="1:2" x14ac:dyDescent="0.2">
      <c r="A1901">
        <f>Athl.!A963</f>
        <v>950</v>
      </c>
      <c r="B1901" t="str">
        <f t="shared" si="29"/>
        <v>Athlet</v>
      </c>
    </row>
    <row r="1902" spans="1:2" x14ac:dyDescent="0.2">
      <c r="A1902">
        <f>Athl.!A963</f>
        <v>950</v>
      </c>
      <c r="B1902">
        <f t="shared" si="29"/>
        <v>950</v>
      </c>
    </row>
    <row r="1903" spans="1:2" x14ac:dyDescent="0.2">
      <c r="A1903">
        <f>Athl.!A964</f>
        <v>951</v>
      </c>
      <c r="B1903" t="str">
        <f t="shared" si="29"/>
        <v>Athlet</v>
      </c>
    </row>
    <row r="1904" spans="1:2" x14ac:dyDescent="0.2">
      <c r="A1904">
        <f>Athl.!A964</f>
        <v>951</v>
      </c>
      <c r="B1904">
        <f t="shared" si="29"/>
        <v>951</v>
      </c>
    </row>
    <row r="1905" spans="1:2" x14ac:dyDescent="0.2">
      <c r="A1905">
        <f>Athl.!A965</f>
        <v>952</v>
      </c>
      <c r="B1905" t="str">
        <f t="shared" si="29"/>
        <v>Athlet</v>
      </c>
    </row>
    <row r="1906" spans="1:2" x14ac:dyDescent="0.2">
      <c r="A1906">
        <f>Athl.!A965</f>
        <v>952</v>
      </c>
      <c r="B1906">
        <f t="shared" si="29"/>
        <v>952</v>
      </c>
    </row>
    <row r="1907" spans="1:2" x14ac:dyDescent="0.2">
      <c r="A1907">
        <f>Athl.!A966</f>
        <v>953</v>
      </c>
      <c r="B1907" t="str">
        <f t="shared" si="29"/>
        <v>Athlet</v>
      </c>
    </row>
    <row r="1908" spans="1:2" x14ac:dyDescent="0.2">
      <c r="A1908">
        <f>Athl.!A966</f>
        <v>953</v>
      </c>
      <c r="B1908">
        <f t="shared" si="29"/>
        <v>953</v>
      </c>
    </row>
    <row r="1909" spans="1:2" x14ac:dyDescent="0.2">
      <c r="A1909">
        <f>Athl.!A967</f>
        <v>954</v>
      </c>
      <c r="B1909" t="str">
        <f t="shared" si="29"/>
        <v>Athlet</v>
      </c>
    </row>
    <row r="1910" spans="1:2" x14ac:dyDescent="0.2">
      <c r="A1910">
        <f>Athl.!A967</f>
        <v>954</v>
      </c>
      <c r="B1910">
        <f t="shared" si="29"/>
        <v>954</v>
      </c>
    </row>
    <row r="1911" spans="1:2" x14ac:dyDescent="0.2">
      <c r="A1911">
        <f>Athl.!A968</f>
        <v>955</v>
      </c>
      <c r="B1911" t="str">
        <f t="shared" si="29"/>
        <v>Athlet</v>
      </c>
    </row>
    <row r="1912" spans="1:2" x14ac:dyDescent="0.2">
      <c r="A1912">
        <f>Athl.!A968</f>
        <v>955</v>
      </c>
      <c r="B1912">
        <f t="shared" si="29"/>
        <v>955</v>
      </c>
    </row>
    <row r="1913" spans="1:2" x14ac:dyDescent="0.2">
      <c r="A1913">
        <f>Athl.!A969</f>
        <v>956</v>
      </c>
      <c r="B1913" t="str">
        <f t="shared" si="29"/>
        <v>Athlet</v>
      </c>
    </row>
    <row r="1914" spans="1:2" x14ac:dyDescent="0.2">
      <c r="A1914">
        <f>Athl.!A969</f>
        <v>956</v>
      </c>
      <c r="B1914">
        <f t="shared" si="29"/>
        <v>956</v>
      </c>
    </row>
    <row r="1915" spans="1:2" x14ac:dyDescent="0.2">
      <c r="A1915">
        <f>Athl.!A970</f>
        <v>957</v>
      </c>
      <c r="B1915" t="str">
        <f t="shared" si="29"/>
        <v>Athlet</v>
      </c>
    </row>
    <row r="1916" spans="1:2" x14ac:dyDescent="0.2">
      <c r="A1916">
        <f>Athl.!A970</f>
        <v>957</v>
      </c>
      <c r="B1916">
        <f t="shared" si="29"/>
        <v>957</v>
      </c>
    </row>
    <row r="1917" spans="1:2" x14ac:dyDescent="0.2">
      <c r="A1917">
        <f>Athl.!A971</f>
        <v>958</v>
      </c>
      <c r="B1917" t="str">
        <f t="shared" si="29"/>
        <v>Athlet</v>
      </c>
    </row>
    <row r="1918" spans="1:2" x14ac:dyDescent="0.2">
      <c r="A1918">
        <f>Athl.!A971</f>
        <v>958</v>
      </c>
      <c r="B1918">
        <f t="shared" si="29"/>
        <v>958</v>
      </c>
    </row>
    <row r="1919" spans="1:2" x14ac:dyDescent="0.2">
      <c r="A1919">
        <f>Athl.!A972</f>
        <v>959</v>
      </c>
      <c r="B1919" t="str">
        <f t="shared" si="29"/>
        <v>Athlet</v>
      </c>
    </row>
    <row r="1920" spans="1:2" x14ac:dyDescent="0.2">
      <c r="A1920">
        <f>Athl.!A972</f>
        <v>959</v>
      </c>
      <c r="B1920">
        <f t="shared" si="29"/>
        <v>959</v>
      </c>
    </row>
    <row r="1921" spans="1:2" x14ac:dyDescent="0.2">
      <c r="A1921">
        <f>Athl.!A973</f>
        <v>960</v>
      </c>
      <c r="B1921" t="str">
        <f t="shared" si="29"/>
        <v>Athlet</v>
      </c>
    </row>
    <row r="1922" spans="1:2" x14ac:dyDescent="0.2">
      <c r="A1922">
        <f>Athl.!A973</f>
        <v>960</v>
      </c>
      <c r="B1922">
        <f t="shared" ref="B1922:B1985" si="30">IF(A1922&lt;&gt;A1921,"Athlet",A1922)</f>
        <v>960</v>
      </c>
    </row>
    <row r="1923" spans="1:2" x14ac:dyDescent="0.2">
      <c r="A1923">
        <f>Athl.!A974</f>
        <v>961</v>
      </c>
      <c r="B1923" t="str">
        <f t="shared" si="30"/>
        <v>Athlet</v>
      </c>
    </row>
    <row r="1924" spans="1:2" x14ac:dyDescent="0.2">
      <c r="A1924">
        <f>Athl.!A974</f>
        <v>961</v>
      </c>
      <c r="B1924">
        <f t="shared" si="30"/>
        <v>961</v>
      </c>
    </row>
    <row r="1925" spans="1:2" x14ac:dyDescent="0.2">
      <c r="A1925">
        <f>Athl.!A975</f>
        <v>962</v>
      </c>
      <c r="B1925" t="str">
        <f t="shared" si="30"/>
        <v>Athlet</v>
      </c>
    </row>
    <row r="1926" spans="1:2" x14ac:dyDescent="0.2">
      <c r="A1926">
        <f>Athl.!A975</f>
        <v>962</v>
      </c>
      <c r="B1926">
        <f t="shared" si="30"/>
        <v>962</v>
      </c>
    </row>
    <row r="1927" spans="1:2" x14ac:dyDescent="0.2">
      <c r="A1927">
        <f>Athl.!A976</f>
        <v>963</v>
      </c>
      <c r="B1927" t="str">
        <f t="shared" si="30"/>
        <v>Athlet</v>
      </c>
    </row>
    <row r="1928" spans="1:2" x14ac:dyDescent="0.2">
      <c r="A1928">
        <f>Athl.!A976</f>
        <v>963</v>
      </c>
      <c r="B1928">
        <f t="shared" si="30"/>
        <v>963</v>
      </c>
    </row>
    <row r="1929" spans="1:2" x14ac:dyDescent="0.2">
      <c r="A1929">
        <f>Athl.!A977</f>
        <v>964</v>
      </c>
      <c r="B1929" t="str">
        <f t="shared" si="30"/>
        <v>Athlet</v>
      </c>
    </row>
    <row r="1930" spans="1:2" x14ac:dyDescent="0.2">
      <c r="A1930">
        <f>Athl.!A977</f>
        <v>964</v>
      </c>
      <c r="B1930">
        <f t="shared" si="30"/>
        <v>964</v>
      </c>
    </row>
    <row r="1931" spans="1:2" x14ac:dyDescent="0.2">
      <c r="A1931">
        <f>Athl.!A978</f>
        <v>965</v>
      </c>
      <c r="B1931" t="str">
        <f t="shared" si="30"/>
        <v>Athlet</v>
      </c>
    </row>
    <row r="1932" spans="1:2" x14ac:dyDescent="0.2">
      <c r="A1932">
        <f>Athl.!A978</f>
        <v>965</v>
      </c>
      <c r="B1932">
        <f t="shared" si="30"/>
        <v>965</v>
      </c>
    </row>
    <row r="1933" spans="1:2" x14ac:dyDescent="0.2">
      <c r="A1933">
        <f>Athl.!A979</f>
        <v>966</v>
      </c>
      <c r="B1933" t="str">
        <f t="shared" si="30"/>
        <v>Athlet</v>
      </c>
    </row>
    <row r="1934" spans="1:2" x14ac:dyDescent="0.2">
      <c r="A1934">
        <f>Athl.!A979</f>
        <v>966</v>
      </c>
      <c r="B1934">
        <f t="shared" si="30"/>
        <v>966</v>
      </c>
    </row>
    <row r="1935" spans="1:2" x14ac:dyDescent="0.2">
      <c r="A1935">
        <f>Athl.!A980</f>
        <v>967</v>
      </c>
      <c r="B1935" t="str">
        <f t="shared" si="30"/>
        <v>Athlet</v>
      </c>
    </row>
    <row r="1936" spans="1:2" x14ac:dyDescent="0.2">
      <c r="A1936">
        <f>Athl.!A980</f>
        <v>967</v>
      </c>
      <c r="B1936">
        <f t="shared" si="30"/>
        <v>967</v>
      </c>
    </row>
    <row r="1937" spans="1:2" x14ac:dyDescent="0.2">
      <c r="A1937">
        <f>Athl.!A981</f>
        <v>968</v>
      </c>
      <c r="B1937" t="str">
        <f t="shared" si="30"/>
        <v>Athlet</v>
      </c>
    </row>
    <row r="1938" spans="1:2" x14ac:dyDescent="0.2">
      <c r="A1938">
        <f>Athl.!A981</f>
        <v>968</v>
      </c>
      <c r="B1938">
        <f t="shared" si="30"/>
        <v>968</v>
      </c>
    </row>
    <row r="1939" spans="1:2" x14ac:dyDescent="0.2">
      <c r="A1939">
        <f>Athl.!A982</f>
        <v>969</v>
      </c>
      <c r="B1939" t="str">
        <f t="shared" si="30"/>
        <v>Athlet</v>
      </c>
    </row>
    <row r="1940" spans="1:2" x14ac:dyDescent="0.2">
      <c r="A1940">
        <f>Athl.!A982</f>
        <v>969</v>
      </c>
      <c r="B1940">
        <f t="shared" si="30"/>
        <v>969</v>
      </c>
    </row>
    <row r="1941" spans="1:2" x14ac:dyDescent="0.2">
      <c r="A1941">
        <f>Athl.!A983</f>
        <v>970</v>
      </c>
      <c r="B1941" t="str">
        <f t="shared" si="30"/>
        <v>Athlet</v>
      </c>
    </row>
    <row r="1942" spans="1:2" x14ac:dyDescent="0.2">
      <c r="A1942">
        <f>Athl.!A983</f>
        <v>970</v>
      </c>
      <c r="B1942">
        <f t="shared" si="30"/>
        <v>970</v>
      </c>
    </row>
    <row r="1943" spans="1:2" x14ac:dyDescent="0.2">
      <c r="A1943">
        <f>Athl.!A984</f>
        <v>971</v>
      </c>
      <c r="B1943" t="str">
        <f t="shared" si="30"/>
        <v>Athlet</v>
      </c>
    </row>
    <row r="1944" spans="1:2" x14ac:dyDescent="0.2">
      <c r="A1944">
        <f>Athl.!A984</f>
        <v>971</v>
      </c>
      <c r="B1944">
        <f t="shared" si="30"/>
        <v>971</v>
      </c>
    </row>
    <row r="1945" spans="1:2" x14ac:dyDescent="0.2">
      <c r="A1945">
        <f>Athl.!A985</f>
        <v>972</v>
      </c>
      <c r="B1945" t="str">
        <f t="shared" si="30"/>
        <v>Athlet</v>
      </c>
    </row>
    <row r="1946" spans="1:2" x14ac:dyDescent="0.2">
      <c r="A1946">
        <f>Athl.!A985</f>
        <v>972</v>
      </c>
      <c r="B1946">
        <f t="shared" si="30"/>
        <v>972</v>
      </c>
    </row>
    <row r="1947" spans="1:2" x14ac:dyDescent="0.2">
      <c r="A1947">
        <f>Athl.!A986</f>
        <v>973</v>
      </c>
      <c r="B1947" t="str">
        <f t="shared" si="30"/>
        <v>Athlet</v>
      </c>
    </row>
    <row r="1948" spans="1:2" x14ac:dyDescent="0.2">
      <c r="A1948">
        <f>Athl.!A986</f>
        <v>973</v>
      </c>
      <c r="B1948">
        <f t="shared" si="30"/>
        <v>973</v>
      </c>
    </row>
    <row r="1949" spans="1:2" x14ac:dyDescent="0.2">
      <c r="A1949">
        <f>Athl.!A987</f>
        <v>974</v>
      </c>
      <c r="B1949" t="str">
        <f t="shared" si="30"/>
        <v>Athlet</v>
      </c>
    </row>
    <row r="1950" spans="1:2" x14ac:dyDescent="0.2">
      <c r="A1950">
        <f>Athl.!A987</f>
        <v>974</v>
      </c>
      <c r="B1950">
        <f t="shared" si="30"/>
        <v>974</v>
      </c>
    </row>
    <row r="1951" spans="1:2" x14ac:dyDescent="0.2">
      <c r="A1951">
        <f>Athl.!A988</f>
        <v>975</v>
      </c>
      <c r="B1951" t="str">
        <f t="shared" si="30"/>
        <v>Athlet</v>
      </c>
    </row>
    <row r="1952" spans="1:2" x14ac:dyDescent="0.2">
      <c r="A1952">
        <f>Athl.!A988</f>
        <v>975</v>
      </c>
      <c r="B1952">
        <f t="shared" si="30"/>
        <v>975</v>
      </c>
    </row>
    <row r="1953" spans="1:2" x14ac:dyDescent="0.2">
      <c r="A1953">
        <f>Athl.!A989</f>
        <v>976</v>
      </c>
      <c r="B1953" t="str">
        <f t="shared" si="30"/>
        <v>Athlet</v>
      </c>
    </row>
    <row r="1954" spans="1:2" x14ac:dyDescent="0.2">
      <c r="A1954">
        <f>Athl.!A989</f>
        <v>976</v>
      </c>
      <c r="B1954">
        <f t="shared" si="30"/>
        <v>976</v>
      </c>
    </row>
    <row r="1955" spans="1:2" x14ac:dyDescent="0.2">
      <c r="A1955">
        <f>Athl.!A990</f>
        <v>977</v>
      </c>
      <c r="B1955" t="str">
        <f t="shared" si="30"/>
        <v>Athlet</v>
      </c>
    </row>
    <row r="1956" spans="1:2" x14ac:dyDescent="0.2">
      <c r="A1956">
        <f>Athl.!A990</f>
        <v>977</v>
      </c>
      <c r="B1956">
        <f t="shared" si="30"/>
        <v>977</v>
      </c>
    </row>
    <row r="1957" spans="1:2" x14ac:dyDescent="0.2">
      <c r="A1957">
        <f>Athl.!A991</f>
        <v>978</v>
      </c>
      <c r="B1957" t="str">
        <f t="shared" si="30"/>
        <v>Athlet</v>
      </c>
    </row>
    <row r="1958" spans="1:2" x14ac:dyDescent="0.2">
      <c r="A1958">
        <f>Athl.!A991</f>
        <v>978</v>
      </c>
      <c r="B1958">
        <f t="shared" si="30"/>
        <v>978</v>
      </c>
    </row>
    <row r="1959" spans="1:2" x14ac:dyDescent="0.2">
      <c r="A1959">
        <f>Athl.!A992</f>
        <v>979</v>
      </c>
      <c r="B1959" t="str">
        <f t="shared" si="30"/>
        <v>Athlet</v>
      </c>
    </row>
    <row r="1960" spans="1:2" x14ac:dyDescent="0.2">
      <c r="A1960">
        <f>Athl.!A992</f>
        <v>979</v>
      </c>
      <c r="B1960">
        <f t="shared" si="30"/>
        <v>979</v>
      </c>
    </row>
    <row r="1961" spans="1:2" x14ac:dyDescent="0.2">
      <c r="A1961">
        <f>Athl.!A993</f>
        <v>980</v>
      </c>
      <c r="B1961" t="str">
        <f t="shared" si="30"/>
        <v>Athlet</v>
      </c>
    </row>
    <row r="1962" spans="1:2" x14ac:dyDescent="0.2">
      <c r="A1962">
        <f>Athl.!A993</f>
        <v>980</v>
      </c>
      <c r="B1962">
        <f t="shared" si="30"/>
        <v>980</v>
      </c>
    </row>
    <row r="1963" spans="1:2" x14ac:dyDescent="0.2">
      <c r="A1963">
        <f>Athl.!A994</f>
        <v>981</v>
      </c>
      <c r="B1963" t="str">
        <f t="shared" si="30"/>
        <v>Athlet</v>
      </c>
    </row>
    <row r="1964" spans="1:2" x14ac:dyDescent="0.2">
      <c r="A1964">
        <f>Athl.!A994</f>
        <v>981</v>
      </c>
      <c r="B1964">
        <f t="shared" si="30"/>
        <v>981</v>
      </c>
    </row>
    <row r="1965" spans="1:2" x14ac:dyDescent="0.2">
      <c r="A1965">
        <f>Athl.!A995</f>
        <v>982</v>
      </c>
      <c r="B1965" t="str">
        <f t="shared" si="30"/>
        <v>Athlet</v>
      </c>
    </row>
    <row r="1966" spans="1:2" x14ac:dyDescent="0.2">
      <c r="A1966">
        <f>Athl.!A995</f>
        <v>982</v>
      </c>
      <c r="B1966">
        <f t="shared" si="30"/>
        <v>982</v>
      </c>
    </row>
    <row r="1967" spans="1:2" x14ac:dyDescent="0.2">
      <c r="A1967">
        <f>Athl.!A996</f>
        <v>983</v>
      </c>
      <c r="B1967" t="str">
        <f t="shared" si="30"/>
        <v>Athlet</v>
      </c>
    </row>
    <row r="1968" spans="1:2" x14ac:dyDescent="0.2">
      <c r="A1968">
        <f>Athl.!A996</f>
        <v>983</v>
      </c>
      <c r="B1968">
        <f t="shared" si="30"/>
        <v>983</v>
      </c>
    </row>
    <row r="1969" spans="1:2" x14ac:dyDescent="0.2">
      <c r="A1969">
        <f>Athl.!A997</f>
        <v>984</v>
      </c>
      <c r="B1969" t="str">
        <f t="shared" si="30"/>
        <v>Athlet</v>
      </c>
    </row>
    <row r="1970" spans="1:2" x14ac:dyDescent="0.2">
      <c r="A1970">
        <f>Athl.!A997</f>
        <v>984</v>
      </c>
      <c r="B1970">
        <f t="shared" si="30"/>
        <v>984</v>
      </c>
    </row>
    <row r="1971" spans="1:2" x14ac:dyDescent="0.2">
      <c r="A1971">
        <f>Athl.!A998</f>
        <v>985</v>
      </c>
      <c r="B1971" t="str">
        <f t="shared" si="30"/>
        <v>Athlet</v>
      </c>
    </row>
    <row r="1972" spans="1:2" x14ac:dyDescent="0.2">
      <c r="A1972">
        <f>Athl.!A998</f>
        <v>985</v>
      </c>
      <c r="B1972">
        <f t="shared" si="30"/>
        <v>985</v>
      </c>
    </row>
    <row r="1973" spans="1:2" x14ac:dyDescent="0.2">
      <c r="A1973">
        <f>Athl.!A999</f>
        <v>986</v>
      </c>
      <c r="B1973" t="str">
        <f t="shared" si="30"/>
        <v>Athlet</v>
      </c>
    </row>
    <row r="1974" spans="1:2" x14ac:dyDescent="0.2">
      <c r="A1974">
        <f>Athl.!A999</f>
        <v>986</v>
      </c>
      <c r="B1974">
        <f t="shared" si="30"/>
        <v>986</v>
      </c>
    </row>
    <row r="1975" spans="1:2" x14ac:dyDescent="0.2">
      <c r="A1975">
        <f>Athl.!A1000</f>
        <v>987</v>
      </c>
      <c r="B1975" t="str">
        <f t="shared" si="30"/>
        <v>Athlet</v>
      </c>
    </row>
    <row r="1976" spans="1:2" x14ac:dyDescent="0.2">
      <c r="A1976">
        <f>Athl.!A1000</f>
        <v>987</v>
      </c>
      <c r="B1976">
        <f t="shared" si="30"/>
        <v>987</v>
      </c>
    </row>
    <row r="1977" spans="1:2" x14ac:dyDescent="0.2">
      <c r="A1977">
        <f>Athl.!A1001</f>
        <v>988</v>
      </c>
      <c r="B1977" t="str">
        <f t="shared" si="30"/>
        <v>Athlet</v>
      </c>
    </row>
    <row r="1978" spans="1:2" x14ac:dyDescent="0.2">
      <c r="A1978">
        <f>Athl.!A1001</f>
        <v>988</v>
      </c>
      <c r="B1978">
        <f t="shared" si="30"/>
        <v>988</v>
      </c>
    </row>
    <row r="1979" spans="1:2" x14ac:dyDescent="0.2">
      <c r="A1979">
        <f>Athl.!A1002</f>
        <v>989</v>
      </c>
      <c r="B1979" t="str">
        <f t="shared" si="30"/>
        <v>Athlet</v>
      </c>
    </row>
    <row r="1980" spans="1:2" x14ac:dyDescent="0.2">
      <c r="A1980">
        <f>Athl.!A1002</f>
        <v>989</v>
      </c>
      <c r="B1980">
        <f t="shared" si="30"/>
        <v>989</v>
      </c>
    </row>
    <row r="1981" spans="1:2" x14ac:dyDescent="0.2">
      <c r="A1981">
        <f>Athl.!A1003</f>
        <v>990</v>
      </c>
      <c r="B1981" t="str">
        <f t="shared" si="30"/>
        <v>Athlet</v>
      </c>
    </row>
    <row r="1982" spans="1:2" x14ac:dyDescent="0.2">
      <c r="A1982">
        <f>Athl.!A1003</f>
        <v>990</v>
      </c>
      <c r="B1982">
        <f t="shared" si="30"/>
        <v>990</v>
      </c>
    </row>
    <row r="1983" spans="1:2" x14ac:dyDescent="0.2">
      <c r="A1983">
        <f>Athl.!A1004</f>
        <v>991</v>
      </c>
      <c r="B1983" t="str">
        <f t="shared" si="30"/>
        <v>Athlet</v>
      </c>
    </row>
    <row r="1984" spans="1:2" x14ac:dyDescent="0.2">
      <c r="A1984">
        <f>Athl.!A1004</f>
        <v>991</v>
      </c>
      <c r="B1984">
        <f t="shared" si="30"/>
        <v>991</v>
      </c>
    </row>
    <row r="1985" spans="1:2" x14ac:dyDescent="0.2">
      <c r="A1985">
        <f>Athl.!A1005</f>
        <v>992</v>
      </c>
      <c r="B1985" t="str">
        <f t="shared" si="30"/>
        <v>Athlet</v>
      </c>
    </row>
    <row r="1986" spans="1:2" x14ac:dyDescent="0.2">
      <c r="A1986">
        <f>Athl.!A1005</f>
        <v>992</v>
      </c>
      <c r="B1986">
        <f t="shared" ref="B1986:B2000" si="31">IF(A1986&lt;&gt;A1985,"Athlet",A1986)</f>
        <v>992</v>
      </c>
    </row>
    <row r="1987" spans="1:2" x14ac:dyDescent="0.2">
      <c r="A1987">
        <f>Athl.!A1006</f>
        <v>993</v>
      </c>
      <c r="B1987" t="str">
        <f t="shared" si="31"/>
        <v>Athlet</v>
      </c>
    </row>
    <row r="1988" spans="1:2" x14ac:dyDescent="0.2">
      <c r="A1988">
        <f>Athl.!A1006</f>
        <v>993</v>
      </c>
      <c r="B1988">
        <f t="shared" si="31"/>
        <v>993</v>
      </c>
    </row>
    <row r="1989" spans="1:2" x14ac:dyDescent="0.2">
      <c r="A1989">
        <f>Athl.!A1007</f>
        <v>994</v>
      </c>
      <c r="B1989" t="str">
        <f t="shared" si="31"/>
        <v>Athlet</v>
      </c>
    </row>
    <row r="1990" spans="1:2" x14ac:dyDescent="0.2">
      <c r="A1990">
        <f>Athl.!A1007</f>
        <v>994</v>
      </c>
      <c r="B1990">
        <f t="shared" si="31"/>
        <v>994</v>
      </c>
    </row>
    <row r="1991" spans="1:2" x14ac:dyDescent="0.2">
      <c r="A1991">
        <f>Athl.!A1008</f>
        <v>995</v>
      </c>
      <c r="B1991" t="str">
        <f t="shared" si="31"/>
        <v>Athlet</v>
      </c>
    </row>
    <row r="1992" spans="1:2" x14ac:dyDescent="0.2">
      <c r="A1992">
        <f>Athl.!A1008</f>
        <v>995</v>
      </c>
      <c r="B1992">
        <f t="shared" si="31"/>
        <v>995</v>
      </c>
    </row>
    <row r="1993" spans="1:2" x14ac:dyDescent="0.2">
      <c r="A1993">
        <f>Athl.!A1009</f>
        <v>996</v>
      </c>
      <c r="B1993" t="str">
        <f t="shared" si="31"/>
        <v>Athlet</v>
      </c>
    </row>
    <row r="1994" spans="1:2" x14ac:dyDescent="0.2">
      <c r="A1994">
        <f>Athl.!A1009</f>
        <v>996</v>
      </c>
      <c r="B1994">
        <f t="shared" si="31"/>
        <v>996</v>
      </c>
    </row>
    <row r="1995" spans="1:2" x14ac:dyDescent="0.2">
      <c r="A1995">
        <f>Athl.!A1010</f>
        <v>997</v>
      </c>
      <c r="B1995" t="str">
        <f t="shared" si="31"/>
        <v>Athlet</v>
      </c>
    </row>
    <row r="1996" spans="1:2" x14ac:dyDescent="0.2">
      <c r="A1996">
        <f>Athl.!A1010</f>
        <v>997</v>
      </c>
      <c r="B1996">
        <f t="shared" si="31"/>
        <v>997</v>
      </c>
    </row>
    <row r="1997" spans="1:2" x14ac:dyDescent="0.2">
      <c r="A1997">
        <f>Athl.!A1011</f>
        <v>998</v>
      </c>
      <c r="B1997" t="str">
        <f t="shared" si="31"/>
        <v>Athlet</v>
      </c>
    </row>
    <row r="1998" spans="1:2" x14ac:dyDescent="0.2">
      <c r="A1998">
        <f>Athl.!A1011</f>
        <v>998</v>
      </c>
      <c r="B1998">
        <f t="shared" si="31"/>
        <v>998</v>
      </c>
    </row>
    <row r="1999" spans="1:2" x14ac:dyDescent="0.2">
      <c r="A1999">
        <f>Athl.!A1012</f>
        <v>999</v>
      </c>
      <c r="B1999" t="str">
        <f t="shared" si="31"/>
        <v>Athlet</v>
      </c>
    </row>
    <row r="2000" spans="1:2" x14ac:dyDescent="0.2">
      <c r="A2000">
        <f>Athl.!A1012</f>
        <v>999</v>
      </c>
      <c r="B2000">
        <f t="shared" si="31"/>
        <v>999</v>
      </c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030"/>
  <sheetViews>
    <sheetView zoomScale="65" workbookViewId="0">
      <pane xSplit="4" ySplit="12" topLeftCell="N13" activePane="bottomRight" state="frozen"/>
      <selection pane="topRight" activeCell="E1" sqref="E1"/>
      <selection pane="bottomLeft" activeCell="A13" sqref="A13"/>
      <selection pane="bottomRight" activeCell="X998" sqref="X998"/>
    </sheetView>
  </sheetViews>
  <sheetFormatPr baseColWidth="10" defaultRowHeight="12.75" x14ac:dyDescent="0.2"/>
  <cols>
    <col min="1" max="1" width="11.42578125" style="1"/>
    <col min="2" max="2" width="29.5703125" bestFit="1" customWidth="1"/>
    <col min="3" max="3" width="11.42578125" style="1" bestFit="1"/>
    <col min="4" max="4" width="20.5703125" bestFit="1" customWidth="1"/>
    <col min="5" max="5" width="17.85546875" bestFit="1" customWidth="1"/>
    <col min="6" max="6" width="17.5703125" style="28" bestFit="1" customWidth="1"/>
    <col min="7" max="7" width="25.28515625" style="28" customWidth="1"/>
    <col min="8" max="8" width="24" style="28" customWidth="1"/>
    <col min="9" max="9" width="20.42578125" style="25" bestFit="1" customWidth="1"/>
    <col min="44" max="44" width="11.42578125" hidden="1" customWidth="1"/>
    <col min="45" max="45" width="18.42578125" hidden="1" customWidth="1"/>
    <col min="46" max="51" width="11.42578125" hidden="1" customWidth="1"/>
    <col min="52" max="55" width="23.28515625" hidden="1" customWidth="1"/>
    <col min="56" max="58" width="11.42578125" hidden="1" customWidth="1"/>
  </cols>
  <sheetData>
    <row r="1" spans="1:58" ht="30" x14ac:dyDescent="0.4">
      <c r="A1" s="824" t="s">
        <v>197</v>
      </c>
      <c r="B1" s="826"/>
      <c r="C1" s="826"/>
      <c r="D1" s="826"/>
      <c r="E1" s="826"/>
      <c r="F1" s="826"/>
      <c r="G1" s="826"/>
      <c r="H1" s="826"/>
      <c r="J1" s="2"/>
      <c r="K1" s="2"/>
      <c r="L1" s="2"/>
      <c r="M1" s="2"/>
    </row>
    <row r="3" spans="1:58" ht="18" x14ac:dyDescent="0.25">
      <c r="A3" s="26" t="s">
        <v>198</v>
      </c>
      <c r="B3" s="27" t="s">
        <v>199</v>
      </c>
      <c r="C3" s="27" t="s">
        <v>200</v>
      </c>
      <c r="D3" s="27" t="s">
        <v>201</v>
      </c>
    </row>
    <row r="4" spans="1:58" ht="18" x14ac:dyDescent="0.25">
      <c r="A4" s="29">
        <v>1999</v>
      </c>
      <c r="B4" s="29">
        <v>14</v>
      </c>
      <c r="C4" s="29">
        <v>15</v>
      </c>
      <c r="D4" s="29">
        <v>16</v>
      </c>
    </row>
    <row r="5" spans="1:58" ht="18" x14ac:dyDescent="0.25">
      <c r="A5" s="30">
        <v>2009</v>
      </c>
      <c r="B5" s="30">
        <v>14</v>
      </c>
      <c r="C5" s="30">
        <v>15</v>
      </c>
      <c r="D5" s="30">
        <v>16</v>
      </c>
    </row>
    <row r="6" spans="1:58" ht="18" x14ac:dyDescent="0.25">
      <c r="A6" s="29">
        <v>2010</v>
      </c>
      <c r="B6" s="29">
        <v>17</v>
      </c>
      <c r="C6" s="29">
        <v>18</v>
      </c>
      <c r="D6" s="29">
        <v>19</v>
      </c>
    </row>
    <row r="7" spans="1:58" ht="18" x14ac:dyDescent="0.25">
      <c r="A7" s="30">
        <v>2011</v>
      </c>
      <c r="B7" s="30">
        <v>20</v>
      </c>
      <c r="C7" s="30">
        <v>21</v>
      </c>
      <c r="D7" s="30">
        <v>22</v>
      </c>
    </row>
    <row r="8" spans="1:58" ht="18" x14ac:dyDescent="0.25">
      <c r="A8" s="29">
        <v>2012</v>
      </c>
      <c r="B8" s="29">
        <v>23</v>
      </c>
      <c r="C8" s="29">
        <v>24</v>
      </c>
      <c r="D8" s="29">
        <v>25</v>
      </c>
    </row>
    <row r="9" spans="1:58" ht="18" x14ac:dyDescent="0.25">
      <c r="A9" s="30">
        <v>2013</v>
      </c>
      <c r="B9" s="30">
        <v>26</v>
      </c>
      <c r="C9" s="30">
        <v>27</v>
      </c>
      <c r="D9" s="30">
        <v>28</v>
      </c>
    </row>
    <row r="10" spans="1:58" ht="18" x14ac:dyDescent="0.25">
      <c r="A10" s="29">
        <v>2014</v>
      </c>
      <c r="B10" s="29">
        <v>29</v>
      </c>
      <c r="C10" s="29">
        <v>30</v>
      </c>
      <c r="D10" s="29">
        <v>31</v>
      </c>
    </row>
    <row r="11" spans="1:58" ht="13.5" thickBot="1" x14ac:dyDescent="0.25"/>
    <row r="12" spans="1:58" ht="19.5" thickTop="1" thickBot="1" x14ac:dyDescent="0.3">
      <c r="A12" s="31" t="s">
        <v>202</v>
      </c>
      <c r="B12" s="32" t="s">
        <v>142</v>
      </c>
      <c r="C12" s="31" t="s">
        <v>203</v>
      </c>
      <c r="D12" s="31" t="s">
        <v>204</v>
      </c>
      <c r="E12" s="31" t="s">
        <v>205</v>
      </c>
      <c r="F12" s="33" t="s">
        <v>206</v>
      </c>
      <c r="G12" s="33" t="s">
        <v>207</v>
      </c>
      <c r="H12" s="33" t="s">
        <v>208</v>
      </c>
      <c r="I12" s="34" t="s">
        <v>209</v>
      </c>
      <c r="J12" s="31" t="s">
        <v>210</v>
      </c>
      <c r="K12" s="31" t="s">
        <v>211</v>
      </c>
      <c r="L12" s="31" t="s">
        <v>212</v>
      </c>
      <c r="M12" s="31" t="s">
        <v>2209</v>
      </c>
      <c r="N12" s="31" t="s">
        <v>213</v>
      </c>
      <c r="O12" s="35" t="s">
        <v>214</v>
      </c>
      <c r="P12" s="35" t="s">
        <v>215</v>
      </c>
      <c r="Q12" s="35" t="s">
        <v>216</v>
      </c>
      <c r="R12" s="35" t="s">
        <v>217</v>
      </c>
      <c r="S12" s="35" t="s">
        <v>218</v>
      </c>
      <c r="T12" s="31" t="s">
        <v>219</v>
      </c>
      <c r="U12" s="35" t="s">
        <v>220</v>
      </c>
      <c r="V12" s="35" t="s">
        <v>221</v>
      </c>
      <c r="W12" s="35" t="s">
        <v>222</v>
      </c>
      <c r="X12" s="35" t="s">
        <v>223</v>
      </c>
      <c r="Y12" s="35" t="s">
        <v>224</v>
      </c>
      <c r="Z12" s="36" t="s">
        <v>225</v>
      </c>
      <c r="AA12" s="36" t="s">
        <v>226</v>
      </c>
      <c r="AB12" s="36" t="s">
        <v>227</v>
      </c>
      <c r="AC12" s="36" t="s">
        <v>228</v>
      </c>
      <c r="AD12" s="36" t="s">
        <v>229</v>
      </c>
      <c r="AE12" s="36" t="s">
        <v>230</v>
      </c>
      <c r="AS12">
        <v>10000</v>
      </c>
      <c r="AW12" t="str">
        <f>Wiegeliste!B10</f>
        <v>Legel</v>
      </c>
      <c r="AX12">
        <v>1000</v>
      </c>
      <c r="AZ12" t="s">
        <v>145</v>
      </c>
      <c r="BA12" t="s">
        <v>144</v>
      </c>
      <c r="BB12" t="s">
        <v>1659</v>
      </c>
      <c r="BE12" t="s">
        <v>2477</v>
      </c>
      <c r="BF12" t="s">
        <v>2131</v>
      </c>
    </row>
    <row r="13" spans="1:58" ht="18.75" thickBot="1" x14ac:dyDescent="0.3">
      <c r="A13" s="37">
        <v>0</v>
      </c>
      <c r="B13" s="38" t="s">
        <v>231</v>
      </c>
      <c r="C13" s="39"/>
      <c r="D13" s="40"/>
      <c r="E13" s="41"/>
      <c r="F13" s="42"/>
      <c r="G13" s="43"/>
      <c r="H13" s="43"/>
      <c r="I13" s="44"/>
      <c r="J13" s="39"/>
      <c r="K13" s="39"/>
      <c r="L13" s="39"/>
      <c r="M13" s="39"/>
      <c r="N13" s="39"/>
      <c r="O13" s="45"/>
      <c r="P13" s="45"/>
      <c r="Q13" s="45"/>
      <c r="R13" s="45"/>
      <c r="S13" s="45"/>
      <c r="T13" s="39" t="s">
        <v>236</v>
      </c>
      <c r="U13" s="45" t="s">
        <v>236</v>
      </c>
      <c r="V13" s="45" t="s">
        <v>236</v>
      </c>
      <c r="W13" s="45" t="s">
        <v>236</v>
      </c>
      <c r="X13" s="45" t="s">
        <v>236</v>
      </c>
      <c r="Y13" s="45" t="s">
        <v>236</v>
      </c>
      <c r="Z13" s="45"/>
      <c r="AA13" s="45"/>
      <c r="AB13" s="45"/>
      <c r="AC13" s="45"/>
      <c r="AD13" s="45"/>
      <c r="AE13" s="46"/>
      <c r="AO13" s="47"/>
      <c r="AP13" s="47"/>
      <c r="AQ13" s="48"/>
      <c r="AR13" s="28">
        <v>1</v>
      </c>
      <c r="AS13" s="28">
        <f t="shared" ref="AS13:AS76" si="0">IF(E13="",99999*$AS$12,E13*$AS$12+A13)</f>
        <v>999990000</v>
      </c>
      <c r="AT13">
        <f ca="1">SMALL(AS13:AS1012,AR13)</f>
        <v>411960217</v>
      </c>
      <c r="AU13">
        <f t="shared" ref="AU13:AU28" ca="1" si="1">MOD(AT13,$AS$12)</f>
        <v>217</v>
      </c>
      <c r="AW13">
        <f>IF(ISERROR(FIND(UPPER($AW$12),UPPER(B13))),0,1)</f>
        <v>0</v>
      </c>
      <c r="AX13">
        <f>IF(AW13&gt;0,A13,0)</f>
        <v>0</v>
      </c>
      <c r="AY13">
        <f>LARGE($AX$13:$AX$1012,A13+1)</f>
        <v>552</v>
      </c>
      <c r="AZ13" t="str">
        <f>IF(AY13&gt;0,VLOOKUP(AY13,Athl01,2),"")</f>
        <v>Legel Christoph</v>
      </c>
      <c r="BA13">
        <f t="shared" ref="BA13:BB17" si="2">IF(BD13=0,"",BD13)</f>
        <v>4635</v>
      </c>
      <c r="BB13" t="str">
        <f t="shared" si="2"/>
        <v/>
      </c>
      <c r="BC13">
        <f>IF(BA13&lt;&gt;"",BA13,BB13)</f>
        <v>4635</v>
      </c>
      <c r="BD13">
        <f>IF(AY13&gt;0,VLOOKUP(AY13,Athl01,11),"")</f>
        <v>4635</v>
      </c>
      <c r="BE13">
        <f>IF(AY13&gt;0,VLOOKUP(AY13,Athl01,10),"")</f>
        <v>0</v>
      </c>
      <c r="BF13" s="229">
        <f>IF(AY13&gt;0,VLOOKUP(AY13,Athl01,4),"")</f>
        <v>33382</v>
      </c>
    </row>
    <row r="14" spans="1:58" ht="18.75" thickBot="1" x14ac:dyDescent="0.3">
      <c r="A14" s="37">
        <v>1</v>
      </c>
      <c r="B14" s="38" t="s">
        <v>232</v>
      </c>
      <c r="C14" s="39" t="s">
        <v>194</v>
      </c>
      <c r="D14" s="40">
        <v>33403</v>
      </c>
      <c r="E14" s="41">
        <f ca="1">IF(B14="","",IF(DATE(YEAR(TODAY()),MONTH(D14),DAY(D14))&lt;TODAY(),DATE(IF(YEAR(D14)=1900,2090,YEAR(TODAY())+1),MONTH(D14),DAY(D14)),DATE(IF(YEAR(D14)=1900,2090,YEAR(TODAY())),MONTH(D14),DAY(D14))))</f>
        <v>41439</v>
      </c>
      <c r="F14" s="42">
        <f ca="1">IF(B14="","",YEAR(E14)-YEAR(D14))</f>
        <v>22</v>
      </c>
      <c r="G14" s="43" t="s">
        <v>233</v>
      </c>
      <c r="H14" s="43" t="s">
        <v>234</v>
      </c>
      <c r="I14" s="44" t="s">
        <v>235</v>
      </c>
      <c r="J14" s="39" t="s">
        <v>236</v>
      </c>
      <c r="K14" s="39">
        <v>4400</v>
      </c>
      <c r="L14" s="39"/>
      <c r="M14" s="39"/>
      <c r="N14" s="39"/>
      <c r="O14" s="45"/>
      <c r="P14" s="45"/>
      <c r="Q14" s="45" t="s">
        <v>237</v>
      </c>
      <c r="R14" s="45" t="s">
        <v>238</v>
      </c>
      <c r="S14" s="45" t="s">
        <v>238</v>
      </c>
      <c r="T14" s="39" t="s">
        <v>237</v>
      </c>
      <c r="U14" s="45" t="s">
        <v>238</v>
      </c>
      <c r="V14" s="45" t="s">
        <v>238</v>
      </c>
      <c r="W14" s="45" t="s">
        <v>237</v>
      </c>
      <c r="X14" s="45" t="s">
        <v>238</v>
      </c>
      <c r="Y14" s="45" t="s">
        <v>238</v>
      </c>
      <c r="Z14" s="45"/>
      <c r="AA14" s="45"/>
      <c r="AB14" s="45"/>
      <c r="AC14" s="45"/>
      <c r="AD14" s="45"/>
      <c r="AE14" s="46"/>
      <c r="AO14" s="47"/>
      <c r="AP14" s="47"/>
      <c r="AQ14" s="48"/>
      <c r="AR14" s="28">
        <v>1</v>
      </c>
      <c r="AS14" s="28">
        <f t="shared" ca="1" si="0"/>
        <v>414390001</v>
      </c>
      <c r="AT14">
        <f ca="1">SMALL(AS14:AS1013,AR14)</f>
        <v>411960217</v>
      </c>
      <c r="AU14">
        <f t="shared" ca="1" si="1"/>
        <v>217</v>
      </c>
      <c r="AW14">
        <f t="shared" ref="AW14:AW77" si="3">IF(ISERROR(FIND(UPPER($AW$12),UPPER(B14))),0,1)</f>
        <v>0</v>
      </c>
      <c r="AX14">
        <f t="shared" ref="AX14:AX77" si="4">IF(AW14&gt;0,A14,0)</f>
        <v>0</v>
      </c>
      <c r="AY14">
        <f>LARGE($AX$13:$AX$1012,A14+1)</f>
        <v>454</v>
      </c>
      <c r="AZ14" t="str">
        <f>IF(AY14&gt;0,VLOOKUP(AY14,Athl01,2),"")</f>
        <v>Legel Thomas</v>
      </c>
      <c r="BA14" t="str">
        <f t="shared" si="2"/>
        <v/>
      </c>
      <c r="BB14" t="str">
        <f t="shared" si="2"/>
        <v>M343</v>
      </c>
      <c r="BC14" t="str">
        <f>IF(BA14&lt;&gt;"",BA14,BB14)</f>
        <v>M343</v>
      </c>
      <c r="BD14">
        <f>IF(AY14&gt;0,VLOOKUP(AY14,Athl01,11),"")</f>
        <v>0</v>
      </c>
      <c r="BE14" t="str">
        <f>IF(AY14&gt;0,VLOOKUP(AY14,Athl01,10),"")</f>
        <v>M343</v>
      </c>
      <c r="BF14" s="229">
        <f>IF(AY14&gt;0,VLOOKUP(AY14,Athl01,4),"")</f>
        <v>37336</v>
      </c>
    </row>
    <row r="15" spans="1:58" ht="18.75" thickBot="1" x14ac:dyDescent="0.3">
      <c r="A15" s="37">
        <v>2</v>
      </c>
      <c r="B15" s="38" t="s">
        <v>239</v>
      </c>
      <c r="C15" s="39" t="s">
        <v>194</v>
      </c>
      <c r="D15" s="49">
        <v>21707</v>
      </c>
      <c r="E15" s="41">
        <f t="shared" ref="E15:E78" ca="1" si="5">IF(B15="","",IF(DATE(YEAR(TODAY()),MONTH(D15),DAY(D15))&lt;TODAY(),DATE(IF(YEAR(D15)=1900,2090,YEAR(TODAY())+1),MONTH(D15),DAY(D15)),DATE(IF(YEAR(D15)=1900,2090,YEAR(TODAY())),MONTH(D15),DAY(D15))))</f>
        <v>41431</v>
      </c>
      <c r="F15" s="42">
        <f t="shared" ref="F15:F78" ca="1" si="6">IF(B15="","",YEAR(E15)-YEAR(D15))</f>
        <v>54</v>
      </c>
      <c r="G15" s="43" t="s">
        <v>240</v>
      </c>
      <c r="H15" s="43" t="s">
        <v>234</v>
      </c>
      <c r="I15" s="44" t="s">
        <v>241</v>
      </c>
      <c r="J15" s="39" t="s">
        <v>236</v>
      </c>
      <c r="K15" s="39">
        <v>1457</v>
      </c>
      <c r="L15" s="39"/>
      <c r="M15" s="39"/>
      <c r="N15" s="39"/>
      <c r="O15" s="45"/>
      <c r="P15" s="45"/>
      <c r="Q15" s="45" t="s">
        <v>237</v>
      </c>
      <c r="R15" s="45" t="s">
        <v>238</v>
      </c>
      <c r="S15" s="45" t="s">
        <v>238</v>
      </c>
      <c r="T15" s="39" t="s">
        <v>237</v>
      </c>
      <c r="U15" s="45" t="s">
        <v>238</v>
      </c>
      <c r="V15" s="45" t="s">
        <v>238</v>
      </c>
      <c r="W15" s="45" t="s">
        <v>237</v>
      </c>
      <c r="X15" s="45" t="s">
        <v>238</v>
      </c>
      <c r="Y15" s="45" t="s">
        <v>236</v>
      </c>
      <c r="Z15" s="45"/>
      <c r="AA15" s="45"/>
      <c r="AB15" s="45"/>
      <c r="AC15" s="45"/>
      <c r="AD15" s="45"/>
      <c r="AE15" s="46"/>
      <c r="AR15" s="28">
        <v>2</v>
      </c>
      <c r="AS15" s="28">
        <f t="shared" ca="1" si="0"/>
        <v>414310002</v>
      </c>
      <c r="AT15">
        <f t="shared" ref="AT15:AT28" ca="1" si="7">SMALL(AS15:AS1013,AR15)</f>
        <v>411960528</v>
      </c>
      <c r="AU15">
        <f t="shared" ca="1" si="1"/>
        <v>528</v>
      </c>
      <c r="AW15">
        <f t="shared" si="3"/>
        <v>0</v>
      </c>
      <c r="AX15">
        <f t="shared" si="4"/>
        <v>0</v>
      </c>
      <c r="AY15">
        <f>LARGE($AX$13:$AX$1012,A15+1)</f>
        <v>109</v>
      </c>
      <c r="AZ15" t="str">
        <f>IF(AY15&gt;0,VLOOKUP(AY15,Athl01,2),"")</f>
        <v>Legel Walter</v>
      </c>
      <c r="BA15">
        <f t="shared" si="2"/>
        <v>1535</v>
      </c>
      <c r="BB15" t="str">
        <f t="shared" si="2"/>
        <v/>
      </c>
      <c r="BC15">
        <f>IF(BA15&lt;&gt;"",BA15,BB15)</f>
        <v>1535</v>
      </c>
      <c r="BD15">
        <f>IF(AY15&gt;0,VLOOKUP(AY15,Athl01,11),"")</f>
        <v>1535</v>
      </c>
      <c r="BE15" t="str">
        <f>IF(AY15&gt;0,VLOOKUP(AY15,Athl01,10),"")</f>
        <v/>
      </c>
      <c r="BF15" s="229">
        <f>IF(AY15&gt;0,VLOOKUP(AY15,Athl01,4),"")</f>
        <v>23089</v>
      </c>
    </row>
    <row r="16" spans="1:58" ht="18.75" thickBot="1" x14ac:dyDescent="0.3">
      <c r="A16" s="37">
        <v>3</v>
      </c>
      <c r="B16" s="38" t="s">
        <v>242</v>
      </c>
      <c r="C16" s="39" t="s">
        <v>194</v>
      </c>
      <c r="D16" s="49">
        <v>33005</v>
      </c>
      <c r="E16" s="41">
        <f t="shared" ca="1" si="5"/>
        <v>41406</v>
      </c>
      <c r="F16" s="42">
        <f t="shared" ca="1" si="6"/>
        <v>23</v>
      </c>
      <c r="G16" s="43" t="s">
        <v>243</v>
      </c>
      <c r="H16" s="43" t="s">
        <v>234</v>
      </c>
      <c r="I16" s="44" t="s">
        <v>244</v>
      </c>
      <c r="J16" s="39" t="s">
        <v>236</v>
      </c>
      <c r="K16" s="39">
        <v>4586</v>
      </c>
      <c r="L16" s="39"/>
      <c r="M16" s="39"/>
      <c r="N16" s="39"/>
      <c r="O16" s="45"/>
      <c r="P16" s="45"/>
      <c r="Q16" s="45" t="s">
        <v>237</v>
      </c>
      <c r="R16" s="45" t="s">
        <v>238</v>
      </c>
      <c r="S16" s="45" t="s">
        <v>238</v>
      </c>
      <c r="T16" s="39" t="s">
        <v>237</v>
      </c>
      <c r="U16" s="45" t="s">
        <v>238</v>
      </c>
      <c r="V16" s="45" t="s">
        <v>238</v>
      </c>
      <c r="W16" s="45" t="s">
        <v>236</v>
      </c>
      <c r="X16" s="45" t="s">
        <v>236</v>
      </c>
      <c r="Y16" s="45" t="s">
        <v>236</v>
      </c>
      <c r="Z16" s="45"/>
      <c r="AA16" s="45"/>
      <c r="AB16" s="45"/>
      <c r="AC16" s="45"/>
      <c r="AD16" s="45"/>
      <c r="AE16" s="46"/>
      <c r="AR16" s="28">
        <v>3</v>
      </c>
      <c r="AS16" s="28">
        <f t="shared" ca="1" si="0"/>
        <v>414060003</v>
      </c>
      <c r="AT16">
        <f t="shared" ca="1" si="7"/>
        <v>411970076</v>
      </c>
      <c r="AU16">
        <f t="shared" ca="1" si="1"/>
        <v>76</v>
      </c>
      <c r="AW16">
        <f t="shared" si="3"/>
        <v>0</v>
      </c>
      <c r="AX16">
        <f t="shared" si="4"/>
        <v>0</v>
      </c>
      <c r="AY16">
        <f>LARGE($AX$13:$AX$1012,A16+1)</f>
        <v>108</v>
      </c>
      <c r="AZ16" t="str">
        <f>IF(AY16&gt;0,VLOOKUP(AY16,Athl01,2),"")</f>
        <v>Legel Bernhard</v>
      </c>
      <c r="BA16">
        <f t="shared" si="2"/>
        <v>4624</v>
      </c>
      <c r="BB16" t="str">
        <f t="shared" si="2"/>
        <v/>
      </c>
      <c r="BC16">
        <f>IF(BA16&lt;&gt;"",BA16,BB16)</f>
        <v>4624</v>
      </c>
      <c r="BD16">
        <f>IF(AY16&gt;0,VLOOKUP(AY16,Athl01,11),"")</f>
        <v>4624</v>
      </c>
      <c r="BE16" t="str">
        <f>IF(AY16&gt;0,VLOOKUP(AY16,Athl01,10),"")</f>
        <v/>
      </c>
      <c r="BF16" s="229">
        <f>IF(AY16&gt;0,VLOOKUP(AY16,Athl01,4),"")</f>
        <v>34068</v>
      </c>
    </row>
    <row r="17" spans="1:58" ht="18.75" thickBot="1" x14ac:dyDescent="0.3">
      <c r="A17" s="37">
        <v>4</v>
      </c>
      <c r="B17" s="38" t="s">
        <v>245</v>
      </c>
      <c r="C17" s="39" t="s">
        <v>194</v>
      </c>
      <c r="D17" s="49">
        <v>27493</v>
      </c>
      <c r="E17" s="41">
        <f t="shared" ca="1" si="5"/>
        <v>41373</v>
      </c>
      <c r="F17" s="42">
        <f t="shared" ca="1" si="6"/>
        <v>38</v>
      </c>
      <c r="G17" s="43" t="s">
        <v>246</v>
      </c>
      <c r="H17" s="43" t="s">
        <v>234</v>
      </c>
      <c r="I17" s="44" t="s">
        <v>247</v>
      </c>
      <c r="J17" s="39" t="s">
        <v>236</v>
      </c>
      <c r="K17" s="39">
        <v>3367</v>
      </c>
      <c r="L17" s="39"/>
      <c r="M17" s="39"/>
      <c r="N17" s="39"/>
      <c r="O17" s="45"/>
      <c r="P17" s="45"/>
      <c r="Q17" s="45" t="s">
        <v>237</v>
      </c>
      <c r="R17" s="45" t="s">
        <v>238</v>
      </c>
      <c r="S17" s="45" t="s">
        <v>238</v>
      </c>
      <c r="T17" s="39" t="s">
        <v>237</v>
      </c>
      <c r="U17" s="45" t="s">
        <v>238</v>
      </c>
      <c r="V17" s="45" t="s">
        <v>238</v>
      </c>
      <c r="W17" s="45" t="s">
        <v>237</v>
      </c>
      <c r="X17" s="45" t="s">
        <v>238</v>
      </c>
      <c r="Y17" s="45" t="s">
        <v>238</v>
      </c>
      <c r="Z17" s="45"/>
      <c r="AA17" s="45"/>
      <c r="AB17" s="45"/>
      <c r="AC17" s="45"/>
      <c r="AD17" s="45"/>
      <c r="AE17" s="46"/>
      <c r="AR17" s="28">
        <v>4</v>
      </c>
      <c r="AS17" s="28">
        <f t="shared" ca="1" si="0"/>
        <v>413730004</v>
      </c>
      <c r="AT17">
        <f t="shared" ca="1" si="7"/>
        <v>411970194</v>
      </c>
      <c r="AU17">
        <f t="shared" ca="1" si="1"/>
        <v>194</v>
      </c>
      <c r="AW17">
        <f t="shared" si="3"/>
        <v>0</v>
      </c>
      <c r="AX17">
        <f t="shared" si="4"/>
        <v>0</v>
      </c>
      <c r="AY17">
        <f>LARGE($AX$13:$AX$1012,A17+1)</f>
        <v>0</v>
      </c>
      <c r="AZ17" t="str">
        <f>IF(AY17&gt;0,VLOOKUP(AY17,Athl01,2),"")</f>
        <v/>
      </c>
      <c r="BA17" t="str">
        <f t="shared" si="2"/>
        <v/>
      </c>
      <c r="BB17" t="str">
        <f t="shared" si="2"/>
        <v/>
      </c>
      <c r="BC17" t="str">
        <f>IF(BA17&lt;&gt;"",BA17,BB17)</f>
        <v/>
      </c>
      <c r="BD17" t="str">
        <f>IF(AY17&gt;0,VLOOKUP(AY17,Athl01,11),"")</f>
        <v/>
      </c>
      <c r="BE17" t="str">
        <f>IF(AY17&gt;0,VLOOKUP(AY17,Athl01,10),"")</f>
        <v/>
      </c>
      <c r="BF17" s="229" t="str">
        <f>IF(AY17&gt;0,VLOOKUP(AY17,Athl01,4),"")</f>
        <v/>
      </c>
    </row>
    <row r="18" spans="1:58" ht="18.75" thickBot="1" x14ac:dyDescent="0.3">
      <c r="A18" s="37">
        <v>5</v>
      </c>
      <c r="B18" s="38" t="s">
        <v>248</v>
      </c>
      <c r="C18" s="39" t="s">
        <v>194</v>
      </c>
      <c r="D18" s="49">
        <v>17609</v>
      </c>
      <c r="E18" s="41">
        <f t="shared" ca="1" si="5"/>
        <v>41350</v>
      </c>
      <c r="F18" s="42">
        <f t="shared" ca="1" si="6"/>
        <v>65</v>
      </c>
      <c r="G18" s="43" t="s">
        <v>240</v>
      </c>
      <c r="H18" s="43" t="s">
        <v>234</v>
      </c>
      <c r="I18" s="44" t="s">
        <v>249</v>
      </c>
      <c r="J18" s="39" t="s">
        <v>236</v>
      </c>
      <c r="K18" s="39">
        <v>526</v>
      </c>
      <c r="L18" s="39"/>
      <c r="M18" s="39"/>
      <c r="N18" s="39"/>
      <c r="O18" s="45"/>
      <c r="P18" s="45"/>
      <c r="Q18" s="45" t="s">
        <v>237</v>
      </c>
      <c r="R18" s="45" t="s">
        <v>238</v>
      </c>
      <c r="S18" s="45" t="s">
        <v>238</v>
      </c>
      <c r="T18" s="39" t="s">
        <v>237</v>
      </c>
      <c r="U18" s="45" t="s">
        <v>238</v>
      </c>
      <c r="V18" s="45" t="s">
        <v>238</v>
      </c>
      <c r="W18" s="45" t="s">
        <v>237</v>
      </c>
      <c r="X18" s="45" t="s">
        <v>238</v>
      </c>
      <c r="Y18" s="45" t="s">
        <v>238</v>
      </c>
      <c r="Z18" s="45"/>
      <c r="AA18" s="45"/>
      <c r="AB18" s="45"/>
      <c r="AC18" s="45"/>
      <c r="AD18" s="45"/>
      <c r="AE18" s="46"/>
      <c r="AR18" s="28">
        <v>5</v>
      </c>
      <c r="AS18" s="28">
        <f t="shared" ca="1" si="0"/>
        <v>413500005</v>
      </c>
      <c r="AT18">
        <f t="shared" ca="1" si="7"/>
        <v>411970218</v>
      </c>
      <c r="AU18">
        <f t="shared" ca="1" si="1"/>
        <v>218</v>
      </c>
      <c r="AW18">
        <f t="shared" si="3"/>
        <v>0</v>
      </c>
      <c r="AX18">
        <f t="shared" si="4"/>
        <v>0</v>
      </c>
    </row>
    <row r="19" spans="1:58" ht="18.75" thickBot="1" x14ac:dyDescent="0.3">
      <c r="A19" s="37">
        <v>6</v>
      </c>
      <c r="B19" s="38" t="s">
        <v>250</v>
      </c>
      <c r="C19" s="39" t="s">
        <v>194</v>
      </c>
      <c r="D19" s="49">
        <v>30848</v>
      </c>
      <c r="E19" s="41">
        <f t="shared" ca="1" si="5"/>
        <v>41440</v>
      </c>
      <c r="F19" s="42">
        <f t="shared" ca="1" si="6"/>
        <v>29</v>
      </c>
      <c r="G19" s="43" t="s">
        <v>251</v>
      </c>
      <c r="H19" s="43" t="s">
        <v>252</v>
      </c>
      <c r="I19" s="44" t="s">
        <v>253</v>
      </c>
      <c r="J19" s="39" t="s">
        <v>236</v>
      </c>
      <c r="K19" s="39">
        <v>4566</v>
      </c>
      <c r="L19" s="39"/>
      <c r="M19" s="39"/>
      <c r="N19" s="39"/>
      <c r="O19" s="45"/>
      <c r="P19" s="45"/>
      <c r="Q19" s="45" t="s">
        <v>237</v>
      </c>
      <c r="R19" s="45" t="s">
        <v>238</v>
      </c>
      <c r="S19" s="45" t="s">
        <v>238</v>
      </c>
      <c r="T19" s="39" t="s">
        <v>54</v>
      </c>
      <c r="U19" s="45" t="s">
        <v>238</v>
      </c>
      <c r="V19" s="45" t="s">
        <v>238</v>
      </c>
      <c r="W19" s="45" t="s">
        <v>54</v>
      </c>
      <c r="X19" s="45" t="s">
        <v>238</v>
      </c>
      <c r="Y19" s="45" t="s">
        <v>238</v>
      </c>
      <c r="Z19" s="45"/>
      <c r="AA19" s="45"/>
      <c r="AB19" s="45"/>
      <c r="AC19" s="45"/>
      <c r="AD19" s="45"/>
      <c r="AE19" s="46"/>
      <c r="AR19" s="28">
        <v>6</v>
      </c>
      <c r="AS19" s="28">
        <f t="shared" ca="1" si="0"/>
        <v>414400006</v>
      </c>
      <c r="AT19">
        <f t="shared" ca="1" si="7"/>
        <v>411970288</v>
      </c>
      <c r="AU19">
        <f t="shared" ca="1" si="1"/>
        <v>288</v>
      </c>
      <c r="AW19">
        <f t="shared" si="3"/>
        <v>0</v>
      </c>
      <c r="AX19">
        <f t="shared" si="4"/>
        <v>0</v>
      </c>
    </row>
    <row r="20" spans="1:58" ht="18.75" thickBot="1" x14ac:dyDescent="0.3">
      <c r="A20" s="37">
        <v>7</v>
      </c>
      <c r="B20" s="38" t="s">
        <v>254</v>
      </c>
      <c r="C20" s="39" t="s">
        <v>194</v>
      </c>
      <c r="D20" s="49">
        <v>23184</v>
      </c>
      <c r="E20" s="41">
        <f t="shared" ca="1" si="5"/>
        <v>41447</v>
      </c>
      <c r="F20" s="42">
        <f t="shared" ca="1" si="6"/>
        <v>50</v>
      </c>
      <c r="G20" s="43" t="s">
        <v>255</v>
      </c>
      <c r="H20" s="43" t="s">
        <v>234</v>
      </c>
      <c r="I20" s="44" t="s">
        <v>256</v>
      </c>
      <c r="J20" s="39" t="s">
        <v>236</v>
      </c>
      <c r="K20" s="39">
        <v>4099</v>
      </c>
      <c r="L20" s="39"/>
      <c r="M20" s="39"/>
      <c r="N20" s="39"/>
      <c r="O20" s="45"/>
      <c r="P20" s="45"/>
      <c r="Q20" s="45" t="s">
        <v>237</v>
      </c>
      <c r="R20" s="45" t="s">
        <v>238</v>
      </c>
      <c r="S20" s="45" t="s">
        <v>238</v>
      </c>
      <c r="T20" s="39" t="s">
        <v>237</v>
      </c>
      <c r="U20" s="45" t="s">
        <v>238</v>
      </c>
      <c r="V20" s="45" t="s">
        <v>238</v>
      </c>
      <c r="W20" s="45" t="s">
        <v>237</v>
      </c>
      <c r="X20" s="45" t="s">
        <v>238</v>
      </c>
      <c r="Y20" s="45" t="s">
        <v>238</v>
      </c>
      <c r="Z20" s="45"/>
      <c r="AA20" s="45"/>
      <c r="AB20" s="45"/>
      <c r="AC20" s="45"/>
      <c r="AD20" s="45"/>
      <c r="AE20" s="46"/>
      <c r="AR20" s="28">
        <v>7</v>
      </c>
      <c r="AS20" s="28">
        <f t="shared" ca="1" si="0"/>
        <v>414470007</v>
      </c>
      <c r="AT20">
        <f t="shared" ca="1" si="7"/>
        <v>411970486</v>
      </c>
      <c r="AU20">
        <f t="shared" ca="1" si="1"/>
        <v>486</v>
      </c>
      <c r="AW20">
        <f t="shared" si="3"/>
        <v>0</v>
      </c>
      <c r="AX20">
        <f t="shared" si="4"/>
        <v>0</v>
      </c>
    </row>
    <row r="21" spans="1:58" ht="18.75" thickBot="1" x14ac:dyDescent="0.3">
      <c r="A21" s="37">
        <v>8</v>
      </c>
      <c r="B21" s="38" t="s">
        <v>257</v>
      </c>
      <c r="C21" s="39" t="s">
        <v>194</v>
      </c>
      <c r="D21" s="49">
        <v>33630</v>
      </c>
      <c r="E21" s="41">
        <f t="shared" ca="1" si="5"/>
        <v>41301</v>
      </c>
      <c r="F21" s="42">
        <f t="shared" ca="1" si="6"/>
        <v>21</v>
      </c>
      <c r="G21" s="43" t="s">
        <v>240</v>
      </c>
      <c r="H21" s="43" t="s">
        <v>234</v>
      </c>
      <c r="I21" s="50" t="s">
        <v>258</v>
      </c>
      <c r="J21" s="51" t="s">
        <v>236</v>
      </c>
      <c r="K21" s="51">
        <v>4587</v>
      </c>
      <c r="L21" s="51"/>
      <c r="M21" s="51"/>
      <c r="N21" s="39"/>
      <c r="O21" s="45"/>
      <c r="P21" s="45"/>
      <c r="Q21" s="45" t="s">
        <v>237</v>
      </c>
      <c r="R21" s="45" t="s">
        <v>238</v>
      </c>
      <c r="S21" s="45" t="s">
        <v>238</v>
      </c>
      <c r="T21" s="39" t="s">
        <v>237</v>
      </c>
      <c r="U21" s="45" t="s">
        <v>238</v>
      </c>
      <c r="V21" s="45" t="s">
        <v>238</v>
      </c>
      <c r="W21" s="45" t="s">
        <v>237</v>
      </c>
      <c r="X21" s="45" t="s">
        <v>238</v>
      </c>
      <c r="Y21" s="45" t="s">
        <v>238</v>
      </c>
      <c r="Z21" s="45"/>
      <c r="AA21" s="45"/>
      <c r="AB21" s="45"/>
      <c r="AC21" s="45"/>
      <c r="AD21" s="45"/>
      <c r="AE21" s="46"/>
      <c r="AR21" s="28">
        <v>8</v>
      </c>
      <c r="AS21" s="28">
        <f t="shared" ca="1" si="0"/>
        <v>413010008</v>
      </c>
      <c r="AT21">
        <f t="shared" ca="1" si="7"/>
        <v>411970574</v>
      </c>
      <c r="AU21">
        <f t="shared" ca="1" si="1"/>
        <v>574</v>
      </c>
      <c r="AW21">
        <f t="shared" si="3"/>
        <v>0</v>
      </c>
      <c r="AX21">
        <f t="shared" si="4"/>
        <v>0</v>
      </c>
    </row>
    <row r="22" spans="1:58" ht="18.75" thickBot="1" x14ac:dyDescent="0.3">
      <c r="A22" s="37">
        <v>9</v>
      </c>
      <c r="B22" s="38" t="s">
        <v>259</v>
      </c>
      <c r="C22" s="39" t="s">
        <v>194</v>
      </c>
      <c r="D22" s="49">
        <v>17179</v>
      </c>
      <c r="E22" s="41">
        <f t="shared" ca="1" si="5"/>
        <v>41286</v>
      </c>
      <c r="F22" s="42">
        <f t="shared" ca="1" si="6"/>
        <v>66</v>
      </c>
      <c r="G22" s="43" t="s">
        <v>246</v>
      </c>
      <c r="H22" s="43" t="s">
        <v>234</v>
      </c>
      <c r="I22" s="44" t="s">
        <v>260</v>
      </c>
      <c r="J22" s="39" t="s">
        <v>236</v>
      </c>
      <c r="K22" s="39">
        <v>247</v>
      </c>
      <c r="L22" s="39"/>
      <c r="M22" s="39"/>
      <c r="N22" s="39"/>
      <c r="O22" s="45"/>
      <c r="P22" s="45"/>
      <c r="Q22" s="45" t="s">
        <v>237</v>
      </c>
      <c r="R22" s="45" t="s">
        <v>238</v>
      </c>
      <c r="S22" s="45" t="s">
        <v>238</v>
      </c>
      <c r="T22" s="39" t="s">
        <v>237</v>
      </c>
      <c r="U22" s="45" t="s">
        <v>238</v>
      </c>
      <c r="V22" s="45" t="s">
        <v>238</v>
      </c>
      <c r="W22" s="45" t="s">
        <v>237</v>
      </c>
      <c r="X22" s="45" t="s">
        <v>238</v>
      </c>
      <c r="Y22" s="45" t="s">
        <v>238</v>
      </c>
      <c r="Z22" s="45"/>
      <c r="AA22" s="45"/>
      <c r="AB22" s="45"/>
      <c r="AC22" s="45"/>
      <c r="AD22" s="45"/>
      <c r="AE22" s="46"/>
      <c r="AR22" s="28">
        <v>9</v>
      </c>
      <c r="AS22" s="28">
        <f t="shared" ca="1" si="0"/>
        <v>412860009</v>
      </c>
      <c r="AT22">
        <f t="shared" ca="1" si="7"/>
        <v>411970594</v>
      </c>
      <c r="AU22">
        <f t="shared" ca="1" si="1"/>
        <v>594</v>
      </c>
      <c r="AW22">
        <f t="shared" si="3"/>
        <v>0</v>
      </c>
      <c r="AX22">
        <f t="shared" si="4"/>
        <v>0</v>
      </c>
    </row>
    <row r="23" spans="1:58" ht="18.75" thickBot="1" x14ac:dyDescent="0.3">
      <c r="A23" s="37">
        <v>10</v>
      </c>
      <c r="B23" s="38" t="s">
        <v>261</v>
      </c>
      <c r="C23" s="39" t="s">
        <v>194</v>
      </c>
      <c r="D23" s="49">
        <v>23381</v>
      </c>
      <c r="E23" s="41">
        <f t="shared" ca="1" si="5"/>
        <v>41279</v>
      </c>
      <c r="F23" s="42">
        <f t="shared" ca="1" si="6"/>
        <v>49</v>
      </c>
      <c r="G23" s="43" t="s">
        <v>262</v>
      </c>
      <c r="H23" s="43" t="s">
        <v>234</v>
      </c>
      <c r="I23" s="50" t="s">
        <v>263</v>
      </c>
      <c r="J23" s="51" t="s">
        <v>236</v>
      </c>
      <c r="K23" s="51">
        <v>2340</v>
      </c>
      <c r="L23" s="51"/>
      <c r="M23" s="51"/>
      <c r="N23" s="39"/>
      <c r="O23" s="45"/>
      <c r="P23" s="45"/>
      <c r="Q23" s="45" t="s">
        <v>237</v>
      </c>
      <c r="R23" s="45" t="s">
        <v>238</v>
      </c>
      <c r="S23" s="45" t="s">
        <v>238</v>
      </c>
      <c r="T23" s="39" t="s">
        <v>237</v>
      </c>
      <c r="U23" s="45" t="s">
        <v>238</v>
      </c>
      <c r="V23" s="45" t="s">
        <v>238</v>
      </c>
      <c r="W23" s="45" t="s">
        <v>236</v>
      </c>
      <c r="X23" s="45" t="s">
        <v>236</v>
      </c>
      <c r="Y23" s="45" t="s">
        <v>236</v>
      </c>
      <c r="Z23" s="45"/>
      <c r="AA23" s="45"/>
      <c r="AB23" s="45"/>
      <c r="AC23" s="45"/>
      <c r="AD23" s="45"/>
      <c r="AE23" s="46"/>
      <c r="AR23" s="28">
        <v>10</v>
      </c>
      <c r="AS23" s="28">
        <f t="shared" ca="1" si="0"/>
        <v>412790010</v>
      </c>
      <c r="AT23">
        <f t="shared" ca="1" si="7"/>
        <v>411990415</v>
      </c>
      <c r="AU23">
        <f t="shared" ca="1" si="1"/>
        <v>415</v>
      </c>
      <c r="AW23">
        <f t="shared" si="3"/>
        <v>0</v>
      </c>
      <c r="AX23">
        <f t="shared" si="4"/>
        <v>0</v>
      </c>
    </row>
    <row r="24" spans="1:58" ht="18.75" thickBot="1" x14ac:dyDescent="0.3">
      <c r="A24" s="37">
        <v>11</v>
      </c>
      <c r="B24" s="38" t="s">
        <v>264</v>
      </c>
      <c r="C24" s="39" t="s">
        <v>194</v>
      </c>
      <c r="D24" s="49">
        <v>13995</v>
      </c>
      <c r="E24" s="41">
        <f t="shared" ca="1" si="5"/>
        <v>41389</v>
      </c>
      <c r="F24" s="42">
        <f t="shared" ca="1" si="6"/>
        <v>75</v>
      </c>
      <c r="G24" s="43" t="s">
        <v>265</v>
      </c>
      <c r="H24" s="43" t="s">
        <v>234</v>
      </c>
      <c r="I24" s="44" t="s">
        <v>266</v>
      </c>
      <c r="J24" s="39" t="s">
        <v>236</v>
      </c>
      <c r="K24" s="39">
        <v>4122</v>
      </c>
      <c r="L24" s="39"/>
      <c r="M24" s="39"/>
      <c r="N24" s="39"/>
      <c r="O24" s="45"/>
      <c r="P24" s="45"/>
      <c r="Q24" s="45" t="s">
        <v>237</v>
      </c>
      <c r="R24" s="45" t="s">
        <v>238</v>
      </c>
      <c r="S24" s="45" t="s">
        <v>238</v>
      </c>
      <c r="T24" s="39" t="s">
        <v>236</v>
      </c>
      <c r="U24" s="45" t="s">
        <v>236</v>
      </c>
      <c r="V24" s="45" t="s">
        <v>236</v>
      </c>
      <c r="W24" s="45" t="s">
        <v>236</v>
      </c>
      <c r="X24" s="45" t="s">
        <v>236</v>
      </c>
      <c r="Y24" s="45" t="s">
        <v>236</v>
      </c>
      <c r="Z24" s="45"/>
      <c r="AA24" s="45"/>
      <c r="AB24" s="45"/>
      <c r="AC24" s="45"/>
      <c r="AD24" s="45"/>
      <c r="AE24" s="46"/>
      <c r="AR24" s="28">
        <v>11</v>
      </c>
      <c r="AS24" s="28">
        <f t="shared" ca="1" si="0"/>
        <v>413890011</v>
      </c>
      <c r="AT24">
        <f t="shared" ca="1" si="7"/>
        <v>412000581</v>
      </c>
      <c r="AU24">
        <f t="shared" ca="1" si="1"/>
        <v>581</v>
      </c>
      <c r="AW24">
        <f t="shared" si="3"/>
        <v>0</v>
      </c>
      <c r="AX24">
        <f t="shared" si="4"/>
        <v>0</v>
      </c>
    </row>
    <row r="25" spans="1:58" ht="18.75" thickBot="1" x14ac:dyDescent="0.3">
      <c r="A25" s="37">
        <v>12</v>
      </c>
      <c r="B25" s="38" t="s">
        <v>267</v>
      </c>
      <c r="C25" s="39" t="s">
        <v>194</v>
      </c>
      <c r="D25" s="49">
        <v>15268</v>
      </c>
      <c r="E25" s="41">
        <f t="shared" ca="1" si="5"/>
        <v>41201</v>
      </c>
      <c r="F25" s="42">
        <f t="shared" ca="1" si="6"/>
        <v>71</v>
      </c>
      <c r="G25" s="43" t="s">
        <v>268</v>
      </c>
      <c r="H25" s="43" t="s">
        <v>269</v>
      </c>
      <c r="I25" s="44" t="s">
        <v>270</v>
      </c>
      <c r="J25" s="39" t="s">
        <v>236</v>
      </c>
      <c r="K25" s="39">
        <v>4361</v>
      </c>
      <c r="L25" s="39"/>
      <c r="M25" s="39"/>
      <c r="N25" s="39"/>
      <c r="O25" s="45"/>
      <c r="P25" s="45"/>
      <c r="Q25" s="45" t="s">
        <v>237</v>
      </c>
      <c r="R25" s="45" t="s">
        <v>238</v>
      </c>
      <c r="S25" s="45" t="s">
        <v>238</v>
      </c>
      <c r="T25" s="39" t="s">
        <v>54</v>
      </c>
      <c r="U25" s="45" t="s">
        <v>238</v>
      </c>
      <c r="V25" s="45" t="s">
        <v>238</v>
      </c>
      <c r="W25" s="45" t="s">
        <v>236</v>
      </c>
      <c r="X25" s="45" t="s">
        <v>236</v>
      </c>
      <c r="Y25" s="45" t="s">
        <v>236</v>
      </c>
      <c r="Z25" s="45"/>
      <c r="AA25" s="45"/>
      <c r="AB25" s="45"/>
      <c r="AC25" s="45"/>
      <c r="AD25" s="45"/>
      <c r="AE25" s="46"/>
      <c r="AR25" s="28">
        <v>12</v>
      </c>
      <c r="AS25" s="28">
        <f t="shared" ca="1" si="0"/>
        <v>412010012</v>
      </c>
      <c r="AT25">
        <f t="shared" ca="1" si="7"/>
        <v>412010012</v>
      </c>
      <c r="AU25">
        <f t="shared" ca="1" si="1"/>
        <v>12</v>
      </c>
      <c r="AW25">
        <f t="shared" si="3"/>
        <v>0</v>
      </c>
      <c r="AX25">
        <f t="shared" si="4"/>
        <v>0</v>
      </c>
    </row>
    <row r="26" spans="1:58" ht="18.75" thickBot="1" x14ac:dyDescent="0.3">
      <c r="A26" s="37">
        <v>13</v>
      </c>
      <c r="B26" s="38" t="s">
        <v>271</v>
      </c>
      <c r="C26" s="39" t="s">
        <v>194</v>
      </c>
      <c r="D26" s="49">
        <v>14445</v>
      </c>
      <c r="E26" s="41">
        <f t="shared" ca="1" si="5"/>
        <v>41474</v>
      </c>
      <c r="F26" s="42">
        <f t="shared" ca="1" si="6"/>
        <v>74</v>
      </c>
      <c r="G26" s="43" t="s">
        <v>272</v>
      </c>
      <c r="H26" s="43" t="s">
        <v>234</v>
      </c>
      <c r="I26" s="44" t="s">
        <v>273</v>
      </c>
      <c r="J26" s="39" t="s">
        <v>236</v>
      </c>
      <c r="K26" s="39">
        <v>514</v>
      </c>
      <c r="L26" s="39"/>
      <c r="M26" s="39"/>
      <c r="N26" s="39"/>
      <c r="O26" s="45"/>
      <c r="P26" s="45"/>
      <c r="Q26" s="45" t="s">
        <v>237</v>
      </c>
      <c r="R26" s="45" t="s">
        <v>238</v>
      </c>
      <c r="S26" s="45" t="s">
        <v>238</v>
      </c>
      <c r="T26" s="39" t="s">
        <v>237</v>
      </c>
      <c r="U26" s="45" t="s">
        <v>238</v>
      </c>
      <c r="V26" s="45" t="s">
        <v>238</v>
      </c>
      <c r="W26" s="45" t="s">
        <v>237</v>
      </c>
      <c r="X26" s="45" t="s">
        <v>238</v>
      </c>
      <c r="Y26" s="45" t="s">
        <v>238</v>
      </c>
      <c r="Z26" s="45"/>
      <c r="AA26" s="45"/>
      <c r="AB26" s="45"/>
      <c r="AC26" s="45"/>
      <c r="AD26" s="45"/>
      <c r="AE26" s="46"/>
      <c r="AR26" s="28">
        <v>13</v>
      </c>
      <c r="AS26" s="28">
        <f t="shared" ca="1" si="0"/>
        <v>414740013</v>
      </c>
      <c r="AT26">
        <f t="shared" ca="1" si="7"/>
        <v>412020143</v>
      </c>
      <c r="AU26">
        <f t="shared" ca="1" si="1"/>
        <v>143</v>
      </c>
      <c r="AW26">
        <f t="shared" si="3"/>
        <v>0</v>
      </c>
      <c r="AX26">
        <f t="shared" si="4"/>
        <v>0</v>
      </c>
    </row>
    <row r="27" spans="1:58" ht="18.75" thickBot="1" x14ac:dyDescent="0.3">
      <c r="A27" s="37">
        <v>14</v>
      </c>
      <c r="B27" s="38" t="s">
        <v>274</v>
      </c>
      <c r="C27" s="39" t="s">
        <v>194</v>
      </c>
      <c r="D27" s="49">
        <v>26276</v>
      </c>
      <c r="E27" s="41">
        <f t="shared" ca="1" si="5"/>
        <v>41252</v>
      </c>
      <c r="F27" s="42">
        <f t="shared" ca="1" si="6"/>
        <v>41</v>
      </c>
      <c r="G27" s="43" t="s">
        <v>265</v>
      </c>
      <c r="H27" s="43" t="s">
        <v>234</v>
      </c>
      <c r="I27" s="44" t="s">
        <v>275</v>
      </c>
      <c r="J27" s="39" t="s">
        <v>236</v>
      </c>
      <c r="K27" s="39">
        <v>3011</v>
      </c>
      <c r="L27" s="39"/>
      <c r="M27" s="39"/>
      <c r="N27" s="39"/>
      <c r="O27" s="45"/>
      <c r="P27" s="45"/>
      <c r="Q27" s="45" t="s">
        <v>237</v>
      </c>
      <c r="R27" s="45" t="s">
        <v>238</v>
      </c>
      <c r="S27" s="45" t="s">
        <v>238</v>
      </c>
      <c r="T27" s="39" t="s">
        <v>236</v>
      </c>
      <c r="U27" s="45" t="s">
        <v>236</v>
      </c>
      <c r="V27" s="45" t="s">
        <v>236</v>
      </c>
      <c r="W27" s="45" t="s">
        <v>236</v>
      </c>
      <c r="X27" s="45" t="s">
        <v>236</v>
      </c>
      <c r="Y27" s="45" t="s">
        <v>236</v>
      </c>
      <c r="Z27" s="45"/>
      <c r="AA27" s="45"/>
      <c r="AB27" s="45"/>
      <c r="AC27" s="45"/>
      <c r="AD27" s="45"/>
      <c r="AE27" s="46"/>
      <c r="AR27" s="28">
        <v>14</v>
      </c>
      <c r="AS27" s="28">
        <f t="shared" ca="1" si="0"/>
        <v>412520014</v>
      </c>
      <c r="AT27">
        <f t="shared" ca="1" si="7"/>
        <v>412020382</v>
      </c>
      <c r="AU27">
        <f t="shared" ca="1" si="1"/>
        <v>382</v>
      </c>
      <c r="AW27">
        <f t="shared" si="3"/>
        <v>0</v>
      </c>
      <c r="AX27">
        <f t="shared" si="4"/>
        <v>0</v>
      </c>
    </row>
    <row r="28" spans="1:58" ht="18.75" thickBot="1" x14ac:dyDescent="0.3">
      <c r="A28" s="37">
        <v>15</v>
      </c>
      <c r="B28" s="38" t="s">
        <v>276</v>
      </c>
      <c r="C28" s="39" t="s">
        <v>194</v>
      </c>
      <c r="D28" s="49">
        <v>34710</v>
      </c>
      <c r="E28" s="41">
        <f t="shared" ca="1" si="5"/>
        <v>41285</v>
      </c>
      <c r="F28" s="42">
        <f t="shared" ca="1" si="6"/>
        <v>18</v>
      </c>
      <c r="G28" s="43" t="s">
        <v>277</v>
      </c>
      <c r="H28" s="43" t="s">
        <v>278</v>
      </c>
      <c r="I28" s="44" t="s">
        <v>279</v>
      </c>
      <c r="J28" s="39" t="s">
        <v>236</v>
      </c>
      <c r="K28" s="39">
        <v>4614</v>
      </c>
      <c r="L28" s="39"/>
      <c r="M28" s="39"/>
      <c r="N28" s="39"/>
      <c r="O28" s="45"/>
      <c r="P28" s="45"/>
      <c r="Q28" s="45" t="s">
        <v>237</v>
      </c>
      <c r="R28" s="45" t="s">
        <v>238</v>
      </c>
      <c r="S28" s="45" t="s">
        <v>238</v>
      </c>
      <c r="T28" s="39" t="s">
        <v>54</v>
      </c>
      <c r="U28" s="45" t="s">
        <v>238</v>
      </c>
      <c r="V28" s="45" t="s">
        <v>238</v>
      </c>
      <c r="W28" s="45" t="s">
        <v>54</v>
      </c>
      <c r="X28" s="45" t="s">
        <v>238</v>
      </c>
      <c r="Y28" s="45" t="s">
        <v>238</v>
      </c>
      <c r="Z28" s="45"/>
      <c r="AA28" s="45"/>
      <c r="AB28" s="45"/>
      <c r="AC28" s="45"/>
      <c r="AD28" s="45"/>
      <c r="AE28" s="46"/>
      <c r="AR28" s="28">
        <v>15</v>
      </c>
      <c r="AS28" s="28">
        <f t="shared" ca="1" si="0"/>
        <v>412850015</v>
      </c>
      <c r="AT28">
        <f t="shared" ca="1" si="7"/>
        <v>412040523</v>
      </c>
      <c r="AU28">
        <f t="shared" ca="1" si="1"/>
        <v>523</v>
      </c>
      <c r="AW28">
        <f t="shared" si="3"/>
        <v>0</v>
      </c>
      <c r="AX28">
        <f t="shared" si="4"/>
        <v>0</v>
      </c>
    </row>
    <row r="29" spans="1:58" ht="18.75" thickBot="1" x14ac:dyDescent="0.3">
      <c r="A29" s="37">
        <v>16</v>
      </c>
      <c r="B29" s="38" t="s">
        <v>280</v>
      </c>
      <c r="C29" s="39" t="s">
        <v>194</v>
      </c>
      <c r="D29" s="49">
        <v>26448</v>
      </c>
      <c r="E29" s="41">
        <f t="shared" ca="1" si="5"/>
        <v>41423</v>
      </c>
      <c r="F29" s="42">
        <f t="shared" ca="1" si="6"/>
        <v>41</v>
      </c>
      <c r="G29" s="43" t="s">
        <v>243</v>
      </c>
      <c r="H29" s="43" t="s">
        <v>234</v>
      </c>
      <c r="I29" s="44" t="s">
        <v>281</v>
      </c>
      <c r="J29" s="39" t="s">
        <v>236</v>
      </c>
      <c r="K29" s="39">
        <v>4613</v>
      </c>
      <c r="L29" s="39"/>
      <c r="M29" s="39"/>
      <c r="N29" s="39"/>
      <c r="O29" s="45"/>
      <c r="P29" s="45"/>
      <c r="Q29" s="45" t="s">
        <v>237</v>
      </c>
      <c r="R29" s="45" t="s">
        <v>238</v>
      </c>
      <c r="S29" s="45" t="s">
        <v>238</v>
      </c>
      <c r="T29" s="39" t="s">
        <v>236</v>
      </c>
      <c r="U29" s="45" t="s">
        <v>236</v>
      </c>
      <c r="V29" s="45" t="s">
        <v>236</v>
      </c>
      <c r="W29" s="45" t="s">
        <v>236</v>
      </c>
      <c r="X29" s="45" t="s">
        <v>236</v>
      </c>
      <c r="Y29" s="45" t="s">
        <v>236</v>
      </c>
      <c r="Z29" s="45"/>
      <c r="AA29" s="45"/>
      <c r="AB29" s="45"/>
      <c r="AC29" s="45"/>
      <c r="AD29" s="45"/>
      <c r="AE29" s="46"/>
      <c r="AS29" s="28">
        <f t="shared" ca="1" si="0"/>
        <v>414230016</v>
      </c>
      <c r="AW29">
        <f t="shared" si="3"/>
        <v>0</v>
      </c>
      <c r="AX29">
        <f t="shared" si="4"/>
        <v>0</v>
      </c>
    </row>
    <row r="30" spans="1:58" ht="18.75" thickBot="1" x14ac:dyDescent="0.3">
      <c r="A30" s="37">
        <v>17</v>
      </c>
      <c r="B30" s="38" t="s">
        <v>282</v>
      </c>
      <c r="C30" s="39" t="s">
        <v>194</v>
      </c>
      <c r="D30" s="49">
        <v>22984</v>
      </c>
      <c r="E30" s="41">
        <f t="shared" ca="1" si="5"/>
        <v>41247</v>
      </c>
      <c r="F30" s="42">
        <f t="shared" ca="1" si="6"/>
        <v>50</v>
      </c>
      <c r="G30" s="43" t="s">
        <v>255</v>
      </c>
      <c r="H30" s="43" t="s">
        <v>234</v>
      </c>
      <c r="I30" s="44" t="s">
        <v>283</v>
      </c>
      <c r="J30" s="39" t="s">
        <v>236</v>
      </c>
      <c r="K30" s="39">
        <v>2861</v>
      </c>
      <c r="L30" s="39"/>
      <c r="M30" s="39"/>
      <c r="N30" s="39"/>
      <c r="O30" s="45"/>
      <c r="P30" s="45"/>
      <c r="Q30" s="45" t="s">
        <v>237</v>
      </c>
      <c r="R30" s="45" t="s">
        <v>238</v>
      </c>
      <c r="S30" s="45" t="s">
        <v>238</v>
      </c>
      <c r="T30" s="39" t="s">
        <v>237</v>
      </c>
      <c r="U30" s="45" t="s">
        <v>238</v>
      </c>
      <c r="V30" s="45" t="s">
        <v>238</v>
      </c>
      <c r="W30" s="45" t="s">
        <v>237</v>
      </c>
      <c r="X30" s="45" t="s">
        <v>238</v>
      </c>
      <c r="Y30" s="45" t="s">
        <v>236</v>
      </c>
      <c r="Z30" s="45"/>
      <c r="AA30" s="45"/>
      <c r="AB30" s="45"/>
      <c r="AC30" s="45"/>
      <c r="AD30" s="45"/>
      <c r="AE30" s="46"/>
      <c r="AS30" s="28">
        <f t="shared" ca="1" si="0"/>
        <v>412470017</v>
      </c>
      <c r="AW30">
        <f t="shared" si="3"/>
        <v>0</v>
      </c>
      <c r="AX30">
        <f t="shared" si="4"/>
        <v>0</v>
      </c>
    </row>
    <row r="31" spans="1:58" ht="18.75" thickBot="1" x14ac:dyDescent="0.3">
      <c r="A31" s="37">
        <v>18</v>
      </c>
      <c r="B31" s="38" t="s">
        <v>284</v>
      </c>
      <c r="C31" s="39" t="s">
        <v>194</v>
      </c>
      <c r="D31" s="49">
        <v>13126</v>
      </c>
      <c r="E31" s="41">
        <f t="shared" ca="1" si="5"/>
        <v>41251</v>
      </c>
      <c r="F31" s="42">
        <f t="shared" ca="1" si="6"/>
        <v>77</v>
      </c>
      <c r="G31" s="43" t="s">
        <v>246</v>
      </c>
      <c r="H31" s="43" t="s">
        <v>234</v>
      </c>
      <c r="I31" s="50" t="s">
        <v>285</v>
      </c>
      <c r="J31" s="51" t="s">
        <v>236</v>
      </c>
      <c r="K31" s="51">
        <v>569</v>
      </c>
      <c r="L31" s="51"/>
      <c r="M31" s="51"/>
      <c r="N31" s="39"/>
      <c r="O31" s="45"/>
      <c r="P31" s="45"/>
      <c r="Q31" s="45" t="s">
        <v>237</v>
      </c>
      <c r="R31" s="45" t="s">
        <v>286</v>
      </c>
      <c r="S31" s="45" t="s">
        <v>286</v>
      </c>
      <c r="T31" s="39" t="s">
        <v>237</v>
      </c>
      <c r="U31" s="45" t="s">
        <v>286</v>
      </c>
      <c r="V31" s="45" t="s">
        <v>286</v>
      </c>
      <c r="W31" s="39" t="s">
        <v>237</v>
      </c>
      <c r="X31" s="45" t="s">
        <v>286</v>
      </c>
      <c r="Y31" s="45" t="s">
        <v>286</v>
      </c>
      <c r="Z31" s="45"/>
      <c r="AA31" s="45"/>
      <c r="AB31" s="45"/>
      <c r="AC31" s="45"/>
      <c r="AD31" s="45"/>
      <c r="AE31" s="46"/>
      <c r="AS31" s="28">
        <f t="shared" ca="1" si="0"/>
        <v>412510018</v>
      </c>
      <c r="AW31">
        <f t="shared" si="3"/>
        <v>0</v>
      </c>
      <c r="AX31">
        <f t="shared" si="4"/>
        <v>0</v>
      </c>
    </row>
    <row r="32" spans="1:58" ht="18.75" thickBot="1" x14ac:dyDescent="0.3">
      <c r="A32" s="37">
        <v>19</v>
      </c>
      <c r="B32" s="38" t="s">
        <v>287</v>
      </c>
      <c r="C32" s="39" t="s">
        <v>194</v>
      </c>
      <c r="D32" s="49">
        <v>32891</v>
      </c>
      <c r="E32" s="41">
        <f t="shared" ca="1" si="5"/>
        <v>41292</v>
      </c>
      <c r="F32" s="42">
        <f t="shared" ca="1" si="6"/>
        <v>23</v>
      </c>
      <c r="G32" s="43" t="s">
        <v>246</v>
      </c>
      <c r="H32" s="43" t="s">
        <v>288</v>
      </c>
      <c r="I32" s="44" t="s">
        <v>289</v>
      </c>
      <c r="J32" s="39" t="s">
        <v>236</v>
      </c>
      <c r="K32" s="39">
        <v>4372</v>
      </c>
      <c r="L32" s="39"/>
      <c r="M32" s="39"/>
      <c r="N32" s="39"/>
      <c r="O32" s="45"/>
      <c r="P32" s="45"/>
      <c r="Q32" s="45" t="s">
        <v>237</v>
      </c>
      <c r="R32" s="45" t="s">
        <v>286</v>
      </c>
      <c r="S32" s="45" t="s">
        <v>286</v>
      </c>
      <c r="T32" s="39" t="s">
        <v>237</v>
      </c>
      <c r="U32" s="45" t="s">
        <v>286</v>
      </c>
      <c r="V32" s="45" t="s">
        <v>286</v>
      </c>
      <c r="W32" s="39" t="s">
        <v>237</v>
      </c>
      <c r="X32" s="45" t="s">
        <v>286</v>
      </c>
      <c r="Y32" s="45" t="s">
        <v>286</v>
      </c>
      <c r="Z32" s="45"/>
      <c r="AA32" s="45"/>
      <c r="AB32" s="45"/>
      <c r="AC32" s="45"/>
      <c r="AD32" s="45"/>
      <c r="AE32" s="46"/>
      <c r="AS32" s="28">
        <f t="shared" ca="1" si="0"/>
        <v>412920019</v>
      </c>
      <c r="AW32">
        <f t="shared" si="3"/>
        <v>0</v>
      </c>
      <c r="AX32">
        <f t="shared" si="4"/>
        <v>0</v>
      </c>
    </row>
    <row r="33" spans="1:50" ht="18.75" thickBot="1" x14ac:dyDescent="0.3">
      <c r="A33" s="37">
        <v>20</v>
      </c>
      <c r="B33" s="38" t="s">
        <v>290</v>
      </c>
      <c r="C33" s="39" t="s">
        <v>194</v>
      </c>
      <c r="D33" s="49">
        <v>30389</v>
      </c>
      <c r="E33" s="41">
        <f t="shared" ca="1" si="5"/>
        <v>41347</v>
      </c>
      <c r="F33" s="42">
        <f t="shared" ca="1" si="6"/>
        <v>30</v>
      </c>
      <c r="G33" s="43" t="s">
        <v>246</v>
      </c>
      <c r="H33" s="43" t="s">
        <v>234</v>
      </c>
      <c r="I33" s="50" t="s">
        <v>291</v>
      </c>
      <c r="J33" s="51" t="s">
        <v>236</v>
      </c>
      <c r="K33" s="51">
        <v>4037</v>
      </c>
      <c r="L33" s="51"/>
      <c r="M33" s="51"/>
      <c r="N33" s="39"/>
      <c r="O33" s="45"/>
      <c r="P33" s="45"/>
      <c r="Q33" s="45" t="s">
        <v>237</v>
      </c>
      <c r="R33" s="45" t="s">
        <v>286</v>
      </c>
      <c r="S33" s="45" t="s">
        <v>286</v>
      </c>
      <c r="T33" s="39" t="s">
        <v>237</v>
      </c>
      <c r="U33" s="45" t="s">
        <v>286</v>
      </c>
      <c r="V33" s="45" t="s">
        <v>286</v>
      </c>
      <c r="W33" s="45" t="s">
        <v>237</v>
      </c>
      <c r="X33" s="45" t="s">
        <v>286</v>
      </c>
      <c r="Y33" s="45" t="s">
        <v>286</v>
      </c>
      <c r="Z33" s="45"/>
      <c r="AA33" s="45"/>
      <c r="AB33" s="45"/>
      <c r="AC33" s="45"/>
      <c r="AD33" s="45"/>
      <c r="AE33" s="46"/>
      <c r="AS33" s="28">
        <f t="shared" ca="1" si="0"/>
        <v>413470020</v>
      </c>
      <c r="AW33">
        <f t="shared" si="3"/>
        <v>0</v>
      </c>
      <c r="AX33">
        <f t="shared" si="4"/>
        <v>0</v>
      </c>
    </row>
    <row r="34" spans="1:50" ht="18.75" thickBot="1" x14ac:dyDescent="0.3">
      <c r="A34" s="37">
        <v>21</v>
      </c>
      <c r="B34" s="38" t="s">
        <v>292</v>
      </c>
      <c r="C34" s="39" t="s">
        <v>194</v>
      </c>
      <c r="D34" s="49">
        <v>19672</v>
      </c>
      <c r="E34" s="41">
        <f t="shared" ca="1" si="5"/>
        <v>41222</v>
      </c>
      <c r="F34" s="42">
        <f t="shared" ca="1" si="6"/>
        <v>59</v>
      </c>
      <c r="G34" s="43" t="s">
        <v>293</v>
      </c>
      <c r="H34" s="43" t="s">
        <v>234</v>
      </c>
      <c r="I34" s="44" t="s">
        <v>294</v>
      </c>
      <c r="J34" s="39" t="s">
        <v>236</v>
      </c>
      <c r="K34" s="39">
        <v>851</v>
      </c>
      <c r="L34" s="39"/>
      <c r="M34" s="39"/>
      <c r="N34" s="39"/>
      <c r="O34" s="45"/>
      <c r="P34" s="45"/>
      <c r="Q34" s="45" t="s">
        <v>237</v>
      </c>
      <c r="R34" s="45" t="s">
        <v>286</v>
      </c>
      <c r="S34" s="45" t="s">
        <v>286</v>
      </c>
      <c r="T34" s="39" t="s">
        <v>237</v>
      </c>
      <c r="U34" s="45" t="s">
        <v>286</v>
      </c>
      <c r="V34" s="45" t="s">
        <v>286</v>
      </c>
      <c r="W34" s="39" t="s">
        <v>237</v>
      </c>
      <c r="X34" s="45" t="s">
        <v>286</v>
      </c>
      <c r="Y34" s="45" t="s">
        <v>286</v>
      </c>
      <c r="Z34" s="45"/>
      <c r="AA34" s="45"/>
      <c r="AB34" s="45"/>
      <c r="AC34" s="45"/>
      <c r="AD34" s="45"/>
      <c r="AE34" s="46"/>
      <c r="AS34" s="28">
        <f t="shared" ca="1" si="0"/>
        <v>412220021</v>
      </c>
      <c r="AW34">
        <f t="shared" si="3"/>
        <v>0</v>
      </c>
      <c r="AX34">
        <f t="shared" si="4"/>
        <v>0</v>
      </c>
    </row>
    <row r="35" spans="1:50" ht="18.75" thickBot="1" x14ac:dyDescent="0.3">
      <c r="A35" s="37">
        <v>22</v>
      </c>
      <c r="B35" s="38" t="s">
        <v>295</v>
      </c>
      <c r="C35" s="39" t="s">
        <v>194</v>
      </c>
      <c r="D35" s="49">
        <v>31307</v>
      </c>
      <c r="E35" s="41">
        <f t="shared" ca="1" si="5"/>
        <v>41534</v>
      </c>
      <c r="F35" s="42">
        <f t="shared" ca="1" si="6"/>
        <v>28</v>
      </c>
      <c r="G35" s="43" t="s">
        <v>240</v>
      </c>
      <c r="H35" s="43" t="s">
        <v>234</v>
      </c>
      <c r="I35" s="44" t="s">
        <v>296</v>
      </c>
      <c r="J35" s="39" t="s">
        <v>236</v>
      </c>
      <c r="K35" s="39">
        <v>4136</v>
      </c>
      <c r="L35" s="39"/>
      <c r="M35" s="39"/>
      <c r="N35" s="39"/>
      <c r="O35" s="45"/>
      <c r="P35" s="45"/>
      <c r="Q35" s="45" t="s">
        <v>237</v>
      </c>
      <c r="R35" s="45" t="s">
        <v>286</v>
      </c>
      <c r="S35" s="45" t="s">
        <v>286</v>
      </c>
      <c r="T35" s="39" t="s">
        <v>237</v>
      </c>
      <c r="U35" s="45" t="s">
        <v>286</v>
      </c>
      <c r="V35" s="45" t="s">
        <v>286</v>
      </c>
      <c r="W35" s="45" t="s">
        <v>237</v>
      </c>
      <c r="X35" s="45" t="s">
        <v>286</v>
      </c>
      <c r="Y35" s="45" t="s">
        <v>286</v>
      </c>
      <c r="Z35" s="45"/>
      <c r="AA35" s="45"/>
      <c r="AB35" s="45"/>
      <c r="AC35" s="45"/>
      <c r="AD35" s="45"/>
      <c r="AE35" s="46"/>
      <c r="AS35" s="28">
        <f t="shared" ca="1" si="0"/>
        <v>415340022</v>
      </c>
      <c r="AW35">
        <f t="shared" si="3"/>
        <v>0</v>
      </c>
      <c r="AX35">
        <f t="shared" si="4"/>
        <v>0</v>
      </c>
    </row>
    <row r="36" spans="1:50" ht="18.75" thickBot="1" x14ac:dyDescent="0.3">
      <c r="A36" s="37">
        <v>23</v>
      </c>
      <c r="B36" s="38" t="s">
        <v>297</v>
      </c>
      <c r="C36" s="39" t="s">
        <v>194</v>
      </c>
      <c r="D36" s="49">
        <v>23316</v>
      </c>
      <c r="E36" s="41">
        <f t="shared" ca="1" si="5"/>
        <v>41214</v>
      </c>
      <c r="F36" s="42">
        <f t="shared" ca="1" si="6"/>
        <v>49</v>
      </c>
      <c r="G36" s="43" t="s">
        <v>298</v>
      </c>
      <c r="H36" s="43" t="s">
        <v>234</v>
      </c>
      <c r="I36" s="44" t="s">
        <v>299</v>
      </c>
      <c r="J36" s="39" t="s">
        <v>236</v>
      </c>
      <c r="K36" s="39">
        <v>3654</v>
      </c>
      <c r="L36" s="39"/>
      <c r="M36" s="39"/>
      <c r="N36" s="39"/>
      <c r="O36" s="45"/>
      <c r="P36" s="45"/>
      <c r="Q36" s="45" t="s">
        <v>237</v>
      </c>
      <c r="R36" s="45" t="s">
        <v>300</v>
      </c>
      <c r="S36" s="45" t="s">
        <v>286</v>
      </c>
      <c r="T36" s="39" t="s">
        <v>237</v>
      </c>
      <c r="U36" s="45" t="s">
        <v>300</v>
      </c>
      <c r="V36" s="45" t="s">
        <v>286</v>
      </c>
      <c r="W36" s="39" t="s">
        <v>237</v>
      </c>
      <c r="X36" s="45" t="s">
        <v>300</v>
      </c>
      <c r="Y36" s="45" t="s">
        <v>286</v>
      </c>
      <c r="Z36" s="45"/>
      <c r="AA36" s="45"/>
      <c r="AB36" s="45"/>
      <c r="AC36" s="45"/>
      <c r="AD36" s="45"/>
      <c r="AE36" s="46"/>
      <c r="AS36" s="28">
        <f t="shared" ca="1" si="0"/>
        <v>412140023</v>
      </c>
      <c r="AW36">
        <f t="shared" si="3"/>
        <v>0</v>
      </c>
      <c r="AX36">
        <f t="shared" si="4"/>
        <v>0</v>
      </c>
    </row>
    <row r="37" spans="1:50" ht="18.75" thickBot="1" x14ac:dyDescent="0.3">
      <c r="A37" s="37">
        <v>24</v>
      </c>
      <c r="B37" s="38" t="s">
        <v>301</v>
      </c>
      <c r="C37" s="39" t="s">
        <v>194</v>
      </c>
      <c r="D37" s="49">
        <v>21537</v>
      </c>
      <c r="E37" s="41">
        <f t="shared" ca="1" si="5"/>
        <v>41261</v>
      </c>
      <c r="F37" s="42">
        <f t="shared" ca="1" si="6"/>
        <v>54</v>
      </c>
      <c r="G37" s="43" t="s">
        <v>302</v>
      </c>
      <c r="H37" s="43" t="s">
        <v>234</v>
      </c>
      <c r="I37" s="44" t="s">
        <v>303</v>
      </c>
      <c r="J37" s="39" t="s">
        <v>236</v>
      </c>
      <c r="K37" s="39">
        <v>785</v>
      </c>
      <c r="L37" s="39"/>
      <c r="M37" s="39"/>
      <c r="N37" s="39"/>
      <c r="O37" s="45"/>
      <c r="P37" s="45"/>
      <c r="Q37" s="45" t="s">
        <v>237</v>
      </c>
      <c r="R37" s="45" t="s">
        <v>286</v>
      </c>
      <c r="S37" s="45" t="s">
        <v>286</v>
      </c>
      <c r="T37" s="39" t="s">
        <v>237</v>
      </c>
      <c r="U37" s="45" t="s">
        <v>286</v>
      </c>
      <c r="V37" s="45" t="s">
        <v>286</v>
      </c>
      <c r="W37" s="45" t="s">
        <v>237</v>
      </c>
      <c r="X37" s="45" t="s">
        <v>286</v>
      </c>
      <c r="Y37" s="45" t="s">
        <v>286</v>
      </c>
      <c r="Z37" s="45"/>
      <c r="AA37" s="45"/>
      <c r="AB37" s="45"/>
      <c r="AC37" s="45"/>
      <c r="AD37" s="45"/>
      <c r="AE37" s="46"/>
      <c r="AS37" s="28">
        <f t="shared" ca="1" si="0"/>
        <v>412610024</v>
      </c>
      <c r="AW37">
        <f t="shared" si="3"/>
        <v>0</v>
      </c>
      <c r="AX37">
        <f t="shared" si="4"/>
        <v>0</v>
      </c>
    </row>
    <row r="38" spans="1:50" ht="18.75" thickBot="1" x14ac:dyDescent="0.3">
      <c r="A38" s="37">
        <v>25</v>
      </c>
      <c r="B38" s="38" t="s">
        <v>304</v>
      </c>
      <c r="C38" s="39" t="s">
        <v>194</v>
      </c>
      <c r="D38" s="49">
        <v>29472</v>
      </c>
      <c r="E38" s="41">
        <f t="shared" ca="1" si="5"/>
        <v>41525</v>
      </c>
      <c r="F38" s="42">
        <f t="shared" ca="1" si="6"/>
        <v>33</v>
      </c>
      <c r="G38" s="43" t="s">
        <v>246</v>
      </c>
      <c r="H38" s="43" t="s">
        <v>234</v>
      </c>
      <c r="I38" s="44" t="s">
        <v>305</v>
      </c>
      <c r="J38" s="39" t="s">
        <v>236</v>
      </c>
      <c r="K38" s="39">
        <v>3872</v>
      </c>
      <c r="L38" s="39"/>
      <c r="M38" s="39"/>
      <c r="N38" s="39"/>
      <c r="O38" s="45"/>
      <c r="P38" s="45"/>
      <c r="Q38" s="45" t="s">
        <v>237</v>
      </c>
      <c r="R38" s="45" t="s">
        <v>286</v>
      </c>
      <c r="S38" s="45" t="s">
        <v>286</v>
      </c>
      <c r="T38" s="39" t="s">
        <v>237</v>
      </c>
      <c r="U38" s="45" t="s">
        <v>286</v>
      </c>
      <c r="V38" s="45" t="s">
        <v>286</v>
      </c>
      <c r="W38" s="39" t="s">
        <v>237</v>
      </c>
      <c r="X38" s="45" t="s">
        <v>286</v>
      </c>
      <c r="Y38" s="45" t="s">
        <v>286</v>
      </c>
      <c r="Z38" s="45"/>
      <c r="AA38" s="45"/>
      <c r="AB38" s="45"/>
      <c r="AC38" s="45"/>
      <c r="AD38" s="45"/>
      <c r="AE38" s="46"/>
      <c r="AS38" s="28">
        <f t="shared" ca="1" si="0"/>
        <v>415250025</v>
      </c>
      <c r="AW38">
        <f t="shared" si="3"/>
        <v>0</v>
      </c>
      <c r="AX38">
        <f t="shared" si="4"/>
        <v>0</v>
      </c>
    </row>
    <row r="39" spans="1:50" ht="18.75" thickBot="1" x14ac:dyDescent="0.3">
      <c r="A39" s="37">
        <v>26</v>
      </c>
      <c r="B39" s="38" t="s">
        <v>306</v>
      </c>
      <c r="C39" s="39" t="s">
        <v>194</v>
      </c>
      <c r="D39" s="49">
        <v>35422</v>
      </c>
      <c r="E39" s="41">
        <f t="shared" ca="1" si="5"/>
        <v>41266</v>
      </c>
      <c r="F39" s="42">
        <f t="shared" ca="1" si="6"/>
        <v>16</v>
      </c>
      <c r="G39" s="43" t="s">
        <v>246</v>
      </c>
      <c r="H39" s="43" t="s">
        <v>288</v>
      </c>
      <c r="I39" s="44" t="s">
        <v>307</v>
      </c>
      <c r="J39" s="39" t="s">
        <v>236</v>
      </c>
      <c r="K39" s="39">
        <v>4610</v>
      </c>
      <c r="L39" s="39"/>
      <c r="M39" s="39"/>
      <c r="N39" s="39"/>
      <c r="O39" s="45"/>
      <c r="P39" s="45"/>
      <c r="Q39" s="45" t="s">
        <v>237</v>
      </c>
      <c r="R39" s="45" t="s">
        <v>286</v>
      </c>
      <c r="S39" s="45" t="s">
        <v>286</v>
      </c>
      <c r="T39" s="39" t="s">
        <v>237</v>
      </c>
      <c r="U39" s="45" t="s">
        <v>286</v>
      </c>
      <c r="V39" s="45" t="s">
        <v>286</v>
      </c>
      <c r="W39" s="45" t="s">
        <v>236</v>
      </c>
      <c r="X39" s="45" t="s">
        <v>236</v>
      </c>
      <c r="Y39" s="45" t="s">
        <v>236</v>
      </c>
      <c r="Z39" s="45"/>
      <c r="AA39" s="45"/>
      <c r="AB39" s="45"/>
      <c r="AC39" s="45"/>
      <c r="AD39" s="45"/>
      <c r="AE39" s="46"/>
      <c r="AS39" s="28">
        <f t="shared" ca="1" si="0"/>
        <v>412660026</v>
      </c>
      <c r="AW39">
        <f t="shared" si="3"/>
        <v>0</v>
      </c>
      <c r="AX39">
        <f t="shared" si="4"/>
        <v>0</v>
      </c>
    </row>
    <row r="40" spans="1:50" ht="18.75" thickBot="1" x14ac:dyDescent="0.3">
      <c r="A40" s="37">
        <v>27</v>
      </c>
      <c r="B40" s="38" t="s">
        <v>308</v>
      </c>
      <c r="C40" s="39" t="s">
        <v>194</v>
      </c>
      <c r="D40" s="49">
        <v>18038</v>
      </c>
      <c r="E40" s="41">
        <f t="shared" ca="1" si="5"/>
        <v>41414</v>
      </c>
      <c r="F40" s="42">
        <f t="shared" ca="1" si="6"/>
        <v>64</v>
      </c>
      <c r="G40" s="43" t="s">
        <v>246</v>
      </c>
      <c r="H40" s="43" t="s">
        <v>288</v>
      </c>
      <c r="I40" s="44" t="s">
        <v>309</v>
      </c>
      <c r="J40" s="39" t="s">
        <v>236</v>
      </c>
      <c r="K40" s="39">
        <v>837</v>
      </c>
      <c r="L40" s="39"/>
      <c r="M40" s="39"/>
      <c r="N40" s="39"/>
      <c r="O40" s="45"/>
      <c r="P40" s="45"/>
      <c r="Q40" s="45" t="s">
        <v>237</v>
      </c>
      <c r="R40" s="45" t="s">
        <v>310</v>
      </c>
      <c r="S40" s="45" t="s">
        <v>310</v>
      </c>
      <c r="T40" s="39" t="s">
        <v>236</v>
      </c>
      <c r="U40" s="45" t="s">
        <v>236</v>
      </c>
      <c r="V40" s="45" t="s">
        <v>236</v>
      </c>
      <c r="W40" s="45" t="s">
        <v>236</v>
      </c>
      <c r="X40" s="45" t="s">
        <v>236</v>
      </c>
      <c r="Y40" s="45" t="s">
        <v>236</v>
      </c>
      <c r="Z40" s="45"/>
      <c r="AA40" s="45"/>
      <c r="AB40" s="45"/>
      <c r="AC40" s="45"/>
      <c r="AD40" s="45"/>
      <c r="AE40" s="46"/>
      <c r="AS40" s="28">
        <f t="shared" ca="1" si="0"/>
        <v>414140027</v>
      </c>
      <c r="AW40">
        <f t="shared" si="3"/>
        <v>0</v>
      </c>
      <c r="AX40">
        <f t="shared" si="4"/>
        <v>0</v>
      </c>
    </row>
    <row r="41" spans="1:50" ht="18.75" thickBot="1" x14ac:dyDescent="0.3">
      <c r="A41" s="37">
        <v>28</v>
      </c>
      <c r="B41" s="38" t="s">
        <v>311</v>
      </c>
      <c r="C41" s="39" t="s">
        <v>194</v>
      </c>
      <c r="D41" s="49">
        <v>33578</v>
      </c>
      <c r="E41" s="41">
        <f t="shared" ca="1" si="5"/>
        <v>41249</v>
      </c>
      <c r="F41" s="42">
        <f t="shared" ca="1" si="6"/>
        <v>21</v>
      </c>
      <c r="G41" s="43" t="s">
        <v>240</v>
      </c>
      <c r="H41" s="43" t="s">
        <v>288</v>
      </c>
      <c r="I41" s="44" t="s">
        <v>312</v>
      </c>
      <c r="J41" s="39" t="s">
        <v>236</v>
      </c>
      <c r="K41" s="39">
        <v>4515</v>
      </c>
      <c r="L41" s="39"/>
      <c r="M41" s="39"/>
      <c r="N41" s="39"/>
      <c r="O41" s="45"/>
      <c r="P41" s="45"/>
      <c r="Q41" s="45" t="s">
        <v>237</v>
      </c>
      <c r="R41" s="45" t="s">
        <v>310</v>
      </c>
      <c r="S41" s="45" t="s">
        <v>310</v>
      </c>
      <c r="T41" s="39" t="s">
        <v>237</v>
      </c>
      <c r="U41" s="45" t="s">
        <v>310</v>
      </c>
      <c r="V41" s="45" t="s">
        <v>310</v>
      </c>
      <c r="W41" s="45" t="s">
        <v>237</v>
      </c>
      <c r="X41" s="45" t="s">
        <v>310</v>
      </c>
      <c r="Y41" s="45" t="s">
        <v>310</v>
      </c>
      <c r="Z41" s="45"/>
      <c r="AA41" s="45"/>
      <c r="AB41" s="45"/>
      <c r="AC41" s="45"/>
      <c r="AD41" s="45"/>
      <c r="AE41" s="46"/>
      <c r="AS41" s="28">
        <f t="shared" ca="1" si="0"/>
        <v>412490028</v>
      </c>
      <c r="AW41">
        <f t="shared" si="3"/>
        <v>0</v>
      </c>
      <c r="AX41">
        <f t="shared" si="4"/>
        <v>0</v>
      </c>
    </row>
    <row r="42" spans="1:50" ht="18.75" thickBot="1" x14ac:dyDescent="0.3">
      <c r="A42" s="37">
        <v>29</v>
      </c>
      <c r="B42" s="38" t="s">
        <v>313</v>
      </c>
      <c r="C42" s="39" t="s">
        <v>194</v>
      </c>
      <c r="D42" s="49">
        <v>14622</v>
      </c>
      <c r="E42" s="41">
        <f t="shared" ca="1" si="5"/>
        <v>41286</v>
      </c>
      <c r="F42" s="42">
        <f t="shared" ca="1" si="6"/>
        <v>73</v>
      </c>
      <c r="G42" s="43" t="s">
        <v>246</v>
      </c>
      <c r="H42" s="43" t="s">
        <v>234</v>
      </c>
      <c r="I42" s="50" t="s">
        <v>314</v>
      </c>
      <c r="J42" s="51" t="s">
        <v>236</v>
      </c>
      <c r="K42" s="51">
        <v>3998</v>
      </c>
      <c r="L42" s="51"/>
      <c r="M42" s="51"/>
      <c r="N42" s="39"/>
      <c r="O42" s="45"/>
      <c r="P42" s="45"/>
      <c r="Q42" s="45" t="s">
        <v>237</v>
      </c>
      <c r="R42" s="45" t="s">
        <v>310</v>
      </c>
      <c r="S42" s="45" t="s">
        <v>310</v>
      </c>
      <c r="T42" s="39" t="s">
        <v>236</v>
      </c>
      <c r="U42" s="45" t="s">
        <v>236</v>
      </c>
      <c r="V42" s="45" t="s">
        <v>236</v>
      </c>
      <c r="W42" s="45" t="s">
        <v>236</v>
      </c>
      <c r="X42" s="45" t="s">
        <v>236</v>
      </c>
      <c r="Y42" s="45" t="s">
        <v>236</v>
      </c>
      <c r="Z42" s="45"/>
      <c r="AA42" s="45"/>
      <c r="AB42" s="45"/>
      <c r="AC42" s="45"/>
      <c r="AD42" s="45"/>
      <c r="AE42" s="46"/>
      <c r="AS42" s="28">
        <f t="shared" ca="1" si="0"/>
        <v>412860029</v>
      </c>
      <c r="AW42">
        <f t="shared" si="3"/>
        <v>0</v>
      </c>
      <c r="AX42">
        <f t="shared" si="4"/>
        <v>0</v>
      </c>
    </row>
    <row r="43" spans="1:50" ht="18.75" thickBot="1" x14ac:dyDescent="0.3">
      <c r="A43" s="37">
        <v>30</v>
      </c>
      <c r="B43" s="38" t="s">
        <v>315</v>
      </c>
      <c r="C43" s="39" t="s">
        <v>194</v>
      </c>
      <c r="D43" s="49">
        <v>19806</v>
      </c>
      <c r="E43" s="41">
        <f t="shared" ca="1" si="5"/>
        <v>41356</v>
      </c>
      <c r="F43" s="42">
        <f t="shared" ca="1" si="6"/>
        <v>59</v>
      </c>
      <c r="G43" s="43" t="s">
        <v>316</v>
      </c>
      <c r="H43" s="43" t="s">
        <v>234</v>
      </c>
      <c r="I43" s="44" t="s">
        <v>317</v>
      </c>
      <c r="J43" s="39" t="s">
        <v>236</v>
      </c>
      <c r="K43" s="39">
        <v>3449</v>
      </c>
      <c r="L43" s="39"/>
      <c r="M43" s="39"/>
      <c r="N43" s="39"/>
      <c r="O43" s="45"/>
      <c r="P43" s="45"/>
      <c r="Q43" s="45" t="s">
        <v>237</v>
      </c>
      <c r="R43" s="45" t="s">
        <v>310</v>
      </c>
      <c r="S43" s="45" t="s">
        <v>310</v>
      </c>
      <c r="T43" s="39" t="s">
        <v>237</v>
      </c>
      <c r="U43" s="45" t="s">
        <v>310</v>
      </c>
      <c r="V43" s="45" t="s">
        <v>310</v>
      </c>
      <c r="W43" s="45" t="s">
        <v>237</v>
      </c>
      <c r="X43" s="45" t="s">
        <v>310</v>
      </c>
      <c r="Y43" s="45" t="s">
        <v>310</v>
      </c>
      <c r="Z43" s="45"/>
      <c r="AA43" s="45"/>
      <c r="AB43" s="45"/>
      <c r="AC43" s="45"/>
      <c r="AD43" s="45"/>
      <c r="AE43" s="46"/>
      <c r="AS43" s="28">
        <f t="shared" ca="1" si="0"/>
        <v>413560030</v>
      </c>
      <c r="AW43">
        <f t="shared" si="3"/>
        <v>0</v>
      </c>
      <c r="AX43">
        <f t="shared" si="4"/>
        <v>0</v>
      </c>
    </row>
    <row r="44" spans="1:50" ht="18.75" thickBot="1" x14ac:dyDescent="0.3">
      <c r="A44" s="37">
        <v>31</v>
      </c>
      <c r="B44" s="38" t="s">
        <v>318</v>
      </c>
      <c r="C44" s="39" t="s">
        <v>194</v>
      </c>
      <c r="D44" s="49">
        <v>27605</v>
      </c>
      <c r="E44" s="41">
        <f t="shared" ca="1" si="5"/>
        <v>41485</v>
      </c>
      <c r="F44" s="42">
        <f t="shared" ca="1" si="6"/>
        <v>38</v>
      </c>
      <c r="G44" s="43" t="s">
        <v>246</v>
      </c>
      <c r="H44" s="43" t="s">
        <v>234</v>
      </c>
      <c r="I44" s="50" t="s">
        <v>319</v>
      </c>
      <c r="J44" s="51" t="s">
        <v>236</v>
      </c>
      <c r="K44" s="51">
        <v>4017</v>
      </c>
      <c r="L44" s="51"/>
      <c r="M44" s="51"/>
      <c r="N44" s="39"/>
      <c r="O44" s="45"/>
      <c r="P44" s="45"/>
      <c r="Q44" s="45" t="s">
        <v>237</v>
      </c>
      <c r="R44" s="45" t="s">
        <v>310</v>
      </c>
      <c r="S44" s="45" t="s">
        <v>310</v>
      </c>
      <c r="T44" s="39" t="s">
        <v>237</v>
      </c>
      <c r="U44" s="45" t="s">
        <v>310</v>
      </c>
      <c r="V44" s="45" t="s">
        <v>310</v>
      </c>
      <c r="W44" s="39" t="s">
        <v>237</v>
      </c>
      <c r="X44" s="45" t="s">
        <v>310</v>
      </c>
      <c r="Y44" s="45" t="s">
        <v>310</v>
      </c>
      <c r="Z44" s="45"/>
      <c r="AA44" s="45"/>
      <c r="AB44" s="45"/>
      <c r="AC44" s="45"/>
      <c r="AD44" s="45"/>
      <c r="AE44" s="46"/>
      <c r="AS44" s="28">
        <f t="shared" ca="1" si="0"/>
        <v>414850031</v>
      </c>
      <c r="AW44">
        <f t="shared" si="3"/>
        <v>0</v>
      </c>
      <c r="AX44">
        <f t="shared" si="4"/>
        <v>0</v>
      </c>
    </row>
    <row r="45" spans="1:50" ht="18.75" thickBot="1" x14ac:dyDescent="0.3">
      <c r="A45" s="37">
        <v>32</v>
      </c>
      <c r="B45" s="38" t="s">
        <v>320</v>
      </c>
      <c r="C45" s="39" t="s">
        <v>194</v>
      </c>
      <c r="D45" s="49">
        <v>19339</v>
      </c>
      <c r="E45" s="41">
        <f t="shared" ca="1" si="5"/>
        <v>41254</v>
      </c>
      <c r="F45" s="42">
        <f t="shared" ca="1" si="6"/>
        <v>60</v>
      </c>
      <c r="G45" s="43" t="s">
        <v>321</v>
      </c>
      <c r="H45" s="43" t="s">
        <v>234</v>
      </c>
      <c r="I45" s="44" t="s">
        <v>322</v>
      </c>
      <c r="J45" s="39" t="s">
        <v>236</v>
      </c>
      <c r="K45" s="39">
        <v>2452</v>
      </c>
      <c r="L45" s="39"/>
      <c r="M45" s="39"/>
      <c r="N45" s="39"/>
      <c r="O45" s="45"/>
      <c r="P45" s="45"/>
      <c r="Q45" s="45" t="s">
        <v>237</v>
      </c>
      <c r="R45" s="45" t="s">
        <v>310</v>
      </c>
      <c r="S45" s="45" t="s">
        <v>310</v>
      </c>
      <c r="T45" s="39" t="s">
        <v>237</v>
      </c>
      <c r="U45" s="45" t="s">
        <v>310</v>
      </c>
      <c r="V45" s="45" t="s">
        <v>310</v>
      </c>
      <c r="W45" s="45" t="s">
        <v>237</v>
      </c>
      <c r="X45" s="45" t="s">
        <v>286</v>
      </c>
      <c r="Y45" s="45" t="s">
        <v>286</v>
      </c>
      <c r="Z45" s="45"/>
      <c r="AA45" s="45"/>
      <c r="AB45" s="45"/>
      <c r="AC45" s="45"/>
      <c r="AD45" s="45"/>
      <c r="AE45" s="46"/>
      <c r="AS45" s="28">
        <f t="shared" ca="1" si="0"/>
        <v>412540032</v>
      </c>
      <c r="AW45">
        <f t="shared" si="3"/>
        <v>0</v>
      </c>
      <c r="AX45">
        <f t="shared" si="4"/>
        <v>0</v>
      </c>
    </row>
    <row r="46" spans="1:50" ht="18.75" thickBot="1" x14ac:dyDescent="0.3">
      <c r="A46" s="37">
        <v>33</v>
      </c>
      <c r="B46" s="38" t="s">
        <v>323</v>
      </c>
      <c r="C46" s="39" t="s">
        <v>194</v>
      </c>
      <c r="D46" s="49">
        <v>12114</v>
      </c>
      <c r="E46" s="41">
        <f t="shared" ca="1" si="5"/>
        <v>41334</v>
      </c>
      <c r="F46" s="42">
        <f t="shared" ca="1" si="6"/>
        <v>80</v>
      </c>
      <c r="G46" s="43" t="s">
        <v>246</v>
      </c>
      <c r="H46" s="43" t="s">
        <v>234</v>
      </c>
      <c r="I46" s="44" t="s">
        <v>324</v>
      </c>
      <c r="J46" s="39" t="s">
        <v>236</v>
      </c>
      <c r="K46" s="39">
        <v>4261</v>
      </c>
      <c r="L46" s="39"/>
      <c r="M46" s="39"/>
      <c r="N46" s="39"/>
      <c r="O46" s="45"/>
      <c r="P46" s="45"/>
      <c r="Q46" s="45" t="s">
        <v>237</v>
      </c>
      <c r="R46" s="45" t="s">
        <v>310</v>
      </c>
      <c r="S46" s="45" t="s">
        <v>310</v>
      </c>
      <c r="T46" s="39" t="s">
        <v>236</v>
      </c>
      <c r="U46" s="45" t="s">
        <v>236</v>
      </c>
      <c r="V46" s="45" t="s">
        <v>236</v>
      </c>
      <c r="W46" s="45" t="s">
        <v>236</v>
      </c>
      <c r="X46" s="45" t="s">
        <v>236</v>
      </c>
      <c r="Y46" s="45" t="s">
        <v>236</v>
      </c>
      <c r="Z46" s="45"/>
      <c r="AA46" s="45"/>
      <c r="AB46" s="45"/>
      <c r="AC46" s="45"/>
      <c r="AD46" s="45"/>
      <c r="AE46" s="46"/>
      <c r="AS46" s="28">
        <f t="shared" ca="1" si="0"/>
        <v>413340033</v>
      </c>
      <c r="AW46">
        <f t="shared" si="3"/>
        <v>0</v>
      </c>
      <c r="AX46">
        <f t="shared" si="4"/>
        <v>0</v>
      </c>
    </row>
    <row r="47" spans="1:50" ht="18.75" thickBot="1" x14ac:dyDescent="0.3">
      <c r="A47" s="37">
        <v>34</v>
      </c>
      <c r="B47" s="38" t="s">
        <v>325</v>
      </c>
      <c r="C47" s="39" t="s">
        <v>194</v>
      </c>
      <c r="D47" s="49">
        <v>28730</v>
      </c>
      <c r="E47" s="41">
        <f t="shared" ca="1" si="5"/>
        <v>41514</v>
      </c>
      <c r="F47" s="42">
        <f t="shared" ca="1" si="6"/>
        <v>35</v>
      </c>
      <c r="G47" s="43" t="s">
        <v>240</v>
      </c>
      <c r="H47" s="43" t="s">
        <v>234</v>
      </c>
      <c r="I47" s="44" t="s">
        <v>326</v>
      </c>
      <c r="J47" s="39" t="s">
        <v>236</v>
      </c>
      <c r="K47" s="39">
        <v>4072</v>
      </c>
      <c r="L47" s="39"/>
      <c r="M47" s="39"/>
      <c r="N47" s="39"/>
      <c r="O47" s="45"/>
      <c r="P47" s="45"/>
      <c r="Q47" s="45" t="s">
        <v>237</v>
      </c>
      <c r="R47" s="45" t="s">
        <v>310</v>
      </c>
      <c r="S47" s="45" t="s">
        <v>310</v>
      </c>
      <c r="T47" s="39" t="s">
        <v>237</v>
      </c>
      <c r="U47" s="45" t="s">
        <v>310</v>
      </c>
      <c r="V47" s="45" t="s">
        <v>310</v>
      </c>
      <c r="W47" s="45" t="s">
        <v>237</v>
      </c>
      <c r="X47" s="45" t="s">
        <v>310</v>
      </c>
      <c r="Y47" s="45" t="s">
        <v>310</v>
      </c>
      <c r="Z47" s="45"/>
      <c r="AA47" s="45"/>
      <c r="AB47" s="45"/>
      <c r="AC47" s="45"/>
      <c r="AD47" s="45"/>
      <c r="AE47" s="46"/>
      <c r="AS47" s="28">
        <f t="shared" ca="1" si="0"/>
        <v>415140034</v>
      </c>
      <c r="AW47">
        <f t="shared" si="3"/>
        <v>0</v>
      </c>
      <c r="AX47">
        <f t="shared" si="4"/>
        <v>0</v>
      </c>
    </row>
    <row r="48" spans="1:50" ht="18.75" thickBot="1" x14ac:dyDescent="0.3">
      <c r="A48" s="37">
        <v>35</v>
      </c>
      <c r="B48" s="38" t="s">
        <v>327</v>
      </c>
      <c r="C48" s="39" t="s">
        <v>194</v>
      </c>
      <c r="D48" s="49">
        <v>15966</v>
      </c>
      <c r="E48" s="41">
        <f t="shared" ca="1" si="5"/>
        <v>41534</v>
      </c>
      <c r="F48" s="42">
        <f t="shared" ca="1" si="6"/>
        <v>70</v>
      </c>
      <c r="G48" s="43" t="s">
        <v>328</v>
      </c>
      <c r="H48" s="43" t="s">
        <v>234</v>
      </c>
      <c r="I48" s="44" t="s">
        <v>329</v>
      </c>
      <c r="J48" s="39" t="s">
        <v>236</v>
      </c>
      <c r="K48" s="39">
        <v>524</v>
      </c>
      <c r="L48" s="39"/>
      <c r="M48" s="39"/>
      <c r="N48" s="39"/>
      <c r="O48" s="45"/>
      <c r="P48" s="45"/>
      <c r="Q48" s="45" t="s">
        <v>237</v>
      </c>
      <c r="R48" s="45" t="s">
        <v>310</v>
      </c>
      <c r="S48" s="45" t="s">
        <v>310</v>
      </c>
      <c r="T48" s="39" t="s">
        <v>237</v>
      </c>
      <c r="U48" s="45" t="s">
        <v>310</v>
      </c>
      <c r="V48" s="45" t="s">
        <v>310</v>
      </c>
      <c r="W48" s="45" t="s">
        <v>237</v>
      </c>
      <c r="X48" s="45" t="s">
        <v>310</v>
      </c>
      <c r="Y48" s="45" t="s">
        <v>310</v>
      </c>
      <c r="Z48" s="45"/>
      <c r="AA48" s="45"/>
      <c r="AB48" s="45"/>
      <c r="AC48" s="45"/>
      <c r="AD48" s="45"/>
      <c r="AE48" s="46"/>
      <c r="AS48" s="28">
        <f t="shared" ca="1" si="0"/>
        <v>415340035</v>
      </c>
      <c r="AW48">
        <f t="shared" si="3"/>
        <v>0</v>
      </c>
      <c r="AX48">
        <f t="shared" si="4"/>
        <v>0</v>
      </c>
    </row>
    <row r="49" spans="1:50" ht="18.75" thickBot="1" x14ac:dyDescent="0.3">
      <c r="A49" s="37">
        <v>36</v>
      </c>
      <c r="B49" s="38" t="s">
        <v>330</v>
      </c>
      <c r="C49" s="39" t="s">
        <v>194</v>
      </c>
      <c r="D49" s="49">
        <v>27163</v>
      </c>
      <c r="E49" s="41">
        <f t="shared" ca="1" si="5"/>
        <v>41408</v>
      </c>
      <c r="F49" s="42">
        <f t="shared" ca="1" si="6"/>
        <v>39</v>
      </c>
      <c r="G49" s="43" t="s">
        <v>240</v>
      </c>
      <c r="H49" s="43" t="s">
        <v>234</v>
      </c>
      <c r="I49" s="44" t="s">
        <v>331</v>
      </c>
      <c r="J49" s="39" t="s">
        <v>236</v>
      </c>
      <c r="K49" s="39">
        <v>4019</v>
      </c>
      <c r="L49" s="39"/>
      <c r="M49" s="39"/>
      <c r="N49" s="39"/>
      <c r="O49" s="45"/>
      <c r="P49" s="45"/>
      <c r="Q49" s="45" t="s">
        <v>237</v>
      </c>
      <c r="R49" s="45" t="s">
        <v>310</v>
      </c>
      <c r="S49" s="45" t="s">
        <v>310</v>
      </c>
      <c r="T49" s="39" t="s">
        <v>237</v>
      </c>
      <c r="U49" s="45" t="s">
        <v>310</v>
      </c>
      <c r="V49" s="45" t="s">
        <v>310</v>
      </c>
      <c r="W49" s="45" t="s">
        <v>237</v>
      </c>
      <c r="X49" s="45" t="s">
        <v>310</v>
      </c>
      <c r="Y49" s="45" t="s">
        <v>310</v>
      </c>
      <c r="Z49" s="45"/>
      <c r="AA49" s="45"/>
      <c r="AB49" s="45"/>
      <c r="AC49" s="45"/>
      <c r="AD49" s="45"/>
      <c r="AE49" s="46"/>
      <c r="AS49" s="28">
        <f t="shared" ca="1" si="0"/>
        <v>414080036</v>
      </c>
      <c r="AW49">
        <f t="shared" si="3"/>
        <v>0</v>
      </c>
      <c r="AX49">
        <f t="shared" si="4"/>
        <v>0</v>
      </c>
    </row>
    <row r="50" spans="1:50" ht="18.75" thickBot="1" x14ac:dyDescent="0.3">
      <c r="A50" s="37">
        <v>37</v>
      </c>
      <c r="B50" s="38" t="s">
        <v>332</v>
      </c>
      <c r="C50" s="39" t="s">
        <v>196</v>
      </c>
      <c r="D50" s="49">
        <v>32327</v>
      </c>
      <c r="E50" s="41">
        <f t="shared" ca="1" si="5"/>
        <v>41458</v>
      </c>
      <c r="F50" s="42">
        <f t="shared" ca="1" si="6"/>
        <v>25</v>
      </c>
      <c r="G50" s="43" t="s">
        <v>246</v>
      </c>
      <c r="H50" s="43" t="s">
        <v>234</v>
      </c>
      <c r="I50" s="44" t="s">
        <v>333</v>
      </c>
      <c r="J50" s="39" t="s">
        <v>236</v>
      </c>
      <c r="K50" s="39">
        <v>4309</v>
      </c>
      <c r="L50" s="39"/>
      <c r="M50" s="39"/>
      <c r="N50" s="39"/>
      <c r="O50" s="45"/>
      <c r="P50" s="45"/>
      <c r="Q50" s="45" t="s">
        <v>237</v>
      </c>
      <c r="R50" s="45" t="s">
        <v>310</v>
      </c>
      <c r="S50" s="45" t="s">
        <v>310</v>
      </c>
      <c r="T50" s="39" t="s">
        <v>237</v>
      </c>
      <c r="U50" s="45" t="s">
        <v>310</v>
      </c>
      <c r="V50" s="45" t="s">
        <v>310</v>
      </c>
      <c r="W50" s="45" t="s">
        <v>237</v>
      </c>
      <c r="X50" s="45" t="s">
        <v>310</v>
      </c>
      <c r="Y50" s="45" t="s">
        <v>310</v>
      </c>
      <c r="Z50" s="45"/>
      <c r="AA50" s="45"/>
      <c r="AB50" s="45"/>
      <c r="AC50" s="45"/>
      <c r="AD50" s="45"/>
      <c r="AE50" s="46"/>
      <c r="AS50" s="28">
        <f t="shared" ca="1" si="0"/>
        <v>414580037</v>
      </c>
      <c r="AW50">
        <f t="shared" si="3"/>
        <v>0</v>
      </c>
      <c r="AX50">
        <f t="shared" si="4"/>
        <v>0</v>
      </c>
    </row>
    <row r="51" spans="1:50" ht="18.75" thickBot="1" x14ac:dyDescent="0.3">
      <c r="A51" s="37">
        <v>38</v>
      </c>
      <c r="B51" s="38" t="s">
        <v>334</v>
      </c>
      <c r="C51" s="39" t="s">
        <v>194</v>
      </c>
      <c r="D51" s="49">
        <v>33273</v>
      </c>
      <c r="E51" s="41">
        <f t="shared" ca="1" si="5"/>
        <v>41309</v>
      </c>
      <c r="F51" s="42">
        <f t="shared" ca="1" si="6"/>
        <v>22</v>
      </c>
      <c r="G51" s="43" t="s">
        <v>246</v>
      </c>
      <c r="H51" s="43" t="s">
        <v>288</v>
      </c>
      <c r="I51" s="44" t="s">
        <v>335</v>
      </c>
      <c r="J51" s="39" t="s">
        <v>236</v>
      </c>
      <c r="K51" s="39">
        <v>4376</v>
      </c>
      <c r="L51" s="39"/>
      <c r="M51" s="39"/>
      <c r="N51" s="39"/>
      <c r="O51" s="45"/>
      <c r="P51" s="45"/>
      <c r="Q51" s="45" t="s">
        <v>237</v>
      </c>
      <c r="R51" s="45" t="s">
        <v>310</v>
      </c>
      <c r="S51" s="45" t="s">
        <v>310</v>
      </c>
      <c r="T51" s="39" t="s">
        <v>237</v>
      </c>
      <c r="U51" s="45" t="s">
        <v>310</v>
      </c>
      <c r="V51" s="45" t="s">
        <v>310</v>
      </c>
      <c r="W51" s="45" t="s">
        <v>236</v>
      </c>
      <c r="X51" s="45" t="s">
        <v>236</v>
      </c>
      <c r="Y51" s="45" t="s">
        <v>236</v>
      </c>
      <c r="Z51" s="45"/>
      <c r="AA51" s="45"/>
      <c r="AB51" s="45"/>
      <c r="AC51" s="45"/>
      <c r="AD51" s="45"/>
      <c r="AE51" s="46"/>
      <c r="AS51" s="28">
        <f t="shared" ca="1" si="0"/>
        <v>413090038</v>
      </c>
      <c r="AW51">
        <f t="shared" si="3"/>
        <v>0</v>
      </c>
      <c r="AX51">
        <f t="shared" si="4"/>
        <v>0</v>
      </c>
    </row>
    <row r="52" spans="1:50" ht="18.75" thickBot="1" x14ac:dyDescent="0.3">
      <c r="A52" s="37">
        <v>39</v>
      </c>
      <c r="B52" s="38" t="s">
        <v>336</v>
      </c>
      <c r="C52" s="39" t="s">
        <v>194</v>
      </c>
      <c r="D52" s="49">
        <v>33463</v>
      </c>
      <c r="E52" s="41">
        <f t="shared" ca="1" si="5"/>
        <v>41499</v>
      </c>
      <c r="F52" s="42">
        <f t="shared" ca="1" si="6"/>
        <v>22</v>
      </c>
      <c r="G52" s="43" t="s">
        <v>240</v>
      </c>
      <c r="H52" s="43" t="s">
        <v>234</v>
      </c>
      <c r="I52" s="50" t="s">
        <v>337</v>
      </c>
      <c r="J52" s="51" t="s">
        <v>236</v>
      </c>
      <c r="K52" s="51">
        <v>4509</v>
      </c>
      <c r="L52" s="51"/>
      <c r="M52" s="51"/>
      <c r="N52" s="39"/>
      <c r="O52" s="45"/>
      <c r="P52" s="45"/>
      <c r="Q52" s="45" t="s">
        <v>237</v>
      </c>
      <c r="R52" s="45" t="s">
        <v>310</v>
      </c>
      <c r="S52" s="45" t="s">
        <v>310</v>
      </c>
      <c r="T52" s="39" t="s">
        <v>237</v>
      </c>
      <c r="U52" s="45" t="s">
        <v>310</v>
      </c>
      <c r="V52" s="45" t="s">
        <v>310</v>
      </c>
      <c r="W52" s="45" t="s">
        <v>237</v>
      </c>
      <c r="X52" s="45" t="s">
        <v>310</v>
      </c>
      <c r="Y52" s="45" t="s">
        <v>310</v>
      </c>
      <c r="Z52" s="45"/>
      <c r="AA52" s="45"/>
      <c r="AB52" s="45"/>
      <c r="AC52" s="45"/>
      <c r="AD52" s="45"/>
      <c r="AE52" s="46"/>
      <c r="AS52" s="28">
        <f t="shared" ca="1" si="0"/>
        <v>414990039</v>
      </c>
      <c r="AW52">
        <f t="shared" si="3"/>
        <v>0</v>
      </c>
      <c r="AX52">
        <f t="shared" si="4"/>
        <v>0</v>
      </c>
    </row>
    <row r="53" spans="1:50" ht="18.75" thickBot="1" x14ac:dyDescent="0.3">
      <c r="A53" s="37">
        <v>40</v>
      </c>
      <c r="B53" s="38" t="s">
        <v>338</v>
      </c>
      <c r="C53" s="39" t="s">
        <v>194</v>
      </c>
      <c r="D53" s="49">
        <v>28023</v>
      </c>
      <c r="E53" s="41">
        <f t="shared" ca="1" si="5"/>
        <v>41537</v>
      </c>
      <c r="F53" s="42">
        <f t="shared" ca="1" si="6"/>
        <v>37</v>
      </c>
      <c r="G53" s="43" t="s">
        <v>339</v>
      </c>
      <c r="H53" s="43" t="s">
        <v>234</v>
      </c>
      <c r="I53" s="44" t="s">
        <v>340</v>
      </c>
      <c r="J53" s="39" t="s">
        <v>236</v>
      </c>
      <c r="K53" s="39">
        <v>3494</v>
      </c>
      <c r="L53" s="39"/>
      <c r="M53" s="39"/>
      <c r="N53" s="39"/>
      <c r="O53" s="45"/>
      <c r="P53" s="45"/>
      <c r="Q53" s="45" t="s">
        <v>237</v>
      </c>
      <c r="R53" s="45" t="s">
        <v>341</v>
      </c>
      <c r="S53" s="45" t="s">
        <v>341</v>
      </c>
      <c r="T53" s="39" t="s">
        <v>237</v>
      </c>
      <c r="U53" s="45" t="s">
        <v>341</v>
      </c>
      <c r="V53" s="45" t="s">
        <v>341</v>
      </c>
      <c r="W53" s="45" t="s">
        <v>237</v>
      </c>
      <c r="X53" s="45" t="s">
        <v>341</v>
      </c>
      <c r="Y53" s="45" t="s">
        <v>341</v>
      </c>
      <c r="Z53" s="45"/>
      <c r="AA53" s="45"/>
      <c r="AB53" s="45"/>
      <c r="AC53" s="45"/>
      <c r="AD53" s="45"/>
      <c r="AE53" s="46"/>
      <c r="AS53" s="28">
        <f t="shared" ca="1" si="0"/>
        <v>415370040</v>
      </c>
      <c r="AW53">
        <f t="shared" si="3"/>
        <v>0</v>
      </c>
      <c r="AX53">
        <f t="shared" si="4"/>
        <v>0</v>
      </c>
    </row>
    <row r="54" spans="1:50" ht="18.75" thickBot="1" x14ac:dyDescent="0.3">
      <c r="A54" s="37">
        <v>41</v>
      </c>
      <c r="B54" s="38" t="s">
        <v>342</v>
      </c>
      <c r="C54" s="39" t="s">
        <v>194</v>
      </c>
      <c r="D54" s="49">
        <v>32628</v>
      </c>
      <c r="E54" s="41">
        <f t="shared" ca="1" si="5"/>
        <v>41394</v>
      </c>
      <c r="F54" s="42">
        <f t="shared" ca="1" si="6"/>
        <v>24</v>
      </c>
      <c r="G54" s="43" t="s">
        <v>339</v>
      </c>
      <c r="H54" s="43" t="s">
        <v>234</v>
      </c>
      <c r="I54" s="50" t="s">
        <v>343</v>
      </c>
      <c r="J54" s="51" t="s">
        <v>236</v>
      </c>
      <c r="K54" s="51">
        <v>4313</v>
      </c>
      <c r="L54" s="51"/>
      <c r="M54" s="51"/>
      <c r="N54" s="39"/>
      <c r="O54" s="45"/>
      <c r="P54" s="45"/>
      <c r="Q54" s="45" t="s">
        <v>237</v>
      </c>
      <c r="R54" s="45" t="s">
        <v>341</v>
      </c>
      <c r="S54" s="45" t="s">
        <v>341</v>
      </c>
      <c r="T54" s="39" t="s">
        <v>237</v>
      </c>
      <c r="U54" s="45" t="s">
        <v>341</v>
      </c>
      <c r="V54" s="45" t="s">
        <v>341</v>
      </c>
      <c r="W54" s="45" t="s">
        <v>237</v>
      </c>
      <c r="X54" s="45" t="s">
        <v>341</v>
      </c>
      <c r="Y54" s="45" t="s">
        <v>341</v>
      </c>
      <c r="Z54" s="45"/>
      <c r="AA54" s="45"/>
      <c r="AB54" s="45"/>
      <c r="AC54" s="45"/>
      <c r="AD54" s="45"/>
      <c r="AE54" s="46"/>
      <c r="AS54" s="28">
        <f t="shared" ca="1" si="0"/>
        <v>413940041</v>
      </c>
      <c r="AW54">
        <f t="shared" si="3"/>
        <v>0</v>
      </c>
      <c r="AX54">
        <f t="shared" si="4"/>
        <v>0</v>
      </c>
    </row>
    <row r="55" spans="1:50" ht="18.75" thickBot="1" x14ac:dyDescent="0.3">
      <c r="A55" s="37">
        <v>42</v>
      </c>
      <c r="B55" s="38" t="s">
        <v>9</v>
      </c>
      <c r="C55" s="39" t="s">
        <v>194</v>
      </c>
      <c r="D55" s="49">
        <v>37768</v>
      </c>
      <c r="E55" s="41">
        <f t="shared" ca="1" si="5"/>
        <v>41421</v>
      </c>
      <c r="F55" s="42">
        <f t="shared" ca="1" si="6"/>
        <v>10</v>
      </c>
      <c r="G55" s="43" t="s">
        <v>246</v>
      </c>
      <c r="H55" s="43" t="s">
        <v>234</v>
      </c>
      <c r="I55" s="44" t="s">
        <v>55</v>
      </c>
      <c r="J55" s="39" t="s">
        <v>56</v>
      </c>
      <c r="K55" s="39"/>
      <c r="L55" s="39"/>
      <c r="M55" s="39"/>
      <c r="N55" s="39"/>
      <c r="O55" s="45"/>
      <c r="P55" s="45"/>
      <c r="Q55" s="45"/>
      <c r="R55" s="45"/>
      <c r="S55" s="45"/>
      <c r="T55" s="39" t="s">
        <v>237</v>
      </c>
      <c r="U55" s="45" t="s">
        <v>1188</v>
      </c>
      <c r="V55" s="45" t="s">
        <v>1188</v>
      </c>
      <c r="W55" s="45" t="s">
        <v>237</v>
      </c>
      <c r="X55" s="45" t="s">
        <v>1112</v>
      </c>
      <c r="Y55" s="45" t="s">
        <v>1112</v>
      </c>
      <c r="Z55" s="45"/>
      <c r="AA55" s="45"/>
      <c r="AB55" s="45"/>
      <c r="AC55" s="45"/>
      <c r="AD55" s="45"/>
      <c r="AE55" s="46"/>
      <c r="AS55" s="28">
        <f t="shared" ca="1" si="0"/>
        <v>414210042</v>
      </c>
      <c r="AW55">
        <f t="shared" si="3"/>
        <v>0</v>
      </c>
      <c r="AX55">
        <f t="shared" si="4"/>
        <v>0</v>
      </c>
    </row>
    <row r="56" spans="1:50" ht="18.75" thickBot="1" x14ac:dyDescent="0.3">
      <c r="A56" s="37">
        <v>43</v>
      </c>
      <c r="B56" s="38" t="s">
        <v>346</v>
      </c>
      <c r="C56" s="39" t="s">
        <v>194</v>
      </c>
      <c r="D56" s="49">
        <v>29949</v>
      </c>
      <c r="E56" s="41">
        <f t="shared" ca="1" si="5"/>
        <v>41272</v>
      </c>
      <c r="F56" s="42">
        <f t="shared" ca="1" si="6"/>
        <v>31</v>
      </c>
      <c r="G56" s="43" t="s">
        <v>339</v>
      </c>
      <c r="H56" s="43" t="s">
        <v>234</v>
      </c>
      <c r="I56" s="44" t="s">
        <v>347</v>
      </c>
      <c r="J56" s="39" t="s">
        <v>236</v>
      </c>
      <c r="K56" s="39">
        <v>4231</v>
      </c>
      <c r="L56" s="39"/>
      <c r="M56" s="39"/>
      <c r="N56" s="39"/>
      <c r="O56" s="45"/>
      <c r="P56" s="45"/>
      <c r="Q56" s="45" t="s">
        <v>237</v>
      </c>
      <c r="R56" s="45" t="s">
        <v>341</v>
      </c>
      <c r="S56" s="45" t="s">
        <v>341</v>
      </c>
      <c r="T56" s="39" t="s">
        <v>237</v>
      </c>
      <c r="U56" s="45" t="s">
        <v>341</v>
      </c>
      <c r="V56" s="45" t="s">
        <v>341</v>
      </c>
      <c r="W56" s="45" t="s">
        <v>237</v>
      </c>
      <c r="X56" s="45" t="s">
        <v>341</v>
      </c>
      <c r="Y56" s="45" t="s">
        <v>341</v>
      </c>
      <c r="Z56" s="45"/>
      <c r="AA56" s="45"/>
      <c r="AB56" s="45"/>
      <c r="AC56" s="45"/>
      <c r="AD56" s="45"/>
      <c r="AE56" s="46"/>
      <c r="AS56" s="28">
        <f t="shared" ca="1" si="0"/>
        <v>412720043</v>
      </c>
      <c r="AW56">
        <f t="shared" si="3"/>
        <v>0</v>
      </c>
      <c r="AX56">
        <f t="shared" si="4"/>
        <v>0</v>
      </c>
    </row>
    <row r="57" spans="1:50" ht="18.75" thickBot="1" x14ac:dyDescent="0.3">
      <c r="A57" s="37">
        <v>44</v>
      </c>
      <c r="B57" s="38" t="s">
        <v>348</v>
      </c>
      <c r="C57" s="39" t="s">
        <v>194</v>
      </c>
      <c r="D57" s="49">
        <v>34255</v>
      </c>
      <c r="E57" s="41">
        <f t="shared" ca="1" si="5"/>
        <v>41560</v>
      </c>
      <c r="F57" s="42">
        <f t="shared" ca="1" si="6"/>
        <v>20</v>
      </c>
      <c r="G57" s="43" t="s">
        <v>339</v>
      </c>
      <c r="H57" s="43" t="s">
        <v>288</v>
      </c>
      <c r="I57" s="44" t="s">
        <v>349</v>
      </c>
      <c r="J57" s="39" t="s">
        <v>236</v>
      </c>
      <c r="K57" s="39">
        <v>4508</v>
      </c>
      <c r="L57" s="39"/>
      <c r="M57" s="39"/>
      <c r="N57" s="39"/>
      <c r="O57" s="45"/>
      <c r="P57" s="45"/>
      <c r="Q57" s="45" t="s">
        <v>237</v>
      </c>
      <c r="R57" s="45" t="s">
        <v>341</v>
      </c>
      <c r="S57" s="45" t="s">
        <v>341</v>
      </c>
      <c r="T57" s="39" t="s">
        <v>236</v>
      </c>
      <c r="U57" s="45" t="s">
        <v>236</v>
      </c>
      <c r="V57" s="45" t="s">
        <v>236</v>
      </c>
      <c r="W57" s="45" t="s">
        <v>236</v>
      </c>
      <c r="X57" s="45" t="s">
        <v>236</v>
      </c>
      <c r="Y57" s="45" t="s">
        <v>236</v>
      </c>
      <c r="Z57" s="45"/>
      <c r="AA57" s="45"/>
      <c r="AB57" s="45"/>
      <c r="AC57" s="45"/>
      <c r="AD57" s="45"/>
      <c r="AE57" s="46"/>
      <c r="AS57" s="28">
        <f t="shared" ca="1" si="0"/>
        <v>415600044</v>
      </c>
      <c r="AW57">
        <f t="shared" si="3"/>
        <v>0</v>
      </c>
      <c r="AX57">
        <f t="shared" si="4"/>
        <v>0</v>
      </c>
    </row>
    <row r="58" spans="1:50" ht="18.75" thickBot="1" x14ac:dyDescent="0.3">
      <c r="A58" s="37">
        <v>45</v>
      </c>
      <c r="B58" s="38" t="s">
        <v>350</v>
      </c>
      <c r="C58" s="39" t="s">
        <v>194</v>
      </c>
      <c r="D58" s="49">
        <v>22767</v>
      </c>
      <c r="E58" s="41">
        <f t="shared" ca="1" si="5"/>
        <v>41395</v>
      </c>
      <c r="F58" s="42">
        <f t="shared" ca="1" si="6"/>
        <v>51</v>
      </c>
      <c r="G58" s="43" t="s">
        <v>246</v>
      </c>
      <c r="H58" s="43" t="s">
        <v>234</v>
      </c>
      <c r="I58" s="44" t="s">
        <v>351</v>
      </c>
      <c r="J58" s="39" t="s">
        <v>236</v>
      </c>
      <c r="K58" s="39">
        <v>2317</v>
      </c>
      <c r="L58" s="39"/>
      <c r="M58" s="39"/>
      <c r="N58" s="39"/>
      <c r="O58" s="45"/>
      <c r="P58" s="45"/>
      <c r="Q58" s="45" t="s">
        <v>237</v>
      </c>
      <c r="R58" s="45" t="s">
        <v>341</v>
      </c>
      <c r="S58" s="45" t="s">
        <v>341</v>
      </c>
      <c r="T58" s="39" t="s">
        <v>236</v>
      </c>
      <c r="U58" s="45" t="s">
        <v>236</v>
      </c>
      <c r="V58" s="45" t="s">
        <v>236</v>
      </c>
      <c r="W58" s="45" t="s">
        <v>236</v>
      </c>
      <c r="X58" s="45" t="s">
        <v>236</v>
      </c>
      <c r="Y58" s="45" t="s">
        <v>236</v>
      </c>
      <c r="Z58" s="45"/>
      <c r="AA58" s="45"/>
      <c r="AB58" s="45"/>
      <c r="AC58" s="45"/>
      <c r="AD58" s="45"/>
      <c r="AE58" s="46"/>
      <c r="AS58" s="28">
        <f t="shared" ca="1" si="0"/>
        <v>413950045</v>
      </c>
      <c r="AW58">
        <f t="shared" si="3"/>
        <v>0</v>
      </c>
      <c r="AX58">
        <f t="shared" si="4"/>
        <v>0</v>
      </c>
    </row>
    <row r="59" spans="1:50" ht="18.75" thickBot="1" x14ac:dyDescent="0.3">
      <c r="A59" s="37">
        <v>46</v>
      </c>
      <c r="B59" s="38" t="s">
        <v>352</v>
      </c>
      <c r="C59" s="39" t="s">
        <v>194</v>
      </c>
      <c r="D59" s="49">
        <v>26437</v>
      </c>
      <c r="E59" s="41">
        <f t="shared" ca="1" si="5"/>
        <v>41412</v>
      </c>
      <c r="F59" s="42">
        <f t="shared" ca="1" si="6"/>
        <v>41</v>
      </c>
      <c r="G59" s="43" t="s">
        <v>339</v>
      </c>
      <c r="H59" s="43" t="s">
        <v>234</v>
      </c>
      <c r="I59" s="44" t="s">
        <v>353</v>
      </c>
      <c r="J59" s="39" t="s">
        <v>236</v>
      </c>
      <c r="K59" s="39">
        <v>3266</v>
      </c>
      <c r="L59" s="39"/>
      <c r="M59" s="39"/>
      <c r="N59" s="39"/>
      <c r="O59" s="45"/>
      <c r="P59" s="45"/>
      <c r="Q59" s="45" t="s">
        <v>237</v>
      </c>
      <c r="R59" s="45" t="s">
        <v>341</v>
      </c>
      <c r="S59" s="45" t="s">
        <v>341</v>
      </c>
      <c r="T59" s="39" t="s">
        <v>236</v>
      </c>
      <c r="U59" s="45" t="s">
        <v>236</v>
      </c>
      <c r="V59" s="45" t="s">
        <v>236</v>
      </c>
      <c r="W59" s="45" t="s">
        <v>236</v>
      </c>
      <c r="X59" s="45" t="s">
        <v>236</v>
      </c>
      <c r="Y59" s="45" t="s">
        <v>236</v>
      </c>
      <c r="Z59" s="45"/>
      <c r="AA59" s="45"/>
      <c r="AB59" s="45"/>
      <c r="AC59" s="45"/>
      <c r="AD59" s="45"/>
      <c r="AE59" s="46"/>
      <c r="AS59" s="28">
        <f t="shared" ca="1" si="0"/>
        <v>414120046</v>
      </c>
      <c r="AW59">
        <f t="shared" si="3"/>
        <v>0</v>
      </c>
      <c r="AX59">
        <f t="shared" si="4"/>
        <v>0</v>
      </c>
    </row>
    <row r="60" spans="1:50" ht="18.75" thickBot="1" x14ac:dyDescent="0.3">
      <c r="A60" s="37">
        <v>47</v>
      </c>
      <c r="B60" s="38" t="s">
        <v>354</v>
      </c>
      <c r="C60" s="39" t="s">
        <v>194</v>
      </c>
      <c r="D60" s="52">
        <v>32718</v>
      </c>
      <c r="E60" s="41">
        <f t="shared" ca="1" si="5"/>
        <v>41484</v>
      </c>
      <c r="F60" s="42">
        <f t="shared" ca="1" si="6"/>
        <v>24</v>
      </c>
      <c r="G60" s="43" t="s">
        <v>339</v>
      </c>
      <c r="H60" s="43" t="s">
        <v>234</v>
      </c>
      <c r="I60" s="44" t="s">
        <v>355</v>
      </c>
      <c r="J60" s="39" t="s">
        <v>236</v>
      </c>
      <c r="K60" s="39">
        <v>4463</v>
      </c>
      <c r="L60" s="39"/>
      <c r="M60" s="39"/>
      <c r="N60" s="39"/>
      <c r="O60" s="45"/>
      <c r="P60" s="45"/>
      <c r="Q60" s="45" t="s">
        <v>237</v>
      </c>
      <c r="R60" s="45" t="s">
        <v>341</v>
      </c>
      <c r="S60" s="45" t="s">
        <v>341</v>
      </c>
      <c r="T60" s="39" t="s">
        <v>237</v>
      </c>
      <c r="U60" s="45" t="s">
        <v>341</v>
      </c>
      <c r="V60" s="45" t="s">
        <v>341</v>
      </c>
      <c r="W60" s="45" t="s">
        <v>236</v>
      </c>
      <c r="X60" s="45" t="s">
        <v>236</v>
      </c>
      <c r="Y60" s="45" t="s">
        <v>236</v>
      </c>
      <c r="Z60" s="45"/>
      <c r="AA60" s="45"/>
      <c r="AB60" s="45"/>
      <c r="AC60" s="45"/>
      <c r="AD60" s="45"/>
      <c r="AE60" s="46"/>
      <c r="AS60" s="28">
        <f t="shared" ca="1" si="0"/>
        <v>414840047</v>
      </c>
      <c r="AW60">
        <f t="shared" si="3"/>
        <v>0</v>
      </c>
      <c r="AX60">
        <f t="shared" si="4"/>
        <v>0</v>
      </c>
    </row>
    <row r="61" spans="1:50" ht="18.75" thickBot="1" x14ac:dyDescent="0.3">
      <c r="A61" s="37">
        <v>48</v>
      </c>
      <c r="B61" s="38" t="s">
        <v>356</v>
      </c>
      <c r="C61" s="39" t="s">
        <v>194</v>
      </c>
      <c r="D61" s="49">
        <v>33505</v>
      </c>
      <c r="E61" s="41">
        <f t="shared" ca="1" si="5"/>
        <v>41541</v>
      </c>
      <c r="F61" s="42">
        <f t="shared" ca="1" si="6"/>
        <v>22</v>
      </c>
      <c r="G61" s="43" t="s">
        <v>246</v>
      </c>
      <c r="H61" s="43" t="s">
        <v>234</v>
      </c>
      <c r="I61" s="44" t="s">
        <v>357</v>
      </c>
      <c r="J61" s="39" t="s">
        <v>236</v>
      </c>
      <c r="K61" s="39">
        <v>4421</v>
      </c>
      <c r="L61" s="39"/>
      <c r="M61" s="39"/>
      <c r="N61" s="39"/>
      <c r="O61" s="45"/>
      <c r="P61" s="45"/>
      <c r="Q61" s="45" t="s">
        <v>237</v>
      </c>
      <c r="R61" s="45" t="s">
        <v>341</v>
      </c>
      <c r="S61" s="45" t="s">
        <v>341</v>
      </c>
      <c r="T61" s="39" t="s">
        <v>237</v>
      </c>
      <c r="U61" s="45" t="s">
        <v>341</v>
      </c>
      <c r="V61" s="45" t="s">
        <v>341</v>
      </c>
      <c r="W61" s="45" t="s">
        <v>237</v>
      </c>
      <c r="X61" s="45" t="s">
        <v>341</v>
      </c>
      <c r="Y61" s="45" t="s">
        <v>341</v>
      </c>
      <c r="Z61" s="45"/>
      <c r="AA61" s="45"/>
      <c r="AB61" s="45"/>
      <c r="AC61" s="45"/>
      <c r="AD61" s="45"/>
      <c r="AE61" s="46"/>
      <c r="AS61" s="28">
        <f t="shared" ca="1" si="0"/>
        <v>415410048</v>
      </c>
      <c r="AW61">
        <f t="shared" si="3"/>
        <v>0</v>
      </c>
      <c r="AX61">
        <f t="shared" si="4"/>
        <v>0</v>
      </c>
    </row>
    <row r="62" spans="1:50" ht="18.75" thickBot="1" x14ac:dyDescent="0.3">
      <c r="A62" s="37">
        <v>49</v>
      </c>
      <c r="B62" s="38" t="s">
        <v>359</v>
      </c>
      <c r="C62" s="39" t="s">
        <v>194</v>
      </c>
      <c r="D62" s="40">
        <v>27274</v>
      </c>
      <c r="E62" s="41">
        <f t="shared" ca="1" si="5"/>
        <v>41519</v>
      </c>
      <c r="F62" s="42">
        <f t="shared" ca="1" si="6"/>
        <v>39</v>
      </c>
      <c r="G62" s="43" t="s">
        <v>360</v>
      </c>
      <c r="H62" s="43" t="s">
        <v>234</v>
      </c>
      <c r="I62" s="44" t="s">
        <v>361</v>
      </c>
      <c r="J62" s="39" t="s">
        <v>236</v>
      </c>
      <c r="K62" s="39">
        <v>3461</v>
      </c>
      <c r="L62" s="39"/>
      <c r="M62" s="39"/>
      <c r="N62" s="39"/>
      <c r="O62" s="45"/>
      <c r="P62" s="45"/>
      <c r="Q62" s="45" t="s">
        <v>237</v>
      </c>
      <c r="R62" s="45" t="s">
        <v>341</v>
      </c>
      <c r="S62" s="45" t="s">
        <v>341</v>
      </c>
      <c r="T62" s="39" t="s">
        <v>237</v>
      </c>
      <c r="U62" s="45" t="s">
        <v>341</v>
      </c>
      <c r="V62" s="45" t="s">
        <v>341</v>
      </c>
      <c r="W62" s="45" t="s">
        <v>236</v>
      </c>
      <c r="X62" s="45" t="s">
        <v>236</v>
      </c>
      <c r="Y62" s="45" t="s">
        <v>236</v>
      </c>
      <c r="Z62" s="45"/>
      <c r="AA62" s="45"/>
      <c r="AB62" s="45"/>
      <c r="AC62" s="45"/>
      <c r="AD62" s="45"/>
      <c r="AE62" s="46"/>
      <c r="AS62" s="28">
        <f t="shared" ca="1" si="0"/>
        <v>415190049</v>
      </c>
      <c r="AW62">
        <f t="shared" si="3"/>
        <v>0</v>
      </c>
      <c r="AX62">
        <f t="shared" si="4"/>
        <v>0</v>
      </c>
    </row>
    <row r="63" spans="1:50" ht="18.75" thickBot="1" x14ac:dyDescent="0.3">
      <c r="A63" s="37">
        <v>50</v>
      </c>
      <c r="B63" s="38" t="s">
        <v>362</v>
      </c>
      <c r="C63" s="39" t="s">
        <v>194</v>
      </c>
      <c r="D63" s="49">
        <v>16160</v>
      </c>
      <c r="E63" s="41">
        <f t="shared" ca="1" si="5"/>
        <v>41362</v>
      </c>
      <c r="F63" s="42">
        <f t="shared" ca="1" si="6"/>
        <v>69</v>
      </c>
      <c r="G63" s="43" t="s">
        <v>363</v>
      </c>
      <c r="H63" s="43" t="s">
        <v>234</v>
      </c>
      <c r="I63" s="44" t="s">
        <v>364</v>
      </c>
      <c r="J63" s="39" t="s">
        <v>236</v>
      </c>
      <c r="K63" s="39">
        <v>427</v>
      </c>
      <c r="L63" s="39"/>
      <c r="M63" s="39"/>
      <c r="N63" s="39"/>
      <c r="O63" s="45"/>
      <c r="P63" s="45"/>
      <c r="Q63" s="45" t="s">
        <v>237</v>
      </c>
      <c r="R63" s="45" t="s">
        <v>365</v>
      </c>
      <c r="S63" s="45" t="s">
        <v>365</v>
      </c>
      <c r="T63" s="39" t="s">
        <v>237</v>
      </c>
      <c r="U63" s="45" t="s">
        <v>365</v>
      </c>
      <c r="V63" s="45" t="s">
        <v>365</v>
      </c>
      <c r="W63" s="45" t="s">
        <v>236</v>
      </c>
      <c r="X63" s="45" t="s">
        <v>236</v>
      </c>
      <c r="Y63" s="45" t="s">
        <v>236</v>
      </c>
      <c r="Z63" s="45"/>
      <c r="AA63" s="45"/>
      <c r="AB63" s="45"/>
      <c r="AC63" s="45"/>
      <c r="AD63" s="45"/>
      <c r="AE63" s="46"/>
      <c r="AS63" s="28">
        <f t="shared" ca="1" si="0"/>
        <v>413620050</v>
      </c>
      <c r="AW63">
        <f t="shared" si="3"/>
        <v>0</v>
      </c>
      <c r="AX63">
        <f t="shared" si="4"/>
        <v>0</v>
      </c>
    </row>
    <row r="64" spans="1:50" ht="18.75" thickBot="1" x14ac:dyDescent="0.3">
      <c r="A64" s="37">
        <v>51</v>
      </c>
      <c r="B64" s="38" t="s">
        <v>366</v>
      </c>
      <c r="C64" s="39" t="s">
        <v>194</v>
      </c>
      <c r="D64" s="49">
        <v>16532</v>
      </c>
      <c r="E64" s="41">
        <f t="shared" ca="1" si="5"/>
        <v>41369</v>
      </c>
      <c r="F64" s="42">
        <f t="shared" ca="1" si="6"/>
        <v>68</v>
      </c>
      <c r="G64" s="43" t="s">
        <v>246</v>
      </c>
      <c r="H64" s="43" t="s">
        <v>234</v>
      </c>
      <c r="I64" s="44" t="s">
        <v>367</v>
      </c>
      <c r="J64" s="39" t="s">
        <v>236</v>
      </c>
      <c r="K64" s="39">
        <v>4216</v>
      </c>
      <c r="L64" s="39"/>
      <c r="M64" s="39"/>
      <c r="N64" s="39"/>
      <c r="O64" s="45"/>
      <c r="P64" s="45"/>
      <c r="Q64" s="45" t="s">
        <v>237</v>
      </c>
      <c r="R64" s="45" t="s">
        <v>365</v>
      </c>
      <c r="S64" s="45" t="s">
        <v>365</v>
      </c>
      <c r="T64" s="39" t="s">
        <v>237</v>
      </c>
      <c r="U64" s="45" t="s">
        <v>365</v>
      </c>
      <c r="V64" s="45" t="s">
        <v>365</v>
      </c>
      <c r="W64" s="45" t="s">
        <v>236</v>
      </c>
      <c r="X64" s="45" t="s">
        <v>236</v>
      </c>
      <c r="Y64" s="45" t="s">
        <v>236</v>
      </c>
      <c r="Z64" s="45"/>
      <c r="AA64" s="45"/>
      <c r="AB64" s="45"/>
      <c r="AC64" s="45"/>
      <c r="AD64" s="45"/>
      <c r="AE64" s="46"/>
      <c r="AS64" s="28">
        <f t="shared" ca="1" si="0"/>
        <v>413690051</v>
      </c>
      <c r="AW64">
        <f t="shared" si="3"/>
        <v>0</v>
      </c>
      <c r="AX64">
        <f t="shared" si="4"/>
        <v>0</v>
      </c>
    </row>
    <row r="65" spans="1:50" ht="18.75" thickBot="1" x14ac:dyDescent="0.3">
      <c r="A65" s="37">
        <v>52</v>
      </c>
      <c r="B65" s="38" t="s">
        <v>368</v>
      </c>
      <c r="C65" s="39" t="s">
        <v>194</v>
      </c>
      <c r="D65" s="49">
        <v>24219</v>
      </c>
      <c r="E65" s="41">
        <f t="shared" ca="1" si="5"/>
        <v>41386</v>
      </c>
      <c r="F65" s="42">
        <f t="shared" ca="1" si="6"/>
        <v>47</v>
      </c>
      <c r="G65" s="43" t="s">
        <v>363</v>
      </c>
      <c r="H65" s="43" t="s">
        <v>234</v>
      </c>
      <c r="I65" s="44" t="s">
        <v>369</v>
      </c>
      <c r="J65" s="39" t="s">
        <v>236</v>
      </c>
      <c r="K65" s="39">
        <v>2304</v>
      </c>
      <c r="L65" s="39"/>
      <c r="M65" s="39"/>
      <c r="N65" s="39"/>
      <c r="O65" s="45"/>
      <c r="P65" s="45"/>
      <c r="Q65" s="45" t="s">
        <v>237</v>
      </c>
      <c r="R65" s="45" t="s">
        <v>365</v>
      </c>
      <c r="S65" s="45" t="s">
        <v>365</v>
      </c>
      <c r="T65" s="39" t="s">
        <v>237</v>
      </c>
      <c r="U65" s="45" t="s">
        <v>365</v>
      </c>
      <c r="V65" s="45" t="s">
        <v>365</v>
      </c>
      <c r="W65" s="45" t="s">
        <v>236</v>
      </c>
      <c r="X65" s="45" t="s">
        <v>236</v>
      </c>
      <c r="Y65" s="45" t="s">
        <v>236</v>
      </c>
      <c r="Z65" s="45"/>
      <c r="AA65" s="45"/>
      <c r="AB65" s="45"/>
      <c r="AC65" s="45"/>
      <c r="AD65" s="45"/>
      <c r="AE65" s="46"/>
      <c r="AS65" s="28">
        <f t="shared" ca="1" si="0"/>
        <v>413860052</v>
      </c>
      <c r="AW65">
        <f t="shared" si="3"/>
        <v>0</v>
      </c>
      <c r="AX65">
        <f t="shared" si="4"/>
        <v>0</v>
      </c>
    </row>
    <row r="66" spans="1:50" ht="18.75" thickBot="1" x14ac:dyDescent="0.3">
      <c r="A66" s="37">
        <v>53</v>
      </c>
      <c r="B66" s="38" t="s">
        <v>370</v>
      </c>
      <c r="C66" s="39" t="s">
        <v>194</v>
      </c>
      <c r="D66" s="49">
        <v>26179</v>
      </c>
      <c r="E66" s="41">
        <f t="shared" ca="1" si="5"/>
        <v>41520</v>
      </c>
      <c r="F66" s="42">
        <f t="shared" ca="1" si="6"/>
        <v>42</v>
      </c>
      <c r="G66" s="43" t="s">
        <v>371</v>
      </c>
      <c r="H66" s="43" t="s">
        <v>234</v>
      </c>
      <c r="I66" s="44" t="s">
        <v>372</v>
      </c>
      <c r="J66" s="39" t="s">
        <v>236</v>
      </c>
      <c r="K66" s="39">
        <v>4194</v>
      </c>
      <c r="L66" s="39"/>
      <c r="M66" s="39"/>
      <c r="N66" s="39"/>
      <c r="O66" s="45"/>
      <c r="P66" s="45"/>
      <c r="Q66" s="45" t="s">
        <v>237</v>
      </c>
      <c r="R66" s="45" t="s">
        <v>365</v>
      </c>
      <c r="S66" s="45" t="s">
        <v>365</v>
      </c>
      <c r="T66" s="39" t="s">
        <v>236</v>
      </c>
      <c r="U66" s="45" t="s">
        <v>236</v>
      </c>
      <c r="V66" s="45" t="s">
        <v>236</v>
      </c>
      <c r="W66" s="45" t="s">
        <v>236</v>
      </c>
      <c r="X66" s="45" t="s">
        <v>236</v>
      </c>
      <c r="Y66" s="45" t="s">
        <v>236</v>
      </c>
      <c r="Z66" s="45"/>
      <c r="AA66" s="45"/>
      <c r="AB66" s="45"/>
      <c r="AC66" s="45"/>
      <c r="AD66" s="45"/>
      <c r="AE66" s="46"/>
      <c r="AS66" s="28">
        <f t="shared" ca="1" si="0"/>
        <v>415200053</v>
      </c>
      <c r="AW66">
        <f t="shared" si="3"/>
        <v>0</v>
      </c>
      <c r="AX66">
        <f t="shared" si="4"/>
        <v>0</v>
      </c>
    </row>
    <row r="67" spans="1:50" ht="18.75" thickBot="1" x14ac:dyDescent="0.3">
      <c r="A67" s="37">
        <v>54</v>
      </c>
      <c r="B67" s="38" t="s">
        <v>373</v>
      </c>
      <c r="C67" s="39" t="s">
        <v>194</v>
      </c>
      <c r="D67" s="49">
        <v>26166</v>
      </c>
      <c r="E67" s="41">
        <f t="shared" ca="1" si="5"/>
        <v>41507</v>
      </c>
      <c r="F67" s="42">
        <f t="shared" ca="1" si="6"/>
        <v>42</v>
      </c>
      <c r="G67" s="43" t="s">
        <v>363</v>
      </c>
      <c r="H67" s="43" t="s">
        <v>234</v>
      </c>
      <c r="I67" s="44" t="s">
        <v>374</v>
      </c>
      <c r="J67" s="39" t="s">
        <v>236</v>
      </c>
      <c r="K67" s="39">
        <v>3430</v>
      </c>
      <c r="L67" s="39"/>
      <c r="M67" s="39"/>
      <c r="N67" s="39"/>
      <c r="O67" s="45"/>
      <c r="P67" s="45"/>
      <c r="Q67" s="45" t="s">
        <v>237</v>
      </c>
      <c r="R67" s="45" t="s">
        <v>365</v>
      </c>
      <c r="S67" s="45" t="s">
        <v>365</v>
      </c>
      <c r="T67" s="39" t="s">
        <v>237</v>
      </c>
      <c r="U67" s="45" t="s">
        <v>783</v>
      </c>
      <c r="V67" s="45" t="s">
        <v>783</v>
      </c>
      <c r="W67" s="45" t="s">
        <v>236</v>
      </c>
      <c r="X67" s="45" t="s">
        <v>236</v>
      </c>
      <c r="Y67" s="45" t="s">
        <v>236</v>
      </c>
      <c r="Z67" s="45"/>
      <c r="AA67" s="45"/>
      <c r="AB67" s="45"/>
      <c r="AC67" s="45"/>
      <c r="AD67" s="45"/>
      <c r="AE67" s="46"/>
      <c r="AS67" s="28">
        <f t="shared" ca="1" si="0"/>
        <v>415070054</v>
      </c>
      <c r="AW67">
        <f t="shared" si="3"/>
        <v>0</v>
      </c>
      <c r="AX67">
        <f t="shared" si="4"/>
        <v>0</v>
      </c>
    </row>
    <row r="68" spans="1:50" ht="18.75" thickBot="1" x14ac:dyDescent="0.3">
      <c r="A68" s="37">
        <v>55</v>
      </c>
      <c r="B68" s="38" t="s">
        <v>375</v>
      </c>
      <c r="C68" s="39" t="s">
        <v>194</v>
      </c>
      <c r="D68" s="49">
        <v>23912</v>
      </c>
      <c r="E68" s="41">
        <f t="shared" ca="1" si="5"/>
        <v>41444</v>
      </c>
      <c r="F68" s="42">
        <f t="shared" ca="1" si="6"/>
        <v>48</v>
      </c>
      <c r="G68" s="43" t="s">
        <v>363</v>
      </c>
      <c r="H68" s="43" t="s">
        <v>234</v>
      </c>
      <c r="I68" s="44" t="s">
        <v>376</v>
      </c>
      <c r="J68" s="39" t="s">
        <v>236</v>
      </c>
      <c r="K68" s="39">
        <v>2180</v>
      </c>
      <c r="L68" s="39"/>
      <c r="M68" s="39"/>
      <c r="N68" s="39"/>
      <c r="O68" s="45"/>
      <c r="P68" s="45"/>
      <c r="Q68" s="45" t="s">
        <v>237</v>
      </c>
      <c r="R68" s="45" t="s">
        <v>365</v>
      </c>
      <c r="S68" s="45" t="s">
        <v>365</v>
      </c>
      <c r="T68" s="39" t="s">
        <v>237</v>
      </c>
      <c r="U68" s="45" t="s">
        <v>365</v>
      </c>
      <c r="V68" s="45" t="s">
        <v>365</v>
      </c>
      <c r="W68" s="45" t="s">
        <v>237</v>
      </c>
      <c r="X68" s="45" t="s">
        <v>365</v>
      </c>
      <c r="Y68" s="45" t="s">
        <v>365</v>
      </c>
      <c r="Z68" s="45"/>
      <c r="AA68" s="45"/>
      <c r="AB68" s="45"/>
      <c r="AC68" s="45"/>
      <c r="AD68" s="45"/>
      <c r="AE68" s="46"/>
      <c r="AS68" s="28">
        <f t="shared" ca="1" si="0"/>
        <v>414440055</v>
      </c>
      <c r="AW68">
        <f t="shared" si="3"/>
        <v>0</v>
      </c>
      <c r="AX68">
        <f t="shared" si="4"/>
        <v>0</v>
      </c>
    </row>
    <row r="69" spans="1:50" ht="18.75" thickBot="1" x14ac:dyDescent="0.3">
      <c r="A69" s="37">
        <v>56</v>
      </c>
      <c r="B69" s="38" t="s">
        <v>377</v>
      </c>
      <c r="C69" s="39" t="s">
        <v>194</v>
      </c>
      <c r="D69" s="49">
        <v>33463</v>
      </c>
      <c r="E69" s="41">
        <f t="shared" ca="1" si="5"/>
        <v>41499</v>
      </c>
      <c r="F69" s="42">
        <f t="shared" ca="1" si="6"/>
        <v>22</v>
      </c>
      <c r="G69" s="43" t="s">
        <v>378</v>
      </c>
      <c r="H69" s="43" t="s">
        <v>379</v>
      </c>
      <c r="I69" s="50" t="s">
        <v>380</v>
      </c>
      <c r="J69" s="51" t="s">
        <v>236</v>
      </c>
      <c r="K69" s="51">
        <v>4619</v>
      </c>
      <c r="L69" s="51"/>
      <c r="M69" s="51"/>
      <c r="N69" s="39"/>
      <c r="O69" s="45"/>
      <c r="P69" s="45"/>
      <c r="Q69" s="45" t="s">
        <v>237</v>
      </c>
      <c r="R69" s="45" t="s">
        <v>365</v>
      </c>
      <c r="S69" s="45" t="s">
        <v>365</v>
      </c>
      <c r="T69" s="39" t="s">
        <v>54</v>
      </c>
      <c r="U69" s="45" t="s">
        <v>365</v>
      </c>
      <c r="V69" s="45" t="s">
        <v>365</v>
      </c>
      <c r="W69" s="45" t="s">
        <v>54</v>
      </c>
      <c r="X69" s="45" t="s">
        <v>365</v>
      </c>
      <c r="Y69" s="45" t="s">
        <v>365</v>
      </c>
      <c r="Z69" s="45"/>
      <c r="AA69" s="45"/>
      <c r="AB69" s="45"/>
      <c r="AC69" s="45"/>
      <c r="AD69" s="45"/>
      <c r="AE69" s="46"/>
      <c r="AS69" s="28">
        <f t="shared" ca="1" si="0"/>
        <v>414990056</v>
      </c>
      <c r="AW69">
        <f t="shared" si="3"/>
        <v>0</v>
      </c>
      <c r="AX69">
        <f t="shared" si="4"/>
        <v>0</v>
      </c>
    </row>
    <row r="70" spans="1:50" ht="18.75" thickBot="1" x14ac:dyDescent="0.3">
      <c r="A70" s="37">
        <v>57</v>
      </c>
      <c r="B70" s="38" t="s">
        <v>381</v>
      </c>
      <c r="C70" s="39" t="s">
        <v>194</v>
      </c>
      <c r="D70" s="49">
        <v>33901</v>
      </c>
      <c r="E70" s="41">
        <f t="shared" ca="1" si="5"/>
        <v>41206</v>
      </c>
      <c r="F70" s="42">
        <f t="shared" ca="1" si="6"/>
        <v>20</v>
      </c>
      <c r="G70" s="43" t="s">
        <v>378</v>
      </c>
      <c r="H70" s="43" t="s">
        <v>379</v>
      </c>
      <c r="I70" s="44" t="s">
        <v>382</v>
      </c>
      <c r="J70" s="39" t="s">
        <v>236</v>
      </c>
      <c r="K70" s="39">
        <v>4543</v>
      </c>
      <c r="L70" s="39"/>
      <c r="M70" s="39"/>
      <c r="N70" s="39"/>
      <c r="O70" s="45"/>
      <c r="P70" s="45"/>
      <c r="Q70" s="45" t="s">
        <v>237</v>
      </c>
      <c r="R70" s="45" t="s">
        <v>365</v>
      </c>
      <c r="S70" s="45" t="s">
        <v>365</v>
      </c>
      <c r="T70" s="39" t="s">
        <v>54</v>
      </c>
      <c r="U70" s="45" t="s">
        <v>365</v>
      </c>
      <c r="V70" s="45" t="s">
        <v>365</v>
      </c>
      <c r="W70" s="45" t="s">
        <v>54</v>
      </c>
      <c r="X70" s="45" t="s">
        <v>365</v>
      </c>
      <c r="Y70" s="45" t="s">
        <v>365</v>
      </c>
      <c r="Z70" s="45"/>
      <c r="AA70" s="45"/>
      <c r="AB70" s="45"/>
      <c r="AC70" s="45"/>
      <c r="AD70" s="45"/>
      <c r="AE70" s="46"/>
      <c r="AS70" s="28">
        <f t="shared" ca="1" si="0"/>
        <v>412060057</v>
      </c>
      <c r="AW70">
        <f t="shared" si="3"/>
        <v>0</v>
      </c>
      <c r="AX70">
        <f t="shared" si="4"/>
        <v>0</v>
      </c>
    </row>
    <row r="71" spans="1:50" ht="18.75" thickBot="1" x14ac:dyDescent="0.3">
      <c r="A71" s="37">
        <v>58</v>
      </c>
      <c r="B71" s="38" t="s">
        <v>151</v>
      </c>
      <c r="C71" s="39" t="s">
        <v>194</v>
      </c>
      <c r="D71" s="49">
        <v>25764</v>
      </c>
      <c r="E71" s="41">
        <f t="shared" ca="1" si="5"/>
        <v>41470</v>
      </c>
      <c r="F71" s="42">
        <f t="shared" ca="1" si="6"/>
        <v>43</v>
      </c>
      <c r="G71" s="43" t="s">
        <v>383</v>
      </c>
      <c r="H71" s="43" t="s">
        <v>234</v>
      </c>
      <c r="I71" s="50" t="s">
        <v>384</v>
      </c>
      <c r="J71" s="51" t="s">
        <v>236</v>
      </c>
      <c r="K71" s="51">
        <v>2797</v>
      </c>
      <c r="L71" s="51"/>
      <c r="M71" s="51"/>
      <c r="N71" s="39"/>
      <c r="O71" s="45"/>
      <c r="P71" s="45"/>
      <c r="Q71" s="45" t="s">
        <v>237</v>
      </c>
      <c r="R71" s="45" t="s">
        <v>385</v>
      </c>
      <c r="S71" s="45" t="s">
        <v>385</v>
      </c>
      <c r="T71" s="39" t="s">
        <v>237</v>
      </c>
      <c r="U71" s="45" t="s">
        <v>385</v>
      </c>
      <c r="V71" s="45" t="s">
        <v>385</v>
      </c>
      <c r="W71" s="45" t="s">
        <v>237</v>
      </c>
      <c r="X71" s="45" t="s">
        <v>385</v>
      </c>
      <c r="Y71" s="45" t="s">
        <v>385</v>
      </c>
      <c r="Z71" s="45"/>
      <c r="AA71" s="45"/>
      <c r="AB71" s="45"/>
      <c r="AC71" s="45"/>
      <c r="AD71" s="45"/>
      <c r="AE71" s="46"/>
      <c r="AS71" s="28">
        <f t="shared" ca="1" si="0"/>
        <v>414700058</v>
      </c>
      <c r="AW71">
        <f t="shared" si="3"/>
        <v>0</v>
      </c>
      <c r="AX71">
        <f t="shared" si="4"/>
        <v>0</v>
      </c>
    </row>
    <row r="72" spans="1:50" ht="18.75" thickBot="1" x14ac:dyDescent="0.3">
      <c r="A72" s="37">
        <v>59</v>
      </c>
      <c r="B72" s="38" t="s">
        <v>386</v>
      </c>
      <c r="C72" s="39" t="s">
        <v>194</v>
      </c>
      <c r="D72" s="49">
        <v>32521</v>
      </c>
      <c r="E72" s="41">
        <f t="shared" ca="1" si="5"/>
        <v>41287</v>
      </c>
      <c r="F72" s="42">
        <f t="shared" ca="1" si="6"/>
        <v>24</v>
      </c>
      <c r="G72" s="43" t="s">
        <v>360</v>
      </c>
      <c r="H72" s="43" t="s">
        <v>234</v>
      </c>
      <c r="I72" s="44" t="s">
        <v>387</v>
      </c>
      <c r="J72" s="39" t="s">
        <v>236</v>
      </c>
      <c r="K72" s="39">
        <v>4402</v>
      </c>
      <c r="L72" s="39"/>
      <c r="M72" s="39"/>
      <c r="N72" s="39"/>
      <c r="O72" s="45"/>
      <c r="P72" s="45"/>
      <c r="Q72" s="45" t="s">
        <v>237</v>
      </c>
      <c r="R72" s="45" t="s">
        <v>385</v>
      </c>
      <c r="S72" s="45" t="s">
        <v>385</v>
      </c>
      <c r="T72" s="39" t="s">
        <v>236</v>
      </c>
      <c r="U72" s="45" t="s">
        <v>236</v>
      </c>
      <c r="V72" s="45" t="s">
        <v>236</v>
      </c>
      <c r="W72" s="45" t="s">
        <v>236</v>
      </c>
      <c r="X72" s="45" t="s">
        <v>236</v>
      </c>
      <c r="Y72" s="45" t="s">
        <v>236</v>
      </c>
      <c r="Z72" s="45"/>
      <c r="AA72" s="45"/>
      <c r="AB72" s="45"/>
      <c r="AC72" s="45"/>
      <c r="AD72" s="45"/>
      <c r="AE72" s="46"/>
      <c r="AS72" s="28">
        <f t="shared" ca="1" si="0"/>
        <v>412870059</v>
      </c>
      <c r="AW72">
        <f t="shared" si="3"/>
        <v>0</v>
      </c>
      <c r="AX72">
        <f t="shared" si="4"/>
        <v>0</v>
      </c>
    </row>
    <row r="73" spans="1:50" ht="18.75" thickBot="1" x14ac:dyDescent="0.3">
      <c r="A73" s="37">
        <v>60</v>
      </c>
      <c r="B73" s="38" t="s">
        <v>156</v>
      </c>
      <c r="C73" s="39" t="s">
        <v>194</v>
      </c>
      <c r="D73" s="49">
        <v>35292</v>
      </c>
      <c r="E73" s="41">
        <f t="shared" ca="1" si="5"/>
        <v>41501</v>
      </c>
      <c r="F73" s="42">
        <f t="shared" ca="1" si="6"/>
        <v>17</v>
      </c>
      <c r="G73" s="43" t="s">
        <v>383</v>
      </c>
      <c r="H73" s="43" t="s">
        <v>234</v>
      </c>
      <c r="I73" s="44" t="s">
        <v>388</v>
      </c>
      <c r="J73" s="39" t="s">
        <v>389</v>
      </c>
      <c r="K73" s="39">
        <v>4609</v>
      </c>
      <c r="L73" s="39"/>
      <c r="M73" s="39"/>
      <c r="N73" s="39"/>
      <c r="O73" s="45"/>
      <c r="P73" s="45"/>
      <c r="Q73" s="45" t="s">
        <v>237</v>
      </c>
      <c r="R73" s="45" t="s">
        <v>385</v>
      </c>
      <c r="S73" s="45" t="s">
        <v>385</v>
      </c>
      <c r="T73" s="39" t="s">
        <v>237</v>
      </c>
      <c r="U73" s="45" t="s">
        <v>385</v>
      </c>
      <c r="V73" s="45" t="s">
        <v>385</v>
      </c>
      <c r="W73" s="45" t="s">
        <v>237</v>
      </c>
      <c r="X73" s="45" t="s">
        <v>385</v>
      </c>
      <c r="Y73" s="45" t="s">
        <v>385</v>
      </c>
      <c r="Z73" s="45"/>
      <c r="AA73" s="45"/>
      <c r="AB73" s="45"/>
      <c r="AC73" s="45"/>
      <c r="AD73" s="45"/>
      <c r="AE73" s="46"/>
      <c r="AS73" s="28">
        <f t="shared" ca="1" si="0"/>
        <v>415010060</v>
      </c>
      <c r="AW73">
        <f t="shared" si="3"/>
        <v>0</v>
      </c>
      <c r="AX73">
        <f t="shared" si="4"/>
        <v>0</v>
      </c>
    </row>
    <row r="74" spans="1:50" ht="18.75" thickBot="1" x14ac:dyDescent="0.3">
      <c r="A74" s="37">
        <v>61</v>
      </c>
      <c r="B74" s="38" t="s">
        <v>390</v>
      </c>
      <c r="C74" s="39" t="s">
        <v>194</v>
      </c>
      <c r="D74" s="49">
        <v>24901</v>
      </c>
      <c r="E74" s="41">
        <f t="shared" ca="1" si="5"/>
        <v>41337</v>
      </c>
      <c r="F74" s="42">
        <f t="shared" ca="1" si="6"/>
        <v>45</v>
      </c>
      <c r="G74" s="43" t="s">
        <v>391</v>
      </c>
      <c r="H74" s="43" t="s">
        <v>234</v>
      </c>
      <c r="I74" s="44" t="s">
        <v>392</v>
      </c>
      <c r="J74" s="39" t="s">
        <v>236</v>
      </c>
      <c r="K74" s="39">
        <v>3187</v>
      </c>
      <c r="L74" s="39"/>
      <c r="M74" s="39"/>
      <c r="N74" s="39"/>
      <c r="O74" s="45"/>
      <c r="P74" s="45"/>
      <c r="Q74" s="45" t="s">
        <v>237</v>
      </c>
      <c r="R74" s="45" t="s">
        <v>385</v>
      </c>
      <c r="S74" s="45" t="s">
        <v>385</v>
      </c>
      <c r="T74" s="39" t="s">
        <v>237</v>
      </c>
      <c r="U74" s="45" t="s">
        <v>385</v>
      </c>
      <c r="V74" s="45" t="s">
        <v>385</v>
      </c>
      <c r="W74" s="45" t="s">
        <v>237</v>
      </c>
      <c r="X74" s="45" t="s">
        <v>385</v>
      </c>
      <c r="Y74" s="45" t="s">
        <v>385</v>
      </c>
      <c r="Z74" s="45"/>
      <c r="AA74" s="45"/>
      <c r="AB74" s="45"/>
      <c r="AC74" s="45"/>
      <c r="AD74" s="45"/>
      <c r="AE74" s="46"/>
      <c r="AS74" s="28">
        <f t="shared" ca="1" si="0"/>
        <v>413370061</v>
      </c>
      <c r="AW74">
        <f t="shared" si="3"/>
        <v>0</v>
      </c>
      <c r="AX74">
        <f t="shared" si="4"/>
        <v>0</v>
      </c>
    </row>
    <row r="75" spans="1:50" ht="18.75" thickBot="1" x14ac:dyDescent="0.3">
      <c r="A75" s="37">
        <v>62</v>
      </c>
      <c r="B75" s="38" t="s">
        <v>393</v>
      </c>
      <c r="C75" s="39" t="s">
        <v>194</v>
      </c>
      <c r="D75" s="49">
        <v>33103</v>
      </c>
      <c r="E75" s="41">
        <f t="shared" ca="1" si="5"/>
        <v>41504</v>
      </c>
      <c r="F75" s="42">
        <f t="shared" ca="1" si="6"/>
        <v>23</v>
      </c>
      <c r="G75" s="43" t="s">
        <v>394</v>
      </c>
      <c r="H75" s="43" t="s">
        <v>288</v>
      </c>
      <c r="I75" s="44" t="s">
        <v>395</v>
      </c>
      <c r="J75" s="39" t="s">
        <v>236</v>
      </c>
      <c r="K75" s="39">
        <v>4556</v>
      </c>
      <c r="L75" s="39"/>
      <c r="M75" s="39"/>
      <c r="N75" s="39"/>
      <c r="O75" s="45"/>
      <c r="P75" s="45"/>
      <c r="Q75" s="45" t="s">
        <v>237</v>
      </c>
      <c r="R75" s="45" t="s">
        <v>385</v>
      </c>
      <c r="S75" s="45" t="s">
        <v>385</v>
      </c>
      <c r="T75" s="39" t="s">
        <v>236</v>
      </c>
      <c r="U75" s="45" t="s">
        <v>236</v>
      </c>
      <c r="V75" s="45" t="s">
        <v>236</v>
      </c>
      <c r="W75" s="45" t="s">
        <v>236</v>
      </c>
      <c r="X75" s="45" t="s">
        <v>236</v>
      </c>
      <c r="Y75" s="45" t="s">
        <v>236</v>
      </c>
      <c r="Z75" s="45"/>
      <c r="AA75" s="45"/>
      <c r="AB75" s="45"/>
      <c r="AC75" s="45"/>
      <c r="AD75" s="45"/>
      <c r="AE75" s="46"/>
      <c r="AS75" s="28">
        <f t="shared" ca="1" si="0"/>
        <v>415040062</v>
      </c>
      <c r="AW75">
        <f t="shared" si="3"/>
        <v>0</v>
      </c>
      <c r="AX75">
        <f t="shared" si="4"/>
        <v>0</v>
      </c>
    </row>
    <row r="76" spans="1:50" ht="18.75" thickBot="1" x14ac:dyDescent="0.3">
      <c r="A76" s="37">
        <v>63</v>
      </c>
      <c r="B76" s="38" t="s">
        <v>152</v>
      </c>
      <c r="C76" s="39" t="s">
        <v>194</v>
      </c>
      <c r="D76" s="49">
        <v>23443</v>
      </c>
      <c r="E76" s="41">
        <f t="shared" ca="1" si="5"/>
        <v>41340</v>
      </c>
      <c r="F76" s="42">
        <f t="shared" ca="1" si="6"/>
        <v>49</v>
      </c>
      <c r="G76" s="43" t="s">
        <v>246</v>
      </c>
      <c r="H76" s="43" t="s">
        <v>234</v>
      </c>
      <c r="I76" s="44" t="s">
        <v>396</v>
      </c>
      <c r="J76" s="39" t="s">
        <v>236</v>
      </c>
      <c r="K76" s="39">
        <v>4102</v>
      </c>
      <c r="L76" s="39"/>
      <c r="M76" s="39"/>
      <c r="N76" s="39"/>
      <c r="O76" s="45"/>
      <c r="P76" s="45"/>
      <c r="Q76" s="45" t="s">
        <v>237</v>
      </c>
      <c r="R76" s="45" t="s">
        <v>385</v>
      </c>
      <c r="S76" s="45" t="s">
        <v>385</v>
      </c>
      <c r="T76" s="39" t="s">
        <v>237</v>
      </c>
      <c r="U76" s="45" t="s">
        <v>1140</v>
      </c>
      <c r="V76" s="45" t="s">
        <v>1141</v>
      </c>
      <c r="W76" s="45" t="s">
        <v>237</v>
      </c>
      <c r="X76" s="45" t="s">
        <v>1140</v>
      </c>
      <c r="Y76" s="45" t="s">
        <v>1141</v>
      </c>
      <c r="Z76" s="45"/>
      <c r="AA76" s="45"/>
      <c r="AB76" s="45"/>
      <c r="AC76" s="45"/>
      <c r="AD76" s="45"/>
      <c r="AE76" s="46"/>
      <c r="AS76" s="28">
        <f t="shared" ca="1" si="0"/>
        <v>413400063</v>
      </c>
      <c r="AW76">
        <f t="shared" si="3"/>
        <v>0</v>
      </c>
      <c r="AX76">
        <f t="shared" si="4"/>
        <v>0</v>
      </c>
    </row>
    <row r="77" spans="1:50" ht="18.75" thickBot="1" x14ac:dyDescent="0.3">
      <c r="A77" s="37">
        <v>64</v>
      </c>
      <c r="B77" s="38" t="s">
        <v>397</v>
      </c>
      <c r="C77" s="39" t="s">
        <v>194</v>
      </c>
      <c r="D77" s="49">
        <v>24503</v>
      </c>
      <c r="E77" s="41">
        <f t="shared" ca="1" si="5"/>
        <v>41305</v>
      </c>
      <c r="F77" s="42">
        <f t="shared" ca="1" si="6"/>
        <v>46</v>
      </c>
      <c r="G77" s="43" t="s">
        <v>398</v>
      </c>
      <c r="H77" s="43" t="s">
        <v>234</v>
      </c>
      <c r="I77" s="44" t="s">
        <v>399</v>
      </c>
      <c r="J77" s="39" t="s">
        <v>236</v>
      </c>
      <c r="K77" s="39">
        <v>3473</v>
      </c>
      <c r="L77" s="39"/>
      <c r="M77" s="39"/>
      <c r="N77" s="39"/>
      <c r="O77" s="45"/>
      <c r="P77" s="45"/>
      <c r="Q77" s="45" t="s">
        <v>237</v>
      </c>
      <c r="R77" s="45" t="s">
        <v>385</v>
      </c>
      <c r="S77" s="45" t="s">
        <v>385</v>
      </c>
      <c r="T77" s="39" t="s">
        <v>237</v>
      </c>
      <c r="U77" s="45" t="s">
        <v>385</v>
      </c>
      <c r="V77" s="45" t="s">
        <v>385</v>
      </c>
      <c r="W77" s="45" t="s">
        <v>236</v>
      </c>
      <c r="X77" s="45" t="s">
        <v>236</v>
      </c>
      <c r="Y77" s="45" t="s">
        <v>236</v>
      </c>
      <c r="Z77" s="45"/>
      <c r="AA77" s="45"/>
      <c r="AB77" s="45"/>
      <c r="AC77" s="45"/>
      <c r="AD77" s="45"/>
      <c r="AE77" s="46"/>
      <c r="AS77" s="28">
        <f t="shared" ref="AS77:AS140" ca="1" si="8">IF(E77="",99999*$AS$12,E77*$AS$12+A77)</f>
        <v>413050064</v>
      </c>
      <c r="AW77">
        <f t="shared" si="3"/>
        <v>0</v>
      </c>
      <c r="AX77">
        <f t="shared" si="4"/>
        <v>0</v>
      </c>
    </row>
    <row r="78" spans="1:50" ht="18.75" thickBot="1" x14ac:dyDescent="0.3">
      <c r="A78" s="37">
        <v>65</v>
      </c>
      <c r="B78" s="38" t="s">
        <v>400</v>
      </c>
      <c r="C78" s="39" t="s">
        <v>194</v>
      </c>
      <c r="D78" s="49">
        <v>33682</v>
      </c>
      <c r="E78" s="41">
        <f t="shared" ca="1" si="5"/>
        <v>41352</v>
      </c>
      <c r="F78" s="42">
        <f t="shared" ca="1" si="6"/>
        <v>21</v>
      </c>
      <c r="G78" s="43" t="s">
        <v>246</v>
      </c>
      <c r="H78" s="43" t="s">
        <v>234</v>
      </c>
      <c r="I78" s="44" t="s">
        <v>401</v>
      </c>
      <c r="J78" s="39" t="s">
        <v>236</v>
      </c>
      <c r="K78" s="39">
        <v>4416</v>
      </c>
      <c r="L78" s="39"/>
      <c r="M78" s="39"/>
      <c r="N78" s="39"/>
      <c r="O78" s="45"/>
      <c r="P78" s="45"/>
      <c r="Q78" s="45" t="s">
        <v>237</v>
      </c>
      <c r="R78" s="45" t="s">
        <v>385</v>
      </c>
      <c r="S78" s="45" t="s">
        <v>385</v>
      </c>
      <c r="T78" s="39" t="s">
        <v>236</v>
      </c>
      <c r="U78" s="45" t="s">
        <v>236</v>
      </c>
      <c r="V78" s="45" t="s">
        <v>236</v>
      </c>
      <c r="W78" s="45" t="s">
        <v>236</v>
      </c>
      <c r="X78" s="45" t="s">
        <v>236</v>
      </c>
      <c r="Y78" s="45" t="s">
        <v>236</v>
      </c>
      <c r="Z78" s="45"/>
      <c r="AA78" s="45"/>
      <c r="AB78" s="45"/>
      <c r="AC78" s="45"/>
      <c r="AD78" s="45"/>
      <c r="AE78" s="46"/>
      <c r="AS78" s="28">
        <f t="shared" ca="1" si="8"/>
        <v>413520065</v>
      </c>
      <c r="AW78">
        <f t="shared" ref="AW78:AW141" si="9">IF(ISERROR(FIND(UPPER($AW$12),UPPER(B78))),0,1)</f>
        <v>0</v>
      </c>
      <c r="AX78">
        <f t="shared" ref="AX78:AX141" si="10">IF(AW78&gt;0,A78,0)</f>
        <v>0</v>
      </c>
    </row>
    <row r="79" spans="1:50" ht="18.75" thickBot="1" x14ac:dyDescent="0.3">
      <c r="A79" s="37">
        <v>66</v>
      </c>
      <c r="B79" s="38" t="s">
        <v>402</v>
      </c>
      <c r="C79" s="39" t="s">
        <v>194</v>
      </c>
      <c r="D79" s="49">
        <v>26098</v>
      </c>
      <c r="E79" s="41">
        <f t="shared" ref="E79:E142" ca="1" si="11">IF(B79="","",IF(DATE(YEAR(TODAY()),MONTH(D79),DAY(D79))&lt;TODAY(),DATE(IF(YEAR(D79)=1900,2090,YEAR(TODAY())+1),MONTH(D79),DAY(D79)),DATE(IF(YEAR(D79)=1900,2090,YEAR(TODAY())),MONTH(D79),DAY(D79))))</f>
        <v>41439</v>
      </c>
      <c r="F79" s="42">
        <f t="shared" ref="F79:F142" ca="1" si="12">IF(B79="","",YEAR(E79)-YEAR(D79))</f>
        <v>42</v>
      </c>
      <c r="G79" s="43" t="s">
        <v>246</v>
      </c>
      <c r="H79" s="43" t="s">
        <v>403</v>
      </c>
      <c r="I79" s="50" t="s">
        <v>404</v>
      </c>
      <c r="J79" s="51" t="s">
        <v>236</v>
      </c>
      <c r="K79" s="51">
        <v>4054</v>
      </c>
      <c r="L79" s="51"/>
      <c r="M79" s="51"/>
      <c r="N79" s="39"/>
      <c r="O79" s="45"/>
      <c r="P79" s="45"/>
      <c r="Q79" s="45" t="s">
        <v>237</v>
      </c>
      <c r="R79" s="45" t="s">
        <v>385</v>
      </c>
      <c r="S79" s="45" t="s">
        <v>385</v>
      </c>
      <c r="T79" s="39" t="s">
        <v>54</v>
      </c>
      <c r="U79" s="45" t="s">
        <v>662</v>
      </c>
      <c r="V79" s="45" t="s">
        <v>662</v>
      </c>
      <c r="W79" s="45" t="s">
        <v>54</v>
      </c>
      <c r="X79" s="45" t="s">
        <v>662</v>
      </c>
      <c r="Y79" s="45" t="s">
        <v>662</v>
      </c>
      <c r="Z79" s="45"/>
      <c r="AA79" s="45"/>
      <c r="AB79" s="45"/>
      <c r="AC79" s="45"/>
      <c r="AD79" s="45"/>
      <c r="AE79" s="46"/>
      <c r="AS79" s="28">
        <f t="shared" ca="1" si="8"/>
        <v>414390066</v>
      </c>
      <c r="AW79">
        <f t="shared" si="9"/>
        <v>0</v>
      </c>
      <c r="AX79">
        <f t="shared" si="10"/>
        <v>0</v>
      </c>
    </row>
    <row r="80" spans="1:50" ht="18.75" thickBot="1" x14ac:dyDescent="0.3">
      <c r="A80" s="37">
        <v>67</v>
      </c>
      <c r="B80" s="38" t="s">
        <v>405</v>
      </c>
      <c r="C80" s="39" t="s">
        <v>194</v>
      </c>
      <c r="D80" s="49">
        <v>25044</v>
      </c>
      <c r="E80" s="41">
        <f t="shared" ca="1" si="11"/>
        <v>41480</v>
      </c>
      <c r="F80" s="42">
        <f t="shared" ca="1" si="12"/>
        <v>45</v>
      </c>
      <c r="G80" s="43" t="s">
        <v>406</v>
      </c>
      <c r="H80" s="43" t="s">
        <v>234</v>
      </c>
      <c r="I80" s="44" t="s">
        <v>407</v>
      </c>
      <c r="J80" s="39" t="s">
        <v>236</v>
      </c>
      <c r="K80" s="39">
        <v>4126</v>
      </c>
      <c r="L80" s="39"/>
      <c r="M80" s="39"/>
      <c r="N80" s="39"/>
      <c r="O80" s="45"/>
      <c r="P80" s="45"/>
      <c r="Q80" s="45" t="s">
        <v>237</v>
      </c>
      <c r="R80" s="45" t="s">
        <v>341</v>
      </c>
      <c r="S80" s="45" t="s">
        <v>385</v>
      </c>
      <c r="T80" s="39" t="s">
        <v>237</v>
      </c>
      <c r="U80" s="45" t="s">
        <v>341</v>
      </c>
      <c r="V80" s="45" t="s">
        <v>385</v>
      </c>
      <c r="W80" s="45" t="s">
        <v>237</v>
      </c>
      <c r="X80" s="45" t="s">
        <v>341</v>
      </c>
      <c r="Y80" s="45" t="s">
        <v>385</v>
      </c>
      <c r="Z80" s="45"/>
      <c r="AA80" s="45"/>
      <c r="AB80" s="45"/>
      <c r="AC80" s="45"/>
      <c r="AD80" s="45"/>
      <c r="AE80" s="46"/>
      <c r="AS80" s="28">
        <f t="shared" ca="1" si="8"/>
        <v>414800067</v>
      </c>
      <c r="AW80">
        <f t="shared" si="9"/>
        <v>0</v>
      </c>
      <c r="AX80">
        <f t="shared" si="10"/>
        <v>0</v>
      </c>
    </row>
    <row r="81" spans="1:50" ht="18.75" thickBot="1" x14ac:dyDescent="0.3">
      <c r="A81" s="37">
        <v>68</v>
      </c>
      <c r="B81" s="38" t="s">
        <v>408</v>
      </c>
      <c r="C81" s="39" t="s">
        <v>196</v>
      </c>
      <c r="D81" s="49">
        <v>23624</v>
      </c>
      <c r="E81" s="41">
        <f t="shared" ca="1" si="11"/>
        <v>41521</v>
      </c>
      <c r="F81" s="42">
        <f t="shared" ca="1" si="12"/>
        <v>49</v>
      </c>
      <c r="G81" s="43" t="s">
        <v>360</v>
      </c>
      <c r="H81" s="43" t="s">
        <v>234</v>
      </c>
      <c r="I81" s="50" t="s">
        <v>409</v>
      </c>
      <c r="J81" s="51" t="s">
        <v>236</v>
      </c>
      <c r="K81" s="51">
        <v>3671</v>
      </c>
      <c r="L81" s="51"/>
      <c r="M81" s="51"/>
      <c r="N81" s="39"/>
      <c r="O81" s="45"/>
      <c r="P81" s="45"/>
      <c r="Q81" s="45" t="s">
        <v>237</v>
      </c>
      <c r="R81" s="45" t="s">
        <v>410</v>
      </c>
      <c r="S81" s="45" t="s">
        <v>410</v>
      </c>
      <c r="T81" s="39" t="s">
        <v>237</v>
      </c>
      <c r="U81" s="45" t="s">
        <v>410</v>
      </c>
      <c r="V81" s="45" t="s">
        <v>410</v>
      </c>
      <c r="W81" s="45" t="s">
        <v>237</v>
      </c>
      <c r="X81" s="45" t="s">
        <v>410</v>
      </c>
      <c r="Y81" s="45" t="s">
        <v>410</v>
      </c>
      <c r="Z81" s="45"/>
      <c r="AA81" s="45"/>
      <c r="AB81" s="45"/>
      <c r="AC81" s="45"/>
      <c r="AD81" s="45"/>
      <c r="AE81" s="46"/>
      <c r="AS81" s="28">
        <f t="shared" ca="1" si="8"/>
        <v>415210068</v>
      </c>
      <c r="AW81">
        <f t="shared" si="9"/>
        <v>0</v>
      </c>
      <c r="AX81">
        <f t="shared" si="10"/>
        <v>0</v>
      </c>
    </row>
    <row r="82" spans="1:50" ht="18.75" thickBot="1" x14ac:dyDescent="0.3">
      <c r="A82" s="37">
        <v>69</v>
      </c>
      <c r="B82" s="38" t="s">
        <v>411</v>
      </c>
      <c r="C82" s="39" t="s">
        <v>194</v>
      </c>
      <c r="D82" s="49">
        <v>22279</v>
      </c>
      <c r="E82" s="41">
        <f t="shared" ca="1" si="11"/>
        <v>41272</v>
      </c>
      <c r="F82" s="42">
        <f t="shared" ca="1" si="12"/>
        <v>52</v>
      </c>
      <c r="G82" s="43" t="s">
        <v>363</v>
      </c>
      <c r="H82" s="43" t="s">
        <v>234</v>
      </c>
      <c r="I82" s="44" t="s">
        <v>412</v>
      </c>
      <c r="J82" s="39" t="s">
        <v>236</v>
      </c>
      <c r="K82" s="39">
        <v>3595</v>
      </c>
      <c r="L82" s="39"/>
      <c r="M82" s="39"/>
      <c r="N82" s="39"/>
      <c r="O82" s="45"/>
      <c r="P82" s="45"/>
      <c r="Q82" s="45" t="s">
        <v>237</v>
      </c>
      <c r="R82" s="45" t="s">
        <v>410</v>
      </c>
      <c r="S82" s="45" t="s">
        <v>410</v>
      </c>
      <c r="T82" s="39" t="s">
        <v>237</v>
      </c>
      <c r="U82" s="45" t="s">
        <v>410</v>
      </c>
      <c r="V82" s="45" t="s">
        <v>410</v>
      </c>
      <c r="W82" s="45" t="s">
        <v>237</v>
      </c>
      <c r="X82" s="45" t="s">
        <v>410</v>
      </c>
      <c r="Y82" s="45" t="s">
        <v>410</v>
      </c>
      <c r="Z82" s="45"/>
      <c r="AA82" s="45"/>
      <c r="AB82" s="45"/>
      <c r="AC82" s="45"/>
      <c r="AD82" s="45"/>
      <c r="AE82" s="46"/>
      <c r="AS82" s="28">
        <f t="shared" ca="1" si="8"/>
        <v>412720069</v>
      </c>
      <c r="AW82">
        <f t="shared" si="9"/>
        <v>0</v>
      </c>
      <c r="AX82">
        <f t="shared" si="10"/>
        <v>0</v>
      </c>
    </row>
    <row r="83" spans="1:50" ht="18.75" thickBot="1" x14ac:dyDescent="0.3">
      <c r="A83" s="37">
        <v>70</v>
      </c>
      <c r="B83" s="38" t="s">
        <v>413</v>
      </c>
      <c r="C83" s="39" t="s">
        <v>194</v>
      </c>
      <c r="D83" s="49">
        <v>32673</v>
      </c>
      <c r="E83" s="41">
        <f t="shared" ca="1" si="11"/>
        <v>41439</v>
      </c>
      <c r="F83" s="42">
        <f t="shared" ca="1" si="12"/>
        <v>24</v>
      </c>
      <c r="G83" s="43" t="s">
        <v>363</v>
      </c>
      <c r="H83" s="43" t="s">
        <v>288</v>
      </c>
      <c r="I83" s="44" t="s">
        <v>414</v>
      </c>
      <c r="J83" s="39" t="s">
        <v>236</v>
      </c>
      <c r="K83" s="39">
        <v>4321</v>
      </c>
      <c r="L83" s="39"/>
      <c r="M83" s="39"/>
      <c r="N83" s="39"/>
      <c r="O83" s="45"/>
      <c r="P83" s="45"/>
      <c r="Q83" s="45" t="s">
        <v>237</v>
      </c>
      <c r="R83" s="45" t="s">
        <v>410</v>
      </c>
      <c r="S83" s="45" t="s">
        <v>410</v>
      </c>
      <c r="T83" s="39" t="s">
        <v>237</v>
      </c>
      <c r="U83" s="45" t="s">
        <v>410</v>
      </c>
      <c r="V83" s="45" t="s">
        <v>410</v>
      </c>
      <c r="W83" s="45" t="s">
        <v>237</v>
      </c>
      <c r="X83" s="45" t="s">
        <v>410</v>
      </c>
      <c r="Y83" s="45" t="s">
        <v>410</v>
      </c>
      <c r="Z83" s="45"/>
      <c r="AA83" s="45"/>
      <c r="AB83" s="45"/>
      <c r="AC83" s="45"/>
      <c r="AD83" s="45"/>
      <c r="AE83" s="46"/>
      <c r="AS83" s="28">
        <f t="shared" ca="1" si="8"/>
        <v>414390070</v>
      </c>
      <c r="AW83">
        <f t="shared" si="9"/>
        <v>0</v>
      </c>
      <c r="AX83">
        <f t="shared" si="10"/>
        <v>0</v>
      </c>
    </row>
    <row r="84" spans="1:50" ht="18.75" thickBot="1" x14ac:dyDescent="0.3">
      <c r="A84" s="37">
        <v>71</v>
      </c>
      <c r="B84" s="38" t="s">
        <v>415</v>
      </c>
      <c r="C84" s="39" t="s">
        <v>194</v>
      </c>
      <c r="D84" s="49">
        <v>33639</v>
      </c>
      <c r="E84" s="41">
        <f t="shared" ca="1" si="11"/>
        <v>41310</v>
      </c>
      <c r="F84" s="42">
        <f t="shared" ca="1" si="12"/>
        <v>21</v>
      </c>
      <c r="G84" s="43" t="s">
        <v>339</v>
      </c>
      <c r="H84" s="43" t="s">
        <v>234</v>
      </c>
      <c r="I84" s="44" t="s">
        <v>416</v>
      </c>
      <c r="J84" s="39" t="s">
        <v>236</v>
      </c>
      <c r="K84" s="39">
        <v>4426</v>
      </c>
      <c r="L84" s="39"/>
      <c r="M84" s="39"/>
      <c r="N84" s="39"/>
      <c r="O84" s="45"/>
      <c r="P84" s="45"/>
      <c r="Q84" s="45" t="s">
        <v>237</v>
      </c>
      <c r="R84" s="45" t="s">
        <v>417</v>
      </c>
      <c r="S84" s="45" t="s">
        <v>417</v>
      </c>
      <c r="T84" s="45" t="s">
        <v>237</v>
      </c>
      <c r="U84" s="45" t="s">
        <v>417</v>
      </c>
      <c r="V84" s="45" t="s">
        <v>417</v>
      </c>
      <c r="W84" s="45" t="s">
        <v>237</v>
      </c>
      <c r="X84" s="45" t="s">
        <v>417</v>
      </c>
      <c r="Y84" s="45" t="s">
        <v>417</v>
      </c>
      <c r="Z84" s="45"/>
      <c r="AA84" s="45"/>
      <c r="AB84" s="45"/>
      <c r="AC84" s="45"/>
      <c r="AD84" s="45"/>
      <c r="AE84" s="46"/>
      <c r="AS84" s="28">
        <f t="shared" ca="1" si="8"/>
        <v>413100071</v>
      </c>
      <c r="AW84">
        <f t="shared" si="9"/>
        <v>0</v>
      </c>
      <c r="AX84">
        <f t="shared" si="10"/>
        <v>0</v>
      </c>
    </row>
    <row r="85" spans="1:50" ht="18.75" thickBot="1" x14ac:dyDescent="0.3">
      <c r="A85" s="37">
        <v>72</v>
      </c>
      <c r="B85" s="38" t="s">
        <v>155</v>
      </c>
      <c r="C85" s="39" t="s">
        <v>194</v>
      </c>
      <c r="D85" s="49">
        <v>35087</v>
      </c>
      <c r="E85" s="41">
        <f t="shared" ca="1" si="11"/>
        <v>41297</v>
      </c>
      <c r="F85" s="42">
        <f t="shared" ca="1" si="12"/>
        <v>17</v>
      </c>
      <c r="G85" s="43" t="s">
        <v>360</v>
      </c>
      <c r="H85" s="43" t="s">
        <v>234</v>
      </c>
      <c r="I85" s="44" t="s">
        <v>418</v>
      </c>
      <c r="J85" s="39" t="s">
        <v>236</v>
      </c>
      <c r="K85" s="39">
        <v>4626</v>
      </c>
      <c r="L85" s="39"/>
      <c r="M85" s="39"/>
      <c r="N85" s="39"/>
      <c r="O85" s="45"/>
      <c r="P85" s="45"/>
      <c r="Q85" s="45" t="s">
        <v>237</v>
      </c>
      <c r="R85" s="45" t="s">
        <v>417</v>
      </c>
      <c r="S85" s="45" t="s">
        <v>417</v>
      </c>
      <c r="T85" s="39" t="s">
        <v>237</v>
      </c>
      <c r="U85" s="45" t="s">
        <v>417</v>
      </c>
      <c r="V85" s="45" t="s">
        <v>385</v>
      </c>
      <c r="W85" s="45" t="s">
        <v>237</v>
      </c>
      <c r="X85" s="45" t="s">
        <v>417</v>
      </c>
      <c r="Y85" s="45" t="s">
        <v>417</v>
      </c>
      <c r="Z85" s="45"/>
      <c r="AA85" s="45"/>
      <c r="AB85" s="45"/>
      <c r="AC85" s="45"/>
      <c r="AD85" s="45"/>
      <c r="AE85" s="46"/>
      <c r="AS85" s="28">
        <f t="shared" ca="1" si="8"/>
        <v>412970072</v>
      </c>
      <c r="AW85">
        <f t="shared" si="9"/>
        <v>0</v>
      </c>
      <c r="AX85">
        <f t="shared" si="10"/>
        <v>0</v>
      </c>
    </row>
    <row r="86" spans="1:50" ht="18.75" thickBot="1" x14ac:dyDescent="0.3">
      <c r="A86" s="37">
        <v>73</v>
      </c>
      <c r="B86" s="38" t="s">
        <v>419</v>
      </c>
      <c r="C86" s="39" t="s">
        <v>194</v>
      </c>
      <c r="D86" s="49">
        <v>31733</v>
      </c>
      <c r="E86" s="41">
        <f t="shared" ca="1" si="11"/>
        <v>41230</v>
      </c>
      <c r="F86" s="42">
        <f t="shared" ca="1" si="12"/>
        <v>26</v>
      </c>
      <c r="G86" s="43" t="s">
        <v>420</v>
      </c>
      <c r="H86" s="43" t="s">
        <v>234</v>
      </c>
      <c r="I86" s="44" t="s">
        <v>421</v>
      </c>
      <c r="J86" s="39" t="s">
        <v>236</v>
      </c>
      <c r="K86" s="39">
        <v>4625</v>
      </c>
      <c r="L86" s="39"/>
      <c r="M86" s="39"/>
      <c r="N86" s="39"/>
      <c r="O86" s="45"/>
      <c r="P86" s="45"/>
      <c r="Q86" s="45" t="s">
        <v>237</v>
      </c>
      <c r="R86" s="45" t="s">
        <v>417</v>
      </c>
      <c r="S86" s="45" t="s">
        <v>417</v>
      </c>
      <c r="T86" s="39" t="s">
        <v>237</v>
      </c>
      <c r="U86" s="45" t="s">
        <v>417</v>
      </c>
      <c r="V86" s="45" t="s">
        <v>417</v>
      </c>
      <c r="W86" s="45" t="s">
        <v>236</v>
      </c>
      <c r="X86" s="45" t="s">
        <v>236</v>
      </c>
      <c r="Y86" s="45" t="s">
        <v>236</v>
      </c>
      <c r="Z86" s="45"/>
      <c r="AA86" s="45"/>
      <c r="AB86" s="45"/>
      <c r="AC86" s="45"/>
      <c r="AD86" s="45"/>
      <c r="AE86" s="46"/>
      <c r="AS86" s="28">
        <f t="shared" ca="1" si="8"/>
        <v>412300073</v>
      </c>
      <c r="AW86">
        <f t="shared" si="9"/>
        <v>0</v>
      </c>
      <c r="AX86">
        <f t="shared" si="10"/>
        <v>0</v>
      </c>
    </row>
    <row r="87" spans="1:50" ht="18.75" thickBot="1" x14ac:dyDescent="0.3">
      <c r="A87" s="37">
        <v>74</v>
      </c>
      <c r="B87" s="38" t="s">
        <v>422</v>
      </c>
      <c r="C87" s="39" t="s">
        <v>194</v>
      </c>
      <c r="D87" s="49">
        <v>17763</v>
      </c>
      <c r="E87" s="41">
        <f t="shared" ca="1" si="11"/>
        <v>41504</v>
      </c>
      <c r="F87" s="42">
        <f t="shared" ca="1" si="12"/>
        <v>65</v>
      </c>
      <c r="G87" s="43" t="s">
        <v>360</v>
      </c>
      <c r="H87" s="43" t="s">
        <v>234</v>
      </c>
      <c r="I87" s="44" t="s">
        <v>423</v>
      </c>
      <c r="J87" s="39" t="s">
        <v>236</v>
      </c>
      <c r="K87" s="39">
        <v>502</v>
      </c>
      <c r="L87" s="39"/>
      <c r="M87" s="39"/>
      <c r="N87" s="39"/>
      <c r="O87" s="45"/>
      <c r="P87" s="45"/>
      <c r="Q87" s="45" t="s">
        <v>237</v>
      </c>
      <c r="R87" s="45" t="s">
        <v>417</v>
      </c>
      <c r="S87" s="45" t="s">
        <v>417</v>
      </c>
      <c r="T87" s="39" t="s">
        <v>237</v>
      </c>
      <c r="U87" s="45" t="s">
        <v>417</v>
      </c>
      <c r="V87" s="45" t="s">
        <v>417</v>
      </c>
      <c r="W87" s="45" t="s">
        <v>237</v>
      </c>
      <c r="X87" s="45" t="s">
        <v>417</v>
      </c>
      <c r="Y87" s="45" t="s">
        <v>417</v>
      </c>
      <c r="Z87" s="45"/>
      <c r="AA87" s="45"/>
      <c r="AB87" s="45"/>
      <c r="AC87" s="45"/>
      <c r="AD87" s="45"/>
      <c r="AE87" s="46"/>
      <c r="AS87" s="28">
        <f t="shared" ca="1" si="8"/>
        <v>415040074</v>
      </c>
      <c r="AW87">
        <f t="shared" si="9"/>
        <v>0</v>
      </c>
      <c r="AX87">
        <f t="shared" si="10"/>
        <v>0</v>
      </c>
    </row>
    <row r="88" spans="1:50" ht="18.75" thickBot="1" x14ac:dyDescent="0.3">
      <c r="A88" s="37">
        <v>75</v>
      </c>
      <c r="B88" s="38" t="s">
        <v>424</v>
      </c>
      <c r="C88" s="39" t="s">
        <v>194</v>
      </c>
      <c r="D88" s="49">
        <v>28477</v>
      </c>
      <c r="E88" s="41">
        <f t="shared" ca="1" si="11"/>
        <v>41261</v>
      </c>
      <c r="F88" s="42">
        <f t="shared" ca="1" si="12"/>
        <v>35</v>
      </c>
      <c r="G88" s="43" t="s">
        <v>246</v>
      </c>
      <c r="H88" s="43" t="s">
        <v>234</v>
      </c>
      <c r="I88" s="44" t="s">
        <v>425</v>
      </c>
      <c r="J88" s="39" t="s">
        <v>236</v>
      </c>
      <c r="K88" s="39">
        <v>3497</v>
      </c>
      <c r="L88" s="39"/>
      <c r="M88" s="39"/>
      <c r="N88" s="39"/>
      <c r="O88" s="45"/>
      <c r="P88" s="45"/>
      <c r="Q88" s="45" t="s">
        <v>237</v>
      </c>
      <c r="R88" s="45" t="s">
        <v>417</v>
      </c>
      <c r="S88" s="45" t="s">
        <v>417</v>
      </c>
      <c r="T88" s="39" t="s">
        <v>237</v>
      </c>
      <c r="U88" s="45" t="s">
        <v>417</v>
      </c>
      <c r="V88" s="45" t="s">
        <v>417</v>
      </c>
      <c r="W88" s="45" t="s">
        <v>237</v>
      </c>
      <c r="X88" s="45" t="s">
        <v>417</v>
      </c>
      <c r="Y88" s="45" t="s">
        <v>417</v>
      </c>
      <c r="Z88" s="45"/>
      <c r="AA88" s="45"/>
      <c r="AB88" s="45"/>
      <c r="AC88" s="45"/>
      <c r="AD88" s="45"/>
      <c r="AE88" s="46"/>
      <c r="AS88" s="28">
        <f t="shared" ca="1" si="8"/>
        <v>412610075</v>
      </c>
      <c r="AW88">
        <f t="shared" si="9"/>
        <v>0</v>
      </c>
      <c r="AX88">
        <f t="shared" si="10"/>
        <v>0</v>
      </c>
    </row>
    <row r="89" spans="1:50" ht="18.75" thickBot="1" x14ac:dyDescent="0.3">
      <c r="A89" s="37">
        <v>76</v>
      </c>
      <c r="B89" s="38" t="s">
        <v>426</v>
      </c>
      <c r="C89" s="39" t="s">
        <v>194</v>
      </c>
      <c r="D89" s="49">
        <v>27317</v>
      </c>
      <c r="E89" s="41">
        <f t="shared" ca="1" si="11"/>
        <v>41197</v>
      </c>
      <c r="F89" s="42">
        <f t="shared" ca="1" si="12"/>
        <v>38</v>
      </c>
      <c r="G89" s="43" t="s">
        <v>360</v>
      </c>
      <c r="H89" s="43" t="s">
        <v>234</v>
      </c>
      <c r="I89" s="44" t="s">
        <v>427</v>
      </c>
      <c r="J89" s="39" t="s">
        <v>236</v>
      </c>
      <c r="K89" s="39">
        <v>3439</v>
      </c>
      <c r="L89" s="39"/>
      <c r="M89" s="39"/>
      <c r="N89" s="39"/>
      <c r="O89" s="45"/>
      <c r="P89" s="45"/>
      <c r="Q89" s="45" t="s">
        <v>237</v>
      </c>
      <c r="R89" s="45" t="s">
        <v>417</v>
      </c>
      <c r="S89" s="45" t="s">
        <v>417</v>
      </c>
      <c r="T89" s="39" t="s">
        <v>237</v>
      </c>
      <c r="U89" s="45" t="s">
        <v>417</v>
      </c>
      <c r="V89" s="45" t="s">
        <v>417</v>
      </c>
      <c r="W89" s="45" t="s">
        <v>236</v>
      </c>
      <c r="X89" s="45" t="s">
        <v>236</v>
      </c>
      <c r="Y89" s="45" t="s">
        <v>236</v>
      </c>
      <c r="Z89" s="45"/>
      <c r="AA89" s="45"/>
      <c r="AB89" s="45"/>
      <c r="AC89" s="45"/>
      <c r="AD89" s="45"/>
      <c r="AE89" s="46"/>
      <c r="AS89" s="28">
        <f t="shared" ca="1" si="8"/>
        <v>411970076</v>
      </c>
      <c r="AW89">
        <f t="shared" si="9"/>
        <v>0</v>
      </c>
      <c r="AX89">
        <f t="shared" si="10"/>
        <v>0</v>
      </c>
    </row>
    <row r="90" spans="1:50" ht="18.75" thickBot="1" x14ac:dyDescent="0.3">
      <c r="A90" s="37">
        <v>77</v>
      </c>
      <c r="B90" s="38" t="s">
        <v>428</v>
      </c>
      <c r="C90" s="39" t="s">
        <v>194</v>
      </c>
      <c r="D90" s="49">
        <v>24363</v>
      </c>
      <c r="E90" s="41">
        <f t="shared" ca="1" si="11"/>
        <v>41530</v>
      </c>
      <c r="F90" s="42">
        <f t="shared" ca="1" si="12"/>
        <v>47</v>
      </c>
      <c r="G90" s="43" t="s">
        <v>363</v>
      </c>
      <c r="H90" s="43" t="s">
        <v>234</v>
      </c>
      <c r="I90" s="50" t="s">
        <v>429</v>
      </c>
      <c r="J90" s="51" t="s">
        <v>236</v>
      </c>
      <c r="K90" s="51">
        <v>3195</v>
      </c>
      <c r="L90" s="51"/>
      <c r="M90" s="51"/>
      <c r="N90" s="39"/>
      <c r="O90" s="45"/>
      <c r="P90" s="45"/>
      <c r="Q90" s="45" t="s">
        <v>237</v>
      </c>
      <c r="R90" s="45" t="s">
        <v>417</v>
      </c>
      <c r="S90" s="45" t="s">
        <v>417</v>
      </c>
      <c r="T90" s="39" t="s">
        <v>237</v>
      </c>
      <c r="U90" s="45" t="s">
        <v>417</v>
      </c>
      <c r="V90" s="45" t="s">
        <v>417</v>
      </c>
      <c r="W90" s="45" t="s">
        <v>237</v>
      </c>
      <c r="X90" s="45" t="s">
        <v>417</v>
      </c>
      <c r="Y90" s="45" t="s">
        <v>417</v>
      </c>
      <c r="Z90" s="45"/>
      <c r="AA90" s="45"/>
      <c r="AB90" s="45"/>
      <c r="AC90" s="45"/>
      <c r="AD90" s="45"/>
      <c r="AE90" s="46"/>
      <c r="AS90" s="28">
        <f t="shared" ca="1" si="8"/>
        <v>415300077</v>
      </c>
      <c r="AW90">
        <f t="shared" si="9"/>
        <v>0</v>
      </c>
      <c r="AX90">
        <f t="shared" si="10"/>
        <v>0</v>
      </c>
    </row>
    <row r="91" spans="1:50" ht="18.75" thickBot="1" x14ac:dyDescent="0.3">
      <c r="A91" s="37">
        <v>78</v>
      </c>
      <c r="B91" s="38" t="s">
        <v>430</v>
      </c>
      <c r="C91" s="39" t="s">
        <v>194</v>
      </c>
      <c r="D91" s="49">
        <v>26103</v>
      </c>
      <c r="E91" s="41">
        <f t="shared" ca="1" si="11"/>
        <v>41444</v>
      </c>
      <c r="F91" s="42">
        <f t="shared" ca="1" si="12"/>
        <v>42</v>
      </c>
      <c r="G91" s="43" t="s">
        <v>360</v>
      </c>
      <c r="H91" s="43" t="s">
        <v>234</v>
      </c>
      <c r="I91" s="44" t="s">
        <v>431</v>
      </c>
      <c r="J91" s="39" t="s">
        <v>236</v>
      </c>
      <c r="K91" s="39">
        <v>3130</v>
      </c>
      <c r="L91" s="39"/>
      <c r="M91" s="39"/>
      <c r="N91" s="39"/>
      <c r="O91" s="45"/>
      <c r="P91" s="45"/>
      <c r="Q91" s="45" t="s">
        <v>237</v>
      </c>
      <c r="R91" s="45" t="s">
        <v>417</v>
      </c>
      <c r="S91" s="45" t="s">
        <v>417</v>
      </c>
      <c r="T91" s="39" t="s">
        <v>237</v>
      </c>
      <c r="U91" s="45" t="s">
        <v>417</v>
      </c>
      <c r="V91" s="45" t="s">
        <v>417</v>
      </c>
      <c r="W91" s="45" t="s">
        <v>237</v>
      </c>
      <c r="X91" s="45" t="s">
        <v>417</v>
      </c>
      <c r="Y91" s="45" t="s">
        <v>417</v>
      </c>
      <c r="Z91" s="45"/>
      <c r="AA91" s="45"/>
      <c r="AB91" s="45"/>
      <c r="AC91" s="45"/>
      <c r="AD91" s="45"/>
      <c r="AE91" s="46"/>
      <c r="AS91" s="28">
        <f t="shared" ca="1" si="8"/>
        <v>414440078</v>
      </c>
      <c r="AW91">
        <f t="shared" si="9"/>
        <v>0</v>
      </c>
      <c r="AX91">
        <f t="shared" si="10"/>
        <v>0</v>
      </c>
    </row>
    <row r="92" spans="1:50" ht="18.75" thickBot="1" x14ac:dyDescent="0.3">
      <c r="A92" s="37">
        <v>79</v>
      </c>
      <c r="B92" s="38" t="s">
        <v>432</v>
      </c>
      <c r="C92" s="39" t="s">
        <v>194</v>
      </c>
      <c r="D92" s="49">
        <v>29661</v>
      </c>
      <c r="E92" s="41">
        <f t="shared" ca="1" si="11"/>
        <v>41349</v>
      </c>
      <c r="F92" s="42">
        <f t="shared" ca="1" si="12"/>
        <v>32</v>
      </c>
      <c r="G92" s="43" t="s">
        <v>246</v>
      </c>
      <c r="H92" s="43" t="s">
        <v>234</v>
      </c>
      <c r="I92" s="50" t="s">
        <v>433</v>
      </c>
      <c r="J92" s="51" t="s">
        <v>236</v>
      </c>
      <c r="K92" s="51">
        <v>4465</v>
      </c>
      <c r="L92" s="51"/>
      <c r="M92" s="51"/>
      <c r="N92" s="39"/>
      <c r="O92" s="45"/>
      <c r="P92" s="45"/>
      <c r="Q92" s="45" t="s">
        <v>237</v>
      </c>
      <c r="R92" s="45" t="s">
        <v>417</v>
      </c>
      <c r="S92" s="45" t="s">
        <v>417</v>
      </c>
      <c r="T92" s="39" t="s">
        <v>236</v>
      </c>
      <c r="U92" s="45" t="s">
        <v>236</v>
      </c>
      <c r="V92" s="45" t="s">
        <v>236</v>
      </c>
      <c r="W92" s="45" t="s">
        <v>237</v>
      </c>
      <c r="X92" s="45" t="s">
        <v>417</v>
      </c>
      <c r="Y92" s="45" t="s">
        <v>417</v>
      </c>
      <c r="Z92" s="45"/>
      <c r="AA92" s="45"/>
      <c r="AB92" s="45"/>
      <c r="AC92" s="45"/>
      <c r="AD92" s="45"/>
      <c r="AE92" s="46"/>
      <c r="AS92" s="28">
        <f t="shared" ca="1" si="8"/>
        <v>413490079</v>
      </c>
      <c r="AW92">
        <f t="shared" si="9"/>
        <v>0</v>
      </c>
      <c r="AX92">
        <f t="shared" si="10"/>
        <v>0</v>
      </c>
    </row>
    <row r="93" spans="1:50" ht="18.75" thickBot="1" x14ac:dyDescent="0.3">
      <c r="A93" s="37">
        <v>80</v>
      </c>
      <c r="B93" s="38" t="s">
        <v>434</v>
      </c>
      <c r="C93" s="39" t="s">
        <v>194</v>
      </c>
      <c r="D93" s="49">
        <v>28835</v>
      </c>
      <c r="E93" s="41">
        <f t="shared" ca="1" si="11"/>
        <v>41254</v>
      </c>
      <c r="F93" s="42">
        <f t="shared" ca="1" si="12"/>
        <v>34</v>
      </c>
      <c r="G93" s="43" t="s">
        <v>339</v>
      </c>
      <c r="H93" s="43" t="s">
        <v>234</v>
      </c>
      <c r="I93" s="44" t="s">
        <v>435</v>
      </c>
      <c r="J93" s="39" t="s">
        <v>236</v>
      </c>
      <c r="K93" s="39">
        <v>3767</v>
      </c>
      <c r="L93" s="39"/>
      <c r="M93" s="39"/>
      <c r="N93" s="39"/>
      <c r="O93" s="45"/>
      <c r="P93" s="45"/>
      <c r="Q93" s="45" t="s">
        <v>237</v>
      </c>
      <c r="R93" s="45" t="s">
        <v>436</v>
      </c>
      <c r="S93" s="45" t="s">
        <v>436</v>
      </c>
      <c r="T93" s="39" t="s">
        <v>237</v>
      </c>
      <c r="U93" s="45" t="s">
        <v>436</v>
      </c>
      <c r="V93" s="45" t="s">
        <v>436</v>
      </c>
      <c r="W93" s="45" t="s">
        <v>236</v>
      </c>
      <c r="X93" s="45" t="s">
        <v>236</v>
      </c>
      <c r="Y93" s="45" t="s">
        <v>236</v>
      </c>
      <c r="Z93" s="45"/>
      <c r="AA93" s="45"/>
      <c r="AB93" s="45"/>
      <c r="AC93" s="45"/>
      <c r="AD93" s="45"/>
      <c r="AE93" s="46"/>
      <c r="AS93" s="28">
        <f t="shared" ca="1" si="8"/>
        <v>412540080</v>
      </c>
      <c r="AW93">
        <f t="shared" si="9"/>
        <v>0</v>
      </c>
      <c r="AX93">
        <f t="shared" si="10"/>
        <v>0</v>
      </c>
    </row>
    <row r="94" spans="1:50" ht="18.75" thickBot="1" x14ac:dyDescent="0.3">
      <c r="A94" s="37">
        <v>81</v>
      </c>
      <c r="B94" s="38" t="s">
        <v>437</v>
      </c>
      <c r="C94" s="39" t="s">
        <v>194</v>
      </c>
      <c r="D94" s="49">
        <v>31690</v>
      </c>
      <c r="E94" s="41">
        <f t="shared" ca="1" si="11"/>
        <v>41552</v>
      </c>
      <c r="F94" s="42">
        <f t="shared" ca="1" si="12"/>
        <v>27</v>
      </c>
      <c r="G94" s="43" t="s">
        <v>420</v>
      </c>
      <c r="H94" s="43" t="s">
        <v>234</v>
      </c>
      <c r="I94" s="44" t="s">
        <v>438</v>
      </c>
      <c r="J94" s="39" t="s">
        <v>236</v>
      </c>
      <c r="K94" s="39">
        <v>4165</v>
      </c>
      <c r="L94" s="39"/>
      <c r="M94" s="39"/>
      <c r="N94" s="39"/>
      <c r="O94" s="45"/>
      <c r="P94" s="45"/>
      <c r="Q94" s="45" t="s">
        <v>237</v>
      </c>
      <c r="R94" s="45" t="s">
        <v>436</v>
      </c>
      <c r="S94" s="45" t="s">
        <v>436</v>
      </c>
      <c r="T94" s="39" t="s">
        <v>237</v>
      </c>
      <c r="U94" s="45" t="s">
        <v>436</v>
      </c>
      <c r="V94" s="45" t="s">
        <v>901</v>
      </c>
      <c r="W94" s="45" t="s">
        <v>237</v>
      </c>
      <c r="X94" s="45" t="s">
        <v>436</v>
      </c>
      <c r="Y94" s="45" t="s">
        <v>436</v>
      </c>
      <c r="Z94" s="45"/>
      <c r="AA94" s="45"/>
      <c r="AB94" s="45"/>
      <c r="AC94" s="45"/>
      <c r="AD94" s="45"/>
      <c r="AE94" s="46"/>
      <c r="AS94" s="28">
        <f t="shared" ca="1" si="8"/>
        <v>415520081</v>
      </c>
      <c r="AW94">
        <f t="shared" si="9"/>
        <v>0</v>
      </c>
      <c r="AX94">
        <f t="shared" si="10"/>
        <v>0</v>
      </c>
    </row>
    <row r="95" spans="1:50" ht="18.75" thickBot="1" x14ac:dyDescent="0.3">
      <c r="A95" s="37">
        <v>82</v>
      </c>
      <c r="B95" s="38" t="s">
        <v>439</v>
      </c>
      <c r="C95" s="39" t="s">
        <v>194</v>
      </c>
      <c r="D95" s="49">
        <v>31949</v>
      </c>
      <c r="E95" s="41">
        <f t="shared" ca="1" si="11"/>
        <v>41446</v>
      </c>
      <c r="F95" s="42">
        <f t="shared" ca="1" si="12"/>
        <v>26</v>
      </c>
      <c r="G95" s="43" t="s">
        <v>420</v>
      </c>
      <c r="H95" s="43" t="s">
        <v>234</v>
      </c>
      <c r="I95" s="44" t="s">
        <v>440</v>
      </c>
      <c r="J95" s="39" t="s">
        <v>236</v>
      </c>
      <c r="K95" s="39">
        <v>4206</v>
      </c>
      <c r="L95" s="39"/>
      <c r="M95" s="39"/>
      <c r="N95" s="39"/>
      <c r="O95" s="45"/>
      <c r="P95" s="45"/>
      <c r="Q95" s="45" t="s">
        <v>237</v>
      </c>
      <c r="R95" s="45" t="s">
        <v>436</v>
      </c>
      <c r="S95" s="45" t="s">
        <v>436</v>
      </c>
      <c r="T95" s="39" t="s">
        <v>237</v>
      </c>
      <c r="U95" s="45" t="s">
        <v>436</v>
      </c>
      <c r="V95" s="45" t="s">
        <v>436</v>
      </c>
      <c r="W95" s="45" t="s">
        <v>237</v>
      </c>
      <c r="X95" s="45" t="s">
        <v>436</v>
      </c>
      <c r="Y95" s="45" t="s">
        <v>436</v>
      </c>
      <c r="Z95" s="45"/>
      <c r="AA95" s="45"/>
      <c r="AB95" s="45"/>
      <c r="AC95" s="45"/>
      <c r="AD95" s="45"/>
      <c r="AE95" s="46"/>
      <c r="AS95" s="28">
        <f t="shared" ca="1" si="8"/>
        <v>414460082</v>
      </c>
      <c r="AW95">
        <f t="shared" si="9"/>
        <v>0</v>
      </c>
      <c r="AX95">
        <f t="shared" si="10"/>
        <v>0</v>
      </c>
    </row>
    <row r="96" spans="1:50" ht="18.75" thickBot="1" x14ac:dyDescent="0.3">
      <c r="A96" s="37">
        <v>83</v>
      </c>
      <c r="B96" s="38" t="s">
        <v>441</v>
      </c>
      <c r="C96" s="39" t="s">
        <v>194</v>
      </c>
      <c r="D96" s="49">
        <v>29259</v>
      </c>
      <c r="E96" s="41">
        <f t="shared" ca="1" si="11"/>
        <v>41313</v>
      </c>
      <c r="F96" s="42">
        <f t="shared" ca="1" si="12"/>
        <v>33</v>
      </c>
      <c r="G96" s="43" t="s">
        <v>420</v>
      </c>
      <c r="H96" s="43" t="s">
        <v>234</v>
      </c>
      <c r="I96" s="44" t="s">
        <v>442</v>
      </c>
      <c r="J96" s="39" t="s">
        <v>236</v>
      </c>
      <c r="K96" s="39">
        <v>3911</v>
      </c>
      <c r="L96" s="39"/>
      <c r="M96" s="39"/>
      <c r="N96" s="39"/>
      <c r="O96" s="45"/>
      <c r="P96" s="45"/>
      <c r="Q96" s="45" t="s">
        <v>237</v>
      </c>
      <c r="R96" s="45" t="s">
        <v>436</v>
      </c>
      <c r="S96" s="45" t="s">
        <v>436</v>
      </c>
      <c r="T96" s="39" t="s">
        <v>237</v>
      </c>
      <c r="U96" s="45" t="s">
        <v>436</v>
      </c>
      <c r="V96" s="45" t="s">
        <v>436</v>
      </c>
      <c r="W96" s="45" t="s">
        <v>237</v>
      </c>
      <c r="X96" s="45" t="s">
        <v>436</v>
      </c>
      <c r="Y96" s="45" t="s">
        <v>436</v>
      </c>
      <c r="Z96" s="45"/>
      <c r="AA96" s="45"/>
      <c r="AB96" s="45"/>
      <c r="AC96" s="45"/>
      <c r="AD96" s="45"/>
      <c r="AE96" s="46"/>
      <c r="AS96" s="28">
        <f t="shared" ca="1" si="8"/>
        <v>413130083</v>
      </c>
      <c r="AW96">
        <f t="shared" si="9"/>
        <v>0</v>
      </c>
      <c r="AX96">
        <f t="shared" si="10"/>
        <v>0</v>
      </c>
    </row>
    <row r="97" spans="1:50" ht="18.75" thickBot="1" x14ac:dyDescent="0.3">
      <c r="A97" s="37">
        <v>84</v>
      </c>
      <c r="B97" s="38" t="s">
        <v>443</v>
      </c>
      <c r="C97" s="39" t="s">
        <v>194</v>
      </c>
      <c r="D97" s="49">
        <v>29270</v>
      </c>
      <c r="E97" s="41">
        <f t="shared" ca="1" si="11"/>
        <v>41324</v>
      </c>
      <c r="F97" s="42">
        <f t="shared" ca="1" si="12"/>
        <v>33</v>
      </c>
      <c r="G97" s="43" t="s">
        <v>420</v>
      </c>
      <c r="H97" s="43" t="s">
        <v>234</v>
      </c>
      <c r="I97" s="44" t="s">
        <v>444</v>
      </c>
      <c r="J97" s="39" t="s">
        <v>236</v>
      </c>
      <c r="K97" s="39">
        <v>3885</v>
      </c>
      <c r="L97" s="39"/>
      <c r="M97" s="39"/>
      <c r="N97" s="39"/>
      <c r="O97" s="45"/>
      <c r="P97" s="45"/>
      <c r="Q97" s="45" t="s">
        <v>237</v>
      </c>
      <c r="R97" s="45" t="s">
        <v>436</v>
      </c>
      <c r="S97" s="45" t="s">
        <v>436</v>
      </c>
      <c r="T97" s="39" t="s">
        <v>237</v>
      </c>
      <c r="U97" s="45" t="s">
        <v>436</v>
      </c>
      <c r="V97" s="45" t="s">
        <v>436</v>
      </c>
      <c r="W97" s="45" t="s">
        <v>237</v>
      </c>
      <c r="X97" s="45" t="s">
        <v>436</v>
      </c>
      <c r="Y97" s="45" t="s">
        <v>436</v>
      </c>
      <c r="Z97" s="45"/>
      <c r="AA97" s="45"/>
      <c r="AB97" s="45"/>
      <c r="AC97" s="45"/>
      <c r="AD97" s="45"/>
      <c r="AE97" s="46"/>
      <c r="AS97" s="28">
        <f t="shared" ca="1" si="8"/>
        <v>413240084</v>
      </c>
      <c r="AW97">
        <f t="shared" si="9"/>
        <v>0</v>
      </c>
      <c r="AX97">
        <f t="shared" si="10"/>
        <v>0</v>
      </c>
    </row>
    <row r="98" spans="1:50" ht="18.75" thickBot="1" x14ac:dyDescent="0.3">
      <c r="A98" s="37">
        <v>85</v>
      </c>
      <c r="B98" s="38" t="s">
        <v>445</v>
      </c>
      <c r="C98" s="39" t="s">
        <v>194</v>
      </c>
      <c r="D98" s="49">
        <v>33564</v>
      </c>
      <c r="E98" s="41">
        <f t="shared" ca="1" si="11"/>
        <v>41235</v>
      </c>
      <c r="F98" s="42">
        <f t="shared" ca="1" si="12"/>
        <v>21</v>
      </c>
      <c r="G98" s="43" t="s">
        <v>446</v>
      </c>
      <c r="H98" s="43" t="s">
        <v>447</v>
      </c>
      <c r="I98" s="44" t="s">
        <v>448</v>
      </c>
      <c r="J98" s="39" t="s">
        <v>236</v>
      </c>
      <c r="K98" s="39">
        <v>4582</v>
      </c>
      <c r="L98" s="39"/>
      <c r="M98" s="39"/>
      <c r="N98" s="39"/>
      <c r="O98" s="45"/>
      <c r="P98" s="45"/>
      <c r="Q98" s="45" t="s">
        <v>237</v>
      </c>
      <c r="R98" s="45" t="s">
        <v>436</v>
      </c>
      <c r="S98" s="45" t="s">
        <v>436</v>
      </c>
      <c r="T98" s="39" t="s">
        <v>54</v>
      </c>
      <c r="U98" s="45" t="s">
        <v>436</v>
      </c>
      <c r="V98" s="45" t="s">
        <v>436</v>
      </c>
      <c r="W98" s="45" t="s">
        <v>54</v>
      </c>
      <c r="X98" s="45" t="s">
        <v>436</v>
      </c>
      <c r="Y98" s="45" t="s">
        <v>436</v>
      </c>
      <c r="Z98" s="45"/>
      <c r="AA98" s="45"/>
      <c r="AB98" s="45"/>
      <c r="AC98" s="45"/>
      <c r="AD98" s="45"/>
      <c r="AE98" s="46"/>
      <c r="AS98" s="28">
        <f t="shared" ca="1" si="8"/>
        <v>412350085</v>
      </c>
      <c r="AW98">
        <f t="shared" si="9"/>
        <v>0</v>
      </c>
      <c r="AX98">
        <f t="shared" si="10"/>
        <v>0</v>
      </c>
    </row>
    <row r="99" spans="1:50" ht="18.75" thickBot="1" x14ac:dyDescent="0.3">
      <c r="A99" s="37">
        <v>86</v>
      </c>
      <c r="B99" s="38" t="s">
        <v>449</v>
      </c>
      <c r="C99" s="39" t="s">
        <v>194</v>
      </c>
      <c r="D99" s="49">
        <v>28543</v>
      </c>
      <c r="E99" s="41">
        <f t="shared" ca="1" si="11"/>
        <v>41327</v>
      </c>
      <c r="F99" s="42">
        <f t="shared" ca="1" si="12"/>
        <v>35</v>
      </c>
      <c r="G99" s="43" t="s">
        <v>420</v>
      </c>
      <c r="H99" s="43" t="s">
        <v>234</v>
      </c>
      <c r="I99" s="44" t="s">
        <v>450</v>
      </c>
      <c r="J99" s="39" t="s">
        <v>236</v>
      </c>
      <c r="K99" s="39">
        <v>4096</v>
      </c>
      <c r="L99" s="39"/>
      <c r="M99" s="39"/>
      <c r="N99" s="39"/>
      <c r="O99" s="45"/>
      <c r="P99" s="45"/>
      <c r="Q99" s="45" t="s">
        <v>237</v>
      </c>
      <c r="R99" s="45" t="s">
        <v>436</v>
      </c>
      <c r="S99" s="45" t="s">
        <v>436</v>
      </c>
      <c r="T99" s="39" t="s">
        <v>237</v>
      </c>
      <c r="U99" s="45" t="s">
        <v>436</v>
      </c>
      <c r="V99" s="45" t="s">
        <v>436</v>
      </c>
      <c r="W99" s="45" t="s">
        <v>237</v>
      </c>
      <c r="X99" s="45" t="s">
        <v>436</v>
      </c>
      <c r="Y99" s="45" t="s">
        <v>436</v>
      </c>
      <c r="Z99" s="45"/>
      <c r="AA99" s="45"/>
      <c r="AB99" s="45"/>
      <c r="AC99" s="45"/>
      <c r="AD99" s="45"/>
      <c r="AE99" s="46"/>
      <c r="AS99" s="28">
        <f t="shared" ca="1" si="8"/>
        <v>413270086</v>
      </c>
      <c r="AW99">
        <f t="shared" si="9"/>
        <v>0</v>
      </c>
      <c r="AX99">
        <f t="shared" si="10"/>
        <v>0</v>
      </c>
    </row>
    <row r="100" spans="1:50" ht="18.75" thickBot="1" x14ac:dyDescent="0.3">
      <c r="A100" s="37">
        <v>87</v>
      </c>
      <c r="B100" s="38" t="s">
        <v>451</v>
      </c>
      <c r="C100" s="39" t="s">
        <v>194</v>
      </c>
      <c r="D100" s="49">
        <v>19034</v>
      </c>
      <c r="E100" s="41">
        <f t="shared" ca="1" si="11"/>
        <v>41315</v>
      </c>
      <c r="F100" s="42">
        <f t="shared" ca="1" si="12"/>
        <v>61</v>
      </c>
      <c r="G100" s="43" t="s">
        <v>420</v>
      </c>
      <c r="H100" s="43" t="s">
        <v>234</v>
      </c>
      <c r="I100" s="50" t="s">
        <v>452</v>
      </c>
      <c r="J100" s="51" t="s">
        <v>236</v>
      </c>
      <c r="K100" s="51">
        <v>960</v>
      </c>
      <c r="L100" s="51"/>
      <c r="M100" s="51"/>
      <c r="N100" s="39"/>
      <c r="O100" s="45"/>
      <c r="P100" s="45"/>
      <c r="Q100" s="45" t="s">
        <v>237</v>
      </c>
      <c r="R100" s="45" t="s">
        <v>453</v>
      </c>
      <c r="S100" s="45" t="s">
        <v>453</v>
      </c>
      <c r="T100" s="39" t="s">
        <v>237</v>
      </c>
      <c r="U100" s="45" t="s">
        <v>453</v>
      </c>
      <c r="V100" s="45" t="s">
        <v>453</v>
      </c>
      <c r="W100" s="45" t="s">
        <v>237</v>
      </c>
      <c r="X100" s="45" t="s">
        <v>453</v>
      </c>
      <c r="Y100" s="45" t="s">
        <v>453</v>
      </c>
      <c r="Z100" s="45"/>
      <c r="AA100" s="45"/>
      <c r="AB100" s="45"/>
      <c r="AC100" s="45"/>
      <c r="AD100" s="45"/>
      <c r="AE100" s="46"/>
      <c r="AS100" s="28">
        <f t="shared" ca="1" si="8"/>
        <v>413150087</v>
      </c>
      <c r="AW100">
        <f t="shared" si="9"/>
        <v>0</v>
      </c>
      <c r="AX100">
        <f t="shared" si="10"/>
        <v>0</v>
      </c>
    </row>
    <row r="101" spans="1:50" ht="18.75" thickBot="1" x14ac:dyDescent="0.3">
      <c r="A101" s="37">
        <v>88</v>
      </c>
      <c r="B101" s="38" t="s">
        <v>454</v>
      </c>
      <c r="C101" s="39" t="s">
        <v>194</v>
      </c>
      <c r="D101" s="49">
        <v>19525</v>
      </c>
      <c r="E101" s="41">
        <f t="shared" ca="1" si="11"/>
        <v>41440</v>
      </c>
      <c r="F101" s="42">
        <f t="shared" ca="1" si="12"/>
        <v>60</v>
      </c>
      <c r="G101" s="43" t="s">
        <v>420</v>
      </c>
      <c r="H101" s="43" t="s">
        <v>234</v>
      </c>
      <c r="I101" s="44" t="s">
        <v>455</v>
      </c>
      <c r="J101" s="39" t="s">
        <v>236</v>
      </c>
      <c r="K101" s="39">
        <v>958</v>
      </c>
      <c r="L101" s="39"/>
      <c r="M101" s="39"/>
      <c r="N101" s="39"/>
      <c r="O101" s="45"/>
      <c r="P101" s="45"/>
      <c r="Q101" s="45" t="s">
        <v>237</v>
      </c>
      <c r="R101" s="45" t="s">
        <v>453</v>
      </c>
      <c r="S101" s="45" t="s">
        <v>453</v>
      </c>
      <c r="T101" s="39" t="s">
        <v>236</v>
      </c>
      <c r="U101" s="45" t="s">
        <v>236</v>
      </c>
      <c r="V101" s="45" t="s">
        <v>236</v>
      </c>
      <c r="W101" s="45" t="s">
        <v>237</v>
      </c>
      <c r="X101" s="45" t="s">
        <v>453</v>
      </c>
      <c r="Y101" s="45" t="s">
        <v>453</v>
      </c>
      <c r="Z101" s="45"/>
      <c r="AA101" s="45"/>
      <c r="AB101" s="45"/>
      <c r="AC101" s="45"/>
      <c r="AD101" s="45"/>
      <c r="AE101" s="46"/>
      <c r="AS101" s="28">
        <f t="shared" ca="1" si="8"/>
        <v>414400088</v>
      </c>
      <c r="AW101">
        <f t="shared" si="9"/>
        <v>0</v>
      </c>
      <c r="AX101">
        <f t="shared" si="10"/>
        <v>0</v>
      </c>
    </row>
    <row r="102" spans="1:50" ht="18.75" thickBot="1" x14ac:dyDescent="0.3">
      <c r="A102" s="37">
        <v>89</v>
      </c>
      <c r="B102" s="38" t="s">
        <v>456</v>
      </c>
      <c r="C102" s="39" t="s">
        <v>194</v>
      </c>
      <c r="D102" s="49">
        <v>23315</v>
      </c>
      <c r="E102" s="41">
        <f t="shared" ca="1" si="11"/>
        <v>41213</v>
      </c>
      <c r="F102" s="42">
        <f t="shared" ca="1" si="12"/>
        <v>49</v>
      </c>
      <c r="G102" s="43" t="s">
        <v>420</v>
      </c>
      <c r="H102" s="43" t="s">
        <v>234</v>
      </c>
      <c r="I102" s="50" t="s">
        <v>457</v>
      </c>
      <c r="J102" s="51" t="s">
        <v>236</v>
      </c>
      <c r="K102" s="51">
        <v>2886</v>
      </c>
      <c r="L102" s="51"/>
      <c r="M102" s="51"/>
      <c r="N102" s="39"/>
      <c r="O102" s="45"/>
      <c r="P102" s="45"/>
      <c r="Q102" s="45" t="s">
        <v>237</v>
      </c>
      <c r="R102" s="45" t="s">
        <v>453</v>
      </c>
      <c r="S102" s="45" t="s">
        <v>453</v>
      </c>
      <c r="T102" s="39" t="s">
        <v>237</v>
      </c>
      <c r="U102" s="45" t="s">
        <v>453</v>
      </c>
      <c r="V102" s="45" t="s">
        <v>453</v>
      </c>
      <c r="W102" s="45" t="s">
        <v>237</v>
      </c>
      <c r="X102" s="45" t="s">
        <v>453</v>
      </c>
      <c r="Y102" s="45" t="s">
        <v>453</v>
      </c>
      <c r="Z102" s="45"/>
      <c r="AA102" s="45"/>
      <c r="AB102" s="45"/>
      <c r="AC102" s="45"/>
      <c r="AD102" s="45"/>
      <c r="AE102" s="46"/>
      <c r="AS102" s="28">
        <f t="shared" ca="1" si="8"/>
        <v>412130089</v>
      </c>
      <c r="AW102">
        <f t="shared" si="9"/>
        <v>0</v>
      </c>
      <c r="AX102">
        <f t="shared" si="10"/>
        <v>0</v>
      </c>
    </row>
    <row r="103" spans="1:50" ht="18.75" thickBot="1" x14ac:dyDescent="0.3">
      <c r="A103" s="37">
        <v>90</v>
      </c>
      <c r="B103" s="38" t="s">
        <v>458</v>
      </c>
      <c r="C103" s="39" t="s">
        <v>194</v>
      </c>
      <c r="D103" s="49">
        <v>19244</v>
      </c>
      <c r="E103" s="41">
        <f t="shared" ca="1" si="11"/>
        <v>41524</v>
      </c>
      <c r="F103" s="42">
        <f t="shared" ca="1" si="12"/>
        <v>61</v>
      </c>
      <c r="G103" s="43" t="s">
        <v>339</v>
      </c>
      <c r="H103" s="43" t="s">
        <v>234</v>
      </c>
      <c r="I103" s="44" t="s">
        <v>459</v>
      </c>
      <c r="J103" s="39" t="s">
        <v>236</v>
      </c>
      <c r="K103" s="39">
        <v>988</v>
      </c>
      <c r="L103" s="39"/>
      <c r="M103" s="39"/>
      <c r="N103" s="39"/>
      <c r="O103" s="45"/>
      <c r="P103" s="45"/>
      <c r="Q103" s="45" t="s">
        <v>237</v>
      </c>
      <c r="R103" s="45" t="s">
        <v>460</v>
      </c>
      <c r="S103" s="45" t="s">
        <v>460</v>
      </c>
      <c r="T103" s="39" t="s">
        <v>237</v>
      </c>
      <c r="U103" s="45" t="s">
        <v>460</v>
      </c>
      <c r="V103" s="45" t="s">
        <v>460</v>
      </c>
      <c r="W103" s="45" t="s">
        <v>237</v>
      </c>
      <c r="X103" s="45" t="s">
        <v>460</v>
      </c>
      <c r="Y103" s="45" t="s">
        <v>460</v>
      </c>
      <c r="Z103" s="45"/>
      <c r="AA103" s="45"/>
      <c r="AB103" s="45"/>
      <c r="AC103" s="45"/>
      <c r="AD103" s="45"/>
      <c r="AE103" s="46"/>
      <c r="AS103" s="28">
        <f t="shared" ca="1" si="8"/>
        <v>415240090</v>
      </c>
      <c r="AW103">
        <f t="shared" si="9"/>
        <v>0</v>
      </c>
      <c r="AX103">
        <f t="shared" si="10"/>
        <v>0</v>
      </c>
    </row>
    <row r="104" spans="1:50" ht="18.75" thickBot="1" x14ac:dyDescent="0.3">
      <c r="A104" s="37">
        <v>91</v>
      </c>
      <c r="B104" s="38" t="s">
        <v>461</v>
      </c>
      <c r="C104" s="39" t="s">
        <v>194</v>
      </c>
      <c r="D104" s="49">
        <v>29214</v>
      </c>
      <c r="E104" s="41">
        <f t="shared" ca="1" si="11"/>
        <v>41268</v>
      </c>
      <c r="F104" s="42">
        <f t="shared" ca="1" si="12"/>
        <v>33</v>
      </c>
      <c r="G104" s="43" t="s">
        <v>339</v>
      </c>
      <c r="H104" s="43" t="s">
        <v>234</v>
      </c>
      <c r="I104" s="44" t="s">
        <v>462</v>
      </c>
      <c r="J104" s="39" t="s">
        <v>236</v>
      </c>
      <c r="K104" s="39">
        <v>3822</v>
      </c>
      <c r="L104" s="39"/>
      <c r="M104" s="39"/>
      <c r="N104" s="39"/>
      <c r="O104" s="45"/>
      <c r="P104" s="45"/>
      <c r="Q104" s="45" t="s">
        <v>237</v>
      </c>
      <c r="R104" s="45" t="s">
        <v>460</v>
      </c>
      <c r="S104" s="45" t="s">
        <v>460</v>
      </c>
      <c r="T104" s="45" t="s">
        <v>237</v>
      </c>
      <c r="U104" s="45" t="s">
        <v>460</v>
      </c>
      <c r="V104" s="45" t="s">
        <v>460</v>
      </c>
      <c r="W104" s="45" t="s">
        <v>237</v>
      </c>
      <c r="X104" s="45" t="s">
        <v>460</v>
      </c>
      <c r="Y104" s="45" t="s">
        <v>460</v>
      </c>
      <c r="Z104" s="45"/>
      <c r="AA104" s="45"/>
      <c r="AB104" s="45"/>
      <c r="AC104" s="45"/>
      <c r="AD104" s="45"/>
      <c r="AE104" s="46"/>
      <c r="AS104" s="28">
        <f t="shared" ca="1" si="8"/>
        <v>412680091</v>
      </c>
      <c r="AW104">
        <f t="shared" si="9"/>
        <v>0</v>
      </c>
      <c r="AX104">
        <f t="shared" si="10"/>
        <v>0</v>
      </c>
    </row>
    <row r="105" spans="1:50" ht="18.75" thickBot="1" x14ac:dyDescent="0.3">
      <c r="A105" s="37">
        <v>92</v>
      </c>
      <c r="B105" s="38" t="s">
        <v>463</v>
      </c>
      <c r="C105" s="39" t="s">
        <v>194</v>
      </c>
      <c r="D105" s="49">
        <v>34043</v>
      </c>
      <c r="E105" s="41">
        <f t="shared" ca="1" si="11"/>
        <v>41348</v>
      </c>
      <c r="F105" s="42">
        <f t="shared" ca="1" si="12"/>
        <v>20</v>
      </c>
      <c r="G105" s="43" t="s">
        <v>339</v>
      </c>
      <c r="H105" s="43" t="s">
        <v>234</v>
      </c>
      <c r="I105" s="44" t="s">
        <v>464</v>
      </c>
      <c r="J105" s="39" t="s">
        <v>236</v>
      </c>
      <c r="K105" s="39">
        <v>4489</v>
      </c>
      <c r="L105" s="39"/>
      <c r="M105" s="39"/>
      <c r="N105" s="39"/>
      <c r="O105" s="45"/>
      <c r="P105" s="45"/>
      <c r="Q105" s="45" t="s">
        <v>237</v>
      </c>
      <c r="R105" s="45" t="s">
        <v>460</v>
      </c>
      <c r="S105" s="45" t="s">
        <v>460</v>
      </c>
      <c r="T105" s="39" t="s">
        <v>237</v>
      </c>
      <c r="U105" s="45" t="s">
        <v>460</v>
      </c>
      <c r="V105" s="45" t="s">
        <v>460</v>
      </c>
      <c r="W105" s="45" t="s">
        <v>236</v>
      </c>
      <c r="X105" s="45" t="s">
        <v>236</v>
      </c>
      <c r="Y105" s="45" t="s">
        <v>236</v>
      </c>
      <c r="Z105" s="45"/>
      <c r="AA105" s="45"/>
      <c r="AB105" s="45"/>
      <c r="AC105" s="45"/>
      <c r="AD105" s="45"/>
      <c r="AE105" s="46"/>
      <c r="AS105" s="28">
        <f t="shared" ca="1" si="8"/>
        <v>413480092</v>
      </c>
      <c r="AW105">
        <f t="shared" si="9"/>
        <v>0</v>
      </c>
      <c r="AX105">
        <f t="shared" si="10"/>
        <v>0</v>
      </c>
    </row>
    <row r="106" spans="1:50" ht="18.75" thickBot="1" x14ac:dyDescent="0.3">
      <c r="A106" s="37">
        <v>93</v>
      </c>
      <c r="B106" s="38" t="s">
        <v>465</v>
      </c>
      <c r="C106" s="39" t="s">
        <v>194</v>
      </c>
      <c r="D106" s="49">
        <v>29644</v>
      </c>
      <c r="E106" s="41">
        <f t="shared" ca="1" si="11"/>
        <v>41332</v>
      </c>
      <c r="F106" s="42">
        <f t="shared" ca="1" si="12"/>
        <v>32</v>
      </c>
      <c r="G106" s="43" t="s">
        <v>339</v>
      </c>
      <c r="H106" s="43" t="s">
        <v>234</v>
      </c>
      <c r="I106" s="44" t="s">
        <v>466</v>
      </c>
      <c r="J106" s="39" t="s">
        <v>236</v>
      </c>
      <c r="K106" s="39">
        <v>4444</v>
      </c>
      <c r="L106" s="39"/>
      <c r="M106" s="39"/>
      <c r="N106" s="39"/>
      <c r="O106" s="45"/>
      <c r="P106" s="45"/>
      <c r="Q106" s="45" t="s">
        <v>237</v>
      </c>
      <c r="R106" s="45" t="s">
        <v>460</v>
      </c>
      <c r="S106" s="45" t="s">
        <v>460</v>
      </c>
      <c r="T106" s="39" t="s">
        <v>236</v>
      </c>
      <c r="U106" s="45" t="s">
        <v>236</v>
      </c>
      <c r="V106" s="45" t="s">
        <v>236</v>
      </c>
      <c r="W106" s="45" t="s">
        <v>236</v>
      </c>
      <c r="X106" s="45" t="s">
        <v>236</v>
      </c>
      <c r="Y106" s="45" t="s">
        <v>236</v>
      </c>
      <c r="Z106" s="45"/>
      <c r="AA106" s="45"/>
      <c r="AB106" s="45"/>
      <c r="AC106" s="45"/>
      <c r="AD106" s="45"/>
      <c r="AE106" s="46"/>
      <c r="AS106" s="28">
        <f t="shared" ca="1" si="8"/>
        <v>413320093</v>
      </c>
      <c r="AW106">
        <f t="shared" si="9"/>
        <v>0</v>
      </c>
      <c r="AX106">
        <f t="shared" si="10"/>
        <v>0</v>
      </c>
    </row>
    <row r="107" spans="1:50" ht="18.75" thickBot="1" x14ac:dyDescent="0.3">
      <c r="A107" s="37">
        <v>94</v>
      </c>
      <c r="B107" s="38" t="s">
        <v>467</v>
      </c>
      <c r="C107" s="39" t="s">
        <v>194</v>
      </c>
      <c r="D107" s="49">
        <v>25838</v>
      </c>
      <c r="E107" s="41">
        <f t="shared" ca="1" si="11"/>
        <v>41544</v>
      </c>
      <c r="F107" s="42">
        <f t="shared" ca="1" si="12"/>
        <v>43</v>
      </c>
      <c r="G107" s="43" t="s">
        <v>468</v>
      </c>
      <c r="H107" s="43" t="s">
        <v>234</v>
      </c>
      <c r="I107" s="44" t="s">
        <v>469</v>
      </c>
      <c r="J107" s="39" t="s">
        <v>236</v>
      </c>
      <c r="K107" s="39">
        <v>4077</v>
      </c>
      <c r="L107" s="39"/>
      <c r="M107" s="39"/>
      <c r="N107" s="39"/>
      <c r="O107" s="45"/>
      <c r="P107" s="45"/>
      <c r="Q107" s="45" t="s">
        <v>237</v>
      </c>
      <c r="R107" s="45" t="s">
        <v>460</v>
      </c>
      <c r="S107" s="45" t="s">
        <v>460</v>
      </c>
      <c r="T107" s="39" t="s">
        <v>237</v>
      </c>
      <c r="U107" s="45" t="s">
        <v>460</v>
      </c>
      <c r="V107" s="45" t="s">
        <v>460</v>
      </c>
      <c r="W107" s="45" t="s">
        <v>236</v>
      </c>
      <c r="X107" s="45" t="s">
        <v>236</v>
      </c>
      <c r="Y107" s="45" t="s">
        <v>236</v>
      </c>
      <c r="Z107" s="45"/>
      <c r="AA107" s="45"/>
      <c r="AB107" s="45"/>
      <c r="AC107" s="45"/>
      <c r="AD107" s="45"/>
      <c r="AE107" s="46"/>
      <c r="AS107" s="28">
        <f t="shared" ca="1" si="8"/>
        <v>415440094</v>
      </c>
      <c r="AW107">
        <f t="shared" si="9"/>
        <v>0</v>
      </c>
      <c r="AX107">
        <f t="shared" si="10"/>
        <v>0</v>
      </c>
    </row>
    <row r="108" spans="1:50" ht="18.75" thickBot="1" x14ac:dyDescent="0.3">
      <c r="A108" s="37">
        <v>95</v>
      </c>
      <c r="B108" s="38" t="s">
        <v>470</v>
      </c>
      <c r="C108" s="39" t="s">
        <v>194</v>
      </c>
      <c r="D108" s="52">
        <v>28908</v>
      </c>
      <c r="E108" s="41">
        <f t="shared" ca="1" si="11"/>
        <v>41327</v>
      </c>
      <c r="F108" s="42">
        <f t="shared" ca="1" si="12"/>
        <v>34</v>
      </c>
      <c r="G108" s="43" t="s">
        <v>246</v>
      </c>
      <c r="H108" s="43" t="s">
        <v>234</v>
      </c>
      <c r="I108" s="44" t="s">
        <v>471</v>
      </c>
      <c r="J108" s="39" t="s">
        <v>236</v>
      </c>
      <c r="K108" s="39">
        <v>4272</v>
      </c>
      <c r="L108" s="39"/>
      <c r="M108" s="39"/>
      <c r="N108" s="39"/>
      <c r="O108" s="45"/>
      <c r="P108" s="45"/>
      <c r="Q108" s="45" t="s">
        <v>237</v>
      </c>
      <c r="R108" s="45" t="s">
        <v>460</v>
      </c>
      <c r="S108" s="45" t="s">
        <v>460</v>
      </c>
      <c r="T108" s="39" t="s">
        <v>237</v>
      </c>
      <c r="U108" s="45" t="s">
        <v>460</v>
      </c>
      <c r="V108" s="45" t="s">
        <v>460</v>
      </c>
      <c r="W108" s="45" t="s">
        <v>237</v>
      </c>
      <c r="X108" s="45" t="s">
        <v>460</v>
      </c>
      <c r="Y108" s="45" t="s">
        <v>460</v>
      </c>
      <c r="Z108" s="45"/>
      <c r="AA108" s="45"/>
      <c r="AB108" s="45"/>
      <c r="AC108" s="45"/>
      <c r="AD108" s="45"/>
      <c r="AE108" s="46"/>
      <c r="AS108" s="28">
        <f t="shared" ca="1" si="8"/>
        <v>413270095</v>
      </c>
      <c r="AW108">
        <f t="shared" si="9"/>
        <v>0</v>
      </c>
      <c r="AX108">
        <f t="shared" si="10"/>
        <v>0</v>
      </c>
    </row>
    <row r="109" spans="1:50" ht="18.75" thickBot="1" x14ac:dyDescent="0.3">
      <c r="A109" s="37">
        <v>96</v>
      </c>
      <c r="B109" s="38" t="s">
        <v>472</v>
      </c>
      <c r="C109" s="39" t="s">
        <v>194</v>
      </c>
      <c r="D109" s="49">
        <v>32900</v>
      </c>
      <c r="E109" s="41">
        <f t="shared" ca="1" si="11"/>
        <v>41301</v>
      </c>
      <c r="F109" s="42">
        <f t="shared" ca="1" si="12"/>
        <v>23</v>
      </c>
      <c r="G109" s="43" t="s">
        <v>339</v>
      </c>
      <c r="H109" s="43" t="s">
        <v>234</v>
      </c>
      <c r="I109" s="44" t="s">
        <v>473</v>
      </c>
      <c r="J109" s="39" t="s">
        <v>236</v>
      </c>
      <c r="K109" s="39">
        <v>4326</v>
      </c>
      <c r="L109" s="39"/>
      <c r="M109" s="39"/>
      <c r="N109" s="39"/>
      <c r="O109" s="45"/>
      <c r="P109" s="45"/>
      <c r="Q109" s="45" t="s">
        <v>237</v>
      </c>
      <c r="R109" s="45" t="s">
        <v>460</v>
      </c>
      <c r="S109" s="45" t="s">
        <v>460</v>
      </c>
      <c r="T109" s="39" t="s">
        <v>237</v>
      </c>
      <c r="U109" s="45" t="s">
        <v>341</v>
      </c>
      <c r="V109" s="45" t="s">
        <v>341</v>
      </c>
      <c r="W109" s="45" t="s">
        <v>237</v>
      </c>
      <c r="X109" s="45" t="s">
        <v>341</v>
      </c>
      <c r="Y109" s="45" t="s">
        <v>341</v>
      </c>
      <c r="Z109" s="45"/>
      <c r="AA109" s="45"/>
      <c r="AB109" s="45"/>
      <c r="AC109" s="45"/>
      <c r="AD109" s="45"/>
      <c r="AE109" s="46"/>
      <c r="AS109" s="28">
        <f t="shared" ca="1" si="8"/>
        <v>413010096</v>
      </c>
      <c r="AW109">
        <f t="shared" si="9"/>
        <v>0</v>
      </c>
      <c r="AX109">
        <f t="shared" si="10"/>
        <v>0</v>
      </c>
    </row>
    <row r="110" spans="1:50" ht="18.75" thickBot="1" x14ac:dyDescent="0.3">
      <c r="A110" s="37">
        <v>97</v>
      </c>
      <c r="B110" s="38" t="s">
        <v>474</v>
      </c>
      <c r="C110" s="39" t="s">
        <v>194</v>
      </c>
      <c r="D110" s="52">
        <v>33114</v>
      </c>
      <c r="E110" s="41">
        <f t="shared" ca="1" si="11"/>
        <v>41515</v>
      </c>
      <c r="F110" s="42">
        <f t="shared" ca="1" si="12"/>
        <v>23</v>
      </c>
      <c r="G110" s="43" t="s">
        <v>246</v>
      </c>
      <c r="H110" s="43" t="s">
        <v>234</v>
      </c>
      <c r="I110" s="44" t="s">
        <v>475</v>
      </c>
      <c r="J110" s="39" t="s">
        <v>236</v>
      </c>
      <c r="K110" s="39">
        <v>4312</v>
      </c>
      <c r="L110" s="39"/>
      <c r="M110" s="39"/>
      <c r="N110" s="39"/>
      <c r="O110" s="45"/>
      <c r="P110" s="45"/>
      <c r="Q110" s="45" t="s">
        <v>237</v>
      </c>
      <c r="R110" s="45" t="s">
        <v>460</v>
      </c>
      <c r="S110" s="45" t="s">
        <v>460</v>
      </c>
      <c r="T110" s="45" t="s">
        <v>237</v>
      </c>
      <c r="U110" s="45" t="s">
        <v>460</v>
      </c>
      <c r="V110" s="45" t="s">
        <v>460</v>
      </c>
      <c r="W110" s="45" t="s">
        <v>237</v>
      </c>
      <c r="X110" s="45" t="s">
        <v>460</v>
      </c>
      <c r="Y110" s="45" t="s">
        <v>460</v>
      </c>
      <c r="Z110" s="45"/>
      <c r="AA110" s="45"/>
      <c r="AB110" s="45"/>
      <c r="AC110" s="45"/>
      <c r="AD110" s="45"/>
      <c r="AE110" s="46"/>
      <c r="AS110" s="28">
        <f t="shared" ca="1" si="8"/>
        <v>415150097</v>
      </c>
      <c r="AW110">
        <f t="shared" si="9"/>
        <v>0</v>
      </c>
      <c r="AX110">
        <f t="shared" si="10"/>
        <v>0</v>
      </c>
    </row>
    <row r="111" spans="1:50" ht="18.75" thickBot="1" x14ac:dyDescent="0.3">
      <c r="A111" s="37">
        <v>98</v>
      </c>
      <c r="B111" s="38" t="s">
        <v>476</v>
      </c>
      <c r="C111" s="39" t="s">
        <v>194</v>
      </c>
      <c r="D111" s="49">
        <v>30896</v>
      </c>
      <c r="E111" s="41">
        <f t="shared" ca="1" si="11"/>
        <v>41488</v>
      </c>
      <c r="F111" s="42">
        <f t="shared" ca="1" si="12"/>
        <v>29</v>
      </c>
      <c r="G111" s="43" t="s">
        <v>246</v>
      </c>
      <c r="H111" s="43" t="s">
        <v>234</v>
      </c>
      <c r="I111" s="44" t="s">
        <v>477</v>
      </c>
      <c r="J111" s="39" t="s">
        <v>236</v>
      </c>
      <c r="K111" s="39">
        <v>4110</v>
      </c>
      <c r="L111" s="39"/>
      <c r="M111" s="39"/>
      <c r="N111" s="39"/>
      <c r="O111" s="45"/>
      <c r="P111" s="45"/>
      <c r="Q111" s="45" t="s">
        <v>237</v>
      </c>
      <c r="R111" s="45" t="s">
        <v>460</v>
      </c>
      <c r="S111" s="45" t="s">
        <v>460</v>
      </c>
      <c r="T111" s="45" t="s">
        <v>237</v>
      </c>
      <c r="U111" s="45" t="s">
        <v>460</v>
      </c>
      <c r="V111" s="45" t="s">
        <v>460</v>
      </c>
      <c r="W111" s="45" t="s">
        <v>237</v>
      </c>
      <c r="X111" s="45" t="s">
        <v>460</v>
      </c>
      <c r="Y111" s="45" t="s">
        <v>460</v>
      </c>
      <c r="Z111" s="45"/>
      <c r="AA111" s="45"/>
      <c r="AB111" s="45"/>
      <c r="AC111" s="45"/>
      <c r="AD111" s="45"/>
      <c r="AE111" s="46"/>
      <c r="AS111" s="28">
        <f t="shared" ca="1" si="8"/>
        <v>414880098</v>
      </c>
      <c r="AW111">
        <f t="shared" si="9"/>
        <v>0</v>
      </c>
      <c r="AX111">
        <f t="shared" si="10"/>
        <v>0</v>
      </c>
    </row>
    <row r="112" spans="1:50" ht="18.75" thickBot="1" x14ac:dyDescent="0.3">
      <c r="A112" s="37">
        <v>99</v>
      </c>
      <c r="B112" s="38" t="s">
        <v>478</v>
      </c>
      <c r="C112" s="39" t="s">
        <v>194</v>
      </c>
      <c r="D112" s="52">
        <v>22671</v>
      </c>
      <c r="E112" s="41">
        <f t="shared" ca="1" si="11"/>
        <v>41299</v>
      </c>
      <c r="F112" s="42">
        <f t="shared" ca="1" si="12"/>
        <v>51</v>
      </c>
      <c r="G112" s="43" t="s">
        <v>479</v>
      </c>
      <c r="H112" s="43" t="s">
        <v>234</v>
      </c>
      <c r="I112" s="44" t="s">
        <v>480</v>
      </c>
      <c r="J112" s="39" t="s">
        <v>236</v>
      </c>
      <c r="K112" s="39">
        <v>2778</v>
      </c>
      <c r="L112" s="39"/>
      <c r="M112" s="39"/>
      <c r="N112" s="39"/>
      <c r="O112" s="45"/>
      <c r="P112" s="45"/>
      <c r="Q112" s="45" t="s">
        <v>237</v>
      </c>
      <c r="R112" s="45" t="s">
        <v>460</v>
      </c>
      <c r="S112" s="45" t="s">
        <v>460</v>
      </c>
      <c r="T112" s="39" t="s">
        <v>236</v>
      </c>
      <c r="U112" s="45" t="s">
        <v>236</v>
      </c>
      <c r="V112" s="45" t="s">
        <v>236</v>
      </c>
      <c r="W112" s="45" t="s">
        <v>236</v>
      </c>
      <c r="X112" s="45" t="s">
        <v>236</v>
      </c>
      <c r="Y112" s="45" t="s">
        <v>236</v>
      </c>
      <c r="Z112" s="45"/>
      <c r="AA112" s="45"/>
      <c r="AB112" s="45"/>
      <c r="AC112" s="45"/>
      <c r="AD112" s="45"/>
      <c r="AE112" s="46"/>
      <c r="AS112" s="28">
        <f t="shared" ca="1" si="8"/>
        <v>412990099</v>
      </c>
      <c r="AW112">
        <f t="shared" si="9"/>
        <v>0</v>
      </c>
      <c r="AX112">
        <f t="shared" si="10"/>
        <v>0</v>
      </c>
    </row>
    <row r="113" spans="1:50" ht="18.75" thickBot="1" x14ac:dyDescent="0.3">
      <c r="A113" s="37">
        <v>100</v>
      </c>
      <c r="B113" s="38" t="s">
        <v>481</v>
      </c>
      <c r="C113" s="39" t="s">
        <v>194</v>
      </c>
      <c r="D113" s="49">
        <v>8944</v>
      </c>
      <c r="E113" s="41">
        <f t="shared" ca="1" si="11"/>
        <v>41451</v>
      </c>
      <c r="F113" s="42">
        <f t="shared" ca="1" si="12"/>
        <v>89</v>
      </c>
      <c r="G113" s="43" t="s">
        <v>339</v>
      </c>
      <c r="H113" s="43" t="s">
        <v>234</v>
      </c>
      <c r="I113" s="44" t="s">
        <v>482</v>
      </c>
      <c r="J113" s="39" t="s">
        <v>236</v>
      </c>
      <c r="K113" s="39">
        <v>978</v>
      </c>
      <c r="L113" s="39"/>
      <c r="M113" s="39"/>
      <c r="N113" s="39"/>
      <c r="O113" s="45"/>
      <c r="P113" s="45"/>
      <c r="Q113" s="45" t="s">
        <v>237</v>
      </c>
      <c r="R113" s="45" t="s">
        <v>460</v>
      </c>
      <c r="S113" s="45" t="s">
        <v>460</v>
      </c>
      <c r="T113" s="39" t="s">
        <v>237</v>
      </c>
      <c r="U113" s="45" t="s">
        <v>460</v>
      </c>
      <c r="V113" s="45" t="s">
        <v>460</v>
      </c>
      <c r="W113" s="45" t="s">
        <v>236</v>
      </c>
      <c r="X113" s="45" t="s">
        <v>236</v>
      </c>
      <c r="Y113" s="45" t="s">
        <v>236</v>
      </c>
      <c r="Z113" s="45"/>
      <c r="AA113" s="45"/>
      <c r="AB113" s="45"/>
      <c r="AC113" s="45"/>
      <c r="AD113" s="45"/>
      <c r="AE113" s="46"/>
      <c r="AS113" s="28">
        <f t="shared" ca="1" si="8"/>
        <v>414510100</v>
      </c>
      <c r="AW113">
        <f t="shared" si="9"/>
        <v>0</v>
      </c>
      <c r="AX113">
        <f t="shared" si="10"/>
        <v>0</v>
      </c>
    </row>
    <row r="114" spans="1:50" ht="18.75" thickBot="1" x14ac:dyDescent="0.3">
      <c r="A114" s="37">
        <v>101</v>
      </c>
      <c r="B114" s="38" t="s">
        <v>483</v>
      </c>
      <c r="C114" s="39" t="s">
        <v>194</v>
      </c>
      <c r="D114" s="40">
        <v>29437</v>
      </c>
      <c r="E114" s="41">
        <f t="shared" ca="1" si="11"/>
        <v>41490</v>
      </c>
      <c r="F114" s="42">
        <f t="shared" ca="1" si="12"/>
        <v>33</v>
      </c>
      <c r="G114" s="43" t="s">
        <v>339</v>
      </c>
      <c r="H114" s="43" t="s">
        <v>234</v>
      </c>
      <c r="I114" s="44" t="s">
        <v>484</v>
      </c>
      <c r="J114" s="39" t="s">
        <v>236</v>
      </c>
      <c r="K114" s="39">
        <v>3952</v>
      </c>
      <c r="L114" s="39"/>
      <c r="M114" s="39"/>
      <c r="N114" s="39"/>
      <c r="O114" s="45"/>
      <c r="P114" s="45"/>
      <c r="Q114" s="45" t="s">
        <v>237</v>
      </c>
      <c r="R114" s="45" t="s">
        <v>460</v>
      </c>
      <c r="S114" s="45" t="s">
        <v>460</v>
      </c>
      <c r="T114" s="39" t="s">
        <v>236</v>
      </c>
      <c r="U114" s="45" t="s">
        <v>236</v>
      </c>
      <c r="V114" s="45" t="s">
        <v>236</v>
      </c>
      <c r="W114" s="45" t="s">
        <v>236</v>
      </c>
      <c r="X114" s="45" t="s">
        <v>236</v>
      </c>
      <c r="Y114" s="45" t="s">
        <v>236</v>
      </c>
      <c r="Z114" s="45"/>
      <c r="AA114" s="45"/>
      <c r="AB114" s="45"/>
      <c r="AC114" s="45"/>
      <c r="AD114" s="45"/>
      <c r="AE114" s="46"/>
      <c r="AS114" s="28">
        <f t="shared" ca="1" si="8"/>
        <v>414900101</v>
      </c>
      <c r="AW114">
        <f t="shared" si="9"/>
        <v>0</v>
      </c>
      <c r="AX114">
        <f t="shared" si="10"/>
        <v>0</v>
      </c>
    </row>
    <row r="115" spans="1:50" ht="18.75" thickBot="1" x14ac:dyDescent="0.3">
      <c r="A115" s="37">
        <v>102</v>
      </c>
      <c r="B115" s="38" t="s">
        <v>485</v>
      </c>
      <c r="C115" s="39" t="s">
        <v>194</v>
      </c>
      <c r="D115" s="49">
        <v>21880</v>
      </c>
      <c r="E115" s="41">
        <f t="shared" ca="1" si="11"/>
        <v>41239</v>
      </c>
      <c r="F115" s="42">
        <f t="shared" ca="1" si="12"/>
        <v>53</v>
      </c>
      <c r="G115" s="43" t="s">
        <v>339</v>
      </c>
      <c r="H115" s="43" t="s">
        <v>234</v>
      </c>
      <c r="I115" s="44" t="s">
        <v>486</v>
      </c>
      <c r="J115" s="39" t="s">
        <v>236</v>
      </c>
      <c r="K115" s="39">
        <v>3078</v>
      </c>
      <c r="L115" s="39"/>
      <c r="M115" s="39"/>
      <c r="N115" s="39"/>
      <c r="O115" s="45"/>
      <c r="P115" s="45"/>
      <c r="Q115" s="45" t="s">
        <v>237</v>
      </c>
      <c r="R115" s="45" t="s">
        <v>460</v>
      </c>
      <c r="S115" s="45" t="s">
        <v>460</v>
      </c>
      <c r="T115" s="39" t="s">
        <v>237</v>
      </c>
      <c r="U115" s="45" t="s">
        <v>460</v>
      </c>
      <c r="V115" s="45" t="s">
        <v>460</v>
      </c>
      <c r="W115" s="45" t="s">
        <v>237</v>
      </c>
      <c r="X115" s="45" t="s">
        <v>460</v>
      </c>
      <c r="Y115" s="45" t="s">
        <v>460</v>
      </c>
      <c r="Z115" s="45"/>
      <c r="AA115" s="45"/>
      <c r="AB115" s="45"/>
      <c r="AC115" s="45"/>
      <c r="AD115" s="45"/>
      <c r="AE115" s="46"/>
      <c r="AS115" s="28">
        <f t="shared" ca="1" si="8"/>
        <v>412390102</v>
      </c>
      <c r="AW115">
        <f t="shared" si="9"/>
        <v>0</v>
      </c>
      <c r="AX115">
        <f t="shared" si="10"/>
        <v>0</v>
      </c>
    </row>
    <row r="116" spans="1:50" ht="18.75" thickBot="1" x14ac:dyDescent="0.3">
      <c r="A116" s="37">
        <v>103</v>
      </c>
      <c r="B116" s="38" t="s">
        <v>487</v>
      </c>
      <c r="C116" s="39" t="s">
        <v>194</v>
      </c>
      <c r="D116" s="49">
        <v>30513</v>
      </c>
      <c r="E116" s="41">
        <f t="shared" ca="1" si="11"/>
        <v>41471</v>
      </c>
      <c r="F116" s="42">
        <f t="shared" ca="1" si="12"/>
        <v>30</v>
      </c>
      <c r="G116" s="43" t="s">
        <v>246</v>
      </c>
      <c r="H116" s="43" t="s">
        <v>234</v>
      </c>
      <c r="I116" s="44" t="s">
        <v>488</v>
      </c>
      <c r="J116" s="39" t="s">
        <v>236</v>
      </c>
      <c r="K116" s="39">
        <v>4027</v>
      </c>
      <c r="L116" s="39"/>
      <c r="M116" s="39"/>
      <c r="N116" s="39"/>
      <c r="O116" s="45"/>
      <c r="P116" s="45"/>
      <c r="Q116" s="45" t="s">
        <v>237</v>
      </c>
      <c r="R116" s="45" t="s">
        <v>345</v>
      </c>
      <c r="S116" s="45" t="s">
        <v>345</v>
      </c>
      <c r="T116" s="39" t="s">
        <v>237</v>
      </c>
      <c r="U116" s="45" t="s">
        <v>345</v>
      </c>
      <c r="V116" s="45" t="s">
        <v>345</v>
      </c>
      <c r="W116" s="45" t="s">
        <v>237</v>
      </c>
      <c r="X116" s="45" t="s">
        <v>345</v>
      </c>
      <c r="Y116" s="45" t="s">
        <v>345</v>
      </c>
      <c r="Z116" s="45"/>
      <c r="AA116" s="45"/>
      <c r="AB116" s="45"/>
      <c r="AC116" s="45"/>
      <c r="AD116" s="45"/>
      <c r="AE116" s="46"/>
      <c r="AS116" s="28">
        <f t="shared" ca="1" si="8"/>
        <v>414710103</v>
      </c>
      <c r="AW116">
        <f t="shared" si="9"/>
        <v>0</v>
      </c>
      <c r="AX116">
        <f t="shared" si="10"/>
        <v>0</v>
      </c>
    </row>
    <row r="117" spans="1:50" ht="18.75" thickBot="1" x14ac:dyDescent="0.3">
      <c r="A117" s="37">
        <v>104</v>
      </c>
      <c r="B117" s="38" t="s">
        <v>344</v>
      </c>
      <c r="C117" s="39" t="s">
        <v>194</v>
      </c>
      <c r="D117" s="49">
        <v>28394</v>
      </c>
      <c r="E117" s="41">
        <f t="shared" ca="1" si="11"/>
        <v>41543</v>
      </c>
      <c r="F117" s="42">
        <f t="shared" ca="1" si="12"/>
        <v>36</v>
      </c>
      <c r="G117" s="43" t="s">
        <v>339</v>
      </c>
      <c r="H117" s="43" t="s">
        <v>234</v>
      </c>
      <c r="I117" s="44" t="s">
        <v>489</v>
      </c>
      <c r="J117" s="39" t="s">
        <v>236</v>
      </c>
      <c r="K117" s="39">
        <v>4443</v>
      </c>
      <c r="L117" s="39"/>
      <c r="M117" s="39"/>
      <c r="N117" s="39"/>
      <c r="O117" s="45"/>
      <c r="P117" s="45"/>
      <c r="Q117" s="45" t="s">
        <v>237</v>
      </c>
      <c r="R117" s="45" t="s">
        <v>341</v>
      </c>
      <c r="S117" s="45" t="s">
        <v>345</v>
      </c>
      <c r="T117" s="39" t="s">
        <v>237</v>
      </c>
      <c r="U117" s="45" t="s">
        <v>341</v>
      </c>
      <c r="V117" s="45" t="s">
        <v>345</v>
      </c>
      <c r="W117" s="45" t="s">
        <v>237</v>
      </c>
      <c r="X117" s="45" t="s">
        <v>341</v>
      </c>
      <c r="Y117" s="45" t="s">
        <v>345</v>
      </c>
      <c r="Z117" s="45"/>
      <c r="AA117" s="45"/>
      <c r="AB117" s="45"/>
      <c r="AC117" s="45"/>
      <c r="AD117" s="45"/>
      <c r="AE117" s="46"/>
      <c r="AS117" s="28">
        <f t="shared" ca="1" si="8"/>
        <v>415430104</v>
      </c>
      <c r="AW117">
        <f t="shared" si="9"/>
        <v>0</v>
      </c>
      <c r="AX117">
        <f t="shared" si="10"/>
        <v>0</v>
      </c>
    </row>
    <row r="118" spans="1:50" ht="18.75" thickBot="1" x14ac:dyDescent="0.3">
      <c r="A118" s="37">
        <v>105</v>
      </c>
      <c r="B118" s="38" t="s">
        <v>490</v>
      </c>
      <c r="C118" s="39" t="s">
        <v>194</v>
      </c>
      <c r="D118" s="49">
        <v>30098</v>
      </c>
      <c r="E118" s="41">
        <f t="shared" ca="1" si="11"/>
        <v>41421</v>
      </c>
      <c r="F118" s="42">
        <f t="shared" ca="1" si="12"/>
        <v>31</v>
      </c>
      <c r="G118" s="43" t="s">
        <v>246</v>
      </c>
      <c r="H118" s="43" t="s">
        <v>234</v>
      </c>
      <c r="I118" s="44" t="s">
        <v>491</v>
      </c>
      <c r="J118" s="39" t="s">
        <v>236</v>
      </c>
      <c r="K118" s="39">
        <v>4116</v>
      </c>
      <c r="L118" s="39"/>
      <c r="M118" s="39"/>
      <c r="N118" s="39"/>
      <c r="O118" s="45"/>
      <c r="P118" s="45"/>
      <c r="Q118" s="45" t="s">
        <v>237</v>
      </c>
      <c r="R118" s="45" t="s">
        <v>345</v>
      </c>
      <c r="S118" s="45" t="s">
        <v>345</v>
      </c>
      <c r="T118" s="39" t="s">
        <v>237</v>
      </c>
      <c r="U118" s="45" t="s">
        <v>345</v>
      </c>
      <c r="V118" s="45" t="s">
        <v>345</v>
      </c>
      <c r="W118" s="45" t="s">
        <v>237</v>
      </c>
      <c r="X118" s="45" t="s">
        <v>345</v>
      </c>
      <c r="Y118" s="45" t="s">
        <v>345</v>
      </c>
      <c r="Z118" s="45"/>
      <c r="AA118" s="45"/>
      <c r="AB118" s="45"/>
      <c r="AC118" s="45"/>
      <c r="AD118" s="45"/>
      <c r="AE118" s="46"/>
      <c r="AS118" s="28">
        <f t="shared" ca="1" si="8"/>
        <v>414210105</v>
      </c>
      <c r="AW118">
        <f t="shared" si="9"/>
        <v>0</v>
      </c>
      <c r="AX118">
        <f t="shared" si="10"/>
        <v>0</v>
      </c>
    </row>
    <row r="119" spans="1:50" ht="18.75" thickBot="1" x14ac:dyDescent="0.3">
      <c r="A119" s="37">
        <v>106</v>
      </c>
      <c r="B119" s="38" t="s">
        <v>492</v>
      </c>
      <c r="C119" s="39" t="s">
        <v>194</v>
      </c>
      <c r="D119" s="49">
        <v>18089</v>
      </c>
      <c r="E119" s="41">
        <f t="shared" ca="1" si="11"/>
        <v>41465</v>
      </c>
      <c r="F119" s="42">
        <f t="shared" ca="1" si="12"/>
        <v>64</v>
      </c>
      <c r="G119" s="43" t="s">
        <v>246</v>
      </c>
      <c r="H119" s="43" t="s">
        <v>234</v>
      </c>
      <c r="I119" s="44" t="s">
        <v>493</v>
      </c>
      <c r="J119" s="39" t="s">
        <v>236</v>
      </c>
      <c r="K119" s="39">
        <v>3813</v>
      </c>
      <c r="L119" s="39"/>
      <c r="M119" s="39"/>
      <c r="N119" s="39"/>
      <c r="O119" s="45"/>
      <c r="P119" s="45"/>
      <c r="Q119" s="45" t="s">
        <v>237</v>
      </c>
      <c r="R119" s="45" t="s">
        <v>345</v>
      </c>
      <c r="S119" s="45" t="s">
        <v>345</v>
      </c>
      <c r="T119" s="39" t="s">
        <v>236</v>
      </c>
      <c r="U119" s="45" t="s">
        <v>236</v>
      </c>
      <c r="V119" s="45" t="s">
        <v>236</v>
      </c>
      <c r="W119" s="45" t="s">
        <v>236</v>
      </c>
      <c r="X119" s="45" t="s">
        <v>236</v>
      </c>
      <c r="Y119" s="45" t="s">
        <v>236</v>
      </c>
      <c r="Z119" s="45"/>
      <c r="AA119" s="45"/>
      <c r="AB119" s="45"/>
      <c r="AC119" s="45"/>
      <c r="AD119" s="45"/>
      <c r="AE119" s="46"/>
      <c r="AS119" s="28">
        <f t="shared" ca="1" si="8"/>
        <v>414650106</v>
      </c>
      <c r="AW119">
        <f t="shared" si="9"/>
        <v>0</v>
      </c>
      <c r="AX119">
        <f t="shared" si="10"/>
        <v>0</v>
      </c>
    </row>
    <row r="120" spans="1:50" ht="18.75" thickBot="1" x14ac:dyDescent="0.3">
      <c r="A120" s="37">
        <v>107</v>
      </c>
      <c r="B120" s="38" t="s">
        <v>494</v>
      </c>
      <c r="C120" s="39" t="s">
        <v>194</v>
      </c>
      <c r="D120" s="49">
        <v>27520</v>
      </c>
      <c r="E120" s="41">
        <f t="shared" ca="1" si="11"/>
        <v>41400</v>
      </c>
      <c r="F120" s="42">
        <f t="shared" ca="1" si="12"/>
        <v>38</v>
      </c>
      <c r="G120" s="43" t="s">
        <v>495</v>
      </c>
      <c r="H120" s="43" t="s">
        <v>234</v>
      </c>
      <c r="I120" s="44" t="s">
        <v>496</v>
      </c>
      <c r="J120" s="39" t="s">
        <v>236</v>
      </c>
      <c r="K120" s="39">
        <v>3728</v>
      </c>
      <c r="L120" s="39"/>
      <c r="M120" s="39"/>
      <c r="N120" s="39"/>
      <c r="O120" s="45"/>
      <c r="P120" s="45"/>
      <c r="Q120" s="45" t="s">
        <v>237</v>
      </c>
      <c r="R120" s="45" t="s">
        <v>345</v>
      </c>
      <c r="S120" s="45" t="s">
        <v>345</v>
      </c>
      <c r="T120" s="39" t="s">
        <v>236</v>
      </c>
      <c r="U120" s="45" t="s">
        <v>236</v>
      </c>
      <c r="V120" s="45" t="s">
        <v>236</v>
      </c>
      <c r="W120" s="45" t="s">
        <v>236</v>
      </c>
      <c r="X120" s="45" t="s">
        <v>236</v>
      </c>
      <c r="Y120" s="45" t="s">
        <v>236</v>
      </c>
      <c r="Z120" s="45"/>
      <c r="AA120" s="45"/>
      <c r="AB120" s="45"/>
      <c r="AC120" s="45"/>
      <c r="AD120" s="45"/>
      <c r="AE120" s="46"/>
      <c r="AS120" s="28">
        <f t="shared" ca="1" si="8"/>
        <v>414000107</v>
      </c>
      <c r="AW120">
        <f t="shared" si="9"/>
        <v>0</v>
      </c>
      <c r="AX120">
        <f t="shared" si="10"/>
        <v>0</v>
      </c>
    </row>
    <row r="121" spans="1:50" ht="18.75" thickBot="1" x14ac:dyDescent="0.3">
      <c r="A121" s="37">
        <v>108</v>
      </c>
      <c r="B121" s="38" t="s">
        <v>497</v>
      </c>
      <c r="C121" s="39" t="s">
        <v>194</v>
      </c>
      <c r="D121" s="49">
        <v>34068</v>
      </c>
      <c r="E121" s="41">
        <f t="shared" ca="1" si="11"/>
        <v>41373</v>
      </c>
      <c r="F121" s="42">
        <f t="shared" ca="1" si="12"/>
        <v>20</v>
      </c>
      <c r="G121" s="43" t="s">
        <v>246</v>
      </c>
      <c r="H121" s="43" t="s">
        <v>234</v>
      </c>
      <c r="I121" s="50" t="s">
        <v>498</v>
      </c>
      <c r="J121" s="51" t="s">
        <v>236</v>
      </c>
      <c r="K121" s="51">
        <v>4624</v>
      </c>
      <c r="L121" s="51"/>
      <c r="M121" s="51"/>
      <c r="N121" s="39"/>
      <c r="O121" s="45"/>
      <c r="P121" s="45"/>
      <c r="Q121" s="45" t="s">
        <v>237</v>
      </c>
      <c r="R121" s="45" t="s">
        <v>345</v>
      </c>
      <c r="S121" s="45" t="s">
        <v>345</v>
      </c>
      <c r="T121" s="39" t="s">
        <v>237</v>
      </c>
      <c r="U121" s="45" t="s">
        <v>345</v>
      </c>
      <c r="V121" s="45" t="s">
        <v>345</v>
      </c>
      <c r="W121" s="45" t="s">
        <v>237</v>
      </c>
      <c r="X121" s="45" t="s">
        <v>345</v>
      </c>
      <c r="Y121" s="45" t="s">
        <v>345</v>
      </c>
      <c r="Z121" s="45"/>
      <c r="AA121" s="45"/>
      <c r="AB121" s="45"/>
      <c r="AC121" s="45"/>
      <c r="AD121" s="45"/>
      <c r="AE121" s="46"/>
      <c r="AS121" s="28">
        <f t="shared" ca="1" si="8"/>
        <v>413730108</v>
      </c>
      <c r="AW121">
        <f t="shared" si="9"/>
        <v>1</v>
      </c>
      <c r="AX121">
        <f t="shared" si="10"/>
        <v>108</v>
      </c>
    </row>
    <row r="122" spans="1:50" ht="18.75" thickBot="1" x14ac:dyDescent="0.3">
      <c r="A122" s="37">
        <v>109</v>
      </c>
      <c r="B122" s="38" t="s">
        <v>499</v>
      </c>
      <c r="C122" s="39" t="s">
        <v>194</v>
      </c>
      <c r="D122" s="49">
        <v>23089</v>
      </c>
      <c r="E122" s="41">
        <f t="shared" ca="1" si="11"/>
        <v>41352</v>
      </c>
      <c r="F122" s="42">
        <f t="shared" ca="1" si="12"/>
        <v>50</v>
      </c>
      <c r="G122" s="43" t="s">
        <v>246</v>
      </c>
      <c r="H122" s="43" t="s">
        <v>234</v>
      </c>
      <c r="I122" s="44" t="s">
        <v>500</v>
      </c>
      <c r="J122" s="39" t="s">
        <v>236</v>
      </c>
      <c r="K122" s="39">
        <v>1535</v>
      </c>
      <c r="L122" s="39"/>
      <c r="M122" s="39"/>
      <c r="N122" s="39"/>
      <c r="O122" s="45"/>
      <c r="P122" s="45"/>
      <c r="Q122" s="45" t="s">
        <v>237</v>
      </c>
      <c r="R122" s="45" t="s">
        <v>345</v>
      </c>
      <c r="S122" s="45" t="s">
        <v>345</v>
      </c>
      <c r="T122" s="39" t="s">
        <v>237</v>
      </c>
      <c r="U122" s="45" t="s">
        <v>345</v>
      </c>
      <c r="V122" s="45" t="s">
        <v>345</v>
      </c>
      <c r="W122" s="45" t="s">
        <v>237</v>
      </c>
      <c r="X122" s="45" t="s">
        <v>345</v>
      </c>
      <c r="Y122" s="45" t="s">
        <v>345</v>
      </c>
      <c r="Z122" s="45"/>
      <c r="AA122" s="45"/>
      <c r="AB122" s="45"/>
      <c r="AC122" s="45"/>
      <c r="AD122" s="45"/>
      <c r="AE122" s="46"/>
      <c r="AS122" s="28">
        <f t="shared" ca="1" si="8"/>
        <v>413520109</v>
      </c>
      <c r="AW122">
        <f t="shared" si="9"/>
        <v>1</v>
      </c>
      <c r="AX122">
        <f t="shared" si="10"/>
        <v>109</v>
      </c>
    </row>
    <row r="123" spans="1:50" ht="18.75" thickBot="1" x14ac:dyDescent="0.3">
      <c r="A123" s="37">
        <v>110</v>
      </c>
      <c r="B123" s="38" t="s">
        <v>501</v>
      </c>
      <c r="C123" s="39" t="s">
        <v>194</v>
      </c>
      <c r="D123" s="49">
        <v>27476</v>
      </c>
      <c r="E123" s="41">
        <f t="shared" ca="1" si="11"/>
        <v>41356</v>
      </c>
      <c r="F123" s="42">
        <f t="shared" ca="1" si="12"/>
        <v>38</v>
      </c>
      <c r="G123" s="43" t="s">
        <v>246</v>
      </c>
      <c r="H123" s="43" t="s">
        <v>234</v>
      </c>
      <c r="I123" s="50" t="s">
        <v>502</v>
      </c>
      <c r="J123" s="51" t="s">
        <v>236</v>
      </c>
      <c r="K123" s="51">
        <v>3568</v>
      </c>
      <c r="L123" s="51"/>
      <c r="M123" s="51"/>
      <c r="N123" s="39"/>
      <c r="O123" s="45"/>
      <c r="P123" s="45"/>
      <c r="Q123" s="45" t="s">
        <v>237</v>
      </c>
      <c r="R123" s="45" t="s">
        <v>345</v>
      </c>
      <c r="S123" s="45" t="s">
        <v>345</v>
      </c>
      <c r="T123" s="39" t="s">
        <v>236</v>
      </c>
      <c r="U123" s="45" t="s">
        <v>236</v>
      </c>
      <c r="V123" s="45" t="s">
        <v>236</v>
      </c>
      <c r="W123" s="45" t="s">
        <v>236</v>
      </c>
      <c r="X123" s="45" t="s">
        <v>236</v>
      </c>
      <c r="Y123" s="45" t="s">
        <v>236</v>
      </c>
      <c r="Z123" s="45"/>
      <c r="AA123" s="45"/>
      <c r="AB123" s="45"/>
      <c r="AC123" s="45"/>
      <c r="AD123" s="45"/>
      <c r="AE123" s="46"/>
      <c r="AS123" s="28">
        <f t="shared" ca="1" si="8"/>
        <v>413560110</v>
      </c>
      <c r="AW123">
        <f t="shared" si="9"/>
        <v>0</v>
      </c>
      <c r="AX123">
        <f t="shared" si="10"/>
        <v>0</v>
      </c>
    </row>
    <row r="124" spans="1:50" ht="18.75" thickBot="1" x14ac:dyDescent="0.3">
      <c r="A124" s="37">
        <v>111</v>
      </c>
      <c r="B124" s="38" t="s">
        <v>503</v>
      </c>
      <c r="C124" s="39" t="s">
        <v>194</v>
      </c>
      <c r="D124" s="49">
        <v>31908</v>
      </c>
      <c r="E124" s="41">
        <f t="shared" ca="1" si="11"/>
        <v>41405</v>
      </c>
      <c r="F124" s="42">
        <f t="shared" ca="1" si="12"/>
        <v>26</v>
      </c>
      <c r="G124" s="43" t="s">
        <v>504</v>
      </c>
      <c r="H124" s="43" t="s">
        <v>505</v>
      </c>
      <c r="I124" s="44" t="s">
        <v>506</v>
      </c>
      <c r="J124" s="39" t="s">
        <v>236</v>
      </c>
      <c r="K124" s="39">
        <v>4525</v>
      </c>
      <c r="L124" s="39"/>
      <c r="M124" s="39"/>
      <c r="N124" s="39"/>
      <c r="O124" s="45"/>
      <c r="P124" s="45"/>
      <c r="Q124" s="45" t="s">
        <v>507</v>
      </c>
      <c r="R124" s="45" t="s">
        <v>345</v>
      </c>
      <c r="S124" s="45" t="s">
        <v>345</v>
      </c>
      <c r="T124" s="39" t="s">
        <v>507</v>
      </c>
      <c r="U124" s="45" t="s">
        <v>345</v>
      </c>
      <c r="V124" s="45" t="s">
        <v>345</v>
      </c>
      <c r="W124" s="45" t="s">
        <v>236</v>
      </c>
      <c r="X124" s="45" t="s">
        <v>236</v>
      </c>
      <c r="Y124" s="45" t="s">
        <v>236</v>
      </c>
      <c r="Z124" s="45"/>
      <c r="AA124" s="45"/>
      <c r="AB124" s="45"/>
      <c r="AC124" s="45"/>
      <c r="AD124" s="45"/>
      <c r="AE124" s="46"/>
      <c r="AS124" s="28">
        <f t="shared" ca="1" si="8"/>
        <v>414050111</v>
      </c>
      <c r="AW124">
        <f t="shared" si="9"/>
        <v>0</v>
      </c>
      <c r="AX124">
        <f t="shared" si="10"/>
        <v>0</v>
      </c>
    </row>
    <row r="125" spans="1:50" ht="18.75" thickBot="1" x14ac:dyDescent="0.3">
      <c r="A125" s="37">
        <v>112</v>
      </c>
      <c r="B125" s="38" t="s">
        <v>508</v>
      </c>
      <c r="C125" s="39" t="s">
        <v>194</v>
      </c>
      <c r="D125" s="49">
        <v>23293</v>
      </c>
      <c r="E125" s="41">
        <f t="shared" ca="1" si="11"/>
        <v>41556</v>
      </c>
      <c r="F125" s="42">
        <f t="shared" ca="1" si="12"/>
        <v>50</v>
      </c>
      <c r="G125" s="43" t="s">
        <v>509</v>
      </c>
      <c r="H125" s="43" t="s">
        <v>234</v>
      </c>
      <c r="I125" s="44" t="s">
        <v>510</v>
      </c>
      <c r="J125" s="39" t="s">
        <v>236</v>
      </c>
      <c r="K125" s="39">
        <v>2344</v>
      </c>
      <c r="L125" s="39"/>
      <c r="M125" s="39"/>
      <c r="N125" s="39"/>
      <c r="O125" s="45"/>
      <c r="P125" s="45"/>
      <c r="Q125" s="45" t="s">
        <v>237</v>
      </c>
      <c r="R125" s="45" t="s">
        <v>345</v>
      </c>
      <c r="S125" s="45" t="s">
        <v>345</v>
      </c>
      <c r="T125" s="39" t="s">
        <v>236</v>
      </c>
      <c r="U125" s="45" t="s">
        <v>236</v>
      </c>
      <c r="V125" s="45" t="s">
        <v>236</v>
      </c>
      <c r="W125" s="45" t="s">
        <v>236</v>
      </c>
      <c r="X125" s="45" t="s">
        <v>236</v>
      </c>
      <c r="Y125" s="45" t="s">
        <v>236</v>
      </c>
      <c r="Z125" s="45"/>
      <c r="AA125" s="45"/>
      <c r="AB125" s="45"/>
      <c r="AC125" s="45"/>
      <c r="AD125" s="45"/>
      <c r="AE125" s="46"/>
      <c r="AS125" s="28">
        <f t="shared" ca="1" si="8"/>
        <v>415560112</v>
      </c>
      <c r="AW125">
        <f t="shared" si="9"/>
        <v>0</v>
      </c>
      <c r="AX125">
        <f t="shared" si="10"/>
        <v>0</v>
      </c>
    </row>
    <row r="126" spans="1:50" ht="18.75" thickBot="1" x14ac:dyDescent="0.3">
      <c r="A126" s="37">
        <v>113</v>
      </c>
      <c r="B126" s="38" t="s">
        <v>511</v>
      </c>
      <c r="C126" s="39" t="s">
        <v>194</v>
      </c>
      <c r="D126" s="49">
        <v>23164</v>
      </c>
      <c r="E126" s="41">
        <f t="shared" ca="1" si="11"/>
        <v>41427</v>
      </c>
      <c r="F126" s="42">
        <f t="shared" ca="1" si="12"/>
        <v>50</v>
      </c>
      <c r="G126" s="43" t="s">
        <v>246</v>
      </c>
      <c r="H126" s="43" t="s">
        <v>234</v>
      </c>
      <c r="I126" s="44" t="s">
        <v>512</v>
      </c>
      <c r="J126" s="39" t="s">
        <v>236</v>
      </c>
      <c r="K126" s="39">
        <v>1964</v>
      </c>
      <c r="L126" s="39"/>
      <c r="M126" s="39"/>
      <c r="N126" s="39"/>
      <c r="O126" s="45"/>
      <c r="P126" s="45"/>
      <c r="Q126" s="45" t="s">
        <v>237</v>
      </c>
      <c r="R126" s="45" t="s">
        <v>345</v>
      </c>
      <c r="S126" s="45" t="s">
        <v>345</v>
      </c>
      <c r="T126" s="39" t="s">
        <v>236</v>
      </c>
      <c r="U126" s="45" t="s">
        <v>236</v>
      </c>
      <c r="V126" s="45" t="s">
        <v>236</v>
      </c>
      <c r="W126" s="45" t="s">
        <v>237</v>
      </c>
      <c r="X126" s="45" t="s">
        <v>345</v>
      </c>
      <c r="Y126" s="45" t="s">
        <v>345</v>
      </c>
      <c r="Z126" s="45"/>
      <c r="AA126" s="45"/>
      <c r="AB126" s="45"/>
      <c r="AC126" s="45"/>
      <c r="AD126" s="45"/>
      <c r="AE126" s="46"/>
      <c r="AS126" s="28">
        <f t="shared" ca="1" si="8"/>
        <v>414270113</v>
      </c>
      <c r="AW126">
        <f t="shared" si="9"/>
        <v>0</v>
      </c>
      <c r="AX126">
        <f t="shared" si="10"/>
        <v>0</v>
      </c>
    </row>
    <row r="127" spans="1:50" ht="18.75" thickBot="1" x14ac:dyDescent="0.3">
      <c r="A127" s="37">
        <v>114</v>
      </c>
      <c r="B127" s="38" t="s">
        <v>513</v>
      </c>
      <c r="C127" s="39" t="s">
        <v>194</v>
      </c>
      <c r="D127" s="49">
        <v>32846</v>
      </c>
      <c r="E127" s="41">
        <f t="shared" ca="1" si="11"/>
        <v>41247</v>
      </c>
      <c r="F127" s="42">
        <f t="shared" ca="1" si="12"/>
        <v>23</v>
      </c>
      <c r="G127" s="43" t="s">
        <v>246</v>
      </c>
      <c r="H127" s="43" t="s">
        <v>234</v>
      </c>
      <c r="I127" s="44" t="s">
        <v>514</v>
      </c>
      <c r="J127" s="39" t="s">
        <v>236</v>
      </c>
      <c r="K127" s="39">
        <v>4460</v>
      </c>
      <c r="L127" s="39"/>
      <c r="M127" s="39"/>
      <c r="N127" s="39"/>
      <c r="O127" s="45"/>
      <c r="P127" s="45"/>
      <c r="Q127" s="45" t="s">
        <v>237</v>
      </c>
      <c r="R127" s="45" t="s">
        <v>515</v>
      </c>
      <c r="S127" s="45" t="s">
        <v>515</v>
      </c>
      <c r="T127" s="39" t="s">
        <v>237</v>
      </c>
      <c r="U127" s="45" t="s">
        <v>515</v>
      </c>
      <c r="V127" s="45" t="s">
        <v>515</v>
      </c>
      <c r="W127" s="45" t="s">
        <v>237</v>
      </c>
      <c r="X127" s="45" t="s">
        <v>515</v>
      </c>
      <c r="Y127" s="45" t="s">
        <v>515</v>
      </c>
      <c r="Z127" s="45"/>
      <c r="AA127" s="45"/>
      <c r="AB127" s="45"/>
      <c r="AC127" s="45"/>
      <c r="AD127" s="45"/>
      <c r="AE127" s="46"/>
      <c r="AS127" s="28">
        <f t="shared" ca="1" si="8"/>
        <v>412470114</v>
      </c>
      <c r="AW127">
        <f t="shared" si="9"/>
        <v>0</v>
      </c>
      <c r="AX127">
        <f t="shared" si="10"/>
        <v>0</v>
      </c>
    </row>
    <row r="128" spans="1:50" ht="18.75" thickBot="1" x14ac:dyDescent="0.3">
      <c r="A128" s="37">
        <v>115</v>
      </c>
      <c r="B128" s="38" t="s">
        <v>516</v>
      </c>
      <c r="C128" s="39" t="s">
        <v>194</v>
      </c>
      <c r="D128" s="49">
        <v>29799</v>
      </c>
      <c r="E128" s="41">
        <f t="shared" ca="1" si="11"/>
        <v>41487</v>
      </c>
      <c r="F128" s="42">
        <f t="shared" ca="1" si="12"/>
        <v>32</v>
      </c>
      <c r="G128" s="43" t="s">
        <v>246</v>
      </c>
      <c r="H128" s="43" t="s">
        <v>234</v>
      </c>
      <c r="I128" s="44" t="s">
        <v>517</v>
      </c>
      <c r="J128" s="39" t="s">
        <v>236</v>
      </c>
      <c r="K128" s="39">
        <v>4289</v>
      </c>
      <c r="L128" s="39"/>
      <c r="M128" s="39"/>
      <c r="N128" s="39"/>
      <c r="O128" s="45"/>
      <c r="P128" s="45"/>
      <c r="Q128" s="45" t="s">
        <v>237</v>
      </c>
      <c r="R128" s="45" t="s">
        <v>515</v>
      </c>
      <c r="S128" s="45" t="s">
        <v>515</v>
      </c>
      <c r="T128" s="39" t="s">
        <v>237</v>
      </c>
      <c r="U128" s="45" t="s">
        <v>515</v>
      </c>
      <c r="V128" s="45" t="s">
        <v>515</v>
      </c>
      <c r="W128" s="45" t="s">
        <v>237</v>
      </c>
      <c r="X128" s="45" t="s">
        <v>515</v>
      </c>
      <c r="Y128" s="45" t="s">
        <v>515</v>
      </c>
      <c r="Z128" s="45"/>
      <c r="AA128" s="45"/>
      <c r="AB128" s="45"/>
      <c r="AC128" s="45"/>
      <c r="AD128" s="45"/>
      <c r="AE128" s="46"/>
      <c r="AS128" s="28">
        <f t="shared" ca="1" si="8"/>
        <v>414870115</v>
      </c>
      <c r="AW128">
        <f t="shared" si="9"/>
        <v>0</v>
      </c>
      <c r="AX128">
        <f t="shared" si="10"/>
        <v>0</v>
      </c>
    </row>
    <row r="129" spans="1:50" ht="18.75" thickBot="1" x14ac:dyDescent="0.3">
      <c r="A129" s="37">
        <v>116</v>
      </c>
      <c r="B129" s="38" t="s">
        <v>518</v>
      </c>
      <c r="C129" s="39" t="s">
        <v>194</v>
      </c>
      <c r="D129" s="49">
        <v>25416</v>
      </c>
      <c r="E129" s="41">
        <f t="shared" ca="1" si="11"/>
        <v>41487</v>
      </c>
      <c r="F129" s="42">
        <f t="shared" ca="1" si="12"/>
        <v>44</v>
      </c>
      <c r="G129" s="43" t="s">
        <v>246</v>
      </c>
      <c r="H129" s="43" t="s">
        <v>234</v>
      </c>
      <c r="I129" s="44" t="s">
        <v>519</v>
      </c>
      <c r="J129" s="39" t="s">
        <v>236</v>
      </c>
      <c r="K129" s="39">
        <v>3351</v>
      </c>
      <c r="L129" s="39"/>
      <c r="M129" s="39"/>
      <c r="N129" s="39"/>
      <c r="O129" s="45"/>
      <c r="P129" s="45"/>
      <c r="Q129" s="45" t="s">
        <v>237</v>
      </c>
      <c r="R129" s="45" t="s">
        <v>515</v>
      </c>
      <c r="S129" s="45" t="s">
        <v>515</v>
      </c>
      <c r="T129" s="39" t="s">
        <v>237</v>
      </c>
      <c r="U129" s="45" t="s">
        <v>515</v>
      </c>
      <c r="V129" s="45" t="s">
        <v>515</v>
      </c>
      <c r="W129" s="45" t="s">
        <v>237</v>
      </c>
      <c r="X129" s="45" t="s">
        <v>515</v>
      </c>
      <c r="Y129" s="45" t="s">
        <v>515</v>
      </c>
      <c r="Z129" s="45"/>
      <c r="AA129" s="45"/>
      <c r="AB129" s="45"/>
      <c r="AC129" s="45"/>
      <c r="AD129" s="45"/>
      <c r="AE129" s="46"/>
      <c r="AS129" s="28">
        <f t="shared" ca="1" si="8"/>
        <v>414870116</v>
      </c>
      <c r="AW129">
        <f t="shared" si="9"/>
        <v>0</v>
      </c>
      <c r="AX129">
        <f t="shared" si="10"/>
        <v>0</v>
      </c>
    </row>
    <row r="130" spans="1:50" ht="18.75" thickBot="1" x14ac:dyDescent="0.3">
      <c r="A130" s="37">
        <v>117</v>
      </c>
      <c r="B130" s="38" t="s">
        <v>520</v>
      </c>
      <c r="C130" s="39" t="s">
        <v>194</v>
      </c>
      <c r="D130" s="49">
        <v>29673</v>
      </c>
      <c r="E130" s="41">
        <f t="shared" ca="1" si="11"/>
        <v>41361</v>
      </c>
      <c r="F130" s="42">
        <f t="shared" ca="1" si="12"/>
        <v>32</v>
      </c>
      <c r="G130" s="43" t="s">
        <v>246</v>
      </c>
      <c r="H130" s="43" t="s">
        <v>234</v>
      </c>
      <c r="I130" s="44" t="s">
        <v>521</v>
      </c>
      <c r="J130" s="39" t="s">
        <v>236</v>
      </c>
      <c r="K130" s="39">
        <v>4062</v>
      </c>
      <c r="L130" s="39"/>
      <c r="M130" s="39"/>
      <c r="N130" s="39"/>
      <c r="O130" s="45"/>
      <c r="P130" s="45"/>
      <c r="Q130" s="45" t="s">
        <v>237</v>
      </c>
      <c r="R130" s="45" t="s">
        <v>515</v>
      </c>
      <c r="S130" s="45" t="s">
        <v>515</v>
      </c>
      <c r="T130" s="39" t="s">
        <v>237</v>
      </c>
      <c r="U130" s="45" t="s">
        <v>515</v>
      </c>
      <c r="V130" s="45" t="s">
        <v>515</v>
      </c>
      <c r="W130" s="45" t="s">
        <v>237</v>
      </c>
      <c r="X130" s="45" t="s">
        <v>515</v>
      </c>
      <c r="Y130" s="45" t="s">
        <v>515</v>
      </c>
      <c r="Z130" s="45"/>
      <c r="AA130" s="45"/>
      <c r="AB130" s="45"/>
      <c r="AC130" s="45"/>
      <c r="AD130" s="45"/>
      <c r="AE130" s="46"/>
      <c r="AS130" s="28">
        <f t="shared" ca="1" si="8"/>
        <v>413610117</v>
      </c>
      <c r="AW130">
        <f t="shared" si="9"/>
        <v>0</v>
      </c>
      <c r="AX130">
        <f t="shared" si="10"/>
        <v>0</v>
      </c>
    </row>
    <row r="131" spans="1:50" ht="18.75" thickBot="1" x14ac:dyDescent="0.3">
      <c r="A131" s="37">
        <v>118</v>
      </c>
      <c r="B131" s="38" t="s">
        <v>522</v>
      </c>
      <c r="C131" s="39" t="s">
        <v>194</v>
      </c>
      <c r="D131" s="49">
        <v>34041</v>
      </c>
      <c r="E131" s="41">
        <f t="shared" ca="1" si="11"/>
        <v>41346</v>
      </c>
      <c r="F131" s="42">
        <f t="shared" ca="1" si="12"/>
        <v>20</v>
      </c>
      <c r="G131" s="43" t="s">
        <v>246</v>
      </c>
      <c r="H131" s="43" t="s">
        <v>234</v>
      </c>
      <c r="I131" s="50" t="s">
        <v>523</v>
      </c>
      <c r="J131" s="51" t="s">
        <v>236</v>
      </c>
      <c r="K131" s="51">
        <v>4620</v>
      </c>
      <c r="L131" s="51"/>
      <c r="M131" s="51"/>
      <c r="N131" s="39"/>
      <c r="O131" s="45"/>
      <c r="P131" s="45"/>
      <c r="Q131" s="45" t="s">
        <v>237</v>
      </c>
      <c r="R131" s="45" t="s">
        <v>515</v>
      </c>
      <c r="S131" s="45" t="s">
        <v>515</v>
      </c>
      <c r="T131" s="39" t="s">
        <v>237</v>
      </c>
      <c r="U131" s="45" t="s">
        <v>515</v>
      </c>
      <c r="V131" s="45" t="s">
        <v>515</v>
      </c>
      <c r="W131" s="45" t="s">
        <v>236</v>
      </c>
      <c r="X131" s="45" t="s">
        <v>236</v>
      </c>
      <c r="Y131" s="45" t="s">
        <v>236</v>
      </c>
      <c r="Z131" s="45"/>
      <c r="AA131" s="45"/>
      <c r="AB131" s="45"/>
      <c r="AC131" s="45"/>
      <c r="AD131" s="45"/>
      <c r="AE131" s="46"/>
      <c r="AS131" s="28">
        <f t="shared" ca="1" si="8"/>
        <v>413460118</v>
      </c>
      <c r="AW131">
        <f t="shared" si="9"/>
        <v>0</v>
      </c>
      <c r="AX131">
        <f t="shared" si="10"/>
        <v>0</v>
      </c>
    </row>
    <row r="132" spans="1:50" ht="18.75" thickBot="1" x14ac:dyDescent="0.3">
      <c r="A132" s="37">
        <v>119</v>
      </c>
      <c r="B132" s="38" t="s">
        <v>524</v>
      </c>
      <c r="C132" s="39" t="s">
        <v>194</v>
      </c>
      <c r="D132" s="49">
        <v>35139</v>
      </c>
      <c r="E132" s="41">
        <f t="shared" ca="1" si="11"/>
        <v>41348</v>
      </c>
      <c r="F132" s="42">
        <f t="shared" ca="1" si="12"/>
        <v>17</v>
      </c>
      <c r="G132" s="43" t="s">
        <v>360</v>
      </c>
      <c r="H132" s="43" t="s">
        <v>234</v>
      </c>
      <c r="I132" s="44" t="s">
        <v>525</v>
      </c>
      <c r="J132" s="39" t="s">
        <v>236</v>
      </c>
      <c r="K132" s="39">
        <v>4621</v>
      </c>
      <c r="L132" s="39"/>
      <c r="M132" s="39"/>
      <c r="N132" s="39"/>
      <c r="O132" s="45"/>
      <c r="P132" s="45"/>
      <c r="Q132" s="45" t="s">
        <v>237</v>
      </c>
      <c r="R132" s="45" t="s">
        <v>515</v>
      </c>
      <c r="S132" s="45" t="s">
        <v>515</v>
      </c>
      <c r="T132" s="39" t="s">
        <v>237</v>
      </c>
      <c r="U132" s="45" t="s">
        <v>515</v>
      </c>
      <c r="V132" s="45" t="s">
        <v>515</v>
      </c>
      <c r="W132" s="45" t="s">
        <v>237</v>
      </c>
      <c r="X132" s="45" t="s">
        <v>626</v>
      </c>
      <c r="Y132" s="45" t="s">
        <v>626</v>
      </c>
      <c r="Z132" s="45"/>
      <c r="AA132" s="45"/>
      <c r="AB132" s="45"/>
      <c r="AC132" s="45"/>
      <c r="AD132" s="45"/>
      <c r="AE132" s="46"/>
      <c r="AS132" s="28">
        <f t="shared" ca="1" si="8"/>
        <v>413480119</v>
      </c>
      <c r="AW132">
        <f t="shared" si="9"/>
        <v>0</v>
      </c>
      <c r="AX132">
        <f t="shared" si="10"/>
        <v>0</v>
      </c>
    </row>
    <row r="133" spans="1:50" ht="18.75" thickBot="1" x14ac:dyDescent="0.3">
      <c r="A133" s="37">
        <v>120</v>
      </c>
      <c r="B133" s="38" t="s">
        <v>526</v>
      </c>
      <c r="C133" s="39" t="s">
        <v>194</v>
      </c>
      <c r="D133" s="49">
        <v>27930</v>
      </c>
      <c r="E133" s="41">
        <f t="shared" ca="1" si="11"/>
        <v>41444</v>
      </c>
      <c r="F133" s="42">
        <f t="shared" ca="1" si="12"/>
        <v>37</v>
      </c>
      <c r="G133" s="43" t="s">
        <v>246</v>
      </c>
      <c r="H133" s="43" t="s">
        <v>234</v>
      </c>
      <c r="I133" s="50" t="s">
        <v>527</v>
      </c>
      <c r="J133" s="51" t="s">
        <v>236</v>
      </c>
      <c r="K133" s="51">
        <v>3838</v>
      </c>
      <c r="L133" s="51"/>
      <c r="M133" s="51"/>
      <c r="N133" s="39"/>
      <c r="O133" s="45"/>
      <c r="P133" s="45"/>
      <c r="Q133" s="45" t="s">
        <v>237</v>
      </c>
      <c r="R133" s="45" t="s">
        <v>515</v>
      </c>
      <c r="S133" s="45" t="s">
        <v>515</v>
      </c>
      <c r="T133" s="39" t="s">
        <v>237</v>
      </c>
      <c r="U133" s="45" t="s">
        <v>515</v>
      </c>
      <c r="V133" s="45" t="s">
        <v>515</v>
      </c>
      <c r="W133" s="45" t="s">
        <v>237</v>
      </c>
      <c r="X133" s="45" t="s">
        <v>515</v>
      </c>
      <c r="Y133" s="45" t="s">
        <v>515</v>
      </c>
      <c r="Z133" s="45"/>
      <c r="AA133" s="45"/>
      <c r="AB133" s="45"/>
      <c r="AC133" s="45"/>
      <c r="AD133" s="45"/>
      <c r="AE133" s="46"/>
      <c r="AS133" s="28">
        <f t="shared" ca="1" si="8"/>
        <v>414440120</v>
      </c>
      <c r="AW133">
        <f t="shared" si="9"/>
        <v>0</v>
      </c>
      <c r="AX133">
        <f t="shared" si="10"/>
        <v>0</v>
      </c>
    </row>
    <row r="134" spans="1:50" ht="18.75" thickBot="1" x14ac:dyDescent="0.3">
      <c r="A134" s="37">
        <v>121</v>
      </c>
      <c r="B134" s="38" t="s">
        <v>528</v>
      </c>
      <c r="C134" s="39" t="s">
        <v>194</v>
      </c>
      <c r="D134" s="49">
        <v>27998</v>
      </c>
      <c r="E134" s="41">
        <f t="shared" ca="1" si="11"/>
        <v>41512</v>
      </c>
      <c r="F134" s="42">
        <f t="shared" ca="1" si="12"/>
        <v>37</v>
      </c>
      <c r="G134" s="43" t="s">
        <v>246</v>
      </c>
      <c r="H134" s="43" t="s">
        <v>234</v>
      </c>
      <c r="I134" s="44" t="s">
        <v>529</v>
      </c>
      <c r="J134" s="39" t="s">
        <v>236</v>
      </c>
      <c r="K134" s="39">
        <v>3837</v>
      </c>
      <c r="L134" s="39"/>
      <c r="M134" s="39"/>
      <c r="N134" s="39"/>
      <c r="O134" s="45"/>
      <c r="P134" s="45"/>
      <c r="Q134" s="45" t="s">
        <v>237</v>
      </c>
      <c r="R134" s="45" t="s">
        <v>515</v>
      </c>
      <c r="S134" s="45" t="s">
        <v>515</v>
      </c>
      <c r="T134" s="39" t="s">
        <v>237</v>
      </c>
      <c r="U134" s="45" t="s">
        <v>515</v>
      </c>
      <c r="V134" s="45" t="s">
        <v>515</v>
      </c>
      <c r="W134" s="45" t="s">
        <v>237</v>
      </c>
      <c r="X134" s="45" t="s">
        <v>515</v>
      </c>
      <c r="Y134" s="45" t="s">
        <v>515</v>
      </c>
      <c r="Z134" s="45"/>
      <c r="AA134" s="45"/>
      <c r="AB134" s="45"/>
      <c r="AC134" s="45"/>
      <c r="AD134" s="45"/>
      <c r="AE134" s="46"/>
      <c r="AS134" s="28">
        <f t="shared" ca="1" si="8"/>
        <v>415120121</v>
      </c>
      <c r="AW134">
        <f t="shared" si="9"/>
        <v>0</v>
      </c>
      <c r="AX134">
        <f t="shared" si="10"/>
        <v>0</v>
      </c>
    </row>
    <row r="135" spans="1:50" ht="18.75" thickBot="1" x14ac:dyDescent="0.3">
      <c r="A135" s="37">
        <v>122</v>
      </c>
      <c r="B135" s="38" t="s">
        <v>530</v>
      </c>
      <c r="C135" s="39" t="s">
        <v>194</v>
      </c>
      <c r="D135" s="49">
        <v>31619</v>
      </c>
      <c r="E135" s="41">
        <f t="shared" ca="1" si="11"/>
        <v>41481</v>
      </c>
      <c r="F135" s="42">
        <f t="shared" ca="1" si="12"/>
        <v>27</v>
      </c>
      <c r="G135" s="43" t="s">
        <v>246</v>
      </c>
      <c r="H135" s="43" t="s">
        <v>234</v>
      </c>
      <c r="I135" s="44" t="s">
        <v>531</v>
      </c>
      <c r="J135" s="39" t="s">
        <v>236</v>
      </c>
      <c r="K135" s="39">
        <v>4590</v>
      </c>
      <c r="L135" s="39"/>
      <c r="M135" s="39"/>
      <c r="N135" s="39"/>
      <c r="O135" s="45"/>
      <c r="P135" s="45"/>
      <c r="Q135" s="45" t="s">
        <v>237</v>
      </c>
      <c r="R135" s="45" t="s">
        <v>515</v>
      </c>
      <c r="S135" s="45" t="s">
        <v>515</v>
      </c>
      <c r="T135" s="39" t="s">
        <v>237</v>
      </c>
      <c r="U135" s="45" t="s">
        <v>515</v>
      </c>
      <c r="V135" s="45" t="s">
        <v>515</v>
      </c>
      <c r="W135" s="45" t="s">
        <v>237</v>
      </c>
      <c r="X135" s="45" t="s">
        <v>515</v>
      </c>
      <c r="Y135" s="45" t="s">
        <v>515</v>
      </c>
      <c r="Z135" s="45"/>
      <c r="AA135" s="45"/>
      <c r="AB135" s="45"/>
      <c r="AC135" s="45"/>
      <c r="AD135" s="45"/>
      <c r="AE135" s="46"/>
      <c r="AS135" s="28">
        <f t="shared" ca="1" si="8"/>
        <v>414810122</v>
      </c>
      <c r="AW135">
        <f t="shared" si="9"/>
        <v>0</v>
      </c>
      <c r="AX135">
        <f t="shared" si="10"/>
        <v>0</v>
      </c>
    </row>
    <row r="136" spans="1:50" ht="18.75" thickBot="1" x14ac:dyDescent="0.3">
      <c r="A136" s="37">
        <v>123</v>
      </c>
      <c r="B136" s="38" t="s">
        <v>532</v>
      </c>
      <c r="C136" s="39" t="s">
        <v>194</v>
      </c>
      <c r="D136" s="49">
        <v>23575</v>
      </c>
      <c r="E136" s="41">
        <f t="shared" ca="1" si="11"/>
        <v>41472</v>
      </c>
      <c r="F136" s="42">
        <f t="shared" ca="1" si="12"/>
        <v>49</v>
      </c>
      <c r="G136" s="43" t="s">
        <v>246</v>
      </c>
      <c r="H136" s="43" t="s">
        <v>234</v>
      </c>
      <c r="I136" s="44" t="s">
        <v>533</v>
      </c>
      <c r="J136" s="39" t="s">
        <v>236</v>
      </c>
      <c r="K136" s="39">
        <v>2048</v>
      </c>
      <c r="L136" s="39"/>
      <c r="M136" s="39"/>
      <c r="N136" s="39"/>
      <c r="O136" s="45"/>
      <c r="P136" s="45"/>
      <c r="Q136" s="45" t="s">
        <v>237</v>
      </c>
      <c r="R136" s="45" t="s">
        <v>515</v>
      </c>
      <c r="S136" s="45" t="s">
        <v>515</v>
      </c>
      <c r="T136" s="39" t="s">
        <v>237</v>
      </c>
      <c r="U136" s="45" t="s">
        <v>515</v>
      </c>
      <c r="V136" s="45" t="s">
        <v>515</v>
      </c>
      <c r="W136" s="45" t="s">
        <v>236</v>
      </c>
      <c r="X136" s="45" t="s">
        <v>236</v>
      </c>
      <c r="Y136" s="45" t="s">
        <v>236</v>
      </c>
      <c r="Z136" s="45"/>
      <c r="AA136" s="45"/>
      <c r="AB136" s="45"/>
      <c r="AC136" s="45"/>
      <c r="AD136" s="45"/>
      <c r="AE136" s="46"/>
      <c r="AS136" s="28">
        <f t="shared" ca="1" si="8"/>
        <v>414720123</v>
      </c>
      <c r="AW136">
        <f t="shared" si="9"/>
        <v>0</v>
      </c>
      <c r="AX136">
        <f t="shared" si="10"/>
        <v>0</v>
      </c>
    </row>
    <row r="137" spans="1:50" ht="18.75" thickBot="1" x14ac:dyDescent="0.3">
      <c r="A137" s="37">
        <v>124</v>
      </c>
      <c r="B137" s="38" t="s">
        <v>534</v>
      </c>
      <c r="C137" s="39" t="s">
        <v>194</v>
      </c>
      <c r="D137" s="49">
        <v>34970</v>
      </c>
      <c r="E137" s="41">
        <f t="shared" ca="1" si="11"/>
        <v>41545</v>
      </c>
      <c r="F137" s="42">
        <f t="shared" ca="1" si="12"/>
        <v>18</v>
      </c>
      <c r="G137" s="43" t="s">
        <v>360</v>
      </c>
      <c r="H137" s="43" t="s">
        <v>234</v>
      </c>
      <c r="I137" s="44" t="s">
        <v>535</v>
      </c>
      <c r="J137" s="39" t="s">
        <v>236</v>
      </c>
      <c r="K137" s="39">
        <v>4595</v>
      </c>
      <c r="L137" s="39"/>
      <c r="M137" s="39"/>
      <c r="N137" s="39"/>
      <c r="O137" s="45"/>
      <c r="P137" s="45"/>
      <c r="Q137" s="45" t="s">
        <v>237</v>
      </c>
      <c r="R137" s="45" t="s">
        <v>515</v>
      </c>
      <c r="S137" s="45" t="s">
        <v>515</v>
      </c>
      <c r="T137" s="39" t="s">
        <v>237</v>
      </c>
      <c r="U137" s="45" t="s">
        <v>515</v>
      </c>
      <c r="V137" s="45" t="s">
        <v>515</v>
      </c>
      <c r="W137" s="45" t="s">
        <v>236</v>
      </c>
      <c r="X137" s="45" t="s">
        <v>236</v>
      </c>
      <c r="Y137" s="45" t="s">
        <v>236</v>
      </c>
      <c r="Z137" s="45"/>
      <c r="AA137" s="45"/>
      <c r="AB137" s="45"/>
      <c r="AC137" s="45"/>
      <c r="AD137" s="45"/>
      <c r="AE137" s="46"/>
      <c r="AS137" s="28">
        <f t="shared" ca="1" si="8"/>
        <v>415450124</v>
      </c>
      <c r="AW137">
        <f t="shared" si="9"/>
        <v>0</v>
      </c>
      <c r="AX137">
        <f t="shared" si="10"/>
        <v>0</v>
      </c>
    </row>
    <row r="138" spans="1:50" ht="18.75" thickBot="1" x14ac:dyDescent="0.3">
      <c r="A138" s="37">
        <v>125</v>
      </c>
      <c r="B138" s="38" t="s">
        <v>536</v>
      </c>
      <c r="C138" s="39" t="s">
        <v>194</v>
      </c>
      <c r="D138" s="49">
        <v>28772</v>
      </c>
      <c r="E138" s="41">
        <f t="shared" ca="1" si="11"/>
        <v>41556</v>
      </c>
      <c r="F138" s="42">
        <f t="shared" ca="1" si="12"/>
        <v>35</v>
      </c>
      <c r="G138" s="43" t="s">
        <v>246</v>
      </c>
      <c r="H138" s="43" t="s">
        <v>234</v>
      </c>
      <c r="I138" s="44" t="s">
        <v>537</v>
      </c>
      <c r="J138" s="39" t="s">
        <v>236</v>
      </c>
      <c r="K138" s="39">
        <v>4495</v>
      </c>
      <c r="L138" s="39"/>
      <c r="M138" s="39"/>
      <c r="N138" s="39"/>
      <c r="O138" s="45"/>
      <c r="P138" s="45"/>
      <c r="Q138" s="45" t="s">
        <v>237</v>
      </c>
      <c r="R138" s="45" t="s">
        <v>515</v>
      </c>
      <c r="S138" s="45" t="s">
        <v>515</v>
      </c>
      <c r="T138" s="39" t="s">
        <v>237</v>
      </c>
      <c r="U138" s="45" t="s">
        <v>515</v>
      </c>
      <c r="V138" s="45" t="s">
        <v>515</v>
      </c>
      <c r="W138" s="45" t="s">
        <v>237</v>
      </c>
      <c r="X138" s="45" t="s">
        <v>515</v>
      </c>
      <c r="Y138" s="45" t="s">
        <v>515</v>
      </c>
      <c r="Z138" s="45"/>
      <c r="AA138" s="45"/>
      <c r="AB138" s="45"/>
      <c r="AC138" s="45"/>
      <c r="AD138" s="45"/>
      <c r="AE138" s="46"/>
      <c r="AS138" s="28">
        <f t="shared" ca="1" si="8"/>
        <v>415560125</v>
      </c>
      <c r="AW138">
        <f t="shared" si="9"/>
        <v>0</v>
      </c>
      <c r="AX138">
        <f t="shared" si="10"/>
        <v>0</v>
      </c>
    </row>
    <row r="139" spans="1:50" ht="18.75" thickBot="1" x14ac:dyDescent="0.3">
      <c r="A139" s="37">
        <v>126</v>
      </c>
      <c r="B139" s="38" t="s">
        <v>538</v>
      </c>
      <c r="C139" s="39" t="s">
        <v>194</v>
      </c>
      <c r="D139" s="49">
        <v>28842</v>
      </c>
      <c r="E139" s="41">
        <f t="shared" ca="1" si="11"/>
        <v>41261</v>
      </c>
      <c r="F139" s="42">
        <f t="shared" ca="1" si="12"/>
        <v>34</v>
      </c>
      <c r="G139" s="43" t="s">
        <v>246</v>
      </c>
      <c r="H139" s="43" t="s">
        <v>234</v>
      </c>
      <c r="I139" s="44" t="s">
        <v>539</v>
      </c>
      <c r="J139" s="39" t="s">
        <v>236</v>
      </c>
      <c r="K139" s="39">
        <v>4269</v>
      </c>
      <c r="L139" s="39"/>
      <c r="M139" s="39"/>
      <c r="N139" s="39"/>
      <c r="O139" s="45"/>
      <c r="P139" s="45"/>
      <c r="Q139" s="45" t="s">
        <v>237</v>
      </c>
      <c r="R139" s="45" t="s">
        <v>515</v>
      </c>
      <c r="S139" s="45" t="s">
        <v>515</v>
      </c>
      <c r="T139" s="39" t="s">
        <v>237</v>
      </c>
      <c r="U139" s="45" t="s">
        <v>515</v>
      </c>
      <c r="V139" s="45" t="s">
        <v>515</v>
      </c>
      <c r="W139" s="45" t="s">
        <v>236</v>
      </c>
      <c r="X139" s="45" t="s">
        <v>236</v>
      </c>
      <c r="Y139" s="45" t="s">
        <v>236</v>
      </c>
      <c r="Z139" s="45"/>
      <c r="AA139" s="45"/>
      <c r="AB139" s="45"/>
      <c r="AC139" s="45"/>
      <c r="AD139" s="45"/>
      <c r="AE139" s="46"/>
      <c r="AS139" s="28">
        <f t="shared" ca="1" si="8"/>
        <v>412610126</v>
      </c>
      <c r="AW139">
        <f t="shared" si="9"/>
        <v>0</v>
      </c>
      <c r="AX139">
        <f t="shared" si="10"/>
        <v>0</v>
      </c>
    </row>
    <row r="140" spans="1:50" ht="18.75" thickBot="1" x14ac:dyDescent="0.3">
      <c r="A140" s="37">
        <v>127</v>
      </c>
      <c r="B140" s="38" t="s">
        <v>540</v>
      </c>
      <c r="C140" s="39" t="s">
        <v>194</v>
      </c>
      <c r="D140" s="49">
        <v>24305</v>
      </c>
      <c r="E140" s="41">
        <f t="shared" ca="1" si="11"/>
        <v>41472</v>
      </c>
      <c r="F140" s="42">
        <f t="shared" ca="1" si="12"/>
        <v>47</v>
      </c>
      <c r="G140" s="43" t="s">
        <v>246</v>
      </c>
      <c r="H140" s="43" t="s">
        <v>234</v>
      </c>
      <c r="I140" s="44" t="s">
        <v>541</v>
      </c>
      <c r="J140" s="39" t="s">
        <v>236</v>
      </c>
      <c r="K140" s="39">
        <v>2384</v>
      </c>
      <c r="L140" s="39"/>
      <c r="M140" s="39"/>
      <c r="N140" s="39"/>
      <c r="O140" s="45"/>
      <c r="P140" s="45"/>
      <c r="Q140" s="45" t="s">
        <v>237</v>
      </c>
      <c r="R140" s="45" t="s">
        <v>542</v>
      </c>
      <c r="S140" s="45" t="s">
        <v>542</v>
      </c>
      <c r="T140" s="39" t="s">
        <v>237</v>
      </c>
      <c r="U140" s="45" t="s">
        <v>310</v>
      </c>
      <c r="V140" s="45" t="s">
        <v>310</v>
      </c>
      <c r="W140" s="45" t="s">
        <v>237</v>
      </c>
      <c r="X140" s="45" t="s">
        <v>310</v>
      </c>
      <c r="Y140" s="45" t="s">
        <v>310</v>
      </c>
      <c r="Z140" s="45"/>
      <c r="AA140" s="45"/>
      <c r="AB140" s="45"/>
      <c r="AC140" s="45"/>
      <c r="AD140" s="45"/>
      <c r="AE140" s="46"/>
      <c r="AS140" s="28">
        <f t="shared" ca="1" si="8"/>
        <v>414720127</v>
      </c>
      <c r="AW140">
        <f t="shared" si="9"/>
        <v>0</v>
      </c>
      <c r="AX140">
        <f t="shared" si="10"/>
        <v>0</v>
      </c>
    </row>
    <row r="141" spans="1:50" ht="18.75" thickBot="1" x14ac:dyDescent="0.3">
      <c r="A141" s="37">
        <v>128</v>
      </c>
      <c r="B141" s="38" t="s">
        <v>543</v>
      </c>
      <c r="C141" s="39" t="s">
        <v>194</v>
      </c>
      <c r="D141" s="49">
        <v>34702</v>
      </c>
      <c r="E141" s="41">
        <f t="shared" ca="1" si="11"/>
        <v>41277</v>
      </c>
      <c r="F141" s="42">
        <f t="shared" ca="1" si="12"/>
        <v>18</v>
      </c>
      <c r="G141" s="43" t="s">
        <v>246</v>
      </c>
      <c r="H141" s="43" t="s">
        <v>234</v>
      </c>
      <c r="I141" s="44" t="s">
        <v>544</v>
      </c>
      <c r="J141" s="39" t="s">
        <v>236</v>
      </c>
      <c r="K141" s="39">
        <v>4596</v>
      </c>
      <c r="L141" s="39"/>
      <c r="M141" s="39"/>
      <c r="N141" s="39"/>
      <c r="O141" s="45"/>
      <c r="P141" s="45"/>
      <c r="Q141" s="45" t="s">
        <v>237</v>
      </c>
      <c r="R141" s="45" t="s">
        <v>542</v>
      </c>
      <c r="S141" s="45" t="s">
        <v>542</v>
      </c>
      <c r="T141" s="39" t="s">
        <v>236</v>
      </c>
      <c r="U141" s="45" t="s">
        <v>236</v>
      </c>
      <c r="V141" s="45" t="s">
        <v>236</v>
      </c>
      <c r="W141" s="45" t="s">
        <v>236</v>
      </c>
      <c r="X141" s="45" t="s">
        <v>236</v>
      </c>
      <c r="Y141" s="45" t="s">
        <v>236</v>
      </c>
      <c r="Z141" s="45"/>
      <c r="AA141" s="45"/>
      <c r="AB141" s="45"/>
      <c r="AC141" s="45"/>
      <c r="AD141" s="45"/>
      <c r="AE141" s="46"/>
      <c r="AS141" s="28">
        <f t="shared" ref="AS141:AS204" ca="1" si="13">IF(E141="",99999*$AS$12,E141*$AS$12+A141)</f>
        <v>412770128</v>
      </c>
      <c r="AW141">
        <f t="shared" si="9"/>
        <v>0</v>
      </c>
      <c r="AX141">
        <f t="shared" si="10"/>
        <v>0</v>
      </c>
    </row>
    <row r="142" spans="1:50" ht="18.75" thickBot="1" x14ac:dyDescent="0.3">
      <c r="A142" s="37">
        <v>129</v>
      </c>
      <c r="B142" s="38" t="s">
        <v>545</v>
      </c>
      <c r="C142" s="39" t="s">
        <v>194</v>
      </c>
      <c r="D142" s="49">
        <v>17888</v>
      </c>
      <c r="E142" s="41">
        <f t="shared" ca="1" si="11"/>
        <v>41264</v>
      </c>
      <c r="F142" s="42">
        <f t="shared" ca="1" si="12"/>
        <v>64</v>
      </c>
      <c r="G142" s="43" t="s">
        <v>298</v>
      </c>
      <c r="H142" s="43" t="s">
        <v>234</v>
      </c>
      <c r="I142" s="50" t="s">
        <v>546</v>
      </c>
      <c r="J142" s="51" t="s">
        <v>236</v>
      </c>
      <c r="K142" s="51">
        <v>458</v>
      </c>
      <c r="L142" s="51"/>
      <c r="M142" s="51"/>
      <c r="N142" s="39"/>
      <c r="O142" s="45"/>
      <c r="P142" s="45"/>
      <c r="Q142" s="45" t="s">
        <v>237</v>
      </c>
      <c r="R142" s="45" t="s">
        <v>542</v>
      </c>
      <c r="S142" s="45" t="s">
        <v>542</v>
      </c>
      <c r="T142" s="39" t="s">
        <v>237</v>
      </c>
      <c r="U142" s="45" t="s">
        <v>542</v>
      </c>
      <c r="V142" s="45" t="s">
        <v>542</v>
      </c>
      <c r="W142" s="45" t="s">
        <v>237</v>
      </c>
      <c r="X142" s="45" t="s">
        <v>542</v>
      </c>
      <c r="Y142" s="45" t="s">
        <v>542</v>
      </c>
      <c r="Z142" s="45"/>
      <c r="AA142" s="45"/>
      <c r="AB142" s="45"/>
      <c r="AC142" s="45"/>
      <c r="AD142" s="45"/>
      <c r="AE142" s="46"/>
      <c r="AS142" s="28">
        <f t="shared" ca="1" si="13"/>
        <v>412640129</v>
      </c>
      <c r="AW142">
        <f t="shared" ref="AW142:AW205" si="14">IF(ISERROR(FIND(UPPER($AW$12),UPPER(B142))),0,1)</f>
        <v>0</v>
      </c>
      <c r="AX142">
        <f t="shared" ref="AX142:AX205" si="15">IF(AW142&gt;0,A142,0)</f>
        <v>0</v>
      </c>
    </row>
    <row r="143" spans="1:50" ht="18.75" thickBot="1" x14ac:dyDescent="0.3">
      <c r="A143" s="37">
        <v>130</v>
      </c>
      <c r="B143" s="38" t="s">
        <v>547</v>
      </c>
      <c r="C143" s="39" t="s">
        <v>194</v>
      </c>
      <c r="D143" s="49">
        <v>27036</v>
      </c>
      <c r="E143" s="41">
        <f t="shared" ref="E143:E206" ca="1" si="16">IF(B143="","",IF(DATE(YEAR(TODAY()),MONTH(D143),DAY(D143))&lt;TODAY(),DATE(IF(YEAR(D143)=1900,2090,YEAR(TODAY())+1),MONTH(D143),DAY(D143)),DATE(IF(YEAR(D143)=1900,2090,YEAR(TODAY())),MONTH(D143),DAY(D143))))</f>
        <v>41281</v>
      </c>
      <c r="F143" s="42">
        <f t="shared" ref="F143:F206" ca="1" si="17">IF(B143="","",YEAR(E143)-YEAR(D143))</f>
        <v>39</v>
      </c>
      <c r="G143" s="43" t="s">
        <v>246</v>
      </c>
      <c r="H143" s="43" t="s">
        <v>548</v>
      </c>
      <c r="I143" s="44" t="s">
        <v>549</v>
      </c>
      <c r="J143" s="39" t="s">
        <v>236</v>
      </c>
      <c r="K143" s="39">
        <v>4275</v>
      </c>
      <c r="L143" s="39"/>
      <c r="M143" s="39"/>
      <c r="N143" s="39"/>
      <c r="O143" s="45"/>
      <c r="P143" s="45"/>
      <c r="Q143" s="45" t="s">
        <v>237</v>
      </c>
      <c r="R143" s="45" t="s">
        <v>542</v>
      </c>
      <c r="S143" s="45" t="s">
        <v>542</v>
      </c>
      <c r="T143" s="39" t="s">
        <v>237</v>
      </c>
      <c r="U143" s="45" t="s">
        <v>542</v>
      </c>
      <c r="V143" s="45" t="s">
        <v>542</v>
      </c>
      <c r="W143" s="45" t="s">
        <v>236</v>
      </c>
      <c r="X143" s="45" t="s">
        <v>236</v>
      </c>
      <c r="Y143" s="45" t="s">
        <v>236</v>
      </c>
      <c r="Z143" s="45"/>
      <c r="AA143" s="45"/>
      <c r="AB143" s="45"/>
      <c r="AC143" s="45"/>
      <c r="AD143" s="45"/>
      <c r="AE143" s="46"/>
      <c r="AS143" s="28">
        <f t="shared" ca="1" si="13"/>
        <v>412810130</v>
      </c>
      <c r="AW143">
        <f t="shared" si="14"/>
        <v>0</v>
      </c>
      <c r="AX143">
        <f t="shared" si="15"/>
        <v>0</v>
      </c>
    </row>
    <row r="144" spans="1:50" ht="18.75" thickBot="1" x14ac:dyDescent="0.3">
      <c r="A144" s="37">
        <v>131</v>
      </c>
      <c r="B144" s="38" t="s">
        <v>550</v>
      </c>
      <c r="C144" s="39" t="s">
        <v>194</v>
      </c>
      <c r="D144" s="49">
        <v>22381</v>
      </c>
      <c r="E144" s="41">
        <f t="shared" ca="1" si="16"/>
        <v>41374</v>
      </c>
      <c r="F144" s="42">
        <f t="shared" ca="1" si="17"/>
        <v>52</v>
      </c>
      <c r="G144" s="43" t="s">
        <v>551</v>
      </c>
      <c r="H144" s="43" t="s">
        <v>234</v>
      </c>
      <c r="I144" s="50" t="s">
        <v>552</v>
      </c>
      <c r="J144" s="51" t="s">
        <v>236</v>
      </c>
      <c r="K144" s="51">
        <v>2179</v>
      </c>
      <c r="L144" s="51"/>
      <c r="M144" s="51"/>
      <c r="N144" s="39"/>
      <c r="O144" s="45"/>
      <c r="P144" s="45"/>
      <c r="Q144" s="45" t="s">
        <v>237</v>
      </c>
      <c r="R144" s="45" t="s">
        <v>542</v>
      </c>
      <c r="S144" s="45" t="s">
        <v>542</v>
      </c>
      <c r="T144" s="39" t="s">
        <v>237</v>
      </c>
      <c r="U144" s="45" t="s">
        <v>542</v>
      </c>
      <c r="V144" s="45" t="s">
        <v>542</v>
      </c>
      <c r="W144" s="45" t="s">
        <v>237</v>
      </c>
      <c r="X144" s="45" t="s">
        <v>542</v>
      </c>
      <c r="Y144" s="45" t="s">
        <v>542</v>
      </c>
      <c r="Z144" s="45"/>
      <c r="AA144" s="45"/>
      <c r="AB144" s="45"/>
      <c r="AC144" s="45"/>
      <c r="AD144" s="45"/>
      <c r="AE144" s="46"/>
      <c r="AS144" s="28">
        <f t="shared" ca="1" si="13"/>
        <v>413740131</v>
      </c>
      <c r="AW144">
        <f t="shared" si="14"/>
        <v>0</v>
      </c>
      <c r="AX144">
        <f t="shared" si="15"/>
        <v>0</v>
      </c>
    </row>
    <row r="145" spans="1:50" ht="18.75" thickBot="1" x14ac:dyDescent="0.3">
      <c r="A145" s="37">
        <v>132</v>
      </c>
      <c r="B145" s="38" t="s">
        <v>553</v>
      </c>
      <c r="C145" s="39" t="s">
        <v>194</v>
      </c>
      <c r="D145" s="49">
        <v>23751</v>
      </c>
      <c r="E145" s="41">
        <f t="shared" ca="1" si="16"/>
        <v>41283</v>
      </c>
      <c r="F145" s="42">
        <f t="shared" ca="1" si="17"/>
        <v>48</v>
      </c>
      <c r="G145" s="43" t="s">
        <v>246</v>
      </c>
      <c r="H145" s="43" t="s">
        <v>234</v>
      </c>
      <c r="I145" s="44" t="s">
        <v>554</v>
      </c>
      <c r="J145" s="39" t="s">
        <v>236</v>
      </c>
      <c r="K145" s="39">
        <v>2383</v>
      </c>
      <c r="L145" s="39"/>
      <c r="M145" s="39"/>
      <c r="N145" s="39"/>
      <c r="O145" s="45"/>
      <c r="P145" s="45"/>
      <c r="Q145" s="45" t="s">
        <v>237</v>
      </c>
      <c r="R145" s="45" t="s">
        <v>542</v>
      </c>
      <c r="S145" s="45" t="s">
        <v>542</v>
      </c>
      <c r="T145" s="39" t="s">
        <v>236</v>
      </c>
      <c r="U145" s="45" t="s">
        <v>236</v>
      </c>
      <c r="V145" s="45" t="s">
        <v>236</v>
      </c>
      <c r="W145" s="45" t="s">
        <v>236</v>
      </c>
      <c r="X145" s="45" t="s">
        <v>236</v>
      </c>
      <c r="Y145" s="45" t="s">
        <v>236</v>
      </c>
      <c r="Z145" s="45"/>
      <c r="AA145" s="45"/>
      <c r="AB145" s="45"/>
      <c r="AC145" s="45"/>
      <c r="AD145" s="45"/>
      <c r="AE145" s="46"/>
      <c r="AS145" s="28">
        <f t="shared" ca="1" si="13"/>
        <v>412830132</v>
      </c>
      <c r="AW145">
        <f t="shared" si="14"/>
        <v>0</v>
      </c>
      <c r="AX145">
        <f t="shared" si="15"/>
        <v>0</v>
      </c>
    </row>
    <row r="146" spans="1:50" ht="18.75" thickBot="1" x14ac:dyDescent="0.3">
      <c r="A146" s="37">
        <v>133</v>
      </c>
      <c r="B146" s="38" t="s">
        <v>555</v>
      </c>
      <c r="C146" s="39" t="s">
        <v>194</v>
      </c>
      <c r="D146" s="49">
        <v>32324</v>
      </c>
      <c r="E146" s="41">
        <f t="shared" ca="1" si="16"/>
        <v>41455</v>
      </c>
      <c r="F146" s="42">
        <f t="shared" ca="1" si="17"/>
        <v>25</v>
      </c>
      <c r="G146" s="43" t="s">
        <v>246</v>
      </c>
      <c r="H146" s="43" t="s">
        <v>234</v>
      </c>
      <c r="I146" s="44" t="s">
        <v>556</v>
      </c>
      <c r="J146" s="39" t="s">
        <v>236</v>
      </c>
      <c r="K146" s="39">
        <v>4434</v>
      </c>
      <c r="L146" s="39"/>
      <c r="M146" s="39"/>
      <c r="N146" s="39"/>
      <c r="O146" s="45"/>
      <c r="P146" s="45"/>
      <c r="Q146" s="45" t="s">
        <v>237</v>
      </c>
      <c r="R146" s="45" t="s">
        <v>542</v>
      </c>
      <c r="S146" s="45" t="s">
        <v>542</v>
      </c>
      <c r="T146" s="39" t="s">
        <v>237</v>
      </c>
      <c r="U146" s="45" t="s">
        <v>542</v>
      </c>
      <c r="V146" s="45" t="s">
        <v>542</v>
      </c>
      <c r="W146" s="45" t="s">
        <v>236</v>
      </c>
      <c r="X146" s="45" t="s">
        <v>236</v>
      </c>
      <c r="Y146" s="45" t="s">
        <v>236</v>
      </c>
      <c r="Z146" s="45"/>
      <c r="AA146" s="45"/>
      <c r="AB146" s="45"/>
      <c r="AC146" s="45"/>
      <c r="AD146" s="45"/>
      <c r="AE146" s="46"/>
      <c r="AS146" s="28">
        <f t="shared" ca="1" si="13"/>
        <v>414550133</v>
      </c>
      <c r="AW146">
        <f t="shared" si="14"/>
        <v>0</v>
      </c>
      <c r="AX146">
        <f t="shared" si="15"/>
        <v>0</v>
      </c>
    </row>
    <row r="147" spans="1:50" ht="18.75" thickBot="1" x14ac:dyDescent="0.3">
      <c r="A147" s="37">
        <v>134</v>
      </c>
      <c r="B147" s="38" t="s">
        <v>557</v>
      </c>
      <c r="C147" s="39" t="s">
        <v>194</v>
      </c>
      <c r="D147" s="49">
        <v>26539</v>
      </c>
      <c r="E147" s="41">
        <f t="shared" ca="1" si="16"/>
        <v>41514</v>
      </c>
      <c r="F147" s="42">
        <f t="shared" ca="1" si="17"/>
        <v>41</v>
      </c>
      <c r="G147" s="43" t="s">
        <v>246</v>
      </c>
      <c r="H147" s="43" t="s">
        <v>234</v>
      </c>
      <c r="I147" s="44" t="s">
        <v>558</v>
      </c>
      <c r="J147" s="39" t="s">
        <v>236</v>
      </c>
      <c r="K147" s="39">
        <v>4039</v>
      </c>
      <c r="L147" s="39"/>
      <c r="M147" s="39"/>
      <c r="N147" s="39"/>
      <c r="O147" s="45"/>
      <c r="P147" s="45"/>
      <c r="Q147" s="45" t="s">
        <v>237</v>
      </c>
      <c r="R147" s="45" t="s">
        <v>542</v>
      </c>
      <c r="S147" s="45" t="s">
        <v>542</v>
      </c>
      <c r="T147" s="39" t="s">
        <v>237</v>
      </c>
      <c r="U147" s="45" t="s">
        <v>542</v>
      </c>
      <c r="V147" s="45" t="s">
        <v>542</v>
      </c>
      <c r="W147" s="45" t="s">
        <v>237</v>
      </c>
      <c r="X147" s="45" t="s">
        <v>542</v>
      </c>
      <c r="Y147" s="45" t="s">
        <v>542</v>
      </c>
      <c r="Z147" s="45"/>
      <c r="AA147" s="45"/>
      <c r="AB147" s="45"/>
      <c r="AC147" s="45"/>
      <c r="AD147" s="45"/>
      <c r="AE147" s="46"/>
      <c r="AS147" s="28">
        <f t="shared" ca="1" si="13"/>
        <v>415140134</v>
      </c>
      <c r="AW147">
        <f t="shared" si="14"/>
        <v>0</v>
      </c>
      <c r="AX147">
        <f t="shared" si="15"/>
        <v>0</v>
      </c>
    </row>
    <row r="148" spans="1:50" ht="18.75" thickBot="1" x14ac:dyDescent="0.3">
      <c r="A148" s="37">
        <v>135</v>
      </c>
      <c r="B148" s="38" t="s">
        <v>559</v>
      </c>
      <c r="C148" s="39" t="s">
        <v>194</v>
      </c>
      <c r="D148" s="49">
        <v>23922</v>
      </c>
      <c r="E148" s="41">
        <f t="shared" ca="1" si="16"/>
        <v>41454</v>
      </c>
      <c r="F148" s="42">
        <f t="shared" ca="1" si="17"/>
        <v>48</v>
      </c>
      <c r="G148" s="43" t="s">
        <v>246</v>
      </c>
      <c r="H148" s="43" t="s">
        <v>234</v>
      </c>
      <c r="I148" s="44" t="s">
        <v>560</v>
      </c>
      <c r="J148" s="39" t="s">
        <v>236</v>
      </c>
      <c r="K148" s="39">
        <v>3057</v>
      </c>
      <c r="L148" s="39"/>
      <c r="M148" s="39"/>
      <c r="N148" s="39"/>
      <c r="O148" s="45"/>
      <c r="P148" s="45"/>
      <c r="Q148" s="45" t="s">
        <v>237</v>
      </c>
      <c r="R148" s="45" t="s">
        <v>542</v>
      </c>
      <c r="S148" s="45" t="s">
        <v>542</v>
      </c>
      <c r="T148" s="39" t="s">
        <v>237</v>
      </c>
      <c r="U148" s="45" t="s">
        <v>542</v>
      </c>
      <c r="V148" s="45" t="s">
        <v>542</v>
      </c>
      <c r="W148" s="45" t="s">
        <v>236</v>
      </c>
      <c r="X148" s="45" t="s">
        <v>236</v>
      </c>
      <c r="Y148" s="45" t="s">
        <v>236</v>
      </c>
      <c r="Z148" s="45"/>
      <c r="AA148" s="45"/>
      <c r="AB148" s="45"/>
      <c r="AC148" s="45"/>
      <c r="AD148" s="45"/>
      <c r="AE148" s="46"/>
      <c r="AS148" s="28">
        <f t="shared" ca="1" si="13"/>
        <v>414540135</v>
      </c>
      <c r="AW148">
        <f t="shared" si="14"/>
        <v>0</v>
      </c>
      <c r="AX148">
        <f t="shared" si="15"/>
        <v>0</v>
      </c>
    </row>
    <row r="149" spans="1:50" ht="18.75" thickBot="1" x14ac:dyDescent="0.3">
      <c r="A149" s="37">
        <v>136</v>
      </c>
      <c r="B149" s="38" t="s">
        <v>561</v>
      </c>
      <c r="C149" s="39" t="s">
        <v>194</v>
      </c>
      <c r="D149" s="49">
        <v>24744</v>
      </c>
      <c r="E149" s="41">
        <f t="shared" ca="1" si="16"/>
        <v>41546</v>
      </c>
      <c r="F149" s="42">
        <f t="shared" ca="1" si="17"/>
        <v>46</v>
      </c>
      <c r="G149" s="43" t="s">
        <v>246</v>
      </c>
      <c r="H149" s="43" t="s">
        <v>234</v>
      </c>
      <c r="I149" s="44" t="s">
        <v>562</v>
      </c>
      <c r="J149" s="39" t="s">
        <v>236</v>
      </c>
      <c r="K149" s="39">
        <v>3287</v>
      </c>
      <c r="L149" s="39"/>
      <c r="M149" s="39"/>
      <c r="N149" s="39"/>
      <c r="O149" s="45"/>
      <c r="P149" s="45"/>
      <c r="Q149" s="45" t="s">
        <v>237</v>
      </c>
      <c r="R149" s="45" t="s">
        <v>542</v>
      </c>
      <c r="S149" s="45" t="s">
        <v>542</v>
      </c>
      <c r="T149" s="39" t="s">
        <v>237</v>
      </c>
      <c r="U149" s="45" t="s">
        <v>542</v>
      </c>
      <c r="V149" s="45" t="s">
        <v>542</v>
      </c>
      <c r="W149" s="45" t="s">
        <v>236</v>
      </c>
      <c r="X149" s="45" t="s">
        <v>236</v>
      </c>
      <c r="Y149" s="45" t="s">
        <v>236</v>
      </c>
      <c r="Z149" s="45"/>
      <c r="AA149" s="45"/>
      <c r="AB149" s="45"/>
      <c r="AC149" s="45"/>
      <c r="AD149" s="45"/>
      <c r="AE149" s="46"/>
      <c r="AS149" s="28">
        <f t="shared" ca="1" si="13"/>
        <v>415460136</v>
      </c>
      <c r="AW149">
        <f t="shared" si="14"/>
        <v>0</v>
      </c>
      <c r="AX149">
        <f t="shared" si="15"/>
        <v>0</v>
      </c>
    </row>
    <row r="150" spans="1:50" ht="18.75" thickBot="1" x14ac:dyDescent="0.3">
      <c r="A150" s="37">
        <v>137</v>
      </c>
      <c r="B150" s="38" t="s">
        <v>563</v>
      </c>
      <c r="C150" s="39" t="s">
        <v>194</v>
      </c>
      <c r="D150" s="49">
        <v>31012</v>
      </c>
      <c r="E150" s="41">
        <f t="shared" ca="1" si="16"/>
        <v>41239</v>
      </c>
      <c r="F150" s="42">
        <f t="shared" ca="1" si="17"/>
        <v>28</v>
      </c>
      <c r="G150" s="43" t="s">
        <v>246</v>
      </c>
      <c r="H150" s="43" t="s">
        <v>234</v>
      </c>
      <c r="I150" s="44" t="s">
        <v>564</v>
      </c>
      <c r="J150" s="39" t="s">
        <v>236</v>
      </c>
      <c r="K150" s="39">
        <v>4429</v>
      </c>
      <c r="L150" s="39"/>
      <c r="M150" s="39"/>
      <c r="N150" s="39"/>
      <c r="O150" s="45"/>
      <c r="P150" s="45"/>
      <c r="Q150" s="45" t="s">
        <v>237</v>
      </c>
      <c r="R150" s="45" t="s">
        <v>542</v>
      </c>
      <c r="S150" s="45" t="s">
        <v>542</v>
      </c>
      <c r="T150" s="39" t="s">
        <v>237</v>
      </c>
      <c r="U150" s="45" t="s">
        <v>542</v>
      </c>
      <c r="V150" s="45" t="s">
        <v>542</v>
      </c>
      <c r="W150" s="45" t="s">
        <v>237</v>
      </c>
      <c r="X150" s="45" t="s">
        <v>542</v>
      </c>
      <c r="Y150" s="45" t="s">
        <v>542</v>
      </c>
      <c r="Z150" s="45"/>
      <c r="AA150" s="45"/>
      <c r="AB150" s="45"/>
      <c r="AC150" s="45"/>
      <c r="AD150" s="45"/>
      <c r="AE150" s="46"/>
      <c r="AS150" s="28">
        <f t="shared" ca="1" si="13"/>
        <v>412390137</v>
      </c>
      <c r="AW150">
        <f t="shared" si="14"/>
        <v>0</v>
      </c>
      <c r="AX150">
        <f t="shared" si="15"/>
        <v>0</v>
      </c>
    </row>
    <row r="151" spans="1:50" ht="18.75" thickBot="1" x14ac:dyDescent="0.3">
      <c r="A151" s="37">
        <v>138</v>
      </c>
      <c r="B151" s="38" t="s">
        <v>565</v>
      </c>
      <c r="C151" s="39" t="s">
        <v>194</v>
      </c>
      <c r="D151" s="49">
        <v>28511</v>
      </c>
      <c r="E151" s="41">
        <f t="shared" ca="1" si="16"/>
        <v>41295</v>
      </c>
      <c r="F151" s="42">
        <f t="shared" ca="1" si="17"/>
        <v>35</v>
      </c>
      <c r="G151" s="43" t="s">
        <v>246</v>
      </c>
      <c r="H151" s="43" t="s">
        <v>234</v>
      </c>
      <c r="I151" s="44" t="s">
        <v>566</v>
      </c>
      <c r="J151" s="39" t="s">
        <v>236</v>
      </c>
      <c r="K151" s="39">
        <v>3758</v>
      </c>
      <c r="L151" s="39"/>
      <c r="M151" s="39"/>
      <c r="N151" s="39"/>
      <c r="O151" s="45"/>
      <c r="P151" s="45"/>
      <c r="Q151" s="45" t="s">
        <v>237</v>
      </c>
      <c r="R151" s="45" t="s">
        <v>542</v>
      </c>
      <c r="S151" s="45" t="s">
        <v>542</v>
      </c>
      <c r="T151" s="39" t="s">
        <v>237</v>
      </c>
      <c r="U151" s="45" t="s">
        <v>236</v>
      </c>
      <c r="V151" s="45" t="s">
        <v>542</v>
      </c>
      <c r="W151" s="45" t="s">
        <v>237</v>
      </c>
      <c r="X151" s="45" t="s">
        <v>542</v>
      </c>
      <c r="Y151" s="45" t="s">
        <v>542</v>
      </c>
      <c r="Z151" s="45"/>
      <c r="AA151" s="45"/>
      <c r="AB151" s="45"/>
      <c r="AC151" s="45"/>
      <c r="AD151" s="45"/>
      <c r="AE151" s="46"/>
      <c r="AS151" s="28">
        <f t="shared" ca="1" si="13"/>
        <v>412950138</v>
      </c>
      <c r="AW151">
        <f t="shared" si="14"/>
        <v>0</v>
      </c>
      <c r="AX151">
        <f t="shared" si="15"/>
        <v>0</v>
      </c>
    </row>
    <row r="152" spans="1:50" ht="18.75" thickBot="1" x14ac:dyDescent="0.3">
      <c r="A152" s="37">
        <v>139</v>
      </c>
      <c r="B152" s="38" t="s">
        <v>567</v>
      </c>
      <c r="C152" s="39" t="s">
        <v>194</v>
      </c>
      <c r="D152" s="49">
        <v>28426</v>
      </c>
      <c r="E152" s="41">
        <f t="shared" ca="1" si="16"/>
        <v>41210</v>
      </c>
      <c r="F152" s="42">
        <f t="shared" ca="1" si="17"/>
        <v>35</v>
      </c>
      <c r="G152" s="43" t="s">
        <v>246</v>
      </c>
      <c r="H152" s="43" t="s">
        <v>234</v>
      </c>
      <c r="I152" s="50" t="s">
        <v>568</v>
      </c>
      <c r="J152" s="51" t="s">
        <v>236</v>
      </c>
      <c r="K152" s="51">
        <v>3796</v>
      </c>
      <c r="L152" s="51"/>
      <c r="M152" s="51"/>
      <c r="N152" s="39"/>
      <c r="O152" s="45"/>
      <c r="P152" s="45"/>
      <c r="Q152" s="45" t="s">
        <v>237</v>
      </c>
      <c r="R152" s="45" t="s">
        <v>542</v>
      </c>
      <c r="S152" s="45" t="s">
        <v>542</v>
      </c>
      <c r="T152" s="39" t="s">
        <v>237</v>
      </c>
      <c r="U152" s="45" t="s">
        <v>542</v>
      </c>
      <c r="V152" s="45" t="s">
        <v>542</v>
      </c>
      <c r="W152" s="45" t="s">
        <v>237</v>
      </c>
      <c r="X152" s="45" t="s">
        <v>542</v>
      </c>
      <c r="Y152" s="45" t="s">
        <v>542</v>
      </c>
      <c r="Z152" s="45"/>
      <c r="AA152" s="45"/>
      <c r="AB152" s="45"/>
      <c r="AC152" s="45"/>
      <c r="AD152" s="45"/>
      <c r="AE152" s="46"/>
      <c r="AS152" s="28">
        <f t="shared" ca="1" si="13"/>
        <v>412100139</v>
      </c>
      <c r="AW152">
        <f t="shared" si="14"/>
        <v>0</v>
      </c>
      <c r="AX152">
        <f t="shared" si="15"/>
        <v>0</v>
      </c>
    </row>
    <row r="153" spans="1:50" ht="18.75" thickBot="1" x14ac:dyDescent="0.3">
      <c r="A153" s="37">
        <v>140</v>
      </c>
      <c r="B153" s="38" t="s">
        <v>569</v>
      </c>
      <c r="C153" s="39" t="s">
        <v>196</v>
      </c>
      <c r="D153" s="49">
        <v>27407</v>
      </c>
      <c r="E153" s="41">
        <f t="shared" ca="1" si="16"/>
        <v>41287</v>
      </c>
      <c r="F153" s="42">
        <f t="shared" ca="1" si="17"/>
        <v>38</v>
      </c>
      <c r="G153" s="43" t="s">
        <v>246</v>
      </c>
      <c r="H153" s="43" t="s">
        <v>234</v>
      </c>
      <c r="I153" s="44" t="s">
        <v>570</v>
      </c>
      <c r="J153" s="39" t="s">
        <v>236</v>
      </c>
      <c r="K153" s="39">
        <v>4599</v>
      </c>
      <c r="L153" s="39"/>
      <c r="M153" s="39"/>
      <c r="N153" s="39"/>
      <c r="O153" s="45"/>
      <c r="P153" s="45"/>
      <c r="Q153" s="45" t="s">
        <v>237</v>
      </c>
      <c r="R153" s="45" t="s">
        <v>542</v>
      </c>
      <c r="S153" s="45" t="s">
        <v>542</v>
      </c>
      <c r="T153" s="39" t="s">
        <v>237</v>
      </c>
      <c r="U153" s="45" t="s">
        <v>542</v>
      </c>
      <c r="V153" s="45" t="s">
        <v>542</v>
      </c>
      <c r="W153" s="45" t="s">
        <v>236</v>
      </c>
      <c r="X153" s="45" t="s">
        <v>236</v>
      </c>
      <c r="Y153" s="45" t="s">
        <v>236</v>
      </c>
      <c r="Z153" s="45"/>
      <c r="AA153" s="45"/>
      <c r="AB153" s="45"/>
      <c r="AC153" s="45"/>
      <c r="AD153" s="45"/>
      <c r="AE153" s="46"/>
      <c r="AS153" s="28">
        <f t="shared" ca="1" si="13"/>
        <v>412870140</v>
      </c>
      <c r="AW153">
        <f t="shared" si="14"/>
        <v>0</v>
      </c>
      <c r="AX153">
        <f t="shared" si="15"/>
        <v>0</v>
      </c>
    </row>
    <row r="154" spans="1:50" ht="18.75" thickBot="1" x14ac:dyDescent="0.3">
      <c r="A154" s="37">
        <v>141</v>
      </c>
      <c r="B154" s="38" t="s">
        <v>571</v>
      </c>
      <c r="C154" s="39" t="s">
        <v>194</v>
      </c>
      <c r="D154" s="49">
        <v>34023</v>
      </c>
      <c r="E154" s="41">
        <f t="shared" ca="1" si="16"/>
        <v>41328</v>
      </c>
      <c r="F154" s="42">
        <f t="shared" ca="1" si="17"/>
        <v>20</v>
      </c>
      <c r="G154" s="43" t="s">
        <v>246</v>
      </c>
      <c r="H154" s="43" t="s">
        <v>234</v>
      </c>
      <c r="I154" s="50" t="s">
        <v>572</v>
      </c>
      <c r="J154" s="51" t="s">
        <v>236</v>
      </c>
      <c r="K154" s="51">
        <v>4490</v>
      </c>
      <c r="L154" s="51"/>
      <c r="M154" s="51"/>
      <c r="N154" s="39"/>
      <c r="O154" s="45"/>
      <c r="P154" s="45"/>
      <c r="Q154" s="45" t="s">
        <v>237</v>
      </c>
      <c r="R154" s="45" t="s">
        <v>542</v>
      </c>
      <c r="S154" s="45" t="s">
        <v>542</v>
      </c>
      <c r="T154" s="39" t="s">
        <v>237</v>
      </c>
      <c r="U154" s="45" t="s">
        <v>542</v>
      </c>
      <c r="V154" s="45" t="s">
        <v>542</v>
      </c>
      <c r="W154" s="45" t="s">
        <v>237</v>
      </c>
      <c r="X154" s="45" t="s">
        <v>542</v>
      </c>
      <c r="Y154" s="45" t="s">
        <v>542</v>
      </c>
      <c r="Z154" s="45"/>
      <c r="AA154" s="45"/>
      <c r="AB154" s="45"/>
      <c r="AC154" s="45"/>
      <c r="AD154" s="45"/>
      <c r="AE154" s="46"/>
      <c r="AS154" s="28">
        <f t="shared" ca="1" si="13"/>
        <v>413280141</v>
      </c>
      <c r="AW154">
        <f t="shared" si="14"/>
        <v>0</v>
      </c>
      <c r="AX154">
        <f t="shared" si="15"/>
        <v>0</v>
      </c>
    </row>
    <row r="155" spans="1:50" ht="18.75" thickBot="1" x14ac:dyDescent="0.3">
      <c r="A155" s="37">
        <v>142</v>
      </c>
      <c r="B155" s="38" t="s">
        <v>573</v>
      </c>
      <c r="C155" s="39" t="s">
        <v>194</v>
      </c>
      <c r="D155" s="49">
        <v>24609</v>
      </c>
      <c r="E155" s="41">
        <f t="shared" ca="1" si="16"/>
        <v>41411</v>
      </c>
      <c r="F155" s="42">
        <f t="shared" ca="1" si="17"/>
        <v>46</v>
      </c>
      <c r="G155" s="43" t="s">
        <v>246</v>
      </c>
      <c r="H155" s="43" t="s">
        <v>234</v>
      </c>
      <c r="I155" s="44" t="s">
        <v>574</v>
      </c>
      <c r="J155" s="39" t="s">
        <v>236</v>
      </c>
      <c r="K155" s="39">
        <v>2547</v>
      </c>
      <c r="L155" s="39"/>
      <c r="M155" s="39"/>
      <c r="N155" s="39"/>
      <c r="O155" s="45"/>
      <c r="P155" s="45"/>
      <c r="Q155" s="45" t="s">
        <v>237</v>
      </c>
      <c r="R155" s="45" t="s">
        <v>542</v>
      </c>
      <c r="S155" s="45" t="s">
        <v>542</v>
      </c>
      <c r="T155" s="39" t="s">
        <v>237</v>
      </c>
      <c r="U155" s="45" t="s">
        <v>542</v>
      </c>
      <c r="V155" s="45" t="s">
        <v>542</v>
      </c>
      <c r="W155" s="45" t="s">
        <v>237</v>
      </c>
      <c r="X155" s="45" t="s">
        <v>542</v>
      </c>
      <c r="Y155" s="45" t="s">
        <v>542</v>
      </c>
      <c r="Z155" s="45"/>
      <c r="AA155" s="45"/>
      <c r="AB155" s="45"/>
      <c r="AC155" s="45"/>
      <c r="AD155" s="45"/>
      <c r="AE155" s="46"/>
      <c r="AS155" s="28">
        <f t="shared" ca="1" si="13"/>
        <v>414110142</v>
      </c>
      <c r="AW155">
        <f t="shared" si="14"/>
        <v>0</v>
      </c>
      <c r="AX155">
        <f t="shared" si="15"/>
        <v>0</v>
      </c>
    </row>
    <row r="156" spans="1:50" ht="18.75" thickBot="1" x14ac:dyDescent="0.3">
      <c r="A156" s="37">
        <v>143</v>
      </c>
      <c r="B156" s="38" t="s">
        <v>575</v>
      </c>
      <c r="C156" s="39" t="s">
        <v>194</v>
      </c>
      <c r="D156" s="49">
        <v>16365</v>
      </c>
      <c r="E156" s="41">
        <f t="shared" ca="1" si="16"/>
        <v>41202</v>
      </c>
      <c r="F156" s="42">
        <f t="shared" ca="1" si="17"/>
        <v>68</v>
      </c>
      <c r="G156" s="43" t="s">
        <v>576</v>
      </c>
      <c r="H156" s="43" t="s">
        <v>234</v>
      </c>
      <c r="I156" s="44" t="s">
        <v>577</v>
      </c>
      <c r="J156" s="39" t="s">
        <v>236</v>
      </c>
      <c r="K156" s="39">
        <v>455</v>
      </c>
      <c r="L156" s="39"/>
      <c r="M156" s="39"/>
      <c r="N156" s="39"/>
      <c r="O156" s="45"/>
      <c r="P156" s="45"/>
      <c r="Q156" s="45" t="s">
        <v>237</v>
      </c>
      <c r="R156" s="45" t="s">
        <v>542</v>
      </c>
      <c r="S156" s="45" t="s">
        <v>542</v>
      </c>
      <c r="T156" s="39" t="s">
        <v>237</v>
      </c>
      <c r="U156" s="45" t="s">
        <v>542</v>
      </c>
      <c r="V156" s="45" t="s">
        <v>542</v>
      </c>
      <c r="W156" s="45" t="s">
        <v>237</v>
      </c>
      <c r="X156" s="45" t="s">
        <v>542</v>
      </c>
      <c r="Y156" s="45" t="s">
        <v>542</v>
      </c>
      <c r="Z156" s="45"/>
      <c r="AA156" s="45"/>
      <c r="AB156" s="45"/>
      <c r="AC156" s="45"/>
      <c r="AD156" s="45"/>
      <c r="AE156" s="46"/>
      <c r="AS156" s="28">
        <f t="shared" ca="1" si="13"/>
        <v>412020143</v>
      </c>
      <c r="AW156">
        <f t="shared" si="14"/>
        <v>0</v>
      </c>
      <c r="AX156">
        <f t="shared" si="15"/>
        <v>0</v>
      </c>
    </row>
    <row r="157" spans="1:50" ht="18.75" thickBot="1" x14ac:dyDescent="0.3">
      <c r="A157" s="37">
        <v>144</v>
      </c>
      <c r="B157" s="38" t="s">
        <v>578</v>
      </c>
      <c r="C157" s="39" t="s">
        <v>194</v>
      </c>
      <c r="D157" s="49">
        <v>34029</v>
      </c>
      <c r="E157" s="41">
        <f t="shared" ca="1" si="16"/>
        <v>41334</v>
      </c>
      <c r="F157" s="42">
        <f t="shared" ca="1" si="17"/>
        <v>20</v>
      </c>
      <c r="G157" s="43" t="s">
        <v>246</v>
      </c>
      <c r="H157" s="43" t="s">
        <v>234</v>
      </c>
      <c r="I157" s="44" t="s">
        <v>579</v>
      </c>
      <c r="J157" s="39" t="s">
        <v>236</v>
      </c>
      <c r="K157" s="39">
        <v>4483</v>
      </c>
      <c r="L157" s="39"/>
      <c r="M157" s="39"/>
      <c r="N157" s="39"/>
      <c r="O157" s="45"/>
      <c r="P157" s="45"/>
      <c r="Q157" s="45" t="s">
        <v>237</v>
      </c>
      <c r="R157" s="45" t="s">
        <v>542</v>
      </c>
      <c r="S157" s="45" t="s">
        <v>542</v>
      </c>
      <c r="T157" s="39" t="s">
        <v>237</v>
      </c>
      <c r="U157" s="45" t="s">
        <v>542</v>
      </c>
      <c r="V157" s="45" t="s">
        <v>542</v>
      </c>
      <c r="W157" s="45" t="s">
        <v>237</v>
      </c>
      <c r="X157" s="45" t="s">
        <v>542</v>
      </c>
      <c r="Y157" s="45" t="s">
        <v>542</v>
      </c>
      <c r="Z157" s="45"/>
      <c r="AA157" s="45"/>
      <c r="AB157" s="45"/>
      <c r="AC157" s="45"/>
      <c r="AD157" s="45"/>
      <c r="AE157" s="46"/>
      <c r="AS157" s="28">
        <f t="shared" ca="1" si="13"/>
        <v>413340144</v>
      </c>
      <c r="AW157">
        <f t="shared" si="14"/>
        <v>0</v>
      </c>
      <c r="AX157">
        <f t="shared" si="15"/>
        <v>0</v>
      </c>
    </row>
    <row r="158" spans="1:50" ht="18.75" thickBot="1" x14ac:dyDescent="0.3">
      <c r="A158" s="37">
        <v>145</v>
      </c>
      <c r="B158" s="38" t="s">
        <v>580</v>
      </c>
      <c r="C158" s="39" t="s">
        <v>196</v>
      </c>
      <c r="D158" s="49">
        <v>31385</v>
      </c>
      <c r="E158" s="41">
        <f t="shared" ca="1" si="16"/>
        <v>41247</v>
      </c>
      <c r="F158" s="42">
        <f t="shared" ca="1" si="17"/>
        <v>27</v>
      </c>
      <c r="G158" s="43" t="s">
        <v>246</v>
      </c>
      <c r="H158" s="43" t="s">
        <v>234</v>
      </c>
      <c r="I158" s="44" t="s">
        <v>581</v>
      </c>
      <c r="J158" s="39" t="s">
        <v>236</v>
      </c>
      <c r="K158" s="39">
        <v>4178</v>
      </c>
      <c r="L158" s="39"/>
      <c r="M158" s="39"/>
      <c r="N158" s="39"/>
      <c r="O158" s="45"/>
      <c r="P158" s="45"/>
      <c r="Q158" s="45" t="s">
        <v>237</v>
      </c>
      <c r="R158" s="45" t="s">
        <v>542</v>
      </c>
      <c r="S158" s="45" t="s">
        <v>542</v>
      </c>
      <c r="T158" s="39" t="s">
        <v>236</v>
      </c>
      <c r="U158" s="45" t="s">
        <v>236</v>
      </c>
      <c r="V158" s="45" t="s">
        <v>236</v>
      </c>
      <c r="W158" s="45" t="s">
        <v>236</v>
      </c>
      <c r="X158" s="45" t="s">
        <v>236</v>
      </c>
      <c r="Y158" s="45" t="s">
        <v>236</v>
      </c>
      <c r="Z158" s="45"/>
      <c r="AA158" s="45"/>
      <c r="AB158" s="45"/>
      <c r="AC158" s="45"/>
      <c r="AD158" s="45"/>
      <c r="AE158" s="46"/>
      <c r="AS158" s="28">
        <f t="shared" ca="1" si="13"/>
        <v>412470145</v>
      </c>
      <c r="AW158">
        <f t="shared" si="14"/>
        <v>0</v>
      </c>
      <c r="AX158">
        <f t="shared" si="15"/>
        <v>0</v>
      </c>
    </row>
    <row r="159" spans="1:50" ht="18.75" thickBot="1" x14ac:dyDescent="0.3">
      <c r="A159" s="37">
        <v>146</v>
      </c>
      <c r="B159" s="38" t="s">
        <v>582</v>
      </c>
      <c r="C159" s="39" t="s">
        <v>196</v>
      </c>
      <c r="D159" s="49">
        <v>34528</v>
      </c>
      <c r="E159" s="41">
        <f t="shared" ca="1" si="16"/>
        <v>41468</v>
      </c>
      <c r="F159" s="42">
        <f t="shared" ca="1" si="17"/>
        <v>19</v>
      </c>
      <c r="G159" s="43" t="s">
        <v>583</v>
      </c>
      <c r="H159" s="43" t="s">
        <v>288</v>
      </c>
      <c r="I159" s="44" t="s">
        <v>584</v>
      </c>
      <c r="J159" s="39" t="s">
        <v>236</v>
      </c>
      <c r="K159" s="39">
        <v>4562</v>
      </c>
      <c r="L159" s="39"/>
      <c r="M159" s="39"/>
      <c r="N159" s="39"/>
      <c r="O159" s="45"/>
      <c r="P159" s="45"/>
      <c r="Q159" s="45" t="s">
        <v>237</v>
      </c>
      <c r="R159" s="45" t="s">
        <v>585</v>
      </c>
      <c r="S159" s="45" t="s">
        <v>585</v>
      </c>
      <c r="T159" s="39" t="s">
        <v>236</v>
      </c>
      <c r="U159" s="45" t="s">
        <v>236</v>
      </c>
      <c r="V159" s="45" t="s">
        <v>236</v>
      </c>
      <c r="W159" s="45" t="s">
        <v>236</v>
      </c>
      <c r="X159" s="45" t="s">
        <v>236</v>
      </c>
      <c r="Y159" s="45" t="s">
        <v>236</v>
      </c>
      <c r="Z159" s="45"/>
      <c r="AA159" s="45"/>
      <c r="AB159" s="45"/>
      <c r="AC159" s="45"/>
      <c r="AD159" s="45"/>
      <c r="AE159" s="46"/>
      <c r="AS159" s="28">
        <f t="shared" ca="1" si="13"/>
        <v>414680146</v>
      </c>
      <c r="AW159">
        <f t="shared" si="14"/>
        <v>0</v>
      </c>
      <c r="AX159">
        <f t="shared" si="15"/>
        <v>0</v>
      </c>
    </row>
    <row r="160" spans="1:50" ht="18.75" thickBot="1" x14ac:dyDescent="0.3">
      <c r="A160" s="37">
        <v>147</v>
      </c>
      <c r="B160" s="38" t="s">
        <v>586</v>
      </c>
      <c r="C160" s="39" t="s">
        <v>196</v>
      </c>
      <c r="D160" s="52">
        <v>31905</v>
      </c>
      <c r="E160" s="41">
        <f t="shared" ca="1" si="16"/>
        <v>41402</v>
      </c>
      <c r="F160" s="42">
        <f t="shared" ca="1" si="17"/>
        <v>26</v>
      </c>
      <c r="G160" s="43" t="s">
        <v>240</v>
      </c>
      <c r="H160" s="43" t="s">
        <v>288</v>
      </c>
      <c r="I160" s="44" t="s">
        <v>587</v>
      </c>
      <c r="J160" s="39" t="s">
        <v>236</v>
      </c>
      <c r="K160" s="39">
        <v>4527</v>
      </c>
      <c r="L160" s="39"/>
      <c r="M160" s="39"/>
      <c r="N160" s="39"/>
      <c r="O160" s="45"/>
      <c r="P160" s="45"/>
      <c r="Q160" s="45" t="s">
        <v>237</v>
      </c>
      <c r="R160" s="45" t="s">
        <v>585</v>
      </c>
      <c r="S160" s="45" t="s">
        <v>585</v>
      </c>
      <c r="T160" s="39" t="s">
        <v>237</v>
      </c>
      <c r="U160" s="45" t="s">
        <v>2012</v>
      </c>
      <c r="V160" s="45" t="s">
        <v>236</v>
      </c>
      <c r="W160" s="45" t="s">
        <v>237</v>
      </c>
      <c r="X160" s="45" t="s">
        <v>2012</v>
      </c>
      <c r="Y160" s="45" t="s">
        <v>2012</v>
      </c>
      <c r="Z160" s="45"/>
      <c r="AA160" s="45"/>
      <c r="AB160" s="45"/>
      <c r="AC160" s="45"/>
      <c r="AD160" s="45"/>
      <c r="AE160" s="46"/>
      <c r="AS160" s="28">
        <f t="shared" ca="1" si="13"/>
        <v>414020147</v>
      </c>
      <c r="AW160">
        <f t="shared" si="14"/>
        <v>0</v>
      </c>
      <c r="AX160">
        <f t="shared" si="15"/>
        <v>0</v>
      </c>
    </row>
    <row r="161" spans="1:50" ht="18.75" thickBot="1" x14ac:dyDescent="0.3">
      <c r="A161" s="37">
        <v>148</v>
      </c>
      <c r="B161" s="38" t="s">
        <v>588</v>
      </c>
      <c r="C161" s="39" t="s">
        <v>196</v>
      </c>
      <c r="D161" s="49">
        <v>32974</v>
      </c>
      <c r="E161" s="41">
        <f t="shared" ca="1" si="16"/>
        <v>41375</v>
      </c>
      <c r="F161" s="42">
        <f t="shared" ca="1" si="17"/>
        <v>23</v>
      </c>
      <c r="G161" s="43" t="s">
        <v>589</v>
      </c>
      <c r="H161" s="43" t="s">
        <v>288</v>
      </c>
      <c r="I161" s="44" t="s">
        <v>590</v>
      </c>
      <c r="J161" s="39" t="s">
        <v>236</v>
      </c>
      <c r="K161" s="39">
        <v>4597</v>
      </c>
      <c r="L161" s="39"/>
      <c r="M161" s="39"/>
      <c r="N161" s="39"/>
      <c r="O161" s="45"/>
      <c r="P161" s="45"/>
      <c r="Q161" s="45" t="s">
        <v>237</v>
      </c>
      <c r="R161" s="45" t="s">
        <v>585</v>
      </c>
      <c r="S161" s="45" t="s">
        <v>585</v>
      </c>
      <c r="T161" s="39" t="s">
        <v>236</v>
      </c>
      <c r="U161" s="45" t="s">
        <v>236</v>
      </c>
      <c r="V161" s="45" t="s">
        <v>236</v>
      </c>
      <c r="W161" s="45" t="s">
        <v>236</v>
      </c>
      <c r="X161" s="45" t="s">
        <v>236</v>
      </c>
      <c r="Y161" s="45" t="s">
        <v>236</v>
      </c>
      <c r="Z161" s="45"/>
      <c r="AA161" s="45"/>
      <c r="AB161" s="45"/>
      <c r="AC161" s="45"/>
      <c r="AD161" s="45"/>
      <c r="AE161" s="46"/>
      <c r="AS161" s="28">
        <f t="shared" ca="1" si="13"/>
        <v>413750148</v>
      </c>
      <c r="AW161">
        <f t="shared" si="14"/>
        <v>0</v>
      </c>
      <c r="AX161">
        <f t="shared" si="15"/>
        <v>0</v>
      </c>
    </row>
    <row r="162" spans="1:50" ht="18.75" thickBot="1" x14ac:dyDescent="0.3">
      <c r="A162" s="37">
        <v>149</v>
      </c>
      <c r="B162" s="38" t="s">
        <v>591</v>
      </c>
      <c r="C162" s="39" t="s">
        <v>194</v>
      </c>
      <c r="D162" s="40">
        <v>34379</v>
      </c>
      <c r="E162" s="41">
        <f t="shared" ca="1" si="16"/>
        <v>41319</v>
      </c>
      <c r="F162" s="42">
        <f t="shared" ca="1" si="17"/>
        <v>19</v>
      </c>
      <c r="G162" s="43" t="s">
        <v>246</v>
      </c>
      <c r="H162" s="43" t="s">
        <v>234</v>
      </c>
      <c r="I162" s="44" t="s">
        <v>592</v>
      </c>
      <c r="J162" s="39" t="s">
        <v>236</v>
      </c>
      <c r="K162" s="39">
        <v>4575</v>
      </c>
      <c r="L162" s="39"/>
      <c r="M162" s="39"/>
      <c r="N162" s="39"/>
      <c r="O162" s="45"/>
      <c r="P162" s="45"/>
      <c r="Q162" s="45" t="s">
        <v>237</v>
      </c>
      <c r="R162" s="45" t="s">
        <v>585</v>
      </c>
      <c r="S162" s="45" t="s">
        <v>585</v>
      </c>
      <c r="T162" s="39" t="s">
        <v>237</v>
      </c>
      <c r="U162" s="45" t="s">
        <v>2012</v>
      </c>
      <c r="V162" s="45" t="s">
        <v>2012</v>
      </c>
      <c r="W162" s="45" t="s">
        <v>237</v>
      </c>
      <c r="X162" s="45" t="s">
        <v>2012</v>
      </c>
      <c r="Y162" s="45" t="s">
        <v>2012</v>
      </c>
      <c r="Z162" s="45"/>
      <c r="AA162" s="45"/>
      <c r="AB162" s="45"/>
      <c r="AC162" s="45"/>
      <c r="AD162" s="45"/>
      <c r="AE162" s="46"/>
      <c r="AS162" s="28">
        <f t="shared" ca="1" si="13"/>
        <v>413190149</v>
      </c>
      <c r="AW162">
        <f t="shared" si="14"/>
        <v>0</v>
      </c>
      <c r="AX162">
        <f t="shared" si="15"/>
        <v>0</v>
      </c>
    </row>
    <row r="163" spans="1:50" ht="18.75" thickBot="1" x14ac:dyDescent="0.3">
      <c r="A163" s="37">
        <v>150</v>
      </c>
      <c r="B163" s="38" t="s">
        <v>593</v>
      </c>
      <c r="C163" s="39" t="s">
        <v>194</v>
      </c>
      <c r="D163" s="49">
        <v>33092</v>
      </c>
      <c r="E163" s="41">
        <f t="shared" ca="1" si="16"/>
        <v>41493</v>
      </c>
      <c r="F163" s="42">
        <f t="shared" ca="1" si="17"/>
        <v>23</v>
      </c>
      <c r="G163" s="43" t="s">
        <v>594</v>
      </c>
      <c r="H163" s="43" t="s">
        <v>234</v>
      </c>
      <c r="I163" s="44" t="s">
        <v>595</v>
      </c>
      <c r="J163" s="39" t="s">
        <v>236</v>
      </c>
      <c r="K163" s="39">
        <v>4512</v>
      </c>
      <c r="L163" s="39"/>
      <c r="M163" s="39"/>
      <c r="N163" s="39"/>
      <c r="O163" s="45"/>
      <c r="P163" s="45"/>
      <c r="Q163" s="45" t="s">
        <v>237</v>
      </c>
      <c r="R163" s="45" t="s">
        <v>585</v>
      </c>
      <c r="S163" s="45" t="s">
        <v>585</v>
      </c>
      <c r="T163" s="39" t="s">
        <v>237</v>
      </c>
      <c r="U163" s="45" t="s">
        <v>2012</v>
      </c>
      <c r="V163" s="45" t="s">
        <v>2012</v>
      </c>
      <c r="W163" s="45" t="s">
        <v>237</v>
      </c>
      <c r="X163" s="45" t="s">
        <v>2012</v>
      </c>
      <c r="Y163" s="45" t="s">
        <v>2012</v>
      </c>
      <c r="Z163" s="45"/>
      <c r="AA163" s="45"/>
      <c r="AB163" s="45"/>
      <c r="AC163" s="45"/>
      <c r="AD163" s="45"/>
      <c r="AE163" s="46"/>
      <c r="AS163" s="28">
        <f t="shared" ca="1" si="13"/>
        <v>414930150</v>
      </c>
      <c r="AW163">
        <f t="shared" si="14"/>
        <v>0</v>
      </c>
      <c r="AX163">
        <f t="shared" si="15"/>
        <v>0</v>
      </c>
    </row>
    <row r="164" spans="1:50" ht="18.75" thickBot="1" x14ac:dyDescent="0.3">
      <c r="A164" s="37">
        <v>151</v>
      </c>
      <c r="B164" s="38" t="s">
        <v>596</v>
      </c>
      <c r="C164" s="39" t="s">
        <v>196</v>
      </c>
      <c r="D164" s="49">
        <v>32648</v>
      </c>
      <c r="E164" s="41">
        <f t="shared" ca="1" si="16"/>
        <v>41414</v>
      </c>
      <c r="F164" s="42">
        <f t="shared" ca="1" si="17"/>
        <v>24</v>
      </c>
      <c r="G164" s="43" t="s">
        <v>583</v>
      </c>
      <c r="H164" s="43" t="s">
        <v>288</v>
      </c>
      <c r="I164" s="44" t="s">
        <v>597</v>
      </c>
      <c r="J164" s="39" t="s">
        <v>236</v>
      </c>
      <c r="K164" s="39">
        <v>4594</v>
      </c>
      <c r="L164" s="39"/>
      <c r="M164" s="39"/>
      <c r="N164" s="39"/>
      <c r="O164" s="45"/>
      <c r="P164" s="45"/>
      <c r="Q164" s="45" t="s">
        <v>237</v>
      </c>
      <c r="R164" s="45" t="s">
        <v>585</v>
      </c>
      <c r="S164" s="45" t="s">
        <v>585</v>
      </c>
      <c r="T164" s="39" t="s">
        <v>237</v>
      </c>
      <c r="U164" s="45" t="s">
        <v>2012</v>
      </c>
      <c r="V164" s="45" t="s">
        <v>385</v>
      </c>
      <c r="W164" s="45" t="s">
        <v>237</v>
      </c>
      <c r="X164" s="45" t="s">
        <v>2012</v>
      </c>
      <c r="Y164" s="45" t="s">
        <v>236</v>
      </c>
      <c r="Z164" s="45"/>
      <c r="AA164" s="45"/>
      <c r="AB164" s="45"/>
      <c r="AC164" s="45"/>
      <c r="AD164" s="45"/>
      <c r="AE164" s="46"/>
      <c r="AS164" s="28">
        <f t="shared" ca="1" si="13"/>
        <v>414140151</v>
      </c>
      <c r="AW164">
        <f t="shared" si="14"/>
        <v>0</v>
      </c>
      <c r="AX164">
        <f t="shared" si="15"/>
        <v>0</v>
      </c>
    </row>
    <row r="165" spans="1:50" ht="18.75" thickBot="1" x14ac:dyDescent="0.3">
      <c r="A165" s="37">
        <v>152</v>
      </c>
      <c r="B165" s="38" t="s">
        <v>598</v>
      </c>
      <c r="C165" s="39" t="s">
        <v>194</v>
      </c>
      <c r="D165" s="49">
        <v>23506</v>
      </c>
      <c r="E165" s="41">
        <f t="shared" ca="1" si="16"/>
        <v>41403</v>
      </c>
      <c r="F165" s="42">
        <f t="shared" ca="1" si="17"/>
        <v>49</v>
      </c>
      <c r="G165" s="43" t="s">
        <v>246</v>
      </c>
      <c r="H165" s="43" t="s">
        <v>234</v>
      </c>
      <c r="I165" s="44" t="s">
        <v>599</v>
      </c>
      <c r="J165" s="39" t="s">
        <v>236</v>
      </c>
      <c r="K165" s="39">
        <v>1954</v>
      </c>
      <c r="L165" s="39"/>
      <c r="M165" s="39"/>
      <c r="N165" s="39"/>
      <c r="O165" s="45"/>
      <c r="P165" s="45"/>
      <c r="Q165" s="45" t="s">
        <v>237</v>
      </c>
      <c r="R165" s="45" t="s">
        <v>585</v>
      </c>
      <c r="S165" s="45" t="s">
        <v>585</v>
      </c>
      <c r="T165" s="39" t="s">
        <v>236</v>
      </c>
      <c r="U165" s="45" t="s">
        <v>236</v>
      </c>
      <c r="V165" s="45" t="s">
        <v>236</v>
      </c>
      <c r="W165" s="45" t="s">
        <v>236</v>
      </c>
      <c r="X165" s="45" t="s">
        <v>236</v>
      </c>
      <c r="Y165" s="45" t="s">
        <v>236</v>
      </c>
      <c r="Z165" s="45"/>
      <c r="AA165" s="45"/>
      <c r="AB165" s="45"/>
      <c r="AC165" s="45"/>
      <c r="AD165" s="45"/>
      <c r="AE165" s="46"/>
      <c r="AS165" s="28">
        <f t="shared" ca="1" si="13"/>
        <v>414030152</v>
      </c>
      <c r="AW165">
        <f t="shared" si="14"/>
        <v>0</v>
      </c>
      <c r="AX165">
        <f t="shared" si="15"/>
        <v>0</v>
      </c>
    </row>
    <row r="166" spans="1:50" ht="18.75" thickBot="1" x14ac:dyDescent="0.3">
      <c r="A166" s="37">
        <v>153</v>
      </c>
      <c r="B166" s="38" t="s">
        <v>600</v>
      </c>
      <c r="C166" s="39" t="s">
        <v>194</v>
      </c>
      <c r="D166" s="49">
        <v>33077</v>
      </c>
      <c r="E166" s="41">
        <f t="shared" ca="1" si="16"/>
        <v>41478</v>
      </c>
      <c r="F166" s="42">
        <f t="shared" ca="1" si="17"/>
        <v>23</v>
      </c>
      <c r="G166" s="43" t="s">
        <v>246</v>
      </c>
      <c r="H166" s="43" t="s">
        <v>234</v>
      </c>
      <c r="I166" s="44" t="s">
        <v>601</v>
      </c>
      <c r="J166" s="39" t="s">
        <v>236</v>
      </c>
      <c r="K166" s="39">
        <v>4501</v>
      </c>
      <c r="L166" s="39"/>
      <c r="M166" s="39"/>
      <c r="N166" s="39"/>
      <c r="O166" s="45"/>
      <c r="P166" s="45"/>
      <c r="Q166" s="45" t="s">
        <v>237</v>
      </c>
      <c r="R166" s="45" t="s">
        <v>585</v>
      </c>
      <c r="S166" s="45" t="s">
        <v>585</v>
      </c>
      <c r="T166" s="39" t="s">
        <v>236</v>
      </c>
      <c r="U166" s="45" t="s">
        <v>236</v>
      </c>
      <c r="V166" s="45" t="s">
        <v>236</v>
      </c>
      <c r="W166" s="45" t="s">
        <v>236</v>
      </c>
      <c r="X166" s="45" t="s">
        <v>236</v>
      </c>
      <c r="Y166" s="45" t="s">
        <v>236</v>
      </c>
      <c r="Z166" s="45"/>
      <c r="AA166" s="45"/>
      <c r="AB166" s="45"/>
      <c r="AC166" s="45"/>
      <c r="AD166" s="45"/>
      <c r="AE166" s="46"/>
      <c r="AS166" s="28">
        <f t="shared" ca="1" si="13"/>
        <v>414780153</v>
      </c>
      <c r="AW166">
        <f t="shared" si="14"/>
        <v>0</v>
      </c>
      <c r="AX166">
        <f t="shared" si="15"/>
        <v>0</v>
      </c>
    </row>
    <row r="167" spans="1:50" ht="18.75" thickBot="1" x14ac:dyDescent="0.3">
      <c r="A167" s="37">
        <v>154</v>
      </c>
      <c r="B167" s="38" t="s">
        <v>602</v>
      </c>
      <c r="C167" s="39" t="s">
        <v>194</v>
      </c>
      <c r="D167" s="49">
        <v>33617</v>
      </c>
      <c r="E167" s="41">
        <f t="shared" ca="1" si="16"/>
        <v>41288</v>
      </c>
      <c r="F167" s="42">
        <f t="shared" ca="1" si="17"/>
        <v>21</v>
      </c>
      <c r="G167" s="43" t="s">
        <v>583</v>
      </c>
      <c r="H167" s="43" t="s">
        <v>234</v>
      </c>
      <c r="I167" s="44" t="s">
        <v>603</v>
      </c>
      <c r="J167" s="39" t="s">
        <v>236</v>
      </c>
      <c r="K167" s="39">
        <v>4519</v>
      </c>
      <c r="L167" s="39"/>
      <c r="M167" s="39"/>
      <c r="N167" s="39"/>
      <c r="O167" s="45"/>
      <c r="P167" s="45"/>
      <c r="Q167" s="45" t="s">
        <v>237</v>
      </c>
      <c r="R167" s="45" t="s">
        <v>585</v>
      </c>
      <c r="S167" s="45" t="s">
        <v>585</v>
      </c>
      <c r="T167" s="39" t="s">
        <v>237</v>
      </c>
      <c r="U167" s="45" t="s">
        <v>2012</v>
      </c>
      <c r="V167" s="45" t="s">
        <v>693</v>
      </c>
      <c r="W167" s="45" t="s">
        <v>237</v>
      </c>
      <c r="X167" s="45" t="s">
        <v>693</v>
      </c>
      <c r="Y167" s="45" t="s">
        <v>693</v>
      </c>
      <c r="Z167" s="45"/>
      <c r="AA167" s="45"/>
      <c r="AB167" s="45"/>
      <c r="AC167" s="45"/>
      <c r="AD167" s="45"/>
      <c r="AE167" s="46"/>
      <c r="AS167" s="28">
        <f t="shared" ca="1" si="13"/>
        <v>412880154</v>
      </c>
      <c r="AW167">
        <f t="shared" si="14"/>
        <v>0</v>
      </c>
      <c r="AX167">
        <f t="shared" si="15"/>
        <v>0</v>
      </c>
    </row>
    <row r="168" spans="1:50" ht="18.75" thickBot="1" x14ac:dyDescent="0.3">
      <c r="A168" s="37">
        <v>155</v>
      </c>
      <c r="B168" s="38" t="s">
        <v>604</v>
      </c>
      <c r="C168" s="39" t="s">
        <v>194</v>
      </c>
      <c r="D168" s="49">
        <v>33140</v>
      </c>
      <c r="E168" s="41">
        <f t="shared" ca="1" si="16"/>
        <v>41541</v>
      </c>
      <c r="F168" s="42">
        <f t="shared" ca="1" si="17"/>
        <v>23</v>
      </c>
      <c r="G168" s="43" t="s">
        <v>246</v>
      </c>
      <c r="H168" s="43" t="s">
        <v>234</v>
      </c>
      <c r="I168" s="44" t="s">
        <v>605</v>
      </c>
      <c r="J168" s="39" t="s">
        <v>236</v>
      </c>
      <c r="K168" s="39">
        <v>4602</v>
      </c>
      <c r="L168" s="39"/>
      <c r="M168" s="39"/>
      <c r="N168" s="39"/>
      <c r="O168" s="45"/>
      <c r="P168" s="45"/>
      <c r="Q168" s="45" t="s">
        <v>237</v>
      </c>
      <c r="R168" s="45" t="s">
        <v>585</v>
      </c>
      <c r="S168" s="45" t="s">
        <v>585</v>
      </c>
      <c r="T168" s="39" t="s">
        <v>236</v>
      </c>
      <c r="U168" s="45" t="s">
        <v>236</v>
      </c>
      <c r="V168" s="45" t="s">
        <v>236</v>
      </c>
      <c r="W168" s="45" t="s">
        <v>236</v>
      </c>
      <c r="X168" s="45" t="s">
        <v>236</v>
      </c>
      <c r="Y168" s="45" t="s">
        <v>236</v>
      </c>
      <c r="Z168" s="45"/>
      <c r="AA168" s="45"/>
      <c r="AB168" s="45"/>
      <c r="AC168" s="45"/>
      <c r="AD168" s="45"/>
      <c r="AE168" s="46"/>
      <c r="AS168" s="28">
        <f t="shared" ca="1" si="13"/>
        <v>415410155</v>
      </c>
      <c r="AW168">
        <f t="shared" si="14"/>
        <v>0</v>
      </c>
      <c r="AX168">
        <f t="shared" si="15"/>
        <v>0</v>
      </c>
    </row>
    <row r="169" spans="1:50" ht="18.75" thickBot="1" x14ac:dyDescent="0.3">
      <c r="A169" s="37">
        <v>156</v>
      </c>
      <c r="B169" s="38" t="s">
        <v>606</v>
      </c>
      <c r="C169" s="39" t="s">
        <v>194</v>
      </c>
      <c r="D169" s="49">
        <v>34274</v>
      </c>
      <c r="E169" s="41">
        <f t="shared" ca="1" si="16"/>
        <v>41214</v>
      </c>
      <c r="F169" s="42">
        <f t="shared" ca="1" si="17"/>
        <v>19</v>
      </c>
      <c r="G169" s="43" t="s">
        <v>594</v>
      </c>
      <c r="H169" s="43" t="s">
        <v>234</v>
      </c>
      <c r="I169" s="50" t="s">
        <v>607</v>
      </c>
      <c r="J169" s="51" t="s">
        <v>236</v>
      </c>
      <c r="K169" s="51">
        <v>4555</v>
      </c>
      <c r="L169" s="51"/>
      <c r="M169" s="51"/>
      <c r="N169" s="39"/>
      <c r="O169" s="45"/>
      <c r="P169" s="45"/>
      <c r="Q169" s="45" t="s">
        <v>237</v>
      </c>
      <c r="R169" s="45" t="s">
        <v>585</v>
      </c>
      <c r="S169" s="45" t="s">
        <v>585</v>
      </c>
      <c r="T169" s="39" t="s">
        <v>237</v>
      </c>
      <c r="U169" s="45" t="s">
        <v>2012</v>
      </c>
      <c r="V169" s="45" t="s">
        <v>2012</v>
      </c>
      <c r="W169" s="45" t="s">
        <v>236</v>
      </c>
      <c r="X169" s="45" t="s">
        <v>236</v>
      </c>
      <c r="Y169" s="45" t="s">
        <v>236</v>
      </c>
      <c r="Z169" s="45"/>
      <c r="AA169" s="45"/>
      <c r="AB169" s="45"/>
      <c r="AC169" s="45"/>
      <c r="AD169" s="45"/>
      <c r="AE169" s="46"/>
      <c r="AS169" s="28">
        <f t="shared" ca="1" si="13"/>
        <v>412140156</v>
      </c>
      <c r="AW169">
        <f t="shared" si="14"/>
        <v>0</v>
      </c>
      <c r="AX169">
        <f t="shared" si="15"/>
        <v>0</v>
      </c>
    </row>
    <row r="170" spans="1:50" ht="18.75" thickBot="1" x14ac:dyDescent="0.3">
      <c r="A170" s="37">
        <v>157</v>
      </c>
      <c r="B170" s="38" t="s">
        <v>608</v>
      </c>
      <c r="C170" s="39" t="s">
        <v>196</v>
      </c>
      <c r="D170" s="49">
        <v>34494</v>
      </c>
      <c r="E170" s="41">
        <f t="shared" ca="1" si="16"/>
        <v>41434</v>
      </c>
      <c r="F170" s="42">
        <f t="shared" ca="1" si="17"/>
        <v>19</v>
      </c>
      <c r="G170" s="43" t="s">
        <v>594</v>
      </c>
      <c r="H170" s="43" t="s">
        <v>288</v>
      </c>
      <c r="I170" s="44" t="s">
        <v>609</v>
      </c>
      <c r="J170" s="39" t="s">
        <v>236</v>
      </c>
      <c r="K170" s="39">
        <v>4561</v>
      </c>
      <c r="L170" s="39"/>
      <c r="M170" s="39"/>
      <c r="N170" s="39"/>
      <c r="O170" s="45"/>
      <c r="P170" s="45"/>
      <c r="Q170" s="45" t="s">
        <v>237</v>
      </c>
      <c r="R170" s="45" t="s">
        <v>585</v>
      </c>
      <c r="S170" s="45" t="s">
        <v>585</v>
      </c>
      <c r="T170" s="39" t="s">
        <v>236</v>
      </c>
      <c r="U170" s="45" t="s">
        <v>236</v>
      </c>
      <c r="V170" s="45" t="s">
        <v>236</v>
      </c>
      <c r="W170" s="45" t="s">
        <v>236</v>
      </c>
      <c r="X170" s="45" t="s">
        <v>236</v>
      </c>
      <c r="Y170" s="45" t="s">
        <v>236</v>
      </c>
      <c r="Z170" s="45"/>
      <c r="AA170" s="45"/>
      <c r="AB170" s="45"/>
      <c r="AC170" s="45"/>
      <c r="AD170" s="45"/>
      <c r="AE170" s="46"/>
      <c r="AS170" s="28">
        <f t="shared" ca="1" si="13"/>
        <v>414340157</v>
      </c>
      <c r="AW170">
        <f t="shared" si="14"/>
        <v>0</v>
      </c>
      <c r="AX170">
        <f t="shared" si="15"/>
        <v>0</v>
      </c>
    </row>
    <row r="171" spans="1:50" ht="18.75" thickBot="1" x14ac:dyDescent="0.3">
      <c r="A171" s="37">
        <v>158</v>
      </c>
      <c r="B171" s="38" t="s">
        <v>610</v>
      </c>
      <c r="C171" s="39" t="s">
        <v>196</v>
      </c>
      <c r="D171" s="49">
        <v>19201</v>
      </c>
      <c r="E171" s="41">
        <f t="shared" ca="1" si="16"/>
        <v>41481</v>
      </c>
      <c r="F171" s="42">
        <f t="shared" ca="1" si="17"/>
        <v>61</v>
      </c>
      <c r="G171" s="43" t="s">
        <v>246</v>
      </c>
      <c r="H171" s="43" t="s">
        <v>234</v>
      </c>
      <c r="I171" s="50" t="s">
        <v>611</v>
      </c>
      <c r="J171" s="51" t="s">
        <v>236</v>
      </c>
      <c r="K171" s="51">
        <v>4500</v>
      </c>
      <c r="L171" s="51"/>
      <c r="M171" s="51"/>
      <c r="N171" s="39"/>
      <c r="O171" s="45"/>
      <c r="P171" s="45"/>
      <c r="Q171" s="45" t="s">
        <v>237</v>
      </c>
      <c r="R171" s="45" t="s">
        <v>585</v>
      </c>
      <c r="S171" s="45" t="s">
        <v>585</v>
      </c>
      <c r="T171" s="39" t="s">
        <v>237</v>
      </c>
      <c r="U171" s="45" t="s">
        <v>2012</v>
      </c>
      <c r="V171" s="45" t="s">
        <v>2012</v>
      </c>
      <c r="W171" s="45" t="s">
        <v>237</v>
      </c>
      <c r="X171" s="45" t="s">
        <v>2012</v>
      </c>
      <c r="Y171" s="45" t="s">
        <v>2012</v>
      </c>
      <c r="Z171" s="45"/>
      <c r="AA171" s="45"/>
      <c r="AB171" s="45"/>
      <c r="AC171" s="45"/>
      <c r="AD171" s="45"/>
      <c r="AE171" s="46"/>
      <c r="AS171" s="28">
        <f t="shared" ca="1" si="13"/>
        <v>414810158</v>
      </c>
      <c r="AW171">
        <f t="shared" si="14"/>
        <v>0</v>
      </c>
      <c r="AX171">
        <f t="shared" si="15"/>
        <v>0</v>
      </c>
    </row>
    <row r="172" spans="1:50" ht="18.75" thickBot="1" x14ac:dyDescent="0.3">
      <c r="A172" s="37">
        <v>159</v>
      </c>
      <c r="B172" s="38" t="s">
        <v>612</v>
      </c>
      <c r="C172" s="39" t="s">
        <v>196</v>
      </c>
      <c r="D172" s="49">
        <v>35026</v>
      </c>
      <c r="E172" s="41">
        <f t="shared" ca="1" si="16"/>
        <v>41236</v>
      </c>
      <c r="F172" s="42">
        <f t="shared" ca="1" si="17"/>
        <v>17</v>
      </c>
      <c r="G172" s="43" t="s">
        <v>583</v>
      </c>
      <c r="H172" s="43" t="s">
        <v>288</v>
      </c>
      <c r="I172" s="44" t="s">
        <v>613</v>
      </c>
      <c r="J172" s="39" t="s">
        <v>236</v>
      </c>
      <c r="K172" s="39">
        <v>4585</v>
      </c>
      <c r="L172" s="39"/>
      <c r="M172" s="39"/>
      <c r="N172" s="39"/>
      <c r="O172" s="45"/>
      <c r="P172" s="45"/>
      <c r="Q172" s="45" t="s">
        <v>237</v>
      </c>
      <c r="R172" s="45" t="s">
        <v>585</v>
      </c>
      <c r="S172" s="45" t="s">
        <v>585</v>
      </c>
      <c r="T172" s="39" t="s">
        <v>236</v>
      </c>
      <c r="U172" s="45" t="s">
        <v>236</v>
      </c>
      <c r="V172" s="45" t="s">
        <v>236</v>
      </c>
      <c r="W172" s="45" t="s">
        <v>236</v>
      </c>
      <c r="X172" s="45" t="s">
        <v>236</v>
      </c>
      <c r="Y172" s="45" t="s">
        <v>236</v>
      </c>
      <c r="Z172" s="45"/>
      <c r="AA172" s="45"/>
      <c r="AB172" s="45"/>
      <c r="AC172" s="45"/>
      <c r="AD172" s="45"/>
      <c r="AE172" s="46"/>
      <c r="AS172" s="28">
        <f t="shared" ca="1" si="13"/>
        <v>412360159</v>
      </c>
      <c r="AW172">
        <f t="shared" si="14"/>
        <v>0</v>
      </c>
      <c r="AX172">
        <f t="shared" si="15"/>
        <v>0</v>
      </c>
    </row>
    <row r="173" spans="1:50" ht="18.75" thickBot="1" x14ac:dyDescent="0.3">
      <c r="A173" s="37">
        <v>160</v>
      </c>
      <c r="B173" s="38" t="s">
        <v>614</v>
      </c>
      <c r="C173" s="39" t="s">
        <v>194</v>
      </c>
      <c r="D173" s="49">
        <v>29648</v>
      </c>
      <c r="E173" s="41">
        <f t="shared" ca="1" si="16"/>
        <v>41336</v>
      </c>
      <c r="F173" s="42">
        <f t="shared" ca="1" si="17"/>
        <v>32</v>
      </c>
      <c r="G173" s="43" t="s">
        <v>246</v>
      </c>
      <c r="H173" s="43" t="s">
        <v>234</v>
      </c>
      <c r="I173" s="44" t="s">
        <v>615</v>
      </c>
      <c r="J173" s="39" t="s">
        <v>236</v>
      </c>
      <c r="K173" s="39">
        <v>3961</v>
      </c>
      <c r="L173" s="39"/>
      <c r="M173" s="39"/>
      <c r="N173" s="39"/>
      <c r="O173" s="45"/>
      <c r="P173" s="45"/>
      <c r="Q173" s="45" t="s">
        <v>237</v>
      </c>
      <c r="R173" s="45" t="s">
        <v>585</v>
      </c>
      <c r="S173" s="45" t="s">
        <v>585</v>
      </c>
      <c r="T173" s="39" t="s">
        <v>236</v>
      </c>
      <c r="U173" s="45" t="s">
        <v>236</v>
      </c>
      <c r="V173" s="45" t="s">
        <v>236</v>
      </c>
      <c r="W173" s="45" t="s">
        <v>236</v>
      </c>
      <c r="X173" s="45" t="s">
        <v>236</v>
      </c>
      <c r="Y173" s="45" t="s">
        <v>236</v>
      </c>
      <c r="Z173" s="45"/>
      <c r="AA173" s="45"/>
      <c r="AB173" s="45"/>
      <c r="AC173" s="45"/>
      <c r="AD173" s="45"/>
      <c r="AE173" s="46"/>
      <c r="AS173" s="28">
        <f t="shared" ca="1" si="13"/>
        <v>413360160</v>
      </c>
      <c r="AW173">
        <f t="shared" si="14"/>
        <v>0</v>
      </c>
      <c r="AX173">
        <f t="shared" si="15"/>
        <v>0</v>
      </c>
    </row>
    <row r="174" spans="1:50" ht="18.75" thickBot="1" x14ac:dyDescent="0.3">
      <c r="A174" s="37">
        <v>161</v>
      </c>
      <c r="B174" s="38" t="s">
        <v>616</v>
      </c>
      <c r="C174" s="39" t="s">
        <v>194</v>
      </c>
      <c r="D174" s="49">
        <v>34314</v>
      </c>
      <c r="E174" s="41">
        <f t="shared" ca="1" si="16"/>
        <v>41254</v>
      </c>
      <c r="F174" s="42">
        <f t="shared" ca="1" si="17"/>
        <v>19</v>
      </c>
      <c r="G174" s="43" t="s">
        <v>246</v>
      </c>
      <c r="H174" s="43" t="s">
        <v>234</v>
      </c>
      <c r="I174" s="44" t="s">
        <v>617</v>
      </c>
      <c r="J174" s="39" t="s">
        <v>236</v>
      </c>
      <c r="K174" s="39">
        <v>4611</v>
      </c>
      <c r="L174" s="39"/>
      <c r="M174" s="39"/>
      <c r="N174" s="39"/>
      <c r="O174" s="45"/>
      <c r="P174" s="45"/>
      <c r="Q174" s="45" t="s">
        <v>237</v>
      </c>
      <c r="R174" s="45" t="s">
        <v>585</v>
      </c>
      <c r="S174" s="45" t="s">
        <v>585</v>
      </c>
      <c r="T174" s="39" t="s">
        <v>236</v>
      </c>
      <c r="U174" s="45" t="s">
        <v>236</v>
      </c>
      <c r="V174" s="45" t="s">
        <v>236</v>
      </c>
      <c r="W174" s="45" t="s">
        <v>236</v>
      </c>
      <c r="X174" s="45" t="s">
        <v>236</v>
      </c>
      <c r="Y174" s="45" t="s">
        <v>236</v>
      </c>
      <c r="Z174" s="45"/>
      <c r="AA174" s="45"/>
      <c r="AB174" s="45"/>
      <c r="AC174" s="45"/>
      <c r="AD174" s="45"/>
      <c r="AE174" s="46"/>
      <c r="AS174" s="28">
        <f t="shared" ca="1" si="13"/>
        <v>412540161</v>
      </c>
      <c r="AW174">
        <f t="shared" si="14"/>
        <v>0</v>
      </c>
      <c r="AX174">
        <f t="shared" si="15"/>
        <v>0</v>
      </c>
    </row>
    <row r="175" spans="1:50" ht="18.75" thickBot="1" x14ac:dyDescent="0.3">
      <c r="A175" s="37">
        <v>162</v>
      </c>
      <c r="B175" s="38" t="s">
        <v>153</v>
      </c>
      <c r="C175" s="39" t="s">
        <v>196</v>
      </c>
      <c r="D175" s="49">
        <v>32968</v>
      </c>
      <c r="E175" s="41">
        <f t="shared" ca="1" si="16"/>
        <v>41369</v>
      </c>
      <c r="F175" s="42">
        <f t="shared" ca="1" si="17"/>
        <v>23</v>
      </c>
      <c r="G175" s="43" t="s">
        <v>360</v>
      </c>
      <c r="H175" s="43" t="s">
        <v>288</v>
      </c>
      <c r="I175" s="44" t="s">
        <v>618</v>
      </c>
      <c r="J175" s="39" t="s">
        <v>236</v>
      </c>
      <c r="K175" s="39">
        <v>4518</v>
      </c>
      <c r="L175" s="39"/>
      <c r="M175" s="39"/>
      <c r="N175" s="39"/>
      <c r="O175" s="45"/>
      <c r="P175" s="45"/>
      <c r="Q175" s="45" t="s">
        <v>237</v>
      </c>
      <c r="R175" s="45" t="s">
        <v>585</v>
      </c>
      <c r="S175" s="45" t="s">
        <v>585</v>
      </c>
      <c r="T175" s="39" t="s">
        <v>237</v>
      </c>
      <c r="U175" s="45" t="s">
        <v>2013</v>
      </c>
      <c r="V175" s="45" t="s">
        <v>385</v>
      </c>
      <c r="W175" s="45" t="s">
        <v>237</v>
      </c>
      <c r="X175" s="45" t="s">
        <v>2012</v>
      </c>
      <c r="Y175" s="45" t="s">
        <v>236</v>
      </c>
      <c r="Z175" s="45"/>
      <c r="AA175" s="45"/>
      <c r="AB175" s="45"/>
      <c r="AC175" s="45"/>
      <c r="AD175" s="45"/>
      <c r="AE175" s="46"/>
      <c r="AS175" s="28">
        <f t="shared" ca="1" si="13"/>
        <v>413690162</v>
      </c>
      <c r="AW175">
        <f t="shared" si="14"/>
        <v>0</v>
      </c>
      <c r="AX175">
        <f t="shared" si="15"/>
        <v>0</v>
      </c>
    </row>
    <row r="176" spans="1:50" ht="18.75" thickBot="1" x14ac:dyDescent="0.3">
      <c r="A176" s="37">
        <v>163</v>
      </c>
      <c r="B176" s="38" t="s">
        <v>619</v>
      </c>
      <c r="C176" s="39" t="s">
        <v>194</v>
      </c>
      <c r="D176" s="49">
        <v>30404</v>
      </c>
      <c r="E176" s="41">
        <f t="shared" ca="1" si="16"/>
        <v>41362</v>
      </c>
      <c r="F176" s="42">
        <f t="shared" ca="1" si="17"/>
        <v>30</v>
      </c>
      <c r="G176" s="43" t="s">
        <v>246</v>
      </c>
      <c r="H176" s="43" t="s">
        <v>234</v>
      </c>
      <c r="I176" s="44" t="s">
        <v>620</v>
      </c>
      <c r="J176" s="39" t="s">
        <v>236</v>
      </c>
      <c r="K176" s="39">
        <v>4493</v>
      </c>
      <c r="L176" s="39"/>
      <c r="M176" s="39"/>
      <c r="N176" s="39"/>
      <c r="O176" s="45"/>
      <c r="P176" s="45"/>
      <c r="Q176" s="45" t="s">
        <v>237</v>
      </c>
      <c r="R176" s="45" t="s">
        <v>585</v>
      </c>
      <c r="S176" s="45" t="s">
        <v>585</v>
      </c>
      <c r="T176" s="39" t="s">
        <v>237</v>
      </c>
      <c r="U176" s="45" t="s">
        <v>2012</v>
      </c>
      <c r="V176" s="45" t="s">
        <v>2012</v>
      </c>
      <c r="W176" s="45" t="s">
        <v>237</v>
      </c>
      <c r="X176" s="45" t="s">
        <v>2012</v>
      </c>
      <c r="Y176" s="45" t="s">
        <v>2012</v>
      </c>
      <c r="Z176" s="45"/>
      <c r="AA176" s="45"/>
      <c r="AB176" s="45"/>
      <c r="AC176" s="45"/>
      <c r="AD176" s="45"/>
      <c r="AE176" s="46"/>
      <c r="AS176" s="28">
        <f t="shared" ca="1" si="13"/>
        <v>413620163</v>
      </c>
      <c r="AW176">
        <f t="shared" si="14"/>
        <v>0</v>
      </c>
      <c r="AX176">
        <f t="shared" si="15"/>
        <v>0</v>
      </c>
    </row>
    <row r="177" spans="1:50" ht="18.75" thickBot="1" x14ac:dyDescent="0.3">
      <c r="A177" s="37">
        <v>164</v>
      </c>
      <c r="B177" s="38" t="s">
        <v>621</v>
      </c>
      <c r="C177" s="39" t="s">
        <v>196</v>
      </c>
      <c r="D177" s="49">
        <v>34445</v>
      </c>
      <c r="E177" s="41">
        <f t="shared" ca="1" si="16"/>
        <v>41385</v>
      </c>
      <c r="F177" s="42">
        <f t="shared" ca="1" si="17"/>
        <v>19</v>
      </c>
      <c r="G177" s="43" t="s">
        <v>622</v>
      </c>
      <c r="H177" s="43" t="s">
        <v>288</v>
      </c>
      <c r="I177" s="44" t="s">
        <v>623</v>
      </c>
      <c r="J177" s="39" t="s">
        <v>236</v>
      </c>
      <c r="K177" s="39">
        <v>4560</v>
      </c>
      <c r="L177" s="39"/>
      <c r="M177" s="39"/>
      <c r="N177" s="39"/>
      <c r="O177" s="45"/>
      <c r="P177" s="45"/>
      <c r="Q177" s="45" t="s">
        <v>237</v>
      </c>
      <c r="R177" s="45" t="s">
        <v>585</v>
      </c>
      <c r="S177" s="45" t="s">
        <v>585</v>
      </c>
      <c r="T177" s="39" t="s">
        <v>236</v>
      </c>
      <c r="U177" s="45" t="s">
        <v>236</v>
      </c>
      <c r="V177" s="45" t="s">
        <v>236</v>
      </c>
      <c r="W177" s="45" t="s">
        <v>236</v>
      </c>
      <c r="X177" s="45" t="s">
        <v>236</v>
      </c>
      <c r="Y177" s="45" t="s">
        <v>236</v>
      </c>
      <c r="Z177" s="45"/>
      <c r="AA177" s="45"/>
      <c r="AB177" s="45"/>
      <c r="AC177" s="45"/>
      <c r="AD177" s="45"/>
      <c r="AE177" s="46"/>
      <c r="AS177" s="28">
        <f t="shared" ca="1" si="13"/>
        <v>413850164</v>
      </c>
      <c r="AW177">
        <f t="shared" si="14"/>
        <v>0</v>
      </c>
      <c r="AX177">
        <f t="shared" si="15"/>
        <v>0</v>
      </c>
    </row>
    <row r="178" spans="1:50" ht="18.75" thickBot="1" x14ac:dyDescent="0.3">
      <c r="A178" s="37">
        <v>165</v>
      </c>
      <c r="B178" s="38" t="s">
        <v>624</v>
      </c>
      <c r="C178" s="39" t="s">
        <v>194</v>
      </c>
      <c r="D178" s="49">
        <v>30047</v>
      </c>
      <c r="E178" s="41">
        <f t="shared" ca="1" si="16"/>
        <v>41370</v>
      </c>
      <c r="F178" s="42">
        <f t="shared" ca="1" si="17"/>
        <v>31</v>
      </c>
      <c r="G178" s="43" t="s">
        <v>246</v>
      </c>
      <c r="H178" s="43" t="s">
        <v>234</v>
      </c>
      <c r="I178" s="44" t="s">
        <v>625</v>
      </c>
      <c r="J178" s="39" t="s">
        <v>236</v>
      </c>
      <c r="K178" s="39">
        <v>3979</v>
      </c>
      <c r="L178" s="39"/>
      <c r="M178" s="39"/>
      <c r="N178" s="39"/>
      <c r="O178" s="45"/>
      <c r="P178" s="45"/>
      <c r="Q178" s="45" t="s">
        <v>237</v>
      </c>
      <c r="R178" s="45" t="s">
        <v>626</v>
      </c>
      <c r="S178" s="45" t="s">
        <v>626</v>
      </c>
      <c r="T178" s="39" t="s">
        <v>237</v>
      </c>
      <c r="U178" s="45" t="s">
        <v>626</v>
      </c>
      <c r="V178" s="45" t="s">
        <v>626</v>
      </c>
      <c r="W178" s="45" t="s">
        <v>237</v>
      </c>
      <c r="X178" s="45" t="s">
        <v>626</v>
      </c>
      <c r="Y178" s="45" t="s">
        <v>626</v>
      </c>
      <c r="Z178" s="45"/>
      <c r="AA178" s="45"/>
      <c r="AB178" s="45"/>
      <c r="AC178" s="45"/>
      <c r="AD178" s="45"/>
      <c r="AE178" s="46"/>
      <c r="AS178" s="28">
        <f t="shared" ca="1" si="13"/>
        <v>413700165</v>
      </c>
      <c r="AW178">
        <f t="shared" si="14"/>
        <v>0</v>
      </c>
      <c r="AX178">
        <f t="shared" si="15"/>
        <v>0</v>
      </c>
    </row>
    <row r="179" spans="1:50" ht="18.75" thickBot="1" x14ac:dyDescent="0.3">
      <c r="A179" s="37">
        <v>166</v>
      </c>
      <c r="B179" s="38" t="s">
        <v>627</v>
      </c>
      <c r="C179" s="39" t="s">
        <v>194</v>
      </c>
      <c r="D179" s="49">
        <v>30454</v>
      </c>
      <c r="E179" s="41">
        <f t="shared" ca="1" si="16"/>
        <v>41412</v>
      </c>
      <c r="F179" s="42">
        <f t="shared" ca="1" si="17"/>
        <v>30</v>
      </c>
      <c r="G179" s="43" t="s">
        <v>298</v>
      </c>
      <c r="H179" s="43" t="s">
        <v>234</v>
      </c>
      <c r="I179" s="50" t="s">
        <v>628</v>
      </c>
      <c r="J179" s="51" t="s">
        <v>236</v>
      </c>
      <c r="K179" s="51">
        <v>4028</v>
      </c>
      <c r="L179" s="51"/>
      <c r="M179" s="51"/>
      <c r="N179" s="39"/>
      <c r="O179" s="45"/>
      <c r="P179" s="45"/>
      <c r="Q179" s="45" t="s">
        <v>237</v>
      </c>
      <c r="R179" s="45" t="s">
        <v>626</v>
      </c>
      <c r="S179" s="45" t="s">
        <v>626</v>
      </c>
      <c r="T179" s="39" t="s">
        <v>236</v>
      </c>
      <c r="U179" s="45" t="s">
        <v>236</v>
      </c>
      <c r="V179" s="45" t="s">
        <v>236</v>
      </c>
      <c r="W179" s="45" t="s">
        <v>236</v>
      </c>
      <c r="X179" s="45" t="s">
        <v>236</v>
      </c>
      <c r="Y179" s="45" t="s">
        <v>236</v>
      </c>
      <c r="Z179" s="45"/>
      <c r="AA179" s="45"/>
      <c r="AB179" s="45"/>
      <c r="AC179" s="45"/>
      <c r="AD179" s="45"/>
      <c r="AE179" s="46"/>
      <c r="AS179" s="28">
        <f t="shared" ca="1" si="13"/>
        <v>414120166</v>
      </c>
      <c r="AW179">
        <f t="shared" si="14"/>
        <v>0</v>
      </c>
      <c r="AX179">
        <f t="shared" si="15"/>
        <v>0</v>
      </c>
    </row>
    <row r="180" spans="1:50" ht="18.75" thickBot="1" x14ac:dyDescent="0.3">
      <c r="A180" s="37">
        <v>167</v>
      </c>
      <c r="B180" s="38" t="s">
        <v>629</v>
      </c>
      <c r="C180" s="39" t="s">
        <v>194</v>
      </c>
      <c r="D180" s="49">
        <v>29997</v>
      </c>
      <c r="E180" s="41">
        <f t="shared" ca="1" si="16"/>
        <v>41320</v>
      </c>
      <c r="F180" s="42">
        <f t="shared" ca="1" si="17"/>
        <v>31</v>
      </c>
      <c r="G180" s="43" t="s">
        <v>298</v>
      </c>
      <c r="H180" s="43" t="s">
        <v>234</v>
      </c>
      <c r="I180" s="44" t="s">
        <v>630</v>
      </c>
      <c r="J180" s="39" t="s">
        <v>236</v>
      </c>
      <c r="K180" s="39">
        <v>3989</v>
      </c>
      <c r="L180" s="39"/>
      <c r="M180" s="39"/>
      <c r="N180" s="39"/>
      <c r="O180" s="45"/>
      <c r="P180" s="45"/>
      <c r="Q180" s="45" t="s">
        <v>237</v>
      </c>
      <c r="R180" s="45" t="s">
        <v>626</v>
      </c>
      <c r="S180" s="45" t="s">
        <v>626</v>
      </c>
      <c r="T180" s="39" t="s">
        <v>237</v>
      </c>
      <c r="U180" s="45" t="s">
        <v>626</v>
      </c>
      <c r="V180" s="45" t="s">
        <v>626</v>
      </c>
      <c r="W180" s="45" t="s">
        <v>237</v>
      </c>
      <c r="X180" s="45" t="s">
        <v>626</v>
      </c>
      <c r="Y180" s="45" t="s">
        <v>626</v>
      </c>
      <c r="Z180" s="45"/>
      <c r="AA180" s="45"/>
      <c r="AB180" s="45"/>
      <c r="AC180" s="45"/>
      <c r="AD180" s="45"/>
      <c r="AE180" s="46"/>
      <c r="AS180" s="28">
        <f t="shared" ca="1" si="13"/>
        <v>413200167</v>
      </c>
      <c r="AW180">
        <f t="shared" si="14"/>
        <v>0</v>
      </c>
      <c r="AX180">
        <f t="shared" si="15"/>
        <v>0</v>
      </c>
    </row>
    <row r="181" spans="1:50" ht="18.75" thickBot="1" x14ac:dyDescent="0.3">
      <c r="A181" s="37">
        <v>168</v>
      </c>
      <c r="B181" s="38" t="s">
        <v>631</v>
      </c>
      <c r="C181" s="39" t="s">
        <v>194</v>
      </c>
      <c r="D181" s="49">
        <v>32557</v>
      </c>
      <c r="E181" s="41">
        <f t="shared" ca="1" si="16"/>
        <v>41323</v>
      </c>
      <c r="F181" s="42">
        <f t="shared" ca="1" si="17"/>
        <v>24</v>
      </c>
      <c r="G181" s="43" t="s">
        <v>246</v>
      </c>
      <c r="H181" s="43" t="s">
        <v>288</v>
      </c>
      <c r="I181" s="50" t="s">
        <v>632</v>
      </c>
      <c r="J181" s="51" t="s">
        <v>236</v>
      </c>
      <c r="K181" s="51">
        <v>4304</v>
      </c>
      <c r="L181" s="51"/>
      <c r="M181" s="51"/>
      <c r="N181" s="39"/>
      <c r="O181" s="45"/>
      <c r="P181" s="45"/>
      <c r="Q181" s="45" t="s">
        <v>237</v>
      </c>
      <c r="R181" s="45" t="s">
        <v>626</v>
      </c>
      <c r="S181" s="45" t="s">
        <v>626</v>
      </c>
      <c r="T181" s="39" t="s">
        <v>237</v>
      </c>
      <c r="U181" s="45" t="s">
        <v>626</v>
      </c>
      <c r="V181" s="45" t="s">
        <v>626</v>
      </c>
      <c r="W181" s="45" t="s">
        <v>237</v>
      </c>
      <c r="X181" s="45" t="s">
        <v>626</v>
      </c>
      <c r="Y181" s="45" t="s">
        <v>626</v>
      </c>
      <c r="Z181" s="45"/>
      <c r="AA181" s="45"/>
      <c r="AB181" s="45"/>
      <c r="AC181" s="45"/>
      <c r="AD181" s="45"/>
      <c r="AE181" s="46"/>
      <c r="AS181" s="28">
        <f t="shared" ca="1" si="13"/>
        <v>413230168</v>
      </c>
      <c r="AW181">
        <f t="shared" si="14"/>
        <v>0</v>
      </c>
      <c r="AX181">
        <f t="shared" si="15"/>
        <v>0</v>
      </c>
    </row>
    <row r="182" spans="1:50" ht="18.75" thickBot="1" x14ac:dyDescent="0.3">
      <c r="A182" s="37">
        <v>169</v>
      </c>
      <c r="B182" s="38" t="s">
        <v>633</v>
      </c>
      <c r="C182" s="39" t="s">
        <v>194</v>
      </c>
      <c r="D182" s="49">
        <v>33372</v>
      </c>
      <c r="E182" s="41">
        <f t="shared" ca="1" si="16"/>
        <v>41408</v>
      </c>
      <c r="F182" s="42">
        <f t="shared" ca="1" si="17"/>
        <v>22</v>
      </c>
      <c r="G182" s="43" t="s">
        <v>246</v>
      </c>
      <c r="H182" s="43" t="s">
        <v>288</v>
      </c>
      <c r="I182" s="44" t="s">
        <v>634</v>
      </c>
      <c r="J182" s="39" t="s">
        <v>236</v>
      </c>
      <c r="K182" s="39">
        <v>4370</v>
      </c>
      <c r="L182" s="39"/>
      <c r="M182" s="39"/>
      <c r="N182" s="39"/>
      <c r="O182" s="45"/>
      <c r="P182" s="45"/>
      <c r="Q182" s="45" t="s">
        <v>237</v>
      </c>
      <c r="R182" s="45" t="s">
        <v>626</v>
      </c>
      <c r="S182" s="45" t="s">
        <v>626</v>
      </c>
      <c r="T182" s="39" t="s">
        <v>237</v>
      </c>
      <c r="U182" s="45" t="s">
        <v>626</v>
      </c>
      <c r="V182" s="45" t="s">
        <v>626</v>
      </c>
      <c r="W182" s="45" t="s">
        <v>237</v>
      </c>
      <c r="X182" s="45" t="s">
        <v>626</v>
      </c>
      <c r="Y182" s="45" t="s">
        <v>626</v>
      </c>
      <c r="Z182" s="45"/>
      <c r="AA182" s="45"/>
      <c r="AB182" s="45"/>
      <c r="AC182" s="45"/>
      <c r="AD182" s="45"/>
      <c r="AE182" s="46"/>
      <c r="AS182" s="28">
        <f t="shared" ca="1" si="13"/>
        <v>414080169</v>
      </c>
      <c r="AW182">
        <f t="shared" si="14"/>
        <v>0</v>
      </c>
      <c r="AX182">
        <f t="shared" si="15"/>
        <v>0</v>
      </c>
    </row>
    <row r="183" spans="1:50" ht="18.75" thickBot="1" x14ac:dyDescent="0.3">
      <c r="A183" s="37">
        <v>170</v>
      </c>
      <c r="B183" s="38" t="s">
        <v>635</v>
      </c>
      <c r="C183" s="39" t="s">
        <v>194</v>
      </c>
      <c r="D183" s="49">
        <v>24393</v>
      </c>
      <c r="E183" s="41">
        <f t="shared" ca="1" si="16"/>
        <v>41560</v>
      </c>
      <c r="F183" s="42">
        <f t="shared" ca="1" si="17"/>
        <v>47</v>
      </c>
      <c r="G183" s="43" t="s">
        <v>246</v>
      </c>
      <c r="H183" s="43" t="s">
        <v>234</v>
      </c>
      <c r="I183" s="44" t="s">
        <v>636</v>
      </c>
      <c r="J183" s="39" t="s">
        <v>236</v>
      </c>
      <c r="K183" s="39">
        <v>2568</v>
      </c>
      <c r="L183" s="39"/>
      <c r="M183" s="39"/>
      <c r="N183" s="39"/>
      <c r="O183" s="45"/>
      <c r="P183" s="45"/>
      <c r="Q183" s="45" t="s">
        <v>237</v>
      </c>
      <c r="R183" s="45" t="s">
        <v>626</v>
      </c>
      <c r="S183" s="45" t="s">
        <v>626</v>
      </c>
      <c r="T183" s="39" t="s">
        <v>237</v>
      </c>
      <c r="U183" s="45" t="s">
        <v>783</v>
      </c>
      <c r="V183" s="45" t="s">
        <v>783</v>
      </c>
      <c r="W183" s="45" t="s">
        <v>237</v>
      </c>
      <c r="X183" s="45" t="s">
        <v>783</v>
      </c>
      <c r="Y183" s="45" t="s">
        <v>783</v>
      </c>
      <c r="Z183" s="45"/>
      <c r="AA183" s="45"/>
      <c r="AB183" s="45"/>
      <c r="AC183" s="45"/>
      <c r="AD183" s="45"/>
      <c r="AE183" s="46"/>
      <c r="AS183" s="28">
        <f t="shared" ca="1" si="13"/>
        <v>415600170</v>
      </c>
      <c r="AW183">
        <f t="shared" si="14"/>
        <v>0</v>
      </c>
      <c r="AX183">
        <f t="shared" si="15"/>
        <v>0</v>
      </c>
    </row>
    <row r="184" spans="1:50" ht="18.75" thickBot="1" x14ac:dyDescent="0.3">
      <c r="A184" s="37">
        <v>171</v>
      </c>
      <c r="B184" s="38" t="s">
        <v>637</v>
      </c>
      <c r="C184" s="39" t="s">
        <v>196</v>
      </c>
      <c r="D184" s="49">
        <v>35199</v>
      </c>
      <c r="E184" s="41">
        <f t="shared" ca="1" si="16"/>
        <v>41408</v>
      </c>
      <c r="F184" s="42">
        <f t="shared" ca="1" si="17"/>
        <v>17</v>
      </c>
      <c r="G184" s="43" t="s">
        <v>638</v>
      </c>
      <c r="H184" s="43" t="s">
        <v>288</v>
      </c>
      <c r="I184" s="44" t="s">
        <v>639</v>
      </c>
      <c r="J184" s="39" t="s">
        <v>236</v>
      </c>
      <c r="K184" s="39">
        <v>4612</v>
      </c>
      <c r="L184" s="39"/>
      <c r="M184" s="39"/>
      <c r="N184" s="39"/>
      <c r="O184" s="45"/>
      <c r="P184" s="45"/>
      <c r="Q184" s="45" t="s">
        <v>237</v>
      </c>
      <c r="R184" s="45" t="s">
        <v>626</v>
      </c>
      <c r="S184" s="45" t="s">
        <v>626</v>
      </c>
      <c r="T184" s="39" t="s">
        <v>237</v>
      </c>
      <c r="U184" s="45" t="s">
        <v>626</v>
      </c>
      <c r="V184" s="45" t="s">
        <v>626</v>
      </c>
      <c r="W184" s="45" t="s">
        <v>237</v>
      </c>
      <c r="X184" s="45" t="s">
        <v>626</v>
      </c>
      <c r="Y184" s="45" t="s">
        <v>626</v>
      </c>
      <c r="Z184" s="45"/>
      <c r="AA184" s="45"/>
      <c r="AB184" s="45"/>
      <c r="AC184" s="45"/>
      <c r="AD184" s="45"/>
      <c r="AE184" s="46"/>
      <c r="AS184" s="28">
        <f t="shared" ca="1" si="13"/>
        <v>414080171</v>
      </c>
      <c r="AW184">
        <f t="shared" si="14"/>
        <v>0</v>
      </c>
      <c r="AX184">
        <f t="shared" si="15"/>
        <v>0</v>
      </c>
    </row>
    <row r="185" spans="1:50" ht="18.75" thickBot="1" x14ac:dyDescent="0.3">
      <c r="A185" s="37">
        <v>172</v>
      </c>
      <c r="B185" s="38" t="s">
        <v>640</v>
      </c>
      <c r="C185" s="39" t="s">
        <v>194</v>
      </c>
      <c r="D185" s="49">
        <v>31293</v>
      </c>
      <c r="E185" s="41">
        <f t="shared" ca="1" si="16"/>
        <v>41520</v>
      </c>
      <c r="F185" s="42">
        <f t="shared" ca="1" si="17"/>
        <v>28</v>
      </c>
      <c r="G185" s="43" t="s">
        <v>240</v>
      </c>
      <c r="H185" s="43" t="s">
        <v>234</v>
      </c>
      <c r="I185" s="44" t="s">
        <v>641</v>
      </c>
      <c r="J185" s="39" t="s">
        <v>236</v>
      </c>
      <c r="K185" s="39">
        <v>4078</v>
      </c>
      <c r="L185" s="39"/>
      <c r="M185" s="39"/>
      <c r="N185" s="39"/>
      <c r="O185" s="45"/>
      <c r="P185" s="45"/>
      <c r="Q185" s="45" t="s">
        <v>237</v>
      </c>
      <c r="R185" s="45" t="s">
        <v>626</v>
      </c>
      <c r="S185" s="45" t="s">
        <v>626</v>
      </c>
      <c r="T185" s="39" t="s">
        <v>237</v>
      </c>
      <c r="U185" s="45" t="s">
        <v>626</v>
      </c>
      <c r="V185" s="45" t="s">
        <v>626</v>
      </c>
      <c r="W185" s="45" t="s">
        <v>237</v>
      </c>
      <c r="X185" s="45" t="s">
        <v>626</v>
      </c>
      <c r="Y185" s="45" t="s">
        <v>626</v>
      </c>
      <c r="Z185" s="45"/>
      <c r="AA185" s="45"/>
      <c r="AB185" s="45"/>
      <c r="AC185" s="45"/>
      <c r="AD185" s="45"/>
      <c r="AE185" s="46"/>
      <c r="AS185" s="28">
        <f t="shared" ca="1" si="13"/>
        <v>415200172</v>
      </c>
      <c r="AW185">
        <f t="shared" si="14"/>
        <v>0</v>
      </c>
      <c r="AX185">
        <f t="shared" si="15"/>
        <v>0</v>
      </c>
    </row>
    <row r="186" spans="1:50" ht="18.75" thickBot="1" x14ac:dyDescent="0.3">
      <c r="A186" s="37">
        <v>173</v>
      </c>
      <c r="B186" s="38" t="s">
        <v>642</v>
      </c>
      <c r="C186" s="39" t="s">
        <v>194</v>
      </c>
      <c r="D186" s="49">
        <v>25194</v>
      </c>
      <c r="E186" s="41">
        <f t="shared" ca="1" si="16"/>
        <v>41265</v>
      </c>
      <c r="F186" s="42">
        <f t="shared" ca="1" si="17"/>
        <v>44</v>
      </c>
      <c r="G186" s="43" t="s">
        <v>643</v>
      </c>
      <c r="H186" s="43" t="s">
        <v>234</v>
      </c>
      <c r="I186" s="44" t="s">
        <v>644</v>
      </c>
      <c r="J186" s="39" t="s">
        <v>236</v>
      </c>
      <c r="K186" s="39">
        <v>3462</v>
      </c>
      <c r="L186" s="39"/>
      <c r="M186" s="39"/>
      <c r="N186" s="39"/>
      <c r="O186" s="45"/>
      <c r="P186" s="45"/>
      <c r="Q186" s="45" t="s">
        <v>237</v>
      </c>
      <c r="R186" s="45" t="s">
        <v>626</v>
      </c>
      <c r="S186" s="45" t="s">
        <v>626</v>
      </c>
      <c r="T186" s="39" t="s">
        <v>237</v>
      </c>
      <c r="U186" s="45" t="s">
        <v>626</v>
      </c>
      <c r="V186" s="45" t="s">
        <v>626</v>
      </c>
      <c r="W186" s="45" t="s">
        <v>237</v>
      </c>
      <c r="X186" s="45" t="s">
        <v>626</v>
      </c>
      <c r="Y186" s="45" t="s">
        <v>626</v>
      </c>
      <c r="Z186" s="45"/>
      <c r="AA186" s="45"/>
      <c r="AB186" s="45"/>
      <c r="AC186" s="45"/>
      <c r="AD186" s="45"/>
      <c r="AE186" s="46"/>
      <c r="AS186" s="28">
        <f t="shared" ca="1" si="13"/>
        <v>412650173</v>
      </c>
      <c r="AW186">
        <f t="shared" si="14"/>
        <v>0</v>
      </c>
      <c r="AX186">
        <f t="shared" si="15"/>
        <v>0</v>
      </c>
    </row>
    <row r="187" spans="1:50" ht="18.75" thickBot="1" x14ac:dyDescent="0.3">
      <c r="A187" s="37">
        <v>174</v>
      </c>
      <c r="B187" s="38" t="s">
        <v>645</v>
      </c>
      <c r="C187" s="39" t="s">
        <v>194</v>
      </c>
      <c r="D187" s="49">
        <v>24255</v>
      </c>
      <c r="E187" s="41">
        <f t="shared" ca="1" si="16"/>
        <v>41422</v>
      </c>
      <c r="F187" s="42">
        <f t="shared" ca="1" si="17"/>
        <v>47</v>
      </c>
      <c r="G187" s="43" t="s">
        <v>246</v>
      </c>
      <c r="H187" s="43" t="s">
        <v>234</v>
      </c>
      <c r="I187" s="44" t="s">
        <v>646</v>
      </c>
      <c r="J187" s="39" t="s">
        <v>236</v>
      </c>
      <c r="K187" s="39">
        <v>2042</v>
      </c>
      <c r="L187" s="39"/>
      <c r="M187" s="39"/>
      <c r="N187" s="39"/>
      <c r="O187" s="45"/>
      <c r="P187" s="45"/>
      <c r="Q187" s="45" t="s">
        <v>237</v>
      </c>
      <c r="R187" s="45" t="s">
        <v>626</v>
      </c>
      <c r="S187" s="45" t="s">
        <v>626</v>
      </c>
      <c r="T187" s="39" t="s">
        <v>237</v>
      </c>
      <c r="U187" s="45" t="s">
        <v>783</v>
      </c>
      <c r="V187" s="45" t="s">
        <v>783</v>
      </c>
      <c r="W187" s="45" t="s">
        <v>237</v>
      </c>
      <c r="X187" s="45" t="s">
        <v>783</v>
      </c>
      <c r="Y187" s="45" t="s">
        <v>783</v>
      </c>
      <c r="Z187" s="45"/>
      <c r="AA187" s="45"/>
      <c r="AB187" s="45"/>
      <c r="AC187" s="45"/>
      <c r="AD187" s="45"/>
      <c r="AE187" s="46"/>
      <c r="AS187" s="28">
        <f t="shared" ca="1" si="13"/>
        <v>414220174</v>
      </c>
      <c r="AW187">
        <f t="shared" si="14"/>
        <v>0</v>
      </c>
      <c r="AX187">
        <f t="shared" si="15"/>
        <v>0</v>
      </c>
    </row>
    <row r="188" spans="1:50" ht="18.75" thickBot="1" x14ac:dyDescent="0.3">
      <c r="A188" s="37">
        <v>175</v>
      </c>
      <c r="B188" s="38" t="s">
        <v>647</v>
      </c>
      <c r="C188" s="39" t="s">
        <v>194</v>
      </c>
      <c r="D188" s="49">
        <v>34282</v>
      </c>
      <c r="E188" s="41">
        <f t="shared" ca="1" si="16"/>
        <v>41222</v>
      </c>
      <c r="F188" s="42">
        <f t="shared" ca="1" si="17"/>
        <v>19</v>
      </c>
      <c r="G188" s="43" t="s">
        <v>638</v>
      </c>
      <c r="H188" s="43" t="s">
        <v>288</v>
      </c>
      <c r="I188" s="44" t="s">
        <v>648</v>
      </c>
      <c r="J188" s="39" t="s">
        <v>236</v>
      </c>
      <c r="K188" s="39">
        <v>4472</v>
      </c>
      <c r="L188" s="39"/>
      <c r="M188" s="39"/>
      <c r="N188" s="39"/>
      <c r="O188" s="45"/>
      <c r="P188" s="45"/>
      <c r="Q188" s="45" t="s">
        <v>237</v>
      </c>
      <c r="R188" s="45" t="s">
        <v>626</v>
      </c>
      <c r="S188" s="45" t="s">
        <v>626</v>
      </c>
      <c r="T188" s="39" t="s">
        <v>237</v>
      </c>
      <c r="U188" s="45" t="s">
        <v>626</v>
      </c>
      <c r="V188" s="45" t="s">
        <v>626</v>
      </c>
      <c r="W188" s="45" t="s">
        <v>237</v>
      </c>
      <c r="X188" s="45" t="s">
        <v>626</v>
      </c>
      <c r="Y188" s="45" t="s">
        <v>626</v>
      </c>
      <c r="Z188" s="45"/>
      <c r="AA188" s="45"/>
      <c r="AB188" s="45"/>
      <c r="AC188" s="45"/>
      <c r="AD188" s="45"/>
      <c r="AE188" s="46"/>
      <c r="AS188" s="28">
        <f t="shared" ca="1" si="13"/>
        <v>412220175</v>
      </c>
      <c r="AW188">
        <f t="shared" si="14"/>
        <v>0</v>
      </c>
      <c r="AX188">
        <f t="shared" si="15"/>
        <v>0</v>
      </c>
    </row>
    <row r="189" spans="1:50" ht="18.75" thickBot="1" x14ac:dyDescent="0.3">
      <c r="A189" s="37">
        <v>176</v>
      </c>
      <c r="B189" s="38" t="s">
        <v>649</v>
      </c>
      <c r="C189" s="39" t="s">
        <v>194</v>
      </c>
      <c r="D189" s="49">
        <v>32513</v>
      </c>
      <c r="E189" s="41">
        <f t="shared" ca="1" si="16"/>
        <v>41279</v>
      </c>
      <c r="F189" s="42">
        <f t="shared" ca="1" si="17"/>
        <v>24</v>
      </c>
      <c r="G189" s="43" t="s">
        <v>650</v>
      </c>
      <c r="H189" s="43" t="s">
        <v>651</v>
      </c>
      <c r="I189" s="44" t="s">
        <v>652</v>
      </c>
      <c r="J189" s="39" t="s">
        <v>236</v>
      </c>
      <c r="K189" s="39">
        <v>4604</v>
      </c>
      <c r="L189" s="39"/>
      <c r="M189" s="39"/>
      <c r="N189" s="39"/>
      <c r="O189" s="45"/>
      <c r="P189" s="45"/>
      <c r="Q189" s="45" t="s">
        <v>507</v>
      </c>
      <c r="R189" s="45" t="s">
        <v>626</v>
      </c>
      <c r="S189" s="45" t="s">
        <v>626</v>
      </c>
      <c r="T189" s="39" t="s">
        <v>507</v>
      </c>
      <c r="U189" s="45" t="s">
        <v>626</v>
      </c>
      <c r="V189" s="45" t="s">
        <v>626</v>
      </c>
      <c r="W189" s="45" t="s">
        <v>236</v>
      </c>
      <c r="X189" s="45" t="s">
        <v>236</v>
      </c>
      <c r="Y189" s="45" t="s">
        <v>236</v>
      </c>
      <c r="Z189" s="45"/>
      <c r="AA189" s="45"/>
      <c r="AB189" s="45"/>
      <c r="AC189" s="45"/>
      <c r="AD189" s="45"/>
      <c r="AE189" s="46"/>
      <c r="AS189" s="28">
        <f t="shared" ca="1" si="13"/>
        <v>412790176</v>
      </c>
      <c r="AW189">
        <f t="shared" si="14"/>
        <v>0</v>
      </c>
      <c r="AX189">
        <f t="shared" si="15"/>
        <v>0</v>
      </c>
    </row>
    <row r="190" spans="1:50" ht="18.75" thickBot="1" x14ac:dyDescent="0.3">
      <c r="A190" s="37">
        <v>177</v>
      </c>
      <c r="B190" s="38" t="s">
        <v>653</v>
      </c>
      <c r="C190" s="39" t="s">
        <v>194</v>
      </c>
      <c r="D190" s="49">
        <v>29943</v>
      </c>
      <c r="E190" s="41">
        <f t="shared" ca="1" si="16"/>
        <v>41266</v>
      </c>
      <c r="F190" s="42">
        <f t="shared" ca="1" si="17"/>
        <v>31</v>
      </c>
      <c r="G190" s="43" t="s">
        <v>246</v>
      </c>
      <c r="H190" s="43" t="s">
        <v>234</v>
      </c>
      <c r="I190" s="50" t="s">
        <v>654</v>
      </c>
      <c r="J190" s="51" t="s">
        <v>236</v>
      </c>
      <c r="K190" s="51">
        <v>3969</v>
      </c>
      <c r="L190" s="51"/>
      <c r="M190" s="51"/>
      <c r="N190" s="39"/>
      <c r="O190" s="45"/>
      <c r="P190" s="45"/>
      <c r="Q190" s="45" t="s">
        <v>237</v>
      </c>
      <c r="R190" s="45" t="s">
        <v>626</v>
      </c>
      <c r="S190" s="45" t="s">
        <v>626</v>
      </c>
      <c r="T190" s="39" t="s">
        <v>237</v>
      </c>
      <c r="U190" s="45" t="s">
        <v>626</v>
      </c>
      <c r="V190" s="45" t="s">
        <v>626</v>
      </c>
      <c r="W190" s="45" t="s">
        <v>237</v>
      </c>
      <c r="X190" s="45" t="s">
        <v>626</v>
      </c>
      <c r="Y190" s="45" t="s">
        <v>626</v>
      </c>
      <c r="Z190" s="45"/>
      <c r="AA190" s="45"/>
      <c r="AB190" s="45"/>
      <c r="AC190" s="45"/>
      <c r="AD190" s="45"/>
      <c r="AE190" s="46"/>
      <c r="AS190" s="28">
        <f t="shared" ca="1" si="13"/>
        <v>412660177</v>
      </c>
      <c r="AW190">
        <f t="shared" si="14"/>
        <v>0</v>
      </c>
      <c r="AX190">
        <f t="shared" si="15"/>
        <v>0</v>
      </c>
    </row>
    <row r="191" spans="1:50" ht="18.75" thickBot="1" x14ac:dyDescent="0.3">
      <c r="A191" s="37">
        <v>178</v>
      </c>
      <c r="B191" s="38" t="s">
        <v>655</v>
      </c>
      <c r="C191" s="39" t="s">
        <v>194</v>
      </c>
      <c r="D191" s="49">
        <v>31958</v>
      </c>
      <c r="E191" s="41">
        <f t="shared" ca="1" si="16"/>
        <v>41455</v>
      </c>
      <c r="F191" s="42">
        <f t="shared" ca="1" si="17"/>
        <v>26</v>
      </c>
      <c r="G191" s="43" t="s">
        <v>246</v>
      </c>
      <c r="H191" s="43" t="s">
        <v>288</v>
      </c>
      <c r="I191" s="44" t="s">
        <v>656</v>
      </c>
      <c r="J191" s="39" t="s">
        <v>236</v>
      </c>
      <c r="K191" s="39">
        <v>4601</v>
      </c>
      <c r="L191" s="39"/>
      <c r="M191" s="39"/>
      <c r="N191" s="39"/>
      <c r="O191" s="45"/>
      <c r="P191" s="45"/>
      <c r="Q191" s="45" t="s">
        <v>237</v>
      </c>
      <c r="R191" s="45" t="s">
        <v>626</v>
      </c>
      <c r="S191" s="45" t="s">
        <v>626</v>
      </c>
      <c r="T191" s="39" t="s">
        <v>237</v>
      </c>
      <c r="U191" s="45" t="s">
        <v>626</v>
      </c>
      <c r="V191" s="45" t="s">
        <v>626</v>
      </c>
      <c r="W191" s="45" t="s">
        <v>236</v>
      </c>
      <c r="X191" s="45" t="s">
        <v>236</v>
      </c>
      <c r="Y191" s="45" t="s">
        <v>236</v>
      </c>
      <c r="Z191" s="45"/>
      <c r="AA191" s="45"/>
      <c r="AB191" s="45"/>
      <c r="AC191" s="45"/>
      <c r="AD191" s="45"/>
      <c r="AE191" s="46"/>
      <c r="AS191" s="28">
        <f t="shared" ca="1" si="13"/>
        <v>414550178</v>
      </c>
      <c r="AW191">
        <f t="shared" si="14"/>
        <v>0</v>
      </c>
      <c r="AX191">
        <f t="shared" si="15"/>
        <v>0</v>
      </c>
    </row>
    <row r="192" spans="1:50" ht="18.75" thickBot="1" x14ac:dyDescent="0.3">
      <c r="A192" s="37">
        <v>179</v>
      </c>
      <c r="B192" s="38" t="s">
        <v>657</v>
      </c>
      <c r="C192" s="39" t="s">
        <v>194</v>
      </c>
      <c r="D192" s="49">
        <v>32373</v>
      </c>
      <c r="E192" s="41">
        <f t="shared" ca="1" si="16"/>
        <v>41504</v>
      </c>
      <c r="F192" s="42">
        <f t="shared" ca="1" si="17"/>
        <v>25</v>
      </c>
      <c r="G192" s="43" t="s">
        <v>246</v>
      </c>
      <c r="H192" s="43" t="s">
        <v>288</v>
      </c>
      <c r="I192" s="50" t="s">
        <v>658</v>
      </c>
      <c r="J192" s="51" t="s">
        <v>236</v>
      </c>
      <c r="K192" s="51">
        <v>4608</v>
      </c>
      <c r="L192" s="51"/>
      <c r="M192" s="51"/>
      <c r="N192" s="39"/>
      <c r="O192" s="45"/>
      <c r="P192" s="45"/>
      <c r="Q192" s="45" t="s">
        <v>237</v>
      </c>
      <c r="R192" s="45" t="s">
        <v>626</v>
      </c>
      <c r="S192" s="45" t="s">
        <v>626</v>
      </c>
      <c r="T192" s="39" t="s">
        <v>236</v>
      </c>
      <c r="U192" s="45" t="s">
        <v>236</v>
      </c>
      <c r="V192" s="45" t="s">
        <v>236</v>
      </c>
      <c r="W192" s="45" t="s">
        <v>236</v>
      </c>
      <c r="X192" s="45" t="s">
        <v>236</v>
      </c>
      <c r="Y192" s="45" t="s">
        <v>236</v>
      </c>
      <c r="Z192" s="45"/>
      <c r="AA192" s="45"/>
      <c r="AB192" s="45"/>
      <c r="AC192" s="45"/>
      <c r="AD192" s="45"/>
      <c r="AE192" s="46"/>
      <c r="AS192" s="28">
        <f t="shared" ca="1" si="13"/>
        <v>415040179</v>
      </c>
      <c r="AW192">
        <f t="shared" si="14"/>
        <v>0</v>
      </c>
      <c r="AX192">
        <f t="shared" si="15"/>
        <v>0</v>
      </c>
    </row>
    <row r="193" spans="1:50" ht="18.75" thickBot="1" x14ac:dyDescent="0.3">
      <c r="A193" s="37">
        <v>180</v>
      </c>
      <c r="B193" s="38" t="s">
        <v>659</v>
      </c>
      <c r="C193" s="39" t="s">
        <v>194</v>
      </c>
      <c r="D193" s="49">
        <v>17758</v>
      </c>
      <c r="E193" s="41">
        <f t="shared" ca="1" si="16"/>
        <v>41499</v>
      </c>
      <c r="F193" s="42">
        <f t="shared" ca="1" si="17"/>
        <v>65</v>
      </c>
      <c r="G193" s="43" t="s">
        <v>660</v>
      </c>
      <c r="H193" s="43" t="s">
        <v>234</v>
      </c>
      <c r="I193" s="44" t="s">
        <v>661</v>
      </c>
      <c r="J193" s="39" t="s">
        <v>236</v>
      </c>
      <c r="K193" s="39">
        <v>269</v>
      </c>
      <c r="L193" s="39"/>
      <c r="M193" s="39"/>
      <c r="N193" s="39"/>
      <c r="O193" s="45"/>
      <c r="P193" s="45"/>
      <c r="Q193" s="45" t="s">
        <v>237</v>
      </c>
      <c r="R193" s="45" t="s">
        <v>662</v>
      </c>
      <c r="S193" s="45" t="s">
        <v>662</v>
      </c>
      <c r="T193" s="39" t="s">
        <v>237</v>
      </c>
      <c r="U193" s="45" t="s">
        <v>662</v>
      </c>
      <c r="V193" s="45" t="s">
        <v>662</v>
      </c>
      <c r="W193" s="45" t="s">
        <v>236</v>
      </c>
      <c r="X193" s="45" t="s">
        <v>236</v>
      </c>
      <c r="Y193" s="45" t="s">
        <v>236</v>
      </c>
      <c r="Z193" s="45"/>
      <c r="AA193" s="45"/>
      <c r="AB193" s="45"/>
      <c r="AC193" s="45"/>
      <c r="AD193" s="45"/>
      <c r="AE193" s="46"/>
      <c r="AS193" s="28">
        <f t="shared" ca="1" si="13"/>
        <v>414990180</v>
      </c>
      <c r="AW193">
        <f t="shared" si="14"/>
        <v>0</v>
      </c>
      <c r="AX193">
        <f t="shared" si="15"/>
        <v>0</v>
      </c>
    </row>
    <row r="194" spans="1:50" ht="18.75" thickBot="1" x14ac:dyDescent="0.3">
      <c r="A194" s="37">
        <v>181</v>
      </c>
      <c r="B194" s="38" t="s">
        <v>663</v>
      </c>
      <c r="C194" s="39" t="s">
        <v>194</v>
      </c>
      <c r="D194" s="49">
        <v>21712</v>
      </c>
      <c r="E194" s="41">
        <f t="shared" ca="1" si="16"/>
        <v>41436</v>
      </c>
      <c r="F194" s="42">
        <f t="shared" ca="1" si="17"/>
        <v>54</v>
      </c>
      <c r="G194" s="43" t="s">
        <v>660</v>
      </c>
      <c r="H194" s="43" t="s">
        <v>234</v>
      </c>
      <c r="I194" s="44" t="s">
        <v>664</v>
      </c>
      <c r="J194" s="39" t="s">
        <v>236</v>
      </c>
      <c r="K194" s="39">
        <v>2912</v>
      </c>
      <c r="L194" s="39"/>
      <c r="M194" s="39"/>
      <c r="N194" s="39"/>
      <c r="O194" s="45"/>
      <c r="P194" s="45"/>
      <c r="Q194" s="45" t="s">
        <v>237</v>
      </c>
      <c r="R194" s="45" t="s">
        <v>662</v>
      </c>
      <c r="S194" s="45" t="s">
        <v>662</v>
      </c>
      <c r="T194" s="39" t="s">
        <v>237</v>
      </c>
      <c r="U194" s="45" t="s">
        <v>662</v>
      </c>
      <c r="V194" s="45" t="s">
        <v>662</v>
      </c>
      <c r="W194" s="45" t="s">
        <v>237</v>
      </c>
      <c r="X194" s="45" t="s">
        <v>662</v>
      </c>
      <c r="Y194" s="45" t="s">
        <v>662</v>
      </c>
      <c r="Z194" s="45"/>
      <c r="AA194" s="45"/>
      <c r="AB194" s="45"/>
      <c r="AC194" s="45"/>
      <c r="AD194" s="45"/>
      <c r="AE194" s="46"/>
      <c r="AS194" s="28">
        <f t="shared" ca="1" si="13"/>
        <v>414360181</v>
      </c>
      <c r="AW194">
        <f t="shared" si="14"/>
        <v>0</v>
      </c>
      <c r="AX194">
        <f t="shared" si="15"/>
        <v>0</v>
      </c>
    </row>
    <row r="195" spans="1:50" ht="18.75" thickBot="1" x14ac:dyDescent="0.3">
      <c r="A195" s="37">
        <v>182</v>
      </c>
      <c r="B195" s="38" t="s">
        <v>665</v>
      </c>
      <c r="C195" s="39" t="s">
        <v>194</v>
      </c>
      <c r="D195" s="49">
        <v>25417</v>
      </c>
      <c r="E195" s="41">
        <f t="shared" ca="1" si="16"/>
        <v>41488</v>
      </c>
      <c r="F195" s="42">
        <f t="shared" ca="1" si="17"/>
        <v>44</v>
      </c>
      <c r="G195" s="43" t="s">
        <v>666</v>
      </c>
      <c r="H195" s="43" t="s">
        <v>667</v>
      </c>
      <c r="I195" s="44" t="s">
        <v>668</v>
      </c>
      <c r="J195" s="39" t="s">
        <v>236</v>
      </c>
      <c r="K195" s="39">
        <v>3678</v>
      </c>
      <c r="L195" s="39"/>
      <c r="M195" s="39"/>
      <c r="N195" s="39"/>
      <c r="O195" s="45"/>
      <c r="P195" s="45"/>
      <c r="Q195" s="45" t="s">
        <v>507</v>
      </c>
      <c r="R195" s="45" t="s">
        <v>662</v>
      </c>
      <c r="S195" s="45" t="s">
        <v>662</v>
      </c>
      <c r="T195" s="39" t="s">
        <v>236</v>
      </c>
      <c r="U195" s="45" t="s">
        <v>236</v>
      </c>
      <c r="V195" s="45" t="s">
        <v>236</v>
      </c>
      <c r="W195" s="45" t="s">
        <v>236</v>
      </c>
      <c r="X195" s="45" t="s">
        <v>236</v>
      </c>
      <c r="Y195" s="45" t="s">
        <v>236</v>
      </c>
      <c r="Z195" s="45"/>
      <c r="AA195" s="45"/>
      <c r="AB195" s="45"/>
      <c r="AC195" s="45"/>
      <c r="AD195" s="45"/>
      <c r="AE195" s="46"/>
      <c r="AS195" s="28">
        <f t="shared" ca="1" si="13"/>
        <v>414880182</v>
      </c>
      <c r="AW195">
        <f t="shared" si="14"/>
        <v>0</v>
      </c>
      <c r="AX195">
        <f t="shared" si="15"/>
        <v>0</v>
      </c>
    </row>
    <row r="196" spans="1:50" ht="18.75" thickBot="1" x14ac:dyDescent="0.3">
      <c r="A196" s="37">
        <v>183</v>
      </c>
      <c r="B196" s="38" t="s">
        <v>669</v>
      </c>
      <c r="C196" s="39" t="s">
        <v>194</v>
      </c>
      <c r="D196" s="49">
        <v>27626</v>
      </c>
      <c r="E196" s="41">
        <f t="shared" ca="1" si="16"/>
        <v>41506</v>
      </c>
      <c r="F196" s="42">
        <f t="shared" ca="1" si="17"/>
        <v>38</v>
      </c>
      <c r="G196" s="43" t="s">
        <v>670</v>
      </c>
      <c r="H196" s="43" t="s">
        <v>234</v>
      </c>
      <c r="I196" s="44" t="s">
        <v>671</v>
      </c>
      <c r="J196" s="39" t="s">
        <v>236</v>
      </c>
      <c r="K196" s="39">
        <v>3713</v>
      </c>
      <c r="L196" s="39"/>
      <c r="M196" s="39"/>
      <c r="N196" s="39"/>
      <c r="O196" s="45"/>
      <c r="P196" s="45"/>
      <c r="Q196" s="45" t="s">
        <v>237</v>
      </c>
      <c r="R196" s="45" t="s">
        <v>662</v>
      </c>
      <c r="S196" s="45" t="s">
        <v>662</v>
      </c>
      <c r="T196" s="39" t="s">
        <v>237</v>
      </c>
      <c r="U196" s="45" t="s">
        <v>662</v>
      </c>
      <c r="V196" s="45" t="s">
        <v>662</v>
      </c>
      <c r="W196" s="45" t="s">
        <v>237</v>
      </c>
      <c r="X196" s="45" t="s">
        <v>662</v>
      </c>
      <c r="Y196" s="45" t="s">
        <v>662</v>
      </c>
      <c r="Z196" s="45"/>
      <c r="AA196" s="45"/>
      <c r="AB196" s="45"/>
      <c r="AC196" s="45"/>
      <c r="AD196" s="45"/>
      <c r="AE196" s="46"/>
      <c r="AS196" s="28">
        <f t="shared" ca="1" si="13"/>
        <v>415060183</v>
      </c>
      <c r="AW196">
        <f t="shared" si="14"/>
        <v>0</v>
      </c>
      <c r="AX196">
        <f t="shared" si="15"/>
        <v>0</v>
      </c>
    </row>
    <row r="197" spans="1:50" ht="18.75" thickBot="1" x14ac:dyDescent="0.3">
      <c r="A197" s="37">
        <v>184</v>
      </c>
      <c r="B197" s="38" t="s">
        <v>672</v>
      </c>
      <c r="C197" s="39" t="s">
        <v>194</v>
      </c>
      <c r="D197" s="49">
        <v>22996</v>
      </c>
      <c r="E197" s="41">
        <f t="shared" ca="1" si="16"/>
        <v>41259</v>
      </c>
      <c r="F197" s="42">
        <f t="shared" ca="1" si="17"/>
        <v>50</v>
      </c>
      <c r="G197" s="43" t="s">
        <v>673</v>
      </c>
      <c r="H197" s="43" t="s">
        <v>234</v>
      </c>
      <c r="I197" s="44" t="s">
        <v>674</v>
      </c>
      <c r="J197" s="39" t="s">
        <v>236</v>
      </c>
      <c r="K197" s="39">
        <v>2367</v>
      </c>
      <c r="L197" s="39"/>
      <c r="M197" s="39"/>
      <c r="N197" s="39"/>
      <c r="O197" s="45"/>
      <c r="P197" s="45"/>
      <c r="Q197" s="45" t="s">
        <v>237</v>
      </c>
      <c r="R197" s="45" t="s">
        <v>662</v>
      </c>
      <c r="S197" s="45" t="s">
        <v>662</v>
      </c>
      <c r="T197" s="39" t="s">
        <v>237</v>
      </c>
      <c r="U197" s="45" t="s">
        <v>662</v>
      </c>
      <c r="V197" s="45" t="s">
        <v>662</v>
      </c>
      <c r="W197" s="45" t="s">
        <v>237</v>
      </c>
      <c r="X197" s="45" t="s">
        <v>662</v>
      </c>
      <c r="Y197" s="45" t="s">
        <v>662</v>
      </c>
      <c r="Z197" s="45"/>
      <c r="AA197" s="45"/>
      <c r="AB197" s="45"/>
      <c r="AC197" s="45"/>
      <c r="AD197" s="45"/>
      <c r="AE197" s="46"/>
      <c r="AS197" s="28">
        <f t="shared" ca="1" si="13"/>
        <v>412590184</v>
      </c>
      <c r="AW197">
        <f t="shared" si="14"/>
        <v>0</v>
      </c>
      <c r="AX197">
        <f t="shared" si="15"/>
        <v>0</v>
      </c>
    </row>
    <row r="198" spans="1:50" ht="18.75" thickBot="1" x14ac:dyDescent="0.3">
      <c r="A198" s="37">
        <v>185</v>
      </c>
      <c r="B198" s="38" t="s">
        <v>675</v>
      </c>
      <c r="C198" s="39" t="s">
        <v>194</v>
      </c>
      <c r="D198" s="49">
        <v>24208</v>
      </c>
      <c r="E198" s="41">
        <f t="shared" ca="1" si="16"/>
        <v>41375</v>
      </c>
      <c r="F198" s="42">
        <f t="shared" ca="1" si="17"/>
        <v>47</v>
      </c>
      <c r="G198" s="43" t="s">
        <v>676</v>
      </c>
      <c r="H198" s="43" t="s">
        <v>677</v>
      </c>
      <c r="I198" s="44" t="s">
        <v>678</v>
      </c>
      <c r="J198" s="39" t="s">
        <v>236</v>
      </c>
      <c r="K198" s="39">
        <v>4336</v>
      </c>
      <c r="L198" s="39"/>
      <c r="M198" s="39"/>
      <c r="N198" s="39"/>
      <c r="O198" s="45"/>
      <c r="P198" s="45"/>
      <c r="Q198" s="45" t="s">
        <v>237</v>
      </c>
      <c r="R198" s="45" t="s">
        <v>662</v>
      </c>
      <c r="S198" s="45" t="s">
        <v>662</v>
      </c>
      <c r="T198" s="39" t="s">
        <v>236</v>
      </c>
      <c r="U198" s="45" t="s">
        <v>236</v>
      </c>
      <c r="V198" s="45" t="s">
        <v>236</v>
      </c>
      <c r="W198" s="45" t="s">
        <v>236</v>
      </c>
      <c r="X198" s="45" t="s">
        <v>236</v>
      </c>
      <c r="Y198" s="45" t="s">
        <v>236</v>
      </c>
      <c r="Z198" s="45"/>
      <c r="AA198" s="45"/>
      <c r="AB198" s="45"/>
      <c r="AC198" s="45"/>
      <c r="AD198" s="45"/>
      <c r="AE198" s="46"/>
      <c r="AS198" s="28">
        <f t="shared" ca="1" si="13"/>
        <v>413750185</v>
      </c>
      <c r="AW198">
        <f t="shared" si="14"/>
        <v>0</v>
      </c>
      <c r="AX198">
        <f t="shared" si="15"/>
        <v>0</v>
      </c>
    </row>
    <row r="199" spans="1:50" ht="18.75" thickBot="1" x14ac:dyDescent="0.3">
      <c r="A199" s="37">
        <v>186</v>
      </c>
      <c r="B199" s="38" t="s">
        <v>679</v>
      </c>
      <c r="C199" s="39" t="s">
        <v>194</v>
      </c>
      <c r="D199" s="49">
        <v>33063</v>
      </c>
      <c r="E199" s="41">
        <f t="shared" ca="1" si="16"/>
        <v>41464</v>
      </c>
      <c r="F199" s="42">
        <f t="shared" ca="1" si="17"/>
        <v>23</v>
      </c>
      <c r="G199" s="43" t="s">
        <v>660</v>
      </c>
      <c r="H199" s="43" t="s">
        <v>234</v>
      </c>
      <c r="I199" s="44" t="s">
        <v>680</v>
      </c>
      <c r="J199" s="39" t="s">
        <v>236</v>
      </c>
      <c r="K199" s="39">
        <v>4408</v>
      </c>
      <c r="L199" s="39"/>
      <c r="M199" s="39"/>
      <c r="N199" s="39"/>
      <c r="O199" s="45"/>
      <c r="P199" s="45"/>
      <c r="Q199" s="45" t="s">
        <v>237</v>
      </c>
      <c r="R199" s="45" t="s">
        <v>662</v>
      </c>
      <c r="S199" s="45" t="s">
        <v>662</v>
      </c>
      <c r="T199" s="39" t="s">
        <v>237</v>
      </c>
      <c r="U199" s="45" t="s">
        <v>662</v>
      </c>
      <c r="V199" s="45" t="s">
        <v>662</v>
      </c>
      <c r="W199" s="45" t="s">
        <v>237</v>
      </c>
      <c r="X199" s="45" t="s">
        <v>662</v>
      </c>
      <c r="Y199" s="45" t="s">
        <v>662</v>
      </c>
      <c r="Z199" s="45"/>
      <c r="AA199" s="45"/>
      <c r="AB199" s="45"/>
      <c r="AC199" s="45"/>
      <c r="AD199" s="45"/>
      <c r="AE199" s="46"/>
      <c r="AS199" s="28">
        <f t="shared" ca="1" si="13"/>
        <v>414640186</v>
      </c>
      <c r="AW199">
        <f t="shared" si="14"/>
        <v>0</v>
      </c>
      <c r="AX199">
        <f t="shared" si="15"/>
        <v>0</v>
      </c>
    </row>
    <row r="200" spans="1:50" ht="18.75" thickBot="1" x14ac:dyDescent="0.3">
      <c r="A200" s="37">
        <v>187</v>
      </c>
      <c r="B200" s="38" t="s">
        <v>681</v>
      </c>
      <c r="C200" s="39" t="s">
        <v>194</v>
      </c>
      <c r="D200" s="49">
        <v>24948</v>
      </c>
      <c r="E200" s="41">
        <f t="shared" ca="1" si="16"/>
        <v>41384</v>
      </c>
      <c r="F200" s="42">
        <f t="shared" ca="1" si="17"/>
        <v>45</v>
      </c>
      <c r="G200" s="43" t="s">
        <v>670</v>
      </c>
      <c r="H200" s="43" t="s">
        <v>288</v>
      </c>
      <c r="I200" s="50" t="s">
        <v>682</v>
      </c>
      <c r="J200" s="51" t="s">
        <v>236</v>
      </c>
      <c r="K200" s="51">
        <v>4623</v>
      </c>
      <c r="L200" s="51"/>
      <c r="M200" s="51"/>
      <c r="N200" s="39"/>
      <c r="O200" s="45"/>
      <c r="P200" s="45"/>
      <c r="Q200" s="45" t="s">
        <v>237</v>
      </c>
      <c r="R200" s="45" t="s">
        <v>662</v>
      </c>
      <c r="S200" s="45" t="s">
        <v>662</v>
      </c>
      <c r="T200" s="39" t="s">
        <v>237</v>
      </c>
      <c r="U200" s="45" t="s">
        <v>662</v>
      </c>
      <c r="V200" s="45" t="s">
        <v>662</v>
      </c>
      <c r="W200" s="45" t="s">
        <v>237</v>
      </c>
      <c r="X200" s="45" t="s">
        <v>662</v>
      </c>
      <c r="Y200" s="45" t="s">
        <v>662</v>
      </c>
      <c r="Z200" s="45"/>
      <c r="AA200" s="45"/>
      <c r="AB200" s="45"/>
      <c r="AC200" s="45"/>
      <c r="AD200" s="45"/>
      <c r="AE200" s="46"/>
      <c r="AS200" s="28">
        <f t="shared" ca="1" si="13"/>
        <v>413840187</v>
      </c>
      <c r="AW200">
        <f t="shared" si="14"/>
        <v>0</v>
      </c>
      <c r="AX200">
        <f t="shared" si="15"/>
        <v>0</v>
      </c>
    </row>
    <row r="201" spans="1:50" ht="18.75" thickBot="1" x14ac:dyDescent="0.3">
      <c r="A201" s="37">
        <v>188</v>
      </c>
      <c r="B201" s="38" t="s">
        <v>683</v>
      </c>
      <c r="C201" s="39" t="s">
        <v>194</v>
      </c>
      <c r="D201" s="49">
        <v>25445</v>
      </c>
      <c r="E201" s="41">
        <f t="shared" ca="1" si="16"/>
        <v>41516</v>
      </c>
      <c r="F201" s="42">
        <f t="shared" ca="1" si="17"/>
        <v>44</v>
      </c>
      <c r="G201" s="43" t="s">
        <v>670</v>
      </c>
      <c r="H201" s="43" t="s">
        <v>288</v>
      </c>
      <c r="I201" s="44" t="s">
        <v>684</v>
      </c>
      <c r="J201" s="39" t="s">
        <v>236</v>
      </c>
      <c r="K201" s="39">
        <v>4549</v>
      </c>
      <c r="L201" s="39"/>
      <c r="M201" s="39"/>
      <c r="N201" s="39"/>
      <c r="O201" s="45"/>
      <c r="P201" s="45"/>
      <c r="Q201" s="45" t="s">
        <v>237</v>
      </c>
      <c r="R201" s="45" t="s">
        <v>662</v>
      </c>
      <c r="S201" s="45" t="s">
        <v>662</v>
      </c>
      <c r="T201" s="39" t="s">
        <v>237</v>
      </c>
      <c r="U201" s="45" t="s">
        <v>662</v>
      </c>
      <c r="V201" s="45" t="s">
        <v>662</v>
      </c>
      <c r="W201" s="45" t="s">
        <v>237</v>
      </c>
      <c r="X201" s="45" t="s">
        <v>662</v>
      </c>
      <c r="Y201" s="45" t="s">
        <v>662</v>
      </c>
      <c r="Z201" s="45"/>
      <c r="AA201" s="45"/>
      <c r="AB201" s="45"/>
      <c r="AC201" s="45"/>
      <c r="AD201" s="45"/>
      <c r="AE201" s="46"/>
      <c r="AS201" s="28">
        <f t="shared" ca="1" si="13"/>
        <v>415160188</v>
      </c>
      <c r="AW201">
        <f t="shared" si="14"/>
        <v>0</v>
      </c>
      <c r="AX201">
        <f t="shared" si="15"/>
        <v>0</v>
      </c>
    </row>
    <row r="202" spans="1:50" ht="18.75" thickBot="1" x14ac:dyDescent="0.3">
      <c r="A202" s="37">
        <v>189</v>
      </c>
      <c r="B202" s="38" t="s">
        <v>685</v>
      </c>
      <c r="C202" s="39" t="s">
        <v>194</v>
      </c>
      <c r="D202" s="49">
        <v>34769</v>
      </c>
      <c r="E202" s="41">
        <f t="shared" ca="1" si="16"/>
        <v>41344</v>
      </c>
      <c r="F202" s="42">
        <f t="shared" ca="1" si="17"/>
        <v>18</v>
      </c>
      <c r="G202" s="43" t="s">
        <v>670</v>
      </c>
      <c r="H202" s="43" t="s">
        <v>288</v>
      </c>
      <c r="I202" s="50" t="s">
        <v>686</v>
      </c>
      <c r="J202" s="51" t="s">
        <v>236</v>
      </c>
      <c r="K202" s="51">
        <v>4570</v>
      </c>
      <c r="L202" s="51"/>
      <c r="M202" s="51"/>
      <c r="N202" s="39"/>
      <c r="O202" s="45"/>
      <c r="P202" s="45"/>
      <c r="Q202" s="45" t="s">
        <v>237</v>
      </c>
      <c r="R202" s="45" t="s">
        <v>662</v>
      </c>
      <c r="S202" s="45" t="s">
        <v>662</v>
      </c>
      <c r="T202" s="39" t="s">
        <v>236</v>
      </c>
      <c r="U202" s="45" t="s">
        <v>236</v>
      </c>
      <c r="V202" s="45" t="s">
        <v>236</v>
      </c>
      <c r="W202" s="45" t="s">
        <v>236</v>
      </c>
      <c r="X202" s="45" t="s">
        <v>236</v>
      </c>
      <c r="Y202" s="45" t="s">
        <v>236</v>
      </c>
      <c r="Z202" s="45"/>
      <c r="AA202" s="45"/>
      <c r="AB202" s="45"/>
      <c r="AC202" s="45"/>
      <c r="AD202" s="45"/>
      <c r="AE202" s="46"/>
      <c r="AS202" s="28">
        <f t="shared" ca="1" si="13"/>
        <v>413440189</v>
      </c>
      <c r="AW202">
        <f t="shared" si="14"/>
        <v>0</v>
      </c>
      <c r="AX202">
        <f t="shared" si="15"/>
        <v>0</v>
      </c>
    </row>
    <row r="203" spans="1:50" ht="18.75" thickBot="1" x14ac:dyDescent="0.3">
      <c r="A203" s="37">
        <v>190</v>
      </c>
      <c r="B203" s="38" t="s">
        <v>687</v>
      </c>
      <c r="C203" s="39" t="s">
        <v>194</v>
      </c>
      <c r="D203" s="49">
        <v>32923</v>
      </c>
      <c r="E203" s="41">
        <f t="shared" ca="1" si="16"/>
        <v>41324</v>
      </c>
      <c r="F203" s="42">
        <f t="shared" ca="1" si="17"/>
        <v>23</v>
      </c>
      <c r="G203" s="43" t="s">
        <v>670</v>
      </c>
      <c r="H203" s="43" t="s">
        <v>288</v>
      </c>
      <c r="I203" s="44" t="s">
        <v>688</v>
      </c>
      <c r="J203" s="39" t="s">
        <v>236</v>
      </c>
      <c r="K203" s="39">
        <v>4341</v>
      </c>
      <c r="L203" s="39"/>
      <c r="M203" s="39"/>
      <c r="N203" s="39"/>
      <c r="O203" s="45"/>
      <c r="P203" s="45"/>
      <c r="Q203" s="45" t="s">
        <v>237</v>
      </c>
      <c r="R203" s="45" t="s">
        <v>662</v>
      </c>
      <c r="S203" s="45" t="s">
        <v>662</v>
      </c>
      <c r="T203" s="39" t="s">
        <v>236</v>
      </c>
      <c r="U203" s="45" t="s">
        <v>236</v>
      </c>
      <c r="V203" s="45" t="s">
        <v>236</v>
      </c>
      <c r="W203" s="45" t="s">
        <v>236</v>
      </c>
      <c r="X203" s="45" t="s">
        <v>236</v>
      </c>
      <c r="Y203" s="45" t="s">
        <v>236</v>
      </c>
      <c r="Z203" s="45"/>
      <c r="AA203" s="45"/>
      <c r="AB203" s="45"/>
      <c r="AC203" s="45"/>
      <c r="AD203" s="45"/>
      <c r="AE203" s="46"/>
      <c r="AS203" s="28">
        <f t="shared" ca="1" si="13"/>
        <v>413240190</v>
      </c>
      <c r="AW203">
        <f t="shared" si="14"/>
        <v>0</v>
      </c>
      <c r="AX203">
        <f t="shared" si="15"/>
        <v>0</v>
      </c>
    </row>
    <row r="204" spans="1:50" ht="18.75" thickBot="1" x14ac:dyDescent="0.3">
      <c r="A204" s="37">
        <v>191</v>
      </c>
      <c r="B204" s="38" t="s">
        <v>689</v>
      </c>
      <c r="C204" s="39" t="s">
        <v>194</v>
      </c>
      <c r="D204" s="49">
        <v>23760</v>
      </c>
      <c r="E204" s="41">
        <f t="shared" ca="1" si="16"/>
        <v>41292</v>
      </c>
      <c r="F204" s="42">
        <f t="shared" ca="1" si="17"/>
        <v>48</v>
      </c>
      <c r="G204" s="43" t="s">
        <v>589</v>
      </c>
      <c r="H204" s="43" t="s">
        <v>234</v>
      </c>
      <c r="I204" s="44" t="s">
        <v>690</v>
      </c>
      <c r="J204" s="39" t="s">
        <v>236</v>
      </c>
      <c r="K204" s="39">
        <v>2483</v>
      </c>
      <c r="L204" s="39"/>
      <c r="M204" s="39"/>
      <c r="N204" s="39"/>
      <c r="O204" s="45"/>
      <c r="P204" s="45"/>
      <c r="Q204" s="45" t="s">
        <v>237</v>
      </c>
      <c r="R204" s="45" t="s">
        <v>662</v>
      </c>
      <c r="S204" s="45" t="s">
        <v>662</v>
      </c>
      <c r="T204" s="39" t="s">
        <v>237</v>
      </c>
      <c r="U204" s="45" t="s">
        <v>662</v>
      </c>
      <c r="V204" s="45" t="s">
        <v>662</v>
      </c>
      <c r="W204" s="45" t="s">
        <v>237</v>
      </c>
      <c r="X204" s="45" t="s">
        <v>662</v>
      </c>
      <c r="Y204" s="45" t="s">
        <v>662</v>
      </c>
      <c r="Z204" s="45"/>
      <c r="AA204" s="45"/>
      <c r="AB204" s="45"/>
      <c r="AC204" s="45"/>
      <c r="AD204" s="45"/>
      <c r="AE204" s="46"/>
      <c r="AS204" s="28">
        <f t="shared" ca="1" si="13"/>
        <v>412920191</v>
      </c>
      <c r="AW204">
        <f t="shared" si="14"/>
        <v>0</v>
      </c>
      <c r="AX204">
        <f t="shared" si="15"/>
        <v>0</v>
      </c>
    </row>
    <row r="205" spans="1:50" ht="18.75" thickBot="1" x14ac:dyDescent="0.3">
      <c r="A205" s="37">
        <v>192</v>
      </c>
      <c r="B205" s="38" t="s">
        <v>691</v>
      </c>
      <c r="C205" s="39" t="s">
        <v>194</v>
      </c>
      <c r="D205" s="49">
        <v>33032</v>
      </c>
      <c r="E205" s="41">
        <f t="shared" ca="1" si="16"/>
        <v>41433</v>
      </c>
      <c r="F205" s="42">
        <f t="shared" ca="1" si="17"/>
        <v>23</v>
      </c>
      <c r="G205" s="43" t="s">
        <v>246</v>
      </c>
      <c r="H205" s="43" t="s">
        <v>234</v>
      </c>
      <c r="I205" s="44" t="s">
        <v>692</v>
      </c>
      <c r="J205" s="39" t="s">
        <v>236</v>
      </c>
      <c r="K205" s="39">
        <v>4311</v>
      </c>
      <c r="L205" s="39"/>
      <c r="M205" s="39"/>
      <c r="N205" s="39"/>
      <c r="O205" s="45"/>
      <c r="P205" s="45"/>
      <c r="Q205" s="45" t="s">
        <v>237</v>
      </c>
      <c r="R205" s="45" t="s">
        <v>693</v>
      </c>
      <c r="S205" s="45" t="s">
        <v>693</v>
      </c>
      <c r="T205" s="39" t="s">
        <v>236</v>
      </c>
      <c r="U205" s="45" t="s">
        <v>236</v>
      </c>
      <c r="V205" s="45" t="s">
        <v>236</v>
      </c>
      <c r="W205" s="45" t="s">
        <v>236</v>
      </c>
      <c r="X205" s="45" t="s">
        <v>236</v>
      </c>
      <c r="Y205" s="45" t="s">
        <v>236</v>
      </c>
      <c r="Z205" s="45"/>
      <c r="AA205" s="45"/>
      <c r="AB205" s="45"/>
      <c r="AC205" s="45"/>
      <c r="AD205" s="45"/>
      <c r="AE205" s="46"/>
      <c r="AS205" s="28">
        <f t="shared" ref="AS205:AS268" ca="1" si="18">IF(E205="",99999*$AS$12,E205*$AS$12+A205)</f>
        <v>414330192</v>
      </c>
      <c r="AW205">
        <f t="shared" si="14"/>
        <v>0</v>
      </c>
      <c r="AX205">
        <f t="shared" si="15"/>
        <v>0</v>
      </c>
    </row>
    <row r="206" spans="1:50" ht="18.75" thickBot="1" x14ac:dyDescent="0.3">
      <c r="A206" s="37">
        <v>193</v>
      </c>
      <c r="B206" s="38" t="s">
        <v>694</v>
      </c>
      <c r="C206" s="39" t="s">
        <v>194</v>
      </c>
      <c r="D206" s="49">
        <v>31696</v>
      </c>
      <c r="E206" s="41">
        <f t="shared" ca="1" si="16"/>
        <v>41558</v>
      </c>
      <c r="F206" s="42">
        <f t="shared" ca="1" si="17"/>
        <v>27</v>
      </c>
      <c r="G206" s="43" t="s">
        <v>695</v>
      </c>
      <c r="H206" s="43" t="s">
        <v>2020</v>
      </c>
      <c r="I206" s="44" t="s">
        <v>696</v>
      </c>
      <c r="J206" s="39" t="s">
        <v>236</v>
      </c>
      <c r="K206" s="39">
        <v>4333</v>
      </c>
      <c r="L206" s="39"/>
      <c r="M206" s="39"/>
      <c r="N206" s="39"/>
      <c r="O206" s="45"/>
      <c r="P206" s="45"/>
      <c r="Q206" s="45" t="s">
        <v>237</v>
      </c>
      <c r="R206" s="45" t="s">
        <v>693</v>
      </c>
      <c r="S206" s="45" t="s">
        <v>693</v>
      </c>
      <c r="T206" s="39" t="s">
        <v>237</v>
      </c>
      <c r="U206" s="45" t="s">
        <v>693</v>
      </c>
      <c r="V206" s="45" t="s">
        <v>693</v>
      </c>
      <c r="W206" s="45" t="s">
        <v>236</v>
      </c>
      <c r="X206" s="45" t="s">
        <v>236</v>
      </c>
      <c r="Y206" s="45" t="s">
        <v>236</v>
      </c>
      <c r="Z206" s="45"/>
      <c r="AA206" s="45"/>
      <c r="AB206" s="45"/>
      <c r="AC206" s="45"/>
      <c r="AD206" s="45"/>
      <c r="AE206" s="46"/>
      <c r="AS206" s="28">
        <f t="shared" ca="1" si="18"/>
        <v>415580193</v>
      </c>
      <c r="AW206">
        <f t="shared" ref="AW206:AW269" si="19">IF(ISERROR(FIND(UPPER($AW$12),UPPER(B206))),0,1)</f>
        <v>0</v>
      </c>
      <c r="AX206">
        <f t="shared" ref="AX206:AX269" si="20">IF(AW206&gt;0,A206,0)</f>
        <v>0</v>
      </c>
    </row>
    <row r="207" spans="1:50" ht="18.75" thickBot="1" x14ac:dyDescent="0.3">
      <c r="A207" s="37">
        <v>194</v>
      </c>
      <c r="B207" s="38" t="s">
        <v>697</v>
      </c>
      <c r="C207" s="39" t="s">
        <v>194</v>
      </c>
      <c r="D207" s="49">
        <v>32796</v>
      </c>
      <c r="E207" s="41">
        <f t="shared" ref="E207:E270" ca="1" si="21">IF(B207="","",IF(DATE(YEAR(TODAY()),MONTH(D207),DAY(D207))&lt;TODAY(),DATE(IF(YEAR(D207)=1900,2090,YEAR(TODAY())+1),MONTH(D207),DAY(D207)),DATE(IF(YEAR(D207)=1900,2090,YEAR(TODAY())),MONTH(D207),DAY(D207))))</f>
        <v>41197</v>
      </c>
      <c r="F207" s="42">
        <f t="shared" ref="F207:F270" ca="1" si="22">IF(B207="","",YEAR(E207)-YEAR(D207))</f>
        <v>23</v>
      </c>
      <c r="G207" s="43" t="s">
        <v>246</v>
      </c>
      <c r="H207" s="43" t="s">
        <v>234</v>
      </c>
      <c r="I207" s="44" t="s">
        <v>698</v>
      </c>
      <c r="J207" s="39" t="s">
        <v>236</v>
      </c>
      <c r="K207" s="39">
        <v>4523</v>
      </c>
      <c r="L207" s="39"/>
      <c r="M207" s="39"/>
      <c r="N207" s="39"/>
      <c r="O207" s="45"/>
      <c r="P207" s="45"/>
      <c r="Q207" s="45" t="s">
        <v>237</v>
      </c>
      <c r="R207" s="45" t="s">
        <v>693</v>
      </c>
      <c r="S207" s="45" t="s">
        <v>693</v>
      </c>
      <c r="T207" s="39" t="s">
        <v>236</v>
      </c>
      <c r="U207" s="45" t="s">
        <v>236</v>
      </c>
      <c r="V207" s="45" t="s">
        <v>236</v>
      </c>
      <c r="W207" s="45" t="s">
        <v>236</v>
      </c>
      <c r="X207" s="45" t="s">
        <v>236</v>
      </c>
      <c r="Y207" s="45" t="s">
        <v>236</v>
      </c>
      <c r="Z207" s="45"/>
      <c r="AA207" s="45"/>
      <c r="AB207" s="45"/>
      <c r="AC207" s="45"/>
      <c r="AD207" s="45"/>
      <c r="AE207" s="46"/>
      <c r="AS207" s="28">
        <f t="shared" ca="1" si="18"/>
        <v>411970194</v>
      </c>
      <c r="AW207">
        <f t="shared" si="19"/>
        <v>0</v>
      </c>
      <c r="AX207">
        <f t="shared" si="20"/>
        <v>0</v>
      </c>
    </row>
    <row r="208" spans="1:50" ht="18.75" thickBot="1" x14ac:dyDescent="0.3">
      <c r="A208" s="37">
        <v>195</v>
      </c>
      <c r="B208" s="38" t="s">
        <v>699</v>
      </c>
      <c r="C208" s="39" t="s">
        <v>194</v>
      </c>
      <c r="D208" s="52">
        <v>25812</v>
      </c>
      <c r="E208" s="41">
        <f t="shared" ca="1" si="21"/>
        <v>41518</v>
      </c>
      <c r="F208" s="42">
        <f t="shared" ca="1" si="22"/>
        <v>43</v>
      </c>
      <c r="G208" s="43" t="s">
        <v>246</v>
      </c>
      <c r="H208" s="43" t="s">
        <v>234</v>
      </c>
      <c r="I208" s="44" t="s">
        <v>700</v>
      </c>
      <c r="J208" s="39" t="s">
        <v>236</v>
      </c>
      <c r="K208" s="39">
        <v>3448</v>
      </c>
      <c r="L208" s="39"/>
      <c r="M208" s="39"/>
      <c r="N208" s="39"/>
      <c r="O208" s="45"/>
      <c r="P208" s="45"/>
      <c r="Q208" s="45" t="s">
        <v>237</v>
      </c>
      <c r="R208" s="45" t="s">
        <v>693</v>
      </c>
      <c r="S208" s="45" t="s">
        <v>693</v>
      </c>
      <c r="T208" s="45" t="s">
        <v>237</v>
      </c>
      <c r="U208" s="45" t="s">
        <v>693</v>
      </c>
      <c r="V208" s="45" t="s">
        <v>693</v>
      </c>
      <c r="W208" s="45" t="s">
        <v>237</v>
      </c>
      <c r="X208" s="45" t="s">
        <v>693</v>
      </c>
      <c r="Y208" s="45" t="s">
        <v>693</v>
      </c>
      <c r="Z208" s="45"/>
      <c r="AA208" s="45"/>
      <c r="AB208" s="45"/>
      <c r="AC208" s="45"/>
      <c r="AD208" s="45"/>
      <c r="AE208" s="46"/>
      <c r="AS208" s="28">
        <f t="shared" ca="1" si="18"/>
        <v>415180195</v>
      </c>
      <c r="AW208">
        <f t="shared" si="19"/>
        <v>0</v>
      </c>
      <c r="AX208">
        <f t="shared" si="20"/>
        <v>0</v>
      </c>
    </row>
    <row r="209" spans="1:50" ht="18.75" thickBot="1" x14ac:dyDescent="0.3">
      <c r="A209" s="37">
        <v>196</v>
      </c>
      <c r="B209" s="38" t="s">
        <v>701</v>
      </c>
      <c r="C209" s="39" t="s">
        <v>196</v>
      </c>
      <c r="D209" s="49">
        <v>35083</v>
      </c>
      <c r="E209" s="41">
        <f t="shared" ca="1" si="21"/>
        <v>41293</v>
      </c>
      <c r="F209" s="42">
        <f t="shared" ca="1" si="22"/>
        <v>17</v>
      </c>
      <c r="G209" s="43" t="s">
        <v>702</v>
      </c>
      <c r="H209" s="43" t="s">
        <v>288</v>
      </c>
      <c r="I209" s="44" t="s">
        <v>703</v>
      </c>
      <c r="J209" s="39" t="s">
        <v>236</v>
      </c>
      <c r="K209" s="39">
        <v>4615</v>
      </c>
      <c r="L209" s="39"/>
      <c r="M209" s="39"/>
      <c r="N209" s="39"/>
      <c r="O209" s="45"/>
      <c r="P209" s="45"/>
      <c r="Q209" s="45" t="s">
        <v>237</v>
      </c>
      <c r="R209" s="45" t="s">
        <v>704</v>
      </c>
      <c r="S209" s="45" t="s">
        <v>704</v>
      </c>
      <c r="T209" s="39" t="s">
        <v>237</v>
      </c>
      <c r="U209" s="45" t="s">
        <v>704</v>
      </c>
      <c r="V209" s="45" t="s">
        <v>704</v>
      </c>
      <c r="W209" s="45" t="s">
        <v>237</v>
      </c>
      <c r="X209" s="45" t="s">
        <v>704</v>
      </c>
      <c r="Y209" s="45" t="s">
        <v>704</v>
      </c>
      <c r="Z209" s="45"/>
      <c r="AA209" s="45"/>
      <c r="AB209" s="45"/>
      <c r="AC209" s="45"/>
      <c r="AD209" s="45"/>
      <c r="AE209" s="46"/>
      <c r="AS209" s="28">
        <f t="shared" ca="1" si="18"/>
        <v>412930196</v>
      </c>
      <c r="AW209">
        <f t="shared" si="19"/>
        <v>0</v>
      </c>
      <c r="AX209">
        <f t="shared" si="20"/>
        <v>0</v>
      </c>
    </row>
    <row r="210" spans="1:50" ht="18.75" thickBot="1" x14ac:dyDescent="0.3">
      <c r="A210" s="37">
        <v>197</v>
      </c>
      <c r="B210" s="38" t="s">
        <v>705</v>
      </c>
      <c r="C210" s="39" t="s">
        <v>194</v>
      </c>
      <c r="D210" s="52">
        <v>35156</v>
      </c>
      <c r="E210" s="41">
        <f t="shared" ca="1" si="21"/>
        <v>41365</v>
      </c>
      <c r="F210" s="42">
        <f t="shared" ca="1" si="22"/>
        <v>17</v>
      </c>
      <c r="G210" s="43" t="s">
        <v>706</v>
      </c>
      <c r="H210" s="43" t="s">
        <v>288</v>
      </c>
      <c r="I210" s="44" t="s">
        <v>707</v>
      </c>
      <c r="J210" s="39" t="s">
        <v>236</v>
      </c>
      <c r="K210" s="39">
        <v>4616</v>
      </c>
      <c r="L210" s="39"/>
      <c r="M210" s="39"/>
      <c r="N210" s="39"/>
      <c r="O210" s="45"/>
      <c r="P210" s="45"/>
      <c r="Q210" s="45" t="s">
        <v>237</v>
      </c>
      <c r="R210" s="45" t="s">
        <v>704</v>
      </c>
      <c r="S210" s="45" t="s">
        <v>704</v>
      </c>
      <c r="T210" s="39" t="s">
        <v>237</v>
      </c>
      <c r="U210" s="45" t="s">
        <v>704</v>
      </c>
      <c r="V210" s="45" t="s">
        <v>704</v>
      </c>
      <c r="W210" s="45" t="s">
        <v>237</v>
      </c>
      <c r="X210" s="45" t="s">
        <v>704</v>
      </c>
      <c r="Y210" s="45" t="s">
        <v>704</v>
      </c>
      <c r="Z210" s="45"/>
      <c r="AA210" s="45"/>
      <c r="AB210" s="45"/>
      <c r="AC210" s="45"/>
      <c r="AD210" s="45"/>
      <c r="AE210" s="46"/>
      <c r="AS210" s="28">
        <f t="shared" ca="1" si="18"/>
        <v>413650197</v>
      </c>
      <c r="AW210">
        <f t="shared" si="19"/>
        <v>0</v>
      </c>
      <c r="AX210">
        <f t="shared" si="20"/>
        <v>0</v>
      </c>
    </row>
    <row r="211" spans="1:50" ht="18.75" thickBot="1" x14ac:dyDescent="0.3">
      <c r="A211" s="37">
        <v>198</v>
      </c>
      <c r="B211" s="38" t="s">
        <v>708</v>
      </c>
      <c r="C211" s="39" t="s">
        <v>194</v>
      </c>
      <c r="D211" s="49">
        <v>35220</v>
      </c>
      <c r="E211" s="41">
        <f t="shared" ca="1" si="21"/>
        <v>41429</v>
      </c>
      <c r="F211" s="42">
        <f t="shared" ca="1" si="22"/>
        <v>17</v>
      </c>
      <c r="G211" s="43" t="s">
        <v>702</v>
      </c>
      <c r="H211" s="43" t="s">
        <v>288</v>
      </c>
      <c r="I211" s="44" t="s">
        <v>709</v>
      </c>
      <c r="J211" s="39" t="s">
        <v>236</v>
      </c>
      <c r="K211" s="39">
        <v>4617</v>
      </c>
      <c r="L211" s="39"/>
      <c r="M211" s="39"/>
      <c r="N211" s="39"/>
      <c r="O211" s="45"/>
      <c r="P211" s="45"/>
      <c r="Q211" s="45" t="s">
        <v>237</v>
      </c>
      <c r="R211" s="45" t="s">
        <v>704</v>
      </c>
      <c r="S211" s="45" t="s">
        <v>704</v>
      </c>
      <c r="T211" s="39" t="s">
        <v>236</v>
      </c>
      <c r="U211" s="45" t="s">
        <v>236</v>
      </c>
      <c r="V211" s="45" t="s">
        <v>236</v>
      </c>
      <c r="W211" s="45" t="s">
        <v>236</v>
      </c>
      <c r="X211" s="45" t="s">
        <v>236</v>
      </c>
      <c r="Y211" s="45" t="s">
        <v>236</v>
      </c>
      <c r="Z211" s="45"/>
      <c r="AA211" s="45"/>
      <c r="AB211" s="45"/>
      <c r="AC211" s="45"/>
      <c r="AD211" s="45"/>
      <c r="AE211" s="46"/>
      <c r="AS211" s="28">
        <f t="shared" ca="1" si="18"/>
        <v>414290198</v>
      </c>
      <c r="AW211">
        <f t="shared" si="19"/>
        <v>0</v>
      </c>
      <c r="AX211">
        <f t="shared" si="20"/>
        <v>0</v>
      </c>
    </row>
    <row r="212" spans="1:50" ht="18.75" thickBot="1" x14ac:dyDescent="0.3">
      <c r="A212" s="37">
        <v>199</v>
      </c>
      <c r="B212" s="38" t="s">
        <v>710</v>
      </c>
      <c r="C212" s="39" t="s">
        <v>196</v>
      </c>
      <c r="D212" s="52">
        <v>21884</v>
      </c>
      <c r="E212" s="41">
        <f t="shared" ca="1" si="21"/>
        <v>41243</v>
      </c>
      <c r="F212" s="42">
        <f t="shared" ca="1" si="22"/>
        <v>53</v>
      </c>
      <c r="G212" s="43" t="s">
        <v>711</v>
      </c>
      <c r="H212" s="43" t="s">
        <v>234</v>
      </c>
      <c r="I212" s="44" t="s">
        <v>712</v>
      </c>
      <c r="J212" s="39" t="s">
        <v>236</v>
      </c>
      <c r="K212" s="39">
        <v>4337</v>
      </c>
      <c r="L212" s="39"/>
      <c r="M212" s="39"/>
      <c r="N212" s="39"/>
      <c r="O212" s="45"/>
      <c r="P212" s="45"/>
      <c r="Q212" s="45" t="s">
        <v>237</v>
      </c>
      <c r="R212" s="45" t="s">
        <v>704</v>
      </c>
      <c r="S212" s="45" t="s">
        <v>704</v>
      </c>
      <c r="T212" s="39" t="s">
        <v>237</v>
      </c>
      <c r="U212" s="45" t="s">
        <v>704</v>
      </c>
      <c r="V212" s="45" t="s">
        <v>704</v>
      </c>
      <c r="W212" s="45" t="s">
        <v>237</v>
      </c>
      <c r="X212" s="45" t="s">
        <v>704</v>
      </c>
      <c r="Y212" s="45" t="s">
        <v>704</v>
      </c>
      <c r="Z212" s="45"/>
      <c r="AA212" s="45"/>
      <c r="AB212" s="45"/>
      <c r="AC212" s="45"/>
      <c r="AD212" s="45"/>
      <c r="AE212" s="46"/>
      <c r="AS212" s="28">
        <f t="shared" ca="1" si="18"/>
        <v>412430199</v>
      </c>
      <c r="AW212">
        <f t="shared" si="19"/>
        <v>0</v>
      </c>
      <c r="AX212">
        <f t="shared" si="20"/>
        <v>0</v>
      </c>
    </row>
    <row r="213" spans="1:50" ht="18.75" thickBot="1" x14ac:dyDescent="0.3">
      <c r="A213" s="37">
        <v>200</v>
      </c>
      <c r="B213" s="38" t="s">
        <v>713</v>
      </c>
      <c r="C213" s="39" t="s">
        <v>194</v>
      </c>
      <c r="D213" s="49">
        <v>34933</v>
      </c>
      <c r="E213" s="41">
        <f t="shared" ca="1" si="21"/>
        <v>41508</v>
      </c>
      <c r="F213" s="42">
        <f t="shared" ca="1" si="22"/>
        <v>18</v>
      </c>
      <c r="G213" s="43" t="s">
        <v>714</v>
      </c>
      <c r="H213" s="43" t="s">
        <v>288</v>
      </c>
      <c r="I213" s="44" t="s">
        <v>715</v>
      </c>
      <c r="J213" s="39" t="s">
        <v>236</v>
      </c>
      <c r="K213" s="39">
        <v>4583</v>
      </c>
      <c r="L213" s="39"/>
      <c r="M213" s="39"/>
      <c r="N213" s="39"/>
      <c r="O213" s="45"/>
      <c r="P213" s="45"/>
      <c r="Q213" s="45" t="s">
        <v>237</v>
      </c>
      <c r="R213" s="45" t="s">
        <v>704</v>
      </c>
      <c r="S213" s="45" t="s">
        <v>704</v>
      </c>
      <c r="T213" s="39" t="s">
        <v>237</v>
      </c>
      <c r="U213" s="45" t="s">
        <v>704</v>
      </c>
      <c r="V213" s="45" t="s">
        <v>704</v>
      </c>
      <c r="W213" s="45" t="s">
        <v>236</v>
      </c>
      <c r="X213" s="45" t="s">
        <v>236</v>
      </c>
      <c r="Y213" s="45" t="s">
        <v>236</v>
      </c>
      <c r="Z213" s="45"/>
      <c r="AA213" s="45"/>
      <c r="AB213" s="45"/>
      <c r="AC213" s="45"/>
      <c r="AD213" s="45"/>
      <c r="AE213" s="46"/>
      <c r="AS213" s="28">
        <f t="shared" ca="1" si="18"/>
        <v>415080200</v>
      </c>
      <c r="AW213">
        <f t="shared" si="19"/>
        <v>0</v>
      </c>
      <c r="AX213">
        <f t="shared" si="20"/>
        <v>0</v>
      </c>
    </row>
    <row r="214" spans="1:50" ht="18.75" thickBot="1" x14ac:dyDescent="0.3">
      <c r="A214" s="37">
        <v>201</v>
      </c>
      <c r="B214" s="38" t="s">
        <v>716</v>
      </c>
      <c r="C214" s="39" t="s">
        <v>194</v>
      </c>
      <c r="D214" s="40">
        <v>18790</v>
      </c>
      <c r="E214" s="41">
        <f t="shared" ca="1" si="21"/>
        <v>41436</v>
      </c>
      <c r="F214" s="42">
        <f t="shared" ca="1" si="22"/>
        <v>62</v>
      </c>
      <c r="G214" s="43" t="s">
        <v>717</v>
      </c>
      <c r="H214" s="43" t="s">
        <v>234</v>
      </c>
      <c r="I214" s="44" t="s">
        <v>718</v>
      </c>
      <c r="J214" s="39" t="s">
        <v>236</v>
      </c>
      <c r="K214" s="39">
        <v>720</v>
      </c>
      <c r="L214" s="39"/>
      <c r="M214" s="39"/>
      <c r="N214" s="39"/>
      <c r="O214" s="45"/>
      <c r="P214" s="45"/>
      <c r="Q214" s="45" t="s">
        <v>237</v>
      </c>
      <c r="R214" s="45" t="s">
        <v>719</v>
      </c>
      <c r="S214" s="45" t="s">
        <v>719</v>
      </c>
      <c r="T214" s="39" t="s">
        <v>237</v>
      </c>
      <c r="U214" s="45" t="s">
        <v>719</v>
      </c>
      <c r="V214" s="45" t="s">
        <v>719</v>
      </c>
      <c r="W214" s="45" t="s">
        <v>237</v>
      </c>
      <c r="X214" s="45" t="s">
        <v>719</v>
      </c>
      <c r="Y214" s="45" t="s">
        <v>719</v>
      </c>
      <c r="Z214" s="45"/>
      <c r="AA214" s="45"/>
      <c r="AB214" s="45"/>
      <c r="AC214" s="45"/>
      <c r="AD214" s="45"/>
      <c r="AE214" s="46"/>
      <c r="AS214" s="28">
        <f t="shared" ca="1" si="18"/>
        <v>414360201</v>
      </c>
      <c r="AW214">
        <f t="shared" si="19"/>
        <v>0</v>
      </c>
      <c r="AX214">
        <f t="shared" si="20"/>
        <v>0</v>
      </c>
    </row>
    <row r="215" spans="1:50" ht="18.75" thickBot="1" x14ac:dyDescent="0.3">
      <c r="A215" s="37">
        <v>202</v>
      </c>
      <c r="B215" s="38" t="s">
        <v>720</v>
      </c>
      <c r="C215" s="39" t="s">
        <v>194</v>
      </c>
      <c r="D215" s="49">
        <v>23347</v>
      </c>
      <c r="E215" s="41">
        <f t="shared" ca="1" si="21"/>
        <v>41245</v>
      </c>
      <c r="F215" s="42">
        <f t="shared" ca="1" si="22"/>
        <v>49</v>
      </c>
      <c r="G215" s="43" t="s">
        <v>302</v>
      </c>
      <c r="H215" s="43" t="s">
        <v>234</v>
      </c>
      <c r="I215" s="44" t="s">
        <v>721</v>
      </c>
      <c r="J215" s="39" t="s">
        <v>236</v>
      </c>
      <c r="K215" s="39">
        <v>2136</v>
      </c>
      <c r="L215" s="39"/>
      <c r="M215" s="39"/>
      <c r="N215" s="39"/>
      <c r="O215" s="45"/>
      <c r="P215" s="45"/>
      <c r="Q215" s="45" t="s">
        <v>237</v>
      </c>
      <c r="R215" s="45" t="s">
        <v>719</v>
      </c>
      <c r="S215" s="45" t="s">
        <v>719</v>
      </c>
      <c r="T215" s="39" t="s">
        <v>237</v>
      </c>
      <c r="U215" s="45" t="s">
        <v>719</v>
      </c>
      <c r="V215" s="45" t="s">
        <v>719</v>
      </c>
      <c r="W215" s="45" t="s">
        <v>237</v>
      </c>
      <c r="X215" s="45" t="s">
        <v>719</v>
      </c>
      <c r="Y215" s="45" t="s">
        <v>719</v>
      </c>
      <c r="Z215" s="45"/>
      <c r="AA215" s="45"/>
      <c r="AB215" s="45"/>
      <c r="AC215" s="45"/>
      <c r="AD215" s="45"/>
      <c r="AE215" s="46"/>
      <c r="AS215" s="28">
        <f t="shared" ca="1" si="18"/>
        <v>412450202</v>
      </c>
      <c r="AW215">
        <f t="shared" si="19"/>
        <v>0</v>
      </c>
      <c r="AX215">
        <f t="shared" si="20"/>
        <v>0</v>
      </c>
    </row>
    <row r="216" spans="1:50" ht="18.75" thickBot="1" x14ac:dyDescent="0.3">
      <c r="A216" s="37">
        <v>203</v>
      </c>
      <c r="B216" s="38" t="s">
        <v>722</v>
      </c>
      <c r="C216" s="39" t="s">
        <v>196</v>
      </c>
      <c r="D216" s="49">
        <v>33047</v>
      </c>
      <c r="E216" s="41">
        <f t="shared" ca="1" si="21"/>
        <v>41448</v>
      </c>
      <c r="F216" s="42">
        <f t="shared" ca="1" si="22"/>
        <v>23</v>
      </c>
      <c r="G216" s="43" t="s">
        <v>723</v>
      </c>
      <c r="H216" s="43" t="s">
        <v>288</v>
      </c>
      <c r="I216" s="44" t="s">
        <v>724</v>
      </c>
      <c r="J216" s="39" t="s">
        <v>236</v>
      </c>
      <c r="K216" s="39">
        <v>4382</v>
      </c>
      <c r="L216" s="39"/>
      <c r="M216" s="39"/>
      <c r="N216" s="39"/>
      <c r="O216" s="45"/>
      <c r="P216" s="45"/>
      <c r="Q216" s="45" t="s">
        <v>237</v>
      </c>
      <c r="R216" s="45" t="s">
        <v>719</v>
      </c>
      <c r="S216" s="45" t="s">
        <v>719</v>
      </c>
      <c r="T216" s="39" t="s">
        <v>237</v>
      </c>
      <c r="U216" s="45" t="s">
        <v>719</v>
      </c>
      <c r="V216" s="45" t="s">
        <v>719</v>
      </c>
      <c r="W216" s="45" t="s">
        <v>237</v>
      </c>
      <c r="X216" s="45" t="s">
        <v>719</v>
      </c>
      <c r="Y216" s="45" t="s">
        <v>719</v>
      </c>
      <c r="Z216" s="45"/>
      <c r="AA216" s="45"/>
      <c r="AB216" s="45"/>
      <c r="AC216" s="45"/>
      <c r="AD216" s="45"/>
      <c r="AE216" s="46"/>
      <c r="AS216" s="28">
        <f t="shared" ca="1" si="18"/>
        <v>414480203</v>
      </c>
      <c r="AW216">
        <f t="shared" si="19"/>
        <v>0</v>
      </c>
      <c r="AX216">
        <f t="shared" si="20"/>
        <v>0</v>
      </c>
    </row>
    <row r="217" spans="1:50" ht="18.75" thickBot="1" x14ac:dyDescent="0.3">
      <c r="A217" s="37">
        <v>204</v>
      </c>
      <c r="B217" s="38" t="s">
        <v>725</v>
      </c>
      <c r="C217" s="39" t="s">
        <v>194</v>
      </c>
      <c r="D217" s="49">
        <v>34486</v>
      </c>
      <c r="E217" s="41">
        <f t="shared" ca="1" si="21"/>
        <v>41426</v>
      </c>
      <c r="F217" s="42">
        <f t="shared" ca="1" si="22"/>
        <v>19</v>
      </c>
      <c r="G217" s="43" t="s">
        <v>723</v>
      </c>
      <c r="H217" s="43" t="s">
        <v>234</v>
      </c>
      <c r="I217" s="44" t="s">
        <v>726</v>
      </c>
      <c r="J217" s="39" t="s">
        <v>236</v>
      </c>
      <c r="K217" s="39">
        <v>4538</v>
      </c>
      <c r="L217" s="39"/>
      <c r="M217" s="39"/>
      <c r="N217" s="39"/>
      <c r="O217" s="45"/>
      <c r="P217" s="45"/>
      <c r="Q217" s="45" t="s">
        <v>237</v>
      </c>
      <c r="R217" s="45" t="s">
        <v>719</v>
      </c>
      <c r="S217" s="45" t="s">
        <v>719</v>
      </c>
      <c r="T217" s="39" t="s">
        <v>236</v>
      </c>
      <c r="U217" s="45" t="s">
        <v>236</v>
      </c>
      <c r="V217" s="45" t="s">
        <v>236</v>
      </c>
      <c r="W217" s="45" t="s">
        <v>236</v>
      </c>
      <c r="X217" s="45" t="s">
        <v>236</v>
      </c>
      <c r="Y217" s="45" t="s">
        <v>236</v>
      </c>
      <c r="Z217" s="45"/>
      <c r="AA217" s="45"/>
      <c r="AB217" s="45"/>
      <c r="AC217" s="45"/>
      <c r="AD217" s="45"/>
      <c r="AE217" s="46"/>
      <c r="AS217" s="28">
        <f t="shared" ca="1" si="18"/>
        <v>414260204</v>
      </c>
      <c r="AW217">
        <f t="shared" si="19"/>
        <v>0</v>
      </c>
      <c r="AX217">
        <f t="shared" si="20"/>
        <v>0</v>
      </c>
    </row>
    <row r="218" spans="1:50" ht="18.75" thickBot="1" x14ac:dyDescent="0.3">
      <c r="A218" s="37">
        <v>205</v>
      </c>
      <c r="B218" s="38" t="s">
        <v>727</v>
      </c>
      <c r="C218" s="39" t="s">
        <v>194</v>
      </c>
      <c r="D218" s="49">
        <v>26538</v>
      </c>
      <c r="E218" s="41">
        <f t="shared" ca="1" si="21"/>
        <v>41513</v>
      </c>
      <c r="F218" s="42">
        <f t="shared" ca="1" si="22"/>
        <v>41</v>
      </c>
      <c r="G218" s="43" t="s">
        <v>723</v>
      </c>
      <c r="H218" s="43" t="s">
        <v>234</v>
      </c>
      <c r="I218" s="44" t="s">
        <v>728</v>
      </c>
      <c r="J218" s="39" t="s">
        <v>236</v>
      </c>
      <c r="K218" s="39">
        <v>3164</v>
      </c>
      <c r="L218" s="39"/>
      <c r="M218" s="39"/>
      <c r="N218" s="39"/>
      <c r="O218" s="45"/>
      <c r="P218" s="45"/>
      <c r="Q218" s="45" t="s">
        <v>237</v>
      </c>
      <c r="R218" s="45" t="s">
        <v>719</v>
      </c>
      <c r="S218" s="45" t="s">
        <v>719</v>
      </c>
      <c r="T218" s="39" t="s">
        <v>237</v>
      </c>
      <c r="U218" s="45" t="s">
        <v>719</v>
      </c>
      <c r="V218" s="45" t="s">
        <v>719</v>
      </c>
      <c r="W218" s="45" t="s">
        <v>236</v>
      </c>
      <c r="X218" s="45" t="s">
        <v>236</v>
      </c>
      <c r="Y218" s="45" t="s">
        <v>236</v>
      </c>
      <c r="Z218" s="45"/>
      <c r="AA218" s="45"/>
      <c r="AB218" s="45"/>
      <c r="AC218" s="45"/>
      <c r="AD218" s="45"/>
      <c r="AE218" s="46"/>
      <c r="AS218" s="28">
        <f t="shared" ca="1" si="18"/>
        <v>415130205</v>
      </c>
      <c r="AW218">
        <f t="shared" si="19"/>
        <v>0</v>
      </c>
      <c r="AX218">
        <f t="shared" si="20"/>
        <v>0</v>
      </c>
    </row>
    <row r="219" spans="1:50" ht="18.75" thickBot="1" x14ac:dyDescent="0.3">
      <c r="A219" s="37">
        <v>206</v>
      </c>
      <c r="B219" s="38" t="s">
        <v>729</v>
      </c>
      <c r="C219" s="39" t="s">
        <v>194</v>
      </c>
      <c r="D219" s="49">
        <v>30306</v>
      </c>
      <c r="E219" s="41">
        <f t="shared" ca="1" si="21"/>
        <v>41264</v>
      </c>
      <c r="F219" s="42">
        <f t="shared" ca="1" si="22"/>
        <v>30</v>
      </c>
      <c r="G219" s="43" t="s">
        <v>302</v>
      </c>
      <c r="H219" s="43" t="s">
        <v>234</v>
      </c>
      <c r="I219" s="44" t="s">
        <v>730</v>
      </c>
      <c r="J219" s="39" t="s">
        <v>236</v>
      </c>
      <c r="K219" s="39">
        <v>3987</v>
      </c>
      <c r="L219" s="39"/>
      <c r="M219" s="39"/>
      <c r="N219" s="39"/>
      <c r="O219" s="45"/>
      <c r="P219" s="45"/>
      <c r="Q219" s="45" t="s">
        <v>237</v>
      </c>
      <c r="R219" s="45" t="s">
        <v>719</v>
      </c>
      <c r="S219" s="45" t="s">
        <v>719</v>
      </c>
      <c r="T219" s="39" t="s">
        <v>237</v>
      </c>
      <c r="U219" s="45" t="s">
        <v>719</v>
      </c>
      <c r="V219" s="45" t="s">
        <v>719</v>
      </c>
      <c r="W219" s="45" t="s">
        <v>237</v>
      </c>
      <c r="X219" s="45" t="s">
        <v>719</v>
      </c>
      <c r="Y219" s="45" t="s">
        <v>719</v>
      </c>
      <c r="Z219" s="45"/>
      <c r="AA219" s="45"/>
      <c r="AB219" s="45"/>
      <c r="AC219" s="45"/>
      <c r="AD219" s="45"/>
      <c r="AE219" s="46"/>
      <c r="AS219" s="28">
        <f t="shared" ca="1" si="18"/>
        <v>412640206</v>
      </c>
      <c r="AW219">
        <f t="shared" si="19"/>
        <v>0</v>
      </c>
      <c r="AX219">
        <f t="shared" si="20"/>
        <v>0</v>
      </c>
    </row>
    <row r="220" spans="1:50" ht="18.75" thickBot="1" x14ac:dyDescent="0.3">
      <c r="A220" s="37">
        <v>207</v>
      </c>
      <c r="B220" s="38" t="s">
        <v>731</v>
      </c>
      <c r="C220" s="39" t="s">
        <v>196</v>
      </c>
      <c r="D220" s="49">
        <v>27465</v>
      </c>
      <c r="E220" s="41">
        <f t="shared" ca="1" si="21"/>
        <v>41345</v>
      </c>
      <c r="F220" s="42">
        <f t="shared" ca="1" si="22"/>
        <v>38</v>
      </c>
      <c r="G220" s="43" t="s">
        <v>723</v>
      </c>
      <c r="H220" s="43" t="s">
        <v>234</v>
      </c>
      <c r="I220" s="44" t="s">
        <v>732</v>
      </c>
      <c r="J220" s="39" t="s">
        <v>236</v>
      </c>
      <c r="K220" s="39">
        <v>3724</v>
      </c>
      <c r="L220" s="39"/>
      <c r="M220" s="39"/>
      <c r="N220" s="39"/>
      <c r="O220" s="45"/>
      <c r="P220" s="45"/>
      <c r="Q220" s="45" t="s">
        <v>237</v>
      </c>
      <c r="R220" s="45" t="s">
        <v>719</v>
      </c>
      <c r="S220" s="45" t="s">
        <v>719</v>
      </c>
      <c r="T220" s="39" t="s">
        <v>237</v>
      </c>
      <c r="U220" s="45" t="s">
        <v>719</v>
      </c>
      <c r="V220" s="45" t="s">
        <v>719</v>
      </c>
      <c r="W220" s="45" t="s">
        <v>236</v>
      </c>
      <c r="X220" s="45" t="s">
        <v>236</v>
      </c>
      <c r="Y220" s="45" t="s">
        <v>236</v>
      </c>
      <c r="Z220" s="45"/>
      <c r="AA220" s="45"/>
      <c r="AB220" s="45"/>
      <c r="AC220" s="45"/>
      <c r="AD220" s="45"/>
      <c r="AE220" s="46"/>
      <c r="AS220" s="28">
        <f t="shared" ca="1" si="18"/>
        <v>413450207</v>
      </c>
      <c r="AW220">
        <f t="shared" si="19"/>
        <v>0</v>
      </c>
      <c r="AX220">
        <f t="shared" si="20"/>
        <v>0</v>
      </c>
    </row>
    <row r="221" spans="1:50" ht="18.75" thickBot="1" x14ac:dyDescent="0.3">
      <c r="A221" s="37">
        <v>208</v>
      </c>
      <c r="B221" s="38" t="s">
        <v>733</v>
      </c>
      <c r="C221" s="39" t="s">
        <v>194</v>
      </c>
      <c r="D221" s="49">
        <v>21986</v>
      </c>
      <c r="E221" s="41">
        <f t="shared" ca="1" si="21"/>
        <v>41344</v>
      </c>
      <c r="F221" s="42">
        <f t="shared" ca="1" si="22"/>
        <v>53</v>
      </c>
      <c r="G221" s="43" t="s">
        <v>302</v>
      </c>
      <c r="H221" s="43" t="s">
        <v>234</v>
      </c>
      <c r="I221" s="50" t="s">
        <v>734</v>
      </c>
      <c r="J221" s="51" t="s">
        <v>236</v>
      </c>
      <c r="K221" s="51">
        <v>1211</v>
      </c>
      <c r="L221" s="51"/>
      <c r="M221" s="51"/>
      <c r="N221" s="39"/>
      <c r="O221" s="45"/>
      <c r="P221" s="45"/>
      <c r="Q221" s="45" t="s">
        <v>237</v>
      </c>
      <c r="R221" s="45" t="s">
        <v>719</v>
      </c>
      <c r="S221" s="45" t="s">
        <v>719</v>
      </c>
      <c r="T221" s="39" t="s">
        <v>236</v>
      </c>
      <c r="U221" s="45" t="s">
        <v>236</v>
      </c>
      <c r="V221" s="45" t="s">
        <v>236</v>
      </c>
      <c r="W221" s="45" t="s">
        <v>237</v>
      </c>
      <c r="X221" s="45" t="s">
        <v>719</v>
      </c>
      <c r="Y221" s="45" t="s">
        <v>719</v>
      </c>
      <c r="Z221" s="45"/>
      <c r="AA221" s="45"/>
      <c r="AB221" s="45"/>
      <c r="AC221" s="45"/>
      <c r="AD221" s="45"/>
      <c r="AE221" s="46"/>
      <c r="AS221" s="28">
        <f t="shared" ca="1" si="18"/>
        <v>413440208</v>
      </c>
      <c r="AW221">
        <f t="shared" si="19"/>
        <v>0</v>
      </c>
      <c r="AX221">
        <f t="shared" si="20"/>
        <v>0</v>
      </c>
    </row>
    <row r="222" spans="1:50" ht="18.75" thickBot="1" x14ac:dyDescent="0.3">
      <c r="A222" s="37">
        <v>209</v>
      </c>
      <c r="B222" s="38" t="s">
        <v>735</v>
      </c>
      <c r="C222" s="39" t="s">
        <v>194</v>
      </c>
      <c r="D222" s="49">
        <v>34852</v>
      </c>
      <c r="E222" s="41">
        <f t="shared" ca="1" si="21"/>
        <v>41427</v>
      </c>
      <c r="F222" s="42">
        <f t="shared" ca="1" si="22"/>
        <v>18</v>
      </c>
      <c r="G222" s="43" t="s">
        <v>723</v>
      </c>
      <c r="H222" s="43" t="s">
        <v>288</v>
      </c>
      <c r="I222" s="44" t="s">
        <v>736</v>
      </c>
      <c r="J222" s="39" t="s">
        <v>236</v>
      </c>
      <c r="K222" s="39">
        <v>4580</v>
      </c>
      <c r="L222" s="39"/>
      <c r="M222" s="39"/>
      <c r="N222" s="39"/>
      <c r="O222" s="45"/>
      <c r="P222" s="45"/>
      <c r="Q222" s="45" t="s">
        <v>237</v>
      </c>
      <c r="R222" s="45" t="s">
        <v>719</v>
      </c>
      <c r="S222" s="45" t="s">
        <v>719</v>
      </c>
      <c r="T222" s="39" t="s">
        <v>237</v>
      </c>
      <c r="U222" s="45" t="s">
        <v>719</v>
      </c>
      <c r="V222" s="45" t="s">
        <v>719</v>
      </c>
      <c r="W222" s="45" t="s">
        <v>237</v>
      </c>
      <c r="X222" s="45" t="s">
        <v>719</v>
      </c>
      <c r="Y222" s="45" t="s">
        <v>719</v>
      </c>
      <c r="Z222" s="45"/>
      <c r="AA222" s="45"/>
      <c r="AB222" s="45"/>
      <c r="AC222" s="45"/>
      <c r="AD222" s="45"/>
      <c r="AE222" s="46"/>
      <c r="AS222" s="28">
        <f t="shared" ca="1" si="18"/>
        <v>414270209</v>
      </c>
      <c r="AW222">
        <f t="shared" si="19"/>
        <v>0</v>
      </c>
      <c r="AX222">
        <f t="shared" si="20"/>
        <v>0</v>
      </c>
    </row>
    <row r="223" spans="1:50" ht="18.75" thickBot="1" x14ac:dyDescent="0.3">
      <c r="A223" s="37">
        <v>210</v>
      </c>
      <c r="B223" s="38" t="s">
        <v>737</v>
      </c>
      <c r="C223" s="39" t="s">
        <v>194</v>
      </c>
      <c r="D223" s="49">
        <v>32923</v>
      </c>
      <c r="E223" s="41">
        <f t="shared" ca="1" si="21"/>
        <v>41324</v>
      </c>
      <c r="F223" s="42">
        <f t="shared" ca="1" si="22"/>
        <v>23</v>
      </c>
      <c r="G223" s="43" t="s">
        <v>723</v>
      </c>
      <c r="H223" s="43" t="s">
        <v>288</v>
      </c>
      <c r="I223" s="50" t="s">
        <v>738</v>
      </c>
      <c r="J223" s="51" t="s">
        <v>236</v>
      </c>
      <c r="K223" s="51">
        <v>4339</v>
      </c>
      <c r="L223" s="51"/>
      <c r="M223" s="51"/>
      <c r="N223" s="39"/>
      <c r="O223" s="45"/>
      <c r="P223" s="45"/>
      <c r="Q223" s="45" t="s">
        <v>237</v>
      </c>
      <c r="R223" s="45" t="s">
        <v>719</v>
      </c>
      <c r="S223" s="45" t="s">
        <v>719</v>
      </c>
      <c r="T223" s="39" t="s">
        <v>237</v>
      </c>
      <c r="U223" s="45" t="s">
        <v>719</v>
      </c>
      <c r="V223" s="45" t="s">
        <v>719</v>
      </c>
      <c r="W223" s="45" t="s">
        <v>237</v>
      </c>
      <c r="X223" s="45" t="s">
        <v>719</v>
      </c>
      <c r="Y223" s="45" t="s">
        <v>719</v>
      </c>
      <c r="Z223" s="45"/>
      <c r="AA223" s="45"/>
      <c r="AB223" s="45"/>
      <c r="AC223" s="45"/>
      <c r="AD223" s="45"/>
      <c r="AE223" s="46"/>
      <c r="AS223" s="28">
        <f t="shared" ca="1" si="18"/>
        <v>413240210</v>
      </c>
      <c r="AW223">
        <f t="shared" si="19"/>
        <v>0</v>
      </c>
      <c r="AX223">
        <f t="shared" si="20"/>
        <v>0</v>
      </c>
    </row>
    <row r="224" spans="1:50" ht="18.75" thickBot="1" x14ac:dyDescent="0.3">
      <c r="A224" s="37">
        <v>211</v>
      </c>
      <c r="B224" s="38" t="s">
        <v>739</v>
      </c>
      <c r="C224" s="39" t="s">
        <v>196</v>
      </c>
      <c r="D224" s="49">
        <v>32475</v>
      </c>
      <c r="E224" s="41">
        <f t="shared" ca="1" si="21"/>
        <v>41241</v>
      </c>
      <c r="F224" s="42">
        <f t="shared" ca="1" si="22"/>
        <v>24</v>
      </c>
      <c r="G224" s="43" t="s">
        <v>302</v>
      </c>
      <c r="H224" s="43" t="s">
        <v>288</v>
      </c>
      <c r="I224" s="44" t="s">
        <v>740</v>
      </c>
      <c r="J224" s="39" t="s">
        <v>236</v>
      </c>
      <c r="K224" s="39">
        <v>4280</v>
      </c>
      <c r="L224" s="39"/>
      <c r="M224" s="39"/>
      <c r="N224" s="39"/>
      <c r="O224" s="45"/>
      <c r="P224" s="45"/>
      <c r="Q224" s="45" t="s">
        <v>237</v>
      </c>
      <c r="R224" s="45" t="s">
        <v>719</v>
      </c>
      <c r="S224" s="45" t="s">
        <v>719</v>
      </c>
      <c r="T224" s="39" t="s">
        <v>237</v>
      </c>
      <c r="U224" s="45" t="s">
        <v>719</v>
      </c>
      <c r="V224" s="45" t="s">
        <v>236</v>
      </c>
      <c r="W224" s="45" t="s">
        <v>236</v>
      </c>
      <c r="X224" s="45" t="s">
        <v>236</v>
      </c>
      <c r="Y224" s="45" t="s">
        <v>236</v>
      </c>
      <c r="Z224" s="45"/>
      <c r="AA224" s="45"/>
      <c r="AB224" s="45"/>
      <c r="AC224" s="45"/>
      <c r="AD224" s="45"/>
      <c r="AE224" s="46"/>
      <c r="AS224" s="28">
        <f t="shared" ca="1" si="18"/>
        <v>412410211</v>
      </c>
      <c r="AW224">
        <f t="shared" si="19"/>
        <v>0</v>
      </c>
      <c r="AX224">
        <f t="shared" si="20"/>
        <v>0</v>
      </c>
    </row>
    <row r="225" spans="1:50" ht="18.75" thickBot="1" x14ac:dyDescent="0.3">
      <c r="A225" s="37">
        <v>212</v>
      </c>
      <c r="B225" s="38" t="s">
        <v>741</v>
      </c>
      <c r="C225" s="39" t="s">
        <v>194</v>
      </c>
      <c r="D225" s="49">
        <v>34131</v>
      </c>
      <c r="E225" s="41">
        <f t="shared" ca="1" si="21"/>
        <v>41436</v>
      </c>
      <c r="F225" s="42">
        <f t="shared" ca="1" si="22"/>
        <v>20</v>
      </c>
      <c r="G225" s="43" t="s">
        <v>302</v>
      </c>
      <c r="H225" s="43" t="s">
        <v>288</v>
      </c>
      <c r="I225" s="44" t="s">
        <v>742</v>
      </c>
      <c r="J225" s="39" t="s">
        <v>236</v>
      </c>
      <c r="K225" s="39">
        <v>4485</v>
      </c>
      <c r="L225" s="39"/>
      <c r="M225" s="39"/>
      <c r="N225" s="39"/>
      <c r="O225" s="45"/>
      <c r="P225" s="45"/>
      <c r="Q225" s="45" t="s">
        <v>237</v>
      </c>
      <c r="R225" s="45" t="s">
        <v>719</v>
      </c>
      <c r="S225" s="45" t="s">
        <v>719</v>
      </c>
      <c r="T225" s="39" t="s">
        <v>237</v>
      </c>
      <c r="U225" s="45" t="s">
        <v>719</v>
      </c>
      <c r="V225" s="45" t="s">
        <v>719</v>
      </c>
      <c r="W225" s="45" t="s">
        <v>237</v>
      </c>
      <c r="X225" s="45" t="s">
        <v>719</v>
      </c>
      <c r="Y225" s="45" t="s">
        <v>719</v>
      </c>
      <c r="Z225" s="45"/>
      <c r="AA225" s="45"/>
      <c r="AB225" s="45"/>
      <c r="AC225" s="45"/>
      <c r="AD225" s="45"/>
      <c r="AE225" s="46"/>
      <c r="AS225" s="28">
        <f t="shared" ca="1" si="18"/>
        <v>414360212</v>
      </c>
      <c r="AW225">
        <f t="shared" si="19"/>
        <v>0</v>
      </c>
      <c r="AX225">
        <f t="shared" si="20"/>
        <v>0</v>
      </c>
    </row>
    <row r="226" spans="1:50" ht="18.75" thickBot="1" x14ac:dyDescent="0.3">
      <c r="A226" s="37">
        <v>213</v>
      </c>
      <c r="B226" s="38" t="s">
        <v>743</v>
      </c>
      <c r="C226" s="39" t="s">
        <v>194</v>
      </c>
      <c r="D226" s="49">
        <v>25543</v>
      </c>
      <c r="E226" s="41">
        <f t="shared" ca="1" si="21"/>
        <v>41249</v>
      </c>
      <c r="F226" s="42">
        <f t="shared" ca="1" si="22"/>
        <v>43</v>
      </c>
      <c r="G226" s="43" t="s">
        <v>744</v>
      </c>
      <c r="H226" s="43" t="s">
        <v>234</v>
      </c>
      <c r="I226" s="44" t="s">
        <v>745</v>
      </c>
      <c r="J226" s="39" t="s">
        <v>236</v>
      </c>
      <c r="K226" s="39">
        <v>2892</v>
      </c>
      <c r="L226" s="39"/>
      <c r="M226" s="39"/>
      <c r="N226" s="39"/>
      <c r="O226" s="45"/>
      <c r="P226" s="45"/>
      <c r="Q226" s="45" t="s">
        <v>237</v>
      </c>
      <c r="R226" s="45" t="s">
        <v>719</v>
      </c>
      <c r="S226" s="45" t="s">
        <v>719</v>
      </c>
      <c r="T226" s="39" t="s">
        <v>236</v>
      </c>
      <c r="U226" s="45" t="s">
        <v>236</v>
      </c>
      <c r="V226" s="45" t="s">
        <v>236</v>
      </c>
      <c r="W226" s="45" t="s">
        <v>236</v>
      </c>
      <c r="X226" s="45" t="s">
        <v>236</v>
      </c>
      <c r="Y226" s="45" t="s">
        <v>236</v>
      </c>
      <c r="Z226" s="45"/>
      <c r="AA226" s="45"/>
      <c r="AB226" s="45"/>
      <c r="AC226" s="45"/>
      <c r="AD226" s="45"/>
      <c r="AE226" s="46"/>
      <c r="AS226" s="28">
        <f t="shared" ca="1" si="18"/>
        <v>412490213</v>
      </c>
      <c r="AW226">
        <f t="shared" si="19"/>
        <v>0</v>
      </c>
      <c r="AX226">
        <f t="shared" si="20"/>
        <v>0</v>
      </c>
    </row>
    <row r="227" spans="1:50" ht="18.75" thickBot="1" x14ac:dyDescent="0.3">
      <c r="A227" s="37">
        <v>214</v>
      </c>
      <c r="B227" s="38" t="s">
        <v>746</v>
      </c>
      <c r="C227" s="39" t="s">
        <v>194</v>
      </c>
      <c r="D227" s="49">
        <v>28934</v>
      </c>
      <c r="E227" s="41">
        <f t="shared" ca="1" si="21"/>
        <v>41353</v>
      </c>
      <c r="F227" s="42">
        <f t="shared" ca="1" si="22"/>
        <v>34</v>
      </c>
      <c r="G227" s="43" t="s">
        <v>747</v>
      </c>
      <c r="H227" s="43" t="s">
        <v>234</v>
      </c>
      <c r="I227" s="44" t="s">
        <v>748</v>
      </c>
      <c r="J227" s="39" t="s">
        <v>236</v>
      </c>
      <c r="K227" s="39">
        <v>3825</v>
      </c>
      <c r="L227" s="39"/>
      <c r="M227" s="39"/>
      <c r="N227" s="39"/>
      <c r="O227" s="45"/>
      <c r="P227" s="45"/>
      <c r="Q227" s="45" t="s">
        <v>237</v>
      </c>
      <c r="R227" s="45" t="s">
        <v>749</v>
      </c>
      <c r="S227" s="45" t="s">
        <v>749</v>
      </c>
      <c r="T227" s="39" t="s">
        <v>237</v>
      </c>
      <c r="U227" s="45" t="s">
        <v>749</v>
      </c>
      <c r="V227" s="45" t="s">
        <v>749</v>
      </c>
      <c r="W227" s="45" t="s">
        <v>237</v>
      </c>
      <c r="X227" s="45" t="s">
        <v>749</v>
      </c>
      <c r="Y227" s="45" t="s">
        <v>749</v>
      </c>
      <c r="Z227" s="45"/>
      <c r="AA227" s="45"/>
      <c r="AB227" s="45"/>
      <c r="AC227" s="45"/>
      <c r="AD227" s="45"/>
      <c r="AE227" s="46"/>
      <c r="AS227" s="28">
        <f t="shared" ca="1" si="18"/>
        <v>413530214</v>
      </c>
      <c r="AW227">
        <f t="shared" si="19"/>
        <v>0</v>
      </c>
      <c r="AX227">
        <f t="shared" si="20"/>
        <v>0</v>
      </c>
    </row>
    <row r="228" spans="1:50" ht="18.75" thickBot="1" x14ac:dyDescent="0.3">
      <c r="A228" s="37">
        <v>215</v>
      </c>
      <c r="B228" s="38" t="s">
        <v>750</v>
      </c>
      <c r="C228" s="39" t="s">
        <v>194</v>
      </c>
      <c r="D228" s="49">
        <v>34143</v>
      </c>
      <c r="E228" s="41">
        <f t="shared" ca="1" si="21"/>
        <v>41448</v>
      </c>
      <c r="F228" s="42">
        <f t="shared" ca="1" si="22"/>
        <v>20</v>
      </c>
      <c r="G228" s="43" t="s">
        <v>723</v>
      </c>
      <c r="H228" s="43" t="s">
        <v>288</v>
      </c>
      <c r="I228" s="44" t="s">
        <v>751</v>
      </c>
      <c r="J228" s="39" t="s">
        <v>236</v>
      </c>
      <c r="K228" s="39">
        <v>4486</v>
      </c>
      <c r="L228" s="39"/>
      <c r="M228" s="39"/>
      <c r="N228" s="39"/>
      <c r="O228" s="45"/>
      <c r="P228" s="45"/>
      <c r="Q228" s="45" t="s">
        <v>237</v>
      </c>
      <c r="R228" s="45" t="s">
        <v>749</v>
      </c>
      <c r="S228" s="45" t="s">
        <v>749</v>
      </c>
      <c r="T228" s="39" t="s">
        <v>237</v>
      </c>
      <c r="U228" s="45" t="s">
        <v>749</v>
      </c>
      <c r="V228" s="45" t="s">
        <v>749</v>
      </c>
      <c r="W228" s="45" t="s">
        <v>237</v>
      </c>
      <c r="X228" s="45" t="s">
        <v>749</v>
      </c>
      <c r="Y228" s="45" t="s">
        <v>749</v>
      </c>
      <c r="Z228" s="45"/>
      <c r="AA228" s="45"/>
      <c r="AB228" s="45"/>
      <c r="AC228" s="45"/>
      <c r="AD228" s="45"/>
      <c r="AE228" s="46"/>
      <c r="AS228" s="28">
        <f t="shared" ca="1" si="18"/>
        <v>414480215</v>
      </c>
      <c r="AW228">
        <f t="shared" si="19"/>
        <v>0</v>
      </c>
      <c r="AX228">
        <f t="shared" si="20"/>
        <v>0</v>
      </c>
    </row>
    <row r="229" spans="1:50" ht="18.75" thickBot="1" x14ac:dyDescent="0.3">
      <c r="A229" s="37">
        <v>216</v>
      </c>
      <c r="B229" s="38" t="s">
        <v>752</v>
      </c>
      <c r="C229" s="39" t="s">
        <v>194</v>
      </c>
      <c r="D229" s="49">
        <v>23505</v>
      </c>
      <c r="E229" s="41">
        <f t="shared" ca="1" si="21"/>
        <v>41402</v>
      </c>
      <c r="F229" s="42">
        <f t="shared" ca="1" si="22"/>
        <v>49</v>
      </c>
      <c r="G229" s="43" t="s">
        <v>723</v>
      </c>
      <c r="H229" s="43" t="s">
        <v>234</v>
      </c>
      <c r="I229" s="44" t="s">
        <v>753</v>
      </c>
      <c r="J229" s="39" t="s">
        <v>236</v>
      </c>
      <c r="K229" s="39">
        <v>3316</v>
      </c>
      <c r="L229" s="39"/>
      <c r="M229" s="39"/>
      <c r="N229" s="39"/>
      <c r="O229" s="45"/>
      <c r="P229" s="45"/>
      <c r="Q229" s="45" t="s">
        <v>237</v>
      </c>
      <c r="R229" s="45" t="s">
        <v>749</v>
      </c>
      <c r="S229" s="45" t="s">
        <v>749</v>
      </c>
      <c r="T229" s="39" t="s">
        <v>237</v>
      </c>
      <c r="U229" s="45" t="s">
        <v>749</v>
      </c>
      <c r="V229" s="45" t="s">
        <v>749</v>
      </c>
      <c r="W229" s="45" t="s">
        <v>237</v>
      </c>
      <c r="X229" s="45" t="s">
        <v>749</v>
      </c>
      <c r="Y229" s="45" t="s">
        <v>749</v>
      </c>
      <c r="Z229" s="45"/>
      <c r="AA229" s="45"/>
      <c r="AB229" s="45"/>
      <c r="AC229" s="45"/>
      <c r="AD229" s="45"/>
      <c r="AE229" s="46"/>
      <c r="AS229" s="28">
        <f t="shared" ca="1" si="18"/>
        <v>414020216</v>
      </c>
      <c r="AW229">
        <f t="shared" si="19"/>
        <v>0</v>
      </c>
      <c r="AX229">
        <f t="shared" si="20"/>
        <v>0</v>
      </c>
    </row>
    <row r="230" spans="1:50" ht="18.75" thickBot="1" x14ac:dyDescent="0.3">
      <c r="A230" s="37">
        <v>217</v>
      </c>
      <c r="B230" s="38" t="s">
        <v>754</v>
      </c>
      <c r="C230" s="39" t="s">
        <v>194</v>
      </c>
      <c r="D230" s="49">
        <v>14532</v>
      </c>
      <c r="E230" s="41">
        <f t="shared" ca="1" si="21"/>
        <v>41196</v>
      </c>
      <c r="F230" s="42">
        <f t="shared" ca="1" si="22"/>
        <v>73</v>
      </c>
      <c r="G230" s="43" t="s">
        <v>755</v>
      </c>
      <c r="H230" s="43" t="s">
        <v>234</v>
      </c>
      <c r="I230" s="44" t="s">
        <v>756</v>
      </c>
      <c r="J230" s="39" t="s">
        <v>236</v>
      </c>
      <c r="K230" s="39">
        <v>1043</v>
      </c>
      <c r="L230" s="39"/>
      <c r="M230" s="39"/>
      <c r="N230" s="39"/>
      <c r="O230" s="45"/>
      <c r="P230" s="45"/>
      <c r="Q230" s="45" t="s">
        <v>237</v>
      </c>
      <c r="R230" s="45" t="s">
        <v>749</v>
      </c>
      <c r="S230" s="45" t="s">
        <v>749</v>
      </c>
      <c r="T230" s="39" t="s">
        <v>237</v>
      </c>
      <c r="U230" s="45" t="s">
        <v>749</v>
      </c>
      <c r="V230" s="45" t="s">
        <v>749</v>
      </c>
      <c r="W230" s="45" t="s">
        <v>237</v>
      </c>
      <c r="X230" s="45" t="s">
        <v>749</v>
      </c>
      <c r="Y230" s="45" t="s">
        <v>749</v>
      </c>
      <c r="Z230" s="45"/>
      <c r="AA230" s="45"/>
      <c r="AB230" s="45"/>
      <c r="AC230" s="45"/>
      <c r="AD230" s="45"/>
      <c r="AE230" s="46"/>
      <c r="AS230" s="28">
        <f t="shared" ca="1" si="18"/>
        <v>411960217</v>
      </c>
      <c r="AW230">
        <f t="shared" si="19"/>
        <v>0</v>
      </c>
      <c r="AX230">
        <f t="shared" si="20"/>
        <v>0</v>
      </c>
    </row>
    <row r="231" spans="1:50" ht="18.75" thickBot="1" x14ac:dyDescent="0.3">
      <c r="A231" s="37">
        <v>218</v>
      </c>
      <c r="B231" s="38" t="s">
        <v>757</v>
      </c>
      <c r="C231" s="39" t="s">
        <v>194</v>
      </c>
      <c r="D231" s="49">
        <v>20012</v>
      </c>
      <c r="E231" s="41">
        <f t="shared" ca="1" si="21"/>
        <v>41197</v>
      </c>
      <c r="F231" s="42">
        <f t="shared" ca="1" si="22"/>
        <v>58</v>
      </c>
      <c r="G231" s="43" t="s">
        <v>758</v>
      </c>
      <c r="H231" s="43" t="s">
        <v>234</v>
      </c>
      <c r="I231" s="50" t="s">
        <v>759</v>
      </c>
      <c r="J231" s="51" t="s">
        <v>236</v>
      </c>
      <c r="K231" s="51">
        <v>1369</v>
      </c>
      <c r="L231" s="51"/>
      <c r="M231" s="51"/>
      <c r="N231" s="39"/>
      <c r="O231" s="45"/>
      <c r="P231" s="45"/>
      <c r="Q231" s="45" t="s">
        <v>237</v>
      </c>
      <c r="R231" s="45" t="s">
        <v>749</v>
      </c>
      <c r="S231" s="45" t="s">
        <v>749</v>
      </c>
      <c r="T231" s="39" t="s">
        <v>237</v>
      </c>
      <c r="U231" s="45" t="s">
        <v>749</v>
      </c>
      <c r="V231" s="45" t="s">
        <v>749</v>
      </c>
      <c r="W231" s="45" t="s">
        <v>237</v>
      </c>
      <c r="X231" s="45" t="s">
        <v>749</v>
      </c>
      <c r="Y231" s="45" t="s">
        <v>749</v>
      </c>
      <c r="Z231" s="45"/>
      <c r="AA231" s="45"/>
      <c r="AB231" s="45"/>
      <c r="AC231" s="45"/>
      <c r="AD231" s="45"/>
      <c r="AE231" s="46"/>
      <c r="AS231" s="28">
        <f t="shared" ca="1" si="18"/>
        <v>411970218</v>
      </c>
      <c r="AW231">
        <f t="shared" si="19"/>
        <v>0</v>
      </c>
      <c r="AX231">
        <f t="shared" si="20"/>
        <v>0</v>
      </c>
    </row>
    <row r="232" spans="1:50" ht="18.75" thickBot="1" x14ac:dyDescent="0.3">
      <c r="A232" s="37">
        <v>219</v>
      </c>
      <c r="B232" s="38" t="s">
        <v>760</v>
      </c>
      <c r="C232" s="39" t="s">
        <v>194</v>
      </c>
      <c r="D232" s="49">
        <v>33248</v>
      </c>
      <c r="E232" s="41">
        <f t="shared" ca="1" si="21"/>
        <v>41284</v>
      </c>
      <c r="F232" s="42">
        <f t="shared" ca="1" si="22"/>
        <v>22</v>
      </c>
      <c r="G232" s="43" t="s">
        <v>723</v>
      </c>
      <c r="H232" s="43" t="s">
        <v>288</v>
      </c>
      <c r="I232" s="44" t="s">
        <v>761</v>
      </c>
      <c r="J232" s="39" t="s">
        <v>236</v>
      </c>
      <c r="K232" s="39">
        <v>4360</v>
      </c>
      <c r="L232" s="39"/>
      <c r="M232" s="39"/>
      <c r="N232" s="39"/>
      <c r="O232" s="45"/>
      <c r="P232" s="45"/>
      <c r="Q232" s="45" t="s">
        <v>237</v>
      </c>
      <c r="R232" s="45" t="s">
        <v>749</v>
      </c>
      <c r="S232" s="45" t="s">
        <v>749</v>
      </c>
      <c r="T232" s="39" t="s">
        <v>236</v>
      </c>
      <c r="U232" s="45" t="s">
        <v>236</v>
      </c>
      <c r="V232" s="45" t="s">
        <v>236</v>
      </c>
      <c r="W232" s="45" t="s">
        <v>236</v>
      </c>
      <c r="X232" s="45" t="s">
        <v>236</v>
      </c>
      <c r="Y232" s="45" t="s">
        <v>236</v>
      </c>
      <c r="Z232" s="45"/>
      <c r="AA232" s="45"/>
      <c r="AB232" s="45"/>
      <c r="AC232" s="45"/>
      <c r="AD232" s="45"/>
      <c r="AE232" s="46"/>
      <c r="AS232" s="28">
        <f t="shared" ca="1" si="18"/>
        <v>412840219</v>
      </c>
      <c r="AW232">
        <f t="shared" si="19"/>
        <v>0</v>
      </c>
      <c r="AX232">
        <f t="shared" si="20"/>
        <v>0</v>
      </c>
    </row>
    <row r="233" spans="1:50" ht="18.75" thickBot="1" x14ac:dyDescent="0.3">
      <c r="A233" s="37">
        <v>220</v>
      </c>
      <c r="B233" s="38" t="s">
        <v>762</v>
      </c>
      <c r="C233" s="39" t="s">
        <v>194</v>
      </c>
      <c r="D233" s="49">
        <v>28671</v>
      </c>
      <c r="E233" s="41">
        <f t="shared" ca="1" si="21"/>
        <v>41455</v>
      </c>
      <c r="F233" s="42">
        <f t="shared" ca="1" si="22"/>
        <v>35</v>
      </c>
      <c r="G233" s="43" t="s">
        <v>723</v>
      </c>
      <c r="H233" s="43" t="s">
        <v>234</v>
      </c>
      <c r="I233" s="50" t="s">
        <v>763</v>
      </c>
      <c r="J233" s="51" t="s">
        <v>236</v>
      </c>
      <c r="K233" s="51">
        <v>3844</v>
      </c>
      <c r="L233" s="51"/>
      <c r="M233" s="51"/>
      <c r="N233" s="39"/>
      <c r="O233" s="45"/>
      <c r="P233" s="45"/>
      <c r="Q233" s="45" t="s">
        <v>237</v>
      </c>
      <c r="R233" s="45" t="s">
        <v>749</v>
      </c>
      <c r="S233" s="45" t="s">
        <v>749</v>
      </c>
      <c r="T233" s="39" t="s">
        <v>237</v>
      </c>
      <c r="U233" s="45" t="s">
        <v>749</v>
      </c>
      <c r="V233" s="45" t="s">
        <v>749</v>
      </c>
      <c r="W233" s="45" t="s">
        <v>237</v>
      </c>
      <c r="X233" s="45" t="s">
        <v>749</v>
      </c>
      <c r="Y233" s="45" t="s">
        <v>749</v>
      </c>
      <c r="Z233" s="45"/>
      <c r="AA233" s="45"/>
      <c r="AB233" s="45"/>
      <c r="AC233" s="45"/>
      <c r="AD233" s="45"/>
      <c r="AE233" s="46"/>
      <c r="AS233" s="28">
        <f t="shared" ca="1" si="18"/>
        <v>414550220</v>
      </c>
      <c r="AW233">
        <f t="shared" si="19"/>
        <v>0</v>
      </c>
      <c r="AX233">
        <f t="shared" si="20"/>
        <v>0</v>
      </c>
    </row>
    <row r="234" spans="1:50" ht="18.75" thickBot="1" x14ac:dyDescent="0.3">
      <c r="A234" s="37">
        <v>221</v>
      </c>
      <c r="B234" s="38" t="s">
        <v>764</v>
      </c>
      <c r="C234" s="39" t="s">
        <v>194</v>
      </c>
      <c r="D234" s="49">
        <v>22867</v>
      </c>
      <c r="E234" s="41">
        <f t="shared" ca="1" si="21"/>
        <v>41495</v>
      </c>
      <c r="F234" s="42">
        <f t="shared" ca="1" si="22"/>
        <v>51</v>
      </c>
      <c r="G234" s="43" t="s">
        <v>765</v>
      </c>
      <c r="H234" s="43" t="s">
        <v>234</v>
      </c>
      <c r="I234" s="44" t="s">
        <v>766</v>
      </c>
      <c r="J234" s="39" t="s">
        <v>236</v>
      </c>
      <c r="K234" s="39">
        <v>2567</v>
      </c>
      <c r="L234" s="39"/>
      <c r="M234" s="39"/>
      <c r="N234" s="39"/>
      <c r="O234" s="45"/>
      <c r="P234" s="45"/>
      <c r="Q234" s="45" t="s">
        <v>237</v>
      </c>
      <c r="R234" s="45" t="s">
        <v>749</v>
      </c>
      <c r="S234" s="45" t="s">
        <v>749</v>
      </c>
      <c r="T234" s="39" t="s">
        <v>237</v>
      </c>
      <c r="U234" s="45" t="s">
        <v>749</v>
      </c>
      <c r="V234" s="45" t="s">
        <v>749</v>
      </c>
      <c r="W234" s="45" t="s">
        <v>237</v>
      </c>
      <c r="X234" s="45" t="s">
        <v>749</v>
      </c>
      <c r="Y234" s="45" t="s">
        <v>749</v>
      </c>
      <c r="Z234" s="45"/>
      <c r="AA234" s="45"/>
      <c r="AB234" s="45"/>
      <c r="AC234" s="45"/>
      <c r="AD234" s="45"/>
      <c r="AE234" s="46"/>
      <c r="AS234" s="28">
        <f t="shared" ca="1" si="18"/>
        <v>414950221</v>
      </c>
      <c r="AW234">
        <f t="shared" si="19"/>
        <v>0</v>
      </c>
      <c r="AX234">
        <f t="shared" si="20"/>
        <v>0</v>
      </c>
    </row>
    <row r="235" spans="1:50" ht="18.75" thickBot="1" x14ac:dyDescent="0.3">
      <c r="A235" s="37">
        <v>222</v>
      </c>
      <c r="B235" s="38" t="s">
        <v>767</v>
      </c>
      <c r="C235" s="39" t="s">
        <v>194</v>
      </c>
      <c r="D235" s="49">
        <v>31923</v>
      </c>
      <c r="E235" s="41">
        <f t="shared" ca="1" si="21"/>
        <v>41420</v>
      </c>
      <c r="F235" s="42">
        <f t="shared" ca="1" si="22"/>
        <v>26</v>
      </c>
      <c r="G235" s="43" t="s">
        <v>768</v>
      </c>
      <c r="H235" s="43" t="s">
        <v>667</v>
      </c>
      <c r="I235" s="44" t="s">
        <v>769</v>
      </c>
      <c r="J235" s="39" t="s">
        <v>236</v>
      </c>
      <c r="K235" s="39">
        <v>4531</v>
      </c>
      <c r="L235" s="39"/>
      <c r="M235" s="39"/>
      <c r="N235" s="39"/>
      <c r="O235" s="45"/>
      <c r="P235" s="45"/>
      <c r="Q235" s="45" t="s">
        <v>507</v>
      </c>
      <c r="R235" s="45" t="s">
        <v>749</v>
      </c>
      <c r="S235" s="45" t="s">
        <v>749</v>
      </c>
      <c r="T235" s="39" t="s">
        <v>236</v>
      </c>
      <c r="U235" s="45" t="s">
        <v>236</v>
      </c>
      <c r="V235" s="45" t="s">
        <v>236</v>
      </c>
      <c r="W235" s="45" t="s">
        <v>236</v>
      </c>
      <c r="X235" s="45" t="s">
        <v>236</v>
      </c>
      <c r="Y235" s="45" t="s">
        <v>236</v>
      </c>
      <c r="Z235" s="45"/>
      <c r="AA235" s="45"/>
      <c r="AB235" s="45"/>
      <c r="AC235" s="45"/>
      <c r="AD235" s="45"/>
      <c r="AE235" s="46"/>
      <c r="AS235" s="28">
        <f t="shared" ca="1" si="18"/>
        <v>414200222</v>
      </c>
      <c r="AW235">
        <f t="shared" si="19"/>
        <v>0</v>
      </c>
      <c r="AX235">
        <f t="shared" si="20"/>
        <v>0</v>
      </c>
    </row>
    <row r="236" spans="1:50" ht="18.75" thickBot="1" x14ac:dyDescent="0.3">
      <c r="A236" s="37">
        <v>223</v>
      </c>
      <c r="B236" s="38" t="s">
        <v>770</v>
      </c>
      <c r="C236" s="39" t="s">
        <v>194</v>
      </c>
      <c r="D236" s="49">
        <v>31125</v>
      </c>
      <c r="E236" s="41">
        <f t="shared" ca="1" si="21"/>
        <v>41352</v>
      </c>
      <c r="F236" s="42">
        <f t="shared" ca="1" si="22"/>
        <v>28</v>
      </c>
      <c r="G236" s="43" t="s">
        <v>723</v>
      </c>
      <c r="H236" s="43" t="s">
        <v>234</v>
      </c>
      <c r="I236" s="44" t="s">
        <v>771</v>
      </c>
      <c r="J236" s="39" t="s">
        <v>236</v>
      </c>
      <c r="K236" s="39">
        <v>4187</v>
      </c>
      <c r="L236" s="39"/>
      <c r="M236" s="39"/>
      <c r="N236" s="39"/>
      <c r="O236" s="45"/>
      <c r="P236" s="45"/>
      <c r="Q236" s="45" t="s">
        <v>237</v>
      </c>
      <c r="R236" s="45" t="s">
        <v>749</v>
      </c>
      <c r="S236" s="45" t="s">
        <v>749</v>
      </c>
      <c r="T236" s="39" t="s">
        <v>237</v>
      </c>
      <c r="U236" s="45" t="s">
        <v>749</v>
      </c>
      <c r="V236" s="45" t="s">
        <v>749</v>
      </c>
      <c r="W236" s="45" t="s">
        <v>236</v>
      </c>
      <c r="X236" s="45" t="s">
        <v>236</v>
      </c>
      <c r="Y236" s="45" t="s">
        <v>236</v>
      </c>
      <c r="Z236" s="45"/>
      <c r="AA236" s="45"/>
      <c r="AB236" s="45"/>
      <c r="AC236" s="45"/>
      <c r="AD236" s="45"/>
      <c r="AE236" s="46"/>
      <c r="AS236" s="28">
        <f t="shared" ca="1" si="18"/>
        <v>413520223</v>
      </c>
      <c r="AW236">
        <f t="shared" si="19"/>
        <v>0</v>
      </c>
      <c r="AX236">
        <f t="shared" si="20"/>
        <v>0</v>
      </c>
    </row>
    <row r="237" spans="1:50" ht="18.75" thickBot="1" x14ac:dyDescent="0.3">
      <c r="A237" s="37">
        <v>224</v>
      </c>
      <c r="B237" s="38" t="s">
        <v>772</v>
      </c>
      <c r="C237" s="39" t="s">
        <v>194</v>
      </c>
      <c r="D237" s="49">
        <v>34133</v>
      </c>
      <c r="E237" s="41">
        <f t="shared" ca="1" si="21"/>
        <v>41438</v>
      </c>
      <c r="F237" s="42">
        <f t="shared" ca="1" si="22"/>
        <v>20</v>
      </c>
      <c r="G237" s="43" t="s">
        <v>723</v>
      </c>
      <c r="H237" s="43" t="s">
        <v>288</v>
      </c>
      <c r="I237" s="44" t="s">
        <v>773</v>
      </c>
      <c r="J237" s="39" t="s">
        <v>236</v>
      </c>
      <c r="K237" s="39">
        <v>4487</v>
      </c>
      <c r="L237" s="39"/>
      <c r="M237" s="39"/>
      <c r="N237" s="39"/>
      <c r="O237" s="45"/>
      <c r="P237" s="45"/>
      <c r="Q237" s="45" t="s">
        <v>237</v>
      </c>
      <c r="R237" s="45" t="s">
        <v>749</v>
      </c>
      <c r="S237" s="45" t="s">
        <v>749</v>
      </c>
      <c r="T237" s="39" t="s">
        <v>237</v>
      </c>
      <c r="U237" s="45" t="s">
        <v>749</v>
      </c>
      <c r="V237" s="45" t="s">
        <v>749</v>
      </c>
      <c r="W237" s="45" t="s">
        <v>237</v>
      </c>
      <c r="X237" s="45" t="s">
        <v>749</v>
      </c>
      <c r="Y237" s="45" t="s">
        <v>749</v>
      </c>
      <c r="Z237" s="45"/>
      <c r="AA237" s="45"/>
      <c r="AB237" s="45"/>
      <c r="AC237" s="45"/>
      <c r="AD237" s="45"/>
      <c r="AE237" s="46"/>
      <c r="AS237" s="28">
        <f t="shared" ca="1" si="18"/>
        <v>414380224</v>
      </c>
      <c r="AW237">
        <f t="shared" si="19"/>
        <v>0</v>
      </c>
      <c r="AX237">
        <f t="shared" si="20"/>
        <v>0</v>
      </c>
    </row>
    <row r="238" spans="1:50" ht="18.75" thickBot="1" x14ac:dyDescent="0.3">
      <c r="A238" s="37">
        <v>225</v>
      </c>
      <c r="B238" s="38" t="s">
        <v>774</v>
      </c>
      <c r="C238" s="39" t="s">
        <v>194</v>
      </c>
      <c r="D238" s="49">
        <v>34019</v>
      </c>
      <c r="E238" s="41">
        <f t="shared" ca="1" si="21"/>
        <v>41324</v>
      </c>
      <c r="F238" s="42">
        <f t="shared" ca="1" si="22"/>
        <v>20</v>
      </c>
      <c r="G238" s="43" t="s">
        <v>723</v>
      </c>
      <c r="H238" s="43" t="s">
        <v>288</v>
      </c>
      <c r="I238" s="44" t="s">
        <v>775</v>
      </c>
      <c r="J238" s="39" t="s">
        <v>236</v>
      </c>
      <c r="K238" s="39">
        <v>4488</v>
      </c>
      <c r="L238" s="39"/>
      <c r="M238" s="39"/>
      <c r="N238" s="39"/>
      <c r="O238" s="45"/>
      <c r="P238" s="45"/>
      <c r="Q238" s="45" t="s">
        <v>237</v>
      </c>
      <c r="R238" s="45" t="s">
        <v>749</v>
      </c>
      <c r="S238" s="45" t="s">
        <v>749</v>
      </c>
      <c r="T238" s="39" t="s">
        <v>237</v>
      </c>
      <c r="U238" s="45" t="s">
        <v>749</v>
      </c>
      <c r="V238" s="45" t="s">
        <v>749</v>
      </c>
      <c r="W238" s="45" t="s">
        <v>237</v>
      </c>
      <c r="X238" s="45" t="s">
        <v>749</v>
      </c>
      <c r="Y238" s="45" t="s">
        <v>749</v>
      </c>
      <c r="Z238" s="45"/>
      <c r="AA238" s="45"/>
      <c r="AB238" s="45"/>
      <c r="AC238" s="45"/>
      <c r="AD238" s="45"/>
      <c r="AE238" s="46"/>
      <c r="AS238" s="28">
        <f t="shared" ca="1" si="18"/>
        <v>413240225</v>
      </c>
      <c r="AW238">
        <f t="shared" si="19"/>
        <v>0</v>
      </c>
      <c r="AX238">
        <f t="shared" si="20"/>
        <v>0</v>
      </c>
    </row>
    <row r="239" spans="1:50" ht="18.75" thickBot="1" x14ac:dyDescent="0.3">
      <c r="A239" s="37">
        <v>226</v>
      </c>
      <c r="B239" s="38" t="s">
        <v>776</v>
      </c>
      <c r="C239" s="39" t="s">
        <v>194</v>
      </c>
      <c r="D239" s="49">
        <v>33255</v>
      </c>
      <c r="E239" s="41">
        <f t="shared" ca="1" si="21"/>
        <v>41291</v>
      </c>
      <c r="F239" s="42">
        <f t="shared" ca="1" si="22"/>
        <v>22</v>
      </c>
      <c r="G239" s="43" t="s">
        <v>723</v>
      </c>
      <c r="H239" s="43" t="s">
        <v>288</v>
      </c>
      <c r="I239" s="44" t="s">
        <v>777</v>
      </c>
      <c r="J239" s="39" t="s">
        <v>236</v>
      </c>
      <c r="K239" s="39">
        <v>4359</v>
      </c>
      <c r="L239" s="39"/>
      <c r="M239" s="39"/>
      <c r="N239" s="39"/>
      <c r="O239" s="45"/>
      <c r="P239" s="45"/>
      <c r="Q239" s="45" t="s">
        <v>237</v>
      </c>
      <c r="R239" s="45" t="s">
        <v>749</v>
      </c>
      <c r="S239" s="45" t="s">
        <v>749</v>
      </c>
      <c r="T239" s="39" t="s">
        <v>237</v>
      </c>
      <c r="U239" s="45" t="s">
        <v>749</v>
      </c>
      <c r="V239" s="45" t="s">
        <v>749</v>
      </c>
      <c r="W239" s="45" t="s">
        <v>237</v>
      </c>
      <c r="X239" s="45" t="s">
        <v>749</v>
      </c>
      <c r="Y239" s="45" t="s">
        <v>749</v>
      </c>
      <c r="Z239" s="45"/>
      <c r="AA239" s="45"/>
      <c r="AB239" s="45"/>
      <c r="AC239" s="45"/>
      <c r="AD239" s="45"/>
      <c r="AE239" s="46"/>
      <c r="AS239" s="28">
        <f t="shared" ca="1" si="18"/>
        <v>412910226</v>
      </c>
      <c r="AW239">
        <f t="shared" si="19"/>
        <v>0</v>
      </c>
      <c r="AX239">
        <f t="shared" si="20"/>
        <v>0</v>
      </c>
    </row>
    <row r="240" spans="1:50" ht="18.75" thickBot="1" x14ac:dyDescent="0.3">
      <c r="A240" s="37">
        <v>227</v>
      </c>
      <c r="B240" s="38" t="s">
        <v>778</v>
      </c>
      <c r="C240" s="39" t="s">
        <v>194</v>
      </c>
      <c r="D240" s="49">
        <v>27226</v>
      </c>
      <c r="E240" s="41">
        <f t="shared" ca="1" si="21"/>
        <v>41471</v>
      </c>
      <c r="F240" s="42">
        <f t="shared" ca="1" si="22"/>
        <v>39</v>
      </c>
      <c r="G240" s="43" t="s">
        <v>779</v>
      </c>
      <c r="H240" s="43" t="s">
        <v>234</v>
      </c>
      <c r="I240" s="44" t="s">
        <v>780</v>
      </c>
      <c r="J240" s="39" t="s">
        <v>236</v>
      </c>
      <c r="K240" s="39">
        <v>3417</v>
      </c>
      <c r="L240" s="39"/>
      <c r="M240" s="39"/>
      <c r="N240" s="39"/>
      <c r="O240" s="45"/>
      <c r="P240" s="45"/>
      <c r="Q240" s="45" t="s">
        <v>237</v>
      </c>
      <c r="R240" s="45" t="s">
        <v>749</v>
      </c>
      <c r="S240" s="45" t="s">
        <v>749</v>
      </c>
      <c r="T240" s="39" t="s">
        <v>237</v>
      </c>
      <c r="U240" s="45" t="s">
        <v>749</v>
      </c>
      <c r="V240" s="45" t="s">
        <v>749</v>
      </c>
      <c r="W240" s="45" t="s">
        <v>236</v>
      </c>
      <c r="X240" s="45" t="s">
        <v>236</v>
      </c>
      <c r="Y240" s="45" t="s">
        <v>236</v>
      </c>
      <c r="Z240" s="45"/>
      <c r="AA240" s="45"/>
      <c r="AB240" s="45"/>
      <c r="AC240" s="45"/>
      <c r="AD240" s="45"/>
      <c r="AE240" s="46"/>
      <c r="AS240" s="28">
        <f t="shared" ca="1" si="18"/>
        <v>414710227</v>
      </c>
      <c r="AW240">
        <f t="shared" si="19"/>
        <v>0</v>
      </c>
      <c r="AX240">
        <f t="shared" si="20"/>
        <v>0</v>
      </c>
    </row>
    <row r="241" spans="1:50" ht="18.75" thickBot="1" x14ac:dyDescent="0.3">
      <c r="A241" s="37">
        <v>228</v>
      </c>
      <c r="B241" s="38" t="s">
        <v>781</v>
      </c>
      <c r="C241" s="39" t="s">
        <v>194</v>
      </c>
      <c r="D241" s="49">
        <v>34748</v>
      </c>
      <c r="E241" s="41">
        <f t="shared" ca="1" si="21"/>
        <v>41323</v>
      </c>
      <c r="F241" s="42">
        <f t="shared" ca="1" si="22"/>
        <v>18</v>
      </c>
      <c r="G241" s="43" t="s">
        <v>702</v>
      </c>
      <c r="H241" s="43" t="s">
        <v>234</v>
      </c>
      <c r="I241" s="44" t="s">
        <v>782</v>
      </c>
      <c r="J241" s="39" t="s">
        <v>236</v>
      </c>
      <c r="K241" s="39">
        <v>4577</v>
      </c>
      <c r="L241" s="39"/>
      <c r="M241" s="39"/>
      <c r="N241" s="39"/>
      <c r="O241" s="45"/>
      <c r="P241" s="45"/>
      <c r="Q241" s="45" t="s">
        <v>237</v>
      </c>
      <c r="R241" s="45" t="s">
        <v>783</v>
      </c>
      <c r="S241" s="45" t="s">
        <v>783</v>
      </c>
      <c r="T241" s="39" t="s">
        <v>237</v>
      </c>
      <c r="U241" s="45" t="s">
        <v>783</v>
      </c>
      <c r="V241" s="45" t="s">
        <v>783</v>
      </c>
      <c r="W241" s="45" t="s">
        <v>237</v>
      </c>
      <c r="X241" s="45" t="s">
        <v>783</v>
      </c>
      <c r="Y241" s="45" t="s">
        <v>783</v>
      </c>
      <c r="Z241" s="45"/>
      <c r="AA241" s="45"/>
      <c r="AB241" s="45"/>
      <c r="AC241" s="45"/>
      <c r="AD241" s="45"/>
      <c r="AE241" s="46"/>
      <c r="AS241" s="28">
        <f t="shared" ca="1" si="18"/>
        <v>413230228</v>
      </c>
      <c r="AW241">
        <f t="shared" si="19"/>
        <v>0</v>
      </c>
      <c r="AX241">
        <f t="shared" si="20"/>
        <v>0</v>
      </c>
    </row>
    <row r="242" spans="1:50" ht="18.75" thickBot="1" x14ac:dyDescent="0.3">
      <c r="A242" s="37">
        <v>229</v>
      </c>
      <c r="B242" s="38" t="s">
        <v>784</v>
      </c>
      <c r="C242" s="39" t="s">
        <v>194</v>
      </c>
      <c r="D242" s="49">
        <v>21896</v>
      </c>
      <c r="E242" s="41">
        <f t="shared" ca="1" si="21"/>
        <v>41255</v>
      </c>
      <c r="F242" s="42">
        <f t="shared" ca="1" si="22"/>
        <v>53</v>
      </c>
      <c r="G242" s="43" t="s">
        <v>702</v>
      </c>
      <c r="H242" s="43" t="s">
        <v>234</v>
      </c>
      <c r="I242" s="50" t="s">
        <v>785</v>
      </c>
      <c r="J242" s="51" t="s">
        <v>236</v>
      </c>
      <c r="K242" s="51">
        <v>4030</v>
      </c>
      <c r="L242" s="51"/>
      <c r="M242" s="51"/>
      <c r="N242" s="39"/>
      <c r="O242" s="45"/>
      <c r="P242" s="45"/>
      <c r="Q242" s="45" t="s">
        <v>237</v>
      </c>
      <c r="R242" s="45" t="s">
        <v>783</v>
      </c>
      <c r="S242" s="45" t="s">
        <v>783</v>
      </c>
      <c r="T242" s="39" t="s">
        <v>237</v>
      </c>
      <c r="U242" s="45" t="s">
        <v>783</v>
      </c>
      <c r="V242" s="45" t="s">
        <v>783</v>
      </c>
      <c r="W242" s="45" t="s">
        <v>237</v>
      </c>
      <c r="X242" s="45" t="s">
        <v>783</v>
      </c>
      <c r="Y242" s="45" t="s">
        <v>236</v>
      </c>
      <c r="Z242" s="45"/>
      <c r="AA242" s="45"/>
      <c r="AB242" s="45"/>
      <c r="AC242" s="45"/>
      <c r="AD242" s="45"/>
      <c r="AE242" s="46"/>
      <c r="AS242" s="28">
        <f t="shared" ca="1" si="18"/>
        <v>412550229</v>
      </c>
      <c r="AW242">
        <f t="shared" si="19"/>
        <v>0</v>
      </c>
      <c r="AX242">
        <f t="shared" si="20"/>
        <v>0</v>
      </c>
    </row>
    <row r="243" spans="1:50" ht="18.75" thickBot="1" x14ac:dyDescent="0.3">
      <c r="A243" s="37">
        <v>230</v>
      </c>
      <c r="B243" s="38" t="s">
        <v>786</v>
      </c>
      <c r="C243" s="39" t="s">
        <v>194</v>
      </c>
      <c r="D243" s="49">
        <v>25815</v>
      </c>
      <c r="E243" s="41">
        <f t="shared" ca="1" si="21"/>
        <v>41521</v>
      </c>
      <c r="F243" s="42">
        <f t="shared" ca="1" si="22"/>
        <v>43</v>
      </c>
      <c r="G243" s="43" t="s">
        <v>406</v>
      </c>
      <c r="H243" s="43" t="s">
        <v>234</v>
      </c>
      <c r="I243" s="44" t="s">
        <v>787</v>
      </c>
      <c r="J243" s="39" t="s">
        <v>236</v>
      </c>
      <c r="K243" s="39">
        <v>2875</v>
      </c>
      <c r="L243" s="39"/>
      <c r="M243" s="39"/>
      <c r="N243" s="39"/>
      <c r="O243" s="45"/>
      <c r="P243" s="45"/>
      <c r="Q243" s="45" t="s">
        <v>237</v>
      </c>
      <c r="R243" s="45" t="s">
        <v>783</v>
      </c>
      <c r="S243" s="45" t="s">
        <v>783</v>
      </c>
      <c r="T243" s="39" t="s">
        <v>237</v>
      </c>
      <c r="U243" s="45" t="s">
        <v>783</v>
      </c>
      <c r="V243" s="45" t="s">
        <v>783</v>
      </c>
      <c r="W243" s="45" t="s">
        <v>236</v>
      </c>
      <c r="X243" s="45" t="s">
        <v>236</v>
      </c>
      <c r="Y243" s="45" t="s">
        <v>236</v>
      </c>
      <c r="Z243" s="45"/>
      <c r="AA243" s="45"/>
      <c r="AB243" s="45"/>
      <c r="AC243" s="45"/>
      <c r="AD243" s="45"/>
      <c r="AE243" s="46"/>
      <c r="AS243" s="28">
        <f t="shared" ca="1" si="18"/>
        <v>415210230</v>
      </c>
      <c r="AW243">
        <f t="shared" si="19"/>
        <v>0</v>
      </c>
      <c r="AX243">
        <f t="shared" si="20"/>
        <v>0</v>
      </c>
    </row>
    <row r="244" spans="1:50" ht="18.75" thickBot="1" x14ac:dyDescent="0.3">
      <c r="A244" s="37">
        <v>231</v>
      </c>
      <c r="B244" s="38" t="s">
        <v>788</v>
      </c>
      <c r="C244" s="39" t="s">
        <v>194</v>
      </c>
      <c r="D244" s="49">
        <v>30958</v>
      </c>
      <c r="E244" s="41">
        <f t="shared" ca="1" si="21"/>
        <v>41550</v>
      </c>
      <c r="F244" s="42">
        <f t="shared" ca="1" si="22"/>
        <v>29</v>
      </c>
      <c r="G244" s="43" t="s">
        <v>789</v>
      </c>
      <c r="H244" s="43" t="s">
        <v>667</v>
      </c>
      <c r="I244" s="50" t="s">
        <v>790</v>
      </c>
      <c r="J244" s="51" t="s">
        <v>236</v>
      </c>
      <c r="K244" s="51">
        <v>4564</v>
      </c>
      <c r="L244" s="51"/>
      <c r="M244" s="51"/>
      <c r="N244" s="39"/>
      <c r="O244" s="45"/>
      <c r="P244" s="45"/>
      <c r="Q244" s="45" t="s">
        <v>507</v>
      </c>
      <c r="R244" s="45" t="s">
        <v>783</v>
      </c>
      <c r="S244" s="45" t="s">
        <v>783</v>
      </c>
      <c r="T244" s="39" t="s">
        <v>236</v>
      </c>
      <c r="U244" s="45" t="s">
        <v>236</v>
      </c>
      <c r="V244" s="45" t="s">
        <v>236</v>
      </c>
      <c r="W244" s="45" t="s">
        <v>236</v>
      </c>
      <c r="X244" s="45" t="s">
        <v>236</v>
      </c>
      <c r="Y244" s="45" t="s">
        <v>236</v>
      </c>
      <c r="Z244" s="45"/>
      <c r="AA244" s="45"/>
      <c r="AB244" s="45"/>
      <c r="AC244" s="45"/>
      <c r="AD244" s="45"/>
      <c r="AE244" s="46"/>
      <c r="AS244" s="28">
        <f t="shared" ca="1" si="18"/>
        <v>415500231</v>
      </c>
      <c r="AW244">
        <f t="shared" si="19"/>
        <v>0</v>
      </c>
      <c r="AX244">
        <f t="shared" si="20"/>
        <v>0</v>
      </c>
    </row>
    <row r="245" spans="1:50" ht="18.75" thickBot="1" x14ac:dyDescent="0.3">
      <c r="A245" s="37">
        <v>232</v>
      </c>
      <c r="B245" s="38" t="s">
        <v>791</v>
      </c>
      <c r="C245" s="39" t="s">
        <v>194</v>
      </c>
      <c r="D245" s="49">
        <v>14288</v>
      </c>
      <c r="E245" s="41">
        <f t="shared" ca="1" si="21"/>
        <v>41317</v>
      </c>
      <c r="F245" s="42">
        <f t="shared" ca="1" si="22"/>
        <v>74</v>
      </c>
      <c r="G245" s="43" t="s">
        <v>702</v>
      </c>
      <c r="H245" s="43" t="s">
        <v>234</v>
      </c>
      <c r="I245" s="44" t="s">
        <v>792</v>
      </c>
      <c r="J245" s="39" t="s">
        <v>236</v>
      </c>
      <c r="K245" s="39">
        <v>772</v>
      </c>
      <c r="L245" s="39"/>
      <c r="M245" s="39"/>
      <c r="N245" s="39"/>
      <c r="O245" s="45"/>
      <c r="P245" s="45"/>
      <c r="Q245" s="45" t="s">
        <v>237</v>
      </c>
      <c r="R245" s="45" t="s">
        <v>783</v>
      </c>
      <c r="S245" s="45" t="s">
        <v>783</v>
      </c>
      <c r="T245" s="39" t="s">
        <v>237</v>
      </c>
      <c r="U245" s="45" t="s">
        <v>783</v>
      </c>
      <c r="V245" s="45" t="s">
        <v>783</v>
      </c>
      <c r="W245" s="45" t="s">
        <v>237</v>
      </c>
      <c r="X245" s="45" t="s">
        <v>783</v>
      </c>
      <c r="Y245" s="45" t="s">
        <v>783</v>
      </c>
      <c r="Z245" s="45"/>
      <c r="AA245" s="45"/>
      <c r="AB245" s="45"/>
      <c r="AC245" s="45"/>
      <c r="AD245" s="45"/>
      <c r="AE245" s="46"/>
      <c r="AS245" s="28">
        <f t="shared" ca="1" si="18"/>
        <v>413170232</v>
      </c>
      <c r="AW245">
        <f t="shared" si="19"/>
        <v>0</v>
      </c>
      <c r="AX245">
        <f t="shared" si="20"/>
        <v>0</v>
      </c>
    </row>
    <row r="246" spans="1:50" ht="18.75" thickBot="1" x14ac:dyDescent="0.3">
      <c r="A246" s="37">
        <v>233</v>
      </c>
      <c r="B246" s="38" t="s">
        <v>793</v>
      </c>
      <c r="C246" s="39" t="s">
        <v>194</v>
      </c>
      <c r="D246" s="49">
        <v>24169</v>
      </c>
      <c r="E246" s="41">
        <f t="shared" ca="1" si="21"/>
        <v>41336</v>
      </c>
      <c r="F246" s="42">
        <f t="shared" ca="1" si="22"/>
        <v>47</v>
      </c>
      <c r="G246" s="43" t="s">
        <v>702</v>
      </c>
      <c r="H246" s="43" t="s">
        <v>234</v>
      </c>
      <c r="I246" s="44" t="s">
        <v>794</v>
      </c>
      <c r="J246" s="39" t="s">
        <v>236</v>
      </c>
      <c r="K246" s="39">
        <v>2406</v>
      </c>
      <c r="L246" s="39"/>
      <c r="M246" s="39"/>
      <c r="N246" s="39"/>
      <c r="O246" s="45"/>
      <c r="P246" s="45"/>
      <c r="Q246" s="45" t="s">
        <v>237</v>
      </c>
      <c r="R246" s="45" t="s">
        <v>783</v>
      </c>
      <c r="S246" s="45" t="s">
        <v>704</v>
      </c>
      <c r="T246" s="39" t="s">
        <v>236</v>
      </c>
      <c r="U246" s="45" t="s">
        <v>236</v>
      </c>
      <c r="V246" s="45" t="s">
        <v>236</v>
      </c>
      <c r="W246" s="45" t="s">
        <v>236</v>
      </c>
      <c r="X246" s="45" t="s">
        <v>236</v>
      </c>
      <c r="Y246" s="45" t="s">
        <v>236</v>
      </c>
      <c r="Z246" s="45"/>
      <c r="AA246" s="45"/>
      <c r="AB246" s="45"/>
      <c r="AC246" s="45"/>
      <c r="AD246" s="45"/>
      <c r="AE246" s="46"/>
      <c r="AS246" s="28">
        <f t="shared" ca="1" si="18"/>
        <v>413360233</v>
      </c>
      <c r="AW246">
        <f t="shared" si="19"/>
        <v>0</v>
      </c>
      <c r="AX246">
        <f t="shared" si="20"/>
        <v>0</v>
      </c>
    </row>
    <row r="247" spans="1:50" ht="18.75" thickBot="1" x14ac:dyDescent="0.3">
      <c r="A247" s="37">
        <v>234</v>
      </c>
      <c r="B247" s="38" t="s">
        <v>795</v>
      </c>
      <c r="C247" s="39" t="s">
        <v>194</v>
      </c>
      <c r="D247" s="49">
        <v>21267</v>
      </c>
      <c r="E247" s="41">
        <f t="shared" ca="1" si="21"/>
        <v>41356</v>
      </c>
      <c r="F247" s="42">
        <f t="shared" ca="1" si="22"/>
        <v>55</v>
      </c>
      <c r="G247" s="43" t="s">
        <v>702</v>
      </c>
      <c r="H247" s="43" t="s">
        <v>234</v>
      </c>
      <c r="I247" s="44" t="s">
        <v>796</v>
      </c>
      <c r="J247" s="39" t="s">
        <v>236</v>
      </c>
      <c r="K247" s="39">
        <v>977</v>
      </c>
      <c r="L247" s="39"/>
      <c r="M247" s="39"/>
      <c r="N247" s="39"/>
      <c r="O247" s="45"/>
      <c r="P247" s="45"/>
      <c r="Q247" s="45" t="s">
        <v>237</v>
      </c>
      <c r="R247" s="45" t="s">
        <v>783</v>
      </c>
      <c r="S247" s="45" t="s">
        <v>783</v>
      </c>
      <c r="T247" s="39" t="s">
        <v>237</v>
      </c>
      <c r="U247" s="45" t="s">
        <v>783</v>
      </c>
      <c r="V247" s="45" t="s">
        <v>783</v>
      </c>
      <c r="W247" s="45" t="s">
        <v>237</v>
      </c>
      <c r="X247" s="45" t="s">
        <v>783</v>
      </c>
      <c r="Y247" s="45" t="s">
        <v>783</v>
      </c>
      <c r="Z247" s="45"/>
      <c r="AA247" s="45"/>
      <c r="AB247" s="45"/>
      <c r="AC247" s="45"/>
      <c r="AD247" s="45"/>
      <c r="AE247" s="46"/>
      <c r="AS247" s="28">
        <f t="shared" ca="1" si="18"/>
        <v>413560234</v>
      </c>
      <c r="AW247">
        <f t="shared" si="19"/>
        <v>0</v>
      </c>
      <c r="AX247">
        <f t="shared" si="20"/>
        <v>0</v>
      </c>
    </row>
    <row r="248" spans="1:50" ht="18.75" thickBot="1" x14ac:dyDescent="0.3">
      <c r="A248" s="37">
        <v>235</v>
      </c>
      <c r="B248" s="38" t="s">
        <v>797</v>
      </c>
      <c r="C248" s="39" t="s">
        <v>194</v>
      </c>
      <c r="D248" s="49">
        <v>23472</v>
      </c>
      <c r="E248" s="41">
        <f t="shared" ca="1" si="21"/>
        <v>41369</v>
      </c>
      <c r="F248" s="42">
        <f t="shared" ca="1" si="22"/>
        <v>49</v>
      </c>
      <c r="G248" s="43" t="s">
        <v>702</v>
      </c>
      <c r="H248" s="43" t="s">
        <v>234</v>
      </c>
      <c r="I248" s="44" t="s">
        <v>798</v>
      </c>
      <c r="J248" s="39" t="s">
        <v>236</v>
      </c>
      <c r="K248" s="39">
        <v>4032</v>
      </c>
      <c r="L248" s="39"/>
      <c r="M248" s="39"/>
      <c r="N248" s="39"/>
      <c r="O248" s="45"/>
      <c r="P248" s="45"/>
      <c r="Q248" s="45" t="s">
        <v>237</v>
      </c>
      <c r="R248" s="45" t="s">
        <v>783</v>
      </c>
      <c r="S248" s="45" t="s">
        <v>783</v>
      </c>
      <c r="T248" s="39" t="s">
        <v>237</v>
      </c>
      <c r="U248" s="45" t="s">
        <v>783</v>
      </c>
      <c r="V248" s="45" t="s">
        <v>783</v>
      </c>
      <c r="W248" s="45" t="s">
        <v>237</v>
      </c>
      <c r="X248" s="45" t="s">
        <v>783</v>
      </c>
      <c r="Y248" s="45" t="s">
        <v>783</v>
      </c>
      <c r="Z248" s="45"/>
      <c r="AA248" s="45"/>
      <c r="AB248" s="45"/>
      <c r="AC248" s="45"/>
      <c r="AD248" s="45"/>
      <c r="AE248" s="46"/>
      <c r="AS248" s="28">
        <f t="shared" ca="1" si="18"/>
        <v>413690235</v>
      </c>
      <c r="AW248">
        <f t="shared" si="19"/>
        <v>0</v>
      </c>
      <c r="AX248">
        <f t="shared" si="20"/>
        <v>0</v>
      </c>
    </row>
    <row r="249" spans="1:50" ht="18.75" thickBot="1" x14ac:dyDescent="0.3">
      <c r="A249" s="37">
        <v>236</v>
      </c>
      <c r="B249" s="38" t="s">
        <v>799</v>
      </c>
      <c r="C249" s="39" t="s">
        <v>194</v>
      </c>
      <c r="D249" s="49">
        <v>25384</v>
      </c>
      <c r="E249" s="41">
        <f t="shared" ca="1" si="21"/>
        <v>41455</v>
      </c>
      <c r="F249" s="42">
        <f t="shared" ca="1" si="22"/>
        <v>44</v>
      </c>
      <c r="G249" s="43" t="s">
        <v>702</v>
      </c>
      <c r="H249" s="43" t="s">
        <v>234</v>
      </c>
      <c r="I249" s="44" t="s">
        <v>800</v>
      </c>
      <c r="J249" s="39" t="s">
        <v>236</v>
      </c>
      <c r="K249" s="39">
        <v>4031</v>
      </c>
      <c r="L249" s="39"/>
      <c r="M249" s="39"/>
      <c r="N249" s="39"/>
      <c r="O249" s="45"/>
      <c r="P249" s="45"/>
      <c r="Q249" s="45" t="s">
        <v>237</v>
      </c>
      <c r="R249" s="45" t="s">
        <v>783</v>
      </c>
      <c r="S249" s="45" t="s">
        <v>783</v>
      </c>
      <c r="T249" s="39" t="s">
        <v>237</v>
      </c>
      <c r="U249" s="45" t="s">
        <v>783</v>
      </c>
      <c r="V249" s="45" t="s">
        <v>783</v>
      </c>
      <c r="W249" s="45" t="s">
        <v>237</v>
      </c>
      <c r="X249" s="45" t="s">
        <v>783</v>
      </c>
      <c r="Y249" s="45" t="s">
        <v>783</v>
      </c>
      <c r="Z249" s="45"/>
      <c r="AA249" s="45"/>
      <c r="AB249" s="45"/>
      <c r="AC249" s="45"/>
      <c r="AD249" s="45"/>
      <c r="AE249" s="46"/>
      <c r="AS249" s="28">
        <f t="shared" ca="1" si="18"/>
        <v>414550236</v>
      </c>
      <c r="AW249">
        <f t="shared" si="19"/>
        <v>0</v>
      </c>
      <c r="AX249">
        <f t="shared" si="20"/>
        <v>0</v>
      </c>
    </row>
    <row r="250" spans="1:50" ht="18.75" thickBot="1" x14ac:dyDescent="0.3">
      <c r="A250" s="37">
        <v>237</v>
      </c>
      <c r="B250" s="38" t="s">
        <v>801</v>
      </c>
      <c r="C250" s="39" t="s">
        <v>194</v>
      </c>
      <c r="D250" s="49">
        <v>32705</v>
      </c>
      <c r="E250" s="41">
        <f t="shared" ca="1" si="21"/>
        <v>41471</v>
      </c>
      <c r="F250" s="42">
        <f t="shared" ca="1" si="22"/>
        <v>24</v>
      </c>
      <c r="G250" s="43" t="s">
        <v>246</v>
      </c>
      <c r="H250" s="43" t="s">
        <v>234</v>
      </c>
      <c r="I250" s="44" t="s">
        <v>802</v>
      </c>
      <c r="J250" s="39" t="s">
        <v>236</v>
      </c>
      <c r="K250" s="39">
        <v>4342</v>
      </c>
      <c r="L250" s="39"/>
      <c r="M250" s="39"/>
      <c r="N250" s="39"/>
      <c r="O250" s="45"/>
      <c r="P250" s="45"/>
      <c r="Q250" s="45" t="s">
        <v>237</v>
      </c>
      <c r="R250" s="45" t="s">
        <v>783</v>
      </c>
      <c r="S250" s="45" t="s">
        <v>783</v>
      </c>
      <c r="T250" s="39" t="s">
        <v>237</v>
      </c>
      <c r="U250" s="45" t="s">
        <v>626</v>
      </c>
      <c r="V250" s="45" t="s">
        <v>626</v>
      </c>
      <c r="W250" s="45" t="s">
        <v>237</v>
      </c>
      <c r="X250" s="45" t="s">
        <v>626</v>
      </c>
      <c r="Y250" s="45" t="s">
        <v>626</v>
      </c>
      <c r="Z250" s="45"/>
      <c r="AA250" s="45"/>
      <c r="AB250" s="45"/>
      <c r="AC250" s="45"/>
      <c r="AD250" s="45"/>
      <c r="AE250" s="46"/>
      <c r="AS250" s="28">
        <f t="shared" ca="1" si="18"/>
        <v>414710237</v>
      </c>
      <c r="AW250">
        <f t="shared" si="19"/>
        <v>0</v>
      </c>
      <c r="AX250">
        <f t="shared" si="20"/>
        <v>0</v>
      </c>
    </row>
    <row r="251" spans="1:50" ht="18.75" thickBot="1" x14ac:dyDescent="0.3">
      <c r="A251" s="37">
        <v>238</v>
      </c>
      <c r="B251" s="38" t="s">
        <v>803</v>
      </c>
      <c r="C251" s="39" t="s">
        <v>194</v>
      </c>
      <c r="D251" s="49">
        <v>35078</v>
      </c>
      <c r="E251" s="41">
        <f t="shared" ca="1" si="21"/>
        <v>41288</v>
      </c>
      <c r="F251" s="42">
        <f t="shared" ca="1" si="22"/>
        <v>17</v>
      </c>
      <c r="G251" s="43"/>
      <c r="H251" s="43" t="s">
        <v>234</v>
      </c>
      <c r="I251" s="44" t="s">
        <v>804</v>
      </c>
      <c r="J251" s="39" t="s">
        <v>236</v>
      </c>
      <c r="K251" s="39" t="s">
        <v>805</v>
      </c>
      <c r="L251" s="39"/>
      <c r="M251" s="39"/>
      <c r="N251" s="39"/>
      <c r="O251" s="45"/>
      <c r="P251" s="45"/>
      <c r="Q251" s="45" t="s">
        <v>237</v>
      </c>
      <c r="R251" s="45" t="s">
        <v>783</v>
      </c>
      <c r="S251" s="45" t="s">
        <v>783</v>
      </c>
      <c r="T251" s="39" t="s">
        <v>236</v>
      </c>
      <c r="U251" s="45" t="s">
        <v>236</v>
      </c>
      <c r="V251" s="45" t="s">
        <v>236</v>
      </c>
      <c r="W251" s="45" t="s">
        <v>236</v>
      </c>
      <c r="X251" s="45" t="s">
        <v>236</v>
      </c>
      <c r="Y251" s="45" t="s">
        <v>236</v>
      </c>
      <c r="Z251" s="45"/>
      <c r="AA251" s="45"/>
      <c r="AB251" s="45"/>
      <c r="AC251" s="45"/>
      <c r="AD251" s="45"/>
      <c r="AE251" s="46"/>
      <c r="AS251" s="28">
        <f t="shared" ca="1" si="18"/>
        <v>412880238</v>
      </c>
      <c r="AW251">
        <f t="shared" si="19"/>
        <v>0</v>
      </c>
      <c r="AX251">
        <f t="shared" si="20"/>
        <v>0</v>
      </c>
    </row>
    <row r="252" spans="1:50" ht="18.75" thickBot="1" x14ac:dyDescent="0.3">
      <c r="A252" s="37">
        <v>239</v>
      </c>
      <c r="B252" s="38" t="s">
        <v>806</v>
      </c>
      <c r="C252" s="39" t="s">
        <v>194</v>
      </c>
      <c r="D252" s="49">
        <v>33215</v>
      </c>
      <c r="E252" s="41">
        <f t="shared" ca="1" si="21"/>
        <v>41251</v>
      </c>
      <c r="F252" s="42">
        <f t="shared" ca="1" si="22"/>
        <v>22</v>
      </c>
      <c r="G252" s="43" t="s">
        <v>702</v>
      </c>
      <c r="H252" s="43" t="s">
        <v>288</v>
      </c>
      <c r="I252" s="50" t="s">
        <v>807</v>
      </c>
      <c r="J252" s="51" t="s">
        <v>236</v>
      </c>
      <c r="K252" s="51">
        <v>4318</v>
      </c>
      <c r="L252" s="51"/>
      <c r="M252" s="51"/>
      <c r="N252" s="39"/>
      <c r="O252" s="45"/>
      <c r="P252" s="45"/>
      <c r="Q252" s="45" t="s">
        <v>237</v>
      </c>
      <c r="R252" s="45" t="s">
        <v>783</v>
      </c>
      <c r="S252" s="45" t="s">
        <v>783</v>
      </c>
      <c r="T252" s="39" t="s">
        <v>237</v>
      </c>
      <c r="U252" s="45" t="s">
        <v>783</v>
      </c>
      <c r="V252" s="45" t="s">
        <v>783</v>
      </c>
      <c r="W252" s="45" t="s">
        <v>237</v>
      </c>
      <c r="X252" s="45" t="s">
        <v>783</v>
      </c>
      <c r="Y252" s="45" t="s">
        <v>783</v>
      </c>
      <c r="Z252" s="45"/>
      <c r="AA252" s="45"/>
      <c r="AB252" s="45"/>
      <c r="AC252" s="45"/>
      <c r="AD252" s="45"/>
      <c r="AE252" s="46"/>
      <c r="AS252" s="28">
        <f t="shared" ca="1" si="18"/>
        <v>412510239</v>
      </c>
      <c r="AW252">
        <f t="shared" si="19"/>
        <v>0</v>
      </c>
      <c r="AX252">
        <f t="shared" si="20"/>
        <v>0</v>
      </c>
    </row>
    <row r="253" spans="1:50" ht="18.75" thickBot="1" x14ac:dyDescent="0.3">
      <c r="A253" s="37">
        <v>240</v>
      </c>
      <c r="B253" s="38" t="s">
        <v>808</v>
      </c>
      <c r="C253" s="39" t="s">
        <v>194</v>
      </c>
      <c r="D253" s="49">
        <v>21096</v>
      </c>
      <c r="E253" s="41">
        <f t="shared" ca="1" si="21"/>
        <v>41550</v>
      </c>
      <c r="F253" s="42">
        <f t="shared" ca="1" si="22"/>
        <v>56</v>
      </c>
      <c r="G253" s="43" t="s">
        <v>702</v>
      </c>
      <c r="H253" s="43" t="s">
        <v>234</v>
      </c>
      <c r="I253" s="44" t="s">
        <v>809</v>
      </c>
      <c r="J253" s="39" t="s">
        <v>236</v>
      </c>
      <c r="K253" s="39">
        <v>779</v>
      </c>
      <c r="L253" s="39"/>
      <c r="M253" s="39"/>
      <c r="N253" s="39"/>
      <c r="O253" s="45"/>
      <c r="P253" s="45"/>
      <c r="Q253" s="45" t="s">
        <v>237</v>
      </c>
      <c r="R253" s="45" t="s">
        <v>783</v>
      </c>
      <c r="S253" s="45" t="s">
        <v>783</v>
      </c>
      <c r="T253" s="39" t="s">
        <v>237</v>
      </c>
      <c r="U253" s="45" t="s">
        <v>783</v>
      </c>
      <c r="V253" s="45" t="s">
        <v>783</v>
      </c>
      <c r="W253" s="45" t="s">
        <v>237</v>
      </c>
      <c r="X253" s="45" t="s">
        <v>783</v>
      </c>
      <c r="Y253" s="45" t="s">
        <v>783</v>
      </c>
      <c r="Z253" s="45"/>
      <c r="AA253" s="45"/>
      <c r="AB253" s="45"/>
      <c r="AC253" s="45"/>
      <c r="AD253" s="45"/>
      <c r="AE253" s="46"/>
      <c r="AS253" s="28">
        <f t="shared" ca="1" si="18"/>
        <v>415500240</v>
      </c>
      <c r="AW253">
        <f t="shared" si="19"/>
        <v>0</v>
      </c>
      <c r="AX253">
        <f t="shared" si="20"/>
        <v>0</v>
      </c>
    </row>
    <row r="254" spans="1:50" ht="18.75" thickBot="1" x14ac:dyDescent="0.3">
      <c r="A254" s="37">
        <v>241</v>
      </c>
      <c r="B254" s="38" t="s">
        <v>810</v>
      </c>
      <c r="C254" s="39" t="s">
        <v>194</v>
      </c>
      <c r="D254" s="49">
        <v>30100</v>
      </c>
      <c r="E254" s="41">
        <f t="shared" ca="1" si="21"/>
        <v>41423</v>
      </c>
      <c r="F254" s="42">
        <f t="shared" ca="1" si="22"/>
        <v>31</v>
      </c>
      <c r="G254" s="43" t="s">
        <v>702</v>
      </c>
      <c r="H254" s="43" t="s">
        <v>234</v>
      </c>
      <c r="I254" s="50" t="s">
        <v>811</v>
      </c>
      <c r="J254" s="51" t="s">
        <v>236</v>
      </c>
      <c r="K254" s="51">
        <v>3984</v>
      </c>
      <c r="L254" s="51"/>
      <c r="M254" s="51"/>
      <c r="N254" s="39"/>
      <c r="O254" s="45"/>
      <c r="P254" s="45"/>
      <c r="Q254" s="45" t="s">
        <v>237</v>
      </c>
      <c r="R254" s="45" t="s">
        <v>783</v>
      </c>
      <c r="S254" s="45" t="s">
        <v>783</v>
      </c>
      <c r="T254" s="39" t="s">
        <v>237</v>
      </c>
      <c r="U254" s="45" t="s">
        <v>783</v>
      </c>
      <c r="V254" s="45" t="s">
        <v>783</v>
      </c>
      <c r="W254" s="45" t="s">
        <v>237</v>
      </c>
      <c r="X254" s="45" t="s">
        <v>749</v>
      </c>
      <c r="Y254" s="45" t="s">
        <v>749</v>
      </c>
      <c r="Z254" s="45"/>
      <c r="AA254" s="45"/>
      <c r="AB254" s="45"/>
      <c r="AC254" s="45"/>
      <c r="AD254" s="45"/>
      <c r="AE254" s="46"/>
      <c r="AS254" s="28">
        <f t="shared" ca="1" si="18"/>
        <v>414230241</v>
      </c>
      <c r="AW254">
        <f t="shared" si="19"/>
        <v>0</v>
      </c>
      <c r="AX254">
        <f t="shared" si="20"/>
        <v>0</v>
      </c>
    </row>
    <row r="255" spans="1:50" ht="18.75" thickBot="1" x14ac:dyDescent="0.3">
      <c r="A255" s="37">
        <v>242</v>
      </c>
      <c r="B255" s="38" t="s">
        <v>812</v>
      </c>
      <c r="C255" s="39" t="s">
        <v>196</v>
      </c>
      <c r="D255" s="49">
        <v>30113</v>
      </c>
      <c r="E255" s="41">
        <f t="shared" ca="1" si="21"/>
        <v>41436</v>
      </c>
      <c r="F255" s="42">
        <f t="shared" ca="1" si="22"/>
        <v>31</v>
      </c>
      <c r="G255" s="43" t="s">
        <v>702</v>
      </c>
      <c r="H255" s="43" t="s">
        <v>234</v>
      </c>
      <c r="I255" s="44" t="s">
        <v>813</v>
      </c>
      <c r="J255" s="39" t="s">
        <v>236</v>
      </c>
      <c r="K255" s="39">
        <v>3983</v>
      </c>
      <c r="L255" s="39"/>
      <c r="M255" s="39"/>
      <c r="N255" s="39"/>
      <c r="O255" s="45"/>
      <c r="P255" s="45"/>
      <c r="Q255" s="45" t="s">
        <v>237</v>
      </c>
      <c r="R255" s="45" t="s">
        <v>783</v>
      </c>
      <c r="S255" s="45" t="s">
        <v>783</v>
      </c>
      <c r="T255" s="39" t="s">
        <v>237</v>
      </c>
      <c r="U255" s="45" t="s">
        <v>783</v>
      </c>
      <c r="V255" s="45" t="s">
        <v>236</v>
      </c>
      <c r="W255" s="45" t="s">
        <v>237</v>
      </c>
      <c r="X255" s="45" t="s">
        <v>783</v>
      </c>
      <c r="Y255" s="45" t="s">
        <v>236</v>
      </c>
      <c r="Z255" s="45"/>
      <c r="AA255" s="45"/>
      <c r="AB255" s="45"/>
      <c r="AC255" s="45"/>
      <c r="AD255" s="45"/>
      <c r="AE255" s="46"/>
      <c r="AS255" s="28">
        <f t="shared" ca="1" si="18"/>
        <v>414360242</v>
      </c>
      <c r="AW255">
        <f t="shared" si="19"/>
        <v>0</v>
      </c>
      <c r="AX255">
        <f t="shared" si="20"/>
        <v>0</v>
      </c>
    </row>
    <row r="256" spans="1:50" ht="18.75" thickBot="1" x14ac:dyDescent="0.3">
      <c r="A256" s="37">
        <v>243</v>
      </c>
      <c r="B256" s="38" t="s">
        <v>814</v>
      </c>
      <c r="C256" s="39" t="s">
        <v>194</v>
      </c>
      <c r="D256" s="49">
        <v>33571</v>
      </c>
      <c r="E256" s="41">
        <f t="shared" ca="1" si="21"/>
        <v>41242</v>
      </c>
      <c r="F256" s="42">
        <f t="shared" ca="1" si="22"/>
        <v>21</v>
      </c>
      <c r="G256" s="43" t="s">
        <v>702</v>
      </c>
      <c r="H256" s="43" t="s">
        <v>234</v>
      </c>
      <c r="I256" s="44" t="s">
        <v>815</v>
      </c>
      <c r="J256" s="39" t="s">
        <v>236</v>
      </c>
      <c r="K256" s="39">
        <v>4435</v>
      </c>
      <c r="L256" s="39"/>
      <c r="M256" s="39"/>
      <c r="N256" s="39"/>
      <c r="O256" s="45"/>
      <c r="P256" s="45"/>
      <c r="Q256" s="45" t="s">
        <v>237</v>
      </c>
      <c r="R256" s="45" t="s">
        <v>783</v>
      </c>
      <c r="S256" s="45" t="s">
        <v>783</v>
      </c>
      <c r="T256" s="39" t="s">
        <v>237</v>
      </c>
      <c r="U256" s="45" t="s">
        <v>783</v>
      </c>
      <c r="V256" s="45" t="s">
        <v>783</v>
      </c>
      <c r="W256" s="45" t="s">
        <v>237</v>
      </c>
      <c r="X256" s="45" t="s">
        <v>783</v>
      </c>
      <c r="Y256" s="45" t="s">
        <v>783</v>
      </c>
      <c r="Z256" s="45"/>
      <c r="AA256" s="45"/>
      <c r="AB256" s="45"/>
      <c r="AC256" s="45"/>
      <c r="AD256" s="45"/>
      <c r="AE256" s="46"/>
      <c r="AS256" s="28">
        <f t="shared" ca="1" si="18"/>
        <v>412420243</v>
      </c>
      <c r="AW256">
        <f t="shared" si="19"/>
        <v>0</v>
      </c>
      <c r="AX256">
        <f t="shared" si="20"/>
        <v>0</v>
      </c>
    </row>
    <row r="257" spans="1:50" ht="18.75" thickBot="1" x14ac:dyDescent="0.3">
      <c r="A257" s="37">
        <v>244</v>
      </c>
      <c r="B257" s="38" t="s">
        <v>816</v>
      </c>
      <c r="C257" s="39" t="s">
        <v>194</v>
      </c>
      <c r="D257" s="49">
        <v>27102</v>
      </c>
      <c r="E257" s="41">
        <f t="shared" ca="1" si="21"/>
        <v>41347</v>
      </c>
      <c r="F257" s="42">
        <f t="shared" ca="1" si="22"/>
        <v>39</v>
      </c>
      <c r="G257" s="43" t="s">
        <v>406</v>
      </c>
      <c r="H257" s="43" t="s">
        <v>234</v>
      </c>
      <c r="I257" s="44" t="s">
        <v>817</v>
      </c>
      <c r="J257" s="39" t="s">
        <v>236</v>
      </c>
      <c r="K257" s="39">
        <v>3244</v>
      </c>
      <c r="L257" s="39"/>
      <c r="M257" s="39"/>
      <c r="N257" s="39"/>
      <c r="O257" s="45"/>
      <c r="P257" s="45"/>
      <c r="Q257" s="45" t="s">
        <v>237</v>
      </c>
      <c r="R257" s="45" t="s">
        <v>783</v>
      </c>
      <c r="S257" s="45" t="s">
        <v>783</v>
      </c>
      <c r="T257" s="39" t="s">
        <v>237</v>
      </c>
      <c r="U257" s="45" t="s">
        <v>783</v>
      </c>
      <c r="V257" s="45" t="s">
        <v>783</v>
      </c>
      <c r="W257" s="45" t="s">
        <v>237</v>
      </c>
      <c r="X257" s="45" t="s">
        <v>783</v>
      </c>
      <c r="Y257" s="45" t="s">
        <v>783</v>
      </c>
      <c r="Z257" s="45"/>
      <c r="AA257" s="45"/>
      <c r="AB257" s="45"/>
      <c r="AC257" s="45"/>
      <c r="AD257" s="45"/>
      <c r="AE257" s="46"/>
      <c r="AS257" s="28">
        <f t="shared" ca="1" si="18"/>
        <v>413470244</v>
      </c>
      <c r="AW257">
        <f t="shared" si="19"/>
        <v>0</v>
      </c>
      <c r="AX257">
        <f t="shared" si="20"/>
        <v>0</v>
      </c>
    </row>
    <row r="258" spans="1:50" ht="18.75" thickBot="1" x14ac:dyDescent="0.3">
      <c r="A258" s="37">
        <v>245</v>
      </c>
      <c r="B258" s="38" t="s">
        <v>818</v>
      </c>
      <c r="C258" s="39" t="s">
        <v>194</v>
      </c>
      <c r="D258" s="49">
        <v>30123</v>
      </c>
      <c r="E258" s="41">
        <f t="shared" ca="1" si="21"/>
        <v>41446</v>
      </c>
      <c r="F258" s="42">
        <f t="shared" ca="1" si="22"/>
        <v>31</v>
      </c>
      <c r="G258" s="43" t="s">
        <v>246</v>
      </c>
      <c r="H258" s="43" t="s">
        <v>234</v>
      </c>
      <c r="I258" s="44" t="s">
        <v>819</v>
      </c>
      <c r="J258" s="39" t="s">
        <v>236</v>
      </c>
      <c r="K258" s="39">
        <v>4073</v>
      </c>
      <c r="L258" s="39"/>
      <c r="M258" s="39"/>
      <c r="N258" s="39"/>
      <c r="O258" s="45"/>
      <c r="P258" s="45"/>
      <c r="Q258" s="45" t="s">
        <v>237</v>
      </c>
      <c r="R258" s="45" t="s">
        <v>783</v>
      </c>
      <c r="S258" s="45" t="s">
        <v>783</v>
      </c>
      <c r="T258" s="39" t="s">
        <v>237</v>
      </c>
      <c r="U258" s="45" t="s">
        <v>783</v>
      </c>
      <c r="V258" s="45" t="s">
        <v>783</v>
      </c>
      <c r="W258" s="45" t="s">
        <v>237</v>
      </c>
      <c r="X258" s="45" t="s">
        <v>783</v>
      </c>
      <c r="Y258" s="45" t="s">
        <v>783</v>
      </c>
      <c r="Z258" s="45"/>
      <c r="AA258" s="45"/>
      <c r="AB258" s="45"/>
      <c r="AC258" s="45"/>
      <c r="AD258" s="45"/>
      <c r="AE258" s="46"/>
      <c r="AS258" s="28">
        <f t="shared" ca="1" si="18"/>
        <v>414460245</v>
      </c>
      <c r="AW258">
        <f t="shared" si="19"/>
        <v>0</v>
      </c>
      <c r="AX258">
        <f t="shared" si="20"/>
        <v>0</v>
      </c>
    </row>
    <row r="259" spans="1:50" ht="18.75" thickBot="1" x14ac:dyDescent="0.3">
      <c r="A259" s="37">
        <v>246</v>
      </c>
      <c r="B259" s="38" t="s">
        <v>820</v>
      </c>
      <c r="C259" s="39" t="s">
        <v>194</v>
      </c>
      <c r="D259" s="49">
        <v>13870</v>
      </c>
      <c r="E259" s="41">
        <f t="shared" ca="1" si="21"/>
        <v>41264</v>
      </c>
      <c r="F259" s="42">
        <f t="shared" ca="1" si="22"/>
        <v>75</v>
      </c>
      <c r="G259" s="43" t="s">
        <v>821</v>
      </c>
      <c r="H259" s="43" t="s">
        <v>234</v>
      </c>
      <c r="I259" s="44" t="s">
        <v>822</v>
      </c>
      <c r="J259" s="39" t="s">
        <v>236</v>
      </c>
      <c r="K259" s="39">
        <v>974</v>
      </c>
      <c r="L259" s="39"/>
      <c r="M259" s="39"/>
      <c r="N259" s="39"/>
      <c r="O259" s="45"/>
      <c r="P259" s="45"/>
      <c r="Q259" s="45" t="s">
        <v>237</v>
      </c>
      <c r="R259" s="45" t="s">
        <v>783</v>
      </c>
      <c r="S259" s="45" t="s">
        <v>783</v>
      </c>
      <c r="T259" s="39" t="s">
        <v>237</v>
      </c>
      <c r="U259" s="45" t="s">
        <v>783</v>
      </c>
      <c r="V259" s="45" t="s">
        <v>783</v>
      </c>
      <c r="W259" s="45" t="s">
        <v>237</v>
      </c>
      <c r="X259" s="45" t="s">
        <v>783</v>
      </c>
      <c r="Y259" s="45" t="s">
        <v>783</v>
      </c>
      <c r="Z259" s="45"/>
      <c r="AA259" s="45"/>
      <c r="AB259" s="45"/>
      <c r="AC259" s="45"/>
      <c r="AD259" s="45"/>
      <c r="AE259" s="46"/>
      <c r="AS259" s="28">
        <f t="shared" ca="1" si="18"/>
        <v>412640246</v>
      </c>
      <c r="AW259">
        <f t="shared" si="19"/>
        <v>0</v>
      </c>
      <c r="AX259">
        <f t="shared" si="20"/>
        <v>0</v>
      </c>
    </row>
    <row r="260" spans="1:50" ht="18.75" thickBot="1" x14ac:dyDescent="0.3">
      <c r="A260" s="37">
        <v>247</v>
      </c>
      <c r="B260" s="38" t="s">
        <v>823</v>
      </c>
      <c r="C260" s="39" t="s">
        <v>194</v>
      </c>
      <c r="D260" s="52">
        <v>24059</v>
      </c>
      <c r="E260" s="41">
        <f t="shared" ca="1" si="21"/>
        <v>41226</v>
      </c>
      <c r="F260" s="42">
        <f t="shared" ca="1" si="22"/>
        <v>47</v>
      </c>
      <c r="G260" s="43" t="s">
        <v>824</v>
      </c>
      <c r="H260" s="43" t="s">
        <v>234</v>
      </c>
      <c r="I260" s="44" t="s">
        <v>825</v>
      </c>
      <c r="J260" s="39" t="s">
        <v>236</v>
      </c>
      <c r="K260" s="39">
        <v>4588</v>
      </c>
      <c r="L260" s="39"/>
      <c r="M260" s="39"/>
      <c r="N260" s="39"/>
      <c r="O260" s="45"/>
      <c r="P260" s="45"/>
      <c r="Q260" s="45" t="s">
        <v>237</v>
      </c>
      <c r="R260" s="45" t="s">
        <v>783</v>
      </c>
      <c r="S260" s="45" t="s">
        <v>783</v>
      </c>
      <c r="T260" s="39" t="s">
        <v>237</v>
      </c>
      <c r="U260" s="45" t="s">
        <v>783</v>
      </c>
      <c r="V260" s="45" t="s">
        <v>783</v>
      </c>
      <c r="W260" s="45" t="s">
        <v>237</v>
      </c>
      <c r="X260" s="45" t="s">
        <v>783</v>
      </c>
      <c r="Y260" s="45" t="s">
        <v>783</v>
      </c>
      <c r="Z260" s="45"/>
      <c r="AA260" s="45"/>
      <c r="AB260" s="45"/>
      <c r="AC260" s="45"/>
      <c r="AD260" s="45"/>
      <c r="AE260" s="46"/>
      <c r="AS260" s="28">
        <f t="shared" ca="1" si="18"/>
        <v>412260247</v>
      </c>
      <c r="AW260">
        <f t="shared" si="19"/>
        <v>0</v>
      </c>
      <c r="AX260">
        <f t="shared" si="20"/>
        <v>0</v>
      </c>
    </row>
    <row r="261" spans="1:50" ht="18.75" thickBot="1" x14ac:dyDescent="0.3">
      <c r="A261" s="37">
        <v>248</v>
      </c>
      <c r="B261" s="38" t="s">
        <v>826</v>
      </c>
      <c r="C261" s="39" t="s">
        <v>194</v>
      </c>
      <c r="D261" s="49">
        <v>33586</v>
      </c>
      <c r="E261" s="41">
        <f t="shared" ca="1" si="21"/>
        <v>41257</v>
      </c>
      <c r="F261" s="42">
        <f t="shared" ca="1" si="22"/>
        <v>21</v>
      </c>
      <c r="G261" s="43" t="s">
        <v>702</v>
      </c>
      <c r="H261" s="43" t="s">
        <v>288</v>
      </c>
      <c r="I261" s="44" t="s">
        <v>827</v>
      </c>
      <c r="J261" s="39" t="s">
        <v>236</v>
      </c>
      <c r="K261" s="39">
        <v>4391</v>
      </c>
      <c r="L261" s="39"/>
      <c r="M261" s="39"/>
      <c r="N261" s="39"/>
      <c r="O261" s="45"/>
      <c r="P261" s="45"/>
      <c r="Q261" s="45" t="s">
        <v>237</v>
      </c>
      <c r="R261" s="45" t="s">
        <v>783</v>
      </c>
      <c r="S261" s="45" t="s">
        <v>783</v>
      </c>
      <c r="T261" s="39" t="s">
        <v>237</v>
      </c>
      <c r="U261" s="45" t="s">
        <v>783</v>
      </c>
      <c r="V261" s="45" t="s">
        <v>783</v>
      </c>
      <c r="W261" s="45" t="s">
        <v>237</v>
      </c>
      <c r="X261" s="45" t="s">
        <v>783</v>
      </c>
      <c r="Y261" s="45" t="s">
        <v>783</v>
      </c>
      <c r="Z261" s="45"/>
      <c r="AA261" s="45"/>
      <c r="AB261" s="45"/>
      <c r="AC261" s="45"/>
      <c r="AD261" s="45"/>
      <c r="AE261" s="46"/>
      <c r="AS261" s="28">
        <f t="shared" ca="1" si="18"/>
        <v>412570248</v>
      </c>
      <c r="AW261">
        <f t="shared" si="19"/>
        <v>0</v>
      </c>
      <c r="AX261">
        <f t="shared" si="20"/>
        <v>0</v>
      </c>
    </row>
    <row r="262" spans="1:50" ht="18.75" thickBot="1" x14ac:dyDescent="0.3">
      <c r="A262" s="37">
        <v>249</v>
      </c>
      <c r="B262" s="38" t="s">
        <v>828</v>
      </c>
      <c r="C262" s="39" t="s">
        <v>194</v>
      </c>
      <c r="D262" s="40">
        <v>34707</v>
      </c>
      <c r="E262" s="41">
        <f t="shared" ca="1" si="21"/>
        <v>41282</v>
      </c>
      <c r="F262" s="42">
        <f t="shared" ca="1" si="22"/>
        <v>18</v>
      </c>
      <c r="G262" s="43" t="s">
        <v>702</v>
      </c>
      <c r="H262" s="43" t="s">
        <v>234</v>
      </c>
      <c r="I262" s="44" t="s">
        <v>829</v>
      </c>
      <c r="J262" s="39" t="s">
        <v>236</v>
      </c>
      <c r="K262" s="39">
        <v>4576</v>
      </c>
      <c r="L262" s="39"/>
      <c r="M262" s="39"/>
      <c r="N262" s="39"/>
      <c r="O262" s="45"/>
      <c r="P262" s="45"/>
      <c r="Q262" s="45" t="s">
        <v>237</v>
      </c>
      <c r="R262" s="45" t="s">
        <v>783</v>
      </c>
      <c r="S262" s="45" t="s">
        <v>783</v>
      </c>
      <c r="T262" s="39" t="s">
        <v>237</v>
      </c>
      <c r="U262" s="45" t="s">
        <v>783</v>
      </c>
      <c r="V262" s="45" t="s">
        <v>783</v>
      </c>
      <c r="W262" s="45" t="s">
        <v>236</v>
      </c>
      <c r="X262" s="45" t="s">
        <v>236</v>
      </c>
      <c r="Y262" s="45" t="s">
        <v>236</v>
      </c>
      <c r="Z262" s="45"/>
      <c r="AA262" s="45"/>
      <c r="AB262" s="45"/>
      <c r="AC262" s="45"/>
      <c r="AD262" s="45"/>
      <c r="AE262" s="46"/>
      <c r="AS262" s="28">
        <f t="shared" ca="1" si="18"/>
        <v>412820249</v>
      </c>
      <c r="AW262">
        <f t="shared" si="19"/>
        <v>0</v>
      </c>
      <c r="AX262">
        <f t="shared" si="20"/>
        <v>0</v>
      </c>
    </row>
    <row r="263" spans="1:50" ht="18.75" thickBot="1" x14ac:dyDescent="0.3">
      <c r="A263" s="37">
        <v>250</v>
      </c>
      <c r="B263" s="38" t="s">
        <v>830</v>
      </c>
      <c r="C263" s="39" t="s">
        <v>194</v>
      </c>
      <c r="D263" s="49">
        <v>28603</v>
      </c>
      <c r="E263" s="41">
        <f t="shared" ca="1" si="21"/>
        <v>41387</v>
      </c>
      <c r="F263" s="42">
        <f t="shared" ca="1" si="22"/>
        <v>35</v>
      </c>
      <c r="G263" s="43" t="s">
        <v>246</v>
      </c>
      <c r="H263" s="43" t="s">
        <v>234</v>
      </c>
      <c r="I263" s="44" t="s">
        <v>831</v>
      </c>
      <c r="J263" s="39" t="s">
        <v>236</v>
      </c>
      <c r="K263" s="39">
        <v>3759</v>
      </c>
      <c r="L263" s="39"/>
      <c r="M263" s="39"/>
      <c r="N263" s="39"/>
      <c r="O263" s="45"/>
      <c r="P263" s="45"/>
      <c r="Q263" s="45" t="s">
        <v>237</v>
      </c>
      <c r="R263" s="45" t="s">
        <v>783</v>
      </c>
      <c r="S263" s="45" t="s">
        <v>783</v>
      </c>
      <c r="T263" s="39" t="s">
        <v>237</v>
      </c>
      <c r="U263" s="45" t="s">
        <v>783</v>
      </c>
      <c r="V263" s="45" t="s">
        <v>783</v>
      </c>
      <c r="W263" s="45" t="s">
        <v>237</v>
      </c>
      <c r="X263" s="45" t="s">
        <v>783</v>
      </c>
      <c r="Y263" s="45" t="s">
        <v>783</v>
      </c>
      <c r="Z263" s="45"/>
      <c r="AA263" s="45"/>
      <c r="AB263" s="45"/>
      <c r="AC263" s="45"/>
      <c r="AD263" s="45"/>
      <c r="AE263" s="46"/>
      <c r="AS263" s="28">
        <f t="shared" ca="1" si="18"/>
        <v>413870250</v>
      </c>
      <c r="AW263">
        <f t="shared" si="19"/>
        <v>0</v>
      </c>
      <c r="AX263">
        <f t="shared" si="20"/>
        <v>0</v>
      </c>
    </row>
    <row r="264" spans="1:50" ht="18.75" thickBot="1" x14ac:dyDescent="0.3">
      <c r="A264" s="37">
        <v>251</v>
      </c>
      <c r="B264" s="38" t="s">
        <v>832</v>
      </c>
      <c r="C264" s="39" t="s">
        <v>194</v>
      </c>
      <c r="D264" s="49">
        <v>24768</v>
      </c>
      <c r="E264" s="41">
        <f t="shared" ca="1" si="21"/>
        <v>41205</v>
      </c>
      <c r="F264" s="42">
        <f t="shared" ca="1" si="22"/>
        <v>45</v>
      </c>
      <c r="G264" s="43" t="s">
        <v>406</v>
      </c>
      <c r="H264" s="43" t="s">
        <v>234</v>
      </c>
      <c r="I264" s="44" t="s">
        <v>833</v>
      </c>
      <c r="J264" s="39" t="s">
        <v>236</v>
      </c>
      <c r="K264" s="39">
        <v>2737</v>
      </c>
      <c r="L264" s="39"/>
      <c r="M264" s="39"/>
      <c r="N264" s="39"/>
      <c r="O264" s="45"/>
      <c r="P264" s="45"/>
      <c r="Q264" s="45" t="s">
        <v>237</v>
      </c>
      <c r="R264" s="45" t="s">
        <v>834</v>
      </c>
      <c r="S264" s="45" t="s">
        <v>834</v>
      </c>
      <c r="T264" s="39" t="s">
        <v>237</v>
      </c>
      <c r="U264" s="45" t="s">
        <v>834</v>
      </c>
      <c r="V264" s="45" t="s">
        <v>834</v>
      </c>
      <c r="W264" s="45" t="s">
        <v>237</v>
      </c>
      <c r="X264" s="45" t="s">
        <v>834</v>
      </c>
      <c r="Y264" s="45" t="s">
        <v>834</v>
      </c>
      <c r="Z264" s="45"/>
      <c r="AA264" s="45"/>
      <c r="AB264" s="45"/>
      <c r="AC264" s="45"/>
      <c r="AD264" s="45"/>
      <c r="AE264" s="46"/>
      <c r="AS264" s="28">
        <f t="shared" ca="1" si="18"/>
        <v>412050251</v>
      </c>
      <c r="AW264">
        <f t="shared" si="19"/>
        <v>0</v>
      </c>
      <c r="AX264">
        <f t="shared" si="20"/>
        <v>0</v>
      </c>
    </row>
    <row r="265" spans="1:50" ht="18.75" thickBot="1" x14ac:dyDescent="0.3">
      <c r="A265" s="37">
        <v>252</v>
      </c>
      <c r="B265" s="38" t="s">
        <v>835</v>
      </c>
      <c r="C265" s="39" t="s">
        <v>194</v>
      </c>
      <c r="D265" s="49">
        <v>32108</v>
      </c>
      <c r="E265" s="41">
        <f t="shared" ca="1" si="21"/>
        <v>41240</v>
      </c>
      <c r="F265" s="42">
        <f t="shared" ca="1" si="22"/>
        <v>25</v>
      </c>
      <c r="G265" s="43" t="s">
        <v>406</v>
      </c>
      <c r="H265" s="43" t="s">
        <v>288</v>
      </c>
      <c r="I265" s="44" t="s">
        <v>836</v>
      </c>
      <c r="J265" s="39" t="s">
        <v>236</v>
      </c>
      <c r="K265" s="39">
        <v>4277</v>
      </c>
      <c r="L265" s="39"/>
      <c r="M265" s="39"/>
      <c r="N265" s="39"/>
      <c r="O265" s="45"/>
      <c r="P265" s="45"/>
      <c r="Q265" s="45" t="s">
        <v>237</v>
      </c>
      <c r="R265" s="45" t="s">
        <v>834</v>
      </c>
      <c r="S265" s="45" t="s">
        <v>834</v>
      </c>
      <c r="T265" s="39" t="s">
        <v>237</v>
      </c>
      <c r="U265" s="45" t="s">
        <v>834</v>
      </c>
      <c r="V265" s="45" t="s">
        <v>834</v>
      </c>
      <c r="W265" s="45" t="s">
        <v>237</v>
      </c>
      <c r="X265" s="45" t="s">
        <v>834</v>
      </c>
      <c r="Y265" s="45" t="s">
        <v>834</v>
      </c>
      <c r="Z265" s="45"/>
      <c r="AA265" s="45"/>
      <c r="AB265" s="45"/>
      <c r="AC265" s="45"/>
      <c r="AD265" s="45"/>
      <c r="AE265" s="46"/>
      <c r="AS265" s="28">
        <f t="shared" ca="1" si="18"/>
        <v>412400252</v>
      </c>
      <c r="AW265">
        <f t="shared" si="19"/>
        <v>0</v>
      </c>
      <c r="AX265">
        <f t="shared" si="20"/>
        <v>0</v>
      </c>
    </row>
    <row r="266" spans="1:50" ht="18.75" thickBot="1" x14ac:dyDescent="0.3">
      <c r="A266" s="37">
        <v>253</v>
      </c>
      <c r="B266" s="38" t="s">
        <v>837</v>
      </c>
      <c r="C266" s="39" t="s">
        <v>194</v>
      </c>
      <c r="D266" s="49">
        <v>23977</v>
      </c>
      <c r="E266" s="41">
        <f t="shared" ca="1" si="21"/>
        <v>41509</v>
      </c>
      <c r="F266" s="42">
        <f t="shared" ca="1" si="22"/>
        <v>48</v>
      </c>
      <c r="G266" s="43" t="s">
        <v>406</v>
      </c>
      <c r="H266" s="43" t="s">
        <v>234</v>
      </c>
      <c r="I266" s="44" t="s">
        <v>838</v>
      </c>
      <c r="J266" s="39" t="s">
        <v>236</v>
      </c>
      <c r="K266" s="39">
        <v>2144</v>
      </c>
      <c r="L266" s="39"/>
      <c r="M266" s="39"/>
      <c r="N266" s="39"/>
      <c r="O266" s="45"/>
      <c r="P266" s="45"/>
      <c r="Q266" s="45" t="s">
        <v>237</v>
      </c>
      <c r="R266" s="45" t="s">
        <v>834</v>
      </c>
      <c r="S266" s="45" t="s">
        <v>834</v>
      </c>
      <c r="T266" s="39" t="s">
        <v>237</v>
      </c>
      <c r="U266" s="45" t="s">
        <v>834</v>
      </c>
      <c r="V266" s="45" t="s">
        <v>834</v>
      </c>
      <c r="W266" s="45" t="s">
        <v>237</v>
      </c>
      <c r="X266" s="45" t="s">
        <v>834</v>
      </c>
      <c r="Y266" s="45" t="s">
        <v>834</v>
      </c>
      <c r="Z266" s="45"/>
      <c r="AA266" s="45"/>
      <c r="AB266" s="45"/>
      <c r="AC266" s="45"/>
      <c r="AD266" s="45"/>
      <c r="AE266" s="46"/>
      <c r="AS266" s="28">
        <f t="shared" ca="1" si="18"/>
        <v>415090253</v>
      </c>
      <c r="AW266">
        <f t="shared" si="19"/>
        <v>0</v>
      </c>
      <c r="AX266">
        <f t="shared" si="20"/>
        <v>0</v>
      </c>
    </row>
    <row r="267" spans="1:50" ht="18.75" thickBot="1" x14ac:dyDescent="0.3">
      <c r="A267" s="37">
        <v>254</v>
      </c>
      <c r="B267" s="38" t="s">
        <v>839</v>
      </c>
      <c r="C267" s="39" t="s">
        <v>194</v>
      </c>
      <c r="D267" s="49">
        <v>34173</v>
      </c>
      <c r="E267" s="41">
        <f t="shared" ca="1" si="21"/>
        <v>41478</v>
      </c>
      <c r="F267" s="42">
        <f t="shared" ca="1" si="22"/>
        <v>20</v>
      </c>
      <c r="G267" s="43" t="s">
        <v>702</v>
      </c>
      <c r="H267" s="43" t="s">
        <v>288</v>
      </c>
      <c r="I267" s="44" t="s">
        <v>840</v>
      </c>
      <c r="J267" s="39" t="s">
        <v>236</v>
      </c>
      <c r="K267" s="39">
        <v>4475</v>
      </c>
      <c r="L267" s="39"/>
      <c r="M267" s="39"/>
      <c r="N267" s="39"/>
      <c r="O267" s="45"/>
      <c r="P267" s="45"/>
      <c r="Q267" s="45" t="s">
        <v>237</v>
      </c>
      <c r="R267" s="45" t="s">
        <v>834</v>
      </c>
      <c r="S267" s="45" t="s">
        <v>704</v>
      </c>
      <c r="T267" s="39" t="s">
        <v>237</v>
      </c>
      <c r="U267" s="45" t="s">
        <v>783</v>
      </c>
      <c r="V267" s="45" t="s">
        <v>783</v>
      </c>
      <c r="W267" s="45" t="s">
        <v>237</v>
      </c>
      <c r="X267" s="45" t="s">
        <v>783</v>
      </c>
      <c r="Y267" s="45" t="s">
        <v>783</v>
      </c>
      <c r="Z267" s="45"/>
      <c r="AA267" s="45"/>
      <c r="AB267" s="45"/>
      <c r="AC267" s="45"/>
      <c r="AD267" s="45"/>
      <c r="AE267" s="46"/>
      <c r="AS267" s="28">
        <f t="shared" ca="1" si="18"/>
        <v>414780254</v>
      </c>
      <c r="AW267">
        <f t="shared" si="19"/>
        <v>0</v>
      </c>
      <c r="AX267">
        <f t="shared" si="20"/>
        <v>0</v>
      </c>
    </row>
    <row r="268" spans="1:50" ht="18.75" thickBot="1" x14ac:dyDescent="0.3">
      <c r="A268" s="37">
        <v>255</v>
      </c>
      <c r="B268" s="38" t="s">
        <v>841</v>
      </c>
      <c r="C268" s="39" t="s">
        <v>194</v>
      </c>
      <c r="D268" s="49">
        <v>27731</v>
      </c>
      <c r="E268" s="41">
        <f t="shared" ca="1" si="21"/>
        <v>41246</v>
      </c>
      <c r="F268" s="42">
        <f t="shared" ca="1" si="22"/>
        <v>37</v>
      </c>
      <c r="G268" s="43" t="s">
        <v>842</v>
      </c>
      <c r="H268" s="43" t="s">
        <v>234</v>
      </c>
      <c r="I268" s="44" t="s">
        <v>843</v>
      </c>
      <c r="J268" s="39" t="s">
        <v>236</v>
      </c>
      <c r="K268" s="39">
        <v>3771</v>
      </c>
      <c r="L268" s="39"/>
      <c r="M268" s="39"/>
      <c r="N268" s="39"/>
      <c r="O268" s="45"/>
      <c r="P268" s="45"/>
      <c r="Q268" s="45" t="s">
        <v>237</v>
      </c>
      <c r="R268" s="45" t="s">
        <v>834</v>
      </c>
      <c r="S268" s="45" t="s">
        <v>834</v>
      </c>
      <c r="T268" s="39" t="s">
        <v>237</v>
      </c>
      <c r="U268" s="45" t="s">
        <v>834</v>
      </c>
      <c r="V268" s="45" t="s">
        <v>834</v>
      </c>
      <c r="W268" s="45" t="s">
        <v>237</v>
      </c>
      <c r="X268" s="45" t="s">
        <v>834</v>
      </c>
      <c r="Y268" s="45" t="s">
        <v>834</v>
      </c>
      <c r="Z268" s="45"/>
      <c r="AA268" s="45"/>
      <c r="AB268" s="45"/>
      <c r="AC268" s="45"/>
      <c r="AD268" s="45"/>
      <c r="AE268" s="46"/>
      <c r="AS268" s="28">
        <f t="shared" ca="1" si="18"/>
        <v>412460255</v>
      </c>
      <c r="AW268">
        <f t="shared" si="19"/>
        <v>0</v>
      </c>
      <c r="AX268">
        <f t="shared" si="20"/>
        <v>0</v>
      </c>
    </row>
    <row r="269" spans="1:50" ht="18.75" thickBot="1" x14ac:dyDescent="0.3">
      <c r="A269" s="37">
        <v>256</v>
      </c>
      <c r="B269" s="38" t="s">
        <v>844</v>
      </c>
      <c r="C269" s="39" t="s">
        <v>194</v>
      </c>
      <c r="D269" s="49">
        <v>17608</v>
      </c>
      <c r="E269" s="41">
        <f t="shared" ca="1" si="21"/>
        <v>41349</v>
      </c>
      <c r="F269" s="42">
        <f t="shared" ca="1" si="22"/>
        <v>65</v>
      </c>
      <c r="G269" s="43" t="s">
        <v>845</v>
      </c>
      <c r="H269" s="43" t="s">
        <v>234</v>
      </c>
      <c r="I269" s="50" t="s">
        <v>846</v>
      </c>
      <c r="J269" s="51" t="s">
        <v>236</v>
      </c>
      <c r="K269" s="51">
        <v>1240</v>
      </c>
      <c r="L269" s="51"/>
      <c r="M269" s="51"/>
      <c r="N269" s="39"/>
      <c r="O269" s="45"/>
      <c r="P269" s="45"/>
      <c r="Q269" s="45" t="s">
        <v>237</v>
      </c>
      <c r="R269" s="45" t="s">
        <v>834</v>
      </c>
      <c r="S269" s="45" t="s">
        <v>834</v>
      </c>
      <c r="T269" s="39" t="s">
        <v>237</v>
      </c>
      <c r="U269" s="45" t="s">
        <v>834</v>
      </c>
      <c r="V269" s="45" t="s">
        <v>834</v>
      </c>
      <c r="W269" s="45" t="s">
        <v>237</v>
      </c>
      <c r="X269" s="45" t="s">
        <v>834</v>
      </c>
      <c r="Y269" s="45" t="s">
        <v>834</v>
      </c>
      <c r="Z269" s="45"/>
      <c r="AA269" s="45"/>
      <c r="AB269" s="45"/>
      <c r="AC269" s="45"/>
      <c r="AD269" s="45"/>
      <c r="AE269" s="46"/>
      <c r="AS269" s="28">
        <f t="shared" ref="AS269:AS332" ca="1" si="23">IF(E269="",99999*$AS$12,E269*$AS$12+A269)</f>
        <v>413490256</v>
      </c>
      <c r="AW269">
        <f t="shared" si="19"/>
        <v>0</v>
      </c>
      <c r="AX269">
        <f t="shared" si="20"/>
        <v>0</v>
      </c>
    </row>
    <row r="270" spans="1:50" ht="18.75" thickBot="1" x14ac:dyDescent="0.3">
      <c r="A270" s="37">
        <v>257</v>
      </c>
      <c r="B270" s="38" t="s">
        <v>847</v>
      </c>
      <c r="C270" s="39" t="s">
        <v>194</v>
      </c>
      <c r="D270" s="49">
        <v>31831</v>
      </c>
      <c r="E270" s="41">
        <f t="shared" ca="1" si="21"/>
        <v>41328</v>
      </c>
      <c r="F270" s="42">
        <f t="shared" ca="1" si="22"/>
        <v>26</v>
      </c>
      <c r="G270" s="43" t="s">
        <v>406</v>
      </c>
      <c r="H270" s="43" t="s">
        <v>288</v>
      </c>
      <c r="I270" s="44" t="s">
        <v>848</v>
      </c>
      <c r="J270" s="39" t="s">
        <v>236</v>
      </c>
      <c r="K270" s="39">
        <v>4181</v>
      </c>
      <c r="L270" s="39"/>
      <c r="M270" s="39"/>
      <c r="N270" s="39"/>
      <c r="O270" s="45"/>
      <c r="P270" s="45"/>
      <c r="Q270" s="45" t="s">
        <v>237</v>
      </c>
      <c r="R270" s="45" t="s">
        <v>834</v>
      </c>
      <c r="S270" s="45" t="s">
        <v>834</v>
      </c>
      <c r="T270" s="39" t="s">
        <v>237</v>
      </c>
      <c r="U270" s="45" t="s">
        <v>834</v>
      </c>
      <c r="V270" s="45" t="s">
        <v>834</v>
      </c>
      <c r="W270" s="45" t="s">
        <v>237</v>
      </c>
      <c r="X270" s="45" t="s">
        <v>834</v>
      </c>
      <c r="Y270" s="45" t="s">
        <v>834</v>
      </c>
      <c r="Z270" s="45"/>
      <c r="AA270" s="45"/>
      <c r="AB270" s="45"/>
      <c r="AC270" s="45"/>
      <c r="AD270" s="45"/>
      <c r="AE270" s="46"/>
      <c r="AS270" s="28">
        <f t="shared" ca="1" si="23"/>
        <v>413280257</v>
      </c>
      <c r="AW270">
        <f t="shared" ref="AW270:AW333" si="24">IF(ISERROR(FIND(UPPER($AW$12),UPPER(B270))),0,1)</f>
        <v>0</v>
      </c>
      <c r="AX270">
        <f t="shared" ref="AX270:AX333" si="25">IF(AW270&gt;0,A270,0)</f>
        <v>0</v>
      </c>
    </row>
    <row r="271" spans="1:50" ht="18.75" thickBot="1" x14ac:dyDescent="0.3">
      <c r="A271" s="37">
        <v>258</v>
      </c>
      <c r="B271" s="38" t="s">
        <v>849</v>
      </c>
      <c r="C271" s="39" t="s">
        <v>194</v>
      </c>
      <c r="D271" s="49">
        <v>21481</v>
      </c>
      <c r="E271" s="41">
        <f t="shared" ref="E271:E334" ca="1" si="26">IF(B271="","",IF(DATE(YEAR(TODAY()),MONTH(D271),DAY(D271))&lt;TODAY(),DATE(IF(YEAR(D271)=1900,2090,YEAR(TODAY())+1),MONTH(D271),DAY(D271)),DATE(IF(YEAR(D271)=1900,2090,YEAR(TODAY())),MONTH(D271),DAY(D271))))</f>
        <v>41205</v>
      </c>
      <c r="F271" s="42">
        <f t="shared" ref="F271:F334" ca="1" si="27">IF(B271="","",YEAR(E271)-YEAR(D271))</f>
        <v>54</v>
      </c>
      <c r="G271" s="43" t="s">
        <v>406</v>
      </c>
      <c r="H271" s="43" t="s">
        <v>234</v>
      </c>
      <c r="I271" s="50" t="s">
        <v>850</v>
      </c>
      <c r="J271" s="51" t="s">
        <v>236</v>
      </c>
      <c r="K271" s="51">
        <v>3044</v>
      </c>
      <c r="L271" s="51"/>
      <c r="M271" s="51"/>
      <c r="N271" s="39"/>
      <c r="O271" s="45"/>
      <c r="P271" s="45"/>
      <c r="Q271" s="45" t="s">
        <v>237</v>
      </c>
      <c r="R271" s="45" t="s">
        <v>834</v>
      </c>
      <c r="S271" s="45" t="s">
        <v>834</v>
      </c>
      <c r="T271" s="39" t="s">
        <v>237</v>
      </c>
      <c r="U271" s="45" t="s">
        <v>834</v>
      </c>
      <c r="V271" s="45" t="s">
        <v>834</v>
      </c>
      <c r="W271" s="45" t="s">
        <v>237</v>
      </c>
      <c r="X271" s="45" t="s">
        <v>834</v>
      </c>
      <c r="Y271" s="45" t="s">
        <v>834</v>
      </c>
      <c r="Z271" s="45"/>
      <c r="AA271" s="45"/>
      <c r="AB271" s="45"/>
      <c r="AC271" s="45"/>
      <c r="AD271" s="45"/>
      <c r="AE271" s="46"/>
      <c r="AS271" s="28">
        <f t="shared" ca="1" si="23"/>
        <v>412050258</v>
      </c>
      <c r="AW271">
        <f t="shared" si="24"/>
        <v>0</v>
      </c>
      <c r="AX271">
        <f t="shared" si="25"/>
        <v>0</v>
      </c>
    </row>
    <row r="272" spans="1:50" ht="18.75" thickBot="1" x14ac:dyDescent="0.3">
      <c r="A272" s="37">
        <v>259</v>
      </c>
      <c r="B272" s="38" t="s">
        <v>851</v>
      </c>
      <c r="C272" s="39" t="s">
        <v>194</v>
      </c>
      <c r="D272" s="49">
        <v>15397</v>
      </c>
      <c r="E272" s="41">
        <f t="shared" ca="1" si="26"/>
        <v>41330</v>
      </c>
      <c r="F272" s="42">
        <f t="shared" ca="1" si="27"/>
        <v>71</v>
      </c>
      <c r="G272" s="43" t="s">
        <v>406</v>
      </c>
      <c r="H272" s="43" t="s">
        <v>234</v>
      </c>
      <c r="I272" s="44" t="s">
        <v>852</v>
      </c>
      <c r="J272" s="39" t="s">
        <v>236</v>
      </c>
      <c r="K272" s="39">
        <v>1243</v>
      </c>
      <c r="L272" s="39"/>
      <c r="M272" s="39"/>
      <c r="N272" s="39"/>
      <c r="O272" s="45"/>
      <c r="P272" s="45"/>
      <c r="Q272" s="45" t="s">
        <v>237</v>
      </c>
      <c r="R272" s="45" t="s">
        <v>834</v>
      </c>
      <c r="S272" s="45" t="s">
        <v>834</v>
      </c>
      <c r="T272" s="39" t="s">
        <v>237</v>
      </c>
      <c r="U272" s="45" t="s">
        <v>834</v>
      </c>
      <c r="V272" s="45" t="s">
        <v>834</v>
      </c>
      <c r="W272" s="45" t="s">
        <v>237</v>
      </c>
      <c r="X272" s="45" t="s">
        <v>834</v>
      </c>
      <c r="Y272" s="45" t="s">
        <v>834</v>
      </c>
      <c r="Z272" s="45"/>
      <c r="AA272" s="45"/>
      <c r="AB272" s="45"/>
      <c r="AC272" s="45"/>
      <c r="AD272" s="45"/>
      <c r="AE272" s="46"/>
      <c r="AS272" s="28">
        <f t="shared" ca="1" si="23"/>
        <v>413300259</v>
      </c>
      <c r="AW272">
        <f t="shared" si="24"/>
        <v>0</v>
      </c>
      <c r="AX272">
        <f t="shared" si="25"/>
        <v>0</v>
      </c>
    </row>
    <row r="273" spans="1:50" ht="18.75" thickBot="1" x14ac:dyDescent="0.3">
      <c r="A273" s="37">
        <v>260</v>
      </c>
      <c r="B273" s="38" t="s">
        <v>853</v>
      </c>
      <c r="C273" s="39" t="s">
        <v>194</v>
      </c>
      <c r="D273" s="49">
        <v>26018</v>
      </c>
      <c r="E273" s="41">
        <f t="shared" ca="1" si="26"/>
        <v>41359</v>
      </c>
      <c r="F273" s="42">
        <f t="shared" ca="1" si="27"/>
        <v>42</v>
      </c>
      <c r="G273" s="43" t="s">
        <v>406</v>
      </c>
      <c r="H273" s="43" t="s">
        <v>234</v>
      </c>
      <c r="I273" s="44" t="s">
        <v>854</v>
      </c>
      <c r="J273" s="39" t="s">
        <v>236</v>
      </c>
      <c r="K273" s="39">
        <v>3119</v>
      </c>
      <c r="L273" s="39"/>
      <c r="M273" s="39"/>
      <c r="N273" s="39"/>
      <c r="O273" s="45"/>
      <c r="P273" s="45"/>
      <c r="Q273" s="45" t="s">
        <v>237</v>
      </c>
      <c r="R273" s="45" t="s">
        <v>834</v>
      </c>
      <c r="S273" s="45" t="s">
        <v>834</v>
      </c>
      <c r="T273" s="39" t="s">
        <v>237</v>
      </c>
      <c r="U273" s="45" t="s">
        <v>834</v>
      </c>
      <c r="V273" s="45" t="s">
        <v>834</v>
      </c>
      <c r="W273" s="45" t="s">
        <v>237</v>
      </c>
      <c r="X273" s="45" t="s">
        <v>834</v>
      </c>
      <c r="Y273" s="45" t="s">
        <v>834</v>
      </c>
      <c r="Z273" s="45"/>
      <c r="AA273" s="45"/>
      <c r="AB273" s="45"/>
      <c r="AC273" s="45"/>
      <c r="AD273" s="45"/>
      <c r="AE273" s="46"/>
      <c r="AS273" s="28">
        <f t="shared" ca="1" si="23"/>
        <v>413590260</v>
      </c>
      <c r="AW273">
        <f t="shared" si="24"/>
        <v>0</v>
      </c>
      <c r="AX273">
        <f t="shared" si="25"/>
        <v>0</v>
      </c>
    </row>
    <row r="274" spans="1:50" ht="18.75" thickBot="1" x14ac:dyDescent="0.3">
      <c r="A274" s="37">
        <v>261</v>
      </c>
      <c r="B274" s="38" t="s">
        <v>855</v>
      </c>
      <c r="C274" s="39" t="s">
        <v>194</v>
      </c>
      <c r="D274" s="49">
        <v>16521</v>
      </c>
      <c r="E274" s="41">
        <f t="shared" ca="1" si="26"/>
        <v>41358</v>
      </c>
      <c r="F274" s="42">
        <f t="shared" ca="1" si="27"/>
        <v>68</v>
      </c>
      <c r="G274" s="43" t="s">
        <v>845</v>
      </c>
      <c r="H274" s="43" t="s">
        <v>234</v>
      </c>
      <c r="I274" s="44" t="s">
        <v>856</v>
      </c>
      <c r="J274" s="39" t="s">
        <v>236</v>
      </c>
      <c r="K274" s="39">
        <v>1245</v>
      </c>
      <c r="L274" s="39"/>
      <c r="M274" s="39"/>
      <c r="N274" s="39"/>
      <c r="O274" s="45"/>
      <c r="P274" s="45"/>
      <c r="Q274" s="45" t="s">
        <v>237</v>
      </c>
      <c r="R274" s="45" t="s">
        <v>834</v>
      </c>
      <c r="S274" s="45" t="s">
        <v>834</v>
      </c>
      <c r="T274" s="39" t="s">
        <v>236</v>
      </c>
      <c r="U274" s="45" t="s">
        <v>236</v>
      </c>
      <c r="V274" s="45" t="s">
        <v>236</v>
      </c>
      <c r="W274" s="45" t="s">
        <v>237</v>
      </c>
      <c r="X274" s="45" t="s">
        <v>834</v>
      </c>
      <c r="Y274" s="45" t="s">
        <v>834</v>
      </c>
      <c r="Z274" s="45"/>
      <c r="AA274" s="45"/>
      <c r="AB274" s="45"/>
      <c r="AC274" s="45"/>
      <c r="AD274" s="45"/>
      <c r="AE274" s="46"/>
      <c r="AS274" s="28">
        <f t="shared" ca="1" si="23"/>
        <v>413580261</v>
      </c>
      <c r="AW274">
        <f t="shared" si="24"/>
        <v>0</v>
      </c>
      <c r="AX274">
        <f t="shared" si="25"/>
        <v>0</v>
      </c>
    </row>
    <row r="275" spans="1:50" ht="18.75" thickBot="1" x14ac:dyDescent="0.3">
      <c r="A275" s="37">
        <v>262</v>
      </c>
      <c r="B275" s="38" t="s">
        <v>2523</v>
      </c>
      <c r="C275" s="39" t="s">
        <v>194</v>
      </c>
      <c r="D275" s="49">
        <v>26115</v>
      </c>
      <c r="E275" s="41">
        <f t="shared" ca="1" si="26"/>
        <v>41456</v>
      </c>
      <c r="F275" s="42">
        <f t="shared" ca="1" si="27"/>
        <v>42</v>
      </c>
      <c r="G275" s="43" t="s">
        <v>406</v>
      </c>
      <c r="H275" s="43" t="s">
        <v>234</v>
      </c>
      <c r="I275" s="44" t="s">
        <v>857</v>
      </c>
      <c r="J275" s="39" t="s">
        <v>236</v>
      </c>
      <c r="K275" s="39">
        <v>3197</v>
      </c>
      <c r="L275" s="39"/>
      <c r="M275" s="39"/>
      <c r="N275" s="39"/>
      <c r="O275" s="45"/>
      <c r="P275" s="45"/>
      <c r="Q275" s="45" t="s">
        <v>237</v>
      </c>
      <c r="R275" s="45" t="s">
        <v>834</v>
      </c>
      <c r="S275" s="45" t="s">
        <v>834</v>
      </c>
      <c r="T275" s="39" t="s">
        <v>237</v>
      </c>
      <c r="U275" s="45" t="s">
        <v>834</v>
      </c>
      <c r="V275" s="45" t="s">
        <v>834</v>
      </c>
      <c r="W275" s="45" t="s">
        <v>237</v>
      </c>
      <c r="X275" s="45" t="s">
        <v>834</v>
      </c>
      <c r="Y275" s="45" t="s">
        <v>834</v>
      </c>
      <c r="Z275" s="45"/>
      <c r="AA275" s="45"/>
      <c r="AB275" s="45"/>
      <c r="AC275" s="45"/>
      <c r="AD275" s="45"/>
      <c r="AE275" s="46"/>
      <c r="AS275" s="28">
        <f t="shared" ca="1" si="23"/>
        <v>414560262</v>
      </c>
      <c r="AW275">
        <f t="shared" si="24"/>
        <v>0</v>
      </c>
      <c r="AX275">
        <f t="shared" si="25"/>
        <v>0</v>
      </c>
    </row>
    <row r="276" spans="1:50" ht="18.75" thickBot="1" x14ac:dyDescent="0.3">
      <c r="A276" s="37">
        <v>263</v>
      </c>
      <c r="B276" s="38" t="s">
        <v>858</v>
      </c>
      <c r="C276" s="39" t="s">
        <v>194</v>
      </c>
      <c r="D276" s="49">
        <v>23943</v>
      </c>
      <c r="E276" s="41">
        <f t="shared" ca="1" si="26"/>
        <v>41475</v>
      </c>
      <c r="F276" s="42">
        <f t="shared" ca="1" si="27"/>
        <v>48</v>
      </c>
      <c r="G276" s="43" t="s">
        <v>859</v>
      </c>
      <c r="H276" s="43" t="s">
        <v>234</v>
      </c>
      <c r="I276" s="44" t="s">
        <v>860</v>
      </c>
      <c r="J276" s="39" t="s">
        <v>236</v>
      </c>
      <c r="K276" s="39">
        <v>1872</v>
      </c>
      <c r="L276" s="39"/>
      <c r="M276" s="39"/>
      <c r="N276" s="39"/>
      <c r="O276" s="45"/>
      <c r="P276" s="45"/>
      <c r="Q276" s="45" t="s">
        <v>237</v>
      </c>
      <c r="R276" s="45" t="s">
        <v>861</v>
      </c>
      <c r="S276" s="45" t="s">
        <v>862</v>
      </c>
      <c r="T276" s="39" t="s">
        <v>237</v>
      </c>
      <c r="U276" s="45" t="s">
        <v>861</v>
      </c>
      <c r="V276" s="45" t="s">
        <v>862</v>
      </c>
      <c r="W276" s="45" t="s">
        <v>237</v>
      </c>
      <c r="X276" s="45" t="s">
        <v>861</v>
      </c>
      <c r="Y276" s="45" t="s">
        <v>862</v>
      </c>
      <c r="Z276" s="45"/>
      <c r="AA276" s="45"/>
      <c r="AB276" s="45"/>
      <c r="AC276" s="45"/>
      <c r="AD276" s="45"/>
      <c r="AE276" s="46"/>
      <c r="AS276" s="28">
        <f t="shared" ca="1" si="23"/>
        <v>414750263</v>
      </c>
      <c r="AW276">
        <f t="shared" si="24"/>
        <v>0</v>
      </c>
      <c r="AX276">
        <f t="shared" si="25"/>
        <v>0</v>
      </c>
    </row>
    <row r="277" spans="1:50" ht="18.75" thickBot="1" x14ac:dyDescent="0.3">
      <c r="A277" s="37">
        <v>264</v>
      </c>
      <c r="B277" s="38" t="s">
        <v>863</v>
      </c>
      <c r="C277" s="39" t="s">
        <v>194</v>
      </c>
      <c r="D277" s="49">
        <v>27985</v>
      </c>
      <c r="E277" s="41">
        <f t="shared" ca="1" si="26"/>
        <v>41499</v>
      </c>
      <c r="F277" s="42">
        <f t="shared" ca="1" si="27"/>
        <v>37</v>
      </c>
      <c r="G277" s="43" t="s">
        <v>723</v>
      </c>
      <c r="H277" s="43" t="s">
        <v>234</v>
      </c>
      <c r="I277" s="44" t="s">
        <v>864</v>
      </c>
      <c r="J277" s="39" t="s">
        <v>236</v>
      </c>
      <c r="K277" s="39">
        <v>3659</v>
      </c>
      <c r="L277" s="39"/>
      <c r="M277" s="39"/>
      <c r="N277" s="39"/>
      <c r="O277" s="45"/>
      <c r="P277" s="45"/>
      <c r="Q277" s="45" t="s">
        <v>237</v>
      </c>
      <c r="R277" s="45" t="s">
        <v>862</v>
      </c>
      <c r="S277" s="45" t="s">
        <v>862</v>
      </c>
      <c r="T277" s="45" t="s">
        <v>237</v>
      </c>
      <c r="U277" s="45" t="s">
        <v>862</v>
      </c>
      <c r="V277" s="45" t="s">
        <v>862</v>
      </c>
      <c r="W277" s="45" t="s">
        <v>237</v>
      </c>
      <c r="X277" s="45" t="s">
        <v>862</v>
      </c>
      <c r="Y277" s="45" t="s">
        <v>862</v>
      </c>
      <c r="Z277" s="45"/>
      <c r="AA277" s="45"/>
      <c r="AB277" s="45"/>
      <c r="AC277" s="45"/>
      <c r="AD277" s="45"/>
      <c r="AE277" s="46"/>
      <c r="AS277" s="28">
        <f t="shared" ca="1" si="23"/>
        <v>414990264</v>
      </c>
      <c r="AW277">
        <f t="shared" si="24"/>
        <v>0</v>
      </c>
      <c r="AX277">
        <f t="shared" si="25"/>
        <v>0</v>
      </c>
    </row>
    <row r="278" spans="1:50" ht="18.75" thickBot="1" x14ac:dyDescent="0.3">
      <c r="A278" s="37">
        <v>265</v>
      </c>
      <c r="B278" s="38" t="s">
        <v>865</v>
      </c>
      <c r="C278" s="39" t="s">
        <v>194</v>
      </c>
      <c r="D278" s="49">
        <v>32781</v>
      </c>
      <c r="E278" s="41">
        <f t="shared" ca="1" si="26"/>
        <v>41547</v>
      </c>
      <c r="F278" s="42">
        <f t="shared" ca="1" si="27"/>
        <v>24</v>
      </c>
      <c r="G278" s="43" t="s">
        <v>723</v>
      </c>
      <c r="H278" s="43" t="s">
        <v>234</v>
      </c>
      <c r="I278" s="44" t="s">
        <v>866</v>
      </c>
      <c r="J278" s="39" t="s">
        <v>236</v>
      </c>
      <c r="K278" s="39">
        <v>4379</v>
      </c>
      <c r="L278" s="39"/>
      <c r="M278" s="39"/>
      <c r="N278" s="39"/>
      <c r="O278" s="45"/>
      <c r="P278" s="45"/>
      <c r="Q278" s="45" t="s">
        <v>237</v>
      </c>
      <c r="R278" s="45" t="s">
        <v>862</v>
      </c>
      <c r="S278" s="45" t="s">
        <v>862</v>
      </c>
      <c r="T278" s="45" t="s">
        <v>237</v>
      </c>
      <c r="U278" s="45" t="s">
        <v>862</v>
      </c>
      <c r="V278" s="45" t="s">
        <v>862</v>
      </c>
      <c r="W278" s="45" t="s">
        <v>237</v>
      </c>
      <c r="X278" s="45" t="s">
        <v>862</v>
      </c>
      <c r="Y278" s="45" t="s">
        <v>862</v>
      </c>
      <c r="Z278" s="45"/>
      <c r="AA278" s="45"/>
      <c r="AB278" s="45"/>
      <c r="AC278" s="45"/>
      <c r="AD278" s="45"/>
      <c r="AE278" s="46"/>
      <c r="AS278" s="28">
        <f t="shared" ca="1" si="23"/>
        <v>415470265</v>
      </c>
      <c r="AW278">
        <f t="shared" si="24"/>
        <v>0</v>
      </c>
      <c r="AX278">
        <f t="shared" si="25"/>
        <v>0</v>
      </c>
    </row>
    <row r="279" spans="1:50" ht="18.75" thickBot="1" x14ac:dyDescent="0.3">
      <c r="A279" s="37">
        <v>266</v>
      </c>
      <c r="B279" s="38" t="s">
        <v>867</v>
      </c>
      <c r="C279" s="39" t="s">
        <v>194</v>
      </c>
      <c r="D279" s="49">
        <v>30679</v>
      </c>
      <c r="E279" s="41">
        <f t="shared" ca="1" si="26"/>
        <v>41272</v>
      </c>
      <c r="F279" s="42">
        <f t="shared" ca="1" si="27"/>
        <v>29</v>
      </c>
      <c r="G279" s="43" t="s">
        <v>723</v>
      </c>
      <c r="H279" s="43" t="s">
        <v>234</v>
      </c>
      <c r="I279" s="50" t="s">
        <v>868</v>
      </c>
      <c r="J279" s="51" t="s">
        <v>236</v>
      </c>
      <c r="K279" s="51">
        <v>4058</v>
      </c>
      <c r="L279" s="51"/>
      <c r="M279" s="51"/>
      <c r="N279" s="39"/>
      <c r="O279" s="45"/>
      <c r="P279" s="45"/>
      <c r="Q279" s="45" t="s">
        <v>237</v>
      </c>
      <c r="R279" s="45" t="s">
        <v>862</v>
      </c>
      <c r="S279" s="45" t="s">
        <v>862</v>
      </c>
      <c r="T279" s="39" t="s">
        <v>237</v>
      </c>
      <c r="U279" s="45" t="s">
        <v>862</v>
      </c>
      <c r="V279" s="45" t="s">
        <v>862</v>
      </c>
      <c r="W279" s="45" t="s">
        <v>237</v>
      </c>
      <c r="X279" s="45" t="s">
        <v>862</v>
      </c>
      <c r="Y279" s="45" t="s">
        <v>862</v>
      </c>
      <c r="Z279" s="45"/>
      <c r="AA279" s="45"/>
      <c r="AB279" s="45"/>
      <c r="AC279" s="45"/>
      <c r="AD279" s="45"/>
      <c r="AE279" s="46"/>
      <c r="AS279" s="28">
        <f t="shared" ca="1" si="23"/>
        <v>412720266</v>
      </c>
      <c r="AW279">
        <f t="shared" si="24"/>
        <v>0</v>
      </c>
      <c r="AX279">
        <f t="shared" si="25"/>
        <v>0</v>
      </c>
    </row>
    <row r="280" spans="1:50" ht="18.75" thickBot="1" x14ac:dyDescent="0.3">
      <c r="A280" s="37">
        <v>267</v>
      </c>
      <c r="B280" s="38" t="s">
        <v>869</v>
      </c>
      <c r="C280" s="39" t="s">
        <v>194</v>
      </c>
      <c r="D280" s="49">
        <v>33848</v>
      </c>
      <c r="E280" s="41">
        <f t="shared" ca="1" si="26"/>
        <v>41518</v>
      </c>
      <c r="F280" s="42">
        <f t="shared" ca="1" si="27"/>
        <v>21</v>
      </c>
      <c r="G280" s="43" t="s">
        <v>870</v>
      </c>
      <c r="H280" s="43" t="s">
        <v>234</v>
      </c>
      <c r="I280" s="44" t="s">
        <v>871</v>
      </c>
      <c r="J280" s="39" t="s">
        <v>236</v>
      </c>
      <c r="K280" s="39">
        <v>4584</v>
      </c>
      <c r="L280" s="39"/>
      <c r="M280" s="39"/>
      <c r="N280" s="39"/>
      <c r="O280" s="45"/>
      <c r="P280" s="45"/>
      <c r="Q280" s="45" t="s">
        <v>237</v>
      </c>
      <c r="R280" s="45" t="s">
        <v>862</v>
      </c>
      <c r="S280" s="45" t="s">
        <v>862</v>
      </c>
      <c r="T280" s="39" t="s">
        <v>237</v>
      </c>
      <c r="U280" s="45" t="s">
        <v>862</v>
      </c>
      <c r="V280" s="45" t="s">
        <v>862</v>
      </c>
      <c r="W280" s="45" t="s">
        <v>237</v>
      </c>
      <c r="X280" s="45" t="s">
        <v>862</v>
      </c>
      <c r="Y280" s="45" t="s">
        <v>236</v>
      </c>
      <c r="Z280" s="45"/>
      <c r="AA280" s="45"/>
      <c r="AB280" s="45"/>
      <c r="AC280" s="45"/>
      <c r="AD280" s="45"/>
      <c r="AE280" s="46"/>
      <c r="AS280" s="28">
        <f t="shared" ca="1" si="23"/>
        <v>415180267</v>
      </c>
      <c r="AW280">
        <f t="shared" si="24"/>
        <v>0</v>
      </c>
      <c r="AX280">
        <f t="shared" si="25"/>
        <v>0</v>
      </c>
    </row>
    <row r="281" spans="1:50" ht="18.75" thickBot="1" x14ac:dyDescent="0.3">
      <c r="A281" s="37">
        <v>268</v>
      </c>
      <c r="B281" s="38" t="s">
        <v>872</v>
      </c>
      <c r="C281" s="39" t="s">
        <v>194</v>
      </c>
      <c r="D281" s="49">
        <v>19084</v>
      </c>
      <c r="E281" s="41">
        <f t="shared" ca="1" si="26"/>
        <v>41364</v>
      </c>
      <c r="F281" s="42">
        <f t="shared" ca="1" si="27"/>
        <v>61</v>
      </c>
      <c r="G281" s="43" t="s">
        <v>873</v>
      </c>
      <c r="H281" s="43" t="s">
        <v>234</v>
      </c>
      <c r="I281" s="50" t="s">
        <v>874</v>
      </c>
      <c r="J281" s="51" t="s">
        <v>236</v>
      </c>
      <c r="K281" s="51">
        <v>612</v>
      </c>
      <c r="L281" s="51"/>
      <c r="M281" s="51"/>
      <c r="N281" s="39"/>
      <c r="O281" s="45"/>
      <c r="P281" s="45"/>
      <c r="Q281" s="45" t="s">
        <v>237</v>
      </c>
      <c r="R281" s="45" t="s">
        <v>862</v>
      </c>
      <c r="S281" s="45" t="s">
        <v>862</v>
      </c>
      <c r="T281" s="39" t="s">
        <v>237</v>
      </c>
      <c r="U281" s="45" t="s">
        <v>862</v>
      </c>
      <c r="V281" s="45" t="s">
        <v>862</v>
      </c>
      <c r="W281" s="45" t="s">
        <v>237</v>
      </c>
      <c r="X281" s="45" t="s">
        <v>862</v>
      </c>
      <c r="Y281" s="45" t="s">
        <v>862</v>
      </c>
      <c r="Z281" s="45"/>
      <c r="AA281" s="45"/>
      <c r="AB281" s="45"/>
      <c r="AC281" s="45"/>
      <c r="AD281" s="45"/>
      <c r="AE281" s="46"/>
      <c r="AS281" s="28">
        <f t="shared" ca="1" si="23"/>
        <v>413640268</v>
      </c>
      <c r="AW281">
        <f t="shared" si="24"/>
        <v>0</v>
      </c>
      <c r="AX281">
        <f t="shared" si="25"/>
        <v>0</v>
      </c>
    </row>
    <row r="282" spans="1:50" ht="18.75" thickBot="1" x14ac:dyDescent="0.3">
      <c r="A282" s="37">
        <v>269</v>
      </c>
      <c r="B282" s="38" t="s">
        <v>875</v>
      </c>
      <c r="C282" s="39" t="s">
        <v>194</v>
      </c>
      <c r="D282" s="49">
        <v>31555</v>
      </c>
      <c r="E282" s="41">
        <f t="shared" ca="1" si="26"/>
        <v>41417</v>
      </c>
      <c r="F282" s="42">
        <f t="shared" ca="1" si="27"/>
        <v>27</v>
      </c>
      <c r="G282" s="43" t="s">
        <v>723</v>
      </c>
      <c r="H282" s="43" t="s">
        <v>288</v>
      </c>
      <c r="I282" s="44" t="s">
        <v>876</v>
      </c>
      <c r="J282" s="39" t="s">
        <v>236</v>
      </c>
      <c r="K282" s="39">
        <v>4255</v>
      </c>
      <c r="L282" s="39"/>
      <c r="M282" s="39"/>
      <c r="N282" s="39"/>
      <c r="O282" s="45"/>
      <c r="P282" s="45"/>
      <c r="Q282" s="45" t="s">
        <v>237</v>
      </c>
      <c r="R282" s="45" t="s">
        <v>862</v>
      </c>
      <c r="S282" s="45" t="s">
        <v>862</v>
      </c>
      <c r="T282" s="39" t="s">
        <v>237</v>
      </c>
      <c r="U282" s="45" t="s">
        <v>862</v>
      </c>
      <c r="V282" s="45" t="s">
        <v>862</v>
      </c>
      <c r="W282" s="45" t="s">
        <v>236</v>
      </c>
      <c r="X282" s="45" t="s">
        <v>236</v>
      </c>
      <c r="Y282" s="45" t="s">
        <v>236</v>
      </c>
      <c r="Z282" s="45"/>
      <c r="AA282" s="45"/>
      <c r="AB282" s="45"/>
      <c r="AC282" s="45"/>
      <c r="AD282" s="45"/>
      <c r="AE282" s="46"/>
      <c r="AS282" s="28">
        <f t="shared" ca="1" si="23"/>
        <v>414170269</v>
      </c>
      <c r="AW282">
        <f t="shared" si="24"/>
        <v>0</v>
      </c>
      <c r="AX282">
        <f t="shared" si="25"/>
        <v>0</v>
      </c>
    </row>
    <row r="283" spans="1:50" ht="18.75" thickBot="1" x14ac:dyDescent="0.3">
      <c r="A283" s="37">
        <v>270</v>
      </c>
      <c r="B283" s="38" t="s">
        <v>877</v>
      </c>
      <c r="C283" s="39" t="s">
        <v>194</v>
      </c>
      <c r="D283" s="49">
        <v>33225</v>
      </c>
      <c r="E283" s="41">
        <f t="shared" ca="1" si="26"/>
        <v>41261</v>
      </c>
      <c r="F283" s="42">
        <f t="shared" ca="1" si="27"/>
        <v>22</v>
      </c>
      <c r="G283" s="43" t="s">
        <v>878</v>
      </c>
      <c r="H283" s="43" t="s">
        <v>234</v>
      </c>
      <c r="I283" s="44" t="s">
        <v>879</v>
      </c>
      <c r="J283" s="39" t="s">
        <v>236</v>
      </c>
      <c r="K283" s="39">
        <v>4393</v>
      </c>
      <c r="L283" s="39"/>
      <c r="M283" s="39"/>
      <c r="N283" s="39"/>
      <c r="O283" s="45"/>
      <c r="P283" s="45"/>
      <c r="Q283" s="45" t="s">
        <v>237</v>
      </c>
      <c r="R283" s="45" t="s">
        <v>880</v>
      </c>
      <c r="S283" s="45" t="s">
        <v>880</v>
      </c>
      <c r="T283" s="39" t="s">
        <v>237</v>
      </c>
      <c r="U283" s="45" t="s">
        <v>880</v>
      </c>
      <c r="V283" s="45" t="s">
        <v>880</v>
      </c>
      <c r="W283" s="45" t="s">
        <v>237</v>
      </c>
      <c r="X283" s="45" t="s">
        <v>880</v>
      </c>
      <c r="Y283" s="45" t="s">
        <v>880</v>
      </c>
      <c r="Z283" s="45"/>
      <c r="AA283" s="45"/>
      <c r="AB283" s="45"/>
      <c r="AC283" s="45"/>
      <c r="AD283" s="45"/>
      <c r="AE283" s="46"/>
      <c r="AS283" s="28">
        <f t="shared" ca="1" si="23"/>
        <v>412610270</v>
      </c>
      <c r="AW283">
        <f t="shared" si="24"/>
        <v>0</v>
      </c>
      <c r="AX283">
        <f t="shared" si="25"/>
        <v>0</v>
      </c>
    </row>
    <row r="284" spans="1:50" ht="18.75" thickBot="1" x14ac:dyDescent="0.3">
      <c r="A284" s="37">
        <v>271</v>
      </c>
      <c r="B284" s="38" t="s">
        <v>881</v>
      </c>
      <c r="C284" s="39" t="s">
        <v>194</v>
      </c>
      <c r="D284" s="49">
        <v>34502</v>
      </c>
      <c r="E284" s="41">
        <f t="shared" ca="1" si="26"/>
        <v>41442</v>
      </c>
      <c r="F284" s="42">
        <f t="shared" ca="1" si="27"/>
        <v>19</v>
      </c>
      <c r="G284" s="43" t="s">
        <v>882</v>
      </c>
      <c r="H284" s="43" t="s">
        <v>234</v>
      </c>
      <c r="I284" s="44" t="s">
        <v>883</v>
      </c>
      <c r="J284" s="39" t="s">
        <v>236</v>
      </c>
      <c r="K284" s="39">
        <v>4554</v>
      </c>
      <c r="L284" s="39"/>
      <c r="M284" s="39"/>
      <c r="N284" s="39"/>
      <c r="O284" s="45"/>
      <c r="P284" s="45"/>
      <c r="Q284" s="45" t="s">
        <v>237</v>
      </c>
      <c r="R284" s="45" t="s">
        <v>880</v>
      </c>
      <c r="S284" s="45" t="s">
        <v>880</v>
      </c>
      <c r="T284" s="39" t="s">
        <v>237</v>
      </c>
      <c r="U284" s="45" t="s">
        <v>880</v>
      </c>
      <c r="V284" s="45" t="s">
        <v>880</v>
      </c>
      <c r="W284" s="45" t="s">
        <v>236</v>
      </c>
      <c r="X284" s="45" t="s">
        <v>236</v>
      </c>
      <c r="Y284" s="45" t="s">
        <v>236</v>
      </c>
      <c r="Z284" s="45"/>
      <c r="AA284" s="45"/>
      <c r="AB284" s="45"/>
      <c r="AC284" s="45"/>
      <c r="AD284" s="45"/>
      <c r="AE284" s="46"/>
      <c r="AS284" s="28">
        <f t="shared" ca="1" si="23"/>
        <v>414420271</v>
      </c>
      <c r="AW284">
        <f t="shared" si="24"/>
        <v>0</v>
      </c>
      <c r="AX284">
        <f t="shared" si="25"/>
        <v>0</v>
      </c>
    </row>
    <row r="285" spans="1:50" ht="18.75" thickBot="1" x14ac:dyDescent="0.3">
      <c r="A285" s="37">
        <v>272</v>
      </c>
      <c r="B285" s="38" t="s">
        <v>884</v>
      </c>
      <c r="C285" s="39" t="s">
        <v>194</v>
      </c>
      <c r="D285" s="49">
        <v>12218</v>
      </c>
      <c r="E285" s="41">
        <f t="shared" ca="1" si="26"/>
        <v>41438</v>
      </c>
      <c r="F285" s="42">
        <f t="shared" ca="1" si="27"/>
        <v>80</v>
      </c>
      <c r="G285" s="43" t="s">
        <v>878</v>
      </c>
      <c r="H285" s="43" t="s">
        <v>234</v>
      </c>
      <c r="I285" s="44" t="s">
        <v>885</v>
      </c>
      <c r="J285" s="39" t="s">
        <v>236</v>
      </c>
      <c r="K285" s="39">
        <v>641</v>
      </c>
      <c r="L285" s="39"/>
      <c r="M285" s="39"/>
      <c r="N285" s="39"/>
      <c r="O285" s="45"/>
      <c r="P285" s="45"/>
      <c r="Q285" s="45" t="s">
        <v>237</v>
      </c>
      <c r="R285" s="45" t="s">
        <v>880</v>
      </c>
      <c r="S285" s="45" t="s">
        <v>880</v>
      </c>
      <c r="T285" s="39" t="s">
        <v>237</v>
      </c>
      <c r="U285" s="45" t="s">
        <v>880</v>
      </c>
      <c r="V285" s="45" t="s">
        <v>880</v>
      </c>
      <c r="W285" s="45" t="s">
        <v>237</v>
      </c>
      <c r="X285" s="45" t="s">
        <v>880</v>
      </c>
      <c r="Y285" s="45" t="s">
        <v>880</v>
      </c>
      <c r="Z285" s="45"/>
      <c r="AA285" s="45"/>
      <c r="AB285" s="45"/>
      <c r="AC285" s="45"/>
      <c r="AD285" s="45"/>
      <c r="AE285" s="46"/>
      <c r="AS285" s="28">
        <f t="shared" ca="1" si="23"/>
        <v>414380272</v>
      </c>
      <c r="AW285">
        <f t="shared" si="24"/>
        <v>0</v>
      </c>
      <c r="AX285">
        <f t="shared" si="25"/>
        <v>0</v>
      </c>
    </row>
    <row r="286" spans="1:50" ht="18.75" thickBot="1" x14ac:dyDescent="0.3">
      <c r="A286" s="37">
        <v>273</v>
      </c>
      <c r="B286" s="38" t="s">
        <v>886</v>
      </c>
      <c r="C286" s="39" t="s">
        <v>194</v>
      </c>
      <c r="D286" s="49">
        <v>35187</v>
      </c>
      <c r="E286" s="41">
        <f t="shared" ca="1" si="26"/>
        <v>41396</v>
      </c>
      <c r="F286" s="42">
        <f t="shared" ca="1" si="27"/>
        <v>17</v>
      </c>
      <c r="G286" s="43" t="s">
        <v>887</v>
      </c>
      <c r="H286" s="43" t="s">
        <v>888</v>
      </c>
      <c r="I286" s="44" t="s">
        <v>889</v>
      </c>
      <c r="J286" s="39" t="s">
        <v>236</v>
      </c>
      <c r="K286" s="39">
        <v>4605</v>
      </c>
      <c r="L286" s="39"/>
      <c r="M286" s="39"/>
      <c r="N286" s="39"/>
      <c r="O286" s="45"/>
      <c r="P286" s="45"/>
      <c r="Q286" s="45" t="s">
        <v>237</v>
      </c>
      <c r="R286" s="45" t="s">
        <v>880</v>
      </c>
      <c r="S286" s="45" t="s">
        <v>880</v>
      </c>
      <c r="T286" s="39" t="s">
        <v>54</v>
      </c>
      <c r="U286" s="45" t="s">
        <v>880</v>
      </c>
      <c r="V286" s="45" t="s">
        <v>880</v>
      </c>
      <c r="W286" s="45" t="s">
        <v>54</v>
      </c>
      <c r="X286" s="45" t="s">
        <v>880</v>
      </c>
      <c r="Y286" s="45" t="s">
        <v>880</v>
      </c>
      <c r="Z286" s="45"/>
      <c r="AA286" s="45"/>
      <c r="AB286" s="45"/>
      <c r="AC286" s="45"/>
      <c r="AD286" s="45"/>
      <c r="AE286" s="46"/>
      <c r="AS286" s="28">
        <f t="shared" ca="1" si="23"/>
        <v>413960273</v>
      </c>
      <c r="AW286">
        <f t="shared" si="24"/>
        <v>0</v>
      </c>
      <c r="AX286">
        <f t="shared" si="25"/>
        <v>0</v>
      </c>
    </row>
    <row r="287" spans="1:50" ht="18.75" thickBot="1" x14ac:dyDescent="0.3">
      <c r="A287" s="37">
        <v>274</v>
      </c>
      <c r="B287" s="38" t="s">
        <v>890</v>
      </c>
      <c r="C287" s="39" t="s">
        <v>194</v>
      </c>
      <c r="D287" s="49">
        <v>33848</v>
      </c>
      <c r="E287" s="41">
        <f t="shared" ca="1" si="26"/>
        <v>41518</v>
      </c>
      <c r="F287" s="42">
        <f t="shared" ca="1" si="27"/>
        <v>21</v>
      </c>
      <c r="G287" s="43" t="s">
        <v>878</v>
      </c>
      <c r="H287" s="43" t="s">
        <v>234</v>
      </c>
      <c r="I287" s="44" t="s">
        <v>891</v>
      </c>
      <c r="J287" s="39" t="s">
        <v>236</v>
      </c>
      <c r="K287" s="39">
        <v>4445</v>
      </c>
      <c r="L287" s="39"/>
      <c r="M287" s="39"/>
      <c r="N287" s="39"/>
      <c r="O287" s="45"/>
      <c r="P287" s="45"/>
      <c r="Q287" s="45" t="s">
        <v>237</v>
      </c>
      <c r="R287" s="45" t="s">
        <v>880</v>
      </c>
      <c r="S287" s="45" t="s">
        <v>880</v>
      </c>
      <c r="T287" s="39" t="s">
        <v>237</v>
      </c>
      <c r="U287" s="45" t="s">
        <v>880</v>
      </c>
      <c r="V287" s="45" t="s">
        <v>880</v>
      </c>
      <c r="W287" s="45" t="s">
        <v>237</v>
      </c>
      <c r="X287" s="45" t="s">
        <v>880</v>
      </c>
      <c r="Y287" s="45" t="s">
        <v>880</v>
      </c>
      <c r="Z287" s="45"/>
      <c r="AA287" s="45"/>
      <c r="AB287" s="45"/>
      <c r="AC287" s="45"/>
      <c r="AD287" s="45"/>
      <c r="AE287" s="46"/>
      <c r="AS287" s="28">
        <f t="shared" ca="1" si="23"/>
        <v>415180274</v>
      </c>
      <c r="AW287">
        <f t="shared" si="24"/>
        <v>0</v>
      </c>
      <c r="AX287">
        <f t="shared" si="25"/>
        <v>0</v>
      </c>
    </row>
    <row r="288" spans="1:50" ht="18.75" thickBot="1" x14ac:dyDescent="0.3">
      <c r="A288" s="37">
        <v>275</v>
      </c>
      <c r="B288" s="38" t="s">
        <v>892</v>
      </c>
      <c r="C288" s="39" t="s">
        <v>194</v>
      </c>
      <c r="D288" s="49">
        <v>33375</v>
      </c>
      <c r="E288" s="41">
        <f t="shared" ca="1" si="26"/>
        <v>41411</v>
      </c>
      <c r="F288" s="42">
        <f t="shared" ca="1" si="27"/>
        <v>22</v>
      </c>
      <c r="G288" s="43" t="s">
        <v>878</v>
      </c>
      <c r="H288" s="43" t="s">
        <v>234</v>
      </c>
      <c r="I288" s="44" t="s">
        <v>893</v>
      </c>
      <c r="J288" s="39" t="s">
        <v>236</v>
      </c>
      <c r="K288" s="39">
        <v>4394</v>
      </c>
      <c r="L288" s="39"/>
      <c r="M288" s="39"/>
      <c r="N288" s="39"/>
      <c r="O288" s="45"/>
      <c r="P288" s="45"/>
      <c r="Q288" s="45" t="s">
        <v>237</v>
      </c>
      <c r="R288" s="45" t="s">
        <v>880</v>
      </c>
      <c r="S288" s="45" t="s">
        <v>880</v>
      </c>
      <c r="T288" s="39" t="s">
        <v>237</v>
      </c>
      <c r="U288" s="45" t="s">
        <v>880</v>
      </c>
      <c r="V288" s="45" t="s">
        <v>880</v>
      </c>
      <c r="W288" s="45" t="s">
        <v>237</v>
      </c>
      <c r="X288" s="45" t="s">
        <v>880</v>
      </c>
      <c r="Y288" s="45" t="s">
        <v>236</v>
      </c>
      <c r="Z288" s="45"/>
      <c r="AA288" s="45"/>
      <c r="AB288" s="45"/>
      <c r="AC288" s="45"/>
      <c r="AD288" s="45"/>
      <c r="AE288" s="46"/>
      <c r="AS288" s="28">
        <f t="shared" ca="1" si="23"/>
        <v>414110275</v>
      </c>
      <c r="AW288">
        <f t="shared" si="24"/>
        <v>0</v>
      </c>
      <c r="AX288">
        <f t="shared" si="25"/>
        <v>0</v>
      </c>
    </row>
    <row r="289" spans="1:50" ht="18.75" thickBot="1" x14ac:dyDescent="0.3">
      <c r="A289" s="37">
        <v>276</v>
      </c>
      <c r="B289" s="38" t="s">
        <v>894</v>
      </c>
      <c r="C289" s="39" t="s">
        <v>196</v>
      </c>
      <c r="D289" s="49">
        <v>33775</v>
      </c>
      <c r="E289" s="41">
        <f t="shared" ca="1" si="26"/>
        <v>41445</v>
      </c>
      <c r="F289" s="42">
        <f t="shared" ca="1" si="27"/>
        <v>21</v>
      </c>
      <c r="G289" s="43" t="s">
        <v>878</v>
      </c>
      <c r="H289" s="43" t="s">
        <v>234</v>
      </c>
      <c r="I289" s="44" t="s">
        <v>895</v>
      </c>
      <c r="J289" s="39" t="s">
        <v>236</v>
      </c>
      <c r="K289" s="39">
        <v>4449</v>
      </c>
      <c r="L289" s="39"/>
      <c r="M289" s="39"/>
      <c r="N289" s="39"/>
      <c r="O289" s="45"/>
      <c r="P289" s="45"/>
      <c r="Q289" s="45" t="s">
        <v>237</v>
      </c>
      <c r="R289" s="45" t="s">
        <v>880</v>
      </c>
      <c r="S289" s="45" t="s">
        <v>880</v>
      </c>
      <c r="T289" s="39" t="s">
        <v>237</v>
      </c>
      <c r="U289" s="45" t="s">
        <v>880</v>
      </c>
      <c r="V289" s="45" t="s">
        <v>880</v>
      </c>
      <c r="W289" s="45" t="s">
        <v>237</v>
      </c>
      <c r="X289" s="45" t="s">
        <v>880</v>
      </c>
      <c r="Y289" s="45" t="s">
        <v>880</v>
      </c>
      <c r="Z289" s="45"/>
      <c r="AA289" s="45"/>
      <c r="AB289" s="45"/>
      <c r="AC289" s="45"/>
      <c r="AD289" s="45"/>
      <c r="AE289" s="46"/>
      <c r="AS289" s="28">
        <f t="shared" ca="1" si="23"/>
        <v>414450276</v>
      </c>
      <c r="AW289">
        <f t="shared" si="24"/>
        <v>0</v>
      </c>
      <c r="AX289">
        <f t="shared" si="25"/>
        <v>0</v>
      </c>
    </row>
    <row r="290" spans="1:50" ht="18.75" thickBot="1" x14ac:dyDescent="0.3">
      <c r="A290" s="37">
        <v>277</v>
      </c>
      <c r="B290" s="38" t="s">
        <v>896</v>
      </c>
      <c r="C290" s="39" t="s">
        <v>194</v>
      </c>
      <c r="D290" s="49">
        <v>30615</v>
      </c>
      <c r="E290" s="41">
        <f t="shared" ca="1" si="26"/>
        <v>41208</v>
      </c>
      <c r="F290" s="42">
        <f t="shared" ca="1" si="27"/>
        <v>29</v>
      </c>
      <c r="G290" s="43" t="s">
        <v>897</v>
      </c>
      <c r="H290" s="43" t="s">
        <v>667</v>
      </c>
      <c r="I290" s="50" t="s">
        <v>898</v>
      </c>
      <c r="J290" s="51" t="s">
        <v>236</v>
      </c>
      <c r="K290" s="51">
        <v>4565</v>
      </c>
      <c r="L290" s="51"/>
      <c r="M290" s="51"/>
      <c r="N290" s="39"/>
      <c r="O290" s="45"/>
      <c r="P290" s="45"/>
      <c r="Q290" s="45" t="s">
        <v>507</v>
      </c>
      <c r="R290" s="45" t="s">
        <v>880</v>
      </c>
      <c r="S290" s="45" t="s">
        <v>880</v>
      </c>
      <c r="T290" s="39" t="s">
        <v>236</v>
      </c>
      <c r="U290" s="45" t="s">
        <v>236</v>
      </c>
      <c r="V290" s="45" t="s">
        <v>236</v>
      </c>
      <c r="W290" s="45" t="s">
        <v>236</v>
      </c>
      <c r="X290" s="45" t="s">
        <v>236</v>
      </c>
      <c r="Y290" s="45" t="s">
        <v>236</v>
      </c>
      <c r="Z290" s="45"/>
      <c r="AA290" s="45"/>
      <c r="AB290" s="45"/>
      <c r="AC290" s="45"/>
      <c r="AD290" s="45"/>
      <c r="AE290" s="46"/>
      <c r="AS290" s="28">
        <f t="shared" ca="1" si="23"/>
        <v>412080277</v>
      </c>
      <c r="AW290">
        <f t="shared" si="24"/>
        <v>0</v>
      </c>
      <c r="AX290">
        <f t="shared" si="25"/>
        <v>0</v>
      </c>
    </row>
    <row r="291" spans="1:50" ht="18.75" thickBot="1" x14ac:dyDescent="0.3">
      <c r="A291" s="37">
        <v>278</v>
      </c>
      <c r="B291" s="38" t="s">
        <v>899</v>
      </c>
      <c r="C291" s="39" t="s">
        <v>194</v>
      </c>
      <c r="D291" s="49">
        <v>24872</v>
      </c>
      <c r="E291" s="41">
        <f t="shared" ca="1" si="26"/>
        <v>41309</v>
      </c>
      <c r="F291" s="42">
        <f t="shared" ca="1" si="27"/>
        <v>45</v>
      </c>
      <c r="G291" s="43" t="s">
        <v>495</v>
      </c>
      <c r="H291" s="43" t="s">
        <v>234</v>
      </c>
      <c r="I291" s="44" t="s">
        <v>900</v>
      </c>
      <c r="J291" s="39" t="s">
        <v>236</v>
      </c>
      <c r="K291" s="39">
        <v>3101</v>
      </c>
      <c r="L291" s="39"/>
      <c r="M291" s="39"/>
      <c r="N291" s="39"/>
      <c r="O291" s="45"/>
      <c r="P291" s="45"/>
      <c r="Q291" s="45" t="s">
        <v>237</v>
      </c>
      <c r="R291" s="45" t="s">
        <v>901</v>
      </c>
      <c r="S291" s="45" t="s">
        <v>901</v>
      </c>
      <c r="T291" s="39" t="s">
        <v>236</v>
      </c>
      <c r="U291" s="45" t="s">
        <v>236</v>
      </c>
      <c r="V291" s="45" t="s">
        <v>236</v>
      </c>
      <c r="W291" s="45" t="s">
        <v>237</v>
      </c>
      <c r="X291" s="45" t="s">
        <v>901</v>
      </c>
      <c r="Y291" s="45" t="s">
        <v>901</v>
      </c>
      <c r="Z291" s="45"/>
      <c r="AA291" s="45"/>
      <c r="AB291" s="45"/>
      <c r="AC291" s="45"/>
      <c r="AD291" s="45"/>
      <c r="AE291" s="46"/>
      <c r="AS291" s="28">
        <f t="shared" ca="1" si="23"/>
        <v>413090278</v>
      </c>
      <c r="AW291">
        <f t="shared" si="24"/>
        <v>0</v>
      </c>
      <c r="AX291">
        <f t="shared" si="25"/>
        <v>0</v>
      </c>
    </row>
    <row r="292" spans="1:50" ht="18.75" thickBot="1" x14ac:dyDescent="0.3">
      <c r="A292" s="37">
        <v>279</v>
      </c>
      <c r="B292" s="38" t="s">
        <v>902</v>
      </c>
      <c r="C292" s="39" t="s">
        <v>194</v>
      </c>
      <c r="D292" s="49">
        <v>26718</v>
      </c>
      <c r="E292" s="41">
        <f t="shared" ca="1" si="26"/>
        <v>41328</v>
      </c>
      <c r="F292" s="42">
        <f t="shared" ca="1" si="27"/>
        <v>40</v>
      </c>
      <c r="G292" s="43" t="s">
        <v>495</v>
      </c>
      <c r="H292" s="43" t="s">
        <v>234</v>
      </c>
      <c r="I292" s="50" t="s">
        <v>903</v>
      </c>
      <c r="J292" s="51" t="s">
        <v>236</v>
      </c>
      <c r="K292" s="51">
        <v>3302</v>
      </c>
      <c r="L292" s="51"/>
      <c r="M292" s="51"/>
      <c r="N292" s="39"/>
      <c r="O292" s="45"/>
      <c r="P292" s="45"/>
      <c r="Q292" s="45" t="s">
        <v>237</v>
      </c>
      <c r="R292" s="45" t="s">
        <v>901</v>
      </c>
      <c r="S292" s="45" t="s">
        <v>901</v>
      </c>
      <c r="T292" s="45" t="s">
        <v>237</v>
      </c>
      <c r="U292" s="45" t="s">
        <v>901</v>
      </c>
      <c r="V292" s="45" t="s">
        <v>901</v>
      </c>
      <c r="W292" s="45" t="s">
        <v>237</v>
      </c>
      <c r="X292" s="45" t="s">
        <v>901</v>
      </c>
      <c r="Y292" s="45" t="s">
        <v>901</v>
      </c>
      <c r="Z292" s="45"/>
      <c r="AA292" s="45"/>
      <c r="AB292" s="45"/>
      <c r="AC292" s="45"/>
      <c r="AD292" s="45"/>
      <c r="AE292" s="46"/>
      <c r="AS292" s="28">
        <f t="shared" ca="1" si="23"/>
        <v>413280279</v>
      </c>
      <c r="AW292">
        <f t="shared" si="24"/>
        <v>0</v>
      </c>
      <c r="AX292">
        <f t="shared" si="25"/>
        <v>0</v>
      </c>
    </row>
    <row r="293" spans="1:50" ht="18.75" thickBot="1" x14ac:dyDescent="0.3">
      <c r="A293" s="37">
        <v>280</v>
      </c>
      <c r="B293" s="38" t="s">
        <v>904</v>
      </c>
      <c r="C293" s="39" t="s">
        <v>194</v>
      </c>
      <c r="D293" s="49">
        <v>17847</v>
      </c>
      <c r="E293" s="41">
        <f t="shared" ca="1" si="26"/>
        <v>41223</v>
      </c>
      <c r="F293" s="42">
        <f t="shared" ca="1" si="27"/>
        <v>64</v>
      </c>
      <c r="G293" s="43" t="s">
        <v>905</v>
      </c>
      <c r="H293" s="43" t="s">
        <v>234</v>
      </c>
      <c r="I293" s="44" t="s">
        <v>906</v>
      </c>
      <c r="J293" s="39" t="s">
        <v>236</v>
      </c>
      <c r="K293" s="39">
        <v>829</v>
      </c>
      <c r="L293" s="39"/>
      <c r="M293" s="39"/>
      <c r="N293" s="39"/>
      <c r="O293" s="45"/>
      <c r="P293" s="45"/>
      <c r="Q293" s="45" t="s">
        <v>237</v>
      </c>
      <c r="R293" s="45" t="s">
        <v>901</v>
      </c>
      <c r="S293" s="45" t="s">
        <v>901</v>
      </c>
      <c r="T293" s="39" t="s">
        <v>236</v>
      </c>
      <c r="U293" s="45" t="s">
        <v>236</v>
      </c>
      <c r="V293" s="45" t="s">
        <v>236</v>
      </c>
      <c r="W293" s="45" t="s">
        <v>236</v>
      </c>
      <c r="X293" s="45" t="s">
        <v>236</v>
      </c>
      <c r="Y293" s="45" t="s">
        <v>236</v>
      </c>
      <c r="Z293" s="45"/>
      <c r="AA293" s="45"/>
      <c r="AB293" s="45"/>
      <c r="AC293" s="45"/>
      <c r="AD293" s="45"/>
      <c r="AE293" s="46"/>
      <c r="AS293" s="28">
        <f t="shared" ca="1" si="23"/>
        <v>412230280</v>
      </c>
      <c r="AW293">
        <f t="shared" si="24"/>
        <v>0</v>
      </c>
      <c r="AX293">
        <f t="shared" si="25"/>
        <v>0</v>
      </c>
    </row>
    <row r="294" spans="1:50" ht="18.75" thickBot="1" x14ac:dyDescent="0.3">
      <c r="A294" s="37">
        <v>281</v>
      </c>
      <c r="B294" s="38" t="s">
        <v>907</v>
      </c>
      <c r="C294" s="39" t="s">
        <v>194</v>
      </c>
      <c r="D294" s="49">
        <v>28973</v>
      </c>
      <c r="E294" s="41">
        <f t="shared" ca="1" si="26"/>
        <v>41392</v>
      </c>
      <c r="F294" s="42">
        <f t="shared" ca="1" si="27"/>
        <v>34</v>
      </c>
      <c r="G294" s="43" t="s">
        <v>495</v>
      </c>
      <c r="H294" s="43" t="s">
        <v>234</v>
      </c>
      <c r="I294" s="44" t="s">
        <v>908</v>
      </c>
      <c r="J294" s="39" t="s">
        <v>236</v>
      </c>
      <c r="K294" s="39">
        <v>4241</v>
      </c>
      <c r="L294" s="39"/>
      <c r="M294" s="39"/>
      <c r="N294" s="39"/>
      <c r="O294" s="45"/>
      <c r="P294" s="45"/>
      <c r="Q294" s="45" t="s">
        <v>237</v>
      </c>
      <c r="R294" s="45" t="s">
        <v>901</v>
      </c>
      <c r="S294" s="45" t="s">
        <v>901</v>
      </c>
      <c r="T294" s="45" t="s">
        <v>237</v>
      </c>
      <c r="U294" s="45" t="s">
        <v>901</v>
      </c>
      <c r="V294" s="45" t="s">
        <v>901</v>
      </c>
      <c r="W294" s="45" t="s">
        <v>237</v>
      </c>
      <c r="X294" s="45" t="s">
        <v>901</v>
      </c>
      <c r="Y294" s="45" t="s">
        <v>901</v>
      </c>
      <c r="Z294" s="45"/>
      <c r="AA294" s="45"/>
      <c r="AB294" s="45"/>
      <c r="AC294" s="45"/>
      <c r="AD294" s="45"/>
      <c r="AE294" s="46"/>
      <c r="AS294" s="28">
        <f t="shared" ca="1" si="23"/>
        <v>413920281</v>
      </c>
      <c r="AW294">
        <f t="shared" si="24"/>
        <v>0</v>
      </c>
      <c r="AX294">
        <f t="shared" si="25"/>
        <v>0</v>
      </c>
    </row>
    <row r="295" spans="1:50" ht="18.75" thickBot="1" x14ac:dyDescent="0.3">
      <c r="A295" s="37">
        <v>282</v>
      </c>
      <c r="B295" s="38" t="s">
        <v>909</v>
      </c>
      <c r="C295" s="39" t="s">
        <v>194</v>
      </c>
      <c r="D295" s="49">
        <v>19276</v>
      </c>
      <c r="E295" s="41">
        <f t="shared" ca="1" si="26"/>
        <v>41556</v>
      </c>
      <c r="F295" s="42">
        <f t="shared" ca="1" si="27"/>
        <v>61</v>
      </c>
      <c r="G295" s="43" t="s">
        <v>622</v>
      </c>
      <c r="H295" s="43" t="s">
        <v>234</v>
      </c>
      <c r="I295" s="44" t="s">
        <v>910</v>
      </c>
      <c r="J295" s="39" t="s">
        <v>236</v>
      </c>
      <c r="K295" s="39">
        <v>805</v>
      </c>
      <c r="L295" s="39"/>
      <c r="M295" s="39"/>
      <c r="N295" s="39"/>
      <c r="O295" s="45"/>
      <c r="P295" s="45"/>
      <c r="Q295" s="45" t="s">
        <v>237</v>
      </c>
      <c r="R295" s="45" t="s">
        <v>901</v>
      </c>
      <c r="S295" s="45" t="s">
        <v>901</v>
      </c>
      <c r="T295" s="39" t="s">
        <v>237</v>
      </c>
      <c r="U295" s="45" t="s">
        <v>901</v>
      </c>
      <c r="V295" s="45" t="s">
        <v>901</v>
      </c>
      <c r="W295" s="45" t="s">
        <v>237</v>
      </c>
      <c r="X295" s="45" t="s">
        <v>901</v>
      </c>
      <c r="Y295" s="45" t="s">
        <v>901</v>
      </c>
      <c r="Z295" s="45"/>
      <c r="AA295" s="45"/>
      <c r="AB295" s="45"/>
      <c r="AC295" s="45"/>
      <c r="AD295" s="45"/>
      <c r="AE295" s="46"/>
      <c r="AS295" s="28">
        <f t="shared" ca="1" si="23"/>
        <v>415560282</v>
      </c>
      <c r="AW295">
        <f t="shared" si="24"/>
        <v>0</v>
      </c>
      <c r="AX295">
        <f t="shared" si="25"/>
        <v>0</v>
      </c>
    </row>
    <row r="296" spans="1:50" ht="18.75" thickBot="1" x14ac:dyDescent="0.3">
      <c r="A296" s="37">
        <v>283</v>
      </c>
      <c r="B296" s="38" t="s">
        <v>911</v>
      </c>
      <c r="C296" s="39" t="s">
        <v>194</v>
      </c>
      <c r="D296" s="49">
        <v>30499</v>
      </c>
      <c r="E296" s="41">
        <f t="shared" ca="1" si="26"/>
        <v>41457</v>
      </c>
      <c r="F296" s="42">
        <f t="shared" ca="1" si="27"/>
        <v>30</v>
      </c>
      <c r="G296" s="43" t="s">
        <v>495</v>
      </c>
      <c r="H296" s="43" t="s">
        <v>234</v>
      </c>
      <c r="I296" s="44" t="s">
        <v>912</v>
      </c>
      <c r="J296" s="39" t="s">
        <v>236</v>
      </c>
      <c r="K296" s="39">
        <v>4193</v>
      </c>
      <c r="L296" s="39"/>
      <c r="M296" s="39"/>
      <c r="N296" s="39"/>
      <c r="O296" s="45"/>
      <c r="P296" s="45"/>
      <c r="Q296" s="45" t="s">
        <v>237</v>
      </c>
      <c r="R296" s="45" t="s">
        <v>901</v>
      </c>
      <c r="S296" s="45" t="s">
        <v>901</v>
      </c>
      <c r="T296" s="45" t="s">
        <v>237</v>
      </c>
      <c r="U296" s="45" t="s">
        <v>901</v>
      </c>
      <c r="V296" s="45" t="s">
        <v>901</v>
      </c>
      <c r="W296" s="45" t="s">
        <v>237</v>
      </c>
      <c r="X296" s="45" t="s">
        <v>901</v>
      </c>
      <c r="Y296" s="45" t="s">
        <v>901</v>
      </c>
      <c r="Z296" s="45"/>
      <c r="AA296" s="45"/>
      <c r="AB296" s="45"/>
      <c r="AC296" s="45"/>
      <c r="AD296" s="45"/>
      <c r="AE296" s="46"/>
      <c r="AS296" s="28">
        <f t="shared" ca="1" si="23"/>
        <v>414570283</v>
      </c>
      <c r="AW296">
        <f t="shared" si="24"/>
        <v>0</v>
      </c>
      <c r="AX296">
        <f t="shared" si="25"/>
        <v>0</v>
      </c>
    </row>
    <row r="297" spans="1:50" ht="18.75" thickBot="1" x14ac:dyDescent="0.3">
      <c r="A297" s="37">
        <v>284</v>
      </c>
      <c r="B297" s="38" t="s">
        <v>913</v>
      </c>
      <c r="C297" s="39" t="s">
        <v>194</v>
      </c>
      <c r="D297" s="49">
        <v>32789</v>
      </c>
      <c r="E297" s="41">
        <f t="shared" ca="1" si="26"/>
        <v>41555</v>
      </c>
      <c r="F297" s="42">
        <f t="shared" ca="1" si="27"/>
        <v>24</v>
      </c>
      <c r="G297" s="43" t="s">
        <v>914</v>
      </c>
      <c r="H297" s="43" t="s">
        <v>915</v>
      </c>
      <c r="I297" s="44" t="s">
        <v>916</v>
      </c>
      <c r="J297" s="39" t="s">
        <v>236</v>
      </c>
      <c r="K297" s="39">
        <v>4347</v>
      </c>
      <c r="L297" s="39"/>
      <c r="M297" s="39"/>
      <c r="N297" s="39"/>
      <c r="O297" s="45"/>
      <c r="P297" s="45"/>
      <c r="Q297" s="45" t="s">
        <v>237</v>
      </c>
      <c r="R297" s="45" t="s">
        <v>901</v>
      </c>
      <c r="S297" s="45" t="s">
        <v>901</v>
      </c>
      <c r="T297" s="39" t="s">
        <v>54</v>
      </c>
      <c r="U297" s="45" t="s">
        <v>901</v>
      </c>
      <c r="V297" s="45" t="s">
        <v>901</v>
      </c>
      <c r="W297" s="45" t="s">
        <v>54</v>
      </c>
      <c r="X297" s="45" t="s">
        <v>901</v>
      </c>
      <c r="Y297" s="45" t="s">
        <v>901</v>
      </c>
      <c r="Z297" s="45"/>
      <c r="AA297" s="45"/>
      <c r="AB297" s="45"/>
      <c r="AC297" s="45"/>
      <c r="AD297" s="45"/>
      <c r="AE297" s="46"/>
      <c r="AS297" s="28">
        <f t="shared" ca="1" si="23"/>
        <v>415550284</v>
      </c>
      <c r="AW297">
        <f t="shared" si="24"/>
        <v>0</v>
      </c>
      <c r="AX297">
        <f t="shared" si="25"/>
        <v>0</v>
      </c>
    </row>
    <row r="298" spans="1:50" ht="18.75" thickBot="1" x14ac:dyDescent="0.3">
      <c r="A298" s="37">
        <v>285</v>
      </c>
      <c r="B298" s="38" t="s">
        <v>917</v>
      </c>
      <c r="C298" s="39" t="s">
        <v>194</v>
      </c>
      <c r="D298" s="49">
        <v>24481</v>
      </c>
      <c r="E298" s="41">
        <f t="shared" ca="1" si="26"/>
        <v>41283</v>
      </c>
      <c r="F298" s="42">
        <f t="shared" ca="1" si="27"/>
        <v>46</v>
      </c>
      <c r="G298" s="43" t="s">
        <v>918</v>
      </c>
      <c r="H298" s="43" t="s">
        <v>234</v>
      </c>
      <c r="I298" s="44" t="s">
        <v>919</v>
      </c>
      <c r="J298" s="39" t="s">
        <v>236</v>
      </c>
      <c r="K298" s="39">
        <v>2703</v>
      </c>
      <c r="L298" s="39"/>
      <c r="M298" s="39"/>
      <c r="N298" s="39"/>
      <c r="O298" s="45"/>
      <c r="P298" s="45"/>
      <c r="Q298" s="45" t="s">
        <v>237</v>
      </c>
      <c r="R298" s="45" t="s">
        <v>920</v>
      </c>
      <c r="S298" s="45" t="s">
        <v>920</v>
      </c>
      <c r="T298" s="39" t="s">
        <v>237</v>
      </c>
      <c r="U298" s="45" t="s">
        <v>920</v>
      </c>
      <c r="V298" s="45" t="s">
        <v>920</v>
      </c>
      <c r="W298" s="45" t="s">
        <v>237</v>
      </c>
      <c r="X298" s="45" t="s">
        <v>920</v>
      </c>
      <c r="Y298" s="45" t="s">
        <v>920</v>
      </c>
      <c r="Z298" s="45"/>
      <c r="AA298" s="45"/>
      <c r="AB298" s="45"/>
      <c r="AC298" s="45"/>
      <c r="AD298" s="45"/>
      <c r="AE298" s="46"/>
      <c r="AS298" s="28">
        <f t="shared" ca="1" si="23"/>
        <v>412830285</v>
      </c>
      <c r="AW298">
        <f t="shared" si="24"/>
        <v>0</v>
      </c>
      <c r="AX298">
        <f t="shared" si="25"/>
        <v>0</v>
      </c>
    </row>
    <row r="299" spans="1:50" ht="18.75" thickBot="1" x14ac:dyDescent="0.3">
      <c r="A299" s="37">
        <v>286</v>
      </c>
      <c r="B299" s="38" t="s">
        <v>921</v>
      </c>
      <c r="C299" s="39" t="s">
        <v>194</v>
      </c>
      <c r="D299" s="49">
        <v>35193</v>
      </c>
      <c r="E299" s="41">
        <f t="shared" ca="1" si="26"/>
        <v>41402</v>
      </c>
      <c r="F299" s="42">
        <f t="shared" ca="1" si="27"/>
        <v>17</v>
      </c>
      <c r="G299" s="43" t="s">
        <v>922</v>
      </c>
      <c r="H299" s="43" t="s">
        <v>234</v>
      </c>
      <c r="I299" s="44" t="s">
        <v>923</v>
      </c>
      <c r="J299" s="39" t="s">
        <v>236</v>
      </c>
      <c r="K299" s="39">
        <v>4607</v>
      </c>
      <c r="L299" s="39"/>
      <c r="M299" s="39"/>
      <c r="N299" s="39"/>
      <c r="O299" s="45"/>
      <c r="P299" s="45"/>
      <c r="Q299" s="45" t="s">
        <v>237</v>
      </c>
      <c r="R299" s="45" t="s">
        <v>920</v>
      </c>
      <c r="S299" s="45" t="s">
        <v>920</v>
      </c>
      <c r="T299" s="39" t="s">
        <v>237</v>
      </c>
      <c r="U299" s="45" t="s">
        <v>920</v>
      </c>
      <c r="V299" s="45" t="s">
        <v>920</v>
      </c>
      <c r="W299" s="45" t="s">
        <v>237</v>
      </c>
      <c r="X299" s="45" t="s">
        <v>920</v>
      </c>
      <c r="Y299" s="45" t="s">
        <v>920</v>
      </c>
      <c r="Z299" s="45"/>
      <c r="AA299" s="45"/>
      <c r="AB299" s="45"/>
      <c r="AC299" s="45"/>
      <c r="AD299" s="45"/>
      <c r="AE299" s="46"/>
      <c r="AS299" s="28">
        <f t="shared" ca="1" si="23"/>
        <v>414020286</v>
      </c>
      <c r="AW299">
        <f t="shared" si="24"/>
        <v>0</v>
      </c>
      <c r="AX299">
        <f t="shared" si="25"/>
        <v>0</v>
      </c>
    </row>
    <row r="300" spans="1:50" ht="18.75" thickBot="1" x14ac:dyDescent="0.3">
      <c r="A300" s="37">
        <v>287</v>
      </c>
      <c r="B300" s="38" t="s">
        <v>924</v>
      </c>
      <c r="C300" s="39" t="s">
        <v>194</v>
      </c>
      <c r="D300" s="49">
        <v>29157</v>
      </c>
      <c r="E300" s="41">
        <f t="shared" ca="1" si="26"/>
        <v>41211</v>
      </c>
      <c r="F300" s="42">
        <f t="shared" ca="1" si="27"/>
        <v>33</v>
      </c>
      <c r="G300" s="43" t="s">
        <v>918</v>
      </c>
      <c r="H300" s="43" t="s">
        <v>234</v>
      </c>
      <c r="I300" s="50" t="s">
        <v>925</v>
      </c>
      <c r="J300" s="51" t="s">
        <v>236</v>
      </c>
      <c r="K300" s="51">
        <v>4249</v>
      </c>
      <c r="L300" s="51"/>
      <c r="M300" s="51"/>
      <c r="N300" s="39"/>
      <c r="O300" s="45"/>
      <c r="P300" s="45"/>
      <c r="Q300" s="45" t="s">
        <v>237</v>
      </c>
      <c r="R300" s="45" t="s">
        <v>920</v>
      </c>
      <c r="S300" s="45" t="s">
        <v>920</v>
      </c>
      <c r="T300" s="39" t="s">
        <v>237</v>
      </c>
      <c r="U300" s="45" t="s">
        <v>920</v>
      </c>
      <c r="V300" s="45" t="s">
        <v>920</v>
      </c>
      <c r="W300" s="45" t="s">
        <v>237</v>
      </c>
      <c r="X300" s="45" t="s">
        <v>920</v>
      </c>
      <c r="Y300" s="45" t="s">
        <v>920</v>
      </c>
      <c r="Z300" s="45"/>
      <c r="AA300" s="45"/>
      <c r="AB300" s="45"/>
      <c r="AC300" s="45"/>
      <c r="AD300" s="45"/>
      <c r="AE300" s="46"/>
      <c r="AS300" s="28">
        <f t="shared" ca="1" si="23"/>
        <v>412110287</v>
      </c>
      <c r="AW300">
        <f t="shared" si="24"/>
        <v>0</v>
      </c>
      <c r="AX300">
        <f t="shared" si="25"/>
        <v>0</v>
      </c>
    </row>
    <row r="301" spans="1:50" ht="18.75" thickBot="1" x14ac:dyDescent="0.3">
      <c r="A301" s="37">
        <v>288</v>
      </c>
      <c r="B301" s="38" t="s">
        <v>926</v>
      </c>
      <c r="C301" s="39" t="s">
        <v>194</v>
      </c>
      <c r="D301" s="49">
        <v>24760</v>
      </c>
      <c r="E301" s="41">
        <f t="shared" ca="1" si="26"/>
        <v>41197</v>
      </c>
      <c r="F301" s="42">
        <f t="shared" ca="1" si="27"/>
        <v>45</v>
      </c>
      <c r="G301" s="43" t="s">
        <v>927</v>
      </c>
      <c r="H301" s="43" t="s">
        <v>234</v>
      </c>
      <c r="I301" s="44" t="s">
        <v>928</v>
      </c>
      <c r="J301" s="39" t="s">
        <v>236</v>
      </c>
      <c r="K301" s="39">
        <v>2659</v>
      </c>
      <c r="L301" s="39"/>
      <c r="M301" s="39"/>
      <c r="N301" s="39"/>
      <c r="O301" s="45"/>
      <c r="P301" s="45"/>
      <c r="Q301" s="45" t="s">
        <v>237</v>
      </c>
      <c r="R301" s="45" t="s">
        <v>920</v>
      </c>
      <c r="S301" s="45" t="s">
        <v>920</v>
      </c>
      <c r="T301" s="39" t="s">
        <v>236</v>
      </c>
      <c r="U301" s="45" t="s">
        <v>236</v>
      </c>
      <c r="V301" s="45" t="s">
        <v>236</v>
      </c>
      <c r="W301" s="45" t="s">
        <v>237</v>
      </c>
      <c r="X301" s="45" t="s">
        <v>920</v>
      </c>
      <c r="Y301" s="45" t="s">
        <v>920</v>
      </c>
      <c r="Z301" s="45"/>
      <c r="AA301" s="45"/>
      <c r="AB301" s="45"/>
      <c r="AC301" s="45"/>
      <c r="AD301" s="45"/>
      <c r="AE301" s="46"/>
      <c r="AS301" s="28">
        <f t="shared" ca="1" si="23"/>
        <v>411970288</v>
      </c>
      <c r="AW301">
        <f t="shared" si="24"/>
        <v>0</v>
      </c>
      <c r="AX301">
        <f t="shared" si="25"/>
        <v>0</v>
      </c>
    </row>
    <row r="302" spans="1:50" ht="18.75" thickBot="1" x14ac:dyDescent="0.3">
      <c r="A302" s="37">
        <v>289</v>
      </c>
      <c r="B302" s="38" t="s">
        <v>929</v>
      </c>
      <c r="C302" s="39" t="s">
        <v>194</v>
      </c>
      <c r="D302" s="49">
        <v>30435</v>
      </c>
      <c r="E302" s="41">
        <f t="shared" ca="1" si="26"/>
        <v>41393</v>
      </c>
      <c r="F302" s="42">
        <f t="shared" ca="1" si="27"/>
        <v>30</v>
      </c>
      <c r="G302" s="43" t="s">
        <v>918</v>
      </c>
      <c r="H302" s="43" t="s">
        <v>234</v>
      </c>
      <c r="I302" s="50" t="s">
        <v>930</v>
      </c>
      <c r="J302" s="51" t="s">
        <v>236</v>
      </c>
      <c r="K302" s="51">
        <v>4049</v>
      </c>
      <c r="L302" s="51"/>
      <c r="M302" s="51"/>
      <c r="N302" s="39"/>
      <c r="O302" s="45"/>
      <c r="P302" s="45"/>
      <c r="Q302" s="45" t="s">
        <v>237</v>
      </c>
      <c r="R302" s="45" t="s">
        <v>920</v>
      </c>
      <c r="S302" s="45" t="s">
        <v>920</v>
      </c>
      <c r="T302" s="39" t="s">
        <v>237</v>
      </c>
      <c r="U302" s="45" t="s">
        <v>920</v>
      </c>
      <c r="V302" s="45" t="s">
        <v>920</v>
      </c>
      <c r="W302" s="45" t="s">
        <v>237</v>
      </c>
      <c r="X302" s="45" t="s">
        <v>920</v>
      </c>
      <c r="Y302" s="45" t="s">
        <v>920</v>
      </c>
      <c r="Z302" s="45"/>
      <c r="AA302" s="45"/>
      <c r="AB302" s="45"/>
      <c r="AC302" s="45"/>
      <c r="AD302" s="45"/>
      <c r="AE302" s="46"/>
      <c r="AS302" s="28">
        <f t="shared" ca="1" si="23"/>
        <v>413930289</v>
      </c>
      <c r="AW302">
        <f t="shared" si="24"/>
        <v>0</v>
      </c>
      <c r="AX302">
        <f t="shared" si="25"/>
        <v>0</v>
      </c>
    </row>
    <row r="303" spans="1:50" ht="18.75" thickBot="1" x14ac:dyDescent="0.3">
      <c r="A303" s="37">
        <v>290</v>
      </c>
      <c r="B303" s="38" t="s">
        <v>931</v>
      </c>
      <c r="C303" s="39" t="s">
        <v>196</v>
      </c>
      <c r="D303" s="49">
        <v>32866</v>
      </c>
      <c r="E303" s="41">
        <f t="shared" ca="1" si="26"/>
        <v>41267</v>
      </c>
      <c r="F303" s="42">
        <f t="shared" ca="1" si="27"/>
        <v>23</v>
      </c>
      <c r="G303" s="43" t="s">
        <v>918</v>
      </c>
      <c r="H303" s="43" t="s">
        <v>288</v>
      </c>
      <c r="I303" s="44" t="s">
        <v>932</v>
      </c>
      <c r="J303" s="39" t="s">
        <v>236</v>
      </c>
      <c r="K303" s="39">
        <v>4270</v>
      </c>
      <c r="L303" s="39"/>
      <c r="M303" s="39"/>
      <c r="N303" s="39"/>
      <c r="O303" s="45"/>
      <c r="P303" s="45"/>
      <c r="Q303" s="45" t="s">
        <v>237</v>
      </c>
      <c r="R303" s="45" t="s">
        <v>920</v>
      </c>
      <c r="S303" s="45" t="s">
        <v>920</v>
      </c>
      <c r="T303" s="39" t="s">
        <v>237</v>
      </c>
      <c r="U303" s="45" t="s">
        <v>920</v>
      </c>
      <c r="V303" s="45" t="s">
        <v>920</v>
      </c>
      <c r="W303" s="45" t="s">
        <v>237</v>
      </c>
      <c r="X303" s="45" t="s">
        <v>920</v>
      </c>
      <c r="Y303" s="45" t="s">
        <v>920</v>
      </c>
      <c r="Z303" s="45"/>
      <c r="AA303" s="45"/>
      <c r="AB303" s="45"/>
      <c r="AC303" s="45"/>
      <c r="AD303" s="45"/>
      <c r="AE303" s="46"/>
      <c r="AS303" s="28">
        <f t="shared" ca="1" si="23"/>
        <v>412670290</v>
      </c>
      <c r="AW303">
        <f t="shared" si="24"/>
        <v>0</v>
      </c>
      <c r="AX303">
        <f t="shared" si="25"/>
        <v>0</v>
      </c>
    </row>
    <row r="304" spans="1:50" ht="18.75" thickBot="1" x14ac:dyDescent="0.3">
      <c r="A304" s="37">
        <v>291</v>
      </c>
      <c r="B304" s="38" t="s">
        <v>933</v>
      </c>
      <c r="C304" s="39" t="s">
        <v>196</v>
      </c>
      <c r="D304" s="49">
        <v>26766</v>
      </c>
      <c r="E304" s="41">
        <f t="shared" ca="1" si="26"/>
        <v>41376</v>
      </c>
      <c r="F304" s="42">
        <f t="shared" ca="1" si="27"/>
        <v>40</v>
      </c>
      <c r="G304" s="43" t="s">
        <v>922</v>
      </c>
      <c r="H304" s="43" t="s">
        <v>288</v>
      </c>
      <c r="I304" s="44" t="s">
        <v>934</v>
      </c>
      <c r="J304" s="39" t="s">
        <v>236</v>
      </c>
      <c r="K304" s="39">
        <v>4375</v>
      </c>
      <c r="L304" s="39"/>
      <c r="M304" s="39"/>
      <c r="N304" s="39"/>
      <c r="O304" s="45"/>
      <c r="P304" s="45"/>
      <c r="Q304" s="45" t="s">
        <v>237</v>
      </c>
      <c r="R304" s="45" t="s">
        <v>920</v>
      </c>
      <c r="S304" s="45" t="s">
        <v>920</v>
      </c>
      <c r="T304" s="39" t="s">
        <v>237</v>
      </c>
      <c r="U304" s="45" t="s">
        <v>920</v>
      </c>
      <c r="V304" s="45" t="s">
        <v>920</v>
      </c>
      <c r="W304" s="45" t="s">
        <v>237</v>
      </c>
      <c r="X304" s="45" t="s">
        <v>920</v>
      </c>
      <c r="Y304" s="45" t="s">
        <v>920</v>
      </c>
      <c r="Z304" s="45"/>
      <c r="AA304" s="45"/>
      <c r="AB304" s="45"/>
      <c r="AC304" s="45"/>
      <c r="AD304" s="45"/>
      <c r="AE304" s="46"/>
      <c r="AS304" s="28">
        <f t="shared" ca="1" si="23"/>
        <v>413760291</v>
      </c>
      <c r="AW304">
        <f t="shared" si="24"/>
        <v>0</v>
      </c>
      <c r="AX304">
        <f t="shared" si="25"/>
        <v>0</v>
      </c>
    </row>
    <row r="305" spans="1:50" ht="18.75" thickBot="1" x14ac:dyDescent="0.3">
      <c r="A305" s="37">
        <v>292</v>
      </c>
      <c r="B305" s="38" t="s">
        <v>935</v>
      </c>
      <c r="C305" s="39" t="s">
        <v>194</v>
      </c>
      <c r="D305" s="49">
        <v>34931</v>
      </c>
      <c r="E305" s="41">
        <f t="shared" ca="1" si="26"/>
        <v>41506</v>
      </c>
      <c r="F305" s="42">
        <f t="shared" ca="1" si="27"/>
        <v>18</v>
      </c>
      <c r="G305" s="43" t="s">
        <v>918</v>
      </c>
      <c r="H305" s="43" t="s">
        <v>234</v>
      </c>
      <c r="I305" s="44" t="s">
        <v>936</v>
      </c>
      <c r="J305" s="39" t="s">
        <v>236</v>
      </c>
      <c r="K305" s="39">
        <v>4569</v>
      </c>
      <c r="L305" s="39"/>
      <c r="M305" s="39"/>
      <c r="N305" s="39"/>
      <c r="O305" s="45"/>
      <c r="P305" s="45"/>
      <c r="Q305" s="45" t="s">
        <v>237</v>
      </c>
      <c r="R305" s="45" t="s">
        <v>920</v>
      </c>
      <c r="S305" s="45" t="s">
        <v>920</v>
      </c>
      <c r="T305" s="39" t="s">
        <v>237</v>
      </c>
      <c r="U305" s="45" t="s">
        <v>920</v>
      </c>
      <c r="V305" s="45" t="s">
        <v>920</v>
      </c>
      <c r="W305" s="45" t="s">
        <v>237</v>
      </c>
      <c r="X305" s="45" t="s">
        <v>920</v>
      </c>
      <c r="Y305" s="45" t="s">
        <v>920</v>
      </c>
      <c r="Z305" s="45"/>
      <c r="AA305" s="45"/>
      <c r="AB305" s="45"/>
      <c r="AC305" s="45"/>
      <c r="AD305" s="45"/>
      <c r="AE305" s="46"/>
      <c r="AS305" s="28">
        <f t="shared" ca="1" si="23"/>
        <v>415060292</v>
      </c>
      <c r="AW305">
        <f t="shared" si="24"/>
        <v>0</v>
      </c>
      <c r="AX305">
        <f t="shared" si="25"/>
        <v>0</v>
      </c>
    </row>
    <row r="306" spans="1:50" ht="18.75" thickBot="1" x14ac:dyDescent="0.3">
      <c r="A306" s="37">
        <v>293</v>
      </c>
      <c r="B306" s="38" t="s">
        <v>937</v>
      </c>
      <c r="C306" s="39" t="s">
        <v>194</v>
      </c>
      <c r="D306" s="49">
        <v>32248</v>
      </c>
      <c r="E306" s="41">
        <f t="shared" ca="1" si="26"/>
        <v>41379</v>
      </c>
      <c r="F306" s="42">
        <f t="shared" ca="1" si="27"/>
        <v>25</v>
      </c>
      <c r="G306" s="43" t="s">
        <v>938</v>
      </c>
      <c r="H306" s="43" t="s">
        <v>234</v>
      </c>
      <c r="I306" s="44" t="s">
        <v>939</v>
      </c>
      <c r="J306" s="39" t="s">
        <v>236</v>
      </c>
      <c r="K306" s="39">
        <v>4273</v>
      </c>
      <c r="L306" s="39"/>
      <c r="M306" s="39"/>
      <c r="N306" s="39"/>
      <c r="O306" s="45"/>
      <c r="P306" s="45"/>
      <c r="Q306" s="45" t="s">
        <v>237</v>
      </c>
      <c r="R306" s="45" t="s">
        <v>920</v>
      </c>
      <c r="S306" s="45" t="s">
        <v>920</v>
      </c>
      <c r="T306" s="39" t="s">
        <v>236</v>
      </c>
      <c r="U306" s="45" t="s">
        <v>236</v>
      </c>
      <c r="V306" s="45" t="s">
        <v>236</v>
      </c>
      <c r="W306" s="45" t="s">
        <v>236</v>
      </c>
      <c r="X306" s="45" t="s">
        <v>236</v>
      </c>
      <c r="Y306" s="45" t="s">
        <v>236</v>
      </c>
      <c r="Z306" s="45"/>
      <c r="AA306" s="45"/>
      <c r="AB306" s="45"/>
      <c r="AC306" s="45"/>
      <c r="AD306" s="45"/>
      <c r="AE306" s="46"/>
      <c r="AS306" s="28">
        <f t="shared" ca="1" si="23"/>
        <v>413790293</v>
      </c>
      <c r="AW306">
        <f t="shared" si="24"/>
        <v>0</v>
      </c>
      <c r="AX306">
        <f t="shared" si="25"/>
        <v>0</v>
      </c>
    </row>
    <row r="307" spans="1:50" ht="18.75" thickBot="1" x14ac:dyDescent="0.3">
      <c r="A307" s="37">
        <v>294</v>
      </c>
      <c r="B307" s="38" t="s">
        <v>940</v>
      </c>
      <c r="C307" s="39" t="s">
        <v>194</v>
      </c>
      <c r="D307" s="49">
        <v>22358</v>
      </c>
      <c r="E307" s="41">
        <f t="shared" ca="1" si="26"/>
        <v>41351</v>
      </c>
      <c r="F307" s="42">
        <f t="shared" ca="1" si="27"/>
        <v>52</v>
      </c>
      <c r="G307" s="43" t="s">
        <v>922</v>
      </c>
      <c r="H307" s="43" t="s">
        <v>234</v>
      </c>
      <c r="I307" s="44" t="s">
        <v>941</v>
      </c>
      <c r="J307" s="39" t="s">
        <v>236</v>
      </c>
      <c r="K307" s="39">
        <v>2645</v>
      </c>
      <c r="L307" s="39"/>
      <c r="M307" s="39"/>
      <c r="N307" s="39"/>
      <c r="O307" s="45"/>
      <c r="P307" s="45"/>
      <c r="Q307" s="45" t="s">
        <v>237</v>
      </c>
      <c r="R307" s="45" t="s">
        <v>920</v>
      </c>
      <c r="S307" s="45" t="s">
        <v>920</v>
      </c>
      <c r="T307" s="39" t="s">
        <v>237</v>
      </c>
      <c r="U307" s="45" t="s">
        <v>920</v>
      </c>
      <c r="V307" s="45" t="s">
        <v>920</v>
      </c>
      <c r="W307" s="45" t="s">
        <v>236</v>
      </c>
      <c r="X307" s="45" t="s">
        <v>236</v>
      </c>
      <c r="Y307" s="45" t="s">
        <v>236</v>
      </c>
      <c r="Z307" s="45"/>
      <c r="AA307" s="45"/>
      <c r="AB307" s="45"/>
      <c r="AC307" s="45"/>
      <c r="AD307" s="45"/>
      <c r="AE307" s="46"/>
      <c r="AS307" s="28">
        <f t="shared" ca="1" si="23"/>
        <v>413510294</v>
      </c>
      <c r="AW307">
        <f t="shared" si="24"/>
        <v>0</v>
      </c>
      <c r="AX307">
        <f t="shared" si="25"/>
        <v>0</v>
      </c>
    </row>
    <row r="308" spans="1:50" ht="18.75" thickBot="1" x14ac:dyDescent="0.3">
      <c r="A308" s="37">
        <v>295</v>
      </c>
      <c r="B308" s="38" t="s">
        <v>942</v>
      </c>
      <c r="C308" s="39" t="s">
        <v>194</v>
      </c>
      <c r="D308" s="52">
        <v>25419</v>
      </c>
      <c r="E308" s="41">
        <f t="shared" ca="1" si="26"/>
        <v>41490</v>
      </c>
      <c r="F308" s="42">
        <f t="shared" ca="1" si="27"/>
        <v>44</v>
      </c>
      <c r="G308" s="43" t="s">
        <v>943</v>
      </c>
      <c r="H308" s="43" t="s">
        <v>234</v>
      </c>
      <c r="I308" s="44" t="s">
        <v>944</v>
      </c>
      <c r="J308" s="39" t="s">
        <v>236</v>
      </c>
      <c r="K308" s="39">
        <v>3978</v>
      </c>
      <c r="L308" s="39"/>
      <c r="M308" s="39"/>
      <c r="N308" s="39"/>
      <c r="O308" s="45"/>
      <c r="P308" s="45"/>
      <c r="Q308" s="45" t="s">
        <v>237</v>
      </c>
      <c r="R308" s="45" t="s">
        <v>945</v>
      </c>
      <c r="S308" s="45" t="s">
        <v>945</v>
      </c>
      <c r="T308" s="39" t="s">
        <v>237</v>
      </c>
      <c r="U308" s="45" t="s">
        <v>945</v>
      </c>
      <c r="V308" s="45" t="s">
        <v>945</v>
      </c>
      <c r="W308" s="45" t="s">
        <v>237</v>
      </c>
      <c r="X308" s="45" t="s">
        <v>954</v>
      </c>
      <c r="Y308" s="45" t="s">
        <v>954</v>
      </c>
      <c r="Z308" s="45"/>
      <c r="AA308" s="45"/>
      <c r="AB308" s="45"/>
      <c r="AC308" s="45"/>
      <c r="AD308" s="45"/>
      <c r="AE308" s="46"/>
      <c r="AS308" s="28">
        <f t="shared" ca="1" si="23"/>
        <v>414900295</v>
      </c>
      <c r="AW308">
        <f t="shared" si="24"/>
        <v>0</v>
      </c>
      <c r="AX308">
        <f t="shared" si="25"/>
        <v>0</v>
      </c>
    </row>
    <row r="309" spans="1:50" ht="18.75" thickBot="1" x14ac:dyDescent="0.3">
      <c r="A309" s="37">
        <v>296</v>
      </c>
      <c r="B309" s="38" t="s">
        <v>946</v>
      </c>
      <c r="C309" s="39" t="s">
        <v>194</v>
      </c>
      <c r="D309" s="49">
        <v>25366</v>
      </c>
      <c r="E309" s="41">
        <f t="shared" ca="1" si="26"/>
        <v>41437</v>
      </c>
      <c r="F309" s="42">
        <f t="shared" ca="1" si="27"/>
        <v>44</v>
      </c>
      <c r="G309" s="43" t="s">
        <v>947</v>
      </c>
      <c r="H309" s="43" t="s">
        <v>234</v>
      </c>
      <c r="I309" s="44" t="s">
        <v>948</v>
      </c>
      <c r="J309" s="39" t="s">
        <v>236</v>
      </c>
      <c r="K309" s="39">
        <v>3184</v>
      </c>
      <c r="L309" s="39"/>
      <c r="M309" s="39"/>
      <c r="N309" s="39"/>
      <c r="O309" s="45"/>
      <c r="P309" s="45"/>
      <c r="Q309" s="45" t="s">
        <v>237</v>
      </c>
      <c r="R309" s="45" t="s">
        <v>945</v>
      </c>
      <c r="S309" s="45" t="s">
        <v>945</v>
      </c>
      <c r="T309" s="39" t="s">
        <v>237</v>
      </c>
      <c r="U309" s="45" t="s">
        <v>236</v>
      </c>
      <c r="V309" s="45" t="s">
        <v>945</v>
      </c>
      <c r="W309" s="45" t="s">
        <v>237</v>
      </c>
      <c r="X309" s="45" t="s">
        <v>954</v>
      </c>
      <c r="Y309" s="45" t="s">
        <v>954</v>
      </c>
      <c r="Z309" s="45"/>
      <c r="AA309" s="45"/>
      <c r="AB309" s="45"/>
      <c r="AC309" s="45"/>
      <c r="AD309" s="45"/>
      <c r="AE309" s="46"/>
      <c r="AS309" s="28">
        <f t="shared" ca="1" si="23"/>
        <v>414370296</v>
      </c>
      <c r="AW309">
        <f t="shared" si="24"/>
        <v>0</v>
      </c>
      <c r="AX309">
        <f t="shared" si="25"/>
        <v>0</v>
      </c>
    </row>
    <row r="310" spans="1:50" ht="18.75" thickBot="1" x14ac:dyDescent="0.3">
      <c r="A310" s="37">
        <v>297</v>
      </c>
      <c r="B310" s="38" t="s">
        <v>949</v>
      </c>
      <c r="C310" s="39" t="s">
        <v>194</v>
      </c>
      <c r="D310" s="52">
        <v>23154</v>
      </c>
      <c r="E310" s="41">
        <f t="shared" ca="1" si="26"/>
        <v>41417</v>
      </c>
      <c r="F310" s="42">
        <f t="shared" ca="1" si="27"/>
        <v>50</v>
      </c>
      <c r="G310" s="43" t="s">
        <v>950</v>
      </c>
      <c r="H310" s="43" t="s">
        <v>234</v>
      </c>
      <c r="I310" s="44" t="s">
        <v>951</v>
      </c>
      <c r="J310" s="39" t="s">
        <v>236</v>
      </c>
      <c r="K310" s="39">
        <v>3144</v>
      </c>
      <c r="L310" s="39"/>
      <c r="M310" s="39"/>
      <c r="N310" s="39"/>
      <c r="O310" s="45"/>
      <c r="P310" s="45"/>
      <c r="Q310" s="45" t="s">
        <v>237</v>
      </c>
      <c r="R310" s="45" t="s">
        <v>945</v>
      </c>
      <c r="S310" s="45" t="s">
        <v>945</v>
      </c>
      <c r="T310" s="39" t="s">
        <v>237</v>
      </c>
      <c r="U310" s="45" t="s">
        <v>945</v>
      </c>
      <c r="V310" s="45" t="s">
        <v>945</v>
      </c>
      <c r="W310" s="45" t="s">
        <v>237</v>
      </c>
      <c r="X310" s="45" t="s">
        <v>954</v>
      </c>
      <c r="Y310" s="45" t="s">
        <v>954</v>
      </c>
      <c r="Z310" s="45"/>
      <c r="AA310" s="45"/>
      <c r="AB310" s="45"/>
      <c r="AC310" s="45"/>
      <c r="AD310" s="45"/>
      <c r="AE310" s="46"/>
      <c r="AS310" s="28">
        <f t="shared" ca="1" si="23"/>
        <v>414170297</v>
      </c>
      <c r="AW310">
        <f t="shared" si="24"/>
        <v>0</v>
      </c>
      <c r="AX310">
        <f t="shared" si="25"/>
        <v>0</v>
      </c>
    </row>
    <row r="311" spans="1:50" ht="18.75" thickBot="1" x14ac:dyDescent="0.3">
      <c r="A311" s="37">
        <v>298</v>
      </c>
      <c r="B311" s="38" t="s">
        <v>952</v>
      </c>
      <c r="C311" s="39" t="s">
        <v>194</v>
      </c>
      <c r="D311" s="49">
        <v>31914</v>
      </c>
      <c r="E311" s="41">
        <f t="shared" ca="1" si="26"/>
        <v>41411</v>
      </c>
      <c r="F311" s="42">
        <f t="shared" ca="1" si="27"/>
        <v>26</v>
      </c>
      <c r="G311" s="43" t="s">
        <v>302</v>
      </c>
      <c r="H311" s="43" t="s">
        <v>234</v>
      </c>
      <c r="I311" s="44" t="s">
        <v>953</v>
      </c>
      <c r="J311" s="39" t="s">
        <v>236</v>
      </c>
      <c r="K311" s="39">
        <v>4520</v>
      </c>
      <c r="L311" s="39"/>
      <c r="M311" s="39"/>
      <c r="N311" s="39"/>
      <c r="O311" s="45"/>
      <c r="P311" s="45"/>
      <c r="Q311" s="45" t="s">
        <v>237</v>
      </c>
      <c r="R311" s="45" t="s">
        <v>954</v>
      </c>
      <c r="S311" s="45" t="s">
        <v>954</v>
      </c>
      <c r="T311" s="39" t="s">
        <v>237</v>
      </c>
      <c r="U311" s="45" t="s">
        <v>954</v>
      </c>
      <c r="V311" s="45" t="s">
        <v>954</v>
      </c>
      <c r="W311" s="45" t="s">
        <v>237</v>
      </c>
      <c r="X311" s="45" t="s">
        <v>954</v>
      </c>
      <c r="Y311" s="45" t="s">
        <v>954</v>
      </c>
      <c r="Z311" s="45"/>
      <c r="AA311" s="45"/>
      <c r="AB311" s="45"/>
      <c r="AC311" s="45"/>
      <c r="AD311" s="45"/>
      <c r="AE311" s="46"/>
      <c r="AS311" s="28">
        <f t="shared" ca="1" si="23"/>
        <v>414110298</v>
      </c>
      <c r="AW311">
        <f t="shared" si="24"/>
        <v>0</v>
      </c>
      <c r="AX311">
        <f t="shared" si="25"/>
        <v>0</v>
      </c>
    </row>
    <row r="312" spans="1:50" ht="18.75" thickBot="1" x14ac:dyDescent="0.3">
      <c r="A312" s="37">
        <v>299</v>
      </c>
      <c r="B312" s="38" t="s">
        <v>955</v>
      </c>
      <c r="C312" s="39" t="s">
        <v>194</v>
      </c>
      <c r="D312" s="52">
        <v>34251</v>
      </c>
      <c r="E312" s="41">
        <f t="shared" ca="1" si="26"/>
        <v>41556</v>
      </c>
      <c r="F312" s="42">
        <f t="shared" ca="1" si="27"/>
        <v>20</v>
      </c>
      <c r="G312" s="43" t="s">
        <v>302</v>
      </c>
      <c r="H312" s="43" t="s">
        <v>234</v>
      </c>
      <c r="I312" s="44" t="s">
        <v>956</v>
      </c>
      <c r="J312" s="39" t="s">
        <v>236</v>
      </c>
      <c r="K312" s="39">
        <v>4563</v>
      </c>
      <c r="L312" s="39"/>
      <c r="M312" s="39"/>
      <c r="N312" s="39"/>
      <c r="O312" s="45"/>
      <c r="P312" s="45"/>
      <c r="Q312" s="45" t="s">
        <v>237</v>
      </c>
      <c r="R312" s="45" t="s">
        <v>954</v>
      </c>
      <c r="S312" s="45" t="s">
        <v>954</v>
      </c>
      <c r="T312" s="39" t="s">
        <v>237</v>
      </c>
      <c r="U312" s="45" t="s">
        <v>954</v>
      </c>
      <c r="V312" s="45" t="s">
        <v>954</v>
      </c>
      <c r="W312" s="45" t="s">
        <v>237</v>
      </c>
      <c r="X312" s="45" t="s">
        <v>954</v>
      </c>
      <c r="Y312" s="45" t="s">
        <v>954</v>
      </c>
      <c r="Z312" s="45"/>
      <c r="AA312" s="45"/>
      <c r="AB312" s="45"/>
      <c r="AC312" s="45"/>
      <c r="AD312" s="45"/>
      <c r="AE312" s="46"/>
      <c r="AS312" s="28">
        <f t="shared" ca="1" si="23"/>
        <v>415560299</v>
      </c>
      <c r="AW312">
        <f t="shared" si="24"/>
        <v>0</v>
      </c>
      <c r="AX312">
        <f t="shared" si="25"/>
        <v>0</v>
      </c>
    </row>
    <row r="313" spans="1:50" ht="18.75" thickBot="1" x14ac:dyDescent="0.3">
      <c r="A313" s="37">
        <v>300</v>
      </c>
      <c r="B313" s="38" t="s">
        <v>957</v>
      </c>
      <c r="C313" s="39" t="s">
        <v>194</v>
      </c>
      <c r="D313" s="49">
        <v>21677</v>
      </c>
      <c r="E313" s="41">
        <f t="shared" ca="1" si="26"/>
        <v>41401</v>
      </c>
      <c r="F313" s="42">
        <f t="shared" ca="1" si="27"/>
        <v>54</v>
      </c>
      <c r="G313" s="43" t="s">
        <v>958</v>
      </c>
      <c r="H313" s="43" t="s">
        <v>234</v>
      </c>
      <c r="I313" s="44" t="s">
        <v>959</v>
      </c>
      <c r="J313" s="39" t="s">
        <v>236</v>
      </c>
      <c r="K313" s="39">
        <v>3143</v>
      </c>
      <c r="L313" s="39"/>
      <c r="M313" s="39"/>
      <c r="N313" s="39"/>
      <c r="O313" s="45"/>
      <c r="P313" s="45"/>
      <c r="Q313" s="45" t="s">
        <v>237</v>
      </c>
      <c r="R313" s="45" t="s">
        <v>954</v>
      </c>
      <c r="S313" s="45" t="s">
        <v>954</v>
      </c>
      <c r="T313" s="39" t="s">
        <v>237</v>
      </c>
      <c r="U313" s="45" t="s">
        <v>954</v>
      </c>
      <c r="V313" s="45" t="s">
        <v>954</v>
      </c>
      <c r="W313" s="45" t="s">
        <v>237</v>
      </c>
      <c r="X313" s="45" t="s">
        <v>954</v>
      </c>
      <c r="Y313" s="45" t="s">
        <v>954</v>
      </c>
      <c r="Z313" s="45"/>
      <c r="AA313" s="45"/>
      <c r="AB313" s="45"/>
      <c r="AC313" s="45"/>
      <c r="AD313" s="45"/>
      <c r="AE313" s="46"/>
      <c r="AS313" s="28">
        <f t="shared" ca="1" si="23"/>
        <v>414010300</v>
      </c>
      <c r="AW313">
        <f t="shared" si="24"/>
        <v>0</v>
      </c>
      <c r="AX313">
        <f t="shared" si="25"/>
        <v>0</v>
      </c>
    </row>
    <row r="314" spans="1:50" ht="18.75" thickBot="1" x14ac:dyDescent="0.3">
      <c r="A314" s="37">
        <v>301</v>
      </c>
      <c r="B314" s="38" t="s">
        <v>960</v>
      </c>
      <c r="C314" s="39" t="s">
        <v>196</v>
      </c>
      <c r="D314" s="40">
        <v>33491</v>
      </c>
      <c r="E314" s="41">
        <f t="shared" ca="1" si="26"/>
        <v>41527</v>
      </c>
      <c r="F314" s="42">
        <f t="shared" ca="1" si="27"/>
        <v>22</v>
      </c>
      <c r="G314" s="43" t="s">
        <v>723</v>
      </c>
      <c r="H314" s="43" t="s">
        <v>288</v>
      </c>
      <c r="I314" s="44" t="s">
        <v>961</v>
      </c>
      <c r="J314" s="39" t="s">
        <v>236</v>
      </c>
      <c r="K314" s="39">
        <v>4546</v>
      </c>
      <c r="L314" s="39"/>
      <c r="M314" s="39"/>
      <c r="N314" s="39"/>
      <c r="O314" s="45"/>
      <c r="P314" s="45"/>
      <c r="Q314" s="45" t="s">
        <v>237</v>
      </c>
      <c r="R314" s="45" t="s">
        <v>954</v>
      </c>
      <c r="S314" s="45" t="s">
        <v>954</v>
      </c>
      <c r="T314" s="39" t="s">
        <v>237</v>
      </c>
      <c r="U314" s="45" t="s">
        <v>954</v>
      </c>
      <c r="V314" s="45" t="s">
        <v>954</v>
      </c>
      <c r="W314" s="45" t="s">
        <v>237</v>
      </c>
      <c r="X314" s="45" t="s">
        <v>954</v>
      </c>
      <c r="Y314" s="45" t="s">
        <v>954</v>
      </c>
      <c r="Z314" s="45"/>
      <c r="AA314" s="45"/>
      <c r="AB314" s="45"/>
      <c r="AC314" s="45"/>
      <c r="AD314" s="45"/>
      <c r="AE314" s="46"/>
      <c r="AS314" s="28">
        <f t="shared" ca="1" si="23"/>
        <v>415270301</v>
      </c>
      <c r="AW314">
        <f t="shared" si="24"/>
        <v>0</v>
      </c>
      <c r="AX314">
        <f t="shared" si="25"/>
        <v>0</v>
      </c>
    </row>
    <row r="315" spans="1:50" ht="18.75" thickBot="1" x14ac:dyDescent="0.3">
      <c r="A315" s="37">
        <v>302</v>
      </c>
      <c r="B315" s="38" t="s">
        <v>962</v>
      </c>
      <c r="C315" s="39" t="s">
        <v>194</v>
      </c>
      <c r="D315" s="49">
        <v>17304</v>
      </c>
      <c r="E315" s="41">
        <f t="shared" ca="1" si="26"/>
        <v>41411</v>
      </c>
      <c r="F315" s="42">
        <f t="shared" ca="1" si="27"/>
        <v>66</v>
      </c>
      <c r="G315" s="43" t="s">
        <v>963</v>
      </c>
      <c r="H315" s="43" t="s">
        <v>234</v>
      </c>
      <c r="I315" s="44" t="s">
        <v>964</v>
      </c>
      <c r="J315" s="39" t="s">
        <v>236</v>
      </c>
      <c r="K315" s="39">
        <v>862</v>
      </c>
      <c r="L315" s="39"/>
      <c r="M315" s="39"/>
      <c r="N315" s="39"/>
      <c r="O315" s="45"/>
      <c r="P315" s="45"/>
      <c r="Q315" s="45" t="s">
        <v>237</v>
      </c>
      <c r="R315" s="45" t="s">
        <v>954</v>
      </c>
      <c r="S315" s="45" t="s">
        <v>954</v>
      </c>
      <c r="T315" s="39" t="s">
        <v>237</v>
      </c>
      <c r="U315" s="45" t="s">
        <v>954</v>
      </c>
      <c r="V315" s="45" t="s">
        <v>954</v>
      </c>
      <c r="W315" s="45" t="s">
        <v>237</v>
      </c>
      <c r="X315" s="45" t="s">
        <v>954</v>
      </c>
      <c r="Y315" s="45" t="s">
        <v>954</v>
      </c>
      <c r="Z315" s="45"/>
      <c r="AA315" s="45"/>
      <c r="AB315" s="45"/>
      <c r="AC315" s="45"/>
      <c r="AD315" s="45"/>
      <c r="AE315" s="46"/>
      <c r="AS315" s="28">
        <f t="shared" ca="1" si="23"/>
        <v>414110302</v>
      </c>
      <c r="AW315">
        <f t="shared" si="24"/>
        <v>0</v>
      </c>
      <c r="AX315">
        <f t="shared" si="25"/>
        <v>0</v>
      </c>
    </row>
    <row r="316" spans="1:50" ht="18.75" thickBot="1" x14ac:dyDescent="0.3">
      <c r="A316" s="37">
        <v>303</v>
      </c>
      <c r="B316" s="38" t="s">
        <v>965</v>
      </c>
      <c r="C316" s="39" t="s">
        <v>194</v>
      </c>
      <c r="D316" s="49">
        <v>16161</v>
      </c>
      <c r="E316" s="41">
        <f t="shared" ca="1" si="26"/>
        <v>41363</v>
      </c>
      <c r="F316" s="42">
        <f t="shared" ca="1" si="27"/>
        <v>69</v>
      </c>
      <c r="G316" s="43" t="s">
        <v>966</v>
      </c>
      <c r="H316" s="43" t="s">
        <v>234</v>
      </c>
      <c r="I316" s="44" t="s">
        <v>967</v>
      </c>
      <c r="J316" s="39" t="s">
        <v>236</v>
      </c>
      <c r="K316" s="39">
        <v>1839</v>
      </c>
      <c r="L316" s="39"/>
      <c r="M316" s="39"/>
      <c r="N316" s="39"/>
      <c r="O316" s="45"/>
      <c r="P316" s="45"/>
      <c r="Q316" s="45" t="s">
        <v>237</v>
      </c>
      <c r="R316" s="45" t="s">
        <v>954</v>
      </c>
      <c r="S316" s="45" t="s">
        <v>954</v>
      </c>
      <c r="T316" s="39" t="s">
        <v>237</v>
      </c>
      <c r="U316" s="45" t="s">
        <v>954</v>
      </c>
      <c r="V316" s="45" t="s">
        <v>954</v>
      </c>
      <c r="W316" s="45" t="s">
        <v>237</v>
      </c>
      <c r="X316" s="45" t="s">
        <v>954</v>
      </c>
      <c r="Y316" s="45" t="s">
        <v>954</v>
      </c>
      <c r="Z316" s="45"/>
      <c r="AA316" s="45"/>
      <c r="AB316" s="45"/>
      <c r="AC316" s="45"/>
      <c r="AD316" s="45"/>
      <c r="AE316" s="46"/>
      <c r="AS316" s="28">
        <f t="shared" ca="1" si="23"/>
        <v>413630303</v>
      </c>
      <c r="AW316">
        <f t="shared" si="24"/>
        <v>0</v>
      </c>
      <c r="AX316">
        <f t="shared" si="25"/>
        <v>0</v>
      </c>
    </row>
    <row r="317" spans="1:50" ht="18.75" thickBot="1" x14ac:dyDescent="0.3">
      <c r="A317" s="37">
        <v>304</v>
      </c>
      <c r="B317" s="38" t="s">
        <v>968</v>
      </c>
      <c r="C317" s="39" t="s">
        <v>194</v>
      </c>
      <c r="D317" s="49">
        <v>33998</v>
      </c>
      <c r="E317" s="41">
        <f t="shared" ca="1" si="26"/>
        <v>41303</v>
      </c>
      <c r="F317" s="42">
        <f t="shared" ca="1" si="27"/>
        <v>20</v>
      </c>
      <c r="G317" s="43" t="s">
        <v>969</v>
      </c>
      <c r="H317" s="43" t="s">
        <v>234</v>
      </c>
      <c r="I317" s="44" t="s">
        <v>970</v>
      </c>
      <c r="J317" s="39" t="s">
        <v>236</v>
      </c>
      <c r="K317" s="39">
        <v>4497</v>
      </c>
      <c r="L317" s="39"/>
      <c r="M317" s="39"/>
      <c r="N317" s="39"/>
      <c r="O317" s="45"/>
      <c r="P317" s="45"/>
      <c r="Q317" s="45" t="s">
        <v>237</v>
      </c>
      <c r="R317" s="45" t="s">
        <v>971</v>
      </c>
      <c r="S317" s="45" t="s">
        <v>971</v>
      </c>
      <c r="T317" s="39" t="s">
        <v>237</v>
      </c>
      <c r="U317" s="45" t="s">
        <v>971</v>
      </c>
      <c r="V317" s="45" t="s">
        <v>971</v>
      </c>
      <c r="W317" s="45" t="s">
        <v>236</v>
      </c>
      <c r="X317" s="45" t="s">
        <v>236</v>
      </c>
      <c r="Y317" s="45" t="s">
        <v>236</v>
      </c>
      <c r="Z317" s="45"/>
      <c r="AA317" s="45"/>
      <c r="AB317" s="45"/>
      <c r="AC317" s="45"/>
      <c r="AD317" s="45"/>
      <c r="AE317" s="46"/>
      <c r="AS317" s="28">
        <f t="shared" ca="1" si="23"/>
        <v>413030304</v>
      </c>
      <c r="AW317">
        <f t="shared" si="24"/>
        <v>0</v>
      </c>
      <c r="AX317">
        <f t="shared" si="25"/>
        <v>0</v>
      </c>
    </row>
    <row r="318" spans="1:50" ht="18.75" thickBot="1" x14ac:dyDescent="0.3">
      <c r="A318" s="37">
        <v>305</v>
      </c>
      <c r="B318" s="38" t="s">
        <v>972</v>
      </c>
      <c r="C318" s="39" t="s">
        <v>194</v>
      </c>
      <c r="D318" s="49">
        <v>24134</v>
      </c>
      <c r="E318" s="41">
        <f t="shared" ca="1" si="26"/>
        <v>41301</v>
      </c>
      <c r="F318" s="42">
        <f t="shared" ca="1" si="27"/>
        <v>47</v>
      </c>
      <c r="G318" s="43" t="s">
        <v>973</v>
      </c>
      <c r="H318" s="43" t="s">
        <v>234</v>
      </c>
      <c r="I318" s="44" t="s">
        <v>974</v>
      </c>
      <c r="J318" s="39" t="s">
        <v>236</v>
      </c>
      <c r="K318" s="39">
        <v>3714</v>
      </c>
      <c r="L318" s="39"/>
      <c r="M318" s="39"/>
      <c r="N318" s="39"/>
      <c r="O318" s="45"/>
      <c r="P318" s="45"/>
      <c r="Q318" s="45" t="s">
        <v>237</v>
      </c>
      <c r="R318" s="45" t="s">
        <v>971</v>
      </c>
      <c r="S318" s="45" t="s">
        <v>971</v>
      </c>
      <c r="T318" s="39" t="s">
        <v>237</v>
      </c>
      <c r="U318" s="45" t="s">
        <v>971</v>
      </c>
      <c r="V318" s="45" t="s">
        <v>971</v>
      </c>
      <c r="W318" s="45" t="s">
        <v>237</v>
      </c>
      <c r="X318" s="45" t="s">
        <v>971</v>
      </c>
      <c r="Y318" s="45" t="s">
        <v>971</v>
      </c>
      <c r="Z318" s="45"/>
      <c r="AA318" s="45"/>
      <c r="AB318" s="45"/>
      <c r="AC318" s="45"/>
      <c r="AD318" s="45"/>
      <c r="AE318" s="46"/>
      <c r="AS318" s="28">
        <f t="shared" ca="1" si="23"/>
        <v>413010305</v>
      </c>
      <c r="AW318">
        <f t="shared" si="24"/>
        <v>0</v>
      </c>
      <c r="AX318">
        <f t="shared" si="25"/>
        <v>0</v>
      </c>
    </row>
    <row r="319" spans="1:50" ht="18.75" thickBot="1" x14ac:dyDescent="0.3">
      <c r="A319" s="37">
        <v>306</v>
      </c>
      <c r="B319" s="38" t="s">
        <v>975</v>
      </c>
      <c r="C319" s="39" t="s">
        <v>194</v>
      </c>
      <c r="D319" s="49">
        <v>25163</v>
      </c>
      <c r="E319" s="41">
        <f t="shared" ca="1" si="26"/>
        <v>41234</v>
      </c>
      <c r="F319" s="42">
        <f t="shared" ca="1" si="27"/>
        <v>44</v>
      </c>
      <c r="G319" s="43" t="s">
        <v>976</v>
      </c>
      <c r="H319" s="43" t="s">
        <v>234</v>
      </c>
      <c r="I319" s="44" t="s">
        <v>977</v>
      </c>
      <c r="J319" s="39" t="s">
        <v>236</v>
      </c>
      <c r="K319" s="39">
        <v>3353</v>
      </c>
      <c r="L319" s="39"/>
      <c r="M319" s="39"/>
      <c r="N319" s="39"/>
      <c r="O319" s="45"/>
      <c r="P319" s="45"/>
      <c r="Q319" s="45" t="s">
        <v>237</v>
      </c>
      <c r="R319" s="45" t="s">
        <v>971</v>
      </c>
      <c r="S319" s="45" t="s">
        <v>971</v>
      </c>
      <c r="T319" s="39" t="s">
        <v>237</v>
      </c>
      <c r="U319" s="45" t="s">
        <v>971</v>
      </c>
      <c r="V319" s="45" t="s">
        <v>971</v>
      </c>
      <c r="W319" s="45" t="s">
        <v>237</v>
      </c>
      <c r="X319" s="45" t="s">
        <v>971</v>
      </c>
      <c r="Y319" s="45" t="s">
        <v>971</v>
      </c>
      <c r="Z319" s="45"/>
      <c r="AA319" s="45"/>
      <c r="AB319" s="45"/>
      <c r="AC319" s="45"/>
      <c r="AD319" s="45"/>
      <c r="AE319" s="46"/>
      <c r="AS319" s="28">
        <f t="shared" ca="1" si="23"/>
        <v>412340306</v>
      </c>
      <c r="AW319">
        <f t="shared" si="24"/>
        <v>0</v>
      </c>
      <c r="AX319">
        <f t="shared" si="25"/>
        <v>0</v>
      </c>
    </row>
    <row r="320" spans="1:50" ht="18.75" thickBot="1" x14ac:dyDescent="0.3">
      <c r="A320" s="37">
        <v>307</v>
      </c>
      <c r="B320" s="38" t="s">
        <v>978</v>
      </c>
      <c r="C320" s="39" t="s">
        <v>194</v>
      </c>
      <c r="D320" s="49">
        <v>35319</v>
      </c>
      <c r="E320" s="41">
        <f t="shared" ca="1" si="26"/>
        <v>41528</v>
      </c>
      <c r="F320" s="42">
        <f t="shared" ca="1" si="27"/>
        <v>17</v>
      </c>
      <c r="G320" s="43" t="s">
        <v>979</v>
      </c>
      <c r="H320" s="43" t="s">
        <v>234</v>
      </c>
      <c r="I320" s="44" t="s">
        <v>980</v>
      </c>
      <c r="J320" s="39" t="s">
        <v>236</v>
      </c>
      <c r="K320" s="39">
        <v>4622</v>
      </c>
      <c r="L320" s="39"/>
      <c r="M320" s="39"/>
      <c r="N320" s="39"/>
      <c r="O320" s="45"/>
      <c r="P320" s="45"/>
      <c r="Q320" s="45" t="s">
        <v>237</v>
      </c>
      <c r="R320" s="45" t="s">
        <v>971</v>
      </c>
      <c r="S320" s="45" t="s">
        <v>971</v>
      </c>
      <c r="T320" s="39" t="s">
        <v>237</v>
      </c>
      <c r="U320" s="45" t="s">
        <v>971</v>
      </c>
      <c r="V320" s="45" t="s">
        <v>971</v>
      </c>
      <c r="W320" s="45" t="s">
        <v>237</v>
      </c>
      <c r="X320" s="45" t="s">
        <v>971</v>
      </c>
      <c r="Y320" s="45" t="s">
        <v>971</v>
      </c>
      <c r="Z320" s="45"/>
      <c r="AA320" s="45"/>
      <c r="AB320" s="45"/>
      <c r="AC320" s="45"/>
      <c r="AD320" s="45"/>
      <c r="AE320" s="46"/>
      <c r="AS320" s="28">
        <f t="shared" ca="1" si="23"/>
        <v>415280307</v>
      </c>
      <c r="AW320">
        <f t="shared" si="24"/>
        <v>0</v>
      </c>
      <c r="AX320">
        <f t="shared" si="25"/>
        <v>0</v>
      </c>
    </row>
    <row r="321" spans="1:50" ht="18.75" thickBot="1" x14ac:dyDescent="0.3">
      <c r="A321" s="37">
        <v>308</v>
      </c>
      <c r="B321" s="38" t="s">
        <v>981</v>
      </c>
      <c r="C321" s="39" t="s">
        <v>194</v>
      </c>
      <c r="D321" s="49">
        <v>34972</v>
      </c>
      <c r="E321" s="41">
        <f t="shared" ca="1" si="26"/>
        <v>41547</v>
      </c>
      <c r="F321" s="42">
        <f t="shared" ca="1" si="27"/>
        <v>18</v>
      </c>
      <c r="G321" s="43" t="s">
        <v>979</v>
      </c>
      <c r="H321" s="43" t="s">
        <v>234</v>
      </c>
      <c r="I321" s="50" t="s">
        <v>982</v>
      </c>
      <c r="J321" s="51" t="s">
        <v>236</v>
      </c>
      <c r="K321" s="51">
        <v>4578</v>
      </c>
      <c r="L321" s="51"/>
      <c r="M321" s="51"/>
      <c r="N321" s="39"/>
      <c r="O321" s="45"/>
      <c r="P321" s="45"/>
      <c r="Q321" s="45" t="s">
        <v>237</v>
      </c>
      <c r="R321" s="45" t="s">
        <v>971</v>
      </c>
      <c r="S321" s="45" t="s">
        <v>971</v>
      </c>
      <c r="T321" s="39" t="s">
        <v>237</v>
      </c>
      <c r="U321" s="45" t="s">
        <v>971</v>
      </c>
      <c r="V321" s="45" t="s">
        <v>971</v>
      </c>
      <c r="W321" s="45" t="s">
        <v>237</v>
      </c>
      <c r="X321" s="45" t="s">
        <v>971</v>
      </c>
      <c r="Y321" s="45" t="s">
        <v>971</v>
      </c>
      <c r="Z321" s="45"/>
      <c r="AA321" s="45"/>
      <c r="AB321" s="45"/>
      <c r="AC321" s="45"/>
      <c r="AD321" s="45"/>
      <c r="AE321" s="46"/>
      <c r="AS321" s="28">
        <f t="shared" ca="1" si="23"/>
        <v>415470308</v>
      </c>
      <c r="AW321">
        <f t="shared" si="24"/>
        <v>0</v>
      </c>
      <c r="AX321">
        <f t="shared" si="25"/>
        <v>0</v>
      </c>
    </row>
    <row r="322" spans="1:50" ht="18.75" thickBot="1" x14ac:dyDescent="0.3">
      <c r="A322" s="37">
        <v>309</v>
      </c>
      <c r="B322" s="38" t="s">
        <v>983</v>
      </c>
      <c r="C322" s="39" t="s">
        <v>194</v>
      </c>
      <c r="D322" s="49">
        <v>25089</v>
      </c>
      <c r="E322" s="41">
        <f t="shared" ca="1" si="26"/>
        <v>41525</v>
      </c>
      <c r="F322" s="42">
        <f t="shared" ca="1" si="27"/>
        <v>45</v>
      </c>
      <c r="G322" s="43" t="s">
        <v>969</v>
      </c>
      <c r="H322" s="43" t="s">
        <v>234</v>
      </c>
      <c r="I322" s="44" t="s">
        <v>984</v>
      </c>
      <c r="J322" s="39" t="s">
        <v>236</v>
      </c>
      <c r="K322" s="39">
        <v>3437</v>
      </c>
      <c r="L322" s="39"/>
      <c r="M322" s="39"/>
      <c r="N322" s="39"/>
      <c r="O322" s="45"/>
      <c r="P322" s="45"/>
      <c r="Q322" s="45" t="s">
        <v>237</v>
      </c>
      <c r="R322" s="45" t="s">
        <v>971</v>
      </c>
      <c r="S322" s="45" t="s">
        <v>971</v>
      </c>
      <c r="T322" s="39" t="s">
        <v>237</v>
      </c>
      <c r="U322" s="45" t="s">
        <v>971</v>
      </c>
      <c r="V322" s="45" t="s">
        <v>971</v>
      </c>
      <c r="W322" s="45" t="s">
        <v>237</v>
      </c>
      <c r="X322" s="45" t="s">
        <v>971</v>
      </c>
      <c r="Y322" s="45" t="s">
        <v>971</v>
      </c>
      <c r="Z322" s="45"/>
      <c r="AA322" s="45"/>
      <c r="AB322" s="45"/>
      <c r="AC322" s="45"/>
      <c r="AD322" s="45"/>
      <c r="AE322" s="46"/>
      <c r="AS322" s="28">
        <f t="shared" ca="1" si="23"/>
        <v>415250309</v>
      </c>
      <c r="AW322">
        <f t="shared" si="24"/>
        <v>0</v>
      </c>
      <c r="AX322">
        <f t="shared" si="25"/>
        <v>0</v>
      </c>
    </row>
    <row r="323" spans="1:50" ht="18.75" thickBot="1" x14ac:dyDescent="0.3">
      <c r="A323" s="37">
        <v>310</v>
      </c>
      <c r="B323" s="38" t="s">
        <v>985</v>
      </c>
      <c r="C323" s="39" t="s">
        <v>194</v>
      </c>
      <c r="D323" s="49">
        <v>32283</v>
      </c>
      <c r="E323" s="41">
        <f t="shared" ca="1" si="26"/>
        <v>41414</v>
      </c>
      <c r="F323" s="42">
        <f t="shared" ca="1" si="27"/>
        <v>25</v>
      </c>
      <c r="G323" s="43" t="s">
        <v>969</v>
      </c>
      <c r="H323" s="43" t="s">
        <v>234</v>
      </c>
      <c r="I323" s="50" t="s">
        <v>986</v>
      </c>
      <c r="J323" s="51" t="s">
        <v>236</v>
      </c>
      <c r="K323" s="51">
        <v>4248</v>
      </c>
      <c r="L323" s="51"/>
      <c r="M323" s="51"/>
      <c r="N323" s="39"/>
      <c r="O323" s="45"/>
      <c r="P323" s="45"/>
      <c r="Q323" s="45" t="s">
        <v>237</v>
      </c>
      <c r="R323" s="45" t="s">
        <v>971</v>
      </c>
      <c r="S323" s="45" t="s">
        <v>971</v>
      </c>
      <c r="T323" s="39" t="s">
        <v>237</v>
      </c>
      <c r="U323" s="45" t="s">
        <v>971</v>
      </c>
      <c r="V323" s="45" t="s">
        <v>971</v>
      </c>
      <c r="W323" s="45" t="s">
        <v>237</v>
      </c>
      <c r="X323" s="45" t="s">
        <v>971</v>
      </c>
      <c r="Y323" s="45" t="s">
        <v>971</v>
      </c>
      <c r="Z323" s="45"/>
      <c r="AA323" s="45"/>
      <c r="AB323" s="45"/>
      <c r="AC323" s="45"/>
      <c r="AD323" s="45"/>
      <c r="AE323" s="46"/>
      <c r="AS323" s="28">
        <f t="shared" ca="1" si="23"/>
        <v>414140310</v>
      </c>
      <c r="AW323">
        <f t="shared" si="24"/>
        <v>0</v>
      </c>
      <c r="AX323">
        <f t="shared" si="25"/>
        <v>0</v>
      </c>
    </row>
    <row r="324" spans="1:50" ht="18.75" thickBot="1" x14ac:dyDescent="0.3">
      <c r="A324" s="37">
        <v>311</v>
      </c>
      <c r="B324" s="38" t="s">
        <v>987</v>
      </c>
      <c r="C324" s="39" t="s">
        <v>194</v>
      </c>
      <c r="D324" s="49">
        <v>35019</v>
      </c>
      <c r="E324" s="41">
        <f t="shared" ca="1" si="26"/>
        <v>41229</v>
      </c>
      <c r="F324" s="42">
        <f t="shared" ca="1" si="27"/>
        <v>17</v>
      </c>
      <c r="G324" s="43" t="s">
        <v>979</v>
      </c>
      <c r="H324" s="43" t="s">
        <v>234</v>
      </c>
      <c r="I324" s="44" t="s">
        <v>988</v>
      </c>
      <c r="J324" s="39" t="s">
        <v>236</v>
      </c>
      <c r="K324" s="39">
        <v>4579</v>
      </c>
      <c r="L324" s="39"/>
      <c r="M324" s="39"/>
      <c r="N324" s="39"/>
      <c r="O324" s="45"/>
      <c r="P324" s="45"/>
      <c r="Q324" s="45" t="s">
        <v>237</v>
      </c>
      <c r="R324" s="45" t="s">
        <v>971</v>
      </c>
      <c r="S324" s="45" t="s">
        <v>971</v>
      </c>
      <c r="T324" s="39" t="s">
        <v>237</v>
      </c>
      <c r="U324" s="45" t="s">
        <v>971</v>
      </c>
      <c r="V324" s="45" t="s">
        <v>971</v>
      </c>
      <c r="W324" s="45" t="s">
        <v>237</v>
      </c>
      <c r="X324" s="45" t="s">
        <v>971</v>
      </c>
      <c r="Y324" s="45" t="s">
        <v>971</v>
      </c>
      <c r="Z324" s="45"/>
      <c r="AA324" s="45"/>
      <c r="AB324" s="45"/>
      <c r="AC324" s="45"/>
      <c r="AD324" s="45"/>
      <c r="AE324" s="46"/>
      <c r="AS324" s="28">
        <f t="shared" ca="1" si="23"/>
        <v>412290311</v>
      </c>
      <c r="AW324">
        <f t="shared" si="24"/>
        <v>0</v>
      </c>
      <c r="AX324">
        <f t="shared" si="25"/>
        <v>0</v>
      </c>
    </row>
    <row r="325" spans="1:50" ht="18.75" thickBot="1" x14ac:dyDescent="0.3">
      <c r="A325" s="37">
        <v>312</v>
      </c>
      <c r="B325" s="38" t="s">
        <v>989</v>
      </c>
      <c r="C325" s="39" t="s">
        <v>194</v>
      </c>
      <c r="D325" s="49">
        <v>13717</v>
      </c>
      <c r="E325" s="41">
        <f t="shared" ca="1" si="26"/>
        <v>41476</v>
      </c>
      <c r="F325" s="42">
        <f t="shared" ca="1" si="27"/>
        <v>76</v>
      </c>
      <c r="G325" s="43" t="s">
        <v>990</v>
      </c>
      <c r="H325" s="43" t="s">
        <v>234</v>
      </c>
      <c r="I325" s="44" t="s">
        <v>991</v>
      </c>
      <c r="J325" s="39" t="s">
        <v>236</v>
      </c>
      <c r="K325" s="39">
        <v>712</v>
      </c>
      <c r="L325" s="39"/>
      <c r="M325" s="39"/>
      <c r="N325" s="39"/>
      <c r="O325" s="45"/>
      <c r="P325" s="45"/>
      <c r="Q325" s="45" t="s">
        <v>237</v>
      </c>
      <c r="R325" s="45" t="s">
        <v>971</v>
      </c>
      <c r="S325" s="45" t="s">
        <v>971</v>
      </c>
      <c r="T325" s="39" t="s">
        <v>237</v>
      </c>
      <c r="U325" s="45" t="s">
        <v>971</v>
      </c>
      <c r="V325" s="45" t="s">
        <v>971</v>
      </c>
      <c r="W325" s="45" t="s">
        <v>237</v>
      </c>
      <c r="X325" s="45" t="s">
        <v>971</v>
      </c>
      <c r="Y325" s="45" t="s">
        <v>971</v>
      </c>
      <c r="Z325" s="45"/>
      <c r="AA325" s="45"/>
      <c r="AB325" s="45"/>
      <c r="AC325" s="45"/>
      <c r="AD325" s="45"/>
      <c r="AE325" s="46"/>
      <c r="AS325" s="28">
        <f t="shared" ca="1" si="23"/>
        <v>414760312</v>
      </c>
      <c r="AW325">
        <f t="shared" si="24"/>
        <v>0</v>
      </c>
      <c r="AX325">
        <f t="shared" si="25"/>
        <v>0</v>
      </c>
    </row>
    <row r="326" spans="1:50" ht="18.75" thickBot="1" x14ac:dyDescent="0.3">
      <c r="A326" s="37">
        <v>313</v>
      </c>
      <c r="B326" s="38" t="s">
        <v>992</v>
      </c>
      <c r="C326" s="39" t="s">
        <v>194</v>
      </c>
      <c r="D326" s="49">
        <v>32133</v>
      </c>
      <c r="E326" s="41">
        <f t="shared" ca="1" si="26"/>
        <v>41265</v>
      </c>
      <c r="F326" s="42">
        <f t="shared" ca="1" si="27"/>
        <v>25</v>
      </c>
      <c r="G326" s="43" t="s">
        <v>969</v>
      </c>
      <c r="H326" s="43" t="s">
        <v>234</v>
      </c>
      <c r="I326" s="44" t="s">
        <v>993</v>
      </c>
      <c r="J326" s="39" t="s">
        <v>236</v>
      </c>
      <c r="K326" s="39">
        <v>4246</v>
      </c>
      <c r="L326" s="39"/>
      <c r="M326" s="39"/>
      <c r="N326" s="39"/>
      <c r="O326" s="45"/>
      <c r="P326" s="45"/>
      <c r="Q326" s="45" t="s">
        <v>237</v>
      </c>
      <c r="R326" s="45" t="s">
        <v>971</v>
      </c>
      <c r="S326" s="45" t="s">
        <v>971</v>
      </c>
      <c r="T326" s="39" t="s">
        <v>237</v>
      </c>
      <c r="U326" s="45" t="s">
        <v>971</v>
      </c>
      <c r="V326" s="45" t="s">
        <v>971</v>
      </c>
      <c r="W326" s="45" t="s">
        <v>237</v>
      </c>
      <c r="X326" s="45" t="s">
        <v>971</v>
      </c>
      <c r="Y326" s="45" t="s">
        <v>971</v>
      </c>
      <c r="Z326" s="45"/>
      <c r="AA326" s="45"/>
      <c r="AB326" s="45"/>
      <c r="AC326" s="45"/>
      <c r="AD326" s="45"/>
      <c r="AE326" s="46"/>
      <c r="AS326" s="28">
        <f t="shared" ca="1" si="23"/>
        <v>412650313</v>
      </c>
      <c r="AW326">
        <f t="shared" si="24"/>
        <v>0</v>
      </c>
      <c r="AX326">
        <f t="shared" si="25"/>
        <v>0</v>
      </c>
    </row>
    <row r="327" spans="1:50" ht="18.75" thickBot="1" x14ac:dyDescent="0.3">
      <c r="A327" s="37">
        <v>314</v>
      </c>
      <c r="B327" s="38" t="s">
        <v>994</v>
      </c>
      <c r="C327" s="39" t="s">
        <v>194</v>
      </c>
      <c r="D327" s="49">
        <v>28104</v>
      </c>
      <c r="E327" s="41">
        <f t="shared" ca="1" si="26"/>
        <v>41253</v>
      </c>
      <c r="F327" s="42">
        <f t="shared" ca="1" si="27"/>
        <v>36</v>
      </c>
      <c r="G327" s="43" t="s">
        <v>995</v>
      </c>
      <c r="H327" s="43" t="s">
        <v>234</v>
      </c>
      <c r="I327" s="44" t="s">
        <v>996</v>
      </c>
      <c r="J327" s="39" t="s">
        <v>236</v>
      </c>
      <c r="K327" s="39">
        <v>3804</v>
      </c>
      <c r="L327" s="39"/>
      <c r="M327" s="39"/>
      <c r="N327" s="39"/>
      <c r="O327" s="45"/>
      <c r="P327" s="45"/>
      <c r="Q327" s="45" t="s">
        <v>237</v>
      </c>
      <c r="R327" s="45" t="s">
        <v>997</v>
      </c>
      <c r="S327" s="45" t="s">
        <v>997</v>
      </c>
      <c r="T327" s="39" t="s">
        <v>237</v>
      </c>
      <c r="U327" s="45" t="s">
        <v>997</v>
      </c>
      <c r="V327" s="45" t="s">
        <v>997</v>
      </c>
      <c r="W327" s="45" t="s">
        <v>237</v>
      </c>
      <c r="X327" s="45" t="s">
        <v>997</v>
      </c>
      <c r="Y327" s="45" t="s">
        <v>997</v>
      </c>
      <c r="Z327" s="45"/>
      <c r="AA327" s="45"/>
      <c r="AB327" s="45"/>
      <c r="AC327" s="45"/>
      <c r="AD327" s="45"/>
      <c r="AE327" s="46"/>
      <c r="AS327" s="28">
        <f t="shared" ca="1" si="23"/>
        <v>412530314</v>
      </c>
      <c r="AW327">
        <f t="shared" si="24"/>
        <v>0</v>
      </c>
      <c r="AX327">
        <f t="shared" si="25"/>
        <v>0</v>
      </c>
    </row>
    <row r="328" spans="1:50" ht="18.75" thickBot="1" x14ac:dyDescent="0.3">
      <c r="A328" s="37">
        <v>315</v>
      </c>
      <c r="B328" s="38" t="s">
        <v>998</v>
      </c>
      <c r="C328" s="39" t="s">
        <v>194</v>
      </c>
      <c r="D328" s="49">
        <v>15899</v>
      </c>
      <c r="E328" s="41">
        <f t="shared" ca="1" si="26"/>
        <v>41467</v>
      </c>
      <c r="F328" s="42">
        <f t="shared" ca="1" si="27"/>
        <v>70</v>
      </c>
      <c r="G328" s="43" t="s">
        <v>255</v>
      </c>
      <c r="H328" s="43" t="s">
        <v>234</v>
      </c>
      <c r="I328" s="44" t="s">
        <v>999</v>
      </c>
      <c r="J328" s="39" t="s">
        <v>236</v>
      </c>
      <c r="K328" s="39">
        <v>3251</v>
      </c>
      <c r="L328" s="39"/>
      <c r="M328" s="39"/>
      <c r="N328" s="39"/>
      <c r="O328" s="45"/>
      <c r="P328" s="45"/>
      <c r="Q328" s="45" t="s">
        <v>237</v>
      </c>
      <c r="R328" s="45" t="s">
        <v>997</v>
      </c>
      <c r="S328" s="45" t="s">
        <v>997</v>
      </c>
      <c r="T328" s="39" t="s">
        <v>237</v>
      </c>
      <c r="U328" s="45" t="s">
        <v>997</v>
      </c>
      <c r="V328" s="45" t="s">
        <v>997</v>
      </c>
      <c r="W328" s="45" t="s">
        <v>236</v>
      </c>
      <c r="X328" s="45" t="s">
        <v>236</v>
      </c>
      <c r="Y328" s="45" t="s">
        <v>236</v>
      </c>
      <c r="Z328" s="45"/>
      <c r="AA328" s="45"/>
      <c r="AB328" s="45"/>
      <c r="AC328" s="45"/>
      <c r="AD328" s="45"/>
      <c r="AE328" s="46"/>
      <c r="AS328" s="28">
        <f t="shared" ca="1" si="23"/>
        <v>414670315</v>
      </c>
      <c r="AW328">
        <f t="shared" si="24"/>
        <v>0</v>
      </c>
      <c r="AX328">
        <f t="shared" si="25"/>
        <v>0</v>
      </c>
    </row>
    <row r="329" spans="1:50" ht="18.75" thickBot="1" x14ac:dyDescent="0.3">
      <c r="A329" s="37">
        <v>316</v>
      </c>
      <c r="B329" s="38" t="s">
        <v>1000</v>
      </c>
      <c r="C329" s="39" t="s">
        <v>194</v>
      </c>
      <c r="D329" s="49">
        <v>35192</v>
      </c>
      <c r="E329" s="41">
        <f t="shared" ca="1" si="26"/>
        <v>41401</v>
      </c>
      <c r="F329" s="42">
        <f t="shared" ca="1" si="27"/>
        <v>17</v>
      </c>
      <c r="G329" s="43" t="s">
        <v>995</v>
      </c>
      <c r="H329" s="43" t="s">
        <v>234</v>
      </c>
      <c r="I329" s="44" t="s">
        <v>1001</v>
      </c>
      <c r="J329" s="39" t="s">
        <v>236</v>
      </c>
      <c r="K329" s="39">
        <v>4618</v>
      </c>
      <c r="L329" s="39"/>
      <c r="M329" s="39"/>
      <c r="N329" s="39"/>
      <c r="O329" s="45"/>
      <c r="P329" s="45"/>
      <c r="Q329" s="45" t="s">
        <v>237</v>
      </c>
      <c r="R329" s="45" t="s">
        <v>997</v>
      </c>
      <c r="S329" s="45" t="s">
        <v>997</v>
      </c>
      <c r="T329" s="39" t="s">
        <v>236</v>
      </c>
      <c r="U329" s="45" t="s">
        <v>236</v>
      </c>
      <c r="V329" s="45" t="s">
        <v>236</v>
      </c>
      <c r="W329" s="45" t="s">
        <v>236</v>
      </c>
      <c r="X329" s="45" t="s">
        <v>236</v>
      </c>
      <c r="Y329" s="45" t="s">
        <v>236</v>
      </c>
      <c r="Z329" s="45"/>
      <c r="AA329" s="45"/>
      <c r="AB329" s="45"/>
      <c r="AC329" s="45"/>
      <c r="AD329" s="45"/>
      <c r="AE329" s="46"/>
      <c r="AS329" s="28">
        <f t="shared" ca="1" si="23"/>
        <v>414010316</v>
      </c>
      <c r="AW329">
        <f t="shared" si="24"/>
        <v>0</v>
      </c>
      <c r="AX329">
        <f t="shared" si="25"/>
        <v>0</v>
      </c>
    </row>
    <row r="330" spans="1:50" ht="18.75" thickBot="1" x14ac:dyDescent="0.3">
      <c r="A330" s="37">
        <v>317</v>
      </c>
      <c r="B330" s="38" t="s">
        <v>1002</v>
      </c>
      <c r="C330" s="39" t="s">
        <v>194</v>
      </c>
      <c r="D330" s="49">
        <v>20961</v>
      </c>
      <c r="E330" s="41">
        <f t="shared" ca="1" si="26"/>
        <v>41415</v>
      </c>
      <c r="F330" s="42">
        <f t="shared" ca="1" si="27"/>
        <v>56</v>
      </c>
      <c r="G330" s="43" t="s">
        <v>995</v>
      </c>
      <c r="H330" s="43" t="s">
        <v>234</v>
      </c>
      <c r="I330" s="44" t="s">
        <v>1003</v>
      </c>
      <c r="J330" s="39" t="s">
        <v>236</v>
      </c>
      <c r="K330" s="39">
        <v>592</v>
      </c>
      <c r="L330" s="39"/>
      <c r="M330" s="39"/>
      <c r="N330" s="39"/>
      <c r="O330" s="45"/>
      <c r="P330" s="45"/>
      <c r="Q330" s="45" t="s">
        <v>237</v>
      </c>
      <c r="R330" s="45" t="s">
        <v>997</v>
      </c>
      <c r="S330" s="45" t="s">
        <v>997</v>
      </c>
      <c r="T330" s="39" t="s">
        <v>237</v>
      </c>
      <c r="U330" s="45" t="s">
        <v>997</v>
      </c>
      <c r="V330" s="45" t="s">
        <v>997</v>
      </c>
      <c r="W330" s="45" t="s">
        <v>237</v>
      </c>
      <c r="X330" s="45" t="s">
        <v>997</v>
      </c>
      <c r="Y330" s="45" t="s">
        <v>997</v>
      </c>
      <c r="Z330" s="45"/>
      <c r="AA330" s="45"/>
      <c r="AB330" s="45"/>
      <c r="AC330" s="45"/>
      <c r="AD330" s="45"/>
      <c r="AE330" s="46"/>
      <c r="AS330" s="28">
        <f t="shared" ca="1" si="23"/>
        <v>414150317</v>
      </c>
      <c r="AW330">
        <f t="shared" si="24"/>
        <v>0</v>
      </c>
      <c r="AX330">
        <f t="shared" si="25"/>
        <v>0</v>
      </c>
    </row>
    <row r="331" spans="1:50" ht="18.75" thickBot="1" x14ac:dyDescent="0.3">
      <c r="A331" s="37">
        <v>318</v>
      </c>
      <c r="B331" s="38" t="s">
        <v>1004</v>
      </c>
      <c r="C331" s="39" t="s">
        <v>194</v>
      </c>
      <c r="D331" s="49">
        <v>25080</v>
      </c>
      <c r="E331" s="41">
        <f t="shared" ca="1" si="26"/>
        <v>41516</v>
      </c>
      <c r="F331" s="42">
        <f t="shared" ca="1" si="27"/>
        <v>45</v>
      </c>
      <c r="G331" s="43" t="s">
        <v>995</v>
      </c>
      <c r="H331" s="43" t="s">
        <v>234</v>
      </c>
      <c r="I331" s="50" t="s">
        <v>1005</v>
      </c>
      <c r="J331" s="51" t="s">
        <v>236</v>
      </c>
      <c r="K331" s="51">
        <v>3363</v>
      </c>
      <c r="L331" s="51"/>
      <c r="M331" s="51"/>
      <c r="N331" s="39"/>
      <c r="O331" s="45"/>
      <c r="P331" s="45"/>
      <c r="Q331" s="45" t="s">
        <v>237</v>
      </c>
      <c r="R331" s="45" t="s">
        <v>997</v>
      </c>
      <c r="S331" s="45" t="s">
        <v>997</v>
      </c>
      <c r="T331" s="39" t="s">
        <v>237</v>
      </c>
      <c r="U331" s="45" t="s">
        <v>997</v>
      </c>
      <c r="V331" s="45" t="s">
        <v>997</v>
      </c>
      <c r="W331" s="45" t="s">
        <v>237</v>
      </c>
      <c r="X331" s="45" t="s">
        <v>997</v>
      </c>
      <c r="Y331" s="45" t="s">
        <v>997</v>
      </c>
      <c r="Z331" s="45"/>
      <c r="AA331" s="45"/>
      <c r="AB331" s="45"/>
      <c r="AC331" s="45"/>
      <c r="AD331" s="45"/>
      <c r="AE331" s="46"/>
      <c r="AS331" s="28">
        <f t="shared" ca="1" si="23"/>
        <v>415160318</v>
      </c>
      <c r="AW331">
        <f t="shared" si="24"/>
        <v>0</v>
      </c>
      <c r="AX331">
        <f t="shared" si="25"/>
        <v>0</v>
      </c>
    </row>
    <row r="332" spans="1:50" ht="18.75" thickBot="1" x14ac:dyDescent="0.3">
      <c r="A332" s="37">
        <v>319</v>
      </c>
      <c r="B332" s="38" t="s">
        <v>1006</v>
      </c>
      <c r="C332" s="39" t="s">
        <v>194</v>
      </c>
      <c r="D332" s="49">
        <v>15165</v>
      </c>
      <c r="E332" s="41">
        <f t="shared" ca="1" si="26"/>
        <v>41463</v>
      </c>
      <c r="F332" s="42">
        <f t="shared" ca="1" si="27"/>
        <v>72</v>
      </c>
      <c r="G332" s="43" t="s">
        <v>1007</v>
      </c>
      <c r="H332" s="43" t="s">
        <v>234</v>
      </c>
      <c r="I332" s="44" t="s">
        <v>1008</v>
      </c>
      <c r="J332" s="39" t="s">
        <v>236</v>
      </c>
      <c r="K332" s="39">
        <v>1586</v>
      </c>
      <c r="L332" s="39"/>
      <c r="M332" s="39"/>
      <c r="N332" s="39"/>
      <c r="O332" s="45"/>
      <c r="P332" s="45"/>
      <c r="Q332" s="45" t="s">
        <v>237</v>
      </c>
      <c r="R332" s="45" t="s">
        <v>997</v>
      </c>
      <c r="S332" s="45" t="s">
        <v>997</v>
      </c>
      <c r="T332" s="39" t="s">
        <v>237</v>
      </c>
      <c r="U332" s="45" t="s">
        <v>997</v>
      </c>
      <c r="V332" s="45" t="s">
        <v>997</v>
      </c>
      <c r="W332" s="45" t="s">
        <v>237</v>
      </c>
      <c r="X332" s="45" t="s">
        <v>997</v>
      </c>
      <c r="Y332" s="45" t="s">
        <v>236</v>
      </c>
      <c r="Z332" s="45"/>
      <c r="AA332" s="45"/>
      <c r="AB332" s="45"/>
      <c r="AC332" s="45"/>
      <c r="AD332" s="45"/>
      <c r="AE332" s="46"/>
      <c r="AS332" s="28">
        <f t="shared" ca="1" si="23"/>
        <v>414630319</v>
      </c>
      <c r="AW332">
        <f t="shared" si="24"/>
        <v>0</v>
      </c>
      <c r="AX332">
        <f t="shared" si="25"/>
        <v>0</v>
      </c>
    </row>
    <row r="333" spans="1:50" ht="18.75" thickBot="1" x14ac:dyDescent="0.3">
      <c r="A333" s="37">
        <v>320</v>
      </c>
      <c r="B333" s="38" t="s">
        <v>1009</v>
      </c>
      <c r="C333" s="39" t="s">
        <v>194</v>
      </c>
      <c r="D333" s="49">
        <v>29090</v>
      </c>
      <c r="E333" s="41">
        <f t="shared" ca="1" si="26"/>
        <v>41509</v>
      </c>
      <c r="F333" s="42">
        <f t="shared" ca="1" si="27"/>
        <v>34</v>
      </c>
      <c r="G333" s="43" t="s">
        <v>995</v>
      </c>
      <c r="H333" s="43" t="s">
        <v>234</v>
      </c>
      <c r="I333" s="50" t="s">
        <v>1010</v>
      </c>
      <c r="J333" s="51" t="s">
        <v>236</v>
      </c>
      <c r="K333" s="51">
        <v>3906</v>
      </c>
      <c r="L333" s="51"/>
      <c r="M333" s="51"/>
      <c r="N333" s="39"/>
      <c r="O333" s="45"/>
      <c r="P333" s="45"/>
      <c r="Q333" s="45" t="s">
        <v>237</v>
      </c>
      <c r="R333" s="45" t="s">
        <v>997</v>
      </c>
      <c r="S333" s="45" t="s">
        <v>997</v>
      </c>
      <c r="T333" s="39" t="s">
        <v>237</v>
      </c>
      <c r="U333" s="45" t="s">
        <v>997</v>
      </c>
      <c r="V333" s="45" t="s">
        <v>997</v>
      </c>
      <c r="W333" s="45" t="s">
        <v>237</v>
      </c>
      <c r="X333" s="45" t="s">
        <v>997</v>
      </c>
      <c r="Y333" s="45" t="s">
        <v>997</v>
      </c>
      <c r="Z333" s="45"/>
      <c r="AA333" s="45"/>
      <c r="AB333" s="45"/>
      <c r="AC333" s="45"/>
      <c r="AD333" s="45"/>
      <c r="AE333" s="46"/>
      <c r="AS333" s="28">
        <f t="shared" ref="AS333:AS396" ca="1" si="28">IF(E333="",99999*$AS$12,E333*$AS$12+A333)</f>
        <v>415090320</v>
      </c>
      <c r="AW333">
        <f t="shared" si="24"/>
        <v>0</v>
      </c>
      <c r="AX333">
        <f t="shared" si="25"/>
        <v>0</v>
      </c>
    </row>
    <row r="334" spans="1:50" ht="18.75" thickBot="1" x14ac:dyDescent="0.3">
      <c r="A334" s="37">
        <v>321</v>
      </c>
      <c r="B334" s="38" t="s">
        <v>1011</v>
      </c>
      <c r="C334" s="39" t="s">
        <v>196</v>
      </c>
      <c r="D334" s="49">
        <v>29208</v>
      </c>
      <c r="E334" s="41">
        <f t="shared" ca="1" si="26"/>
        <v>41262</v>
      </c>
      <c r="F334" s="42">
        <f t="shared" ca="1" si="27"/>
        <v>33</v>
      </c>
      <c r="G334" s="43" t="s">
        <v>842</v>
      </c>
      <c r="H334" s="43" t="s">
        <v>234</v>
      </c>
      <c r="I334" s="44" t="s">
        <v>1012</v>
      </c>
      <c r="J334" s="39" t="s">
        <v>236</v>
      </c>
      <c r="K334" s="39">
        <v>3903</v>
      </c>
      <c r="L334" s="39"/>
      <c r="M334" s="39"/>
      <c r="N334" s="39"/>
      <c r="O334" s="45"/>
      <c r="P334" s="45"/>
      <c r="Q334" s="45" t="s">
        <v>237</v>
      </c>
      <c r="R334" s="45" t="s">
        <v>997</v>
      </c>
      <c r="S334" s="45" t="s">
        <v>997</v>
      </c>
      <c r="T334" s="39" t="s">
        <v>237</v>
      </c>
      <c r="U334" s="45" t="s">
        <v>997</v>
      </c>
      <c r="V334" s="45" t="s">
        <v>997</v>
      </c>
      <c r="W334" s="45" t="s">
        <v>237</v>
      </c>
      <c r="X334" s="45" t="s">
        <v>997</v>
      </c>
      <c r="Y334" s="45" t="s">
        <v>997</v>
      </c>
      <c r="Z334" s="45"/>
      <c r="AA334" s="45"/>
      <c r="AB334" s="45"/>
      <c r="AC334" s="45"/>
      <c r="AD334" s="45"/>
      <c r="AE334" s="46"/>
      <c r="AS334" s="28">
        <f t="shared" ca="1" si="28"/>
        <v>412620321</v>
      </c>
      <c r="AW334">
        <f t="shared" ref="AW334:AW397" si="29">IF(ISERROR(FIND(UPPER($AW$12),UPPER(B334))),0,1)</f>
        <v>0</v>
      </c>
      <c r="AX334">
        <f t="shared" ref="AX334:AX397" si="30">IF(AW334&gt;0,A334,0)</f>
        <v>0</v>
      </c>
    </row>
    <row r="335" spans="1:50" ht="18.75" thickBot="1" x14ac:dyDescent="0.3">
      <c r="A335" s="37">
        <v>322</v>
      </c>
      <c r="B335" s="38" t="s">
        <v>1013</v>
      </c>
      <c r="C335" s="39" t="s">
        <v>194</v>
      </c>
      <c r="D335" s="49">
        <v>34793</v>
      </c>
      <c r="E335" s="41">
        <f t="shared" ref="E335:E398" ca="1" si="31">IF(B335="","",IF(DATE(YEAR(TODAY()),MONTH(D335),DAY(D335))&lt;TODAY(),DATE(IF(YEAR(D335)=1900,2090,YEAR(TODAY())+1),MONTH(D335),DAY(D335)),DATE(IF(YEAR(D335)=1900,2090,YEAR(TODAY())),MONTH(D335),DAY(D335))))</f>
        <v>41368</v>
      </c>
      <c r="F335" s="42">
        <f t="shared" ref="F335:F398" ca="1" si="32">IF(B335="","",YEAR(E335)-YEAR(D335))</f>
        <v>18</v>
      </c>
      <c r="G335" s="43" t="s">
        <v>995</v>
      </c>
      <c r="H335" s="43" t="s">
        <v>234</v>
      </c>
      <c r="I335" s="44" t="s">
        <v>1014</v>
      </c>
      <c r="J335" s="39" t="s">
        <v>236</v>
      </c>
      <c r="K335" s="39">
        <v>4598</v>
      </c>
      <c r="L335" s="39"/>
      <c r="M335" s="39"/>
      <c r="N335" s="39"/>
      <c r="O335" s="45"/>
      <c r="P335" s="45"/>
      <c r="Q335" s="45" t="s">
        <v>237</v>
      </c>
      <c r="R335" s="45" t="s">
        <v>1015</v>
      </c>
      <c r="S335" s="45" t="s">
        <v>1015</v>
      </c>
      <c r="T335" s="39" t="s">
        <v>236</v>
      </c>
      <c r="U335" s="45" t="s">
        <v>236</v>
      </c>
      <c r="V335" s="45" t="s">
        <v>236</v>
      </c>
      <c r="W335" s="45" t="s">
        <v>237</v>
      </c>
      <c r="X335" s="45" t="s">
        <v>1015</v>
      </c>
      <c r="Y335" s="45" t="s">
        <v>1015</v>
      </c>
      <c r="Z335" s="45"/>
      <c r="AA335" s="45"/>
      <c r="AB335" s="45"/>
      <c r="AC335" s="45"/>
      <c r="AD335" s="45"/>
      <c r="AE335" s="46"/>
      <c r="AS335" s="28">
        <f t="shared" ca="1" si="28"/>
        <v>413680322</v>
      </c>
      <c r="AW335">
        <f t="shared" si="29"/>
        <v>0</v>
      </c>
      <c r="AX335">
        <f t="shared" si="30"/>
        <v>0</v>
      </c>
    </row>
    <row r="336" spans="1:50" ht="18.75" thickBot="1" x14ac:dyDescent="0.3">
      <c r="A336" s="37">
        <v>323</v>
      </c>
      <c r="B336" s="38" t="s">
        <v>1016</v>
      </c>
      <c r="C336" s="39" t="s">
        <v>194</v>
      </c>
      <c r="D336" s="49">
        <v>28881</v>
      </c>
      <c r="E336" s="41">
        <f t="shared" ca="1" si="31"/>
        <v>41300</v>
      </c>
      <c r="F336" s="42">
        <f t="shared" ca="1" si="32"/>
        <v>34</v>
      </c>
      <c r="G336" s="43" t="s">
        <v>995</v>
      </c>
      <c r="H336" s="43" t="s">
        <v>234</v>
      </c>
      <c r="I336" s="44" t="s">
        <v>1017</v>
      </c>
      <c r="J336" s="39" t="s">
        <v>236</v>
      </c>
      <c r="K336" s="39">
        <v>3827</v>
      </c>
      <c r="L336" s="39"/>
      <c r="M336" s="39"/>
      <c r="N336" s="39"/>
      <c r="O336" s="45"/>
      <c r="P336" s="45"/>
      <c r="Q336" s="45" t="s">
        <v>237</v>
      </c>
      <c r="R336" s="45" t="s">
        <v>1015</v>
      </c>
      <c r="S336" s="45" t="s">
        <v>1015</v>
      </c>
      <c r="T336" s="39" t="s">
        <v>237</v>
      </c>
      <c r="U336" s="45" t="s">
        <v>1015</v>
      </c>
      <c r="V336" s="45" t="s">
        <v>1015</v>
      </c>
      <c r="W336" s="45" t="s">
        <v>237</v>
      </c>
      <c r="X336" s="45" t="s">
        <v>1015</v>
      </c>
      <c r="Y336" s="45" t="s">
        <v>1015</v>
      </c>
      <c r="Z336" s="45"/>
      <c r="AA336" s="45"/>
      <c r="AB336" s="45"/>
      <c r="AC336" s="45"/>
      <c r="AD336" s="45"/>
      <c r="AE336" s="46"/>
      <c r="AS336" s="28">
        <f t="shared" ca="1" si="28"/>
        <v>413000323</v>
      </c>
      <c r="AW336">
        <f t="shared" si="29"/>
        <v>0</v>
      </c>
      <c r="AX336">
        <f t="shared" si="30"/>
        <v>0</v>
      </c>
    </row>
    <row r="337" spans="1:50" ht="18.75" thickBot="1" x14ac:dyDescent="0.3">
      <c r="A337" s="37">
        <v>324</v>
      </c>
      <c r="B337" s="38" t="s">
        <v>1018</v>
      </c>
      <c r="C337" s="39" t="s">
        <v>194</v>
      </c>
      <c r="D337" s="49">
        <v>33923</v>
      </c>
      <c r="E337" s="41">
        <f t="shared" ca="1" si="31"/>
        <v>41228</v>
      </c>
      <c r="F337" s="42">
        <f t="shared" ca="1" si="32"/>
        <v>20</v>
      </c>
      <c r="G337" s="43" t="s">
        <v>842</v>
      </c>
      <c r="H337" s="43" t="s">
        <v>234</v>
      </c>
      <c r="I337" s="44" t="s">
        <v>1019</v>
      </c>
      <c r="J337" s="39" t="s">
        <v>236</v>
      </c>
      <c r="K337" s="39">
        <v>4539</v>
      </c>
      <c r="L337" s="39"/>
      <c r="M337" s="39"/>
      <c r="N337" s="39"/>
      <c r="O337" s="45"/>
      <c r="P337" s="45"/>
      <c r="Q337" s="45" t="s">
        <v>237</v>
      </c>
      <c r="R337" s="45" t="s">
        <v>1015</v>
      </c>
      <c r="S337" s="45" t="s">
        <v>1015</v>
      </c>
      <c r="T337" s="39" t="s">
        <v>237</v>
      </c>
      <c r="U337" s="45" t="s">
        <v>1015</v>
      </c>
      <c r="V337" s="45" t="s">
        <v>1015</v>
      </c>
      <c r="W337" s="45" t="s">
        <v>237</v>
      </c>
      <c r="X337" s="45" t="s">
        <v>1015</v>
      </c>
      <c r="Y337" s="45" t="s">
        <v>1015</v>
      </c>
      <c r="Z337" s="45"/>
      <c r="AA337" s="45"/>
      <c r="AB337" s="45"/>
      <c r="AC337" s="45"/>
      <c r="AD337" s="45"/>
      <c r="AE337" s="46"/>
      <c r="AS337" s="28">
        <f t="shared" ca="1" si="28"/>
        <v>412280324</v>
      </c>
      <c r="AW337">
        <f t="shared" si="29"/>
        <v>0</v>
      </c>
      <c r="AX337">
        <f t="shared" si="30"/>
        <v>0</v>
      </c>
    </row>
    <row r="338" spans="1:50" ht="18.75" thickBot="1" x14ac:dyDescent="0.3">
      <c r="A338" s="37">
        <v>325</v>
      </c>
      <c r="B338" s="38" t="s">
        <v>1020</v>
      </c>
      <c r="C338" s="39" t="s">
        <v>194</v>
      </c>
      <c r="D338" s="49">
        <v>31891</v>
      </c>
      <c r="E338" s="41">
        <f t="shared" ca="1" si="31"/>
        <v>41388</v>
      </c>
      <c r="F338" s="42">
        <f t="shared" ca="1" si="32"/>
        <v>26</v>
      </c>
      <c r="G338" s="43" t="s">
        <v>842</v>
      </c>
      <c r="H338" s="43" t="s">
        <v>234</v>
      </c>
      <c r="I338" s="44" t="s">
        <v>1021</v>
      </c>
      <c r="J338" s="39" t="s">
        <v>236</v>
      </c>
      <c r="K338" s="39">
        <v>4427</v>
      </c>
      <c r="L338" s="39"/>
      <c r="M338" s="39"/>
      <c r="N338" s="39"/>
      <c r="O338" s="45"/>
      <c r="P338" s="45"/>
      <c r="Q338" s="45" t="s">
        <v>237</v>
      </c>
      <c r="R338" s="45" t="s">
        <v>1015</v>
      </c>
      <c r="S338" s="45" t="s">
        <v>1015</v>
      </c>
      <c r="T338" s="39" t="s">
        <v>236</v>
      </c>
      <c r="U338" s="45" t="s">
        <v>236</v>
      </c>
      <c r="V338" s="45" t="s">
        <v>236</v>
      </c>
      <c r="W338" s="45" t="s">
        <v>236</v>
      </c>
      <c r="X338" s="45" t="s">
        <v>236</v>
      </c>
      <c r="Y338" s="45" t="s">
        <v>236</v>
      </c>
      <c r="Z338" s="45"/>
      <c r="AA338" s="45"/>
      <c r="AB338" s="45"/>
      <c r="AC338" s="45"/>
      <c r="AD338" s="45"/>
      <c r="AE338" s="46"/>
      <c r="AS338" s="28">
        <f t="shared" ca="1" si="28"/>
        <v>413880325</v>
      </c>
      <c r="AW338">
        <f t="shared" si="29"/>
        <v>0</v>
      </c>
      <c r="AX338">
        <f t="shared" si="30"/>
        <v>0</v>
      </c>
    </row>
    <row r="339" spans="1:50" ht="18.75" thickBot="1" x14ac:dyDescent="0.3">
      <c r="A339" s="37">
        <v>326</v>
      </c>
      <c r="B339" s="38" t="s">
        <v>1022</v>
      </c>
      <c r="C339" s="39" t="s">
        <v>194</v>
      </c>
      <c r="D339" s="49">
        <v>26098</v>
      </c>
      <c r="E339" s="41">
        <f t="shared" ca="1" si="31"/>
        <v>41439</v>
      </c>
      <c r="F339" s="42">
        <f t="shared" ca="1" si="32"/>
        <v>42</v>
      </c>
      <c r="G339" s="43" t="s">
        <v>1023</v>
      </c>
      <c r="H339" s="43" t="s">
        <v>234</v>
      </c>
      <c r="I339" s="44" t="s">
        <v>1024</v>
      </c>
      <c r="J339" s="39" t="s">
        <v>236</v>
      </c>
      <c r="K339" s="39">
        <v>3159</v>
      </c>
      <c r="L339" s="39"/>
      <c r="M339" s="39"/>
      <c r="N339" s="39"/>
      <c r="O339" s="45"/>
      <c r="P339" s="45"/>
      <c r="Q339" s="45" t="s">
        <v>237</v>
      </c>
      <c r="R339" s="45" t="s">
        <v>1015</v>
      </c>
      <c r="S339" s="45" t="s">
        <v>1015</v>
      </c>
      <c r="T339" s="39" t="s">
        <v>237</v>
      </c>
      <c r="U339" s="45" t="s">
        <v>1015</v>
      </c>
      <c r="V339" s="45" t="s">
        <v>1015</v>
      </c>
      <c r="W339" s="45" t="s">
        <v>237</v>
      </c>
      <c r="X339" s="45" t="s">
        <v>1015</v>
      </c>
      <c r="Y339" s="45" t="s">
        <v>1015</v>
      </c>
      <c r="Z339" s="45"/>
      <c r="AA339" s="45"/>
      <c r="AB339" s="45"/>
      <c r="AC339" s="45"/>
      <c r="AD339" s="45"/>
      <c r="AE339" s="46"/>
      <c r="AS339" s="28">
        <f t="shared" ca="1" si="28"/>
        <v>414390326</v>
      </c>
      <c r="AW339">
        <f t="shared" si="29"/>
        <v>0</v>
      </c>
      <c r="AX339">
        <f t="shared" si="30"/>
        <v>0</v>
      </c>
    </row>
    <row r="340" spans="1:50" ht="18.75" thickBot="1" x14ac:dyDescent="0.3">
      <c r="A340" s="37">
        <v>327</v>
      </c>
      <c r="B340" s="38" t="s">
        <v>1025</v>
      </c>
      <c r="C340" s="39" t="s">
        <v>194</v>
      </c>
      <c r="D340" s="49">
        <v>25074</v>
      </c>
      <c r="E340" s="41">
        <f t="shared" ca="1" si="31"/>
        <v>41510</v>
      </c>
      <c r="F340" s="42">
        <f t="shared" ca="1" si="32"/>
        <v>45</v>
      </c>
      <c r="G340" s="43" t="s">
        <v>995</v>
      </c>
      <c r="H340" s="43" t="s">
        <v>234</v>
      </c>
      <c r="I340" s="44" t="s">
        <v>1026</v>
      </c>
      <c r="J340" s="39" t="s">
        <v>236</v>
      </c>
      <c r="K340" s="39">
        <v>3849</v>
      </c>
      <c r="L340" s="39"/>
      <c r="M340" s="39"/>
      <c r="N340" s="39"/>
      <c r="O340" s="45"/>
      <c r="P340" s="45"/>
      <c r="Q340" s="45" t="s">
        <v>237</v>
      </c>
      <c r="R340" s="45" t="s">
        <v>1015</v>
      </c>
      <c r="S340" s="45" t="s">
        <v>1015</v>
      </c>
      <c r="T340" s="39" t="s">
        <v>237</v>
      </c>
      <c r="U340" s="45" t="s">
        <v>1015</v>
      </c>
      <c r="V340" s="45" t="s">
        <v>1015</v>
      </c>
      <c r="W340" s="45" t="s">
        <v>237</v>
      </c>
      <c r="X340" s="45" t="s">
        <v>1015</v>
      </c>
      <c r="Y340" s="45" t="s">
        <v>1015</v>
      </c>
      <c r="Z340" s="45"/>
      <c r="AA340" s="45"/>
      <c r="AB340" s="45"/>
      <c r="AC340" s="45"/>
      <c r="AD340" s="45"/>
      <c r="AE340" s="46"/>
      <c r="AS340" s="28">
        <f t="shared" ca="1" si="28"/>
        <v>415100327</v>
      </c>
      <c r="AW340">
        <f t="shared" si="29"/>
        <v>0</v>
      </c>
      <c r="AX340">
        <f t="shared" si="30"/>
        <v>0</v>
      </c>
    </row>
    <row r="341" spans="1:50" ht="18.75" thickBot="1" x14ac:dyDescent="0.3">
      <c r="A341" s="37">
        <v>328</v>
      </c>
      <c r="B341" s="38" t="s">
        <v>1027</v>
      </c>
      <c r="C341" s="39" t="s">
        <v>194</v>
      </c>
      <c r="D341" s="49">
        <v>28728</v>
      </c>
      <c r="E341" s="41">
        <f t="shared" ca="1" si="31"/>
        <v>41512</v>
      </c>
      <c r="F341" s="42">
        <f t="shared" ca="1" si="32"/>
        <v>35</v>
      </c>
      <c r="G341" s="43" t="s">
        <v>842</v>
      </c>
      <c r="H341" s="43" t="s">
        <v>234</v>
      </c>
      <c r="I341" s="44" t="s">
        <v>1028</v>
      </c>
      <c r="J341" s="39" t="s">
        <v>236</v>
      </c>
      <c r="K341" s="39">
        <v>3781</v>
      </c>
      <c r="L341" s="39"/>
      <c r="M341" s="39"/>
      <c r="N341" s="39"/>
      <c r="O341" s="45"/>
      <c r="P341" s="45"/>
      <c r="Q341" s="45" t="s">
        <v>237</v>
      </c>
      <c r="R341" s="45" t="s">
        <v>1015</v>
      </c>
      <c r="S341" s="45" t="s">
        <v>1015</v>
      </c>
      <c r="T341" s="39" t="s">
        <v>237</v>
      </c>
      <c r="U341" s="45" t="s">
        <v>1015</v>
      </c>
      <c r="V341" s="45" t="s">
        <v>1015</v>
      </c>
      <c r="W341" s="45" t="s">
        <v>237</v>
      </c>
      <c r="X341" s="45" t="s">
        <v>1015</v>
      </c>
      <c r="Y341" s="45" t="s">
        <v>1015</v>
      </c>
      <c r="Z341" s="45"/>
      <c r="AA341" s="45"/>
      <c r="AB341" s="45"/>
      <c r="AC341" s="45"/>
      <c r="AD341" s="45"/>
      <c r="AE341" s="46"/>
      <c r="AS341" s="28">
        <f t="shared" ca="1" si="28"/>
        <v>415120328</v>
      </c>
      <c r="AW341">
        <f t="shared" si="29"/>
        <v>0</v>
      </c>
      <c r="AX341">
        <f t="shared" si="30"/>
        <v>0</v>
      </c>
    </row>
    <row r="342" spans="1:50" ht="18.75" thickBot="1" x14ac:dyDescent="0.3">
      <c r="A342" s="37">
        <v>329</v>
      </c>
      <c r="B342" s="38" t="s">
        <v>1029</v>
      </c>
      <c r="C342" s="39" t="s">
        <v>194</v>
      </c>
      <c r="D342" s="49">
        <v>20917</v>
      </c>
      <c r="E342" s="41">
        <f t="shared" ca="1" si="31"/>
        <v>41371</v>
      </c>
      <c r="F342" s="42">
        <f t="shared" ca="1" si="32"/>
        <v>56</v>
      </c>
      <c r="G342" s="43" t="s">
        <v>495</v>
      </c>
      <c r="H342" s="43" t="s">
        <v>234</v>
      </c>
      <c r="I342" s="50" t="s">
        <v>1030</v>
      </c>
      <c r="J342" s="51" t="s">
        <v>236</v>
      </c>
      <c r="K342" s="51">
        <v>679</v>
      </c>
      <c r="L342" s="51"/>
      <c r="M342" s="51"/>
      <c r="N342" s="39"/>
      <c r="O342" s="45"/>
      <c r="P342" s="45"/>
      <c r="Q342" s="45" t="s">
        <v>237</v>
      </c>
      <c r="R342" s="45" t="s">
        <v>1015</v>
      </c>
      <c r="S342" s="45" t="s">
        <v>1015</v>
      </c>
      <c r="T342" s="39" t="s">
        <v>237</v>
      </c>
      <c r="U342" s="45" t="s">
        <v>1015</v>
      </c>
      <c r="V342" s="45" t="s">
        <v>1015</v>
      </c>
      <c r="W342" s="45" t="s">
        <v>237</v>
      </c>
      <c r="X342" s="45" t="s">
        <v>1015</v>
      </c>
      <c r="Y342" s="45" t="s">
        <v>1015</v>
      </c>
      <c r="Z342" s="45"/>
      <c r="AA342" s="45"/>
      <c r="AB342" s="45"/>
      <c r="AC342" s="45"/>
      <c r="AD342" s="45"/>
      <c r="AE342" s="46"/>
      <c r="AS342" s="28">
        <f t="shared" ca="1" si="28"/>
        <v>413710329</v>
      </c>
      <c r="AW342">
        <f t="shared" si="29"/>
        <v>0</v>
      </c>
      <c r="AX342">
        <f t="shared" si="30"/>
        <v>0</v>
      </c>
    </row>
    <row r="343" spans="1:50" ht="18.75" thickBot="1" x14ac:dyDescent="0.3">
      <c r="A343" s="37">
        <v>330</v>
      </c>
      <c r="B343" s="38" t="s">
        <v>1031</v>
      </c>
      <c r="C343" s="39" t="s">
        <v>194</v>
      </c>
      <c r="D343" s="49">
        <v>28563</v>
      </c>
      <c r="E343" s="41">
        <f t="shared" ca="1" si="31"/>
        <v>41347</v>
      </c>
      <c r="F343" s="42">
        <f t="shared" ca="1" si="32"/>
        <v>35</v>
      </c>
      <c r="G343" s="43" t="s">
        <v>842</v>
      </c>
      <c r="H343" s="43" t="s">
        <v>234</v>
      </c>
      <c r="I343" s="44" t="s">
        <v>1032</v>
      </c>
      <c r="J343" s="39" t="s">
        <v>236</v>
      </c>
      <c r="K343" s="39">
        <v>3782</v>
      </c>
      <c r="L343" s="39"/>
      <c r="M343" s="39"/>
      <c r="N343" s="39"/>
      <c r="O343" s="45"/>
      <c r="P343" s="45"/>
      <c r="Q343" s="45" t="s">
        <v>237</v>
      </c>
      <c r="R343" s="45" t="s">
        <v>1015</v>
      </c>
      <c r="S343" s="45" t="s">
        <v>1015</v>
      </c>
      <c r="T343" s="39" t="s">
        <v>236</v>
      </c>
      <c r="U343" s="45" t="s">
        <v>236</v>
      </c>
      <c r="V343" s="45" t="s">
        <v>236</v>
      </c>
      <c r="W343" s="45" t="s">
        <v>236</v>
      </c>
      <c r="X343" s="45" t="s">
        <v>236</v>
      </c>
      <c r="Y343" s="45" t="s">
        <v>236</v>
      </c>
      <c r="Z343" s="45"/>
      <c r="AA343" s="45"/>
      <c r="AB343" s="45"/>
      <c r="AC343" s="45"/>
      <c r="AD343" s="45"/>
      <c r="AE343" s="46"/>
      <c r="AS343" s="28">
        <f t="shared" ca="1" si="28"/>
        <v>413470330</v>
      </c>
      <c r="AW343">
        <f t="shared" si="29"/>
        <v>0</v>
      </c>
      <c r="AX343">
        <f t="shared" si="30"/>
        <v>0</v>
      </c>
    </row>
    <row r="344" spans="1:50" ht="18.75" thickBot="1" x14ac:dyDescent="0.3">
      <c r="A344" s="37">
        <v>331</v>
      </c>
      <c r="B344" s="38" t="s">
        <v>1033</v>
      </c>
      <c r="C344" s="39" t="s">
        <v>194</v>
      </c>
      <c r="D344" s="49">
        <v>34195</v>
      </c>
      <c r="E344" s="41">
        <f t="shared" ca="1" si="31"/>
        <v>41500</v>
      </c>
      <c r="F344" s="42">
        <f t="shared" ca="1" si="32"/>
        <v>20</v>
      </c>
      <c r="G344" s="43" t="s">
        <v>995</v>
      </c>
      <c r="H344" s="43" t="s">
        <v>234</v>
      </c>
      <c r="I344" s="50" t="s">
        <v>1034</v>
      </c>
      <c r="J344" s="51" t="s">
        <v>236</v>
      </c>
      <c r="K344" s="51">
        <v>4550</v>
      </c>
      <c r="L344" s="51"/>
      <c r="M344" s="51"/>
      <c r="N344" s="39"/>
      <c r="O344" s="45"/>
      <c r="P344" s="45"/>
      <c r="Q344" s="45" t="s">
        <v>237</v>
      </c>
      <c r="R344" s="45" t="s">
        <v>1015</v>
      </c>
      <c r="S344" s="45" t="s">
        <v>1015</v>
      </c>
      <c r="T344" s="39" t="s">
        <v>237</v>
      </c>
      <c r="U344" s="45" t="s">
        <v>1015</v>
      </c>
      <c r="V344" s="45" t="s">
        <v>1015</v>
      </c>
      <c r="W344" s="45" t="s">
        <v>236</v>
      </c>
      <c r="X344" s="45" t="s">
        <v>236</v>
      </c>
      <c r="Y344" s="45" t="s">
        <v>236</v>
      </c>
      <c r="Z344" s="45"/>
      <c r="AA344" s="45"/>
      <c r="AB344" s="45"/>
      <c r="AC344" s="45"/>
      <c r="AD344" s="45"/>
      <c r="AE344" s="46"/>
      <c r="AS344" s="28">
        <f t="shared" ca="1" si="28"/>
        <v>415000331</v>
      </c>
      <c r="AW344">
        <f t="shared" si="29"/>
        <v>0</v>
      </c>
      <c r="AX344">
        <f t="shared" si="30"/>
        <v>0</v>
      </c>
    </row>
    <row r="345" spans="1:50" ht="18.75" thickBot="1" x14ac:dyDescent="0.3">
      <c r="A345" s="37">
        <v>332</v>
      </c>
      <c r="B345" s="38" t="s">
        <v>1035</v>
      </c>
      <c r="C345" s="39" t="s">
        <v>194</v>
      </c>
      <c r="D345" s="49">
        <v>32249</v>
      </c>
      <c r="E345" s="41">
        <f t="shared" ca="1" si="31"/>
        <v>41380</v>
      </c>
      <c r="F345" s="42">
        <f t="shared" ca="1" si="32"/>
        <v>25</v>
      </c>
      <c r="G345" s="43" t="s">
        <v>1036</v>
      </c>
      <c r="H345" s="43" t="s">
        <v>234</v>
      </c>
      <c r="I345" s="44" t="s">
        <v>1037</v>
      </c>
      <c r="J345" s="39" t="s">
        <v>236</v>
      </c>
      <c r="K345" s="39">
        <v>4494</v>
      </c>
      <c r="L345" s="39"/>
      <c r="M345" s="39"/>
      <c r="N345" s="39"/>
      <c r="O345" s="45"/>
      <c r="P345" s="45"/>
      <c r="Q345" s="45" t="s">
        <v>237</v>
      </c>
      <c r="R345" s="45" t="s">
        <v>1015</v>
      </c>
      <c r="S345" s="45" t="s">
        <v>1015</v>
      </c>
      <c r="T345" s="39" t="s">
        <v>237</v>
      </c>
      <c r="U345" s="45" t="s">
        <v>1015</v>
      </c>
      <c r="V345" s="45" t="s">
        <v>1015</v>
      </c>
      <c r="W345" s="45" t="s">
        <v>236</v>
      </c>
      <c r="X345" s="45" t="s">
        <v>236</v>
      </c>
      <c r="Y345" s="45" t="s">
        <v>236</v>
      </c>
      <c r="Z345" s="45"/>
      <c r="AA345" s="45"/>
      <c r="AB345" s="45"/>
      <c r="AC345" s="45"/>
      <c r="AD345" s="45"/>
      <c r="AE345" s="46"/>
      <c r="AS345" s="28">
        <f t="shared" ca="1" si="28"/>
        <v>413800332</v>
      </c>
      <c r="AW345">
        <f t="shared" si="29"/>
        <v>0</v>
      </c>
      <c r="AX345">
        <f t="shared" si="30"/>
        <v>0</v>
      </c>
    </row>
    <row r="346" spans="1:50" ht="18.75" thickBot="1" x14ac:dyDescent="0.3">
      <c r="A346" s="37">
        <v>333</v>
      </c>
      <c r="B346" s="38" t="s">
        <v>1038</v>
      </c>
      <c r="C346" s="39" t="s">
        <v>194</v>
      </c>
      <c r="D346" s="49">
        <v>30516</v>
      </c>
      <c r="E346" s="41">
        <f t="shared" ca="1" si="31"/>
        <v>41474</v>
      </c>
      <c r="F346" s="42">
        <f t="shared" ca="1" si="32"/>
        <v>30</v>
      </c>
      <c r="G346" s="43" t="s">
        <v>842</v>
      </c>
      <c r="H346" s="43" t="s">
        <v>234</v>
      </c>
      <c r="I346" s="44" t="s">
        <v>1039</v>
      </c>
      <c r="J346" s="39" t="s">
        <v>236</v>
      </c>
      <c r="K346" s="39">
        <v>4048</v>
      </c>
      <c r="L346" s="39"/>
      <c r="M346" s="39"/>
      <c r="N346" s="39"/>
      <c r="O346" s="45"/>
      <c r="P346" s="45"/>
      <c r="Q346" s="45" t="s">
        <v>237</v>
      </c>
      <c r="R346" s="45" t="s">
        <v>1015</v>
      </c>
      <c r="S346" s="45" t="s">
        <v>1015</v>
      </c>
      <c r="T346" s="39" t="s">
        <v>237</v>
      </c>
      <c r="U346" s="45" t="s">
        <v>1015</v>
      </c>
      <c r="V346" s="45" t="s">
        <v>1015</v>
      </c>
      <c r="W346" s="45" t="s">
        <v>237</v>
      </c>
      <c r="X346" s="45" t="s">
        <v>1015</v>
      </c>
      <c r="Y346" s="45" t="s">
        <v>1015</v>
      </c>
      <c r="Z346" s="45"/>
      <c r="AA346" s="45"/>
      <c r="AB346" s="45"/>
      <c r="AC346" s="45"/>
      <c r="AD346" s="45"/>
      <c r="AE346" s="46"/>
      <c r="AS346" s="28">
        <f t="shared" ca="1" si="28"/>
        <v>414740333</v>
      </c>
      <c r="AW346">
        <f t="shared" si="29"/>
        <v>0</v>
      </c>
      <c r="AX346">
        <f t="shared" si="30"/>
        <v>0</v>
      </c>
    </row>
    <row r="347" spans="1:50" ht="18.75" thickBot="1" x14ac:dyDescent="0.3">
      <c r="A347" s="37">
        <v>334</v>
      </c>
      <c r="B347" s="38" t="s">
        <v>1040</v>
      </c>
      <c r="C347" s="39" t="s">
        <v>194</v>
      </c>
      <c r="D347" s="49">
        <v>34425</v>
      </c>
      <c r="E347" s="41">
        <f t="shared" ca="1" si="31"/>
        <v>41365</v>
      </c>
      <c r="F347" s="42">
        <f t="shared" ca="1" si="32"/>
        <v>19</v>
      </c>
      <c r="G347" s="43" t="s">
        <v>995</v>
      </c>
      <c r="H347" s="43" t="s">
        <v>234</v>
      </c>
      <c r="I347" s="44" t="s">
        <v>1041</v>
      </c>
      <c r="J347" s="39" t="s">
        <v>236</v>
      </c>
      <c r="K347" s="39">
        <v>4540</v>
      </c>
      <c r="L347" s="39"/>
      <c r="M347" s="39"/>
      <c r="N347" s="39"/>
      <c r="O347" s="45"/>
      <c r="P347" s="45"/>
      <c r="Q347" s="45" t="s">
        <v>237</v>
      </c>
      <c r="R347" s="45" t="s">
        <v>1015</v>
      </c>
      <c r="S347" s="45" t="s">
        <v>1015</v>
      </c>
      <c r="T347" s="39" t="s">
        <v>237</v>
      </c>
      <c r="U347" s="45" t="s">
        <v>1015</v>
      </c>
      <c r="V347" s="45" t="s">
        <v>1015</v>
      </c>
      <c r="W347" s="45" t="s">
        <v>237</v>
      </c>
      <c r="X347" s="45" t="s">
        <v>1015</v>
      </c>
      <c r="Y347" s="45" t="s">
        <v>1015</v>
      </c>
      <c r="Z347" s="45"/>
      <c r="AA347" s="45"/>
      <c r="AB347" s="45"/>
      <c r="AC347" s="45"/>
      <c r="AD347" s="45"/>
      <c r="AE347" s="46"/>
      <c r="AS347" s="28">
        <f t="shared" ca="1" si="28"/>
        <v>413650334</v>
      </c>
      <c r="AW347">
        <f t="shared" si="29"/>
        <v>0</v>
      </c>
      <c r="AX347">
        <f t="shared" si="30"/>
        <v>0</v>
      </c>
    </row>
    <row r="348" spans="1:50" ht="18.75" thickBot="1" x14ac:dyDescent="0.3">
      <c r="A348" s="37">
        <v>335</v>
      </c>
      <c r="B348" s="38" t="s">
        <v>1042</v>
      </c>
      <c r="C348" s="39" t="s">
        <v>194</v>
      </c>
      <c r="D348" s="49">
        <v>34372</v>
      </c>
      <c r="E348" s="41">
        <f t="shared" ca="1" si="31"/>
        <v>41312</v>
      </c>
      <c r="F348" s="42">
        <f t="shared" ca="1" si="32"/>
        <v>19</v>
      </c>
      <c r="G348" s="43" t="s">
        <v>995</v>
      </c>
      <c r="H348" s="43" t="s">
        <v>234</v>
      </c>
      <c r="I348" s="44" t="s">
        <v>1043</v>
      </c>
      <c r="J348" s="39" t="s">
        <v>236</v>
      </c>
      <c r="K348" s="39">
        <v>4541</v>
      </c>
      <c r="L348" s="39"/>
      <c r="M348" s="39"/>
      <c r="N348" s="39"/>
      <c r="O348" s="45"/>
      <c r="P348" s="45"/>
      <c r="Q348" s="45" t="s">
        <v>237</v>
      </c>
      <c r="R348" s="45" t="s">
        <v>1015</v>
      </c>
      <c r="S348" s="45" t="s">
        <v>1015</v>
      </c>
      <c r="T348" s="39" t="s">
        <v>237</v>
      </c>
      <c r="U348" s="45" t="s">
        <v>1015</v>
      </c>
      <c r="V348" s="45" t="s">
        <v>1015</v>
      </c>
      <c r="W348" s="45" t="s">
        <v>237</v>
      </c>
      <c r="X348" s="45" t="s">
        <v>1015</v>
      </c>
      <c r="Y348" s="45" t="s">
        <v>1015</v>
      </c>
      <c r="Z348" s="45"/>
      <c r="AA348" s="45"/>
      <c r="AB348" s="45"/>
      <c r="AC348" s="45"/>
      <c r="AD348" s="45"/>
      <c r="AE348" s="46"/>
      <c r="AS348" s="28">
        <f t="shared" ca="1" si="28"/>
        <v>413120335</v>
      </c>
      <c r="AW348">
        <f t="shared" si="29"/>
        <v>0</v>
      </c>
      <c r="AX348">
        <f t="shared" si="30"/>
        <v>0</v>
      </c>
    </row>
    <row r="349" spans="1:50" ht="18.75" thickBot="1" x14ac:dyDescent="0.3">
      <c r="A349" s="37">
        <v>336</v>
      </c>
      <c r="B349" s="38" t="s">
        <v>1044</v>
      </c>
      <c r="C349" s="39" t="s">
        <v>194</v>
      </c>
      <c r="D349" s="49">
        <v>25591</v>
      </c>
      <c r="E349" s="41">
        <f t="shared" ca="1" si="31"/>
        <v>41297</v>
      </c>
      <c r="F349" s="42">
        <f t="shared" ca="1" si="32"/>
        <v>43</v>
      </c>
      <c r="G349" s="43" t="s">
        <v>995</v>
      </c>
      <c r="H349" s="43" t="s">
        <v>234</v>
      </c>
      <c r="I349" s="44" t="s">
        <v>1045</v>
      </c>
      <c r="J349" s="39" t="s">
        <v>236</v>
      </c>
      <c r="K349" s="39">
        <v>2847</v>
      </c>
      <c r="L349" s="39"/>
      <c r="M349" s="39"/>
      <c r="N349" s="39"/>
      <c r="O349" s="45"/>
      <c r="P349" s="45"/>
      <c r="Q349" s="45" t="s">
        <v>237</v>
      </c>
      <c r="R349" s="45" t="s">
        <v>1015</v>
      </c>
      <c r="S349" s="45" t="s">
        <v>1015</v>
      </c>
      <c r="T349" s="39" t="s">
        <v>237</v>
      </c>
      <c r="U349" s="45" t="s">
        <v>1015</v>
      </c>
      <c r="V349" s="45" t="s">
        <v>1015</v>
      </c>
      <c r="W349" s="45" t="s">
        <v>237</v>
      </c>
      <c r="X349" s="45" t="s">
        <v>1015</v>
      </c>
      <c r="Y349" s="45" t="s">
        <v>1015</v>
      </c>
      <c r="Z349" s="45"/>
      <c r="AA349" s="45"/>
      <c r="AB349" s="45"/>
      <c r="AC349" s="45"/>
      <c r="AD349" s="45"/>
      <c r="AE349" s="46"/>
      <c r="AS349" s="28">
        <f t="shared" ca="1" si="28"/>
        <v>412970336</v>
      </c>
      <c r="AW349">
        <f t="shared" si="29"/>
        <v>0</v>
      </c>
      <c r="AX349">
        <f t="shared" si="30"/>
        <v>0</v>
      </c>
    </row>
    <row r="350" spans="1:50" ht="18.75" thickBot="1" x14ac:dyDescent="0.3">
      <c r="A350" s="37">
        <v>337</v>
      </c>
      <c r="B350" s="38" t="s">
        <v>1046</v>
      </c>
      <c r="C350" s="39" t="s">
        <v>194</v>
      </c>
      <c r="D350" s="49">
        <v>26379</v>
      </c>
      <c r="E350" s="41">
        <f t="shared" ca="1" si="31"/>
        <v>41354</v>
      </c>
      <c r="F350" s="42">
        <f t="shared" ca="1" si="32"/>
        <v>41</v>
      </c>
      <c r="G350" s="43" t="s">
        <v>1047</v>
      </c>
      <c r="H350" s="43" t="s">
        <v>234</v>
      </c>
      <c r="I350" s="44" t="s">
        <v>1048</v>
      </c>
      <c r="J350" s="39" t="s">
        <v>236</v>
      </c>
      <c r="K350" s="39">
        <v>3218</v>
      </c>
      <c r="L350" s="39"/>
      <c r="M350" s="39"/>
      <c r="N350" s="39"/>
      <c r="O350" s="45"/>
      <c r="P350" s="45"/>
      <c r="Q350" s="45" t="s">
        <v>237</v>
      </c>
      <c r="R350" s="45" t="s">
        <v>1049</v>
      </c>
      <c r="S350" s="45" t="s">
        <v>1049</v>
      </c>
      <c r="T350" s="45" t="s">
        <v>237</v>
      </c>
      <c r="U350" s="45" t="s">
        <v>1049</v>
      </c>
      <c r="V350" s="45" t="s">
        <v>1049</v>
      </c>
      <c r="W350" s="45" t="s">
        <v>237</v>
      </c>
      <c r="X350" s="45" t="s">
        <v>1049</v>
      </c>
      <c r="Y350" s="45" t="s">
        <v>1049</v>
      </c>
      <c r="Z350" s="45"/>
      <c r="AA350" s="45"/>
      <c r="AB350" s="45"/>
      <c r="AC350" s="45"/>
      <c r="AD350" s="45"/>
      <c r="AE350" s="46"/>
      <c r="AS350" s="28">
        <f t="shared" ca="1" si="28"/>
        <v>413540337</v>
      </c>
      <c r="AW350">
        <f t="shared" si="29"/>
        <v>0</v>
      </c>
      <c r="AX350">
        <f t="shared" si="30"/>
        <v>0</v>
      </c>
    </row>
    <row r="351" spans="1:50" ht="18.75" thickBot="1" x14ac:dyDescent="0.3">
      <c r="A351" s="37">
        <v>338</v>
      </c>
      <c r="B351" s="38" t="s">
        <v>1050</v>
      </c>
      <c r="C351" s="39" t="s">
        <v>194</v>
      </c>
      <c r="D351" s="49">
        <v>29347</v>
      </c>
      <c r="E351" s="41">
        <f t="shared" ca="1" si="31"/>
        <v>41400</v>
      </c>
      <c r="F351" s="42">
        <f t="shared" ca="1" si="32"/>
        <v>33</v>
      </c>
      <c r="G351" s="43" t="s">
        <v>1051</v>
      </c>
      <c r="H351" s="43" t="s">
        <v>234</v>
      </c>
      <c r="I351" s="44" t="s">
        <v>1052</v>
      </c>
      <c r="J351" s="39" t="s">
        <v>236</v>
      </c>
      <c r="K351" s="39">
        <v>3879</v>
      </c>
      <c r="L351" s="39"/>
      <c r="M351" s="39"/>
      <c r="N351" s="39"/>
      <c r="O351" s="45"/>
      <c r="P351" s="45"/>
      <c r="Q351" s="45" t="s">
        <v>237</v>
      </c>
      <c r="R351" s="45" t="s">
        <v>1049</v>
      </c>
      <c r="S351" s="45" t="s">
        <v>1049</v>
      </c>
      <c r="T351" s="39" t="s">
        <v>236</v>
      </c>
      <c r="U351" s="45" t="s">
        <v>236</v>
      </c>
      <c r="V351" s="45" t="s">
        <v>236</v>
      </c>
      <c r="W351" s="45" t="s">
        <v>236</v>
      </c>
      <c r="X351" s="45" t="s">
        <v>236</v>
      </c>
      <c r="Y351" s="45" t="s">
        <v>236</v>
      </c>
      <c r="Z351" s="45"/>
      <c r="AA351" s="45"/>
      <c r="AB351" s="45"/>
      <c r="AC351" s="45"/>
      <c r="AD351" s="45"/>
      <c r="AE351" s="46"/>
      <c r="AS351" s="28">
        <f t="shared" ca="1" si="28"/>
        <v>414000338</v>
      </c>
      <c r="AW351">
        <f t="shared" si="29"/>
        <v>0</v>
      </c>
      <c r="AX351">
        <f t="shared" si="30"/>
        <v>0</v>
      </c>
    </row>
    <row r="352" spans="1:50" ht="18.75" thickBot="1" x14ac:dyDescent="0.3">
      <c r="A352" s="37">
        <v>339</v>
      </c>
      <c r="B352" s="38" t="s">
        <v>1053</v>
      </c>
      <c r="C352" s="39" t="s">
        <v>194</v>
      </c>
      <c r="D352" s="49">
        <v>19925</v>
      </c>
      <c r="E352" s="41">
        <f t="shared" ca="1" si="31"/>
        <v>41475</v>
      </c>
      <c r="F352" s="42">
        <f t="shared" ca="1" si="32"/>
        <v>59</v>
      </c>
      <c r="G352" s="43" t="s">
        <v>1047</v>
      </c>
      <c r="H352" s="43" t="s">
        <v>234</v>
      </c>
      <c r="I352" s="50" t="s">
        <v>1054</v>
      </c>
      <c r="J352" s="51" t="s">
        <v>236</v>
      </c>
      <c r="K352" s="51">
        <v>895</v>
      </c>
      <c r="L352" s="51"/>
      <c r="M352" s="51"/>
      <c r="N352" s="39"/>
      <c r="O352" s="45"/>
      <c r="P352" s="45"/>
      <c r="Q352" s="45" t="s">
        <v>237</v>
      </c>
      <c r="R352" s="45" t="s">
        <v>1049</v>
      </c>
      <c r="S352" s="45" t="s">
        <v>1049</v>
      </c>
      <c r="T352" s="39" t="s">
        <v>236</v>
      </c>
      <c r="U352" s="45" t="s">
        <v>236</v>
      </c>
      <c r="V352" s="45" t="s">
        <v>236</v>
      </c>
      <c r="W352" s="45" t="s">
        <v>236</v>
      </c>
      <c r="X352" s="45" t="s">
        <v>236</v>
      </c>
      <c r="Y352" s="45" t="s">
        <v>236</v>
      </c>
      <c r="Z352" s="45"/>
      <c r="AA352" s="45"/>
      <c r="AB352" s="45"/>
      <c r="AC352" s="45"/>
      <c r="AD352" s="45"/>
      <c r="AE352" s="46"/>
      <c r="AS352" s="28">
        <f t="shared" ca="1" si="28"/>
        <v>414750339</v>
      </c>
      <c r="AW352">
        <f t="shared" si="29"/>
        <v>0</v>
      </c>
      <c r="AX352">
        <f t="shared" si="30"/>
        <v>0</v>
      </c>
    </row>
    <row r="353" spans="1:50" ht="18.75" thickBot="1" x14ac:dyDescent="0.3">
      <c r="A353" s="37">
        <v>340</v>
      </c>
      <c r="B353" s="38" t="s">
        <v>1055</v>
      </c>
      <c r="C353" s="39" t="s">
        <v>194</v>
      </c>
      <c r="D353" s="49">
        <v>15183</v>
      </c>
      <c r="E353" s="41">
        <f t="shared" ca="1" si="31"/>
        <v>41481</v>
      </c>
      <c r="F353" s="42">
        <f t="shared" ca="1" si="32"/>
        <v>72</v>
      </c>
      <c r="G353" s="43" t="s">
        <v>583</v>
      </c>
      <c r="H353" s="43" t="s">
        <v>234</v>
      </c>
      <c r="I353" s="44" t="s">
        <v>1056</v>
      </c>
      <c r="J353" s="39" t="s">
        <v>236</v>
      </c>
      <c r="K353" s="39">
        <v>620</v>
      </c>
      <c r="L353" s="39"/>
      <c r="M353" s="39"/>
      <c r="N353" s="39"/>
      <c r="O353" s="45"/>
      <c r="P353" s="45"/>
      <c r="Q353" s="45" t="s">
        <v>237</v>
      </c>
      <c r="R353" s="45" t="s">
        <v>1049</v>
      </c>
      <c r="S353" s="45" t="s">
        <v>1049</v>
      </c>
      <c r="T353" s="39" t="s">
        <v>237</v>
      </c>
      <c r="U353" s="45" t="s">
        <v>1049</v>
      </c>
      <c r="V353" s="45" t="s">
        <v>1049</v>
      </c>
      <c r="W353" s="45" t="s">
        <v>237</v>
      </c>
      <c r="X353" s="45" t="s">
        <v>1049</v>
      </c>
      <c r="Y353" s="45" t="s">
        <v>1049</v>
      </c>
      <c r="Z353" s="45"/>
      <c r="AA353" s="45"/>
      <c r="AB353" s="45"/>
      <c r="AC353" s="45"/>
      <c r="AD353" s="45"/>
      <c r="AE353" s="46"/>
      <c r="AS353" s="28">
        <f t="shared" ca="1" si="28"/>
        <v>414810340</v>
      </c>
      <c r="AW353">
        <f t="shared" si="29"/>
        <v>0</v>
      </c>
      <c r="AX353">
        <f t="shared" si="30"/>
        <v>0</v>
      </c>
    </row>
    <row r="354" spans="1:50" ht="18.75" thickBot="1" x14ac:dyDescent="0.3">
      <c r="A354" s="37">
        <v>341</v>
      </c>
      <c r="B354" s="38" t="s">
        <v>1057</v>
      </c>
      <c r="C354" s="39" t="s">
        <v>194</v>
      </c>
      <c r="D354" s="49">
        <v>25438</v>
      </c>
      <c r="E354" s="41">
        <f t="shared" ca="1" si="31"/>
        <v>41509</v>
      </c>
      <c r="F354" s="42">
        <f t="shared" ca="1" si="32"/>
        <v>44</v>
      </c>
      <c r="G354" s="43" t="s">
        <v>1047</v>
      </c>
      <c r="H354" s="43" t="s">
        <v>234</v>
      </c>
      <c r="I354" s="50" t="s">
        <v>1058</v>
      </c>
      <c r="J354" s="51" t="s">
        <v>236</v>
      </c>
      <c r="K354" s="51">
        <v>3305</v>
      </c>
      <c r="L354" s="51"/>
      <c r="M354" s="51"/>
      <c r="N354" s="39"/>
      <c r="O354" s="45"/>
      <c r="P354" s="45"/>
      <c r="Q354" s="45" t="s">
        <v>237</v>
      </c>
      <c r="R354" s="45" t="s">
        <v>1049</v>
      </c>
      <c r="S354" s="45" t="s">
        <v>1049</v>
      </c>
      <c r="T354" s="39" t="s">
        <v>236</v>
      </c>
      <c r="U354" s="45" t="s">
        <v>236</v>
      </c>
      <c r="V354" s="45" t="s">
        <v>236</v>
      </c>
      <c r="W354" s="45" t="s">
        <v>237</v>
      </c>
      <c r="X354" s="45" t="s">
        <v>1049</v>
      </c>
      <c r="Y354" s="45" t="s">
        <v>1049</v>
      </c>
      <c r="Z354" s="45"/>
      <c r="AA354" s="45"/>
      <c r="AB354" s="45"/>
      <c r="AC354" s="45"/>
      <c r="AD354" s="45"/>
      <c r="AE354" s="46"/>
      <c r="AS354" s="28">
        <f t="shared" ca="1" si="28"/>
        <v>415090341</v>
      </c>
      <c r="AW354">
        <f t="shared" si="29"/>
        <v>0</v>
      </c>
      <c r="AX354">
        <f t="shared" si="30"/>
        <v>0</v>
      </c>
    </row>
    <row r="355" spans="1:50" ht="18.75" thickBot="1" x14ac:dyDescent="0.3">
      <c r="A355" s="37">
        <v>342</v>
      </c>
      <c r="B355" s="38" t="s">
        <v>1059</v>
      </c>
      <c r="C355" s="39" t="s">
        <v>194</v>
      </c>
      <c r="D355" s="49">
        <v>27741</v>
      </c>
      <c r="E355" s="41">
        <f t="shared" ca="1" si="31"/>
        <v>41256</v>
      </c>
      <c r="F355" s="42">
        <f t="shared" ca="1" si="32"/>
        <v>37</v>
      </c>
      <c r="G355" s="43" t="s">
        <v>1047</v>
      </c>
      <c r="H355" s="43" t="s">
        <v>234</v>
      </c>
      <c r="I355" s="44" t="s">
        <v>1060</v>
      </c>
      <c r="J355" s="39" t="s">
        <v>236</v>
      </c>
      <c r="K355" s="39">
        <v>3619</v>
      </c>
      <c r="L355" s="39"/>
      <c r="M355" s="39"/>
      <c r="N355" s="39"/>
      <c r="O355" s="45"/>
      <c r="P355" s="45"/>
      <c r="Q355" s="45" t="s">
        <v>237</v>
      </c>
      <c r="R355" s="45" t="s">
        <v>1049</v>
      </c>
      <c r="S355" s="45" t="s">
        <v>1049</v>
      </c>
      <c r="T355" s="45" t="s">
        <v>237</v>
      </c>
      <c r="U355" s="45" t="s">
        <v>1049</v>
      </c>
      <c r="V355" s="45" t="s">
        <v>1049</v>
      </c>
      <c r="W355" s="45" t="s">
        <v>237</v>
      </c>
      <c r="X355" s="45" t="s">
        <v>1049</v>
      </c>
      <c r="Y355" s="45" t="s">
        <v>1049</v>
      </c>
      <c r="Z355" s="45"/>
      <c r="AA355" s="45"/>
      <c r="AB355" s="45"/>
      <c r="AC355" s="45"/>
      <c r="AD355" s="45"/>
      <c r="AE355" s="46"/>
      <c r="AS355" s="28">
        <f t="shared" ca="1" si="28"/>
        <v>412560342</v>
      </c>
      <c r="AW355">
        <f t="shared" si="29"/>
        <v>0</v>
      </c>
      <c r="AX355">
        <f t="shared" si="30"/>
        <v>0</v>
      </c>
    </row>
    <row r="356" spans="1:50" ht="18.75" thickBot="1" x14ac:dyDescent="0.3">
      <c r="A356" s="37">
        <v>343</v>
      </c>
      <c r="B356" s="38" t="s">
        <v>1061</v>
      </c>
      <c r="C356" s="39" t="s">
        <v>194</v>
      </c>
      <c r="D356" s="49">
        <v>21807</v>
      </c>
      <c r="E356" s="41">
        <f t="shared" ca="1" si="31"/>
        <v>41531</v>
      </c>
      <c r="F356" s="42">
        <f t="shared" ca="1" si="32"/>
        <v>54</v>
      </c>
      <c r="G356" s="43" t="s">
        <v>1047</v>
      </c>
      <c r="H356" s="43" t="s">
        <v>234</v>
      </c>
      <c r="I356" s="44" t="s">
        <v>1062</v>
      </c>
      <c r="J356" s="39" t="s">
        <v>236</v>
      </c>
      <c r="K356" s="39">
        <v>636</v>
      </c>
      <c r="L356" s="39"/>
      <c r="M356" s="39"/>
      <c r="N356" s="39"/>
      <c r="O356" s="45"/>
      <c r="P356" s="45"/>
      <c r="Q356" s="45" t="s">
        <v>237</v>
      </c>
      <c r="R356" s="45" t="s">
        <v>1049</v>
      </c>
      <c r="S356" s="45" t="s">
        <v>1049</v>
      </c>
      <c r="T356" s="45" t="s">
        <v>237</v>
      </c>
      <c r="U356" s="45" t="s">
        <v>1049</v>
      </c>
      <c r="V356" s="45" t="s">
        <v>1049</v>
      </c>
      <c r="W356" s="45" t="s">
        <v>237</v>
      </c>
      <c r="X356" s="45" t="s">
        <v>1049</v>
      </c>
      <c r="Y356" s="45" t="s">
        <v>1049</v>
      </c>
      <c r="Z356" s="45"/>
      <c r="AA356" s="45"/>
      <c r="AB356" s="45"/>
      <c r="AC356" s="45"/>
      <c r="AD356" s="45"/>
      <c r="AE356" s="46"/>
      <c r="AS356" s="28">
        <f t="shared" ca="1" si="28"/>
        <v>415310343</v>
      </c>
      <c r="AW356">
        <f t="shared" si="29"/>
        <v>0</v>
      </c>
      <c r="AX356">
        <f t="shared" si="30"/>
        <v>0</v>
      </c>
    </row>
    <row r="357" spans="1:50" ht="18.75" thickBot="1" x14ac:dyDescent="0.3">
      <c r="A357" s="37">
        <v>344</v>
      </c>
      <c r="B357" s="38" t="s">
        <v>1063</v>
      </c>
      <c r="C357" s="39" t="s">
        <v>194</v>
      </c>
      <c r="D357" s="49">
        <v>34290</v>
      </c>
      <c r="E357" s="41">
        <f t="shared" ca="1" si="31"/>
        <v>41230</v>
      </c>
      <c r="F357" s="42">
        <f t="shared" ca="1" si="32"/>
        <v>19</v>
      </c>
      <c r="G357" s="43" t="s">
        <v>1064</v>
      </c>
      <c r="H357" s="43" t="s">
        <v>1065</v>
      </c>
      <c r="I357" s="44" t="s">
        <v>1066</v>
      </c>
      <c r="J357" s="39" t="s">
        <v>236</v>
      </c>
      <c r="K357" s="39">
        <v>4511</v>
      </c>
      <c r="L357" s="39"/>
      <c r="M357" s="39"/>
      <c r="N357" s="39"/>
      <c r="O357" s="45"/>
      <c r="P357" s="45"/>
      <c r="Q357" s="45" t="s">
        <v>237</v>
      </c>
      <c r="R357" s="45" t="s">
        <v>1049</v>
      </c>
      <c r="S357" s="45" t="s">
        <v>1049</v>
      </c>
      <c r="T357" s="39" t="s">
        <v>236</v>
      </c>
      <c r="U357" s="45" t="s">
        <v>236</v>
      </c>
      <c r="V357" s="45" t="s">
        <v>236</v>
      </c>
      <c r="W357" s="45" t="s">
        <v>237</v>
      </c>
      <c r="X357" s="45" t="s">
        <v>1049</v>
      </c>
      <c r="Y357" s="45" t="s">
        <v>1049</v>
      </c>
      <c r="Z357" s="45"/>
      <c r="AA357" s="45"/>
      <c r="AB357" s="45"/>
      <c r="AC357" s="45"/>
      <c r="AD357" s="45"/>
      <c r="AE357" s="46"/>
      <c r="AS357" s="28">
        <f t="shared" ca="1" si="28"/>
        <v>412300344</v>
      </c>
      <c r="AW357">
        <f t="shared" si="29"/>
        <v>0</v>
      </c>
      <c r="AX357">
        <f t="shared" si="30"/>
        <v>0</v>
      </c>
    </row>
    <row r="358" spans="1:50" ht="18.75" thickBot="1" x14ac:dyDescent="0.3">
      <c r="A358" s="37">
        <v>345</v>
      </c>
      <c r="B358" s="38" t="s">
        <v>1067</v>
      </c>
      <c r="C358" s="39" t="s">
        <v>194</v>
      </c>
      <c r="D358" s="49">
        <v>26011</v>
      </c>
      <c r="E358" s="41">
        <f t="shared" ca="1" si="31"/>
        <v>41352</v>
      </c>
      <c r="F358" s="42">
        <f t="shared" ca="1" si="32"/>
        <v>42</v>
      </c>
      <c r="G358" s="43" t="s">
        <v>246</v>
      </c>
      <c r="H358" s="43" t="s">
        <v>234</v>
      </c>
      <c r="I358" s="44" t="s">
        <v>1068</v>
      </c>
      <c r="J358" s="39" t="s">
        <v>236</v>
      </c>
      <c r="K358" s="39">
        <v>3389</v>
      </c>
      <c r="L358" s="39"/>
      <c r="M358" s="39"/>
      <c r="N358" s="39"/>
      <c r="O358" s="45"/>
      <c r="P358" s="45"/>
      <c r="Q358" s="45" t="s">
        <v>237</v>
      </c>
      <c r="R358" s="45" t="s">
        <v>1069</v>
      </c>
      <c r="S358" s="45" t="s">
        <v>1069</v>
      </c>
      <c r="T358" s="39" t="s">
        <v>237</v>
      </c>
      <c r="U358" s="45" t="s">
        <v>1069</v>
      </c>
      <c r="V358" s="45" t="s">
        <v>1069</v>
      </c>
      <c r="W358" s="45" t="s">
        <v>237</v>
      </c>
      <c r="X358" s="45" t="s">
        <v>1069</v>
      </c>
      <c r="Y358" s="45" t="s">
        <v>1069</v>
      </c>
      <c r="Z358" s="45"/>
      <c r="AA358" s="45"/>
      <c r="AB358" s="45"/>
      <c r="AC358" s="45"/>
      <c r="AD358" s="45"/>
      <c r="AE358" s="46"/>
      <c r="AS358" s="28">
        <f t="shared" ca="1" si="28"/>
        <v>413520345</v>
      </c>
      <c r="AW358">
        <f t="shared" si="29"/>
        <v>0</v>
      </c>
      <c r="AX358">
        <f t="shared" si="30"/>
        <v>0</v>
      </c>
    </row>
    <row r="359" spans="1:50" ht="18.75" thickBot="1" x14ac:dyDescent="0.3">
      <c r="A359" s="37">
        <v>346</v>
      </c>
      <c r="B359" s="38" t="s">
        <v>1070</v>
      </c>
      <c r="C359" s="39" t="s">
        <v>194</v>
      </c>
      <c r="D359" s="49">
        <v>14708</v>
      </c>
      <c r="E359" s="41">
        <f t="shared" ca="1" si="31"/>
        <v>41371</v>
      </c>
      <c r="F359" s="42">
        <f t="shared" ca="1" si="32"/>
        <v>73</v>
      </c>
      <c r="G359" s="43" t="s">
        <v>1071</v>
      </c>
      <c r="H359" s="43" t="s">
        <v>234</v>
      </c>
      <c r="I359" s="44" t="s">
        <v>1072</v>
      </c>
      <c r="J359" s="39" t="s">
        <v>236</v>
      </c>
      <c r="K359" s="39">
        <v>358</v>
      </c>
      <c r="L359" s="39"/>
      <c r="M359" s="39"/>
      <c r="N359" s="39"/>
      <c r="O359" s="45"/>
      <c r="P359" s="45"/>
      <c r="Q359" s="45" t="s">
        <v>237</v>
      </c>
      <c r="R359" s="45" t="s">
        <v>1069</v>
      </c>
      <c r="S359" s="45" t="s">
        <v>1069</v>
      </c>
      <c r="T359" s="39" t="s">
        <v>237</v>
      </c>
      <c r="U359" s="45" t="s">
        <v>1069</v>
      </c>
      <c r="V359" s="45" t="s">
        <v>1069</v>
      </c>
      <c r="W359" s="45" t="s">
        <v>237</v>
      </c>
      <c r="X359" s="45" t="s">
        <v>1069</v>
      </c>
      <c r="Y359" s="45" t="s">
        <v>1069</v>
      </c>
      <c r="Z359" s="45"/>
      <c r="AA359" s="45"/>
      <c r="AB359" s="45"/>
      <c r="AC359" s="45"/>
      <c r="AD359" s="45"/>
      <c r="AE359" s="46"/>
      <c r="AS359" s="28">
        <f t="shared" ca="1" si="28"/>
        <v>413710346</v>
      </c>
      <c r="AW359">
        <f t="shared" si="29"/>
        <v>0</v>
      </c>
      <c r="AX359">
        <f t="shared" si="30"/>
        <v>0</v>
      </c>
    </row>
    <row r="360" spans="1:50" ht="18.75" thickBot="1" x14ac:dyDescent="0.3">
      <c r="A360" s="37">
        <v>347</v>
      </c>
      <c r="B360" s="38" t="s">
        <v>1073</v>
      </c>
      <c r="C360" s="39" t="s">
        <v>194</v>
      </c>
      <c r="D360" s="52">
        <v>24922</v>
      </c>
      <c r="E360" s="41">
        <f t="shared" ca="1" si="31"/>
        <v>41358</v>
      </c>
      <c r="F360" s="42">
        <f t="shared" ca="1" si="32"/>
        <v>45</v>
      </c>
      <c r="G360" s="43" t="s">
        <v>246</v>
      </c>
      <c r="H360" s="43" t="s">
        <v>234</v>
      </c>
      <c r="I360" s="44" t="s">
        <v>1074</v>
      </c>
      <c r="J360" s="39" t="s">
        <v>236</v>
      </c>
      <c r="K360" s="39">
        <v>3954</v>
      </c>
      <c r="L360" s="39"/>
      <c r="M360" s="39"/>
      <c r="N360" s="39"/>
      <c r="O360" s="45"/>
      <c r="P360" s="45"/>
      <c r="Q360" s="45" t="s">
        <v>237</v>
      </c>
      <c r="R360" s="45" t="s">
        <v>1069</v>
      </c>
      <c r="S360" s="45" t="s">
        <v>1069</v>
      </c>
      <c r="T360" s="39" t="s">
        <v>237</v>
      </c>
      <c r="U360" s="45" t="s">
        <v>1069</v>
      </c>
      <c r="V360" s="45" t="s">
        <v>1069</v>
      </c>
      <c r="W360" s="45" t="s">
        <v>237</v>
      </c>
      <c r="X360" s="45" t="s">
        <v>1069</v>
      </c>
      <c r="Y360" s="45" t="s">
        <v>1069</v>
      </c>
      <c r="Z360" s="45"/>
      <c r="AA360" s="45"/>
      <c r="AB360" s="45"/>
      <c r="AC360" s="45"/>
      <c r="AD360" s="45"/>
      <c r="AE360" s="46"/>
      <c r="AS360" s="28">
        <f t="shared" ca="1" si="28"/>
        <v>413580347</v>
      </c>
      <c r="AW360">
        <f t="shared" si="29"/>
        <v>0</v>
      </c>
      <c r="AX360">
        <f t="shared" si="30"/>
        <v>0</v>
      </c>
    </row>
    <row r="361" spans="1:50" ht="18.75" thickBot="1" x14ac:dyDescent="0.3">
      <c r="A361" s="37">
        <v>348</v>
      </c>
      <c r="B361" s="38" t="s">
        <v>1075</v>
      </c>
      <c r="C361" s="39" t="s">
        <v>194</v>
      </c>
      <c r="D361" s="49">
        <v>24903</v>
      </c>
      <c r="E361" s="41">
        <f t="shared" ca="1" si="31"/>
        <v>41339</v>
      </c>
      <c r="F361" s="42">
        <f t="shared" ca="1" si="32"/>
        <v>45</v>
      </c>
      <c r="G361" s="43" t="s">
        <v>246</v>
      </c>
      <c r="H361" s="43" t="s">
        <v>234</v>
      </c>
      <c r="I361" s="44" t="s">
        <v>1076</v>
      </c>
      <c r="J361" s="39" t="s">
        <v>236</v>
      </c>
      <c r="K361" s="39">
        <v>2716</v>
      </c>
      <c r="L361" s="39"/>
      <c r="M361" s="39"/>
      <c r="N361" s="39"/>
      <c r="O361" s="45"/>
      <c r="P361" s="45"/>
      <c r="Q361" s="45" t="s">
        <v>237</v>
      </c>
      <c r="R361" s="45" t="s">
        <v>1069</v>
      </c>
      <c r="S361" s="45" t="s">
        <v>1069</v>
      </c>
      <c r="T361" s="39" t="s">
        <v>237</v>
      </c>
      <c r="U361" s="45" t="s">
        <v>1069</v>
      </c>
      <c r="V361" s="45" t="s">
        <v>1069</v>
      </c>
      <c r="W361" s="45" t="s">
        <v>237</v>
      </c>
      <c r="X361" s="45" t="s">
        <v>1069</v>
      </c>
      <c r="Y361" s="45" t="s">
        <v>1069</v>
      </c>
      <c r="Z361" s="45"/>
      <c r="AA361" s="45"/>
      <c r="AB361" s="45"/>
      <c r="AC361" s="45"/>
      <c r="AD361" s="45"/>
      <c r="AE361" s="46"/>
      <c r="AS361" s="28">
        <f t="shared" ca="1" si="28"/>
        <v>413390348</v>
      </c>
      <c r="AW361">
        <f t="shared" si="29"/>
        <v>0</v>
      </c>
      <c r="AX361">
        <f t="shared" si="30"/>
        <v>0</v>
      </c>
    </row>
    <row r="362" spans="1:50" ht="18.75" thickBot="1" x14ac:dyDescent="0.3">
      <c r="A362" s="37">
        <v>349</v>
      </c>
      <c r="B362" s="38" t="s">
        <v>1077</v>
      </c>
      <c r="C362" s="39" t="s">
        <v>194</v>
      </c>
      <c r="D362" s="40">
        <v>24357</v>
      </c>
      <c r="E362" s="41">
        <f t="shared" ca="1" si="31"/>
        <v>41524</v>
      </c>
      <c r="F362" s="42">
        <f t="shared" ca="1" si="32"/>
        <v>47</v>
      </c>
      <c r="G362" s="43" t="s">
        <v>246</v>
      </c>
      <c r="H362" s="43" t="s">
        <v>234</v>
      </c>
      <c r="I362" s="44" t="s">
        <v>1078</v>
      </c>
      <c r="J362" s="39" t="s">
        <v>236</v>
      </c>
      <c r="K362" s="39">
        <v>3489</v>
      </c>
      <c r="L362" s="39"/>
      <c r="M362" s="39"/>
      <c r="N362" s="39"/>
      <c r="O362" s="45"/>
      <c r="P362" s="45"/>
      <c r="Q362" s="45" t="s">
        <v>237</v>
      </c>
      <c r="R362" s="45" t="s">
        <v>1069</v>
      </c>
      <c r="S362" s="45" t="s">
        <v>1069</v>
      </c>
      <c r="T362" s="39" t="s">
        <v>237</v>
      </c>
      <c r="U362" s="45" t="s">
        <v>1069</v>
      </c>
      <c r="V362" s="45" t="s">
        <v>1069</v>
      </c>
      <c r="W362" s="45" t="s">
        <v>236</v>
      </c>
      <c r="X362" s="45" t="s">
        <v>236</v>
      </c>
      <c r="Y362" s="45" t="s">
        <v>236</v>
      </c>
      <c r="Z362" s="45"/>
      <c r="AA362" s="45"/>
      <c r="AB362" s="45"/>
      <c r="AC362" s="45"/>
      <c r="AD362" s="45"/>
      <c r="AE362" s="46"/>
      <c r="AS362" s="28">
        <f t="shared" ca="1" si="28"/>
        <v>415240349</v>
      </c>
      <c r="AW362">
        <f t="shared" si="29"/>
        <v>0</v>
      </c>
      <c r="AX362">
        <f t="shared" si="30"/>
        <v>0</v>
      </c>
    </row>
    <row r="363" spans="1:50" ht="18.75" thickBot="1" x14ac:dyDescent="0.3">
      <c r="A363" s="37">
        <v>350</v>
      </c>
      <c r="B363" s="38" t="s">
        <v>1079</v>
      </c>
      <c r="C363" s="39" t="s">
        <v>194</v>
      </c>
      <c r="D363" s="49">
        <v>23143</v>
      </c>
      <c r="E363" s="41">
        <f t="shared" ca="1" si="31"/>
        <v>41406</v>
      </c>
      <c r="F363" s="42">
        <f t="shared" ca="1" si="32"/>
        <v>50</v>
      </c>
      <c r="G363" s="43" t="s">
        <v>702</v>
      </c>
      <c r="H363" s="43" t="s">
        <v>234</v>
      </c>
      <c r="I363" s="44" t="s">
        <v>1080</v>
      </c>
      <c r="J363" s="39" t="s">
        <v>236</v>
      </c>
      <c r="K363" s="39">
        <v>1716</v>
      </c>
      <c r="L363" s="39"/>
      <c r="M363" s="39"/>
      <c r="N363" s="39"/>
      <c r="O363" s="45"/>
      <c r="P363" s="45"/>
      <c r="Q363" s="45" t="s">
        <v>237</v>
      </c>
      <c r="R363" s="45" t="s">
        <v>1069</v>
      </c>
      <c r="S363" s="45" t="s">
        <v>1069</v>
      </c>
      <c r="T363" s="39" t="s">
        <v>236</v>
      </c>
      <c r="U363" s="45" t="s">
        <v>236</v>
      </c>
      <c r="V363" s="45" t="s">
        <v>236</v>
      </c>
      <c r="W363" s="45" t="s">
        <v>236</v>
      </c>
      <c r="X363" s="45" t="s">
        <v>236</v>
      </c>
      <c r="Y363" s="45" t="s">
        <v>236</v>
      </c>
      <c r="Z363" s="45"/>
      <c r="AA363" s="45"/>
      <c r="AB363" s="45"/>
      <c r="AC363" s="45"/>
      <c r="AD363" s="45"/>
      <c r="AE363" s="46"/>
      <c r="AS363" s="28">
        <f t="shared" ca="1" si="28"/>
        <v>414060350</v>
      </c>
      <c r="AW363">
        <f t="shared" si="29"/>
        <v>0</v>
      </c>
      <c r="AX363">
        <f t="shared" si="30"/>
        <v>0</v>
      </c>
    </row>
    <row r="364" spans="1:50" ht="18.75" thickBot="1" x14ac:dyDescent="0.3">
      <c r="A364" s="37">
        <v>351</v>
      </c>
      <c r="B364" s="38" t="s">
        <v>1081</v>
      </c>
      <c r="C364" s="39" t="s">
        <v>194</v>
      </c>
      <c r="D364" s="49">
        <v>31651</v>
      </c>
      <c r="E364" s="41">
        <f t="shared" ca="1" si="31"/>
        <v>41513</v>
      </c>
      <c r="F364" s="42">
        <f t="shared" ca="1" si="32"/>
        <v>27</v>
      </c>
      <c r="G364" s="43" t="s">
        <v>246</v>
      </c>
      <c r="H364" s="43" t="s">
        <v>234</v>
      </c>
      <c r="I364" s="44" t="s">
        <v>1082</v>
      </c>
      <c r="J364" s="39" t="s">
        <v>236</v>
      </c>
      <c r="K364" s="39">
        <v>4174</v>
      </c>
      <c r="L364" s="39"/>
      <c r="M364" s="39"/>
      <c r="N364" s="39"/>
      <c r="O364" s="45"/>
      <c r="P364" s="45"/>
      <c r="Q364" s="45" t="s">
        <v>237</v>
      </c>
      <c r="R364" s="45" t="s">
        <v>1069</v>
      </c>
      <c r="S364" s="45" t="s">
        <v>1069</v>
      </c>
      <c r="T364" s="39" t="s">
        <v>237</v>
      </c>
      <c r="U364" s="45" t="s">
        <v>1069</v>
      </c>
      <c r="V364" s="45" t="s">
        <v>1069</v>
      </c>
      <c r="W364" s="45" t="s">
        <v>236</v>
      </c>
      <c r="X364" s="45" t="s">
        <v>236</v>
      </c>
      <c r="Y364" s="45" t="s">
        <v>236</v>
      </c>
      <c r="Z364" s="45"/>
      <c r="AA364" s="45"/>
      <c r="AB364" s="45"/>
      <c r="AC364" s="45"/>
      <c r="AD364" s="45"/>
      <c r="AE364" s="46"/>
      <c r="AS364" s="28">
        <f t="shared" ca="1" si="28"/>
        <v>415130351</v>
      </c>
      <c r="AW364">
        <f t="shared" si="29"/>
        <v>0</v>
      </c>
      <c r="AX364">
        <f t="shared" si="30"/>
        <v>0</v>
      </c>
    </row>
    <row r="365" spans="1:50" ht="18.75" thickBot="1" x14ac:dyDescent="0.3">
      <c r="A365" s="37">
        <v>352</v>
      </c>
      <c r="B365" s="38" t="s">
        <v>1083</v>
      </c>
      <c r="C365" s="39" t="s">
        <v>194</v>
      </c>
      <c r="D365" s="49">
        <v>13601</v>
      </c>
      <c r="E365" s="41">
        <f t="shared" ca="1" si="31"/>
        <v>41360</v>
      </c>
      <c r="F365" s="42">
        <f t="shared" ca="1" si="32"/>
        <v>76</v>
      </c>
      <c r="G365" s="43" t="s">
        <v>265</v>
      </c>
      <c r="H365" s="43" t="s">
        <v>234</v>
      </c>
      <c r="I365" s="44" t="s">
        <v>1084</v>
      </c>
      <c r="J365" s="39" t="s">
        <v>236</v>
      </c>
      <c r="K365" s="39">
        <v>162</v>
      </c>
      <c r="L365" s="39"/>
      <c r="M365" s="39"/>
      <c r="N365" s="39"/>
      <c r="O365" s="45"/>
      <c r="P365" s="45"/>
      <c r="Q365" s="45" t="s">
        <v>237</v>
      </c>
      <c r="R365" s="45" t="s">
        <v>1069</v>
      </c>
      <c r="S365" s="45" t="s">
        <v>1069</v>
      </c>
      <c r="T365" s="39" t="s">
        <v>237</v>
      </c>
      <c r="U365" s="45" t="s">
        <v>1069</v>
      </c>
      <c r="V365" s="45" t="s">
        <v>1069</v>
      </c>
      <c r="W365" s="45" t="s">
        <v>237</v>
      </c>
      <c r="X365" s="45" t="s">
        <v>1069</v>
      </c>
      <c r="Y365" s="45" t="s">
        <v>1069</v>
      </c>
      <c r="Z365" s="45"/>
      <c r="AA365" s="45"/>
      <c r="AB365" s="45"/>
      <c r="AC365" s="45"/>
      <c r="AD365" s="45"/>
      <c r="AE365" s="46"/>
      <c r="AS365" s="28">
        <f t="shared" ca="1" si="28"/>
        <v>413600352</v>
      </c>
      <c r="AW365">
        <f t="shared" si="29"/>
        <v>0</v>
      </c>
      <c r="AX365">
        <f t="shared" si="30"/>
        <v>0</v>
      </c>
    </row>
    <row r="366" spans="1:50" ht="18.75" thickBot="1" x14ac:dyDescent="0.3">
      <c r="A366" s="37">
        <v>353</v>
      </c>
      <c r="B366" s="38" t="s">
        <v>1085</v>
      </c>
      <c r="C366" s="39" t="s">
        <v>194</v>
      </c>
      <c r="D366" s="49">
        <v>30721</v>
      </c>
      <c r="E366" s="41">
        <f t="shared" ca="1" si="31"/>
        <v>41314</v>
      </c>
      <c r="F366" s="42">
        <f t="shared" ca="1" si="32"/>
        <v>29</v>
      </c>
      <c r="G366" s="43" t="s">
        <v>1086</v>
      </c>
      <c r="H366" s="43" t="s">
        <v>234</v>
      </c>
      <c r="I366" s="44" t="s">
        <v>1087</v>
      </c>
      <c r="J366" s="39" t="s">
        <v>236</v>
      </c>
      <c r="K366" s="39">
        <v>4082</v>
      </c>
      <c r="L366" s="39"/>
      <c r="M366" s="39"/>
      <c r="N366" s="39"/>
      <c r="O366" s="45"/>
      <c r="P366" s="45"/>
      <c r="Q366" s="45" t="s">
        <v>237</v>
      </c>
      <c r="R366" s="45" t="s">
        <v>1069</v>
      </c>
      <c r="S366" s="45" t="s">
        <v>1069</v>
      </c>
      <c r="T366" s="39" t="s">
        <v>236</v>
      </c>
      <c r="U366" s="45" t="s">
        <v>236</v>
      </c>
      <c r="V366" s="45" t="s">
        <v>236</v>
      </c>
      <c r="W366" s="45" t="s">
        <v>236</v>
      </c>
      <c r="X366" s="45" t="s">
        <v>236</v>
      </c>
      <c r="Y366" s="45" t="s">
        <v>236</v>
      </c>
      <c r="Z366" s="45"/>
      <c r="AA366" s="45"/>
      <c r="AB366" s="45"/>
      <c r="AC366" s="45"/>
      <c r="AD366" s="45"/>
      <c r="AE366" s="46"/>
      <c r="AS366" s="28">
        <f t="shared" ca="1" si="28"/>
        <v>413140353</v>
      </c>
      <c r="AW366">
        <f t="shared" si="29"/>
        <v>0</v>
      </c>
      <c r="AX366">
        <f t="shared" si="30"/>
        <v>0</v>
      </c>
    </row>
    <row r="367" spans="1:50" ht="18.75" thickBot="1" x14ac:dyDescent="0.3">
      <c r="A367" s="37">
        <v>354</v>
      </c>
      <c r="B367" s="38" t="s">
        <v>1088</v>
      </c>
      <c r="C367" s="39" t="s">
        <v>194</v>
      </c>
      <c r="D367" s="49">
        <v>22536</v>
      </c>
      <c r="E367" s="41">
        <f t="shared" ca="1" si="31"/>
        <v>41529</v>
      </c>
      <c r="F367" s="42">
        <f t="shared" ca="1" si="32"/>
        <v>52</v>
      </c>
      <c r="G367" s="43" t="s">
        <v>246</v>
      </c>
      <c r="H367" s="43" t="s">
        <v>234</v>
      </c>
      <c r="I367" s="44" t="s">
        <v>1089</v>
      </c>
      <c r="J367" s="39" t="s">
        <v>236</v>
      </c>
      <c r="K367" s="39">
        <v>3230</v>
      </c>
      <c r="L367" s="39"/>
      <c r="M367" s="39"/>
      <c r="N367" s="39"/>
      <c r="O367" s="45"/>
      <c r="P367" s="45"/>
      <c r="Q367" s="45" t="s">
        <v>237</v>
      </c>
      <c r="R367" s="45" t="s">
        <v>1069</v>
      </c>
      <c r="S367" s="45" t="s">
        <v>1069</v>
      </c>
      <c r="T367" s="39" t="s">
        <v>237</v>
      </c>
      <c r="U367" s="45" t="s">
        <v>1069</v>
      </c>
      <c r="V367" s="45" t="s">
        <v>1069</v>
      </c>
      <c r="W367" s="45" t="s">
        <v>236</v>
      </c>
      <c r="X367" s="45" t="s">
        <v>236</v>
      </c>
      <c r="Y367" s="45" t="s">
        <v>236</v>
      </c>
      <c r="Z367" s="45"/>
      <c r="AA367" s="45"/>
      <c r="AB367" s="45"/>
      <c r="AC367" s="45"/>
      <c r="AD367" s="45"/>
      <c r="AE367" s="46"/>
      <c r="AS367" s="28">
        <f t="shared" ca="1" si="28"/>
        <v>415290354</v>
      </c>
      <c r="AW367">
        <f t="shared" si="29"/>
        <v>0</v>
      </c>
      <c r="AX367">
        <f t="shared" si="30"/>
        <v>0</v>
      </c>
    </row>
    <row r="368" spans="1:50" ht="18.75" thickBot="1" x14ac:dyDescent="0.3">
      <c r="A368" s="37">
        <v>355</v>
      </c>
      <c r="B368" s="38" t="s">
        <v>1090</v>
      </c>
      <c r="C368" s="39" t="s">
        <v>194</v>
      </c>
      <c r="D368" s="49">
        <v>27652</v>
      </c>
      <c r="E368" s="41">
        <f t="shared" ca="1" si="31"/>
        <v>41532</v>
      </c>
      <c r="F368" s="42">
        <f t="shared" ca="1" si="32"/>
        <v>38</v>
      </c>
      <c r="G368" s="43" t="s">
        <v>360</v>
      </c>
      <c r="H368" s="43" t="s">
        <v>234</v>
      </c>
      <c r="I368" s="44" t="s">
        <v>1091</v>
      </c>
      <c r="J368" s="39" t="s">
        <v>236</v>
      </c>
      <c r="K368" s="39">
        <v>3587</v>
      </c>
      <c r="L368" s="39"/>
      <c r="M368" s="39"/>
      <c r="N368" s="39"/>
      <c r="O368" s="45"/>
      <c r="P368" s="45"/>
      <c r="Q368" s="45" t="s">
        <v>237</v>
      </c>
      <c r="R368" s="45" t="s">
        <v>417</v>
      </c>
      <c r="S368" s="45" t="s">
        <v>1069</v>
      </c>
      <c r="T368" s="39" t="s">
        <v>237</v>
      </c>
      <c r="U368" s="45" t="s">
        <v>417</v>
      </c>
      <c r="V368" s="45" t="s">
        <v>417</v>
      </c>
      <c r="W368" s="45" t="s">
        <v>237</v>
      </c>
      <c r="X368" s="45" t="s">
        <v>417</v>
      </c>
      <c r="Y368" s="45" t="s">
        <v>417</v>
      </c>
      <c r="Z368" s="45"/>
      <c r="AA368" s="45"/>
      <c r="AB368" s="45"/>
      <c r="AC368" s="45"/>
      <c r="AD368" s="45"/>
      <c r="AE368" s="46"/>
      <c r="AS368" s="28">
        <f t="shared" ca="1" si="28"/>
        <v>415320355</v>
      </c>
      <c r="AW368">
        <f t="shared" si="29"/>
        <v>0</v>
      </c>
      <c r="AX368">
        <f t="shared" si="30"/>
        <v>0</v>
      </c>
    </row>
    <row r="369" spans="1:50" ht="18.75" thickBot="1" x14ac:dyDescent="0.3">
      <c r="A369" s="37">
        <v>356</v>
      </c>
      <c r="B369" s="38" t="s">
        <v>1092</v>
      </c>
      <c r="C369" s="39" t="s">
        <v>194</v>
      </c>
      <c r="D369" s="49">
        <v>33338</v>
      </c>
      <c r="E369" s="41">
        <f t="shared" ca="1" si="31"/>
        <v>41374</v>
      </c>
      <c r="F369" s="42">
        <f t="shared" ca="1" si="32"/>
        <v>22</v>
      </c>
      <c r="G369" s="43" t="s">
        <v>1093</v>
      </c>
      <c r="H369" s="43" t="s">
        <v>269</v>
      </c>
      <c r="I369" s="50" t="s">
        <v>1094</v>
      </c>
      <c r="J369" s="51" t="s">
        <v>236</v>
      </c>
      <c r="K369" s="51">
        <v>4606</v>
      </c>
      <c r="L369" s="51"/>
      <c r="M369" s="51"/>
      <c r="N369" s="39"/>
      <c r="O369" s="45"/>
      <c r="P369" s="45"/>
      <c r="Q369" s="45" t="s">
        <v>507</v>
      </c>
      <c r="R369" s="45" t="s">
        <v>1069</v>
      </c>
      <c r="S369" s="45" t="s">
        <v>1069</v>
      </c>
      <c r="T369" s="39" t="s">
        <v>507</v>
      </c>
      <c r="U369" s="45" t="s">
        <v>1069</v>
      </c>
      <c r="V369" s="45" t="s">
        <v>1069</v>
      </c>
      <c r="W369" s="45" t="s">
        <v>236</v>
      </c>
      <c r="X369" s="45" t="s">
        <v>236</v>
      </c>
      <c r="Y369" s="45" t="s">
        <v>236</v>
      </c>
      <c r="Z369" s="45"/>
      <c r="AA369" s="45"/>
      <c r="AB369" s="45"/>
      <c r="AC369" s="45"/>
      <c r="AD369" s="45"/>
      <c r="AE369" s="46"/>
      <c r="AS369" s="28">
        <f t="shared" ca="1" si="28"/>
        <v>413740356</v>
      </c>
      <c r="AW369">
        <f t="shared" si="29"/>
        <v>0</v>
      </c>
      <c r="AX369">
        <f t="shared" si="30"/>
        <v>0</v>
      </c>
    </row>
    <row r="370" spans="1:50" ht="18.75" thickBot="1" x14ac:dyDescent="0.3">
      <c r="A370" s="37">
        <v>357</v>
      </c>
      <c r="B370" s="38" t="s">
        <v>10</v>
      </c>
      <c r="C370" s="39" t="s">
        <v>194</v>
      </c>
      <c r="D370" s="49">
        <v>33342</v>
      </c>
      <c r="E370" s="41">
        <f t="shared" ca="1" si="31"/>
        <v>41378</v>
      </c>
      <c r="F370" s="42">
        <f t="shared" ca="1" si="32"/>
        <v>22</v>
      </c>
      <c r="G370" s="43" t="s">
        <v>1095</v>
      </c>
      <c r="H370" s="43" t="s">
        <v>269</v>
      </c>
      <c r="I370" s="44" t="s">
        <v>57</v>
      </c>
      <c r="J370" s="39" t="s">
        <v>236</v>
      </c>
      <c r="K370" s="39">
        <v>4448</v>
      </c>
      <c r="L370" s="39"/>
      <c r="M370" s="39"/>
      <c r="N370" s="39"/>
      <c r="O370" s="45"/>
      <c r="P370" s="45"/>
      <c r="Q370" s="45" t="s">
        <v>237</v>
      </c>
      <c r="R370" s="45" t="s">
        <v>1096</v>
      </c>
      <c r="S370" s="45" t="s">
        <v>1096</v>
      </c>
      <c r="T370" s="39" t="s">
        <v>54</v>
      </c>
      <c r="U370" s="45" t="s">
        <v>1096</v>
      </c>
      <c r="V370" s="45" t="s">
        <v>1096</v>
      </c>
      <c r="W370" s="45" t="s">
        <v>54</v>
      </c>
      <c r="X370" s="45" t="s">
        <v>1096</v>
      </c>
      <c r="Y370" s="45" t="s">
        <v>1096</v>
      </c>
      <c r="Z370" s="45"/>
      <c r="AA370" s="45"/>
      <c r="AB370" s="45"/>
      <c r="AC370" s="45"/>
      <c r="AD370" s="45"/>
      <c r="AE370" s="46"/>
      <c r="AS370" s="28">
        <f t="shared" ca="1" si="28"/>
        <v>413780357</v>
      </c>
      <c r="AW370">
        <f t="shared" si="29"/>
        <v>0</v>
      </c>
      <c r="AX370">
        <f t="shared" si="30"/>
        <v>0</v>
      </c>
    </row>
    <row r="371" spans="1:50" ht="18.75" thickBot="1" x14ac:dyDescent="0.3">
      <c r="A371" s="37">
        <v>358</v>
      </c>
      <c r="B371" s="38" t="s">
        <v>1097</v>
      </c>
      <c r="C371" s="39" t="s">
        <v>194</v>
      </c>
      <c r="D371" s="49">
        <v>28123</v>
      </c>
      <c r="E371" s="41">
        <f t="shared" ca="1" si="31"/>
        <v>41272</v>
      </c>
      <c r="F371" s="42">
        <f t="shared" ca="1" si="32"/>
        <v>36</v>
      </c>
      <c r="G371" s="43" t="s">
        <v>246</v>
      </c>
      <c r="H371" s="43" t="s">
        <v>234</v>
      </c>
      <c r="I371" s="50" t="s">
        <v>1098</v>
      </c>
      <c r="J371" s="51" t="s">
        <v>236</v>
      </c>
      <c r="K371" s="51">
        <v>3853</v>
      </c>
      <c r="L371" s="51"/>
      <c r="M371" s="51"/>
      <c r="N371" s="39"/>
      <c r="O371" s="45"/>
      <c r="P371" s="45"/>
      <c r="Q371" s="45" t="s">
        <v>237</v>
      </c>
      <c r="R371" s="45" t="s">
        <v>1096</v>
      </c>
      <c r="S371" s="45" t="s">
        <v>1096</v>
      </c>
      <c r="T371" s="39" t="s">
        <v>237</v>
      </c>
      <c r="U371" s="45" t="s">
        <v>1096</v>
      </c>
      <c r="V371" s="45" t="s">
        <v>1096</v>
      </c>
      <c r="W371" s="45" t="s">
        <v>237</v>
      </c>
      <c r="X371" s="45" t="s">
        <v>1096</v>
      </c>
      <c r="Y371" s="45" t="s">
        <v>1096</v>
      </c>
      <c r="Z371" s="45"/>
      <c r="AA371" s="45"/>
      <c r="AB371" s="45"/>
      <c r="AC371" s="45"/>
      <c r="AD371" s="45"/>
      <c r="AE371" s="46"/>
      <c r="AS371" s="28">
        <f t="shared" ca="1" si="28"/>
        <v>412720358</v>
      </c>
      <c r="AW371">
        <f t="shared" si="29"/>
        <v>0</v>
      </c>
      <c r="AX371">
        <f t="shared" si="30"/>
        <v>0</v>
      </c>
    </row>
    <row r="372" spans="1:50" ht="18.75" thickBot="1" x14ac:dyDescent="0.3">
      <c r="A372" s="37">
        <v>359</v>
      </c>
      <c r="B372" s="38" t="s">
        <v>1099</v>
      </c>
      <c r="C372" s="39" t="s">
        <v>194</v>
      </c>
      <c r="D372" s="49">
        <v>27763</v>
      </c>
      <c r="E372" s="41">
        <f t="shared" ca="1" si="31"/>
        <v>41278</v>
      </c>
      <c r="F372" s="42">
        <f t="shared" ca="1" si="32"/>
        <v>37</v>
      </c>
      <c r="G372" s="43" t="s">
        <v>246</v>
      </c>
      <c r="H372" s="43" t="s">
        <v>234</v>
      </c>
      <c r="I372" s="44" t="s">
        <v>1100</v>
      </c>
      <c r="J372" s="39" t="s">
        <v>236</v>
      </c>
      <c r="K372" s="39">
        <v>3865</v>
      </c>
      <c r="L372" s="39"/>
      <c r="M372" s="39"/>
      <c r="N372" s="39"/>
      <c r="O372" s="45"/>
      <c r="P372" s="45"/>
      <c r="Q372" s="45" t="s">
        <v>237</v>
      </c>
      <c r="R372" s="45" t="s">
        <v>1096</v>
      </c>
      <c r="S372" s="45" t="s">
        <v>1096</v>
      </c>
      <c r="T372" s="39" t="s">
        <v>237</v>
      </c>
      <c r="U372" s="45" t="s">
        <v>1096</v>
      </c>
      <c r="V372" s="45" t="s">
        <v>1096</v>
      </c>
      <c r="W372" s="45" t="s">
        <v>237</v>
      </c>
      <c r="X372" s="45" t="s">
        <v>1096</v>
      </c>
      <c r="Y372" s="45" t="s">
        <v>1096</v>
      </c>
      <c r="Z372" s="45"/>
      <c r="AA372" s="45"/>
      <c r="AB372" s="45"/>
      <c r="AC372" s="45"/>
      <c r="AD372" s="45"/>
      <c r="AE372" s="46"/>
      <c r="AS372" s="28">
        <f t="shared" ca="1" si="28"/>
        <v>412780359</v>
      </c>
      <c r="AW372">
        <f t="shared" si="29"/>
        <v>0</v>
      </c>
      <c r="AX372">
        <f t="shared" si="30"/>
        <v>0</v>
      </c>
    </row>
    <row r="373" spans="1:50" ht="18.75" thickBot="1" x14ac:dyDescent="0.3">
      <c r="A373" s="37">
        <v>360</v>
      </c>
      <c r="B373" s="38" t="s">
        <v>1101</v>
      </c>
      <c r="C373" s="39" t="s">
        <v>194</v>
      </c>
      <c r="D373" s="49">
        <v>34247</v>
      </c>
      <c r="E373" s="41">
        <f t="shared" ca="1" si="31"/>
        <v>41552</v>
      </c>
      <c r="F373" s="42">
        <f t="shared" ca="1" si="32"/>
        <v>20</v>
      </c>
      <c r="G373" s="43" t="s">
        <v>246</v>
      </c>
      <c r="H373" s="43" t="s">
        <v>234</v>
      </c>
      <c r="I373" s="44" t="s">
        <v>1102</v>
      </c>
      <c r="J373" s="39" t="s">
        <v>236</v>
      </c>
      <c r="K373" s="39">
        <v>4504</v>
      </c>
      <c r="L373" s="39"/>
      <c r="M373" s="39"/>
      <c r="N373" s="39"/>
      <c r="O373" s="45"/>
      <c r="P373" s="45"/>
      <c r="Q373" s="45" t="s">
        <v>237</v>
      </c>
      <c r="R373" s="45" t="s">
        <v>1096</v>
      </c>
      <c r="S373" s="45" t="s">
        <v>1096</v>
      </c>
      <c r="T373" s="39" t="s">
        <v>237</v>
      </c>
      <c r="U373" s="45" t="s">
        <v>1096</v>
      </c>
      <c r="V373" s="45" t="s">
        <v>1096</v>
      </c>
      <c r="W373" s="45" t="s">
        <v>236</v>
      </c>
      <c r="X373" s="45" t="s">
        <v>236</v>
      </c>
      <c r="Y373" s="45" t="s">
        <v>236</v>
      </c>
      <c r="Z373" s="45"/>
      <c r="AA373" s="45"/>
      <c r="AB373" s="45"/>
      <c r="AC373" s="45"/>
      <c r="AD373" s="45"/>
      <c r="AE373" s="46"/>
      <c r="AS373" s="28">
        <f t="shared" ca="1" si="28"/>
        <v>415520360</v>
      </c>
      <c r="AW373">
        <f t="shared" si="29"/>
        <v>0</v>
      </c>
      <c r="AX373">
        <f t="shared" si="30"/>
        <v>0</v>
      </c>
    </row>
    <row r="374" spans="1:50" ht="18.75" thickBot="1" x14ac:dyDescent="0.3">
      <c r="A374" s="37">
        <v>361</v>
      </c>
      <c r="B374" s="38" t="s">
        <v>1103</v>
      </c>
      <c r="C374" s="39" t="s">
        <v>194</v>
      </c>
      <c r="D374" s="49">
        <v>16229</v>
      </c>
      <c r="E374" s="41">
        <f t="shared" ca="1" si="31"/>
        <v>41431</v>
      </c>
      <c r="F374" s="42">
        <f t="shared" ca="1" si="32"/>
        <v>69</v>
      </c>
      <c r="G374" s="43" t="s">
        <v>246</v>
      </c>
      <c r="H374" s="43" t="s">
        <v>234</v>
      </c>
      <c r="I374" s="44" t="s">
        <v>1104</v>
      </c>
      <c r="J374" s="39" t="s">
        <v>236</v>
      </c>
      <c r="K374" s="39">
        <v>4544</v>
      </c>
      <c r="L374" s="39"/>
      <c r="M374" s="39"/>
      <c r="N374" s="39"/>
      <c r="O374" s="45"/>
      <c r="P374" s="45"/>
      <c r="Q374" s="45" t="s">
        <v>237</v>
      </c>
      <c r="R374" s="45" t="s">
        <v>1096</v>
      </c>
      <c r="S374" s="45" t="s">
        <v>1096</v>
      </c>
      <c r="T374" s="39" t="s">
        <v>237</v>
      </c>
      <c r="U374" s="45" t="s">
        <v>1096</v>
      </c>
      <c r="V374" s="45" t="s">
        <v>1096</v>
      </c>
      <c r="W374" s="45" t="s">
        <v>237</v>
      </c>
      <c r="X374" s="45" t="s">
        <v>1096</v>
      </c>
      <c r="Y374" s="45" t="s">
        <v>1096</v>
      </c>
      <c r="Z374" s="45"/>
      <c r="AA374" s="45"/>
      <c r="AB374" s="45"/>
      <c r="AC374" s="45"/>
      <c r="AD374" s="45"/>
      <c r="AE374" s="46"/>
      <c r="AS374" s="28">
        <f t="shared" ca="1" si="28"/>
        <v>414310361</v>
      </c>
      <c r="AW374">
        <f t="shared" si="29"/>
        <v>0</v>
      </c>
      <c r="AX374">
        <f t="shared" si="30"/>
        <v>0</v>
      </c>
    </row>
    <row r="375" spans="1:50" ht="18.75" thickBot="1" x14ac:dyDescent="0.3">
      <c r="A375" s="37">
        <v>362</v>
      </c>
      <c r="B375" s="38" t="s">
        <v>1105</v>
      </c>
      <c r="C375" s="39" t="s">
        <v>194</v>
      </c>
      <c r="D375" s="49">
        <v>32383</v>
      </c>
      <c r="E375" s="41">
        <f t="shared" ca="1" si="31"/>
        <v>41514</v>
      </c>
      <c r="F375" s="42">
        <f t="shared" ca="1" si="32"/>
        <v>25</v>
      </c>
      <c r="G375" s="43" t="s">
        <v>246</v>
      </c>
      <c r="H375" s="43" t="s">
        <v>234</v>
      </c>
      <c r="I375" s="44" t="s">
        <v>1106</v>
      </c>
      <c r="J375" s="39" t="s">
        <v>236</v>
      </c>
      <c r="K375" s="39">
        <v>4367</v>
      </c>
      <c r="L375" s="39"/>
      <c r="M375" s="39"/>
      <c r="N375" s="39"/>
      <c r="O375" s="45"/>
      <c r="P375" s="45"/>
      <c r="Q375" s="45" t="s">
        <v>237</v>
      </c>
      <c r="R375" s="45" t="s">
        <v>1096</v>
      </c>
      <c r="S375" s="45" t="s">
        <v>1096</v>
      </c>
      <c r="T375" s="39" t="s">
        <v>236</v>
      </c>
      <c r="U375" s="45" t="s">
        <v>236</v>
      </c>
      <c r="V375" s="45" t="s">
        <v>236</v>
      </c>
      <c r="W375" s="45" t="s">
        <v>236</v>
      </c>
      <c r="X375" s="45" t="s">
        <v>236</v>
      </c>
      <c r="Y375" s="45" t="s">
        <v>236</v>
      </c>
      <c r="Z375" s="45"/>
      <c r="AA375" s="45"/>
      <c r="AB375" s="45"/>
      <c r="AC375" s="45"/>
      <c r="AD375" s="45"/>
      <c r="AE375" s="46"/>
      <c r="AS375" s="28">
        <f t="shared" ca="1" si="28"/>
        <v>415140362</v>
      </c>
      <c r="AW375">
        <f t="shared" si="29"/>
        <v>0</v>
      </c>
      <c r="AX375">
        <f t="shared" si="30"/>
        <v>0</v>
      </c>
    </row>
    <row r="376" spans="1:50" ht="18.75" thickBot="1" x14ac:dyDescent="0.3">
      <c r="A376" s="37">
        <v>363</v>
      </c>
      <c r="B376" s="38" t="s">
        <v>1107</v>
      </c>
      <c r="C376" s="39" t="s">
        <v>194</v>
      </c>
      <c r="D376" s="49">
        <v>23544</v>
      </c>
      <c r="E376" s="41">
        <f t="shared" ca="1" si="31"/>
        <v>41441</v>
      </c>
      <c r="F376" s="42">
        <f t="shared" ca="1" si="32"/>
        <v>49</v>
      </c>
      <c r="G376" s="43" t="s">
        <v>246</v>
      </c>
      <c r="H376" s="43" t="s">
        <v>234</v>
      </c>
      <c r="I376" s="44" t="s">
        <v>1108</v>
      </c>
      <c r="J376" s="39" t="s">
        <v>236</v>
      </c>
      <c r="K376" s="39">
        <v>2153</v>
      </c>
      <c r="L376" s="39"/>
      <c r="M376" s="39"/>
      <c r="N376" s="39"/>
      <c r="O376" s="45"/>
      <c r="P376" s="45"/>
      <c r="Q376" s="45" t="s">
        <v>237</v>
      </c>
      <c r="R376" s="45" t="s">
        <v>1096</v>
      </c>
      <c r="S376" s="45" t="s">
        <v>1096</v>
      </c>
      <c r="T376" s="39" t="s">
        <v>237</v>
      </c>
      <c r="U376" s="45" t="s">
        <v>1096</v>
      </c>
      <c r="V376" s="45" t="s">
        <v>1096</v>
      </c>
      <c r="W376" s="45" t="s">
        <v>237</v>
      </c>
      <c r="X376" s="45" t="s">
        <v>1096</v>
      </c>
      <c r="Y376" s="45" t="s">
        <v>1096</v>
      </c>
      <c r="Z376" s="45"/>
      <c r="AA376" s="45"/>
      <c r="AB376" s="45"/>
      <c r="AC376" s="45"/>
      <c r="AD376" s="45"/>
      <c r="AE376" s="46"/>
      <c r="AS376" s="28">
        <f t="shared" ca="1" si="28"/>
        <v>414410363</v>
      </c>
      <c r="AW376">
        <f t="shared" si="29"/>
        <v>0</v>
      </c>
      <c r="AX376">
        <f t="shared" si="30"/>
        <v>0</v>
      </c>
    </row>
    <row r="377" spans="1:50" ht="18.75" thickBot="1" x14ac:dyDescent="0.3">
      <c r="A377" s="37">
        <v>364</v>
      </c>
      <c r="B377" s="38" t="s">
        <v>1109</v>
      </c>
      <c r="C377" s="39" t="s">
        <v>194</v>
      </c>
      <c r="D377" s="49">
        <v>18220</v>
      </c>
      <c r="E377" s="41">
        <f t="shared" ca="1" si="31"/>
        <v>41231</v>
      </c>
      <c r="F377" s="42">
        <f t="shared" ca="1" si="32"/>
        <v>63</v>
      </c>
      <c r="G377" s="43" t="s">
        <v>1110</v>
      </c>
      <c r="H377" s="43" t="s">
        <v>548</v>
      </c>
      <c r="I377" s="44" t="s">
        <v>1111</v>
      </c>
      <c r="J377" s="39" t="s">
        <v>236</v>
      </c>
      <c r="K377" s="39">
        <v>138</v>
      </c>
      <c r="L377" s="39"/>
      <c r="M377" s="39"/>
      <c r="N377" s="39"/>
      <c r="O377" s="45"/>
      <c r="P377" s="45"/>
      <c r="Q377" s="45" t="s">
        <v>237</v>
      </c>
      <c r="R377" s="45" t="s">
        <v>1112</v>
      </c>
      <c r="S377" s="45" t="s">
        <v>1112</v>
      </c>
      <c r="T377" s="39" t="s">
        <v>236</v>
      </c>
      <c r="U377" s="45" t="s">
        <v>236</v>
      </c>
      <c r="V377" s="45" t="s">
        <v>236</v>
      </c>
      <c r="W377" s="45" t="s">
        <v>237</v>
      </c>
      <c r="X377" s="45" t="s">
        <v>1112</v>
      </c>
      <c r="Y377" s="45" t="s">
        <v>236</v>
      </c>
      <c r="Z377" s="45"/>
      <c r="AA377" s="45"/>
      <c r="AB377" s="45"/>
      <c r="AC377" s="45"/>
      <c r="AD377" s="45"/>
      <c r="AE377" s="46"/>
      <c r="AS377" s="28">
        <f t="shared" ca="1" si="28"/>
        <v>412310364</v>
      </c>
      <c r="AW377">
        <f t="shared" si="29"/>
        <v>0</v>
      </c>
      <c r="AX377">
        <f t="shared" si="30"/>
        <v>0</v>
      </c>
    </row>
    <row r="378" spans="1:50" ht="18.75" thickBot="1" x14ac:dyDescent="0.3">
      <c r="A378" s="37">
        <v>365</v>
      </c>
      <c r="B378" s="38" t="s">
        <v>1113</v>
      </c>
      <c r="C378" s="39" t="s">
        <v>194</v>
      </c>
      <c r="D378" s="49">
        <v>18506</v>
      </c>
      <c r="E378" s="41">
        <f t="shared" ca="1" si="31"/>
        <v>41517</v>
      </c>
      <c r="F378" s="42">
        <f t="shared" ca="1" si="32"/>
        <v>63</v>
      </c>
      <c r="G378" s="43" t="s">
        <v>1114</v>
      </c>
      <c r="H378" s="43" t="s">
        <v>1115</v>
      </c>
      <c r="I378" s="44" t="s">
        <v>1116</v>
      </c>
      <c r="J378" s="39" t="s">
        <v>236</v>
      </c>
      <c r="K378" s="39">
        <v>3683</v>
      </c>
      <c r="L378" s="39"/>
      <c r="M378" s="39"/>
      <c r="N378" s="39"/>
      <c r="O378" s="45"/>
      <c r="P378" s="45"/>
      <c r="Q378" s="45" t="s">
        <v>237</v>
      </c>
      <c r="R378" s="45" t="s">
        <v>1112</v>
      </c>
      <c r="S378" s="45" t="s">
        <v>1112</v>
      </c>
      <c r="T378" s="39" t="s">
        <v>54</v>
      </c>
      <c r="U378" s="45" t="s">
        <v>1112</v>
      </c>
      <c r="V378" s="45" t="s">
        <v>1112</v>
      </c>
      <c r="W378" s="45" t="s">
        <v>54</v>
      </c>
      <c r="X378" s="45" t="s">
        <v>1112</v>
      </c>
      <c r="Y378" s="45" t="s">
        <v>1112</v>
      </c>
      <c r="Z378" s="45"/>
      <c r="AA378" s="45"/>
      <c r="AB378" s="45"/>
      <c r="AC378" s="45"/>
      <c r="AD378" s="45"/>
      <c r="AE378" s="46"/>
      <c r="AS378" s="28">
        <f t="shared" ca="1" si="28"/>
        <v>415170365</v>
      </c>
      <c r="AW378">
        <f t="shared" si="29"/>
        <v>0</v>
      </c>
      <c r="AX378">
        <f t="shared" si="30"/>
        <v>0</v>
      </c>
    </row>
    <row r="379" spans="1:50" ht="18.75" thickBot="1" x14ac:dyDescent="0.3">
      <c r="A379" s="37">
        <v>366</v>
      </c>
      <c r="B379" s="38" t="s">
        <v>1117</v>
      </c>
      <c r="C379" s="39" t="s">
        <v>196</v>
      </c>
      <c r="D379" s="49">
        <v>27584</v>
      </c>
      <c r="E379" s="41">
        <f t="shared" ca="1" si="31"/>
        <v>41464</v>
      </c>
      <c r="F379" s="42">
        <f t="shared" ca="1" si="32"/>
        <v>38</v>
      </c>
      <c r="G379" s="43" t="s">
        <v>1118</v>
      </c>
      <c r="H379" s="43" t="s">
        <v>1115</v>
      </c>
      <c r="I379" s="50" t="s">
        <v>1119</v>
      </c>
      <c r="J379" s="51" t="s">
        <v>236</v>
      </c>
      <c r="K379" s="51">
        <v>4567</v>
      </c>
      <c r="L379" s="51"/>
      <c r="M379" s="51"/>
      <c r="N379" s="39"/>
      <c r="O379" s="45"/>
      <c r="P379" s="45"/>
      <c r="Q379" s="45" t="s">
        <v>507</v>
      </c>
      <c r="R379" s="45" t="s">
        <v>1112</v>
      </c>
      <c r="S379" s="45" t="s">
        <v>1112</v>
      </c>
      <c r="T379" s="39" t="s">
        <v>507</v>
      </c>
      <c r="U379" s="45" t="s">
        <v>1112</v>
      </c>
      <c r="V379" s="45" t="s">
        <v>1112</v>
      </c>
      <c r="W379" s="45" t="s">
        <v>236</v>
      </c>
      <c r="X379" s="45" t="s">
        <v>236</v>
      </c>
      <c r="Y379" s="45" t="s">
        <v>236</v>
      </c>
      <c r="Z379" s="45"/>
      <c r="AA379" s="45"/>
      <c r="AB379" s="45"/>
      <c r="AC379" s="45"/>
      <c r="AD379" s="45"/>
      <c r="AE379" s="46"/>
      <c r="AS379" s="28">
        <f t="shared" ca="1" si="28"/>
        <v>414640366</v>
      </c>
      <c r="AW379">
        <f t="shared" si="29"/>
        <v>0</v>
      </c>
      <c r="AX379">
        <f t="shared" si="30"/>
        <v>0</v>
      </c>
    </row>
    <row r="380" spans="1:50" ht="18.75" thickBot="1" x14ac:dyDescent="0.3">
      <c r="A380" s="37">
        <v>367</v>
      </c>
      <c r="B380" s="38" t="s">
        <v>1120</v>
      </c>
      <c r="C380" s="39" t="s">
        <v>194</v>
      </c>
      <c r="D380" s="49">
        <v>34557</v>
      </c>
      <c r="E380" s="41">
        <f t="shared" ca="1" si="31"/>
        <v>41497</v>
      </c>
      <c r="F380" s="42">
        <f t="shared" ca="1" si="32"/>
        <v>19</v>
      </c>
      <c r="G380" s="43" t="s">
        <v>246</v>
      </c>
      <c r="H380" s="43" t="s">
        <v>548</v>
      </c>
      <c r="I380" s="44" t="s">
        <v>1121</v>
      </c>
      <c r="J380" s="39" t="s">
        <v>236</v>
      </c>
      <c r="K380" s="39">
        <v>4535</v>
      </c>
      <c r="L380" s="39"/>
      <c r="M380" s="39"/>
      <c r="N380" s="39"/>
      <c r="O380" s="45"/>
      <c r="P380" s="45"/>
      <c r="Q380" s="45" t="s">
        <v>237</v>
      </c>
      <c r="R380" s="45" t="s">
        <v>1112</v>
      </c>
      <c r="S380" s="45" t="s">
        <v>1112</v>
      </c>
      <c r="T380" s="39" t="s">
        <v>237</v>
      </c>
      <c r="U380" s="45" t="s">
        <v>1112</v>
      </c>
      <c r="V380" s="45" t="s">
        <v>1112</v>
      </c>
      <c r="W380" s="45" t="s">
        <v>237</v>
      </c>
      <c r="X380" s="45" t="s">
        <v>1112</v>
      </c>
      <c r="Y380" s="45" t="s">
        <v>1112</v>
      </c>
      <c r="Z380" s="45"/>
      <c r="AA380" s="45"/>
      <c r="AB380" s="45"/>
      <c r="AC380" s="45"/>
      <c r="AD380" s="45"/>
      <c r="AE380" s="46"/>
      <c r="AS380" s="28">
        <f t="shared" ca="1" si="28"/>
        <v>414970367</v>
      </c>
      <c r="AW380">
        <f t="shared" si="29"/>
        <v>0</v>
      </c>
      <c r="AX380">
        <f t="shared" si="30"/>
        <v>0</v>
      </c>
    </row>
    <row r="381" spans="1:50" ht="18.75" thickBot="1" x14ac:dyDescent="0.3">
      <c r="A381" s="37">
        <v>368</v>
      </c>
      <c r="B381" s="38" t="s">
        <v>1122</v>
      </c>
      <c r="C381" s="39" t="s">
        <v>194</v>
      </c>
      <c r="D381" s="49">
        <v>22476</v>
      </c>
      <c r="E381" s="41">
        <f t="shared" ca="1" si="31"/>
        <v>41469</v>
      </c>
      <c r="F381" s="42">
        <f t="shared" ca="1" si="32"/>
        <v>52</v>
      </c>
      <c r="G381" s="43" t="s">
        <v>246</v>
      </c>
      <c r="H381" s="43" t="s">
        <v>1123</v>
      </c>
      <c r="I381" s="50" t="s">
        <v>1124</v>
      </c>
      <c r="J381" s="51" t="s">
        <v>236</v>
      </c>
      <c r="K381" s="51">
        <v>1632</v>
      </c>
      <c r="L381" s="51"/>
      <c r="M381" s="51"/>
      <c r="N381" s="39"/>
      <c r="O381" s="45"/>
      <c r="P381" s="45"/>
      <c r="Q381" s="45" t="s">
        <v>237</v>
      </c>
      <c r="R381" s="45" t="s">
        <v>1112</v>
      </c>
      <c r="S381" s="45" t="s">
        <v>1112</v>
      </c>
      <c r="T381" s="39" t="s">
        <v>237</v>
      </c>
      <c r="U381" s="45" t="s">
        <v>1112</v>
      </c>
      <c r="V381" s="45" t="s">
        <v>1112</v>
      </c>
      <c r="W381" s="45" t="s">
        <v>237</v>
      </c>
      <c r="X381" s="45" t="s">
        <v>1112</v>
      </c>
      <c r="Y381" s="45" t="s">
        <v>1112</v>
      </c>
      <c r="Z381" s="45"/>
      <c r="AA381" s="45"/>
      <c r="AB381" s="45"/>
      <c r="AC381" s="45"/>
      <c r="AD381" s="45"/>
      <c r="AE381" s="46"/>
      <c r="AS381" s="28">
        <f t="shared" ca="1" si="28"/>
        <v>414690368</v>
      </c>
      <c r="AW381">
        <f t="shared" si="29"/>
        <v>0</v>
      </c>
      <c r="AX381">
        <f t="shared" si="30"/>
        <v>0</v>
      </c>
    </row>
    <row r="382" spans="1:50" ht="18.75" thickBot="1" x14ac:dyDescent="0.3">
      <c r="A382" s="37">
        <v>369</v>
      </c>
      <c r="B382" s="38" t="s">
        <v>1125</v>
      </c>
      <c r="C382" s="39" t="s">
        <v>194</v>
      </c>
      <c r="D382" s="49">
        <v>34183</v>
      </c>
      <c r="E382" s="41">
        <f t="shared" ca="1" si="31"/>
        <v>41488</v>
      </c>
      <c r="F382" s="42">
        <f t="shared" ca="1" si="32"/>
        <v>20</v>
      </c>
      <c r="G382" s="43" t="s">
        <v>246</v>
      </c>
      <c r="H382" s="43" t="s">
        <v>548</v>
      </c>
      <c r="I382" s="44" t="s">
        <v>1126</v>
      </c>
      <c r="J382" s="39" t="s">
        <v>236</v>
      </c>
      <c r="K382" s="39">
        <v>4510</v>
      </c>
      <c r="L382" s="39"/>
      <c r="M382" s="39"/>
      <c r="N382" s="39"/>
      <c r="O382" s="45"/>
      <c r="P382" s="45"/>
      <c r="Q382" s="45" t="s">
        <v>237</v>
      </c>
      <c r="R382" s="45" t="s">
        <v>1112</v>
      </c>
      <c r="S382" s="45" t="s">
        <v>1112</v>
      </c>
      <c r="T382" s="39" t="s">
        <v>236</v>
      </c>
      <c r="U382" s="45" t="s">
        <v>236</v>
      </c>
      <c r="V382" s="45" t="s">
        <v>236</v>
      </c>
      <c r="W382" s="45" t="s">
        <v>236</v>
      </c>
      <c r="X382" s="45" t="s">
        <v>236</v>
      </c>
      <c r="Y382" s="45" t="s">
        <v>236</v>
      </c>
      <c r="Z382" s="45"/>
      <c r="AA382" s="45"/>
      <c r="AB382" s="45"/>
      <c r="AC382" s="45"/>
      <c r="AD382" s="45"/>
      <c r="AE382" s="46"/>
      <c r="AS382" s="28">
        <f t="shared" ca="1" si="28"/>
        <v>414880369</v>
      </c>
      <c r="AW382">
        <f t="shared" si="29"/>
        <v>0</v>
      </c>
      <c r="AX382">
        <f t="shared" si="30"/>
        <v>0</v>
      </c>
    </row>
    <row r="383" spans="1:50" ht="18.75" thickBot="1" x14ac:dyDescent="0.3">
      <c r="A383" s="37">
        <v>370</v>
      </c>
      <c r="B383" s="38" t="s">
        <v>1127</v>
      </c>
      <c r="C383" s="39" t="s">
        <v>194</v>
      </c>
      <c r="D383" s="49">
        <v>15583</v>
      </c>
      <c r="E383" s="41">
        <f t="shared" ca="1" si="31"/>
        <v>41516</v>
      </c>
      <c r="F383" s="42">
        <f t="shared" ca="1" si="32"/>
        <v>71</v>
      </c>
      <c r="G383" s="43" t="s">
        <v>246</v>
      </c>
      <c r="H383" s="43" t="s">
        <v>234</v>
      </c>
      <c r="I383" s="44" t="s">
        <v>1128</v>
      </c>
      <c r="J383" s="39" t="s">
        <v>236</v>
      </c>
      <c r="K383" s="39">
        <v>384</v>
      </c>
      <c r="L383" s="39"/>
      <c r="M383" s="39"/>
      <c r="N383" s="39"/>
      <c r="O383" s="45"/>
      <c r="P383" s="45"/>
      <c r="Q383" s="45" t="s">
        <v>237</v>
      </c>
      <c r="R383" s="45" t="s">
        <v>1112</v>
      </c>
      <c r="S383" s="45" t="s">
        <v>1112</v>
      </c>
      <c r="T383" s="39" t="s">
        <v>236</v>
      </c>
      <c r="U383" s="45" t="s">
        <v>236</v>
      </c>
      <c r="V383" s="45" t="s">
        <v>236</v>
      </c>
      <c r="W383" s="45" t="s">
        <v>237</v>
      </c>
      <c r="X383" s="45" t="s">
        <v>1112</v>
      </c>
      <c r="Y383" s="45" t="s">
        <v>1112</v>
      </c>
      <c r="Z383" s="45"/>
      <c r="AA383" s="45"/>
      <c r="AB383" s="45"/>
      <c r="AC383" s="45"/>
      <c r="AD383" s="45"/>
      <c r="AE383" s="46"/>
      <c r="AS383" s="28">
        <f t="shared" ca="1" si="28"/>
        <v>415160370</v>
      </c>
      <c r="AW383">
        <f t="shared" si="29"/>
        <v>0</v>
      </c>
      <c r="AX383">
        <f t="shared" si="30"/>
        <v>0</v>
      </c>
    </row>
    <row r="384" spans="1:50" ht="18.75" thickBot="1" x14ac:dyDescent="0.3">
      <c r="A384" s="37">
        <v>371</v>
      </c>
      <c r="B384" s="38" t="s">
        <v>1129</v>
      </c>
      <c r="C384" s="39" t="s">
        <v>194</v>
      </c>
      <c r="D384" s="49">
        <v>12525</v>
      </c>
      <c r="E384" s="41">
        <f t="shared" ca="1" si="31"/>
        <v>41380</v>
      </c>
      <c r="F384" s="42">
        <f t="shared" ca="1" si="32"/>
        <v>79</v>
      </c>
      <c r="G384" s="43" t="s">
        <v>1130</v>
      </c>
      <c r="H384" s="43" t="s">
        <v>234</v>
      </c>
      <c r="I384" s="44" t="s">
        <v>1131</v>
      </c>
      <c r="J384" s="39" t="s">
        <v>236</v>
      </c>
      <c r="K384" s="39">
        <v>134</v>
      </c>
      <c r="L384" s="39"/>
      <c r="M384" s="39"/>
      <c r="N384" s="39"/>
      <c r="O384" s="45"/>
      <c r="P384" s="45"/>
      <c r="Q384" s="45" t="s">
        <v>237</v>
      </c>
      <c r="R384" s="45" t="s">
        <v>1112</v>
      </c>
      <c r="S384" s="45" t="s">
        <v>1112</v>
      </c>
      <c r="T384" s="39" t="s">
        <v>237</v>
      </c>
      <c r="U384" s="45" t="s">
        <v>1112</v>
      </c>
      <c r="V384" s="45" t="s">
        <v>1112</v>
      </c>
      <c r="W384" s="45" t="s">
        <v>236</v>
      </c>
      <c r="X384" s="45" t="s">
        <v>236</v>
      </c>
      <c r="Y384" s="45" t="s">
        <v>236</v>
      </c>
      <c r="Z384" s="45"/>
      <c r="AA384" s="45"/>
      <c r="AB384" s="45"/>
      <c r="AC384" s="45"/>
      <c r="AD384" s="45"/>
      <c r="AE384" s="46"/>
      <c r="AS384" s="28">
        <f t="shared" ca="1" si="28"/>
        <v>413800371</v>
      </c>
      <c r="AW384">
        <f t="shared" si="29"/>
        <v>0</v>
      </c>
      <c r="AX384">
        <f t="shared" si="30"/>
        <v>0</v>
      </c>
    </row>
    <row r="385" spans="1:50" ht="18.75" thickBot="1" x14ac:dyDescent="0.3">
      <c r="A385" s="37">
        <v>372</v>
      </c>
      <c r="B385" s="38" t="s">
        <v>1132</v>
      </c>
      <c r="C385" s="39" t="s">
        <v>194</v>
      </c>
      <c r="D385" s="49">
        <v>19891</v>
      </c>
      <c r="E385" s="41">
        <f t="shared" ca="1" si="31"/>
        <v>41441</v>
      </c>
      <c r="F385" s="42">
        <f t="shared" ca="1" si="32"/>
        <v>59</v>
      </c>
      <c r="G385" s="43" t="s">
        <v>246</v>
      </c>
      <c r="H385" s="43" t="s">
        <v>234</v>
      </c>
      <c r="I385" s="44" t="s">
        <v>1133</v>
      </c>
      <c r="J385" s="39" t="s">
        <v>236</v>
      </c>
      <c r="K385" s="39">
        <v>148</v>
      </c>
      <c r="L385" s="39"/>
      <c r="M385" s="39"/>
      <c r="N385" s="39"/>
      <c r="O385" s="45"/>
      <c r="P385" s="45"/>
      <c r="Q385" s="45" t="s">
        <v>237</v>
      </c>
      <c r="R385" s="45" t="s">
        <v>1112</v>
      </c>
      <c r="S385" s="45" t="s">
        <v>1112</v>
      </c>
      <c r="T385" s="39" t="s">
        <v>237</v>
      </c>
      <c r="U385" s="45" t="s">
        <v>1112</v>
      </c>
      <c r="V385" s="45" t="s">
        <v>1112</v>
      </c>
      <c r="W385" s="45" t="s">
        <v>237</v>
      </c>
      <c r="X385" s="45" t="s">
        <v>1112</v>
      </c>
      <c r="Y385" s="45" t="s">
        <v>1112</v>
      </c>
      <c r="Z385" s="45"/>
      <c r="AA385" s="45"/>
      <c r="AB385" s="45"/>
      <c r="AC385" s="45"/>
      <c r="AD385" s="45"/>
      <c r="AE385" s="46"/>
      <c r="AS385" s="28">
        <f t="shared" ca="1" si="28"/>
        <v>414410372</v>
      </c>
      <c r="AW385">
        <f t="shared" si="29"/>
        <v>0</v>
      </c>
      <c r="AX385">
        <f t="shared" si="30"/>
        <v>0</v>
      </c>
    </row>
    <row r="386" spans="1:50" ht="18.75" thickBot="1" x14ac:dyDescent="0.3">
      <c r="A386" s="37">
        <v>373</v>
      </c>
      <c r="B386" s="38" t="s">
        <v>1134</v>
      </c>
      <c r="C386" s="39" t="s">
        <v>194</v>
      </c>
      <c r="D386" s="49">
        <v>32490</v>
      </c>
      <c r="E386" s="41">
        <f t="shared" ca="1" si="31"/>
        <v>41256</v>
      </c>
      <c r="F386" s="42">
        <f t="shared" ca="1" si="32"/>
        <v>24</v>
      </c>
      <c r="G386" s="43" t="s">
        <v>246</v>
      </c>
      <c r="H386" s="43" t="s">
        <v>548</v>
      </c>
      <c r="I386" s="44" t="s">
        <v>1135</v>
      </c>
      <c r="J386" s="39" t="s">
        <v>236</v>
      </c>
      <c r="K386" s="39">
        <v>4274</v>
      </c>
      <c r="L386" s="39"/>
      <c r="M386" s="39"/>
      <c r="N386" s="39"/>
      <c r="O386" s="45"/>
      <c r="P386" s="45"/>
      <c r="Q386" s="45" t="s">
        <v>237</v>
      </c>
      <c r="R386" s="45" t="s">
        <v>1112</v>
      </c>
      <c r="S386" s="45" t="s">
        <v>1112</v>
      </c>
      <c r="T386" s="39" t="s">
        <v>237</v>
      </c>
      <c r="U386" s="45" t="s">
        <v>1112</v>
      </c>
      <c r="V386" s="45" t="s">
        <v>1112</v>
      </c>
      <c r="W386" s="45" t="s">
        <v>236</v>
      </c>
      <c r="X386" s="45" t="s">
        <v>236</v>
      </c>
      <c r="Y386" s="45" t="s">
        <v>236</v>
      </c>
      <c r="Z386" s="45"/>
      <c r="AA386" s="45"/>
      <c r="AB386" s="45"/>
      <c r="AC386" s="45"/>
      <c r="AD386" s="45"/>
      <c r="AE386" s="46"/>
      <c r="AS386" s="28">
        <f t="shared" ca="1" si="28"/>
        <v>412560373</v>
      </c>
      <c r="AW386">
        <f t="shared" si="29"/>
        <v>0</v>
      </c>
      <c r="AX386">
        <f t="shared" si="30"/>
        <v>0</v>
      </c>
    </row>
    <row r="387" spans="1:50" ht="18.75" thickBot="1" x14ac:dyDescent="0.3">
      <c r="A387" s="37">
        <v>374</v>
      </c>
      <c r="B387" s="38" t="s">
        <v>1136</v>
      </c>
      <c r="C387" s="39" t="s">
        <v>194</v>
      </c>
      <c r="D387" s="49">
        <v>27077</v>
      </c>
      <c r="E387" s="41">
        <f t="shared" ca="1" si="31"/>
        <v>41322</v>
      </c>
      <c r="F387" s="42">
        <f t="shared" ca="1" si="32"/>
        <v>39</v>
      </c>
      <c r="G387" s="43" t="s">
        <v>246</v>
      </c>
      <c r="H387" s="43" t="s">
        <v>234</v>
      </c>
      <c r="I387" s="44" t="s">
        <v>1137</v>
      </c>
      <c r="J387" s="39" t="s">
        <v>236</v>
      </c>
      <c r="K387" s="39">
        <v>4517</v>
      </c>
      <c r="L387" s="39"/>
      <c r="M387" s="39"/>
      <c r="N387" s="39"/>
      <c r="O387" s="45"/>
      <c r="P387" s="45"/>
      <c r="Q387" s="45" t="s">
        <v>237</v>
      </c>
      <c r="R387" s="45" t="s">
        <v>1112</v>
      </c>
      <c r="S387" s="45" t="s">
        <v>1112</v>
      </c>
      <c r="T387" s="39" t="s">
        <v>237</v>
      </c>
      <c r="U387" s="45" t="s">
        <v>1112</v>
      </c>
      <c r="V387" s="45" t="s">
        <v>1112</v>
      </c>
      <c r="W387" s="45" t="s">
        <v>237</v>
      </c>
      <c r="X387" s="45" t="s">
        <v>1112</v>
      </c>
      <c r="Y387" s="45" t="s">
        <v>1112</v>
      </c>
      <c r="Z387" s="45"/>
      <c r="AA387" s="45"/>
      <c r="AB387" s="45"/>
      <c r="AC387" s="45"/>
      <c r="AD387" s="45"/>
      <c r="AE387" s="46"/>
      <c r="AS387" s="28">
        <f t="shared" ca="1" si="28"/>
        <v>413220374</v>
      </c>
      <c r="AW387">
        <f t="shared" si="29"/>
        <v>0</v>
      </c>
      <c r="AX387">
        <f t="shared" si="30"/>
        <v>0</v>
      </c>
    </row>
    <row r="388" spans="1:50" ht="18.75" thickBot="1" x14ac:dyDescent="0.3">
      <c r="A388" s="37">
        <v>375</v>
      </c>
      <c r="B388" s="38" t="s">
        <v>1138</v>
      </c>
      <c r="C388" s="39" t="s">
        <v>194</v>
      </c>
      <c r="D388" s="49">
        <v>24082</v>
      </c>
      <c r="E388" s="41">
        <f t="shared" ca="1" si="31"/>
        <v>41249</v>
      </c>
      <c r="F388" s="42">
        <f t="shared" ca="1" si="32"/>
        <v>47</v>
      </c>
      <c r="G388" s="43" t="s">
        <v>246</v>
      </c>
      <c r="H388" s="43" t="s">
        <v>234</v>
      </c>
      <c r="I388" s="44" t="s">
        <v>1139</v>
      </c>
      <c r="J388" s="39" t="s">
        <v>236</v>
      </c>
      <c r="K388" s="39">
        <v>2443</v>
      </c>
      <c r="L388" s="39"/>
      <c r="M388" s="39"/>
      <c r="N388" s="39"/>
      <c r="O388" s="45"/>
      <c r="P388" s="45"/>
      <c r="Q388" s="45" t="s">
        <v>237</v>
      </c>
      <c r="R388" s="45" t="s">
        <v>1140</v>
      </c>
      <c r="S388" s="45" t="s">
        <v>1141</v>
      </c>
      <c r="T388" s="39" t="s">
        <v>236</v>
      </c>
      <c r="U388" s="45" t="s">
        <v>236</v>
      </c>
      <c r="V388" s="45" t="s">
        <v>236</v>
      </c>
      <c r="W388" s="45" t="s">
        <v>236</v>
      </c>
      <c r="X388" s="45" t="s">
        <v>236</v>
      </c>
      <c r="Y388" s="45" t="s">
        <v>236</v>
      </c>
      <c r="Z388" s="45"/>
      <c r="AA388" s="45"/>
      <c r="AB388" s="45"/>
      <c r="AC388" s="45"/>
      <c r="AD388" s="45"/>
      <c r="AE388" s="46"/>
      <c r="AS388" s="28">
        <f t="shared" ca="1" si="28"/>
        <v>412490375</v>
      </c>
      <c r="AW388">
        <f t="shared" si="29"/>
        <v>0</v>
      </c>
      <c r="AX388">
        <f t="shared" si="30"/>
        <v>0</v>
      </c>
    </row>
    <row r="389" spans="1:50" ht="18.75" thickBot="1" x14ac:dyDescent="0.3">
      <c r="A389" s="37">
        <v>376</v>
      </c>
      <c r="B389" s="38" t="s">
        <v>1142</v>
      </c>
      <c r="C389" s="39" t="s">
        <v>194</v>
      </c>
      <c r="D389" s="49">
        <v>17044</v>
      </c>
      <c r="E389" s="41">
        <f t="shared" ca="1" si="31"/>
        <v>41516</v>
      </c>
      <c r="F389" s="42">
        <f t="shared" ca="1" si="32"/>
        <v>67</v>
      </c>
      <c r="G389" s="43" t="s">
        <v>1143</v>
      </c>
      <c r="H389" s="43" t="s">
        <v>234</v>
      </c>
      <c r="I389" s="44" t="s">
        <v>1144</v>
      </c>
      <c r="J389" s="39" t="s">
        <v>236</v>
      </c>
      <c r="K389" s="39">
        <v>190</v>
      </c>
      <c r="L389" s="39"/>
      <c r="M389" s="39"/>
      <c r="N389" s="39"/>
      <c r="O389" s="45"/>
      <c r="P389" s="45"/>
      <c r="Q389" s="45" t="s">
        <v>237</v>
      </c>
      <c r="R389" s="45" t="s">
        <v>1140</v>
      </c>
      <c r="S389" s="45" t="s">
        <v>1141</v>
      </c>
      <c r="T389" s="39" t="s">
        <v>237</v>
      </c>
      <c r="U389" s="45" t="s">
        <v>1140</v>
      </c>
      <c r="V389" s="45" t="s">
        <v>1141</v>
      </c>
      <c r="W389" s="45" t="s">
        <v>237</v>
      </c>
      <c r="X389" s="45" t="s">
        <v>1140</v>
      </c>
      <c r="Y389" s="45" t="s">
        <v>1141</v>
      </c>
      <c r="Z389" s="45"/>
      <c r="AA389" s="45"/>
      <c r="AB389" s="45"/>
      <c r="AC389" s="45"/>
      <c r="AD389" s="45"/>
      <c r="AE389" s="46"/>
      <c r="AS389" s="28">
        <f t="shared" ca="1" si="28"/>
        <v>415160376</v>
      </c>
      <c r="AW389">
        <f t="shared" si="29"/>
        <v>0</v>
      </c>
      <c r="AX389">
        <f t="shared" si="30"/>
        <v>0</v>
      </c>
    </row>
    <row r="390" spans="1:50" ht="18.75" thickBot="1" x14ac:dyDescent="0.3">
      <c r="A390" s="37">
        <v>377</v>
      </c>
      <c r="B390" s="38" t="s">
        <v>1145</v>
      </c>
      <c r="C390" s="39" t="s">
        <v>194</v>
      </c>
      <c r="D390" s="49">
        <v>29847</v>
      </c>
      <c r="E390" s="41">
        <f t="shared" ca="1" si="31"/>
        <v>41535</v>
      </c>
      <c r="F390" s="42">
        <f t="shared" ca="1" si="32"/>
        <v>32</v>
      </c>
      <c r="G390" s="43" t="s">
        <v>246</v>
      </c>
      <c r="H390" s="43" t="s">
        <v>234</v>
      </c>
      <c r="I390" s="50" t="s">
        <v>1146</v>
      </c>
      <c r="J390" s="51" t="s">
        <v>236</v>
      </c>
      <c r="K390" s="51">
        <v>3962</v>
      </c>
      <c r="L390" s="51"/>
      <c r="M390" s="51"/>
      <c r="N390" s="39"/>
      <c r="O390" s="45"/>
      <c r="P390" s="45"/>
      <c r="Q390" s="45" t="s">
        <v>237</v>
      </c>
      <c r="R390" s="45" t="s">
        <v>1140</v>
      </c>
      <c r="S390" s="45" t="s">
        <v>1141</v>
      </c>
      <c r="T390" s="39" t="s">
        <v>237</v>
      </c>
      <c r="U390" s="45" t="s">
        <v>1140</v>
      </c>
      <c r="V390" s="45" t="s">
        <v>1141</v>
      </c>
      <c r="W390" s="45" t="s">
        <v>237</v>
      </c>
      <c r="X390" s="45" t="s">
        <v>1140</v>
      </c>
      <c r="Y390" s="45" t="s">
        <v>1141</v>
      </c>
      <c r="Z390" s="45"/>
      <c r="AA390" s="45"/>
      <c r="AB390" s="45"/>
      <c r="AC390" s="45"/>
      <c r="AD390" s="45"/>
      <c r="AE390" s="46"/>
      <c r="AS390" s="28">
        <f t="shared" ca="1" si="28"/>
        <v>415350377</v>
      </c>
      <c r="AW390">
        <f t="shared" si="29"/>
        <v>0</v>
      </c>
      <c r="AX390">
        <f t="shared" si="30"/>
        <v>0</v>
      </c>
    </row>
    <row r="391" spans="1:50" ht="18.75" thickBot="1" x14ac:dyDescent="0.3">
      <c r="A391" s="37">
        <v>378</v>
      </c>
      <c r="B391" s="38" t="s">
        <v>1147</v>
      </c>
      <c r="C391" s="39" t="s">
        <v>194</v>
      </c>
      <c r="D391" s="49">
        <v>30391</v>
      </c>
      <c r="E391" s="41">
        <f t="shared" ca="1" si="31"/>
        <v>41349</v>
      </c>
      <c r="F391" s="42">
        <f t="shared" ca="1" si="32"/>
        <v>30</v>
      </c>
      <c r="G391" s="43" t="s">
        <v>495</v>
      </c>
      <c r="H391" s="43" t="s">
        <v>234</v>
      </c>
      <c r="I391" s="44" t="s">
        <v>1148</v>
      </c>
      <c r="J391" s="39" t="s">
        <v>236</v>
      </c>
      <c r="K391" s="39">
        <v>4571</v>
      </c>
      <c r="L391" s="39"/>
      <c r="M391" s="39"/>
      <c r="N391" s="39"/>
      <c r="O391" s="45"/>
      <c r="P391" s="45"/>
      <c r="Q391" s="45" t="s">
        <v>237</v>
      </c>
      <c r="R391" s="45" t="s">
        <v>1140</v>
      </c>
      <c r="S391" s="45" t="s">
        <v>1141</v>
      </c>
      <c r="T391" s="39" t="s">
        <v>237</v>
      </c>
      <c r="U391" s="45" t="s">
        <v>1140</v>
      </c>
      <c r="V391" s="45" t="s">
        <v>1141</v>
      </c>
      <c r="W391" s="45" t="s">
        <v>237</v>
      </c>
      <c r="X391" s="45" t="s">
        <v>1140</v>
      </c>
      <c r="Y391" s="45" t="s">
        <v>1141</v>
      </c>
      <c r="Z391" s="45"/>
      <c r="AA391" s="45"/>
      <c r="AB391" s="45"/>
      <c r="AC391" s="45"/>
      <c r="AD391" s="45"/>
      <c r="AE391" s="46"/>
      <c r="AS391" s="28">
        <f t="shared" ca="1" si="28"/>
        <v>413490378</v>
      </c>
      <c r="AW391">
        <f t="shared" si="29"/>
        <v>0</v>
      </c>
      <c r="AX391">
        <f t="shared" si="30"/>
        <v>0</v>
      </c>
    </row>
    <row r="392" spans="1:50" ht="18.75" thickBot="1" x14ac:dyDescent="0.3">
      <c r="A392" s="37">
        <v>379</v>
      </c>
      <c r="B392" s="38" t="s">
        <v>1149</v>
      </c>
      <c r="C392" s="39" t="s">
        <v>194</v>
      </c>
      <c r="D392" s="49">
        <v>31778</v>
      </c>
      <c r="E392" s="41">
        <f t="shared" ca="1" si="31"/>
        <v>41275</v>
      </c>
      <c r="F392" s="42">
        <f t="shared" ca="1" si="32"/>
        <v>26</v>
      </c>
      <c r="G392" s="43" t="s">
        <v>246</v>
      </c>
      <c r="H392" s="43" t="s">
        <v>548</v>
      </c>
      <c r="I392" s="50" t="s">
        <v>1150</v>
      </c>
      <c r="J392" s="51" t="s">
        <v>236</v>
      </c>
      <c r="K392" s="51">
        <v>4177</v>
      </c>
      <c r="L392" s="51"/>
      <c r="M392" s="51"/>
      <c r="N392" s="39"/>
      <c r="O392" s="45"/>
      <c r="P392" s="45"/>
      <c r="Q392" s="45" t="s">
        <v>237</v>
      </c>
      <c r="R392" s="45" t="s">
        <v>1140</v>
      </c>
      <c r="S392" s="45" t="s">
        <v>1141</v>
      </c>
      <c r="T392" s="39" t="s">
        <v>237</v>
      </c>
      <c r="U392" s="45" t="s">
        <v>1140</v>
      </c>
      <c r="V392" s="45" t="s">
        <v>1141</v>
      </c>
      <c r="W392" s="45" t="s">
        <v>237</v>
      </c>
      <c r="X392" s="45" t="s">
        <v>1140</v>
      </c>
      <c r="Y392" s="45" t="s">
        <v>1141</v>
      </c>
      <c r="Z392" s="45"/>
      <c r="AA392" s="45"/>
      <c r="AB392" s="45"/>
      <c r="AC392" s="45"/>
      <c r="AD392" s="45"/>
      <c r="AE392" s="46"/>
      <c r="AS392" s="28">
        <f t="shared" ca="1" si="28"/>
        <v>412750379</v>
      </c>
      <c r="AW392">
        <f t="shared" si="29"/>
        <v>0</v>
      </c>
      <c r="AX392">
        <f t="shared" si="30"/>
        <v>0</v>
      </c>
    </row>
    <row r="393" spans="1:50" ht="18.75" thickBot="1" x14ac:dyDescent="0.3">
      <c r="A393" s="37">
        <v>380</v>
      </c>
      <c r="B393" s="38" t="s">
        <v>1151</v>
      </c>
      <c r="C393" s="39" t="s">
        <v>194</v>
      </c>
      <c r="D393" s="49">
        <v>29262</v>
      </c>
      <c r="E393" s="41">
        <f t="shared" ca="1" si="31"/>
        <v>41316</v>
      </c>
      <c r="F393" s="42">
        <f t="shared" ca="1" si="32"/>
        <v>33</v>
      </c>
      <c r="G393" s="43" t="s">
        <v>246</v>
      </c>
      <c r="H393" s="43" t="s">
        <v>234</v>
      </c>
      <c r="I393" s="44" t="s">
        <v>1152</v>
      </c>
      <c r="J393" s="39" t="s">
        <v>236</v>
      </c>
      <c r="K393" s="39">
        <v>4591</v>
      </c>
      <c r="L393" s="39"/>
      <c r="M393" s="39"/>
      <c r="N393" s="39"/>
      <c r="O393" s="45"/>
      <c r="P393" s="45"/>
      <c r="Q393" s="45" t="s">
        <v>237</v>
      </c>
      <c r="R393" s="45" t="s">
        <v>1140</v>
      </c>
      <c r="S393" s="45" t="s">
        <v>1141</v>
      </c>
      <c r="T393" s="39" t="s">
        <v>237</v>
      </c>
      <c r="U393" s="45" t="s">
        <v>1140</v>
      </c>
      <c r="V393" s="45" t="s">
        <v>1141</v>
      </c>
      <c r="W393" s="45" t="s">
        <v>237</v>
      </c>
      <c r="X393" s="45" t="s">
        <v>542</v>
      </c>
      <c r="Y393" s="45" t="s">
        <v>542</v>
      </c>
      <c r="Z393" s="45"/>
      <c r="AA393" s="45"/>
      <c r="AB393" s="45"/>
      <c r="AC393" s="45"/>
      <c r="AD393" s="45"/>
      <c r="AE393" s="46"/>
      <c r="AS393" s="28">
        <f t="shared" ca="1" si="28"/>
        <v>413160380</v>
      </c>
      <c r="AW393">
        <f t="shared" si="29"/>
        <v>0</v>
      </c>
      <c r="AX393">
        <f t="shared" si="30"/>
        <v>0</v>
      </c>
    </row>
    <row r="394" spans="1:50" ht="18.75" thickBot="1" x14ac:dyDescent="0.3">
      <c r="A394" s="37">
        <v>381</v>
      </c>
      <c r="B394" s="38" t="s">
        <v>1153</v>
      </c>
      <c r="C394" s="39" t="s">
        <v>194</v>
      </c>
      <c r="D394" s="49">
        <v>18093</v>
      </c>
      <c r="E394" s="41">
        <f t="shared" ca="1" si="31"/>
        <v>41469</v>
      </c>
      <c r="F394" s="42">
        <f t="shared" ca="1" si="32"/>
        <v>64</v>
      </c>
      <c r="G394" s="43" t="s">
        <v>1154</v>
      </c>
      <c r="H394" s="43" t="s">
        <v>1155</v>
      </c>
      <c r="I394" s="44" t="s">
        <v>1156</v>
      </c>
      <c r="J394" s="39" t="s">
        <v>236</v>
      </c>
      <c r="K394" s="39">
        <v>3308</v>
      </c>
      <c r="L394" s="39"/>
      <c r="M394" s="39"/>
      <c r="N394" s="39"/>
      <c r="O394" s="45"/>
      <c r="P394" s="45"/>
      <c r="Q394" s="45" t="s">
        <v>237</v>
      </c>
      <c r="R394" s="45" t="s">
        <v>1140</v>
      </c>
      <c r="S394" s="45" t="s">
        <v>1141</v>
      </c>
      <c r="T394" s="39" t="s">
        <v>54</v>
      </c>
      <c r="U394" s="45" t="s">
        <v>1140</v>
      </c>
      <c r="V394" s="45" t="s">
        <v>1141</v>
      </c>
      <c r="W394" s="45" t="s">
        <v>54</v>
      </c>
      <c r="X394" s="45" t="s">
        <v>1140</v>
      </c>
      <c r="Y394" s="45" t="s">
        <v>1141</v>
      </c>
      <c r="Z394" s="45"/>
      <c r="AA394" s="45"/>
      <c r="AB394" s="45"/>
      <c r="AC394" s="45"/>
      <c r="AD394" s="45"/>
      <c r="AE394" s="46"/>
      <c r="AS394" s="28">
        <f t="shared" ca="1" si="28"/>
        <v>414690381</v>
      </c>
      <c r="AW394">
        <f t="shared" si="29"/>
        <v>0</v>
      </c>
      <c r="AX394">
        <f t="shared" si="30"/>
        <v>0</v>
      </c>
    </row>
    <row r="395" spans="1:50" ht="18.75" thickBot="1" x14ac:dyDescent="0.3">
      <c r="A395" s="37">
        <v>382</v>
      </c>
      <c r="B395" s="38" t="s">
        <v>1157</v>
      </c>
      <c r="C395" s="39" t="s">
        <v>194</v>
      </c>
      <c r="D395" s="49">
        <v>32436</v>
      </c>
      <c r="E395" s="41">
        <f t="shared" ca="1" si="31"/>
        <v>41202</v>
      </c>
      <c r="F395" s="42">
        <f t="shared" ca="1" si="32"/>
        <v>24</v>
      </c>
      <c r="G395" s="43" t="s">
        <v>246</v>
      </c>
      <c r="H395" s="43" t="s">
        <v>234</v>
      </c>
      <c r="I395" s="44" t="s">
        <v>1158</v>
      </c>
      <c r="J395" s="39" t="s">
        <v>236</v>
      </c>
      <c r="K395" s="39">
        <v>4600</v>
      </c>
      <c r="L395" s="39"/>
      <c r="M395" s="39"/>
      <c r="N395" s="39"/>
      <c r="O395" s="45"/>
      <c r="P395" s="45"/>
      <c r="Q395" s="45" t="s">
        <v>237</v>
      </c>
      <c r="R395" s="45" t="s">
        <v>1140</v>
      </c>
      <c r="S395" s="45" t="s">
        <v>1141</v>
      </c>
      <c r="T395" s="39" t="s">
        <v>237</v>
      </c>
      <c r="U395" s="45" t="s">
        <v>1140</v>
      </c>
      <c r="V395" s="45" t="s">
        <v>1141</v>
      </c>
      <c r="W395" s="45" t="s">
        <v>237</v>
      </c>
      <c r="X395" s="45" t="s">
        <v>1140</v>
      </c>
      <c r="Y395" s="45" t="s">
        <v>1141</v>
      </c>
      <c r="Z395" s="45"/>
      <c r="AA395" s="45"/>
      <c r="AB395" s="45"/>
      <c r="AC395" s="45"/>
      <c r="AD395" s="45"/>
      <c r="AE395" s="46"/>
      <c r="AS395" s="28">
        <f t="shared" ca="1" si="28"/>
        <v>412020382</v>
      </c>
      <c r="AW395">
        <f t="shared" si="29"/>
        <v>0</v>
      </c>
      <c r="AX395">
        <f t="shared" si="30"/>
        <v>0</v>
      </c>
    </row>
    <row r="396" spans="1:50" ht="18.75" thickBot="1" x14ac:dyDescent="0.3">
      <c r="A396" s="37">
        <v>383</v>
      </c>
      <c r="B396" s="38" t="s">
        <v>1159</v>
      </c>
      <c r="C396" s="39" t="s">
        <v>194</v>
      </c>
      <c r="D396" s="49">
        <v>31038</v>
      </c>
      <c r="E396" s="41">
        <f t="shared" ca="1" si="31"/>
        <v>41265</v>
      </c>
      <c r="F396" s="42">
        <f t="shared" ca="1" si="32"/>
        <v>28</v>
      </c>
      <c r="G396" s="43" t="s">
        <v>246</v>
      </c>
      <c r="H396" s="43" t="s">
        <v>234</v>
      </c>
      <c r="I396" s="44" t="s">
        <v>1160</v>
      </c>
      <c r="J396" s="39" t="s">
        <v>236</v>
      </c>
      <c r="K396" s="39">
        <v>4104</v>
      </c>
      <c r="L396" s="39"/>
      <c r="M396" s="39"/>
      <c r="N396" s="39"/>
      <c r="O396" s="45"/>
      <c r="P396" s="45"/>
      <c r="Q396" s="45" t="s">
        <v>237</v>
      </c>
      <c r="R396" s="45" t="s">
        <v>1140</v>
      </c>
      <c r="S396" s="45" t="s">
        <v>1141</v>
      </c>
      <c r="T396" s="39" t="s">
        <v>237</v>
      </c>
      <c r="U396" s="45" t="s">
        <v>1140</v>
      </c>
      <c r="V396" s="45" t="s">
        <v>1141</v>
      </c>
      <c r="W396" s="45" t="s">
        <v>237</v>
      </c>
      <c r="X396" s="45" t="s">
        <v>1140</v>
      </c>
      <c r="Y396" s="45" t="s">
        <v>1141</v>
      </c>
      <c r="Z396" s="45"/>
      <c r="AA396" s="45"/>
      <c r="AB396" s="45"/>
      <c r="AC396" s="45"/>
      <c r="AD396" s="45"/>
      <c r="AE396" s="46"/>
      <c r="AS396" s="28">
        <f t="shared" ca="1" si="28"/>
        <v>412650383</v>
      </c>
      <c r="AW396">
        <f t="shared" si="29"/>
        <v>0</v>
      </c>
      <c r="AX396">
        <f t="shared" si="30"/>
        <v>0</v>
      </c>
    </row>
    <row r="397" spans="1:50" ht="18.75" thickBot="1" x14ac:dyDescent="0.3">
      <c r="A397" s="37">
        <v>384</v>
      </c>
      <c r="B397" s="38" t="s">
        <v>1161</v>
      </c>
      <c r="C397" s="39" t="s">
        <v>194</v>
      </c>
      <c r="D397" s="49">
        <v>30866</v>
      </c>
      <c r="E397" s="41">
        <f t="shared" ca="1" si="31"/>
        <v>41458</v>
      </c>
      <c r="F397" s="42">
        <f t="shared" ca="1" si="32"/>
        <v>29</v>
      </c>
      <c r="G397" s="43" t="s">
        <v>246</v>
      </c>
      <c r="H397" s="43" t="s">
        <v>234</v>
      </c>
      <c r="I397" s="44" t="s">
        <v>1162</v>
      </c>
      <c r="J397" s="39" t="s">
        <v>236</v>
      </c>
      <c r="K397" s="39">
        <v>4581</v>
      </c>
      <c r="L397" s="39"/>
      <c r="M397" s="39"/>
      <c r="N397" s="39"/>
      <c r="O397" s="45"/>
      <c r="P397" s="45"/>
      <c r="Q397" s="45" t="s">
        <v>237</v>
      </c>
      <c r="R397" s="45" t="s">
        <v>1140</v>
      </c>
      <c r="S397" s="45" t="s">
        <v>1141</v>
      </c>
      <c r="T397" s="39" t="s">
        <v>236</v>
      </c>
      <c r="U397" s="45" t="s">
        <v>236</v>
      </c>
      <c r="V397" s="45" t="s">
        <v>236</v>
      </c>
      <c r="W397" s="45" t="s">
        <v>236</v>
      </c>
      <c r="X397" s="45" t="s">
        <v>236</v>
      </c>
      <c r="Y397" s="45" t="s">
        <v>236</v>
      </c>
      <c r="Z397" s="45"/>
      <c r="AA397" s="45"/>
      <c r="AB397" s="45"/>
      <c r="AC397" s="45"/>
      <c r="AD397" s="45"/>
      <c r="AE397" s="46"/>
      <c r="AS397" s="28">
        <f t="shared" ref="AS397:AS460" ca="1" si="33">IF(E397="",99999*$AS$12,E397*$AS$12+A397)</f>
        <v>414580384</v>
      </c>
      <c r="AW397">
        <f t="shared" si="29"/>
        <v>0</v>
      </c>
      <c r="AX397">
        <f t="shared" si="30"/>
        <v>0</v>
      </c>
    </row>
    <row r="398" spans="1:50" ht="18.75" thickBot="1" x14ac:dyDescent="0.3">
      <c r="A398" s="37">
        <v>385</v>
      </c>
      <c r="B398" s="38" t="s">
        <v>1163</v>
      </c>
      <c r="C398" s="39" t="s">
        <v>194</v>
      </c>
      <c r="D398" s="49">
        <v>32160</v>
      </c>
      <c r="E398" s="41">
        <f t="shared" ca="1" si="31"/>
        <v>41292</v>
      </c>
      <c r="F398" s="42">
        <f t="shared" ca="1" si="32"/>
        <v>25</v>
      </c>
      <c r="G398" s="43" t="s">
        <v>1164</v>
      </c>
      <c r="H398" s="43" t="s">
        <v>888</v>
      </c>
      <c r="I398" s="44" t="s">
        <v>1165</v>
      </c>
      <c r="J398" s="39" t="s">
        <v>236</v>
      </c>
      <c r="K398" s="39">
        <v>4431</v>
      </c>
      <c r="L398" s="39"/>
      <c r="M398" s="39"/>
      <c r="N398" s="39"/>
      <c r="O398" s="45"/>
      <c r="P398" s="45"/>
      <c r="Q398" s="45" t="s">
        <v>237</v>
      </c>
      <c r="R398" s="45" t="s">
        <v>1140</v>
      </c>
      <c r="S398" s="45" t="s">
        <v>1141</v>
      </c>
      <c r="T398" s="39" t="s">
        <v>54</v>
      </c>
      <c r="U398" s="45" t="s">
        <v>1140</v>
      </c>
      <c r="V398" s="45" t="s">
        <v>1141</v>
      </c>
      <c r="W398" s="45" t="s">
        <v>237</v>
      </c>
      <c r="X398" s="45" t="s">
        <v>1140</v>
      </c>
      <c r="Y398" s="45" t="s">
        <v>1141</v>
      </c>
      <c r="Z398" s="45"/>
      <c r="AA398" s="45"/>
      <c r="AB398" s="45"/>
      <c r="AC398" s="45"/>
      <c r="AD398" s="45"/>
      <c r="AE398" s="46"/>
      <c r="AS398" s="28">
        <f t="shared" ca="1" si="33"/>
        <v>412920385</v>
      </c>
      <c r="AW398">
        <f t="shared" ref="AW398:AW461" si="34">IF(ISERROR(FIND(UPPER($AW$12),UPPER(B398))),0,1)</f>
        <v>0</v>
      </c>
      <c r="AX398">
        <f t="shared" ref="AX398:AX461" si="35">IF(AW398&gt;0,A398,0)</f>
        <v>0</v>
      </c>
    </row>
    <row r="399" spans="1:50" ht="18.75" thickBot="1" x14ac:dyDescent="0.3">
      <c r="A399" s="37">
        <v>386</v>
      </c>
      <c r="B399" s="38" t="s">
        <v>1166</v>
      </c>
      <c r="C399" s="39" t="s">
        <v>196</v>
      </c>
      <c r="D399" s="49">
        <v>31685</v>
      </c>
      <c r="E399" s="41">
        <f t="shared" ref="E399:E462" ca="1" si="36">IF(B399="","",IF(DATE(YEAR(TODAY()),MONTH(D399),DAY(D399))&lt;TODAY(),DATE(IF(YEAR(D399)=1900,2090,YEAR(TODAY())+1),MONTH(D399),DAY(D399)),DATE(IF(YEAR(D399)=1900,2090,YEAR(TODAY())),MONTH(D399),DAY(D399))))</f>
        <v>41547</v>
      </c>
      <c r="F399" s="42">
        <f t="shared" ref="F399:F462" ca="1" si="37">IF(B399="","",YEAR(E399)-YEAR(D399))</f>
        <v>27</v>
      </c>
      <c r="G399" s="43" t="s">
        <v>246</v>
      </c>
      <c r="H399" s="43" t="s">
        <v>288</v>
      </c>
      <c r="I399" s="44" t="s">
        <v>1167</v>
      </c>
      <c r="J399" s="39" t="s">
        <v>236</v>
      </c>
      <c r="K399" s="39">
        <v>4534</v>
      </c>
      <c r="L399" s="39"/>
      <c r="M399" s="39"/>
      <c r="N399" s="39"/>
      <c r="O399" s="45"/>
      <c r="P399" s="45"/>
      <c r="Q399" s="45" t="s">
        <v>237</v>
      </c>
      <c r="R399" s="45" t="s">
        <v>1140</v>
      </c>
      <c r="S399" s="45" t="s">
        <v>1141</v>
      </c>
      <c r="T399" s="39" t="s">
        <v>237</v>
      </c>
      <c r="U399" s="45" t="s">
        <v>1140</v>
      </c>
      <c r="V399" s="45" t="s">
        <v>1141</v>
      </c>
      <c r="W399" s="45" t="s">
        <v>237</v>
      </c>
      <c r="X399" s="45" t="s">
        <v>1140</v>
      </c>
      <c r="Y399" s="45" t="s">
        <v>1141</v>
      </c>
      <c r="Z399" s="45"/>
      <c r="AA399" s="45"/>
      <c r="AB399" s="45"/>
      <c r="AC399" s="45"/>
      <c r="AD399" s="45"/>
      <c r="AE399" s="46"/>
      <c r="AS399" s="28">
        <f t="shared" ca="1" si="33"/>
        <v>415470386</v>
      </c>
      <c r="AW399">
        <f t="shared" si="34"/>
        <v>0</v>
      </c>
      <c r="AX399">
        <f t="shared" si="35"/>
        <v>0</v>
      </c>
    </row>
    <row r="400" spans="1:50" ht="18.75" thickBot="1" x14ac:dyDescent="0.3">
      <c r="A400" s="37">
        <v>387</v>
      </c>
      <c r="B400" s="38" t="s">
        <v>1168</v>
      </c>
      <c r="C400" s="39" t="s">
        <v>194</v>
      </c>
      <c r="D400" s="49">
        <v>23229</v>
      </c>
      <c r="E400" s="41">
        <f t="shared" ca="1" si="36"/>
        <v>41492</v>
      </c>
      <c r="F400" s="42">
        <f t="shared" ca="1" si="37"/>
        <v>50</v>
      </c>
      <c r="G400" s="43" t="s">
        <v>298</v>
      </c>
      <c r="H400" s="43" t="s">
        <v>234</v>
      </c>
      <c r="I400" s="50" t="s">
        <v>1169</v>
      </c>
      <c r="J400" s="51" t="s">
        <v>236</v>
      </c>
      <c r="K400" s="51">
        <v>3907</v>
      </c>
      <c r="L400" s="51"/>
      <c r="M400" s="51"/>
      <c r="N400" s="39"/>
      <c r="O400" s="45"/>
      <c r="P400" s="45"/>
      <c r="Q400" s="45" t="s">
        <v>237</v>
      </c>
      <c r="R400" s="45" t="s">
        <v>1140</v>
      </c>
      <c r="S400" s="45" t="s">
        <v>1141</v>
      </c>
      <c r="T400" s="39" t="s">
        <v>237</v>
      </c>
      <c r="U400" s="45" t="s">
        <v>1140</v>
      </c>
      <c r="V400" s="45" t="s">
        <v>1141</v>
      </c>
      <c r="W400" s="45" t="s">
        <v>237</v>
      </c>
      <c r="X400" s="45" t="s">
        <v>1140</v>
      </c>
      <c r="Y400" s="45" t="s">
        <v>1141</v>
      </c>
      <c r="Z400" s="45"/>
      <c r="AA400" s="45"/>
      <c r="AB400" s="45"/>
      <c r="AC400" s="45"/>
      <c r="AD400" s="45"/>
      <c r="AE400" s="46"/>
      <c r="AS400" s="28">
        <f t="shared" ca="1" si="33"/>
        <v>414920387</v>
      </c>
      <c r="AW400">
        <f t="shared" si="34"/>
        <v>0</v>
      </c>
      <c r="AX400">
        <f t="shared" si="35"/>
        <v>0</v>
      </c>
    </row>
    <row r="401" spans="1:50" ht="18.75" thickBot="1" x14ac:dyDescent="0.3">
      <c r="A401" s="37">
        <v>388</v>
      </c>
      <c r="B401" s="38" t="s">
        <v>1170</v>
      </c>
      <c r="C401" s="39" t="s">
        <v>194</v>
      </c>
      <c r="D401" s="49">
        <v>25070</v>
      </c>
      <c r="E401" s="41">
        <f t="shared" ca="1" si="36"/>
        <v>41506</v>
      </c>
      <c r="F401" s="42">
        <f t="shared" ca="1" si="37"/>
        <v>45</v>
      </c>
      <c r="G401" s="43" t="s">
        <v>363</v>
      </c>
      <c r="H401" s="43" t="s">
        <v>234</v>
      </c>
      <c r="I401" s="44" t="s">
        <v>1171</v>
      </c>
      <c r="J401" s="39" t="s">
        <v>236</v>
      </c>
      <c r="K401" s="39">
        <v>2338</v>
      </c>
      <c r="L401" s="39"/>
      <c r="M401" s="39"/>
      <c r="N401" s="39"/>
      <c r="O401" s="45"/>
      <c r="P401" s="45"/>
      <c r="Q401" s="45" t="s">
        <v>237</v>
      </c>
      <c r="R401" s="45" t="s">
        <v>1172</v>
      </c>
      <c r="S401" s="45" t="s">
        <v>1172</v>
      </c>
      <c r="T401" s="39" t="s">
        <v>237</v>
      </c>
      <c r="U401" s="45" t="s">
        <v>1172</v>
      </c>
      <c r="V401" s="45" t="s">
        <v>1172</v>
      </c>
      <c r="W401" s="45" t="s">
        <v>237</v>
      </c>
      <c r="X401" s="45" t="s">
        <v>1172</v>
      </c>
      <c r="Y401" s="45" t="s">
        <v>1172</v>
      </c>
      <c r="Z401" s="45"/>
      <c r="AA401" s="45"/>
      <c r="AB401" s="45"/>
      <c r="AC401" s="45"/>
      <c r="AD401" s="45"/>
      <c r="AE401" s="46"/>
      <c r="AS401" s="28">
        <f t="shared" ca="1" si="33"/>
        <v>415060388</v>
      </c>
      <c r="AW401">
        <f t="shared" si="34"/>
        <v>0</v>
      </c>
      <c r="AX401">
        <f t="shared" si="35"/>
        <v>0</v>
      </c>
    </row>
    <row r="402" spans="1:50" ht="18.75" thickBot="1" x14ac:dyDescent="0.3">
      <c r="A402" s="37">
        <v>389</v>
      </c>
      <c r="B402" s="38" t="s">
        <v>1173</v>
      </c>
      <c r="C402" s="39" t="s">
        <v>194</v>
      </c>
      <c r="D402" s="49">
        <v>24859</v>
      </c>
      <c r="E402" s="41">
        <f t="shared" ca="1" si="36"/>
        <v>41296</v>
      </c>
      <c r="F402" s="42">
        <f t="shared" ca="1" si="37"/>
        <v>45</v>
      </c>
      <c r="G402" s="43" t="s">
        <v>246</v>
      </c>
      <c r="H402" s="43" t="s">
        <v>234</v>
      </c>
      <c r="I402" s="50" t="s">
        <v>1174</v>
      </c>
      <c r="J402" s="51" t="s">
        <v>236</v>
      </c>
      <c r="K402" s="51">
        <v>2782</v>
      </c>
      <c r="L402" s="51"/>
      <c r="M402" s="51"/>
      <c r="N402" s="39"/>
      <c r="O402" s="45"/>
      <c r="P402" s="45"/>
      <c r="Q402" s="45" t="s">
        <v>237</v>
      </c>
      <c r="R402" s="45" t="s">
        <v>1172</v>
      </c>
      <c r="S402" s="45" t="s">
        <v>1172</v>
      </c>
      <c r="T402" s="39" t="s">
        <v>237</v>
      </c>
      <c r="U402" s="45" t="s">
        <v>1172</v>
      </c>
      <c r="V402" s="45" t="s">
        <v>1172</v>
      </c>
      <c r="W402" s="45" t="s">
        <v>237</v>
      </c>
      <c r="X402" s="45" t="s">
        <v>1172</v>
      </c>
      <c r="Y402" s="45" t="s">
        <v>1172</v>
      </c>
      <c r="Z402" s="45"/>
      <c r="AA402" s="45"/>
      <c r="AB402" s="45"/>
      <c r="AC402" s="45"/>
      <c r="AD402" s="45"/>
      <c r="AE402" s="46"/>
      <c r="AS402" s="28">
        <f t="shared" ca="1" si="33"/>
        <v>412960389</v>
      </c>
      <c r="AW402">
        <f t="shared" si="34"/>
        <v>0</v>
      </c>
      <c r="AX402">
        <f t="shared" si="35"/>
        <v>0</v>
      </c>
    </row>
    <row r="403" spans="1:50" ht="18.75" thickBot="1" x14ac:dyDescent="0.3">
      <c r="A403" s="37">
        <v>390</v>
      </c>
      <c r="B403" s="38" t="s">
        <v>1175</v>
      </c>
      <c r="C403" s="39" t="s">
        <v>194</v>
      </c>
      <c r="D403" s="49">
        <v>13644</v>
      </c>
      <c r="E403" s="41">
        <f t="shared" ca="1" si="36"/>
        <v>41403</v>
      </c>
      <c r="F403" s="42">
        <f t="shared" ca="1" si="37"/>
        <v>76</v>
      </c>
      <c r="G403" s="43" t="s">
        <v>246</v>
      </c>
      <c r="H403" s="43" t="s">
        <v>234</v>
      </c>
      <c r="I403" s="44" t="s">
        <v>1176</v>
      </c>
      <c r="J403" s="39" t="s">
        <v>236</v>
      </c>
      <c r="K403" s="39">
        <v>392</v>
      </c>
      <c r="L403" s="39"/>
      <c r="M403" s="39"/>
      <c r="N403" s="39"/>
      <c r="O403" s="45"/>
      <c r="P403" s="45"/>
      <c r="Q403" s="45" t="s">
        <v>237</v>
      </c>
      <c r="R403" s="45" t="s">
        <v>1172</v>
      </c>
      <c r="S403" s="45" t="s">
        <v>1172</v>
      </c>
      <c r="T403" s="39" t="s">
        <v>237</v>
      </c>
      <c r="U403" s="45" t="s">
        <v>1172</v>
      </c>
      <c r="V403" s="45" t="s">
        <v>1172</v>
      </c>
      <c r="W403" s="45" t="s">
        <v>237</v>
      </c>
      <c r="X403" s="45" t="s">
        <v>1172</v>
      </c>
      <c r="Y403" s="45" t="s">
        <v>1172</v>
      </c>
      <c r="Z403" s="45"/>
      <c r="AA403" s="45"/>
      <c r="AB403" s="45"/>
      <c r="AC403" s="45"/>
      <c r="AD403" s="45"/>
      <c r="AE403" s="46"/>
      <c r="AS403" s="28">
        <f t="shared" ca="1" si="33"/>
        <v>414030390</v>
      </c>
      <c r="AW403">
        <f t="shared" si="34"/>
        <v>0</v>
      </c>
      <c r="AX403">
        <f t="shared" si="35"/>
        <v>0</v>
      </c>
    </row>
    <row r="404" spans="1:50" ht="18.75" thickBot="1" x14ac:dyDescent="0.3">
      <c r="A404" s="37">
        <v>391</v>
      </c>
      <c r="B404" s="38" t="s">
        <v>1177</v>
      </c>
      <c r="C404" s="39" t="s">
        <v>194</v>
      </c>
      <c r="D404" s="49">
        <v>31669</v>
      </c>
      <c r="E404" s="41">
        <f t="shared" ca="1" si="36"/>
        <v>41531</v>
      </c>
      <c r="F404" s="42">
        <f t="shared" ca="1" si="37"/>
        <v>27</v>
      </c>
      <c r="G404" s="43" t="s">
        <v>246</v>
      </c>
      <c r="H404" s="43" t="s">
        <v>234</v>
      </c>
      <c r="I404" s="44" t="s">
        <v>1178</v>
      </c>
      <c r="J404" s="39" t="s">
        <v>236</v>
      </c>
      <c r="K404" s="39">
        <v>4266</v>
      </c>
      <c r="L404" s="39"/>
      <c r="M404" s="39"/>
      <c r="N404" s="39"/>
      <c r="O404" s="45"/>
      <c r="P404" s="45"/>
      <c r="Q404" s="45" t="s">
        <v>237</v>
      </c>
      <c r="R404" s="45" t="s">
        <v>1172</v>
      </c>
      <c r="S404" s="45" t="s">
        <v>1172</v>
      </c>
      <c r="T404" s="39" t="s">
        <v>237</v>
      </c>
      <c r="U404" s="45" t="s">
        <v>1172</v>
      </c>
      <c r="V404" s="45" t="s">
        <v>1172</v>
      </c>
      <c r="W404" s="45" t="s">
        <v>237</v>
      </c>
      <c r="X404" s="45" t="s">
        <v>1172</v>
      </c>
      <c r="Y404" s="45" t="s">
        <v>1172</v>
      </c>
      <c r="Z404" s="45"/>
      <c r="AA404" s="45"/>
      <c r="AB404" s="45"/>
      <c r="AC404" s="45"/>
      <c r="AD404" s="45"/>
      <c r="AE404" s="46"/>
      <c r="AS404" s="28">
        <f t="shared" ca="1" si="33"/>
        <v>415310391</v>
      </c>
      <c r="AW404">
        <f t="shared" si="34"/>
        <v>0</v>
      </c>
      <c r="AX404">
        <f t="shared" si="35"/>
        <v>0</v>
      </c>
    </row>
    <row r="405" spans="1:50" ht="18.75" thickBot="1" x14ac:dyDescent="0.3">
      <c r="A405" s="37">
        <v>392</v>
      </c>
      <c r="B405" s="38" t="s">
        <v>1179</v>
      </c>
      <c r="C405" s="39" t="s">
        <v>194</v>
      </c>
      <c r="D405" s="49">
        <v>27972</v>
      </c>
      <c r="E405" s="41">
        <f t="shared" ca="1" si="36"/>
        <v>41486</v>
      </c>
      <c r="F405" s="42">
        <f t="shared" ca="1" si="37"/>
        <v>37</v>
      </c>
      <c r="G405" s="43" t="s">
        <v>246</v>
      </c>
      <c r="H405" s="43" t="s">
        <v>234</v>
      </c>
      <c r="I405" s="44" t="s">
        <v>1180</v>
      </c>
      <c r="J405" s="39" t="s">
        <v>236</v>
      </c>
      <c r="K405" s="39">
        <v>3894</v>
      </c>
      <c r="L405" s="39"/>
      <c r="M405" s="39"/>
      <c r="N405" s="39"/>
      <c r="O405" s="45"/>
      <c r="P405" s="45"/>
      <c r="Q405" s="45" t="s">
        <v>237</v>
      </c>
      <c r="R405" s="45" t="s">
        <v>1172</v>
      </c>
      <c r="S405" s="45" t="s">
        <v>1172</v>
      </c>
      <c r="T405" s="39" t="s">
        <v>237</v>
      </c>
      <c r="U405" s="45" t="s">
        <v>1172</v>
      </c>
      <c r="V405" s="45" t="s">
        <v>1172</v>
      </c>
      <c r="W405" s="45" t="s">
        <v>237</v>
      </c>
      <c r="X405" s="45" t="s">
        <v>1172</v>
      </c>
      <c r="Y405" s="45" t="s">
        <v>1172</v>
      </c>
      <c r="Z405" s="45"/>
      <c r="AA405" s="45"/>
      <c r="AB405" s="45"/>
      <c r="AC405" s="45"/>
      <c r="AD405" s="45"/>
      <c r="AE405" s="46"/>
      <c r="AS405" s="28">
        <f t="shared" ca="1" si="33"/>
        <v>414860392</v>
      </c>
      <c r="AW405">
        <f t="shared" si="34"/>
        <v>0</v>
      </c>
      <c r="AX405">
        <f t="shared" si="35"/>
        <v>0</v>
      </c>
    </row>
    <row r="406" spans="1:50" ht="18.75" thickBot="1" x14ac:dyDescent="0.3">
      <c r="A406" s="37">
        <v>393</v>
      </c>
      <c r="B406" s="38" t="s">
        <v>1181</v>
      </c>
      <c r="C406" s="39" t="s">
        <v>194</v>
      </c>
      <c r="D406" s="49">
        <v>17339</v>
      </c>
      <c r="E406" s="41">
        <f t="shared" ca="1" si="36"/>
        <v>41446</v>
      </c>
      <c r="F406" s="42">
        <f t="shared" ca="1" si="37"/>
        <v>66</v>
      </c>
      <c r="G406" s="43" t="s">
        <v>670</v>
      </c>
      <c r="H406" s="43" t="s">
        <v>234</v>
      </c>
      <c r="I406" s="44" t="s">
        <v>1182</v>
      </c>
      <c r="J406" s="39" t="s">
        <v>236</v>
      </c>
      <c r="K406" s="39">
        <v>395</v>
      </c>
      <c r="L406" s="39"/>
      <c r="M406" s="39"/>
      <c r="N406" s="39"/>
      <c r="O406" s="45"/>
      <c r="P406" s="45"/>
      <c r="Q406" s="45" t="s">
        <v>237</v>
      </c>
      <c r="R406" s="45" t="s">
        <v>1172</v>
      </c>
      <c r="S406" s="45" t="s">
        <v>1172</v>
      </c>
      <c r="T406" s="39" t="s">
        <v>237</v>
      </c>
      <c r="U406" s="45" t="s">
        <v>1172</v>
      </c>
      <c r="V406" s="45" t="s">
        <v>1172</v>
      </c>
      <c r="W406" s="45" t="s">
        <v>237</v>
      </c>
      <c r="X406" s="45" t="s">
        <v>1172</v>
      </c>
      <c r="Y406" s="45" t="s">
        <v>1172</v>
      </c>
      <c r="Z406" s="45"/>
      <c r="AA406" s="45"/>
      <c r="AB406" s="45"/>
      <c r="AC406" s="45"/>
      <c r="AD406" s="45"/>
      <c r="AE406" s="46"/>
      <c r="AS406" s="28">
        <f t="shared" ca="1" si="33"/>
        <v>414460393</v>
      </c>
      <c r="AW406">
        <f t="shared" si="34"/>
        <v>0</v>
      </c>
      <c r="AX406">
        <f t="shared" si="35"/>
        <v>0</v>
      </c>
    </row>
    <row r="407" spans="1:50" ht="18.75" thickBot="1" x14ac:dyDescent="0.3">
      <c r="A407" s="37">
        <v>394</v>
      </c>
      <c r="B407" s="38" t="s">
        <v>1183</v>
      </c>
      <c r="C407" s="39" t="s">
        <v>194</v>
      </c>
      <c r="D407" s="49">
        <v>14630</v>
      </c>
      <c r="E407" s="41">
        <f t="shared" ca="1" si="36"/>
        <v>41294</v>
      </c>
      <c r="F407" s="42">
        <f t="shared" ca="1" si="37"/>
        <v>73</v>
      </c>
      <c r="G407" s="43" t="s">
        <v>495</v>
      </c>
      <c r="H407" s="43" t="s">
        <v>234</v>
      </c>
      <c r="I407" s="44" t="s">
        <v>1184</v>
      </c>
      <c r="J407" s="39" t="s">
        <v>236</v>
      </c>
      <c r="K407" s="39">
        <v>827</v>
      </c>
      <c r="L407" s="39"/>
      <c r="M407" s="39"/>
      <c r="N407" s="39"/>
      <c r="O407" s="45"/>
      <c r="P407" s="45"/>
      <c r="Q407" s="45" t="s">
        <v>237</v>
      </c>
      <c r="R407" s="45" t="s">
        <v>1172</v>
      </c>
      <c r="S407" s="45" t="s">
        <v>1172</v>
      </c>
      <c r="T407" s="39" t="s">
        <v>237</v>
      </c>
      <c r="U407" s="45" t="s">
        <v>1172</v>
      </c>
      <c r="V407" s="45" t="s">
        <v>1172</v>
      </c>
      <c r="W407" s="45" t="s">
        <v>237</v>
      </c>
      <c r="X407" s="45" t="s">
        <v>1172</v>
      </c>
      <c r="Y407" s="45" t="s">
        <v>1172</v>
      </c>
      <c r="Z407" s="45"/>
      <c r="AA407" s="45"/>
      <c r="AB407" s="45"/>
      <c r="AC407" s="45"/>
      <c r="AD407" s="45"/>
      <c r="AE407" s="46"/>
      <c r="AS407" s="28">
        <f t="shared" ca="1" si="33"/>
        <v>412940394</v>
      </c>
      <c r="AW407">
        <f t="shared" si="34"/>
        <v>0</v>
      </c>
      <c r="AX407">
        <f t="shared" si="35"/>
        <v>0</v>
      </c>
    </row>
    <row r="408" spans="1:50" ht="18.75" thickBot="1" x14ac:dyDescent="0.3">
      <c r="A408" s="37">
        <v>395</v>
      </c>
      <c r="B408" s="38" t="s">
        <v>1185</v>
      </c>
      <c r="C408" s="39" t="s">
        <v>194</v>
      </c>
      <c r="D408" s="52">
        <v>30581</v>
      </c>
      <c r="E408" s="41">
        <f t="shared" ca="1" si="36"/>
        <v>41539</v>
      </c>
      <c r="F408" s="42">
        <f t="shared" ca="1" si="37"/>
        <v>30</v>
      </c>
      <c r="G408" s="43" t="s">
        <v>1186</v>
      </c>
      <c r="H408" s="43" t="s">
        <v>677</v>
      </c>
      <c r="I408" s="44" t="s">
        <v>1187</v>
      </c>
      <c r="J408" s="39" t="s">
        <v>236</v>
      </c>
      <c r="K408" s="39">
        <v>4271</v>
      </c>
      <c r="L408" s="39"/>
      <c r="M408" s="39"/>
      <c r="N408" s="39"/>
      <c r="O408" s="45"/>
      <c r="P408" s="45"/>
      <c r="Q408" s="45" t="s">
        <v>237</v>
      </c>
      <c r="R408" s="45" t="s">
        <v>1188</v>
      </c>
      <c r="S408" s="45" t="s">
        <v>1188</v>
      </c>
      <c r="T408" s="39" t="s">
        <v>236</v>
      </c>
      <c r="U408" s="45" t="s">
        <v>236</v>
      </c>
      <c r="V408" s="45" t="s">
        <v>236</v>
      </c>
      <c r="W408" s="45" t="s">
        <v>237</v>
      </c>
      <c r="X408" s="45" t="s">
        <v>783</v>
      </c>
      <c r="Y408" s="45" t="s">
        <v>783</v>
      </c>
      <c r="Z408" s="45"/>
      <c r="AA408" s="45"/>
      <c r="AB408" s="45"/>
      <c r="AC408" s="45"/>
      <c r="AD408" s="45"/>
      <c r="AE408" s="46"/>
      <c r="AS408" s="28">
        <f t="shared" ca="1" si="33"/>
        <v>415390395</v>
      </c>
      <c r="AW408">
        <f t="shared" si="34"/>
        <v>0</v>
      </c>
      <c r="AX408">
        <f t="shared" si="35"/>
        <v>0</v>
      </c>
    </row>
    <row r="409" spans="1:50" ht="18.75" thickBot="1" x14ac:dyDescent="0.3">
      <c r="A409" s="37">
        <v>396</v>
      </c>
      <c r="B409" s="38" t="s">
        <v>1189</v>
      </c>
      <c r="C409" s="39" t="s">
        <v>194</v>
      </c>
      <c r="D409" s="49">
        <v>32709</v>
      </c>
      <c r="E409" s="41">
        <f t="shared" ca="1" si="36"/>
        <v>41475</v>
      </c>
      <c r="F409" s="42">
        <f t="shared" ca="1" si="37"/>
        <v>24</v>
      </c>
      <c r="G409" s="43" t="s">
        <v>246</v>
      </c>
      <c r="H409" s="43" t="s">
        <v>234</v>
      </c>
      <c r="I409" s="44" t="s">
        <v>1190</v>
      </c>
      <c r="J409" s="39" t="s">
        <v>236</v>
      </c>
      <c r="K409" s="39">
        <v>4320</v>
      </c>
      <c r="L409" s="39"/>
      <c r="M409" s="39"/>
      <c r="N409" s="39"/>
      <c r="O409" s="45"/>
      <c r="P409" s="45"/>
      <c r="Q409" s="45" t="s">
        <v>237</v>
      </c>
      <c r="R409" s="45" t="s">
        <v>1188</v>
      </c>
      <c r="S409" s="45" t="s">
        <v>1188</v>
      </c>
      <c r="T409" s="39" t="s">
        <v>237</v>
      </c>
      <c r="U409" s="45" t="s">
        <v>1188</v>
      </c>
      <c r="V409" s="45" t="s">
        <v>236</v>
      </c>
      <c r="W409" s="45" t="s">
        <v>54</v>
      </c>
      <c r="X409" s="45" t="s">
        <v>1188</v>
      </c>
      <c r="Y409" s="45" t="s">
        <v>1188</v>
      </c>
      <c r="Z409" s="45"/>
      <c r="AA409" s="45"/>
      <c r="AB409" s="45"/>
      <c r="AC409" s="45"/>
      <c r="AD409" s="45"/>
      <c r="AE409" s="46"/>
      <c r="AS409" s="28">
        <f t="shared" ca="1" si="33"/>
        <v>414750396</v>
      </c>
      <c r="AW409">
        <f t="shared" si="34"/>
        <v>0</v>
      </c>
      <c r="AX409">
        <f t="shared" si="35"/>
        <v>0</v>
      </c>
    </row>
    <row r="410" spans="1:50" ht="18.75" thickBot="1" x14ac:dyDescent="0.3">
      <c r="A410" s="37">
        <v>397</v>
      </c>
      <c r="B410" s="38" t="s">
        <v>1191</v>
      </c>
      <c r="C410" s="39" t="s">
        <v>194</v>
      </c>
      <c r="D410" s="52">
        <v>30561</v>
      </c>
      <c r="E410" s="41">
        <f t="shared" ca="1" si="36"/>
        <v>41519</v>
      </c>
      <c r="F410" s="42">
        <f t="shared" ca="1" si="37"/>
        <v>30</v>
      </c>
      <c r="G410" s="43" t="s">
        <v>1192</v>
      </c>
      <c r="H410" s="43" t="s">
        <v>1193</v>
      </c>
      <c r="I410" s="44" t="s">
        <v>1194</v>
      </c>
      <c r="J410" s="39" t="s">
        <v>236</v>
      </c>
      <c r="K410" s="39">
        <v>4530</v>
      </c>
      <c r="L410" s="39"/>
      <c r="M410" s="39"/>
      <c r="N410" s="39"/>
      <c r="O410" s="45"/>
      <c r="P410" s="45"/>
      <c r="Q410" s="45" t="s">
        <v>237</v>
      </c>
      <c r="R410" s="45" t="s">
        <v>1188</v>
      </c>
      <c r="S410" s="45" t="s">
        <v>1188</v>
      </c>
      <c r="T410" s="39" t="s">
        <v>236</v>
      </c>
      <c r="U410" s="45" t="s">
        <v>236</v>
      </c>
      <c r="V410" s="45" t="s">
        <v>236</v>
      </c>
      <c r="W410" s="45" t="s">
        <v>236</v>
      </c>
      <c r="X410" s="45" t="s">
        <v>236</v>
      </c>
      <c r="Y410" s="45" t="s">
        <v>236</v>
      </c>
      <c r="Z410" s="45"/>
      <c r="AA410" s="45"/>
      <c r="AB410" s="45"/>
      <c r="AC410" s="45"/>
      <c r="AD410" s="45"/>
      <c r="AE410" s="46"/>
      <c r="AS410" s="28">
        <f t="shared" ca="1" si="33"/>
        <v>415190397</v>
      </c>
      <c r="AW410">
        <f t="shared" si="34"/>
        <v>0</v>
      </c>
      <c r="AX410">
        <f t="shared" si="35"/>
        <v>0</v>
      </c>
    </row>
    <row r="411" spans="1:50" ht="18.75" thickBot="1" x14ac:dyDescent="0.3">
      <c r="A411" s="37">
        <v>398</v>
      </c>
      <c r="B411" s="38" t="s">
        <v>1195</v>
      </c>
      <c r="C411" s="39" t="s">
        <v>194</v>
      </c>
      <c r="D411" s="49">
        <v>23014</v>
      </c>
      <c r="E411" s="41">
        <f t="shared" ca="1" si="36"/>
        <v>41277</v>
      </c>
      <c r="F411" s="42">
        <f t="shared" ca="1" si="37"/>
        <v>50</v>
      </c>
      <c r="G411" s="43" t="s">
        <v>1196</v>
      </c>
      <c r="H411" s="43" t="s">
        <v>234</v>
      </c>
      <c r="I411" s="44" t="s">
        <v>1197</v>
      </c>
      <c r="J411" s="39" t="s">
        <v>236</v>
      </c>
      <c r="K411" s="39">
        <v>3957</v>
      </c>
      <c r="L411" s="39"/>
      <c r="M411" s="39"/>
      <c r="N411" s="39"/>
      <c r="O411" s="45"/>
      <c r="P411" s="45"/>
      <c r="Q411" s="45" t="s">
        <v>237</v>
      </c>
      <c r="R411" s="45" t="s">
        <v>1188</v>
      </c>
      <c r="S411" s="45" t="s">
        <v>1188</v>
      </c>
      <c r="T411" s="39" t="s">
        <v>237</v>
      </c>
      <c r="U411" s="45" t="s">
        <v>1188</v>
      </c>
      <c r="V411" s="45" t="s">
        <v>1188</v>
      </c>
      <c r="W411" s="45" t="s">
        <v>236</v>
      </c>
      <c r="X411" s="45" t="s">
        <v>236</v>
      </c>
      <c r="Y411" s="45" t="s">
        <v>236</v>
      </c>
      <c r="Z411" s="45"/>
      <c r="AA411" s="45"/>
      <c r="AB411" s="45"/>
      <c r="AC411" s="45"/>
      <c r="AD411" s="45"/>
      <c r="AE411" s="46"/>
      <c r="AS411" s="28">
        <f t="shared" ca="1" si="33"/>
        <v>412770398</v>
      </c>
      <c r="AW411">
        <f t="shared" si="34"/>
        <v>0</v>
      </c>
      <c r="AX411">
        <f t="shared" si="35"/>
        <v>0</v>
      </c>
    </row>
    <row r="412" spans="1:50" ht="18.75" thickBot="1" x14ac:dyDescent="0.3">
      <c r="A412" s="37">
        <v>399</v>
      </c>
      <c r="B412" s="38" t="s">
        <v>1198</v>
      </c>
      <c r="C412" s="39" t="s">
        <v>194</v>
      </c>
      <c r="D412" s="52">
        <v>33639</v>
      </c>
      <c r="E412" s="41">
        <f t="shared" ca="1" si="36"/>
        <v>41310</v>
      </c>
      <c r="F412" s="42">
        <f t="shared" ca="1" si="37"/>
        <v>21</v>
      </c>
      <c r="G412" s="43" t="s">
        <v>1199</v>
      </c>
      <c r="H412" s="43" t="s">
        <v>677</v>
      </c>
      <c r="I412" s="44" t="s">
        <v>1200</v>
      </c>
      <c r="J412" s="39" t="s">
        <v>236</v>
      </c>
      <c r="K412" s="39">
        <v>4428</v>
      </c>
      <c r="L412" s="39"/>
      <c r="M412" s="39"/>
      <c r="N412" s="39"/>
      <c r="O412" s="45"/>
      <c r="P412" s="45"/>
      <c r="Q412" s="45" t="s">
        <v>237</v>
      </c>
      <c r="R412" s="45" t="s">
        <v>1188</v>
      </c>
      <c r="S412" s="45" t="s">
        <v>1188</v>
      </c>
      <c r="T412" s="39" t="s">
        <v>236</v>
      </c>
      <c r="U412" s="45" t="s">
        <v>236</v>
      </c>
      <c r="V412" s="45" t="s">
        <v>236</v>
      </c>
      <c r="W412" s="45" t="s">
        <v>236</v>
      </c>
      <c r="X412" s="45" t="s">
        <v>236</v>
      </c>
      <c r="Y412" s="45" t="s">
        <v>236</v>
      </c>
      <c r="Z412" s="45"/>
      <c r="AA412" s="45"/>
      <c r="AB412" s="45"/>
      <c r="AC412" s="45"/>
      <c r="AD412" s="45"/>
      <c r="AE412" s="46"/>
      <c r="AS412" s="28">
        <f t="shared" ca="1" si="33"/>
        <v>413100399</v>
      </c>
      <c r="AW412">
        <f t="shared" si="34"/>
        <v>0</v>
      </c>
      <c r="AX412">
        <f t="shared" si="35"/>
        <v>0</v>
      </c>
    </row>
    <row r="413" spans="1:50" ht="18.75" thickBot="1" x14ac:dyDescent="0.3">
      <c r="A413" s="37">
        <v>400</v>
      </c>
      <c r="B413" s="38" t="s">
        <v>1201</v>
      </c>
      <c r="C413" s="39" t="s">
        <v>194</v>
      </c>
      <c r="D413" s="49">
        <v>34182</v>
      </c>
      <c r="E413" s="41">
        <f t="shared" ca="1" si="36"/>
        <v>41487</v>
      </c>
      <c r="F413" s="42">
        <f t="shared" ca="1" si="37"/>
        <v>20</v>
      </c>
      <c r="G413" s="43" t="s">
        <v>1202</v>
      </c>
      <c r="H413" s="43" t="s">
        <v>677</v>
      </c>
      <c r="I413" s="44" t="s">
        <v>1203</v>
      </c>
      <c r="J413" s="39" t="s">
        <v>236</v>
      </c>
      <c r="K413" s="39">
        <v>4482</v>
      </c>
      <c r="L413" s="39"/>
      <c r="M413" s="39"/>
      <c r="N413" s="39"/>
      <c r="O413" s="45"/>
      <c r="P413" s="45"/>
      <c r="Q413" s="45" t="s">
        <v>237</v>
      </c>
      <c r="R413" s="45" t="s">
        <v>1188</v>
      </c>
      <c r="S413" s="45" t="s">
        <v>1188</v>
      </c>
      <c r="T413" s="39" t="s">
        <v>236</v>
      </c>
      <c r="U413" s="45" t="s">
        <v>236</v>
      </c>
      <c r="V413" s="45" t="s">
        <v>236</v>
      </c>
      <c r="W413" s="45" t="s">
        <v>236</v>
      </c>
      <c r="X413" s="45" t="s">
        <v>236</v>
      </c>
      <c r="Y413" s="45" t="s">
        <v>236</v>
      </c>
      <c r="Z413" s="45"/>
      <c r="AA413" s="45"/>
      <c r="AB413" s="45"/>
      <c r="AC413" s="45"/>
      <c r="AD413" s="45"/>
      <c r="AE413" s="46"/>
      <c r="AS413" s="28">
        <f t="shared" ca="1" si="33"/>
        <v>414870400</v>
      </c>
      <c r="AW413">
        <f t="shared" si="34"/>
        <v>0</v>
      </c>
      <c r="AX413">
        <f t="shared" si="35"/>
        <v>0</v>
      </c>
    </row>
    <row r="414" spans="1:50" ht="18.75" thickBot="1" x14ac:dyDescent="0.3">
      <c r="A414" s="37">
        <v>401</v>
      </c>
      <c r="B414" s="38" t="s">
        <v>1204</v>
      </c>
      <c r="C414" s="39" t="s">
        <v>194</v>
      </c>
      <c r="D414" s="40">
        <v>35072</v>
      </c>
      <c r="E414" s="41">
        <f t="shared" ca="1" si="36"/>
        <v>41282</v>
      </c>
      <c r="F414" s="42">
        <f t="shared" ca="1" si="37"/>
        <v>17</v>
      </c>
      <c r="G414" s="43" t="s">
        <v>246</v>
      </c>
      <c r="H414" s="43" t="s">
        <v>234</v>
      </c>
      <c r="I414" s="44" t="s">
        <v>1205</v>
      </c>
      <c r="J414" s="39" t="s">
        <v>1206</v>
      </c>
      <c r="K414" s="39">
        <v>4640</v>
      </c>
      <c r="L414" s="39"/>
      <c r="M414" s="39"/>
      <c r="N414" s="39"/>
      <c r="O414" s="45"/>
      <c r="P414" s="45"/>
      <c r="Q414" s="45" t="s">
        <v>237</v>
      </c>
      <c r="R414" s="45" t="s">
        <v>1188</v>
      </c>
      <c r="S414" s="45" t="s">
        <v>1188</v>
      </c>
      <c r="T414" s="39" t="s">
        <v>237</v>
      </c>
      <c r="U414" s="45" t="s">
        <v>1188</v>
      </c>
      <c r="V414" s="45" t="s">
        <v>1188</v>
      </c>
      <c r="W414" s="45" t="s">
        <v>236</v>
      </c>
      <c r="X414" s="45" t="s">
        <v>236</v>
      </c>
      <c r="Y414" s="45" t="s">
        <v>236</v>
      </c>
      <c r="Z414" s="45"/>
      <c r="AA414" s="45"/>
      <c r="AB414" s="45"/>
      <c r="AC414" s="45"/>
      <c r="AD414" s="45"/>
      <c r="AE414" s="46"/>
      <c r="AS414" s="28">
        <f t="shared" ca="1" si="33"/>
        <v>412820401</v>
      </c>
      <c r="AW414">
        <f t="shared" si="34"/>
        <v>0</v>
      </c>
      <c r="AX414">
        <f t="shared" si="35"/>
        <v>0</v>
      </c>
    </row>
    <row r="415" spans="1:50" ht="18.75" thickBot="1" x14ac:dyDescent="0.3">
      <c r="A415" s="37">
        <v>402</v>
      </c>
      <c r="B415" s="38" t="s">
        <v>1207</v>
      </c>
      <c r="C415" s="39" t="s">
        <v>194</v>
      </c>
      <c r="D415" s="49">
        <v>31669</v>
      </c>
      <c r="E415" s="41">
        <f t="shared" ca="1" si="36"/>
        <v>41531</v>
      </c>
      <c r="F415" s="42">
        <f t="shared" ca="1" si="37"/>
        <v>27</v>
      </c>
      <c r="G415" s="43" t="s">
        <v>1208</v>
      </c>
      <c r="H415" s="43" t="s">
        <v>1193</v>
      </c>
      <c r="I415" s="44" t="s">
        <v>1209</v>
      </c>
      <c r="J415" s="39" t="s">
        <v>236</v>
      </c>
      <c r="K415" s="39">
        <v>4447</v>
      </c>
      <c r="L415" s="39"/>
      <c r="M415" s="39"/>
      <c r="N415" s="39"/>
      <c r="O415" s="45"/>
      <c r="P415" s="45"/>
      <c r="Q415" s="45" t="s">
        <v>237</v>
      </c>
      <c r="R415" s="45" t="s">
        <v>1188</v>
      </c>
      <c r="S415" s="45" t="s">
        <v>1188</v>
      </c>
      <c r="T415" s="39" t="s">
        <v>54</v>
      </c>
      <c r="U415" s="45" t="s">
        <v>238</v>
      </c>
      <c r="V415" s="45" t="s">
        <v>238</v>
      </c>
      <c r="W415" s="45" t="s">
        <v>54</v>
      </c>
      <c r="X415" s="45" t="s">
        <v>238</v>
      </c>
      <c r="Y415" s="45" t="s">
        <v>238</v>
      </c>
      <c r="Z415" s="45"/>
      <c r="AA415" s="45"/>
      <c r="AB415" s="45"/>
      <c r="AC415" s="45"/>
      <c r="AD415" s="45"/>
      <c r="AE415" s="46"/>
      <c r="AS415" s="28">
        <f t="shared" ca="1" si="33"/>
        <v>415310402</v>
      </c>
      <c r="AW415">
        <f t="shared" si="34"/>
        <v>0</v>
      </c>
      <c r="AX415">
        <f t="shared" si="35"/>
        <v>0</v>
      </c>
    </row>
    <row r="416" spans="1:50" ht="18.75" thickBot="1" x14ac:dyDescent="0.3">
      <c r="A416" s="37">
        <v>403</v>
      </c>
      <c r="B416" s="38" t="s">
        <v>1211</v>
      </c>
      <c r="C416" s="39" t="s">
        <v>194</v>
      </c>
      <c r="D416" s="49">
        <v>31382</v>
      </c>
      <c r="E416" s="41">
        <f t="shared" ca="1" si="36"/>
        <v>41244</v>
      </c>
      <c r="F416" s="42">
        <f t="shared" ca="1" si="37"/>
        <v>27</v>
      </c>
      <c r="G416" s="43" t="s">
        <v>1212</v>
      </c>
      <c r="H416" s="43" t="s">
        <v>1213</v>
      </c>
      <c r="I416" s="44" t="s">
        <v>1214</v>
      </c>
      <c r="J416" s="39" t="s">
        <v>236</v>
      </c>
      <c r="K416" s="39">
        <v>4146</v>
      </c>
      <c r="L416" s="39"/>
      <c r="M416" s="39"/>
      <c r="N416" s="39"/>
      <c r="O416" s="45"/>
      <c r="P416" s="45"/>
      <c r="Q416" s="45" t="s">
        <v>237</v>
      </c>
      <c r="R416" s="45" t="s">
        <v>1188</v>
      </c>
      <c r="S416" s="45" t="s">
        <v>1188</v>
      </c>
      <c r="T416" s="39" t="s">
        <v>237</v>
      </c>
      <c r="U416" s="45" t="s">
        <v>783</v>
      </c>
      <c r="V416" s="45" t="s">
        <v>783</v>
      </c>
      <c r="W416" s="45" t="s">
        <v>237</v>
      </c>
      <c r="X416" s="45" t="s">
        <v>783</v>
      </c>
      <c r="Y416" s="45" t="s">
        <v>783</v>
      </c>
      <c r="Z416" s="45"/>
      <c r="AA416" s="45"/>
      <c r="AB416" s="45"/>
      <c r="AC416" s="45"/>
      <c r="AD416" s="45"/>
      <c r="AE416" s="46"/>
      <c r="AS416" s="28">
        <f t="shared" ca="1" si="33"/>
        <v>412440403</v>
      </c>
      <c r="AW416">
        <f t="shared" si="34"/>
        <v>0</v>
      </c>
      <c r="AX416">
        <f t="shared" si="35"/>
        <v>0</v>
      </c>
    </row>
    <row r="417" spans="1:50" ht="18.75" thickBot="1" x14ac:dyDescent="0.3">
      <c r="A417" s="37">
        <v>404</v>
      </c>
      <c r="B417" s="38" t="s">
        <v>1215</v>
      </c>
      <c r="C417" s="39" t="s">
        <v>194</v>
      </c>
      <c r="D417" s="49">
        <v>26072</v>
      </c>
      <c r="E417" s="41">
        <f t="shared" ca="1" si="36"/>
        <v>41413</v>
      </c>
      <c r="F417" s="42">
        <f t="shared" ca="1" si="37"/>
        <v>42</v>
      </c>
      <c r="G417" s="43" t="s">
        <v>1216</v>
      </c>
      <c r="H417" s="43" t="s">
        <v>667</v>
      </c>
      <c r="I417" s="44" t="s">
        <v>1217</v>
      </c>
      <c r="J417" s="39" t="s">
        <v>236</v>
      </c>
      <c r="K417" s="39">
        <v>4029</v>
      </c>
      <c r="L417" s="39"/>
      <c r="M417" s="39"/>
      <c r="N417" s="39"/>
      <c r="O417" s="45"/>
      <c r="P417" s="45"/>
      <c r="Q417" s="45" t="s">
        <v>507</v>
      </c>
      <c r="R417" s="45" t="s">
        <v>1188</v>
      </c>
      <c r="S417" s="45" t="s">
        <v>1188</v>
      </c>
      <c r="T417" s="39" t="s">
        <v>1223</v>
      </c>
      <c r="U417" s="45" t="s">
        <v>1224</v>
      </c>
      <c r="V417" s="45" t="s">
        <v>1224</v>
      </c>
      <c r="W417" s="45" t="s">
        <v>236</v>
      </c>
      <c r="X417" s="45" t="s">
        <v>236</v>
      </c>
      <c r="Y417" s="45" t="s">
        <v>236</v>
      </c>
      <c r="Z417" s="45"/>
      <c r="AA417" s="45"/>
      <c r="AB417" s="45"/>
      <c r="AC417" s="45"/>
      <c r="AD417" s="45"/>
      <c r="AE417" s="46"/>
      <c r="AS417" s="28">
        <f t="shared" ca="1" si="33"/>
        <v>414130404</v>
      </c>
      <c r="AW417">
        <f t="shared" si="34"/>
        <v>0</v>
      </c>
      <c r="AX417">
        <f t="shared" si="35"/>
        <v>0</v>
      </c>
    </row>
    <row r="418" spans="1:50" ht="18.75" thickBot="1" x14ac:dyDescent="0.3">
      <c r="A418" s="37">
        <v>405</v>
      </c>
      <c r="B418" s="38" t="s">
        <v>1218</v>
      </c>
      <c r="C418" s="39" t="s">
        <v>194</v>
      </c>
      <c r="D418" s="49">
        <v>22338</v>
      </c>
      <c r="E418" s="41">
        <f t="shared" ca="1" si="36"/>
        <v>41331</v>
      </c>
      <c r="F418" s="42">
        <f t="shared" ca="1" si="37"/>
        <v>52</v>
      </c>
      <c r="G418" s="43" t="s">
        <v>1219</v>
      </c>
      <c r="H418" s="43" t="s">
        <v>888</v>
      </c>
      <c r="I418" s="44" t="s">
        <v>1220</v>
      </c>
      <c r="J418" s="39" t="s">
        <v>236</v>
      </c>
      <c r="K418" s="39">
        <v>4344</v>
      </c>
      <c r="L418" s="39"/>
      <c r="M418" s="39"/>
      <c r="N418" s="39"/>
      <c r="O418" s="45"/>
      <c r="P418" s="45"/>
      <c r="Q418" s="45" t="s">
        <v>237</v>
      </c>
      <c r="R418" s="45" t="s">
        <v>1188</v>
      </c>
      <c r="S418" s="45" t="s">
        <v>1188</v>
      </c>
      <c r="T418" s="39" t="s">
        <v>54</v>
      </c>
      <c r="U418" s="45" t="s">
        <v>1188</v>
      </c>
      <c r="V418" s="45" t="s">
        <v>1188</v>
      </c>
      <c r="W418" s="45" t="s">
        <v>54</v>
      </c>
      <c r="X418" s="45" t="s">
        <v>1188</v>
      </c>
      <c r="Y418" s="45" t="s">
        <v>1188</v>
      </c>
      <c r="Z418" s="45"/>
      <c r="AA418" s="45"/>
      <c r="AB418" s="45"/>
      <c r="AC418" s="45"/>
      <c r="AD418" s="45"/>
      <c r="AE418" s="46"/>
      <c r="AS418" s="28">
        <f t="shared" ca="1" si="33"/>
        <v>413310405</v>
      </c>
      <c r="AW418">
        <f t="shared" si="34"/>
        <v>0</v>
      </c>
      <c r="AX418">
        <f t="shared" si="35"/>
        <v>0</v>
      </c>
    </row>
    <row r="419" spans="1:50" ht="18.75" thickBot="1" x14ac:dyDescent="0.3">
      <c r="A419" s="37">
        <v>406</v>
      </c>
      <c r="B419" s="38" t="s">
        <v>1221</v>
      </c>
      <c r="C419" s="39" t="s">
        <v>194</v>
      </c>
      <c r="D419" s="49">
        <v>31075</v>
      </c>
      <c r="E419" s="41">
        <f t="shared" ca="1" si="36"/>
        <v>41302</v>
      </c>
      <c r="F419" s="42">
        <f t="shared" ca="1" si="37"/>
        <v>28</v>
      </c>
      <c r="G419" s="43" t="s">
        <v>1216</v>
      </c>
      <c r="H419" s="43" t="s">
        <v>667</v>
      </c>
      <c r="I419" s="44" t="s">
        <v>1222</v>
      </c>
      <c r="J419" s="39" t="s">
        <v>236</v>
      </c>
      <c r="K419" s="39">
        <v>4676</v>
      </c>
      <c r="L419" s="39"/>
      <c r="M419" s="39"/>
      <c r="N419" s="39"/>
      <c r="O419" s="45"/>
      <c r="P419" s="45"/>
      <c r="Q419" s="45" t="s">
        <v>1223</v>
      </c>
      <c r="R419" s="45" t="s">
        <v>1224</v>
      </c>
      <c r="S419" s="45" t="s">
        <v>1224</v>
      </c>
      <c r="T419" s="39" t="s">
        <v>1223</v>
      </c>
      <c r="U419" s="45" t="s">
        <v>1224</v>
      </c>
      <c r="V419" s="45" t="s">
        <v>1224</v>
      </c>
      <c r="W419" s="45" t="s">
        <v>236</v>
      </c>
      <c r="X419" s="45" t="s">
        <v>236</v>
      </c>
      <c r="Y419" s="45" t="s">
        <v>236</v>
      </c>
      <c r="Z419" s="45"/>
      <c r="AA419" s="45"/>
      <c r="AB419" s="45"/>
      <c r="AC419" s="45"/>
      <c r="AD419" s="45"/>
      <c r="AE419" s="46"/>
      <c r="AS419" s="28">
        <f t="shared" ca="1" si="33"/>
        <v>413020406</v>
      </c>
      <c r="AW419">
        <f t="shared" si="34"/>
        <v>0</v>
      </c>
      <c r="AX419">
        <f t="shared" si="35"/>
        <v>0</v>
      </c>
    </row>
    <row r="420" spans="1:50" ht="18.75" thickBot="1" x14ac:dyDescent="0.3">
      <c r="A420" s="37">
        <v>407</v>
      </c>
      <c r="B420" s="38" t="s">
        <v>1225</v>
      </c>
      <c r="C420" s="39" t="s">
        <v>194</v>
      </c>
      <c r="D420" s="49">
        <v>28361</v>
      </c>
      <c r="E420" s="41">
        <f t="shared" ca="1" si="36"/>
        <v>41510</v>
      </c>
      <c r="F420" s="42">
        <f t="shared" ca="1" si="37"/>
        <v>36</v>
      </c>
      <c r="G420" s="43" t="s">
        <v>1216</v>
      </c>
      <c r="H420" s="43" t="s">
        <v>667</v>
      </c>
      <c r="I420" s="44" t="s">
        <v>1226</v>
      </c>
      <c r="J420" s="39" t="s">
        <v>236</v>
      </c>
      <c r="K420" s="39">
        <v>4675</v>
      </c>
      <c r="L420" s="39"/>
      <c r="M420" s="39"/>
      <c r="N420" s="39"/>
      <c r="O420" s="45"/>
      <c r="P420" s="45"/>
      <c r="Q420" s="45" t="s">
        <v>1223</v>
      </c>
      <c r="R420" s="45" t="s">
        <v>1224</v>
      </c>
      <c r="S420" s="45" t="s">
        <v>1224</v>
      </c>
      <c r="T420" s="39" t="s">
        <v>1223</v>
      </c>
      <c r="U420" s="45" t="s">
        <v>1224</v>
      </c>
      <c r="V420" s="45" t="s">
        <v>1224</v>
      </c>
      <c r="W420" s="45" t="s">
        <v>236</v>
      </c>
      <c r="X420" s="45" t="s">
        <v>236</v>
      </c>
      <c r="Y420" s="45" t="s">
        <v>236</v>
      </c>
      <c r="Z420" s="45"/>
      <c r="AA420" s="45"/>
      <c r="AB420" s="45"/>
      <c r="AC420" s="45"/>
      <c r="AD420" s="45"/>
      <c r="AE420" s="46"/>
      <c r="AS420" s="28">
        <f t="shared" ca="1" si="33"/>
        <v>415100407</v>
      </c>
      <c r="AW420">
        <f t="shared" si="34"/>
        <v>0</v>
      </c>
      <c r="AX420">
        <f t="shared" si="35"/>
        <v>0</v>
      </c>
    </row>
    <row r="421" spans="1:50" ht="18.75" thickBot="1" x14ac:dyDescent="0.3">
      <c r="A421" s="37">
        <v>408</v>
      </c>
      <c r="B421" s="38" t="s">
        <v>1227</v>
      </c>
      <c r="C421" s="39" t="s">
        <v>194</v>
      </c>
      <c r="D421" s="49">
        <v>26149</v>
      </c>
      <c r="E421" s="41">
        <f t="shared" ca="1" si="36"/>
        <v>41490</v>
      </c>
      <c r="F421" s="42">
        <f t="shared" ca="1" si="37"/>
        <v>42</v>
      </c>
      <c r="G421" s="43" t="s">
        <v>1216</v>
      </c>
      <c r="H421" s="43" t="s">
        <v>667</v>
      </c>
      <c r="I421" s="50" t="s">
        <v>1228</v>
      </c>
      <c r="J421" s="51" t="s">
        <v>236</v>
      </c>
      <c r="K421" s="51">
        <v>4672</v>
      </c>
      <c r="L421" s="51"/>
      <c r="M421" s="51"/>
      <c r="N421" s="39"/>
      <c r="O421" s="45"/>
      <c r="P421" s="45"/>
      <c r="Q421" s="45" t="s">
        <v>1223</v>
      </c>
      <c r="R421" s="45" t="s">
        <v>1224</v>
      </c>
      <c r="S421" s="45" t="s">
        <v>1224</v>
      </c>
      <c r="T421" s="39" t="s">
        <v>1223</v>
      </c>
      <c r="U421" s="45" t="s">
        <v>1224</v>
      </c>
      <c r="V421" s="45" t="s">
        <v>1224</v>
      </c>
      <c r="W421" s="45" t="s">
        <v>236</v>
      </c>
      <c r="X421" s="45" t="s">
        <v>236</v>
      </c>
      <c r="Y421" s="45" t="s">
        <v>236</v>
      </c>
      <c r="Z421" s="45"/>
      <c r="AA421" s="45"/>
      <c r="AB421" s="45"/>
      <c r="AC421" s="45"/>
      <c r="AD421" s="45"/>
      <c r="AE421" s="46"/>
      <c r="AS421" s="28">
        <f t="shared" ca="1" si="33"/>
        <v>414900408</v>
      </c>
      <c r="AW421">
        <f t="shared" si="34"/>
        <v>0</v>
      </c>
      <c r="AX421">
        <f t="shared" si="35"/>
        <v>0</v>
      </c>
    </row>
    <row r="422" spans="1:50" ht="18.75" thickBot="1" x14ac:dyDescent="0.3">
      <c r="A422" s="37">
        <v>409</v>
      </c>
      <c r="B422" s="38" t="s">
        <v>1229</v>
      </c>
      <c r="C422" s="39" t="s">
        <v>194</v>
      </c>
      <c r="D422" s="49">
        <v>26280</v>
      </c>
      <c r="E422" s="41">
        <f t="shared" ca="1" si="36"/>
        <v>41256</v>
      </c>
      <c r="F422" s="42">
        <f t="shared" ca="1" si="37"/>
        <v>41</v>
      </c>
      <c r="G422" s="43" t="s">
        <v>1216</v>
      </c>
      <c r="H422" s="43" t="s">
        <v>667</v>
      </c>
      <c r="I422" s="44" t="s">
        <v>1230</v>
      </c>
      <c r="J422" s="39" t="s">
        <v>236</v>
      </c>
      <c r="K422" s="39">
        <v>4673</v>
      </c>
      <c r="L422" s="39"/>
      <c r="M422" s="39"/>
      <c r="N422" s="39"/>
      <c r="O422" s="45"/>
      <c r="P422" s="45"/>
      <c r="Q422" s="45" t="s">
        <v>1223</v>
      </c>
      <c r="R422" s="45" t="s">
        <v>1224</v>
      </c>
      <c r="S422" s="45" t="s">
        <v>1224</v>
      </c>
      <c r="T422" s="39" t="s">
        <v>236</v>
      </c>
      <c r="U422" s="45" t="s">
        <v>236</v>
      </c>
      <c r="V422" s="45" t="s">
        <v>236</v>
      </c>
      <c r="W422" s="45" t="s">
        <v>236</v>
      </c>
      <c r="X422" s="45" t="s">
        <v>236</v>
      </c>
      <c r="Y422" s="45" t="s">
        <v>236</v>
      </c>
      <c r="Z422" s="45"/>
      <c r="AA422" s="45"/>
      <c r="AB422" s="45"/>
      <c r="AC422" s="45"/>
      <c r="AD422" s="45"/>
      <c r="AE422" s="46"/>
      <c r="AS422" s="28">
        <f t="shared" ca="1" si="33"/>
        <v>412560409</v>
      </c>
      <c r="AW422">
        <f t="shared" si="34"/>
        <v>0</v>
      </c>
      <c r="AX422">
        <f t="shared" si="35"/>
        <v>0</v>
      </c>
    </row>
    <row r="423" spans="1:50" ht="18.75" thickBot="1" x14ac:dyDescent="0.3">
      <c r="A423" s="37">
        <v>410</v>
      </c>
      <c r="B423" s="38" t="s">
        <v>1231</v>
      </c>
      <c r="C423" s="39" t="s">
        <v>194</v>
      </c>
      <c r="D423" s="49">
        <v>24802</v>
      </c>
      <c r="E423" s="41">
        <f t="shared" ca="1" si="36"/>
        <v>41239</v>
      </c>
      <c r="F423" s="42">
        <f t="shared" ca="1" si="37"/>
        <v>45</v>
      </c>
      <c r="G423" s="43" t="s">
        <v>1216</v>
      </c>
      <c r="H423" s="43" t="s">
        <v>667</v>
      </c>
      <c r="I423" s="50" t="s">
        <v>1232</v>
      </c>
      <c r="J423" s="51" t="s">
        <v>236</v>
      </c>
      <c r="K423" s="51">
        <v>4671</v>
      </c>
      <c r="L423" s="51"/>
      <c r="M423" s="51"/>
      <c r="N423" s="39"/>
      <c r="O423" s="45"/>
      <c r="P423" s="45"/>
      <c r="Q423" s="45" t="s">
        <v>1223</v>
      </c>
      <c r="R423" s="45" t="s">
        <v>1224</v>
      </c>
      <c r="S423" s="45" t="s">
        <v>1224</v>
      </c>
      <c r="T423" s="39" t="s">
        <v>236</v>
      </c>
      <c r="U423" s="45" t="s">
        <v>236</v>
      </c>
      <c r="V423" s="45" t="s">
        <v>236</v>
      </c>
      <c r="W423" s="45" t="s">
        <v>236</v>
      </c>
      <c r="X423" s="45" t="s">
        <v>236</v>
      </c>
      <c r="Y423" s="45" t="s">
        <v>236</v>
      </c>
      <c r="Z423" s="45"/>
      <c r="AA423" s="45"/>
      <c r="AB423" s="45"/>
      <c r="AC423" s="45"/>
      <c r="AD423" s="45"/>
      <c r="AE423" s="46"/>
      <c r="AS423" s="28">
        <f t="shared" ca="1" si="33"/>
        <v>412390410</v>
      </c>
      <c r="AW423">
        <f t="shared" si="34"/>
        <v>0</v>
      </c>
      <c r="AX423">
        <f t="shared" si="35"/>
        <v>0</v>
      </c>
    </row>
    <row r="424" spans="1:50" ht="18.75" thickBot="1" x14ac:dyDescent="0.3">
      <c r="A424" s="37">
        <v>411</v>
      </c>
      <c r="B424" s="38" t="s">
        <v>1233</v>
      </c>
      <c r="C424" s="39" t="s">
        <v>194</v>
      </c>
      <c r="D424" s="49">
        <v>26386</v>
      </c>
      <c r="E424" s="41">
        <f t="shared" ca="1" si="36"/>
        <v>41361</v>
      </c>
      <c r="F424" s="42">
        <f t="shared" ca="1" si="37"/>
        <v>41</v>
      </c>
      <c r="G424" s="43" t="s">
        <v>1216</v>
      </c>
      <c r="H424" s="43" t="s">
        <v>667</v>
      </c>
      <c r="I424" s="44" t="s">
        <v>1234</v>
      </c>
      <c r="J424" s="39" t="s">
        <v>236</v>
      </c>
      <c r="K424" s="39">
        <v>4674</v>
      </c>
      <c r="L424" s="39"/>
      <c r="M424" s="39"/>
      <c r="N424" s="39"/>
      <c r="O424" s="45"/>
      <c r="P424" s="45"/>
      <c r="Q424" s="45" t="s">
        <v>1223</v>
      </c>
      <c r="R424" s="45" t="s">
        <v>1224</v>
      </c>
      <c r="S424" s="45" t="s">
        <v>1224</v>
      </c>
      <c r="T424" s="39" t="s">
        <v>1223</v>
      </c>
      <c r="U424" s="45" t="s">
        <v>1224</v>
      </c>
      <c r="V424" s="45" t="s">
        <v>1224</v>
      </c>
      <c r="W424" s="45" t="s">
        <v>236</v>
      </c>
      <c r="X424" s="45" t="s">
        <v>236</v>
      </c>
      <c r="Y424" s="45" t="s">
        <v>236</v>
      </c>
      <c r="Z424" s="45"/>
      <c r="AA424" s="45"/>
      <c r="AB424" s="45"/>
      <c r="AC424" s="45"/>
      <c r="AD424" s="45"/>
      <c r="AE424" s="46"/>
      <c r="AS424" s="28">
        <f t="shared" ca="1" si="33"/>
        <v>413610411</v>
      </c>
      <c r="AW424">
        <f t="shared" si="34"/>
        <v>0</v>
      </c>
      <c r="AX424">
        <f t="shared" si="35"/>
        <v>0</v>
      </c>
    </row>
    <row r="425" spans="1:50" ht="18.75" thickBot="1" x14ac:dyDescent="0.3">
      <c r="A425" s="37">
        <v>412</v>
      </c>
      <c r="B425" s="38" t="s">
        <v>1235</v>
      </c>
      <c r="C425" s="39" t="s">
        <v>194</v>
      </c>
      <c r="D425" s="49">
        <v>34841</v>
      </c>
      <c r="E425" s="41">
        <f t="shared" ca="1" si="36"/>
        <v>41416</v>
      </c>
      <c r="F425" s="42">
        <f t="shared" ca="1" si="37"/>
        <v>18</v>
      </c>
      <c r="G425" s="43" t="s">
        <v>1236</v>
      </c>
      <c r="H425" s="43" t="s">
        <v>667</v>
      </c>
      <c r="I425" s="44" t="s">
        <v>1237</v>
      </c>
      <c r="J425" s="39" t="s">
        <v>236</v>
      </c>
      <c r="K425" s="39">
        <v>4677</v>
      </c>
      <c r="L425" s="39"/>
      <c r="M425" s="39"/>
      <c r="N425" s="39"/>
      <c r="O425" s="45"/>
      <c r="P425" s="45"/>
      <c r="Q425" s="45" t="s">
        <v>1223</v>
      </c>
      <c r="R425" s="45" t="s">
        <v>1224</v>
      </c>
      <c r="S425" s="45" t="s">
        <v>1224</v>
      </c>
      <c r="T425" s="39" t="s">
        <v>1223</v>
      </c>
      <c r="U425" s="45" t="s">
        <v>1224</v>
      </c>
      <c r="V425" s="45" t="s">
        <v>1224</v>
      </c>
      <c r="W425" s="45" t="s">
        <v>236</v>
      </c>
      <c r="X425" s="45" t="s">
        <v>236</v>
      </c>
      <c r="Y425" s="45" t="s">
        <v>236</v>
      </c>
      <c r="Z425" s="45"/>
      <c r="AA425" s="45"/>
      <c r="AB425" s="45"/>
      <c r="AC425" s="45"/>
      <c r="AD425" s="45"/>
      <c r="AE425" s="46"/>
      <c r="AS425" s="28">
        <f t="shared" ca="1" si="33"/>
        <v>414160412</v>
      </c>
      <c r="AW425">
        <f t="shared" si="34"/>
        <v>0</v>
      </c>
      <c r="AX425">
        <f t="shared" si="35"/>
        <v>0</v>
      </c>
    </row>
    <row r="426" spans="1:50" ht="18.75" thickBot="1" x14ac:dyDescent="0.3">
      <c r="A426" s="37">
        <v>413</v>
      </c>
      <c r="B426" s="38" t="s">
        <v>1238</v>
      </c>
      <c r="C426" s="39" t="s">
        <v>194</v>
      </c>
      <c r="D426" s="49">
        <v>34596</v>
      </c>
      <c r="E426" s="41">
        <f t="shared" ca="1" si="36"/>
        <v>41536</v>
      </c>
      <c r="F426" s="42">
        <f t="shared" ca="1" si="37"/>
        <v>19</v>
      </c>
      <c r="G426" s="43" t="s">
        <v>1216</v>
      </c>
      <c r="H426" s="43" t="s">
        <v>667</v>
      </c>
      <c r="I426" s="44" t="s">
        <v>1239</v>
      </c>
      <c r="J426" s="39" t="s">
        <v>236</v>
      </c>
      <c r="K426" s="39">
        <v>4678</v>
      </c>
      <c r="L426" s="39"/>
      <c r="M426" s="39"/>
      <c r="N426" s="39"/>
      <c r="O426" s="45"/>
      <c r="P426" s="45"/>
      <c r="Q426" s="45" t="s">
        <v>1223</v>
      </c>
      <c r="R426" s="45" t="s">
        <v>1224</v>
      </c>
      <c r="S426" s="45" t="s">
        <v>1224</v>
      </c>
      <c r="T426" s="39" t="s">
        <v>1223</v>
      </c>
      <c r="U426" s="45" t="s">
        <v>1224</v>
      </c>
      <c r="V426" s="45" t="s">
        <v>1224</v>
      </c>
      <c r="W426" s="45" t="s">
        <v>236</v>
      </c>
      <c r="X426" s="45" t="s">
        <v>236</v>
      </c>
      <c r="Y426" s="45" t="s">
        <v>236</v>
      </c>
      <c r="Z426" s="45"/>
      <c r="AA426" s="45"/>
      <c r="AB426" s="45"/>
      <c r="AC426" s="45"/>
      <c r="AD426" s="45"/>
      <c r="AE426" s="46"/>
      <c r="AS426" s="28">
        <f t="shared" ca="1" si="33"/>
        <v>415360413</v>
      </c>
      <c r="AW426">
        <f t="shared" si="34"/>
        <v>0</v>
      </c>
      <c r="AX426">
        <f t="shared" si="35"/>
        <v>0</v>
      </c>
    </row>
    <row r="427" spans="1:50" ht="18.75" thickBot="1" x14ac:dyDescent="0.3">
      <c r="A427" s="37">
        <v>414</v>
      </c>
      <c r="B427" s="38" t="s">
        <v>1240</v>
      </c>
      <c r="C427" s="39" t="s">
        <v>194</v>
      </c>
      <c r="D427" s="49">
        <v>28970</v>
      </c>
      <c r="E427" s="41">
        <f t="shared" ca="1" si="36"/>
        <v>41389</v>
      </c>
      <c r="F427" s="42">
        <f t="shared" ca="1" si="37"/>
        <v>34</v>
      </c>
      <c r="G427" s="43" t="s">
        <v>789</v>
      </c>
      <c r="H427" s="43" t="s">
        <v>667</v>
      </c>
      <c r="I427" s="44" t="s">
        <v>1241</v>
      </c>
      <c r="J427" s="39" t="s">
        <v>236</v>
      </c>
      <c r="K427" s="39">
        <v>4680</v>
      </c>
      <c r="L427" s="39"/>
      <c r="M427" s="39"/>
      <c r="N427" s="39"/>
      <c r="O427" s="45"/>
      <c r="P427" s="45"/>
      <c r="Q427" s="45" t="s">
        <v>1223</v>
      </c>
      <c r="R427" s="45" t="s">
        <v>1242</v>
      </c>
      <c r="S427" s="45" t="s">
        <v>1242</v>
      </c>
      <c r="T427" s="39" t="s">
        <v>236</v>
      </c>
      <c r="U427" s="45" t="s">
        <v>236</v>
      </c>
      <c r="V427" s="45" t="s">
        <v>236</v>
      </c>
      <c r="W427" s="45" t="s">
        <v>236</v>
      </c>
      <c r="X427" s="45" t="s">
        <v>236</v>
      </c>
      <c r="Y427" s="45" t="s">
        <v>236</v>
      </c>
      <c r="Z427" s="45"/>
      <c r="AA427" s="45"/>
      <c r="AB427" s="45"/>
      <c r="AC427" s="45"/>
      <c r="AD427" s="45"/>
      <c r="AE427" s="46"/>
      <c r="AS427" s="28">
        <f t="shared" ca="1" si="33"/>
        <v>413890414</v>
      </c>
      <c r="AW427">
        <f t="shared" si="34"/>
        <v>0</v>
      </c>
      <c r="AX427">
        <f t="shared" si="35"/>
        <v>0</v>
      </c>
    </row>
    <row r="428" spans="1:50" ht="18.75" thickBot="1" x14ac:dyDescent="0.3">
      <c r="A428" s="37">
        <v>415</v>
      </c>
      <c r="B428" s="38" t="s">
        <v>1243</v>
      </c>
      <c r="C428" s="39" t="s">
        <v>194</v>
      </c>
      <c r="D428" s="49">
        <v>31337</v>
      </c>
      <c r="E428" s="41">
        <f t="shared" ca="1" si="36"/>
        <v>41199</v>
      </c>
      <c r="F428" s="42">
        <f t="shared" ca="1" si="37"/>
        <v>27</v>
      </c>
      <c r="G428" s="43" t="s">
        <v>1244</v>
      </c>
      <c r="H428" s="43" t="s">
        <v>667</v>
      </c>
      <c r="I428" s="44" t="s">
        <v>1245</v>
      </c>
      <c r="J428" s="39" t="s">
        <v>236</v>
      </c>
      <c r="K428" s="39">
        <v>4682</v>
      </c>
      <c r="L428" s="39"/>
      <c r="M428" s="39"/>
      <c r="N428" s="39"/>
      <c r="O428" s="45"/>
      <c r="P428" s="45"/>
      <c r="Q428" s="45" t="s">
        <v>1223</v>
      </c>
      <c r="R428" s="45" t="s">
        <v>1242</v>
      </c>
      <c r="S428" s="45" t="s">
        <v>1242</v>
      </c>
      <c r="T428" s="45" t="s">
        <v>1223</v>
      </c>
      <c r="U428" s="45" t="s">
        <v>1242</v>
      </c>
      <c r="V428" s="45" t="s">
        <v>1242</v>
      </c>
      <c r="W428" s="45" t="s">
        <v>236</v>
      </c>
      <c r="X428" s="45" t="s">
        <v>236</v>
      </c>
      <c r="Y428" s="45" t="s">
        <v>236</v>
      </c>
      <c r="Z428" s="45"/>
      <c r="AA428" s="45"/>
      <c r="AB428" s="45"/>
      <c r="AC428" s="45"/>
      <c r="AD428" s="45"/>
      <c r="AE428" s="46"/>
      <c r="AS428" s="28">
        <f t="shared" ca="1" si="33"/>
        <v>411990415</v>
      </c>
      <c r="AW428">
        <f t="shared" si="34"/>
        <v>0</v>
      </c>
      <c r="AX428">
        <f t="shared" si="35"/>
        <v>0</v>
      </c>
    </row>
    <row r="429" spans="1:50" ht="18.75" thickBot="1" x14ac:dyDescent="0.3">
      <c r="A429" s="37">
        <v>416</v>
      </c>
      <c r="B429" s="38" t="s">
        <v>1246</v>
      </c>
      <c r="C429" s="39" t="s">
        <v>194</v>
      </c>
      <c r="D429" s="49">
        <v>31723</v>
      </c>
      <c r="E429" s="41">
        <f t="shared" ca="1" si="36"/>
        <v>41220</v>
      </c>
      <c r="F429" s="42">
        <f t="shared" ca="1" si="37"/>
        <v>26</v>
      </c>
      <c r="G429" s="43" t="s">
        <v>1216</v>
      </c>
      <c r="H429" s="43" t="s">
        <v>667</v>
      </c>
      <c r="I429" s="44" t="s">
        <v>1247</v>
      </c>
      <c r="J429" s="39" t="s">
        <v>236</v>
      </c>
      <c r="K429" s="39">
        <v>4683</v>
      </c>
      <c r="L429" s="39"/>
      <c r="M429" s="39"/>
      <c r="N429" s="39"/>
      <c r="O429" s="45"/>
      <c r="P429" s="45"/>
      <c r="Q429" s="45" t="s">
        <v>1223</v>
      </c>
      <c r="R429" s="45" t="s">
        <v>1242</v>
      </c>
      <c r="S429" s="45" t="s">
        <v>1242</v>
      </c>
      <c r="T429" s="39" t="s">
        <v>1210</v>
      </c>
      <c r="U429" s="45" t="s">
        <v>1242</v>
      </c>
      <c r="V429" s="45" t="s">
        <v>1242</v>
      </c>
      <c r="W429" s="45" t="s">
        <v>236</v>
      </c>
      <c r="X429" s="45" t="s">
        <v>236</v>
      </c>
      <c r="Y429" s="45" t="s">
        <v>236</v>
      </c>
      <c r="Z429" s="45"/>
      <c r="AA429" s="45"/>
      <c r="AB429" s="45"/>
      <c r="AC429" s="45"/>
      <c r="AD429" s="45"/>
      <c r="AE429" s="46"/>
      <c r="AS429" s="28">
        <f t="shared" ca="1" si="33"/>
        <v>412200416</v>
      </c>
      <c r="AW429">
        <f t="shared" si="34"/>
        <v>0</v>
      </c>
      <c r="AX429">
        <f t="shared" si="35"/>
        <v>0</v>
      </c>
    </row>
    <row r="430" spans="1:50" ht="18.75" thickBot="1" x14ac:dyDescent="0.3">
      <c r="A430" s="37">
        <v>417</v>
      </c>
      <c r="B430" s="38" t="s">
        <v>1248</v>
      </c>
      <c r="C430" s="39" t="s">
        <v>194</v>
      </c>
      <c r="D430" s="49">
        <v>29704</v>
      </c>
      <c r="E430" s="41">
        <f t="shared" ca="1" si="36"/>
        <v>41392</v>
      </c>
      <c r="F430" s="42">
        <f t="shared" ca="1" si="37"/>
        <v>32</v>
      </c>
      <c r="G430" s="43" t="s">
        <v>1216</v>
      </c>
      <c r="H430" s="43" t="s">
        <v>667</v>
      </c>
      <c r="I430" s="44" t="s">
        <v>1249</v>
      </c>
      <c r="J430" s="39" t="s">
        <v>236</v>
      </c>
      <c r="K430" s="39">
        <v>4681</v>
      </c>
      <c r="L430" s="39"/>
      <c r="M430" s="39"/>
      <c r="N430" s="39"/>
      <c r="O430" s="45"/>
      <c r="P430" s="45"/>
      <c r="Q430" s="45" t="s">
        <v>1223</v>
      </c>
      <c r="R430" s="45" t="s">
        <v>1242</v>
      </c>
      <c r="S430" s="45" t="s">
        <v>1242</v>
      </c>
      <c r="T430" s="39" t="s">
        <v>1223</v>
      </c>
      <c r="U430" s="45" t="s">
        <v>1224</v>
      </c>
      <c r="V430" s="45" t="s">
        <v>1224</v>
      </c>
      <c r="W430" s="45" t="s">
        <v>236</v>
      </c>
      <c r="X430" s="45" t="s">
        <v>236</v>
      </c>
      <c r="Y430" s="45" t="s">
        <v>236</v>
      </c>
      <c r="Z430" s="45"/>
      <c r="AA430" s="45"/>
      <c r="AB430" s="45"/>
      <c r="AC430" s="45"/>
      <c r="AD430" s="45"/>
      <c r="AE430" s="46"/>
      <c r="AS430" s="28">
        <f t="shared" ca="1" si="33"/>
        <v>413920417</v>
      </c>
      <c r="AW430">
        <f t="shared" si="34"/>
        <v>0</v>
      </c>
      <c r="AX430">
        <f t="shared" si="35"/>
        <v>0</v>
      </c>
    </row>
    <row r="431" spans="1:50" ht="18.75" thickBot="1" x14ac:dyDescent="0.3">
      <c r="A431" s="37">
        <v>418</v>
      </c>
      <c r="B431" s="38" t="s">
        <v>1250</v>
      </c>
      <c r="C431" s="39" t="s">
        <v>194</v>
      </c>
      <c r="D431" s="49">
        <v>27017</v>
      </c>
      <c r="E431" s="41">
        <f t="shared" ca="1" si="36"/>
        <v>41262</v>
      </c>
      <c r="F431" s="42">
        <f t="shared" ca="1" si="37"/>
        <v>39</v>
      </c>
      <c r="G431" s="43" t="s">
        <v>1251</v>
      </c>
      <c r="H431" s="43" t="s">
        <v>667</v>
      </c>
      <c r="I431" s="50" t="s">
        <v>1252</v>
      </c>
      <c r="J431" s="51" t="s">
        <v>236</v>
      </c>
      <c r="K431" s="51">
        <v>4679</v>
      </c>
      <c r="L431" s="51"/>
      <c r="M431" s="51"/>
      <c r="N431" s="39"/>
      <c r="O431" s="45"/>
      <c r="P431" s="45"/>
      <c r="Q431" s="45" t="s">
        <v>1223</v>
      </c>
      <c r="R431" s="45" t="s">
        <v>1242</v>
      </c>
      <c r="S431" s="45" t="s">
        <v>1242</v>
      </c>
      <c r="T431" s="39" t="s">
        <v>1223</v>
      </c>
      <c r="U431" s="45" t="s">
        <v>1242</v>
      </c>
      <c r="V431" s="45" t="s">
        <v>1242</v>
      </c>
      <c r="W431" s="45" t="s">
        <v>236</v>
      </c>
      <c r="X431" s="45" t="s">
        <v>236</v>
      </c>
      <c r="Y431" s="45" t="s">
        <v>236</v>
      </c>
      <c r="Z431" s="45"/>
      <c r="AA431" s="45"/>
      <c r="AB431" s="45"/>
      <c r="AC431" s="45"/>
      <c r="AD431" s="45"/>
      <c r="AE431" s="46"/>
      <c r="AS431" s="28">
        <f t="shared" ca="1" si="33"/>
        <v>412620418</v>
      </c>
      <c r="AW431">
        <f t="shared" si="34"/>
        <v>0</v>
      </c>
      <c r="AX431">
        <f t="shared" si="35"/>
        <v>0</v>
      </c>
    </row>
    <row r="432" spans="1:50" ht="18.75" thickBot="1" x14ac:dyDescent="0.3">
      <c r="A432" s="37">
        <v>419</v>
      </c>
      <c r="B432" s="38" t="s">
        <v>1253</v>
      </c>
      <c r="C432" s="39" t="s">
        <v>194</v>
      </c>
      <c r="D432" s="40">
        <v>32681</v>
      </c>
      <c r="E432" s="41">
        <f t="shared" ca="1" si="36"/>
        <v>41447</v>
      </c>
      <c r="F432" s="42">
        <f t="shared" ca="1" si="37"/>
        <v>24</v>
      </c>
      <c r="G432" s="43" t="s">
        <v>1216</v>
      </c>
      <c r="H432" s="43" t="s">
        <v>667</v>
      </c>
      <c r="I432" s="44" t="s">
        <v>1254</v>
      </c>
      <c r="J432" s="39" t="s">
        <v>236</v>
      </c>
      <c r="K432" s="39">
        <v>4685</v>
      </c>
      <c r="L432" s="39"/>
      <c r="M432" s="39"/>
      <c r="N432" s="39"/>
      <c r="O432" s="45"/>
      <c r="P432" s="45"/>
      <c r="Q432" s="45" t="s">
        <v>1223</v>
      </c>
      <c r="R432" s="45" t="s">
        <v>1242</v>
      </c>
      <c r="S432" s="45" t="s">
        <v>1242</v>
      </c>
      <c r="T432" s="39" t="s">
        <v>236</v>
      </c>
      <c r="U432" s="45" t="s">
        <v>236</v>
      </c>
      <c r="V432" s="45" t="s">
        <v>236</v>
      </c>
      <c r="W432" s="45" t="s">
        <v>236</v>
      </c>
      <c r="X432" s="45" t="s">
        <v>236</v>
      </c>
      <c r="Y432" s="45" t="s">
        <v>236</v>
      </c>
      <c r="Z432" s="45"/>
      <c r="AA432" s="45"/>
      <c r="AB432" s="45"/>
      <c r="AC432" s="45"/>
      <c r="AD432" s="45"/>
      <c r="AE432" s="46"/>
      <c r="AS432" s="28">
        <f t="shared" ca="1" si="33"/>
        <v>414470419</v>
      </c>
      <c r="AW432">
        <f t="shared" si="34"/>
        <v>0</v>
      </c>
      <c r="AX432">
        <f t="shared" si="35"/>
        <v>0</v>
      </c>
    </row>
    <row r="433" spans="1:50" ht="18.75" thickBot="1" x14ac:dyDescent="0.3">
      <c r="A433" s="37">
        <v>420</v>
      </c>
      <c r="B433" s="38" t="s">
        <v>1255</v>
      </c>
      <c r="C433" s="39" t="s">
        <v>194</v>
      </c>
      <c r="D433" s="49">
        <v>32217</v>
      </c>
      <c r="E433" s="41">
        <f t="shared" ca="1" si="36"/>
        <v>41348</v>
      </c>
      <c r="F433" s="42">
        <f t="shared" ca="1" si="37"/>
        <v>25</v>
      </c>
      <c r="G433" s="43" t="s">
        <v>1216</v>
      </c>
      <c r="H433" s="43" t="s">
        <v>667</v>
      </c>
      <c r="I433" s="44" t="s">
        <v>1256</v>
      </c>
      <c r="J433" s="39" t="s">
        <v>236</v>
      </c>
      <c r="K433" s="39">
        <v>4684</v>
      </c>
      <c r="L433" s="39"/>
      <c r="M433" s="39"/>
      <c r="N433" s="39"/>
      <c r="O433" s="45"/>
      <c r="P433" s="45"/>
      <c r="Q433" s="45" t="s">
        <v>1223</v>
      </c>
      <c r="R433" s="45" t="s">
        <v>1242</v>
      </c>
      <c r="S433" s="45" t="s">
        <v>1242</v>
      </c>
      <c r="T433" s="45" t="s">
        <v>1223</v>
      </c>
      <c r="U433" s="45" t="s">
        <v>1242</v>
      </c>
      <c r="V433" s="45" t="s">
        <v>1242</v>
      </c>
      <c r="W433" s="45" t="s">
        <v>236</v>
      </c>
      <c r="X433" s="45" t="s">
        <v>236</v>
      </c>
      <c r="Y433" s="45" t="s">
        <v>236</v>
      </c>
      <c r="Z433" s="45"/>
      <c r="AA433" s="45"/>
      <c r="AB433" s="45"/>
      <c r="AC433" s="45"/>
      <c r="AD433" s="45"/>
      <c r="AE433" s="46"/>
      <c r="AS433" s="28">
        <f t="shared" ca="1" si="33"/>
        <v>413480420</v>
      </c>
      <c r="AW433">
        <f t="shared" si="34"/>
        <v>0</v>
      </c>
      <c r="AX433">
        <f t="shared" si="35"/>
        <v>0</v>
      </c>
    </row>
    <row r="434" spans="1:50" ht="18.75" thickBot="1" x14ac:dyDescent="0.3">
      <c r="A434" s="37">
        <v>421</v>
      </c>
      <c r="B434" s="38" t="s">
        <v>1257</v>
      </c>
      <c r="C434" s="39" t="s">
        <v>196</v>
      </c>
      <c r="D434" s="49">
        <v>36565</v>
      </c>
      <c r="E434" s="41">
        <f t="shared" ca="1" si="36"/>
        <v>41314</v>
      </c>
      <c r="F434" s="42">
        <f t="shared" ca="1" si="37"/>
        <v>13</v>
      </c>
      <c r="G434" s="43" t="s">
        <v>246</v>
      </c>
      <c r="H434" s="43" t="s">
        <v>288</v>
      </c>
      <c r="I434" s="44" t="s">
        <v>1258</v>
      </c>
      <c r="J434" s="39" t="s">
        <v>1259</v>
      </c>
      <c r="K434" s="39"/>
      <c r="L434" s="39"/>
      <c r="M434" s="39"/>
      <c r="N434" s="39"/>
      <c r="O434" s="45"/>
      <c r="P434" s="45"/>
      <c r="Q434" s="45" t="s">
        <v>237</v>
      </c>
      <c r="R434" s="45" t="s">
        <v>585</v>
      </c>
      <c r="S434" s="45" t="s">
        <v>585</v>
      </c>
      <c r="T434" s="39" t="s">
        <v>237</v>
      </c>
      <c r="U434" s="45" t="s">
        <v>2012</v>
      </c>
      <c r="V434" s="45" t="s">
        <v>2012</v>
      </c>
      <c r="W434" s="45" t="s">
        <v>237</v>
      </c>
      <c r="X434" s="45" t="s">
        <v>2012</v>
      </c>
      <c r="Y434" s="45" t="s">
        <v>2012</v>
      </c>
      <c r="Z434" s="45"/>
      <c r="AA434" s="45"/>
      <c r="AB434" s="45"/>
      <c r="AC434" s="45"/>
      <c r="AD434" s="45"/>
      <c r="AE434" s="46"/>
      <c r="AS434" s="28">
        <f t="shared" ca="1" si="33"/>
        <v>413140421</v>
      </c>
      <c r="AW434">
        <f t="shared" si="34"/>
        <v>0</v>
      </c>
      <c r="AX434">
        <f t="shared" si="35"/>
        <v>0</v>
      </c>
    </row>
    <row r="435" spans="1:50" ht="18.75" thickBot="1" x14ac:dyDescent="0.3">
      <c r="A435" s="37">
        <v>422</v>
      </c>
      <c r="B435" s="38" t="s">
        <v>1260</v>
      </c>
      <c r="C435" s="39" t="s">
        <v>194</v>
      </c>
      <c r="D435" s="49">
        <v>35679</v>
      </c>
      <c r="E435" s="41">
        <f t="shared" ca="1" si="36"/>
        <v>41523</v>
      </c>
      <c r="F435" s="42">
        <f t="shared" ca="1" si="37"/>
        <v>16</v>
      </c>
      <c r="G435" s="43" t="s">
        <v>360</v>
      </c>
      <c r="H435" s="43" t="s">
        <v>1261</v>
      </c>
      <c r="I435" s="44" t="s">
        <v>1262</v>
      </c>
      <c r="J435" s="39" t="s">
        <v>1263</v>
      </c>
      <c r="K435" s="39"/>
      <c r="L435" s="39"/>
      <c r="M435" s="39"/>
      <c r="N435" s="39"/>
      <c r="O435" s="45"/>
      <c r="P435" s="45"/>
      <c r="Q435" s="45" t="s">
        <v>237</v>
      </c>
      <c r="R435" s="45" t="s">
        <v>417</v>
      </c>
      <c r="S435" s="45" t="s">
        <v>417</v>
      </c>
      <c r="T435" s="39" t="s">
        <v>236</v>
      </c>
      <c r="U435" s="45" t="s">
        <v>236</v>
      </c>
      <c r="V435" s="45" t="s">
        <v>236</v>
      </c>
      <c r="W435" s="45" t="s">
        <v>236</v>
      </c>
      <c r="X435" s="45" t="s">
        <v>236</v>
      </c>
      <c r="Y435" s="45" t="s">
        <v>236</v>
      </c>
      <c r="Z435" s="45"/>
      <c r="AA435" s="45"/>
      <c r="AB435" s="45"/>
      <c r="AC435" s="45"/>
      <c r="AD435" s="45"/>
      <c r="AE435" s="46"/>
      <c r="AS435" s="28">
        <f t="shared" ca="1" si="33"/>
        <v>415230422</v>
      </c>
      <c r="AW435">
        <f t="shared" si="34"/>
        <v>0</v>
      </c>
      <c r="AX435">
        <f t="shared" si="35"/>
        <v>0</v>
      </c>
    </row>
    <row r="436" spans="1:50" ht="18.75" thickBot="1" x14ac:dyDescent="0.3">
      <c r="A436" s="37">
        <v>423</v>
      </c>
      <c r="B436" s="38" t="s">
        <v>1264</v>
      </c>
      <c r="C436" s="39" t="s">
        <v>196</v>
      </c>
      <c r="D436" s="49">
        <v>36485</v>
      </c>
      <c r="E436" s="41">
        <f t="shared" ca="1" si="36"/>
        <v>41234</v>
      </c>
      <c r="F436" s="42">
        <f t="shared" ca="1" si="37"/>
        <v>13</v>
      </c>
      <c r="G436" s="43" t="s">
        <v>583</v>
      </c>
      <c r="H436" s="43" t="s">
        <v>288</v>
      </c>
      <c r="I436" s="44" t="s">
        <v>1265</v>
      </c>
      <c r="J436" s="39" t="s">
        <v>1266</v>
      </c>
      <c r="K436" s="39"/>
      <c r="L436" s="39"/>
      <c r="M436" s="39"/>
      <c r="N436" s="39"/>
      <c r="O436" s="45"/>
      <c r="P436" s="45"/>
      <c r="Q436" s="45" t="s">
        <v>237</v>
      </c>
      <c r="R436" s="45" t="s">
        <v>585</v>
      </c>
      <c r="S436" s="45" t="s">
        <v>585</v>
      </c>
      <c r="T436" s="39" t="s">
        <v>237</v>
      </c>
      <c r="U436" s="45" t="s">
        <v>2012</v>
      </c>
      <c r="V436" s="45" t="s">
        <v>2012</v>
      </c>
      <c r="W436" s="45" t="s">
        <v>237</v>
      </c>
      <c r="X436" s="45" t="s">
        <v>2012</v>
      </c>
      <c r="Y436" s="45" t="s">
        <v>2012</v>
      </c>
      <c r="Z436" s="45"/>
      <c r="AA436" s="45"/>
      <c r="AB436" s="45"/>
      <c r="AC436" s="45"/>
      <c r="AD436" s="45"/>
      <c r="AE436" s="46"/>
      <c r="AS436" s="28">
        <f t="shared" ca="1" si="33"/>
        <v>412340423</v>
      </c>
      <c r="AW436">
        <f t="shared" si="34"/>
        <v>0</v>
      </c>
      <c r="AX436">
        <f t="shared" si="35"/>
        <v>0</v>
      </c>
    </row>
    <row r="437" spans="1:50" ht="18.75" thickBot="1" x14ac:dyDescent="0.3">
      <c r="A437" s="37">
        <v>424</v>
      </c>
      <c r="B437" s="38" t="s">
        <v>1267</v>
      </c>
      <c r="C437" s="39" t="s">
        <v>196</v>
      </c>
      <c r="D437" s="49">
        <v>35253</v>
      </c>
      <c r="E437" s="41">
        <f t="shared" ca="1" si="36"/>
        <v>41462</v>
      </c>
      <c r="F437" s="42">
        <f t="shared" ca="1" si="37"/>
        <v>17</v>
      </c>
      <c r="G437" s="43" t="s">
        <v>583</v>
      </c>
      <c r="H437" s="43" t="s">
        <v>288</v>
      </c>
      <c r="I437" s="44" t="s">
        <v>1268</v>
      </c>
      <c r="J437" s="39" t="s">
        <v>1269</v>
      </c>
      <c r="K437" s="39"/>
      <c r="L437" s="39"/>
      <c r="M437" s="39"/>
      <c r="N437" s="39"/>
      <c r="O437" s="45"/>
      <c r="P437" s="45"/>
      <c r="Q437" s="45" t="s">
        <v>237</v>
      </c>
      <c r="R437" s="45" t="s">
        <v>585</v>
      </c>
      <c r="S437" s="45" t="s">
        <v>585</v>
      </c>
      <c r="T437" s="39" t="s">
        <v>236</v>
      </c>
      <c r="U437" s="45" t="s">
        <v>236</v>
      </c>
      <c r="V437" s="45" t="s">
        <v>236</v>
      </c>
      <c r="W437" s="45" t="s">
        <v>236</v>
      </c>
      <c r="X437" s="45" t="s">
        <v>236</v>
      </c>
      <c r="Y437" s="45" t="s">
        <v>236</v>
      </c>
      <c r="Z437" s="45"/>
      <c r="AA437" s="45"/>
      <c r="AB437" s="45"/>
      <c r="AC437" s="45"/>
      <c r="AD437" s="45"/>
      <c r="AE437" s="46"/>
      <c r="AS437" s="28">
        <f t="shared" ca="1" si="33"/>
        <v>414620424</v>
      </c>
      <c r="AW437">
        <f t="shared" si="34"/>
        <v>0</v>
      </c>
      <c r="AX437">
        <f t="shared" si="35"/>
        <v>0</v>
      </c>
    </row>
    <row r="438" spans="1:50" ht="18.75" thickBot="1" x14ac:dyDescent="0.3">
      <c r="A438" s="37">
        <v>425</v>
      </c>
      <c r="B438" s="38" t="s">
        <v>1270</v>
      </c>
      <c r="C438" s="39" t="s">
        <v>194</v>
      </c>
      <c r="D438" s="49">
        <v>35232</v>
      </c>
      <c r="E438" s="41">
        <f t="shared" ca="1" si="36"/>
        <v>41441</v>
      </c>
      <c r="F438" s="42">
        <f t="shared" ca="1" si="37"/>
        <v>17</v>
      </c>
      <c r="G438" s="43" t="s">
        <v>1271</v>
      </c>
      <c r="H438" s="43" t="s">
        <v>1261</v>
      </c>
      <c r="I438" s="44" t="s">
        <v>1272</v>
      </c>
      <c r="J438" s="39" t="s">
        <v>1273</v>
      </c>
      <c r="K438" s="39"/>
      <c r="L438" s="39"/>
      <c r="M438" s="39"/>
      <c r="N438" s="39"/>
      <c r="O438" s="45"/>
      <c r="P438" s="45"/>
      <c r="Q438" s="45" t="s">
        <v>237</v>
      </c>
      <c r="R438" s="45" t="s">
        <v>417</v>
      </c>
      <c r="S438" s="45" t="s">
        <v>417</v>
      </c>
      <c r="T438" s="39" t="s">
        <v>236</v>
      </c>
      <c r="U438" s="45" t="s">
        <v>236</v>
      </c>
      <c r="V438" s="45" t="s">
        <v>236</v>
      </c>
      <c r="W438" s="45" t="s">
        <v>236</v>
      </c>
      <c r="X438" s="45" t="s">
        <v>236</v>
      </c>
      <c r="Y438" s="45" t="s">
        <v>236</v>
      </c>
      <c r="Z438" s="45"/>
      <c r="AA438" s="45"/>
      <c r="AB438" s="45"/>
      <c r="AC438" s="45"/>
      <c r="AD438" s="45"/>
      <c r="AE438" s="46"/>
      <c r="AS438" s="28">
        <f t="shared" ca="1" si="33"/>
        <v>414410425</v>
      </c>
      <c r="AW438">
        <f t="shared" si="34"/>
        <v>0</v>
      </c>
      <c r="AX438">
        <f t="shared" si="35"/>
        <v>0</v>
      </c>
    </row>
    <row r="439" spans="1:50" ht="18.75" thickBot="1" x14ac:dyDescent="0.3">
      <c r="A439" s="37">
        <v>426</v>
      </c>
      <c r="B439" s="38" t="s">
        <v>1274</v>
      </c>
      <c r="C439" s="39" t="s">
        <v>194</v>
      </c>
      <c r="D439" s="49">
        <v>36860</v>
      </c>
      <c r="E439" s="41">
        <f t="shared" ca="1" si="36"/>
        <v>41243</v>
      </c>
      <c r="F439" s="42">
        <f t="shared" ca="1" si="37"/>
        <v>12</v>
      </c>
      <c r="G439" s="43" t="s">
        <v>246</v>
      </c>
      <c r="H439" s="43" t="s">
        <v>288</v>
      </c>
      <c r="I439" s="50" t="s">
        <v>1275</v>
      </c>
      <c r="J439" s="51" t="s">
        <v>1276</v>
      </c>
      <c r="K439" s="51"/>
      <c r="L439" s="51"/>
      <c r="M439" s="51"/>
      <c r="N439" s="39"/>
      <c r="O439" s="45"/>
      <c r="P439" s="45"/>
      <c r="Q439" s="45" t="s">
        <v>237</v>
      </c>
      <c r="R439" s="45" t="s">
        <v>626</v>
      </c>
      <c r="S439" s="45" t="s">
        <v>626</v>
      </c>
      <c r="T439" s="39" t="s">
        <v>237</v>
      </c>
      <c r="U439" s="45" t="s">
        <v>626</v>
      </c>
      <c r="V439" s="45" t="s">
        <v>626</v>
      </c>
      <c r="W439" s="45" t="s">
        <v>237</v>
      </c>
      <c r="X439" s="45" t="s">
        <v>626</v>
      </c>
      <c r="Y439" s="45" t="s">
        <v>626</v>
      </c>
      <c r="Z439" s="45"/>
      <c r="AA439" s="45"/>
      <c r="AB439" s="45"/>
      <c r="AC439" s="45"/>
      <c r="AD439" s="45"/>
      <c r="AE439" s="46"/>
      <c r="AS439" s="28">
        <f t="shared" ca="1" si="33"/>
        <v>412430426</v>
      </c>
      <c r="AW439">
        <f t="shared" si="34"/>
        <v>0</v>
      </c>
      <c r="AX439">
        <f t="shared" si="35"/>
        <v>0</v>
      </c>
    </row>
    <row r="440" spans="1:50" ht="18.75" thickBot="1" x14ac:dyDescent="0.3">
      <c r="A440" s="37">
        <v>427</v>
      </c>
      <c r="B440" s="38" t="s">
        <v>1277</v>
      </c>
      <c r="C440" s="39" t="s">
        <v>194</v>
      </c>
      <c r="D440" s="49">
        <v>35754</v>
      </c>
      <c r="E440" s="41">
        <f t="shared" ca="1" si="36"/>
        <v>41233</v>
      </c>
      <c r="F440" s="42">
        <f t="shared" ca="1" si="37"/>
        <v>15</v>
      </c>
      <c r="G440" s="43" t="s">
        <v>1278</v>
      </c>
      <c r="H440" s="43" t="s">
        <v>1219</v>
      </c>
      <c r="I440" s="44" t="s">
        <v>1279</v>
      </c>
      <c r="J440" s="39" t="s">
        <v>1280</v>
      </c>
      <c r="K440" s="39"/>
      <c r="L440" s="39"/>
      <c r="M440" s="39"/>
      <c r="N440" s="39"/>
      <c r="O440" s="45"/>
      <c r="P440" s="45"/>
      <c r="Q440" s="45" t="s">
        <v>237</v>
      </c>
      <c r="R440" s="45" t="s">
        <v>385</v>
      </c>
      <c r="S440" s="45" t="s">
        <v>385</v>
      </c>
      <c r="T440" s="39" t="s">
        <v>236</v>
      </c>
      <c r="U440" s="45" t="s">
        <v>236</v>
      </c>
      <c r="V440" s="45" t="s">
        <v>236</v>
      </c>
      <c r="W440" s="45" t="s">
        <v>236</v>
      </c>
      <c r="X440" s="45" t="s">
        <v>236</v>
      </c>
      <c r="Y440" s="45" t="s">
        <v>236</v>
      </c>
      <c r="Z440" s="45"/>
      <c r="AA440" s="45"/>
      <c r="AB440" s="45"/>
      <c r="AC440" s="45"/>
      <c r="AD440" s="45"/>
      <c r="AE440" s="46"/>
      <c r="AS440" s="28">
        <f t="shared" ca="1" si="33"/>
        <v>412330427</v>
      </c>
      <c r="AW440">
        <f t="shared" si="34"/>
        <v>0</v>
      </c>
      <c r="AX440">
        <f t="shared" si="35"/>
        <v>0</v>
      </c>
    </row>
    <row r="441" spans="1:50" ht="18.75" thickBot="1" x14ac:dyDescent="0.3">
      <c r="A441" s="37">
        <v>428</v>
      </c>
      <c r="B441" s="38" t="s">
        <v>1281</v>
      </c>
      <c r="C441" s="39" t="s">
        <v>196</v>
      </c>
      <c r="D441" s="49">
        <v>37055</v>
      </c>
      <c r="E441" s="41">
        <f t="shared" ca="1" si="36"/>
        <v>41438</v>
      </c>
      <c r="F441" s="42">
        <f t="shared" ca="1" si="37"/>
        <v>12</v>
      </c>
      <c r="G441" s="43" t="s">
        <v>360</v>
      </c>
      <c r="H441" s="43" t="s">
        <v>288</v>
      </c>
      <c r="I441" s="50" t="s">
        <v>1282</v>
      </c>
      <c r="J441" s="51" t="s">
        <v>1283</v>
      </c>
      <c r="K441" s="51"/>
      <c r="L441" s="51"/>
      <c r="M441" s="51"/>
      <c r="N441" s="39"/>
      <c r="O441" s="45"/>
      <c r="P441" s="45"/>
      <c r="Q441" s="45" t="s">
        <v>237</v>
      </c>
      <c r="R441" s="45" t="s">
        <v>585</v>
      </c>
      <c r="S441" s="45" t="s">
        <v>585</v>
      </c>
      <c r="T441" s="39" t="s">
        <v>237</v>
      </c>
      <c r="U441" s="45" t="s">
        <v>2012</v>
      </c>
      <c r="V441" s="45" t="s">
        <v>2012</v>
      </c>
      <c r="W441" s="45" t="s">
        <v>237</v>
      </c>
      <c r="X441" s="45" t="s">
        <v>2012</v>
      </c>
      <c r="Y441" s="45" t="s">
        <v>2012</v>
      </c>
      <c r="Z441" s="45"/>
      <c r="AA441" s="45"/>
      <c r="AB441" s="45"/>
      <c r="AC441" s="45"/>
      <c r="AD441" s="45"/>
      <c r="AE441" s="46"/>
      <c r="AS441" s="28">
        <f t="shared" ca="1" si="33"/>
        <v>414380428</v>
      </c>
      <c r="AW441">
        <f t="shared" si="34"/>
        <v>0</v>
      </c>
      <c r="AX441">
        <f t="shared" si="35"/>
        <v>0</v>
      </c>
    </row>
    <row r="442" spans="1:50" ht="18.75" thickBot="1" x14ac:dyDescent="0.3">
      <c r="A442" s="37">
        <v>429</v>
      </c>
      <c r="B442" s="38" t="s">
        <v>1284</v>
      </c>
      <c r="C442" s="39" t="s">
        <v>194</v>
      </c>
      <c r="D442" s="49">
        <v>35987</v>
      </c>
      <c r="E442" s="41">
        <f t="shared" ca="1" si="36"/>
        <v>41466</v>
      </c>
      <c r="F442" s="42">
        <f t="shared" ca="1" si="37"/>
        <v>15</v>
      </c>
      <c r="G442" s="43" t="s">
        <v>583</v>
      </c>
      <c r="H442" s="43" t="s">
        <v>288</v>
      </c>
      <c r="I442" s="44" t="s">
        <v>1285</v>
      </c>
      <c r="J442" s="39" t="s">
        <v>1286</v>
      </c>
      <c r="K442" s="39">
        <v>4716</v>
      </c>
      <c r="L442" s="39"/>
      <c r="M442" s="39"/>
      <c r="N442" s="39"/>
      <c r="O442" s="45"/>
      <c r="P442" s="45"/>
      <c r="Q442" s="45" t="s">
        <v>237</v>
      </c>
      <c r="R442" s="45" t="s">
        <v>585</v>
      </c>
      <c r="S442" s="45" t="s">
        <v>585</v>
      </c>
      <c r="T442" s="39" t="s">
        <v>237</v>
      </c>
      <c r="U442" s="45" t="s">
        <v>2012</v>
      </c>
      <c r="V442" s="45" t="s">
        <v>2012</v>
      </c>
      <c r="W442" s="45" t="s">
        <v>237</v>
      </c>
      <c r="X442" s="45" t="s">
        <v>2012</v>
      </c>
      <c r="Y442" s="45" t="s">
        <v>2012</v>
      </c>
      <c r="Z442" s="45"/>
      <c r="AA442" s="45"/>
      <c r="AB442" s="45"/>
      <c r="AC442" s="45"/>
      <c r="AD442" s="45"/>
      <c r="AE442" s="46"/>
      <c r="AS442" s="28">
        <f t="shared" ca="1" si="33"/>
        <v>414660429</v>
      </c>
      <c r="AW442">
        <f t="shared" si="34"/>
        <v>0</v>
      </c>
      <c r="AX442">
        <f t="shared" si="35"/>
        <v>0</v>
      </c>
    </row>
    <row r="443" spans="1:50" ht="18.75" thickBot="1" x14ac:dyDescent="0.3">
      <c r="A443" s="37">
        <v>430</v>
      </c>
      <c r="B443" s="38" t="s">
        <v>1287</v>
      </c>
      <c r="C443" s="39" t="s">
        <v>194</v>
      </c>
      <c r="D443" s="49">
        <v>36019</v>
      </c>
      <c r="E443" s="41">
        <f t="shared" ca="1" si="36"/>
        <v>41498</v>
      </c>
      <c r="F443" s="42">
        <f t="shared" ca="1" si="37"/>
        <v>15</v>
      </c>
      <c r="G443" s="43" t="s">
        <v>394</v>
      </c>
      <c r="H443" s="43" t="s">
        <v>288</v>
      </c>
      <c r="I443" s="44" t="s">
        <v>1288</v>
      </c>
      <c r="J443" s="39" t="s">
        <v>1289</v>
      </c>
      <c r="K443" s="39"/>
      <c r="L443" s="39"/>
      <c r="M443" s="39"/>
      <c r="N443" s="39"/>
      <c r="O443" s="45"/>
      <c r="P443" s="45"/>
      <c r="Q443" s="45" t="s">
        <v>237</v>
      </c>
      <c r="R443" s="45" t="s">
        <v>385</v>
      </c>
      <c r="S443" s="45" t="s">
        <v>385</v>
      </c>
      <c r="T443" s="39" t="s">
        <v>237</v>
      </c>
      <c r="U443" s="45" t="s">
        <v>385</v>
      </c>
      <c r="V443" s="45" t="s">
        <v>385</v>
      </c>
      <c r="W443" s="45" t="s">
        <v>236</v>
      </c>
      <c r="X443" s="45" t="s">
        <v>236</v>
      </c>
      <c r="Y443" s="45" t="s">
        <v>236</v>
      </c>
      <c r="Z443" s="45"/>
      <c r="AA443" s="45"/>
      <c r="AB443" s="45"/>
      <c r="AC443" s="45"/>
      <c r="AD443" s="45"/>
      <c r="AE443" s="46"/>
      <c r="AS443" s="28">
        <f t="shared" ca="1" si="33"/>
        <v>414980430</v>
      </c>
      <c r="AW443">
        <f t="shared" si="34"/>
        <v>0</v>
      </c>
      <c r="AX443">
        <f t="shared" si="35"/>
        <v>0</v>
      </c>
    </row>
    <row r="444" spans="1:50" ht="18.75" thickBot="1" x14ac:dyDescent="0.3">
      <c r="A444" s="37">
        <v>431</v>
      </c>
      <c r="B444" s="38" t="s">
        <v>1290</v>
      </c>
      <c r="C444" s="39" t="s">
        <v>196</v>
      </c>
      <c r="D444" s="49">
        <v>35395</v>
      </c>
      <c r="E444" s="41">
        <f t="shared" ca="1" si="36"/>
        <v>41239</v>
      </c>
      <c r="F444" s="42">
        <f t="shared" ca="1" si="37"/>
        <v>16</v>
      </c>
      <c r="G444" s="43" t="s">
        <v>246</v>
      </c>
      <c r="H444" s="43" t="s">
        <v>1261</v>
      </c>
      <c r="I444" s="44" t="s">
        <v>1291</v>
      </c>
      <c r="J444" s="39" t="s">
        <v>1292</v>
      </c>
      <c r="K444" s="39"/>
      <c r="L444" s="39"/>
      <c r="M444" s="39"/>
      <c r="N444" s="39"/>
      <c r="O444" s="45"/>
      <c r="P444" s="45"/>
      <c r="Q444" s="45" t="s">
        <v>237</v>
      </c>
      <c r="R444" s="45" t="s">
        <v>417</v>
      </c>
      <c r="S444" s="45" t="s">
        <v>417</v>
      </c>
      <c r="T444" s="39" t="s">
        <v>236</v>
      </c>
      <c r="U444" s="45" t="s">
        <v>236</v>
      </c>
      <c r="V444" s="45" t="s">
        <v>236</v>
      </c>
      <c r="W444" s="45" t="s">
        <v>236</v>
      </c>
      <c r="X444" s="45" t="s">
        <v>236</v>
      </c>
      <c r="Y444" s="45" t="s">
        <v>236</v>
      </c>
      <c r="Z444" s="45"/>
      <c r="AA444" s="45"/>
      <c r="AB444" s="45"/>
      <c r="AC444" s="45"/>
      <c r="AD444" s="45"/>
      <c r="AE444" s="46"/>
      <c r="AS444" s="28">
        <f t="shared" ca="1" si="33"/>
        <v>412390431</v>
      </c>
      <c r="AW444">
        <f t="shared" si="34"/>
        <v>0</v>
      </c>
      <c r="AX444">
        <f t="shared" si="35"/>
        <v>0</v>
      </c>
    </row>
    <row r="445" spans="1:50" ht="18.75" thickBot="1" x14ac:dyDescent="0.3">
      <c r="A445" s="37">
        <v>432</v>
      </c>
      <c r="B445" s="38" t="s">
        <v>1293</v>
      </c>
      <c r="C445" s="39" t="s">
        <v>196</v>
      </c>
      <c r="D445" s="49">
        <v>36061</v>
      </c>
      <c r="E445" s="41">
        <f t="shared" ca="1" si="36"/>
        <v>41540</v>
      </c>
      <c r="F445" s="42">
        <f t="shared" ca="1" si="37"/>
        <v>15</v>
      </c>
      <c r="G445" s="43" t="s">
        <v>583</v>
      </c>
      <c r="H445" s="43" t="s">
        <v>288</v>
      </c>
      <c r="I445" s="44" t="s">
        <v>1294</v>
      </c>
      <c r="J445" s="39" t="s">
        <v>1295</v>
      </c>
      <c r="K445" s="39"/>
      <c r="L445" s="39"/>
      <c r="M445" s="39"/>
      <c r="N445" s="39"/>
      <c r="O445" s="45"/>
      <c r="P445" s="45"/>
      <c r="Q445" s="45" t="s">
        <v>237</v>
      </c>
      <c r="R445" s="45" t="s">
        <v>585</v>
      </c>
      <c r="S445" s="45" t="s">
        <v>585</v>
      </c>
      <c r="T445" s="39" t="s">
        <v>237</v>
      </c>
      <c r="U445" s="45" t="s">
        <v>2012</v>
      </c>
      <c r="V445" s="45" t="s">
        <v>2012</v>
      </c>
      <c r="W445" s="45" t="s">
        <v>236</v>
      </c>
      <c r="X445" s="45" t="s">
        <v>236</v>
      </c>
      <c r="Y445" s="45" t="s">
        <v>236</v>
      </c>
      <c r="Z445" s="45"/>
      <c r="AA445" s="45"/>
      <c r="AB445" s="45"/>
      <c r="AC445" s="45"/>
      <c r="AD445" s="45"/>
      <c r="AE445" s="46"/>
      <c r="AS445" s="28">
        <f t="shared" ca="1" si="33"/>
        <v>415400432</v>
      </c>
      <c r="AW445">
        <f t="shared" si="34"/>
        <v>0</v>
      </c>
      <c r="AX445">
        <f t="shared" si="35"/>
        <v>0</v>
      </c>
    </row>
    <row r="446" spans="1:50" ht="18.75" thickBot="1" x14ac:dyDescent="0.3">
      <c r="A446" s="37">
        <v>433</v>
      </c>
      <c r="B446" s="38" t="s">
        <v>1296</v>
      </c>
      <c r="C446" s="39" t="s">
        <v>196</v>
      </c>
      <c r="D446" s="49">
        <v>35486</v>
      </c>
      <c r="E446" s="41">
        <f t="shared" ca="1" si="36"/>
        <v>41330</v>
      </c>
      <c r="F446" s="42">
        <f t="shared" ca="1" si="37"/>
        <v>16</v>
      </c>
      <c r="G446" s="43" t="s">
        <v>583</v>
      </c>
      <c r="H446" s="43" t="s">
        <v>288</v>
      </c>
      <c r="I446" s="44" t="s">
        <v>1297</v>
      </c>
      <c r="J446" s="39" t="s">
        <v>1298</v>
      </c>
      <c r="K446" s="39"/>
      <c r="L446" s="39"/>
      <c r="M446" s="39"/>
      <c r="N446" s="39"/>
      <c r="O446" s="45"/>
      <c r="P446" s="45"/>
      <c r="Q446" s="45" t="s">
        <v>237</v>
      </c>
      <c r="R446" s="45" t="s">
        <v>585</v>
      </c>
      <c r="S446" s="45" t="s">
        <v>585</v>
      </c>
      <c r="T446" s="39" t="s">
        <v>236</v>
      </c>
      <c r="U446" s="45" t="s">
        <v>236</v>
      </c>
      <c r="V446" s="45" t="s">
        <v>236</v>
      </c>
      <c r="W446" s="45" t="s">
        <v>236</v>
      </c>
      <c r="X446" s="45" t="s">
        <v>236</v>
      </c>
      <c r="Y446" s="45" t="s">
        <v>236</v>
      </c>
      <c r="Z446" s="45"/>
      <c r="AA446" s="45"/>
      <c r="AB446" s="45"/>
      <c r="AC446" s="45"/>
      <c r="AD446" s="45"/>
      <c r="AE446" s="46"/>
      <c r="AS446" s="28">
        <f t="shared" ca="1" si="33"/>
        <v>413300433</v>
      </c>
      <c r="AW446">
        <f t="shared" si="34"/>
        <v>0</v>
      </c>
      <c r="AX446">
        <f t="shared" si="35"/>
        <v>0</v>
      </c>
    </row>
    <row r="447" spans="1:50" ht="18.75" thickBot="1" x14ac:dyDescent="0.3">
      <c r="A447" s="37">
        <v>434</v>
      </c>
      <c r="B447" s="38" t="s">
        <v>150</v>
      </c>
      <c r="C447" s="39" t="s">
        <v>194</v>
      </c>
      <c r="D447" s="49">
        <v>36102</v>
      </c>
      <c r="E447" s="41">
        <f t="shared" ca="1" si="36"/>
        <v>41216</v>
      </c>
      <c r="F447" s="42">
        <f t="shared" ca="1" si="37"/>
        <v>14</v>
      </c>
      <c r="G447" s="43" t="s">
        <v>383</v>
      </c>
      <c r="H447" s="43" t="s">
        <v>288</v>
      </c>
      <c r="I447" s="44" t="s">
        <v>1299</v>
      </c>
      <c r="J447" s="39" t="s">
        <v>1300</v>
      </c>
      <c r="K447" s="39">
        <v>4703</v>
      </c>
      <c r="L447" s="39"/>
      <c r="M447" s="39"/>
      <c r="N447" s="39"/>
      <c r="O447" s="45"/>
      <c r="P447" s="45"/>
      <c r="Q447" s="45" t="s">
        <v>237</v>
      </c>
      <c r="R447" s="45" t="s">
        <v>385</v>
      </c>
      <c r="S447" s="45" t="s">
        <v>385</v>
      </c>
      <c r="T447" s="39" t="s">
        <v>237</v>
      </c>
      <c r="U447" s="45" t="s">
        <v>385</v>
      </c>
      <c r="V447" s="45" t="s">
        <v>385</v>
      </c>
      <c r="W447" s="45" t="s">
        <v>237</v>
      </c>
      <c r="X447" s="45" t="s">
        <v>385</v>
      </c>
      <c r="Y447" s="45" t="s">
        <v>385</v>
      </c>
      <c r="Z447" s="45"/>
      <c r="AA447" s="45"/>
      <c r="AB447" s="45"/>
      <c r="AC447" s="45"/>
      <c r="AD447" s="45"/>
      <c r="AE447" s="46"/>
      <c r="AS447" s="28">
        <f t="shared" ca="1" si="33"/>
        <v>412160434</v>
      </c>
      <c r="AW447">
        <f t="shared" si="34"/>
        <v>0</v>
      </c>
      <c r="AX447">
        <f t="shared" si="35"/>
        <v>0</v>
      </c>
    </row>
    <row r="448" spans="1:50" ht="18.75" thickBot="1" x14ac:dyDescent="0.3">
      <c r="A448" s="37">
        <v>435</v>
      </c>
      <c r="B448" s="38" t="s">
        <v>148</v>
      </c>
      <c r="C448" s="39" t="s">
        <v>196</v>
      </c>
      <c r="D448" s="49">
        <v>36839</v>
      </c>
      <c r="E448" s="41">
        <f t="shared" ca="1" si="36"/>
        <v>41222</v>
      </c>
      <c r="F448" s="42">
        <f t="shared" ca="1" si="37"/>
        <v>12</v>
      </c>
      <c r="G448" s="43" t="s">
        <v>383</v>
      </c>
      <c r="H448" s="43" t="s">
        <v>288</v>
      </c>
      <c r="I448" s="44" t="s">
        <v>1301</v>
      </c>
      <c r="J448" s="39" t="s">
        <v>1302</v>
      </c>
      <c r="K448" s="39"/>
      <c r="L448" s="39"/>
      <c r="M448" s="39"/>
      <c r="N448" s="39"/>
      <c r="O448" s="45"/>
      <c r="P448" s="45"/>
      <c r="Q448" s="45" t="s">
        <v>237</v>
      </c>
      <c r="R448" s="45" t="s">
        <v>385</v>
      </c>
      <c r="S448" s="45" t="s">
        <v>385</v>
      </c>
      <c r="T448" s="39" t="s">
        <v>237</v>
      </c>
      <c r="U448" s="45" t="s">
        <v>385</v>
      </c>
      <c r="V448" s="45" t="s">
        <v>385</v>
      </c>
      <c r="W448" s="45" t="s">
        <v>237</v>
      </c>
      <c r="X448" s="45" t="s">
        <v>385</v>
      </c>
      <c r="Y448" s="45" t="s">
        <v>385</v>
      </c>
      <c r="Z448" s="45"/>
      <c r="AA448" s="45"/>
      <c r="AB448" s="45"/>
      <c r="AC448" s="45"/>
      <c r="AD448" s="45"/>
      <c r="AE448" s="46"/>
      <c r="AS448" s="28">
        <f t="shared" ca="1" si="33"/>
        <v>412220435</v>
      </c>
      <c r="AW448">
        <f t="shared" si="34"/>
        <v>0</v>
      </c>
      <c r="AX448">
        <f t="shared" si="35"/>
        <v>0</v>
      </c>
    </row>
    <row r="449" spans="1:50" ht="18.75" thickBot="1" x14ac:dyDescent="0.3">
      <c r="A449" s="37">
        <v>436</v>
      </c>
      <c r="B449" s="38" t="s">
        <v>1303</v>
      </c>
      <c r="C449" s="39" t="s">
        <v>196</v>
      </c>
      <c r="D449" s="49">
        <v>35115</v>
      </c>
      <c r="E449" s="41">
        <f t="shared" ca="1" si="36"/>
        <v>41325</v>
      </c>
      <c r="F449" s="42">
        <f t="shared" ca="1" si="37"/>
        <v>17</v>
      </c>
      <c r="G449" s="43" t="s">
        <v>583</v>
      </c>
      <c r="H449" s="43" t="s">
        <v>288</v>
      </c>
      <c r="I449" s="50" t="s">
        <v>1304</v>
      </c>
      <c r="J449" s="51" t="s">
        <v>1305</v>
      </c>
      <c r="K449" s="51"/>
      <c r="L449" s="51"/>
      <c r="M449" s="51"/>
      <c r="N449" s="39"/>
      <c r="O449" s="45"/>
      <c r="P449" s="45"/>
      <c r="Q449" s="45" t="s">
        <v>237</v>
      </c>
      <c r="R449" s="45" t="s">
        <v>585</v>
      </c>
      <c r="S449" s="45" t="s">
        <v>585</v>
      </c>
      <c r="T449" s="39" t="s">
        <v>236</v>
      </c>
      <c r="U449" s="45" t="s">
        <v>236</v>
      </c>
      <c r="V449" s="45" t="s">
        <v>236</v>
      </c>
      <c r="W449" s="45" t="s">
        <v>236</v>
      </c>
      <c r="X449" s="45" t="s">
        <v>236</v>
      </c>
      <c r="Y449" s="45" t="s">
        <v>236</v>
      </c>
      <c r="Z449" s="45"/>
      <c r="AA449" s="45"/>
      <c r="AB449" s="45"/>
      <c r="AC449" s="45"/>
      <c r="AD449" s="45"/>
      <c r="AE449" s="46"/>
      <c r="AS449" s="28">
        <f t="shared" ca="1" si="33"/>
        <v>413250436</v>
      </c>
      <c r="AW449">
        <f t="shared" si="34"/>
        <v>0</v>
      </c>
      <c r="AX449">
        <f t="shared" si="35"/>
        <v>0</v>
      </c>
    </row>
    <row r="450" spans="1:50" ht="18.75" thickBot="1" x14ac:dyDescent="0.3">
      <c r="A450" s="37">
        <v>437</v>
      </c>
      <c r="B450" s="38" t="s">
        <v>1306</v>
      </c>
      <c r="C450" s="39" t="s">
        <v>196</v>
      </c>
      <c r="D450" s="49">
        <v>35714</v>
      </c>
      <c r="E450" s="41">
        <f t="shared" ca="1" si="36"/>
        <v>41558</v>
      </c>
      <c r="F450" s="42">
        <f t="shared" ca="1" si="37"/>
        <v>16</v>
      </c>
      <c r="G450" s="43" t="s">
        <v>360</v>
      </c>
      <c r="H450" s="43" t="s">
        <v>1261</v>
      </c>
      <c r="I450" s="44" t="s">
        <v>1307</v>
      </c>
      <c r="J450" s="39" t="s">
        <v>1308</v>
      </c>
      <c r="K450" s="39"/>
      <c r="L450" s="39"/>
      <c r="M450" s="39"/>
      <c r="N450" s="39"/>
      <c r="O450" s="45"/>
      <c r="P450" s="45"/>
      <c r="Q450" s="45" t="s">
        <v>237</v>
      </c>
      <c r="R450" s="45" t="s">
        <v>417</v>
      </c>
      <c r="S450" s="45" t="s">
        <v>417</v>
      </c>
      <c r="T450" s="39" t="s">
        <v>236</v>
      </c>
      <c r="U450" s="45" t="s">
        <v>236</v>
      </c>
      <c r="V450" s="45" t="s">
        <v>236</v>
      </c>
      <c r="W450" s="45" t="s">
        <v>236</v>
      </c>
      <c r="X450" s="45" t="s">
        <v>236</v>
      </c>
      <c r="Y450" s="45" t="s">
        <v>236</v>
      </c>
      <c r="Z450" s="45"/>
      <c r="AA450" s="45"/>
      <c r="AB450" s="45"/>
      <c r="AC450" s="45"/>
      <c r="AD450" s="45"/>
      <c r="AE450" s="46"/>
      <c r="AS450" s="28">
        <f t="shared" ca="1" si="33"/>
        <v>415580437</v>
      </c>
      <c r="AW450">
        <f t="shared" si="34"/>
        <v>0</v>
      </c>
      <c r="AX450">
        <f t="shared" si="35"/>
        <v>0</v>
      </c>
    </row>
    <row r="451" spans="1:50" ht="18.75" thickBot="1" x14ac:dyDescent="0.3">
      <c r="A451" s="37">
        <v>438</v>
      </c>
      <c r="B451" s="38" t="s">
        <v>1309</v>
      </c>
      <c r="C451" s="39" t="s">
        <v>194</v>
      </c>
      <c r="D451" s="49">
        <v>36052</v>
      </c>
      <c r="E451" s="41">
        <f t="shared" ca="1" si="36"/>
        <v>41531</v>
      </c>
      <c r="F451" s="42">
        <f t="shared" ca="1" si="37"/>
        <v>15</v>
      </c>
      <c r="G451" s="43" t="s">
        <v>246</v>
      </c>
      <c r="H451" s="43" t="s">
        <v>234</v>
      </c>
      <c r="I451" s="50" t="s">
        <v>1310</v>
      </c>
      <c r="J451" s="51" t="s">
        <v>1311</v>
      </c>
      <c r="K451" s="51"/>
      <c r="L451" s="51"/>
      <c r="M451" s="51"/>
      <c r="N451" s="39"/>
      <c r="O451" s="45"/>
      <c r="P451" s="45"/>
      <c r="Q451" s="45" t="s">
        <v>237</v>
      </c>
      <c r="R451" s="45" t="s">
        <v>542</v>
      </c>
      <c r="S451" s="45" t="s">
        <v>542</v>
      </c>
      <c r="T451" s="39" t="s">
        <v>237</v>
      </c>
      <c r="U451" s="45" t="s">
        <v>542</v>
      </c>
      <c r="V451" s="45" t="s">
        <v>542</v>
      </c>
      <c r="W451" s="45" t="s">
        <v>236</v>
      </c>
      <c r="X451" s="45" t="s">
        <v>236</v>
      </c>
      <c r="Y451" s="45" t="s">
        <v>236</v>
      </c>
      <c r="Z451" s="45"/>
      <c r="AA451" s="45"/>
      <c r="AB451" s="45"/>
      <c r="AC451" s="45"/>
      <c r="AD451" s="45"/>
      <c r="AE451" s="46"/>
      <c r="AS451" s="28">
        <f t="shared" ca="1" si="33"/>
        <v>415310438</v>
      </c>
      <c r="AW451">
        <f t="shared" si="34"/>
        <v>0</v>
      </c>
      <c r="AX451">
        <f t="shared" si="35"/>
        <v>0</v>
      </c>
    </row>
    <row r="452" spans="1:50" ht="18.75" thickBot="1" x14ac:dyDescent="0.3">
      <c r="A452" s="37">
        <v>439</v>
      </c>
      <c r="B452" s="38" t="s">
        <v>1312</v>
      </c>
      <c r="C452" s="39" t="s">
        <v>194</v>
      </c>
      <c r="D452" s="49">
        <v>36154</v>
      </c>
      <c r="E452" s="41">
        <f t="shared" ca="1" si="36"/>
        <v>41268</v>
      </c>
      <c r="F452" s="42">
        <f t="shared" ca="1" si="37"/>
        <v>14</v>
      </c>
      <c r="G452" s="43" t="s">
        <v>240</v>
      </c>
      <c r="H452" s="43" t="s">
        <v>234</v>
      </c>
      <c r="I452" s="44" t="s">
        <v>1313</v>
      </c>
      <c r="J452" s="39" t="s">
        <v>1314</v>
      </c>
      <c r="K452" s="39">
        <v>4705</v>
      </c>
      <c r="L452" s="39"/>
      <c r="M452" s="39"/>
      <c r="N452" s="39"/>
      <c r="O452" s="45"/>
      <c r="P452" s="45"/>
      <c r="Q452" s="45" t="s">
        <v>237</v>
      </c>
      <c r="R452" s="45" t="s">
        <v>542</v>
      </c>
      <c r="S452" s="45" t="s">
        <v>542</v>
      </c>
      <c r="T452" s="39" t="s">
        <v>237</v>
      </c>
      <c r="U452" s="45" t="s">
        <v>542</v>
      </c>
      <c r="V452" s="45" t="s">
        <v>542</v>
      </c>
      <c r="W452" s="45" t="s">
        <v>237</v>
      </c>
      <c r="X452" s="45" t="s">
        <v>542</v>
      </c>
      <c r="Y452" s="45" t="s">
        <v>542</v>
      </c>
      <c r="Z452" s="45"/>
      <c r="AA452" s="45"/>
      <c r="AB452" s="45"/>
      <c r="AC452" s="45"/>
      <c r="AD452" s="45"/>
      <c r="AE452" s="46"/>
      <c r="AS452" s="28">
        <f t="shared" ca="1" si="33"/>
        <v>412680439</v>
      </c>
      <c r="AW452">
        <f t="shared" si="34"/>
        <v>0</v>
      </c>
      <c r="AX452">
        <f t="shared" si="35"/>
        <v>0</v>
      </c>
    </row>
    <row r="453" spans="1:50" ht="18.75" thickBot="1" x14ac:dyDescent="0.3">
      <c r="A453" s="37">
        <v>440</v>
      </c>
      <c r="B453" s="38" t="s">
        <v>1315</v>
      </c>
      <c r="C453" s="39" t="s">
        <v>196</v>
      </c>
      <c r="D453" s="49">
        <v>36225</v>
      </c>
      <c r="E453" s="41">
        <f t="shared" ca="1" si="36"/>
        <v>41339</v>
      </c>
      <c r="F453" s="42">
        <f t="shared" ca="1" si="37"/>
        <v>14</v>
      </c>
      <c r="G453" s="43" t="s">
        <v>583</v>
      </c>
      <c r="H453" s="43" t="s">
        <v>288</v>
      </c>
      <c r="I453" s="44" t="s">
        <v>1316</v>
      </c>
      <c r="J453" s="39" t="s">
        <v>1317</v>
      </c>
      <c r="K453" s="39"/>
      <c r="L453" s="39"/>
      <c r="M453" s="39"/>
      <c r="N453" s="39"/>
      <c r="O453" s="45"/>
      <c r="P453" s="45"/>
      <c r="Q453" s="45" t="s">
        <v>237</v>
      </c>
      <c r="R453" s="45" t="s">
        <v>585</v>
      </c>
      <c r="S453" s="45" t="s">
        <v>585</v>
      </c>
      <c r="T453" s="39" t="s">
        <v>237</v>
      </c>
      <c r="U453" s="45" t="s">
        <v>2012</v>
      </c>
      <c r="V453" s="45" t="s">
        <v>2012</v>
      </c>
      <c r="W453" s="45" t="s">
        <v>237</v>
      </c>
      <c r="X453" s="45" t="s">
        <v>2012</v>
      </c>
      <c r="Y453" s="45" t="s">
        <v>2012</v>
      </c>
      <c r="Z453" s="45"/>
      <c r="AA453" s="45"/>
      <c r="AB453" s="45"/>
      <c r="AC453" s="45"/>
      <c r="AD453" s="45"/>
      <c r="AE453" s="46"/>
      <c r="AS453" s="28">
        <f t="shared" ca="1" si="33"/>
        <v>413390440</v>
      </c>
      <c r="AW453">
        <f t="shared" si="34"/>
        <v>0</v>
      </c>
      <c r="AX453">
        <f t="shared" si="35"/>
        <v>0</v>
      </c>
    </row>
    <row r="454" spans="1:50" ht="18.75" thickBot="1" x14ac:dyDescent="0.3">
      <c r="A454" s="37">
        <v>441</v>
      </c>
      <c r="B454" s="38" t="s">
        <v>1318</v>
      </c>
      <c r="C454" s="39" t="s">
        <v>196</v>
      </c>
      <c r="D454" s="49">
        <v>35716</v>
      </c>
      <c r="E454" s="41">
        <f t="shared" ca="1" si="36"/>
        <v>41560</v>
      </c>
      <c r="F454" s="42">
        <f t="shared" ca="1" si="37"/>
        <v>16</v>
      </c>
      <c r="G454" s="43" t="s">
        <v>246</v>
      </c>
      <c r="H454" s="43" t="s">
        <v>1261</v>
      </c>
      <c r="I454" s="44" t="s">
        <v>1319</v>
      </c>
      <c r="J454" s="39" t="s">
        <v>1320</v>
      </c>
      <c r="K454" s="39"/>
      <c r="L454" s="39"/>
      <c r="M454" s="39"/>
      <c r="N454" s="39"/>
      <c r="O454" s="45"/>
      <c r="P454" s="45"/>
      <c r="Q454" s="45" t="s">
        <v>237</v>
      </c>
      <c r="R454" s="45" t="s">
        <v>417</v>
      </c>
      <c r="S454" s="45" t="s">
        <v>417</v>
      </c>
      <c r="T454" s="39" t="s">
        <v>236</v>
      </c>
      <c r="U454" s="45" t="s">
        <v>236</v>
      </c>
      <c r="V454" s="45" t="s">
        <v>236</v>
      </c>
      <c r="W454" s="45" t="s">
        <v>236</v>
      </c>
      <c r="X454" s="45" t="s">
        <v>236</v>
      </c>
      <c r="Y454" s="45" t="s">
        <v>236</v>
      </c>
      <c r="Z454" s="45"/>
      <c r="AA454" s="45"/>
      <c r="AB454" s="45"/>
      <c r="AC454" s="45"/>
      <c r="AD454" s="45"/>
      <c r="AE454" s="46"/>
      <c r="AS454" s="28">
        <f t="shared" ca="1" si="33"/>
        <v>415600441</v>
      </c>
      <c r="AW454">
        <f t="shared" si="34"/>
        <v>0</v>
      </c>
      <c r="AX454">
        <f t="shared" si="35"/>
        <v>0</v>
      </c>
    </row>
    <row r="455" spans="1:50" ht="18.75" thickBot="1" x14ac:dyDescent="0.3">
      <c r="A455" s="37">
        <v>442</v>
      </c>
      <c r="B455" s="38" t="s">
        <v>1321</v>
      </c>
      <c r="C455" s="39" t="s">
        <v>196</v>
      </c>
      <c r="D455" s="49">
        <v>36596</v>
      </c>
      <c r="E455" s="41">
        <f t="shared" ca="1" si="36"/>
        <v>41344</v>
      </c>
      <c r="F455" s="42">
        <f t="shared" ca="1" si="37"/>
        <v>13</v>
      </c>
      <c r="G455" s="43" t="s">
        <v>246</v>
      </c>
      <c r="H455" s="43" t="s">
        <v>288</v>
      </c>
      <c r="I455" s="44" t="s">
        <v>1322</v>
      </c>
      <c r="J455" s="39" t="s">
        <v>1323</v>
      </c>
      <c r="K455" s="39"/>
      <c r="L455" s="39"/>
      <c r="M455" s="39"/>
      <c r="N455" s="39"/>
      <c r="O455" s="45"/>
      <c r="P455" s="45"/>
      <c r="Q455" s="45" t="s">
        <v>237</v>
      </c>
      <c r="R455" s="45" t="s">
        <v>585</v>
      </c>
      <c r="S455" s="45" t="s">
        <v>585</v>
      </c>
      <c r="T455" s="39" t="s">
        <v>237</v>
      </c>
      <c r="U455" s="45" t="s">
        <v>2012</v>
      </c>
      <c r="V455" s="45" t="s">
        <v>2012</v>
      </c>
      <c r="W455" s="45" t="s">
        <v>237</v>
      </c>
      <c r="X455" s="45" t="s">
        <v>2012</v>
      </c>
      <c r="Y455" s="45" t="s">
        <v>2012</v>
      </c>
      <c r="Z455" s="45"/>
      <c r="AA455" s="45"/>
      <c r="AB455" s="45"/>
      <c r="AC455" s="45"/>
      <c r="AD455" s="45"/>
      <c r="AE455" s="46"/>
      <c r="AS455" s="28">
        <f t="shared" ca="1" si="33"/>
        <v>413440442</v>
      </c>
      <c r="AW455">
        <f t="shared" si="34"/>
        <v>0</v>
      </c>
      <c r="AX455">
        <f t="shared" si="35"/>
        <v>0</v>
      </c>
    </row>
    <row r="456" spans="1:50" ht="18.75" thickBot="1" x14ac:dyDescent="0.3">
      <c r="A456" s="37">
        <v>443</v>
      </c>
      <c r="B456" s="38" t="s">
        <v>1324</v>
      </c>
      <c r="C456" s="39" t="s">
        <v>196</v>
      </c>
      <c r="D456" s="49">
        <v>36238</v>
      </c>
      <c r="E456" s="41">
        <f t="shared" ca="1" si="36"/>
        <v>41352</v>
      </c>
      <c r="F456" s="42">
        <f t="shared" ca="1" si="37"/>
        <v>14</v>
      </c>
      <c r="G456" s="43" t="s">
        <v>583</v>
      </c>
      <c r="H456" s="43" t="s">
        <v>288</v>
      </c>
      <c r="I456" s="44" t="s">
        <v>1325</v>
      </c>
      <c r="J456" s="39" t="s">
        <v>1326</v>
      </c>
      <c r="K456" s="39"/>
      <c r="L456" s="39"/>
      <c r="M456" s="39"/>
      <c r="N456" s="39"/>
      <c r="O456" s="45"/>
      <c r="P456" s="45"/>
      <c r="Q456" s="45" t="s">
        <v>237</v>
      </c>
      <c r="R456" s="45" t="s">
        <v>585</v>
      </c>
      <c r="S456" s="45" t="s">
        <v>585</v>
      </c>
      <c r="T456" s="39" t="s">
        <v>237</v>
      </c>
      <c r="U456" s="45" t="s">
        <v>2012</v>
      </c>
      <c r="V456" s="45" t="s">
        <v>2012</v>
      </c>
      <c r="W456" s="45" t="s">
        <v>237</v>
      </c>
      <c r="X456" s="45" t="s">
        <v>2012</v>
      </c>
      <c r="Y456" s="45" t="s">
        <v>2012</v>
      </c>
      <c r="Z456" s="45"/>
      <c r="AA456" s="45"/>
      <c r="AB456" s="45"/>
      <c r="AC456" s="45"/>
      <c r="AD456" s="45"/>
      <c r="AE456" s="46"/>
      <c r="AS456" s="28">
        <f t="shared" ca="1" si="33"/>
        <v>413520443</v>
      </c>
      <c r="AW456">
        <f t="shared" si="34"/>
        <v>0</v>
      </c>
      <c r="AX456">
        <f t="shared" si="35"/>
        <v>0</v>
      </c>
    </row>
    <row r="457" spans="1:50" ht="18.75" thickBot="1" x14ac:dyDescent="0.3">
      <c r="A457" s="37">
        <v>444</v>
      </c>
      <c r="B457" s="38" t="s">
        <v>1327</v>
      </c>
      <c r="C457" s="39" t="s">
        <v>194</v>
      </c>
      <c r="D457" s="49">
        <v>37240</v>
      </c>
      <c r="E457" s="41">
        <f t="shared" ca="1" si="36"/>
        <v>41258</v>
      </c>
      <c r="F457" s="42">
        <f t="shared" ca="1" si="37"/>
        <v>11</v>
      </c>
      <c r="G457" s="43" t="s">
        <v>594</v>
      </c>
      <c r="H457" s="43" t="s">
        <v>288</v>
      </c>
      <c r="I457" s="44" t="s">
        <v>1328</v>
      </c>
      <c r="J457" s="39" t="s">
        <v>1329</v>
      </c>
      <c r="K457" s="39"/>
      <c r="L457" s="39"/>
      <c r="M457" s="39"/>
      <c r="N457" s="39"/>
      <c r="O457" s="45"/>
      <c r="P457" s="45"/>
      <c r="Q457" s="45" t="s">
        <v>237</v>
      </c>
      <c r="R457" s="45" t="s">
        <v>585</v>
      </c>
      <c r="S457" s="45" t="s">
        <v>585</v>
      </c>
      <c r="T457" s="39" t="s">
        <v>237</v>
      </c>
      <c r="U457" s="45" t="s">
        <v>2012</v>
      </c>
      <c r="V457" s="45" t="s">
        <v>2012</v>
      </c>
      <c r="W457" s="45" t="s">
        <v>237</v>
      </c>
      <c r="X457" s="45" t="s">
        <v>2012</v>
      </c>
      <c r="Y457" s="45" t="s">
        <v>2012</v>
      </c>
      <c r="Z457" s="45"/>
      <c r="AA457" s="45"/>
      <c r="AB457" s="45"/>
      <c r="AC457" s="45"/>
      <c r="AD457" s="45"/>
      <c r="AE457" s="46"/>
      <c r="AS457" s="28">
        <f t="shared" ca="1" si="33"/>
        <v>412580444</v>
      </c>
      <c r="AW457">
        <f t="shared" si="34"/>
        <v>0</v>
      </c>
      <c r="AX457">
        <f t="shared" si="35"/>
        <v>0</v>
      </c>
    </row>
    <row r="458" spans="1:50" ht="18.75" thickBot="1" x14ac:dyDescent="0.3">
      <c r="A458" s="37">
        <v>445</v>
      </c>
      <c r="B458" s="38" t="s">
        <v>1330</v>
      </c>
      <c r="C458" s="39" t="s">
        <v>196</v>
      </c>
      <c r="D458" s="49">
        <v>35428</v>
      </c>
      <c r="E458" s="41">
        <f t="shared" ca="1" si="36"/>
        <v>41272</v>
      </c>
      <c r="F458" s="42">
        <f t="shared" ca="1" si="37"/>
        <v>16</v>
      </c>
      <c r="G458" s="43" t="s">
        <v>363</v>
      </c>
      <c r="H458" s="43" t="s">
        <v>1261</v>
      </c>
      <c r="I458" s="44" t="s">
        <v>1331</v>
      </c>
      <c r="J458" s="39" t="s">
        <v>1332</v>
      </c>
      <c r="K458" s="39"/>
      <c r="L458" s="39"/>
      <c r="M458" s="39"/>
      <c r="N458" s="39"/>
      <c r="O458" s="45"/>
      <c r="P458" s="45"/>
      <c r="Q458" s="45" t="s">
        <v>237</v>
      </c>
      <c r="R458" s="45" t="s">
        <v>417</v>
      </c>
      <c r="S458" s="45" t="s">
        <v>417</v>
      </c>
      <c r="T458" s="39" t="s">
        <v>236</v>
      </c>
      <c r="U458" s="45" t="s">
        <v>236</v>
      </c>
      <c r="V458" s="45" t="s">
        <v>236</v>
      </c>
      <c r="W458" s="45" t="s">
        <v>236</v>
      </c>
      <c r="X458" s="45" t="s">
        <v>236</v>
      </c>
      <c r="Y458" s="45" t="s">
        <v>236</v>
      </c>
      <c r="Z458" s="45"/>
      <c r="AA458" s="45"/>
      <c r="AB458" s="45"/>
      <c r="AC458" s="45"/>
      <c r="AD458" s="45"/>
      <c r="AE458" s="46"/>
      <c r="AS458" s="28">
        <f t="shared" ca="1" si="33"/>
        <v>412720445</v>
      </c>
      <c r="AW458">
        <f t="shared" si="34"/>
        <v>0</v>
      </c>
      <c r="AX458">
        <f t="shared" si="35"/>
        <v>0</v>
      </c>
    </row>
    <row r="459" spans="1:50" ht="18.75" thickBot="1" x14ac:dyDescent="0.3">
      <c r="A459" s="37">
        <v>446</v>
      </c>
      <c r="B459" s="38" t="s">
        <v>1333</v>
      </c>
      <c r="C459" s="39" t="s">
        <v>194</v>
      </c>
      <c r="D459" s="49">
        <v>35618</v>
      </c>
      <c r="E459" s="41">
        <f t="shared" ca="1" si="36"/>
        <v>41462</v>
      </c>
      <c r="F459" s="42">
        <f t="shared" ca="1" si="37"/>
        <v>16</v>
      </c>
      <c r="G459" s="43" t="s">
        <v>246</v>
      </c>
      <c r="H459" s="43" t="s">
        <v>288</v>
      </c>
      <c r="I459" s="44" t="s">
        <v>1334</v>
      </c>
      <c r="J459" s="39" t="s">
        <v>1335</v>
      </c>
      <c r="K459" s="39">
        <v>4658</v>
      </c>
      <c r="L459" s="39"/>
      <c r="M459" s="39"/>
      <c r="N459" s="39"/>
      <c r="O459" s="45"/>
      <c r="P459" s="45"/>
      <c r="Q459" s="45" t="s">
        <v>237</v>
      </c>
      <c r="R459" s="45" t="s">
        <v>385</v>
      </c>
      <c r="S459" s="45" t="s">
        <v>385</v>
      </c>
      <c r="T459" s="39" t="s">
        <v>237</v>
      </c>
      <c r="U459" s="45" t="s">
        <v>385</v>
      </c>
      <c r="V459" s="45" t="s">
        <v>385</v>
      </c>
      <c r="W459" s="45" t="s">
        <v>237</v>
      </c>
      <c r="X459" s="45" t="s">
        <v>385</v>
      </c>
      <c r="Y459" s="45" t="s">
        <v>385</v>
      </c>
      <c r="Z459" s="45"/>
      <c r="AA459" s="45"/>
      <c r="AB459" s="45"/>
      <c r="AC459" s="45"/>
      <c r="AD459" s="45"/>
      <c r="AE459" s="46"/>
      <c r="AS459" s="28">
        <f t="shared" ca="1" si="33"/>
        <v>414620446</v>
      </c>
      <c r="AW459">
        <f t="shared" si="34"/>
        <v>0</v>
      </c>
      <c r="AX459">
        <f t="shared" si="35"/>
        <v>0</v>
      </c>
    </row>
    <row r="460" spans="1:50" ht="18.75" thickBot="1" x14ac:dyDescent="0.3">
      <c r="A460" s="37">
        <v>447</v>
      </c>
      <c r="B460" s="38" t="s">
        <v>1336</v>
      </c>
      <c r="C460" s="39" t="s">
        <v>196</v>
      </c>
      <c r="D460" s="49">
        <v>35401</v>
      </c>
      <c r="E460" s="41">
        <f t="shared" ca="1" si="36"/>
        <v>41245</v>
      </c>
      <c r="F460" s="42">
        <f t="shared" ca="1" si="37"/>
        <v>16</v>
      </c>
      <c r="G460" s="43" t="s">
        <v>360</v>
      </c>
      <c r="H460" s="43" t="s">
        <v>1261</v>
      </c>
      <c r="I460" s="50" t="s">
        <v>1337</v>
      </c>
      <c r="J460" s="51" t="s">
        <v>1338</v>
      </c>
      <c r="K460" s="51"/>
      <c r="L460" s="51"/>
      <c r="M460" s="51"/>
      <c r="N460" s="39"/>
      <c r="O460" s="45"/>
      <c r="P460" s="45"/>
      <c r="Q460" s="45" t="s">
        <v>237</v>
      </c>
      <c r="R460" s="45" t="s">
        <v>417</v>
      </c>
      <c r="S460" s="45" t="s">
        <v>417</v>
      </c>
      <c r="T460" s="39" t="s">
        <v>236</v>
      </c>
      <c r="U460" s="45" t="s">
        <v>236</v>
      </c>
      <c r="V460" s="45" t="s">
        <v>236</v>
      </c>
      <c r="W460" s="45" t="s">
        <v>236</v>
      </c>
      <c r="X460" s="45" t="s">
        <v>236</v>
      </c>
      <c r="Y460" s="45" t="s">
        <v>236</v>
      </c>
      <c r="Z460" s="45"/>
      <c r="AA460" s="45"/>
      <c r="AB460" s="45"/>
      <c r="AC460" s="45"/>
      <c r="AD460" s="45"/>
      <c r="AE460" s="46"/>
      <c r="AS460" s="28">
        <f t="shared" ca="1" si="33"/>
        <v>412450447</v>
      </c>
      <c r="AW460">
        <f t="shared" si="34"/>
        <v>0</v>
      </c>
      <c r="AX460">
        <f t="shared" si="35"/>
        <v>0</v>
      </c>
    </row>
    <row r="461" spans="1:50" ht="18.75" thickBot="1" x14ac:dyDescent="0.3">
      <c r="A461" s="37">
        <v>448</v>
      </c>
      <c r="B461" s="38" t="s">
        <v>1339</v>
      </c>
      <c r="C461" s="39" t="s">
        <v>194</v>
      </c>
      <c r="D461" s="49">
        <v>35401</v>
      </c>
      <c r="E461" s="41">
        <f t="shared" ca="1" si="36"/>
        <v>41245</v>
      </c>
      <c r="F461" s="42">
        <f t="shared" ca="1" si="37"/>
        <v>16</v>
      </c>
      <c r="G461" s="43" t="s">
        <v>360</v>
      </c>
      <c r="H461" s="43" t="s">
        <v>1261</v>
      </c>
      <c r="I461" s="44" t="s">
        <v>1340</v>
      </c>
      <c r="J461" s="39" t="s">
        <v>1341</v>
      </c>
      <c r="K461" s="39"/>
      <c r="L461" s="39"/>
      <c r="M461" s="39"/>
      <c r="N461" s="39"/>
      <c r="O461" s="45"/>
      <c r="P461" s="45"/>
      <c r="Q461" s="45" t="s">
        <v>237</v>
      </c>
      <c r="R461" s="45" t="s">
        <v>417</v>
      </c>
      <c r="S461" s="45" t="s">
        <v>417</v>
      </c>
      <c r="T461" s="39" t="s">
        <v>236</v>
      </c>
      <c r="U461" s="45" t="s">
        <v>236</v>
      </c>
      <c r="V461" s="45" t="s">
        <v>236</v>
      </c>
      <c r="W461" s="45" t="s">
        <v>236</v>
      </c>
      <c r="X461" s="45" t="s">
        <v>236</v>
      </c>
      <c r="Y461" s="45" t="s">
        <v>236</v>
      </c>
      <c r="Z461" s="45"/>
      <c r="AA461" s="45"/>
      <c r="AB461" s="45"/>
      <c r="AC461" s="45"/>
      <c r="AD461" s="45"/>
      <c r="AE461" s="46"/>
      <c r="AS461" s="28">
        <f t="shared" ref="AS461:AS524" ca="1" si="38">IF(E461="",99999*$AS$12,E461*$AS$12+A461)</f>
        <v>412450448</v>
      </c>
      <c r="AW461">
        <f t="shared" si="34"/>
        <v>0</v>
      </c>
      <c r="AX461">
        <f t="shared" si="35"/>
        <v>0</v>
      </c>
    </row>
    <row r="462" spans="1:50" ht="18.75" thickBot="1" x14ac:dyDescent="0.3">
      <c r="A462" s="37">
        <v>449</v>
      </c>
      <c r="B462" s="38" t="s">
        <v>1342</v>
      </c>
      <c r="C462" s="39" t="s">
        <v>196</v>
      </c>
      <c r="D462" s="49">
        <v>35988</v>
      </c>
      <c r="E462" s="41">
        <f t="shared" ca="1" si="36"/>
        <v>41467</v>
      </c>
      <c r="F462" s="42">
        <f t="shared" ca="1" si="37"/>
        <v>15</v>
      </c>
      <c r="G462" s="43" t="s">
        <v>246</v>
      </c>
      <c r="H462" s="43" t="s">
        <v>288</v>
      </c>
      <c r="I462" s="50" t="s">
        <v>1343</v>
      </c>
      <c r="J462" s="51" t="s">
        <v>1344</v>
      </c>
      <c r="K462" s="51"/>
      <c r="L462" s="51"/>
      <c r="M462" s="51"/>
      <c r="N462" s="39"/>
      <c r="O462" s="45"/>
      <c r="P462" s="45"/>
      <c r="Q462" s="45" t="s">
        <v>237</v>
      </c>
      <c r="R462" s="45" t="s">
        <v>585</v>
      </c>
      <c r="S462" s="45" t="s">
        <v>585</v>
      </c>
      <c r="T462" s="39" t="s">
        <v>237</v>
      </c>
      <c r="U462" s="45" t="s">
        <v>2012</v>
      </c>
      <c r="V462" s="45" t="s">
        <v>2012</v>
      </c>
      <c r="W462" s="45" t="s">
        <v>236</v>
      </c>
      <c r="X462" s="45" t="s">
        <v>236</v>
      </c>
      <c r="Y462" s="45" t="s">
        <v>236</v>
      </c>
      <c r="Z462" s="45"/>
      <c r="AA462" s="45"/>
      <c r="AB462" s="45"/>
      <c r="AC462" s="45"/>
      <c r="AD462" s="45"/>
      <c r="AE462" s="46"/>
      <c r="AS462" s="28">
        <f t="shared" ca="1" si="38"/>
        <v>414670449</v>
      </c>
      <c r="AW462">
        <f t="shared" ref="AW462:AW525" si="39">IF(ISERROR(FIND(UPPER($AW$12),UPPER(B462))),0,1)</f>
        <v>0</v>
      </c>
      <c r="AX462">
        <f t="shared" ref="AX462:AX525" si="40">IF(AW462&gt;0,A462,0)</f>
        <v>0</v>
      </c>
    </row>
    <row r="463" spans="1:50" ht="18.75" thickBot="1" x14ac:dyDescent="0.3">
      <c r="A463" s="37">
        <v>450</v>
      </c>
      <c r="B463" s="38" t="s">
        <v>1345</v>
      </c>
      <c r="C463" s="39" t="s">
        <v>194</v>
      </c>
      <c r="D463" s="49">
        <v>35921</v>
      </c>
      <c r="E463" s="41">
        <f t="shared" ref="E463:E526" ca="1" si="41">IF(B463="","",IF(DATE(YEAR(TODAY()),MONTH(D463),DAY(D463))&lt;TODAY(),DATE(IF(YEAR(D463)=1900,2090,YEAR(TODAY())+1),MONTH(D463),DAY(D463)),DATE(IF(YEAR(D463)=1900,2090,YEAR(TODAY())),MONTH(D463),DAY(D463))))</f>
        <v>41400</v>
      </c>
      <c r="F463" s="42">
        <f t="shared" ref="F463:F526" ca="1" si="42">IF(B463="","",YEAR(E463)-YEAR(D463))</f>
        <v>15</v>
      </c>
      <c r="G463" s="43" t="s">
        <v>583</v>
      </c>
      <c r="H463" s="43" t="s">
        <v>288</v>
      </c>
      <c r="I463" s="44" t="s">
        <v>1346</v>
      </c>
      <c r="J463" s="39" t="s">
        <v>1347</v>
      </c>
      <c r="K463" s="39"/>
      <c r="L463" s="39"/>
      <c r="M463" s="39"/>
      <c r="N463" s="39"/>
      <c r="O463" s="45"/>
      <c r="P463" s="45"/>
      <c r="Q463" s="45" t="s">
        <v>237</v>
      </c>
      <c r="R463" s="45" t="s">
        <v>585</v>
      </c>
      <c r="S463" s="45" t="s">
        <v>585</v>
      </c>
      <c r="T463" s="39" t="s">
        <v>237</v>
      </c>
      <c r="U463" s="45" t="s">
        <v>2012</v>
      </c>
      <c r="V463" s="45" t="s">
        <v>2012</v>
      </c>
      <c r="W463" s="45" t="s">
        <v>236</v>
      </c>
      <c r="X463" s="45" t="s">
        <v>236</v>
      </c>
      <c r="Y463" s="45" t="s">
        <v>236</v>
      </c>
      <c r="Z463" s="45"/>
      <c r="AA463" s="45"/>
      <c r="AB463" s="45"/>
      <c r="AC463" s="45"/>
      <c r="AD463" s="45"/>
      <c r="AE463" s="46"/>
      <c r="AS463" s="28">
        <f t="shared" ca="1" si="38"/>
        <v>414000450</v>
      </c>
      <c r="AW463">
        <f t="shared" si="39"/>
        <v>0</v>
      </c>
      <c r="AX463">
        <f t="shared" si="40"/>
        <v>0</v>
      </c>
    </row>
    <row r="464" spans="1:50" ht="18.75" thickBot="1" x14ac:dyDescent="0.3">
      <c r="A464" s="37">
        <v>451</v>
      </c>
      <c r="B464" s="38" t="s">
        <v>1348</v>
      </c>
      <c r="C464" s="39" t="s">
        <v>196</v>
      </c>
      <c r="D464" s="49">
        <v>35368</v>
      </c>
      <c r="E464" s="41">
        <f t="shared" ca="1" si="41"/>
        <v>41212</v>
      </c>
      <c r="F464" s="42">
        <f t="shared" ca="1" si="42"/>
        <v>16</v>
      </c>
      <c r="G464" s="43" t="s">
        <v>360</v>
      </c>
      <c r="H464" s="43" t="s">
        <v>1261</v>
      </c>
      <c r="I464" s="44" t="s">
        <v>1349</v>
      </c>
      <c r="J464" s="39" t="s">
        <v>1350</v>
      </c>
      <c r="K464" s="39"/>
      <c r="L464" s="39"/>
      <c r="M464" s="39"/>
      <c r="N464" s="39"/>
      <c r="O464" s="45"/>
      <c r="P464" s="45"/>
      <c r="Q464" s="45" t="s">
        <v>237</v>
      </c>
      <c r="R464" s="45" t="s">
        <v>417</v>
      </c>
      <c r="S464" s="45" t="s">
        <v>417</v>
      </c>
      <c r="T464" s="39" t="s">
        <v>236</v>
      </c>
      <c r="U464" s="45" t="s">
        <v>236</v>
      </c>
      <c r="V464" s="45" t="s">
        <v>236</v>
      </c>
      <c r="W464" s="45" t="s">
        <v>236</v>
      </c>
      <c r="X464" s="45" t="s">
        <v>236</v>
      </c>
      <c r="Y464" s="45" t="s">
        <v>236</v>
      </c>
      <c r="Z464" s="45"/>
      <c r="AA464" s="45"/>
      <c r="AB464" s="45"/>
      <c r="AC464" s="45"/>
      <c r="AD464" s="45"/>
      <c r="AE464" s="46"/>
      <c r="AS464" s="28">
        <f t="shared" ca="1" si="38"/>
        <v>412120451</v>
      </c>
      <c r="AW464">
        <f t="shared" si="39"/>
        <v>0</v>
      </c>
      <c r="AX464">
        <f t="shared" si="40"/>
        <v>0</v>
      </c>
    </row>
    <row r="465" spans="1:50" ht="18.75" thickBot="1" x14ac:dyDescent="0.3">
      <c r="A465" s="37">
        <v>452</v>
      </c>
      <c r="B465" s="38" t="s">
        <v>149</v>
      </c>
      <c r="C465" s="39" t="s">
        <v>196</v>
      </c>
      <c r="D465" s="49">
        <v>37578</v>
      </c>
      <c r="E465" s="41">
        <f t="shared" ca="1" si="41"/>
        <v>41231</v>
      </c>
      <c r="F465" s="42">
        <f t="shared" ca="1" si="42"/>
        <v>10</v>
      </c>
      <c r="G465" s="43" t="s">
        <v>383</v>
      </c>
      <c r="H465" s="43" t="s">
        <v>288</v>
      </c>
      <c r="I465" s="44" t="s">
        <v>1351</v>
      </c>
      <c r="J465" s="39" t="s">
        <v>1352</v>
      </c>
      <c r="K465" s="39"/>
      <c r="L465" s="39"/>
      <c r="M465" s="39"/>
      <c r="N465" s="39"/>
      <c r="O465" s="45"/>
      <c r="P465" s="45"/>
      <c r="Q465" s="45" t="s">
        <v>237</v>
      </c>
      <c r="R465" s="45" t="s">
        <v>385</v>
      </c>
      <c r="S465" s="45" t="s">
        <v>385</v>
      </c>
      <c r="T465" s="39" t="s">
        <v>237</v>
      </c>
      <c r="U465" s="45" t="s">
        <v>385</v>
      </c>
      <c r="V465" s="45" t="s">
        <v>385</v>
      </c>
      <c r="W465" s="45" t="s">
        <v>237</v>
      </c>
      <c r="X465" s="45" t="s">
        <v>385</v>
      </c>
      <c r="Y465" s="45" t="s">
        <v>385</v>
      </c>
      <c r="Z465" s="45"/>
      <c r="AA465" s="45"/>
      <c r="AB465" s="45"/>
      <c r="AC465" s="45"/>
      <c r="AD465" s="45"/>
      <c r="AE465" s="46"/>
      <c r="AS465" s="28">
        <f t="shared" ca="1" si="38"/>
        <v>412310452</v>
      </c>
      <c r="AW465">
        <f t="shared" si="39"/>
        <v>0</v>
      </c>
      <c r="AX465">
        <f t="shared" si="40"/>
        <v>0</v>
      </c>
    </row>
    <row r="466" spans="1:50" ht="18.75" thickBot="1" x14ac:dyDescent="0.3">
      <c r="A466" s="37">
        <v>453</v>
      </c>
      <c r="B466" s="38" t="s">
        <v>1353</v>
      </c>
      <c r="C466" s="39" t="s">
        <v>194</v>
      </c>
      <c r="D466" s="49">
        <v>37168</v>
      </c>
      <c r="E466" s="41">
        <f t="shared" ca="1" si="41"/>
        <v>41551</v>
      </c>
      <c r="F466" s="42">
        <f t="shared" ca="1" si="42"/>
        <v>12</v>
      </c>
      <c r="G466" s="43" t="s">
        <v>246</v>
      </c>
      <c r="H466" s="43" t="s">
        <v>288</v>
      </c>
      <c r="I466" s="44" t="s">
        <v>1354</v>
      </c>
      <c r="J466" s="39" t="s">
        <v>1355</v>
      </c>
      <c r="K466" s="39"/>
      <c r="L466" s="39"/>
      <c r="M466" s="39"/>
      <c r="N466" s="39"/>
      <c r="O466" s="45"/>
      <c r="P466" s="45"/>
      <c r="Q466" s="45" t="s">
        <v>237</v>
      </c>
      <c r="R466" s="45" t="s">
        <v>626</v>
      </c>
      <c r="S466" s="45" t="s">
        <v>626</v>
      </c>
      <c r="T466" s="39" t="s">
        <v>237</v>
      </c>
      <c r="U466" s="45" t="s">
        <v>626</v>
      </c>
      <c r="V466" s="45" t="s">
        <v>626</v>
      </c>
      <c r="W466" s="45" t="s">
        <v>237</v>
      </c>
      <c r="X466" s="45" t="s">
        <v>626</v>
      </c>
      <c r="Y466" s="45" t="s">
        <v>626</v>
      </c>
      <c r="Z466" s="45"/>
      <c r="AA466" s="45"/>
      <c r="AB466" s="45"/>
      <c r="AC466" s="45"/>
      <c r="AD466" s="45"/>
      <c r="AE466" s="46"/>
      <c r="AS466" s="28">
        <f t="shared" ca="1" si="38"/>
        <v>415510453</v>
      </c>
      <c r="AW466">
        <f t="shared" si="39"/>
        <v>0</v>
      </c>
      <c r="AX466">
        <f t="shared" si="40"/>
        <v>0</v>
      </c>
    </row>
    <row r="467" spans="1:50" ht="18.75" thickBot="1" x14ac:dyDescent="0.3">
      <c r="A467" s="37">
        <v>454</v>
      </c>
      <c r="B467" s="38" t="s">
        <v>1356</v>
      </c>
      <c r="C467" s="39" t="s">
        <v>194</v>
      </c>
      <c r="D467" s="49">
        <v>37336</v>
      </c>
      <c r="E467" s="41">
        <f t="shared" ca="1" si="41"/>
        <v>41354</v>
      </c>
      <c r="F467" s="42">
        <f t="shared" ca="1" si="42"/>
        <v>11</v>
      </c>
      <c r="G467" s="43" t="s">
        <v>1357</v>
      </c>
      <c r="H467" s="43" t="s">
        <v>234</v>
      </c>
      <c r="I467" s="44" t="s">
        <v>1358</v>
      </c>
      <c r="J467" s="39" t="s">
        <v>1359</v>
      </c>
      <c r="K467" s="39"/>
      <c r="L467" s="39"/>
      <c r="M467" s="39"/>
      <c r="N467" s="39"/>
      <c r="O467" s="45"/>
      <c r="P467" s="45"/>
      <c r="Q467" s="45" t="s">
        <v>237</v>
      </c>
      <c r="R467" s="45" t="s">
        <v>345</v>
      </c>
      <c r="S467" s="45" t="s">
        <v>345</v>
      </c>
      <c r="T467" s="39" t="s">
        <v>237</v>
      </c>
      <c r="U467" s="45" t="s">
        <v>345</v>
      </c>
      <c r="V467" s="45" t="s">
        <v>345</v>
      </c>
      <c r="W467" s="45" t="s">
        <v>237</v>
      </c>
      <c r="X467" s="45" t="s">
        <v>345</v>
      </c>
      <c r="Y467" s="45" t="s">
        <v>345</v>
      </c>
      <c r="Z467" s="45"/>
      <c r="AA467" s="45"/>
      <c r="AB467" s="45"/>
      <c r="AC467" s="45"/>
      <c r="AD467" s="45"/>
      <c r="AE467" s="46"/>
      <c r="AS467" s="28">
        <f t="shared" ca="1" si="38"/>
        <v>413540454</v>
      </c>
      <c r="AW467">
        <f t="shared" si="39"/>
        <v>1</v>
      </c>
      <c r="AX467">
        <f t="shared" si="40"/>
        <v>454</v>
      </c>
    </row>
    <row r="468" spans="1:50" ht="18.75" thickBot="1" x14ac:dyDescent="0.3">
      <c r="A468" s="37">
        <v>455</v>
      </c>
      <c r="B468" s="38" t="s">
        <v>1360</v>
      </c>
      <c r="C468" s="39" t="s">
        <v>194</v>
      </c>
      <c r="D468" s="49">
        <v>35451</v>
      </c>
      <c r="E468" s="41">
        <f t="shared" ca="1" si="41"/>
        <v>41295</v>
      </c>
      <c r="F468" s="42">
        <f t="shared" ca="1" si="42"/>
        <v>16</v>
      </c>
      <c r="G468" s="43" t="s">
        <v>583</v>
      </c>
      <c r="H468" s="43" t="s">
        <v>1261</v>
      </c>
      <c r="I468" s="44" t="s">
        <v>1361</v>
      </c>
      <c r="J468" s="39" t="s">
        <v>1362</v>
      </c>
      <c r="K468" s="39"/>
      <c r="L468" s="39"/>
      <c r="M468" s="39"/>
      <c r="N468" s="39"/>
      <c r="O468" s="45"/>
      <c r="P468" s="45"/>
      <c r="Q468" s="45" t="s">
        <v>237</v>
      </c>
      <c r="R468" s="45" t="s">
        <v>417</v>
      </c>
      <c r="S468" s="45" t="s">
        <v>417</v>
      </c>
      <c r="T468" s="39" t="s">
        <v>236</v>
      </c>
      <c r="U468" s="45" t="s">
        <v>236</v>
      </c>
      <c r="V468" s="45" t="s">
        <v>236</v>
      </c>
      <c r="W468" s="45" t="s">
        <v>236</v>
      </c>
      <c r="X468" s="45" t="s">
        <v>236</v>
      </c>
      <c r="Y468" s="45" t="s">
        <v>236</v>
      </c>
      <c r="Z468" s="45"/>
      <c r="AA468" s="45"/>
      <c r="AB468" s="45"/>
      <c r="AC468" s="45"/>
      <c r="AD468" s="45"/>
      <c r="AE468" s="46"/>
      <c r="AS468" s="28">
        <f t="shared" ca="1" si="38"/>
        <v>412950455</v>
      </c>
      <c r="AW468">
        <f t="shared" si="39"/>
        <v>0</v>
      </c>
      <c r="AX468">
        <f t="shared" si="40"/>
        <v>0</v>
      </c>
    </row>
    <row r="469" spans="1:50" ht="18.75" thickBot="1" x14ac:dyDescent="0.3">
      <c r="A469" s="37">
        <v>456</v>
      </c>
      <c r="B469" s="38" t="s">
        <v>1363</v>
      </c>
      <c r="C469" s="39" t="s">
        <v>194</v>
      </c>
      <c r="D469" s="49">
        <v>36035</v>
      </c>
      <c r="E469" s="41">
        <f t="shared" ca="1" si="41"/>
        <v>41514</v>
      </c>
      <c r="F469" s="42">
        <f t="shared" ca="1" si="42"/>
        <v>15</v>
      </c>
      <c r="G469" s="43" t="s">
        <v>243</v>
      </c>
      <c r="H469" s="43" t="s">
        <v>288</v>
      </c>
      <c r="I469" s="44" t="s">
        <v>1364</v>
      </c>
      <c r="J469" s="39" t="s">
        <v>1365</v>
      </c>
      <c r="K469" s="39"/>
      <c r="L469" s="39"/>
      <c r="M469" s="39"/>
      <c r="N469" s="39"/>
      <c r="O469" s="45"/>
      <c r="P469" s="45"/>
      <c r="Q469" s="45" t="s">
        <v>237</v>
      </c>
      <c r="R469" s="45" t="s">
        <v>626</v>
      </c>
      <c r="S469" s="45" t="s">
        <v>626</v>
      </c>
      <c r="T469" s="39" t="s">
        <v>237</v>
      </c>
      <c r="U469" s="45" t="s">
        <v>626</v>
      </c>
      <c r="V469" s="45" t="s">
        <v>626</v>
      </c>
      <c r="W469" s="45" t="s">
        <v>236</v>
      </c>
      <c r="X469" s="45" t="s">
        <v>236</v>
      </c>
      <c r="Y469" s="45" t="s">
        <v>236</v>
      </c>
      <c r="Z469" s="45"/>
      <c r="AA469" s="45"/>
      <c r="AB469" s="45"/>
      <c r="AC469" s="45"/>
      <c r="AD469" s="45"/>
      <c r="AE469" s="46"/>
      <c r="AS469" s="28">
        <f t="shared" ca="1" si="38"/>
        <v>415140456</v>
      </c>
      <c r="AW469">
        <f t="shared" si="39"/>
        <v>0</v>
      </c>
      <c r="AX469">
        <f t="shared" si="40"/>
        <v>0</v>
      </c>
    </row>
    <row r="470" spans="1:50" ht="18.75" thickBot="1" x14ac:dyDescent="0.3">
      <c r="A470" s="37">
        <v>457</v>
      </c>
      <c r="B470" s="38" t="s">
        <v>1366</v>
      </c>
      <c r="C470" s="39" t="s">
        <v>196</v>
      </c>
      <c r="D470" s="49">
        <v>35552</v>
      </c>
      <c r="E470" s="41">
        <f t="shared" ca="1" si="41"/>
        <v>41396</v>
      </c>
      <c r="F470" s="42">
        <f t="shared" ca="1" si="42"/>
        <v>16</v>
      </c>
      <c r="G470" s="43" t="s">
        <v>240</v>
      </c>
      <c r="H470" s="43" t="s">
        <v>288</v>
      </c>
      <c r="I470" s="50" t="s">
        <v>1367</v>
      </c>
      <c r="J470" s="51" t="s">
        <v>1368</v>
      </c>
      <c r="K470" s="51"/>
      <c r="L470" s="51"/>
      <c r="M470" s="51"/>
      <c r="N470" s="39"/>
      <c r="O470" s="45"/>
      <c r="P470" s="45"/>
      <c r="Q470" s="45" t="s">
        <v>237</v>
      </c>
      <c r="R470" s="45" t="s">
        <v>626</v>
      </c>
      <c r="S470" s="45" t="s">
        <v>626</v>
      </c>
      <c r="T470" s="39" t="s">
        <v>236</v>
      </c>
      <c r="U470" s="45" t="s">
        <v>236</v>
      </c>
      <c r="V470" s="45" t="s">
        <v>236</v>
      </c>
      <c r="W470" s="45" t="s">
        <v>236</v>
      </c>
      <c r="X470" s="45" t="s">
        <v>236</v>
      </c>
      <c r="Y470" s="45" t="s">
        <v>236</v>
      </c>
      <c r="Z470" s="45"/>
      <c r="AA470" s="45"/>
      <c r="AB470" s="45"/>
      <c r="AC470" s="45"/>
      <c r="AD470" s="45"/>
      <c r="AE470" s="46"/>
      <c r="AS470" s="28">
        <f t="shared" ca="1" si="38"/>
        <v>413960457</v>
      </c>
      <c r="AW470">
        <f t="shared" si="39"/>
        <v>0</v>
      </c>
      <c r="AX470">
        <f t="shared" si="40"/>
        <v>0</v>
      </c>
    </row>
    <row r="471" spans="1:50" ht="18.75" thickBot="1" x14ac:dyDescent="0.3">
      <c r="A471" s="37">
        <v>458</v>
      </c>
      <c r="B471" s="38" t="s">
        <v>1369</v>
      </c>
      <c r="C471" s="39" t="s">
        <v>194</v>
      </c>
      <c r="D471" s="49">
        <v>35640</v>
      </c>
      <c r="E471" s="41">
        <f t="shared" ca="1" si="41"/>
        <v>41484</v>
      </c>
      <c r="F471" s="42">
        <f t="shared" ca="1" si="42"/>
        <v>16</v>
      </c>
      <c r="G471" s="43" t="s">
        <v>1370</v>
      </c>
      <c r="H471" s="43" t="s">
        <v>234</v>
      </c>
      <c r="I471" s="44" t="s">
        <v>1371</v>
      </c>
      <c r="J471" s="39" t="s">
        <v>1372</v>
      </c>
      <c r="K471" s="39">
        <v>4650</v>
      </c>
      <c r="L471" s="39"/>
      <c r="M471" s="39"/>
      <c r="N471" s="39"/>
      <c r="O471" s="45"/>
      <c r="P471" s="45"/>
      <c r="Q471" s="45" t="s">
        <v>237</v>
      </c>
      <c r="R471" s="45" t="s">
        <v>542</v>
      </c>
      <c r="S471" s="45" t="s">
        <v>542</v>
      </c>
      <c r="T471" s="39" t="s">
        <v>237</v>
      </c>
      <c r="U471" s="45" t="s">
        <v>542</v>
      </c>
      <c r="V471" s="45" t="s">
        <v>542</v>
      </c>
      <c r="W471" s="45" t="s">
        <v>237</v>
      </c>
      <c r="X471" s="45" t="s">
        <v>542</v>
      </c>
      <c r="Y471" s="45" t="s">
        <v>542</v>
      </c>
      <c r="Z471" s="45"/>
      <c r="AA471" s="45"/>
      <c r="AB471" s="45"/>
      <c r="AC471" s="45"/>
      <c r="AD471" s="45"/>
      <c r="AE471" s="46"/>
      <c r="AS471" s="28">
        <f t="shared" ca="1" si="38"/>
        <v>414840458</v>
      </c>
      <c r="AW471">
        <f t="shared" si="39"/>
        <v>0</v>
      </c>
      <c r="AX471">
        <f t="shared" si="40"/>
        <v>0</v>
      </c>
    </row>
    <row r="472" spans="1:50" ht="18.75" thickBot="1" x14ac:dyDescent="0.3">
      <c r="A472" s="37">
        <v>459</v>
      </c>
      <c r="B472" s="38" t="s">
        <v>1373</v>
      </c>
      <c r="C472" s="39" t="s">
        <v>194</v>
      </c>
      <c r="D472" s="49">
        <v>35558</v>
      </c>
      <c r="E472" s="41">
        <f t="shared" ca="1" si="41"/>
        <v>41402</v>
      </c>
      <c r="F472" s="42">
        <f t="shared" ca="1" si="42"/>
        <v>16</v>
      </c>
      <c r="G472" s="43" t="s">
        <v>594</v>
      </c>
      <c r="H472" s="43" t="s">
        <v>288</v>
      </c>
      <c r="I472" s="50" t="s">
        <v>1374</v>
      </c>
      <c r="J472" s="51" t="s">
        <v>1375</v>
      </c>
      <c r="K472" s="51"/>
      <c r="L472" s="51"/>
      <c r="M472" s="51"/>
      <c r="N472" s="39"/>
      <c r="O472" s="45"/>
      <c r="P472" s="45"/>
      <c r="Q472" s="45" t="s">
        <v>237</v>
      </c>
      <c r="R472" s="45" t="s">
        <v>585</v>
      </c>
      <c r="S472" s="45" t="s">
        <v>585</v>
      </c>
      <c r="T472" s="39" t="s">
        <v>236</v>
      </c>
      <c r="U472" s="45" t="s">
        <v>236</v>
      </c>
      <c r="V472" s="45" t="s">
        <v>236</v>
      </c>
      <c r="W472" s="45" t="s">
        <v>236</v>
      </c>
      <c r="X472" s="45" t="s">
        <v>236</v>
      </c>
      <c r="Y472" s="45" t="s">
        <v>236</v>
      </c>
      <c r="Z472" s="45"/>
      <c r="AA472" s="45"/>
      <c r="AB472" s="45"/>
      <c r="AC472" s="45"/>
      <c r="AD472" s="45"/>
      <c r="AE472" s="46"/>
      <c r="AS472" s="28">
        <f t="shared" ca="1" si="38"/>
        <v>414020459</v>
      </c>
      <c r="AW472">
        <f t="shared" si="39"/>
        <v>0</v>
      </c>
      <c r="AX472">
        <f t="shared" si="40"/>
        <v>0</v>
      </c>
    </row>
    <row r="473" spans="1:50" ht="18.75" thickBot="1" x14ac:dyDescent="0.3">
      <c r="A473" s="37">
        <v>460</v>
      </c>
      <c r="B473" s="38" t="s">
        <v>1376</v>
      </c>
      <c r="C473" s="39" t="s">
        <v>194</v>
      </c>
      <c r="D473" s="49">
        <v>36065</v>
      </c>
      <c r="E473" s="41">
        <f t="shared" ca="1" si="41"/>
        <v>41544</v>
      </c>
      <c r="F473" s="42">
        <f t="shared" ca="1" si="42"/>
        <v>15</v>
      </c>
      <c r="G473" s="43" t="s">
        <v>246</v>
      </c>
      <c r="H473" s="43" t="s">
        <v>288</v>
      </c>
      <c r="I473" s="44" t="s">
        <v>1377</v>
      </c>
      <c r="J473" s="39" t="s">
        <v>1378</v>
      </c>
      <c r="K473" s="39"/>
      <c r="L473" s="39"/>
      <c r="M473" s="39"/>
      <c r="N473" s="39"/>
      <c r="O473" s="45"/>
      <c r="P473" s="45"/>
      <c r="Q473" s="45" t="s">
        <v>237</v>
      </c>
      <c r="R473" s="45" t="s">
        <v>626</v>
      </c>
      <c r="S473" s="45" t="s">
        <v>626</v>
      </c>
      <c r="T473" s="39" t="s">
        <v>237</v>
      </c>
      <c r="U473" s="45" t="s">
        <v>626</v>
      </c>
      <c r="V473" s="45" t="s">
        <v>626</v>
      </c>
      <c r="W473" s="45" t="s">
        <v>236</v>
      </c>
      <c r="X473" s="45" t="s">
        <v>236</v>
      </c>
      <c r="Y473" s="45" t="s">
        <v>236</v>
      </c>
      <c r="Z473" s="45"/>
      <c r="AA473" s="45"/>
      <c r="AB473" s="45"/>
      <c r="AC473" s="45"/>
      <c r="AD473" s="45"/>
      <c r="AE473" s="46"/>
      <c r="AS473" s="28">
        <f t="shared" ca="1" si="38"/>
        <v>415440460</v>
      </c>
      <c r="AW473">
        <f t="shared" si="39"/>
        <v>0</v>
      </c>
      <c r="AX473">
        <f t="shared" si="40"/>
        <v>0</v>
      </c>
    </row>
    <row r="474" spans="1:50" ht="18.75" thickBot="1" x14ac:dyDescent="0.3">
      <c r="A474" s="37">
        <v>461</v>
      </c>
      <c r="B474" s="38" t="s">
        <v>1379</v>
      </c>
      <c r="C474" s="39" t="s">
        <v>194</v>
      </c>
      <c r="D474" s="49">
        <v>35551</v>
      </c>
      <c r="E474" s="41">
        <f t="shared" ca="1" si="41"/>
        <v>41395</v>
      </c>
      <c r="F474" s="42">
        <f t="shared" ca="1" si="42"/>
        <v>16</v>
      </c>
      <c r="G474" s="43" t="s">
        <v>246</v>
      </c>
      <c r="H474" s="43" t="s">
        <v>234</v>
      </c>
      <c r="I474" s="44" t="s">
        <v>1380</v>
      </c>
      <c r="J474" s="39" t="s">
        <v>1381</v>
      </c>
      <c r="K474" s="39">
        <v>4651</v>
      </c>
      <c r="L474" s="39"/>
      <c r="M474" s="39"/>
      <c r="N474" s="39"/>
      <c r="O474" s="45"/>
      <c r="P474" s="45"/>
      <c r="Q474" s="45" t="s">
        <v>237</v>
      </c>
      <c r="R474" s="45" t="s">
        <v>542</v>
      </c>
      <c r="S474" s="45" t="s">
        <v>542</v>
      </c>
      <c r="T474" s="39" t="s">
        <v>237</v>
      </c>
      <c r="U474" s="45" t="s">
        <v>542</v>
      </c>
      <c r="V474" s="45" t="s">
        <v>542</v>
      </c>
      <c r="W474" s="45" t="s">
        <v>237</v>
      </c>
      <c r="X474" s="45" t="s">
        <v>542</v>
      </c>
      <c r="Y474" s="45" t="s">
        <v>542</v>
      </c>
      <c r="Z474" s="45"/>
      <c r="AA474" s="45"/>
      <c r="AB474" s="45"/>
      <c r="AC474" s="45"/>
      <c r="AD474" s="45"/>
      <c r="AE474" s="46"/>
      <c r="AS474" s="28">
        <f t="shared" ca="1" si="38"/>
        <v>413950461</v>
      </c>
      <c r="AW474">
        <f t="shared" si="39"/>
        <v>0</v>
      </c>
      <c r="AX474">
        <f t="shared" si="40"/>
        <v>0</v>
      </c>
    </row>
    <row r="475" spans="1:50" ht="18.75" thickBot="1" x14ac:dyDescent="0.3">
      <c r="A475" s="37">
        <v>462</v>
      </c>
      <c r="B475" s="38" t="s">
        <v>1382</v>
      </c>
      <c r="C475" s="39" t="s">
        <v>194</v>
      </c>
      <c r="D475" s="49">
        <v>35482</v>
      </c>
      <c r="E475" s="41">
        <f t="shared" ca="1" si="41"/>
        <v>41326</v>
      </c>
      <c r="F475" s="42">
        <f t="shared" ca="1" si="42"/>
        <v>16</v>
      </c>
      <c r="G475" s="43" t="s">
        <v>246</v>
      </c>
      <c r="H475" s="43" t="s">
        <v>288</v>
      </c>
      <c r="I475" s="44" t="s">
        <v>1383</v>
      </c>
      <c r="J475" s="39" t="s">
        <v>1384</v>
      </c>
      <c r="K475" s="39"/>
      <c r="L475" s="39"/>
      <c r="M475" s="39"/>
      <c r="N475" s="39"/>
      <c r="O475" s="45"/>
      <c r="P475" s="45"/>
      <c r="Q475" s="45" t="s">
        <v>237</v>
      </c>
      <c r="R475" s="45" t="s">
        <v>626</v>
      </c>
      <c r="S475" s="45" t="s">
        <v>626</v>
      </c>
      <c r="T475" s="39" t="s">
        <v>237</v>
      </c>
      <c r="U475" s="45" t="s">
        <v>626</v>
      </c>
      <c r="V475" s="45" t="s">
        <v>626</v>
      </c>
      <c r="W475" s="45" t="s">
        <v>236</v>
      </c>
      <c r="X475" s="45" t="s">
        <v>236</v>
      </c>
      <c r="Y475" s="45" t="s">
        <v>236</v>
      </c>
      <c r="Z475" s="45"/>
      <c r="AA475" s="45"/>
      <c r="AB475" s="45"/>
      <c r="AC475" s="45"/>
      <c r="AD475" s="45"/>
      <c r="AE475" s="46"/>
      <c r="AS475" s="28">
        <f t="shared" ca="1" si="38"/>
        <v>413260462</v>
      </c>
      <c r="AW475">
        <f t="shared" si="39"/>
        <v>0</v>
      </c>
      <c r="AX475">
        <f t="shared" si="40"/>
        <v>0</v>
      </c>
    </row>
    <row r="476" spans="1:50" ht="18.75" thickBot="1" x14ac:dyDescent="0.3">
      <c r="A476" s="37">
        <v>463</v>
      </c>
      <c r="B476" s="38" t="s">
        <v>1385</v>
      </c>
      <c r="C476" s="39" t="s">
        <v>196</v>
      </c>
      <c r="D476" s="49">
        <v>35315</v>
      </c>
      <c r="E476" s="41">
        <f t="shared" ca="1" si="41"/>
        <v>41524</v>
      </c>
      <c r="F476" s="42">
        <f t="shared" ca="1" si="42"/>
        <v>17</v>
      </c>
      <c r="G476" s="43" t="s">
        <v>360</v>
      </c>
      <c r="H476" s="43" t="s">
        <v>1261</v>
      </c>
      <c r="I476" s="44" t="s">
        <v>1386</v>
      </c>
      <c r="J476" s="39" t="s">
        <v>1387</v>
      </c>
      <c r="K476" s="39"/>
      <c r="L476" s="39"/>
      <c r="M476" s="39"/>
      <c r="N476" s="39"/>
      <c r="O476" s="45"/>
      <c r="P476" s="45"/>
      <c r="Q476" s="45" t="s">
        <v>237</v>
      </c>
      <c r="R476" s="45" t="s">
        <v>417</v>
      </c>
      <c r="S476" s="45" t="s">
        <v>417</v>
      </c>
      <c r="T476" s="39" t="s">
        <v>236</v>
      </c>
      <c r="U476" s="45" t="s">
        <v>236</v>
      </c>
      <c r="V476" s="45" t="s">
        <v>236</v>
      </c>
      <c r="W476" s="45" t="s">
        <v>236</v>
      </c>
      <c r="X476" s="45" t="s">
        <v>236</v>
      </c>
      <c r="Y476" s="45" t="s">
        <v>236</v>
      </c>
      <c r="Z476" s="45"/>
      <c r="AA476" s="45"/>
      <c r="AB476" s="45"/>
      <c r="AC476" s="45"/>
      <c r="AD476" s="45"/>
      <c r="AE476" s="46"/>
      <c r="AS476" s="28">
        <f t="shared" ca="1" si="38"/>
        <v>415240463</v>
      </c>
      <c r="AW476">
        <f t="shared" si="39"/>
        <v>0</v>
      </c>
      <c r="AX476">
        <f t="shared" si="40"/>
        <v>0</v>
      </c>
    </row>
    <row r="477" spans="1:50" ht="18.75" thickBot="1" x14ac:dyDescent="0.3">
      <c r="A477" s="37">
        <v>464</v>
      </c>
      <c r="B477" s="38" t="s">
        <v>1388</v>
      </c>
      <c r="C477" s="39" t="s">
        <v>194</v>
      </c>
      <c r="D477" s="49">
        <v>35100</v>
      </c>
      <c r="E477" s="41">
        <f t="shared" ca="1" si="41"/>
        <v>41310</v>
      </c>
      <c r="F477" s="42">
        <f t="shared" ca="1" si="42"/>
        <v>17</v>
      </c>
      <c r="G477" s="43" t="s">
        <v>360</v>
      </c>
      <c r="H477" s="43" t="s">
        <v>1261</v>
      </c>
      <c r="I477" s="44" t="s">
        <v>1389</v>
      </c>
      <c r="J477" s="39" t="s">
        <v>1390</v>
      </c>
      <c r="K477" s="39"/>
      <c r="L477" s="39"/>
      <c r="M477" s="39"/>
      <c r="N477" s="39"/>
      <c r="O477" s="45"/>
      <c r="P477" s="45"/>
      <c r="Q477" s="45" t="s">
        <v>237</v>
      </c>
      <c r="R477" s="45" t="s">
        <v>417</v>
      </c>
      <c r="S477" s="45" t="s">
        <v>417</v>
      </c>
      <c r="T477" s="39" t="s">
        <v>236</v>
      </c>
      <c r="U477" s="45" t="s">
        <v>236</v>
      </c>
      <c r="V477" s="45" t="s">
        <v>236</v>
      </c>
      <c r="W477" s="45" t="s">
        <v>236</v>
      </c>
      <c r="X477" s="45" t="s">
        <v>236</v>
      </c>
      <c r="Y477" s="45" t="s">
        <v>236</v>
      </c>
      <c r="Z477" s="45"/>
      <c r="AA477" s="45"/>
      <c r="AB477" s="45"/>
      <c r="AC477" s="45"/>
      <c r="AD477" s="45"/>
      <c r="AE477" s="46"/>
      <c r="AS477" s="28">
        <f t="shared" ca="1" si="38"/>
        <v>413100464</v>
      </c>
      <c r="AW477">
        <f t="shared" si="39"/>
        <v>0</v>
      </c>
      <c r="AX477">
        <f t="shared" si="40"/>
        <v>0</v>
      </c>
    </row>
    <row r="478" spans="1:50" ht="18.75" thickBot="1" x14ac:dyDescent="0.3">
      <c r="A478" s="37">
        <v>465</v>
      </c>
      <c r="B478" s="38" t="s">
        <v>1391</v>
      </c>
      <c r="C478" s="39" t="s">
        <v>194</v>
      </c>
      <c r="D478" s="52">
        <v>35383</v>
      </c>
      <c r="E478" s="41">
        <f t="shared" ca="1" si="41"/>
        <v>41227</v>
      </c>
      <c r="F478" s="42">
        <f t="shared" ca="1" si="42"/>
        <v>16</v>
      </c>
      <c r="G478" s="43" t="s">
        <v>246</v>
      </c>
      <c r="H478" s="43" t="s">
        <v>1261</v>
      </c>
      <c r="I478" s="44" t="s">
        <v>1392</v>
      </c>
      <c r="J478" s="39" t="s">
        <v>1393</v>
      </c>
      <c r="K478" s="39"/>
      <c r="L478" s="39"/>
      <c r="M478" s="39"/>
      <c r="N478" s="39"/>
      <c r="O478" s="45"/>
      <c r="P478" s="45"/>
      <c r="Q478" s="45" t="s">
        <v>237</v>
      </c>
      <c r="R478" s="45" t="s">
        <v>417</v>
      </c>
      <c r="S478" s="45" t="s">
        <v>417</v>
      </c>
      <c r="T478" s="39" t="s">
        <v>236</v>
      </c>
      <c r="U478" s="45" t="s">
        <v>236</v>
      </c>
      <c r="V478" s="45" t="s">
        <v>236</v>
      </c>
      <c r="W478" s="45" t="s">
        <v>236</v>
      </c>
      <c r="X478" s="45" t="s">
        <v>236</v>
      </c>
      <c r="Y478" s="45" t="s">
        <v>236</v>
      </c>
      <c r="Z478" s="45"/>
      <c r="AA478" s="45"/>
      <c r="AB478" s="45"/>
      <c r="AC478" s="45"/>
      <c r="AD478" s="45"/>
      <c r="AE478" s="46"/>
      <c r="AS478" s="28">
        <f t="shared" ca="1" si="38"/>
        <v>412270465</v>
      </c>
      <c r="AW478">
        <f t="shared" si="39"/>
        <v>0</v>
      </c>
      <c r="AX478">
        <f t="shared" si="40"/>
        <v>0</v>
      </c>
    </row>
    <row r="479" spans="1:50" ht="18.75" thickBot="1" x14ac:dyDescent="0.3">
      <c r="A479" s="37">
        <v>466</v>
      </c>
      <c r="B479" s="38" t="s">
        <v>1394</v>
      </c>
      <c r="C479" s="39" t="s">
        <v>196</v>
      </c>
      <c r="D479" s="49">
        <v>35550</v>
      </c>
      <c r="E479" s="41">
        <f t="shared" ca="1" si="41"/>
        <v>41394</v>
      </c>
      <c r="F479" s="42">
        <f t="shared" ca="1" si="42"/>
        <v>16</v>
      </c>
      <c r="G479" s="43" t="s">
        <v>360</v>
      </c>
      <c r="H479" s="43" t="s">
        <v>288</v>
      </c>
      <c r="I479" s="44" t="s">
        <v>1395</v>
      </c>
      <c r="J479" s="39" t="s">
        <v>1396</v>
      </c>
      <c r="K479" s="39"/>
      <c r="L479" s="39"/>
      <c r="M479" s="39"/>
      <c r="N479" s="39"/>
      <c r="O479" s="45"/>
      <c r="P479" s="45"/>
      <c r="Q479" s="45" t="s">
        <v>237</v>
      </c>
      <c r="R479" s="45" t="s">
        <v>585</v>
      </c>
      <c r="S479" s="45" t="s">
        <v>585</v>
      </c>
      <c r="T479" s="39" t="s">
        <v>236</v>
      </c>
      <c r="U479" s="45" t="s">
        <v>236</v>
      </c>
      <c r="V479" s="45" t="s">
        <v>236</v>
      </c>
      <c r="W479" s="45" t="s">
        <v>236</v>
      </c>
      <c r="X479" s="45" t="s">
        <v>236</v>
      </c>
      <c r="Y479" s="45" t="s">
        <v>236</v>
      </c>
      <c r="Z479" s="45"/>
      <c r="AA479" s="45"/>
      <c r="AB479" s="45"/>
      <c r="AC479" s="45"/>
      <c r="AD479" s="45"/>
      <c r="AE479" s="46"/>
      <c r="AS479" s="28">
        <f t="shared" ca="1" si="38"/>
        <v>413940466</v>
      </c>
      <c r="AW479">
        <f t="shared" si="39"/>
        <v>0</v>
      </c>
      <c r="AX479">
        <f t="shared" si="40"/>
        <v>0</v>
      </c>
    </row>
    <row r="480" spans="1:50" ht="18.75" thickBot="1" x14ac:dyDescent="0.3">
      <c r="A480" s="37">
        <v>467</v>
      </c>
      <c r="B480" s="38" t="s">
        <v>1397</v>
      </c>
      <c r="C480" s="39" t="s">
        <v>194</v>
      </c>
      <c r="D480" s="40">
        <v>36117</v>
      </c>
      <c r="E480" s="41">
        <f t="shared" ca="1" si="41"/>
        <v>41231</v>
      </c>
      <c r="F480" s="42">
        <f t="shared" ca="1" si="42"/>
        <v>14</v>
      </c>
      <c r="G480" s="43" t="s">
        <v>638</v>
      </c>
      <c r="H480" s="43" t="s">
        <v>288</v>
      </c>
      <c r="I480" s="44" t="s">
        <v>1398</v>
      </c>
      <c r="J480" s="39" t="s">
        <v>1399</v>
      </c>
      <c r="K480" s="39">
        <v>4708</v>
      </c>
      <c r="L480" s="39"/>
      <c r="M480" s="39"/>
      <c r="N480" s="39"/>
      <c r="O480" s="45"/>
      <c r="P480" s="45"/>
      <c r="Q480" s="45" t="s">
        <v>237</v>
      </c>
      <c r="R480" s="45" t="s">
        <v>626</v>
      </c>
      <c r="S480" s="45" t="s">
        <v>626</v>
      </c>
      <c r="T480" s="39" t="s">
        <v>237</v>
      </c>
      <c r="U480" s="45" t="s">
        <v>626</v>
      </c>
      <c r="V480" s="45" t="s">
        <v>626</v>
      </c>
      <c r="W480" s="45" t="s">
        <v>237</v>
      </c>
      <c r="X480" s="45" t="s">
        <v>626</v>
      </c>
      <c r="Y480" s="45" t="s">
        <v>626</v>
      </c>
      <c r="Z480" s="45"/>
      <c r="AA480" s="45"/>
      <c r="AB480" s="45"/>
      <c r="AC480" s="45"/>
      <c r="AD480" s="45"/>
      <c r="AE480" s="46"/>
      <c r="AS480" s="28">
        <f t="shared" ca="1" si="38"/>
        <v>412310467</v>
      </c>
      <c r="AW480">
        <f t="shared" si="39"/>
        <v>0</v>
      </c>
      <c r="AX480">
        <f t="shared" si="40"/>
        <v>0</v>
      </c>
    </row>
    <row r="481" spans="1:50" ht="18.75" thickBot="1" x14ac:dyDescent="0.3">
      <c r="A481" s="37">
        <v>468</v>
      </c>
      <c r="B481" s="38" t="s">
        <v>154</v>
      </c>
      <c r="C481" s="39" t="s">
        <v>194</v>
      </c>
      <c r="D481" s="49">
        <v>35543</v>
      </c>
      <c r="E481" s="41">
        <f t="shared" ca="1" si="41"/>
        <v>41387</v>
      </c>
      <c r="F481" s="42">
        <f t="shared" ca="1" si="42"/>
        <v>16</v>
      </c>
      <c r="G481" s="43" t="s">
        <v>246</v>
      </c>
      <c r="H481" s="43" t="s">
        <v>234</v>
      </c>
      <c r="I481" s="44" t="s">
        <v>1400</v>
      </c>
      <c r="J481" s="39" t="s">
        <v>1401</v>
      </c>
      <c r="K481" s="39">
        <v>4636</v>
      </c>
      <c r="L481" s="39"/>
      <c r="M481" s="39"/>
      <c r="N481" s="39"/>
      <c r="O481" s="45"/>
      <c r="P481" s="45"/>
      <c r="Q481" s="45" t="s">
        <v>237</v>
      </c>
      <c r="R481" s="45" t="s">
        <v>417</v>
      </c>
      <c r="S481" s="45" t="s">
        <v>417</v>
      </c>
      <c r="T481" s="39" t="s">
        <v>237</v>
      </c>
      <c r="U481" s="45" t="s">
        <v>417</v>
      </c>
      <c r="V481" s="45" t="s">
        <v>385</v>
      </c>
      <c r="W481" s="45" t="s">
        <v>237</v>
      </c>
      <c r="X481" s="45" t="s">
        <v>417</v>
      </c>
      <c r="Y481" s="45" t="s">
        <v>417</v>
      </c>
      <c r="Z481" s="45"/>
      <c r="AA481" s="45"/>
      <c r="AB481" s="45"/>
      <c r="AC481" s="45"/>
      <c r="AD481" s="45"/>
      <c r="AE481" s="46"/>
      <c r="AS481" s="28">
        <f t="shared" ca="1" si="38"/>
        <v>413870468</v>
      </c>
      <c r="AW481">
        <f t="shared" si="39"/>
        <v>0</v>
      </c>
      <c r="AX481">
        <f t="shared" si="40"/>
        <v>0</v>
      </c>
    </row>
    <row r="482" spans="1:50" ht="18.75" thickBot="1" x14ac:dyDescent="0.3">
      <c r="A482" s="37">
        <v>469</v>
      </c>
      <c r="B482" s="38" t="s">
        <v>1402</v>
      </c>
      <c r="C482" s="39" t="s">
        <v>194</v>
      </c>
      <c r="D482" s="49">
        <v>35649</v>
      </c>
      <c r="E482" s="41">
        <f t="shared" ca="1" si="41"/>
        <v>41493</v>
      </c>
      <c r="F482" s="42">
        <f t="shared" ca="1" si="42"/>
        <v>16</v>
      </c>
      <c r="G482" s="43" t="s">
        <v>360</v>
      </c>
      <c r="H482" s="43" t="s">
        <v>1261</v>
      </c>
      <c r="I482" s="44" t="s">
        <v>1403</v>
      </c>
      <c r="J482" s="39" t="s">
        <v>1404</v>
      </c>
      <c r="K482" s="39"/>
      <c r="L482" s="39"/>
      <c r="M482" s="39"/>
      <c r="N482" s="39"/>
      <c r="O482" s="45"/>
      <c r="P482" s="45"/>
      <c r="Q482" s="45" t="s">
        <v>237</v>
      </c>
      <c r="R482" s="45" t="s">
        <v>417</v>
      </c>
      <c r="S482" s="45" t="s">
        <v>417</v>
      </c>
      <c r="T482" s="39" t="s">
        <v>236</v>
      </c>
      <c r="U482" s="45" t="s">
        <v>236</v>
      </c>
      <c r="V482" s="45" t="s">
        <v>236</v>
      </c>
      <c r="W482" s="45" t="s">
        <v>236</v>
      </c>
      <c r="X482" s="45" t="s">
        <v>236</v>
      </c>
      <c r="Y482" s="45" t="s">
        <v>236</v>
      </c>
      <c r="Z482" s="45"/>
      <c r="AA482" s="45"/>
      <c r="AB482" s="45"/>
      <c r="AC482" s="45"/>
      <c r="AD482" s="45"/>
      <c r="AE482" s="46"/>
      <c r="AS482" s="28">
        <f t="shared" ca="1" si="38"/>
        <v>414930469</v>
      </c>
      <c r="AW482">
        <f t="shared" si="39"/>
        <v>0</v>
      </c>
      <c r="AX482">
        <f t="shared" si="40"/>
        <v>0</v>
      </c>
    </row>
    <row r="483" spans="1:50" ht="18.75" thickBot="1" x14ac:dyDescent="0.3">
      <c r="A483" s="37">
        <v>470</v>
      </c>
      <c r="B483" s="38" t="s">
        <v>1405</v>
      </c>
      <c r="C483" s="39" t="s">
        <v>194</v>
      </c>
      <c r="D483" s="49">
        <v>35193</v>
      </c>
      <c r="E483" s="41">
        <f t="shared" ca="1" si="41"/>
        <v>41402</v>
      </c>
      <c r="F483" s="42">
        <f t="shared" ca="1" si="42"/>
        <v>17</v>
      </c>
      <c r="G483" s="43" t="s">
        <v>240</v>
      </c>
      <c r="H483" s="43" t="s">
        <v>1261</v>
      </c>
      <c r="I483" s="44" t="s">
        <v>1406</v>
      </c>
      <c r="J483" s="39" t="s">
        <v>1407</v>
      </c>
      <c r="K483" s="39"/>
      <c r="L483" s="39"/>
      <c r="M483" s="39"/>
      <c r="N483" s="39"/>
      <c r="O483" s="45"/>
      <c r="P483" s="45"/>
      <c r="Q483" s="45" t="s">
        <v>237</v>
      </c>
      <c r="R483" s="45" t="s">
        <v>417</v>
      </c>
      <c r="S483" s="45" t="s">
        <v>417</v>
      </c>
      <c r="T483" s="39" t="s">
        <v>236</v>
      </c>
      <c r="U483" s="45" t="s">
        <v>236</v>
      </c>
      <c r="V483" s="45" t="s">
        <v>236</v>
      </c>
      <c r="W483" s="45" t="s">
        <v>236</v>
      </c>
      <c r="X483" s="45" t="s">
        <v>236</v>
      </c>
      <c r="Y483" s="45" t="s">
        <v>236</v>
      </c>
      <c r="Z483" s="45"/>
      <c r="AA483" s="45"/>
      <c r="AB483" s="45"/>
      <c r="AC483" s="45"/>
      <c r="AD483" s="45"/>
      <c r="AE483" s="46"/>
      <c r="AS483" s="28">
        <f t="shared" ca="1" si="38"/>
        <v>414020470</v>
      </c>
      <c r="AW483">
        <f t="shared" si="39"/>
        <v>0</v>
      </c>
      <c r="AX483">
        <f t="shared" si="40"/>
        <v>0</v>
      </c>
    </row>
    <row r="484" spans="1:50" ht="18.75" thickBot="1" x14ac:dyDescent="0.3">
      <c r="A484" s="37">
        <v>471</v>
      </c>
      <c r="B484" s="38" t="s">
        <v>1408</v>
      </c>
      <c r="C484" s="39" t="s">
        <v>196</v>
      </c>
      <c r="D484" s="49">
        <v>35411</v>
      </c>
      <c r="E484" s="41">
        <f t="shared" ca="1" si="41"/>
        <v>41255</v>
      </c>
      <c r="F484" s="42">
        <f t="shared" ca="1" si="42"/>
        <v>16</v>
      </c>
      <c r="G484" s="43" t="s">
        <v>246</v>
      </c>
      <c r="H484" s="43" t="s">
        <v>1261</v>
      </c>
      <c r="I484" s="44" t="s">
        <v>1409</v>
      </c>
      <c r="J484" s="39" t="s">
        <v>1410</v>
      </c>
      <c r="K484" s="39"/>
      <c r="L484" s="39"/>
      <c r="M484" s="39"/>
      <c r="N484" s="39"/>
      <c r="O484" s="45"/>
      <c r="P484" s="45"/>
      <c r="Q484" s="45" t="s">
        <v>237</v>
      </c>
      <c r="R484" s="45" t="s">
        <v>417</v>
      </c>
      <c r="S484" s="45" t="s">
        <v>417</v>
      </c>
      <c r="T484" s="39" t="s">
        <v>236</v>
      </c>
      <c r="U484" s="45" t="s">
        <v>236</v>
      </c>
      <c r="V484" s="45" t="s">
        <v>236</v>
      </c>
      <c r="W484" s="45" t="s">
        <v>236</v>
      </c>
      <c r="X484" s="45" t="s">
        <v>236</v>
      </c>
      <c r="Y484" s="45" t="s">
        <v>236</v>
      </c>
      <c r="Z484" s="45"/>
      <c r="AA484" s="45"/>
      <c r="AB484" s="45"/>
      <c r="AC484" s="45"/>
      <c r="AD484" s="45"/>
      <c r="AE484" s="46"/>
      <c r="AS484" s="28">
        <f t="shared" ca="1" si="38"/>
        <v>412550471</v>
      </c>
      <c r="AW484">
        <f t="shared" si="39"/>
        <v>0</v>
      </c>
      <c r="AX484">
        <f t="shared" si="40"/>
        <v>0</v>
      </c>
    </row>
    <row r="485" spans="1:50" ht="18.75" thickBot="1" x14ac:dyDescent="0.3">
      <c r="A485" s="37">
        <v>472</v>
      </c>
      <c r="B485" s="38" t="s">
        <v>1411</v>
      </c>
      <c r="C485" s="39" t="s">
        <v>196</v>
      </c>
      <c r="D485" s="49">
        <v>37073</v>
      </c>
      <c r="E485" s="41">
        <f t="shared" ca="1" si="41"/>
        <v>41456</v>
      </c>
      <c r="F485" s="42">
        <f t="shared" ca="1" si="42"/>
        <v>12</v>
      </c>
      <c r="G485" s="43" t="s">
        <v>246</v>
      </c>
      <c r="H485" s="43" t="s">
        <v>288</v>
      </c>
      <c r="I485" s="44" t="s">
        <v>1412</v>
      </c>
      <c r="J485" s="39" t="s">
        <v>1413</v>
      </c>
      <c r="K485" s="39"/>
      <c r="L485" s="39"/>
      <c r="M485" s="39"/>
      <c r="N485" s="39"/>
      <c r="O485" s="45"/>
      <c r="P485" s="45"/>
      <c r="Q485" s="45" t="s">
        <v>237</v>
      </c>
      <c r="R485" s="45" t="s">
        <v>585</v>
      </c>
      <c r="S485" s="45" t="s">
        <v>585</v>
      </c>
      <c r="T485" s="39" t="s">
        <v>237</v>
      </c>
      <c r="U485" s="45" t="s">
        <v>2012</v>
      </c>
      <c r="V485" s="45" t="s">
        <v>2012</v>
      </c>
      <c r="W485" s="45" t="s">
        <v>237</v>
      </c>
      <c r="X485" s="45" t="s">
        <v>2012</v>
      </c>
      <c r="Y485" s="45" t="s">
        <v>2012</v>
      </c>
      <c r="Z485" s="45"/>
      <c r="AA485" s="45"/>
      <c r="AB485" s="45"/>
      <c r="AC485" s="45"/>
      <c r="AD485" s="45"/>
      <c r="AE485" s="46"/>
      <c r="AS485" s="28">
        <f t="shared" ca="1" si="38"/>
        <v>414560472</v>
      </c>
      <c r="AW485">
        <f t="shared" si="39"/>
        <v>0</v>
      </c>
      <c r="AX485">
        <f t="shared" si="40"/>
        <v>0</v>
      </c>
    </row>
    <row r="486" spans="1:50" ht="18.75" thickBot="1" x14ac:dyDescent="0.3">
      <c r="A486" s="37">
        <v>473</v>
      </c>
      <c r="B486" s="38" t="s">
        <v>1414</v>
      </c>
      <c r="C486" s="39" t="s">
        <v>196</v>
      </c>
      <c r="D486" s="49">
        <v>35227</v>
      </c>
      <c r="E486" s="41">
        <f t="shared" ca="1" si="41"/>
        <v>41436</v>
      </c>
      <c r="F486" s="42">
        <f t="shared" ca="1" si="42"/>
        <v>17</v>
      </c>
      <c r="G486" s="43" t="s">
        <v>246</v>
      </c>
      <c r="H486" s="43" t="s">
        <v>288</v>
      </c>
      <c r="I486" s="44" t="s">
        <v>1415</v>
      </c>
      <c r="J486" s="39" t="s">
        <v>1416</v>
      </c>
      <c r="K486" s="39"/>
      <c r="L486" s="39"/>
      <c r="M486" s="39"/>
      <c r="N486" s="39"/>
      <c r="O486" s="45"/>
      <c r="P486" s="45"/>
      <c r="Q486" s="45" t="s">
        <v>237</v>
      </c>
      <c r="R486" s="45" t="s">
        <v>585</v>
      </c>
      <c r="S486" s="45" t="s">
        <v>585</v>
      </c>
      <c r="T486" s="39" t="s">
        <v>236</v>
      </c>
      <c r="U486" s="45" t="s">
        <v>236</v>
      </c>
      <c r="V486" s="45" t="s">
        <v>236</v>
      </c>
      <c r="W486" s="45" t="s">
        <v>236</v>
      </c>
      <c r="X486" s="45" t="s">
        <v>236</v>
      </c>
      <c r="Y486" s="45" t="s">
        <v>236</v>
      </c>
      <c r="Z486" s="45"/>
      <c r="AA486" s="45"/>
      <c r="AB486" s="45"/>
      <c r="AC486" s="45"/>
      <c r="AD486" s="45"/>
      <c r="AE486" s="46"/>
      <c r="AS486" s="28">
        <f t="shared" ca="1" si="38"/>
        <v>414360473</v>
      </c>
      <c r="AW486">
        <f t="shared" si="39"/>
        <v>0</v>
      </c>
      <c r="AX486">
        <f t="shared" si="40"/>
        <v>0</v>
      </c>
    </row>
    <row r="487" spans="1:50" ht="18.75" thickBot="1" x14ac:dyDescent="0.3">
      <c r="A487" s="37">
        <v>474</v>
      </c>
      <c r="B487" s="38" t="s">
        <v>1417</v>
      </c>
      <c r="C487" s="39" t="s">
        <v>196</v>
      </c>
      <c r="D487" s="49">
        <v>35899</v>
      </c>
      <c r="E487" s="41">
        <f t="shared" ca="1" si="41"/>
        <v>41378</v>
      </c>
      <c r="F487" s="42">
        <f t="shared" ca="1" si="42"/>
        <v>15</v>
      </c>
      <c r="G487" s="43" t="s">
        <v>246</v>
      </c>
      <c r="H487" s="43" t="s">
        <v>288</v>
      </c>
      <c r="I487" s="50" t="s">
        <v>1418</v>
      </c>
      <c r="J487" s="51" t="s">
        <v>1419</v>
      </c>
      <c r="K487" s="51"/>
      <c r="L487" s="51"/>
      <c r="M487" s="51"/>
      <c r="N487" s="39"/>
      <c r="O487" s="45"/>
      <c r="P487" s="45"/>
      <c r="Q487" s="45" t="s">
        <v>237</v>
      </c>
      <c r="R487" s="45" t="s">
        <v>585</v>
      </c>
      <c r="S487" s="45" t="s">
        <v>585</v>
      </c>
      <c r="T487" s="39" t="s">
        <v>237</v>
      </c>
      <c r="U487" s="45" t="s">
        <v>2012</v>
      </c>
      <c r="V487" s="45" t="s">
        <v>2012</v>
      </c>
      <c r="W487" s="45" t="s">
        <v>236</v>
      </c>
      <c r="X487" s="45" t="s">
        <v>236</v>
      </c>
      <c r="Y487" s="45" t="s">
        <v>236</v>
      </c>
      <c r="Z487" s="45"/>
      <c r="AA487" s="45"/>
      <c r="AB487" s="45"/>
      <c r="AC487" s="45"/>
      <c r="AD487" s="45"/>
      <c r="AE487" s="46"/>
      <c r="AS487" s="28">
        <f t="shared" ca="1" si="38"/>
        <v>413780474</v>
      </c>
      <c r="AW487">
        <f t="shared" si="39"/>
        <v>0</v>
      </c>
      <c r="AX487">
        <f t="shared" si="40"/>
        <v>0</v>
      </c>
    </row>
    <row r="488" spans="1:50" ht="18.75" thickBot="1" x14ac:dyDescent="0.3">
      <c r="A488" s="37">
        <v>475</v>
      </c>
      <c r="B488" s="38" t="s">
        <v>1420</v>
      </c>
      <c r="C488" s="39" t="s">
        <v>196</v>
      </c>
      <c r="D488" s="49">
        <v>35150</v>
      </c>
      <c r="E488" s="41">
        <f t="shared" ca="1" si="41"/>
        <v>41359</v>
      </c>
      <c r="F488" s="42">
        <f t="shared" ca="1" si="42"/>
        <v>17</v>
      </c>
      <c r="G488" s="43" t="s">
        <v>723</v>
      </c>
      <c r="H488" s="43" t="s">
        <v>288</v>
      </c>
      <c r="I488" s="44" t="s">
        <v>1421</v>
      </c>
      <c r="J488" s="39" t="s">
        <v>1422</v>
      </c>
      <c r="K488" s="39"/>
      <c r="L488" s="39"/>
      <c r="M488" s="39"/>
      <c r="N488" s="39"/>
      <c r="O488" s="45"/>
      <c r="P488" s="45"/>
      <c r="Q488" s="45" t="s">
        <v>237</v>
      </c>
      <c r="R488" s="45" t="s">
        <v>862</v>
      </c>
      <c r="S488" s="45" t="s">
        <v>862</v>
      </c>
      <c r="T488" s="39" t="s">
        <v>236</v>
      </c>
      <c r="U488" s="45" t="s">
        <v>236</v>
      </c>
      <c r="V488" s="45" t="s">
        <v>236</v>
      </c>
      <c r="W488" s="45" t="s">
        <v>236</v>
      </c>
      <c r="X488" s="45" t="s">
        <v>236</v>
      </c>
      <c r="Y488" s="45" t="s">
        <v>236</v>
      </c>
      <c r="Z488" s="45"/>
      <c r="AA488" s="45"/>
      <c r="AB488" s="45"/>
      <c r="AC488" s="45"/>
      <c r="AD488" s="45"/>
      <c r="AE488" s="46"/>
      <c r="AS488" s="28">
        <f t="shared" ca="1" si="38"/>
        <v>413590475</v>
      </c>
      <c r="AW488">
        <f t="shared" si="39"/>
        <v>0</v>
      </c>
      <c r="AX488">
        <f t="shared" si="40"/>
        <v>0</v>
      </c>
    </row>
    <row r="489" spans="1:50" ht="18.75" thickBot="1" x14ac:dyDescent="0.3">
      <c r="A489" s="37">
        <v>476</v>
      </c>
      <c r="B489" s="38" t="s">
        <v>1423</v>
      </c>
      <c r="C489" s="39" t="s">
        <v>194</v>
      </c>
      <c r="D489" s="49">
        <v>35446</v>
      </c>
      <c r="E489" s="41">
        <f t="shared" ca="1" si="41"/>
        <v>41290</v>
      </c>
      <c r="F489" s="42">
        <f t="shared" ca="1" si="42"/>
        <v>16</v>
      </c>
      <c r="G489" s="43" t="s">
        <v>723</v>
      </c>
      <c r="H489" s="43" t="s">
        <v>288</v>
      </c>
      <c r="I489" s="50" t="s">
        <v>1424</v>
      </c>
      <c r="J489" s="51" t="s">
        <v>1425</v>
      </c>
      <c r="K489" s="51"/>
      <c r="L489" s="51"/>
      <c r="M489" s="51"/>
      <c r="N489" s="39"/>
      <c r="O489" s="45"/>
      <c r="P489" s="45"/>
      <c r="Q489" s="45" t="s">
        <v>237</v>
      </c>
      <c r="R489" s="45" t="s">
        <v>862</v>
      </c>
      <c r="S489" s="45" t="s">
        <v>862</v>
      </c>
      <c r="T489" s="39"/>
      <c r="U489" s="45"/>
      <c r="V489" s="45"/>
      <c r="W489" s="45" t="s">
        <v>236</v>
      </c>
      <c r="X489" s="45" t="s">
        <v>236</v>
      </c>
      <c r="Y489" s="45" t="s">
        <v>236</v>
      </c>
      <c r="Z489" s="45"/>
      <c r="AA489" s="45"/>
      <c r="AB489" s="45"/>
      <c r="AC489" s="45"/>
      <c r="AD489" s="45"/>
      <c r="AE489" s="46"/>
      <c r="AS489" s="28">
        <f t="shared" ca="1" si="38"/>
        <v>412900476</v>
      </c>
      <c r="AW489">
        <f t="shared" si="39"/>
        <v>0</v>
      </c>
      <c r="AX489">
        <f t="shared" si="40"/>
        <v>0</v>
      </c>
    </row>
    <row r="490" spans="1:50" ht="18.75" thickBot="1" x14ac:dyDescent="0.3">
      <c r="A490" s="37">
        <v>477</v>
      </c>
      <c r="B490" s="38" t="s">
        <v>1426</v>
      </c>
      <c r="C490" s="39" t="s">
        <v>194</v>
      </c>
      <c r="D490" s="49">
        <v>35984</v>
      </c>
      <c r="E490" s="41">
        <f t="shared" ca="1" si="41"/>
        <v>41463</v>
      </c>
      <c r="F490" s="42">
        <f t="shared" ca="1" si="42"/>
        <v>15</v>
      </c>
      <c r="G490" s="43" t="s">
        <v>406</v>
      </c>
      <c r="H490" s="43" t="s">
        <v>288</v>
      </c>
      <c r="I490" s="44" t="s">
        <v>1427</v>
      </c>
      <c r="J490" s="39" t="s">
        <v>1428</v>
      </c>
      <c r="K490" s="39"/>
      <c r="L490" s="39"/>
      <c r="M490" s="39"/>
      <c r="N490" s="39"/>
      <c r="O490" s="45"/>
      <c r="P490" s="45"/>
      <c r="Q490" s="45" t="s">
        <v>237</v>
      </c>
      <c r="R490" s="45" t="s">
        <v>704</v>
      </c>
      <c r="S490" s="45" t="s">
        <v>704</v>
      </c>
      <c r="T490" s="39" t="s">
        <v>237</v>
      </c>
      <c r="U490" s="45" t="s">
        <v>704</v>
      </c>
      <c r="V490" s="45" t="s">
        <v>704</v>
      </c>
      <c r="W490" s="45" t="s">
        <v>236</v>
      </c>
      <c r="X490" s="45" t="s">
        <v>236</v>
      </c>
      <c r="Y490" s="45" t="s">
        <v>236</v>
      </c>
      <c r="Z490" s="45"/>
      <c r="AA490" s="45"/>
      <c r="AB490" s="45"/>
      <c r="AC490" s="45"/>
      <c r="AD490" s="45"/>
      <c r="AE490" s="46"/>
      <c r="AS490" s="28">
        <f t="shared" ca="1" si="38"/>
        <v>414630477</v>
      </c>
      <c r="AW490">
        <f t="shared" si="39"/>
        <v>0</v>
      </c>
      <c r="AX490">
        <f t="shared" si="40"/>
        <v>0</v>
      </c>
    </row>
    <row r="491" spans="1:50" ht="18.75" thickBot="1" x14ac:dyDescent="0.3">
      <c r="A491" s="37">
        <v>478</v>
      </c>
      <c r="B491" s="38" t="s">
        <v>1429</v>
      </c>
      <c r="C491" s="39" t="s">
        <v>194</v>
      </c>
      <c r="D491" s="49">
        <v>35948</v>
      </c>
      <c r="E491" s="41">
        <f t="shared" ca="1" si="41"/>
        <v>41427</v>
      </c>
      <c r="F491" s="42">
        <f t="shared" ca="1" si="42"/>
        <v>15</v>
      </c>
      <c r="G491" s="43" t="s">
        <v>406</v>
      </c>
      <c r="H491" s="43" t="s">
        <v>288</v>
      </c>
      <c r="I491" s="44" t="s">
        <v>1430</v>
      </c>
      <c r="J491" s="39" t="s">
        <v>1431</v>
      </c>
      <c r="K491" s="39"/>
      <c r="L491" s="39"/>
      <c r="M491" s="39"/>
      <c r="N491" s="39"/>
      <c r="O491" s="45"/>
      <c r="P491" s="45"/>
      <c r="Q491" s="45" t="s">
        <v>237</v>
      </c>
      <c r="R491" s="45" t="s">
        <v>704</v>
      </c>
      <c r="S491" s="45" t="s">
        <v>704</v>
      </c>
      <c r="T491" s="39" t="s">
        <v>237</v>
      </c>
      <c r="U491" s="45" t="s">
        <v>704</v>
      </c>
      <c r="V491" s="45" t="s">
        <v>704</v>
      </c>
      <c r="W491" s="45" t="s">
        <v>236</v>
      </c>
      <c r="X491" s="45" t="s">
        <v>236</v>
      </c>
      <c r="Y491" s="45" t="s">
        <v>236</v>
      </c>
      <c r="Z491" s="45"/>
      <c r="AA491" s="45"/>
      <c r="AB491" s="45"/>
      <c r="AC491" s="45"/>
      <c r="AD491" s="45"/>
      <c r="AE491" s="46"/>
      <c r="AS491" s="28">
        <f t="shared" ca="1" si="38"/>
        <v>414270478</v>
      </c>
      <c r="AW491">
        <f t="shared" si="39"/>
        <v>0</v>
      </c>
      <c r="AX491">
        <f t="shared" si="40"/>
        <v>0</v>
      </c>
    </row>
    <row r="492" spans="1:50" ht="18.75" thickBot="1" x14ac:dyDescent="0.3">
      <c r="A492" s="37">
        <v>479</v>
      </c>
      <c r="B492" s="38" t="s">
        <v>1432</v>
      </c>
      <c r="C492" s="39" t="s">
        <v>194</v>
      </c>
      <c r="D492" s="49">
        <v>35831</v>
      </c>
      <c r="E492" s="41">
        <f t="shared" ca="1" si="41"/>
        <v>41310</v>
      </c>
      <c r="F492" s="42">
        <f t="shared" ca="1" si="42"/>
        <v>15</v>
      </c>
      <c r="G492" s="43" t="s">
        <v>406</v>
      </c>
      <c r="H492" s="43" t="s">
        <v>288</v>
      </c>
      <c r="I492" s="44" t="s">
        <v>1433</v>
      </c>
      <c r="J492" s="39" t="s">
        <v>1434</v>
      </c>
      <c r="K492" s="39"/>
      <c r="L492" s="39"/>
      <c r="M492" s="39"/>
      <c r="N492" s="39"/>
      <c r="O492" s="45"/>
      <c r="P492" s="45"/>
      <c r="Q492" s="45" t="s">
        <v>237</v>
      </c>
      <c r="R492" s="45" t="s">
        <v>704</v>
      </c>
      <c r="S492" s="45" t="s">
        <v>704</v>
      </c>
      <c r="T492" s="39" t="s">
        <v>237</v>
      </c>
      <c r="U492" s="45" t="s">
        <v>704</v>
      </c>
      <c r="V492" s="45" t="s">
        <v>704</v>
      </c>
      <c r="W492" s="45" t="s">
        <v>236</v>
      </c>
      <c r="X492" s="45" t="s">
        <v>236</v>
      </c>
      <c r="Y492" s="45" t="s">
        <v>236</v>
      </c>
      <c r="Z492" s="45"/>
      <c r="AA492" s="45"/>
      <c r="AB492" s="45"/>
      <c r="AC492" s="45"/>
      <c r="AD492" s="45"/>
      <c r="AE492" s="46"/>
      <c r="AS492" s="28">
        <f t="shared" ca="1" si="38"/>
        <v>413100479</v>
      </c>
      <c r="AW492">
        <f t="shared" si="39"/>
        <v>0</v>
      </c>
      <c r="AX492">
        <f t="shared" si="40"/>
        <v>0</v>
      </c>
    </row>
    <row r="493" spans="1:50" ht="18.75" thickBot="1" x14ac:dyDescent="0.3">
      <c r="A493" s="37">
        <v>480</v>
      </c>
      <c r="B493" s="38" t="s">
        <v>1435</v>
      </c>
      <c r="C493" s="39" t="s">
        <v>194</v>
      </c>
      <c r="D493" s="49">
        <v>35478</v>
      </c>
      <c r="E493" s="41">
        <f t="shared" ca="1" si="41"/>
        <v>41322</v>
      </c>
      <c r="F493" s="42">
        <f t="shared" ca="1" si="42"/>
        <v>16</v>
      </c>
      <c r="G493" s="43" t="s">
        <v>406</v>
      </c>
      <c r="H493" s="43" t="s">
        <v>288</v>
      </c>
      <c r="I493" s="44" t="s">
        <v>1436</v>
      </c>
      <c r="J493" s="39" t="s">
        <v>1437</v>
      </c>
      <c r="K493" s="39"/>
      <c r="L493" s="39"/>
      <c r="M493" s="39"/>
      <c r="N493" s="39"/>
      <c r="O493" s="45"/>
      <c r="P493" s="45"/>
      <c r="Q493" s="45" t="s">
        <v>237</v>
      </c>
      <c r="R493" s="45" t="s">
        <v>704</v>
      </c>
      <c r="S493" s="45" t="s">
        <v>704</v>
      </c>
      <c r="T493" s="39" t="s">
        <v>236</v>
      </c>
      <c r="U493" s="45" t="s">
        <v>236</v>
      </c>
      <c r="V493" s="45" t="s">
        <v>236</v>
      </c>
      <c r="W493" s="45" t="s">
        <v>236</v>
      </c>
      <c r="X493" s="45" t="s">
        <v>236</v>
      </c>
      <c r="Y493" s="45" t="s">
        <v>236</v>
      </c>
      <c r="Z493" s="45"/>
      <c r="AA493" s="45"/>
      <c r="AB493" s="45"/>
      <c r="AC493" s="45"/>
      <c r="AD493" s="45"/>
      <c r="AE493" s="46"/>
      <c r="AS493" s="28">
        <f t="shared" ca="1" si="38"/>
        <v>413220480</v>
      </c>
      <c r="AW493">
        <f t="shared" si="39"/>
        <v>0</v>
      </c>
      <c r="AX493">
        <f t="shared" si="40"/>
        <v>0</v>
      </c>
    </row>
    <row r="494" spans="1:50" ht="18.75" thickBot="1" x14ac:dyDescent="0.3">
      <c r="A494" s="37">
        <v>481</v>
      </c>
      <c r="B494" s="38" t="s">
        <v>1438</v>
      </c>
      <c r="C494" s="39" t="s">
        <v>194</v>
      </c>
      <c r="D494" s="49">
        <v>35693</v>
      </c>
      <c r="E494" s="41">
        <f t="shared" ca="1" si="41"/>
        <v>41537</v>
      </c>
      <c r="F494" s="42">
        <f t="shared" ca="1" si="42"/>
        <v>16</v>
      </c>
      <c r="G494" s="43" t="s">
        <v>723</v>
      </c>
      <c r="H494" s="43" t="s">
        <v>234</v>
      </c>
      <c r="I494" s="44" t="s">
        <v>1439</v>
      </c>
      <c r="J494" s="39" t="s">
        <v>1440</v>
      </c>
      <c r="K494" s="39"/>
      <c r="L494" s="39"/>
      <c r="M494" s="39"/>
      <c r="N494" s="39"/>
      <c r="O494" s="45"/>
      <c r="P494" s="45"/>
      <c r="Q494" s="45" t="s">
        <v>237</v>
      </c>
      <c r="R494" s="45" t="s">
        <v>719</v>
      </c>
      <c r="S494" s="45" t="s">
        <v>719</v>
      </c>
      <c r="T494" s="39" t="s">
        <v>237</v>
      </c>
      <c r="U494" s="45" t="s">
        <v>719</v>
      </c>
      <c r="V494" s="45" t="s">
        <v>719</v>
      </c>
      <c r="W494" s="45" t="s">
        <v>236</v>
      </c>
      <c r="X494" s="45" t="s">
        <v>236</v>
      </c>
      <c r="Y494" s="45" t="s">
        <v>236</v>
      </c>
      <c r="Z494" s="45"/>
      <c r="AA494" s="45"/>
      <c r="AB494" s="45"/>
      <c r="AC494" s="45"/>
      <c r="AD494" s="45"/>
      <c r="AE494" s="46"/>
      <c r="AS494" s="28">
        <f t="shared" ca="1" si="38"/>
        <v>415370481</v>
      </c>
      <c r="AW494">
        <f t="shared" si="39"/>
        <v>0</v>
      </c>
      <c r="AX494">
        <f t="shared" si="40"/>
        <v>0</v>
      </c>
    </row>
    <row r="495" spans="1:50" ht="18.75" thickBot="1" x14ac:dyDescent="0.3">
      <c r="A495" s="37">
        <v>482</v>
      </c>
      <c r="B495" s="38" t="s">
        <v>1441</v>
      </c>
      <c r="C495" s="39" t="s">
        <v>194</v>
      </c>
      <c r="D495" s="49">
        <v>35138</v>
      </c>
      <c r="E495" s="41">
        <f t="shared" ca="1" si="41"/>
        <v>41347</v>
      </c>
      <c r="F495" s="42">
        <f t="shared" ca="1" si="42"/>
        <v>17</v>
      </c>
      <c r="G495" s="43" t="s">
        <v>246</v>
      </c>
      <c r="H495" s="43" t="s">
        <v>234</v>
      </c>
      <c r="I495" s="44" t="s">
        <v>1442</v>
      </c>
      <c r="J495" s="39" t="s">
        <v>1443</v>
      </c>
      <c r="K495" s="39"/>
      <c r="L495" s="39"/>
      <c r="M495" s="39"/>
      <c r="N495" s="39"/>
      <c r="O495" s="45"/>
      <c r="P495" s="45"/>
      <c r="Q495" s="45" t="s">
        <v>237</v>
      </c>
      <c r="R495" s="45" t="s">
        <v>783</v>
      </c>
      <c r="S495" s="45" t="s">
        <v>783</v>
      </c>
      <c r="T495" s="39" t="s">
        <v>236</v>
      </c>
      <c r="U495" s="45" t="s">
        <v>236</v>
      </c>
      <c r="V495" s="45" t="s">
        <v>236</v>
      </c>
      <c r="W495" s="45" t="s">
        <v>236</v>
      </c>
      <c r="X495" s="45" t="s">
        <v>236</v>
      </c>
      <c r="Y495" s="45" t="s">
        <v>236</v>
      </c>
      <c r="Z495" s="45"/>
      <c r="AA495" s="45"/>
      <c r="AB495" s="45"/>
      <c r="AC495" s="45"/>
      <c r="AD495" s="45"/>
      <c r="AE495" s="46"/>
      <c r="AS495" s="28">
        <f t="shared" ca="1" si="38"/>
        <v>413470482</v>
      </c>
      <c r="AW495">
        <f t="shared" si="39"/>
        <v>0</v>
      </c>
      <c r="AX495">
        <f t="shared" si="40"/>
        <v>0</v>
      </c>
    </row>
    <row r="496" spans="1:50" ht="18.75" thickBot="1" x14ac:dyDescent="0.3">
      <c r="A496" s="37">
        <v>483</v>
      </c>
      <c r="B496" s="38" t="s">
        <v>1444</v>
      </c>
      <c r="C496" s="39" t="s">
        <v>194</v>
      </c>
      <c r="D496" s="49">
        <v>36206</v>
      </c>
      <c r="E496" s="41">
        <f t="shared" ca="1" si="41"/>
        <v>41320</v>
      </c>
      <c r="F496" s="42">
        <f t="shared" ca="1" si="42"/>
        <v>14</v>
      </c>
      <c r="G496" s="43" t="s">
        <v>1445</v>
      </c>
      <c r="H496" s="43" t="s">
        <v>269</v>
      </c>
      <c r="I496" s="44" t="s">
        <v>1446</v>
      </c>
      <c r="J496" s="39" t="s">
        <v>1447</v>
      </c>
      <c r="K496" s="39"/>
      <c r="L496" s="39"/>
      <c r="M496" s="39"/>
      <c r="N496" s="39"/>
      <c r="O496" s="45"/>
      <c r="P496" s="45"/>
      <c r="Q496" s="45" t="s">
        <v>237</v>
      </c>
      <c r="R496" s="45" t="s">
        <v>704</v>
      </c>
      <c r="S496" s="45" t="s">
        <v>704</v>
      </c>
      <c r="T496" s="39" t="s">
        <v>54</v>
      </c>
      <c r="U496" s="45" t="s">
        <v>704</v>
      </c>
      <c r="V496" s="45" t="s">
        <v>704</v>
      </c>
      <c r="W496" s="45" t="s">
        <v>54</v>
      </c>
      <c r="X496" s="45" t="s">
        <v>704</v>
      </c>
      <c r="Y496" s="45" t="s">
        <v>704</v>
      </c>
      <c r="Z496" s="45"/>
      <c r="AA496" s="45"/>
      <c r="AB496" s="45"/>
      <c r="AC496" s="45"/>
      <c r="AD496" s="45"/>
      <c r="AE496" s="46"/>
      <c r="AS496" s="28">
        <f t="shared" ca="1" si="38"/>
        <v>413200483</v>
      </c>
      <c r="AW496">
        <f t="shared" si="39"/>
        <v>0</v>
      </c>
      <c r="AX496">
        <f t="shared" si="40"/>
        <v>0</v>
      </c>
    </row>
    <row r="497" spans="1:50" ht="18.75" thickBot="1" x14ac:dyDescent="0.3">
      <c r="A497" s="37">
        <v>484</v>
      </c>
      <c r="B497" s="38" t="s">
        <v>1448</v>
      </c>
      <c r="C497" s="39" t="s">
        <v>194</v>
      </c>
      <c r="D497" s="49">
        <v>37031</v>
      </c>
      <c r="E497" s="41">
        <f t="shared" ca="1" si="41"/>
        <v>41414</v>
      </c>
      <c r="F497" s="42">
        <f t="shared" ca="1" si="42"/>
        <v>12</v>
      </c>
      <c r="G497" s="43" t="s">
        <v>702</v>
      </c>
      <c r="H497" s="43" t="s">
        <v>288</v>
      </c>
      <c r="I497" s="50" t="s">
        <v>1449</v>
      </c>
      <c r="J497" s="51" t="s">
        <v>1450</v>
      </c>
      <c r="K497" s="51"/>
      <c r="L497" s="51"/>
      <c r="M497" s="51"/>
      <c r="N497" s="39"/>
      <c r="O497" s="45"/>
      <c r="P497" s="45"/>
      <c r="Q497" s="45" t="s">
        <v>237</v>
      </c>
      <c r="R497" s="45" t="s">
        <v>704</v>
      </c>
      <c r="S497" s="45" t="s">
        <v>704</v>
      </c>
      <c r="T497" s="39" t="s">
        <v>237</v>
      </c>
      <c r="U497" s="45" t="s">
        <v>704</v>
      </c>
      <c r="V497" s="45" t="s">
        <v>704</v>
      </c>
      <c r="W497" s="45" t="s">
        <v>237</v>
      </c>
      <c r="X497" s="45" t="s">
        <v>704</v>
      </c>
      <c r="Y497" s="45" t="s">
        <v>704</v>
      </c>
      <c r="Z497" s="45"/>
      <c r="AA497" s="45"/>
      <c r="AB497" s="45"/>
      <c r="AC497" s="45"/>
      <c r="AD497" s="45"/>
      <c r="AE497" s="46"/>
      <c r="AS497" s="28">
        <f t="shared" ca="1" si="38"/>
        <v>414140484</v>
      </c>
      <c r="AW497">
        <f t="shared" si="39"/>
        <v>0</v>
      </c>
      <c r="AX497">
        <f t="shared" si="40"/>
        <v>0</v>
      </c>
    </row>
    <row r="498" spans="1:50" ht="18.75" thickBot="1" x14ac:dyDescent="0.3">
      <c r="A498" s="37">
        <v>485</v>
      </c>
      <c r="B498" s="38" t="s">
        <v>1451</v>
      </c>
      <c r="C498" s="39" t="s">
        <v>194</v>
      </c>
      <c r="D498" s="49">
        <v>35805</v>
      </c>
      <c r="E498" s="41">
        <f t="shared" ca="1" si="41"/>
        <v>41284</v>
      </c>
      <c r="F498" s="42">
        <f t="shared" ca="1" si="42"/>
        <v>15</v>
      </c>
      <c r="G498" s="43" t="s">
        <v>922</v>
      </c>
      <c r="H498" s="43" t="s">
        <v>234</v>
      </c>
      <c r="I498" s="44" t="s">
        <v>1452</v>
      </c>
      <c r="J498" s="39" t="s">
        <v>1453</v>
      </c>
      <c r="K498" s="39"/>
      <c r="L498" s="39"/>
      <c r="M498" s="39"/>
      <c r="N498" s="39"/>
      <c r="O498" s="45"/>
      <c r="P498" s="45"/>
      <c r="Q498" s="45" t="s">
        <v>237</v>
      </c>
      <c r="R498" s="45" t="s">
        <v>920</v>
      </c>
      <c r="S498" s="45" t="s">
        <v>920</v>
      </c>
      <c r="T498" s="39" t="s">
        <v>237</v>
      </c>
      <c r="U498" s="45" t="s">
        <v>920</v>
      </c>
      <c r="V498" s="45" t="s">
        <v>920</v>
      </c>
      <c r="W498" s="45" t="s">
        <v>236</v>
      </c>
      <c r="X498" s="45" t="s">
        <v>236</v>
      </c>
      <c r="Y498" s="45" t="s">
        <v>236</v>
      </c>
      <c r="Z498" s="45"/>
      <c r="AA498" s="45"/>
      <c r="AB498" s="45"/>
      <c r="AC498" s="45"/>
      <c r="AD498" s="45"/>
      <c r="AE498" s="46"/>
      <c r="AS498" s="28">
        <f t="shared" ca="1" si="38"/>
        <v>412840485</v>
      </c>
      <c r="AW498">
        <f t="shared" si="39"/>
        <v>0</v>
      </c>
      <c r="AX498">
        <f t="shared" si="40"/>
        <v>0</v>
      </c>
    </row>
    <row r="499" spans="1:50" ht="18.75" thickBot="1" x14ac:dyDescent="0.3">
      <c r="A499" s="37">
        <v>486</v>
      </c>
      <c r="B499" s="38" t="s">
        <v>1454</v>
      </c>
      <c r="C499" s="39" t="s">
        <v>196</v>
      </c>
      <c r="D499" s="49">
        <v>36448</v>
      </c>
      <c r="E499" s="41">
        <f t="shared" ca="1" si="41"/>
        <v>41197</v>
      </c>
      <c r="F499" s="42">
        <f t="shared" ca="1" si="42"/>
        <v>13</v>
      </c>
      <c r="G499" s="43" t="s">
        <v>918</v>
      </c>
      <c r="H499" s="43" t="s">
        <v>234</v>
      </c>
      <c r="I499" s="50" t="s">
        <v>1455</v>
      </c>
      <c r="J499" s="51" t="s">
        <v>1456</v>
      </c>
      <c r="K499" s="51"/>
      <c r="L499" s="51"/>
      <c r="M499" s="51"/>
      <c r="N499" s="39"/>
      <c r="O499" s="45"/>
      <c r="P499" s="45"/>
      <c r="Q499" s="45" t="s">
        <v>237</v>
      </c>
      <c r="R499" s="45" t="s">
        <v>920</v>
      </c>
      <c r="S499" s="45" t="s">
        <v>920</v>
      </c>
      <c r="T499" s="39" t="s">
        <v>237</v>
      </c>
      <c r="U499" s="45" t="s">
        <v>920</v>
      </c>
      <c r="V499" s="45" t="s">
        <v>920</v>
      </c>
      <c r="W499" s="45" t="s">
        <v>237</v>
      </c>
      <c r="X499" s="45" t="s">
        <v>920</v>
      </c>
      <c r="Y499" s="45" t="s">
        <v>920</v>
      </c>
      <c r="Z499" s="45"/>
      <c r="AA499" s="45"/>
      <c r="AB499" s="45"/>
      <c r="AC499" s="45"/>
      <c r="AD499" s="45"/>
      <c r="AE499" s="46"/>
      <c r="AS499" s="28">
        <f t="shared" ca="1" si="38"/>
        <v>411970486</v>
      </c>
      <c r="AW499">
        <f t="shared" si="39"/>
        <v>0</v>
      </c>
      <c r="AX499">
        <f t="shared" si="40"/>
        <v>0</v>
      </c>
    </row>
    <row r="500" spans="1:50" ht="18.75" thickBot="1" x14ac:dyDescent="0.3">
      <c r="A500" s="37">
        <v>487</v>
      </c>
      <c r="B500" s="38" t="s">
        <v>1457</v>
      </c>
      <c r="C500" s="39" t="s">
        <v>194</v>
      </c>
      <c r="D500" s="49">
        <v>35936</v>
      </c>
      <c r="E500" s="41">
        <f t="shared" ca="1" si="41"/>
        <v>41415</v>
      </c>
      <c r="F500" s="42">
        <f t="shared" ca="1" si="42"/>
        <v>15</v>
      </c>
      <c r="G500" s="43" t="s">
        <v>878</v>
      </c>
      <c r="H500" s="43" t="s">
        <v>234</v>
      </c>
      <c r="I500" s="44" t="s">
        <v>1458</v>
      </c>
      <c r="J500" s="39" t="s">
        <v>1459</v>
      </c>
      <c r="K500" s="39"/>
      <c r="L500" s="39"/>
      <c r="M500" s="39"/>
      <c r="N500" s="39"/>
      <c r="O500" s="45"/>
      <c r="P500" s="45"/>
      <c r="Q500" s="45" t="s">
        <v>237</v>
      </c>
      <c r="R500" s="45" t="s">
        <v>880</v>
      </c>
      <c r="S500" s="45" t="s">
        <v>880</v>
      </c>
      <c r="T500" s="39" t="s">
        <v>237</v>
      </c>
      <c r="U500" s="45" t="s">
        <v>880</v>
      </c>
      <c r="V500" s="45" t="s">
        <v>880</v>
      </c>
      <c r="W500" s="45" t="s">
        <v>236</v>
      </c>
      <c r="X500" s="45" t="s">
        <v>236</v>
      </c>
      <c r="Y500" s="45" t="s">
        <v>236</v>
      </c>
      <c r="Z500" s="45"/>
      <c r="AA500" s="45"/>
      <c r="AB500" s="45"/>
      <c r="AC500" s="45"/>
      <c r="AD500" s="45"/>
      <c r="AE500" s="46"/>
      <c r="AS500" s="28">
        <f t="shared" ca="1" si="38"/>
        <v>414150487</v>
      </c>
      <c r="AW500">
        <f t="shared" si="39"/>
        <v>0</v>
      </c>
      <c r="AX500">
        <f t="shared" si="40"/>
        <v>0</v>
      </c>
    </row>
    <row r="501" spans="1:50" ht="18.75" thickBot="1" x14ac:dyDescent="0.3">
      <c r="A501" s="37">
        <v>488</v>
      </c>
      <c r="B501" s="38" t="s">
        <v>1460</v>
      </c>
      <c r="C501" s="39" t="s">
        <v>196</v>
      </c>
      <c r="D501" s="49">
        <v>36513</v>
      </c>
      <c r="E501" s="41">
        <f t="shared" ca="1" si="41"/>
        <v>41262</v>
      </c>
      <c r="F501" s="42">
        <f t="shared" ca="1" si="42"/>
        <v>13</v>
      </c>
      <c r="G501" s="43" t="s">
        <v>922</v>
      </c>
      <c r="H501" s="43" t="s">
        <v>234</v>
      </c>
      <c r="I501" s="44" t="s">
        <v>1461</v>
      </c>
      <c r="J501" s="39" t="s">
        <v>1462</v>
      </c>
      <c r="K501" s="39"/>
      <c r="L501" s="39"/>
      <c r="M501" s="39"/>
      <c r="N501" s="39"/>
      <c r="O501" s="45"/>
      <c r="P501" s="45"/>
      <c r="Q501" s="45" t="s">
        <v>237</v>
      </c>
      <c r="R501" s="45" t="s">
        <v>920</v>
      </c>
      <c r="S501" s="45" t="s">
        <v>920</v>
      </c>
      <c r="T501" s="39" t="s">
        <v>237</v>
      </c>
      <c r="U501" s="45" t="s">
        <v>920</v>
      </c>
      <c r="V501" s="45" t="s">
        <v>920</v>
      </c>
      <c r="W501" s="45" t="s">
        <v>237</v>
      </c>
      <c r="X501" s="45" t="s">
        <v>920</v>
      </c>
      <c r="Y501" s="45" t="s">
        <v>920</v>
      </c>
      <c r="Z501" s="45"/>
      <c r="AA501" s="45"/>
      <c r="AB501" s="45"/>
      <c r="AC501" s="45"/>
      <c r="AD501" s="45"/>
      <c r="AE501" s="46"/>
      <c r="AS501" s="28">
        <f t="shared" ca="1" si="38"/>
        <v>412620488</v>
      </c>
      <c r="AW501">
        <f t="shared" si="39"/>
        <v>0</v>
      </c>
      <c r="AX501">
        <f t="shared" si="40"/>
        <v>0</v>
      </c>
    </row>
    <row r="502" spans="1:50" ht="18.75" thickBot="1" x14ac:dyDescent="0.3">
      <c r="A502" s="37">
        <v>489</v>
      </c>
      <c r="B502" s="38" t="s">
        <v>1463</v>
      </c>
      <c r="C502" s="39" t="s">
        <v>194</v>
      </c>
      <c r="D502" s="49">
        <v>36881</v>
      </c>
      <c r="E502" s="41">
        <f t="shared" ca="1" si="41"/>
        <v>41264</v>
      </c>
      <c r="F502" s="42">
        <f t="shared" ca="1" si="42"/>
        <v>12</v>
      </c>
      <c r="G502" s="43" t="s">
        <v>918</v>
      </c>
      <c r="H502" s="43" t="s">
        <v>1464</v>
      </c>
      <c r="I502" s="44" t="s">
        <v>1465</v>
      </c>
      <c r="J502" s="39" t="s">
        <v>1466</v>
      </c>
      <c r="K502" s="39"/>
      <c r="L502" s="39"/>
      <c r="M502" s="39"/>
      <c r="N502" s="39"/>
      <c r="O502" s="45"/>
      <c r="P502" s="45"/>
      <c r="Q502" s="45" t="s">
        <v>237</v>
      </c>
      <c r="R502" s="45" t="s">
        <v>920</v>
      </c>
      <c r="S502" s="45" t="s">
        <v>920</v>
      </c>
      <c r="T502" s="39" t="s">
        <v>54</v>
      </c>
      <c r="U502" s="45" t="s">
        <v>920</v>
      </c>
      <c r="V502" s="45" t="s">
        <v>920</v>
      </c>
      <c r="W502" s="45" t="s">
        <v>54</v>
      </c>
      <c r="X502" s="45" t="s">
        <v>920</v>
      </c>
      <c r="Y502" s="45" t="s">
        <v>920</v>
      </c>
      <c r="Z502" s="45"/>
      <c r="AA502" s="45"/>
      <c r="AB502" s="45"/>
      <c r="AC502" s="45"/>
      <c r="AD502" s="45"/>
      <c r="AE502" s="46"/>
      <c r="AS502" s="28">
        <f t="shared" ca="1" si="38"/>
        <v>412640489</v>
      </c>
      <c r="AW502">
        <f t="shared" si="39"/>
        <v>0</v>
      </c>
      <c r="AX502">
        <f t="shared" si="40"/>
        <v>0</v>
      </c>
    </row>
    <row r="503" spans="1:50" ht="18.75" thickBot="1" x14ac:dyDescent="0.3">
      <c r="A503" s="37">
        <v>490</v>
      </c>
      <c r="B503" s="38" t="s">
        <v>1467</v>
      </c>
      <c r="C503" s="39" t="s">
        <v>196</v>
      </c>
      <c r="D503" s="49">
        <v>36148</v>
      </c>
      <c r="E503" s="41">
        <f t="shared" ca="1" si="41"/>
        <v>41262</v>
      </c>
      <c r="F503" s="42">
        <f t="shared" ca="1" si="42"/>
        <v>14</v>
      </c>
      <c r="G503" s="43" t="s">
        <v>918</v>
      </c>
      <c r="H503" s="43" t="s">
        <v>234</v>
      </c>
      <c r="I503" s="44" t="s">
        <v>1468</v>
      </c>
      <c r="J503" s="39" t="s">
        <v>1469</v>
      </c>
      <c r="K503" s="39"/>
      <c r="L503" s="39"/>
      <c r="M503" s="39"/>
      <c r="N503" s="39"/>
      <c r="O503" s="45"/>
      <c r="P503" s="45"/>
      <c r="Q503" s="45" t="s">
        <v>237</v>
      </c>
      <c r="R503" s="45" t="s">
        <v>920</v>
      </c>
      <c r="S503" s="45" t="s">
        <v>920</v>
      </c>
      <c r="T503" s="39" t="s">
        <v>237</v>
      </c>
      <c r="U503" s="45" t="s">
        <v>920</v>
      </c>
      <c r="V503" s="45" t="s">
        <v>920</v>
      </c>
      <c r="W503" s="45" t="s">
        <v>236</v>
      </c>
      <c r="X503" s="45" t="s">
        <v>236</v>
      </c>
      <c r="Y503" s="45" t="s">
        <v>236</v>
      </c>
      <c r="Z503" s="45"/>
      <c r="AA503" s="45"/>
      <c r="AB503" s="45"/>
      <c r="AC503" s="45"/>
      <c r="AD503" s="45"/>
      <c r="AE503" s="46"/>
      <c r="AS503" s="28">
        <f t="shared" ca="1" si="38"/>
        <v>412620490</v>
      </c>
      <c r="AW503">
        <f t="shared" si="39"/>
        <v>0</v>
      </c>
      <c r="AX503">
        <f t="shared" si="40"/>
        <v>0</v>
      </c>
    </row>
    <row r="504" spans="1:50" ht="18.75" thickBot="1" x14ac:dyDescent="0.3">
      <c r="A504" s="37">
        <v>491</v>
      </c>
      <c r="B504" s="38" t="s">
        <v>1470</v>
      </c>
      <c r="C504" s="39" t="s">
        <v>194</v>
      </c>
      <c r="D504" s="49">
        <v>37037</v>
      </c>
      <c r="E504" s="41">
        <f t="shared" ca="1" si="41"/>
        <v>41420</v>
      </c>
      <c r="F504" s="42">
        <f t="shared" ca="1" si="42"/>
        <v>12</v>
      </c>
      <c r="G504" s="43" t="s">
        <v>918</v>
      </c>
      <c r="H504" s="43" t="s">
        <v>234</v>
      </c>
      <c r="I504" s="44" t="s">
        <v>1471</v>
      </c>
      <c r="J504" s="39" t="s">
        <v>1472</v>
      </c>
      <c r="K504" s="39"/>
      <c r="L504" s="39"/>
      <c r="M504" s="39"/>
      <c r="N504" s="39"/>
      <c r="O504" s="45"/>
      <c r="P504" s="45"/>
      <c r="Q504" s="45" t="s">
        <v>237</v>
      </c>
      <c r="R504" s="45" t="s">
        <v>920</v>
      </c>
      <c r="S504" s="45" t="s">
        <v>920</v>
      </c>
      <c r="T504" s="39" t="s">
        <v>237</v>
      </c>
      <c r="U504" s="45" t="s">
        <v>920</v>
      </c>
      <c r="V504" s="45" t="s">
        <v>920</v>
      </c>
      <c r="W504" s="45" t="s">
        <v>237</v>
      </c>
      <c r="X504" s="45" t="s">
        <v>920</v>
      </c>
      <c r="Y504" s="45" t="s">
        <v>920</v>
      </c>
      <c r="Z504" s="45"/>
      <c r="AA504" s="45"/>
      <c r="AB504" s="45"/>
      <c r="AC504" s="45"/>
      <c r="AD504" s="45"/>
      <c r="AE504" s="46"/>
      <c r="AS504" s="28">
        <f t="shared" ca="1" si="38"/>
        <v>414200491</v>
      </c>
      <c r="AW504">
        <f t="shared" si="39"/>
        <v>0</v>
      </c>
      <c r="AX504">
        <f t="shared" si="40"/>
        <v>0</v>
      </c>
    </row>
    <row r="505" spans="1:50" ht="18.75" thickBot="1" x14ac:dyDescent="0.3">
      <c r="A505" s="37">
        <v>492</v>
      </c>
      <c r="B505" s="38" t="s">
        <v>1473</v>
      </c>
      <c r="C505" s="39" t="s">
        <v>194</v>
      </c>
      <c r="D505" s="49">
        <v>36121</v>
      </c>
      <c r="E505" s="41">
        <f t="shared" ca="1" si="41"/>
        <v>41235</v>
      </c>
      <c r="F505" s="42">
        <f t="shared" ca="1" si="42"/>
        <v>14</v>
      </c>
      <c r="G505" s="43" t="s">
        <v>1474</v>
      </c>
      <c r="H505" s="43" t="s">
        <v>234</v>
      </c>
      <c r="I505" s="44" t="s">
        <v>1475</v>
      </c>
      <c r="J505" s="39" t="s">
        <v>1476</v>
      </c>
      <c r="K505" s="39"/>
      <c r="L505" s="39"/>
      <c r="M505" s="39"/>
      <c r="N505" s="39"/>
      <c r="O505" s="45"/>
      <c r="P505" s="45"/>
      <c r="Q505" s="45" t="s">
        <v>237</v>
      </c>
      <c r="R505" s="45" t="s">
        <v>880</v>
      </c>
      <c r="S505" s="45" t="s">
        <v>880</v>
      </c>
      <c r="T505" s="39" t="s">
        <v>237</v>
      </c>
      <c r="U505" s="45" t="s">
        <v>880</v>
      </c>
      <c r="V505" s="45" t="s">
        <v>880</v>
      </c>
      <c r="W505" s="45" t="s">
        <v>236</v>
      </c>
      <c r="X505" s="45" t="s">
        <v>236</v>
      </c>
      <c r="Y505" s="45" t="s">
        <v>236</v>
      </c>
      <c r="Z505" s="45"/>
      <c r="AA505" s="45"/>
      <c r="AB505" s="45"/>
      <c r="AC505" s="45"/>
      <c r="AD505" s="45"/>
      <c r="AE505" s="46"/>
      <c r="AS505" s="28">
        <f t="shared" ca="1" si="38"/>
        <v>412350492</v>
      </c>
      <c r="AW505">
        <f t="shared" si="39"/>
        <v>0</v>
      </c>
      <c r="AX505">
        <f t="shared" si="40"/>
        <v>0</v>
      </c>
    </row>
    <row r="506" spans="1:50" ht="18.75" thickBot="1" x14ac:dyDescent="0.3">
      <c r="A506" s="37">
        <v>493</v>
      </c>
      <c r="B506" s="38" t="s">
        <v>1477</v>
      </c>
      <c r="C506" s="39" t="s">
        <v>196</v>
      </c>
      <c r="D506" s="49">
        <v>37055</v>
      </c>
      <c r="E506" s="41">
        <f t="shared" ca="1" si="41"/>
        <v>41438</v>
      </c>
      <c r="F506" s="42">
        <f t="shared" ca="1" si="42"/>
        <v>12</v>
      </c>
      <c r="G506" s="43" t="s">
        <v>918</v>
      </c>
      <c r="H506" s="43" t="s">
        <v>234</v>
      </c>
      <c r="I506" s="44" t="s">
        <v>1478</v>
      </c>
      <c r="J506" s="39" t="s">
        <v>1479</v>
      </c>
      <c r="K506" s="39"/>
      <c r="L506" s="39"/>
      <c r="M506" s="39"/>
      <c r="N506" s="39"/>
      <c r="O506" s="45"/>
      <c r="P506" s="45"/>
      <c r="Q506" s="45" t="s">
        <v>237</v>
      </c>
      <c r="R506" s="45" t="s">
        <v>920</v>
      </c>
      <c r="S506" s="45" t="s">
        <v>920</v>
      </c>
      <c r="T506" s="39" t="s">
        <v>237</v>
      </c>
      <c r="U506" s="45" t="s">
        <v>920</v>
      </c>
      <c r="V506" s="45" t="s">
        <v>920</v>
      </c>
      <c r="W506" s="45" t="s">
        <v>237</v>
      </c>
      <c r="X506" s="45" t="s">
        <v>920</v>
      </c>
      <c r="Y506" s="45" t="s">
        <v>920</v>
      </c>
      <c r="Z506" s="45"/>
      <c r="AA506" s="45"/>
      <c r="AB506" s="45"/>
      <c r="AC506" s="45"/>
      <c r="AD506" s="45"/>
      <c r="AE506" s="46"/>
      <c r="AS506" s="28">
        <f t="shared" ca="1" si="38"/>
        <v>414380493</v>
      </c>
      <c r="AW506">
        <f t="shared" si="39"/>
        <v>0</v>
      </c>
      <c r="AX506">
        <f t="shared" si="40"/>
        <v>0</v>
      </c>
    </row>
    <row r="507" spans="1:50" ht="18.75" thickBot="1" x14ac:dyDescent="0.3">
      <c r="A507" s="37">
        <v>494</v>
      </c>
      <c r="B507" s="38" t="s">
        <v>1480</v>
      </c>
      <c r="C507" s="39" t="s">
        <v>194</v>
      </c>
      <c r="D507" s="49">
        <v>35859</v>
      </c>
      <c r="E507" s="41">
        <f t="shared" ca="1" si="41"/>
        <v>41338</v>
      </c>
      <c r="F507" s="42">
        <f t="shared" ca="1" si="42"/>
        <v>15</v>
      </c>
      <c r="G507" s="43" t="s">
        <v>995</v>
      </c>
      <c r="H507" s="43" t="s">
        <v>234</v>
      </c>
      <c r="I507" s="44" t="s">
        <v>1481</v>
      </c>
      <c r="J507" s="39" t="s">
        <v>1482</v>
      </c>
      <c r="K507" s="39"/>
      <c r="L507" s="39"/>
      <c r="M507" s="39"/>
      <c r="N507" s="39"/>
      <c r="O507" s="45"/>
      <c r="P507" s="45"/>
      <c r="Q507" s="45" t="s">
        <v>237</v>
      </c>
      <c r="R507" s="45" t="s">
        <v>1015</v>
      </c>
      <c r="S507" s="45" t="s">
        <v>1015</v>
      </c>
      <c r="T507" s="39" t="s">
        <v>237</v>
      </c>
      <c r="U507" s="45" t="s">
        <v>1015</v>
      </c>
      <c r="V507" s="45" t="s">
        <v>1015</v>
      </c>
      <c r="W507" s="45" t="s">
        <v>236</v>
      </c>
      <c r="X507" s="45" t="s">
        <v>236</v>
      </c>
      <c r="Y507" s="45" t="s">
        <v>236</v>
      </c>
      <c r="Z507" s="45"/>
      <c r="AA507" s="45"/>
      <c r="AB507" s="45"/>
      <c r="AC507" s="45"/>
      <c r="AD507" s="45"/>
      <c r="AE507" s="46"/>
      <c r="AS507" s="28">
        <f t="shared" ca="1" si="38"/>
        <v>413380494</v>
      </c>
      <c r="AW507">
        <f t="shared" si="39"/>
        <v>0</v>
      </c>
      <c r="AX507">
        <f t="shared" si="40"/>
        <v>0</v>
      </c>
    </row>
    <row r="508" spans="1:50" ht="18.75" thickBot="1" x14ac:dyDescent="0.3">
      <c r="A508" s="37">
        <v>495</v>
      </c>
      <c r="B508" s="38" t="s">
        <v>1483</v>
      </c>
      <c r="C508" s="39" t="s">
        <v>194</v>
      </c>
      <c r="D508" s="49">
        <v>35977</v>
      </c>
      <c r="E508" s="41">
        <f t="shared" ca="1" si="41"/>
        <v>41456</v>
      </c>
      <c r="F508" s="42">
        <f t="shared" ca="1" si="42"/>
        <v>15</v>
      </c>
      <c r="G508" s="43" t="s">
        <v>969</v>
      </c>
      <c r="H508" s="43" t="s">
        <v>234</v>
      </c>
      <c r="I508" s="50" t="s">
        <v>1484</v>
      </c>
      <c r="J508" s="51" t="s">
        <v>1485</v>
      </c>
      <c r="K508" s="51"/>
      <c r="L508" s="51"/>
      <c r="M508" s="51"/>
      <c r="N508" s="39"/>
      <c r="O508" s="45"/>
      <c r="P508" s="45"/>
      <c r="Q508" s="45" t="s">
        <v>237</v>
      </c>
      <c r="R508" s="45" t="s">
        <v>971</v>
      </c>
      <c r="S508" s="45" t="s">
        <v>971</v>
      </c>
      <c r="T508" s="39" t="s">
        <v>237</v>
      </c>
      <c r="U508" s="45" t="s">
        <v>971</v>
      </c>
      <c r="V508" s="45" t="s">
        <v>971</v>
      </c>
      <c r="W508" s="45" t="s">
        <v>236</v>
      </c>
      <c r="X508" s="45" t="s">
        <v>236</v>
      </c>
      <c r="Y508" s="45" t="s">
        <v>236</v>
      </c>
      <c r="Z508" s="45"/>
      <c r="AA508" s="45"/>
      <c r="AB508" s="45"/>
      <c r="AC508" s="45"/>
      <c r="AD508" s="45"/>
      <c r="AE508" s="46"/>
      <c r="AS508" s="28">
        <f t="shared" ca="1" si="38"/>
        <v>414560495</v>
      </c>
      <c r="AW508">
        <f t="shared" si="39"/>
        <v>0</v>
      </c>
      <c r="AX508">
        <f t="shared" si="40"/>
        <v>0</v>
      </c>
    </row>
    <row r="509" spans="1:50" ht="18.75" thickBot="1" x14ac:dyDescent="0.3">
      <c r="A509" s="37">
        <v>496</v>
      </c>
      <c r="B509" s="38" t="s">
        <v>1486</v>
      </c>
      <c r="C509" s="39" t="s">
        <v>194</v>
      </c>
      <c r="D509" s="49">
        <v>35583</v>
      </c>
      <c r="E509" s="41">
        <f t="shared" ca="1" si="41"/>
        <v>41427</v>
      </c>
      <c r="F509" s="42">
        <f t="shared" ca="1" si="42"/>
        <v>16</v>
      </c>
      <c r="G509" s="43" t="s">
        <v>979</v>
      </c>
      <c r="H509" s="43" t="s">
        <v>234</v>
      </c>
      <c r="I509" s="44" t="s">
        <v>1487</v>
      </c>
      <c r="J509" s="39" t="s">
        <v>1488</v>
      </c>
      <c r="K509" s="39"/>
      <c r="L509" s="39"/>
      <c r="M509" s="39"/>
      <c r="N509" s="39"/>
      <c r="O509" s="45"/>
      <c r="P509" s="45"/>
      <c r="Q509" s="45" t="s">
        <v>237</v>
      </c>
      <c r="R509" s="45" t="s">
        <v>971</v>
      </c>
      <c r="S509" s="45" t="s">
        <v>971</v>
      </c>
      <c r="T509" s="39" t="s">
        <v>237</v>
      </c>
      <c r="U509" s="45" t="s">
        <v>971</v>
      </c>
      <c r="V509" s="45" t="s">
        <v>971</v>
      </c>
      <c r="W509" s="45" t="s">
        <v>236</v>
      </c>
      <c r="X509" s="45" t="s">
        <v>236</v>
      </c>
      <c r="Y509" s="45" t="s">
        <v>236</v>
      </c>
      <c r="Z509" s="45"/>
      <c r="AA509" s="45"/>
      <c r="AB509" s="45"/>
      <c r="AC509" s="45"/>
      <c r="AD509" s="45"/>
      <c r="AE509" s="46"/>
      <c r="AS509" s="28">
        <f t="shared" ca="1" si="38"/>
        <v>414270496</v>
      </c>
      <c r="AW509">
        <f t="shared" si="39"/>
        <v>0</v>
      </c>
      <c r="AX509">
        <f t="shared" si="40"/>
        <v>0</v>
      </c>
    </row>
    <row r="510" spans="1:50" ht="18.75" thickBot="1" x14ac:dyDescent="0.3">
      <c r="A510" s="37">
        <v>497</v>
      </c>
      <c r="B510" s="38" t="s">
        <v>1489</v>
      </c>
      <c r="C510" s="39" t="s">
        <v>194</v>
      </c>
      <c r="D510" s="49">
        <v>36775</v>
      </c>
      <c r="E510" s="41">
        <f t="shared" ca="1" si="41"/>
        <v>41523</v>
      </c>
      <c r="F510" s="42">
        <f t="shared" ca="1" si="42"/>
        <v>13</v>
      </c>
      <c r="G510" s="43" t="s">
        <v>995</v>
      </c>
      <c r="H510" s="43" t="s">
        <v>234</v>
      </c>
      <c r="I510" s="50" t="s">
        <v>1490</v>
      </c>
      <c r="J510" s="51" t="s">
        <v>1491</v>
      </c>
      <c r="K510" s="51"/>
      <c r="L510" s="51"/>
      <c r="M510" s="51"/>
      <c r="N510" s="39"/>
      <c r="O510" s="45"/>
      <c r="P510" s="45"/>
      <c r="Q510" s="45" t="s">
        <v>237</v>
      </c>
      <c r="R510" s="45" t="s">
        <v>997</v>
      </c>
      <c r="S510" s="45" t="s">
        <v>997</v>
      </c>
      <c r="T510" s="39" t="s">
        <v>237</v>
      </c>
      <c r="U510" s="45" t="s">
        <v>997</v>
      </c>
      <c r="V510" s="45" t="s">
        <v>997</v>
      </c>
      <c r="W510" s="45" t="s">
        <v>237</v>
      </c>
      <c r="X510" s="45" t="s">
        <v>997</v>
      </c>
      <c r="Y510" s="45" t="s">
        <v>997</v>
      </c>
      <c r="Z510" s="45"/>
      <c r="AA510" s="45"/>
      <c r="AB510" s="45"/>
      <c r="AC510" s="45"/>
      <c r="AD510" s="45"/>
      <c r="AE510" s="46"/>
      <c r="AS510" s="28">
        <f t="shared" ca="1" si="38"/>
        <v>415230497</v>
      </c>
      <c r="AW510">
        <f t="shared" si="39"/>
        <v>0</v>
      </c>
      <c r="AX510">
        <f t="shared" si="40"/>
        <v>0</v>
      </c>
    </row>
    <row r="511" spans="1:50" ht="18.75" thickBot="1" x14ac:dyDescent="0.3">
      <c r="A511" s="37">
        <v>498</v>
      </c>
      <c r="B511" s="38" t="s">
        <v>1492</v>
      </c>
      <c r="C511" s="39" t="s">
        <v>194</v>
      </c>
      <c r="D511" s="49">
        <v>35162</v>
      </c>
      <c r="E511" s="41">
        <f t="shared" ca="1" si="41"/>
        <v>41371</v>
      </c>
      <c r="F511" s="42">
        <f t="shared" ca="1" si="42"/>
        <v>17</v>
      </c>
      <c r="G511" s="43" t="s">
        <v>995</v>
      </c>
      <c r="H511" s="43" t="s">
        <v>234</v>
      </c>
      <c r="I511" s="44" t="s">
        <v>1493</v>
      </c>
      <c r="J511" s="39" t="s">
        <v>1494</v>
      </c>
      <c r="K511" s="39"/>
      <c r="L511" s="39"/>
      <c r="M511" s="39"/>
      <c r="N511" s="39"/>
      <c r="O511" s="45"/>
      <c r="P511" s="45"/>
      <c r="Q511" s="45" t="s">
        <v>237</v>
      </c>
      <c r="R511" s="45" t="s">
        <v>1015</v>
      </c>
      <c r="S511" s="45" t="s">
        <v>1015</v>
      </c>
      <c r="T511" s="39"/>
      <c r="U511" s="45"/>
      <c r="V511" s="45"/>
      <c r="W511" s="45" t="s">
        <v>236</v>
      </c>
      <c r="X511" s="45" t="s">
        <v>236</v>
      </c>
      <c r="Y511" s="45" t="s">
        <v>236</v>
      </c>
      <c r="Z511" s="45"/>
      <c r="AA511" s="45"/>
      <c r="AB511" s="45"/>
      <c r="AC511" s="45"/>
      <c r="AD511" s="45"/>
      <c r="AE511" s="46"/>
      <c r="AS511" s="28">
        <f t="shared" ca="1" si="38"/>
        <v>413710498</v>
      </c>
      <c r="AW511">
        <f t="shared" si="39"/>
        <v>0</v>
      </c>
      <c r="AX511">
        <f t="shared" si="40"/>
        <v>0</v>
      </c>
    </row>
    <row r="512" spans="1:50" ht="18.75" thickBot="1" x14ac:dyDescent="0.3">
      <c r="A512" s="37">
        <v>499</v>
      </c>
      <c r="B512" s="38" t="s">
        <v>1495</v>
      </c>
      <c r="C512" s="39" t="s">
        <v>196</v>
      </c>
      <c r="D512" s="49">
        <v>36261</v>
      </c>
      <c r="E512" s="41">
        <f t="shared" ca="1" si="41"/>
        <v>41375</v>
      </c>
      <c r="F512" s="42">
        <f t="shared" ca="1" si="42"/>
        <v>14</v>
      </c>
      <c r="G512" s="43" t="s">
        <v>842</v>
      </c>
      <c r="H512" s="43" t="s">
        <v>234</v>
      </c>
      <c r="I512" s="44" t="s">
        <v>1496</v>
      </c>
      <c r="J512" s="39" t="s">
        <v>1497</v>
      </c>
      <c r="K512" s="39"/>
      <c r="L512" s="39"/>
      <c r="M512" s="39"/>
      <c r="N512" s="39"/>
      <c r="O512" s="45"/>
      <c r="P512" s="45"/>
      <c r="Q512" s="45" t="s">
        <v>237</v>
      </c>
      <c r="R512" s="45" t="s">
        <v>997</v>
      </c>
      <c r="S512" s="45" t="s">
        <v>997</v>
      </c>
      <c r="T512" s="39" t="s">
        <v>237</v>
      </c>
      <c r="U512" s="45" t="s">
        <v>997</v>
      </c>
      <c r="V512" s="45" t="s">
        <v>997</v>
      </c>
      <c r="W512" s="45" t="s">
        <v>237</v>
      </c>
      <c r="X512" s="45" t="s">
        <v>997</v>
      </c>
      <c r="Y512" s="45" t="s">
        <v>997</v>
      </c>
      <c r="Z512" s="45"/>
      <c r="AA512" s="45"/>
      <c r="AB512" s="45"/>
      <c r="AC512" s="45"/>
      <c r="AD512" s="45"/>
      <c r="AE512" s="46"/>
      <c r="AS512" s="28">
        <f t="shared" ca="1" si="38"/>
        <v>413750499</v>
      </c>
      <c r="AW512">
        <f t="shared" si="39"/>
        <v>0</v>
      </c>
      <c r="AX512">
        <f t="shared" si="40"/>
        <v>0</v>
      </c>
    </row>
    <row r="513" spans="1:50" ht="18.75" thickBot="1" x14ac:dyDescent="0.3">
      <c r="A513" s="37">
        <v>500</v>
      </c>
      <c r="B513" s="38" t="s">
        <v>1498</v>
      </c>
      <c r="C513" s="39" t="s">
        <v>194</v>
      </c>
      <c r="D513" s="49">
        <v>36924</v>
      </c>
      <c r="E513" s="41">
        <f t="shared" ca="1" si="41"/>
        <v>41307</v>
      </c>
      <c r="F513" s="42">
        <f t="shared" ca="1" si="42"/>
        <v>12</v>
      </c>
      <c r="G513" s="43" t="s">
        <v>842</v>
      </c>
      <c r="H513" s="43" t="s">
        <v>234</v>
      </c>
      <c r="I513" s="44" t="s">
        <v>1499</v>
      </c>
      <c r="J513" s="39" t="s">
        <v>1500</v>
      </c>
      <c r="K513" s="39"/>
      <c r="L513" s="39"/>
      <c r="M513" s="39"/>
      <c r="N513" s="39"/>
      <c r="O513" s="45"/>
      <c r="P513" s="45"/>
      <c r="Q513" s="45" t="s">
        <v>237</v>
      </c>
      <c r="R513" s="45" t="s">
        <v>997</v>
      </c>
      <c r="S513" s="45" t="s">
        <v>997</v>
      </c>
      <c r="T513" s="39" t="s">
        <v>237</v>
      </c>
      <c r="U513" s="45" t="s">
        <v>997</v>
      </c>
      <c r="V513" s="45" t="s">
        <v>997</v>
      </c>
      <c r="W513" s="45" t="s">
        <v>237</v>
      </c>
      <c r="X513" s="45" t="s">
        <v>997</v>
      </c>
      <c r="Y513" s="45" t="s">
        <v>997</v>
      </c>
      <c r="Z513" s="45"/>
      <c r="AA513" s="45"/>
      <c r="AB513" s="45"/>
      <c r="AC513" s="45"/>
      <c r="AD513" s="45"/>
      <c r="AE513" s="46"/>
      <c r="AS513" s="28">
        <f t="shared" ca="1" si="38"/>
        <v>413070500</v>
      </c>
      <c r="AW513">
        <f t="shared" si="39"/>
        <v>0</v>
      </c>
      <c r="AX513">
        <f t="shared" si="40"/>
        <v>0</v>
      </c>
    </row>
    <row r="514" spans="1:50" ht="18.75" thickBot="1" x14ac:dyDescent="0.3">
      <c r="A514" s="37">
        <v>501</v>
      </c>
      <c r="B514" s="38" t="s">
        <v>1501</v>
      </c>
      <c r="C514" s="39" t="s">
        <v>194</v>
      </c>
      <c r="D514" s="49">
        <v>36331</v>
      </c>
      <c r="E514" s="41">
        <f t="shared" ca="1" si="41"/>
        <v>41445</v>
      </c>
      <c r="F514" s="42">
        <f t="shared" ca="1" si="42"/>
        <v>14</v>
      </c>
      <c r="G514" s="43" t="s">
        <v>842</v>
      </c>
      <c r="H514" s="43" t="s">
        <v>234</v>
      </c>
      <c r="I514" s="44" t="s">
        <v>1502</v>
      </c>
      <c r="J514" s="39" t="s">
        <v>1503</v>
      </c>
      <c r="K514" s="39"/>
      <c r="L514" s="39"/>
      <c r="M514" s="39"/>
      <c r="N514" s="39"/>
      <c r="O514" s="45"/>
      <c r="P514" s="45"/>
      <c r="Q514" s="45" t="s">
        <v>237</v>
      </c>
      <c r="R514" s="45" t="s">
        <v>997</v>
      </c>
      <c r="S514" s="45" t="s">
        <v>997</v>
      </c>
      <c r="T514" s="39" t="s">
        <v>237</v>
      </c>
      <c r="U514" s="45" t="s">
        <v>997</v>
      </c>
      <c r="V514" s="45" t="s">
        <v>997</v>
      </c>
      <c r="W514" s="45" t="s">
        <v>237</v>
      </c>
      <c r="X514" s="45" t="s">
        <v>997</v>
      </c>
      <c r="Y514" s="45" t="s">
        <v>997</v>
      </c>
      <c r="Z514" s="45"/>
      <c r="AA514" s="45"/>
      <c r="AB514" s="45"/>
      <c r="AC514" s="45"/>
      <c r="AD514" s="45"/>
      <c r="AE514" s="46"/>
      <c r="AS514" s="28">
        <f t="shared" ca="1" si="38"/>
        <v>414450501</v>
      </c>
      <c r="AW514">
        <f t="shared" si="39"/>
        <v>0</v>
      </c>
      <c r="AX514">
        <f t="shared" si="40"/>
        <v>0</v>
      </c>
    </row>
    <row r="515" spans="1:50" ht="18.75" thickBot="1" x14ac:dyDescent="0.3">
      <c r="A515" s="37">
        <v>502</v>
      </c>
      <c r="B515" s="38" t="s">
        <v>1504</v>
      </c>
      <c r="C515" s="39" t="s">
        <v>194</v>
      </c>
      <c r="D515" s="49">
        <v>35105</v>
      </c>
      <c r="E515" s="41">
        <f t="shared" ca="1" si="41"/>
        <v>41315</v>
      </c>
      <c r="F515" s="42">
        <f t="shared" ca="1" si="42"/>
        <v>17</v>
      </c>
      <c r="G515" s="43" t="s">
        <v>246</v>
      </c>
      <c r="H515" s="43" t="s">
        <v>548</v>
      </c>
      <c r="I515" s="44" t="s">
        <v>1505</v>
      </c>
      <c r="J515" s="39" t="s">
        <v>1506</v>
      </c>
      <c r="K515" s="39"/>
      <c r="L515" s="39"/>
      <c r="M515" s="39"/>
      <c r="N515" s="39"/>
      <c r="O515" s="45"/>
      <c r="P515" s="45"/>
      <c r="Q515" s="45" t="s">
        <v>237</v>
      </c>
      <c r="R515" s="45" t="s">
        <v>1112</v>
      </c>
      <c r="S515" s="45" t="s">
        <v>1112</v>
      </c>
      <c r="T515" s="39"/>
      <c r="U515" s="45"/>
      <c r="V515" s="45"/>
      <c r="W515" s="45" t="s">
        <v>236</v>
      </c>
      <c r="X515" s="45" t="s">
        <v>236</v>
      </c>
      <c r="Y515" s="45" t="s">
        <v>236</v>
      </c>
      <c r="Z515" s="45"/>
      <c r="AA515" s="45"/>
      <c r="AB515" s="45"/>
      <c r="AC515" s="45"/>
      <c r="AD515" s="45"/>
      <c r="AE515" s="46"/>
      <c r="AS515" s="28">
        <f t="shared" ca="1" si="38"/>
        <v>413150502</v>
      </c>
      <c r="AW515">
        <f t="shared" si="39"/>
        <v>0</v>
      </c>
      <c r="AX515">
        <f t="shared" si="40"/>
        <v>0</v>
      </c>
    </row>
    <row r="516" spans="1:50" ht="18.75" thickBot="1" x14ac:dyDescent="0.3">
      <c r="A516" s="37">
        <v>503</v>
      </c>
      <c r="B516" s="38" t="s">
        <v>1507</v>
      </c>
      <c r="C516" s="39" t="s">
        <v>194</v>
      </c>
      <c r="D516" s="49">
        <v>36738</v>
      </c>
      <c r="E516" s="41">
        <f t="shared" ca="1" si="41"/>
        <v>41486</v>
      </c>
      <c r="F516" s="42">
        <f t="shared" ca="1" si="42"/>
        <v>13</v>
      </c>
      <c r="G516" s="43" t="s">
        <v>246</v>
      </c>
      <c r="H516" s="43" t="s">
        <v>234</v>
      </c>
      <c r="I516" s="44" t="s">
        <v>1508</v>
      </c>
      <c r="J516" s="39" t="s">
        <v>1509</v>
      </c>
      <c r="K516" s="39"/>
      <c r="L516" s="39"/>
      <c r="M516" s="39"/>
      <c r="N516" s="39"/>
      <c r="O516" s="45"/>
      <c r="P516" s="45"/>
      <c r="Q516" s="45" t="s">
        <v>237</v>
      </c>
      <c r="R516" s="45" t="s">
        <v>1188</v>
      </c>
      <c r="S516" s="45" t="s">
        <v>1188</v>
      </c>
      <c r="T516" s="39" t="s">
        <v>237</v>
      </c>
      <c r="U516" s="45" t="s">
        <v>1188</v>
      </c>
      <c r="V516" s="45" t="s">
        <v>1188</v>
      </c>
      <c r="W516" s="45" t="s">
        <v>236</v>
      </c>
      <c r="X516" s="45" t="s">
        <v>236</v>
      </c>
      <c r="Y516" s="45" t="s">
        <v>236</v>
      </c>
      <c r="Z516" s="45"/>
      <c r="AA516" s="45"/>
      <c r="AB516" s="45"/>
      <c r="AC516" s="45"/>
      <c r="AD516" s="45"/>
      <c r="AE516" s="46"/>
      <c r="AS516" s="28">
        <f t="shared" ca="1" si="38"/>
        <v>414860503</v>
      </c>
      <c r="AW516">
        <f t="shared" si="39"/>
        <v>0</v>
      </c>
      <c r="AX516">
        <f t="shared" si="40"/>
        <v>0</v>
      </c>
    </row>
    <row r="517" spans="1:50" ht="18.75" thickBot="1" x14ac:dyDescent="0.3">
      <c r="A517" s="37">
        <v>504</v>
      </c>
      <c r="B517" s="38" t="s">
        <v>1510</v>
      </c>
      <c r="C517" s="39" t="s">
        <v>194</v>
      </c>
      <c r="D517" s="49">
        <v>36175</v>
      </c>
      <c r="E517" s="41">
        <f t="shared" ca="1" si="41"/>
        <v>41289</v>
      </c>
      <c r="F517" s="42">
        <f t="shared" ca="1" si="42"/>
        <v>14</v>
      </c>
      <c r="G517" s="43" t="s">
        <v>246</v>
      </c>
      <c r="H517" s="43" t="s">
        <v>234</v>
      </c>
      <c r="I517" s="44" t="s">
        <v>1511</v>
      </c>
      <c r="J517" s="39" t="s">
        <v>1512</v>
      </c>
      <c r="K517" s="39"/>
      <c r="L517" s="39"/>
      <c r="M517" s="39"/>
      <c r="N517" s="39"/>
      <c r="O517" s="45"/>
      <c r="P517" s="45"/>
      <c r="Q517" s="45" t="s">
        <v>237</v>
      </c>
      <c r="R517" s="45" t="s">
        <v>1188</v>
      </c>
      <c r="S517" s="45" t="s">
        <v>1188</v>
      </c>
      <c r="T517" s="39" t="s">
        <v>237</v>
      </c>
      <c r="U517" s="45" t="s">
        <v>1188</v>
      </c>
      <c r="V517" s="45" t="s">
        <v>1188</v>
      </c>
      <c r="W517" s="45" t="s">
        <v>236</v>
      </c>
      <c r="X517" s="45" t="s">
        <v>236</v>
      </c>
      <c r="Y517" s="45" t="s">
        <v>236</v>
      </c>
      <c r="Z517" s="45"/>
      <c r="AA517" s="45"/>
      <c r="AB517" s="45"/>
      <c r="AC517" s="45"/>
      <c r="AD517" s="45"/>
      <c r="AE517" s="46"/>
      <c r="AS517" s="28">
        <f t="shared" ca="1" si="38"/>
        <v>412890504</v>
      </c>
      <c r="AW517">
        <f t="shared" si="39"/>
        <v>0</v>
      </c>
      <c r="AX517">
        <f t="shared" si="40"/>
        <v>0</v>
      </c>
    </row>
    <row r="518" spans="1:50" ht="18.75" thickBot="1" x14ac:dyDescent="0.3">
      <c r="A518" s="37">
        <v>505</v>
      </c>
      <c r="B518" s="38" t="s">
        <v>1513</v>
      </c>
      <c r="C518" s="39" t="s">
        <v>194</v>
      </c>
      <c r="D518" s="49">
        <v>36432</v>
      </c>
      <c r="E518" s="41">
        <f t="shared" ca="1" si="41"/>
        <v>41546</v>
      </c>
      <c r="F518" s="42">
        <f t="shared" ca="1" si="42"/>
        <v>14</v>
      </c>
      <c r="G518" s="43" t="s">
        <v>1514</v>
      </c>
      <c r="H518" s="43" t="s">
        <v>1515</v>
      </c>
      <c r="I518" s="50" t="s">
        <v>1516</v>
      </c>
      <c r="J518" s="51" t="s">
        <v>1517</v>
      </c>
      <c r="K518" s="51"/>
      <c r="L518" s="51"/>
      <c r="M518" s="51"/>
      <c r="N518" s="39"/>
      <c r="O518" s="45"/>
      <c r="P518" s="45"/>
      <c r="Q518" s="45" t="s">
        <v>237</v>
      </c>
      <c r="R518" s="45" t="s">
        <v>1188</v>
      </c>
      <c r="S518" s="45" t="s">
        <v>1188</v>
      </c>
      <c r="T518" s="39" t="s">
        <v>54</v>
      </c>
      <c r="U518" s="45" t="s">
        <v>1188</v>
      </c>
      <c r="V518" s="45" t="s">
        <v>1188</v>
      </c>
      <c r="W518" s="45" t="s">
        <v>54</v>
      </c>
      <c r="X518" s="45" t="s">
        <v>1188</v>
      </c>
      <c r="Y518" s="45" t="s">
        <v>1188</v>
      </c>
      <c r="Z518" s="45"/>
      <c r="AA518" s="45"/>
      <c r="AB518" s="45"/>
      <c r="AC518" s="45"/>
      <c r="AD518" s="45"/>
      <c r="AE518" s="46"/>
      <c r="AS518" s="28">
        <f t="shared" ca="1" si="38"/>
        <v>415460505</v>
      </c>
      <c r="AW518">
        <f t="shared" si="39"/>
        <v>0</v>
      </c>
      <c r="AX518">
        <f t="shared" si="40"/>
        <v>0</v>
      </c>
    </row>
    <row r="519" spans="1:50" ht="18.75" thickBot="1" x14ac:dyDescent="0.3">
      <c r="A519" s="37">
        <v>506</v>
      </c>
      <c r="B519" s="38" t="s">
        <v>1518</v>
      </c>
      <c r="C519" s="39" t="s">
        <v>194</v>
      </c>
      <c r="D519" s="49">
        <v>35562</v>
      </c>
      <c r="E519" s="41">
        <f t="shared" ca="1" si="41"/>
        <v>41406</v>
      </c>
      <c r="F519" s="42">
        <f t="shared" ca="1" si="42"/>
        <v>16</v>
      </c>
      <c r="G519" s="43" t="s">
        <v>1514</v>
      </c>
      <c r="H519" s="43" t="s">
        <v>1515</v>
      </c>
      <c r="I519" s="44" t="s">
        <v>1519</v>
      </c>
      <c r="J519" s="39" t="s">
        <v>1520</v>
      </c>
      <c r="K519" s="39">
        <v>4649</v>
      </c>
      <c r="L519" s="39"/>
      <c r="M519" s="39"/>
      <c r="N519" s="39"/>
      <c r="O519" s="45"/>
      <c r="P519" s="45"/>
      <c r="Q519" s="45" t="s">
        <v>237</v>
      </c>
      <c r="R519" s="45" t="s">
        <v>1188</v>
      </c>
      <c r="S519" s="45" t="s">
        <v>1188</v>
      </c>
      <c r="T519" s="39" t="s">
        <v>54</v>
      </c>
      <c r="U519" s="45" t="s">
        <v>1188</v>
      </c>
      <c r="V519" s="45" t="s">
        <v>1188</v>
      </c>
      <c r="W519" s="45" t="s">
        <v>54</v>
      </c>
      <c r="X519" s="45" t="s">
        <v>1188</v>
      </c>
      <c r="Y519" s="45" t="s">
        <v>1188</v>
      </c>
      <c r="Z519" s="45"/>
      <c r="AA519" s="45"/>
      <c r="AB519" s="45"/>
      <c r="AC519" s="45"/>
      <c r="AD519" s="45"/>
      <c r="AE519" s="46"/>
      <c r="AS519" s="28">
        <f t="shared" ca="1" si="38"/>
        <v>414060506</v>
      </c>
      <c r="AW519">
        <f t="shared" si="39"/>
        <v>0</v>
      </c>
      <c r="AX519">
        <f t="shared" si="40"/>
        <v>0</v>
      </c>
    </row>
    <row r="520" spans="1:50" ht="18.75" thickBot="1" x14ac:dyDescent="0.3">
      <c r="A520" s="37">
        <v>507</v>
      </c>
      <c r="B520" s="38" t="s">
        <v>1521</v>
      </c>
      <c r="C520" s="39" t="s">
        <v>194</v>
      </c>
      <c r="D520" s="49">
        <v>36720</v>
      </c>
      <c r="E520" s="41">
        <f t="shared" ca="1" si="41"/>
        <v>41468</v>
      </c>
      <c r="F520" s="42">
        <f t="shared" ca="1" si="42"/>
        <v>13</v>
      </c>
      <c r="G520" s="43" t="s">
        <v>246</v>
      </c>
      <c r="H520" s="43" t="s">
        <v>548</v>
      </c>
      <c r="I520" s="50" t="s">
        <v>1522</v>
      </c>
      <c r="J520" s="51" t="s">
        <v>1523</v>
      </c>
      <c r="K520" s="51"/>
      <c r="L520" s="51"/>
      <c r="M520" s="51"/>
      <c r="N520" s="39"/>
      <c r="O520" s="45"/>
      <c r="P520" s="45"/>
      <c r="Q520" s="45" t="s">
        <v>237</v>
      </c>
      <c r="R520" s="45" t="s">
        <v>1112</v>
      </c>
      <c r="S520" s="45" t="s">
        <v>1112</v>
      </c>
      <c r="T520" s="39" t="s">
        <v>237</v>
      </c>
      <c r="U520" s="45" t="s">
        <v>1112</v>
      </c>
      <c r="V520" s="45" t="s">
        <v>1112</v>
      </c>
      <c r="W520" s="45" t="s">
        <v>237</v>
      </c>
      <c r="X520" s="45" t="s">
        <v>1112</v>
      </c>
      <c r="Y520" s="45" t="s">
        <v>1112</v>
      </c>
      <c r="Z520" s="45"/>
      <c r="AA520" s="45"/>
      <c r="AB520" s="45"/>
      <c r="AC520" s="45"/>
      <c r="AD520" s="45"/>
      <c r="AE520" s="46"/>
      <c r="AS520" s="28">
        <f t="shared" ca="1" si="38"/>
        <v>414680507</v>
      </c>
      <c r="AW520">
        <f t="shared" si="39"/>
        <v>0</v>
      </c>
      <c r="AX520">
        <f t="shared" si="40"/>
        <v>0</v>
      </c>
    </row>
    <row r="521" spans="1:50" ht="18.75" thickBot="1" x14ac:dyDescent="0.3">
      <c r="A521" s="37">
        <v>508</v>
      </c>
      <c r="B521" s="38" t="s">
        <v>1524</v>
      </c>
      <c r="C521" s="39" t="s">
        <v>194</v>
      </c>
      <c r="D521" s="49">
        <v>36630</v>
      </c>
      <c r="E521" s="41">
        <f t="shared" ca="1" si="41"/>
        <v>41378</v>
      </c>
      <c r="F521" s="42">
        <f t="shared" ca="1" si="42"/>
        <v>13</v>
      </c>
      <c r="G521" s="43" t="s">
        <v>246</v>
      </c>
      <c r="H521" s="43" t="s">
        <v>234</v>
      </c>
      <c r="I521" s="44" t="s">
        <v>1525</v>
      </c>
      <c r="J521" s="39" t="s">
        <v>1526</v>
      </c>
      <c r="K521" s="39"/>
      <c r="L521" s="39"/>
      <c r="M521" s="39"/>
      <c r="N521" s="39"/>
      <c r="O521" s="45"/>
      <c r="P521" s="45"/>
      <c r="Q521" s="45" t="s">
        <v>237</v>
      </c>
      <c r="R521" s="45" t="s">
        <v>1172</v>
      </c>
      <c r="S521" s="45" t="s">
        <v>1172</v>
      </c>
      <c r="T521" s="39" t="s">
        <v>237</v>
      </c>
      <c r="U521" s="45" t="s">
        <v>1172</v>
      </c>
      <c r="V521" s="45" t="s">
        <v>1172</v>
      </c>
      <c r="W521" s="45" t="s">
        <v>237</v>
      </c>
      <c r="X521" s="45" t="s">
        <v>1172</v>
      </c>
      <c r="Y521" s="45" t="s">
        <v>1172</v>
      </c>
      <c r="Z521" s="45"/>
      <c r="AA521" s="45"/>
      <c r="AB521" s="45"/>
      <c r="AC521" s="45"/>
      <c r="AD521" s="45"/>
      <c r="AE521" s="46"/>
      <c r="AS521" s="28">
        <f t="shared" ca="1" si="38"/>
        <v>413780508</v>
      </c>
      <c r="AW521">
        <f t="shared" si="39"/>
        <v>0</v>
      </c>
      <c r="AX521">
        <f t="shared" si="40"/>
        <v>0</v>
      </c>
    </row>
    <row r="522" spans="1:50" ht="18.75" thickBot="1" x14ac:dyDescent="0.3">
      <c r="A522" s="37">
        <v>509</v>
      </c>
      <c r="B522" s="38" t="s">
        <v>1527</v>
      </c>
      <c r="C522" s="39" t="s">
        <v>196</v>
      </c>
      <c r="D522" s="49">
        <v>35792</v>
      </c>
      <c r="E522" s="41">
        <f t="shared" ca="1" si="41"/>
        <v>41271</v>
      </c>
      <c r="F522" s="42">
        <f t="shared" ca="1" si="42"/>
        <v>15</v>
      </c>
      <c r="G522" s="43" t="s">
        <v>360</v>
      </c>
      <c r="H522" s="43" t="s">
        <v>234</v>
      </c>
      <c r="I522" s="44" t="s">
        <v>1528</v>
      </c>
      <c r="J522" s="39" t="s">
        <v>1529</v>
      </c>
      <c r="K522" s="39"/>
      <c r="L522" s="39"/>
      <c r="M522" s="39"/>
      <c r="N522" s="39"/>
      <c r="O522" s="45"/>
      <c r="P522" s="45"/>
      <c r="Q522" s="45" t="s">
        <v>237</v>
      </c>
      <c r="R522" s="45" t="s">
        <v>417</v>
      </c>
      <c r="S522" s="45" t="s">
        <v>417</v>
      </c>
      <c r="T522" s="39" t="s">
        <v>237</v>
      </c>
      <c r="U522" s="45" t="s">
        <v>417</v>
      </c>
      <c r="V522" s="45" t="s">
        <v>417</v>
      </c>
      <c r="W522" s="45" t="s">
        <v>236</v>
      </c>
      <c r="X522" s="45" t="s">
        <v>236</v>
      </c>
      <c r="Y522" s="45" t="s">
        <v>236</v>
      </c>
      <c r="Z522" s="45"/>
      <c r="AA522" s="45"/>
      <c r="AB522" s="45"/>
      <c r="AC522" s="45"/>
      <c r="AD522" s="45"/>
      <c r="AE522" s="46"/>
      <c r="AS522" s="28">
        <f t="shared" ca="1" si="38"/>
        <v>412710509</v>
      </c>
      <c r="AW522">
        <f t="shared" si="39"/>
        <v>0</v>
      </c>
      <c r="AX522">
        <f t="shared" si="40"/>
        <v>0</v>
      </c>
    </row>
    <row r="523" spans="1:50" ht="18.75" thickBot="1" x14ac:dyDescent="0.3">
      <c r="A523" s="37">
        <v>510</v>
      </c>
      <c r="B523" s="38" t="s">
        <v>1530</v>
      </c>
      <c r="C523" s="39" t="s">
        <v>196</v>
      </c>
      <c r="D523" s="49">
        <v>35758</v>
      </c>
      <c r="E523" s="41">
        <f t="shared" ca="1" si="41"/>
        <v>41237</v>
      </c>
      <c r="F523" s="42">
        <f t="shared" ca="1" si="42"/>
        <v>15</v>
      </c>
      <c r="G523" s="43" t="s">
        <v>360</v>
      </c>
      <c r="H523" s="43" t="s">
        <v>234</v>
      </c>
      <c r="I523" s="44" t="s">
        <v>1531</v>
      </c>
      <c r="J523" s="39" t="s">
        <v>1532</v>
      </c>
      <c r="K523" s="39"/>
      <c r="L523" s="39"/>
      <c r="M523" s="39"/>
      <c r="N523" s="39"/>
      <c r="O523" s="45"/>
      <c r="P523" s="45"/>
      <c r="Q523" s="45" t="s">
        <v>237</v>
      </c>
      <c r="R523" s="45" t="s">
        <v>417</v>
      </c>
      <c r="S523" s="45" t="s">
        <v>417</v>
      </c>
      <c r="T523" s="39" t="s">
        <v>237</v>
      </c>
      <c r="U523" s="45" t="s">
        <v>417</v>
      </c>
      <c r="V523" s="45" t="s">
        <v>417</v>
      </c>
      <c r="W523" s="45" t="s">
        <v>236</v>
      </c>
      <c r="X523" s="45" t="s">
        <v>236</v>
      </c>
      <c r="Y523" s="45" t="s">
        <v>236</v>
      </c>
      <c r="Z523" s="45"/>
      <c r="AA523" s="45"/>
      <c r="AB523" s="45"/>
      <c r="AC523" s="45"/>
      <c r="AD523" s="45"/>
      <c r="AE523" s="46"/>
      <c r="AS523" s="28">
        <f t="shared" ca="1" si="38"/>
        <v>412370510</v>
      </c>
      <c r="AW523">
        <f t="shared" si="39"/>
        <v>0</v>
      </c>
      <c r="AX523">
        <f t="shared" si="40"/>
        <v>0</v>
      </c>
    </row>
    <row r="524" spans="1:50" ht="18.75" thickBot="1" x14ac:dyDescent="0.3">
      <c r="A524" s="37">
        <v>511</v>
      </c>
      <c r="B524" s="38" t="s">
        <v>1533</v>
      </c>
      <c r="C524" s="39" t="s">
        <v>196</v>
      </c>
      <c r="D524" s="49">
        <v>35958</v>
      </c>
      <c r="E524" s="41">
        <f t="shared" ca="1" si="41"/>
        <v>41437</v>
      </c>
      <c r="F524" s="42">
        <f t="shared" ca="1" si="42"/>
        <v>15</v>
      </c>
      <c r="G524" s="43" t="s">
        <v>360</v>
      </c>
      <c r="H524" s="43" t="s">
        <v>234</v>
      </c>
      <c r="I524" s="44" t="s">
        <v>1534</v>
      </c>
      <c r="J524" s="39" t="s">
        <v>1535</v>
      </c>
      <c r="K524" s="39"/>
      <c r="L524" s="39"/>
      <c r="M524" s="39"/>
      <c r="N524" s="39"/>
      <c r="O524" s="45"/>
      <c r="P524" s="45"/>
      <c r="Q524" s="45" t="s">
        <v>237</v>
      </c>
      <c r="R524" s="45" t="s">
        <v>417</v>
      </c>
      <c r="S524" s="45" t="s">
        <v>417</v>
      </c>
      <c r="T524" s="39" t="s">
        <v>237</v>
      </c>
      <c r="U524" s="45" t="s">
        <v>417</v>
      </c>
      <c r="V524" s="45" t="s">
        <v>417</v>
      </c>
      <c r="W524" s="45" t="s">
        <v>236</v>
      </c>
      <c r="X524" s="45" t="s">
        <v>236</v>
      </c>
      <c r="Y524" s="45" t="s">
        <v>236</v>
      </c>
      <c r="Z524" s="45"/>
      <c r="AA524" s="45"/>
      <c r="AB524" s="45"/>
      <c r="AC524" s="45"/>
      <c r="AD524" s="45"/>
      <c r="AE524" s="46"/>
      <c r="AS524" s="28">
        <f t="shared" ca="1" si="38"/>
        <v>414370511</v>
      </c>
      <c r="AW524">
        <f t="shared" si="39"/>
        <v>0</v>
      </c>
      <c r="AX524">
        <f t="shared" si="40"/>
        <v>0</v>
      </c>
    </row>
    <row r="525" spans="1:50" ht="18.75" thickBot="1" x14ac:dyDescent="0.3">
      <c r="A525" s="37">
        <v>512</v>
      </c>
      <c r="B525" s="38" t="s">
        <v>1536</v>
      </c>
      <c r="C525" s="39" t="s">
        <v>196</v>
      </c>
      <c r="D525" s="49">
        <v>35872</v>
      </c>
      <c r="E525" s="41">
        <f t="shared" ca="1" si="41"/>
        <v>41351</v>
      </c>
      <c r="F525" s="42">
        <f t="shared" ca="1" si="42"/>
        <v>15</v>
      </c>
      <c r="G525" s="43" t="s">
        <v>360</v>
      </c>
      <c r="H525" s="43" t="s">
        <v>234</v>
      </c>
      <c r="I525" s="44" t="s">
        <v>1537</v>
      </c>
      <c r="J525" s="39" t="s">
        <v>1538</v>
      </c>
      <c r="K525" s="39"/>
      <c r="L525" s="39"/>
      <c r="M525" s="39"/>
      <c r="N525" s="39"/>
      <c r="O525" s="45"/>
      <c r="P525" s="45"/>
      <c r="Q525" s="45" t="s">
        <v>237</v>
      </c>
      <c r="R525" s="45" t="s">
        <v>417</v>
      </c>
      <c r="S525" s="45" t="s">
        <v>417</v>
      </c>
      <c r="T525" s="39" t="s">
        <v>237</v>
      </c>
      <c r="U525" s="45" t="s">
        <v>417</v>
      </c>
      <c r="V525" s="45" t="s">
        <v>417</v>
      </c>
      <c r="W525" s="45" t="s">
        <v>237</v>
      </c>
      <c r="X525" s="45" t="s">
        <v>417</v>
      </c>
      <c r="Y525" s="45" t="s">
        <v>417</v>
      </c>
      <c r="Z525" s="45"/>
      <c r="AA525" s="45"/>
      <c r="AB525" s="45"/>
      <c r="AC525" s="45"/>
      <c r="AD525" s="45"/>
      <c r="AE525" s="46"/>
      <c r="AS525" s="28">
        <f t="shared" ref="AS525:AS588" ca="1" si="43">IF(E525="",99999*$AS$12,E525*$AS$12+A525)</f>
        <v>413510512</v>
      </c>
      <c r="AW525">
        <f t="shared" si="39"/>
        <v>0</v>
      </c>
      <c r="AX525">
        <f t="shared" si="40"/>
        <v>0</v>
      </c>
    </row>
    <row r="526" spans="1:50" ht="18.75" thickBot="1" x14ac:dyDescent="0.3">
      <c r="A526" s="37">
        <v>513</v>
      </c>
      <c r="B526" s="38" t="s">
        <v>1539</v>
      </c>
      <c r="C526" s="39" t="s">
        <v>194</v>
      </c>
      <c r="D526" s="49">
        <v>35824</v>
      </c>
      <c r="E526" s="41">
        <f t="shared" ca="1" si="41"/>
        <v>41303</v>
      </c>
      <c r="F526" s="42">
        <f t="shared" ca="1" si="42"/>
        <v>15</v>
      </c>
      <c r="G526" s="43" t="s">
        <v>360</v>
      </c>
      <c r="H526" s="43" t="s">
        <v>234</v>
      </c>
      <c r="I526" s="44" t="s">
        <v>1540</v>
      </c>
      <c r="J526" s="39" t="s">
        <v>1541</v>
      </c>
      <c r="K526" s="39"/>
      <c r="L526" s="39"/>
      <c r="M526" s="39"/>
      <c r="N526" s="39"/>
      <c r="O526" s="45"/>
      <c r="P526" s="45"/>
      <c r="Q526" s="45" t="s">
        <v>237</v>
      </c>
      <c r="R526" s="45" t="s">
        <v>417</v>
      </c>
      <c r="S526" s="45" t="s">
        <v>417</v>
      </c>
      <c r="T526" s="39" t="s">
        <v>237</v>
      </c>
      <c r="U526" s="45" t="s">
        <v>417</v>
      </c>
      <c r="V526" s="45" t="s">
        <v>417</v>
      </c>
      <c r="W526" s="45" t="s">
        <v>236</v>
      </c>
      <c r="X526" s="45" t="s">
        <v>236</v>
      </c>
      <c r="Y526" s="45" t="s">
        <v>236</v>
      </c>
      <c r="Z526" s="45"/>
      <c r="AA526" s="45"/>
      <c r="AB526" s="45"/>
      <c r="AC526" s="45"/>
      <c r="AD526" s="45"/>
      <c r="AE526" s="46"/>
      <c r="AS526" s="28">
        <f t="shared" ca="1" si="43"/>
        <v>413030513</v>
      </c>
      <c r="AW526">
        <f t="shared" ref="AW526:AW589" si="44">IF(ISERROR(FIND(UPPER($AW$12),UPPER(B526))),0,1)</f>
        <v>0</v>
      </c>
      <c r="AX526">
        <f t="shared" ref="AX526:AX589" si="45">IF(AW526&gt;0,A526,0)</f>
        <v>0</v>
      </c>
    </row>
    <row r="527" spans="1:50" ht="18.75" thickBot="1" x14ac:dyDescent="0.3">
      <c r="A527" s="37">
        <v>514</v>
      </c>
      <c r="B527" s="38" t="s">
        <v>1542</v>
      </c>
      <c r="C527" s="39" t="s">
        <v>194</v>
      </c>
      <c r="D527" s="49">
        <v>35878</v>
      </c>
      <c r="E527" s="41">
        <f t="shared" ref="E527:E590" ca="1" si="46">IF(B527="","",IF(DATE(YEAR(TODAY()),MONTH(D527),DAY(D527))&lt;TODAY(),DATE(IF(YEAR(D527)=1900,2090,YEAR(TODAY())+1),MONTH(D527),DAY(D527)),DATE(IF(YEAR(D527)=1900,2090,YEAR(TODAY())),MONTH(D527),DAY(D527))))</f>
        <v>41357</v>
      </c>
      <c r="F527" s="42">
        <f t="shared" ref="F527:F590" ca="1" si="47">IF(B527="","",YEAR(E527)-YEAR(D527))</f>
        <v>15</v>
      </c>
      <c r="G527" s="43" t="s">
        <v>1543</v>
      </c>
      <c r="H527" s="43" t="s">
        <v>234</v>
      </c>
      <c r="I527" s="44" t="s">
        <v>1544</v>
      </c>
      <c r="J527" s="39" t="s">
        <v>1545</v>
      </c>
      <c r="K527" s="39"/>
      <c r="L527" s="39"/>
      <c r="M527" s="39"/>
      <c r="N527" s="39"/>
      <c r="O527" s="45"/>
      <c r="P527" s="45"/>
      <c r="Q527" s="45" t="s">
        <v>237</v>
      </c>
      <c r="R527" s="45" t="s">
        <v>417</v>
      </c>
      <c r="S527" s="45" t="s">
        <v>417</v>
      </c>
      <c r="T527" s="39" t="s">
        <v>237</v>
      </c>
      <c r="U527" s="45" t="s">
        <v>417</v>
      </c>
      <c r="V527" s="45" t="s">
        <v>417</v>
      </c>
      <c r="W527" s="45" t="s">
        <v>236</v>
      </c>
      <c r="X527" s="45" t="s">
        <v>236</v>
      </c>
      <c r="Y527" s="45" t="s">
        <v>236</v>
      </c>
      <c r="Z527" s="45"/>
      <c r="AA527" s="45"/>
      <c r="AB527" s="45"/>
      <c r="AC527" s="45"/>
      <c r="AD527" s="45"/>
      <c r="AE527" s="46"/>
      <c r="AS527" s="28">
        <f t="shared" ca="1" si="43"/>
        <v>413570514</v>
      </c>
      <c r="AW527">
        <f t="shared" si="44"/>
        <v>0</v>
      </c>
      <c r="AX527">
        <f t="shared" si="45"/>
        <v>0</v>
      </c>
    </row>
    <row r="528" spans="1:50" ht="18.75" thickBot="1" x14ac:dyDescent="0.3">
      <c r="A528" s="37">
        <v>515</v>
      </c>
      <c r="B528" s="38" t="s">
        <v>1546</v>
      </c>
      <c r="C528" s="39" t="s">
        <v>194</v>
      </c>
      <c r="D528" s="49">
        <v>35734</v>
      </c>
      <c r="E528" s="41">
        <f t="shared" ca="1" si="46"/>
        <v>41213</v>
      </c>
      <c r="F528" s="42">
        <f t="shared" ca="1" si="47"/>
        <v>15</v>
      </c>
      <c r="G528" s="43" t="s">
        <v>363</v>
      </c>
      <c r="H528" s="43" t="s">
        <v>234</v>
      </c>
      <c r="I528" s="44" t="s">
        <v>1547</v>
      </c>
      <c r="J528" s="39" t="s">
        <v>1548</v>
      </c>
      <c r="K528" s="39">
        <v>4654</v>
      </c>
      <c r="L528" s="39"/>
      <c r="M528" s="39"/>
      <c r="N528" s="39"/>
      <c r="O528" s="45"/>
      <c r="P528" s="45"/>
      <c r="Q528" s="45" t="s">
        <v>237</v>
      </c>
      <c r="R528" s="45" t="s">
        <v>417</v>
      </c>
      <c r="S528" s="45" t="s">
        <v>417</v>
      </c>
      <c r="T528" s="39" t="s">
        <v>237</v>
      </c>
      <c r="U528" s="45" t="s">
        <v>417</v>
      </c>
      <c r="V528" s="45" t="s">
        <v>385</v>
      </c>
      <c r="W528" s="45" t="s">
        <v>237</v>
      </c>
      <c r="X528" s="45" t="s">
        <v>417</v>
      </c>
      <c r="Y528" s="45" t="s">
        <v>385</v>
      </c>
      <c r="Z528" s="45"/>
      <c r="AA528" s="45"/>
      <c r="AB528" s="45"/>
      <c r="AC528" s="45"/>
      <c r="AD528" s="45"/>
      <c r="AE528" s="46"/>
      <c r="AS528" s="28">
        <f t="shared" ca="1" si="43"/>
        <v>412130515</v>
      </c>
      <c r="AW528">
        <f t="shared" si="44"/>
        <v>0</v>
      </c>
      <c r="AX528">
        <f t="shared" si="45"/>
        <v>0</v>
      </c>
    </row>
    <row r="529" spans="1:50" ht="18.75" thickBot="1" x14ac:dyDescent="0.3">
      <c r="A529" s="37">
        <v>516</v>
      </c>
      <c r="B529" s="38" t="s">
        <v>1549</v>
      </c>
      <c r="C529" s="39" t="s">
        <v>194</v>
      </c>
      <c r="D529" s="49">
        <v>35534</v>
      </c>
      <c r="E529" s="41">
        <f t="shared" ca="1" si="46"/>
        <v>41378</v>
      </c>
      <c r="F529" s="42">
        <f t="shared" ca="1" si="47"/>
        <v>16</v>
      </c>
      <c r="G529" s="43" t="s">
        <v>246</v>
      </c>
      <c r="H529" s="43" t="s">
        <v>234</v>
      </c>
      <c r="I529" s="44" t="s">
        <v>1550</v>
      </c>
      <c r="J529" s="39" t="s">
        <v>1551</v>
      </c>
      <c r="K529" s="39">
        <v>4728</v>
      </c>
      <c r="L529" s="39"/>
      <c r="M529" s="39"/>
      <c r="N529" s="39"/>
      <c r="O529" s="45"/>
      <c r="P529" s="45"/>
      <c r="Q529" s="45" t="s">
        <v>237</v>
      </c>
      <c r="R529" s="45" t="s">
        <v>542</v>
      </c>
      <c r="S529" s="45" t="s">
        <v>542</v>
      </c>
      <c r="T529" s="39" t="s">
        <v>236</v>
      </c>
      <c r="U529" s="45" t="s">
        <v>236</v>
      </c>
      <c r="V529" s="45" t="s">
        <v>236</v>
      </c>
      <c r="W529" s="45" t="s">
        <v>237</v>
      </c>
      <c r="X529" s="45" t="s">
        <v>542</v>
      </c>
      <c r="Y529" s="45" t="s">
        <v>542</v>
      </c>
      <c r="Z529" s="45"/>
      <c r="AA529" s="45"/>
      <c r="AB529" s="45"/>
      <c r="AC529" s="45"/>
      <c r="AD529" s="45"/>
      <c r="AE529" s="46"/>
      <c r="AS529" s="28">
        <f t="shared" ca="1" si="43"/>
        <v>413780516</v>
      </c>
      <c r="AW529">
        <f t="shared" si="44"/>
        <v>0</v>
      </c>
      <c r="AX529">
        <f t="shared" si="45"/>
        <v>0</v>
      </c>
    </row>
    <row r="530" spans="1:50" ht="18.75" thickBot="1" x14ac:dyDescent="0.3">
      <c r="A530" s="37">
        <v>517</v>
      </c>
      <c r="B530" s="38" t="s">
        <v>1552</v>
      </c>
      <c r="C530" s="39" t="s">
        <v>194</v>
      </c>
      <c r="D530" s="49">
        <v>35425</v>
      </c>
      <c r="E530" s="41">
        <f t="shared" ca="1" si="46"/>
        <v>41269</v>
      </c>
      <c r="F530" s="42">
        <f t="shared" ca="1" si="47"/>
        <v>16</v>
      </c>
      <c r="G530" s="43" t="s">
        <v>240</v>
      </c>
      <c r="H530" s="43" t="s">
        <v>234</v>
      </c>
      <c r="I530" s="44" t="s">
        <v>1553</v>
      </c>
      <c r="J530" s="39"/>
      <c r="K530" s="39">
        <v>4627</v>
      </c>
      <c r="L530" s="39"/>
      <c r="M530" s="39"/>
      <c r="N530" s="39"/>
      <c r="O530" s="45"/>
      <c r="P530" s="45"/>
      <c r="Q530" s="45" t="s">
        <v>237</v>
      </c>
      <c r="R530" s="45" t="s">
        <v>542</v>
      </c>
      <c r="S530" s="45" t="s">
        <v>542</v>
      </c>
      <c r="T530" s="39" t="s">
        <v>236</v>
      </c>
      <c r="U530" s="45" t="s">
        <v>236</v>
      </c>
      <c r="V530" s="45" t="s">
        <v>236</v>
      </c>
      <c r="W530" s="45" t="s">
        <v>236</v>
      </c>
      <c r="X530" s="45" t="s">
        <v>236</v>
      </c>
      <c r="Y530" s="45" t="s">
        <v>236</v>
      </c>
      <c r="Z530" s="45"/>
      <c r="AA530" s="45"/>
      <c r="AB530" s="45"/>
      <c r="AC530" s="45"/>
      <c r="AD530" s="45"/>
      <c r="AE530" s="46"/>
      <c r="AS530" s="28">
        <f t="shared" ca="1" si="43"/>
        <v>412690517</v>
      </c>
      <c r="AW530">
        <f t="shared" si="44"/>
        <v>0</v>
      </c>
      <c r="AX530">
        <f t="shared" si="45"/>
        <v>0</v>
      </c>
    </row>
    <row r="531" spans="1:50" ht="18.75" thickBot="1" x14ac:dyDescent="0.3">
      <c r="A531" s="37">
        <v>518</v>
      </c>
      <c r="B531" s="38" t="s">
        <v>1554</v>
      </c>
      <c r="C531" s="39" t="s">
        <v>194</v>
      </c>
      <c r="D531" s="49">
        <v>21538</v>
      </c>
      <c r="E531" s="41">
        <f t="shared" ca="1" si="46"/>
        <v>41262</v>
      </c>
      <c r="F531" s="42">
        <f t="shared" ca="1" si="47"/>
        <v>54</v>
      </c>
      <c r="G531" s="43" t="s">
        <v>298</v>
      </c>
      <c r="H531" s="43" t="s">
        <v>234</v>
      </c>
      <c r="I531" s="44" t="s">
        <v>1555</v>
      </c>
      <c r="J531" s="39"/>
      <c r="K531" s="39">
        <v>2555</v>
      </c>
      <c r="L531" s="39"/>
      <c r="M531" s="39"/>
      <c r="N531" s="39"/>
      <c r="O531" s="45"/>
      <c r="P531" s="45"/>
      <c r="Q531" s="45" t="s">
        <v>237</v>
      </c>
      <c r="R531" s="45" t="s">
        <v>1556</v>
      </c>
      <c r="S531" s="45" t="s">
        <v>1556</v>
      </c>
      <c r="T531" s="39" t="s">
        <v>237</v>
      </c>
      <c r="U531" s="45" t="s">
        <v>1556</v>
      </c>
      <c r="V531" s="45" t="s">
        <v>1556</v>
      </c>
      <c r="W531" s="45" t="s">
        <v>237</v>
      </c>
      <c r="X531" s="45" t="s">
        <v>2210</v>
      </c>
      <c r="Y531" s="45" t="s">
        <v>2210</v>
      </c>
      <c r="Z531" s="45"/>
      <c r="AA531" s="45"/>
      <c r="AB531" s="45"/>
      <c r="AC531" s="45"/>
      <c r="AD531" s="45"/>
      <c r="AE531" s="46"/>
      <c r="AS531" s="28">
        <f t="shared" ca="1" si="43"/>
        <v>412620518</v>
      </c>
      <c r="AW531">
        <f t="shared" si="44"/>
        <v>0</v>
      </c>
      <c r="AX531">
        <f t="shared" si="45"/>
        <v>0</v>
      </c>
    </row>
    <row r="532" spans="1:50" ht="18.75" thickBot="1" x14ac:dyDescent="0.3">
      <c r="A532" s="37">
        <v>519</v>
      </c>
      <c r="B532" s="38" t="s">
        <v>1557</v>
      </c>
      <c r="C532" s="39" t="s">
        <v>196</v>
      </c>
      <c r="D532" s="40">
        <v>37686</v>
      </c>
      <c r="E532" s="41">
        <f t="shared" ca="1" si="46"/>
        <v>41339</v>
      </c>
      <c r="F532" s="42">
        <f t="shared" ca="1" si="47"/>
        <v>10</v>
      </c>
      <c r="G532" s="43"/>
      <c r="H532" s="43" t="s">
        <v>234</v>
      </c>
      <c r="I532" s="44" t="s">
        <v>1558</v>
      </c>
      <c r="J532" s="39" t="s">
        <v>2014</v>
      </c>
      <c r="K532" s="39"/>
      <c r="L532" s="39"/>
      <c r="M532" s="39"/>
      <c r="N532" s="39"/>
      <c r="O532" s="45"/>
      <c r="P532" s="45"/>
      <c r="Q532" s="45" t="s">
        <v>237</v>
      </c>
      <c r="R532" s="45" t="s">
        <v>997</v>
      </c>
      <c r="S532" s="45" t="s">
        <v>997</v>
      </c>
      <c r="T532" s="39" t="s">
        <v>237</v>
      </c>
      <c r="U532" s="45" t="s">
        <v>997</v>
      </c>
      <c r="V532" s="45" t="s">
        <v>997</v>
      </c>
      <c r="W532" s="45" t="s">
        <v>237</v>
      </c>
      <c r="X532" s="45" t="s">
        <v>997</v>
      </c>
      <c r="Y532" s="45" t="s">
        <v>997</v>
      </c>
      <c r="Z532" s="45"/>
      <c r="AA532" s="45"/>
      <c r="AB532" s="45"/>
      <c r="AC532" s="45"/>
      <c r="AD532" s="45"/>
      <c r="AE532" s="46"/>
      <c r="AS532" s="28">
        <f t="shared" ca="1" si="43"/>
        <v>413390519</v>
      </c>
      <c r="AW532">
        <f t="shared" si="44"/>
        <v>0</v>
      </c>
      <c r="AX532">
        <f t="shared" si="45"/>
        <v>0</v>
      </c>
    </row>
    <row r="533" spans="1:50" ht="18.75" thickBot="1" x14ac:dyDescent="0.3">
      <c r="A533" s="37">
        <v>520</v>
      </c>
      <c r="B533" s="38" t="s">
        <v>1559</v>
      </c>
      <c r="C533" s="39" t="s">
        <v>194</v>
      </c>
      <c r="D533" s="49">
        <v>32426</v>
      </c>
      <c r="E533" s="41">
        <f t="shared" ca="1" si="46"/>
        <v>41557</v>
      </c>
      <c r="F533" s="42">
        <f t="shared" ca="1" si="47"/>
        <v>25</v>
      </c>
      <c r="G533" s="43" t="s">
        <v>995</v>
      </c>
      <c r="H533" s="43" t="s">
        <v>234</v>
      </c>
      <c r="I533" s="44" t="s">
        <v>1560</v>
      </c>
      <c r="J533" s="39"/>
      <c r="K533" s="39">
        <v>4628</v>
      </c>
      <c r="L533" s="39"/>
      <c r="M533" s="39"/>
      <c r="N533" s="39"/>
      <c r="O533" s="45"/>
      <c r="P533" s="45"/>
      <c r="Q533" s="45" t="s">
        <v>237</v>
      </c>
      <c r="R533" s="45" t="s">
        <v>997</v>
      </c>
      <c r="S533" s="45" t="s">
        <v>997</v>
      </c>
      <c r="T533" s="39" t="s">
        <v>237</v>
      </c>
      <c r="U533" s="45" t="s">
        <v>997</v>
      </c>
      <c r="V533" s="45" t="s">
        <v>997</v>
      </c>
      <c r="W533" s="45" t="s">
        <v>237</v>
      </c>
      <c r="X533" s="45" t="s">
        <v>997</v>
      </c>
      <c r="Y533" s="45" t="s">
        <v>997</v>
      </c>
      <c r="Z533" s="45"/>
      <c r="AA533" s="45"/>
      <c r="AB533" s="45"/>
      <c r="AC533" s="45"/>
      <c r="AD533" s="45"/>
      <c r="AE533" s="46"/>
      <c r="AS533" s="28">
        <f t="shared" ca="1" si="43"/>
        <v>415570520</v>
      </c>
      <c r="AW533">
        <f t="shared" si="44"/>
        <v>0</v>
      </c>
      <c r="AX533">
        <f t="shared" si="45"/>
        <v>0</v>
      </c>
    </row>
    <row r="534" spans="1:50" ht="18.75" thickBot="1" x14ac:dyDescent="0.3">
      <c r="A534" s="37">
        <v>521</v>
      </c>
      <c r="B534" s="38" t="s">
        <v>1561</v>
      </c>
      <c r="C534" s="39" t="s">
        <v>194</v>
      </c>
      <c r="D534" s="49">
        <v>26807</v>
      </c>
      <c r="E534" s="41">
        <f t="shared" ca="1" si="46"/>
        <v>41417</v>
      </c>
      <c r="F534" s="42">
        <f t="shared" ca="1" si="47"/>
        <v>40</v>
      </c>
      <c r="G534" s="43" t="s">
        <v>1562</v>
      </c>
      <c r="H534" s="43" t="s">
        <v>1563</v>
      </c>
      <c r="I534" s="44" t="s">
        <v>1564</v>
      </c>
      <c r="J534" s="39"/>
      <c r="K534" s="39">
        <v>4524</v>
      </c>
      <c r="L534" s="39"/>
      <c r="M534" s="39"/>
      <c r="N534" s="39"/>
      <c r="O534" s="45"/>
      <c r="P534" s="45"/>
      <c r="Q534" s="45" t="s">
        <v>237</v>
      </c>
      <c r="R534" s="45" t="s">
        <v>954</v>
      </c>
      <c r="S534" s="45" t="s">
        <v>954</v>
      </c>
      <c r="T534" s="39" t="s">
        <v>237</v>
      </c>
      <c r="U534" s="45" t="s">
        <v>954</v>
      </c>
      <c r="V534" s="45" t="s">
        <v>954</v>
      </c>
      <c r="W534" s="45" t="s">
        <v>54</v>
      </c>
      <c r="X534" s="45" t="s">
        <v>954</v>
      </c>
      <c r="Y534" s="45" t="s">
        <v>954</v>
      </c>
      <c r="Z534" s="45"/>
      <c r="AA534" s="45"/>
      <c r="AB534" s="45"/>
      <c r="AC534" s="45"/>
      <c r="AD534" s="45"/>
      <c r="AE534" s="46"/>
      <c r="AS534" s="28">
        <f t="shared" ca="1" si="43"/>
        <v>414170521</v>
      </c>
      <c r="AW534">
        <f t="shared" si="44"/>
        <v>0</v>
      </c>
      <c r="AX534">
        <f t="shared" si="45"/>
        <v>0</v>
      </c>
    </row>
    <row r="535" spans="1:50" ht="18.75" thickBot="1" x14ac:dyDescent="0.3">
      <c r="A535" s="37">
        <v>522</v>
      </c>
      <c r="B535" s="38" t="s">
        <v>1565</v>
      </c>
      <c r="C535" s="39" t="s">
        <v>194</v>
      </c>
      <c r="D535" s="49">
        <v>26237</v>
      </c>
      <c r="E535" s="41">
        <f t="shared" ca="1" si="46"/>
        <v>41213</v>
      </c>
      <c r="F535" s="42">
        <f t="shared" ca="1" si="47"/>
        <v>41</v>
      </c>
      <c r="G535" s="43" t="s">
        <v>495</v>
      </c>
      <c r="H535" s="43" t="s">
        <v>234</v>
      </c>
      <c r="I535" s="44" t="s">
        <v>1566</v>
      </c>
      <c r="J535" s="39"/>
      <c r="K535" s="39">
        <v>4108</v>
      </c>
      <c r="L535" s="39"/>
      <c r="M535" s="39"/>
      <c r="N535" s="39"/>
      <c r="O535" s="45"/>
      <c r="P535" s="45"/>
      <c r="Q535" s="45" t="s">
        <v>237</v>
      </c>
      <c r="R535" s="45" t="s">
        <v>901</v>
      </c>
      <c r="S535" s="45" t="s">
        <v>901</v>
      </c>
      <c r="T535" s="39" t="s">
        <v>236</v>
      </c>
      <c r="U535" s="45" t="s">
        <v>236</v>
      </c>
      <c r="V535" s="45" t="s">
        <v>236</v>
      </c>
      <c r="W535" s="45" t="s">
        <v>236</v>
      </c>
      <c r="X535" s="45" t="s">
        <v>236</v>
      </c>
      <c r="Y535" s="45" t="s">
        <v>236</v>
      </c>
      <c r="Z535" s="45"/>
      <c r="AA535" s="45"/>
      <c r="AB535" s="45"/>
      <c r="AC535" s="45"/>
      <c r="AD535" s="45"/>
      <c r="AE535" s="46"/>
      <c r="AS535" s="28">
        <f t="shared" ca="1" si="43"/>
        <v>412130522</v>
      </c>
      <c r="AW535">
        <f t="shared" si="44"/>
        <v>0</v>
      </c>
      <c r="AX535">
        <f t="shared" si="45"/>
        <v>0</v>
      </c>
    </row>
    <row r="536" spans="1:50" ht="18.75" thickBot="1" x14ac:dyDescent="0.3">
      <c r="A536" s="37">
        <v>523</v>
      </c>
      <c r="B536" s="38" t="s">
        <v>1567</v>
      </c>
      <c r="C536" s="39" t="s">
        <v>194</v>
      </c>
      <c r="D536" s="49">
        <v>33899</v>
      </c>
      <c r="E536" s="41">
        <f t="shared" ca="1" si="46"/>
        <v>41204</v>
      </c>
      <c r="F536" s="42">
        <f t="shared" ca="1" si="47"/>
        <v>20</v>
      </c>
      <c r="G536" s="43" t="s">
        <v>723</v>
      </c>
      <c r="H536" s="43" t="s">
        <v>234</v>
      </c>
      <c r="I536" s="44" t="s">
        <v>1568</v>
      </c>
      <c r="J536" s="39"/>
      <c r="K536" s="39">
        <v>4451</v>
      </c>
      <c r="L536" s="39"/>
      <c r="M536" s="39"/>
      <c r="N536" s="39"/>
      <c r="O536" s="45"/>
      <c r="P536" s="45"/>
      <c r="Q536" s="45" t="s">
        <v>237</v>
      </c>
      <c r="R536" s="45" t="s">
        <v>862</v>
      </c>
      <c r="S536" s="45" t="s">
        <v>862</v>
      </c>
      <c r="T536" s="39" t="s">
        <v>237</v>
      </c>
      <c r="U536" s="45" t="s">
        <v>862</v>
      </c>
      <c r="V536" s="45" t="s">
        <v>862</v>
      </c>
      <c r="W536" s="45" t="s">
        <v>237</v>
      </c>
      <c r="X536" s="45" t="s">
        <v>862</v>
      </c>
      <c r="Y536" s="45" t="s">
        <v>862</v>
      </c>
      <c r="Z536" s="45"/>
      <c r="AA536" s="45"/>
      <c r="AB536" s="45"/>
      <c r="AC536" s="45"/>
      <c r="AD536" s="45"/>
      <c r="AE536" s="46"/>
      <c r="AS536" s="28">
        <f t="shared" ca="1" si="43"/>
        <v>412040523</v>
      </c>
      <c r="AW536">
        <f t="shared" si="44"/>
        <v>0</v>
      </c>
      <c r="AX536">
        <f t="shared" si="45"/>
        <v>0</v>
      </c>
    </row>
    <row r="537" spans="1:50" ht="18.75" thickBot="1" x14ac:dyDescent="0.3">
      <c r="A537" s="37">
        <v>524</v>
      </c>
      <c r="B537" s="38" t="s">
        <v>1569</v>
      </c>
      <c r="C537" s="39" t="s">
        <v>194</v>
      </c>
      <c r="D537" s="49">
        <v>14702</v>
      </c>
      <c r="E537" s="41">
        <f t="shared" ca="1" si="46"/>
        <v>41365</v>
      </c>
      <c r="F537" s="42">
        <f t="shared" ca="1" si="47"/>
        <v>73</v>
      </c>
      <c r="G537" s="43" t="s">
        <v>302</v>
      </c>
      <c r="H537" s="43" t="s">
        <v>234</v>
      </c>
      <c r="I537" s="44" t="s">
        <v>1570</v>
      </c>
      <c r="J537" s="39"/>
      <c r="K537" s="39">
        <v>2273</v>
      </c>
      <c r="L537" s="39"/>
      <c r="M537" s="39"/>
      <c r="N537" s="39"/>
      <c r="O537" s="45"/>
      <c r="P537" s="45"/>
      <c r="Q537" s="45" t="s">
        <v>237</v>
      </c>
      <c r="R537" s="45" t="s">
        <v>954</v>
      </c>
      <c r="S537" s="45" t="s">
        <v>954</v>
      </c>
      <c r="T537" s="39" t="s">
        <v>236</v>
      </c>
      <c r="U537" s="45" t="s">
        <v>236</v>
      </c>
      <c r="V537" s="45" t="s">
        <v>236</v>
      </c>
      <c r="W537" s="45" t="s">
        <v>236</v>
      </c>
      <c r="X537" s="45" t="s">
        <v>236</v>
      </c>
      <c r="Y537" s="45" t="s">
        <v>236</v>
      </c>
      <c r="Z537" s="45"/>
      <c r="AA537" s="45"/>
      <c r="AB537" s="45"/>
      <c r="AC537" s="45"/>
      <c r="AD537" s="45"/>
      <c r="AE537" s="46"/>
      <c r="AS537" s="28">
        <f t="shared" ca="1" si="43"/>
        <v>413650524</v>
      </c>
      <c r="AW537">
        <f t="shared" si="44"/>
        <v>0</v>
      </c>
      <c r="AX537">
        <f t="shared" si="45"/>
        <v>0</v>
      </c>
    </row>
    <row r="538" spans="1:50" ht="18.75" thickBot="1" x14ac:dyDescent="0.3">
      <c r="A538" s="37">
        <v>525</v>
      </c>
      <c r="B538" s="38" t="s">
        <v>1571</v>
      </c>
      <c r="C538" s="39" t="s">
        <v>194</v>
      </c>
      <c r="D538" s="49">
        <v>15930</v>
      </c>
      <c r="E538" s="41">
        <f t="shared" ca="1" si="46"/>
        <v>41498</v>
      </c>
      <c r="F538" s="42">
        <f t="shared" ca="1" si="47"/>
        <v>70</v>
      </c>
      <c r="G538" s="43" t="s">
        <v>1047</v>
      </c>
      <c r="H538" s="43" t="s">
        <v>1261</v>
      </c>
      <c r="I538" s="44" t="s">
        <v>1572</v>
      </c>
      <c r="J538" s="39"/>
      <c r="K538" s="39">
        <v>628</v>
      </c>
      <c r="L538" s="39"/>
      <c r="M538" s="39"/>
      <c r="N538" s="39"/>
      <c r="O538" s="45"/>
      <c r="P538" s="45"/>
      <c r="Q538" s="45" t="s">
        <v>237</v>
      </c>
      <c r="R538" s="45" t="s">
        <v>1049</v>
      </c>
      <c r="S538" s="45" t="s">
        <v>1049</v>
      </c>
      <c r="T538" s="39" t="s">
        <v>237</v>
      </c>
      <c r="U538" s="45" t="s">
        <v>1049</v>
      </c>
      <c r="V538" s="45" t="s">
        <v>1049</v>
      </c>
      <c r="W538" s="45" t="s">
        <v>237</v>
      </c>
      <c r="X538" s="45" t="s">
        <v>1049</v>
      </c>
      <c r="Y538" s="45" t="s">
        <v>1049</v>
      </c>
      <c r="Z538" s="45"/>
      <c r="AA538" s="45"/>
      <c r="AB538" s="45"/>
      <c r="AC538" s="45"/>
      <c r="AD538" s="45"/>
      <c r="AE538" s="46"/>
      <c r="AS538" s="28">
        <f t="shared" ca="1" si="43"/>
        <v>414980525</v>
      </c>
      <c r="AW538">
        <f t="shared" si="44"/>
        <v>0</v>
      </c>
      <c r="AX538">
        <f t="shared" si="45"/>
        <v>0</v>
      </c>
    </row>
    <row r="539" spans="1:50" ht="18.75" thickBot="1" x14ac:dyDescent="0.3">
      <c r="A539" s="37">
        <v>526</v>
      </c>
      <c r="B539" s="38" t="s">
        <v>1573</v>
      </c>
      <c r="C539" s="39" t="s">
        <v>194</v>
      </c>
      <c r="D539" s="49">
        <v>20304</v>
      </c>
      <c r="E539" s="41">
        <f t="shared" ca="1" si="46"/>
        <v>41489</v>
      </c>
      <c r="F539" s="42">
        <f t="shared" ca="1" si="47"/>
        <v>58</v>
      </c>
      <c r="G539" s="43" t="s">
        <v>1047</v>
      </c>
      <c r="H539" s="43" t="s">
        <v>1261</v>
      </c>
      <c r="I539" s="44" t="s">
        <v>1574</v>
      </c>
      <c r="J539" s="51"/>
      <c r="K539" s="51">
        <v>632</v>
      </c>
      <c r="L539" s="51"/>
      <c r="M539" s="51"/>
      <c r="N539" s="39"/>
      <c r="O539" s="45"/>
      <c r="P539" s="45"/>
      <c r="Q539" s="45" t="s">
        <v>237</v>
      </c>
      <c r="R539" s="45" t="s">
        <v>1049</v>
      </c>
      <c r="S539" s="45" t="s">
        <v>1049</v>
      </c>
      <c r="T539" s="39" t="s">
        <v>236</v>
      </c>
      <c r="U539" s="45" t="s">
        <v>236</v>
      </c>
      <c r="V539" s="45" t="s">
        <v>236</v>
      </c>
      <c r="W539" s="45" t="s">
        <v>237</v>
      </c>
      <c r="X539" s="45" t="s">
        <v>1049</v>
      </c>
      <c r="Y539" s="45" t="s">
        <v>1049</v>
      </c>
      <c r="Z539" s="45"/>
      <c r="AA539" s="45"/>
      <c r="AB539" s="45"/>
      <c r="AC539" s="45"/>
      <c r="AD539" s="45"/>
      <c r="AE539" s="46"/>
      <c r="AS539" s="28">
        <f t="shared" ca="1" si="43"/>
        <v>414890526</v>
      </c>
      <c r="AW539">
        <f t="shared" si="44"/>
        <v>0</v>
      </c>
      <c r="AX539">
        <f t="shared" si="45"/>
        <v>0</v>
      </c>
    </row>
    <row r="540" spans="1:50" ht="18.75" thickBot="1" x14ac:dyDescent="0.3">
      <c r="A540" s="37">
        <v>527</v>
      </c>
      <c r="B540" s="38" t="s">
        <v>1575</v>
      </c>
      <c r="C540" s="39" t="s">
        <v>194</v>
      </c>
      <c r="D540" s="49">
        <v>20683</v>
      </c>
      <c r="E540" s="41">
        <f t="shared" ca="1" si="46"/>
        <v>41502</v>
      </c>
      <c r="F540" s="42">
        <f t="shared" ca="1" si="47"/>
        <v>57</v>
      </c>
      <c r="G540" s="43" t="s">
        <v>1576</v>
      </c>
      <c r="H540" s="43" t="s">
        <v>1261</v>
      </c>
      <c r="I540" s="44" t="s">
        <v>1577</v>
      </c>
      <c r="J540" s="39"/>
      <c r="K540" s="39">
        <v>633</v>
      </c>
      <c r="L540" s="39"/>
      <c r="M540" s="39"/>
      <c r="N540" s="39"/>
      <c r="O540" s="45"/>
      <c r="P540" s="45"/>
      <c r="Q540" s="45" t="s">
        <v>237</v>
      </c>
      <c r="R540" s="45" t="s">
        <v>1049</v>
      </c>
      <c r="S540" s="45" t="s">
        <v>1049</v>
      </c>
      <c r="T540" s="39" t="s">
        <v>236</v>
      </c>
      <c r="U540" s="45" t="s">
        <v>236</v>
      </c>
      <c r="V540" s="45" t="s">
        <v>236</v>
      </c>
      <c r="W540" s="45" t="s">
        <v>236</v>
      </c>
      <c r="X540" s="45" t="s">
        <v>236</v>
      </c>
      <c r="Y540" s="45" t="s">
        <v>236</v>
      </c>
      <c r="Z540" s="45"/>
      <c r="AA540" s="45"/>
      <c r="AB540" s="45"/>
      <c r="AC540" s="45"/>
      <c r="AD540" s="45"/>
      <c r="AE540" s="46"/>
      <c r="AS540" s="28">
        <f t="shared" ca="1" si="43"/>
        <v>415020527</v>
      </c>
      <c r="AW540">
        <f t="shared" si="44"/>
        <v>0</v>
      </c>
      <c r="AX540">
        <f t="shared" si="45"/>
        <v>0</v>
      </c>
    </row>
    <row r="541" spans="1:50" ht="18.75" thickBot="1" x14ac:dyDescent="0.3">
      <c r="A541" s="37">
        <v>528</v>
      </c>
      <c r="B541" s="38" t="s">
        <v>1578</v>
      </c>
      <c r="C541" s="39" t="s">
        <v>194</v>
      </c>
      <c r="D541" s="49">
        <v>22933</v>
      </c>
      <c r="E541" s="41">
        <f t="shared" ca="1" si="46"/>
        <v>41196</v>
      </c>
      <c r="F541" s="42">
        <f t="shared" ca="1" si="47"/>
        <v>50</v>
      </c>
      <c r="G541" s="43" t="s">
        <v>302</v>
      </c>
      <c r="H541" s="43" t="s">
        <v>1261</v>
      </c>
      <c r="I541" s="44" t="s">
        <v>1579</v>
      </c>
      <c r="J541" s="51"/>
      <c r="K541" s="51">
        <v>2867</v>
      </c>
      <c r="L541" s="51"/>
      <c r="M541" s="51"/>
      <c r="N541" s="39"/>
      <c r="O541" s="45"/>
      <c r="P541" s="45"/>
      <c r="Q541" s="45" t="s">
        <v>237</v>
      </c>
      <c r="R541" s="45" t="s">
        <v>861</v>
      </c>
      <c r="S541" s="45" t="s">
        <v>861</v>
      </c>
      <c r="T541" s="39" t="s">
        <v>237</v>
      </c>
      <c r="U541" s="45" t="s">
        <v>861</v>
      </c>
      <c r="V541" s="45" t="s">
        <v>861</v>
      </c>
      <c r="W541" s="45" t="s">
        <v>237</v>
      </c>
      <c r="X541" s="45" t="s">
        <v>861</v>
      </c>
      <c r="Y541" s="45" t="s">
        <v>861</v>
      </c>
      <c r="Z541" s="45"/>
      <c r="AA541" s="45"/>
      <c r="AB541" s="45"/>
      <c r="AC541" s="45"/>
      <c r="AD541" s="45"/>
      <c r="AE541" s="46"/>
      <c r="AS541" s="28">
        <f t="shared" ca="1" si="43"/>
        <v>411960528</v>
      </c>
      <c r="AW541">
        <f t="shared" si="44"/>
        <v>0</v>
      </c>
      <c r="AX541">
        <f t="shared" si="45"/>
        <v>0</v>
      </c>
    </row>
    <row r="542" spans="1:50" ht="18.75" thickBot="1" x14ac:dyDescent="0.3">
      <c r="A542" s="37">
        <v>529</v>
      </c>
      <c r="B542" s="38" t="s">
        <v>1580</v>
      </c>
      <c r="C542" s="39" t="s">
        <v>194</v>
      </c>
      <c r="D542" s="49">
        <v>35933</v>
      </c>
      <c r="E542" s="41">
        <f t="shared" ca="1" si="46"/>
        <v>41412</v>
      </c>
      <c r="F542" s="42">
        <f t="shared" ca="1" si="47"/>
        <v>15</v>
      </c>
      <c r="G542" s="43" t="s">
        <v>360</v>
      </c>
      <c r="H542" s="43" t="s">
        <v>1261</v>
      </c>
      <c r="I542" s="44" t="s">
        <v>1581</v>
      </c>
      <c r="J542" s="39" t="s">
        <v>1582</v>
      </c>
      <c r="K542" s="39">
        <v>4701</v>
      </c>
      <c r="L542" s="39"/>
      <c r="M542" s="39"/>
      <c r="N542" s="39"/>
      <c r="O542" s="45"/>
      <c r="P542" s="45"/>
      <c r="Q542" s="45" t="s">
        <v>237</v>
      </c>
      <c r="R542" s="45" t="s">
        <v>417</v>
      </c>
      <c r="S542" s="45" t="s">
        <v>417</v>
      </c>
      <c r="T542" s="39" t="s">
        <v>237</v>
      </c>
      <c r="U542" s="45" t="s">
        <v>417</v>
      </c>
      <c r="V542" s="45" t="s">
        <v>417</v>
      </c>
      <c r="W542" s="45" t="s">
        <v>237</v>
      </c>
      <c r="X542" s="45" t="s">
        <v>417</v>
      </c>
      <c r="Y542" s="45" t="s">
        <v>385</v>
      </c>
      <c r="Z542" s="45"/>
      <c r="AA542" s="45"/>
      <c r="AB542" s="45"/>
      <c r="AC542" s="45"/>
      <c r="AD542" s="45"/>
      <c r="AE542" s="46"/>
      <c r="AS542" s="28">
        <f t="shared" ca="1" si="43"/>
        <v>414120529</v>
      </c>
      <c r="AW542">
        <f t="shared" si="44"/>
        <v>0</v>
      </c>
      <c r="AX542">
        <f t="shared" si="45"/>
        <v>0</v>
      </c>
    </row>
    <row r="543" spans="1:50" ht="18.75" thickBot="1" x14ac:dyDescent="0.3">
      <c r="A543" s="37">
        <v>530</v>
      </c>
      <c r="B543" s="38" t="s">
        <v>1583</v>
      </c>
      <c r="C543" s="39" t="s">
        <v>194</v>
      </c>
      <c r="D543" s="49">
        <v>36074</v>
      </c>
      <c r="E543" s="41">
        <f t="shared" ca="1" si="46"/>
        <v>41553</v>
      </c>
      <c r="F543" s="42">
        <f t="shared" ca="1" si="47"/>
        <v>15</v>
      </c>
      <c r="G543" s="43" t="s">
        <v>360</v>
      </c>
      <c r="H543" s="43" t="s">
        <v>1261</v>
      </c>
      <c r="I543" s="44" t="s">
        <v>1584</v>
      </c>
      <c r="J543" s="39" t="s">
        <v>1585</v>
      </c>
      <c r="K543" s="39"/>
      <c r="L543" s="39"/>
      <c r="M543" s="39"/>
      <c r="N543" s="39"/>
      <c r="O543" s="45"/>
      <c r="P543" s="45"/>
      <c r="Q543" s="45" t="s">
        <v>237</v>
      </c>
      <c r="R543" s="45" t="s">
        <v>417</v>
      </c>
      <c r="S543" s="45" t="s">
        <v>417</v>
      </c>
      <c r="T543" s="39" t="s">
        <v>237</v>
      </c>
      <c r="U543" s="45" t="s">
        <v>417</v>
      </c>
      <c r="V543" s="45" t="s">
        <v>417</v>
      </c>
      <c r="W543" s="45" t="s">
        <v>236</v>
      </c>
      <c r="X543" s="45" t="s">
        <v>236</v>
      </c>
      <c r="Y543" s="45" t="s">
        <v>236</v>
      </c>
      <c r="Z543" s="45"/>
      <c r="AA543" s="45"/>
      <c r="AB543" s="45"/>
      <c r="AC543" s="45"/>
      <c r="AD543" s="45"/>
      <c r="AE543" s="46"/>
      <c r="AS543" s="28">
        <f t="shared" ca="1" si="43"/>
        <v>415530530</v>
      </c>
      <c r="AW543">
        <f t="shared" si="44"/>
        <v>0</v>
      </c>
      <c r="AX543">
        <f t="shared" si="45"/>
        <v>0</v>
      </c>
    </row>
    <row r="544" spans="1:50" ht="18.75" thickBot="1" x14ac:dyDescent="0.3">
      <c r="A544" s="37">
        <v>531</v>
      </c>
      <c r="B544" s="38" t="s">
        <v>1586</v>
      </c>
      <c r="C544" s="39" t="s">
        <v>194</v>
      </c>
      <c r="D544" s="49">
        <v>24895</v>
      </c>
      <c r="E544" s="41">
        <f t="shared" ca="1" si="46"/>
        <v>41332</v>
      </c>
      <c r="F544" s="42">
        <f t="shared" ca="1" si="47"/>
        <v>45</v>
      </c>
      <c r="G544" s="43" t="s">
        <v>302</v>
      </c>
      <c r="H544" s="43" t="s">
        <v>1261</v>
      </c>
      <c r="I544" s="44" t="s">
        <v>1587</v>
      </c>
      <c r="J544" s="39"/>
      <c r="K544" s="39">
        <v>2579</v>
      </c>
      <c r="L544" s="39"/>
      <c r="M544" s="39"/>
      <c r="N544" s="39"/>
      <c r="O544" s="45"/>
      <c r="P544" s="45"/>
      <c r="Q544" s="45" t="s">
        <v>237</v>
      </c>
      <c r="R544" s="45" t="s">
        <v>954</v>
      </c>
      <c r="S544" s="45" t="s">
        <v>954</v>
      </c>
      <c r="T544" s="39" t="s">
        <v>237</v>
      </c>
      <c r="U544" s="45" t="s">
        <v>954</v>
      </c>
      <c r="V544" s="45" t="s">
        <v>954</v>
      </c>
      <c r="W544" s="45" t="s">
        <v>237</v>
      </c>
      <c r="X544" s="45" t="s">
        <v>954</v>
      </c>
      <c r="Y544" s="45" t="s">
        <v>954</v>
      </c>
      <c r="Z544" s="45"/>
      <c r="AA544" s="45"/>
      <c r="AB544" s="45"/>
      <c r="AC544" s="45"/>
      <c r="AD544" s="45"/>
      <c r="AE544" s="46"/>
      <c r="AS544" s="28">
        <f t="shared" ca="1" si="43"/>
        <v>413320531</v>
      </c>
      <c r="AW544">
        <f t="shared" si="44"/>
        <v>0</v>
      </c>
      <c r="AX544">
        <f t="shared" si="45"/>
        <v>0</v>
      </c>
    </row>
    <row r="545" spans="1:50" ht="18.75" thickBot="1" x14ac:dyDescent="0.3">
      <c r="A545" s="37">
        <v>532</v>
      </c>
      <c r="B545" s="38" t="s">
        <v>1588</v>
      </c>
      <c r="C545" s="39" t="s">
        <v>194</v>
      </c>
      <c r="D545" s="49">
        <v>26708</v>
      </c>
      <c r="E545" s="41">
        <f t="shared" ca="1" si="46"/>
        <v>41318</v>
      </c>
      <c r="F545" s="42">
        <f t="shared" ca="1" si="47"/>
        <v>40</v>
      </c>
      <c r="G545" s="43" t="s">
        <v>1589</v>
      </c>
      <c r="H545" s="43" t="s">
        <v>888</v>
      </c>
      <c r="I545" s="44" t="s">
        <v>1590</v>
      </c>
      <c r="J545" s="39"/>
      <c r="K545" s="39">
        <v>4528</v>
      </c>
      <c r="L545" s="39"/>
      <c r="M545" s="39"/>
      <c r="N545" s="39"/>
      <c r="O545" s="45"/>
      <c r="P545" s="45"/>
      <c r="Q545" s="45" t="s">
        <v>237</v>
      </c>
      <c r="R545" s="45" t="s">
        <v>1049</v>
      </c>
      <c r="S545" s="45" t="s">
        <v>1049</v>
      </c>
      <c r="T545" s="45" t="s">
        <v>237</v>
      </c>
      <c r="U545" s="45" t="s">
        <v>1049</v>
      </c>
      <c r="V545" s="45" t="s">
        <v>1049</v>
      </c>
      <c r="W545" s="45" t="s">
        <v>237</v>
      </c>
      <c r="X545" s="45" t="s">
        <v>1049</v>
      </c>
      <c r="Y545" s="45" t="s">
        <v>236</v>
      </c>
      <c r="Z545" s="45"/>
      <c r="AA545" s="45"/>
      <c r="AB545" s="45"/>
      <c r="AC545" s="45"/>
      <c r="AD545" s="45"/>
      <c r="AE545" s="46"/>
      <c r="AS545" s="28">
        <f t="shared" ca="1" si="43"/>
        <v>413180532</v>
      </c>
      <c r="AW545">
        <f t="shared" si="44"/>
        <v>0</v>
      </c>
      <c r="AX545">
        <f t="shared" si="45"/>
        <v>0</v>
      </c>
    </row>
    <row r="546" spans="1:50" ht="18.75" thickBot="1" x14ac:dyDescent="0.3">
      <c r="A546" s="37">
        <v>533</v>
      </c>
      <c r="B546" s="38" t="s">
        <v>1591</v>
      </c>
      <c r="C546" s="39" t="s">
        <v>194</v>
      </c>
      <c r="D546" s="49">
        <v>27451</v>
      </c>
      <c r="E546" s="41">
        <f t="shared" ca="1" si="46"/>
        <v>41331</v>
      </c>
      <c r="F546" s="42">
        <f t="shared" ca="1" si="47"/>
        <v>38</v>
      </c>
      <c r="G546" s="43"/>
      <c r="H546" s="43" t="s">
        <v>1261</v>
      </c>
      <c r="I546" s="44" t="s">
        <v>1592</v>
      </c>
      <c r="J546" s="39"/>
      <c r="K546" s="39"/>
      <c r="L546" s="39"/>
      <c r="M546" s="39"/>
      <c r="N546" s="39"/>
      <c r="O546" s="45"/>
      <c r="P546" s="45"/>
      <c r="Q546" s="45" t="s">
        <v>237</v>
      </c>
      <c r="R546" s="45" t="s">
        <v>286</v>
      </c>
      <c r="S546" s="45" t="s">
        <v>286</v>
      </c>
      <c r="T546" s="39" t="s">
        <v>236</v>
      </c>
      <c r="U546" s="45" t="s">
        <v>236</v>
      </c>
      <c r="V546" s="45" t="s">
        <v>236</v>
      </c>
      <c r="W546" s="45" t="s">
        <v>236</v>
      </c>
      <c r="X546" s="45" t="s">
        <v>236</v>
      </c>
      <c r="Y546" s="45" t="s">
        <v>236</v>
      </c>
      <c r="Z546" s="45"/>
      <c r="AA546" s="45"/>
      <c r="AB546" s="45"/>
      <c r="AC546" s="45"/>
      <c r="AD546" s="45"/>
      <c r="AE546" s="46"/>
      <c r="AS546" s="28">
        <f t="shared" ca="1" si="43"/>
        <v>413310533</v>
      </c>
      <c r="AW546">
        <f t="shared" si="44"/>
        <v>0</v>
      </c>
      <c r="AX546">
        <f t="shared" si="45"/>
        <v>0</v>
      </c>
    </row>
    <row r="547" spans="1:50" ht="18.75" thickBot="1" x14ac:dyDescent="0.3">
      <c r="A547" s="37">
        <v>534</v>
      </c>
      <c r="B547" s="38" t="s">
        <v>1593</v>
      </c>
      <c r="C547" s="39" t="s">
        <v>196</v>
      </c>
      <c r="D547" s="49">
        <v>31425</v>
      </c>
      <c r="E547" s="41">
        <f t="shared" ca="1" si="46"/>
        <v>41287</v>
      </c>
      <c r="F547" s="42">
        <f t="shared" ca="1" si="47"/>
        <v>27</v>
      </c>
      <c r="G547" s="43" t="s">
        <v>723</v>
      </c>
      <c r="H547" s="43" t="s">
        <v>1261</v>
      </c>
      <c r="I547" s="44" t="s">
        <v>1594</v>
      </c>
      <c r="J547" s="39"/>
      <c r="K547" s="39">
        <v>4195</v>
      </c>
      <c r="L547" s="39"/>
      <c r="M547" s="39"/>
      <c r="N547" s="39"/>
      <c r="O547" s="45"/>
      <c r="P547" s="45"/>
      <c r="Q547" s="45" t="s">
        <v>237</v>
      </c>
      <c r="R547" s="45" t="s">
        <v>719</v>
      </c>
      <c r="S547" s="45" t="s">
        <v>719</v>
      </c>
      <c r="T547" s="39" t="s">
        <v>236</v>
      </c>
      <c r="U547" s="45" t="s">
        <v>236</v>
      </c>
      <c r="V547" s="45" t="s">
        <v>236</v>
      </c>
      <c r="W547" s="45" t="s">
        <v>237</v>
      </c>
      <c r="X547" s="45" t="s">
        <v>719</v>
      </c>
      <c r="Y547" s="45" t="s">
        <v>719</v>
      </c>
      <c r="Z547" s="45"/>
      <c r="AA547" s="45"/>
      <c r="AB547" s="45"/>
      <c r="AC547" s="45"/>
      <c r="AD547" s="45"/>
      <c r="AE547" s="46"/>
      <c r="AS547" s="28">
        <f t="shared" ca="1" si="43"/>
        <v>412870534</v>
      </c>
      <c r="AW547">
        <f t="shared" si="44"/>
        <v>0</v>
      </c>
      <c r="AX547">
        <f t="shared" si="45"/>
        <v>0</v>
      </c>
    </row>
    <row r="548" spans="1:50" ht="18.75" thickBot="1" x14ac:dyDescent="0.3">
      <c r="A548" s="37">
        <v>535</v>
      </c>
      <c r="B548" s="38" t="s">
        <v>1595</v>
      </c>
      <c r="C548" s="39" t="s">
        <v>194</v>
      </c>
      <c r="D548" s="49">
        <v>36202</v>
      </c>
      <c r="E548" s="41">
        <f t="shared" ca="1" si="46"/>
        <v>41316</v>
      </c>
      <c r="F548" s="42">
        <f t="shared" ca="1" si="47"/>
        <v>14</v>
      </c>
      <c r="G548" s="43" t="s">
        <v>246</v>
      </c>
      <c r="H548" s="43" t="s">
        <v>1261</v>
      </c>
      <c r="I548" s="44" t="s">
        <v>1596</v>
      </c>
      <c r="J548" s="39" t="s">
        <v>1597</v>
      </c>
      <c r="K548" s="39"/>
      <c r="L548" s="39"/>
      <c r="M548" s="39"/>
      <c r="N548" s="39"/>
      <c r="O548" s="45"/>
      <c r="P548" s="45"/>
      <c r="Q548" s="45" t="s">
        <v>237</v>
      </c>
      <c r="R548" s="45" t="s">
        <v>417</v>
      </c>
      <c r="S548" s="45" t="s">
        <v>417</v>
      </c>
      <c r="T548" s="39" t="s">
        <v>237</v>
      </c>
      <c r="U548" s="45" t="s">
        <v>417</v>
      </c>
      <c r="V548" s="45" t="s">
        <v>417</v>
      </c>
      <c r="W548" s="45" t="s">
        <v>237</v>
      </c>
      <c r="X548" s="45" t="s">
        <v>417</v>
      </c>
      <c r="Y548" s="45" t="s">
        <v>417</v>
      </c>
      <c r="Z548" s="45"/>
      <c r="AA548" s="45"/>
      <c r="AB548" s="45"/>
      <c r="AC548" s="45"/>
      <c r="AD548" s="45"/>
      <c r="AE548" s="46"/>
      <c r="AS548" s="28">
        <f t="shared" ca="1" si="43"/>
        <v>413160535</v>
      </c>
      <c r="AW548">
        <f t="shared" si="44"/>
        <v>0</v>
      </c>
      <c r="AX548">
        <f t="shared" si="45"/>
        <v>0</v>
      </c>
    </row>
    <row r="549" spans="1:50" ht="18.75" thickBot="1" x14ac:dyDescent="0.3">
      <c r="A549" s="37">
        <v>536</v>
      </c>
      <c r="B549" s="38" t="s">
        <v>1598</v>
      </c>
      <c r="C549" s="39" t="s">
        <v>194</v>
      </c>
      <c r="D549" s="49">
        <v>27686</v>
      </c>
      <c r="E549" s="41">
        <f t="shared" ca="1" si="46"/>
        <v>41201</v>
      </c>
      <c r="F549" s="42">
        <f t="shared" ca="1" si="47"/>
        <v>37</v>
      </c>
      <c r="G549" s="43" t="s">
        <v>1599</v>
      </c>
      <c r="H549" s="43" t="s">
        <v>1261</v>
      </c>
      <c r="I549" s="44" t="s">
        <v>1600</v>
      </c>
      <c r="J549" s="51"/>
      <c r="K549" s="51">
        <v>3733</v>
      </c>
      <c r="L549" s="51"/>
      <c r="M549" s="51"/>
      <c r="N549" s="39"/>
      <c r="O549" s="45"/>
      <c r="P549" s="45"/>
      <c r="Q549" s="45" t="s">
        <v>237</v>
      </c>
      <c r="R549" s="45" t="s">
        <v>515</v>
      </c>
      <c r="S549" s="45" t="s">
        <v>515</v>
      </c>
      <c r="T549" s="39" t="s">
        <v>236</v>
      </c>
      <c r="U549" s="45" t="s">
        <v>236</v>
      </c>
      <c r="V549" s="45" t="s">
        <v>236</v>
      </c>
      <c r="W549" s="45" t="s">
        <v>236</v>
      </c>
      <c r="X549" s="45" t="s">
        <v>236</v>
      </c>
      <c r="Y549" s="45" t="s">
        <v>236</v>
      </c>
      <c r="Z549" s="45"/>
      <c r="AA549" s="45"/>
      <c r="AB549" s="45"/>
      <c r="AC549" s="45"/>
      <c r="AD549" s="45"/>
      <c r="AE549" s="46"/>
      <c r="AS549" s="28">
        <f t="shared" ca="1" si="43"/>
        <v>412010536</v>
      </c>
      <c r="AW549">
        <f t="shared" si="44"/>
        <v>0</v>
      </c>
      <c r="AX549">
        <f t="shared" si="45"/>
        <v>0</v>
      </c>
    </row>
    <row r="550" spans="1:50" ht="18.75" thickBot="1" x14ac:dyDescent="0.3">
      <c r="A550" s="37">
        <v>537</v>
      </c>
      <c r="B550" s="38" t="s">
        <v>1601</v>
      </c>
      <c r="C550" s="39" t="s">
        <v>194</v>
      </c>
      <c r="D550" s="49">
        <v>33734</v>
      </c>
      <c r="E550" s="41">
        <f t="shared" ca="1" si="46"/>
        <v>41404</v>
      </c>
      <c r="F550" s="42">
        <f t="shared" ca="1" si="47"/>
        <v>21</v>
      </c>
      <c r="G550" s="43" t="s">
        <v>878</v>
      </c>
      <c r="H550" s="43" t="s">
        <v>1261</v>
      </c>
      <c r="I550" s="44" t="s">
        <v>1602</v>
      </c>
      <c r="J550" s="39"/>
      <c r="K550" s="39">
        <v>4629</v>
      </c>
      <c r="L550" s="39"/>
      <c r="M550" s="39"/>
      <c r="N550" s="39"/>
      <c r="O550" s="45"/>
      <c r="P550" s="45"/>
      <c r="Q550" s="45" t="s">
        <v>237</v>
      </c>
      <c r="R550" s="45" t="s">
        <v>880</v>
      </c>
      <c r="S550" s="45" t="s">
        <v>880</v>
      </c>
      <c r="T550" s="39" t="s">
        <v>236</v>
      </c>
      <c r="U550" s="45" t="s">
        <v>236</v>
      </c>
      <c r="V550" s="45" t="s">
        <v>236</v>
      </c>
      <c r="W550" s="45" t="s">
        <v>236</v>
      </c>
      <c r="X550" s="45" t="s">
        <v>236</v>
      </c>
      <c r="Y550" s="45" t="s">
        <v>236</v>
      </c>
      <c r="Z550" s="45"/>
      <c r="AA550" s="45"/>
      <c r="AB550" s="45"/>
      <c r="AC550" s="45"/>
      <c r="AD550" s="45"/>
      <c r="AE550" s="46"/>
      <c r="AS550" s="28">
        <f t="shared" ca="1" si="43"/>
        <v>414040537</v>
      </c>
      <c r="AW550">
        <f t="shared" si="44"/>
        <v>0</v>
      </c>
      <c r="AX550">
        <f t="shared" si="45"/>
        <v>0</v>
      </c>
    </row>
    <row r="551" spans="1:50" ht="18.75" thickBot="1" x14ac:dyDescent="0.3">
      <c r="A551" s="37">
        <v>538</v>
      </c>
      <c r="B551" s="38" t="s">
        <v>1603</v>
      </c>
      <c r="C551" s="39" t="s">
        <v>194</v>
      </c>
      <c r="D551" s="49">
        <v>36027</v>
      </c>
      <c r="E551" s="41">
        <f t="shared" ca="1" si="46"/>
        <v>41506</v>
      </c>
      <c r="F551" s="42">
        <f t="shared" ca="1" si="47"/>
        <v>15</v>
      </c>
      <c r="G551" s="43"/>
      <c r="H551" s="43" t="s">
        <v>1261</v>
      </c>
      <c r="I551" s="44" t="s">
        <v>1604</v>
      </c>
      <c r="J551" s="39" t="s">
        <v>1661</v>
      </c>
      <c r="K551" s="51"/>
      <c r="L551" s="51"/>
      <c r="M551" s="51"/>
      <c r="N551" s="39"/>
      <c r="O551" s="45"/>
      <c r="P551" s="45"/>
      <c r="Q551" s="45" t="s">
        <v>237</v>
      </c>
      <c r="R551" s="45" t="s">
        <v>783</v>
      </c>
      <c r="S551" s="45" t="s">
        <v>783</v>
      </c>
      <c r="T551" s="39" t="s">
        <v>236</v>
      </c>
      <c r="U551" s="45" t="s">
        <v>236</v>
      </c>
      <c r="V551" s="45" t="s">
        <v>236</v>
      </c>
      <c r="W551" s="45" t="s">
        <v>236</v>
      </c>
      <c r="X551" s="45" t="s">
        <v>236</v>
      </c>
      <c r="Y551" s="45" t="s">
        <v>236</v>
      </c>
      <c r="Z551" s="45"/>
      <c r="AA551" s="45"/>
      <c r="AB551" s="45"/>
      <c r="AC551" s="45"/>
      <c r="AD551" s="45"/>
      <c r="AE551" s="46"/>
      <c r="AS551" s="28">
        <f t="shared" ca="1" si="43"/>
        <v>415060538</v>
      </c>
      <c r="AW551">
        <f t="shared" si="44"/>
        <v>0</v>
      </c>
      <c r="AX551">
        <f t="shared" si="45"/>
        <v>0</v>
      </c>
    </row>
    <row r="552" spans="1:50" ht="18.75" thickBot="1" x14ac:dyDescent="0.3">
      <c r="A552" s="37">
        <v>539</v>
      </c>
      <c r="B552" s="38" t="s">
        <v>1605</v>
      </c>
      <c r="C552" s="39" t="s">
        <v>194</v>
      </c>
      <c r="D552" s="49">
        <v>35505</v>
      </c>
      <c r="E552" s="41">
        <f t="shared" ca="1" si="46"/>
        <v>41349</v>
      </c>
      <c r="F552" s="42">
        <f t="shared" ca="1" si="47"/>
        <v>16</v>
      </c>
      <c r="G552" s="43"/>
      <c r="H552" s="43" t="s">
        <v>1261</v>
      </c>
      <c r="I552" s="44" t="s">
        <v>1606</v>
      </c>
      <c r="J552" s="39" t="s">
        <v>1607</v>
      </c>
      <c r="K552" s="39">
        <v>4655</v>
      </c>
      <c r="L552" s="39"/>
      <c r="M552" s="39"/>
      <c r="N552" s="39"/>
      <c r="O552" s="45"/>
      <c r="P552" s="45"/>
      <c r="Q552" s="45" t="s">
        <v>237</v>
      </c>
      <c r="R552" s="45" t="s">
        <v>880</v>
      </c>
      <c r="S552" s="45" t="s">
        <v>880</v>
      </c>
      <c r="T552" s="39" t="s">
        <v>237</v>
      </c>
      <c r="U552" s="45" t="s">
        <v>880</v>
      </c>
      <c r="V552" s="45" t="s">
        <v>880</v>
      </c>
      <c r="W552" s="45" t="s">
        <v>237</v>
      </c>
      <c r="X552" s="45" t="s">
        <v>880</v>
      </c>
      <c r="Y552" s="45" t="s">
        <v>880</v>
      </c>
      <c r="Z552" s="45"/>
      <c r="AA552" s="45"/>
      <c r="AB552" s="45"/>
      <c r="AC552" s="45"/>
      <c r="AD552" s="45"/>
      <c r="AE552" s="46"/>
      <c r="AS552" s="28">
        <f t="shared" ca="1" si="43"/>
        <v>413490539</v>
      </c>
      <c r="AW552">
        <f t="shared" si="44"/>
        <v>0</v>
      </c>
      <c r="AX552">
        <f t="shared" si="45"/>
        <v>0</v>
      </c>
    </row>
    <row r="553" spans="1:50" ht="18.75" thickBot="1" x14ac:dyDescent="0.3">
      <c r="A553" s="37">
        <v>540</v>
      </c>
      <c r="B553" s="38" t="s">
        <v>1608</v>
      </c>
      <c r="C553" s="39" t="s">
        <v>196</v>
      </c>
      <c r="D553" s="49">
        <v>36682</v>
      </c>
      <c r="E553" s="41">
        <f t="shared" ca="1" si="46"/>
        <v>41430</v>
      </c>
      <c r="F553" s="42">
        <f t="shared" ca="1" si="47"/>
        <v>13</v>
      </c>
      <c r="G553" s="43" t="s">
        <v>406</v>
      </c>
      <c r="H553" s="43" t="s">
        <v>1261</v>
      </c>
      <c r="I553" s="44" t="s">
        <v>1609</v>
      </c>
      <c r="J553" s="39" t="s">
        <v>1610</v>
      </c>
      <c r="K553" s="39"/>
      <c r="L553" s="39"/>
      <c r="M553" s="39"/>
      <c r="N553" s="39"/>
      <c r="O553" s="45"/>
      <c r="P553" s="45"/>
      <c r="Q553" s="45" t="s">
        <v>237</v>
      </c>
      <c r="R553" s="45" t="s">
        <v>704</v>
      </c>
      <c r="S553" s="45" t="s">
        <v>704</v>
      </c>
      <c r="T553" s="39" t="s">
        <v>237</v>
      </c>
      <c r="U553" s="45" t="s">
        <v>704</v>
      </c>
      <c r="V553" s="45" t="s">
        <v>704</v>
      </c>
      <c r="W553" s="45" t="s">
        <v>237</v>
      </c>
      <c r="X553" s="45" t="s">
        <v>704</v>
      </c>
      <c r="Y553" s="45" t="s">
        <v>704</v>
      </c>
      <c r="Z553" s="45"/>
      <c r="AA553" s="45"/>
      <c r="AB553" s="45"/>
      <c r="AC553" s="45"/>
      <c r="AD553" s="45"/>
      <c r="AE553" s="46"/>
      <c r="AS553" s="28">
        <f t="shared" ca="1" si="43"/>
        <v>414300540</v>
      </c>
      <c r="AW553">
        <f t="shared" si="44"/>
        <v>0</v>
      </c>
      <c r="AX553">
        <f t="shared" si="45"/>
        <v>0</v>
      </c>
    </row>
    <row r="554" spans="1:50" ht="18.75" thickBot="1" x14ac:dyDescent="0.3">
      <c r="A554" s="37">
        <v>541</v>
      </c>
      <c r="B554" s="38" t="s">
        <v>1611</v>
      </c>
      <c r="C554" s="39" t="s">
        <v>194</v>
      </c>
      <c r="D554" s="49">
        <v>33077</v>
      </c>
      <c r="E554" s="41">
        <f t="shared" ca="1" si="46"/>
        <v>41478</v>
      </c>
      <c r="F554" s="42">
        <f t="shared" ca="1" si="47"/>
        <v>23</v>
      </c>
      <c r="G554" s="43"/>
      <c r="H554" s="43" t="s">
        <v>1261</v>
      </c>
      <c r="I554" s="44" t="s">
        <v>1612</v>
      </c>
      <c r="J554" s="39"/>
      <c r="K554" s="39">
        <v>4641</v>
      </c>
      <c r="L554" s="39"/>
      <c r="M554" s="39"/>
      <c r="N554" s="39"/>
      <c r="O554" s="45"/>
      <c r="P554" s="45"/>
      <c r="Q554" s="45" t="s">
        <v>237</v>
      </c>
      <c r="R554" s="45" t="s">
        <v>662</v>
      </c>
      <c r="S554" s="45" t="s">
        <v>662</v>
      </c>
      <c r="T554" s="39" t="s">
        <v>237</v>
      </c>
      <c r="U554" s="45" t="s">
        <v>662</v>
      </c>
      <c r="V554" s="45" t="s">
        <v>662</v>
      </c>
      <c r="W554" s="45" t="s">
        <v>237</v>
      </c>
      <c r="X554" s="45" t="s">
        <v>662</v>
      </c>
      <c r="Y554" s="45" t="s">
        <v>662</v>
      </c>
      <c r="Z554" s="45"/>
      <c r="AA554" s="45"/>
      <c r="AB554" s="45"/>
      <c r="AC554" s="45"/>
      <c r="AD554" s="45"/>
      <c r="AE554" s="46"/>
      <c r="AS554" s="28">
        <f t="shared" ca="1" si="43"/>
        <v>414780541</v>
      </c>
      <c r="AW554">
        <f t="shared" si="44"/>
        <v>0</v>
      </c>
      <c r="AX554">
        <f t="shared" si="45"/>
        <v>0</v>
      </c>
    </row>
    <row r="555" spans="1:50" ht="18.75" thickBot="1" x14ac:dyDescent="0.3">
      <c r="A555" s="37">
        <v>542</v>
      </c>
      <c r="B555" s="38" t="s">
        <v>1613</v>
      </c>
      <c r="C555" s="39" t="s">
        <v>194</v>
      </c>
      <c r="D555" s="49">
        <v>32333</v>
      </c>
      <c r="E555" s="41">
        <f t="shared" ca="1" si="46"/>
        <v>41464</v>
      </c>
      <c r="F555" s="42">
        <f t="shared" ca="1" si="47"/>
        <v>25</v>
      </c>
      <c r="G555" s="43"/>
      <c r="H555" s="43" t="s">
        <v>1261</v>
      </c>
      <c r="I555" s="44" t="s">
        <v>1614</v>
      </c>
      <c r="J555" s="39"/>
      <c r="K555" s="39">
        <v>4630</v>
      </c>
      <c r="L555" s="39"/>
      <c r="M555" s="39"/>
      <c r="N555" s="39"/>
      <c r="O555" s="45"/>
      <c r="P555" s="45"/>
      <c r="Q555" s="45" t="s">
        <v>237</v>
      </c>
      <c r="R555" s="45" t="s">
        <v>1069</v>
      </c>
      <c r="S555" s="45" t="s">
        <v>1069</v>
      </c>
      <c r="T555" s="39" t="s">
        <v>237</v>
      </c>
      <c r="U555" s="45" t="s">
        <v>1069</v>
      </c>
      <c r="V555" s="45" t="s">
        <v>1069</v>
      </c>
      <c r="W555" s="45" t="s">
        <v>237</v>
      </c>
      <c r="X555" s="45" t="s">
        <v>1069</v>
      </c>
      <c r="Y555" s="45" t="s">
        <v>1069</v>
      </c>
      <c r="Z555" s="45"/>
      <c r="AA555" s="45"/>
      <c r="AB555" s="45"/>
      <c r="AC555" s="45"/>
      <c r="AD555" s="45"/>
      <c r="AE555" s="46"/>
      <c r="AS555" s="28">
        <f t="shared" ca="1" si="43"/>
        <v>414640542</v>
      </c>
      <c r="AW555">
        <f t="shared" si="44"/>
        <v>0</v>
      </c>
      <c r="AX555">
        <f t="shared" si="45"/>
        <v>0</v>
      </c>
    </row>
    <row r="556" spans="1:50" ht="18.75" thickBot="1" x14ac:dyDescent="0.3">
      <c r="A556" s="37">
        <v>543</v>
      </c>
      <c r="B556" s="38" t="s">
        <v>1615</v>
      </c>
      <c r="C556" s="39" t="s">
        <v>194</v>
      </c>
      <c r="D556" s="49">
        <v>36119</v>
      </c>
      <c r="E556" s="41">
        <f t="shared" ca="1" si="46"/>
        <v>41233</v>
      </c>
      <c r="F556" s="42">
        <f t="shared" ca="1" si="47"/>
        <v>14</v>
      </c>
      <c r="G556" s="43"/>
      <c r="H556" s="43" t="s">
        <v>1261</v>
      </c>
      <c r="I556" s="44" t="s">
        <v>1616</v>
      </c>
      <c r="J556" s="39" t="s">
        <v>1617</v>
      </c>
      <c r="K556" s="39"/>
      <c r="L556" s="39"/>
      <c r="M556" s="39"/>
      <c r="N556" s="39"/>
      <c r="O556" s="45"/>
      <c r="P556" s="45"/>
      <c r="Q556" s="45" t="s">
        <v>237</v>
      </c>
      <c r="R556" s="45" t="s">
        <v>1188</v>
      </c>
      <c r="S556" s="45" t="s">
        <v>1188</v>
      </c>
      <c r="T556" s="39" t="s">
        <v>237</v>
      </c>
      <c r="U556" s="45" t="s">
        <v>1188</v>
      </c>
      <c r="V556" s="45" t="s">
        <v>1188</v>
      </c>
      <c r="W556" s="45" t="s">
        <v>236</v>
      </c>
      <c r="X556" s="45" t="s">
        <v>236</v>
      </c>
      <c r="Y556" s="45" t="s">
        <v>236</v>
      </c>
      <c r="Z556" s="45"/>
      <c r="AA556" s="45"/>
      <c r="AB556" s="45"/>
      <c r="AC556" s="45"/>
      <c r="AD556" s="45"/>
      <c r="AE556" s="46"/>
      <c r="AS556" s="28">
        <f t="shared" ca="1" si="43"/>
        <v>412330543</v>
      </c>
      <c r="AW556">
        <f t="shared" si="44"/>
        <v>0</v>
      </c>
      <c r="AX556">
        <f t="shared" si="45"/>
        <v>0</v>
      </c>
    </row>
    <row r="557" spans="1:50" ht="18.75" thickBot="1" x14ac:dyDescent="0.3">
      <c r="A557" s="37">
        <v>544</v>
      </c>
      <c r="B557" s="38" t="s">
        <v>1618</v>
      </c>
      <c r="C557" s="39" t="s">
        <v>196</v>
      </c>
      <c r="D557" s="49">
        <v>35715</v>
      </c>
      <c r="E557" s="41">
        <f t="shared" ca="1" si="46"/>
        <v>41559</v>
      </c>
      <c r="F557" s="42">
        <f t="shared" ca="1" si="47"/>
        <v>16</v>
      </c>
      <c r="G557" s="43" t="s">
        <v>240</v>
      </c>
      <c r="H557" s="43" t="s">
        <v>1261</v>
      </c>
      <c r="I557" s="44" t="s">
        <v>1619</v>
      </c>
      <c r="J557" s="39" t="s">
        <v>1620</v>
      </c>
      <c r="K557" s="39">
        <v>4652</v>
      </c>
      <c r="L557" s="39"/>
      <c r="M557" s="39"/>
      <c r="N557" s="39"/>
      <c r="O557" s="45"/>
      <c r="P557" s="45"/>
      <c r="Q557" s="45" t="s">
        <v>237</v>
      </c>
      <c r="R557" s="45" t="s">
        <v>542</v>
      </c>
      <c r="S557" s="45" t="s">
        <v>542</v>
      </c>
      <c r="T557" s="39" t="s">
        <v>237</v>
      </c>
      <c r="U557" s="45" t="s">
        <v>542</v>
      </c>
      <c r="V557" s="45" t="s">
        <v>542</v>
      </c>
      <c r="W557" s="45" t="s">
        <v>237</v>
      </c>
      <c r="X557" s="45" t="s">
        <v>542</v>
      </c>
      <c r="Y557" s="45" t="s">
        <v>542</v>
      </c>
      <c r="Z557" s="45"/>
      <c r="AA557" s="45"/>
      <c r="AB557" s="45"/>
      <c r="AC557" s="45"/>
      <c r="AD557" s="45"/>
      <c r="AE557" s="46"/>
      <c r="AS557" s="28">
        <f t="shared" ca="1" si="43"/>
        <v>415590544</v>
      </c>
      <c r="AW557">
        <f t="shared" si="44"/>
        <v>0</v>
      </c>
      <c r="AX557">
        <f t="shared" si="45"/>
        <v>0</v>
      </c>
    </row>
    <row r="558" spans="1:50" ht="18.75" thickBot="1" x14ac:dyDescent="0.3">
      <c r="A558" s="37">
        <v>545</v>
      </c>
      <c r="B558" s="38" t="s">
        <v>1621</v>
      </c>
      <c r="C558" s="39" t="s">
        <v>194</v>
      </c>
      <c r="D558" s="49">
        <v>35376</v>
      </c>
      <c r="E558" s="41">
        <f t="shared" ca="1" si="46"/>
        <v>41220</v>
      </c>
      <c r="F558" s="42">
        <f t="shared" ca="1" si="47"/>
        <v>16</v>
      </c>
      <c r="G558" s="43" t="s">
        <v>240</v>
      </c>
      <c r="H558" s="43" t="s">
        <v>1261</v>
      </c>
      <c r="I558" s="44" t="s">
        <v>1622</v>
      </c>
      <c r="J558" s="39"/>
      <c r="K558" s="39">
        <v>4632</v>
      </c>
      <c r="L558" s="39"/>
      <c r="M558" s="39"/>
      <c r="N558" s="39"/>
      <c r="O558" s="45"/>
      <c r="P558" s="45"/>
      <c r="Q558" s="45" t="s">
        <v>237</v>
      </c>
      <c r="R558" s="45" t="s">
        <v>345</v>
      </c>
      <c r="S558" s="45" t="s">
        <v>345</v>
      </c>
      <c r="T558" s="39" t="s">
        <v>237</v>
      </c>
      <c r="U558" s="45" t="s">
        <v>345</v>
      </c>
      <c r="V558" s="45" t="s">
        <v>345</v>
      </c>
      <c r="W558" s="45" t="s">
        <v>237</v>
      </c>
      <c r="X558" s="45" t="s">
        <v>310</v>
      </c>
      <c r="Y558" s="45" t="s">
        <v>310</v>
      </c>
      <c r="Z558" s="45"/>
      <c r="AA558" s="45"/>
      <c r="AB558" s="45"/>
      <c r="AC558" s="45"/>
      <c r="AD558" s="45"/>
      <c r="AE558" s="46"/>
      <c r="AS558" s="28">
        <f t="shared" ca="1" si="43"/>
        <v>412200545</v>
      </c>
      <c r="AW558">
        <f t="shared" si="44"/>
        <v>0</v>
      </c>
      <c r="AX558">
        <f t="shared" si="45"/>
        <v>0</v>
      </c>
    </row>
    <row r="559" spans="1:50" ht="18.75" thickBot="1" x14ac:dyDescent="0.3">
      <c r="A559" s="37">
        <v>546</v>
      </c>
      <c r="B559" s="38" t="s">
        <v>1623</v>
      </c>
      <c r="C559" s="39" t="s">
        <v>194</v>
      </c>
      <c r="D559" s="49">
        <v>34483</v>
      </c>
      <c r="E559" s="41">
        <f t="shared" ca="1" si="46"/>
        <v>41423</v>
      </c>
      <c r="F559" s="42">
        <f t="shared" ca="1" si="47"/>
        <v>19</v>
      </c>
      <c r="G559" s="43" t="s">
        <v>246</v>
      </c>
      <c r="H559" s="43" t="s">
        <v>1624</v>
      </c>
      <c r="I559" s="44" t="s">
        <v>1625</v>
      </c>
      <c r="J559" s="39"/>
      <c r="K559" s="39">
        <v>4633</v>
      </c>
      <c r="L559" s="39"/>
      <c r="M559" s="39"/>
      <c r="N559" s="39"/>
      <c r="O559" s="45"/>
      <c r="P559" s="45"/>
      <c r="Q559" s="45" t="s">
        <v>237</v>
      </c>
      <c r="R559" s="45" t="s">
        <v>365</v>
      </c>
      <c r="S559" s="45" t="s">
        <v>365</v>
      </c>
      <c r="T559" s="39" t="s">
        <v>237</v>
      </c>
      <c r="U559" s="45" t="s">
        <v>365</v>
      </c>
      <c r="V559" s="45" t="s">
        <v>365</v>
      </c>
      <c r="W559" s="45" t="s">
        <v>237</v>
      </c>
      <c r="X559" s="45" t="s">
        <v>365</v>
      </c>
      <c r="Y559" s="45" t="s">
        <v>365</v>
      </c>
      <c r="Z559" s="45"/>
      <c r="AA559" s="45"/>
      <c r="AB559" s="45"/>
      <c r="AC559" s="45"/>
      <c r="AD559" s="45"/>
      <c r="AE559" s="46"/>
      <c r="AS559" s="28">
        <f t="shared" ca="1" si="43"/>
        <v>414230546</v>
      </c>
      <c r="AW559">
        <f t="shared" si="44"/>
        <v>0</v>
      </c>
      <c r="AX559">
        <f t="shared" si="45"/>
        <v>0</v>
      </c>
    </row>
    <row r="560" spans="1:50" ht="18.75" thickBot="1" x14ac:dyDescent="0.3">
      <c r="A560" s="37">
        <v>547</v>
      </c>
      <c r="B560" s="38" t="s">
        <v>1626</v>
      </c>
      <c r="C560" s="39" t="s">
        <v>194</v>
      </c>
      <c r="D560" s="49">
        <v>34956</v>
      </c>
      <c r="E560" s="41">
        <f t="shared" ca="1" si="46"/>
        <v>41531</v>
      </c>
      <c r="F560" s="42">
        <f t="shared" ca="1" si="47"/>
        <v>18</v>
      </c>
      <c r="G560" s="43" t="s">
        <v>363</v>
      </c>
      <c r="H560" s="43" t="s">
        <v>1261</v>
      </c>
      <c r="I560" s="44" t="s">
        <v>1627</v>
      </c>
      <c r="J560" s="51"/>
      <c r="K560" s="51">
        <v>4634</v>
      </c>
      <c r="L560" s="51"/>
      <c r="M560" s="51"/>
      <c r="N560" s="39"/>
      <c r="O560" s="45"/>
      <c r="P560" s="45"/>
      <c r="Q560" s="45" t="s">
        <v>237</v>
      </c>
      <c r="R560" s="45" t="s">
        <v>365</v>
      </c>
      <c r="S560" s="45" t="s">
        <v>365</v>
      </c>
      <c r="T560" s="39" t="s">
        <v>237</v>
      </c>
      <c r="U560" s="45" t="s">
        <v>365</v>
      </c>
      <c r="V560" s="45" t="s">
        <v>365</v>
      </c>
      <c r="W560" s="45" t="s">
        <v>237</v>
      </c>
      <c r="X560" s="45" t="s">
        <v>365</v>
      </c>
      <c r="Y560" s="45" t="s">
        <v>365</v>
      </c>
      <c r="Z560" s="45"/>
      <c r="AA560" s="45"/>
      <c r="AB560" s="45"/>
      <c r="AC560" s="45"/>
      <c r="AD560" s="45"/>
      <c r="AE560" s="46"/>
      <c r="AS560" s="28">
        <f t="shared" ca="1" si="43"/>
        <v>415310547</v>
      </c>
      <c r="AW560">
        <f t="shared" si="44"/>
        <v>0</v>
      </c>
      <c r="AX560">
        <f t="shared" si="45"/>
        <v>0</v>
      </c>
    </row>
    <row r="561" spans="1:50" ht="18.75" thickBot="1" x14ac:dyDescent="0.3">
      <c r="A561" s="37">
        <v>548</v>
      </c>
      <c r="B561" s="38" t="s">
        <v>1628</v>
      </c>
      <c r="C561" s="39" t="s">
        <v>194</v>
      </c>
      <c r="D561" s="49">
        <v>32578</v>
      </c>
      <c r="E561" s="41">
        <f t="shared" ca="1" si="46"/>
        <v>41344</v>
      </c>
      <c r="F561" s="42">
        <f t="shared" ca="1" si="47"/>
        <v>24</v>
      </c>
      <c r="G561" s="43" t="s">
        <v>723</v>
      </c>
      <c r="H561" s="43" t="s">
        <v>1261</v>
      </c>
      <c r="I561" s="44" t="s">
        <v>1629</v>
      </c>
      <c r="J561" s="39"/>
      <c r="K561" s="39">
        <v>4631</v>
      </c>
      <c r="L561" s="39"/>
      <c r="M561" s="39"/>
      <c r="N561" s="39"/>
      <c r="O561" s="45"/>
      <c r="P561" s="45"/>
      <c r="Q561" s="45" t="s">
        <v>237</v>
      </c>
      <c r="R561" s="45" t="s">
        <v>719</v>
      </c>
      <c r="S561" s="45" t="s">
        <v>719</v>
      </c>
      <c r="T561" s="39" t="s">
        <v>237</v>
      </c>
      <c r="U561" s="45" t="s">
        <v>719</v>
      </c>
      <c r="V561" s="45" t="s">
        <v>719</v>
      </c>
      <c r="W561" s="45" t="s">
        <v>237</v>
      </c>
      <c r="X561" s="45" t="s">
        <v>719</v>
      </c>
      <c r="Y561" s="45" t="s">
        <v>719</v>
      </c>
      <c r="Z561" s="45"/>
      <c r="AA561" s="45"/>
      <c r="AB561" s="45"/>
      <c r="AC561" s="45"/>
      <c r="AD561" s="45"/>
      <c r="AE561" s="46"/>
      <c r="AS561" s="28">
        <f t="shared" ca="1" si="43"/>
        <v>413440548</v>
      </c>
      <c r="AW561">
        <f t="shared" si="44"/>
        <v>0</v>
      </c>
      <c r="AX561">
        <f t="shared" si="45"/>
        <v>0</v>
      </c>
    </row>
    <row r="562" spans="1:50" ht="18.75" thickBot="1" x14ac:dyDescent="0.3">
      <c r="A562" s="37">
        <v>549</v>
      </c>
      <c r="B562" s="38" t="s">
        <v>1630</v>
      </c>
      <c r="C562" s="39" t="s">
        <v>194</v>
      </c>
      <c r="D562" s="49">
        <v>35877</v>
      </c>
      <c r="E562" s="41">
        <f t="shared" ca="1" si="46"/>
        <v>41356</v>
      </c>
      <c r="F562" s="42">
        <f t="shared" ca="1" si="47"/>
        <v>15</v>
      </c>
      <c r="G562" s="43" t="s">
        <v>842</v>
      </c>
      <c r="H562" s="43" t="s">
        <v>1261</v>
      </c>
      <c r="I562" s="44" t="s">
        <v>1631</v>
      </c>
      <c r="J562" s="39" t="s">
        <v>1632</v>
      </c>
      <c r="K562" s="51">
        <v>4722</v>
      </c>
      <c r="L562" s="51"/>
      <c r="M562" s="51"/>
      <c r="N562" s="39"/>
      <c r="O562" s="45"/>
      <c r="P562" s="45"/>
      <c r="Q562" s="45" t="s">
        <v>237</v>
      </c>
      <c r="R562" s="45" t="s">
        <v>1015</v>
      </c>
      <c r="S562" s="45" t="s">
        <v>1015</v>
      </c>
      <c r="T562" s="39" t="s">
        <v>237</v>
      </c>
      <c r="U562" s="45" t="s">
        <v>1015</v>
      </c>
      <c r="V562" s="45" t="s">
        <v>1015</v>
      </c>
      <c r="W562" s="45" t="s">
        <v>237</v>
      </c>
      <c r="X562" s="45" t="s">
        <v>1015</v>
      </c>
      <c r="Y562" s="45" t="s">
        <v>1015</v>
      </c>
      <c r="Z562" s="45"/>
      <c r="AA562" s="45"/>
      <c r="AB562" s="45"/>
      <c r="AC562" s="45"/>
      <c r="AD562" s="45"/>
      <c r="AE562" s="46"/>
      <c r="AS562" s="28">
        <f t="shared" ca="1" si="43"/>
        <v>413560549</v>
      </c>
      <c r="AW562">
        <f t="shared" si="44"/>
        <v>0</v>
      </c>
      <c r="AX562">
        <f t="shared" si="45"/>
        <v>0</v>
      </c>
    </row>
    <row r="563" spans="1:50" ht="18.75" thickBot="1" x14ac:dyDescent="0.3">
      <c r="A563" s="37">
        <v>550</v>
      </c>
      <c r="B563" s="38" t="s">
        <v>1633</v>
      </c>
      <c r="C563" s="39" t="s">
        <v>194</v>
      </c>
      <c r="D563" s="49">
        <v>36445</v>
      </c>
      <c r="E563" s="41">
        <f t="shared" ca="1" si="46"/>
        <v>41559</v>
      </c>
      <c r="F563" s="42">
        <f t="shared" ca="1" si="47"/>
        <v>14</v>
      </c>
      <c r="G563" s="43"/>
      <c r="H563" s="43" t="s">
        <v>1261</v>
      </c>
      <c r="I563" s="44" t="s">
        <v>1634</v>
      </c>
      <c r="J563" s="39" t="s">
        <v>2015</v>
      </c>
      <c r="K563" s="39"/>
      <c r="L563" s="39"/>
      <c r="M563" s="39"/>
      <c r="N563" s="39"/>
      <c r="O563" s="45"/>
      <c r="P563" s="45"/>
      <c r="Q563" s="45" t="s">
        <v>237</v>
      </c>
      <c r="R563" s="45" t="s">
        <v>749</v>
      </c>
      <c r="S563" s="45" t="s">
        <v>749</v>
      </c>
      <c r="T563" s="39" t="s">
        <v>54</v>
      </c>
      <c r="U563" s="45" t="s">
        <v>749</v>
      </c>
      <c r="V563" s="45" t="s">
        <v>749</v>
      </c>
      <c r="W563" s="45" t="s">
        <v>54</v>
      </c>
      <c r="X563" s="45" t="s">
        <v>749</v>
      </c>
      <c r="Y563" s="45" t="s">
        <v>749</v>
      </c>
      <c r="Z563" s="45"/>
      <c r="AA563" s="45"/>
      <c r="AB563" s="45"/>
      <c r="AC563" s="45"/>
      <c r="AD563" s="45"/>
      <c r="AE563" s="46"/>
      <c r="AS563" s="28">
        <f t="shared" ca="1" si="43"/>
        <v>415590550</v>
      </c>
      <c r="AW563">
        <f t="shared" si="44"/>
        <v>0</v>
      </c>
      <c r="AX563">
        <f t="shared" si="45"/>
        <v>0</v>
      </c>
    </row>
    <row r="564" spans="1:50" ht="18.75" thickBot="1" x14ac:dyDescent="0.3">
      <c r="A564" s="37">
        <v>551</v>
      </c>
      <c r="B564" s="38" t="s">
        <v>1635</v>
      </c>
      <c r="C564" s="39" t="s">
        <v>194</v>
      </c>
      <c r="D564" s="49">
        <v>30632</v>
      </c>
      <c r="E564" s="41">
        <f t="shared" ca="1" si="46"/>
        <v>41225</v>
      </c>
      <c r="F564" s="42">
        <f t="shared" ca="1" si="47"/>
        <v>29</v>
      </c>
      <c r="G564" s="43"/>
      <c r="H564" s="43" t="s">
        <v>1261</v>
      </c>
      <c r="I564" s="44" t="s">
        <v>1636</v>
      </c>
      <c r="J564" s="39"/>
      <c r="K564" s="39">
        <v>4051</v>
      </c>
      <c r="L564" s="39"/>
      <c r="M564" s="39"/>
      <c r="N564" s="39"/>
      <c r="O564" s="45"/>
      <c r="P564" s="45"/>
      <c r="Q564" s="45" t="s">
        <v>237</v>
      </c>
      <c r="R564" s="45" t="s">
        <v>436</v>
      </c>
      <c r="S564" s="45" t="s">
        <v>436</v>
      </c>
      <c r="T564" s="39" t="s">
        <v>237</v>
      </c>
      <c r="U564" s="45" t="s">
        <v>436</v>
      </c>
      <c r="V564" s="45" t="s">
        <v>436</v>
      </c>
      <c r="W564" s="45" t="s">
        <v>237</v>
      </c>
      <c r="X564" s="45" t="s">
        <v>436</v>
      </c>
      <c r="Y564" s="45" t="s">
        <v>436</v>
      </c>
      <c r="Z564" s="45"/>
      <c r="AA564" s="45"/>
      <c r="AB564" s="45"/>
      <c r="AC564" s="45"/>
      <c r="AD564" s="45"/>
      <c r="AE564" s="46"/>
      <c r="AS564" s="28">
        <f t="shared" ca="1" si="43"/>
        <v>412250551</v>
      </c>
      <c r="AW564">
        <f t="shared" si="44"/>
        <v>0</v>
      </c>
      <c r="AX564">
        <f t="shared" si="45"/>
        <v>0</v>
      </c>
    </row>
    <row r="565" spans="1:50" ht="18.75" thickBot="1" x14ac:dyDescent="0.3">
      <c r="A565" s="37">
        <v>552</v>
      </c>
      <c r="B565" s="38" t="s">
        <v>1637</v>
      </c>
      <c r="C565" s="39" t="s">
        <v>194</v>
      </c>
      <c r="D565" s="49">
        <v>33382</v>
      </c>
      <c r="E565" s="41">
        <f t="shared" ca="1" si="46"/>
        <v>41418</v>
      </c>
      <c r="F565" s="42">
        <f t="shared" ca="1" si="47"/>
        <v>22</v>
      </c>
      <c r="G565" s="43"/>
      <c r="H565" s="43" t="s">
        <v>1261</v>
      </c>
      <c r="I565" s="44" t="s">
        <v>1638</v>
      </c>
      <c r="J565" s="39"/>
      <c r="K565" s="39">
        <v>4635</v>
      </c>
      <c r="L565" s="39"/>
      <c r="M565" s="39"/>
      <c r="N565" s="39"/>
      <c r="O565" s="45"/>
      <c r="P565" s="45"/>
      <c r="Q565" s="45" t="s">
        <v>237</v>
      </c>
      <c r="R565" s="45" t="s">
        <v>345</v>
      </c>
      <c r="S565" s="45" t="s">
        <v>345</v>
      </c>
      <c r="T565" s="39" t="s">
        <v>237</v>
      </c>
      <c r="U565" s="45" t="s">
        <v>345</v>
      </c>
      <c r="V565" s="45" t="s">
        <v>345</v>
      </c>
      <c r="W565" s="45" t="s">
        <v>237</v>
      </c>
      <c r="X565" s="45" t="s">
        <v>345</v>
      </c>
      <c r="Y565" s="45" t="s">
        <v>345</v>
      </c>
      <c r="Z565" s="45"/>
      <c r="AA565" s="45"/>
      <c r="AB565" s="45"/>
      <c r="AC565" s="45"/>
      <c r="AD565" s="45"/>
      <c r="AE565" s="46"/>
      <c r="AS565" s="28">
        <f t="shared" ca="1" si="43"/>
        <v>414180552</v>
      </c>
      <c r="AW565">
        <f t="shared" si="44"/>
        <v>1</v>
      </c>
      <c r="AX565">
        <f t="shared" si="45"/>
        <v>552</v>
      </c>
    </row>
    <row r="566" spans="1:50" ht="18.75" thickBot="1" x14ac:dyDescent="0.3">
      <c r="A566" s="37">
        <v>553</v>
      </c>
      <c r="B566" s="38" t="s">
        <v>1639</v>
      </c>
      <c r="C566" s="39" t="s">
        <v>194</v>
      </c>
      <c r="D566" s="49">
        <v>30842</v>
      </c>
      <c r="E566" s="41">
        <f t="shared" ca="1" si="46"/>
        <v>41434</v>
      </c>
      <c r="F566" s="42">
        <f t="shared" ca="1" si="47"/>
        <v>29</v>
      </c>
      <c r="G566" s="43"/>
      <c r="H566" s="43" t="s">
        <v>1261</v>
      </c>
      <c r="I566" s="44" t="s">
        <v>1640</v>
      </c>
      <c r="J566" s="39"/>
      <c r="K566" s="39">
        <v>4409</v>
      </c>
      <c r="L566" s="39"/>
      <c r="M566" s="39"/>
      <c r="N566" s="39"/>
      <c r="O566" s="45"/>
      <c r="P566" s="45"/>
      <c r="Q566" s="45" t="s">
        <v>237</v>
      </c>
      <c r="R566" s="45" t="s">
        <v>1069</v>
      </c>
      <c r="S566" s="45" t="s">
        <v>1069</v>
      </c>
      <c r="T566" s="39" t="s">
        <v>237</v>
      </c>
      <c r="U566" s="45" t="s">
        <v>1069</v>
      </c>
      <c r="V566" s="45" t="s">
        <v>1069</v>
      </c>
      <c r="W566" s="45" t="s">
        <v>237</v>
      </c>
      <c r="X566" s="45" t="s">
        <v>1069</v>
      </c>
      <c r="Y566" s="45" t="s">
        <v>1069</v>
      </c>
      <c r="Z566" s="45"/>
      <c r="AA566" s="45"/>
      <c r="AB566" s="45"/>
      <c r="AC566" s="45"/>
      <c r="AD566" s="45"/>
      <c r="AE566" s="46"/>
      <c r="AS566" s="28">
        <f t="shared" ca="1" si="43"/>
        <v>414340553</v>
      </c>
      <c r="AW566">
        <f t="shared" si="44"/>
        <v>0</v>
      </c>
      <c r="AX566">
        <f t="shared" si="45"/>
        <v>0</v>
      </c>
    </row>
    <row r="567" spans="1:50" ht="18.75" thickBot="1" x14ac:dyDescent="0.3">
      <c r="A567" s="37">
        <v>554</v>
      </c>
      <c r="B567" s="38" t="s">
        <v>1641</v>
      </c>
      <c r="C567" s="39" t="s">
        <v>194</v>
      </c>
      <c r="D567" s="49">
        <v>28812</v>
      </c>
      <c r="E567" s="41">
        <f t="shared" ca="1" si="46"/>
        <v>41231</v>
      </c>
      <c r="F567" s="42">
        <f t="shared" ca="1" si="47"/>
        <v>34</v>
      </c>
      <c r="G567" s="43" t="s">
        <v>723</v>
      </c>
      <c r="H567" s="43" t="s">
        <v>1261</v>
      </c>
      <c r="I567" s="44" t="s">
        <v>1642</v>
      </c>
      <c r="J567" s="39"/>
      <c r="K567" s="39">
        <v>3828</v>
      </c>
      <c r="L567" s="39"/>
      <c r="M567" s="39"/>
      <c r="N567" s="39"/>
      <c r="O567" s="45"/>
      <c r="P567" s="45"/>
      <c r="Q567" s="45" t="s">
        <v>237</v>
      </c>
      <c r="R567" s="45" t="s">
        <v>862</v>
      </c>
      <c r="S567" s="45" t="s">
        <v>862</v>
      </c>
      <c r="T567" s="39" t="s">
        <v>237</v>
      </c>
      <c r="U567" s="45" t="s">
        <v>749</v>
      </c>
      <c r="V567" s="45" t="s">
        <v>749</v>
      </c>
      <c r="W567" s="45" t="s">
        <v>237</v>
      </c>
      <c r="X567" s="45" t="s">
        <v>749</v>
      </c>
      <c r="Y567" s="45" t="s">
        <v>749</v>
      </c>
      <c r="Z567" s="45"/>
      <c r="AA567" s="45"/>
      <c r="AB567" s="45"/>
      <c r="AC567" s="45"/>
      <c r="AD567" s="45"/>
      <c r="AE567" s="46"/>
      <c r="AS567" s="28">
        <f t="shared" ca="1" si="43"/>
        <v>412310554</v>
      </c>
      <c r="AW567">
        <f t="shared" si="44"/>
        <v>0</v>
      </c>
      <c r="AX567">
        <f t="shared" si="45"/>
        <v>0</v>
      </c>
    </row>
    <row r="568" spans="1:50" ht="18.75" thickBot="1" x14ac:dyDescent="0.3">
      <c r="A568" s="37">
        <v>555</v>
      </c>
      <c r="B568" s="38" t="s">
        <v>1643</v>
      </c>
      <c r="C568" s="39" t="s">
        <v>194</v>
      </c>
      <c r="D568" s="49">
        <v>24343</v>
      </c>
      <c r="E568" s="41">
        <f t="shared" ca="1" si="46"/>
        <v>41510</v>
      </c>
      <c r="F568" s="42">
        <f t="shared" ca="1" si="47"/>
        <v>47</v>
      </c>
      <c r="G568" s="43" t="s">
        <v>859</v>
      </c>
      <c r="H568" s="43" t="s">
        <v>1261</v>
      </c>
      <c r="I568" s="44" t="s">
        <v>1644</v>
      </c>
      <c r="J568" s="39"/>
      <c r="K568" s="39">
        <v>1871</v>
      </c>
      <c r="L568" s="39"/>
      <c r="M568" s="39"/>
      <c r="N568" s="39"/>
      <c r="O568" s="45"/>
      <c r="P568" s="45"/>
      <c r="Q568" s="45" t="s">
        <v>237</v>
      </c>
      <c r="R568" s="45" t="s">
        <v>861</v>
      </c>
      <c r="S568" s="45" t="s">
        <v>861</v>
      </c>
      <c r="T568" s="39" t="s">
        <v>236</v>
      </c>
      <c r="U568" s="45" t="s">
        <v>236</v>
      </c>
      <c r="V568" s="45" t="s">
        <v>236</v>
      </c>
      <c r="W568" s="45" t="s">
        <v>237</v>
      </c>
      <c r="X568" s="45" t="s">
        <v>861</v>
      </c>
      <c r="Y568" s="45" t="s">
        <v>861</v>
      </c>
      <c r="Z568" s="45"/>
      <c r="AA568" s="45"/>
      <c r="AB568" s="45"/>
      <c r="AC568" s="45"/>
      <c r="AD568" s="45"/>
      <c r="AE568" s="46"/>
      <c r="AS568" s="28">
        <f t="shared" ca="1" si="43"/>
        <v>415100555</v>
      </c>
      <c r="AW568">
        <f t="shared" si="44"/>
        <v>0</v>
      </c>
      <c r="AX568">
        <f t="shared" si="45"/>
        <v>0</v>
      </c>
    </row>
    <row r="569" spans="1:50" ht="18.75" thickBot="1" x14ac:dyDescent="0.3">
      <c r="A569" s="37">
        <v>556</v>
      </c>
      <c r="B569" s="38" t="s">
        <v>1645</v>
      </c>
      <c r="C569" s="39" t="s">
        <v>194</v>
      </c>
      <c r="D569" s="49">
        <v>36535</v>
      </c>
      <c r="E569" s="41">
        <f t="shared" ca="1" si="46"/>
        <v>41284</v>
      </c>
      <c r="F569" s="42">
        <f t="shared" ca="1" si="47"/>
        <v>13</v>
      </c>
      <c r="G569" s="43"/>
      <c r="H569" s="43" t="s">
        <v>1261</v>
      </c>
      <c r="I569" s="44" t="s">
        <v>1646</v>
      </c>
      <c r="J569" s="39" t="s">
        <v>2016</v>
      </c>
      <c r="K569" s="39"/>
      <c r="L569" s="39"/>
      <c r="M569" s="39"/>
      <c r="N569" s="39"/>
      <c r="O569" s="45"/>
      <c r="P569" s="45"/>
      <c r="Q569" s="45" t="s">
        <v>237</v>
      </c>
      <c r="R569" s="45" t="s">
        <v>1015</v>
      </c>
      <c r="S569" s="45" t="s">
        <v>1015</v>
      </c>
      <c r="T569" s="39" t="s">
        <v>237</v>
      </c>
      <c r="U569" s="45" t="s">
        <v>1015</v>
      </c>
      <c r="V569" s="45" t="s">
        <v>1015</v>
      </c>
      <c r="W569" s="45" t="s">
        <v>237</v>
      </c>
      <c r="X569" s="45" t="s">
        <v>1015</v>
      </c>
      <c r="Y569" s="45" t="s">
        <v>1015</v>
      </c>
      <c r="Z569" s="45"/>
      <c r="AA569" s="45"/>
      <c r="AB569" s="45"/>
      <c r="AC569" s="45"/>
      <c r="AD569" s="45"/>
      <c r="AE569" s="46"/>
      <c r="AS569" s="28">
        <f t="shared" ca="1" si="43"/>
        <v>412840556</v>
      </c>
      <c r="AW569">
        <f t="shared" si="44"/>
        <v>0</v>
      </c>
      <c r="AX569">
        <f t="shared" si="45"/>
        <v>0</v>
      </c>
    </row>
    <row r="570" spans="1:50" ht="18.75" thickBot="1" x14ac:dyDescent="0.3">
      <c r="A570" s="37">
        <v>557</v>
      </c>
      <c r="B570" s="38" t="s">
        <v>1647</v>
      </c>
      <c r="C570" s="39" t="s">
        <v>194</v>
      </c>
      <c r="D570" s="49">
        <v>33929</v>
      </c>
      <c r="E570" s="41">
        <f t="shared" ca="1" si="46"/>
        <v>41234</v>
      </c>
      <c r="F570" s="42">
        <f t="shared" ca="1" si="47"/>
        <v>20</v>
      </c>
      <c r="G570" s="43" t="s">
        <v>243</v>
      </c>
      <c r="H570" s="43" t="s">
        <v>1261</v>
      </c>
      <c r="I570" s="44" t="s">
        <v>1648</v>
      </c>
      <c r="J570" s="51"/>
      <c r="K570" s="51">
        <v>4656</v>
      </c>
      <c r="L570" s="51"/>
      <c r="M570" s="51"/>
      <c r="N570" s="39"/>
      <c r="O570" s="45"/>
      <c r="P570" s="45"/>
      <c r="Q570" s="45" t="s">
        <v>237</v>
      </c>
      <c r="R570" s="45" t="s">
        <v>238</v>
      </c>
      <c r="S570" s="45" t="s">
        <v>238</v>
      </c>
      <c r="T570" s="39" t="s">
        <v>237</v>
      </c>
      <c r="U570" s="45" t="s">
        <v>238</v>
      </c>
      <c r="V570" s="45" t="s">
        <v>238</v>
      </c>
      <c r="W570" s="45" t="s">
        <v>236</v>
      </c>
      <c r="X570" s="45" t="s">
        <v>236</v>
      </c>
      <c r="Y570" s="45" t="s">
        <v>236</v>
      </c>
      <c r="Z570" s="45"/>
      <c r="AA570" s="45"/>
      <c r="AB570" s="45"/>
      <c r="AC570" s="45"/>
      <c r="AD570" s="45"/>
      <c r="AE570" s="46"/>
      <c r="AS570" s="28">
        <f t="shared" ca="1" si="43"/>
        <v>412340557</v>
      </c>
      <c r="AW570">
        <f t="shared" si="44"/>
        <v>0</v>
      </c>
      <c r="AX570">
        <f t="shared" si="45"/>
        <v>0</v>
      </c>
    </row>
    <row r="571" spans="1:50" ht="18.75" thickBot="1" x14ac:dyDescent="0.3">
      <c r="A571" s="37">
        <v>558</v>
      </c>
      <c r="B571" s="38" t="s">
        <v>1649</v>
      </c>
      <c r="C571" s="39" t="s">
        <v>194</v>
      </c>
      <c r="D571" s="49">
        <v>31634</v>
      </c>
      <c r="E571" s="41">
        <f t="shared" ca="1" si="46"/>
        <v>41496</v>
      </c>
      <c r="F571" s="42">
        <f t="shared" ca="1" si="47"/>
        <v>27</v>
      </c>
      <c r="G571" s="43" t="s">
        <v>2017</v>
      </c>
      <c r="H571" s="43" t="s">
        <v>1261</v>
      </c>
      <c r="I571" s="44" t="s">
        <v>1650</v>
      </c>
      <c r="J571" s="39"/>
      <c r="K571" s="39">
        <v>4259</v>
      </c>
      <c r="L571" s="39"/>
      <c r="M571" s="39"/>
      <c r="N571" s="39"/>
      <c r="O571" s="45"/>
      <c r="P571" s="45"/>
      <c r="Q571" s="45" t="s">
        <v>237</v>
      </c>
      <c r="R571" s="45" t="s">
        <v>238</v>
      </c>
      <c r="S571" s="45" t="s">
        <v>238</v>
      </c>
      <c r="T571" s="39" t="s">
        <v>237</v>
      </c>
      <c r="U571" s="45" t="s">
        <v>238</v>
      </c>
      <c r="V571" s="45" t="s">
        <v>238</v>
      </c>
      <c r="W571" s="45" t="s">
        <v>236</v>
      </c>
      <c r="X571" s="45" t="s">
        <v>236</v>
      </c>
      <c r="Y571" s="45" t="s">
        <v>236</v>
      </c>
      <c r="Z571" s="45"/>
      <c r="AA571" s="45"/>
      <c r="AB571" s="45"/>
      <c r="AC571" s="45"/>
      <c r="AD571" s="45"/>
      <c r="AE571" s="46"/>
      <c r="AS571" s="28">
        <f t="shared" ca="1" si="43"/>
        <v>414960558</v>
      </c>
      <c r="AW571">
        <f t="shared" si="44"/>
        <v>0</v>
      </c>
      <c r="AX571">
        <f t="shared" si="45"/>
        <v>0</v>
      </c>
    </row>
    <row r="572" spans="1:50" ht="18.75" thickBot="1" x14ac:dyDescent="0.3">
      <c r="A572" s="37">
        <v>559</v>
      </c>
      <c r="B572" s="38" t="s">
        <v>1651</v>
      </c>
      <c r="C572" s="39" t="s">
        <v>194</v>
      </c>
      <c r="D572" s="49">
        <v>31071</v>
      </c>
      <c r="E572" s="41">
        <f t="shared" ca="1" si="46"/>
        <v>41298</v>
      </c>
      <c r="F572" s="42">
        <f t="shared" ca="1" si="47"/>
        <v>28</v>
      </c>
      <c r="G572" s="43"/>
      <c r="H572" s="43"/>
      <c r="I572" s="44" t="s">
        <v>1652</v>
      </c>
      <c r="J572" s="51"/>
      <c r="K572" s="51">
        <v>3434</v>
      </c>
      <c r="L572" s="51"/>
      <c r="M572" s="51"/>
      <c r="N572" s="39"/>
      <c r="O572" s="45"/>
      <c r="P572" s="45"/>
      <c r="Q572" s="45" t="s">
        <v>237</v>
      </c>
      <c r="R572" s="45" t="s">
        <v>341</v>
      </c>
      <c r="S572" s="45" t="s">
        <v>341</v>
      </c>
      <c r="T572" s="39" t="s">
        <v>237</v>
      </c>
      <c r="U572" s="45" t="s">
        <v>341</v>
      </c>
      <c r="V572" s="45" t="s">
        <v>341</v>
      </c>
      <c r="W572" s="45" t="s">
        <v>236</v>
      </c>
      <c r="X572" s="45" t="s">
        <v>236</v>
      </c>
      <c r="Y572" s="45" t="s">
        <v>236</v>
      </c>
      <c r="Z572" s="45"/>
      <c r="AA572" s="45"/>
      <c r="AB572" s="45"/>
      <c r="AC572" s="45"/>
      <c r="AD572" s="45"/>
      <c r="AE572" s="46"/>
      <c r="AS572" s="28">
        <f t="shared" ca="1" si="43"/>
        <v>412980559</v>
      </c>
      <c r="AW572">
        <f t="shared" si="44"/>
        <v>0</v>
      </c>
      <c r="AX572">
        <f t="shared" si="45"/>
        <v>0</v>
      </c>
    </row>
    <row r="573" spans="1:50" ht="18.75" thickBot="1" x14ac:dyDescent="0.3">
      <c r="A573" s="37">
        <v>560</v>
      </c>
      <c r="B573" s="38" t="s">
        <v>1653</v>
      </c>
      <c r="C573" s="39" t="s">
        <v>194</v>
      </c>
      <c r="D573" s="49">
        <v>29960</v>
      </c>
      <c r="E573" s="41">
        <f t="shared" ca="1" si="46"/>
        <v>41283</v>
      </c>
      <c r="F573" s="42">
        <f t="shared" ca="1" si="47"/>
        <v>31</v>
      </c>
      <c r="G573" s="43"/>
      <c r="H573" s="43" t="s">
        <v>1261</v>
      </c>
      <c r="I573" s="44" t="s">
        <v>1654</v>
      </c>
      <c r="J573" s="39"/>
      <c r="K573" s="39">
        <v>3990</v>
      </c>
      <c r="L573" s="39"/>
      <c r="M573" s="39"/>
      <c r="N573" s="39"/>
      <c r="O573" s="45"/>
      <c r="P573" s="45"/>
      <c r="Q573" s="45" t="s">
        <v>237</v>
      </c>
      <c r="R573" s="45" t="s">
        <v>920</v>
      </c>
      <c r="S573" s="45" t="s">
        <v>920</v>
      </c>
      <c r="T573" s="39" t="s">
        <v>237</v>
      </c>
      <c r="U573" s="45" t="s">
        <v>920</v>
      </c>
      <c r="V573" s="45" t="s">
        <v>920</v>
      </c>
      <c r="W573" s="45" t="s">
        <v>237</v>
      </c>
      <c r="X573" s="45" t="s">
        <v>920</v>
      </c>
      <c r="Y573" s="45" t="s">
        <v>920</v>
      </c>
      <c r="Z573" s="45"/>
      <c r="AA573" s="45"/>
      <c r="AB573" s="45"/>
      <c r="AC573" s="45"/>
      <c r="AD573" s="45"/>
      <c r="AE573" s="46"/>
      <c r="AS573" s="28">
        <f t="shared" ca="1" si="43"/>
        <v>412830560</v>
      </c>
      <c r="AW573">
        <f t="shared" si="44"/>
        <v>0</v>
      </c>
      <c r="AX573">
        <f t="shared" si="45"/>
        <v>0</v>
      </c>
    </row>
    <row r="574" spans="1:50" ht="18.75" thickBot="1" x14ac:dyDescent="0.3">
      <c r="A574" s="37">
        <v>561</v>
      </c>
      <c r="B574" s="38" t="s">
        <v>1655</v>
      </c>
      <c r="C574" s="39" t="s">
        <v>194</v>
      </c>
      <c r="D574" s="49">
        <v>36298</v>
      </c>
      <c r="E574" s="41">
        <f t="shared" ca="1" si="46"/>
        <v>41412</v>
      </c>
      <c r="F574" s="42">
        <f t="shared" ca="1" si="47"/>
        <v>14</v>
      </c>
      <c r="G574" s="43"/>
      <c r="H574" s="43" t="s">
        <v>1261</v>
      </c>
      <c r="I574" s="44" t="s">
        <v>1656</v>
      </c>
      <c r="J574" s="39" t="s">
        <v>2018</v>
      </c>
      <c r="K574" s="39"/>
      <c r="L574" s="39"/>
      <c r="M574" s="39"/>
      <c r="N574" s="39"/>
      <c r="O574" s="45"/>
      <c r="P574" s="45"/>
      <c r="Q574" s="45" t="s">
        <v>237</v>
      </c>
      <c r="R574" s="45" t="s">
        <v>626</v>
      </c>
      <c r="S574" s="45" t="s">
        <v>626</v>
      </c>
      <c r="T574" s="39" t="s">
        <v>237</v>
      </c>
      <c r="U574" s="45" t="s">
        <v>626</v>
      </c>
      <c r="V574" s="45" t="s">
        <v>626</v>
      </c>
      <c r="W574" s="45" t="s">
        <v>237</v>
      </c>
      <c r="X574" s="45" t="s">
        <v>542</v>
      </c>
      <c r="Y574" s="45" t="s">
        <v>542</v>
      </c>
      <c r="Z574" s="45"/>
      <c r="AA574" s="45"/>
      <c r="AB574" s="45"/>
      <c r="AC574" s="45"/>
      <c r="AD574" s="45"/>
      <c r="AE574" s="46"/>
      <c r="AS574" s="28">
        <f t="shared" ca="1" si="43"/>
        <v>414120561</v>
      </c>
      <c r="AW574">
        <f t="shared" si="44"/>
        <v>0</v>
      </c>
      <c r="AX574">
        <f t="shared" si="45"/>
        <v>0</v>
      </c>
    </row>
    <row r="575" spans="1:50" ht="18.75" thickBot="1" x14ac:dyDescent="0.3">
      <c r="A575" s="37">
        <v>562</v>
      </c>
      <c r="B575" s="38" t="s">
        <v>1972</v>
      </c>
      <c r="C575" s="39" t="s">
        <v>194</v>
      </c>
      <c r="D575" s="49">
        <v>32524</v>
      </c>
      <c r="E575" s="41">
        <f t="shared" ca="1" si="46"/>
        <v>41290</v>
      </c>
      <c r="F575" s="42">
        <f t="shared" ca="1" si="47"/>
        <v>24</v>
      </c>
      <c r="G575" s="43" t="s">
        <v>2019</v>
      </c>
      <c r="H575" s="43" t="s">
        <v>2020</v>
      </c>
      <c r="I575" s="44" t="s">
        <v>2021</v>
      </c>
      <c r="J575" s="39"/>
      <c r="K575" s="39">
        <v>4638</v>
      </c>
      <c r="L575" s="39"/>
      <c r="M575" s="39"/>
      <c r="N575" s="39"/>
      <c r="O575" s="45"/>
      <c r="P575" s="45"/>
      <c r="Q575" s="45"/>
      <c r="R575" s="45"/>
      <c r="S575" s="45"/>
      <c r="T575" s="39" t="s">
        <v>507</v>
      </c>
      <c r="U575" s="45" t="s">
        <v>783</v>
      </c>
      <c r="V575" s="45" t="s">
        <v>783</v>
      </c>
      <c r="W575" s="45" t="s">
        <v>236</v>
      </c>
      <c r="X575" s="45" t="s">
        <v>236</v>
      </c>
      <c r="Y575" s="45" t="s">
        <v>236</v>
      </c>
      <c r="Z575" s="45"/>
      <c r="AA575" s="45"/>
      <c r="AB575" s="45"/>
      <c r="AC575" s="45"/>
      <c r="AD575" s="45"/>
      <c r="AE575" s="46"/>
      <c r="AS575" s="28">
        <f t="shared" ca="1" si="43"/>
        <v>412900562</v>
      </c>
      <c r="AW575">
        <f t="shared" si="44"/>
        <v>0</v>
      </c>
      <c r="AX575">
        <f t="shared" si="45"/>
        <v>0</v>
      </c>
    </row>
    <row r="576" spans="1:50" ht="18.75" thickBot="1" x14ac:dyDescent="0.3">
      <c r="A576" s="37">
        <v>563</v>
      </c>
      <c r="B576" s="38" t="s">
        <v>1973</v>
      </c>
      <c r="C576" s="39" t="s">
        <v>194</v>
      </c>
      <c r="D576" s="49">
        <v>30857</v>
      </c>
      <c r="E576" s="41">
        <f t="shared" ca="1" si="46"/>
        <v>41449</v>
      </c>
      <c r="F576" s="42">
        <f t="shared" ca="1" si="47"/>
        <v>29</v>
      </c>
      <c r="G576" s="43" t="s">
        <v>2022</v>
      </c>
      <c r="H576" s="43" t="s">
        <v>667</v>
      </c>
      <c r="I576" s="44" t="s">
        <v>2023</v>
      </c>
      <c r="J576" s="39"/>
      <c r="K576" s="39">
        <v>4639</v>
      </c>
      <c r="L576" s="39"/>
      <c r="M576" s="39"/>
      <c r="N576" s="39"/>
      <c r="O576" s="45"/>
      <c r="P576" s="45"/>
      <c r="Q576" s="45"/>
      <c r="R576" s="45"/>
      <c r="S576" s="45"/>
      <c r="T576" s="39" t="s">
        <v>507</v>
      </c>
      <c r="U576" s="45" t="s">
        <v>341</v>
      </c>
      <c r="V576" s="45" t="s">
        <v>341</v>
      </c>
      <c r="W576" s="45" t="s">
        <v>236</v>
      </c>
      <c r="X576" s="45" t="s">
        <v>236</v>
      </c>
      <c r="Y576" s="45" t="s">
        <v>236</v>
      </c>
      <c r="Z576" s="45"/>
      <c r="AA576" s="45"/>
      <c r="AB576" s="45"/>
      <c r="AC576" s="45"/>
      <c r="AD576" s="45"/>
      <c r="AE576" s="46"/>
      <c r="AS576" s="28">
        <f t="shared" ca="1" si="43"/>
        <v>414490563</v>
      </c>
      <c r="AW576">
        <f t="shared" si="44"/>
        <v>0</v>
      </c>
      <c r="AX576">
        <f t="shared" si="45"/>
        <v>0</v>
      </c>
    </row>
    <row r="577" spans="1:50" ht="18.75" thickBot="1" x14ac:dyDescent="0.3">
      <c r="A577" s="37">
        <v>564</v>
      </c>
      <c r="B577" s="38" t="s">
        <v>1966</v>
      </c>
      <c r="C577" s="39" t="s">
        <v>194</v>
      </c>
      <c r="D577" s="49">
        <v>25792</v>
      </c>
      <c r="E577" s="41">
        <f t="shared" ca="1" si="46"/>
        <v>41498</v>
      </c>
      <c r="F577" s="42">
        <f t="shared" ca="1" si="47"/>
        <v>43</v>
      </c>
      <c r="G577" s="43" t="s">
        <v>2024</v>
      </c>
      <c r="H577" s="43" t="s">
        <v>1965</v>
      </c>
      <c r="I577" s="44" t="s">
        <v>2025</v>
      </c>
      <c r="J577" s="39"/>
      <c r="K577" s="39">
        <v>4647</v>
      </c>
      <c r="L577" s="39"/>
      <c r="M577" s="39"/>
      <c r="N577" s="39"/>
      <c r="O577" s="45"/>
      <c r="P577" s="45"/>
      <c r="Q577" s="45"/>
      <c r="R577" s="45"/>
      <c r="S577" s="45"/>
      <c r="T577" s="39" t="s">
        <v>507</v>
      </c>
      <c r="U577" s="45" t="s">
        <v>385</v>
      </c>
      <c r="V577" s="45" t="s">
        <v>385</v>
      </c>
      <c r="W577" s="45"/>
      <c r="X577" s="45"/>
      <c r="Y577" s="45" t="s">
        <v>236</v>
      </c>
      <c r="Z577" s="45"/>
      <c r="AA577" s="45"/>
      <c r="AB577" s="45"/>
      <c r="AC577" s="45"/>
      <c r="AD577" s="45"/>
      <c r="AE577" s="46"/>
      <c r="AS577" s="28">
        <f t="shared" ca="1" si="43"/>
        <v>414980564</v>
      </c>
      <c r="AW577">
        <f t="shared" si="44"/>
        <v>0</v>
      </c>
      <c r="AX577">
        <f t="shared" si="45"/>
        <v>0</v>
      </c>
    </row>
    <row r="578" spans="1:50" ht="18.75" thickBot="1" x14ac:dyDescent="0.3">
      <c r="A578" s="37">
        <v>565</v>
      </c>
      <c r="B578" s="38" t="s">
        <v>1974</v>
      </c>
      <c r="C578" s="39" t="s">
        <v>194</v>
      </c>
      <c r="D578" s="52">
        <v>24814</v>
      </c>
      <c r="E578" s="41">
        <f t="shared" ca="1" si="46"/>
        <v>41251</v>
      </c>
      <c r="F578" s="42">
        <f t="shared" ca="1" si="47"/>
        <v>45</v>
      </c>
      <c r="G578" s="43" t="s">
        <v>246</v>
      </c>
      <c r="H578" s="43" t="s">
        <v>234</v>
      </c>
      <c r="I578" s="44" t="s">
        <v>2026</v>
      </c>
      <c r="J578" s="39"/>
      <c r="K578" s="39">
        <v>3052</v>
      </c>
      <c r="L578" s="39"/>
      <c r="M578" s="39"/>
      <c r="N578" s="39"/>
      <c r="O578" s="45"/>
      <c r="P578" s="45"/>
      <c r="Q578" s="45"/>
      <c r="R578" s="45"/>
      <c r="S578" s="45"/>
      <c r="T578" s="39" t="s">
        <v>237</v>
      </c>
      <c r="U578" s="45" t="s">
        <v>1069</v>
      </c>
      <c r="V578" s="45" t="s">
        <v>1069</v>
      </c>
      <c r="W578" s="45" t="s">
        <v>236</v>
      </c>
      <c r="X578" s="45" t="s">
        <v>236</v>
      </c>
      <c r="Y578" s="45" t="s">
        <v>236</v>
      </c>
      <c r="Z578" s="45"/>
      <c r="AA578" s="45"/>
      <c r="AB578" s="45"/>
      <c r="AC578" s="45"/>
      <c r="AD578" s="45"/>
      <c r="AE578" s="46"/>
      <c r="AS578" s="28">
        <f t="shared" ca="1" si="43"/>
        <v>412510565</v>
      </c>
      <c r="AW578">
        <f t="shared" si="44"/>
        <v>0</v>
      </c>
      <c r="AX578">
        <f t="shared" si="45"/>
        <v>0</v>
      </c>
    </row>
    <row r="579" spans="1:50" ht="18.75" thickBot="1" x14ac:dyDescent="0.3">
      <c r="A579" s="37">
        <v>566</v>
      </c>
      <c r="B579" s="38" t="s">
        <v>1975</v>
      </c>
      <c r="C579" s="39" t="s">
        <v>194</v>
      </c>
      <c r="D579" s="49">
        <v>25914</v>
      </c>
      <c r="E579" s="41">
        <f t="shared" ca="1" si="46"/>
        <v>41255</v>
      </c>
      <c r="F579" s="42">
        <f t="shared" ca="1" si="47"/>
        <v>42</v>
      </c>
      <c r="G579" s="43" t="s">
        <v>246</v>
      </c>
      <c r="H579" s="43" t="s">
        <v>234</v>
      </c>
      <c r="I579" s="44" t="s">
        <v>2027</v>
      </c>
      <c r="J579" s="39"/>
      <c r="K579" s="39">
        <v>3135</v>
      </c>
      <c r="L579" s="39"/>
      <c r="M579" s="39"/>
      <c r="N579" s="39"/>
      <c r="O579" s="45"/>
      <c r="P579" s="45"/>
      <c r="Q579" s="45"/>
      <c r="R579" s="45"/>
      <c r="S579" s="45"/>
      <c r="T579" s="39" t="s">
        <v>237</v>
      </c>
      <c r="U579" s="45" t="s">
        <v>1140</v>
      </c>
      <c r="V579" s="45" t="s">
        <v>1141</v>
      </c>
      <c r="W579" s="45" t="s">
        <v>237</v>
      </c>
      <c r="X579" s="45" t="s">
        <v>1140</v>
      </c>
      <c r="Y579" s="45" t="s">
        <v>1141</v>
      </c>
      <c r="Z579" s="45"/>
      <c r="AA579" s="45"/>
      <c r="AB579" s="45"/>
      <c r="AC579" s="45"/>
      <c r="AD579" s="45"/>
      <c r="AE579" s="46"/>
      <c r="AS579" s="28">
        <f t="shared" ca="1" si="43"/>
        <v>412550566</v>
      </c>
      <c r="AW579">
        <f t="shared" si="44"/>
        <v>0</v>
      </c>
      <c r="AX579">
        <f t="shared" si="45"/>
        <v>0</v>
      </c>
    </row>
    <row r="580" spans="1:50" ht="18.75" thickBot="1" x14ac:dyDescent="0.3">
      <c r="A580" s="37">
        <v>567</v>
      </c>
      <c r="B580" s="38" t="s">
        <v>1976</v>
      </c>
      <c r="C580" s="39" t="s">
        <v>194</v>
      </c>
      <c r="D580" s="40">
        <v>21016</v>
      </c>
      <c r="E580" s="41">
        <f t="shared" ca="1" si="46"/>
        <v>41470</v>
      </c>
      <c r="F580" s="42">
        <f t="shared" ca="1" si="47"/>
        <v>56</v>
      </c>
      <c r="G580" s="43" t="s">
        <v>723</v>
      </c>
      <c r="H580" s="43" t="s">
        <v>234</v>
      </c>
      <c r="I580" s="44" t="s">
        <v>2028</v>
      </c>
      <c r="J580" s="39"/>
      <c r="K580" s="39">
        <v>3349</v>
      </c>
      <c r="L580" s="39"/>
      <c r="M580" s="39"/>
      <c r="N580" s="39"/>
      <c r="O580" s="45"/>
      <c r="P580" s="45"/>
      <c r="Q580" s="45"/>
      <c r="R580" s="45"/>
      <c r="S580" s="45"/>
      <c r="T580" s="39" t="s">
        <v>237</v>
      </c>
      <c r="U580" s="45" t="s">
        <v>862</v>
      </c>
      <c r="V580" s="45" t="s">
        <v>862</v>
      </c>
      <c r="W580" s="45" t="s">
        <v>237</v>
      </c>
      <c r="X580" s="45" t="s">
        <v>862</v>
      </c>
      <c r="Y580" s="45" t="s">
        <v>862</v>
      </c>
      <c r="Z580" s="45"/>
      <c r="AA580" s="45"/>
      <c r="AB580" s="45"/>
      <c r="AC580" s="45"/>
      <c r="AD580" s="45"/>
      <c r="AE580" s="46"/>
      <c r="AS580" s="28">
        <f t="shared" ca="1" si="43"/>
        <v>414700567</v>
      </c>
      <c r="AW580">
        <f t="shared" si="44"/>
        <v>0</v>
      </c>
      <c r="AX580">
        <f t="shared" si="45"/>
        <v>0</v>
      </c>
    </row>
    <row r="581" spans="1:50" ht="18.75" thickBot="1" x14ac:dyDescent="0.3">
      <c r="A581" s="37">
        <v>568</v>
      </c>
      <c r="B581" s="38" t="s">
        <v>1977</v>
      </c>
      <c r="C581" s="39" t="s">
        <v>194</v>
      </c>
      <c r="D581" s="49">
        <v>27565</v>
      </c>
      <c r="E581" s="41">
        <f t="shared" ca="1" si="46"/>
        <v>41445</v>
      </c>
      <c r="F581" s="42">
        <f t="shared" ca="1" si="47"/>
        <v>38</v>
      </c>
      <c r="G581" s="43" t="s">
        <v>240</v>
      </c>
      <c r="H581" s="43" t="s">
        <v>234</v>
      </c>
      <c r="I581" s="44" t="s">
        <v>2029</v>
      </c>
      <c r="J581" s="39"/>
      <c r="K581" s="39">
        <v>3356</v>
      </c>
      <c r="L581" s="39"/>
      <c r="M581" s="39"/>
      <c r="N581" s="39"/>
      <c r="O581" s="45"/>
      <c r="P581" s="45"/>
      <c r="Q581" s="45"/>
      <c r="R581" s="45"/>
      <c r="S581" s="45"/>
      <c r="T581" s="39" t="s">
        <v>237</v>
      </c>
      <c r="U581" s="45" t="s">
        <v>345</v>
      </c>
      <c r="V581" s="45" t="s">
        <v>345</v>
      </c>
      <c r="W581" s="45" t="s">
        <v>236</v>
      </c>
      <c r="X581" s="45" t="s">
        <v>236</v>
      </c>
      <c r="Y581" s="45" t="s">
        <v>236</v>
      </c>
      <c r="Z581" s="45"/>
      <c r="AA581" s="45"/>
      <c r="AB581" s="45"/>
      <c r="AC581" s="45"/>
      <c r="AD581" s="45"/>
      <c r="AE581" s="46"/>
      <c r="AS581" s="28">
        <f t="shared" ca="1" si="43"/>
        <v>414450568</v>
      </c>
      <c r="AW581">
        <f t="shared" si="44"/>
        <v>0</v>
      </c>
      <c r="AX581">
        <f t="shared" si="45"/>
        <v>0</v>
      </c>
    </row>
    <row r="582" spans="1:50" ht="18.75" thickBot="1" x14ac:dyDescent="0.3">
      <c r="A582" s="37">
        <v>569</v>
      </c>
      <c r="B582" s="38" t="s">
        <v>1978</v>
      </c>
      <c r="C582" s="39" t="s">
        <v>194</v>
      </c>
      <c r="D582" s="49">
        <v>28521</v>
      </c>
      <c r="E582" s="41">
        <f t="shared" ca="1" si="46"/>
        <v>41305</v>
      </c>
      <c r="F582" s="42">
        <f t="shared" ca="1" si="47"/>
        <v>35</v>
      </c>
      <c r="G582" s="43" t="s">
        <v>246</v>
      </c>
      <c r="H582" s="43" t="s">
        <v>234</v>
      </c>
      <c r="I582" s="44" t="s">
        <v>2030</v>
      </c>
      <c r="J582" s="39"/>
      <c r="K582" s="39">
        <v>3901</v>
      </c>
      <c r="L582" s="39"/>
      <c r="M582" s="39"/>
      <c r="N582" s="39"/>
      <c r="O582" s="45"/>
      <c r="P582" s="45"/>
      <c r="Q582" s="45"/>
      <c r="R582" s="45"/>
      <c r="S582" s="45"/>
      <c r="T582" s="39" t="s">
        <v>237</v>
      </c>
      <c r="U582" s="45" t="s">
        <v>345</v>
      </c>
      <c r="V582" s="45" t="s">
        <v>345</v>
      </c>
      <c r="W582" s="45" t="s">
        <v>236</v>
      </c>
      <c r="X582" s="45" t="s">
        <v>236</v>
      </c>
      <c r="Y582" s="45" t="s">
        <v>236</v>
      </c>
      <c r="Z582" s="45"/>
      <c r="AA582" s="45"/>
      <c r="AB582" s="45"/>
      <c r="AC582" s="45"/>
      <c r="AD582" s="45"/>
      <c r="AE582" s="46"/>
      <c r="AS582" s="28">
        <f t="shared" ca="1" si="43"/>
        <v>413050569</v>
      </c>
      <c r="AW582">
        <f t="shared" si="44"/>
        <v>0</v>
      </c>
      <c r="AX582">
        <f t="shared" si="45"/>
        <v>0</v>
      </c>
    </row>
    <row r="583" spans="1:50" ht="18.75" thickBot="1" x14ac:dyDescent="0.3">
      <c r="A583" s="37">
        <v>570</v>
      </c>
      <c r="B583" s="38" t="s">
        <v>143</v>
      </c>
      <c r="C583" s="39" t="s">
        <v>194</v>
      </c>
      <c r="D583" s="49">
        <v>29799</v>
      </c>
      <c r="E583" s="41">
        <f t="shared" ca="1" si="46"/>
        <v>41487</v>
      </c>
      <c r="F583" s="42">
        <f t="shared" ca="1" si="47"/>
        <v>32</v>
      </c>
      <c r="G583" s="43" t="s">
        <v>339</v>
      </c>
      <c r="H583" s="43" t="s">
        <v>234</v>
      </c>
      <c r="I583" s="44" t="s">
        <v>1963</v>
      </c>
      <c r="J583" s="39"/>
      <c r="K583" s="39">
        <v>3930</v>
      </c>
      <c r="L583" s="39"/>
      <c r="M583" s="39"/>
      <c r="N583" s="39"/>
      <c r="O583" s="45"/>
      <c r="P583" s="45"/>
      <c r="Q583" s="45"/>
      <c r="R583" s="45"/>
      <c r="S583" s="45"/>
      <c r="T583" s="39" t="s">
        <v>237</v>
      </c>
      <c r="U583" s="45" t="s">
        <v>341</v>
      </c>
      <c r="V583" s="45" t="s">
        <v>385</v>
      </c>
      <c r="W583" s="45" t="s">
        <v>237</v>
      </c>
      <c r="X583" s="45" t="s">
        <v>341</v>
      </c>
      <c r="Y583" s="45" t="s">
        <v>341</v>
      </c>
      <c r="Z583" s="45"/>
      <c r="AA583" s="45"/>
      <c r="AB583" s="45"/>
      <c r="AC583" s="45"/>
      <c r="AD583" s="45"/>
      <c r="AE583" s="46"/>
      <c r="AS583" s="28">
        <f t="shared" ca="1" si="43"/>
        <v>414870570</v>
      </c>
      <c r="AW583">
        <f t="shared" si="44"/>
        <v>0</v>
      </c>
      <c r="AX583">
        <f t="shared" si="45"/>
        <v>0</v>
      </c>
    </row>
    <row r="584" spans="1:50" ht="18.75" thickBot="1" x14ac:dyDescent="0.3">
      <c r="A584" s="37">
        <v>571</v>
      </c>
      <c r="B584" s="38" t="s">
        <v>1979</v>
      </c>
      <c r="C584" s="39" t="s">
        <v>194</v>
      </c>
      <c r="D584" s="49">
        <v>29648</v>
      </c>
      <c r="E584" s="41">
        <f t="shared" ca="1" si="46"/>
        <v>41336</v>
      </c>
      <c r="F584" s="42">
        <f t="shared" ca="1" si="47"/>
        <v>32</v>
      </c>
      <c r="G584" s="43" t="s">
        <v>723</v>
      </c>
      <c r="H584" s="43" t="s">
        <v>234</v>
      </c>
      <c r="I584" s="44" t="s">
        <v>2031</v>
      </c>
      <c r="J584" s="39"/>
      <c r="K584" s="39">
        <v>3933</v>
      </c>
      <c r="L584" s="39"/>
      <c r="M584" s="39"/>
      <c r="N584" s="39"/>
      <c r="O584" s="45"/>
      <c r="P584" s="45"/>
      <c r="Q584" s="45"/>
      <c r="R584" s="45"/>
      <c r="S584" s="45"/>
      <c r="T584" s="39" t="s">
        <v>237</v>
      </c>
      <c r="U584" s="45" t="s">
        <v>862</v>
      </c>
      <c r="V584" s="45" t="s">
        <v>862</v>
      </c>
      <c r="W584" s="45" t="s">
        <v>237</v>
      </c>
      <c r="X584" s="45" t="s">
        <v>862</v>
      </c>
      <c r="Y584" s="45" t="s">
        <v>862</v>
      </c>
      <c r="Z584" s="45"/>
      <c r="AA584" s="45"/>
      <c r="AB584" s="45"/>
      <c r="AC584" s="45"/>
      <c r="AD584" s="45"/>
      <c r="AE584" s="46"/>
      <c r="AS584" s="28">
        <f t="shared" ca="1" si="43"/>
        <v>413360571</v>
      </c>
      <c r="AW584">
        <f t="shared" si="44"/>
        <v>0</v>
      </c>
      <c r="AX584">
        <f t="shared" si="45"/>
        <v>0</v>
      </c>
    </row>
    <row r="585" spans="1:50" ht="18.75" thickBot="1" x14ac:dyDescent="0.3">
      <c r="A585" s="37">
        <v>572</v>
      </c>
      <c r="B585" s="38" t="s">
        <v>1980</v>
      </c>
      <c r="C585" s="39" t="s">
        <v>194</v>
      </c>
      <c r="D585" s="49">
        <v>31985</v>
      </c>
      <c r="E585" s="41">
        <f t="shared" ca="1" si="46"/>
        <v>41482</v>
      </c>
      <c r="F585" s="42">
        <f t="shared" ca="1" si="47"/>
        <v>26</v>
      </c>
      <c r="G585" s="43" t="s">
        <v>979</v>
      </c>
      <c r="H585" s="43" t="s">
        <v>234</v>
      </c>
      <c r="I585" s="44" t="s">
        <v>2032</v>
      </c>
      <c r="J585" s="39"/>
      <c r="K585" s="39">
        <v>4245</v>
      </c>
      <c r="L585" s="39"/>
      <c r="M585" s="39"/>
      <c r="N585" s="39"/>
      <c r="O585" s="45"/>
      <c r="P585" s="45"/>
      <c r="Q585" s="45"/>
      <c r="R585" s="45"/>
      <c r="S585" s="45"/>
      <c r="T585" s="39" t="s">
        <v>237</v>
      </c>
      <c r="U585" s="45" t="s">
        <v>971</v>
      </c>
      <c r="V585" s="45" t="s">
        <v>971</v>
      </c>
      <c r="W585" s="45" t="s">
        <v>237</v>
      </c>
      <c r="X585" s="45" t="s">
        <v>971</v>
      </c>
      <c r="Y585" s="45" t="s">
        <v>971</v>
      </c>
      <c r="Z585" s="45"/>
      <c r="AA585" s="45"/>
      <c r="AB585" s="45"/>
      <c r="AC585" s="45"/>
      <c r="AD585" s="45"/>
      <c r="AE585" s="46"/>
      <c r="AS585" s="28">
        <f t="shared" ca="1" si="43"/>
        <v>414820572</v>
      </c>
      <c r="AW585">
        <f t="shared" si="44"/>
        <v>0</v>
      </c>
      <c r="AX585">
        <f t="shared" si="45"/>
        <v>0</v>
      </c>
    </row>
    <row r="586" spans="1:50" ht="18.75" thickBot="1" x14ac:dyDescent="0.3">
      <c r="A586" s="37">
        <v>573</v>
      </c>
      <c r="B586" s="38" t="s">
        <v>1981</v>
      </c>
      <c r="C586" s="39" t="s">
        <v>194</v>
      </c>
      <c r="D586" s="49">
        <v>32623</v>
      </c>
      <c r="E586" s="41">
        <f t="shared" ca="1" si="46"/>
        <v>41389</v>
      </c>
      <c r="F586" s="42">
        <f t="shared" ca="1" si="47"/>
        <v>24</v>
      </c>
      <c r="G586" s="43" t="s">
        <v>383</v>
      </c>
      <c r="H586" s="43" t="s">
        <v>234</v>
      </c>
      <c r="I586" s="44" t="s">
        <v>2033</v>
      </c>
      <c r="J586" s="51"/>
      <c r="K586" s="51">
        <v>4403</v>
      </c>
      <c r="L586" s="51"/>
      <c r="M586" s="51"/>
      <c r="N586" s="39"/>
      <c r="O586" s="45"/>
      <c r="P586" s="45"/>
      <c r="Q586" s="45"/>
      <c r="R586" s="45"/>
      <c r="S586" s="45"/>
      <c r="T586" s="39" t="s">
        <v>237</v>
      </c>
      <c r="U586" s="45" t="s">
        <v>385</v>
      </c>
      <c r="V586" s="45" t="s">
        <v>385</v>
      </c>
      <c r="W586" s="45" t="s">
        <v>236</v>
      </c>
      <c r="X586" s="45" t="s">
        <v>236</v>
      </c>
      <c r="Y586" s="45" t="s">
        <v>236</v>
      </c>
      <c r="Z586" s="45"/>
      <c r="AA586" s="45"/>
      <c r="AB586" s="45"/>
      <c r="AC586" s="45"/>
      <c r="AD586" s="45"/>
      <c r="AE586" s="46"/>
      <c r="AS586" s="28">
        <f t="shared" ca="1" si="43"/>
        <v>413890573</v>
      </c>
      <c r="AW586">
        <f t="shared" si="44"/>
        <v>0</v>
      </c>
      <c r="AX586">
        <f t="shared" si="45"/>
        <v>0</v>
      </c>
    </row>
    <row r="587" spans="1:50" ht="18.75" thickBot="1" x14ac:dyDescent="0.3">
      <c r="A587" s="37">
        <v>574</v>
      </c>
      <c r="B587" s="38" t="s">
        <v>1982</v>
      </c>
      <c r="C587" s="39" t="s">
        <v>194</v>
      </c>
      <c r="D587" s="49">
        <v>34257</v>
      </c>
      <c r="E587" s="41">
        <f t="shared" ca="1" si="46"/>
        <v>41197</v>
      </c>
      <c r="F587" s="42">
        <f t="shared" ca="1" si="47"/>
        <v>19</v>
      </c>
      <c r="G587" s="43" t="s">
        <v>979</v>
      </c>
      <c r="H587" s="43" t="s">
        <v>234</v>
      </c>
      <c r="I587" s="44" t="s">
        <v>2034</v>
      </c>
      <c r="J587" s="39"/>
      <c r="K587" s="39">
        <v>4496</v>
      </c>
      <c r="L587" s="39"/>
      <c r="M587" s="39"/>
      <c r="N587" s="39"/>
      <c r="O587" s="45"/>
      <c r="P587" s="45"/>
      <c r="Q587" s="45"/>
      <c r="R587" s="45"/>
      <c r="S587" s="45"/>
      <c r="T587" s="39" t="s">
        <v>237</v>
      </c>
      <c r="U587" s="45" t="s">
        <v>971</v>
      </c>
      <c r="V587" s="45" t="s">
        <v>971</v>
      </c>
      <c r="W587" s="45" t="s">
        <v>237</v>
      </c>
      <c r="X587" s="45" t="s">
        <v>971</v>
      </c>
      <c r="Y587" s="45" t="s">
        <v>971</v>
      </c>
      <c r="Z587" s="45"/>
      <c r="AA587" s="45"/>
      <c r="AB587" s="45"/>
      <c r="AC587" s="45"/>
      <c r="AD587" s="45"/>
      <c r="AE587" s="46"/>
      <c r="AS587" s="28">
        <f t="shared" ca="1" si="43"/>
        <v>411970574</v>
      </c>
      <c r="AW587">
        <f t="shared" si="44"/>
        <v>0</v>
      </c>
      <c r="AX587">
        <f t="shared" si="45"/>
        <v>0</v>
      </c>
    </row>
    <row r="588" spans="1:50" ht="18.75" thickBot="1" x14ac:dyDescent="0.3">
      <c r="A588" s="37">
        <v>575</v>
      </c>
      <c r="B588" s="38" t="s">
        <v>1983</v>
      </c>
      <c r="C588" s="39" t="s">
        <v>194</v>
      </c>
      <c r="D588" s="49">
        <v>29094</v>
      </c>
      <c r="E588" s="41">
        <f t="shared" ca="1" si="46"/>
        <v>41513</v>
      </c>
      <c r="F588" s="42">
        <f t="shared" ca="1" si="47"/>
        <v>34</v>
      </c>
      <c r="G588" s="43" t="s">
        <v>2035</v>
      </c>
      <c r="H588" s="43" t="s">
        <v>234</v>
      </c>
      <c r="I588" s="44" t="s">
        <v>2036</v>
      </c>
      <c r="J588" s="51"/>
      <c r="K588" s="51">
        <v>4642</v>
      </c>
      <c r="L588" s="51"/>
      <c r="M588" s="51"/>
      <c r="N588" s="39"/>
      <c r="O588" s="45"/>
      <c r="P588" s="45"/>
      <c r="Q588" s="45"/>
      <c r="R588" s="45"/>
      <c r="S588" s="45"/>
      <c r="T588" s="39" t="s">
        <v>237</v>
      </c>
      <c r="U588" s="45" t="s">
        <v>1096</v>
      </c>
      <c r="V588" s="45" t="s">
        <v>1096</v>
      </c>
      <c r="W588" s="45" t="s">
        <v>237</v>
      </c>
      <c r="X588" s="45" t="s">
        <v>1096</v>
      </c>
      <c r="Y588" s="45" t="s">
        <v>1096</v>
      </c>
      <c r="Z588" s="45"/>
      <c r="AA588" s="45"/>
      <c r="AB588" s="45"/>
      <c r="AC588" s="45"/>
      <c r="AD588" s="45"/>
      <c r="AE588" s="46"/>
      <c r="AS588" s="28">
        <f t="shared" ca="1" si="43"/>
        <v>415130575</v>
      </c>
      <c r="AW588">
        <f t="shared" si="44"/>
        <v>0</v>
      </c>
      <c r="AX588">
        <f t="shared" si="45"/>
        <v>0</v>
      </c>
    </row>
    <row r="589" spans="1:50" ht="18.75" thickBot="1" x14ac:dyDescent="0.3">
      <c r="A589" s="37">
        <v>576</v>
      </c>
      <c r="B589" s="38" t="s">
        <v>1984</v>
      </c>
      <c r="C589" s="39" t="s">
        <v>194</v>
      </c>
      <c r="D589" s="49">
        <v>25753</v>
      </c>
      <c r="E589" s="41">
        <f t="shared" ca="1" si="46"/>
        <v>41459</v>
      </c>
      <c r="F589" s="42">
        <f t="shared" ca="1" si="47"/>
        <v>43</v>
      </c>
      <c r="G589" s="43" t="s">
        <v>246</v>
      </c>
      <c r="H589" s="43" t="s">
        <v>234</v>
      </c>
      <c r="I589" s="44" t="s">
        <v>2037</v>
      </c>
      <c r="J589" s="39"/>
      <c r="K589" s="39">
        <v>4643</v>
      </c>
      <c r="L589" s="39"/>
      <c r="M589" s="39"/>
      <c r="N589" s="39"/>
      <c r="O589" s="45"/>
      <c r="P589" s="45"/>
      <c r="Q589" s="45"/>
      <c r="R589" s="45"/>
      <c r="S589" s="45"/>
      <c r="T589" s="39" t="s">
        <v>237</v>
      </c>
      <c r="U589" s="45" t="s">
        <v>1096</v>
      </c>
      <c r="V589" s="45" t="s">
        <v>1096</v>
      </c>
      <c r="W589" s="45" t="s">
        <v>237</v>
      </c>
      <c r="X589" s="45" t="s">
        <v>1096</v>
      </c>
      <c r="Y589" s="45" t="s">
        <v>1096</v>
      </c>
      <c r="Z589" s="45"/>
      <c r="AA589" s="45"/>
      <c r="AB589" s="45"/>
      <c r="AC589" s="45"/>
      <c r="AD589" s="45"/>
      <c r="AE589" s="46"/>
      <c r="AS589" s="28">
        <f t="shared" ref="AS589:AS611" ca="1" si="48">IF(E589="",99999*$AS$12,E589*$AS$12+A589)</f>
        <v>414590576</v>
      </c>
      <c r="AW589">
        <f t="shared" si="44"/>
        <v>0</v>
      </c>
      <c r="AX589">
        <f t="shared" si="45"/>
        <v>0</v>
      </c>
    </row>
    <row r="590" spans="1:50" ht="18.75" thickBot="1" x14ac:dyDescent="0.3">
      <c r="A590" s="37">
        <v>577</v>
      </c>
      <c r="B590" s="38" t="s">
        <v>1985</v>
      </c>
      <c r="C590" s="39" t="s">
        <v>194</v>
      </c>
      <c r="D590" s="49">
        <v>29534</v>
      </c>
      <c r="E590" s="41">
        <f t="shared" ca="1" si="46"/>
        <v>41222</v>
      </c>
      <c r="F590" s="42">
        <f t="shared" ca="1" si="47"/>
        <v>32</v>
      </c>
      <c r="G590" s="43" t="s">
        <v>246</v>
      </c>
      <c r="H590" s="43" t="s">
        <v>234</v>
      </c>
      <c r="I590" s="44" t="s">
        <v>2038</v>
      </c>
      <c r="J590" s="39"/>
      <c r="K590" s="39">
        <v>4644</v>
      </c>
      <c r="L590" s="39"/>
      <c r="M590" s="39"/>
      <c r="N590" s="39"/>
      <c r="O590" s="45"/>
      <c r="P590" s="45"/>
      <c r="Q590" s="45"/>
      <c r="R590" s="45"/>
      <c r="S590" s="45"/>
      <c r="T590" s="39" t="s">
        <v>237</v>
      </c>
      <c r="U590" s="45" t="s">
        <v>1096</v>
      </c>
      <c r="V590" s="45" t="s">
        <v>1096</v>
      </c>
      <c r="W590" s="45" t="s">
        <v>237</v>
      </c>
      <c r="X590" s="45" t="s">
        <v>1096</v>
      </c>
      <c r="Y590" s="45" t="s">
        <v>1096</v>
      </c>
      <c r="Z590" s="45"/>
      <c r="AA590" s="45"/>
      <c r="AB590" s="45"/>
      <c r="AC590" s="45"/>
      <c r="AD590" s="45"/>
      <c r="AE590" s="46"/>
      <c r="AS590" s="28">
        <f t="shared" ca="1" si="48"/>
        <v>412220577</v>
      </c>
      <c r="AW590">
        <f t="shared" ref="AW590:AW653" si="49">IF(ISERROR(FIND(UPPER($AW$12),UPPER(B590))),0,1)</f>
        <v>0</v>
      </c>
      <c r="AX590">
        <f t="shared" ref="AX590:AX653" si="50">IF(AW590&gt;0,A590,0)</f>
        <v>0</v>
      </c>
    </row>
    <row r="591" spans="1:50" ht="18.75" thickBot="1" x14ac:dyDescent="0.3">
      <c r="A591" s="37">
        <v>578</v>
      </c>
      <c r="B591" s="38" t="s">
        <v>1986</v>
      </c>
      <c r="C591" s="39" t="s">
        <v>194</v>
      </c>
      <c r="D591" s="49">
        <v>33548</v>
      </c>
      <c r="E591" s="41">
        <f t="shared" ref="E591:E654" ca="1" si="51">IF(B591="","",IF(DATE(YEAR(TODAY()),MONTH(D591),DAY(D591))&lt;TODAY(),DATE(IF(YEAR(D591)=1900,2090,YEAR(TODAY())+1),MONTH(D591),DAY(D591)),DATE(IF(YEAR(D591)=1900,2090,YEAR(TODAY())),MONTH(D591),DAY(D591))))</f>
        <v>41219</v>
      </c>
      <c r="F591" s="42">
        <f t="shared" ref="F591:F654" ca="1" si="52">IF(B591="","",YEAR(E591)-YEAR(D591))</f>
        <v>21</v>
      </c>
      <c r="G591" s="43" t="s">
        <v>246</v>
      </c>
      <c r="H591" s="43" t="s">
        <v>234</v>
      </c>
      <c r="I591" s="44" t="s">
        <v>2039</v>
      </c>
      <c r="J591" s="39"/>
      <c r="K591" s="39">
        <v>4645</v>
      </c>
      <c r="L591" s="39"/>
      <c r="M591" s="39"/>
      <c r="N591" s="39"/>
      <c r="O591" s="45"/>
      <c r="P591" s="45"/>
      <c r="Q591" s="45"/>
      <c r="R591" s="45"/>
      <c r="S591" s="45"/>
      <c r="T591" s="39" t="s">
        <v>237</v>
      </c>
      <c r="U591" s="45" t="s">
        <v>1096</v>
      </c>
      <c r="V591" s="45" t="s">
        <v>1096</v>
      </c>
      <c r="W591" s="45" t="s">
        <v>236</v>
      </c>
      <c r="X591" s="45" t="s">
        <v>236</v>
      </c>
      <c r="Y591" s="45" t="s">
        <v>236</v>
      </c>
      <c r="Z591" s="45"/>
      <c r="AA591" s="45"/>
      <c r="AB591" s="45"/>
      <c r="AC591" s="45"/>
      <c r="AD591" s="45"/>
      <c r="AE591" s="46"/>
      <c r="AS591" s="28">
        <f t="shared" ca="1" si="48"/>
        <v>412190578</v>
      </c>
      <c r="AW591">
        <f t="shared" si="49"/>
        <v>0</v>
      </c>
      <c r="AX591">
        <f t="shared" si="50"/>
        <v>0</v>
      </c>
    </row>
    <row r="592" spans="1:50" ht="18.75" thickBot="1" x14ac:dyDescent="0.3">
      <c r="A592" s="37">
        <v>579</v>
      </c>
      <c r="B592" s="38" t="s">
        <v>1987</v>
      </c>
      <c r="C592" s="39" t="s">
        <v>194</v>
      </c>
      <c r="D592" s="49">
        <v>28201</v>
      </c>
      <c r="E592" s="41">
        <f t="shared" ca="1" si="51"/>
        <v>41350</v>
      </c>
      <c r="F592" s="42">
        <f t="shared" ca="1" si="52"/>
        <v>36</v>
      </c>
      <c r="G592" s="43" t="s">
        <v>2040</v>
      </c>
      <c r="H592" s="43" t="s">
        <v>2041</v>
      </c>
      <c r="I592" s="44" t="s">
        <v>2042</v>
      </c>
      <c r="J592" s="39"/>
      <c r="K592" s="39">
        <v>4646</v>
      </c>
      <c r="L592" s="39"/>
      <c r="M592" s="39"/>
      <c r="N592" s="39"/>
      <c r="O592" s="45"/>
      <c r="P592" s="45"/>
      <c r="Q592" s="45"/>
      <c r="R592" s="45"/>
      <c r="S592" s="45"/>
      <c r="T592" s="39" t="s">
        <v>54</v>
      </c>
      <c r="U592" s="45" t="s">
        <v>1112</v>
      </c>
      <c r="V592" s="45" t="s">
        <v>1112</v>
      </c>
      <c r="W592" s="45" t="s">
        <v>54</v>
      </c>
      <c r="X592" s="45" t="s">
        <v>1112</v>
      </c>
      <c r="Y592" s="45" t="s">
        <v>1112</v>
      </c>
      <c r="Z592" s="45"/>
      <c r="AA592" s="45"/>
      <c r="AB592" s="45"/>
      <c r="AC592" s="45"/>
      <c r="AD592" s="45"/>
      <c r="AE592" s="46"/>
      <c r="AS592" s="28">
        <f t="shared" ca="1" si="48"/>
        <v>413500579</v>
      </c>
      <c r="AW592">
        <f t="shared" si="49"/>
        <v>0</v>
      </c>
      <c r="AX592">
        <f t="shared" si="50"/>
        <v>0</v>
      </c>
    </row>
    <row r="593" spans="1:50" ht="18.75" thickBot="1" x14ac:dyDescent="0.3">
      <c r="A593" s="37">
        <v>580</v>
      </c>
      <c r="B593" s="38" t="s">
        <v>1988</v>
      </c>
      <c r="C593" s="39" t="s">
        <v>194</v>
      </c>
      <c r="D593" s="49">
        <v>33311</v>
      </c>
      <c r="E593" s="41">
        <f t="shared" ca="1" si="51"/>
        <v>41347</v>
      </c>
      <c r="F593" s="42">
        <f t="shared" ca="1" si="52"/>
        <v>22</v>
      </c>
      <c r="G593" s="43" t="s">
        <v>246</v>
      </c>
      <c r="H593" s="43" t="s">
        <v>234</v>
      </c>
      <c r="I593" s="44" t="s">
        <v>2043</v>
      </c>
      <c r="J593" s="39"/>
      <c r="K593" s="39">
        <v>4648</v>
      </c>
      <c r="L593" s="39"/>
      <c r="M593" s="39"/>
      <c r="N593" s="39"/>
      <c r="O593" s="45"/>
      <c r="P593" s="45"/>
      <c r="Q593" s="45"/>
      <c r="R593" s="45"/>
      <c r="S593" s="45"/>
      <c r="T593" s="39" t="s">
        <v>237</v>
      </c>
      <c r="U593" s="45" t="s">
        <v>1096</v>
      </c>
      <c r="V593" s="45" t="s">
        <v>1096</v>
      </c>
      <c r="W593" s="45" t="s">
        <v>237</v>
      </c>
      <c r="X593" s="45" t="s">
        <v>1096</v>
      </c>
      <c r="Y593" s="45" t="s">
        <v>1096</v>
      </c>
      <c r="Z593" s="45"/>
      <c r="AA593" s="45"/>
      <c r="AB593" s="45"/>
      <c r="AC593" s="45"/>
      <c r="AD593" s="45"/>
      <c r="AE593" s="46"/>
      <c r="AS593" s="28">
        <f t="shared" ca="1" si="48"/>
        <v>413470580</v>
      </c>
      <c r="AW593">
        <f t="shared" si="49"/>
        <v>0</v>
      </c>
      <c r="AX593">
        <f t="shared" si="50"/>
        <v>0</v>
      </c>
    </row>
    <row r="594" spans="1:50" ht="18.75" thickBot="1" x14ac:dyDescent="0.3">
      <c r="A594" s="37">
        <v>581</v>
      </c>
      <c r="B594" s="38" t="s">
        <v>1989</v>
      </c>
      <c r="C594" s="39" t="s">
        <v>194</v>
      </c>
      <c r="D594" s="49">
        <v>35721</v>
      </c>
      <c r="E594" s="41">
        <f t="shared" ca="1" si="51"/>
        <v>41200</v>
      </c>
      <c r="F594" s="42">
        <f t="shared" ca="1" si="52"/>
        <v>15</v>
      </c>
      <c r="G594" s="43" t="s">
        <v>406</v>
      </c>
      <c r="H594" s="43" t="s">
        <v>234</v>
      </c>
      <c r="I594" s="44" t="s">
        <v>2044</v>
      </c>
      <c r="J594" s="39"/>
      <c r="K594" s="39">
        <v>4653</v>
      </c>
      <c r="L594" s="39"/>
      <c r="M594" s="39"/>
      <c r="N594" s="39"/>
      <c r="O594" s="45"/>
      <c r="P594" s="45"/>
      <c r="Q594" s="45"/>
      <c r="R594" s="45"/>
      <c r="S594" s="45"/>
      <c r="T594" s="39" t="s">
        <v>237</v>
      </c>
      <c r="U594" s="45" t="s">
        <v>783</v>
      </c>
      <c r="V594" s="45" t="s">
        <v>783</v>
      </c>
      <c r="W594" s="45" t="s">
        <v>237</v>
      </c>
      <c r="X594" s="45" t="s">
        <v>783</v>
      </c>
      <c r="Y594" s="45" t="s">
        <v>783</v>
      </c>
      <c r="Z594" s="45"/>
      <c r="AA594" s="45"/>
      <c r="AB594" s="45"/>
      <c r="AC594" s="45"/>
      <c r="AD594" s="45"/>
      <c r="AE594" s="46"/>
      <c r="AS594" s="28">
        <f t="shared" ca="1" si="48"/>
        <v>412000581</v>
      </c>
      <c r="AW594">
        <f t="shared" si="49"/>
        <v>0</v>
      </c>
      <c r="AX594">
        <f t="shared" si="50"/>
        <v>0</v>
      </c>
    </row>
    <row r="595" spans="1:50" ht="18.75" thickBot="1" x14ac:dyDescent="0.3">
      <c r="A595" s="37">
        <v>582</v>
      </c>
      <c r="B595" s="38" t="s">
        <v>1990</v>
      </c>
      <c r="C595" s="39" t="s">
        <v>194</v>
      </c>
      <c r="D595" s="49">
        <v>29663</v>
      </c>
      <c r="E595" s="41">
        <f t="shared" ca="1" si="51"/>
        <v>41351</v>
      </c>
      <c r="F595" s="42">
        <f t="shared" ca="1" si="52"/>
        <v>32</v>
      </c>
      <c r="G595" s="43" t="s">
        <v>2022</v>
      </c>
      <c r="H595" s="43" t="s">
        <v>667</v>
      </c>
      <c r="I595" s="44" t="s">
        <v>2045</v>
      </c>
      <c r="J595" s="39"/>
      <c r="K595" s="39">
        <v>4686</v>
      </c>
      <c r="L595" s="39"/>
      <c r="M595" s="39"/>
      <c r="N595" s="39"/>
      <c r="O595" s="45"/>
      <c r="P595" s="45"/>
      <c r="Q595" s="45"/>
      <c r="R595" s="45"/>
      <c r="S595" s="45"/>
      <c r="T595" s="39" t="s">
        <v>1223</v>
      </c>
      <c r="U595" s="45" t="s">
        <v>1224</v>
      </c>
      <c r="V595" s="45" t="s">
        <v>1224</v>
      </c>
      <c r="W595" s="45" t="s">
        <v>236</v>
      </c>
      <c r="X595" s="45" t="s">
        <v>236</v>
      </c>
      <c r="Y595" s="45" t="s">
        <v>236</v>
      </c>
      <c r="Z595" s="45"/>
      <c r="AA595" s="45"/>
      <c r="AB595" s="45"/>
      <c r="AC595" s="45"/>
      <c r="AD595" s="45"/>
      <c r="AE595" s="46"/>
      <c r="AS595" s="28">
        <f t="shared" ca="1" si="48"/>
        <v>413510582</v>
      </c>
      <c r="AW595">
        <f t="shared" si="49"/>
        <v>0</v>
      </c>
      <c r="AX595">
        <f t="shared" si="50"/>
        <v>0</v>
      </c>
    </row>
    <row r="596" spans="1:50" ht="18.75" thickBot="1" x14ac:dyDescent="0.3">
      <c r="A596" s="37">
        <v>583</v>
      </c>
      <c r="B596" s="38" t="s">
        <v>1991</v>
      </c>
      <c r="C596" s="39" t="s">
        <v>194</v>
      </c>
      <c r="D596" s="49">
        <v>34231</v>
      </c>
      <c r="E596" s="41">
        <f t="shared" ca="1" si="51"/>
        <v>41536</v>
      </c>
      <c r="F596" s="42">
        <f t="shared" ca="1" si="52"/>
        <v>20</v>
      </c>
      <c r="G596" s="43" t="s">
        <v>2046</v>
      </c>
      <c r="H596" s="43" t="s">
        <v>667</v>
      </c>
      <c r="I596" s="44" t="s">
        <v>2047</v>
      </c>
      <c r="J596" s="51"/>
      <c r="K596" s="51">
        <v>4688</v>
      </c>
      <c r="L596" s="51"/>
      <c r="M596" s="51"/>
      <c r="N596" s="39"/>
      <c r="O596" s="45"/>
      <c r="P596" s="45"/>
      <c r="Q596" s="45"/>
      <c r="R596" s="45"/>
      <c r="S596" s="45"/>
      <c r="T596" s="39" t="s">
        <v>1223</v>
      </c>
      <c r="U596" s="45" t="s">
        <v>1224</v>
      </c>
      <c r="V596" s="45" t="s">
        <v>1224</v>
      </c>
      <c r="W596" s="45" t="s">
        <v>236</v>
      </c>
      <c r="X596" s="45" t="s">
        <v>236</v>
      </c>
      <c r="Y596" s="45" t="s">
        <v>236</v>
      </c>
      <c r="Z596" s="45"/>
      <c r="AA596" s="45"/>
      <c r="AB596" s="45"/>
      <c r="AC596" s="45"/>
      <c r="AD596" s="45"/>
      <c r="AE596" s="46"/>
      <c r="AS596" s="28">
        <f t="shared" ca="1" si="48"/>
        <v>415360583</v>
      </c>
      <c r="AW596">
        <f t="shared" si="49"/>
        <v>0</v>
      </c>
      <c r="AX596">
        <f t="shared" si="50"/>
        <v>0</v>
      </c>
    </row>
    <row r="597" spans="1:50" ht="18.75" thickBot="1" x14ac:dyDescent="0.3">
      <c r="A597" s="37">
        <v>584</v>
      </c>
      <c r="B597" s="38" t="s">
        <v>1992</v>
      </c>
      <c r="C597" s="39" t="s">
        <v>194</v>
      </c>
      <c r="D597" s="49">
        <v>35306</v>
      </c>
      <c r="E597" s="41">
        <f t="shared" ca="1" si="51"/>
        <v>41515</v>
      </c>
      <c r="F597" s="42">
        <f t="shared" ca="1" si="52"/>
        <v>17</v>
      </c>
      <c r="G597" s="43" t="s">
        <v>1216</v>
      </c>
      <c r="H597" s="43" t="s">
        <v>667</v>
      </c>
      <c r="I597" s="44" t="s">
        <v>2048</v>
      </c>
      <c r="J597" s="39"/>
      <c r="K597" s="39">
        <v>4689</v>
      </c>
      <c r="L597" s="39"/>
      <c r="M597" s="39"/>
      <c r="N597" s="39"/>
      <c r="O597" s="45"/>
      <c r="P597" s="45"/>
      <c r="Q597" s="45"/>
      <c r="R597" s="45"/>
      <c r="S597" s="45"/>
      <c r="T597" s="39" t="s">
        <v>1223</v>
      </c>
      <c r="U597" s="45" t="s">
        <v>1224</v>
      </c>
      <c r="V597" s="45" t="s">
        <v>1224</v>
      </c>
      <c r="W597" s="45" t="s">
        <v>236</v>
      </c>
      <c r="X597" s="45" t="s">
        <v>236</v>
      </c>
      <c r="Y597" s="45" t="s">
        <v>236</v>
      </c>
      <c r="Z597" s="45"/>
      <c r="AA597" s="45"/>
      <c r="AB597" s="45"/>
      <c r="AC597" s="45"/>
      <c r="AD597" s="45"/>
      <c r="AE597" s="46"/>
      <c r="AS597" s="28">
        <f t="shared" ca="1" si="48"/>
        <v>415150584</v>
      </c>
      <c r="AW597">
        <f t="shared" si="49"/>
        <v>0</v>
      </c>
      <c r="AX597">
        <f t="shared" si="50"/>
        <v>0</v>
      </c>
    </row>
    <row r="598" spans="1:50" ht="18.75" thickBot="1" x14ac:dyDescent="0.3">
      <c r="A598" s="37">
        <v>585</v>
      </c>
      <c r="B598" s="38" t="s">
        <v>1993</v>
      </c>
      <c r="C598" s="39" t="s">
        <v>194</v>
      </c>
      <c r="D598" s="49">
        <v>35755</v>
      </c>
      <c r="E598" s="41">
        <f t="shared" ca="1" si="51"/>
        <v>41234</v>
      </c>
      <c r="F598" s="42">
        <f t="shared" ca="1" si="52"/>
        <v>15</v>
      </c>
      <c r="G598" s="43" t="s">
        <v>246</v>
      </c>
      <c r="H598" s="43" t="s">
        <v>1261</v>
      </c>
      <c r="I598" s="44" t="s">
        <v>2049</v>
      </c>
      <c r="J598" s="51" t="s">
        <v>2050</v>
      </c>
      <c r="K598" s="51"/>
      <c r="L598" s="51"/>
      <c r="M598" s="51"/>
      <c r="N598" s="39"/>
      <c r="O598" s="45"/>
      <c r="P598" s="45"/>
      <c r="Q598" s="45"/>
      <c r="R598" s="45"/>
      <c r="S598" s="45"/>
      <c r="T598" s="39" t="s">
        <v>237</v>
      </c>
      <c r="U598" s="45" t="s">
        <v>417</v>
      </c>
      <c r="V598" s="45" t="s">
        <v>417</v>
      </c>
      <c r="W598" s="45" t="s">
        <v>236</v>
      </c>
      <c r="X598" s="45" t="s">
        <v>236</v>
      </c>
      <c r="Y598" s="45" t="s">
        <v>236</v>
      </c>
      <c r="Z598" s="45"/>
      <c r="AA598" s="45"/>
      <c r="AB598" s="45"/>
      <c r="AC598" s="45"/>
      <c r="AD598" s="45"/>
      <c r="AE598" s="46"/>
      <c r="AS598" s="28">
        <f t="shared" ca="1" si="48"/>
        <v>412340585</v>
      </c>
      <c r="AW598">
        <f t="shared" si="49"/>
        <v>0</v>
      </c>
      <c r="AX598">
        <f t="shared" si="50"/>
        <v>0</v>
      </c>
    </row>
    <row r="599" spans="1:50" ht="18.75" thickBot="1" x14ac:dyDescent="0.3">
      <c r="A599" s="37">
        <v>586</v>
      </c>
      <c r="B599" s="38" t="s">
        <v>1994</v>
      </c>
      <c r="C599" s="39" t="s">
        <v>194</v>
      </c>
      <c r="D599" s="49">
        <v>35300</v>
      </c>
      <c r="E599" s="41">
        <f t="shared" ca="1" si="51"/>
        <v>41509</v>
      </c>
      <c r="F599" s="42">
        <f t="shared" ca="1" si="52"/>
        <v>17</v>
      </c>
      <c r="G599" s="43" t="s">
        <v>360</v>
      </c>
      <c r="H599" s="43" t="s">
        <v>1261</v>
      </c>
      <c r="I599" s="44" t="s">
        <v>2051</v>
      </c>
      <c r="J599" s="39" t="s">
        <v>2052</v>
      </c>
      <c r="K599" s="39"/>
      <c r="L599" s="39"/>
      <c r="M599" s="39"/>
      <c r="N599" s="39"/>
      <c r="O599" s="45"/>
      <c r="P599" s="45"/>
      <c r="Q599" s="45"/>
      <c r="R599" s="45"/>
      <c r="S599" s="45"/>
      <c r="T599" s="39" t="s">
        <v>237</v>
      </c>
      <c r="U599" s="45" t="s">
        <v>417</v>
      </c>
      <c r="V599" s="45" t="s">
        <v>417</v>
      </c>
      <c r="W599" s="45" t="s">
        <v>236</v>
      </c>
      <c r="X599" s="45" t="s">
        <v>236</v>
      </c>
      <c r="Y599" s="45" t="s">
        <v>236</v>
      </c>
      <c r="Z599" s="45"/>
      <c r="AA599" s="45"/>
      <c r="AB599" s="45"/>
      <c r="AC599" s="45"/>
      <c r="AD599" s="45"/>
      <c r="AE599" s="46"/>
      <c r="AS599" s="28">
        <f t="shared" ca="1" si="48"/>
        <v>415090586</v>
      </c>
      <c r="AW599">
        <f t="shared" si="49"/>
        <v>0</v>
      </c>
      <c r="AX599">
        <f t="shared" si="50"/>
        <v>0</v>
      </c>
    </row>
    <row r="600" spans="1:50" ht="18.75" thickBot="1" x14ac:dyDescent="0.3">
      <c r="A600" s="37">
        <v>587</v>
      </c>
      <c r="B600" s="38" t="s">
        <v>1995</v>
      </c>
      <c r="C600" s="39" t="s">
        <v>194</v>
      </c>
      <c r="D600" s="49">
        <v>35402</v>
      </c>
      <c r="E600" s="41">
        <f t="shared" ca="1" si="51"/>
        <v>41246</v>
      </c>
      <c r="F600" s="42">
        <f t="shared" ca="1" si="52"/>
        <v>16</v>
      </c>
      <c r="G600" s="43" t="s">
        <v>360</v>
      </c>
      <c r="H600" s="43" t="s">
        <v>1261</v>
      </c>
      <c r="I600" s="44" t="s">
        <v>2053</v>
      </c>
      <c r="J600" s="39" t="s">
        <v>2054</v>
      </c>
      <c r="K600" s="39"/>
      <c r="L600" s="39"/>
      <c r="M600" s="39"/>
      <c r="N600" s="39"/>
      <c r="O600" s="45"/>
      <c r="P600" s="45"/>
      <c r="Q600" s="45"/>
      <c r="R600" s="45"/>
      <c r="S600" s="45"/>
      <c r="T600" s="39" t="s">
        <v>237</v>
      </c>
      <c r="U600" s="45" t="s">
        <v>417</v>
      </c>
      <c r="V600" s="45" t="s">
        <v>417</v>
      </c>
      <c r="W600" s="45" t="s">
        <v>236</v>
      </c>
      <c r="X600" s="45" t="s">
        <v>236</v>
      </c>
      <c r="Y600" s="45" t="s">
        <v>236</v>
      </c>
      <c r="Z600" s="45"/>
      <c r="AA600" s="45"/>
      <c r="AB600" s="45"/>
      <c r="AC600" s="45"/>
      <c r="AD600" s="45"/>
      <c r="AE600" s="46"/>
      <c r="AS600" s="28">
        <f t="shared" ca="1" si="48"/>
        <v>412460587</v>
      </c>
      <c r="AW600">
        <f t="shared" si="49"/>
        <v>0</v>
      </c>
      <c r="AX600">
        <f t="shared" si="50"/>
        <v>0</v>
      </c>
    </row>
    <row r="601" spans="1:50" ht="18.75" thickBot="1" x14ac:dyDescent="0.3">
      <c r="A601" s="37">
        <v>588</v>
      </c>
      <c r="B601" s="38" t="s">
        <v>1996</v>
      </c>
      <c r="C601" s="39" t="s">
        <v>194</v>
      </c>
      <c r="D601" s="49">
        <v>36975</v>
      </c>
      <c r="E601" s="41">
        <f t="shared" ca="1" si="51"/>
        <v>41358</v>
      </c>
      <c r="F601" s="42">
        <f t="shared" ca="1" si="52"/>
        <v>12</v>
      </c>
      <c r="G601" s="43" t="s">
        <v>995</v>
      </c>
      <c r="H601" s="43" t="s">
        <v>234</v>
      </c>
      <c r="I601" s="44" t="s">
        <v>2055</v>
      </c>
      <c r="J601" s="39" t="s">
        <v>2056</v>
      </c>
      <c r="K601" s="39"/>
      <c r="L601" s="39"/>
      <c r="M601" s="39"/>
      <c r="N601" s="39"/>
      <c r="O601" s="45"/>
      <c r="P601" s="45"/>
      <c r="Q601" s="45"/>
      <c r="R601" s="45"/>
      <c r="S601" s="45"/>
      <c r="T601" s="39" t="s">
        <v>237</v>
      </c>
      <c r="U601" s="45" t="s">
        <v>1015</v>
      </c>
      <c r="V601" s="45" t="s">
        <v>1015</v>
      </c>
      <c r="W601" s="45" t="s">
        <v>237</v>
      </c>
      <c r="X601" s="45" t="s">
        <v>1015</v>
      </c>
      <c r="Y601" s="45" t="s">
        <v>1015</v>
      </c>
      <c r="Z601" s="45"/>
      <c r="AA601" s="45"/>
      <c r="AB601" s="45"/>
      <c r="AC601" s="45"/>
      <c r="AD601" s="45"/>
      <c r="AE601" s="46"/>
      <c r="AS601" s="28">
        <f t="shared" ca="1" si="48"/>
        <v>413580588</v>
      </c>
      <c r="AW601">
        <f t="shared" si="49"/>
        <v>0</v>
      </c>
      <c r="AX601">
        <f t="shared" si="50"/>
        <v>0</v>
      </c>
    </row>
    <row r="602" spans="1:50" ht="18.75" thickBot="1" x14ac:dyDescent="0.3">
      <c r="A602" s="37">
        <v>589</v>
      </c>
      <c r="B602" s="38" t="s">
        <v>1997</v>
      </c>
      <c r="C602" s="39" t="s">
        <v>194</v>
      </c>
      <c r="D602" s="49">
        <v>36993</v>
      </c>
      <c r="E602" s="41">
        <f t="shared" ca="1" si="51"/>
        <v>41376</v>
      </c>
      <c r="F602" s="42">
        <f t="shared" ca="1" si="52"/>
        <v>12</v>
      </c>
      <c r="G602" s="43" t="s">
        <v>842</v>
      </c>
      <c r="H602" s="43" t="s">
        <v>234</v>
      </c>
      <c r="I602" s="44" t="s">
        <v>2057</v>
      </c>
      <c r="J602" s="39" t="s">
        <v>2058</v>
      </c>
      <c r="K602" s="39"/>
      <c r="L602" s="39"/>
      <c r="M602" s="39"/>
      <c r="N602" s="39"/>
      <c r="O602" s="45"/>
      <c r="P602" s="45"/>
      <c r="Q602" s="45"/>
      <c r="R602" s="45"/>
      <c r="S602" s="45"/>
      <c r="T602" s="39" t="s">
        <v>237</v>
      </c>
      <c r="U602" s="45" t="s">
        <v>1015</v>
      </c>
      <c r="V602" s="45" t="s">
        <v>1015</v>
      </c>
      <c r="W602" s="45" t="s">
        <v>237</v>
      </c>
      <c r="X602" s="45" t="s">
        <v>1015</v>
      </c>
      <c r="Y602" s="45" t="s">
        <v>1015</v>
      </c>
      <c r="Z602" s="45"/>
      <c r="AA602" s="45"/>
      <c r="AB602" s="45"/>
      <c r="AC602" s="45"/>
      <c r="AD602" s="45"/>
      <c r="AE602" s="46"/>
      <c r="AS602" s="28">
        <f t="shared" ca="1" si="48"/>
        <v>413760589</v>
      </c>
      <c r="AW602">
        <f t="shared" si="49"/>
        <v>0</v>
      </c>
      <c r="AX602">
        <f t="shared" si="50"/>
        <v>0</v>
      </c>
    </row>
    <row r="603" spans="1:50" ht="18.75" thickBot="1" x14ac:dyDescent="0.3">
      <c r="A603" s="37">
        <v>590</v>
      </c>
      <c r="B603" s="38" t="s">
        <v>1998</v>
      </c>
      <c r="C603" s="39" t="s">
        <v>194</v>
      </c>
      <c r="D603" s="49">
        <v>37025</v>
      </c>
      <c r="E603" s="41">
        <f t="shared" ca="1" si="51"/>
        <v>41408</v>
      </c>
      <c r="F603" s="42">
        <f t="shared" ca="1" si="52"/>
        <v>12</v>
      </c>
      <c r="G603" s="43" t="s">
        <v>995</v>
      </c>
      <c r="H603" s="43" t="s">
        <v>234</v>
      </c>
      <c r="I603" s="44" t="s">
        <v>2059</v>
      </c>
      <c r="J603" s="39" t="s">
        <v>2060</v>
      </c>
      <c r="K603" s="39"/>
      <c r="L603" s="39"/>
      <c r="M603" s="39"/>
      <c r="N603" s="39"/>
      <c r="O603" s="45"/>
      <c r="P603" s="45"/>
      <c r="Q603" s="45"/>
      <c r="R603" s="45"/>
      <c r="S603" s="45"/>
      <c r="T603" s="39" t="s">
        <v>237</v>
      </c>
      <c r="U603" s="45" t="s">
        <v>1015</v>
      </c>
      <c r="V603" s="45" t="s">
        <v>1015</v>
      </c>
      <c r="W603" s="45" t="s">
        <v>237</v>
      </c>
      <c r="X603" s="45" t="s">
        <v>1015</v>
      </c>
      <c r="Y603" s="45" t="s">
        <v>1015</v>
      </c>
      <c r="Z603" s="45"/>
      <c r="AA603" s="45"/>
      <c r="AB603" s="45"/>
      <c r="AC603" s="45"/>
      <c r="AD603" s="45"/>
      <c r="AE603" s="46"/>
      <c r="AS603" s="28">
        <f t="shared" ca="1" si="48"/>
        <v>414080590</v>
      </c>
      <c r="AW603">
        <f t="shared" si="49"/>
        <v>0</v>
      </c>
      <c r="AX603">
        <f t="shared" si="50"/>
        <v>0</v>
      </c>
    </row>
    <row r="604" spans="1:50" ht="18.75" thickBot="1" x14ac:dyDescent="0.3">
      <c r="A604" s="37">
        <v>591</v>
      </c>
      <c r="B604" s="38" t="s">
        <v>1999</v>
      </c>
      <c r="C604" s="39" t="s">
        <v>194</v>
      </c>
      <c r="D604" s="49">
        <v>37055</v>
      </c>
      <c r="E604" s="41">
        <f t="shared" ca="1" si="51"/>
        <v>41438</v>
      </c>
      <c r="F604" s="42">
        <f t="shared" ca="1" si="52"/>
        <v>12</v>
      </c>
      <c r="G604" s="43" t="s">
        <v>995</v>
      </c>
      <c r="H604" s="43" t="s">
        <v>234</v>
      </c>
      <c r="I604" s="44" t="s">
        <v>2061</v>
      </c>
      <c r="J604" s="39" t="s">
        <v>2062</v>
      </c>
      <c r="K604" s="39"/>
      <c r="L604" s="39"/>
      <c r="M604" s="39"/>
      <c r="N604" s="39"/>
      <c r="O604" s="45"/>
      <c r="P604" s="45"/>
      <c r="Q604" s="45"/>
      <c r="R604" s="45"/>
      <c r="S604" s="45"/>
      <c r="T604" s="39" t="s">
        <v>237</v>
      </c>
      <c r="U604" s="45" t="s">
        <v>1015</v>
      </c>
      <c r="V604" s="45" t="s">
        <v>1015</v>
      </c>
      <c r="W604" s="45" t="s">
        <v>237</v>
      </c>
      <c r="X604" s="45" t="s">
        <v>1015</v>
      </c>
      <c r="Y604" s="45" t="s">
        <v>1015</v>
      </c>
      <c r="Z604" s="45"/>
      <c r="AA604" s="45"/>
      <c r="AB604" s="45"/>
      <c r="AC604" s="45"/>
      <c r="AD604" s="45"/>
      <c r="AE604" s="46"/>
      <c r="AS604" s="28">
        <f t="shared" ca="1" si="48"/>
        <v>414380591</v>
      </c>
      <c r="AW604">
        <f t="shared" si="49"/>
        <v>0</v>
      </c>
      <c r="AX604">
        <f t="shared" si="50"/>
        <v>0</v>
      </c>
    </row>
    <row r="605" spans="1:50" ht="18.75" thickBot="1" x14ac:dyDescent="0.3">
      <c r="A605" s="37">
        <v>592</v>
      </c>
      <c r="B605" s="38" t="s">
        <v>2000</v>
      </c>
      <c r="C605" s="39" t="s">
        <v>194</v>
      </c>
      <c r="D605" s="49">
        <v>37231</v>
      </c>
      <c r="E605" s="41">
        <f t="shared" ca="1" si="51"/>
        <v>41249</v>
      </c>
      <c r="F605" s="42">
        <f t="shared" ca="1" si="52"/>
        <v>11</v>
      </c>
      <c r="G605" s="43" t="s">
        <v>2063</v>
      </c>
      <c r="H605" s="43" t="s">
        <v>234</v>
      </c>
      <c r="I605" s="44" t="s">
        <v>2064</v>
      </c>
      <c r="J605" s="39" t="s">
        <v>2065</v>
      </c>
      <c r="K605" s="39"/>
      <c r="L605" s="39"/>
      <c r="M605" s="39"/>
      <c r="N605" s="39"/>
      <c r="O605" s="45"/>
      <c r="P605" s="45"/>
      <c r="Q605" s="45"/>
      <c r="R605" s="45"/>
      <c r="S605" s="45"/>
      <c r="T605" s="39" t="s">
        <v>237</v>
      </c>
      <c r="U605" s="45" t="s">
        <v>1015</v>
      </c>
      <c r="V605" s="45" t="s">
        <v>1015</v>
      </c>
      <c r="W605" s="45" t="s">
        <v>237</v>
      </c>
      <c r="X605" s="45" t="s">
        <v>1015</v>
      </c>
      <c r="Y605" s="45" t="s">
        <v>1015</v>
      </c>
      <c r="Z605" s="45"/>
      <c r="AA605" s="45"/>
      <c r="AB605" s="45"/>
      <c r="AC605" s="45"/>
      <c r="AD605" s="45"/>
      <c r="AE605" s="46"/>
      <c r="AS605" s="28">
        <f t="shared" ca="1" si="48"/>
        <v>412490592</v>
      </c>
      <c r="AW605">
        <f t="shared" si="49"/>
        <v>0</v>
      </c>
      <c r="AX605">
        <f t="shared" si="50"/>
        <v>0</v>
      </c>
    </row>
    <row r="606" spans="1:50" ht="18.75" thickBot="1" x14ac:dyDescent="0.3">
      <c r="A606" s="37">
        <v>593</v>
      </c>
      <c r="B606" s="38" t="s">
        <v>2001</v>
      </c>
      <c r="C606" s="39" t="s">
        <v>194</v>
      </c>
      <c r="D606" s="49">
        <v>37533</v>
      </c>
      <c r="E606" s="41">
        <f t="shared" ca="1" si="51"/>
        <v>41551</v>
      </c>
      <c r="F606" s="42">
        <f t="shared" ca="1" si="52"/>
        <v>11</v>
      </c>
      <c r="G606" s="43" t="s">
        <v>995</v>
      </c>
      <c r="H606" s="43" t="s">
        <v>234</v>
      </c>
      <c r="I606" s="44" t="s">
        <v>2066</v>
      </c>
      <c r="J606" s="39" t="s">
        <v>2067</v>
      </c>
      <c r="K606" s="39"/>
      <c r="L606" s="39"/>
      <c r="M606" s="39"/>
      <c r="N606" s="39"/>
      <c r="O606" s="45"/>
      <c r="P606" s="45"/>
      <c r="Q606" s="45"/>
      <c r="R606" s="45"/>
      <c r="S606" s="45"/>
      <c r="T606" s="39" t="s">
        <v>237</v>
      </c>
      <c r="U606" s="45" t="s">
        <v>1015</v>
      </c>
      <c r="V606" s="45" t="s">
        <v>1015</v>
      </c>
      <c r="W606" s="45" t="s">
        <v>237</v>
      </c>
      <c r="X606" s="45" t="s">
        <v>1015</v>
      </c>
      <c r="Y606" s="45" t="s">
        <v>1015</v>
      </c>
      <c r="Z606" s="45"/>
      <c r="AA606" s="45"/>
      <c r="AB606" s="45"/>
      <c r="AC606" s="45"/>
      <c r="AD606" s="45"/>
      <c r="AE606" s="46"/>
      <c r="AS606" s="28">
        <f t="shared" ca="1" si="48"/>
        <v>415510593</v>
      </c>
      <c r="AW606">
        <f t="shared" si="49"/>
        <v>0</v>
      </c>
      <c r="AX606">
        <f t="shared" si="50"/>
        <v>0</v>
      </c>
    </row>
    <row r="607" spans="1:50" ht="18.75" thickBot="1" x14ac:dyDescent="0.3">
      <c r="A607" s="37">
        <v>594</v>
      </c>
      <c r="B607" s="38" t="s">
        <v>2002</v>
      </c>
      <c r="C607" s="39" t="s">
        <v>194</v>
      </c>
      <c r="D607" s="49">
        <v>37544</v>
      </c>
      <c r="E607" s="41">
        <f t="shared" ca="1" si="51"/>
        <v>41197</v>
      </c>
      <c r="F607" s="42">
        <f t="shared" ca="1" si="52"/>
        <v>10</v>
      </c>
      <c r="G607" s="43" t="s">
        <v>842</v>
      </c>
      <c r="H607" s="43" t="s">
        <v>234</v>
      </c>
      <c r="I607" s="44" t="s">
        <v>2068</v>
      </c>
      <c r="J607" s="51" t="s">
        <v>2069</v>
      </c>
      <c r="K607" s="51"/>
      <c r="L607" s="51"/>
      <c r="M607" s="51"/>
      <c r="N607" s="39"/>
      <c r="O607" s="45"/>
      <c r="P607" s="45"/>
      <c r="Q607" s="45"/>
      <c r="R607" s="45"/>
      <c r="S607" s="45"/>
      <c r="T607" s="39" t="s">
        <v>237</v>
      </c>
      <c r="U607" s="45" t="s">
        <v>1015</v>
      </c>
      <c r="V607" s="45" t="s">
        <v>1015</v>
      </c>
      <c r="W607" s="45" t="s">
        <v>237</v>
      </c>
      <c r="X607" s="45" t="s">
        <v>1015</v>
      </c>
      <c r="Y607" s="45" t="s">
        <v>1015</v>
      </c>
      <c r="Z607" s="45"/>
      <c r="AA607" s="45"/>
      <c r="AB607" s="45"/>
      <c r="AC607" s="45"/>
      <c r="AD607" s="45"/>
      <c r="AE607" s="46"/>
      <c r="AS607" s="28">
        <f t="shared" ca="1" si="48"/>
        <v>411970594</v>
      </c>
      <c r="AW607">
        <f t="shared" si="49"/>
        <v>0</v>
      </c>
      <c r="AX607">
        <f t="shared" si="50"/>
        <v>0</v>
      </c>
    </row>
    <row r="608" spans="1:50" ht="18.75" thickBot="1" x14ac:dyDescent="0.3">
      <c r="A608" s="37">
        <v>595</v>
      </c>
      <c r="B608" s="38" t="s">
        <v>2003</v>
      </c>
      <c r="C608" s="39" t="s">
        <v>194</v>
      </c>
      <c r="D608" s="49">
        <v>35954</v>
      </c>
      <c r="E608" s="41">
        <f t="shared" ca="1" si="51"/>
        <v>41433</v>
      </c>
      <c r="F608" s="42">
        <f t="shared" ca="1" si="52"/>
        <v>15</v>
      </c>
      <c r="G608" s="43" t="s">
        <v>2070</v>
      </c>
      <c r="H608" s="43" t="s">
        <v>1261</v>
      </c>
      <c r="I608" s="44" t="s">
        <v>2071</v>
      </c>
      <c r="J608" s="39" t="s">
        <v>2072</v>
      </c>
      <c r="K608" s="39">
        <v>4717</v>
      </c>
      <c r="L608" s="39"/>
      <c r="M608" s="39"/>
      <c r="N608" s="39"/>
      <c r="O608" s="45"/>
      <c r="P608" s="45"/>
      <c r="Q608" s="45"/>
      <c r="R608" s="45"/>
      <c r="S608" s="45"/>
      <c r="T608" s="39" t="s">
        <v>237</v>
      </c>
      <c r="U608" s="45" t="s">
        <v>2012</v>
      </c>
      <c r="V608" s="45" t="s">
        <v>2012</v>
      </c>
      <c r="W608" s="45" t="s">
        <v>237</v>
      </c>
      <c r="X608" s="45" t="s">
        <v>2012</v>
      </c>
      <c r="Y608" s="45" t="s">
        <v>2012</v>
      </c>
      <c r="Z608" s="45"/>
      <c r="AA608" s="45"/>
      <c r="AB608" s="45"/>
      <c r="AC608" s="45"/>
      <c r="AD608" s="45"/>
      <c r="AE608" s="46"/>
      <c r="AS608" s="28">
        <f t="shared" ca="1" si="48"/>
        <v>414330595</v>
      </c>
      <c r="AW608">
        <f t="shared" si="49"/>
        <v>0</v>
      </c>
      <c r="AX608">
        <f t="shared" si="50"/>
        <v>0</v>
      </c>
    </row>
    <row r="609" spans="1:50" ht="18.75" thickBot="1" x14ac:dyDescent="0.3">
      <c r="A609" s="37">
        <v>596</v>
      </c>
      <c r="B609" s="38" t="s">
        <v>2004</v>
      </c>
      <c r="C609" s="39" t="s">
        <v>194</v>
      </c>
      <c r="D609" s="49">
        <v>36481</v>
      </c>
      <c r="E609" s="41">
        <f t="shared" ca="1" si="51"/>
        <v>41230</v>
      </c>
      <c r="F609" s="42">
        <f t="shared" ca="1" si="52"/>
        <v>13</v>
      </c>
      <c r="G609" s="43" t="s">
        <v>246</v>
      </c>
      <c r="H609" s="43" t="s">
        <v>2073</v>
      </c>
      <c r="I609" s="44" t="s">
        <v>2074</v>
      </c>
      <c r="J609" s="51" t="s">
        <v>2075</v>
      </c>
      <c r="K609" s="51"/>
      <c r="L609" s="51"/>
      <c r="M609" s="51"/>
      <c r="N609" s="39"/>
      <c r="O609" s="45"/>
      <c r="P609" s="45"/>
      <c r="Q609" s="45"/>
      <c r="R609" s="45"/>
      <c r="S609" s="45"/>
      <c r="T609" s="39" t="s">
        <v>54</v>
      </c>
      <c r="U609" s="45" t="s">
        <v>1188</v>
      </c>
      <c r="V609" s="45" t="s">
        <v>1188</v>
      </c>
      <c r="W609" s="45" t="s">
        <v>236</v>
      </c>
      <c r="X609" s="45" t="s">
        <v>236</v>
      </c>
      <c r="Y609" s="45" t="s">
        <v>236</v>
      </c>
      <c r="Z609" s="45"/>
      <c r="AA609" s="45"/>
      <c r="AB609" s="45"/>
      <c r="AC609" s="45"/>
      <c r="AD609" s="45"/>
      <c r="AE609" s="46"/>
      <c r="AS609" s="28">
        <f t="shared" ca="1" si="48"/>
        <v>412300596</v>
      </c>
      <c r="AW609">
        <f t="shared" si="49"/>
        <v>0</v>
      </c>
      <c r="AX609">
        <f t="shared" si="50"/>
        <v>0</v>
      </c>
    </row>
    <row r="610" spans="1:50" ht="18.75" thickBot="1" x14ac:dyDescent="0.3">
      <c r="A610" s="37">
        <v>597</v>
      </c>
      <c r="B610" s="38" t="s">
        <v>2005</v>
      </c>
      <c r="C610" s="39" t="s">
        <v>194</v>
      </c>
      <c r="D610" s="49">
        <v>37674</v>
      </c>
      <c r="E610" s="41">
        <f t="shared" ca="1" si="51"/>
        <v>41327</v>
      </c>
      <c r="F610" s="42">
        <f t="shared" ca="1" si="52"/>
        <v>10</v>
      </c>
      <c r="G610" s="43" t="s">
        <v>246</v>
      </c>
      <c r="H610" s="43" t="s">
        <v>2073</v>
      </c>
      <c r="I610" s="44" t="s">
        <v>2076</v>
      </c>
      <c r="J610" s="39" t="s">
        <v>2077</v>
      </c>
      <c r="K610" s="39"/>
      <c r="L610" s="39"/>
      <c r="M610" s="39"/>
      <c r="N610" s="39"/>
      <c r="O610" s="45"/>
      <c r="P610" s="45"/>
      <c r="Q610" s="45"/>
      <c r="R610" s="45"/>
      <c r="S610" s="45"/>
      <c r="T610" s="39" t="s">
        <v>54</v>
      </c>
      <c r="U610" s="45" t="s">
        <v>1188</v>
      </c>
      <c r="V610" s="45" t="s">
        <v>1188</v>
      </c>
      <c r="W610" s="45" t="s">
        <v>236</v>
      </c>
      <c r="X610" s="45" t="s">
        <v>236</v>
      </c>
      <c r="Y610" s="45" t="s">
        <v>236</v>
      </c>
      <c r="Z610" s="45"/>
      <c r="AA610" s="45"/>
      <c r="AB610" s="45"/>
      <c r="AC610" s="45"/>
      <c r="AD610" s="45"/>
      <c r="AE610" s="46"/>
      <c r="AS610" s="28">
        <f t="shared" ca="1" si="48"/>
        <v>413270597</v>
      </c>
      <c r="AW610">
        <f t="shared" si="49"/>
        <v>0</v>
      </c>
      <c r="AX610">
        <f t="shared" si="50"/>
        <v>0</v>
      </c>
    </row>
    <row r="611" spans="1:50" ht="18.75" thickBot="1" x14ac:dyDescent="0.3">
      <c r="A611" s="37">
        <v>598</v>
      </c>
      <c r="B611" s="38" t="s">
        <v>2006</v>
      </c>
      <c r="C611" s="39" t="s">
        <v>194</v>
      </c>
      <c r="D611" s="49">
        <v>36887</v>
      </c>
      <c r="E611" s="41">
        <f t="shared" ca="1" si="51"/>
        <v>41270</v>
      </c>
      <c r="F611" s="42">
        <f t="shared" ca="1" si="52"/>
        <v>12</v>
      </c>
      <c r="G611" s="43" t="s">
        <v>246</v>
      </c>
      <c r="H611" s="43" t="s">
        <v>1261</v>
      </c>
      <c r="I611" s="44" t="s">
        <v>0</v>
      </c>
      <c r="J611" s="39" t="s">
        <v>1</v>
      </c>
      <c r="K611" s="39"/>
      <c r="L611" s="39"/>
      <c r="M611" s="39"/>
      <c r="N611" s="39"/>
      <c r="O611" s="45"/>
      <c r="P611" s="45"/>
      <c r="Q611" s="45"/>
      <c r="R611" s="45"/>
      <c r="S611" s="45"/>
      <c r="T611" s="39" t="s">
        <v>237</v>
      </c>
      <c r="U611" s="45" t="s">
        <v>626</v>
      </c>
      <c r="V611" s="45" t="s">
        <v>626</v>
      </c>
      <c r="W611" s="45" t="s">
        <v>237</v>
      </c>
      <c r="X611" s="45" t="s">
        <v>626</v>
      </c>
      <c r="Y611" s="45" t="s">
        <v>626</v>
      </c>
      <c r="Z611" s="45"/>
      <c r="AA611" s="45"/>
      <c r="AB611" s="45"/>
      <c r="AC611" s="45"/>
      <c r="AD611" s="45"/>
      <c r="AE611" s="46"/>
      <c r="AS611" s="28">
        <f t="shared" ca="1" si="48"/>
        <v>412700598</v>
      </c>
      <c r="AW611">
        <f t="shared" si="49"/>
        <v>0</v>
      </c>
      <c r="AX611">
        <f t="shared" si="50"/>
        <v>0</v>
      </c>
    </row>
    <row r="612" spans="1:50" ht="18.75" thickBot="1" x14ac:dyDescent="0.3">
      <c r="A612" s="37">
        <v>599</v>
      </c>
      <c r="B612" s="38" t="s">
        <v>2007</v>
      </c>
      <c r="C612" s="39" t="s">
        <v>196</v>
      </c>
      <c r="D612" s="49">
        <v>37382</v>
      </c>
      <c r="E612" s="41">
        <f t="shared" ca="1" si="51"/>
        <v>41400</v>
      </c>
      <c r="F612" s="42">
        <f t="shared" ca="1" si="52"/>
        <v>11</v>
      </c>
      <c r="G612" s="43" t="s">
        <v>406</v>
      </c>
      <c r="H612" s="43" t="s">
        <v>1261</v>
      </c>
      <c r="I612" s="44" t="s">
        <v>2</v>
      </c>
      <c r="J612" s="39" t="s">
        <v>3</v>
      </c>
      <c r="K612" s="39"/>
      <c r="L612" s="39"/>
      <c r="M612" s="39"/>
      <c r="N612" s="39"/>
      <c r="O612" s="45"/>
      <c r="P612" s="45"/>
      <c r="Q612" s="45"/>
      <c r="R612" s="45"/>
      <c r="S612" s="45"/>
      <c r="T612" s="39" t="s">
        <v>237</v>
      </c>
      <c r="U612" s="45" t="s">
        <v>704</v>
      </c>
      <c r="V612" s="45" t="s">
        <v>704</v>
      </c>
      <c r="W612" s="45" t="s">
        <v>237</v>
      </c>
      <c r="X612" s="45" t="s">
        <v>704</v>
      </c>
      <c r="Y612" s="45" t="s">
        <v>704</v>
      </c>
      <c r="Z612" s="45"/>
      <c r="AA612" s="45"/>
      <c r="AB612" s="45"/>
      <c r="AC612" s="45"/>
      <c r="AD612" s="45"/>
      <c r="AE612" s="46"/>
      <c r="AS612" s="28"/>
      <c r="AW612">
        <f t="shared" si="49"/>
        <v>0</v>
      </c>
      <c r="AX612">
        <f t="shared" si="50"/>
        <v>0</v>
      </c>
    </row>
    <row r="613" spans="1:50" ht="18.75" thickBot="1" x14ac:dyDescent="0.3">
      <c r="A613" s="37">
        <v>600</v>
      </c>
      <c r="B613" s="38" t="s">
        <v>2008</v>
      </c>
      <c r="C613" s="39" t="s">
        <v>196</v>
      </c>
      <c r="D613" s="49">
        <v>37625</v>
      </c>
      <c r="E613" s="41">
        <f t="shared" ca="1" si="51"/>
        <v>41278</v>
      </c>
      <c r="F613" s="42">
        <f t="shared" ca="1" si="52"/>
        <v>10</v>
      </c>
      <c r="G613" s="43" t="s">
        <v>246</v>
      </c>
      <c r="H613" s="43" t="s">
        <v>1261</v>
      </c>
      <c r="I613" s="44" t="s">
        <v>4</v>
      </c>
      <c r="J613" s="39" t="s">
        <v>5</v>
      </c>
      <c r="K613" s="39"/>
      <c r="L613" s="39"/>
      <c r="M613" s="39"/>
      <c r="N613" s="39"/>
      <c r="O613" s="45"/>
      <c r="P613" s="45"/>
      <c r="Q613" s="45"/>
      <c r="R613" s="45"/>
      <c r="S613" s="45"/>
      <c r="T613" s="39" t="s">
        <v>237</v>
      </c>
      <c r="U613" s="45" t="s">
        <v>626</v>
      </c>
      <c r="V613" s="45" t="s">
        <v>626</v>
      </c>
      <c r="W613" s="45" t="s">
        <v>237</v>
      </c>
      <c r="X613" s="45" t="s">
        <v>626</v>
      </c>
      <c r="Y613" s="45" t="s">
        <v>626</v>
      </c>
      <c r="Z613" s="45"/>
      <c r="AA613" s="45"/>
      <c r="AB613" s="45"/>
      <c r="AC613" s="45"/>
      <c r="AD613" s="45"/>
      <c r="AE613" s="46"/>
      <c r="AS613" s="28"/>
      <c r="AW613">
        <f t="shared" si="49"/>
        <v>0</v>
      </c>
      <c r="AX613">
        <f t="shared" si="50"/>
        <v>0</v>
      </c>
    </row>
    <row r="614" spans="1:50" ht="18.75" thickBot="1" x14ac:dyDescent="0.3">
      <c r="A614" s="37">
        <v>601</v>
      </c>
      <c r="B614" s="38" t="s">
        <v>2009</v>
      </c>
      <c r="C614" s="39" t="s">
        <v>194</v>
      </c>
      <c r="D614" s="53">
        <v>36892</v>
      </c>
      <c r="E614" s="41">
        <f t="shared" ca="1" si="51"/>
        <v>41275</v>
      </c>
      <c r="F614" s="42">
        <f t="shared" ca="1" si="52"/>
        <v>12</v>
      </c>
      <c r="G614" s="43"/>
      <c r="H614" s="43" t="s">
        <v>1261</v>
      </c>
      <c r="I614" s="44" t="s">
        <v>6</v>
      </c>
      <c r="J614" s="39"/>
      <c r="K614" s="39"/>
      <c r="L614" s="39"/>
      <c r="M614" s="39"/>
      <c r="N614" s="39"/>
      <c r="O614" s="45"/>
      <c r="P614" s="45"/>
      <c r="Q614" s="45"/>
      <c r="R614" s="45"/>
      <c r="S614" s="45"/>
      <c r="T614" s="39" t="s">
        <v>237</v>
      </c>
      <c r="U614" s="45" t="s">
        <v>365</v>
      </c>
      <c r="V614" s="45" t="s">
        <v>365</v>
      </c>
      <c r="W614" s="45" t="s">
        <v>236</v>
      </c>
      <c r="X614" s="45" t="s">
        <v>236</v>
      </c>
      <c r="Y614" s="45" t="s">
        <v>236</v>
      </c>
      <c r="Z614" s="45"/>
      <c r="AA614" s="45"/>
      <c r="AB614" s="45"/>
      <c r="AC614" s="45"/>
      <c r="AD614" s="45"/>
      <c r="AE614" s="46"/>
      <c r="AS614" s="28"/>
      <c r="AW614">
        <f t="shared" si="49"/>
        <v>0</v>
      </c>
      <c r="AX614">
        <f t="shared" si="50"/>
        <v>0</v>
      </c>
    </row>
    <row r="615" spans="1:50" ht="18.75" thickBot="1" x14ac:dyDescent="0.3">
      <c r="A615" s="37">
        <v>602</v>
      </c>
      <c r="B615" s="38" t="s">
        <v>2010</v>
      </c>
      <c r="C615" s="39" t="s">
        <v>194</v>
      </c>
      <c r="D615" s="49">
        <v>32682</v>
      </c>
      <c r="E615" s="41">
        <f t="shared" ca="1" si="51"/>
        <v>41448</v>
      </c>
      <c r="F615" s="42">
        <f t="shared" ca="1" si="52"/>
        <v>24</v>
      </c>
      <c r="G615" s="43"/>
      <c r="H615" s="43" t="s">
        <v>1261</v>
      </c>
      <c r="I615" s="44" t="s">
        <v>7</v>
      </c>
      <c r="J615" s="39"/>
      <c r="K615" s="39">
        <v>4657</v>
      </c>
      <c r="L615" s="39"/>
      <c r="M615" s="39"/>
      <c r="N615" s="39"/>
      <c r="O615" s="45"/>
      <c r="P615" s="45"/>
      <c r="Q615" s="45"/>
      <c r="R615" s="45"/>
      <c r="S615" s="45"/>
      <c r="T615" s="39" t="s">
        <v>237</v>
      </c>
      <c r="U615" s="45" t="s">
        <v>286</v>
      </c>
      <c r="V615" s="45" t="s">
        <v>286</v>
      </c>
      <c r="W615" s="39" t="s">
        <v>237</v>
      </c>
      <c r="X615" s="45" t="s">
        <v>286</v>
      </c>
      <c r="Y615" s="45" t="s">
        <v>286</v>
      </c>
      <c r="Z615" s="45"/>
      <c r="AA615" s="45"/>
      <c r="AB615" s="45"/>
      <c r="AC615" s="45"/>
      <c r="AD615" s="45"/>
      <c r="AE615" s="46"/>
      <c r="AS615" s="28"/>
      <c r="AW615">
        <f t="shared" si="49"/>
        <v>0</v>
      </c>
      <c r="AX615">
        <f t="shared" si="50"/>
        <v>0</v>
      </c>
    </row>
    <row r="616" spans="1:50" ht="18.75" thickBot="1" x14ac:dyDescent="0.3">
      <c r="A616" s="37">
        <v>603</v>
      </c>
      <c r="B616" s="38" t="s">
        <v>2011</v>
      </c>
      <c r="C616" s="39" t="s">
        <v>194</v>
      </c>
      <c r="D616" s="53">
        <v>23012</v>
      </c>
      <c r="E616" s="41">
        <f t="shared" ca="1" si="51"/>
        <v>41275</v>
      </c>
      <c r="F616" s="42">
        <f t="shared" ca="1" si="52"/>
        <v>50</v>
      </c>
      <c r="G616" s="43"/>
      <c r="H616" s="43" t="s">
        <v>1261</v>
      </c>
      <c r="I616" s="44" t="s">
        <v>8</v>
      </c>
      <c r="J616" s="39"/>
      <c r="K616" s="39">
        <v>145</v>
      </c>
      <c r="L616" s="39"/>
      <c r="M616" s="39"/>
      <c r="N616" s="39"/>
      <c r="O616" s="45"/>
      <c r="P616" s="45"/>
      <c r="Q616" s="45"/>
      <c r="R616" s="45"/>
      <c r="S616" s="45"/>
      <c r="T616" s="39" t="s">
        <v>237</v>
      </c>
      <c r="U616" s="45" t="s">
        <v>862</v>
      </c>
      <c r="V616" s="45" t="s">
        <v>862</v>
      </c>
      <c r="W616" s="45" t="s">
        <v>236</v>
      </c>
      <c r="X616" s="45" t="s">
        <v>236</v>
      </c>
      <c r="Y616" s="45" t="s">
        <v>236</v>
      </c>
      <c r="Z616" s="45"/>
      <c r="AA616" s="45"/>
      <c r="AB616" s="45"/>
      <c r="AC616" s="45"/>
      <c r="AD616" s="45"/>
      <c r="AE616" s="46"/>
      <c r="AS616" s="28"/>
      <c r="AW616">
        <f t="shared" si="49"/>
        <v>0</v>
      </c>
      <c r="AX616">
        <f t="shared" si="50"/>
        <v>0</v>
      </c>
    </row>
    <row r="617" spans="1:50" ht="18.75" thickBot="1" x14ac:dyDescent="0.3">
      <c r="A617" s="37">
        <v>604</v>
      </c>
      <c r="B617" s="38" t="s">
        <v>11</v>
      </c>
      <c r="C617" s="39" t="s">
        <v>194</v>
      </c>
      <c r="D617" s="49">
        <v>27739</v>
      </c>
      <c r="E617" s="41">
        <f t="shared" ca="1" si="51"/>
        <v>41254</v>
      </c>
      <c r="F617" s="42">
        <f t="shared" ca="1" si="52"/>
        <v>37</v>
      </c>
      <c r="G617" s="43" t="s">
        <v>58</v>
      </c>
      <c r="H617" s="43" t="s">
        <v>59</v>
      </c>
      <c r="I617" s="44" t="s">
        <v>60</v>
      </c>
      <c r="J617" s="39"/>
      <c r="K617" s="39">
        <v>4637</v>
      </c>
      <c r="L617" s="39"/>
      <c r="M617" s="39"/>
      <c r="N617" s="39"/>
      <c r="O617" s="45"/>
      <c r="P617" s="45"/>
      <c r="Q617" s="45"/>
      <c r="R617" s="45"/>
      <c r="S617" s="45"/>
      <c r="T617" s="39" t="s">
        <v>1210</v>
      </c>
      <c r="U617" s="45" t="s">
        <v>901</v>
      </c>
      <c r="V617" s="45" t="s">
        <v>901</v>
      </c>
      <c r="W617" s="45" t="s">
        <v>54</v>
      </c>
      <c r="X617" s="45" t="s">
        <v>901</v>
      </c>
      <c r="Y617" s="45" t="s">
        <v>901</v>
      </c>
      <c r="Z617" s="45"/>
      <c r="AA617" s="45"/>
      <c r="AB617" s="45"/>
      <c r="AC617" s="45"/>
      <c r="AD617" s="45"/>
      <c r="AE617" s="46"/>
      <c r="AS617" s="28"/>
      <c r="AW617">
        <f t="shared" si="49"/>
        <v>0</v>
      </c>
      <c r="AX617">
        <f t="shared" si="50"/>
        <v>0</v>
      </c>
    </row>
    <row r="618" spans="1:50" ht="18.75" thickBot="1" x14ac:dyDescent="0.3">
      <c r="A618" s="37">
        <v>605</v>
      </c>
      <c r="B618" s="38" t="s">
        <v>12</v>
      </c>
      <c r="C618" s="39" t="s">
        <v>194</v>
      </c>
      <c r="D618" s="49">
        <v>31695</v>
      </c>
      <c r="E618" s="41">
        <f t="shared" ca="1" si="51"/>
        <v>41557</v>
      </c>
      <c r="F618" s="42">
        <f t="shared" ca="1" si="52"/>
        <v>27</v>
      </c>
      <c r="G618" s="43" t="s">
        <v>246</v>
      </c>
      <c r="H618" s="43" t="s">
        <v>1261</v>
      </c>
      <c r="I618" s="44" t="s">
        <v>61</v>
      </c>
      <c r="J618" s="39"/>
      <c r="K618" s="39">
        <v>4131</v>
      </c>
      <c r="L618" s="39"/>
      <c r="M618" s="39"/>
      <c r="N618" s="39"/>
      <c r="O618" s="45"/>
      <c r="P618" s="45"/>
      <c r="Q618" s="45"/>
      <c r="R618" s="45"/>
      <c r="S618" s="45"/>
      <c r="T618" s="39" t="s">
        <v>237</v>
      </c>
      <c r="U618" s="45" t="s">
        <v>62</v>
      </c>
      <c r="V618" s="45" t="s">
        <v>693</v>
      </c>
      <c r="W618" s="45" t="s">
        <v>237</v>
      </c>
      <c r="X618" s="45" t="s">
        <v>62</v>
      </c>
      <c r="Y618" s="45" t="s">
        <v>693</v>
      </c>
      <c r="Z618" s="45"/>
      <c r="AA618" s="45"/>
      <c r="AB618" s="45"/>
      <c r="AC618" s="45"/>
      <c r="AD618" s="45"/>
      <c r="AE618" s="46"/>
      <c r="AS618" s="28"/>
      <c r="AW618">
        <f t="shared" si="49"/>
        <v>0</v>
      </c>
      <c r="AX618">
        <f t="shared" si="50"/>
        <v>0</v>
      </c>
    </row>
    <row r="619" spans="1:50" ht="18.75" thickBot="1" x14ac:dyDescent="0.3">
      <c r="A619" s="37">
        <v>606</v>
      </c>
      <c r="B619" s="38" t="s">
        <v>13</v>
      </c>
      <c r="C619" s="39" t="s">
        <v>194</v>
      </c>
      <c r="D619" s="49">
        <v>28908</v>
      </c>
      <c r="E619" s="41">
        <f t="shared" ca="1" si="51"/>
        <v>41327</v>
      </c>
      <c r="F619" s="42">
        <f t="shared" ca="1" si="52"/>
        <v>34</v>
      </c>
      <c r="G619" s="43" t="s">
        <v>246</v>
      </c>
      <c r="H619" s="43" t="s">
        <v>1261</v>
      </c>
      <c r="I619" s="44" t="s">
        <v>63</v>
      </c>
      <c r="J619" s="39"/>
      <c r="K619" s="39">
        <v>3820</v>
      </c>
      <c r="L619" s="39"/>
      <c r="M619" s="39"/>
      <c r="N619" s="39"/>
      <c r="O619" s="45"/>
      <c r="P619" s="45"/>
      <c r="Q619" s="45"/>
      <c r="R619" s="45"/>
      <c r="S619" s="45"/>
      <c r="T619" s="39" t="s">
        <v>237</v>
      </c>
      <c r="U619" s="45" t="s">
        <v>62</v>
      </c>
      <c r="V619" s="45" t="s">
        <v>693</v>
      </c>
      <c r="W619" s="45" t="s">
        <v>237</v>
      </c>
      <c r="X619" s="45" t="s">
        <v>62</v>
      </c>
      <c r="Y619" s="45" t="s">
        <v>693</v>
      </c>
      <c r="Z619" s="45"/>
      <c r="AA619" s="45"/>
      <c r="AB619" s="45"/>
      <c r="AC619" s="45"/>
      <c r="AD619" s="45"/>
      <c r="AE619" s="46"/>
      <c r="AS619" s="28"/>
      <c r="AW619">
        <f t="shared" si="49"/>
        <v>0</v>
      </c>
      <c r="AX619">
        <f t="shared" si="50"/>
        <v>0</v>
      </c>
    </row>
    <row r="620" spans="1:50" ht="18.75" thickBot="1" x14ac:dyDescent="0.3">
      <c r="A620" s="37">
        <v>607</v>
      </c>
      <c r="B620" s="38" t="s">
        <v>14</v>
      </c>
      <c r="C620" s="39" t="s">
        <v>194</v>
      </c>
      <c r="D620" s="49">
        <v>25282</v>
      </c>
      <c r="E620" s="41">
        <f t="shared" ca="1" si="51"/>
        <v>41353</v>
      </c>
      <c r="F620" s="42">
        <f t="shared" ca="1" si="52"/>
        <v>44</v>
      </c>
      <c r="G620" s="43" t="s">
        <v>246</v>
      </c>
      <c r="H620" s="43" t="s">
        <v>1261</v>
      </c>
      <c r="I620" s="44" t="s">
        <v>64</v>
      </c>
      <c r="J620" s="39"/>
      <c r="K620" s="39">
        <v>2738</v>
      </c>
      <c r="L620" s="39"/>
      <c r="M620" s="39"/>
      <c r="N620" s="39"/>
      <c r="O620" s="45"/>
      <c r="P620" s="45"/>
      <c r="Q620" s="45"/>
      <c r="R620" s="45"/>
      <c r="S620" s="45"/>
      <c r="T620" s="39" t="s">
        <v>237</v>
      </c>
      <c r="U620" s="45" t="s">
        <v>693</v>
      </c>
      <c r="V620" s="45" t="s">
        <v>693</v>
      </c>
      <c r="W620" s="45" t="s">
        <v>237</v>
      </c>
      <c r="X620" s="45" t="s">
        <v>693</v>
      </c>
      <c r="Y620" s="45" t="s">
        <v>693</v>
      </c>
      <c r="Z620" s="45"/>
      <c r="AA620" s="45"/>
      <c r="AB620" s="45"/>
      <c r="AC620" s="45"/>
      <c r="AD620" s="45"/>
      <c r="AE620" s="46"/>
      <c r="AS620" s="28"/>
      <c r="AW620">
        <f t="shared" si="49"/>
        <v>0</v>
      </c>
      <c r="AX620">
        <f t="shared" si="50"/>
        <v>0</v>
      </c>
    </row>
    <row r="621" spans="1:50" ht="18.75" thickBot="1" x14ac:dyDescent="0.3">
      <c r="A621" s="37">
        <v>608</v>
      </c>
      <c r="B621" s="38" t="s">
        <v>15</v>
      </c>
      <c r="C621" s="39" t="s">
        <v>194</v>
      </c>
      <c r="D621" s="49">
        <v>20830</v>
      </c>
      <c r="E621" s="41">
        <f t="shared" ca="1" si="51"/>
        <v>41284</v>
      </c>
      <c r="F621" s="42">
        <f t="shared" ca="1" si="52"/>
        <v>56</v>
      </c>
      <c r="G621" s="43" t="s">
        <v>65</v>
      </c>
      <c r="H621" s="43" t="s">
        <v>667</v>
      </c>
      <c r="I621" s="44" t="s">
        <v>66</v>
      </c>
      <c r="J621" s="39"/>
      <c r="K621" s="39">
        <v>4690</v>
      </c>
      <c r="L621" s="39"/>
      <c r="M621" s="39"/>
      <c r="N621" s="39"/>
      <c r="O621" s="45"/>
      <c r="P621" s="45"/>
      <c r="Q621" s="45"/>
      <c r="R621" s="45"/>
      <c r="S621" s="45"/>
      <c r="T621" s="39" t="s">
        <v>1210</v>
      </c>
      <c r="U621" s="45" t="s">
        <v>1242</v>
      </c>
      <c r="V621" s="45" t="s">
        <v>1242</v>
      </c>
      <c r="W621" s="45" t="s">
        <v>236</v>
      </c>
      <c r="X621" s="45" t="s">
        <v>236</v>
      </c>
      <c r="Y621" s="45" t="s">
        <v>236</v>
      </c>
      <c r="Z621" s="45"/>
      <c r="AA621" s="45"/>
      <c r="AB621" s="45"/>
      <c r="AC621" s="45"/>
      <c r="AD621" s="45"/>
      <c r="AE621" s="46"/>
      <c r="AS621" s="28"/>
      <c r="AW621">
        <f t="shared" si="49"/>
        <v>0</v>
      </c>
      <c r="AX621">
        <f t="shared" si="50"/>
        <v>0</v>
      </c>
    </row>
    <row r="622" spans="1:50" ht="18.75" thickBot="1" x14ac:dyDescent="0.3">
      <c r="A622" s="37">
        <v>609</v>
      </c>
      <c r="B622" s="38" t="s">
        <v>16</v>
      </c>
      <c r="C622" s="39" t="s">
        <v>194</v>
      </c>
      <c r="D622" s="49">
        <v>21985</v>
      </c>
      <c r="E622" s="41">
        <f t="shared" ca="1" si="51"/>
        <v>41343</v>
      </c>
      <c r="F622" s="42">
        <f t="shared" ca="1" si="52"/>
        <v>53</v>
      </c>
      <c r="G622" s="43" t="s">
        <v>67</v>
      </c>
      <c r="H622" s="43" t="s">
        <v>667</v>
      </c>
      <c r="I622" s="44" t="s">
        <v>68</v>
      </c>
      <c r="J622" s="39"/>
      <c r="K622" s="39">
        <v>4691</v>
      </c>
      <c r="L622" s="39"/>
      <c r="M622" s="39"/>
      <c r="N622" s="39"/>
      <c r="O622" s="45"/>
      <c r="P622" s="45"/>
      <c r="Q622" s="45"/>
      <c r="R622" s="45"/>
      <c r="S622" s="45"/>
      <c r="T622" s="39" t="s">
        <v>1210</v>
      </c>
      <c r="U622" s="45" t="s">
        <v>1242</v>
      </c>
      <c r="V622" s="45" t="s">
        <v>1242</v>
      </c>
      <c r="W622" s="45" t="s">
        <v>236</v>
      </c>
      <c r="X622" s="45" t="s">
        <v>236</v>
      </c>
      <c r="Y622" s="45" t="s">
        <v>236</v>
      </c>
      <c r="Z622" s="45"/>
      <c r="AA622" s="45"/>
      <c r="AB622" s="45"/>
      <c r="AC622" s="45"/>
      <c r="AD622" s="45"/>
      <c r="AE622" s="46"/>
      <c r="AS622" s="28"/>
      <c r="AW622">
        <f t="shared" si="49"/>
        <v>0</v>
      </c>
      <c r="AX622">
        <f t="shared" si="50"/>
        <v>0</v>
      </c>
    </row>
    <row r="623" spans="1:50" ht="18.75" thickBot="1" x14ac:dyDescent="0.3">
      <c r="A623" s="37">
        <v>610</v>
      </c>
      <c r="B623" s="38" t="s">
        <v>17</v>
      </c>
      <c r="C623" s="39" t="s">
        <v>194</v>
      </c>
      <c r="D623" s="49">
        <v>28636</v>
      </c>
      <c r="E623" s="41">
        <f t="shared" ca="1" si="51"/>
        <v>41420</v>
      </c>
      <c r="F623" s="42">
        <f t="shared" ca="1" si="52"/>
        <v>35</v>
      </c>
      <c r="G623" s="43" t="s">
        <v>2211</v>
      </c>
      <c r="H623" s="43" t="s">
        <v>667</v>
      </c>
      <c r="I623" s="44" t="s">
        <v>69</v>
      </c>
      <c r="J623" s="39"/>
      <c r="K623" s="39">
        <v>4693</v>
      </c>
      <c r="L623" s="39"/>
      <c r="M623" s="39"/>
      <c r="N623" s="39"/>
      <c r="O623" s="45"/>
      <c r="P623" s="45"/>
      <c r="Q623" s="45"/>
      <c r="R623" s="45"/>
      <c r="S623" s="45"/>
      <c r="T623" s="39" t="s">
        <v>1210</v>
      </c>
      <c r="U623" s="45" t="s">
        <v>1242</v>
      </c>
      <c r="V623" s="45" t="s">
        <v>1242</v>
      </c>
      <c r="W623" s="45" t="s">
        <v>236</v>
      </c>
      <c r="X623" s="45" t="s">
        <v>236</v>
      </c>
      <c r="Y623" s="45" t="s">
        <v>236</v>
      </c>
      <c r="Z623" s="45"/>
      <c r="AA623" s="45"/>
      <c r="AB623" s="45"/>
      <c r="AC623" s="45"/>
      <c r="AD623" s="45"/>
      <c r="AE623" s="46"/>
      <c r="AS623" s="28"/>
      <c r="AW623">
        <f t="shared" si="49"/>
        <v>0</v>
      </c>
      <c r="AX623">
        <f t="shared" si="50"/>
        <v>0</v>
      </c>
    </row>
    <row r="624" spans="1:50" ht="18.75" thickBot="1" x14ac:dyDescent="0.3">
      <c r="A624" s="37">
        <v>611</v>
      </c>
      <c r="B624" s="38" t="s">
        <v>18</v>
      </c>
      <c r="C624" s="39" t="s">
        <v>194</v>
      </c>
      <c r="D624" s="49">
        <v>32679</v>
      </c>
      <c r="E624" s="41">
        <f t="shared" ca="1" si="51"/>
        <v>41445</v>
      </c>
      <c r="F624" s="42">
        <f t="shared" ca="1" si="52"/>
        <v>24</v>
      </c>
      <c r="G624" s="43" t="s">
        <v>70</v>
      </c>
      <c r="H624" s="43" t="s">
        <v>1261</v>
      </c>
      <c r="I624" s="44" t="s">
        <v>71</v>
      </c>
      <c r="J624" s="39"/>
      <c r="K624" s="39">
        <v>4661</v>
      </c>
      <c r="L624" s="39"/>
      <c r="M624" s="39"/>
      <c r="N624" s="39"/>
      <c r="O624" s="45"/>
      <c r="P624" s="45"/>
      <c r="Q624" s="45"/>
      <c r="R624" s="45"/>
      <c r="S624" s="45"/>
      <c r="T624" s="39" t="s">
        <v>237</v>
      </c>
      <c r="U624" s="45" t="s">
        <v>1049</v>
      </c>
      <c r="V624" s="45" t="s">
        <v>1049</v>
      </c>
      <c r="W624" s="45" t="s">
        <v>237</v>
      </c>
      <c r="X624" s="45" t="s">
        <v>1049</v>
      </c>
      <c r="Y624" s="45" t="s">
        <v>1049</v>
      </c>
      <c r="Z624" s="45"/>
      <c r="AA624" s="45"/>
      <c r="AB624" s="45"/>
      <c r="AC624" s="45"/>
      <c r="AD624" s="45"/>
      <c r="AE624" s="46"/>
      <c r="AS624" s="28"/>
      <c r="AW624">
        <f t="shared" si="49"/>
        <v>0</v>
      </c>
      <c r="AX624">
        <f t="shared" si="50"/>
        <v>0</v>
      </c>
    </row>
    <row r="625" spans="1:50" ht="18.75" thickBot="1" x14ac:dyDescent="0.3">
      <c r="A625" s="37">
        <v>612</v>
      </c>
      <c r="B625" s="38" t="s">
        <v>19</v>
      </c>
      <c r="C625" s="39" t="s">
        <v>194</v>
      </c>
      <c r="D625" s="49">
        <v>14934</v>
      </c>
      <c r="E625" s="41">
        <f t="shared" ca="1" si="51"/>
        <v>41232</v>
      </c>
      <c r="F625" s="42">
        <f t="shared" ca="1" si="52"/>
        <v>72</v>
      </c>
      <c r="G625" s="43" t="s">
        <v>72</v>
      </c>
      <c r="H625" s="43" t="s">
        <v>1261</v>
      </c>
      <c r="I625" s="44" t="s">
        <v>73</v>
      </c>
      <c r="J625" s="39"/>
      <c r="K625" s="39">
        <v>1244</v>
      </c>
      <c r="L625" s="39"/>
      <c r="M625" s="39"/>
      <c r="N625" s="39"/>
      <c r="O625" s="45"/>
      <c r="P625" s="45"/>
      <c r="Q625" s="45"/>
      <c r="R625" s="45"/>
      <c r="S625" s="45"/>
      <c r="T625" s="39" t="s">
        <v>237</v>
      </c>
      <c r="U625" s="45" t="s">
        <v>834</v>
      </c>
      <c r="V625" s="45" t="s">
        <v>834</v>
      </c>
      <c r="W625" s="45" t="s">
        <v>237</v>
      </c>
      <c r="X625" s="45" t="s">
        <v>834</v>
      </c>
      <c r="Y625" s="45" t="s">
        <v>834</v>
      </c>
      <c r="Z625" s="45"/>
      <c r="AA625" s="45"/>
      <c r="AB625" s="45"/>
      <c r="AC625" s="45"/>
      <c r="AD625" s="45"/>
      <c r="AE625" s="46"/>
      <c r="AS625" s="28"/>
      <c r="AW625">
        <f t="shared" si="49"/>
        <v>0</v>
      </c>
      <c r="AX625">
        <f t="shared" si="50"/>
        <v>0</v>
      </c>
    </row>
    <row r="626" spans="1:50" ht="18.75" thickBot="1" x14ac:dyDescent="0.3">
      <c r="A626" s="37">
        <v>613</v>
      </c>
      <c r="B626" s="38" t="s">
        <v>20</v>
      </c>
      <c r="C626" s="39" t="s">
        <v>196</v>
      </c>
      <c r="D626" s="49">
        <v>36156</v>
      </c>
      <c r="E626" s="41">
        <f t="shared" ca="1" si="51"/>
        <v>41270</v>
      </c>
      <c r="F626" s="42">
        <f t="shared" ca="1" si="52"/>
        <v>14</v>
      </c>
      <c r="G626" s="43"/>
      <c r="H626" s="43"/>
      <c r="I626" s="44" t="s">
        <v>74</v>
      </c>
      <c r="J626" s="39" t="s">
        <v>75</v>
      </c>
      <c r="K626" s="39"/>
      <c r="L626" s="39"/>
      <c r="M626" s="39"/>
      <c r="N626" s="39"/>
      <c r="O626" s="45"/>
      <c r="P626" s="45"/>
      <c r="Q626" s="45"/>
      <c r="R626" s="45"/>
      <c r="S626" s="45"/>
      <c r="T626" s="39" t="s">
        <v>237</v>
      </c>
      <c r="U626" s="45" t="s">
        <v>417</v>
      </c>
      <c r="V626" s="45" t="s">
        <v>417</v>
      </c>
      <c r="W626" s="45" t="s">
        <v>236</v>
      </c>
      <c r="X626" s="45" t="s">
        <v>236</v>
      </c>
      <c r="Y626" s="45" t="s">
        <v>236</v>
      </c>
      <c r="Z626" s="45"/>
      <c r="AA626" s="45"/>
      <c r="AB626" s="45"/>
      <c r="AC626" s="45"/>
      <c r="AD626" s="45"/>
      <c r="AE626" s="46"/>
      <c r="AS626" s="28"/>
      <c r="AW626">
        <f t="shared" si="49"/>
        <v>0</v>
      </c>
      <c r="AX626">
        <f t="shared" si="50"/>
        <v>0</v>
      </c>
    </row>
    <row r="627" spans="1:50" ht="18.75" thickBot="1" x14ac:dyDescent="0.3">
      <c r="A627" s="37">
        <v>614</v>
      </c>
      <c r="B627" s="38" t="s">
        <v>21</v>
      </c>
      <c r="C627" s="39" t="s">
        <v>196</v>
      </c>
      <c r="D627" s="49">
        <v>36161</v>
      </c>
      <c r="E627" s="41">
        <f t="shared" ca="1" si="51"/>
        <v>41275</v>
      </c>
      <c r="F627" s="42">
        <f t="shared" ca="1" si="52"/>
        <v>14</v>
      </c>
      <c r="G627" s="43"/>
      <c r="H627" s="43"/>
      <c r="I627" s="44" t="s">
        <v>76</v>
      </c>
      <c r="J627" s="39" t="s">
        <v>77</v>
      </c>
      <c r="K627" s="39"/>
      <c r="L627" s="39"/>
      <c r="M627" s="39"/>
      <c r="N627" s="39"/>
      <c r="O627" s="45"/>
      <c r="P627" s="45"/>
      <c r="Q627" s="45"/>
      <c r="R627" s="45"/>
      <c r="S627" s="45"/>
      <c r="T627" s="39" t="s">
        <v>237</v>
      </c>
      <c r="U627" s="45" t="s">
        <v>417</v>
      </c>
      <c r="V627" s="45" t="s">
        <v>417</v>
      </c>
      <c r="W627" s="45" t="s">
        <v>237</v>
      </c>
      <c r="X627" s="45" t="s">
        <v>417</v>
      </c>
      <c r="Y627" s="45" t="s">
        <v>417</v>
      </c>
      <c r="Z627" s="45"/>
      <c r="AA627" s="45"/>
      <c r="AB627" s="45"/>
      <c r="AC627" s="45"/>
      <c r="AD627" s="45"/>
      <c r="AE627" s="46"/>
      <c r="AS627" s="28"/>
      <c r="AW627">
        <f t="shared" si="49"/>
        <v>0</v>
      </c>
      <c r="AX627">
        <f t="shared" si="50"/>
        <v>0</v>
      </c>
    </row>
    <row r="628" spans="1:50" ht="18.75" thickBot="1" x14ac:dyDescent="0.3">
      <c r="A628" s="37">
        <v>615</v>
      </c>
      <c r="B628" s="38" t="s">
        <v>22</v>
      </c>
      <c r="C628" s="39" t="s">
        <v>194</v>
      </c>
      <c r="D628" s="49">
        <v>36151</v>
      </c>
      <c r="E628" s="41">
        <f t="shared" ca="1" si="51"/>
        <v>41265</v>
      </c>
      <c r="F628" s="42">
        <f t="shared" ca="1" si="52"/>
        <v>14</v>
      </c>
      <c r="G628" s="43"/>
      <c r="H628" s="43"/>
      <c r="I628" s="44" t="s">
        <v>78</v>
      </c>
      <c r="J628" s="39" t="s">
        <v>83</v>
      </c>
      <c r="K628" s="39">
        <v>4727</v>
      </c>
      <c r="L628" s="39"/>
      <c r="M628" s="39"/>
      <c r="N628" s="39"/>
      <c r="O628" s="45"/>
      <c r="P628" s="45"/>
      <c r="Q628" s="45"/>
      <c r="R628" s="45"/>
      <c r="S628" s="45"/>
      <c r="T628" s="39" t="s">
        <v>237</v>
      </c>
      <c r="U628" s="45" t="s">
        <v>417</v>
      </c>
      <c r="V628" s="45" t="s">
        <v>417</v>
      </c>
      <c r="W628" s="45" t="s">
        <v>237</v>
      </c>
      <c r="X628" s="45" t="s">
        <v>417</v>
      </c>
      <c r="Y628" s="45" t="s">
        <v>236</v>
      </c>
      <c r="Z628" s="45"/>
      <c r="AA628" s="45"/>
      <c r="AB628" s="45"/>
      <c r="AC628" s="45"/>
      <c r="AD628" s="45"/>
      <c r="AE628" s="46"/>
      <c r="AS628" s="28"/>
      <c r="AW628">
        <f t="shared" si="49"/>
        <v>0</v>
      </c>
      <c r="AX628">
        <f t="shared" si="50"/>
        <v>0</v>
      </c>
    </row>
    <row r="629" spans="1:50" ht="18.75" thickBot="1" x14ac:dyDescent="0.3">
      <c r="A629" s="37">
        <v>616</v>
      </c>
      <c r="B629" s="38" t="s">
        <v>2524</v>
      </c>
      <c r="C629" s="39" t="s">
        <v>194</v>
      </c>
      <c r="D629" s="49">
        <v>36061</v>
      </c>
      <c r="E629" s="41">
        <f t="shared" ca="1" si="51"/>
        <v>41540</v>
      </c>
      <c r="F629" s="42">
        <f t="shared" ca="1" si="52"/>
        <v>15</v>
      </c>
      <c r="G629" s="43"/>
      <c r="H629" s="43"/>
      <c r="I629" s="44" t="s">
        <v>84</v>
      </c>
      <c r="J629" s="39" t="s">
        <v>85</v>
      </c>
      <c r="K629" s="39">
        <v>4702</v>
      </c>
      <c r="L629" s="39"/>
      <c r="M629" s="39"/>
      <c r="N629" s="39"/>
      <c r="O629" s="45"/>
      <c r="P629" s="45"/>
      <c r="Q629" s="45"/>
      <c r="R629" s="45"/>
      <c r="S629" s="45"/>
      <c r="T629" s="39" t="s">
        <v>237</v>
      </c>
      <c r="U629" s="45" t="s">
        <v>417</v>
      </c>
      <c r="V629" s="45" t="s">
        <v>417</v>
      </c>
      <c r="W629" s="45" t="s">
        <v>237</v>
      </c>
      <c r="X629" s="45" t="s">
        <v>417</v>
      </c>
      <c r="Y629" s="45" t="s">
        <v>385</v>
      </c>
      <c r="Z629" s="45"/>
      <c r="AA629" s="45"/>
      <c r="AB629" s="45"/>
      <c r="AC629" s="45"/>
      <c r="AD629" s="45"/>
      <c r="AE629" s="46"/>
      <c r="AS629" s="28"/>
      <c r="AW629">
        <f t="shared" si="49"/>
        <v>0</v>
      </c>
      <c r="AX629">
        <f t="shared" si="50"/>
        <v>0</v>
      </c>
    </row>
    <row r="630" spans="1:50" ht="18.75" thickBot="1" x14ac:dyDescent="0.3">
      <c r="A630" s="37">
        <v>617</v>
      </c>
      <c r="B630" s="38" t="s">
        <v>23</v>
      </c>
      <c r="C630" s="39" t="s">
        <v>194</v>
      </c>
      <c r="D630" s="49">
        <v>36249</v>
      </c>
      <c r="E630" s="41">
        <f t="shared" ca="1" si="51"/>
        <v>41363</v>
      </c>
      <c r="F630" s="42">
        <f t="shared" ca="1" si="52"/>
        <v>14</v>
      </c>
      <c r="G630" s="43"/>
      <c r="H630" s="43"/>
      <c r="I630" s="44" t="s">
        <v>86</v>
      </c>
      <c r="J630" s="39" t="s">
        <v>87</v>
      </c>
      <c r="K630" s="39"/>
      <c r="L630" s="39"/>
      <c r="M630" s="39"/>
      <c r="N630" s="39"/>
      <c r="O630" s="45"/>
      <c r="P630" s="45"/>
      <c r="Q630" s="45"/>
      <c r="R630" s="45"/>
      <c r="S630" s="45"/>
      <c r="T630" s="39" t="s">
        <v>237</v>
      </c>
      <c r="U630" s="45" t="s">
        <v>417</v>
      </c>
      <c r="V630" s="45" t="s">
        <v>417</v>
      </c>
      <c r="W630" s="45" t="s">
        <v>237</v>
      </c>
      <c r="X630" s="45" t="s">
        <v>417</v>
      </c>
      <c r="Y630" s="45" t="s">
        <v>417</v>
      </c>
      <c r="Z630" s="45"/>
      <c r="AA630" s="45"/>
      <c r="AB630" s="45"/>
      <c r="AC630" s="45"/>
      <c r="AD630" s="45"/>
      <c r="AE630" s="46"/>
      <c r="AS630" s="28"/>
      <c r="AW630">
        <f t="shared" si="49"/>
        <v>0</v>
      </c>
      <c r="AX630">
        <f t="shared" si="50"/>
        <v>0</v>
      </c>
    </row>
    <row r="631" spans="1:50" ht="18.75" thickBot="1" x14ac:dyDescent="0.3">
      <c r="A631" s="37">
        <v>618</v>
      </c>
      <c r="B631" s="38" t="s">
        <v>24</v>
      </c>
      <c r="C631" s="39" t="s">
        <v>194</v>
      </c>
      <c r="D631" s="49">
        <v>36366</v>
      </c>
      <c r="E631" s="41">
        <f t="shared" ca="1" si="51"/>
        <v>41480</v>
      </c>
      <c r="F631" s="42">
        <f t="shared" ca="1" si="52"/>
        <v>14</v>
      </c>
      <c r="G631" s="43"/>
      <c r="H631" s="43"/>
      <c r="I631" s="44" t="s">
        <v>88</v>
      </c>
      <c r="J631" s="39" t="s">
        <v>89</v>
      </c>
      <c r="K631" s="39"/>
      <c r="L631" s="39"/>
      <c r="M631" s="39"/>
      <c r="N631" s="39"/>
      <c r="O631" s="45"/>
      <c r="P631" s="45"/>
      <c r="Q631" s="45"/>
      <c r="R631" s="45"/>
      <c r="S631" s="45"/>
      <c r="T631" s="39" t="s">
        <v>237</v>
      </c>
      <c r="U631" s="45" t="s">
        <v>417</v>
      </c>
      <c r="V631" s="45" t="s">
        <v>417</v>
      </c>
      <c r="W631" s="45" t="s">
        <v>237</v>
      </c>
      <c r="X631" s="45" t="s">
        <v>417</v>
      </c>
      <c r="Y631" s="45" t="s">
        <v>417</v>
      </c>
      <c r="Z631" s="45"/>
      <c r="AA631" s="45"/>
      <c r="AB631" s="45"/>
      <c r="AC631" s="45"/>
      <c r="AD631" s="45"/>
      <c r="AE631" s="46"/>
      <c r="AS631" s="28"/>
      <c r="AW631">
        <f t="shared" si="49"/>
        <v>0</v>
      </c>
      <c r="AX631">
        <f t="shared" si="50"/>
        <v>0</v>
      </c>
    </row>
    <row r="632" spans="1:50" ht="18.75" thickBot="1" x14ac:dyDescent="0.3">
      <c r="A632" s="37">
        <v>619</v>
      </c>
      <c r="B632" s="38" t="s">
        <v>25</v>
      </c>
      <c r="C632" s="39" t="s">
        <v>194</v>
      </c>
      <c r="D632" s="49">
        <v>35677</v>
      </c>
      <c r="E632" s="41">
        <f t="shared" ca="1" si="51"/>
        <v>41521</v>
      </c>
      <c r="F632" s="42">
        <f t="shared" ca="1" si="52"/>
        <v>16</v>
      </c>
      <c r="G632" s="43" t="s">
        <v>594</v>
      </c>
      <c r="H632" s="43"/>
      <c r="I632" s="44" t="s">
        <v>90</v>
      </c>
      <c r="J632" s="39" t="s">
        <v>91</v>
      </c>
      <c r="K632" s="39"/>
      <c r="L632" s="39"/>
      <c r="M632" s="39"/>
      <c r="N632" s="39"/>
      <c r="O632" s="45"/>
      <c r="P632" s="45"/>
      <c r="Q632" s="45"/>
      <c r="R632" s="45"/>
      <c r="S632" s="45"/>
      <c r="T632" s="39" t="s">
        <v>237</v>
      </c>
      <c r="U632" s="45" t="s">
        <v>417</v>
      </c>
      <c r="V632" s="45" t="s">
        <v>417</v>
      </c>
      <c r="W632" s="45" t="s">
        <v>236</v>
      </c>
      <c r="X632" s="45" t="s">
        <v>236</v>
      </c>
      <c r="Y632" s="45" t="s">
        <v>236</v>
      </c>
      <c r="Z632" s="45"/>
      <c r="AA632" s="45"/>
      <c r="AB632" s="45"/>
      <c r="AC632" s="45"/>
      <c r="AD632" s="45"/>
      <c r="AE632" s="46"/>
      <c r="AS632" s="28"/>
      <c r="AW632">
        <f t="shared" si="49"/>
        <v>0</v>
      </c>
      <c r="AX632">
        <f t="shared" si="50"/>
        <v>0</v>
      </c>
    </row>
    <row r="633" spans="1:50" ht="18.75" thickBot="1" x14ac:dyDescent="0.3">
      <c r="A633" s="37">
        <v>620</v>
      </c>
      <c r="B633" s="38" t="s">
        <v>26</v>
      </c>
      <c r="C633" s="39" t="s">
        <v>194</v>
      </c>
      <c r="D633" s="49">
        <v>34572</v>
      </c>
      <c r="E633" s="41">
        <f t="shared" ca="1" si="51"/>
        <v>41512</v>
      </c>
      <c r="F633" s="42">
        <f t="shared" ca="1" si="52"/>
        <v>19</v>
      </c>
      <c r="G633" s="43" t="s">
        <v>1216</v>
      </c>
      <c r="H633" s="43" t="s">
        <v>667</v>
      </c>
      <c r="I633" s="44" t="s">
        <v>92</v>
      </c>
      <c r="J633" s="39"/>
      <c r="K633" s="39">
        <v>4692</v>
      </c>
      <c r="L633" s="39"/>
      <c r="M633" s="39"/>
      <c r="N633" s="39"/>
      <c r="O633" s="45"/>
      <c r="P633" s="45"/>
      <c r="Q633" s="45"/>
      <c r="R633" s="45"/>
      <c r="S633" s="45"/>
      <c r="T633" s="39" t="s">
        <v>1210</v>
      </c>
      <c r="U633" s="45" t="s">
        <v>1242</v>
      </c>
      <c r="V633" s="45" t="s">
        <v>1242</v>
      </c>
      <c r="W633" s="45" t="s">
        <v>236</v>
      </c>
      <c r="X633" s="45" t="s">
        <v>236</v>
      </c>
      <c r="Y633" s="45" t="s">
        <v>236</v>
      </c>
      <c r="Z633" s="45"/>
      <c r="AA633" s="45"/>
      <c r="AB633" s="45"/>
      <c r="AC633" s="45"/>
      <c r="AD633" s="45"/>
      <c r="AE633" s="46"/>
      <c r="AS633" s="28"/>
      <c r="AW633">
        <f t="shared" si="49"/>
        <v>0</v>
      </c>
      <c r="AX633">
        <f t="shared" si="50"/>
        <v>0</v>
      </c>
    </row>
    <row r="634" spans="1:50" ht="18.75" thickBot="1" x14ac:dyDescent="0.3">
      <c r="A634" s="37">
        <v>621</v>
      </c>
      <c r="B634" s="38" t="s">
        <v>27</v>
      </c>
      <c r="C634" s="39" t="s">
        <v>194</v>
      </c>
      <c r="D634" s="49">
        <v>28777</v>
      </c>
      <c r="E634" s="41">
        <f t="shared" ca="1" si="51"/>
        <v>41196</v>
      </c>
      <c r="F634" s="42">
        <f t="shared" ca="1" si="52"/>
        <v>34</v>
      </c>
      <c r="G634" s="43"/>
      <c r="H634" s="43"/>
      <c r="I634" s="44" t="s">
        <v>93</v>
      </c>
      <c r="J634" s="39"/>
      <c r="K634" s="39">
        <v>3812</v>
      </c>
      <c r="L634" s="39"/>
      <c r="M634" s="39"/>
      <c r="N634" s="39"/>
      <c r="O634" s="45"/>
      <c r="P634" s="45"/>
      <c r="Q634" s="45"/>
      <c r="R634" s="45"/>
      <c r="S634" s="45"/>
      <c r="T634" s="39" t="s">
        <v>237</v>
      </c>
      <c r="U634" s="45" t="s">
        <v>542</v>
      </c>
      <c r="V634" s="45" t="s">
        <v>542</v>
      </c>
      <c r="W634" s="45" t="s">
        <v>237</v>
      </c>
      <c r="X634" s="45" t="s">
        <v>542</v>
      </c>
      <c r="Y634" s="45" t="s">
        <v>542</v>
      </c>
      <c r="Z634" s="45"/>
      <c r="AA634" s="45"/>
      <c r="AB634" s="45"/>
      <c r="AC634" s="45"/>
      <c r="AD634" s="45"/>
      <c r="AE634" s="46"/>
      <c r="AS634" s="28"/>
      <c r="AW634">
        <f t="shared" si="49"/>
        <v>0</v>
      </c>
      <c r="AX634">
        <f t="shared" si="50"/>
        <v>0</v>
      </c>
    </row>
    <row r="635" spans="1:50" ht="18.75" thickBot="1" x14ac:dyDescent="0.3">
      <c r="A635" s="37">
        <v>622</v>
      </c>
      <c r="B635" s="38" t="s">
        <v>28</v>
      </c>
      <c r="C635" s="39" t="s">
        <v>194</v>
      </c>
      <c r="D635" s="49">
        <v>36146</v>
      </c>
      <c r="E635" s="41">
        <f t="shared" ca="1" si="51"/>
        <v>41260</v>
      </c>
      <c r="F635" s="42">
        <f t="shared" ca="1" si="52"/>
        <v>14</v>
      </c>
      <c r="G635" s="43" t="s">
        <v>979</v>
      </c>
      <c r="H635" s="43"/>
      <c r="I635" s="44" t="s">
        <v>94</v>
      </c>
      <c r="J635" s="39" t="s">
        <v>95</v>
      </c>
      <c r="K635" s="39">
        <v>4707</v>
      </c>
      <c r="L635" s="39"/>
      <c r="M635" s="39"/>
      <c r="N635" s="39"/>
      <c r="O635" s="45"/>
      <c r="P635" s="45"/>
      <c r="Q635" s="45"/>
      <c r="R635" s="45"/>
      <c r="S635" s="45"/>
      <c r="T635" s="39" t="s">
        <v>237</v>
      </c>
      <c r="U635" s="45" t="s">
        <v>971</v>
      </c>
      <c r="V635" s="45" t="s">
        <v>971</v>
      </c>
      <c r="W635" s="45" t="s">
        <v>237</v>
      </c>
      <c r="X635" s="45" t="s">
        <v>971</v>
      </c>
      <c r="Y635" s="45" t="s">
        <v>971</v>
      </c>
      <c r="Z635" s="45"/>
      <c r="AA635" s="45"/>
      <c r="AB635" s="45"/>
      <c r="AC635" s="45"/>
      <c r="AD635" s="45"/>
      <c r="AE635" s="46"/>
      <c r="AS635" s="28"/>
      <c r="AW635">
        <f t="shared" si="49"/>
        <v>0</v>
      </c>
      <c r="AX635">
        <f t="shared" si="50"/>
        <v>0</v>
      </c>
    </row>
    <row r="636" spans="1:50" ht="18.75" thickBot="1" x14ac:dyDescent="0.3">
      <c r="A636" s="37">
        <v>623</v>
      </c>
      <c r="B636" s="38" t="s">
        <v>29</v>
      </c>
      <c r="C636" s="39" t="s">
        <v>196</v>
      </c>
      <c r="D636" s="49">
        <v>25248</v>
      </c>
      <c r="E636" s="41">
        <f t="shared" ca="1" si="51"/>
        <v>41319</v>
      </c>
      <c r="F636" s="42">
        <f t="shared" ca="1" si="52"/>
        <v>44</v>
      </c>
      <c r="G636" s="43" t="s">
        <v>240</v>
      </c>
      <c r="H636" s="43" t="s">
        <v>1261</v>
      </c>
      <c r="I636" s="44" t="s">
        <v>96</v>
      </c>
      <c r="J636" s="39"/>
      <c r="K636" s="39">
        <v>3905</v>
      </c>
      <c r="L636" s="39"/>
      <c r="M636" s="39"/>
      <c r="N636" s="39"/>
      <c r="O636" s="45"/>
      <c r="P636" s="45"/>
      <c r="Q636" s="45"/>
      <c r="R636" s="45"/>
      <c r="S636" s="45"/>
      <c r="T636" s="39" t="s">
        <v>237</v>
      </c>
      <c r="U636" s="45" t="s">
        <v>1140</v>
      </c>
      <c r="V636" s="45" t="s">
        <v>1141</v>
      </c>
      <c r="W636" s="45" t="s">
        <v>237</v>
      </c>
      <c r="X636" s="45" t="s">
        <v>542</v>
      </c>
      <c r="Y636" s="45" t="s">
        <v>542</v>
      </c>
      <c r="Z636" s="45"/>
      <c r="AA636" s="45"/>
      <c r="AB636" s="45"/>
      <c r="AC636" s="45"/>
      <c r="AD636" s="45"/>
      <c r="AE636" s="46"/>
      <c r="AS636" s="28"/>
      <c r="AW636">
        <f t="shared" si="49"/>
        <v>0</v>
      </c>
      <c r="AX636">
        <f t="shared" si="50"/>
        <v>0</v>
      </c>
    </row>
    <row r="637" spans="1:50" ht="18.75" thickBot="1" x14ac:dyDescent="0.3">
      <c r="A637" s="37">
        <v>624</v>
      </c>
      <c r="B637" s="38" t="s">
        <v>30</v>
      </c>
      <c r="C637" s="39" t="s">
        <v>194</v>
      </c>
      <c r="D637" s="49">
        <v>16730</v>
      </c>
      <c r="E637" s="41">
        <f t="shared" ca="1" si="51"/>
        <v>41202</v>
      </c>
      <c r="F637" s="42">
        <f t="shared" ca="1" si="52"/>
        <v>67</v>
      </c>
      <c r="G637" s="43" t="s">
        <v>97</v>
      </c>
      <c r="H637" s="43" t="s">
        <v>1261</v>
      </c>
      <c r="I637" s="44" t="s">
        <v>100</v>
      </c>
      <c r="J637" s="39"/>
      <c r="K637" s="39">
        <v>673</v>
      </c>
      <c r="L637" s="39"/>
      <c r="M637" s="39"/>
      <c r="N637" s="39"/>
      <c r="O637" s="45"/>
      <c r="P637" s="45"/>
      <c r="Q637" s="45"/>
      <c r="R637" s="45"/>
      <c r="S637" s="45"/>
      <c r="T637" s="39" t="s">
        <v>237</v>
      </c>
      <c r="U637" s="45" t="s">
        <v>901</v>
      </c>
      <c r="V637" s="45" t="s">
        <v>901</v>
      </c>
      <c r="W637" s="45" t="s">
        <v>237</v>
      </c>
      <c r="X637" s="45" t="s">
        <v>901</v>
      </c>
      <c r="Y637" s="45" t="s">
        <v>901</v>
      </c>
      <c r="Z637" s="45"/>
      <c r="AA637" s="45"/>
      <c r="AB637" s="45"/>
      <c r="AC637" s="45"/>
      <c r="AD637" s="45"/>
      <c r="AE637" s="46"/>
      <c r="AS637" s="28"/>
      <c r="AW637">
        <f t="shared" si="49"/>
        <v>0</v>
      </c>
      <c r="AX637">
        <f t="shared" si="50"/>
        <v>0</v>
      </c>
    </row>
    <row r="638" spans="1:50" ht="18.75" thickBot="1" x14ac:dyDescent="0.3">
      <c r="A638" s="37">
        <v>625</v>
      </c>
      <c r="B638" s="38" t="s">
        <v>31</v>
      </c>
      <c r="C638" s="39" t="s">
        <v>194</v>
      </c>
      <c r="D638" s="49">
        <v>20887</v>
      </c>
      <c r="E638" s="41">
        <f t="shared" ca="1" si="51"/>
        <v>41341</v>
      </c>
      <c r="F638" s="42">
        <f t="shared" ca="1" si="52"/>
        <v>56</v>
      </c>
      <c r="G638" s="43" t="s">
        <v>339</v>
      </c>
      <c r="H638" s="43" t="s">
        <v>1261</v>
      </c>
      <c r="I638" s="44" t="s">
        <v>101</v>
      </c>
      <c r="J638" s="39"/>
      <c r="K638" s="39">
        <v>1268</v>
      </c>
      <c r="L638" s="39"/>
      <c r="M638" s="39"/>
      <c r="N638" s="39"/>
      <c r="O638" s="45"/>
      <c r="P638" s="45"/>
      <c r="Q638" s="45"/>
      <c r="R638" s="45"/>
      <c r="S638" s="45"/>
      <c r="T638" s="39" t="s">
        <v>237</v>
      </c>
      <c r="U638" s="45" t="s">
        <v>436</v>
      </c>
      <c r="V638" s="45" t="s">
        <v>436</v>
      </c>
      <c r="W638" s="45" t="s">
        <v>237</v>
      </c>
      <c r="X638" s="45" t="s">
        <v>436</v>
      </c>
      <c r="Y638" s="45" t="s">
        <v>436</v>
      </c>
      <c r="Z638" s="45"/>
      <c r="AA638" s="45"/>
      <c r="AB638" s="45"/>
      <c r="AC638" s="45"/>
      <c r="AD638" s="45"/>
      <c r="AE638" s="46"/>
      <c r="AS638" s="28"/>
      <c r="AW638">
        <f t="shared" si="49"/>
        <v>0</v>
      </c>
      <c r="AX638">
        <f t="shared" si="50"/>
        <v>0</v>
      </c>
    </row>
    <row r="639" spans="1:50" ht="18.75" thickBot="1" x14ac:dyDescent="0.3">
      <c r="A639" s="37">
        <v>626</v>
      </c>
      <c r="B639" s="38" t="s">
        <v>32</v>
      </c>
      <c r="C639" s="39" t="s">
        <v>194</v>
      </c>
      <c r="D639" s="49">
        <v>29782</v>
      </c>
      <c r="E639" s="41">
        <f t="shared" ca="1" si="51"/>
        <v>41470</v>
      </c>
      <c r="F639" s="42">
        <f t="shared" ca="1" si="52"/>
        <v>32</v>
      </c>
      <c r="G639" s="43"/>
      <c r="H639" s="43"/>
      <c r="I639" s="44" t="s">
        <v>102</v>
      </c>
      <c r="J639" s="39"/>
      <c r="K639" s="39">
        <v>4659</v>
      </c>
      <c r="L639" s="39"/>
      <c r="M639" s="39"/>
      <c r="N639" s="39"/>
      <c r="O639" s="45"/>
      <c r="P639" s="45"/>
      <c r="Q639" s="45"/>
      <c r="R639" s="45"/>
      <c r="S639" s="45"/>
      <c r="T639" s="39" t="s">
        <v>237</v>
      </c>
      <c r="U639" s="45" t="s">
        <v>693</v>
      </c>
      <c r="V639" s="45" t="s">
        <v>693</v>
      </c>
      <c r="W639" s="45" t="s">
        <v>237</v>
      </c>
      <c r="X639" s="45" t="s">
        <v>693</v>
      </c>
      <c r="Y639" s="45" t="s">
        <v>693</v>
      </c>
      <c r="Z639" s="45"/>
      <c r="AA639" s="45"/>
      <c r="AB639" s="45"/>
      <c r="AC639" s="45"/>
      <c r="AD639" s="45"/>
      <c r="AE639" s="46"/>
      <c r="AS639" s="28"/>
      <c r="AW639">
        <f t="shared" si="49"/>
        <v>0</v>
      </c>
      <c r="AX639">
        <f t="shared" si="50"/>
        <v>0</v>
      </c>
    </row>
    <row r="640" spans="1:50" ht="18.75" thickBot="1" x14ac:dyDescent="0.3">
      <c r="A640" s="37">
        <v>627</v>
      </c>
      <c r="B640" s="38" t="s">
        <v>33</v>
      </c>
      <c r="C640" s="39" t="s">
        <v>194</v>
      </c>
      <c r="D640" s="49">
        <v>25982</v>
      </c>
      <c r="E640" s="41">
        <f t="shared" ca="1" si="51"/>
        <v>41323</v>
      </c>
      <c r="F640" s="42">
        <f t="shared" ca="1" si="52"/>
        <v>42</v>
      </c>
      <c r="G640" s="43" t="s">
        <v>103</v>
      </c>
      <c r="H640" s="43"/>
      <c r="I640" s="44" t="s">
        <v>104</v>
      </c>
      <c r="J640" s="39"/>
      <c r="K640" s="39">
        <v>4145</v>
      </c>
      <c r="L640" s="39"/>
      <c r="M640" s="39"/>
      <c r="N640" s="39"/>
      <c r="O640" s="45"/>
      <c r="P640" s="45"/>
      <c r="Q640" s="45"/>
      <c r="R640" s="45"/>
      <c r="S640" s="45"/>
      <c r="T640" s="39" t="s">
        <v>237</v>
      </c>
      <c r="U640" s="45" t="s">
        <v>783</v>
      </c>
      <c r="V640" s="45" t="s">
        <v>783</v>
      </c>
      <c r="W640" s="45" t="s">
        <v>236</v>
      </c>
      <c r="X640" s="45" t="s">
        <v>236</v>
      </c>
      <c r="Y640" s="45" t="s">
        <v>236</v>
      </c>
      <c r="Z640" s="45"/>
      <c r="AA640" s="45"/>
      <c r="AB640" s="45"/>
      <c r="AC640" s="45"/>
      <c r="AD640" s="45"/>
      <c r="AE640" s="46"/>
      <c r="AS640" s="28"/>
      <c r="AW640">
        <f t="shared" si="49"/>
        <v>0</v>
      </c>
      <c r="AX640">
        <f t="shared" si="50"/>
        <v>0</v>
      </c>
    </row>
    <row r="641" spans="1:50" ht="18.75" thickBot="1" x14ac:dyDescent="0.3">
      <c r="A641" s="37">
        <v>628</v>
      </c>
      <c r="B641" s="38" t="s">
        <v>34</v>
      </c>
      <c r="C641" s="39" t="s">
        <v>196</v>
      </c>
      <c r="D641" s="49">
        <v>18035</v>
      </c>
      <c r="E641" s="41">
        <f t="shared" ca="1" si="51"/>
        <v>41411</v>
      </c>
      <c r="F641" s="42">
        <f t="shared" ca="1" si="52"/>
        <v>64</v>
      </c>
      <c r="G641" s="43"/>
      <c r="H641" s="43"/>
      <c r="I641" s="44" t="s">
        <v>105</v>
      </c>
      <c r="J641" s="39"/>
      <c r="K641" s="39">
        <v>4667</v>
      </c>
      <c r="L641" s="39"/>
      <c r="M641" s="39"/>
      <c r="N641" s="39"/>
      <c r="O641" s="45"/>
      <c r="P641" s="45"/>
      <c r="Q641" s="45"/>
      <c r="R641" s="45"/>
      <c r="S641" s="45"/>
      <c r="T641" s="39" t="s">
        <v>237</v>
      </c>
      <c r="U641" s="45" t="s">
        <v>2012</v>
      </c>
      <c r="V641" s="45" t="s">
        <v>2012</v>
      </c>
      <c r="W641" s="45" t="s">
        <v>237</v>
      </c>
      <c r="X641" s="45" t="s">
        <v>2012</v>
      </c>
      <c r="Y641" s="45" t="s">
        <v>2012</v>
      </c>
      <c r="Z641" s="45"/>
      <c r="AA641" s="45"/>
      <c r="AB641" s="45"/>
      <c r="AC641" s="45"/>
      <c r="AD641" s="45"/>
      <c r="AE641" s="46"/>
      <c r="AS641" s="28"/>
      <c r="AW641">
        <f t="shared" si="49"/>
        <v>0</v>
      </c>
      <c r="AX641">
        <f t="shared" si="50"/>
        <v>0</v>
      </c>
    </row>
    <row r="642" spans="1:50" ht="18.75" thickBot="1" x14ac:dyDescent="0.3">
      <c r="A642" s="37">
        <v>629</v>
      </c>
      <c r="B642" s="38" t="s">
        <v>35</v>
      </c>
      <c r="C642" s="39" t="s">
        <v>194</v>
      </c>
      <c r="D642" s="49">
        <v>34982</v>
      </c>
      <c r="E642" s="41">
        <f t="shared" ca="1" si="51"/>
        <v>41557</v>
      </c>
      <c r="F642" s="42">
        <f t="shared" ca="1" si="52"/>
        <v>18</v>
      </c>
      <c r="G642" s="43" t="s">
        <v>106</v>
      </c>
      <c r="H642" s="43" t="s">
        <v>278</v>
      </c>
      <c r="I642" s="44" t="s">
        <v>107</v>
      </c>
      <c r="J642" s="39"/>
      <c r="K642" s="39">
        <v>4664</v>
      </c>
      <c r="L642" s="39"/>
      <c r="M642" s="39"/>
      <c r="N642" s="39"/>
      <c r="O642" s="45"/>
      <c r="P642" s="45"/>
      <c r="Q642" s="45"/>
      <c r="R642" s="45"/>
      <c r="S642" s="45"/>
      <c r="T642" s="39" t="s">
        <v>54</v>
      </c>
      <c r="U642" s="45" t="s">
        <v>880</v>
      </c>
      <c r="V642" s="45" t="s">
        <v>880</v>
      </c>
      <c r="W642" s="45" t="s">
        <v>54</v>
      </c>
      <c r="X642" s="45" t="s">
        <v>880</v>
      </c>
      <c r="Y642" s="45" t="s">
        <v>880</v>
      </c>
      <c r="Z642" s="45"/>
      <c r="AA642" s="45"/>
      <c r="AB642" s="45"/>
      <c r="AC642" s="45"/>
      <c r="AD642" s="45"/>
      <c r="AE642" s="46"/>
      <c r="AS642" s="28"/>
      <c r="AW642">
        <f t="shared" si="49"/>
        <v>0</v>
      </c>
      <c r="AX642">
        <f t="shared" si="50"/>
        <v>0</v>
      </c>
    </row>
    <row r="643" spans="1:50" ht="18.75" thickBot="1" x14ac:dyDescent="0.3">
      <c r="A643" s="37">
        <v>630</v>
      </c>
      <c r="B643" s="38" t="s">
        <v>36</v>
      </c>
      <c r="C643" s="39" t="s">
        <v>194</v>
      </c>
      <c r="D643" s="49">
        <v>24798</v>
      </c>
      <c r="E643" s="41">
        <f t="shared" ca="1" si="51"/>
        <v>41235</v>
      </c>
      <c r="F643" s="42">
        <f t="shared" ca="1" si="52"/>
        <v>45</v>
      </c>
      <c r="G643" s="43"/>
      <c r="H643" s="43"/>
      <c r="I643" s="44" t="s">
        <v>108</v>
      </c>
      <c r="J643" s="39"/>
      <c r="K643" s="39">
        <v>3972</v>
      </c>
      <c r="L643" s="39"/>
      <c r="M643" s="39"/>
      <c r="N643" s="39"/>
      <c r="O643" s="45"/>
      <c r="P643" s="45"/>
      <c r="Q643" s="45"/>
      <c r="R643" s="45"/>
      <c r="S643" s="45"/>
      <c r="T643" s="39" t="s">
        <v>237</v>
      </c>
      <c r="U643" s="45" t="s">
        <v>1049</v>
      </c>
      <c r="V643" s="45" t="s">
        <v>1049</v>
      </c>
      <c r="W643" s="45" t="s">
        <v>237</v>
      </c>
      <c r="X643" s="45" t="s">
        <v>1049</v>
      </c>
      <c r="Y643" s="45" t="s">
        <v>1049</v>
      </c>
      <c r="Z643" s="45"/>
      <c r="AA643" s="45"/>
      <c r="AB643" s="45"/>
      <c r="AC643" s="45"/>
      <c r="AD643" s="45"/>
      <c r="AE643" s="46"/>
      <c r="AS643" s="28"/>
      <c r="AW643">
        <f t="shared" si="49"/>
        <v>0</v>
      </c>
      <c r="AX643">
        <f t="shared" si="50"/>
        <v>0</v>
      </c>
    </row>
    <row r="644" spans="1:50" ht="18.75" thickBot="1" x14ac:dyDescent="0.3">
      <c r="A644" s="37">
        <v>631</v>
      </c>
      <c r="B644" s="38" t="s">
        <v>37</v>
      </c>
      <c r="C644" s="39" t="s">
        <v>194</v>
      </c>
      <c r="D644" s="49">
        <v>33033</v>
      </c>
      <c r="E644" s="41">
        <f t="shared" ca="1" si="51"/>
        <v>41434</v>
      </c>
      <c r="F644" s="42">
        <f t="shared" ca="1" si="52"/>
        <v>23</v>
      </c>
      <c r="G644" s="43"/>
      <c r="H644" s="43"/>
      <c r="I644" s="44" t="s">
        <v>109</v>
      </c>
      <c r="J644" s="39"/>
      <c r="K644" s="39">
        <v>4666</v>
      </c>
      <c r="L644" s="39"/>
      <c r="M644" s="39"/>
      <c r="N644" s="39"/>
      <c r="O644" s="45"/>
      <c r="P644" s="45"/>
      <c r="Q644" s="45"/>
      <c r="R644" s="45"/>
      <c r="S644" s="45"/>
      <c r="T644" s="39" t="s">
        <v>237</v>
      </c>
      <c r="U644" s="45" t="s">
        <v>238</v>
      </c>
      <c r="V644" s="45"/>
      <c r="W644" s="45" t="s">
        <v>237</v>
      </c>
      <c r="X644" s="45" t="s">
        <v>238</v>
      </c>
      <c r="Y644" s="45" t="s">
        <v>238</v>
      </c>
      <c r="Z644" s="45"/>
      <c r="AA644" s="45"/>
      <c r="AB644" s="45"/>
      <c r="AC644" s="45"/>
      <c r="AD644" s="45"/>
      <c r="AE644" s="46"/>
      <c r="AS644" s="28"/>
      <c r="AW644">
        <f t="shared" si="49"/>
        <v>0</v>
      </c>
      <c r="AX644">
        <f t="shared" si="50"/>
        <v>0</v>
      </c>
    </row>
    <row r="645" spans="1:50" ht="18.75" thickBot="1" x14ac:dyDescent="0.3">
      <c r="A645" s="37">
        <v>632</v>
      </c>
      <c r="B645" s="38" t="s">
        <v>38</v>
      </c>
      <c r="C645" s="39" t="s">
        <v>194</v>
      </c>
      <c r="D645" s="49">
        <v>24473</v>
      </c>
      <c r="E645" s="41">
        <f t="shared" ca="1" si="51"/>
        <v>41275</v>
      </c>
      <c r="F645" s="42">
        <f t="shared" ca="1" si="52"/>
        <v>46</v>
      </c>
      <c r="G645" s="43"/>
      <c r="H645" s="43" t="s">
        <v>1261</v>
      </c>
      <c r="I645" s="44" t="s">
        <v>110</v>
      </c>
      <c r="J645" s="39"/>
      <c r="K645" s="39">
        <v>3095</v>
      </c>
      <c r="L645" s="39"/>
      <c r="M645" s="39"/>
      <c r="N645" s="39"/>
      <c r="O645" s="45"/>
      <c r="P645" s="45"/>
      <c r="Q645" s="45"/>
      <c r="R645" s="45"/>
      <c r="S645" s="45"/>
      <c r="T645" s="39" t="s">
        <v>237</v>
      </c>
      <c r="U645" s="45"/>
      <c r="V645" s="45" t="s">
        <v>749</v>
      </c>
      <c r="W645" s="45" t="s">
        <v>237</v>
      </c>
      <c r="X645" s="45" t="s">
        <v>749</v>
      </c>
      <c r="Y645" s="45" t="s">
        <v>749</v>
      </c>
      <c r="Z645" s="45"/>
      <c r="AA645" s="45"/>
      <c r="AB645" s="45"/>
      <c r="AC645" s="45"/>
      <c r="AD645" s="45"/>
      <c r="AE645" s="46"/>
      <c r="AS645" s="28"/>
      <c r="AW645">
        <f t="shared" si="49"/>
        <v>0</v>
      </c>
      <c r="AX645">
        <f t="shared" si="50"/>
        <v>0</v>
      </c>
    </row>
    <row r="646" spans="1:50" ht="18.75" thickBot="1" x14ac:dyDescent="0.3">
      <c r="A646" s="37">
        <v>633</v>
      </c>
      <c r="B646" s="38" t="s">
        <v>39</v>
      </c>
      <c r="C646" s="39" t="s">
        <v>194</v>
      </c>
      <c r="D646" s="49">
        <v>32045</v>
      </c>
      <c r="E646" s="41">
        <f t="shared" ca="1" si="51"/>
        <v>41542</v>
      </c>
      <c r="F646" s="42">
        <f t="shared" ca="1" si="52"/>
        <v>26</v>
      </c>
      <c r="G646" s="43" t="s">
        <v>111</v>
      </c>
      <c r="H646" s="43"/>
      <c r="I646" s="44" t="s">
        <v>112</v>
      </c>
      <c r="J646" s="39"/>
      <c r="K646" s="39">
        <v>4663</v>
      </c>
      <c r="L646" s="39"/>
      <c r="M646" s="39"/>
      <c r="N646" s="39"/>
      <c r="O646" s="45"/>
      <c r="P646" s="45"/>
      <c r="Q646" s="45"/>
      <c r="R646" s="45"/>
      <c r="S646" s="45"/>
      <c r="T646" s="39" t="s">
        <v>237</v>
      </c>
      <c r="U646" s="45" t="s">
        <v>1140</v>
      </c>
      <c r="V646" s="45" t="s">
        <v>1141</v>
      </c>
      <c r="W646" s="45" t="s">
        <v>237</v>
      </c>
      <c r="X646" s="45" t="s">
        <v>1140</v>
      </c>
      <c r="Y646" s="45" t="s">
        <v>1141</v>
      </c>
      <c r="Z646" s="45"/>
      <c r="AA646" s="45"/>
      <c r="AB646" s="45"/>
      <c r="AC646" s="45"/>
      <c r="AD646" s="45"/>
      <c r="AE646" s="46"/>
      <c r="AS646" s="28"/>
      <c r="AW646">
        <f t="shared" si="49"/>
        <v>0</v>
      </c>
      <c r="AX646">
        <f t="shared" si="50"/>
        <v>0</v>
      </c>
    </row>
    <row r="647" spans="1:50" ht="18.75" thickBot="1" x14ac:dyDescent="0.3">
      <c r="A647" s="37">
        <v>634</v>
      </c>
      <c r="B647" s="38" t="s">
        <v>40</v>
      </c>
      <c r="C647" s="39" t="s">
        <v>194</v>
      </c>
      <c r="D647" s="49">
        <v>28955</v>
      </c>
      <c r="E647" s="41">
        <f t="shared" ca="1" si="51"/>
        <v>41374</v>
      </c>
      <c r="F647" s="42">
        <f t="shared" ca="1" si="52"/>
        <v>34</v>
      </c>
      <c r="G647" s="43" t="s">
        <v>246</v>
      </c>
      <c r="H647" s="43" t="s">
        <v>1261</v>
      </c>
      <c r="I647" s="44" t="s">
        <v>113</v>
      </c>
      <c r="J647" s="39"/>
      <c r="K647" s="39">
        <v>3858</v>
      </c>
      <c r="L647" s="39"/>
      <c r="M647" s="39"/>
      <c r="N647" s="39"/>
      <c r="O647" s="45"/>
      <c r="P647" s="45"/>
      <c r="Q647" s="45"/>
      <c r="R647" s="45"/>
      <c r="S647" s="45"/>
      <c r="T647" s="39" t="s">
        <v>237</v>
      </c>
      <c r="U647" s="45" t="s">
        <v>515</v>
      </c>
      <c r="V647" s="45" t="s">
        <v>515</v>
      </c>
      <c r="W647" s="45" t="s">
        <v>237</v>
      </c>
      <c r="X647" s="45" t="s">
        <v>515</v>
      </c>
      <c r="Y647" s="45" t="s">
        <v>515</v>
      </c>
      <c r="Z647" s="45"/>
      <c r="AA647" s="45"/>
      <c r="AB647" s="45"/>
      <c r="AC647" s="45"/>
      <c r="AD647" s="45"/>
      <c r="AE647" s="46"/>
      <c r="AS647" s="28"/>
      <c r="AW647">
        <f t="shared" si="49"/>
        <v>0</v>
      </c>
      <c r="AX647">
        <f t="shared" si="50"/>
        <v>0</v>
      </c>
    </row>
    <row r="648" spans="1:50" ht="18.75" thickBot="1" x14ac:dyDescent="0.3">
      <c r="A648" s="37">
        <v>635</v>
      </c>
      <c r="B648" s="38" t="s">
        <v>41</v>
      </c>
      <c r="C648" s="39" t="s">
        <v>194</v>
      </c>
      <c r="D648" s="49">
        <v>36436</v>
      </c>
      <c r="E648" s="41">
        <f t="shared" ca="1" si="51"/>
        <v>41550</v>
      </c>
      <c r="F648" s="42">
        <f t="shared" ca="1" si="52"/>
        <v>14</v>
      </c>
      <c r="G648" s="43" t="s">
        <v>842</v>
      </c>
      <c r="H648" s="43" t="s">
        <v>1261</v>
      </c>
      <c r="I648" s="44" t="s">
        <v>114</v>
      </c>
      <c r="J648" s="39" t="s">
        <v>115</v>
      </c>
      <c r="K648" s="39"/>
      <c r="L648" s="39"/>
      <c r="M648" s="39"/>
      <c r="N648" s="39"/>
      <c r="O648" s="45"/>
      <c r="P648" s="45"/>
      <c r="Q648" s="45"/>
      <c r="R648" s="45"/>
      <c r="S648" s="45"/>
      <c r="T648" s="39" t="s">
        <v>237</v>
      </c>
      <c r="U648" s="45" t="s">
        <v>1015</v>
      </c>
      <c r="V648" s="45" t="s">
        <v>1015</v>
      </c>
      <c r="W648" s="45" t="s">
        <v>237</v>
      </c>
      <c r="X648" s="45" t="s">
        <v>1015</v>
      </c>
      <c r="Y648" s="45" t="s">
        <v>1015</v>
      </c>
      <c r="Z648" s="45"/>
      <c r="AA648" s="45"/>
      <c r="AB648" s="45"/>
      <c r="AC648" s="45"/>
      <c r="AD648" s="45"/>
      <c r="AE648" s="46"/>
      <c r="AS648" s="28"/>
      <c r="AW648">
        <f t="shared" si="49"/>
        <v>0</v>
      </c>
      <c r="AX648">
        <f t="shared" si="50"/>
        <v>0</v>
      </c>
    </row>
    <row r="649" spans="1:50" ht="18.75" thickBot="1" x14ac:dyDescent="0.3">
      <c r="A649" s="37">
        <v>636</v>
      </c>
      <c r="B649" s="38" t="s">
        <v>42</v>
      </c>
      <c r="C649" s="39" t="s">
        <v>196</v>
      </c>
      <c r="D649" s="49">
        <v>37176</v>
      </c>
      <c r="E649" s="41">
        <f t="shared" ca="1" si="51"/>
        <v>41559</v>
      </c>
      <c r="F649" s="42">
        <f t="shared" ca="1" si="52"/>
        <v>12</v>
      </c>
      <c r="G649" s="43" t="s">
        <v>594</v>
      </c>
      <c r="H649" s="43" t="s">
        <v>1261</v>
      </c>
      <c r="I649" s="44" t="s">
        <v>116</v>
      </c>
      <c r="J649" s="39" t="s">
        <v>117</v>
      </c>
      <c r="K649" s="39"/>
      <c r="L649" s="39"/>
      <c r="M649" s="39"/>
      <c r="N649" s="39"/>
      <c r="O649" s="45"/>
      <c r="P649" s="45"/>
      <c r="Q649" s="45"/>
      <c r="R649" s="45"/>
      <c r="S649" s="45"/>
      <c r="T649" s="39" t="s">
        <v>237</v>
      </c>
      <c r="U649" s="45" t="s">
        <v>2012</v>
      </c>
      <c r="V649" s="45" t="s">
        <v>2012</v>
      </c>
      <c r="W649" s="45" t="s">
        <v>237</v>
      </c>
      <c r="X649" s="45" t="s">
        <v>2012</v>
      </c>
      <c r="Y649" s="45" t="s">
        <v>2012</v>
      </c>
      <c r="Z649" s="45"/>
      <c r="AA649" s="45"/>
      <c r="AB649" s="45"/>
      <c r="AC649" s="45"/>
      <c r="AD649" s="45"/>
      <c r="AE649" s="46"/>
      <c r="AS649" s="28"/>
      <c r="AW649">
        <f t="shared" si="49"/>
        <v>0</v>
      </c>
      <c r="AX649">
        <f t="shared" si="50"/>
        <v>0</v>
      </c>
    </row>
    <row r="650" spans="1:50" ht="18.75" thickBot="1" x14ac:dyDescent="0.3">
      <c r="A650" s="37">
        <v>637</v>
      </c>
      <c r="B650" s="38" t="s">
        <v>43</v>
      </c>
      <c r="C650" s="39" t="s">
        <v>196</v>
      </c>
      <c r="D650" s="49">
        <v>37018</v>
      </c>
      <c r="E650" s="41">
        <f t="shared" ca="1" si="51"/>
        <v>41401</v>
      </c>
      <c r="F650" s="42">
        <f t="shared" ca="1" si="52"/>
        <v>12</v>
      </c>
      <c r="G650" s="43" t="s">
        <v>360</v>
      </c>
      <c r="H650" s="43" t="s">
        <v>1261</v>
      </c>
      <c r="I650" s="44" t="s">
        <v>118</v>
      </c>
      <c r="J650" s="39" t="s">
        <v>119</v>
      </c>
      <c r="K650" s="39"/>
      <c r="L650" s="39"/>
      <c r="M650" s="39"/>
      <c r="N650" s="39"/>
      <c r="O650" s="45"/>
      <c r="P650" s="45"/>
      <c r="Q650" s="45"/>
      <c r="R650" s="45"/>
      <c r="S650" s="45"/>
      <c r="T650" s="39" t="s">
        <v>237</v>
      </c>
      <c r="U650" s="45" t="s">
        <v>2012</v>
      </c>
      <c r="V650" s="45" t="s">
        <v>2012</v>
      </c>
      <c r="W650" s="45" t="s">
        <v>237</v>
      </c>
      <c r="X650" s="45" t="s">
        <v>2012</v>
      </c>
      <c r="Y650" s="45" t="s">
        <v>2012</v>
      </c>
      <c r="Z650" s="45"/>
      <c r="AA650" s="45"/>
      <c r="AB650" s="45"/>
      <c r="AC650" s="45"/>
      <c r="AD650" s="45"/>
      <c r="AE650" s="46"/>
      <c r="AS650" s="28"/>
      <c r="AW650">
        <f t="shared" si="49"/>
        <v>0</v>
      </c>
      <c r="AX650">
        <f t="shared" si="50"/>
        <v>0</v>
      </c>
    </row>
    <row r="651" spans="1:50" ht="18.75" thickBot="1" x14ac:dyDescent="0.3">
      <c r="A651" s="37">
        <v>638</v>
      </c>
      <c r="B651" s="38" t="s">
        <v>44</v>
      </c>
      <c r="C651" s="39" t="s">
        <v>194</v>
      </c>
      <c r="D651" s="49">
        <v>37171</v>
      </c>
      <c r="E651" s="41">
        <f t="shared" ca="1" si="51"/>
        <v>41554</v>
      </c>
      <c r="F651" s="42">
        <f t="shared" ca="1" si="52"/>
        <v>12</v>
      </c>
      <c r="G651" s="43" t="s">
        <v>246</v>
      </c>
      <c r="H651" s="43" t="s">
        <v>1261</v>
      </c>
      <c r="I651" s="44" t="s">
        <v>120</v>
      </c>
      <c r="J651" s="39" t="s">
        <v>121</v>
      </c>
      <c r="K651" s="39"/>
      <c r="L651" s="39"/>
      <c r="M651" s="39"/>
      <c r="N651" s="39"/>
      <c r="O651" s="45"/>
      <c r="P651" s="45"/>
      <c r="Q651" s="45"/>
      <c r="R651" s="45"/>
      <c r="S651" s="45"/>
      <c r="T651" s="39" t="s">
        <v>237</v>
      </c>
      <c r="U651" s="45" t="s">
        <v>1112</v>
      </c>
      <c r="V651" s="45" t="s">
        <v>1112</v>
      </c>
      <c r="W651" s="45" t="s">
        <v>237</v>
      </c>
      <c r="X651" s="45" t="s">
        <v>1112</v>
      </c>
      <c r="Y651" s="45" t="s">
        <v>1112</v>
      </c>
      <c r="Z651" s="45"/>
      <c r="AA651" s="45"/>
      <c r="AB651" s="45"/>
      <c r="AC651" s="45"/>
      <c r="AD651" s="45"/>
      <c r="AE651" s="46"/>
      <c r="AS651" s="28"/>
      <c r="AW651">
        <f t="shared" si="49"/>
        <v>0</v>
      </c>
      <c r="AX651">
        <f t="shared" si="50"/>
        <v>0</v>
      </c>
    </row>
    <row r="652" spans="1:50" ht="18.75" thickBot="1" x14ac:dyDescent="0.3">
      <c r="A652" s="37">
        <v>639</v>
      </c>
      <c r="B652" s="38" t="s">
        <v>45</v>
      </c>
      <c r="C652" s="39" t="s">
        <v>194</v>
      </c>
      <c r="D652" s="49">
        <v>37596</v>
      </c>
      <c r="E652" s="41">
        <f t="shared" ca="1" si="51"/>
        <v>41249</v>
      </c>
      <c r="F652" s="42">
        <f t="shared" ca="1" si="52"/>
        <v>10</v>
      </c>
      <c r="G652" s="43" t="s">
        <v>246</v>
      </c>
      <c r="H652" s="43" t="s">
        <v>1261</v>
      </c>
      <c r="I652" s="44" t="s">
        <v>122</v>
      </c>
      <c r="J652" s="39" t="s">
        <v>123</v>
      </c>
      <c r="K652" s="39"/>
      <c r="L652" s="39"/>
      <c r="M652" s="39"/>
      <c r="N652" s="39"/>
      <c r="O652" s="45"/>
      <c r="P652" s="45"/>
      <c r="Q652" s="45"/>
      <c r="R652" s="45"/>
      <c r="S652" s="45"/>
      <c r="T652" s="39" t="s">
        <v>237</v>
      </c>
      <c r="U652" s="45" t="s">
        <v>1112</v>
      </c>
      <c r="V652" s="45" t="s">
        <v>1112</v>
      </c>
      <c r="W652" s="45" t="s">
        <v>237</v>
      </c>
      <c r="X652" s="45" t="s">
        <v>1112</v>
      </c>
      <c r="Y652" s="45" t="s">
        <v>1112</v>
      </c>
      <c r="Z652" s="45"/>
      <c r="AA652" s="45"/>
      <c r="AB652" s="45"/>
      <c r="AC652" s="45"/>
      <c r="AD652" s="45"/>
      <c r="AE652" s="46"/>
      <c r="AS652" s="28"/>
      <c r="AW652">
        <f t="shared" si="49"/>
        <v>0</v>
      </c>
      <c r="AX652">
        <f t="shared" si="50"/>
        <v>0</v>
      </c>
    </row>
    <row r="653" spans="1:50" ht="18.75" thickBot="1" x14ac:dyDescent="0.3">
      <c r="A653" s="37">
        <v>640</v>
      </c>
      <c r="B653" s="38" t="s">
        <v>46</v>
      </c>
      <c r="C653" s="39" t="s">
        <v>194</v>
      </c>
      <c r="D653" s="189">
        <v>36585</v>
      </c>
      <c r="E653" s="41">
        <f t="shared" ca="1" si="51"/>
        <v>41334</v>
      </c>
      <c r="F653" s="42">
        <f t="shared" ca="1" si="52"/>
        <v>13</v>
      </c>
      <c r="G653" s="43" t="s">
        <v>360</v>
      </c>
      <c r="H653" s="43" t="s">
        <v>1261</v>
      </c>
      <c r="I653" s="44" t="s">
        <v>124</v>
      </c>
      <c r="J653" s="39"/>
      <c r="K653" s="39" t="s">
        <v>2212</v>
      </c>
      <c r="L653" s="39"/>
      <c r="M653" s="39"/>
      <c r="N653" s="39"/>
      <c r="O653" s="45"/>
      <c r="P653" s="45"/>
      <c r="Q653" s="45"/>
      <c r="R653" s="45"/>
      <c r="S653" s="45"/>
      <c r="T653" s="39" t="s">
        <v>237</v>
      </c>
      <c r="U653" s="45" t="s">
        <v>417</v>
      </c>
      <c r="V653" s="45" t="s">
        <v>417</v>
      </c>
      <c r="W653" s="45" t="s">
        <v>237</v>
      </c>
      <c r="X653" s="45" t="s">
        <v>417</v>
      </c>
      <c r="Y653" s="45" t="s">
        <v>417</v>
      </c>
      <c r="Z653" s="45"/>
      <c r="AA653" s="45"/>
      <c r="AB653" s="45"/>
      <c r="AC653" s="45"/>
      <c r="AD653" s="45"/>
      <c r="AE653" s="46"/>
      <c r="AS653" s="28"/>
      <c r="AW653">
        <f t="shared" si="49"/>
        <v>0</v>
      </c>
      <c r="AX653">
        <f t="shared" si="50"/>
        <v>0</v>
      </c>
    </row>
    <row r="654" spans="1:50" ht="18.75" thickBot="1" x14ac:dyDescent="0.3">
      <c r="A654" s="37">
        <v>641</v>
      </c>
      <c r="B654" s="38" t="s">
        <v>47</v>
      </c>
      <c r="C654" s="39" t="s">
        <v>194</v>
      </c>
      <c r="D654" s="49">
        <v>36847</v>
      </c>
      <c r="E654" s="41">
        <f t="shared" ca="1" si="51"/>
        <v>41230</v>
      </c>
      <c r="F654" s="42">
        <f t="shared" ca="1" si="52"/>
        <v>12</v>
      </c>
      <c r="G654" s="43" t="s">
        <v>128</v>
      </c>
      <c r="H654" s="43" t="s">
        <v>1515</v>
      </c>
      <c r="I654" s="44" t="s">
        <v>129</v>
      </c>
      <c r="J654" s="39" t="s">
        <v>130</v>
      </c>
      <c r="K654" s="39"/>
      <c r="L654" s="39"/>
      <c r="M654" s="39"/>
      <c r="N654" s="39"/>
      <c r="O654" s="45"/>
      <c r="P654" s="45"/>
      <c r="Q654" s="45"/>
      <c r="R654" s="45"/>
      <c r="S654" s="45"/>
      <c r="T654" s="39" t="s">
        <v>54</v>
      </c>
      <c r="U654" s="45" t="s">
        <v>1188</v>
      </c>
      <c r="V654" s="45" t="s">
        <v>1188</v>
      </c>
      <c r="W654" s="45" t="s">
        <v>54</v>
      </c>
      <c r="X654" s="45" t="s">
        <v>1188</v>
      </c>
      <c r="Y654" s="45" t="s">
        <v>1188</v>
      </c>
      <c r="Z654" s="45"/>
      <c r="AA654" s="45"/>
      <c r="AB654" s="45"/>
      <c r="AC654" s="45"/>
      <c r="AD654" s="45"/>
      <c r="AE654" s="46"/>
      <c r="AS654" s="28"/>
      <c r="AW654">
        <f t="shared" ref="AW654:AW717" si="53">IF(ISERROR(FIND(UPPER($AW$12),UPPER(B654))),0,1)</f>
        <v>0</v>
      </c>
      <c r="AX654">
        <f t="shared" ref="AX654:AX717" si="54">IF(AW654&gt;0,A654,0)</f>
        <v>0</v>
      </c>
    </row>
    <row r="655" spans="1:50" ht="18.75" thickBot="1" x14ac:dyDescent="0.3">
      <c r="A655" s="37">
        <v>642</v>
      </c>
      <c r="B655" s="38" t="s">
        <v>48</v>
      </c>
      <c r="C655" s="39" t="s">
        <v>194</v>
      </c>
      <c r="D655" s="49">
        <v>35622</v>
      </c>
      <c r="E655" s="41">
        <f t="shared" ref="E655:E718" ca="1" si="55">IF(B655="","",IF(DATE(YEAR(TODAY()),MONTH(D655),DAY(D655))&lt;TODAY(),DATE(IF(YEAR(D655)=1900,2090,YEAR(TODAY())+1),MONTH(D655),DAY(D655)),DATE(IF(YEAR(D655)=1900,2090,YEAR(TODAY())),MONTH(D655),DAY(D655))))</f>
        <v>41466</v>
      </c>
      <c r="F655" s="42">
        <f t="shared" ref="F655:F718" ca="1" si="56">IF(B655="","",YEAR(E655)-YEAR(D655))</f>
        <v>16</v>
      </c>
      <c r="G655" s="43" t="s">
        <v>128</v>
      </c>
      <c r="H655" s="43" t="s">
        <v>1515</v>
      </c>
      <c r="I655" s="44" t="s">
        <v>131</v>
      </c>
      <c r="J655" s="39"/>
      <c r="K655" s="39">
        <v>4695</v>
      </c>
      <c r="L655" s="39"/>
      <c r="M655" s="39"/>
      <c r="N655" s="39"/>
      <c r="O655" s="45"/>
      <c r="P655" s="45"/>
      <c r="Q655" s="45"/>
      <c r="R655" s="45"/>
      <c r="S655" s="45"/>
      <c r="T655" s="39" t="s">
        <v>54</v>
      </c>
      <c r="U655" s="45" t="s">
        <v>1188</v>
      </c>
      <c r="V655" s="45" t="s">
        <v>1188</v>
      </c>
      <c r="W655" s="45" t="s">
        <v>54</v>
      </c>
      <c r="X655" s="45" t="s">
        <v>1188</v>
      </c>
      <c r="Y655" s="45" t="s">
        <v>1188</v>
      </c>
      <c r="Z655" s="45"/>
      <c r="AA655" s="45"/>
      <c r="AB655" s="45"/>
      <c r="AC655" s="45"/>
      <c r="AD655" s="45"/>
      <c r="AE655" s="46"/>
      <c r="AS655" s="28"/>
      <c r="AW655">
        <f t="shared" si="53"/>
        <v>0</v>
      </c>
      <c r="AX655">
        <f t="shared" si="54"/>
        <v>0</v>
      </c>
    </row>
    <row r="656" spans="1:50" ht="18.75" thickBot="1" x14ac:dyDescent="0.3">
      <c r="A656" s="37">
        <v>643</v>
      </c>
      <c r="B656" s="38" t="s">
        <v>49</v>
      </c>
      <c r="C656" s="39" t="s">
        <v>194</v>
      </c>
      <c r="D656" s="49">
        <v>33373</v>
      </c>
      <c r="E656" s="41">
        <f t="shared" ca="1" si="55"/>
        <v>41409</v>
      </c>
      <c r="F656" s="42">
        <f t="shared" ca="1" si="56"/>
        <v>22</v>
      </c>
      <c r="G656" s="43" t="s">
        <v>132</v>
      </c>
      <c r="H656" s="43" t="s">
        <v>133</v>
      </c>
      <c r="I656" s="44" t="s">
        <v>134</v>
      </c>
      <c r="J656" s="39"/>
      <c r="K656" s="39">
        <v>4670</v>
      </c>
      <c r="L656" s="39"/>
      <c r="M656" s="39"/>
      <c r="N656" s="39"/>
      <c r="O656" s="45"/>
      <c r="P656" s="45"/>
      <c r="Q656" s="45"/>
      <c r="R656" s="45"/>
      <c r="S656" s="45"/>
      <c r="T656" s="39" t="s">
        <v>237</v>
      </c>
      <c r="U656" s="45" t="s">
        <v>1188</v>
      </c>
      <c r="V656" s="45" t="s">
        <v>1188</v>
      </c>
      <c r="W656" s="45" t="s">
        <v>237</v>
      </c>
      <c r="X656" s="45" t="s">
        <v>1188</v>
      </c>
      <c r="Y656" s="45" t="s">
        <v>1141</v>
      </c>
      <c r="Z656" s="45"/>
      <c r="AA656" s="45"/>
      <c r="AB656" s="45"/>
      <c r="AC656" s="45"/>
      <c r="AD656" s="45"/>
      <c r="AE656" s="46"/>
      <c r="AS656" s="28"/>
      <c r="AW656">
        <f t="shared" si="53"/>
        <v>0</v>
      </c>
      <c r="AX656">
        <f t="shared" si="54"/>
        <v>0</v>
      </c>
    </row>
    <row r="657" spans="1:50" ht="18.75" thickBot="1" x14ac:dyDescent="0.3">
      <c r="A657" s="37">
        <v>644</v>
      </c>
      <c r="B657" s="38" t="s">
        <v>50</v>
      </c>
      <c r="C657" s="39" t="s">
        <v>194</v>
      </c>
      <c r="D657" s="49">
        <v>33940</v>
      </c>
      <c r="E657" s="41">
        <f t="shared" ca="1" si="55"/>
        <v>41245</v>
      </c>
      <c r="F657" s="42">
        <f t="shared" ca="1" si="56"/>
        <v>20</v>
      </c>
      <c r="G657" s="43" t="s">
        <v>246</v>
      </c>
      <c r="H657" s="43" t="s">
        <v>1261</v>
      </c>
      <c r="I657" s="44" t="s">
        <v>135</v>
      </c>
      <c r="J657" s="39"/>
      <c r="K657" s="39">
        <v>4471</v>
      </c>
      <c r="L657" s="39"/>
      <c r="M657" s="39"/>
      <c r="N657" s="39"/>
      <c r="O657" s="45"/>
      <c r="P657" s="45"/>
      <c r="Q657" s="45"/>
      <c r="R657" s="45"/>
      <c r="S657" s="45"/>
      <c r="T657" s="39" t="s">
        <v>237</v>
      </c>
      <c r="U657" s="45" t="s">
        <v>1188</v>
      </c>
      <c r="V657" s="45" t="s">
        <v>1188</v>
      </c>
      <c r="W657" s="45" t="s">
        <v>237</v>
      </c>
      <c r="X657" s="45" t="s">
        <v>1188</v>
      </c>
      <c r="Y657" s="45" t="s">
        <v>1188</v>
      </c>
      <c r="Z657" s="45"/>
      <c r="AA657" s="45"/>
      <c r="AB657" s="45"/>
      <c r="AC657" s="45"/>
      <c r="AD657" s="45"/>
      <c r="AE657" s="46"/>
      <c r="AS657" s="28"/>
      <c r="AW657">
        <f t="shared" si="53"/>
        <v>0</v>
      </c>
      <c r="AX657">
        <f t="shared" si="54"/>
        <v>0</v>
      </c>
    </row>
    <row r="658" spans="1:50" ht="18.75" thickBot="1" x14ac:dyDescent="0.3">
      <c r="A658" s="37">
        <v>645</v>
      </c>
      <c r="B658" s="38" t="s">
        <v>51</v>
      </c>
      <c r="C658" s="39" t="s">
        <v>194</v>
      </c>
      <c r="D658" s="49">
        <v>32591</v>
      </c>
      <c r="E658" s="41">
        <f t="shared" ca="1" si="55"/>
        <v>41357</v>
      </c>
      <c r="F658" s="42">
        <f t="shared" ca="1" si="56"/>
        <v>24</v>
      </c>
      <c r="G658" s="43" t="s">
        <v>136</v>
      </c>
      <c r="H658" s="43" t="s">
        <v>1193</v>
      </c>
      <c r="I658" s="44" t="s">
        <v>137</v>
      </c>
      <c r="J658" s="39"/>
      <c r="K658" s="39">
        <v>4668</v>
      </c>
      <c r="L658" s="39"/>
      <c r="M658" s="39"/>
      <c r="N658" s="39"/>
      <c r="O658" s="45"/>
      <c r="P658" s="45"/>
      <c r="Q658" s="45"/>
      <c r="R658" s="45"/>
      <c r="S658" s="45"/>
      <c r="T658" s="39" t="s">
        <v>54</v>
      </c>
      <c r="U658" s="45" t="s">
        <v>1188</v>
      </c>
      <c r="V658" s="45" t="s">
        <v>1188</v>
      </c>
      <c r="W658" s="45" t="s">
        <v>54</v>
      </c>
      <c r="X658" s="45" t="s">
        <v>1188</v>
      </c>
      <c r="Y658" s="45" t="s">
        <v>1141</v>
      </c>
      <c r="Z658" s="45"/>
      <c r="AA658" s="45"/>
      <c r="AB658" s="45"/>
      <c r="AC658" s="45"/>
      <c r="AD658" s="45"/>
      <c r="AE658" s="46"/>
      <c r="AS658" s="28"/>
      <c r="AW658">
        <f t="shared" si="53"/>
        <v>0</v>
      </c>
      <c r="AX658">
        <f t="shared" si="54"/>
        <v>0</v>
      </c>
    </row>
    <row r="659" spans="1:50" ht="18.75" thickBot="1" x14ac:dyDescent="0.3">
      <c r="A659" s="37">
        <v>646</v>
      </c>
      <c r="B659" s="38" t="s">
        <v>52</v>
      </c>
      <c r="C659" s="39" t="s">
        <v>194</v>
      </c>
      <c r="D659" s="49">
        <v>34004</v>
      </c>
      <c r="E659" s="41">
        <f t="shared" ca="1" si="55"/>
        <v>41309</v>
      </c>
      <c r="F659" s="42">
        <f t="shared" ca="1" si="56"/>
        <v>20</v>
      </c>
      <c r="G659" s="43" t="s">
        <v>420</v>
      </c>
      <c r="H659" s="43" t="s">
        <v>1261</v>
      </c>
      <c r="I659" s="44" t="s">
        <v>138</v>
      </c>
      <c r="J659" s="39"/>
      <c r="K659" s="39">
        <v>4696</v>
      </c>
      <c r="L659" s="39"/>
      <c r="M659" s="39"/>
      <c r="N659" s="39"/>
      <c r="O659" s="45"/>
      <c r="P659" s="45"/>
      <c r="Q659" s="45"/>
      <c r="R659" s="45"/>
      <c r="S659" s="45"/>
      <c r="T659" s="39" t="s">
        <v>237</v>
      </c>
      <c r="U659" s="45" t="s">
        <v>436</v>
      </c>
      <c r="V659" s="45" t="s">
        <v>436</v>
      </c>
      <c r="W659" s="45" t="s">
        <v>237</v>
      </c>
      <c r="X659" s="45" t="s">
        <v>436</v>
      </c>
      <c r="Y659" s="45" t="s">
        <v>436</v>
      </c>
      <c r="Z659" s="45"/>
      <c r="AA659" s="45"/>
      <c r="AB659" s="45"/>
      <c r="AC659" s="45"/>
      <c r="AD659" s="45"/>
      <c r="AE659" s="46"/>
      <c r="AS659" s="28"/>
      <c r="AW659">
        <f t="shared" si="53"/>
        <v>0</v>
      </c>
      <c r="AX659">
        <f t="shared" si="54"/>
        <v>0</v>
      </c>
    </row>
    <row r="660" spans="1:50" ht="18.75" thickBot="1" x14ac:dyDescent="0.3">
      <c r="A660" s="37">
        <v>647</v>
      </c>
      <c r="B660" s="38" t="s">
        <v>53</v>
      </c>
      <c r="C660" s="39" t="s">
        <v>194</v>
      </c>
      <c r="D660" s="49">
        <v>31320</v>
      </c>
      <c r="E660" s="41">
        <f t="shared" ca="1" si="55"/>
        <v>41547</v>
      </c>
      <c r="F660" s="42">
        <f t="shared" ca="1" si="56"/>
        <v>28</v>
      </c>
      <c r="G660" s="43" t="s">
        <v>139</v>
      </c>
      <c r="H660" s="43" t="s">
        <v>269</v>
      </c>
      <c r="I660" s="44" t="s">
        <v>140</v>
      </c>
      <c r="J660" s="39"/>
      <c r="K660" s="39">
        <v>4662</v>
      </c>
      <c r="L660" s="39"/>
      <c r="M660" s="39"/>
      <c r="N660" s="39"/>
      <c r="O660" s="45"/>
      <c r="P660" s="45"/>
      <c r="Q660" s="45"/>
      <c r="R660" s="45"/>
      <c r="S660" s="45"/>
      <c r="T660" s="39" t="s">
        <v>54</v>
      </c>
      <c r="U660" s="45" t="s">
        <v>1096</v>
      </c>
      <c r="V660" s="45" t="s">
        <v>1096</v>
      </c>
      <c r="W660" s="45" t="s">
        <v>54</v>
      </c>
      <c r="X660" s="45" t="s">
        <v>1096</v>
      </c>
      <c r="Y660" s="45" t="s">
        <v>1096</v>
      </c>
      <c r="Z660" s="45"/>
      <c r="AA660" s="45"/>
      <c r="AB660" s="45"/>
      <c r="AC660" s="45"/>
      <c r="AD660" s="45"/>
      <c r="AE660" s="46"/>
      <c r="AS660" s="28"/>
      <c r="AW660">
        <f t="shared" si="53"/>
        <v>0</v>
      </c>
      <c r="AX660">
        <f t="shared" si="54"/>
        <v>0</v>
      </c>
    </row>
    <row r="661" spans="1:50" ht="18.75" thickBot="1" x14ac:dyDescent="0.3">
      <c r="A661" s="37">
        <v>648</v>
      </c>
      <c r="B661" s="38" t="s">
        <v>126</v>
      </c>
      <c r="C661" s="39" t="s">
        <v>194</v>
      </c>
      <c r="D661" s="49">
        <v>35711</v>
      </c>
      <c r="E661" s="41">
        <f t="shared" ca="1" si="55"/>
        <v>41555</v>
      </c>
      <c r="F661" s="42">
        <f t="shared" ca="1" si="56"/>
        <v>16</v>
      </c>
      <c r="G661" s="43" t="s">
        <v>246</v>
      </c>
      <c r="H661" s="43" t="s">
        <v>1261</v>
      </c>
      <c r="I661" s="44" t="s">
        <v>98</v>
      </c>
      <c r="J661" s="39"/>
      <c r="K661" s="39">
        <v>4700</v>
      </c>
      <c r="L661" s="39"/>
      <c r="M661" s="39"/>
      <c r="N661" s="39"/>
      <c r="O661" s="45"/>
      <c r="P661" s="45"/>
      <c r="Q661" s="45"/>
      <c r="R661" s="45"/>
      <c r="S661" s="45"/>
      <c r="T661" s="39" t="s">
        <v>237</v>
      </c>
      <c r="U661" s="45" t="s">
        <v>2012</v>
      </c>
      <c r="V661" s="45" t="s">
        <v>2012</v>
      </c>
      <c r="W661" s="45" t="s">
        <v>237</v>
      </c>
      <c r="X661" s="45" t="s">
        <v>2012</v>
      </c>
      <c r="Y661" s="45" t="s">
        <v>2012</v>
      </c>
      <c r="Z661" s="45"/>
      <c r="AA661" s="45"/>
      <c r="AB661" s="45"/>
      <c r="AC661" s="45"/>
      <c r="AD661" s="45"/>
      <c r="AE661" s="46"/>
      <c r="AS661" s="28"/>
      <c r="AW661">
        <f t="shared" si="53"/>
        <v>0</v>
      </c>
      <c r="AX661">
        <f t="shared" si="54"/>
        <v>0</v>
      </c>
    </row>
    <row r="662" spans="1:50" ht="18.75" thickBot="1" x14ac:dyDescent="0.3">
      <c r="A662" s="37">
        <v>649</v>
      </c>
      <c r="B662" s="38" t="s">
        <v>127</v>
      </c>
      <c r="C662" s="39" t="s">
        <v>194</v>
      </c>
      <c r="D662" s="49">
        <v>35711</v>
      </c>
      <c r="E662" s="41">
        <f t="shared" ca="1" si="55"/>
        <v>41555</v>
      </c>
      <c r="F662" s="42">
        <f t="shared" ca="1" si="56"/>
        <v>16</v>
      </c>
      <c r="G662" s="43" t="s">
        <v>246</v>
      </c>
      <c r="H662" s="43" t="s">
        <v>1261</v>
      </c>
      <c r="I662" s="44" t="s">
        <v>99</v>
      </c>
      <c r="J662" s="39"/>
      <c r="K662" s="39">
        <v>4699</v>
      </c>
      <c r="L662" s="39"/>
      <c r="M662" s="39"/>
      <c r="N662" s="39"/>
      <c r="O662" s="45"/>
      <c r="P662" s="45"/>
      <c r="Q662" s="45"/>
      <c r="R662" s="45"/>
      <c r="S662" s="45"/>
      <c r="T662" s="39" t="s">
        <v>237</v>
      </c>
      <c r="U662" s="45" t="s">
        <v>2012</v>
      </c>
      <c r="V662" s="45" t="s">
        <v>2012</v>
      </c>
      <c r="W662" s="45" t="s">
        <v>237</v>
      </c>
      <c r="X662" s="45" t="s">
        <v>2012</v>
      </c>
      <c r="Y662" s="45" t="s">
        <v>2012</v>
      </c>
      <c r="Z662" s="45"/>
      <c r="AA662" s="45"/>
      <c r="AB662" s="45"/>
      <c r="AC662" s="45"/>
      <c r="AD662" s="45"/>
      <c r="AE662" s="46"/>
      <c r="AS662" s="28"/>
      <c r="AW662">
        <f t="shared" si="53"/>
        <v>0</v>
      </c>
      <c r="AX662">
        <f t="shared" si="54"/>
        <v>0</v>
      </c>
    </row>
    <row r="663" spans="1:50" ht="18.75" thickBot="1" x14ac:dyDescent="0.3">
      <c r="A663" s="37">
        <v>650</v>
      </c>
      <c r="B663" s="38" t="s">
        <v>125</v>
      </c>
      <c r="C663" s="39" t="s">
        <v>196</v>
      </c>
      <c r="D663" s="49">
        <v>34747</v>
      </c>
      <c r="E663" s="41">
        <f t="shared" ca="1" si="55"/>
        <v>41322</v>
      </c>
      <c r="F663" s="42">
        <f t="shared" ca="1" si="56"/>
        <v>18</v>
      </c>
      <c r="G663" s="43" t="s">
        <v>594</v>
      </c>
      <c r="H663" s="43" t="s">
        <v>1261</v>
      </c>
      <c r="I663" s="44" t="s">
        <v>80</v>
      </c>
      <c r="J663" s="39"/>
      <c r="K663" s="39">
        <v>4698</v>
      </c>
      <c r="L663" s="39"/>
      <c r="M663" s="39"/>
      <c r="N663" s="39"/>
      <c r="O663" s="45"/>
      <c r="P663" s="45"/>
      <c r="Q663" s="45"/>
      <c r="R663" s="45"/>
      <c r="S663" s="45"/>
      <c r="T663" s="39" t="s">
        <v>237</v>
      </c>
      <c r="U663" s="45" t="s">
        <v>2012</v>
      </c>
      <c r="V663" s="45" t="s">
        <v>2012</v>
      </c>
      <c r="W663" s="45" t="s">
        <v>237</v>
      </c>
      <c r="X663" s="45" t="s">
        <v>2012</v>
      </c>
      <c r="Y663" s="45" t="s">
        <v>2012</v>
      </c>
      <c r="Z663" s="45"/>
      <c r="AA663" s="45"/>
      <c r="AB663" s="45"/>
      <c r="AC663" s="45"/>
      <c r="AD663" s="45"/>
      <c r="AE663" s="46"/>
      <c r="AS663" s="28"/>
      <c r="AW663">
        <f t="shared" si="53"/>
        <v>0</v>
      </c>
      <c r="AX663">
        <f t="shared" si="54"/>
        <v>0</v>
      </c>
    </row>
    <row r="664" spans="1:50" ht="18.75" thickBot="1" x14ac:dyDescent="0.3">
      <c r="A664" s="37">
        <v>651</v>
      </c>
      <c r="B664" s="38" t="s">
        <v>79</v>
      </c>
      <c r="C664" s="39" t="s">
        <v>194</v>
      </c>
      <c r="D664" s="49">
        <v>34707</v>
      </c>
      <c r="E664" s="41">
        <f t="shared" ca="1" si="55"/>
        <v>41282</v>
      </c>
      <c r="F664" s="42">
        <f t="shared" ca="1" si="56"/>
        <v>18</v>
      </c>
      <c r="G664" s="43" t="s">
        <v>420</v>
      </c>
      <c r="H664" s="43" t="s">
        <v>1261</v>
      </c>
      <c r="I664" s="44" t="s">
        <v>81</v>
      </c>
      <c r="J664" s="39"/>
      <c r="K664" s="39">
        <v>4660</v>
      </c>
      <c r="L664" s="39"/>
      <c r="M664" s="39"/>
      <c r="N664" s="39"/>
      <c r="O664" s="45"/>
      <c r="P664" s="45"/>
      <c r="Q664" s="45"/>
      <c r="R664" s="45"/>
      <c r="S664" s="45"/>
      <c r="T664" s="39" t="s">
        <v>237</v>
      </c>
      <c r="U664" s="45" t="s">
        <v>453</v>
      </c>
      <c r="V664" s="45" t="s">
        <v>453</v>
      </c>
      <c r="W664" s="45" t="s">
        <v>237</v>
      </c>
      <c r="X664" s="45" t="s">
        <v>453</v>
      </c>
      <c r="Y664" s="45" t="s">
        <v>453</v>
      </c>
      <c r="Z664" s="45"/>
      <c r="AA664" s="45"/>
      <c r="AB664" s="45"/>
      <c r="AC664" s="45"/>
      <c r="AD664" s="45"/>
      <c r="AE664" s="46"/>
      <c r="AS664" s="28"/>
      <c r="AW664">
        <f t="shared" si="53"/>
        <v>0</v>
      </c>
      <c r="AX664">
        <f t="shared" si="54"/>
        <v>0</v>
      </c>
    </row>
    <row r="665" spans="1:50" ht="18.75" thickBot="1" x14ac:dyDescent="0.3">
      <c r="A665" s="37">
        <v>652</v>
      </c>
      <c r="B665" s="38" t="s">
        <v>2213</v>
      </c>
      <c r="C665" s="39" t="s">
        <v>194</v>
      </c>
      <c r="D665" s="49">
        <v>37351</v>
      </c>
      <c r="E665" s="41">
        <f t="shared" ca="1" si="55"/>
        <v>41369</v>
      </c>
      <c r="F665" s="42">
        <f t="shared" ca="1" si="56"/>
        <v>11</v>
      </c>
      <c r="G665" s="43" t="s">
        <v>969</v>
      </c>
      <c r="H665" s="43" t="s">
        <v>1261</v>
      </c>
      <c r="I665" s="44" t="s">
        <v>2214</v>
      </c>
      <c r="J665" s="39" t="s">
        <v>2215</v>
      </c>
      <c r="K665" s="39"/>
      <c r="L665" s="39"/>
      <c r="M665" s="39"/>
      <c r="N665" s="39"/>
      <c r="O665" s="45"/>
      <c r="P665" s="45"/>
      <c r="Q665" s="45"/>
      <c r="R665" s="45"/>
      <c r="S665" s="45"/>
      <c r="T665" s="39" t="s">
        <v>237</v>
      </c>
      <c r="U665" s="45" t="s">
        <v>971</v>
      </c>
      <c r="V665" s="45" t="s">
        <v>971</v>
      </c>
      <c r="W665" s="45" t="s">
        <v>237</v>
      </c>
      <c r="X665" s="45" t="s">
        <v>971</v>
      </c>
      <c r="Y665" s="45" t="s">
        <v>971</v>
      </c>
      <c r="Z665" s="45"/>
      <c r="AA665" s="45"/>
      <c r="AB665" s="45"/>
      <c r="AC665" s="45"/>
      <c r="AD665" s="45"/>
      <c r="AE665" s="46"/>
      <c r="AS665" s="28"/>
      <c r="AW665">
        <f t="shared" si="53"/>
        <v>0</v>
      </c>
      <c r="AX665">
        <f t="shared" si="54"/>
        <v>0</v>
      </c>
    </row>
    <row r="666" spans="1:50" ht="18.75" thickBot="1" x14ac:dyDescent="0.3">
      <c r="A666" s="37">
        <v>653</v>
      </c>
      <c r="B666" s="38" t="s">
        <v>2216</v>
      </c>
      <c r="C666" s="39" t="s">
        <v>194</v>
      </c>
      <c r="D666" s="49">
        <v>37196</v>
      </c>
      <c r="E666" s="41">
        <f t="shared" ca="1" si="55"/>
        <v>41214</v>
      </c>
      <c r="F666" s="42">
        <f t="shared" ca="1" si="56"/>
        <v>11</v>
      </c>
      <c r="G666" s="43" t="s">
        <v>969</v>
      </c>
      <c r="H666" s="43" t="s">
        <v>1261</v>
      </c>
      <c r="I666" s="44" t="s">
        <v>2217</v>
      </c>
      <c r="J666" s="39" t="s">
        <v>2218</v>
      </c>
      <c r="K666" s="39"/>
      <c r="L666" s="39"/>
      <c r="M666" s="39"/>
      <c r="N666" s="39"/>
      <c r="O666" s="45"/>
      <c r="P666" s="45"/>
      <c r="Q666" s="45"/>
      <c r="R666" s="45"/>
      <c r="S666" s="45"/>
      <c r="T666" s="39" t="s">
        <v>237</v>
      </c>
      <c r="U666" s="45" t="s">
        <v>971</v>
      </c>
      <c r="V666" s="45" t="s">
        <v>971</v>
      </c>
      <c r="W666" s="45" t="s">
        <v>237</v>
      </c>
      <c r="X666" s="45" t="s">
        <v>971</v>
      </c>
      <c r="Y666" s="45" t="s">
        <v>971</v>
      </c>
      <c r="Z666" s="45"/>
      <c r="AA666" s="45"/>
      <c r="AB666" s="45"/>
      <c r="AC666" s="45"/>
      <c r="AD666" s="45"/>
      <c r="AE666" s="46"/>
      <c r="AS666" s="28"/>
      <c r="AW666">
        <f t="shared" si="53"/>
        <v>0</v>
      </c>
      <c r="AX666">
        <f t="shared" si="54"/>
        <v>0</v>
      </c>
    </row>
    <row r="667" spans="1:50" ht="18.75" thickBot="1" x14ac:dyDescent="0.3">
      <c r="A667" s="37">
        <v>654</v>
      </c>
      <c r="B667" s="38" t="s">
        <v>2219</v>
      </c>
      <c r="C667" s="39" t="s">
        <v>194</v>
      </c>
      <c r="D667" s="49">
        <v>37110</v>
      </c>
      <c r="E667" s="41">
        <f t="shared" ca="1" si="55"/>
        <v>41493</v>
      </c>
      <c r="F667" s="42">
        <f t="shared" ca="1" si="56"/>
        <v>12</v>
      </c>
      <c r="G667" s="43" t="s">
        <v>969</v>
      </c>
      <c r="H667" s="43" t="s">
        <v>1261</v>
      </c>
      <c r="I667" s="44" t="s">
        <v>2220</v>
      </c>
      <c r="J667" s="39" t="s">
        <v>2221</v>
      </c>
      <c r="K667" s="39"/>
      <c r="L667" s="39"/>
      <c r="M667" s="39"/>
      <c r="N667" s="39"/>
      <c r="O667" s="45"/>
      <c r="P667" s="45"/>
      <c r="Q667" s="45"/>
      <c r="R667" s="45"/>
      <c r="S667" s="45"/>
      <c r="T667" s="39" t="s">
        <v>237</v>
      </c>
      <c r="U667" s="45" t="s">
        <v>971</v>
      </c>
      <c r="V667" s="45" t="s">
        <v>971</v>
      </c>
      <c r="W667" s="45" t="s">
        <v>237</v>
      </c>
      <c r="X667" s="45" t="s">
        <v>971</v>
      </c>
      <c r="Y667" s="45" t="s">
        <v>971</v>
      </c>
      <c r="Z667" s="45"/>
      <c r="AA667" s="45"/>
      <c r="AB667" s="45"/>
      <c r="AC667" s="45"/>
      <c r="AD667" s="45"/>
      <c r="AE667" s="46"/>
      <c r="AS667" s="28"/>
      <c r="AW667">
        <f t="shared" si="53"/>
        <v>0</v>
      </c>
      <c r="AX667">
        <f t="shared" si="54"/>
        <v>0</v>
      </c>
    </row>
    <row r="668" spans="1:50" ht="18.75" thickBot="1" x14ac:dyDescent="0.3">
      <c r="A668" s="37">
        <v>655</v>
      </c>
      <c r="B668" s="38" t="s">
        <v>2222</v>
      </c>
      <c r="C668" s="39" t="s">
        <v>194</v>
      </c>
      <c r="D668" s="49">
        <v>35426</v>
      </c>
      <c r="E668" s="41">
        <f t="shared" ca="1" si="55"/>
        <v>41270</v>
      </c>
      <c r="F668" s="42">
        <f t="shared" ca="1" si="56"/>
        <v>16</v>
      </c>
      <c r="G668" s="43" t="s">
        <v>878</v>
      </c>
      <c r="H668" s="43" t="s">
        <v>1261</v>
      </c>
      <c r="I668" s="44" t="s">
        <v>2223</v>
      </c>
      <c r="J668" s="39"/>
      <c r="K668" s="39">
        <v>4665</v>
      </c>
      <c r="L668" s="39"/>
      <c r="M668" s="39"/>
      <c r="N668" s="39"/>
      <c r="O668" s="45"/>
      <c r="P668" s="45"/>
      <c r="Q668" s="45"/>
      <c r="R668" s="45"/>
      <c r="S668" s="45"/>
      <c r="T668" s="39" t="s">
        <v>237</v>
      </c>
      <c r="U668" s="45" t="s">
        <v>880</v>
      </c>
      <c r="V668" s="45" t="s">
        <v>880</v>
      </c>
      <c r="W668" s="45" t="s">
        <v>237</v>
      </c>
      <c r="X668" s="45" t="s">
        <v>880</v>
      </c>
      <c r="Y668" s="45" t="s">
        <v>880</v>
      </c>
      <c r="Z668" s="45"/>
      <c r="AA668" s="45"/>
      <c r="AB668" s="45"/>
      <c r="AC668" s="45"/>
      <c r="AD668" s="45"/>
      <c r="AE668" s="46"/>
      <c r="AS668" s="28"/>
      <c r="AW668">
        <f t="shared" si="53"/>
        <v>0</v>
      </c>
      <c r="AX668">
        <f t="shared" si="54"/>
        <v>0</v>
      </c>
    </row>
    <row r="669" spans="1:50" ht="18.75" thickBot="1" x14ac:dyDescent="0.3">
      <c r="A669" s="37">
        <v>656</v>
      </c>
      <c r="B669" s="38" t="s">
        <v>2224</v>
      </c>
      <c r="C669" s="39" t="s">
        <v>194</v>
      </c>
      <c r="D669" s="49">
        <v>22044</v>
      </c>
      <c r="E669" s="41">
        <f t="shared" ca="1" si="55"/>
        <v>41402</v>
      </c>
      <c r="F669" s="42">
        <f t="shared" ca="1" si="56"/>
        <v>53</v>
      </c>
      <c r="G669" s="43" t="s">
        <v>246</v>
      </c>
      <c r="H669" s="43" t="s">
        <v>234</v>
      </c>
      <c r="I669" s="44" t="s">
        <v>2225</v>
      </c>
      <c r="J669" s="39"/>
      <c r="K669" s="39">
        <v>2717</v>
      </c>
      <c r="L669" s="39"/>
      <c r="M669" s="39"/>
      <c r="N669" s="39"/>
      <c r="O669" s="45"/>
      <c r="P669" s="45"/>
      <c r="Q669" s="45"/>
      <c r="R669" s="45"/>
      <c r="S669" s="45"/>
      <c r="T669" s="39" t="s">
        <v>237</v>
      </c>
      <c r="U669" s="45" t="s">
        <v>62</v>
      </c>
      <c r="V669" s="45" t="s">
        <v>62</v>
      </c>
      <c r="W669" s="45" t="s">
        <v>237</v>
      </c>
      <c r="X669" s="45" t="s">
        <v>62</v>
      </c>
      <c r="Y669" s="45" t="s">
        <v>693</v>
      </c>
      <c r="Z669" s="45"/>
      <c r="AA669" s="45"/>
      <c r="AB669" s="45"/>
      <c r="AC669" s="45"/>
      <c r="AD669" s="45"/>
      <c r="AE669" s="46"/>
      <c r="AS669" s="28"/>
      <c r="AW669">
        <f t="shared" si="53"/>
        <v>0</v>
      </c>
      <c r="AX669">
        <f t="shared" si="54"/>
        <v>0</v>
      </c>
    </row>
    <row r="670" spans="1:50" ht="18.75" thickBot="1" x14ac:dyDescent="0.3">
      <c r="A670" s="37">
        <v>657</v>
      </c>
      <c r="B670" s="38" t="s">
        <v>2226</v>
      </c>
      <c r="C670" s="39" t="s">
        <v>194</v>
      </c>
      <c r="D670" s="49">
        <v>23864</v>
      </c>
      <c r="E670" s="41">
        <f t="shared" ca="1" si="55"/>
        <v>41396</v>
      </c>
      <c r="F670" s="42">
        <f t="shared" ca="1" si="56"/>
        <v>48</v>
      </c>
      <c r="G670" s="43" t="s">
        <v>2227</v>
      </c>
      <c r="H670" s="43" t="s">
        <v>234</v>
      </c>
      <c r="I670" s="44" t="s">
        <v>2228</v>
      </c>
      <c r="J670" s="39"/>
      <c r="K670" s="39">
        <v>2752</v>
      </c>
      <c r="L670" s="39"/>
      <c r="M670" s="39"/>
      <c r="N670" s="39"/>
      <c r="O670" s="45"/>
      <c r="P670" s="45"/>
      <c r="Q670" s="45"/>
      <c r="R670" s="45"/>
      <c r="S670" s="45"/>
      <c r="T670" s="39" t="s">
        <v>237</v>
      </c>
      <c r="U670" s="45" t="s">
        <v>861</v>
      </c>
      <c r="V670" s="45" t="s">
        <v>861</v>
      </c>
      <c r="W670" s="45" t="s">
        <v>237</v>
      </c>
      <c r="X670" s="45" t="s">
        <v>861</v>
      </c>
      <c r="Y670" s="45" t="s">
        <v>861</v>
      </c>
      <c r="Z670" s="45"/>
      <c r="AA670" s="45"/>
      <c r="AB670" s="45"/>
      <c r="AC670" s="45"/>
      <c r="AD670" s="45"/>
      <c r="AE670" s="46"/>
      <c r="AS670" s="28"/>
      <c r="AW670">
        <f t="shared" si="53"/>
        <v>0</v>
      </c>
      <c r="AX670">
        <f t="shared" si="54"/>
        <v>0</v>
      </c>
    </row>
    <row r="671" spans="1:50" ht="18.75" thickBot="1" x14ac:dyDescent="0.3">
      <c r="A671" s="37">
        <v>658</v>
      </c>
      <c r="B671" s="38" t="s">
        <v>2229</v>
      </c>
      <c r="C671" s="39" t="s">
        <v>194</v>
      </c>
      <c r="D671" s="49">
        <v>26677</v>
      </c>
      <c r="E671" s="41">
        <f t="shared" ca="1" si="55"/>
        <v>41287</v>
      </c>
      <c r="F671" s="42">
        <f t="shared" ca="1" si="56"/>
        <v>40</v>
      </c>
      <c r="G671" s="43" t="s">
        <v>2230</v>
      </c>
      <c r="H671" s="43" t="s">
        <v>234</v>
      </c>
      <c r="I671" s="44" t="s">
        <v>2231</v>
      </c>
      <c r="J671" s="39"/>
      <c r="K671" s="39">
        <v>3090</v>
      </c>
      <c r="L671" s="39"/>
      <c r="M671" s="39"/>
      <c r="N671" s="39"/>
      <c r="O671" s="45"/>
      <c r="P671" s="45"/>
      <c r="Q671" s="45"/>
      <c r="R671" s="45"/>
      <c r="S671" s="45"/>
      <c r="T671" s="39" t="s">
        <v>237</v>
      </c>
      <c r="U671" s="45" t="s">
        <v>920</v>
      </c>
      <c r="V671" s="45" t="s">
        <v>920</v>
      </c>
      <c r="W671" s="45" t="s">
        <v>236</v>
      </c>
      <c r="X671" s="45" t="s">
        <v>236</v>
      </c>
      <c r="Y671" s="45" t="s">
        <v>236</v>
      </c>
      <c r="Z671" s="45"/>
      <c r="AA671" s="45"/>
      <c r="AB671" s="45"/>
      <c r="AC671" s="45"/>
      <c r="AD671" s="45"/>
      <c r="AE671" s="46"/>
      <c r="AS671" s="28"/>
      <c r="AW671">
        <f t="shared" si="53"/>
        <v>0</v>
      </c>
      <c r="AX671">
        <f t="shared" si="54"/>
        <v>0</v>
      </c>
    </row>
    <row r="672" spans="1:50" ht="18.75" thickBot="1" x14ac:dyDescent="0.3">
      <c r="A672" s="37">
        <v>659</v>
      </c>
      <c r="B672" s="38" t="s">
        <v>2232</v>
      </c>
      <c r="C672" s="39" t="s">
        <v>194</v>
      </c>
      <c r="D672" s="49">
        <v>26743</v>
      </c>
      <c r="E672" s="41">
        <f t="shared" ca="1" si="55"/>
        <v>41353</v>
      </c>
      <c r="F672" s="42">
        <f t="shared" ca="1" si="56"/>
        <v>40</v>
      </c>
      <c r="G672" s="43" t="s">
        <v>302</v>
      </c>
      <c r="H672" s="43" t="s">
        <v>234</v>
      </c>
      <c r="I672" s="44" t="s">
        <v>2233</v>
      </c>
      <c r="J672" s="39"/>
      <c r="K672" s="39">
        <v>3910</v>
      </c>
      <c r="L672" s="39"/>
      <c r="M672" s="39"/>
      <c r="N672" s="39"/>
      <c r="O672" s="45"/>
      <c r="P672" s="45"/>
      <c r="Q672" s="45"/>
      <c r="R672" s="45"/>
      <c r="S672" s="45"/>
      <c r="T672" s="39" t="s">
        <v>237</v>
      </c>
      <c r="U672" s="45" t="s">
        <v>861</v>
      </c>
      <c r="V672" s="45" t="s">
        <v>861</v>
      </c>
      <c r="W672" s="45" t="s">
        <v>237</v>
      </c>
      <c r="X672" s="45" t="s">
        <v>861</v>
      </c>
      <c r="Y672" s="45" t="s">
        <v>861</v>
      </c>
      <c r="Z672" s="45"/>
      <c r="AA672" s="45"/>
      <c r="AB672" s="45"/>
      <c r="AC672" s="45"/>
      <c r="AD672" s="45"/>
      <c r="AE672" s="46"/>
      <c r="AS672" s="28"/>
      <c r="AW672">
        <f t="shared" si="53"/>
        <v>0</v>
      </c>
      <c r="AX672">
        <f t="shared" si="54"/>
        <v>0</v>
      </c>
    </row>
    <row r="673" spans="1:50" ht="18.75" thickBot="1" x14ac:dyDescent="0.3">
      <c r="A673" s="37">
        <v>660</v>
      </c>
      <c r="B673" s="38" t="s">
        <v>2234</v>
      </c>
      <c r="C673" s="39" t="s">
        <v>194</v>
      </c>
      <c r="D673" s="49">
        <v>29687</v>
      </c>
      <c r="E673" s="41">
        <f t="shared" ca="1" si="55"/>
        <v>41375</v>
      </c>
      <c r="F673" s="42">
        <f t="shared" ca="1" si="56"/>
        <v>32</v>
      </c>
      <c r="G673" s="43" t="s">
        <v>246</v>
      </c>
      <c r="H673" s="43" t="s">
        <v>234</v>
      </c>
      <c r="I673" s="44" t="s">
        <v>2235</v>
      </c>
      <c r="J673" s="39"/>
      <c r="K673" s="39">
        <v>3928</v>
      </c>
      <c r="L673" s="39"/>
      <c r="M673" s="39"/>
      <c r="N673" s="39"/>
      <c r="O673" s="45"/>
      <c r="P673" s="45"/>
      <c r="Q673" s="45"/>
      <c r="R673" s="45"/>
      <c r="S673" s="45"/>
      <c r="T673" s="39" t="s">
        <v>237</v>
      </c>
      <c r="U673" s="45" t="s">
        <v>62</v>
      </c>
      <c r="V673" s="45" t="s">
        <v>62</v>
      </c>
      <c r="W673" s="45" t="s">
        <v>237</v>
      </c>
      <c r="X673" s="45" t="s">
        <v>62</v>
      </c>
      <c r="Y673" s="45" t="s">
        <v>693</v>
      </c>
      <c r="Z673" s="45"/>
      <c r="AA673" s="45"/>
      <c r="AB673" s="45"/>
      <c r="AC673" s="45"/>
      <c r="AD673" s="45"/>
      <c r="AE673" s="46"/>
      <c r="AS673" s="28"/>
      <c r="AW673">
        <f t="shared" si="53"/>
        <v>0</v>
      </c>
      <c r="AX673">
        <f t="shared" si="54"/>
        <v>0</v>
      </c>
    </row>
    <row r="674" spans="1:50" ht="18.75" thickBot="1" x14ac:dyDescent="0.3">
      <c r="A674" s="37">
        <v>661</v>
      </c>
      <c r="B674" s="38" t="s">
        <v>2236</v>
      </c>
      <c r="C674" s="39" t="s">
        <v>196</v>
      </c>
      <c r="D674" s="49">
        <v>31491</v>
      </c>
      <c r="E674" s="41">
        <f t="shared" ca="1" si="55"/>
        <v>41353</v>
      </c>
      <c r="F674" s="42">
        <f t="shared" ca="1" si="56"/>
        <v>27</v>
      </c>
      <c r="G674" s="43" t="s">
        <v>246</v>
      </c>
      <c r="H674" s="43" t="s">
        <v>548</v>
      </c>
      <c r="I674" s="44" t="s">
        <v>2237</v>
      </c>
      <c r="J674" s="39"/>
      <c r="K674" s="39">
        <v>4188</v>
      </c>
      <c r="L674" s="39"/>
      <c r="M674" s="39"/>
      <c r="N674" s="39"/>
      <c r="O674" s="45"/>
      <c r="P674" s="45"/>
      <c r="Q674" s="45"/>
      <c r="R674" s="45"/>
      <c r="S674" s="45"/>
      <c r="T674" s="39" t="s">
        <v>237</v>
      </c>
      <c r="U674" s="45" t="s">
        <v>62</v>
      </c>
      <c r="V674" s="45" t="s">
        <v>62</v>
      </c>
      <c r="W674" s="45" t="s">
        <v>236</v>
      </c>
      <c r="X674" s="45" t="s">
        <v>236</v>
      </c>
      <c r="Y674" s="45" t="s">
        <v>236</v>
      </c>
      <c r="Z674" s="45"/>
      <c r="AA674" s="45"/>
      <c r="AB674" s="45"/>
      <c r="AC674" s="45"/>
      <c r="AD674" s="45"/>
      <c r="AE674" s="46"/>
      <c r="AS674" s="28"/>
      <c r="AW674">
        <f t="shared" si="53"/>
        <v>0</v>
      </c>
      <c r="AX674">
        <f t="shared" si="54"/>
        <v>0</v>
      </c>
    </row>
    <row r="675" spans="1:50" ht="18.75" thickBot="1" x14ac:dyDescent="0.3">
      <c r="A675" s="37">
        <v>662</v>
      </c>
      <c r="B675" s="38" t="s">
        <v>2238</v>
      </c>
      <c r="C675" s="39" t="s">
        <v>194</v>
      </c>
      <c r="D675" s="49">
        <v>33403</v>
      </c>
      <c r="E675" s="41">
        <f t="shared" ca="1" si="55"/>
        <v>41439</v>
      </c>
      <c r="F675" s="42">
        <f t="shared" ca="1" si="56"/>
        <v>22</v>
      </c>
      <c r="G675" s="43" t="s">
        <v>265</v>
      </c>
      <c r="H675" s="43" t="s">
        <v>288</v>
      </c>
      <c r="I675" s="44" t="s">
        <v>2239</v>
      </c>
      <c r="J675" s="39"/>
      <c r="K675" s="39">
        <v>4365</v>
      </c>
      <c r="L675" s="39"/>
      <c r="M675" s="39"/>
      <c r="N675" s="39"/>
      <c r="O675" s="45"/>
      <c r="P675" s="45"/>
      <c r="Q675" s="45"/>
      <c r="R675" s="45"/>
      <c r="S675" s="45"/>
      <c r="T675" s="39" t="s">
        <v>237</v>
      </c>
      <c r="U675" s="45" t="s">
        <v>238</v>
      </c>
      <c r="V675" s="45" t="s">
        <v>238</v>
      </c>
      <c r="W675" s="45" t="s">
        <v>236</v>
      </c>
      <c r="X675" s="45" t="s">
        <v>236</v>
      </c>
      <c r="Y675" s="45" t="s">
        <v>236</v>
      </c>
      <c r="Z675" s="45"/>
      <c r="AA675" s="45"/>
      <c r="AB675" s="45"/>
      <c r="AC675" s="45"/>
      <c r="AD675" s="45"/>
      <c r="AE675" s="46"/>
      <c r="AS675" s="28"/>
      <c r="AW675">
        <f t="shared" si="53"/>
        <v>0</v>
      </c>
      <c r="AX675">
        <f t="shared" si="54"/>
        <v>0</v>
      </c>
    </row>
    <row r="676" spans="1:50" ht="18.75" thickBot="1" x14ac:dyDescent="0.3">
      <c r="A676" s="37">
        <v>663</v>
      </c>
      <c r="B676" s="38" t="s">
        <v>2240</v>
      </c>
      <c r="C676" s="39" t="s">
        <v>194</v>
      </c>
      <c r="D676" s="49">
        <v>33923</v>
      </c>
      <c r="E676" s="41">
        <f t="shared" ca="1" si="55"/>
        <v>41228</v>
      </c>
      <c r="F676" s="42">
        <f t="shared" ca="1" si="56"/>
        <v>20</v>
      </c>
      <c r="G676" s="43" t="s">
        <v>2241</v>
      </c>
      <c r="H676" s="43" t="s">
        <v>888</v>
      </c>
      <c r="I676" s="44" t="s">
        <v>2242</v>
      </c>
      <c r="J676" s="39"/>
      <c r="K676" s="39">
        <v>4669</v>
      </c>
      <c r="L676" s="39"/>
      <c r="M676" s="39"/>
      <c r="N676" s="39"/>
      <c r="O676" s="45"/>
      <c r="P676" s="45"/>
      <c r="Q676" s="45"/>
      <c r="R676" s="45"/>
      <c r="S676" s="45"/>
      <c r="T676" s="39" t="s">
        <v>54</v>
      </c>
      <c r="U676" s="45" t="s">
        <v>1188</v>
      </c>
      <c r="V676" s="45" t="s">
        <v>1188</v>
      </c>
      <c r="W676" s="45" t="s">
        <v>236</v>
      </c>
      <c r="X676" s="45" t="s">
        <v>236</v>
      </c>
      <c r="Y676" s="45" t="s">
        <v>236</v>
      </c>
      <c r="Z676" s="45"/>
      <c r="AA676" s="45"/>
      <c r="AB676" s="45"/>
      <c r="AC676" s="45"/>
      <c r="AD676" s="45"/>
      <c r="AE676" s="46"/>
      <c r="AS676" s="28"/>
      <c r="AW676">
        <f t="shared" si="53"/>
        <v>0</v>
      </c>
      <c r="AX676">
        <f t="shared" si="54"/>
        <v>0</v>
      </c>
    </row>
    <row r="677" spans="1:50" ht="18.75" thickBot="1" x14ac:dyDescent="0.3">
      <c r="A677" s="37">
        <v>664</v>
      </c>
      <c r="B677" s="38" t="s">
        <v>2243</v>
      </c>
      <c r="C677" s="39" t="s">
        <v>194</v>
      </c>
      <c r="D677" s="49">
        <v>30979</v>
      </c>
      <c r="E677" s="41">
        <f t="shared" ca="1" si="55"/>
        <v>41206</v>
      </c>
      <c r="F677" s="42">
        <f t="shared" ca="1" si="56"/>
        <v>28</v>
      </c>
      <c r="G677" s="43" t="s">
        <v>495</v>
      </c>
      <c r="H677" s="43" t="s">
        <v>234</v>
      </c>
      <c r="I677" s="44" t="s">
        <v>2244</v>
      </c>
      <c r="J677" s="39"/>
      <c r="K677" s="39">
        <v>4697</v>
      </c>
      <c r="L677" s="39"/>
      <c r="M677" s="39"/>
      <c r="N677" s="39"/>
      <c r="O677" s="45"/>
      <c r="P677" s="45"/>
      <c r="Q677" s="45"/>
      <c r="R677" s="45"/>
      <c r="S677" s="45"/>
      <c r="T677" s="39" t="s">
        <v>237</v>
      </c>
      <c r="U677" s="45" t="s">
        <v>1172</v>
      </c>
      <c r="V677" s="45" t="s">
        <v>1172</v>
      </c>
      <c r="W677" s="45" t="s">
        <v>237</v>
      </c>
      <c r="X677" s="45" t="s">
        <v>1172</v>
      </c>
      <c r="Y677" s="45" t="s">
        <v>1172</v>
      </c>
      <c r="Z677" s="45"/>
      <c r="AA677" s="45"/>
      <c r="AB677" s="45"/>
      <c r="AC677" s="45"/>
      <c r="AD677" s="45"/>
      <c r="AE677" s="46"/>
      <c r="AS677" s="28"/>
      <c r="AW677">
        <f t="shared" si="53"/>
        <v>0</v>
      </c>
      <c r="AX677">
        <f t="shared" si="54"/>
        <v>0</v>
      </c>
    </row>
    <row r="678" spans="1:50" ht="18.75" thickBot="1" x14ac:dyDescent="0.3">
      <c r="A678" s="37">
        <v>665</v>
      </c>
      <c r="B678" s="38" t="s">
        <v>2245</v>
      </c>
      <c r="C678" s="39" t="s">
        <v>194</v>
      </c>
      <c r="D678" s="49">
        <v>37073</v>
      </c>
      <c r="E678" s="41">
        <f t="shared" ca="1" si="55"/>
        <v>41456</v>
      </c>
      <c r="F678" s="42">
        <f t="shared" ca="1" si="56"/>
        <v>12</v>
      </c>
      <c r="G678" s="43" t="s">
        <v>918</v>
      </c>
      <c r="H678" s="43" t="s">
        <v>234</v>
      </c>
      <c r="I678" s="44" t="s">
        <v>2246</v>
      </c>
      <c r="J678" s="39" t="s">
        <v>2247</v>
      </c>
      <c r="K678" s="39"/>
      <c r="L678" s="39"/>
      <c r="M678" s="39"/>
      <c r="N678" s="39"/>
      <c r="O678" s="45"/>
      <c r="P678" s="45"/>
      <c r="Q678" s="45"/>
      <c r="R678" s="45"/>
      <c r="S678" s="45"/>
      <c r="T678" s="39" t="s">
        <v>237</v>
      </c>
      <c r="U678" s="45" t="s">
        <v>920</v>
      </c>
      <c r="V678" s="45" t="s">
        <v>920</v>
      </c>
      <c r="W678" s="45" t="s">
        <v>237</v>
      </c>
      <c r="X678" s="45" t="s">
        <v>920</v>
      </c>
      <c r="Y678" s="45" t="s">
        <v>920</v>
      </c>
      <c r="Z678" s="45"/>
      <c r="AA678" s="45"/>
      <c r="AB678" s="45"/>
      <c r="AC678" s="45"/>
      <c r="AD678" s="45"/>
      <c r="AE678" s="46"/>
      <c r="AS678" s="28"/>
      <c r="AW678">
        <f t="shared" si="53"/>
        <v>0</v>
      </c>
      <c r="AX678">
        <f t="shared" si="54"/>
        <v>0</v>
      </c>
    </row>
    <row r="679" spans="1:50" ht="18.75" thickBot="1" x14ac:dyDescent="0.3">
      <c r="A679" s="37">
        <v>666</v>
      </c>
      <c r="B679" s="38" t="s">
        <v>2248</v>
      </c>
      <c r="C679" s="39" t="s">
        <v>194</v>
      </c>
      <c r="D679" s="49">
        <v>37590</v>
      </c>
      <c r="E679" s="41">
        <f t="shared" ca="1" si="55"/>
        <v>41243</v>
      </c>
      <c r="F679" s="42">
        <f t="shared" ca="1" si="56"/>
        <v>10</v>
      </c>
      <c r="G679" s="43" t="s">
        <v>918</v>
      </c>
      <c r="H679" s="43" t="s">
        <v>234</v>
      </c>
      <c r="I679" s="44" t="s">
        <v>2249</v>
      </c>
      <c r="J679" s="39" t="s">
        <v>2250</v>
      </c>
      <c r="K679" s="39"/>
      <c r="L679" s="39"/>
      <c r="M679" s="39"/>
      <c r="N679" s="39"/>
      <c r="O679" s="45"/>
      <c r="P679" s="45"/>
      <c r="Q679" s="45"/>
      <c r="R679" s="45"/>
      <c r="S679" s="45"/>
      <c r="T679" s="39" t="s">
        <v>237</v>
      </c>
      <c r="U679" s="45" t="s">
        <v>920</v>
      </c>
      <c r="V679" s="45" t="s">
        <v>920</v>
      </c>
      <c r="W679" s="45" t="s">
        <v>237</v>
      </c>
      <c r="X679" s="45" t="s">
        <v>920</v>
      </c>
      <c r="Y679" s="45" t="s">
        <v>920</v>
      </c>
      <c r="Z679" s="45"/>
      <c r="AA679" s="45"/>
      <c r="AB679" s="45"/>
      <c r="AC679" s="45"/>
      <c r="AD679" s="45"/>
      <c r="AE679" s="46"/>
      <c r="AS679" s="28"/>
      <c r="AW679">
        <f t="shared" si="53"/>
        <v>0</v>
      </c>
      <c r="AX679">
        <f t="shared" si="54"/>
        <v>0</v>
      </c>
    </row>
    <row r="680" spans="1:50" ht="18.75" thickBot="1" x14ac:dyDescent="0.3">
      <c r="A680" s="37">
        <v>667</v>
      </c>
      <c r="B680" s="38" t="s">
        <v>2251</v>
      </c>
      <c r="C680" s="39" t="s">
        <v>194</v>
      </c>
      <c r="D680" s="49">
        <v>37717</v>
      </c>
      <c r="E680" s="41">
        <f t="shared" ca="1" si="55"/>
        <v>41370</v>
      </c>
      <c r="F680" s="42">
        <f t="shared" ca="1" si="56"/>
        <v>10</v>
      </c>
      <c r="G680" s="43" t="s">
        <v>918</v>
      </c>
      <c r="H680" s="43" t="s">
        <v>234</v>
      </c>
      <c r="I680" s="44" t="s">
        <v>2252</v>
      </c>
      <c r="J680" s="39" t="s">
        <v>2253</v>
      </c>
      <c r="K680" s="39"/>
      <c r="L680" s="39"/>
      <c r="M680" s="39"/>
      <c r="N680" s="39"/>
      <c r="O680" s="45"/>
      <c r="P680" s="45"/>
      <c r="Q680" s="45"/>
      <c r="R680" s="45"/>
      <c r="S680" s="45"/>
      <c r="T680" s="39" t="s">
        <v>237</v>
      </c>
      <c r="U680" s="45" t="s">
        <v>920</v>
      </c>
      <c r="V680" s="45" t="s">
        <v>920</v>
      </c>
      <c r="W680" s="45" t="s">
        <v>237</v>
      </c>
      <c r="X680" s="45" t="s">
        <v>920</v>
      </c>
      <c r="Y680" s="45" t="s">
        <v>920</v>
      </c>
      <c r="Z680" s="45"/>
      <c r="AA680" s="45"/>
      <c r="AB680" s="45"/>
      <c r="AC680" s="45"/>
      <c r="AD680" s="45"/>
      <c r="AE680" s="46"/>
      <c r="AS680" s="28"/>
      <c r="AW680">
        <f t="shared" si="53"/>
        <v>0</v>
      </c>
      <c r="AX680">
        <f t="shared" si="54"/>
        <v>0</v>
      </c>
    </row>
    <row r="681" spans="1:50" ht="18.75" thickBot="1" x14ac:dyDescent="0.3">
      <c r="A681" s="37">
        <v>668</v>
      </c>
      <c r="B681" s="38" t="s">
        <v>2194</v>
      </c>
      <c r="C681" s="39" t="s">
        <v>194</v>
      </c>
      <c r="D681" s="49">
        <v>37287</v>
      </c>
      <c r="E681" s="41">
        <f t="shared" ca="1" si="55"/>
        <v>41305</v>
      </c>
      <c r="F681" s="42">
        <f t="shared" ca="1" si="56"/>
        <v>11</v>
      </c>
      <c r="G681" s="43" t="s">
        <v>240</v>
      </c>
      <c r="H681" s="43" t="s">
        <v>234</v>
      </c>
      <c r="I681" s="44" t="s">
        <v>2195</v>
      </c>
      <c r="J681" s="39" t="s">
        <v>2193</v>
      </c>
      <c r="K681" s="39"/>
      <c r="L681" s="39"/>
      <c r="M681" s="39"/>
      <c r="N681" s="39"/>
      <c r="O681" s="45"/>
      <c r="P681" s="45"/>
      <c r="Q681" s="45"/>
      <c r="R681" s="45"/>
      <c r="S681" s="45"/>
      <c r="T681" s="39" t="s">
        <v>237</v>
      </c>
      <c r="U681" s="45" t="s">
        <v>345</v>
      </c>
      <c r="V681" s="45" t="s">
        <v>345</v>
      </c>
      <c r="W681" s="45" t="s">
        <v>237</v>
      </c>
      <c r="X681" s="45" t="s">
        <v>345</v>
      </c>
      <c r="Y681" s="45" t="s">
        <v>345</v>
      </c>
      <c r="Z681" s="45"/>
      <c r="AA681" s="45"/>
      <c r="AB681" s="45"/>
      <c r="AC681" s="45"/>
      <c r="AD681" s="45"/>
      <c r="AE681" s="46"/>
      <c r="AS681" s="28"/>
      <c r="AW681">
        <f t="shared" si="53"/>
        <v>0</v>
      </c>
      <c r="AX681">
        <f t="shared" si="54"/>
        <v>0</v>
      </c>
    </row>
    <row r="682" spans="1:50" ht="18.75" thickBot="1" x14ac:dyDescent="0.3">
      <c r="A682" s="37">
        <v>669</v>
      </c>
      <c r="B682" s="38" t="s">
        <v>2254</v>
      </c>
      <c r="C682" s="39" t="s">
        <v>194</v>
      </c>
      <c r="D682" s="49">
        <v>37865</v>
      </c>
      <c r="E682" s="41">
        <f t="shared" ca="1" si="55"/>
        <v>41518</v>
      </c>
      <c r="F682" s="42">
        <f t="shared" ca="1" si="56"/>
        <v>10</v>
      </c>
      <c r="G682" s="43" t="s">
        <v>246</v>
      </c>
      <c r="H682" s="43" t="s">
        <v>288</v>
      </c>
      <c r="I682" s="44" t="s">
        <v>2255</v>
      </c>
      <c r="J682" s="39" t="s">
        <v>2256</v>
      </c>
      <c r="K682" s="39"/>
      <c r="L682" s="39"/>
      <c r="M682" s="39"/>
      <c r="N682" s="39"/>
      <c r="O682" s="45"/>
      <c r="P682" s="45"/>
      <c r="Q682" s="45"/>
      <c r="R682" s="45"/>
      <c r="S682" s="45"/>
      <c r="T682" s="39" t="s">
        <v>237</v>
      </c>
      <c r="U682" s="45" t="s">
        <v>626</v>
      </c>
      <c r="V682" s="45" t="s">
        <v>626</v>
      </c>
      <c r="W682" s="45" t="s">
        <v>237</v>
      </c>
      <c r="X682" s="45" t="s">
        <v>626</v>
      </c>
      <c r="Y682" s="45" t="s">
        <v>626</v>
      </c>
      <c r="Z682" s="45"/>
      <c r="AA682" s="45"/>
      <c r="AB682" s="45"/>
      <c r="AC682" s="45"/>
      <c r="AD682" s="45"/>
      <c r="AE682" s="46"/>
      <c r="AS682" s="28"/>
      <c r="AW682">
        <f t="shared" si="53"/>
        <v>0</v>
      </c>
      <c r="AX682">
        <f t="shared" si="54"/>
        <v>0</v>
      </c>
    </row>
    <row r="683" spans="1:50" ht="18.75" thickBot="1" x14ac:dyDescent="0.3">
      <c r="A683" s="37">
        <v>670</v>
      </c>
      <c r="B683" s="38" t="s">
        <v>2257</v>
      </c>
      <c r="C683" s="39" t="s">
        <v>196</v>
      </c>
      <c r="D683" s="49">
        <v>36350</v>
      </c>
      <c r="E683" s="41">
        <f t="shared" ca="1" si="55"/>
        <v>41464</v>
      </c>
      <c r="F683" s="42">
        <f t="shared" ca="1" si="56"/>
        <v>14</v>
      </c>
      <c r="G683" s="43" t="s">
        <v>360</v>
      </c>
      <c r="H683" s="43" t="s">
        <v>1261</v>
      </c>
      <c r="I683" s="44" t="s">
        <v>2258</v>
      </c>
      <c r="J683" s="39" t="s">
        <v>2259</v>
      </c>
      <c r="K683" s="39"/>
      <c r="L683" s="39"/>
      <c r="M683" s="39"/>
      <c r="N683" s="39"/>
      <c r="O683" s="45"/>
      <c r="P683" s="45"/>
      <c r="Q683" s="45"/>
      <c r="R683" s="45"/>
      <c r="S683" s="45"/>
      <c r="T683" s="39" t="s">
        <v>237</v>
      </c>
      <c r="U683" s="45" t="s">
        <v>417</v>
      </c>
      <c r="V683" s="45" t="s">
        <v>417</v>
      </c>
      <c r="W683" s="45" t="s">
        <v>237</v>
      </c>
      <c r="X683" s="45" t="s">
        <v>417</v>
      </c>
      <c r="Y683" s="45" t="s">
        <v>417</v>
      </c>
      <c r="Z683" s="45"/>
      <c r="AA683" s="45"/>
      <c r="AB683" s="45"/>
      <c r="AC683" s="45"/>
      <c r="AD683" s="45"/>
      <c r="AE683" s="46"/>
      <c r="AS683" s="28"/>
      <c r="AW683">
        <f t="shared" si="53"/>
        <v>0</v>
      </c>
      <c r="AX683">
        <f t="shared" si="54"/>
        <v>0</v>
      </c>
    </row>
    <row r="684" spans="1:50" ht="18.75" thickBot="1" x14ac:dyDescent="0.3">
      <c r="A684" s="37">
        <v>671</v>
      </c>
      <c r="B684" s="38" t="s">
        <v>2260</v>
      </c>
      <c r="C684" s="39" t="s">
        <v>196</v>
      </c>
      <c r="D684" s="49">
        <v>37293</v>
      </c>
      <c r="E684" s="41">
        <f t="shared" ca="1" si="55"/>
        <v>41311</v>
      </c>
      <c r="F684" s="42">
        <f t="shared" ca="1" si="56"/>
        <v>11</v>
      </c>
      <c r="G684" s="43" t="s">
        <v>360</v>
      </c>
      <c r="H684" s="43" t="s">
        <v>288</v>
      </c>
      <c r="I684" s="44" t="s">
        <v>2261</v>
      </c>
      <c r="J684" s="39" t="s">
        <v>2262</v>
      </c>
      <c r="K684" s="39"/>
      <c r="L684" s="39"/>
      <c r="M684" s="39"/>
      <c r="N684" s="39"/>
      <c r="O684" s="45"/>
      <c r="P684" s="45"/>
      <c r="Q684" s="45"/>
      <c r="R684" s="45"/>
      <c r="S684" s="45"/>
      <c r="T684" s="39" t="s">
        <v>237</v>
      </c>
      <c r="U684" s="45" t="s">
        <v>2012</v>
      </c>
      <c r="V684" s="45" t="s">
        <v>2012</v>
      </c>
      <c r="W684" s="45" t="s">
        <v>237</v>
      </c>
      <c r="X684" s="45" t="s">
        <v>2012</v>
      </c>
      <c r="Y684" s="45" t="s">
        <v>2012</v>
      </c>
      <c r="Z684" s="45"/>
      <c r="AA684" s="45"/>
      <c r="AB684" s="45"/>
      <c r="AC684" s="45"/>
      <c r="AD684" s="45"/>
      <c r="AE684" s="46"/>
      <c r="AS684" s="28"/>
      <c r="AW684">
        <f t="shared" si="53"/>
        <v>0</v>
      </c>
      <c r="AX684">
        <f t="shared" si="54"/>
        <v>0</v>
      </c>
    </row>
    <row r="685" spans="1:50" ht="18.75" thickBot="1" x14ac:dyDescent="0.3">
      <c r="A685" s="37">
        <v>672</v>
      </c>
      <c r="B685" s="38" t="s">
        <v>2263</v>
      </c>
      <c r="C685" s="39" t="s">
        <v>194</v>
      </c>
      <c r="D685" s="49">
        <v>31682</v>
      </c>
      <c r="E685" s="41">
        <f t="shared" ca="1" si="55"/>
        <v>41544</v>
      </c>
      <c r="F685" s="42">
        <f t="shared" ca="1" si="56"/>
        <v>27</v>
      </c>
      <c r="G685" s="43" t="s">
        <v>240</v>
      </c>
      <c r="H685" s="43" t="s">
        <v>1261</v>
      </c>
      <c r="I685" s="44" t="s">
        <v>2264</v>
      </c>
      <c r="J685" s="39"/>
      <c r="K685" s="39">
        <v>4215</v>
      </c>
      <c r="L685" s="39"/>
      <c r="M685" s="39"/>
      <c r="N685" s="39"/>
      <c r="O685" s="45"/>
      <c r="P685" s="45"/>
      <c r="Q685" s="45"/>
      <c r="R685" s="45"/>
      <c r="S685" s="45"/>
      <c r="T685" s="39" t="s">
        <v>237</v>
      </c>
      <c r="U685" s="45" t="s">
        <v>310</v>
      </c>
      <c r="V685" s="45" t="s">
        <v>310</v>
      </c>
      <c r="W685" s="39" t="s">
        <v>237</v>
      </c>
      <c r="X685" s="45" t="s">
        <v>310</v>
      </c>
      <c r="Y685" s="45" t="s">
        <v>310</v>
      </c>
      <c r="Z685" s="45"/>
      <c r="AA685" s="45"/>
      <c r="AB685" s="45"/>
      <c r="AC685" s="45"/>
      <c r="AD685" s="45"/>
      <c r="AE685" s="46"/>
      <c r="AS685" s="28"/>
      <c r="AW685">
        <f t="shared" si="53"/>
        <v>0</v>
      </c>
      <c r="AX685">
        <f t="shared" si="54"/>
        <v>0</v>
      </c>
    </row>
    <row r="686" spans="1:50" ht="18.75" thickBot="1" x14ac:dyDescent="0.3">
      <c r="A686" s="37">
        <v>673</v>
      </c>
      <c r="B686" s="38" t="s">
        <v>2265</v>
      </c>
      <c r="C686" s="39" t="s">
        <v>194</v>
      </c>
      <c r="D686" s="49">
        <v>34873</v>
      </c>
      <c r="E686" s="41">
        <f t="shared" ca="1" si="55"/>
        <v>41448</v>
      </c>
      <c r="F686" s="42">
        <f t="shared" ca="1" si="56"/>
        <v>18</v>
      </c>
      <c r="G686" s="43"/>
      <c r="H686" s="43" t="s">
        <v>1261</v>
      </c>
      <c r="I686" s="44" t="s">
        <v>2266</v>
      </c>
      <c r="J686" s="39"/>
      <c r="K686" s="39">
        <v>4704</v>
      </c>
      <c r="L686" s="39"/>
      <c r="M686" s="39"/>
      <c r="N686" s="39"/>
      <c r="O686" s="45"/>
      <c r="P686" s="45"/>
      <c r="Q686" s="45"/>
      <c r="R686" s="45"/>
      <c r="S686" s="45"/>
      <c r="T686" s="39" t="s">
        <v>237</v>
      </c>
      <c r="U686" s="45" t="s">
        <v>920</v>
      </c>
      <c r="V686" s="45"/>
      <c r="W686" s="45" t="s">
        <v>237</v>
      </c>
      <c r="X686" s="45" t="s">
        <v>920</v>
      </c>
      <c r="Y686" s="45" t="s">
        <v>920</v>
      </c>
      <c r="Z686" s="45"/>
      <c r="AA686" s="45"/>
      <c r="AB686" s="45"/>
      <c r="AC686" s="45"/>
      <c r="AD686" s="45"/>
      <c r="AE686" s="46"/>
      <c r="AS686" s="28"/>
      <c r="AW686">
        <f t="shared" si="53"/>
        <v>0</v>
      </c>
      <c r="AX686">
        <f t="shared" si="54"/>
        <v>0</v>
      </c>
    </row>
    <row r="687" spans="1:50" ht="18.75" thickBot="1" x14ac:dyDescent="0.3">
      <c r="A687" s="37">
        <v>674</v>
      </c>
      <c r="B687" s="38" t="s">
        <v>2267</v>
      </c>
      <c r="C687" s="39" t="s">
        <v>194</v>
      </c>
      <c r="D687" s="49">
        <v>33999</v>
      </c>
      <c r="E687" s="41">
        <f t="shared" ca="1" si="55"/>
        <v>41304</v>
      </c>
      <c r="F687" s="42">
        <f t="shared" ca="1" si="56"/>
        <v>20</v>
      </c>
      <c r="G687" s="43"/>
      <c r="H687" s="43"/>
      <c r="I687" s="44" t="s">
        <v>2268</v>
      </c>
      <c r="J687" s="39"/>
      <c r="K687" s="39"/>
      <c r="L687" s="39"/>
      <c r="M687" s="39"/>
      <c r="N687" s="39"/>
      <c r="O687" s="45"/>
      <c r="P687" s="45"/>
      <c r="Q687" s="45"/>
      <c r="R687" s="45"/>
      <c r="S687" s="45"/>
      <c r="T687" s="39"/>
      <c r="U687" s="45"/>
      <c r="V687" s="45"/>
      <c r="W687" s="45" t="s">
        <v>237</v>
      </c>
      <c r="X687" s="45" t="s">
        <v>2269</v>
      </c>
      <c r="Y687" s="45" t="s">
        <v>236</v>
      </c>
      <c r="Z687" s="45"/>
      <c r="AA687" s="45"/>
      <c r="AB687" s="45"/>
      <c r="AC687" s="45"/>
      <c r="AD687" s="45"/>
      <c r="AE687" s="46"/>
      <c r="AS687" s="28"/>
      <c r="AW687">
        <f t="shared" si="53"/>
        <v>0</v>
      </c>
      <c r="AX687">
        <f t="shared" si="54"/>
        <v>0</v>
      </c>
    </row>
    <row r="688" spans="1:50" ht="18.75" thickBot="1" x14ac:dyDescent="0.3">
      <c r="A688" s="37">
        <v>675</v>
      </c>
      <c r="B688" s="38" t="s">
        <v>2270</v>
      </c>
      <c r="C688" s="39" t="s">
        <v>194</v>
      </c>
      <c r="D688" s="49">
        <v>33574</v>
      </c>
      <c r="E688" s="41">
        <f t="shared" ca="1" si="55"/>
        <v>41245</v>
      </c>
      <c r="F688" s="42">
        <f t="shared" ca="1" si="56"/>
        <v>21</v>
      </c>
      <c r="G688" s="43"/>
      <c r="H688" s="43"/>
      <c r="I688" s="44" t="s">
        <v>2271</v>
      </c>
      <c r="J688" s="39"/>
      <c r="K688" s="39"/>
      <c r="L688" s="39"/>
      <c r="M688" s="39"/>
      <c r="N688" s="39"/>
      <c r="O688" s="45"/>
      <c r="P688" s="45"/>
      <c r="Q688" s="45"/>
      <c r="R688" s="45"/>
      <c r="S688" s="45"/>
      <c r="T688" s="39"/>
      <c r="U688" s="45"/>
      <c r="V688" s="45"/>
      <c r="W688" s="45" t="s">
        <v>237</v>
      </c>
      <c r="X688" s="45" t="s">
        <v>2269</v>
      </c>
      <c r="Y688" s="45" t="s">
        <v>236</v>
      </c>
      <c r="Z688" s="45"/>
      <c r="AA688" s="45"/>
      <c r="AB688" s="45"/>
      <c r="AC688" s="45"/>
      <c r="AD688" s="45"/>
      <c r="AE688" s="46"/>
      <c r="AS688" s="28"/>
      <c r="AW688">
        <f t="shared" si="53"/>
        <v>0</v>
      </c>
      <c r="AX688">
        <f t="shared" si="54"/>
        <v>0</v>
      </c>
    </row>
    <row r="689" spans="1:50" ht="18.75" thickBot="1" x14ac:dyDescent="0.3">
      <c r="A689" s="37">
        <v>676</v>
      </c>
      <c r="B689" s="38" t="s">
        <v>2272</v>
      </c>
      <c r="C689" s="39" t="s">
        <v>194</v>
      </c>
      <c r="D689" s="49">
        <v>31763</v>
      </c>
      <c r="E689" s="41">
        <f t="shared" ca="1" si="55"/>
        <v>41260</v>
      </c>
      <c r="F689" s="42">
        <f t="shared" ca="1" si="56"/>
        <v>26</v>
      </c>
      <c r="G689" s="43" t="s">
        <v>339</v>
      </c>
      <c r="H689" s="43" t="s">
        <v>234</v>
      </c>
      <c r="I689" s="44" t="s">
        <v>2273</v>
      </c>
      <c r="J689" s="39"/>
      <c r="K689" s="39">
        <v>4712</v>
      </c>
      <c r="L689" s="39"/>
      <c r="M689" s="39"/>
      <c r="N689" s="39"/>
      <c r="O689" s="45"/>
      <c r="P689" s="45"/>
      <c r="Q689" s="45"/>
      <c r="R689" s="45"/>
      <c r="S689" s="45"/>
      <c r="T689" s="39"/>
      <c r="U689" s="45"/>
      <c r="V689" s="45"/>
      <c r="W689" s="45" t="s">
        <v>237</v>
      </c>
      <c r="X689" s="45" t="s">
        <v>460</v>
      </c>
      <c r="Y689" s="45" t="s">
        <v>460</v>
      </c>
      <c r="Z689" s="45"/>
      <c r="AA689" s="45"/>
      <c r="AB689" s="45"/>
      <c r="AC689" s="45"/>
      <c r="AD689" s="45"/>
      <c r="AE689" s="46"/>
      <c r="AS689" s="28"/>
      <c r="AW689">
        <f t="shared" si="53"/>
        <v>0</v>
      </c>
      <c r="AX689">
        <f t="shared" si="54"/>
        <v>0</v>
      </c>
    </row>
    <row r="690" spans="1:50" ht="18.75" thickBot="1" x14ac:dyDescent="0.3">
      <c r="A690" s="37">
        <v>677</v>
      </c>
      <c r="B690" s="38" t="s">
        <v>2274</v>
      </c>
      <c r="C690" s="39" t="s">
        <v>194</v>
      </c>
      <c r="D690" s="49">
        <v>27916</v>
      </c>
      <c r="E690" s="41">
        <f t="shared" ca="1" si="55"/>
        <v>41430</v>
      </c>
      <c r="F690" s="42">
        <f t="shared" ca="1" si="56"/>
        <v>37</v>
      </c>
      <c r="G690" s="43"/>
      <c r="H690" s="43" t="s">
        <v>1261</v>
      </c>
      <c r="I690" s="44" t="s">
        <v>2275</v>
      </c>
      <c r="J690" s="39"/>
      <c r="K690" s="39">
        <v>4706</v>
      </c>
      <c r="L690" s="39"/>
      <c r="M690" s="39"/>
      <c r="N690" s="39"/>
      <c r="O690" s="45"/>
      <c r="P690" s="45"/>
      <c r="Q690" s="45"/>
      <c r="R690" s="45"/>
      <c r="S690" s="45"/>
      <c r="T690" s="39"/>
      <c r="U690" s="45"/>
      <c r="V690" s="45"/>
      <c r="W690" s="45" t="s">
        <v>237</v>
      </c>
      <c r="X690" s="45" t="s">
        <v>385</v>
      </c>
      <c r="Y690" s="45" t="s">
        <v>385</v>
      </c>
      <c r="Z690" s="45"/>
      <c r="AA690" s="45"/>
      <c r="AB690" s="45"/>
      <c r="AC690" s="45"/>
      <c r="AD690" s="45"/>
      <c r="AE690" s="46"/>
      <c r="AS690" s="28"/>
      <c r="AW690">
        <f t="shared" si="53"/>
        <v>0</v>
      </c>
      <c r="AX690">
        <f t="shared" si="54"/>
        <v>0</v>
      </c>
    </row>
    <row r="691" spans="1:50" ht="18.75" thickBot="1" x14ac:dyDescent="0.3">
      <c r="A691" s="37">
        <v>678</v>
      </c>
      <c r="B691" s="38" t="s">
        <v>2276</v>
      </c>
      <c r="C691" s="39" t="s">
        <v>194</v>
      </c>
      <c r="D691" s="49">
        <v>31085</v>
      </c>
      <c r="E691" s="41">
        <f t="shared" ca="1" si="55"/>
        <v>41312</v>
      </c>
      <c r="F691" s="42">
        <f t="shared" ca="1" si="56"/>
        <v>28</v>
      </c>
      <c r="G691" s="43" t="s">
        <v>2277</v>
      </c>
      <c r="H691" s="43" t="s">
        <v>1261</v>
      </c>
      <c r="I691" s="44" t="s">
        <v>2278</v>
      </c>
      <c r="J691" s="39"/>
      <c r="K691" s="39">
        <v>4709</v>
      </c>
      <c r="L691" s="39"/>
      <c r="M691" s="39"/>
      <c r="N691" s="39"/>
      <c r="O691" s="45"/>
      <c r="P691" s="45"/>
      <c r="Q691" s="45"/>
      <c r="R691" s="45"/>
      <c r="S691" s="45"/>
      <c r="T691" s="39"/>
      <c r="U691" s="45"/>
      <c r="V691" s="45"/>
      <c r="W691" s="45" t="s">
        <v>237</v>
      </c>
      <c r="X691" s="45" t="s">
        <v>1069</v>
      </c>
      <c r="Y691" s="45" t="s">
        <v>1069</v>
      </c>
      <c r="Z691" s="45"/>
      <c r="AA691" s="45"/>
      <c r="AB691" s="45"/>
      <c r="AC691" s="45"/>
      <c r="AD691" s="45"/>
      <c r="AE691" s="46"/>
      <c r="AS691" s="28"/>
      <c r="AW691">
        <f t="shared" si="53"/>
        <v>0</v>
      </c>
      <c r="AX691">
        <f t="shared" si="54"/>
        <v>0</v>
      </c>
    </row>
    <row r="692" spans="1:50" ht="18.75" thickBot="1" x14ac:dyDescent="0.3">
      <c r="A692" s="37">
        <v>679</v>
      </c>
      <c r="B692" s="38" t="s">
        <v>2279</v>
      </c>
      <c r="C692" s="39" t="s">
        <v>194</v>
      </c>
      <c r="D692" s="49">
        <v>32306</v>
      </c>
      <c r="E692" s="41">
        <f t="shared" ca="1" si="55"/>
        <v>41437</v>
      </c>
      <c r="F692" s="42">
        <f t="shared" ca="1" si="56"/>
        <v>25</v>
      </c>
      <c r="G692" s="43" t="s">
        <v>2280</v>
      </c>
      <c r="H692" s="43" t="s">
        <v>269</v>
      </c>
      <c r="I692" s="44" t="s">
        <v>2281</v>
      </c>
      <c r="J692" s="39"/>
      <c r="K692" s="39">
        <v>4710</v>
      </c>
      <c r="L692" s="39"/>
      <c r="M692" s="39"/>
      <c r="N692" s="39"/>
      <c r="O692" s="45"/>
      <c r="P692" s="45"/>
      <c r="Q692" s="45"/>
      <c r="R692" s="45"/>
      <c r="S692" s="45"/>
      <c r="T692" s="39"/>
      <c r="U692" s="45"/>
      <c r="V692" s="45"/>
      <c r="W692" s="45" t="s">
        <v>54</v>
      </c>
      <c r="X692" s="45" t="s">
        <v>1096</v>
      </c>
      <c r="Y692" s="45" t="s">
        <v>1096</v>
      </c>
      <c r="Z692" s="45"/>
      <c r="AA692" s="45"/>
      <c r="AB692" s="45"/>
      <c r="AC692" s="45"/>
      <c r="AD692" s="45"/>
      <c r="AE692" s="46"/>
      <c r="AS692" s="28"/>
      <c r="AW692">
        <f t="shared" si="53"/>
        <v>0</v>
      </c>
      <c r="AX692">
        <f t="shared" si="54"/>
        <v>0</v>
      </c>
    </row>
    <row r="693" spans="1:50" ht="18.75" thickBot="1" x14ac:dyDescent="0.3">
      <c r="A693" s="37">
        <v>680</v>
      </c>
      <c r="B693" s="38" t="s">
        <v>2282</v>
      </c>
      <c r="C693" s="39" t="s">
        <v>194</v>
      </c>
      <c r="D693" s="49">
        <v>20961</v>
      </c>
      <c r="E693" s="41">
        <f t="shared" ca="1" si="55"/>
        <v>41415</v>
      </c>
      <c r="F693" s="42">
        <f t="shared" ca="1" si="56"/>
        <v>56</v>
      </c>
      <c r="G693" s="43" t="s">
        <v>2283</v>
      </c>
      <c r="H693" s="43" t="s">
        <v>234</v>
      </c>
      <c r="I693" s="44" t="s">
        <v>2284</v>
      </c>
      <c r="J693" s="39" t="s">
        <v>236</v>
      </c>
      <c r="K693" s="39">
        <v>2109</v>
      </c>
      <c r="L693" s="39"/>
      <c r="M693" s="39"/>
      <c r="N693" s="39"/>
      <c r="O693" s="45"/>
      <c r="P693" s="45"/>
      <c r="Q693" s="45"/>
      <c r="R693" s="45"/>
      <c r="S693" s="45"/>
      <c r="T693" s="39"/>
      <c r="U693" s="45"/>
      <c r="V693" s="45"/>
      <c r="W693" s="45" t="s">
        <v>237</v>
      </c>
      <c r="X693" s="45" t="s">
        <v>880</v>
      </c>
      <c r="Y693" s="45" t="s">
        <v>880</v>
      </c>
      <c r="Z693" s="45"/>
      <c r="AA693" s="45"/>
      <c r="AB693" s="45"/>
      <c r="AC693" s="45"/>
      <c r="AD693" s="45"/>
      <c r="AE693" s="46"/>
      <c r="AS693" s="28"/>
      <c r="AW693">
        <f t="shared" si="53"/>
        <v>0</v>
      </c>
      <c r="AX693">
        <f t="shared" si="54"/>
        <v>0</v>
      </c>
    </row>
    <row r="694" spans="1:50" ht="18.75" thickBot="1" x14ac:dyDescent="0.3">
      <c r="A694" s="37">
        <v>681</v>
      </c>
      <c r="B694" s="38" t="s">
        <v>2285</v>
      </c>
      <c r="C694" s="39" t="s">
        <v>194</v>
      </c>
      <c r="D694" s="49">
        <v>26199</v>
      </c>
      <c r="E694" s="41">
        <f t="shared" ca="1" si="55"/>
        <v>41540</v>
      </c>
      <c r="F694" s="42">
        <f t="shared" ca="1" si="56"/>
        <v>42</v>
      </c>
      <c r="G694" s="43" t="s">
        <v>842</v>
      </c>
      <c r="H694" s="43" t="s">
        <v>234</v>
      </c>
      <c r="I694" s="44" t="s">
        <v>2286</v>
      </c>
      <c r="J694" s="39" t="s">
        <v>236</v>
      </c>
      <c r="K694" s="39">
        <v>2971</v>
      </c>
      <c r="L694" s="39"/>
      <c r="M694" s="39"/>
      <c r="N694" s="39"/>
      <c r="O694" s="45"/>
      <c r="P694" s="45"/>
      <c r="Q694" s="45"/>
      <c r="R694" s="45"/>
      <c r="S694" s="45"/>
      <c r="T694" s="39"/>
      <c r="U694" s="45"/>
      <c r="V694" s="45"/>
      <c r="W694" s="45" t="s">
        <v>237</v>
      </c>
      <c r="X694" s="45" t="s">
        <v>997</v>
      </c>
      <c r="Y694" s="45" t="s">
        <v>997</v>
      </c>
      <c r="Z694" s="45"/>
      <c r="AA694" s="45"/>
      <c r="AB694" s="45"/>
      <c r="AC694" s="45"/>
      <c r="AD694" s="45"/>
      <c r="AE694" s="46"/>
      <c r="AS694" s="28"/>
      <c r="AW694">
        <f t="shared" si="53"/>
        <v>0</v>
      </c>
      <c r="AX694">
        <f t="shared" si="54"/>
        <v>0</v>
      </c>
    </row>
    <row r="695" spans="1:50" ht="18.75" thickBot="1" x14ac:dyDescent="0.3">
      <c r="A695" s="37">
        <v>682</v>
      </c>
      <c r="B695" s="38" t="s">
        <v>2287</v>
      </c>
      <c r="C695" s="39" t="s">
        <v>194</v>
      </c>
      <c r="D695" s="49">
        <v>26460</v>
      </c>
      <c r="E695" s="41">
        <f t="shared" ca="1" si="55"/>
        <v>41435</v>
      </c>
      <c r="F695" s="42">
        <f t="shared" ca="1" si="56"/>
        <v>41</v>
      </c>
      <c r="G695" s="43" t="s">
        <v>246</v>
      </c>
      <c r="H695" s="43" t="s">
        <v>234</v>
      </c>
      <c r="I695" s="44" t="s">
        <v>2288</v>
      </c>
      <c r="J695" s="39" t="s">
        <v>236</v>
      </c>
      <c r="K695" s="39">
        <v>3412</v>
      </c>
      <c r="L695" s="39"/>
      <c r="M695" s="39"/>
      <c r="N695" s="39"/>
      <c r="O695" s="45"/>
      <c r="P695" s="45"/>
      <c r="Q695" s="45"/>
      <c r="R695" s="45"/>
      <c r="S695" s="45"/>
      <c r="T695" s="39"/>
      <c r="U695" s="45"/>
      <c r="V695" s="45"/>
      <c r="W695" s="45" t="s">
        <v>237</v>
      </c>
      <c r="X695" s="45" t="s">
        <v>1069</v>
      </c>
      <c r="Y695" s="45" t="s">
        <v>1069</v>
      </c>
      <c r="Z695" s="45"/>
      <c r="AA695" s="45"/>
      <c r="AB695" s="45"/>
      <c r="AC695" s="45"/>
      <c r="AD695" s="45"/>
      <c r="AE695" s="46"/>
      <c r="AS695" s="28"/>
      <c r="AW695">
        <f t="shared" si="53"/>
        <v>0</v>
      </c>
      <c r="AX695">
        <f t="shared" si="54"/>
        <v>0</v>
      </c>
    </row>
    <row r="696" spans="1:50" ht="18.75" thickBot="1" x14ac:dyDescent="0.3">
      <c r="A696" s="37">
        <v>683</v>
      </c>
      <c r="B696" s="38" t="s">
        <v>2289</v>
      </c>
      <c r="C696" s="39" t="s">
        <v>194</v>
      </c>
      <c r="D696" s="49">
        <v>28972</v>
      </c>
      <c r="E696" s="41">
        <f t="shared" ca="1" si="55"/>
        <v>41391</v>
      </c>
      <c r="F696" s="42">
        <f t="shared" ca="1" si="56"/>
        <v>34</v>
      </c>
      <c r="G696" s="43" t="s">
        <v>246</v>
      </c>
      <c r="H696" s="43" t="s">
        <v>234</v>
      </c>
      <c r="I696" s="44" t="s">
        <v>2290</v>
      </c>
      <c r="J696" s="39" t="s">
        <v>236</v>
      </c>
      <c r="K696" s="39">
        <v>3807</v>
      </c>
      <c r="L696" s="39"/>
      <c r="M696" s="39"/>
      <c r="N696" s="39"/>
      <c r="O696" s="45"/>
      <c r="P696" s="45"/>
      <c r="Q696" s="45"/>
      <c r="R696" s="45"/>
      <c r="S696" s="45"/>
      <c r="T696" s="39"/>
      <c r="U696" s="45"/>
      <c r="V696" s="45"/>
      <c r="W696" s="45" t="s">
        <v>237</v>
      </c>
      <c r="X696" s="45" t="s">
        <v>310</v>
      </c>
      <c r="Y696" s="45" t="s">
        <v>310</v>
      </c>
      <c r="Z696" s="45"/>
      <c r="AA696" s="45"/>
      <c r="AB696" s="45"/>
      <c r="AC696" s="45"/>
      <c r="AD696" s="45"/>
      <c r="AE696" s="46"/>
      <c r="AS696" s="28"/>
      <c r="AW696">
        <f t="shared" si="53"/>
        <v>0</v>
      </c>
      <c r="AX696">
        <f t="shared" si="54"/>
        <v>0</v>
      </c>
    </row>
    <row r="697" spans="1:50" ht="18.75" thickBot="1" x14ac:dyDescent="0.3">
      <c r="A697" s="37">
        <v>684</v>
      </c>
      <c r="B697" s="38" t="s">
        <v>2291</v>
      </c>
      <c r="C697" s="39" t="s">
        <v>194</v>
      </c>
      <c r="D697" s="49">
        <v>27511</v>
      </c>
      <c r="E697" s="41">
        <f t="shared" ca="1" si="55"/>
        <v>41391</v>
      </c>
      <c r="F697" s="42">
        <f t="shared" ca="1" si="56"/>
        <v>38</v>
      </c>
      <c r="G697" s="43" t="s">
        <v>246</v>
      </c>
      <c r="H697" s="43" t="s">
        <v>234</v>
      </c>
      <c r="I697" s="44" t="s">
        <v>2292</v>
      </c>
      <c r="J697" s="39" t="s">
        <v>236</v>
      </c>
      <c r="K697" s="39">
        <v>4232</v>
      </c>
      <c r="L697" s="39"/>
      <c r="M697" s="39"/>
      <c r="N697" s="39"/>
      <c r="O697" s="45"/>
      <c r="P697" s="45"/>
      <c r="Q697" s="45"/>
      <c r="R697" s="45"/>
      <c r="S697" s="45"/>
      <c r="T697" s="39"/>
      <c r="U697" s="45"/>
      <c r="V697" s="45"/>
      <c r="W697" s="45" t="s">
        <v>237</v>
      </c>
      <c r="X697" s="45" t="s">
        <v>417</v>
      </c>
      <c r="Y697" s="45" t="s">
        <v>417</v>
      </c>
      <c r="Z697" s="45"/>
      <c r="AA697" s="45"/>
      <c r="AB697" s="45"/>
      <c r="AC697" s="45"/>
      <c r="AD697" s="45"/>
      <c r="AE697" s="46"/>
      <c r="AS697" s="28"/>
      <c r="AW697">
        <f t="shared" si="53"/>
        <v>0</v>
      </c>
      <c r="AX697">
        <f t="shared" si="54"/>
        <v>0</v>
      </c>
    </row>
    <row r="698" spans="1:50" ht="18.75" thickBot="1" x14ac:dyDescent="0.3">
      <c r="A698" s="37">
        <v>685</v>
      </c>
      <c r="B698" s="38" t="s">
        <v>2293</v>
      </c>
      <c r="C698" s="39" t="s">
        <v>194</v>
      </c>
      <c r="D698" s="49">
        <v>20305</v>
      </c>
      <c r="E698" s="41">
        <f t="shared" ca="1" si="55"/>
        <v>41490</v>
      </c>
      <c r="F698" s="42">
        <f t="shared" ca="1" si="56"/>
        <v>58</v>
      </c>
      <c r="G698" s="43" t="s">
        <v>995</v>
      </c>
      <c r="H698" s="43" t="s">
        <v>234</v>
      </c>
      <c r="I698" s="44" t="s">
        <v>2294</v>
      </c>
      <c r="J698" s="39" t="s">
        <v>236</v>
      </c>
      <c r="K698" s="39">
        <v>4251</v>
      </c>
      <c r="L698" s="39"/>
      <c r="M698" s="39"/>
      <c r="N698" s="39"/>
      <c r="O698" s="45"/>
      <c r="P698" s="45"/>
      <c r="Q698" s="45"/>
      <c r="R698" s="45"/>
      <c r="S698" s="45"/>
      <c r="T698" s="39"/>
      <c r="U698" s="45"/>
      <c r="V698" s="45"/>
      <c r="W698" s="45" t="s">
        <v>237</v>
      </c>
      <c r="X698" s="45" t="s">
        <v>997</v>
      </c>
      <c r="Y698" s="45" t="s">
        <v>997</v>
      </c>
      <c r="Z698" s="45"/>
      <c r="AA698" s="45"/>
      <c r="AB698" s="45"/>
      <c r="AC698" s="45"/>
      <c r="AD698" s="45"/>
      <c r="AE698" s="46"/>
      <c r="AS698" s="28"/>
      <c r="AW698">
        <f t="shared" si="53"/>
        <v>0</v>
      </c>
      <c r="AX698">
        <f t="shared" si="54"/>
        <v>0</v>
      </c>
    </row>
    <row r="699" spans="1:50" ht="18.75" thickBot="1" x14ac:dyDescent="0.3">
      <c r="A699" s="37">
        <v>686</v>
      </c>
      <c r="B699" s="38" t="s">
        <v>2295</v>
      </c>
      <c r="C699" s="39" t="s">
        <v>194</v>
      </c>
      <c r="D699" s="49">
        <v>29598</v>
      </c>
      <c r="E699" s="41">
        <f t="shared" ca="1" si="55"/>
        <v>41286</v>
      </c>
      <c r="F699" s="42">
        <f t="shared" ca="1" si="56"/>
        <v>32</v>
      </c>
      <c r="G699" s="43" t="s">
        <v>360</v>
      </c>
      <c r="H699" s="43" t="s">
        <v>234</v>
      </c>
      <c r="I699" s="44" t="s">
        <v>2296</v>
      </c>
      <c r="J699" s="39" t="s">
        <v>236</v>
      </c>
      <c r="K699" s="39">
        <v>4263</v>
      </c>
      <c r="L699" s="39"/>
      <c r="M699" s="39"/>
      <c r="N699" s="39"/>
      <c r="O699" s="45"/>
      <c r="P699" s="45"/>
      <c r="Q699" s="45"/>
      <c r="R699" s="45"/>
      <c r="S699" s="45"/>
      <c r="T699" s="39"/>
      <c r="U699" s="45"/>
      <c r="V699" s="45"/>
      <c r="W699" s="45" t="s">
        <v>237</v>
      </c>
      <c r="X699" s="45" t="s">
        <v>417</v>
      </c>
      <c r="Y699" s="45" t="s">
        <v>417</v>
      </c>
      <c r="Z699" s="45"/>
      <c r="AA699" s="45"/>
      <c r="AB699" s="45"/>
      <c r="AC699" s="45"/>
      <c r="AD699" s="45"/>
      <c r="AE699" s="46"/>
      <c r="AS699" s="28"/>
      <c r="AW699">
        <f t="shared" si="53"/>
        <v>0</v>
      </c>
      <c r="AX699">
        <f t="shared" si="54"/>
        <v>0</v>
      </c>
    </row>
    <row r="700" spans="1:50" ht="18.75" thickBot="1" x14ac:dyDescent="0.3">
      <c r="A700" s="37">
        <v>687</v>
      </c>
      <c r="B700" s="38" t="s">
        <v>2297</v>
      </c>
      <c r="C700" s="39" t="s">
        <v>194</v>
      </c>
      <c r="D700" s="49">
        <v>33614</v>
      </c>
      <c r="E700" s="41">
        <f t="shared" ca="1" si="55"/>
        <v>41285</v>
      </c>
      <c r="F700" s="42">
        <f t="shared" ca="1" si="56"/>
        <v>21</v>
      </c>
      <c r="G700" s="43" t="s">
        <v>246</v>
      </c>
      <c r="H700" s="43" t="s">
        <v>234</v>
      </c>
      <c r="I700" s="44" t="s">
        <v>2298</v>
      </c>
      <c r="J700" s="39" t="s">
        <v>236</v>
      </c>
      <c r="K700" s="39">
        <v>4464</v>
      </c>
      <c r="L700" s="39"/>
      <c r="M700" s="39"/>
      <c r="N700" s="39"/>
      <c r="O700" s="45"/>
      <c r="P700" s="45"/>
      <c r="Q700" s="45"/>
      <c r="R700" s="45"/>
      <c r="S700" s="45"/>
      <c r="T700" s="39"/>
      <c r="U700" s="45"/>
      <c r="V700" s="45"/>
      <c r="W700" s="45" t="s">
        <v>237</v>
      </c>
      <c r="X700" s="45" t="s">
        <v>417</v>
      </c>
      <c r="Y700" s="45" t="s">
        <v>417</v>
      </c>
      <c r="Z700" s="45"/>
      <c r="AA700" s="45"/>
      <c r="AB700" s="45"/>
      <c r="AC700" s="45"/>
      <c r="AD700" s="45"/>
      <c r="AE700" s="46"/>
      <c r="AS700" s="28"/>
      <c r="AW700">
        <f t="shared" si="53"/>
        <v>0</v>
      </c>
      <c r="AX700">
        <f t="shared" si="54"/>
        <v>0</v>
      </c>
    </row>
    <row r="701" spans="1:50" ht="18.75" thickBot="1" x14ac:dyDescent="0.3">
      <c r="A701" s="37">
        <v>688</v>
      </c>
      <c r="B701" s="38" t="s">
        <v>2299</v>
      </c>
      <c r="C701" s="39" t="s">
        <v>196</v>
      </c>
      <c r="D701" s="49">
        <v>30899</v>
      </c>
      <c r="E701" s="41">
        <f t="shared" ca="1" si="55"/>
        <v>41491</v>
      </c>
      <c r="F701" s="42">
        <f t="shared" ca="1" si="56"/>
        <v>29</v>
      </c>
      <c r="G701" s="43" t="s">
        <v>246</v>
      </c>
      <c r="H701" s="43" t="s">
        <v>234</v>
      </c>
      <c r="I701" s="44" t="s">
        <v>2300</v>
      </c>
      <c r="J701" s="39" t="s">
        <v>236</v>
      </c>
      <c r="K701" s="39">
        <v>4467</v>
      </c>
      <c r="L701" s="39"/>
      <c r="M701" s="39"/>
      <c r="N701" s="39"/>
      <c r="O701" s="45"/>
      <c r="P701" s="45"/>
      <c r="Q701" s="45"/>
      <c r="R701" s="45"/>
      <c r="S701" s="45"/>
      <c r="T701" s="39"/>
      <c r="U701" s="45"/>
      <c r="V701" s="45"/>
      <c r="W701" s="45" t="s">
        <v>237</v>
      </c>
      <c r="X701" s="45" t="s">
        <v>1140</v>
      </c>
      <c r="Y701" s="45" t="s">
        <v>1141</v>
      </c>
      <c r="Z701" s="45"/>
      <c r="AA701" s="45"/>
      <c r="AB701" s="45"/>
      <c r="AC701" s="45"/>
      <c r="AD701" s="45"/>
      <c r="AE701" s="46"/>
      <c r="AS701" s="28"/>
      <c r="AW701">
        <f t="shared" si="53"/>
        <v>0</v>
      </c>
      <c r="AX701">
        <f t="shared" si="54"/>
        <v>0</v>
      </c>
    </row>
    <row r="702" spans="1:50" ht="18.75" thickBot="1" x14ac:dyDescent="0.3">
      <c r="A702" s="37">
        <v>689</v>
      </c>
      <c r="B702" s="38" t="s">
        <v>2301</v>
      </c>
      <c r="C702" s="39" t="s">
        <v>194</v>
      </c>
      <c r="D702" s="49">
        <v>37273</v>
      </c>
      <c r="E702" s="41">
        <f t="shared" ca="1" si="55"/>
        <v>41291</v>
      </c>
      <c r="F702" s="42">
        <f t="shared" ca="1" si="56"/>
        <v>11</v>
      </c>
      <c r="G702" s="43" t="s">
        <v>918</v>
      </c>
      <c r="H702" s="43" t="s">
        <v>234</v>
      </c>
      <c r="I702" s="44" t="s">
        <v>2302</v>
      </c>
      <c r="J702" s="39" t="s">
        <v>2303</v>
      </c>
      <c r="K702" s="39" t="s">
        <v>236</v>
      </c>
      <c r="L702" s="39"/>
      <c r="M702" s="39"/>
      <c r="N702" s="39"/>
      <c r="O702" s="45"/>
      <c r="P702" s="45"/>
      <c r="Q702" s="45"/>
      <c r="R702" s="45"/>
      <c r="S702" s="45"/>
      <c r="T702" s="39"/>
      <c r="U702" s="45"/>
      <c r="V702" s="45"/>
      <c r="W702" s="45" t="s">
        <v>237</v>
      </c>
      <c r="X702" s="45" t="s">
        <v>920</v>
      </c>
      <c r="Y702" s="45" t="s">
        <v>920</v>
      </c>
      <c r="Z702" s="45"/>
      <c r="AA702" s="45"/>
      <c r="AB702" s="45"/>
      <c r="AC702" s="45"/>
      <c r="AD702" s="45"/>
      <c r="AE702" s="46"/>
      <c r="AS702" s="28"/>
      <c r="AW702">
        <f t="shared" si="53"/>
        <v>0</v>
      </c>
      <c r="AX702">
        <f t="shared" si="54"/>
        <v>0</v>
      </c>
    </row>
    <row r="703" spans="1:50" ht="18.75" thickBot="1" x14ac:dyDescent="0.3">
      <c r="A703" s="37">
        <v>690</v>
      </c>
      <c r="B703" s="38" t="s">
        <v>2304</v>
      </c>
      <c r="C703" s="39" t="s">
        <v>194</v>
      </c>
      <c r="D703" s="49">
        <v>36152</v>
      </c>
      <c r="E703" s="41">
        <f t="shared" ca="1" si="55"/>
        <v>41266</v>
      </c>
      <c r="F703" s="42">
        <f t="shared" ca="1" si="56"/>
        <v>14</v>
      </c>
      <c r="G703" s="43" t="s">
        <v>360</v>
      </c>
      <c r="H703" s="43" t="s">
        <v>1261</v>
      </c>
      <c r="I703" s="44" t="s">
        <v>2305</v>
      </c>
      <c r="J703" s="39" t="s">
        <v>2306</v>
      </c>
      <c r="K703" s="39" t="s">
        <v>236</v>
      </c>
      <c r="L703" s="39"/>
      <c r="M703" s="39"/>
      <c r="N703" s="39"/>
      <c r="O703" s="45"/>
      <c r="P703" s="45"/>
      <c r="Q703" s="45"/>
      <c r="R703" s="45"/>
      <c r="S703" s="45"/>
      <c r="T703" s="39"/>
      <c r="U703" s="45"/>
      <c r="V703" s="45"/>
      <c r="W703" s="45" t="s">
        <v>237</v>
      </c>
      <c r="X703" s="45" t="s">
        <v>417</v>
      </c>
      <c r="Y703" s="45" t="s">
        <v>417</v>
      </c>
      <c r="Z703" s="45"/>
      <c r="AA703" s="45"/>
      <c r="AB703" s="45"/>
      <c r="AC703" s="45"/>
      <c r="AD703" s="45"/>
      <c r="AE703" s="46"/>
      <c r="AS703" s="28"/>
      <c r="AW703">
        <f t="shared" si="53"/>
        <v>0</v>
      </c>
      <c r="AX703">
        <f t="shared" si="54"/>
        <v>0</v>
      </c>
    </row>
    <row r="704" spans="1:50" ht="18.75" thickBot="1" x14ac:dyDescent="0.3">
      <c r="A704" s="37">
        <v>691</v>
      </c>
      <c r="B704" s="38" t="s">
        <v>2307</v>
      </c>
      <c r="C704" s="39" t="s">
        <v>194</v>
      </c>
      <c r="D704" s="49">
        <v>36362</v>
      </c>
      <c r="E704" s="41">
        <f t="shared" ca="1" si="55"/>
        <v>41476</v>
      </c>
      <c r="F704" s="42">
        <f t="shared" ca="1" si="56"/>
        <v>14</v>
      </c>
      <c r="G704" s="43" t="s">
        <v>246</v>
      </c>
      <c r="H704" s="43" t="s">
        <v>1261</v>
      </c>
      <c r="I704" s="44" t="s">
        <v>2308</v>
      </c>
      <c r="J704" s="39" t="s">
        <v>2309</v>
      </c>
      <c r="K704" s="39" t="s">
        <v>236</v>
      </c>
      <c r="L704" s="39"/>
      <c r="M704" s="39"/>
      <c r="N704" s="39"/>
      <c r="O704" s="45"/>
      <c r="P704" s="45"/>
      <c r="Q704" s="45"/>
      <c r="R704" s="45"/>
      <c r="S704" s="45"/>
      <c r="T704" s="39"/>
      <c r="U704" s="45"/>
      <c r="V704" s="45"/>
      <c r="W704" s="45" t="s">
        <v>237</v>
      </c>
      <c r="X704" s="45" t="s">
        <v>417</v>
      </c>
      <c r="Y704" s="45" t="s">
        <v>417</v>
      </c>
      <c r="Z704" s="45"/>
      <c r="AA704" s="45"/>
      <c r="AB704" s="45"/>
      <c r="AC704" s="45"/>
      <c r="AD704" s="45"/>
      <c r="AE704" s="46"/>
      <c r="AS704" s="28"/>
      <c r="AW704">
        <f t="shared" si="53"/>
        <v>0</v>
      </c>
      <c r="AX704">
        <f t="shared" si="54"/>
        <v>0</v>
      </c>
    </row>
    <row r="705" spans="1:50" ht="18.75" thickBot="1" x14ac:dyDescent="0.3">
      <c r="A705" s="37">
        <v>692</v>
      </c>
      <c r="B705" s="38" t="s">
        <v>2310</v>
      </c>
      <c r="C705" s="39" t="s">
        <v>194</v>
      </c>
      <c r="D705" s="49">
        <v>36376</v>
      </c>
      <c r="E705" s="41">
        <f t="shared" ca="1" si="55"/>
        <v>41490</v>
      </c>
      <c r="F705" s="42">
        <f t="shared" ca="1" si="56"/>
        <v>14</v>
      </c>
      <c r="G705" s="43" t="s">
        <v>360</v>
      </c>
      <c r="H705" s="43" t="s">
        <v>1261</v>
      </c>
      <c r="I705" s="44" t="s">
        <v>2311</v>
      </c>
      <c r="J705" s="39" t="s">
        <v>2312</v>
      </c>
      <c r="K705" s="39" t="s">
        <v>236</v>
      </c>
      <c r="L705" s="39"/>
      <c r="M705" s="39"/>
      <c r="N705" s="39"/>
      <c r="O705" s="45"/>
      <c r="P705" s="45"/>
      <c r="Q705" s="45"/>
      <c r="R705" s="45"/>
      <c r="S705" s="45"/>
      <c r="T705" s="39"/>
      <c r="U705" s="45"/>
      <c r="V705" s="45"/>
      <c r="W705" s="45" t="s">
        <v>237</v>
      </c>
      <c r="X705" s="45" t="s">
        <v>417</v>
      </c>
      <c r="Y705" s="45" t="s">
        <v>417</v>
      </c>
      <c r="Z705" s="45"/>
      <c r="AA705" s="45"/>
      <c r="AB705" s="45"/>
      <c r="AC705" s="45"/>
      <c r="AD705" s="45"/>
      <c r="AE705" s="46"/>
      <c r="AS705" s="28"/>
      <c r="AW705">
        <f t="shared" si="53"/>
        <v>0</v>
      </c>
      <c r="AX705">
        <f t="shared" si="54"/>
        <v>0</v>
      </c>
    </row>
    <row r="706" spans="1:50" ht="18.75" thickBot="1" x14ac:dyDescent="0.3">
      <c r="A706" s="37">
        <v>693</v>
      </c>
      <c r="B706" s="38" t="s">
        <v>2313</v>
      </c>
      <c r="C706" s="39" t="s">
        <v>194</v>
      </c>
      <c r="D706" s="49">
        <v>36376</v>
      </c>
      <c r="E706" s="41">
        <f t="shared" ca="1" si="55"/>
        <v>41490</v>
      </c>
      <c r="F706" s="42">
        <f t="shared" ca="1" si="56"/>
        <v>14</v>
      </c>
      <c r="G706" s="43" t="s">
        <v>360</v>
      </c>
      <c r="H706" s="43" t="s">
        <v>1261</v>
      </c>
      <c r="I706" s="44" t="s">
        <v>2314</v>
      </c>
      <c r="J706" s="39" t="s">
        <v>2315</v>
      </c>
      <c r="K706" s="39" t="s">
        <v>236</v>
      </c>
      <c r="L706" s="39"/>
      <c r="M706" s="39"/>
      <c r="N706" s="39"/>
      <c r="O706" s="45"/>
      <c r="P706" s="45"/>
      <c r="Q706" s="45"/>
      <c r="R706" s="45"/>
      <c r="S706" s="45"/>
      <c r="T706" s="39"/>
      <c r="U706" s="45"/>
      <c r="V706" s="45"/>
      <c r="W706" s="45" t="s">
        <v>237</v>
      </c>
      <c r="X706" s="45" t="s">
        <v>417</v>
      </c>
      <c r="Y706" s="45" t="s">
        <v>417</v>
      </c>
      <c r="Z706" s="45"/>
      <c r="AA706" s="45"/>
      <c r="AB706" s="45"/>
      <c r="AC706" s="45"/>
      <c r="AD706" s="45"/>
      <c r="AE706" s="46"/>
      <c r="AS706" s="28"/>
      <c r="AW706">
        <f t="shared" si="53"/>
        <v>0</v>
      </c>
      <c r="AX706">
        <f t="shared" si="54"/>
        <v>0</v>
      </c>
    </row>
    <row r="707" spans="1:50" ht="18.75" thickBot="1" x14ac:dyDescent="0.3">
      <c r="A707" s="37">
        <v>694</v>
      </c>
      <c r="B707" s="38" t="s">
        <v>2316</v>
      </c>
      <c r="C707" s="39" t="s">
        <v>194</v>
      </c>
      <c r="D707" s="49">
        <v>36488</v>
      </c>
      <c r="E707" s="41">
        <f t="shared" ca="1" si="55"/>
        <v>41237</v>
      </c>
      <c r="F707" s="42">
        <f t="shared" ca="1" si="56"/>
        <v>13</v>
      </c>
      <c r="G707" s="43" t="s">
        <v>246</v>
      </c>
      <c r="H707" s="43" t="s">
        <v>1261</v>
      </c>
      <c r="I707" s="44" t="s">
        <v>2317</v>
      </c>
      <c r="J707" s="39" t="s">
        <v>2318</v>
      </c>
      <c r="K707" s="39" t="s">
        <v>236</v>
      </c>
      <c r="L707" s="39"/>
      <c r="M707" s="39"/>
      <c r="N707" s="39"/>
      <c r="O707" s="45"/>
      <c r="P707" s="45"/>
      <c r="Q707" s="45"/>
      <c r="R707" s="45"/>
      <c r="S707" s="45"/>
      <c r="T707" s="39"/>
      <c r="U707" s="45"/>
      <c r="V707" s="45"/>
      <c r="W707" s="45" t="s">
        <v>237</v>
      </c>
      <c r="X707" s="45" t="s">
        <v>417</v>
      </c>
      <c r="Y707" s="45" t="s">
        <v>417</v>
      </c>
      <c r="Z707" s="45"/>
      <c r="AA707" s="45"/>
      <c r="AB707" s="45"/>
      <c r="AC707" s="45"/>
      <c r="AD707" s="45"/>
      <c r="AE707" s="46"/>
      <c r="AS707" s="28"/>
      <c r="AW707">
        <f t="shared" si="53"/>
        <v>0</v>
      </c>
      <c r="AX707">
        <f t="shared" si="54"/>
        <v>0</v>
      </c>
    </row>
    <row r="708" spans="1:50" ht="18.75" thickBot="1" x14ac:dyDescent="0.3">
      <c r="A708" s="37">
        <v>695</v>
      </c>
      <c r="B708" s="38" t="s">
        <v>2319</v>
      </c>
      <c r="C708" s="39" t="s">
        <v>194</v>
      </c>
      <c r="D708" s="49">
        <v>36610</v>
      </c>
      <c r="E708" s="41">
        <f t="shared" ca="1" si="55"/>
        <v>41358</v>
      </c>
      <c r="F708" s="42">
        <f t="shared" ca="1" si="56"/>
        <v>13</v>
      </c>
      <c r="G708" s="43" t="s">
        <v>360</v>
      </c>
      <c r="H708" s="43" t="s">
        <v>1261</v>
      </c>
      <c r="I708" s="44" t="s">
        <v>2320</v>
      </c>
      <c r="J708" s="39" t="s">
        <v>2321</v>
      </c>
      <c r="K708" s="39" t="s">
        <v>236</v>
      </c>
      <c r="L708" s="39"/>
      <c r="M708" s="39"/>
      <c r="N708" s="39"/>
      <c r="O708" s="45"/>
      <c r="P708" s="45"/>
      <c r="Q708" s="45"/>
      <c r="R708" s="45"/>
      <c r="S708" s="45"/>
      <c r="T708" s="39"/>
      <c r="U708" s="45"/>
      <c r="V708" s="45"/>
      <c r="W708" s="45" t="s">
        <v>237</v>
      </c>
      <c r="X708" s="45" t="s">
        <v>417</v>
      </c>
      <c r="Y708" s="45" t="s">
        <v>417</v>
      </c>
      <c r="Z708" s="45"/>
      <c r="AA708" s="45"/>
      <c r="AB708" s="45"/>
      <c r="AC708" s="45"/>
      <c r="AD708" s="45"/>
      <c r="AE708" s="46"/>
      <c r="AS708" s="28"/>
      <c r="AW708">
        <f t="shared" si="53"/>
        <v>0</v>
      </c>
      <c r="AX708">
        <f t="shared" si="54"/>
        <v>0</v>
      </c>
    </row>
    <row r="709" spans="1:50" ht="18.75" thickBot="1" x14ac:dyDescent="0.3">
      <c r="A709" s="37">
        <v>696</v>
      </c>
      <c r="B709" s="38" t="s">
        <v>2322</v>
      </c>
      <c r="C709" s="39" t="s">
        <v>194</v>
      </c>
      <c r="D709" s="49">
        <v>36680</v>
      </c>
      <c r="E709" s="41">
        <f t="shared" ca="1" si="55"/>
        <v>41428</v>
      </c>
      <c r="F709" s="42">
        <f t="shared" ca="1" si="56"/>
        <v>13</v>
      </c>
      <c r="G709" s="43" t="s">
        <v>360</v>
      </c>
      <c r="H709" s="43" t="s">
        <v>1261</v>
      </c>
      <c r="I709" s="44" t="s">
        <v>2323</v>
      </c>
      <c r="J709" s="39" t="s">
        <v>2324</v>
      </c>
      <c r="K709" s="39" t="s">
        <v>236</v>
      </c>
      <c r="L709" s="39"/>
      <c r="M709" s="39"/>
      <c r="N709" s="39"/>
      <c r="O709" s="45"/>
      <c r="P709" s="45"/>
      <c r="Q709" s="45"/>
      <c r="R709" s="45"/>
      <c r="S709" s="45"/>
      <c r="T709" s="39"/>
      <c r="U709" s="45"/>
      <c r="V709" s="45"/>
      <c r="W709" s="45" t="s">
        <v>237</v>
      </c>
      <c r="X709" s="45" t="s">
        <v>417</v>
      </c>
      <c r="Y709" s="45" t="s">
        <v>417</v>
      </c>
      <c r="Z709" s="45"/>
      <c r="AA709" s="45"/>
      <c r="AB709" s="45"/>
      <c r="AC709" s="45"/>
      <c r="AD709" s="45"/>
      <c r="AE709" s="46"/>
      <c r="AS709" s="28"/>
      <c r="AW709">
        <f t="shared" si="53"/>
        <v>0</v>
      </c>
      <c r="AX709">
        <f t="shared" si="54"/>
        <v>0</v>
      </c>
    </row>
    <row r="710" spans="1:50" ht="18.75" thickBot="1" x14ac:dyDescent="0.3">
      <c r="A710" s="37">
        <v>697</v>
      </c>
      <c r="B710" s="38" t="s">
        <v>2325</v>
      </c>
      <c r="C710" s="39" t="s">
        <v>194</v>
      </c>
      <c r="D710" s="49">
        <v>36698</v>
      </c>
      <c r="E710" s="41">
        <f t="shared" ca="1" si="55"/>
        <v>41446</v>
      </c>
      <c r="F710" s="42">
        <f t="shared" ca="1" si="56"/>
        <v>13</v>
      </c>
      <c r="G710" s="43" t="s">
        <v>246</v>
      </c>
      <c r="H710" s="43" t="s">
        <v>1261</v>
      </c>
      <c r="I710" s="44" t="s">
        <v>2326</v>
      </c>
      <c r="J710" s="39" t="s">
        <v>2327</v>
      </c>
      <c r="K710" s="39" t="s">
        <v>236</v>
      </c>
      <c r="L710" s="39"/>
      <c r="M710" s="39"/>
      <c r="N710" s="39"/>
      <c r="O710" s="45"/>
      <c r="P710" s="45"/>
      <c r="Q710" s="45"/>
      <c r="R710" s="45"/>
      <c r="S710" s="45"/>
      <c r="T710" s="39"/>
      <c r="U710" s="45"/>
      <c r="V710" s="45"/>
      <c r="W710" s="45" t="s">
        <v>237</v>
      </c>
      <c r="X710" s="45" t="s">
        <v>417</v>
      </c>
      <c r="Y710" s="45" t="s">
        <v>417</v>
      </c>
      <c r="Z710" s="45"/>
      <c r="AA710" s="45"/>
      <c r="AB710" s="45"/>
      <c r="AC710" s="45"/>
      <c r="AD710" s="45"/>
      <c r="AE710" s="46"/>
      <c r="AS710" s="28"/>
      <c r="AW710">
        <f t="shared" si="53"/>
        <v>0</v>
      </c>
      <c r="AX710">
        <f t="shared" si="54"/>
        <v>0</v>
      </c>
    </row>
    <row r="711" spans="1:50" ht="18.75" thickBot="1" x14ac:dyDescent="0.3">
      <c r="A711" s="37">
        <v>698</v>
      </c>
      <c r="B711" s="38" t="s">
        <v>2328</v>
      </c>
      <c r="C711" s="39" t="s">
        <v>194</v>
      </c>
      <c r="D711" s="49">
        <v>36712</v>
      </c>
      <c r="E711" s="41">
        <f t="shared" ca="1" si="55"/>
        <v>41460</v>
      </c>
      <c r="F711" s="42">
        <f t="shared" ca="1" si="56"/>
        <v>13</v>
      </c>
      <c r="G711" s="43" t="s">
        <v>594</v>
      </c>
      <c r="H711" s="43" t="s">
        <v>1261</v>
      </c>
      <c r="I711" s="44" t="s">
        <v>2329</v>
      </c>
      <c r="J711" s="39" t="s">
        <v>2330</v>
      </c>
      <c r="K711" s="39" t="s">
        <v>236</v>
      </c>
      <c r="L711" s="39"/>
      <c r="M711" s="39"/>
      <c r="N711" s="39"/>
      <c r="O711" s="45"/>
      <c r="P711" s="45"/>
      <c r="Q711" s="45"/>
      <c r="R711" s="45"/>
      <c r="S711" s="45"/>
      <c r="T711" s="39"/>
      <c r="U711" s="45"/>
      <c r="V711" s="45"/>
      <c r="W711" s="45" t="s">
        <v>237</v>
      </c>
      <c r="X711" s="45" t="s">
        <v>417</v>
      </c>
      <c r="Y711" s="45" t="s">
        <v>417</v>
      </c>
      <c r="Z711" s="45"/>
      <c r="AA711" s="45"/>
      <c r="AB711" s="45"/>
      <c r="AC711" s="45"/>
      <c r="AD711" s="45"/>
      <c r="AE711" s="46"/>
      <c r="AS711" s="28"/>
      <c r="AW711">
        <f t="shared" si="53"/>
        <v>0</v>
      </c>
      <c r="AX711">
        <f t="shared" si="54"/>
        <v>0</v>
      </c>
    </row>
    <row r="712" spans="1:50" ht="18.75" thickBot="1" x14ac:dyDescent="0.3">
      <c r="A712" s="37">
        <v>699</v>
      </c>
      <c r="B712" s="38" t="s">
        <v>2331</v>
      </c>
      <c r="C712" s="39" t="s">
        <v>194</v>
      </c>
      <c r="D712" s="49">
        <v>36740</v>
      </c>
      <c r="E712" s="41">
        <f t="shared" ca="1" si="55"/>
        <v>41488</v>
      </c>
      <c r="F712" s="42">
        <f t="shared" ca="1" si="56"/>
        <v>13</v>
      </c>
      <c r="G712" s="43" t="s">
        <v>360</v>
      </c>
      <c r="H712" s="43" t="s">
        <v>1261</v>
      </c>
      <c r="I712" s="44" t="s">
        <v>2332</v>
      </c>
      <c r="J712" s="39" t="s">
        <v>2333</v>
      </c>
      <c r="K712" s="39" t="s">
        <v>236</v>
      </c>
      <c r="L712" s="39"/>
      <c r="M712" s="39"/>
      <c r="N712" s="39"/>
      <c r="O712" s="45"/>
      <c r="P712" s="45"/>
      <c r="Q712" s="45"/>
      <c r="R712" s="45"/>
      <c r="S712" s="45"/>
      <c r="T712" s="39"/>
      <c r="U712" s="45"/>
      <c r="V712" s="45"/>
      <c r="W712" s="45" t="s">
        <v>237</v>
      </c>
      <c r="X712" s="45" t="s">
        <v>417</v>
      </c>
      <c r="Y712" s="45" t="s">
        <v>417</v>
      </c>
      <c r="Z712" s="45"/>
      <c r="AA712" s="45"/>
      <c r="AB712" s="45"/>
      <c r="AC712" s="45"/>
      <c r="AD712" s="45"/>
      <c r="AE712" s="46"/>
      <c r="AS712" s="28"/>
      <c r="AW712">
        <f t="shared" si="53"/>
        <v>0</v>
      </c>
      <c r="AX712">
        <f t="shared" si="54"/>
        <v>0</v>
      </c>
    </row>
    <row r="713" spans="1:50" ht="18.75" thickBot="1" x14ac:dyDescent="0.3">
      <c r="A713" s="37">
        <v>700</v>
      </c>
      <c r="B713" s="38" t="s">
        <v>2334</v>
      </c>
      <c r="C713" s="39" t="s">
        <v>194</v>
      </c>
      <c r="D713" s="49">
        <v>37734</v>
      </c>
      <c r="E713" s="41">
        <f t="shared" ca="1" si="55"/>
        <v>41387</v>
      </c>
      <c r="F713" s="42">
        <f t="shared" ca="1" si="56"/>
        <v>10</v>
      </c>
      <c r="G713" s="43" t="s">
        <v>246</v>
      </c>
      <c r="H713" s="43" t="s">
        <v>234</v>
      </c>
      <c r="I713" s="44" t="s">
        <v>2335</v>
      </c>
      <c r="J713" s="39" t="s">
        <v>2336</v>
      </c>
      <c r="K713" s="39" t="s">
        <v>236</v>
      </c>
      <c r="L713" s="39"/>
      <c r="M713" s="39"/>
      <c r="N713" s="39"/>
      <c r="O713" s="45"/>
      <c r="P713" s="45"/>
      <c r="Q713" s="45"/>
      <c r="R713" s="45"/>
      <c r="S713" s="45"/>
      <c r="T713" s="39"/>
      <c r="U713" s="45"/>
      <c r="V713" s="45"/>
      <c r="W713" s="45" t="s">
        <v>237</v>
      </c>
      <c r="X713" s="45" t="s">
        <v>310</v>
      </c>
      <c r="Y713" s="45" t="s">
        <v>310</v>
      </c>
      <c r="Z713" s="45"/>
      <c r="AA713" s="45"/>
      <c r="AB713" s="45"/>
      <c r="AC713" s="45"/>
      <c r="AD713" s="45"/>
      <c r="AE713" s="46"/>
      <c r="AS713" s="28"/>
      <c r="AW713">
        <f t="shared" si="53"/>
        <v>0</v>
      </c>
      <c r="AX713">
        <f t="shared" si="54"/>
        <v>0</v>
      </c>
    </row>
    <row r="714" spans="1:50" ht="18.75" thickBot="1" x14ac:dyDescent="0.3">
      <c r="A714" s="37">
        <v>701</v>
      </c>
      <c r="B714" s="38" t="s">
        <v>2337</v>
      </c>
      <c r="C714" s="39" t="s">
        <v>194</v>
      </c>
      <c r="D714" s="49">
        <v>36804</v>
      </c>
      <c r="E714" s="41">
        <f t="shared" ca="1" si="55"/>
        <v>41552</v>
      </c>
      <c r="F714" s="42">
        <f t="shared" ca="1" si="56"/>
        <v>13</v>
      </c>
      <c r="G714" s="43" t="s">
        <v>723</v>
      </c>
      <c r="H714" s="43" t="s">
        <v>288</v>
      </c>
      <c r="I714" s="44" t="s">
        <v>2338</v>
      </c>
      <c r="J714" s="39" t="s">
        <v>2339</v>
      </c>
      <c r="K714" s="39" t="s">
        <v>236</v>
      </c>
      <c r="L714" s="39"/>
      <c r="M714" s="39"/>
      <c r="N714" s="39"/>
      <c r="O714" s="45"/>
      <c r="P714" s="45"/>
      <c r="Q714" s="45"/>
      <c r="R714" s="45"/>
      <c r="S714" s="45"/>
      <c r="T714" s="39"/>
      <c r="U714" s="45"/>
      <c r="V714" s="45"/>
      <c r="W714" s="45" t="s">
        <v>237</v>
      </c>
      <c r="X714" s="45" t="s">
        <v>862</v>
      </c>
      <c r="Y714" s="45" t="s">
        <v>862</v>
      </c>
      <c r="Z714" s="45"/>
      <c r="AA714" s="45"/>
      <c r="AB714" s="45"/>
      <c r="AC714" s="45"/>
      <c r="AD714" s="45"/>
      <c r="AE714" s="46"/>
      <c r="AS714" s="28"/>
      <c r="AW714">
        <f t="shared" si="53"/>
        <v>0</v>
      </c>
      <c r="AX714">
        <f t="shared" si="54"/>
        <v>0</v>
      </c>
    </row>
    <row r="715" spans="1:50" ht="18.75" thickBot="1" x14ac:dyDescent="0.3">
      <c r="A715" s="37">
        <v>702</v>
      </c>
      <c r="B715" s="38" t="s">
        <v>2340</v>
      </c>
      <c r="C715" s="39" t="s">
        <v>194</v>
      </c>
      <c r="D715" s="49">
        <v>37298</v>
      </c>
      <c r="E715" s="41">
        <f t="shared" ca="1" si="55"/>
        <v>41316</v>
      </c>
      <c r="F715" s="42">
        <f t="shared" ca="1" si="56"/>
        <v>11</v>
      </c>
      <c r="G715" s="43" t="s">
        <v>2341</v>
      </c>
      <c r="H715" s="43" t="s">
        <v>288</v>
      </c>
      <c r="I715" s="44" t="s">
        <v>2553</v>
      </c>
      <c r="J715" s="39" t="s">
        <v>2342</v>
      </c>
      <c r="K715" s="39" t="s">
        <v>236</v>
      </c>
      <c r="L715" s="39"/>
      <c r="M715" s="39"/>
      <c r="N715" s="39"/>
      <c r="O715" s="45"/>
      <c r="P715" s="45"/>
      <c r="Q715" s="45"/>
      <c r="R715" s="45"/>
      <c r="S715" s="45"/>
      <c r="T715" s="39"/>
      <c r="U715" s="45"/>
      <c r="V715" s="45"/>
      <c r="W715" s="45" t="s">
        <v>237</v>
      </c>
      <c r="X715" s="45" t="s">
        <v>862</v>
      </c>
      <c r="Y715" s="45" t="s">
        <v>862</v>
      </c>
      <c r="Z715" s="45"/>
      <c r="AA715" s="45"/>
      <c r="AB715" s="45"/>
      <c r="AC715" s="45"/>
      <c r="AD715" s="45"/>
      <c r="AE715" s="46"/>
      <c r="AS715" s="28"/>
      <c r="AW715">
        <f t="shared" si="53"/>
        <v>0</v>
      </c>
      <c r="AX715">
        <f t="shared" si="54"/>
        <v>0</v>
      </c>
    </row>
    <row r="716" spans="1:50" ht="18.75" thickBot="1" x14ac:dyDescent="0.3">
      <c r="A716" s="37">
        <v>703</v>
      </c>
      <c r="B716" s="38" t="s">
        <v>2343</v>
      </c>
      <c r="C716" s="39" t="s">
        <v>194</v>
      </c>
      <c r="D716" s="49">
        <v>38309</v>
      </c>
      <c r="E716" s="41">
        <f t="shared" ca="1" si="55"/>
        <v>41231</v>
      </c>
      <c r="F716" s="42">
        <f t="shared" ca="1" si="56"/>
        <v>8</v>
      </c>
      <c r="G716" s="43" t="s">
        <v>723</v>
      </c>
      <c r="H716" s="43" t="s">
        <v>288</v>
      </c>
      <c r="I716" s="44" t="s">
        <v>2344</v>
      </c>
      <c r="J716" s="39" t="s">
        <v>2345</v>
      </c>
      <c r="K716" s="39" t="s">
        <v>236</v>
      </c>
      <c r="L716" s="39"/>
      <c r="M716" s="39"/>
      <c r="N716" s="39"/>
      <c r="O716" s="45"/>
      <c r="P716" s="45"/>
      <c r="Q716" s="45"/>
      <c r="R716" s="45"/>
      <c r="S716" s="45"/>
      <c r="T716" s="39"/>
      <c r="U716" s="45"/>
      <c r="V716" s="45"/>
      <c r="W716" s="45" t="s">
        <v>237</v>
      </c>
      <c r="X716" s="45" t="s">
        <v>862</v>
      </c>
      <c r="Y716" s="45" t="s">
        <v>862</v>
      </c>
      <c r="Z716" s="45"/>
      <c r="AA716" s="45"/>
      <c r="AB716" s="45"/>
      <c r="AC716" s="45"/>
      <c r="AD716" s="45"/>
      <c r="AE716" s="46"/>
      <c r="AS716" s="28"/>
      <c r="AW716">
        <f t="shared" si="53"/>
        <v>0</v>
      </c>
      <c r="AX716">
        <f t="shared" si="54"/>
        <v>0</v>
      </c>
    </row>
    <row r="717" spans="1:50" ht="18.75" thickBot="1" x14ac:dyDescent="0.3">
      <c r="A717" s="37">
        <v>704</v>
      </c>
      <c r="B717" s="38" t="s">
        <v>2346</v>
      </c>
      <c r="C717" s="39" t="s">
        <v>196</v>
      </c>
      <c r="D717" s="49">
        <v>36529</v>
      </c>
      <c r="E717" s="41">
        <f t="shared" ca="1" si="55"/>
        <v>41278</v>
      </c>
      <c r="F717" s="42">
        <f t="shared" ca="1" si="56"/>
        <v>13</v>
      </c>
      <c r="G717" s="43" t="s">
        <v>360</v>
      </c>
      <c r="H717" s="43" t="s">
        <v>1261</v>
      </c>
      <c r="I717" s="44" t="s">
        <v>2347</v>
      </c>
      <c r="J717" s="39" t="s">
        <v>2348</v>
      </c>
      <c r="K717" s="39" t="s">
        <v>236</v>
      </c>
      <c r="L717" s="39"/>
      <c r="M717" s="39"/>
      <c r="N717" s="39"/>
      <c r="O717" s="45"/>
      <c r="P717" s="45"/>
      <c r="Q717" s="45"/>
      <c r="R717" s="45"/>
      <c r="S717" s="45"/>
      <c r="T717" s="39"/>
      <c r="U717" s="45"/>
      <c r="V717" s="45"/>
      <c r="W717" s="45" t="s">
        <v>237</v>
      </c>
      <c r="X717" s="45" t="s">
        <v>417</v>
      </c>
      <c r="Y717" s="45" t="s">
        <v>417</v>
      </c>
      <c r="Z717" s="45"/>
      <c r="AA717" s="45"/>
      <c r="AB717" s="45"/>
      <c r="AC717" s="45"/>
      <c r="AD717" s="45"/>
      <c r="AE717" s="46"/>
      <c r="AS717" s="28"/>
      <c r="AW717">
        <f t="shared" si="53"/>
        <v>0</v>
      </c>
      <c r="AX717">
        <f t="shared" si="54"/>
        <v>0</v>
      </c>
    </row>
    <row r="718" spans="1:50" ht="18.75" thickBot="1" x14ac:dyDescent="0.3">
      <c r="A718" s="37">
        <v>705</v>
      </c>
      <c r="B718" s="38" t="s">
        <v>2349</v>
      </c>
      <c r="C718" s="39" t="s">
        <v>196</v>
      </c>
      <c r="D718" s="49">
        <v>36573</v>
      </c>
      <c r="E718" s="41">
        <f t="shared" ca="1" si="55"/>
        <v>41322</v>
      </c>
      <c r="F718" s="42">
        <f t="shared" ca="1" si="56"/>
        <v>13</v>
      </c>
      <c r="G718" s="43" t="s">
        <v>246</v>
      </c>
      <c r="H718" s="43" t="s">
        <v>1261</v>
      </c>
      <c r="I718" s="44" t="s">
        <v>2350</v>
      </c>
      <c r="J718" s="39" t="s">
        <v>2351</v>
      </c>
      <c r="K718" s="39" t="s">
        <v>236</v>
      </c>
      <c r="L718" s="39"/>
      <c r="M718" s="39"/>
      <c r="N718" s="39"/>
      <c r="O718" s="45"/>
      <c r="P718" s="45"/>
      <c r="Q718" s="45"/>
      <c r="R718" s="45"/>
      <c r="S718" s="45"/>
      <c r="T718" s="39"/>
      <c r="U718" s="45"/>
      <c r="V718" s="45"/>
      <c r="W718" s="45" t="s">
        <v>237</v>
      </c>
      <c r="X718" s="45" t="s">
        <v>417</v>
      </c>
      <c r="Y718" s="45" t="s">
        <v>417</v>
      </c>
      <c r="Z718" s="45"/>
      <c r="AA718" s="45"/>
      <c r="AB718" s="45"/>
      <c r="AC718" s="45"/>
      <c r="AD718" s="45"/>
      <c r="AE718" s="46"/>
      <c r="AS718" s="28"/>
      <c r="AW718">
        <f t="shared" ref="AW718:AW781" si="57">IF(ISERROR(FIND(UPPER($AW$12),UPPER(B718))),0,1)</f>
        <v>0</v>
      </c>
      <c r="AX718">
        <f t="shared" ref="AX718:AX781" si="58">IF(AW718&gt;0,A718,0)</f>
        <v>0</v>
      </c>
    </row>
    <row r="719" spans="1:50" ht="18.75" thickBot="1" x14ac:dyDescent="0.3">
      <c r="A719" s="37">
        <v>706</v>
      </c>
      <c r="B719" s="38" t="s">
        <v>2352</v>
      </c>
      <c r="C719" s="39" t="s">
        <v>196</v>
      </c>
      <c r="D719" s="49">
        <v>36600</v>
      </c>
      <c r="E719" s="41">
        <f t="shared" ref="E719:E746" ca="1" si="59">IF(B719="","",IF(DATE(YEAR(TODAY()),MONTH(D719),DAY(D719))&lt;TODAY(),DATE(IF(YEAR(D719)=1900,2090,YEAR(TODAY())+1),MONTH(D719),DAY(D719)),DATE(IF(YEAR(D719)=1900,2090,YEAR(TODAY())),MONTH(D719),DAY(D719))))</f>
        <v>41348</v>
      </c>
      <c r="F719" s="42">
        <f t="shared" ref="F719:F746" ca="1" si="60">IF(B719="","",YEAR(E719)-YEAR(D719))</f>
        <v>13</v>
      </c>
      <c r="G719" s="43" t="s">
        <v>360</v>
      </c>
      <c r="H719" s="43" t="s">
        <v>1261</v>
      </c>
      <c r="I719" s="44" t="s">
        <v>2353</v>
      </c>
      <c r="J719" s="39" t="s">
        <v>2354</v>
      </c>
      <c r="K719" s="39" t="s">
        <v>236</v>
      </c>
      <c r="L719" s="39"/>
      <c r="M719" s="39"/>
      <c r="N719" s="39"/>
      <c r="O719" s="45"/>
      <c r="P719" s="45"/>
      <c r="Q719" s="45"/>
      <c r="R719" s="45"/>
      <c r="S719" s="45"/>
      <c r="T719" s="39"/>
      <c r="U719" s="45"/>
      <c r="V719" s="45"/>
      <c r="W719" s="45" t="s">
        <v>237</v>
      </c>
      <c r="X719" s="45" t="s">
        <v>417</v>
      </c>
      <c r="Y719" s="45" t="s">
        <v>417</v>
      </c>
      <c r="Z719" s="45"/>
      <c r="AA719" s="45"/>
      <c r="AB719" s="45"/>
      <c r="AC719" s="45"/>
      <c r="AD719" s="45"/>
      <c r="AE719" s="46"/>
      <c r="AS719" s="28"/>
      <c r="AW719">
        <f t="shared" si="57"/>
        <v>0</v>
      </c>
      <c r="AX719">
        <f t="shared" si="58"/>
        <v>0</v>
      </c>
    </row>
    <row r="720" spans="1:50" ht="18.75" thickBot="1" x14ac:dyDescent="0.3">
      <c r="A720" s="37">
        <v>707</v>
      </c>
      <c r="B720" s="38" t="s">
        <v>2355</v>
      </c>
      <c r="C720" s="39" t="s">
        <v>196</v>
      </c>
      <c r="D720" s="49">
        <v>36698</v>
      </c>
      <c r="E720" s="41">
        <f t="shared" ca="1" si="59"/>
        <v>41446</v>
      </c>
      <c r="F720" s="42">
        <f t="shared" ca="1" si="60"/>
        <v>13</v>
      </c>
      <c r="G720" s="43" t="s">
        <v>246</v>
      </c>
      <c r="H720" s="43" t="s">
        <v>1261</v>
      </c>
      <c r="I720" s="44" t="s">
        <v>2356</v>
      </c>
      <c r="J720" s="39" t="s">
        <v>2357</v>
      </c>
      <c r="K720" s="39" t="s">
        <v>236</v>
      </c>
      <c r="L720" s="39"/>
      <c r="M720" s="39"/>
      <c r="N720" s="39"/>
      <c r="O720" s="45"/>
      <c r="P720" s="45"/>
      <c r="Q720" s="45"/>
      <c r="R720" s="45"/>
      <c r="S720" s="45"/>
      <c r="T720" s="39"/>
      <c r="U720" s="45"/>
      <c r="V720" s="45"/>
      <c r="W720" s="45" t="s">
        <v>237</v>
      </c>
      <c r="X720" s="45" t="s">
        <v>417</v>
      </c>
      <c r="Y720" s="45" t="s">
        <v>417</v>
      </c>
      <c r="Z720" s="45"/>
      <c r="AA720" s="45"/>
      <c r="AB720" s="45"/>
      <c r="AC720" s="45"/>
      <c r="AD720" s="45"/>
      <c r="AE720" s="46"/>
      <c r="AS720" s="28"/>
      <c r="AW720">
        <f t="shared" si="57"/>
        <v>0</v>
      </c>
      <c r="AX720">
        <f t="shared" si="58"/>
        <v>0</v>
      </c>
    </row>
    <row r="721" spans="1:50" ht="18.75" thickBot="1" x14ac:dyDescent="0.3">
      <c r="A721" s="37">
        <v>708</v>
      </c>
      <c r="B721" s="38" t="s">
        <v>2358</v>
      </c>
      <c r="C721" s="39" t="s">
        <v>194</v>
      </c>
      <c r="D721" s="49">
        <v>35642</v>
      </c>
      <c r="E721" s="41">
        <f t="shared" ca="1" si="59"/>
        <v>41486</v>
      </c>
      <c r="F721" s="42">
        <f t="shared" ca="1" si="60"/>
        <v>16</v>
      </c>
      <c r="G721" s="43"/>
      <c r="H721" s="43"/>
      <c r="I721" s="44" t="s">
        <v>2359</v>
      </c>
      <c r="J721" s="39"/>
      <c r="K721" s="39">
        <v>4715</v>
      </c>
      <c r="L721" s="39"/>
      <c r="M721" s="39"/>
      <c r="N721" s="39"/>
      <c r="O721" s="45"/>
      <c r="P721" s="45"/>
      <c r="Q721" s="45"/>
      <c r="R721" s="45"/>
      <c r="S721" s="45"/>
      <c r="T721" s="39"/>
      <c r="U721" s="45"/>
      <c r="V721" s="45"/>
      <c r="W721" s="45" t="s">
        <v>237</v>
      </c>
      <c r="X721" s="45" t="s">
        <v>2012</v>
      </c>
      <c r="Y721" s="45" t="s">
        <v>2012</v>
      </c>
      <c r="Z721" s="45"/>
      <c r="AA721" s="45"/>
      <c r="AB721" s="45"/>
      <c r="AC721" s="45"/>
      <c r="AD721" s="45"/>
      <c r="AE721" s="46"/>
      <c r="AS721" s="28"/>
      <c r="AW721">
        <f t="shared" si="57"/>
        <v>0</v>
      </c>
      <c r="AX721">
        <f t="shared" si="58"/>
        <v>0</v>
      </c>
    </row>
    <row r="722" spans="1:50" ht="18.75" thickBot="1" x14ac:dyDescent="0.3">
      <c r="A722" s="37">
        <v>709</v>
      </c>
      <c r="B722" s="38" t="s">
        <v>2360</v>
      </c>
      <c r="C722" s="39" t="s">
        <v>194</v>
      </c>
      <c r="D722" s="49">
        <v>35968</v>
      </c>
      <c r="E722" s="41">
        <f t="shared" ca="1" si="59"/>
        <v>41447</v>
      </c>
      <c r="F722" s="42">
        <f t="shared" ca="1" si="60"/>
        <v>15</v>
      </c>
      <c r="G722" s="43" t="s">
        <v>246</v>
      </c>
      <c r="H722" s="43" t="s">
        <v>1261</v>
      </c>
      <c r="I722" s="44" t="s">
        <v>2361</v>
      </c>
      <c r="J722" s="39"/>
      <c r="K722" s="39">
        <v>4711</v>
      </c>
      <c r="L722" s="39"/>
      <c r="M722" s="39"/>
      <c r="N722" s="39"/>
      <c r="O722" s="45"/>
      <c r="P722" s="45"/>
      <c r="Q722" s="45"/>
      <c r="R722" s="45"/>
      <c r="S722" s="45"/>
      <c r="T722" s="39"/>
      <c r="U722" s="45"/>
      <c r="V722" s="45"/>
      <c r="W722" s="45" t="s">
        <v>237</v>
      </c>
      <c r="X722" s="45" t="s">
        <v>626</v>
      </c>
      <c r="Y722" s="45" t="s">
        <v>626</v>
      </c>
      <c r="Z722" s="45"/>
      <c r="AA722" s="45"/>
      <c r="AB722" s="45"/>
      <c r="AC722" s="45"/>
      <c r="AD722" s="45"/>
      <c r="AE722" s="46"/>
      <c r="AS722" s="28"/>
      <c r="AW722">
        <f t="shared" si="57"/>
        <v>0</v>
      </c>
      <c r="AX722">
        <f t="shared" si="58"/>
        <v>0</v>
      </c>
    </row>
    <row r="723" spans="1:50" ht="18.75" thickBot="1" x14ac:dyDescent="0.3">
      <c r="A723" s="37">
        <v>710</v>
      </c>
      <c r="B723" s="38" t="s">
        <v>2362</v>
      </c>
      <c r="C723" s="39" t="s">
        <v>194</v>
      </c>
      <c r="D723" s="49">
        <v>35954</v>
      </c>
      <c r="E723" s="41">
        <f t="shared" ca="1" si="59"/>
        <v>41433</v>
      </c>
      <c r="F723" s="42">
        <f t="shared" ca="1" si="60"/>
        <v>15</v>
      </c>
      <c r="G723" s="43"/>
      <c r="H723" s="43"/>
      <c r="I723" s="44" t="s">
        <v>2363</v>
      </c>
      <c r="J723" s="39"/>
      <c r="K723" s="39">
        <v>4713</v>
      </c>
      <c r="L723" s="39"/>
      <c r="M723" s="39"/>
      <c r="N723" s="39"/>
      <c r="O723" s="45"/>
      <c r="P723" s="45"/>
      <c r="Q723" s="45"/>
      <c r="R723" s="45"/>
      <c r="S723" s="45"/>
      <c r="T723" s="39"/>
      <c r="U723" s="45"/>
      <c r="V723" s="45"/>
      <c r="W723" s="45" t="s">
        <v>237</v>
      </c>
      <c r="X723" s="45" t="s">
        <v>2012</v>
      </c>
      <c r="Y723" s="45" t="s">
        <v>2012</v>
      </c>
      <c r="Z723" s="45"/>
      <c r="AA723" s="45"/>
      <c r="AB723" s="45"/>
      <c r="AC723" s="45"/>
      <c r="AD723" s="45"/>
      <c r="AE723" s="46"/>
      <c r="AS723" s="28"/>
      <c r="AW723">
        <f t="shared" si="57"/>
        <v>0</v>
      </c>
      <c r="AX723">
        <f t="shared" si="58"/>
        <v>0</v>
      </c>
    </row>
    <row r="724" spans="1:50" ht="18.75" thickBot="1" x14ac:dyDescent="0.3">
      <c r="A724" s="37">
        <v>711</v>
      </c>
      <c r="B724" s="38" t="s">
        <v>2364</v>
      </c>
      <c r="C724" s="39" t="s">
        <v>194</v>
      </c>
      <c r="D724" s="49">
        <v>32758</v>
      </c>
      <c r="E724" s="41">
        <f t="shared" ca="1" si="59"/>
        <v>41524</v>
      </c>
      <c r="F724" s="42">
        <f t="shared" ca="1" si="60"/>
        <v>24</v>
      </c>
      <c r="G724" s="43"/>
      <c r="H724" s="43"/>
      <c r="I724" s="44" t="s">
        <v>2365</v>
      </c>
      <c r="J724" s="39"/>
      <c r="K724" s="39">
        <v>4714</v>
      </c>
      <c r="L724" s="39"/>
      <c r="M724" s="39"/>
      <c r="N724" s="39"/>
      <c r="O724" s="45"/>
      <c r="P724" s="45"/>
      <c r="Q724" s="45"/>
      <c r="R724" s="45"/>
      <c r="S724" s="45"/>
      <c r="T724" s="39"/>
      <c r="U724" s="45"/>
      <c r="V724" s="45"/>
      <c r="W724" s="45" t="s">
        <v>237</v>
      </c>
      <c r="X724" s="45" t="s">
        <v>2012</v>
      </c>
      <c r="Y724" s="45" t="s">
        <v>2012</v>
      </c>
      <c r="Z724" s="45"/>
      <c r="AA724" s="45"/>
      <c r="AB724" s="45"/>
      <c r="AC724" s="45"/>
      <c r="AD724" s="45"/>
      <c r="AE724" s="46"/>
      <c r="AS724" s="28"/>
      <c r="AW724">
        <f t="shared" si="57"/>
        <v>0</v>
      </c>
      <c r="AX724">
        <f t="shared" si="58"/>
        <v>0</v>
      </c>
    </row>
    <row r="725" spans="1:50" ht="18.75" thickBot="1" x14ac:dyDescent="0.3">
      <c r="A725" s="37">
        <v>712</v>
      </c>
      <c r="B725" s="38" t="s">
        <v>2366</v>
      </c>
      <c r="C725" s="39" t="s">
        <v>194</v>
      </c>
      <c r="D725" s="49">
        <v>19289</v>
      </c>
      <c r="E725" s="41">
        <f t="shared" ca="1" si="59"/>
        <v>41204</v>
      </c>
      <c r="F725" s="42">
        <f t="shared" ca="1" si="60"/>
        <v>60</v>
      </c>
      <c r="G725" s="43" t="s">
        <v>2367</v>
      </c>
      <c r="H725" s="43" t="s">
        <v>234</v>
      </c>
      <c r="I725" s="44" t="s">
        <v>2368</v>
      </c>
      <c r="J725" s="39"/>
      <c r="K725" s="39">
        <v>256</v>
      </c>
      <c r="L725" s="39"/>
      <c r="M725" s="39"/>
      <c r="N725" s="39"/>
      <c r="O725" s="45"/>
      <c r="P725" s="45"/>
      <c r="Q725" s="45"/>
      <c r="R725" s="45"/>
      <c r="S725" s="45"/>
      <c r="T725" s="39"/>
      <c r="U725" s="45"/>
      <c r="V725" s="45"/>
      <c r="W725" s="45" t="s">
        <v>237</v>
      </c>
      <c r="X725" s="45" t="s">
        <v>310</v>
      </c>
      <c r="Y725" s="45" t="s">
        <v>310</v>
      </c>
      <c r="Z725" s="45"/>
      <c r="AA725" s="45"/>
      <c r="AB725" s="45"/>
      <c r="AC725" s="45"/>
      <c r="AD725" s="45"/>
      <c r="AE725" s="46"/>
      <c r="AS725" s="28"/>
      <c r="AW725">
        <f t="shared" si="57"/>
        <v>0</v>
      </c>
      <c r="AX725">
        <f t="shared" si="58"/>
        <v>0</v>
      </c>
    </row>
    <row r="726" spans="1:50" ht="18.75" thickBot="1" x14ac:dyDescent="0.3">
      <c r="A726" s="37">
        <v>713</v>
      </c>
      <c r="B726" s="38" t="s">
        <v>2369</v>
      </c>
      <c r="C726" s="39" t="s">
        <v>194</v>
      </c>
      <c r="D726" s="49">
        <v>32579</v>
      </c>
      <c r="E726" s="41">
        <f t="shared" ca="1" si="59"/>
        <v>41345</v>
      </c>
      <c r="F726" s="42">
        <f t="shared" ca="1" si="60"/>
        <v>24</v>
      </c>
      <c r="G726" s="43" t="s">
        <v>246</v>
      </c>
      <c r="H726" s="43" t="s">
        <v>234</v>
      </c>
      <c r="I726" s="44" t="s">
        <v>2370</v>
      </c>
      <c r="J726" s="39"/>
      <c r="K726" s="39">
        <v>4346</v>
      </c>
      <c r="L726" s="39"/>
      <c r="M726" s="39"/>
      <c r="N726" s="39"/>
      <c r="O726" s="45"/>
      <c r="P726" s="45"/>
      <c r="Q726" s="45"/>
      <c r="R726" s="45"/>
      <c r="S726" s="45"/>
      <c r="T726" s="39"/>
      <c r="U726" s="45"/>
      <c r="V726" s="45"/>
      <c r="W726" s="45" t="s">
        <v>237</v>
      </c>
      <c r="X726" s="45" t="s">
        <v>515</v>
      </c>
      <c r="Y726" s="45" t="s">
        <v>515</v>
      </c>
      <c r="Z726" s="45"/>
      <c r="AA726" s="45"/>
      <c r="AB726" s="45"/>
      <c r="AC726" s="45"/>
      <c r="AD726" s="45"/>
      <c r="AE726" s="46"/>
      <c r="AS726" s="28"/>
      <c r="AW726">
        <f t="shared" si="57"/>
        <v>0</v>
      </c>
      <c r="AX726">
        <f t="shared" si="58"/>
        <v>0</v>
      </c>
    </row>
    <row r="727" spans="1:50" ht="18.75" thickBot="1" x14ac:dyDescent="0.3">
      <c r="A727" s="37">
        <v>714</v>
      </c>
      <c r="B727" s="38" t="s">
        <v>2371</v>
      </c>
      <c r="C727" s="39" t="s">
        <v>194</v>
      </c>
      <c r="D727" s="49">
        <v>31233</v>
      </c>
      <c r="E727" s="41">
        <f t="shared" ca="1" si="59"/>
        <v>41460</v>
      </c>
      <c r="F727" s="42">
        <f t="shared" ca="1" si="60"/>
        <v>28</v>
      </c>
      <c r="G727" s="43" t="s">
        <v>495</v>
      </c>
      <c r="H727" s="43" t="s">
        <v>234</v>
      </c>
      <c r="I727" s="44" t="s">
        <v>2372</v>
      </c>
      <c r="J727" s="39"/>
      <c r="K727" s="39">
        <v>4719</v>
      </c>
      <c r="L727" s="39"/>
      <c r="M727" s="39"/>
      <c r="N727" s="39"/>
      <c r="O727" s="45"/>
      <c r="P727" s="45"/>
      <c r="Q727" s="45"/>
      <c r="R727" s="45"/>
      <c r="S727" s="45"/>
      <c r="T727" s="39"/>
      <c r="U727" s="45"/>
      <c r="V727" s="45"/>
      <c r="W727" s="45" t="s">
        <v>237</v>
      </c>
      <c r="X727" s="45" t="s">
        <v>662</v>
      </c>
      <c r="Y727" s="45" t="s">
        <v>662</v>
      </c>
      <c r="Z727" s="45"/>
      <c r="AA727" s="45"/>
      <c r="AB727" s="45"/>
      <c r="AC727" s="45"/>
      <c r="AD727" s="45"/>
      <c r="AE727" s="46"/>
      <c r="AS727" s="28"/>
      <c r="AW727">
        <f t="shared" si="57"/>
        <v>0</v>
      </c>
      <c r="AX727">
        <f t="shared" si="58"/>
        <v>0</v>
      </c>
    </row>
    <row r="728" spans="1:50" ht="18.75" thickBot="1" x14ac:dyDescent="0.3">
      <c r="A728" s="37">
        <v>715</v>
      </c>
      <c r="B728" s="38" t="s">
        <v>2373</v>
      </c>
      <c r="C728" s="39" t="s">
        <v>196</v>
      </c>
      <c r="D728" s="49">
        <v>26516</v>
      </c>
      <c r="E728" s="41">
        <f t="shared" ca="1" si="59"/>
        <v>41491</v>
      </c>
      <c r="F728" s="42">
        <f t="shared" ca="1" si="60"/>
        <v>41</v>
      </c>
      <c r="G728" s="43" t="s">
        <v>2374</v>
      </c>
      <c r="H728" s="43" t="s">
        <v>234</v>
      </c>
      <c r="I728" s="44" t="s">
        <v>2375</v>
      </c>
      <c r="J728" s="39"/>
      <c r="K728" s="39">
        <v>4243</v>
      </c>
      <c r="L728" s="39"/>
      <c r="M728" s="39"/>
      <c r="N728" s="39"/>
      <c r="O728" s="45"/>
      <c r="P728" s="45"/>
      <c r="Q728" s="45"/>
      <c r="R728" s="45"/>
      <c r="S728" s="45"/>
      <c r="T728" s="39"/>
      <c r="U728" s="45"/>
      <c r="V728" s="45"/>
      <c r="W728" s="45" t="s">
        <v>237</v>
      </c>
      <c r="X728" s="45" t="s">
        <v>834</v>
      </c>
      <c r="Y728" s="45" t="s">
        <v>834</v>
      </c>
      <c r="Z728" s="45"/>
      <c r="AA728" s="45"/>
      <c r="AB728" s="45"/>
      <c r="AC728" s="45"/>
      <c r="AD728" s="45"/>
      <c r="AE728" s="46"/>
      <c r="AS728" s="28"/>
      <c r="AW728">
        <f t="shared" si="57"/>
        <v>0</v>
      </c>
      <c r="AX728">
        <f t="shared" si="58"/>
        <v>0</v>
      </c>
    </row>
    <row r="729" spans="1:50" ht="18.75" thickBot="1" x14ac:dyDescent="0.3">
      <c r="A729" s="37">
        <v>716</v>
      </c>
      <c r="B729" s="38" t="s">
        <v>2376</v>
      </c>
      <c r="C729" s="39" t="s">
        <v>194</v>
      </c>
      <c r="D729" s="49">
        <v>35696</v>
      </c>
      <c r="E729" s="41">
        <f t="shared" ca="1" si="59"/>
        <v>41540</v>
      </c>
      <c r="F729" s="42">
        <f t="shared" ca="1" si="60"/>
        <v>16</v>
      </c>
      <c r="G729" s="43" t="s">
        <v>406</v>
      </c>
      <c r="H729" s="43" t="s">
        <v>234</v>
      </c>
      <c r="I729" s="44" t="s">
        <v>2377</v>
      </c>
      <c r="J729" s="39"/>
      <c r="K729" s="39">
        <v>4721</v>
      </c>
      <c r="L729" s="39"/>
      <c r="M729" s="39"/>
      <c r="N729" s="39"/>
      <c r="O729" s="45"/>
      <c r="P729" s="45"/>
      <c r="Q729" s="45"/>
      <c r="R729" s="45"/>
      <c r="S729" s="45"/>
      <c r="T729" s="39"/>
      <c r="U729" s="45"/>
      <c r="V729" s="45"/>
      <c r="W729" s="45" t="s">
        <v>237</v>
      </c>
      <c r="X729" s="45" t="s">
        <v>834</v>
      </c>
      <c r="Y729" s="45" t="s">
        <v>834</v>
      </c>
      <c r="Z729" s="45"/>
      <c r="AA729" s="45"/>
      <c r="AB729" s="45"/>
      <c r="AC729" s="45"/>
      <c r="AD729" s="45"/>
      <c r="AE729" s="46"/>
      <c r="AS729" s="28"/>
      <c r="AW729">
        <f t="shared" si="57"/>
        <v>0</v>
      </c>
      <c r="AX729">
        <f t="shared" si="58"/>
        <v>0</v>
      </c>
    </row>
    <row r="730" spans="1:50" ht="18.75" thickBot="1" x14ac:dyDescent="0.3">
      <c r="A730" s="37">
        <v>717</v>
      </c>
      <c r="B730" s="38" t="s">
        <v>2378</v>
      </c>
      <c r="C730" s="39" t="s">
        <v>194</v>
      </c>
      <c r="D730" s="49">
        <v>32273</v>
      </c>
      <c r="E730" s="41">
        <f t="shared" ca="1" si="59"/>
        <v>41404</v>
      </c>
      <c r="F730" s="42">
        <f t="shared" ca="1" si="60"/>
        <v>25</v>
      </c>
      <c r="G730" s="43" t="s">
        <v>406</v>
      </c>
      <c r="H730" s="43" t="s">
        <v>234</v>
      </c>
      <c r="I730" s="44" t="s">
        <v>2379</v>
      </c>
      <c r="J730" s="39"/>
      <c r="K730" s="39">
        <v>4720</v>
      </c>
      <c r="L730" s="39"/>
      <c r="M730" s="39"/>
      <c r="N730" s="39"/>
      <c r="O730" s="45"/>
      <c r="P730" s="45"/>
      <c r="Q730" s="45"/>
      <c r="R730" s="45"/>
      <c r="S730" s="45"/>
      <c r="T730" s="39"/>
      <c r="U730" s="45"/>
      <c r="V730" s="45"/>
      <c r="W730" s="45" t="s">
        <v>237</v>
      </c>
      <c r="X730" s="45" t="s">
        <v>834</v>
      </c>
      <c r="Y730" s="45" t="s">
        <v>834</v>
      </c>
      <c r="Z730" s="45"/>
      <c r="AA730" s="45"/>
      <c r="AB730" s="45"/>
      <c r="AC730" s="45"/>
      <c r="AD730" s="45"/>
      <c r="AE730" s="46"/>
      <c r="AS730" s="28"/>
      <c r="AW730">
        <f t="shared" si="57"/>
        <v>0</v>
      </c>
      <c r="AX730">
        <f t="shared" si="58"/>
        <v>0</v>
      </c>
    </row>
    <row r="731" spans="1:50" ht="18.75" thickBot="1" x14ac:dyDescent="0.3">
      <c r="A731" s="37">
        <v>718</v>
      </c>
      <c r="B731" s="38" t="s">
        <v>2380</v>
      </c>
      <c r="C731" s="39" t="s">
        <v>194</v>
      </c>
      <c r="D731" s="49">
        <v>33909</v>
      </c>
      <c r="E731" s="41">
        <f t="shared" ca="1" si="59"/>
        <v>41214</v>
      </c>
      <c r="F731" s="42">
        <f t="shared" ca="1" si="60"/>
        <v>20</v>
      </c>
      <c r="G731" s="43" t="s">
        <v>495</v>
      </c>
      <c r="H731" s="43" t="s">
        <v>234</v>
      </c>
      <c r="I731" s="44" t="s">
        <v>2381</v>
      </c>
      <c r="J731" s="39"/>
      <c r="K731" s="39">
        <v>4718</v>
      </c>
      <c r="L731" s="39"/>
      <c r="M731" s="39"/>
      <c r="N731" s="39"/>
      <c r="O731" s="45"/>
      <c r="P731" s="45"/>
      <c r="Q731" s="45"/>
      <c r="R731" s="45"/>
      <c r="S731" s="45"/>
      <c r="T731" s="39"/>
      <c r="U731" s="45"/>
      <c r="V731" s="45"/>
      <c r="W731" s="45" t="s">
        <v>237</v>
      </c>
      <c r="X731" s="45" t="s">
        <v>901</v>
      </c>
      <c r="Y731" s="45" t="s">
        <v>901</v>
      </c>
      <c r="Z731" s="45"/>
      <c r="AA731" s="45"/>
      <c r="AB731" s="45"/>
      <c r="AC731" s="45"/>
      <c r="AD731" s="45"/>
      <c r="AE731" s="46"/>
      <c r="AS731" s="28"/>
      <c r="AW731">
        <f t="shared" si="57"/>
        <v>0</v>
      </c>
      <c r="AX731">
        <f t="shared" si="58"/>
        <v>0</v>
      </c>
    </row>
    <row r="732" spans="1:50" ht="18.75" thickBot="1" x14ac:dyDescent="0.3">
      <c r="A732" s="37">
        <v>719</v>
      </c>
      <c r="B732" s="38" t="s">
        <v>2382</v>
      </c>
      <c r="C732" s="39" t="s">
        <v>194</v>
      </c>
      <c r="D732" s="49">
        <v>15676</v>
      </c>
      <c r="E732" s="41">
        <f t="shared" ca="1" si="59"/>
        <v>41244</v>
      </c>
      <c r="F732" s="42">
        <f t="shared" ca="1" si="60"/>
        <v>70</v>
      </c>
      <c r="G732" s="43" t="s">
        <v>2383</v>
      </c>
      <c r="H732" s="43" t="s">
        <v>234</v>
      </c>
      <c r="I732" s="44" t="s">
        <v>2384</v>
      </c>
      <c r="J732" s="39"/>
      <c r="K732" s="39">
        <v>715</v>
      </c>
      <c r="L732" s="39"/>
      <c r="M732" s="39"/>
      <c r="N732" s="39"/>
      <c r="O732" s="45"/>
      <c r="P732" s="45"/>
      <c r="Q732" s="45"/>
      <c r="R732" s="45"/>
      <c r="S732" s="45"/>
      <c r="T732" s="39"/>
      <c r="U732" s="45"/>
      <c r="V732" s="45"/>
      <c r="W732" s="45" t="s">
        <v>237</v>
      </c>
      <c r="X732" s="45" t="s">
        <v>971</v>
      </c>
      <c r="Y732" s="45" t="s">
        <v>971</v>
      </c>
      <c r="Z732" s="45"/>
      <c r="AA732" s="45"/>
      <c r="AB732" s="45"/>
      <c r="AC732" s="45"/>
      <c r="AD732" s="45"/>
      <c r="AE732" s="46"/>
      <c r="AS732" s="28"/>
      <c r="AW732">
        <f t="shared" si="57"/>
        <v>0</v>
      </c>
      <c r="AX732">
        <f t="shared" si="58"/>
        <v>0</v>
      </c>
    </row>
    <row r="733" spans="1:50" ht="18.75" thickBot="1" x14ac:dyDescent="0.3">
      <c r="A733" s="37">
        <v>720</v>
      </c>
      <c r="B733" s="38" t="s">
        <v>2385</v>
      </c>
      <c r="C733" s="39" t="s">
        <v>194</v>
      </c>
      <c r="D733" s="49">
        <v>26246</v>
      </c>
      <c r="E733" s="41">
        <f t="shared" ca="1" si="59"/>
        <v>41222</v>
      </c>
      <c r="F733" s="42">
        <f t="shared" ca="1" si="60"/>
        <v>41</v>
      </c>
      <c r="G733" s="43" t="s">
        <v>995</v>
      </c>
      <c r="H733" s="43" t="s">
        <v>234</v>
      </c>
      <c r="I733" s="44" t="s">
        <v>2386</v>
      </c>
      <c r="J733" s="39"/>
      <c r="K733" s="39">
        <v>3162</v>
      </c>
      <c r="L733" s="39"/>
      <c r="M733" s="39"/>
      <c r="N733" s="39"/>
      <c r="O733" s="45"/>
      <c r="P733" s="45"/>
      <c r="Q733" s="45"/>
      <c r="R733" s="45"/>
      <c r="S733" s="45"/>
      <c r="T733" s="39"/>
      <c r="U733" s="45"/>
      <c r="V733" s="45"/>
      <c r="W733" s="45" t="s">
        <v>237</v>
      </c>
      <c r="X733" s="45" t="s">
        <v>1015</v>
      </c>
      <c r="Y733" s="45" t="s">
        <v>1015</v>
      </c>
      <c r="Z733" s="45"/>
      <c r="AA733" s="45"/>
      <c r="AB733" s="45"/>
      <c r="AC733" s="45"/>
      <c r="AD733" s="45"/>
      <c r="AE733" s="46"/>
      <c r="AS733" s="28"/>
      <c r="AW733">
        <f t="shared" si="57"/>
        <v>0</v>
      </c>
      <c r="AX733">
        <f t="shared" si="58"/>
        <v>0</v>
      </c>
    </row>
    <row r="734" spans="1:50" ht="18.75" thickBot="1" x14ac:dyDescent="0.3">
      <c r="A734" s="37">
        <v>721</v>
      </c>
      <c r="B734" s="38" t="s">
        <v>2387</v>
      </c>
      <c r="C734" s="39" t="s">
        <v>194</v>
      </c>
      <c r="D734" s="49">
        <v>24987</v>
      </c>
      <c r="E734" s="41">
        <f t="shared" ca="1" si="59"/>
        <v>41423</v>
      </c>
      <c r="F734" s="42">
        <f t="shared" ca="1" si="60"/>
        <v>45</v>
      </c>
      <c r="G734" s="43" t="s">
        <v>995</v>
      </c>
      <c r="H734" s="43" t="s">
        <v>234</v>
      </c>
      <c r="I734" s="44" t="s">
        <v>2388</v>
      </c>
      <c r="J734" s="39"/>
      <c r="K734" s="39">
        <v>2662</v>
      </c>
      <c r="L734" s="39"/>
      <c r="M734" s="39"/>
      <c r="N734" s="39"/>
      <c r="O734" s="45"/>
      <c r="P734" s="45"/>
      <c r="Q734" s="45"/>
      <c r="R734" s="45"/>
      <c r="S734" s="45"/>
      <c r="T734" s="39"/>
      <c r="U734" s="45"/>
      <c r="V734" s="45"/>
      <c r="W734" s="45" t="s">
        <v>237</v>
      </c>
      <c r="X734" s="45" t="s">
        <v>1015</v>
      </c>
      <c r="Y734" s="45" t="s">
        <v>1015</v>
      </c>
      <c r="Z734" s="45"/>
      <c r="AA734" s="45"/>
      <c r="AB734" s="45"/>
      <c r="AC734" s="45"/>
      <c r="AD734" s="45"/>
      <c r="AE734" s="46"/>
      <c r="AS734" s="28"/>
      <c r="AW734">
        <f t="shared" si="57"/>
        <v>0</v>
      </c>
      <c r="AX734">
        <f t="shared" si="58"/>
        <v>0</v>
      </c>
    </row>
    <row r="735" spans="1:50" ht="18.75" thickBot="1" x14ac:dyDescent="0.3">
      <c r="A735" s="37">
        <v>722</v>
      </c>
      <c r="B735" s="38" t="s">
        <v>2389</v>
      </c>
      <c r="C735" s="39" t="s">
        <v>194</v>
      </c>
      <c r="D735" s="49">
        <v>36768</v>
      </c>
      <c r="E735" s="41">
        <f t="shared" ca="1" si="59"/>
        <v>41516</v>
      </c>
      <c r="F735" s="42">
        <f t="shared" ca="1" si="60"/>
        <v>13</v>
      </c>
      <c r="G735" s="43" t="s">
        <v>360</v>
      </c>
      <c r="H735" s="43" t="s">
        <v>1261</v>
      </c>
      <c r="I735" s="44" t="s">
        <v>2390</v>
      </c>
      <c r="J735" s="39" t="s">
        <v>2391</v>
      </c>
      <c r="K735" s="39"/>
      <c r="L735" s="39"/>
      <c r="M735" s="39"/>
      <c r="N735" s="39"/>
      <c r="O735" s="45"/>
      <c r="P735" s="45"/>
      <c r="Q735" s="45"/>
      <c r="R735" s="45"/>
      <c r="S735" s="45"/>
      <c r="T735" s="39"/>
      <c r="U735" s="45"/>
      <c r="V735" s="45"/>
      <c r="W735" s="45" t="s">
        <v>237</v>
      </c>
      <c r="X735" s="45" t="s">
        <v>417</v>
      </c>
      <c r="Y735" s="45" t="s">
        <v>417</v>
      </c>
      <c r="Z735" s="45"/>
      <c r="AA735" s="45"/>
      <c r="AB735" s="45"/>
      <c r="AC735" s="45"/>
      <c r="AD735" s="45"/>
      <c r="AE735" s="46"/>
      <c r="AS735" s="28"/>
      <c r="AW735">
        <f t="shared" si="57"/>
        <v>0</v>
      </c>
      <c r="AX735">
        <f t="shared" si="58"/>
        <v>0</v>
      </c>
    </row>
    <row r="736" spans="1:50" ht="18.75" thickBot="1" x14ac:dyDescent="0.3">
      <c r="A736" s="37">
        <v>723</v>
      </c>
      <c r="B736" s="38" t="s">
        <v>2392</v>
      </c>
      <c r="C736" s="39" t="s">
        <v>196</v>
      </c>
      <c r="D736" s="49">
        <v>36679</v>
      </c>
      <c r="E736" s="41">
        <f t="shared" ca="1" si="59"/>
        <v>41427</v>
      </c>
      <c r="F736" s="42">
        <f t="shared" ca="1" si="60"/>
        <v>13</v>
      </c>
      <c r="G736" s="43" t="s">
        <v>2393</v>
      </c>
      <c r="H736" s="43" t="s">
        <v>1261</v>
      </c>
      <c r="I736" s="44" t="s">
        <v>2394</v>
      </c>
      <c r="J736" s="39" t="s">
        <v>2395</v>
      </c>
      <c r="K736" s="39"/>
      <c r="L736" s="39"/>
      <c r="M736" s="39"/>
      <c r="N736" s="39"/>
      <c r="O736" s="45"/>
      <c r="P736" s="45"/>
      <c r="Q736" s="45"/>
      <c r="R736" s="45"/>
      <c r="S736" s="45"/>
      <c r="T736" s="39"/>
      <c r="U736" s="45"/>
      <c r="V736" s="45"/>
      <c r="W736" s="45" t="s">
        <v>237</v>
      </c>
      <c r="X736" s="45" t="s">
        <v>417</v>
      </c>
      <c r="Y736" s="45" t="s">
        <v>417</v>
      </c>
      <c r="Z736" s="45"/>
      <c r="AA736" s="45"/>
      <c r="AB736" s="45"/>
      <c r="AC736" s="45"/>
      <c r="AD736" s="45"/>
      <c r="AE736" s="46"/>
      <c r="AS736" s="28"/>
      <c r="AW736">
        <f t="shared" si="57"/>
        <v>0</v>
      </c>
      <c r="AX736">
        <f t="shared" si="58"/>
        <v>0</v>
      </c>
    </row>
    <row r="737" spans="1:50" ht="18.75" thickBot="1" x14ac:dyDescent="0.3">
      <c r="A737" s="37">
        <v>724</v>
      </c>
      <c r="B737" s="38" t="s">
        <v>2396</v>
      </c>
      <c r="C737" s="39" t="s">
        <v>194</v>
      </c>
      <c r="D737" s="49">
        <v>36579</v>
      </c>
      <c r="E737" s="41">
        <f t="shared" ca="1" si="59"/>
        <v>41328</v>
      </c>
      <c r="F737" s="42">
        <f t="shared" ca="1" si="60"/>
        <v>13</v>
      </c>
      <c r="G737" s="43" t="s">
        <v>360</v>
      </c>
      <c r="H737" s="43" t="s">
        <v>1261</v>
      </c>
      <c r="I737" s="44" t="s">
        <v>2397</v>
      </c>
      <c r="J737" s="39" t="s">
        <v>2398</v>
      </c>
      <c r="K737" s="39"/>
      <c r="L737" s="39"/>
      <c r="M737" s="39"/>
      <c r="N737" s="39"/>
      <c r="O737" s="45"/>
      <c r="P737" s="45"/>
      <c r="Q737" s="45"/>
      <c r="R737" s="45"/>
      <c r="S737" s="45"/>
      <c r="T737" s="39"/>
      <c r="U737" s="45"/>
      <c r="V737" s="45"/>
      <c r="W737" s="45" t="s">
        <v>237</v>
      </c>
      <c r="X737" s="45" t="s">
        <v>417</v>
      </c>
      <c r="Y737" s="45" t="s">
        <v>417</v>
      </c>
      <c r="Z737" s="45"/>
      <c r="AA737" s="45"/>
      <c r="AB737" s="45"/>
      <c r="AC737" s="45"/>
      <c r="AD737" s="45"/>
      <c r="AE737" s="46"/>
      <c r="AS737" s="28"/>
      <c r="AW737">
        <f t="shared" si="57"/>
        <v>0</v>
      </c>
      <c r="AX737">
        <f t="shared" si="58"/>
        <v>0</v>
      </c>
    </row>
    <row r="738" spans="1:50" ht="18.75" thickBot="1" x14ac:dyDescent="0.3">
      <c r="A738" s="37">
        <v>725</v>
      </c>
      <c r="B738" s="38" t="s">
        <v>2399</v>
      </c>
      <c r="C738" s="39" t="s">
        <v>196</v>
      </c>
      <c r="D738" s="49">
        <v>36360</v>
      </c>
      <c r="E738" s="41">
        <f t="shared" ca="1" si="59"/>
        <v>41474</v>
      </c>
      <c r="F738" s="42">
        <f t="shared" ca="1" si="60"/>
        <v>14</v>
      </c>
      <c r="G738" s="43" t="s">
        <v>363</v>
      </c>
      <c r="H738" s="43" t="s">
        <v>1261</v>
      </c>
      <c r="I738" s="44" t="s">
        <v>2400</v>
      </c>
      <c r="J738" s="39" t="s">
        <v>2401</v>
      </c>
      <c r="K738" s="39"/>
      <c r="L738" s="39"/>
      <c r="M738" s="39"/>
      <c r="N738" s="39"/>
      <c r="O738" s="45"/>
      <c r="P738" s="45"/>
      <c r="Q738" s="45"/>
      <c r="R738" s="45"/>
      <c r="S738" s="45"/>
      <c r="T738" s="39"/>
      <c r="U738" s="45"/>
      <c r="V738" s="45"/>
      <c r="W738" s="45" t="s">
        <v>237</v>
      </c>
      <c r="X738" s="45" t="s">
        <v>417</v>
      </c>
      <c r="Y738" s="45" t="s">
        <v>417</v>
      </c>
      <c r="Z738" s="45"/>
      <c r="AA738" s="45"/>
      <c r="AB738" s="45"/>
      <c r="AC738" s="45"/>
      <c r="AD738" s="45"/>
      <c r="AE738" s="46"/>
      <c r="AS738" s="28"/>
      <c r="AW738">
        <f t="shared" si="57"/>
        <v>0</v>
      </c>
      <c r="AX738">
        <f t="shared" si="58"/>
        <v>0</v>
      </c>
    </row>
    <row r="739" spans="1:50" ht="18.75" thickBot="1" x14ac:dyDescent="0.3">
      <c r="A739" s="37">
        <v>726</v>
      </c>
      <c r="B739" s="38" t="s">
        <v>2402</v>
      </c>
      <c r="C739" s="39" t="s">
        <v>194</v>
      </c>
      <c r="D739" s="49">
        <v>36455</v>
      </c>
      <c r="E739" s="41">
        <f t="shared" ca="1" si="59"/>
        <v>41204</v>
      </c>
      <c r="F739" s="42">
        <f t="shared" ca="1" si="60"/>
        <v>13</v>
      </c>
      <c r="G739" s="43" t="s">
        <v>406</v>
      </c>
      <c r="H739" s="43" t="s">
        <v>234</v>
      </c>
      <c r="I739" s="44" t="s">
        <v>2403</v>
      </c>
      <c r="J739" s="39" t="s">
        <v>2404</v>
      </c>
      <c r="K739" s="39"/>
      <c r="L739" s="39"/>
      <c r="M739" s="39"/>
      <c r="N739" s="39"/>
      <c r="O739" s="45"/>
      <c r="P739" s="45"/>
      <c r="Q739" s="45"/>
      <c r="R739" s="45"/>
      <c r="S739" s="45"/>
      <c r="T739" s="39"/>
      <c r="U739" s="45"/>
      <c r="V739" s="45"/>
      <c r="W739" s="45" t="s">
        <v>237</v>
      </c>
      <c r="X739" s="45" t="s">
        <v>834</v>
      </c>
      <c r="Y739" s="45" t="s">
        <v>834</v>
      </c>
      <c r="Z739" s="45"/>
      <c r="AA739" s="45"/>
      <c r="AB739" s="45"/>
      <c r="AC739" s="45"/>
      <c r="AD739" s="45"/>
      <c r="AE739" s="46"/>
      <c r="AS739" s="28"/>
      <c r="AW739">
        <f t="shared" si="57"/>
        <v>0</v>
      </c>
      <c r="AX739">
        <f t="shared" si="58"/>
        <v>0</v>
      </c>
    </row>
    <row r="740" spans="1:50" ht="18.75" thickBot="1" x14ac:dyDescent="0.3">
      <c r="A740" s="37">
        <v>727</v>
      </c>
      <c r="B740" s="38" t="s">
        <v>2405</v>
      </c>
      <c r="C740" s="39" t="s">
        <v>194</v>
      </c>
      <c r="D740" s="49">
        <v>37758</v>
      </c>
      <c r="E740" s="41">
        <f t="shared" ca="1" si="59"/>
        <v>41411</v>
      </c>
      <c r="F740" s="42">
        <f t="shared" ca="1" si="60"/>
        <v>10</v>
      </c>
      <c r="G740" s="43" t="s">
        <v>406</v>
      </c>
      <c r="H740" s="43" t="s">
        <v>234</v>
      </c>
      <c r="I740" s="44" t="s">
        <v>2406</v>
      </c>
      <c r="J740" s="39" t="s">
        <v>2407</v>
      </c>
      <c r="K740" s="39"/>
      <c r="L740" s="39"/>
      <c r="M740" s="39"/>
      <c r="N740" s="39"/>
      <c r="O740" s="45"/>
      <c r="P740" s="45"/>
      <c r="Q740" s="45"/>
      <c r="R740" s="45"/>
      <c r="S740" s="45"/>
      <c r="T740" s="39"/>
      <c r="U740" s="45"/>
      <c r="V740" s="45"/>
      <c r="W740" s="45" t="s">
        <v>237</v>
      </c>
      <c r="X740" s="45" t="s">
        <v>834</v>
      </c>
      <c r="Y740" s="45" t="s">
        <v>834</v>
      </c>
      <c r="Z740" s="45"/>
      <c r="AA740" s="45"/>
      <c r="AB740" s="45"/>
      <c r="AC740" s="45"/>
      <c r="AD740" s="45"/>
      <c r="AE740" s="46"/>
      <c r="AS740" s="28"/>
      <c r="AW740">
        <f t="shared" si="57"/>
        <v>0</v>
      </c>
      <c r="AX740">
        <f t="shared" si="58"/>
        <v>0</v>
      </c>
    </row>
    <row r="741" spans="1:50" ht="18.75" thickBot="1" x14ac:dyDescent="0.3">
      <c r="A741" s="37">
        <v>728</v>
      </c>
      <c r="B741" s="38" t="s">
        <v>2408</v>
      </c>
      <c r="C741" s="39" t="s">
        <v>194</v>
      </c>
      <c r="D741" s="49">
        <v>35910</v>
      </c>
      <c r="E741" s="41">
        <f t="shared" ca="1" si="59"/>
        <v>41389</v>
      </c>
      <c r="F741" s="42">
        <f t="shared" ca="1" si="60"/>
        <v>15</v>
      </c>
      <c r="G741" s="43" t="s">
        <v>495</v>
      </c>
      <c r="H741" s="43" t="s">
        <v>1261</v>
      </c>
      <c r="I741" s="44" t="s">
        <v>2409</v>
      </c>
      <c r="J741" s="39"/>
      <c r="K741" s="39">
        <v>4723</v>
      </c>
      <c r="L741" s="39"/>
      <c r="M741" s="39"/>
      <c r="N741" s="39"/>
      <c r="O741" s="45"/>
      <c r="P741" s="45"/>
      <c r="Q741" s="45"/>
      <c r="R741" s="45"/>
      <c r="S741" s="45"/>
      <c r="T741" s="39"/>
      <c r="U741" s="45"/>
      <c r="V741" s="45"/>
      <c r="W741" s="45" t="s">
        <v>237</v>
      </c>
      <c r="X741" s="45" t="s">
        <v>901</v>
      </c>
      <c r="Y741" s="45" t="s">
        <v>901</v>
      </c>
      <c r="Z741" s="45"/>
      <c r="AA741" s="45"/>
      <c r="AB741" s="45"/>
      <c r="AC741" s="45"/>
      <c r="AD741" s="45"/>
      <c r="AE741" s="46"/>
      <c r="AS741" s="28"/>
      <c r="AW741">
        <f t="shared" si="57"/>
        <v>0</v>
      </c>
      <c r="AX741">
        <f t="shared" si="58"/>
        <v>0</v>
      </c>
    </row>
    <row r="742" spans="1:50" ht="18.75" thickBot="1" x14ac:dyDescent="0.3">
      <c r="A742" s="37">
        <v>729</v>
      </c>
      <c r="B742" s="38" t="s">
        <v>2410</v>
      </c>
      <c r="C742" s="39" t="s">
        <v>194</v>
      </c>
      <c r="D742" s="49">
        <v>38020</v>
      </c>
      <c r="E742" s="41">
        <f t="shared" ca="1" si="59"/>
        <v>41308</v>
      </c>
      <c r="F742" s="42">
        <f t="shared" ca="1" si="60"/>
        <v>9</v>
      </c>
      <c r="G742" s="43" t="s">
        <v>969</v>
      </c>
      <c r="H742" s="43" t="s">
        <v>1261</v>
      </c>
      <c r="I742" s="44" t="s">
        <v>2411</v>
      </c>
      <c r="J742" s="39" t="s">
        <v>2412</v>
      </c>
      <c r="K742" s="39"/>
      <c r="L742" s="39"/>
      <c r="M742" s="39"/>
      <c r="N742" s="39"/>
      <c r="O742" s="45"/>
      <c r="P742" s="45"/>
      <c r="Q742" s="45"/>
      <c r="R742" s="45"/>
      <c r="S742" s="45"/>
      <c r="T742" s="39"/>
      <c r="U742" s="45"/>
      <c r="V742" s="45"/>
      <c r="W742" s="45" t="s">
        <v>237</v>
      </c>
      <c r="X742" s="45" t="s">
        <v>971</v>
      </c>
      <c r="Y742" s="45" t="s">
        <v>971</v>
      </c>
      <c r="Z742" s="45"/>
      <c r="AA742" s="45"/>
      <c r="AB742" s="45"/>
      <c r="AC742" s="45"/>
      <c r="AD742" s="45"/>
      <c r="AE742" s="46"/>
      <c r="AS742" s="28"/>
      <c r="AW742">
        <f t="shared" si="57"/>
        <v>0</v>
      </c>
      <c r="AX742">
        <f t="shared" si="58"/>
        <v>0</v>
      </c>
    </row>
    <row r="743" spans="1:50" ht="18.75" thickBot="1" x14ac:dyDescent="0.3">
      <c r="A743" s="37">
        <v>730</v>
      </c>
      <c r="B743" s="38" t="s">
        <v>2413</v>
      </c>
      <c r="C743" s="39" t="s">
        <v>194</v>
      </c>
      <c r="D743" s="49">
        <v>30799</v>
      </c>
      <c r="E743" s="41">
        <f t="shared" ca="1" si="59"/>
        <v>41391</v>
      </c>
      <c r="F743" s="42">
        <f t="shared" ca="1" si="60"/>
        <v>29</v>
      </c>
      <c r="G743" s="43" t="s">
        <v>2414</v>
      </c>
      <c r="H743" s="43" t="s">
        <v>1261</v>
      </c>
      <c r="I743" s="44" t="s">
        <v>2415</v>
      </c>
      <c r="J743" s="39"/>
      <c r="K743" s="39">
        <v>4725</v>
      </c>
      <c r="L743" s="39"/>
      <c r="M743" s="39"/>
      <c r="N743" s="39"/>
      <c r="O743" s="45"/>
      <c r="P743" s="45"/>
      <c r="Q743" s="45"/>
      <c r="R743" s="45"/>
      <c r="S743" s="45"/>
      <c r="T743" s="39"/>
      <c r="U743" s="45"/>
      <c r="V743" s="45"/>
      <c r="W743" s="45" t="s">
        <v>237</v>
      </c>
      <c r="X743" s="45" t="s">
        <v>1069</v>
      </c>
      <c r="Y743" s="45" t="s">
        <v>1069</v>
      </c>
      <c r="Z743" s="45"/>
      <c r="AA743" s="45"/>
      <c r="AB743" s="45"/>
      <c r="AC743" s="45"/>
      <c r="AD743" s="45"/>
      <c r="AE743" s="46"/>
      <c r="AS743" s="28"/>
      <c r="AW743">
        <f t="shared" si="57"/>
        <v>0</v>
      </c>
      <c r="AX743">
        <f t="shared" si="58"/>
        <v>0</v>
      </c>
    </row>
    <row r="744" spans="1:50" ht="18.75" thickBot="1" x14ac:dyDescent="0.3">
      <c r="A744" s="37">
        <v>731</v>
      </c>
      <c r="B744" s="38" t="s">
        <v>2416</v>
      </c>
      <c r="C744" s="39" t="s">
        <v>194</v>
      </c>
      <c r="D744" s="49">
        <v>20122</v>
      </c>
      <c r="E744" s="41">
        <f t="shared" ca="1" si="59"/>
        <v>41307</v>
      </c>
      <c r="F744" s="42">
        <f t="shared" ca="1" si="60"/>
        <v>58</v>
      </c>
      <c r="G744" s="43"/>
      <c r="H744" s="43" t="s">
        <v>1261</v>
      </c>
      <c r="I744" s="44" t="s">
        <v>2417</v>
      </c>
      <c r="J744" s="39"/>
      <c r="K744" s="39">
        <v>2917</v>
      </c>
      <c r="L744" s="39"/>
      <c r="M744" s="39"/>
      <c r="N744" s="39"/>
      <c r="O744" s="45"/>
      <c r="P744" s="45"/>
      <c r="Q744" s="45"/>
      <c r="R744" s="45"/>
      <c r="S744" s="45"/>
      <c r="T744" s="39"/>
      <c r="U744" s="45"/>
      <c r="V744" s="45"/>
      <c r="W744" s="45" t="s">
        <v>237</v>
      </c>
      <c r="X744" s="45" t="s">
        <v>1049</v>
      </c>
      <c r="Y744" s="45" t="s">
        <v>1049</v>
      </c>
      <c r="Z744" s="45"/>
      <c r="AA744" s="45"/>
      <c r="AB744" s="45"/>
      <c r="AC744" s="45"/>
      <c r="AD744" s="45"/>
      <c r="AE744" s="46"/>
      <c r="AS744" s="28"/>
      <c r="AW744">
        <f t="shared" si="57"/>
        <v>0</v>
      </c>
      <c r="AX744">
        <f t="shared" si="58"/>
        <v>0</v>
      </c>
    </row>
    <row r="745" spans="1:50" ht="18.75" thickBot="1" x14ac:dyDescent="0.3">
      <c r="A745" s="37">
        <v>732</v>
      </c>
      <c r="B745" s="38" t="s">
        <v>2418</v>
      </c>
      <c r="C745" s="39" t="s">
        <v>196</v>
      </c>
      <c r="D745" s="49">
        <v>30864</v>
      </c>
      <c r="E745" s="41">
        <f t="shared" ca="1" si="59"/>
        <v>41456</v>
      </c>
      <c r="F745" s="42">
        <f t="shared" ca="1" si="60"/>
        <v>29</v>
      </c>
      <c r="G745" s="43" t="s">
        <v>2419</v>
      </c>
      <c r="H745" s="43" t="s">
        <v>234</v>
      </c>
      <c r="I745" s="44" t="s">
        <v>2420</v>
      </c>
      <c r="J745" s="39"/>
      <c r="K745" s="39">
        <v>4724</v>
      </c>
      <c r="L745" s="39"/>
      <c r="M745" s="39"/>
      <c r="N745" s="39"/>
      <c r="O745" s="45"/>
      <c r="P745" s="45"/>
      <c r="Q745" s="45"/>
      <c r="R745" s="45"/>
      <c r="S745" s="45"/>
      <c r="T745" s="39"/>
      <c r="U745" s="45"/>
      <c r="V745" s="45"/>
      <c r="W745" s="45" t="s">
        <v>237</v>
      </c>
      <c r="X745" s="45" t="s">
        <v>238</v>
      </c>
      <c r="Y745" s="45" t="s">
        <v>238</v>
      </c>
      <c r="Z745" s="45"/>
      <c r="AA745" s="45"/>
      <c r="AB745" s="45"/>
      <c r="AC745" s="45"/>
      <c r="AD745" s="45"/>
      <c r="AE745" s="46"/>
      <c r="AS745" s="28"/>
      <c r="AW745">
        <f t="shared" si="57"/>
        <v>0</v>
      </c>
      <c r="AX745">
        <f t="shared" si="58"/>
        <v>0</v>
      </c>
    </row>
    <row r="746" spans="1:50" ht="18.75" thickBot="1" x14ac:dyDescent="0.3">
      <c r="A746" s="37">
        <v>733</v>
      </c>
      <c r="B746" s="38" t="s">
        <v>2421</v>
      </c>
      <c r="C746" s="39" t="s">
        <v>194</v>
      </c>
      <c r="D746" s="49">
        <v>32354</v>
      </c>
      <c r="E746" s="41">
        <f t="shared" ca="1" si="59"/>
        <v>41485</v>
      </c>
      <c r="F746" s="42">
        <f t="shared" ca="1" si="60"/>
        <v>25</v>
      </c>
      <c r="G746" s="43" t="s">
        <v>583</v>
      </c>
      <c r="H746" s="43" t="s">
        <v>234</v>
      </c>
      <c r="I746" s="44" t="s">
        <v>2422</v>
      </c>
      <c r="J746" s="39"/>
      <c r="K746" s="39">
        <v>4726</v>
      </c>
      <c r="L746" s="39"/>
      <c r="M746" s="39"/>
      <c r="N746" s="39"/>
      <c r="O746" s="45"/>
      <c r="P746" s="45"/>
      <c r="Q746" s="45"/>
      <c r="R746" s="45"/>
      <c r="S746" s="45"/>
      <c r="T746" s="39"/>
      <c r="U746" s="45"/>
      <c r="V746" s="45"/>
      <c r="W746" s="45" t="s">
        <v>237</v>
      </c>
      <c r="X746" s="45" t="s">
        <v>2012</v>
      </c>
      <c r="Y746" s="45" t="s">
        <v>2012</v>
      </c>
      <c r="Z746" s="45"/>
      <c r="AA746" s="45"/>
      <c r="AB746" s="45"/>
      <c r="AC746" s="45"/>
      <c r="AD746" s="45"/>
      <c r="AE746" s="46"/>
      <c r="AS746" s="28"/>
      <c r="AW746">
        <f t="shared" si="57"/>
        <v>0</v>
      </c>
      <c r="AX746">
        <f t="shared" si="58"/>
        <v>0</v>
      </c>
    </row>
    <row r="747" spans="1:50" ht="18.75" thickBot="1" x14ac:dyDescent="0.3">
      <c r="A747" s="37">
        <v>734</v>
      </c>
      <c r="B747" s="38" t="s">
        <v>2497</v>
      </c>
      <c r="C747" s="39" t="s">
        <v>194</v>
      </c>
      <c r="D747" s="49">
        <v>35578</v>
      </c>
      <c r="E747" s="41">
        <f t="shared" ref="E747:E781" ca="1" si="61">IF(B747="","",IF(DATE(YEAR(TODAY()),MONTH(D747),DAY(D747))&lt;TODAY(),DATE(IF(YEAR(D747)=1900,2090,YEAR(TODAY())+1),MONTH(D747),DAY(D747)),DATE(IF(YEAR(D747)=1900,2090,YEAR(TODAY())),MONTH(D747),DAY(D747))))</f>
        <v>41422</v>
      </c>
      <c r="F747" s="42">
        <f t="shared" ref="F747:F781" ca="1" si="62">IF(B747="","",YEAR(E747)-YEAR(D747))</f>
        <v>16</v>
      </c>
      <c r="G747" s="43" t="s">
        <v>246</v>
      </c>
      <c r="H747" s="43" t="s">
        <v>1261</v>
      </c>
      <c r="I747" s="44" t="s">
        <v>2501</v>
      </c>
      <c r="J747" s="39"/>
      <c r="K747" s="39">
        <v>4729</v>
      </c>
      <c r="L747" s="39"/>
      <c r="M747" s="39"/>
      <c r="N747" s="39"/>
      <c r="O747" s="45"/>
      <c r="P747" s="45"/>
      <c r="Q747" s="45"/>
      <c r="R747" s="45"/>
      <c r="S747" s="45"/>
      <c r="T747" s="39"/>
      <c r="U747" s="45"/>
      <c r="V747" s="45"/>
      <c r="W747" s="45" t="s">
        <v>237</v>
      </c>
      <c r="X747" s="45" t="s">
        <v>901</v>
      </c>
      <c r="Y747" s="45" t="s">
        <v>901</v>
      </c>
      <c r="Z747" s="45"/>
      <c r="AA747" s="45"/>
      <c r="AB747" s="45"/>
      <c r="AC747" s="45"/>
      <c r="AD747" s="45"/>
      <c r="AE747" s="46"/>
      <c r="AS747" s="28"/>
      <c r="AW747">
        <f t="shared" si="57"/>
        <v>0</v>
      </c>
      <c r="AX747">
        <f t="shared" si="58"/>
        <v>0</v>
      </c>
    </row>
    <row r="748" spans="1:50" ht="18.75" thickBot="1" x14ac:dyDescent="0.3">
      <c r="A748" s="37">
        <v>735</v>
      </c>
      <c r="B748" s="38" t="s">
        <v>2498</v>
      </c>
      <c r="C748" s="39" t="s">
        <v>194</v>
      </c>
      <c r="D748" s="49">
        <v>36079</v>
      </c>
      <c r="E748" s="41">
        <f t="shared" ca="1" si="61"/>
        <v>41558</v>
      </c>
      <c r="F748" s="42">
        <f t="shared" ca="1" si="62"/>
        <v>15</v>
      </c>
      <c r="G748" s="43"/>
      <c r="H748" s="43"/>
      <c r="I748" s="44" t="s">
        <v>2502</v>
      </c>
      <c r="J748" s="39"/>
      <c r="K748" s="39">
        <v>4730</v>
      </c>
      <c r="L748" s="39"/>
      <c r="M748" s="39"/>
      <c r="N748" s="39"/>
      <c r="O748" s="45"/>
      <c r="P748" s="45"/>
      <c r="Q748" s="45"/>
      <c r="R748" s="45"/>
      <c r="S748" s="45"/>
      <c r="T748" s="39"/>
      <c r="U748" s="45"/>
      <c r="V748" s="45"/>
      <c r="W748" s="45" t="s">
        <v>237</v>
      </c>
      <c r="X748" s="45" t="s">
        <v>1069</v>
      </c>
      <c r="Y748" s="45" t="s">
        <v>1069</v>
      </c>
      <c r="Z748" s="45"/>
      <c r="AA748" s="45"/>
      <c r="AB748" s="45"/>
      <c r="AC748" s="45"/>
      <c r="AD748" s="45"/>
      <c r="AE748" s="46"/>
      <c r="AS748" s="28"/>
      <c r="AW748">
        <f t="shared" si="57"/>
        <v>0</v>
      </c>
      <c r="AX748">
        <f t="shared" si="58"/>
        <v>0</v>
      </c>
    </row>
    <row r="749" spans="1:50" ht="18.75" thickBot="1" x14ac:dyDescent="0.3">
      <c r="A749" s="37">
        <v>736</v>
      </c>
      <c r="B749" s="38" t="s">
        <v>2499</v>
      </c>
      <c r="C749" s="39" t="s">
        <v>194</v>
      </c>
      <c r="D749" s="566">
        <v>36349</v>
      </c>
      <c r="E749" s="41">
        <f t="shared" ca="1" si="61"/>
        <v>41463</v>
      </c>
      <c r="F749" s="42">
        <f t="shared" ca="1" si="62"/>
        <v>14</v>
      </c>
      <c r="G749" s="43"/>
      <c r="H749" s="43"/>
      <c r="I749" s="44" t="s">
        <v>2503</v>
      </c>
      <c r="J749" s="39"/>
      <c r="K749" s="39"/>
      <c r="L749" s="39"/>
      <c r="M749" s="39"/>
      <c r="N749" s="39"/>
      <c r="O749" s="45"/>
      <c r="P749" s="45"/>
      <c r="Q749" s="45"/>
      <c r="R749" s="45"/>
      <c r="S749" s="45"/>
      <c r="T749" s="39"/>
      <c r="U749" s="45"/>
      <c r="V749" s="45"/>
      <c r="W749" s="45" t="s">
        <v>237</v>
      </c>
      <c r="X749" s="45" t="s">
        <v>417</v>
      </c>
      <c r="Y749" s="45" t="s">
        <v>417</v>
      </c>
      <c r="Z749" s="45"/>
      <c r="AA749" s="45"/>
      <c r="AB749" s="45"/>
      <c r="AC749" s="45"/>
      <c r="AD749" s="45"/>
      <c r="AE749" s="46"/>
      <c r="AS749" s="28"/>
      <c r="AW749">
        <f t="shared" si="57"/>
        <v>0</v>
      </c>
      <c r="AX749">
        <f t="shared" si="58"/>
        <v>0</v>
      </c>
    </row>
    <row r="750" spans="1:50" ht="18.75" thickBot="1" x14ac:dyDescent="0.3">
      <c r="A750" s="37">
        <v>737</v>
      </c>
      <c r="B750" s="38" t="s">
        <v>2500</v>
      </c>
      <c r="C750" s="39" t="s">
        <v>194</v>
      </c>
      <c r="D750" s="566">
        <v>35791</v>
      </c>
      <c r="E750" s="41">
        <f t="shared" ca="1" si="61"/>
        <v>41270</v>
      </c>
      <c r="F750" s="42">
        <f t="shared" ca="1" si="62"/>
        <v>15</v>
      </c>
      <c r="G750" s="43"/>
      <c r="H750" s="43"/>
      <c r="I750" s="44" t="s">
        <v>2504</v>
      </c>
      <c r="J750" s="39"/>
      <c r="K750" s="39">
        <v>4733</v>
      </c>
      <c r="L750" s="39"/>
      <c r="M750" s="39"/>
      <c r="N750" s="39"/>
      <c r="O750" s="45"/>
      <c r="P750" s="45"/>
      <c r="Q750" s="45"/>
      <c r="R750" s="45"/>
      <c r="S750" s="45"/>
      <c r="T750" s="39"/>
      <c r="U750" s="45"/>
      <c r="V750" s="45"/>
      <c r="W750" s="45" t="s">
        <v>237</v>
      </c>
      <c r="X750" s="45" t="s">
        <v>417</v>
      </c>
      <c r="Y750" s="45" t="s">
        <v>417</v>
      </c>
      <c r="Z750" s="45"/>
      <c r="AA750" s="45"/>
      <c r="AB750" s="45"/>
      <c r="AC750" s="45"/>
      <c r="AD750" s="45"/>
      <c r="AE750" s="46"/>
      <c r="AS750" s="28"/>
      <c r="AW750">
        <f t="shared" si="57"/>
        <v>0</v>
      </c>
      <c r="AX750">
        <f t="shared" si="58"/>
        <v>0</v>
      </c>
    </row>
    <row r="751" spans="1:50" ht="18.75" thickBot="1" x14ac:dyDescent="0.3">
      <c r="A751" s="37">
        <v>738</v>
      </c>
      <c r="B751" s="38" t="s">
        <v>2525</v>
      </c>
      <c r="C751" s="39" t="s">
        <v>194</v>
      </c>
      <c r="D751" s="49">
        <v>19650</v>
      </c>
      <c r="E751" s="41">
        <f t="shared" ca="1" si="61"/>
        <v>41200</v>
      </c>
      <c r="F751" s="42">
        <f t="shared" ca="1" si="62"/>
        <v>59</v>
      </c>
      <c r="G751" s="43"/>
      <c r="H751" s="43"/>
      <c r="I751" s="44" t="s">
        <v>2554</v>
      </c>
      <c r="J751" s="39"/>
      <c r="K751" s="39">
        <v>3898</v>
      </c>
      <c r="L751" s="39"/>
      <c r="M751" s="39"/>
      <c r="N751" s="39"/>
      <c r="O751" s="45"/>
      <c r="P751" s="45"/>
      <c r="Q751" s="45"/>
      <c r="R751" s="45"/>
      <c r="S751" s="45"/>
      <c r="T751" s="39"/>
      <c r="U751" s="45"/>
      <c r="V751" s="45"/>
      <c r="W751" s="45" t="s">
        <v>237</v>
      </c>
      <c r="X751" s="45" t="s">
        <v>862</v>
      </c>
      <c r="Y751" s="45" t="s">
        <v>862</v>
      </c>
      <c r="Z751" s="45"/>
      <c r="AA751" s="45"/>
      <c r="AB751" s="45"/>
      <c r="AC751" s="45"/>
      <c r="AD751" s="45"/>
      <c r="AE751" s="46"/>
      <c r="AS751" s="28"/>
      <c r="AW751">
        <f t="shared" si="57"/>
        <v>0</v>
      </c>
      <c r="AX751">
        <f t="shared" si="58"/>
        <v>0</v>
      </c>
    </row>
    <row r="752" spans="1:50" ht="18.75" thickBot="1" x14ac:dyDescent="0.3">
      <c r="A752" s="37">
        <v>739</v>
      </c>
      <c r="B752" s="38" t="s">
        <v>2526</v>
      </c>
      <c r="C752" s="39" t="s">
        <v>194</v>
      </c>
      <c r="D752" s="49">
        <v>23316</v>
      </c>
      <c r="E752" s="41">
        <f t="shared" ca="1" si="61"/>
        <v>41214</v>
      </c>
      <c r="F752" s="42">
        <f t="shared" ca="1" si="62"/>
        <v>49</v>
      </c>
      <c r="G752" s="43"/>
      <c r="H752" s="43"/>
      <c r="I752" s="44" t="s">
        <v>2555</v>
      </c>
      <c r="J752" s="39"/>
      <c r="K752" s="39">
        <v>4731</v>
      </c>
      <c r="L752" s="39"/>
      <c r="M752" s="39"/>
      <c r="N752" s="39"/>
      <c r="O752" s="45"/>
      <c r="P752" s="45"/>
      <c r="Q752" s="45"/>
      <c r="R752" s="45"/>
      <c r="S752" s="45"/>
      <c r="T752" s="39"/>
      <c r="U752" s="45"/>
      <c r="V752" s="45"/>
      <c r="W752" s="45" t="s">
        <v>237</v>
      </c>
      <c r="X752" s="45" t="s">
        <v>997</v>
      </c>
      <c r="Y752" s="45" t="s">
        <v>997</v>
      </c>
      <c r="Z752" s="45"/>
      <c r="AA752" s="45"/>
      <c r="AB752" s="45"/>
      <c r="AC752" s="45"/>
      <c r="AD752" s="45"/>
      <c r="AE752" s="46"/>
      <c r="AS752" s="28"/>
      <c r="AW752">
        <f t="shared" si="57"/>
        <v>0</v>
      </c>
      <c r="AX752">
        <f t="shared" si="58"/>
        <v>0</v>
      </c>
    </row>
    <row r="753" spans="1:50" ht="18.75" thickBot="1" x14ac:dyDescent="0.3">
      <c r="A753" s="37">
        <v>740</v>
      </c>
      <c r="B753" s="38" t="s">
        <v>2527</v>
      </c>
      <c r="C753" s="39" t="s">
        <v>194</v>
      </c>
      <c r="D753" s="49">
        <v>33533</v>
      </c>
      <c r="E753" s="41">
        <f t="shared" ca="1" si="61"/>
        <v>41204</v>
      </c>
      <c r="F753" s="42">
        <f t="shared" ca="1" si="62"/>
        <v>21</v>
      </c>
      <c r="G753" s="43" t="s">
        <v>246</v>
      </c>
      <c r="H753" s="43" t="s">
        <v>2556</v>
      </c>
      <c r="I753" s="44" t="s">
        <v>2557</v>
      </c>
      <c r="J753" s="39"/>
      <c r="K753" s="39">
        <v>4468</v>
      </c>
      <c r="L753" s="39"/>
      <c r="M753" s="39"/>
      <c r="N753" s="39"/>
      <c r="O753" s="45"/>
      <c r="P753" s="45"/>
      <c r="Q753" s="45"/>
      <c r="R753" s="45"/>
      <c r="S753" s="45"/>
      <c r="T753" s="39"/>
      <c r="U753" s="45"/>
      <c r="V753" s="45"/>
      <c r="W753" s="45" t="s">
        <v>237</v>
      </c>
      <c r="X753" s="45" t="s">
        <v>515</v>
      </c>
      <c r="Y753" s="45" t="s">
        <v>515</v>
      </c>
      <c r="Z753" s="45"/>
      <c r="AA753" s="45"/>
      <c r="AB753" s="45"/>
      <c r="AC753" s="45"/>
      <c r="AD753" s="45"/>
      <c r="AE753" s="46"/>
      <c r="AS753" s="28"/>
      <c r="AW753">
        <f t="shared" si="57"/>
        <v>0</v>
      </c>
      <c r="AX753">
        <f t="shared" si="58"/>
        <v>0</v>
      </c>
    </row>
    <row r="754" spans="1:50" ht="18.75" thickBot="1" x14ac:dyDescent="0.3">
      <c r="A754" s="37">
        <v>741</v>
      </c>
      <c r="B754" s="38" t="s">
        <v>2528</v>
      </c>
      <c r="C754" s="39" t="s">
        <v>194</v>
      </c>
      <c r="D754" s="49">
        <v>28435</v>
      </c>
      <c r="E754" s="41">
        <f t="shared" ca="1" si="61"/>
        <v>41219</v>
      </c>
      <c r="F754" s="42">
        <f t="shared" ca="1" si="62"/>
        <v>35</v>
      </c>
      <c r="G754" s="43" t="s">
        <v>979</v>
      </c>
      <c r="H754" s="43" t="s">
        <v>1261</v>
      </c>
      <c r="I754" s="44" t="s">
        <v>2558</v>
      </c>
      <c r="J754" s="39"/>
      <c r="K754" s="39">
        <v>4732</v>
      </c>
      <c r="L754" s="39"/>
      <c r="M754" s="39"/>
      <c r="N754" s="39"/>
      <c r="O754" s="45"/>
      <c r="P754" s="45"/>
      <c r="Q754" s="45"/>
      <c r="R754" s="45"/>
      <c r="S754" s="45"/>
      <c r="T754" s="39"/>
      <c r="U754" s="45"/>
      <c r="V754" s="45"/>
      <c r="W754" s="45" t="s">
        <v>237</v>
      </c>
      <c r="X754" s="45" t="s">
        <v>971</v>
      </c>
      <c r="Y754" s="45" t="s">
        <v>971</v>
      </c>
      <c r="Z754" s="45"/>
      <c r="AA754" s="45"/>
      <c r="AB754" s="45"/>
      <c r="AC754" s="45"/>
      <c r="AD754" s="45"/>
      <c r="AE754" s="46"/>
      <c r="AS754" s="28"/>
      <c r="AW754">
        <f t="shared" si="57"/>
        <v>0</v>
      </c>
      <c r="AX754">
        <f t="shared" si="58"/>
        <v>0</v>
      </c>
    </row>
    <row r="755" spans="1:50" ht="18.75" thickBot="1" x14ac:dyDescent="0.3">
      <c r="A755" s="37">
        <v>742</v>
      </c>
      <c r="B755" s="38" t="s">
        <v>2529</v>
      </c>
      <c r="C755" s="39" t="s">
        <v>194</v>
      </c>
      <c r="D755" s="49">
        <v>37508</v>
      </c>
      <c r="E755" s="41">
        <f t="shared" ca="1" si="61"/>
        <v>41526</v>
      </c>
      <c r="F755" s="42">
        <f t="shared" ca="1" si="62"/>
        <v>11</v>
      </c>
      <c r="G755" s="43" t="s">
        <v>246</v>
      </c>
      <c r="H755" s="43" t="s">
        <v>1261</v>
      </c>
      <c r="I755" s="44" t="s">
        <v>2559</v>
      </c>
      <c r="J755" s="39" t="s">
        <v>2560</v>
      </c>
      <c r="K755" s="39"/>
      <c r="L755" s="39"/>
      <c r="M755" s="39"/>
      <c r="N755" s="39"/>
      <c r="O755" s="45"/>
      <c r="P755" s="45"/>
      <c r="Q755" s="45"/>
      <c r="R755" s="45"/>
      <c r="S755" s="45"/>
      <c r="T755" s="39"/>
      <c r="U755" s="45"/>
      <c r="V755" s="45"/>
      <c r="W755" s="45" t="s">
        <v>237</v>
      </c>
      <c r="X755" s="45" t="s">
        <v>704</v>
      </c>
      <c r="Y755" s="45" t="s">
        <v>704</v>
      </c>
      <c r="Z755" s="45"/>
      <c r="AA755" s="45"/>
      <c r="AB755" s="45"/>
      <c r="AC755" s="45"/>
      <c r="AD755" s="45"/>
      <c r="AE755" s="46"/>
      <c r="AS755" s="28"/>
      <c r="AW755">
        <f t="shared" si="57"/>
        <v>0</v>
      </c>
      <c r="AX755">
        <f t="shared" si="58"/>
        <v>0</v>
      </c>
    </row>
    <row r="756" spans="1:50" ht="18.75" thickBot="1" x14ac:dyDescent="0.3">
      <c r="A756" s="37">
        <v>743</v>
      </c>
      <c r="B756" s="38" t="s">
        <v>2530</v>
      </c>
      <c r="C756" s="39" t="s">
        <v>194</v>
      </c>
      <c r="D756" s="49">
        <v>34376</v>
      </c>
      <c r="E756" s="41">
        <f t="shared" ca="1" si="61"/>
        <v>41316</v>
      </c>
      <c r="F756" s="42">
        <f t="shared" ca="1" si="62"/>
        <v>19</v>
      </c>
      <c r="G756" s="43" t="s">
        <v>1543</v>
      </c>
      <c r="H756" s="43" t="s">
        <v>234</v>
      </c>
      <c r="I756" s="44" t="s">
        <v>2561</v>
      </c>
      <c r="J756" s="39"/>
      <c r="K756" s="39">
        <v>4735</v>
      </c>
      <c r="L756" s="39"/>
      <c r="M756" s="39"/>
      <c r="N756" s="39"/>
      <c r="O756" s="45"/>
      <c r="P756" s="45"/>
      <c r="Q756" s="45"/>
      <c r="R756" s="45"/>
      <c r="S756" s="45"/>
      <c r="T756" s="39"/>
      <c r="U756" s="45"/>
      <c r="V756" s="45"/>
      <c r="W756" s="45" t="s">
        <v>237</v>
      </c>
      <c r="X756" s="45" t="s">
        <v>436</v>
      </c>
      <c r="Y756" s="45" t="s">
        <v>436</v>
      </c>
      <c r="Z756" s="45"/>
      <c r="AA756" s="45"/>
      <c r="AB756" s="45"/>
      <c r="AC756" s="45"/>
      <c r="AD756" s="45"/>
      <c r="AE756" s="46"/>
      <c r="AS756" s="28"/>
      <c r="AW756">
        <f t="shared" si="57"/>
        <v>0</v>
      </c>
      <c r="AX756">
        <f t="shared" si="58"/>
        <v>0</v>
      </c>
    </row>
    <row r="757" spans="1:50" ht="18.75" thickBot="1" x14ac:dyDescent="0.3">
      <c r="A757" s="37">
        <v>744</v>
      </c>
      <c r="B757" s="38" t="s">
        <v>2531</v>
      </c>
      <c r="C757" s="39" t="s">
        <v>194</v>
      </c>
      <c r="D757" s="49">
        <v>23175</v>
      </c>
      <c r="E757" s="41">
        <f t="shared" ca="1" si="61"/>
        <v>41438</v>
      </c>
      <c r="F757" s="42">
        <f t="shared" ca="1" si="62"/>
        <v>50</v>
      </c>
      <c r="G757" s="43" t="s">
        <v>1047</v>
      </c>
      <c r="H757" s="43" t="s">
        <v>1261</v>
      </c>
      <c r="I757" s="44" t="s">
        <v>2562</v>
      </c>
      <c r="J757" s="39"/>
      <c r="K757" s="39">
        <v>4734</v>
      </c>
      <c r="L757" s="39"/>
      <c r="M757" s="39"/>
      <c r="N757" s="39"/>
      <c r="O757" s="45"/>
      <c r="P757" s="45"/>
      <c r="Q757" s="45"/>
      <c r="R757" s="45"/>
      <c r="S757" s="45"/>
      <c r="T757" s="39"/>
      <c r="U757" s="45"/>
      <c r="V757" s="45"/>
      <c r="W757" s="45" t="s">
        <v>237</v>
      </c>
      <c r="X757" s="45" t="s">
        <v>1049</v>
      </c>
      <c r="Y757" s="45" t="s">
        <v>1049</v>
      </c>
      <c r="Z757" s="45"/>
      <c r="AA757" s="45"/>
      <c r="AB757" s="45"/>
      <c r="AC757" s="45"/>
      <c r="AD757" s="45"/>
      <c r="AE757" s="46"/>
      <c r="AS757" s="28"/>
      <c r="AW757">
        <f t="shared" si="57"/>
        <v>0</v>
      </c>
      <c r="AX757">
        <f t="shared" si="58"/>
        <v>0</v>
      </c>
    </row>
    <row r="758" spans="1:50" ht="18.75" thickBot="1" x14ac:dyDescent="0.3">
      <c r="A758" s="37">
        <v>745</v>
      </c>
      <c r="B758" s="38" t="s">
        <v>2532</v>
      </c>
      <c r="C758" s="39" t="s">
        <v>194</v>
      </c>
      <c r="D758" s="49">
        <v>30521</v>
      </c>
      <c r="E758" s="41">
        <f t="shared" ca="1" si="61"/>
        <v>41479</v>
      </c>
      <c r="F758" s="42">
        <f t="shared" ca="1" si="62"/>
        <v>30</v>
      </c>
      <c r="G758" s="43" t="s">
        <v>246</v>
      </c>
      <c r="H758" s="43" t="s">
        <v>1261</v>
      </c>
      <c r="I758" s="44" t="s">
        <v>2563</v>
      </c>
      <c r="J758" s="39"/>
      <c r="K758" s="39">
        <v>4736</v>
      </c>
      <c r="L758" s="39"/>
      <c r="M758" s="39"/>
      <c r="N758" s="39"/>
      <c r="O758" s="45"/>
      <c r="P758" s="45"/>
      <c r="Q758" s="45"/>
      <c r="R758" s="45"/>
      <c r="S758" s="45"/>
      <c r="T758" s="39"/>
      <c r="U758" s="45"/>
      <c r="V758" s="45"/>
      <c r="W758" s="45" t="s">
        <v>237</v>
      </c>
      <c r="X758" s="45" t="s">
        <v>1172</v>
      </c>
      <c r="Y758" s="45" t="s">
        <v>1172</v>
      </c>
      <c r="Z758" s="45"/>
      <c r="AA758" s="45"/>
      <c r="AB758" s="45"/>
      <c r="AC758" s="45"/>
      <c r="AD758" s="45"/>
      <c r="AE758" s="46"/>
      <c r="AS758" s="28"/>
      <c r="AW758">
        <f t="shared" si="57"/>
        <v>0</v>
      </c>
      <c r="AX758">
        <f t="shared" si="58"/>
        <v>0</v>
      </c>
    </row>
    <row r="759" spans="1:50" ht="18.75" thickBot="1" x14ac:dyDescent="0.3">
      <c r="A759" s="37">
        <v>746</v>
      </c>
      <c r="B759" s="38" t="s">
        <v>2533</v>
      </c>
      <c r="C759" s="39" t="s">
        <v>194</v>
      </c>
      <c r="D759" s="49">
        <v>26553</v>
      </c>
      <c r="E759" s="41">
        <f t="shared" ca="1" si="61"/>
        <v>41528</v>
      </c>
      <c r="F759" s="42">
        <f t="shared" ca="1" si="62"/>
        <v>41</v>
      </c>
      <c r="G759" s="43" t="s">
        <v>2564</v>
      </c>
      <c r="H759" s="43" t="s">
        <v>1261</v>
      </c>
      <c r="I759" s="44" t="s">
        <v>2565</v>
      </c>
      <c r="J759" s="39"/>
      <c r="K759" s="39">
        <v>3719</v>
      </c>
      <c r="L759" s="39"/>
      <c r="M759" s="39"/>
      <c r="N759" s="39"/>
      <c r="O759" s="45"/>
      <c r="P759" s="45"/>
      <c r="Q759" s="45"/>
      <c r="R759" s="45"/>
      <c r="S759" s="45"/>
      <c r="T759" s="39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6"/>
      <c r="AS759" s="28"/>
      <c r="AW759">
        <f t="shared" si="57"/>
        <v>0</v>
      </c>
      <c r="AX759">
        <f t="shared" si="58"/>
        <v>0</v>
      </c>
    </row>
    <row r="760" spans="1:50" ht="18.75" thickBot="1" x14ac:dyDescent="0.3">
      <c r="A760" s="37">
        <v>747</v>
      </c>
      <c r="B760" s="38" t="s">
        <v>2534</v>
      </c>
      <c r="C760" s="39" t="s">
        <v>194</v>
      </c>
      <c r="D760" s="49">
        <v>37503</v>
      </c>
      <c r="E760" s="41">
        <f t="shared" ca="1" si="61"/>
        <v>41521</v>
      </c>
      <c r="F760" s="42">
        <f t="shared" ca="1" si="62"/>
        <v>11</v>
      </c>
      <c r="G760" s="43"/>
      <c r="H760" s="43" t="s">
        <v>1261</v>
      </c>
      <c r="I760" s="44" t="s">
        <v>2566</v>
      </c>
      <c r="J760" s="39" t="s">
        <v>2567</v>
      </c>
      <c r="K760" s="39"/>
      <c r="L760" s="39"/>
      <c r="M760" s="39"/>
      <c r="N760" s="39"/>
      <c r="O760" s="45"/>
      <c r="P760" s="45"/>
      <c r="Q760" s="45"/>
      <c r="R760" s="45"/>
      <c r="S760" s="45"/>
      <c r="T760" s="39"/>
      <c r="U760" s="45"/>
      <c r="V760" s="45"/>
      <c r="W760" s="45" t="s">
        <v>237</v>
      </c>
      <c r="X760" s="45" t="s">
        <v>1112</v>
      </c>
      <c r="Y760" s="45" t="s">
        <v>1112</v>
      </c>
      <c r="Z760" s="45"/>
      <c r="AA760" s="45"/>
      <c r="AB760" s="45"/>
      <c r="AC760" s="45"/>
      <c r="AD760" s="45"/>
      <c r="AE760" s="46"/>
      <c r="AS760" s="28"/>
      <c r="AW760">
        <f t="shared" si="57"/>
        <v>0</v>
      </c>
      <c r="AX760">
        <f t="shared" si="58"/>
        <v>0</v>
      </c>
    </row>
    <row r="761" spans="1:50" ht="18.75" thickBot="1" x14ac:dyDescent="0.3">
      <c r="A761" s="37">
        <v>748</v>
      </c>
      <c r="B761" s="38" t="s">
        <v>2518</v>
      </c>
      <c r="C761" s="39" t="s">
        <v>194</v>
      </c>
      <c r="D761" s="49">
        <v>37766</v>
      </c>
      <c r="E761" s="41">
        <f t="shared" ca="1" si="61"/>
        <v>41419</v>
      </c>
      <c r="F761" s="42">
        <f t="shared" ca="1" si="62"/>
        <v>10</v>
      </c>
      <c r="G761" s="43" t="s">
        <v>240</v>
      </c>
      <c r="H761" s="43" t="s">
        <v>1261</v>
      </c>
      <c r="I761" s="44" t="s">
        <v>2519</v>
      </c>
      <c r="J761" s="39" t="s">
        <v>2520</v>
      </c>
      <c r="K761" s="39"/>
      <c r="L761" s="39"/>
      <c r="M761" s="39"/>
      <c r="N761" s="39"/>
      <c r="O761" s="45"/>
      <c r="P761" s="45"/>
      <c r="Q761" s="45"/>
      <c r="R761" s="45"/>
      <c r="S761" s="45"/>
      <c r="T761" s="45"/>
      <c r="U761" s="45"/>
      <c r="V761" s="45"/>
      <c r="W761" s="45" t="s">
        <v>237</v>
      </c>
      <c r="X761" s="45" t="s">
        <v>542</v>
      </c>
      <c r="Y761" s="45" t="s">
        <v>542</v>
      </c>
      <c r="Z761" s="45"/>
      <c r="AA761" s="45"/>
      <c r="AB761" s="45"/>
      <c r="AC761" s="45"/>
      <c r="AD761" s="45"/>
      <c r="AE761" s="46"/>
      <c r="AS761" s="28"/>
      <c r="AW761">
        <f t="shared" si="57"/>
        <v>0</v>
      </c>
      <c r="AX761">
        <f t="shared" si="58"/>
        <v>0</v>
      </c>
    </row>
    <row r="762" spans="1:50" ht="18.75" thickBot="1" x14ac:dyDescent="0.3">
      <c r="A762" s="37">
        <v>749</v>
      </c>
      <c r="B762" s="38" t="s">
        <v>2535</v>
      </c>
      <c r="C762" s="39" t="s">
        <v>194</v>
      </c>
      <c r="D762" s="49">
        <v>36356</v>
      </c>
      <c r="E762" s="41">
        <f t="shared" ca="1" si="61"/>
        <v>41470</v>
      </c>
      <c r="F762" s="42">
        <f t="shared" ca="1" si="62"/>
        <v>14</v>
      </c>
      <c r="G762" s="43"/>
      <c r="H762" s="43" t="s">
        <v>1261</v>
      </c>
      <c r="I762" s="44" t="s">
        <v>2568</v>
      </c>
      <c r="J762" s="39" t="s">
        <v>2569</v>
      </c>
      <c r="K762" s="39"/>
      <c r="L762" s="39"/>
      <c r="M762" s="39"/>
      <c r="N762" s="39"/>
      <c r="O762" s="45"/>
      <c r="P762" s="45"/>
      <c r="Q762" s="45"/>
      <c r="R762" s="45"/>
      <c r="S762" s="45"/>
      <c r="T762" s="39"/>
      <c r="U762" s="45"/>
      <c r="V762" s="45"/>
      <c r="W762" s="45" t="s">
        <v>237</v>
      </c>
      <c r="X762" s="45" t="s">
        <v>2570</v>
      </c>
      <c r="Y762" s="45" t="s">
        <v>2570</v>
      </c>
      <c r="Z762" s="45"/>
      <c r="AA762" s="45"/>
      <c r="AB762" s="45"/>
      <c r="AC762" s="45"/>
      <c r="AD762" s="45"/>
      <c r="AE762" s="46"/>
      <c r="AS762" s="28"/>
      <c r="AW762">
        <f t="shared" si="57"/>
        <v>0</v>
      </c>
      <c r="AX762">
        <f t="shared" si="58"/>
        <v>0</v>
      </c>
    </row>
    <row r="763" spans="1:50" ht="18.75" thickBot="1" x14ac:dyDescent="0.3">
      <c r="A763" s="37">
        <v>750</v>
      </c>
      <c r="B763" s="38" t="s">
        <v>2536</v>
      </c>
      <c r="C763" s="39" t="s">
        <v>194</v>
      </c>
      <c r="D763" s="49">
        <v>35342</v>
      </c>
      <c r="E763" s="41">
        <f t="shared" ca="1" si="61"/>
        <v>41551</v>
      </c>
      <c r="F763" s="42">
        <f t="shared" ca="1" si="62"/>
        <v>17</v>
      </c>
      <c r="G763" s="43"/>
      <c r="H763" s="43" t="s">
        <v>1261</v>
      </c>
      <c r="I763" s="44" t="s">
        <v>2571</v>
      </c>
      <c r="J763" s="39"/>
      <c r="K763" s="39">
        <v>4740</v>
      </c>
      <c r="L763" s="39"/>
      <c r="M763" s="39"/>
      <c r="N763" s="39"/>
      <c r="O763" s="45"/>
      <c r="P763" s="45"/>
      <c r="Q763" s="45"/>
      <c r="R763" s="45"/>
      <c r="S763" s="45"/>
      <c r="T763" s="39"/>
      <c r="U763" s="45"/>
      <c r="V763" s="45"/>
      <c r="W763" s="45" t="s">
        <v>237</v>
      </c>
      <c r="X763" s="45" t="s">
        <v>2570</v>
      </c>
      <c r="Y763" s="45" t="s">
        <v>2570</v>
      </c>
      <c r="Z763" s="45"/>
      <c r="AA763" s="45"/>
      <c r="AB763" s="45"/>
      <c r="AC763" s="45"/>
      <c r="AD763" s="45"/>
      <c r="AE763" s="46"/>
      <c r="AS763" s="28"/>
      <c r="AW763">
        <f t="shared" si="57"/>
        <v>0</v>
      </c>
      <c r="AX763">
        <f t="shared" si="58"/>
        <v>0</v>
      </c>
    </row>
    <row r="764" spans="1:50" ht="18.75" thickBot="1" x14ac:dyDescent="0.3">
      <c r="A764" s="37">
        <v>751</v>
      </c>
      <c r="B764" s="38" t="s">
        <v>2537</v>
      </c>
      <c r="C764" s="39" t="s">
        <v>194</v>
      </c>
      <c r="D764" s="49">
        <v>33802</v>
      </c>
      <c r="E764" s="41">
        <f t="shared" ca="1" si="61"/>
        <v>41472</v>
      </c>
      <c r="F764" s="42">
        <f t="shared" ca="1" si="62"/>
        <v>21</v>
      </c>
      <c r="G764" s="43" t="s">
        <v>918</v>
      </c>
      <c r="H764" s="43" t="s">
        <v>1261</v>
      </c>
      <c r="I764" s="44" t="s">
        <v>2572</v>
      </c>
      <c r="J764" s="39"/>
      <c r="K764" s="39">
        <v>4739</v>
      </c>
      <c r="L764" s="39"/>
      <c r="M764" s="39"/>
      <c r="N764" s="39"/>
      <c r="O764" s="45"/>
      <c r="P764" s="45"/>
      <c r="Q764" s="45"/>
      <c r="R764" s="45"/>
      <c r="S764" s="45"/>
      <c r="T764" s="39"/>
      <c r="U764" s="45"/>
      <c r="V764" s="45"/>
      <c r="W764" s="45" t="s">
        <v>237</v>
      </c>
      <c r="X764" s="45" t="s">
        <v>920</v>
      </c>
      <c r="Y764" s="45" t="s">
        <v>920</v>
      </c>
      <c r="Z764" s="45"/>
      <c r="AA764" s="45"/>
      <c r="AB764" s="45"/>
      <c r="AC764" s="45"/>
      <c r="AD764" s="45"/>
      <c r="AE764" s="46"/>
      <c r="AS764" s="28"/>
      <c r="AW764">
        <f t="shared" si="57"/>
        <v>0</v>
      </c>
      <c r="AX764">
        <f t="shared" si="58"/>
        <v>0</v>
      </c>
    </row>
    <row r="765" spans="1:50" ht="18.75" thickBot="1" x14ac:dyDescent="0.3">
      <c r="A765" s="37">
        <v>752</v>
      </c>
      <c r="B765" s="38" t="s">
        <v>2538</v>
      </c>
      <c r="C765" s="39" t="s">
        <v>194</v>
      </c>
      <c r="D765" s="49">
        <v>23013</v>
      </c>
      <c r="E765" s="41">
        <f t="shared" ca="1" si="61"/>
        <v>41276</v>
      </c>
      <c r="F765" s="42">
        <f t="shared" ca="1" si="62"/>
        <v>50</v>
      </c>
      <c r="G765" s="43" t="s">
        <v>702</v>
      </c>
      <c r="H765" s="43" t="s">
        <v>1261</v>
      </c>
      <c r="I765" s="44" t="s">
        <v>2573</v>
      </c>
      <c r="J765" s="39"/>
      <c r="K765" s="39">
        <v>400</v>
      </c>
      <c r="L765" s="39"/>
      <c r="M765" s="39"/>
      <c r="N765" s="39"/>
      <c r="O765" s="45"/>
      <c r="P765" s="45"/>
      <c r="Q765" s="45"/>
      <c r="R765" s="45"/>
      <c r="S765" s="45"/>
      <c r="T765" s="39"/>
      <c r="U765" s="45"/>
      <c r="V765" s="45"/>
      <c r="W765" s="45" t="s">
        <v>237</v>
      </c>
      <c r="X765" s="45" t="s">
        <v>971</v>
      </c>
      <c r="Y765" s="45" t="s">
        <v>971</v>
      </c>
      <c r="Z765" s="45"/>
      <c r="AA765" s="45"/>
      <c r="AB765" s="45"/>
      <c r="AC765" s="45"/>
      <c r="AD765" s="45"/>
      <c r="AE765" s="46"/>
      <c r="AS765" s="28"/>
      <c r="AW765">
        <f t="shared" si="57"/>
        <v>0</v>
      </c>
      <c r="AX765">
        <f t="shared" si="58"/>
        <v>0</v>
      </c>
    </row>
    <row r="766" spans="1:50" ht="18.75" thickBot="1" x14ac:dyDescent="0.3">
      <c r="A766" s="37">
        <v>753</v>
      </c>
      <c r="B766" s="38" t="s">
        <v>2539</v>
      </c>
      <c r="C766" s="39" t="s">
        <v>194</v>
      </c>
      <c r="D766" s="49">
        <v>25408</v>
      </c>
      <c r="E766" s="41">
        <f t="shared" ca="1" si="61"/>
        <v>41479</v>
      </c>
      <c r="F766" s="42">
        <f t="shared" ca="1" si="62"/>
        <v>44</v>
      </c>
      <c r="G766" s="43" t="s">
        <v>995</v>
      </c>
      <c r="H766" s="43" t="s">
        <v>1261</v>
      </c>
      <c r="I766" s="44" t="s">
        <v>2574</v>
      </c>
      <c r="J766" s="39"/>
      <c r="K766" s="39">
        <v>4737</v>
      </c>
      <c r="L766" s="39"/>
      <c r="M766" s="39"/>
      <c r="N766" s="39"/>
      <c r="O766" s="45"/>
      <c r="P766" s="45"/>
      <c r="Q766" s="45"/>
      <c r="R766" s="45"/>
      <c r="S766" s="45"/>
      <c r="T766" s="39"/>
      <c r="U766" s="45"/>
      <c r="V766" s="45"/>
      <c r="W766" s="45" t="s">
        <v>237</v>
      </c>
      <c r="X766" s="45" t="s">
        <v>1015</v>
      </c>
      <c r="Y766" s="45" t="s">
        <v>1015</v>
      </c>
      <c r="Z766" s="45"/>
      <c r="AA766" s="45"/>
      <c r="AB766" s="45"/>
      <c r="AC766" s="45"/>
      <c r="AD766" s="45"/>
      <c r="AE766" s="46"/>
      <c r="AS766" s="28"/>
      <c r="AW766">
        <f t="shared" si="57"/>
        <v>0</v>
      </c>
      <c r="AX766">
        <f t="shared" si="58"/>
        <v>0</v>
      </c>
    </row>
    <row r="767" spans="1:50" ht="18.75" thickBot="1" x14ac:dyDescent="0.3">
      <c r="A767" s="37">
        <v>754</v>
      </c>
      <c r="B767" s="38" t="s">
        <v>2540</v>
      </c>
      <c r="C767" s="39" t="s">
        <v>194</v>
      </c>
      <c r="D767" s="49">
        <v>23615</v>
      </c>
      <c r="E767" s="41">
        <f t="shared" ca="1" si="61"/>
        <v>41512</v>
      </c>
      <c r="F767" s="42">
        <f t="shared" ca="1" si="62"/>
        <v>49</v>
      </c>
      <c r="G767" s="43" t="s">
        <v>246</v>
      </c>
      <c r="H767" s="43" t="s">
        <v>1261</v>
      </c>
      <c r="I767" s="44" t="s">
        <v>2575</v>
      </c>
      <c r="J767" s="39"/>
      <c r="K767" s="39">
        <v>4738</v>
      </c>
      <c r="L767" s="39"/>
      <c r="M767" s="39"/>
      <c r="N767" s="39"/>
      <c r="O767" s="45"/>
      <c r="P767" s="45"/>
      <c r="Q767" s="45"/>
      <c r="R767" s="45"/>
      <c r="S767" s="45"/>
      <c r="T767" s="39"/>
      <c r="U767" s="45"/>
      <c r="V767" s="45"/>
      <c r="W767" s="45" t="s">
        <v>237</v>
      </c>
      <c r="X767" s="45" t="s">
        <v>1188</v>
      </c>
      <c r="Y767" s="45" t="s">
        <v>1188</v>
      </c>
      <c r="Z767" s="45"/>
      <c r="AA767" s="45"/>
      <c r="AB767" s="45"/>
      <c r="AC767" s="45"/>
      <c r="AD767" s="45"/>
      <c r="AE767" s="46"/>
      <c r="AS767" s="28"/>
      <c r="AW767">
        <f t="shared" si="57"/>
        <v>0</v>
      </c>
      <c r="AX767">
        <f t="shared" si="58"/>
        <v>0</v>
      </c>
    </row>
    <row r="768" spans="1:50" ht="18.75" thickBot="1" x14ac:dyDescent="0.3">
      <c r="A768" s="37">
        <v>755</v>
      </c>
      <c r="B768" s="38" t="s">
        <v>2541</v>
      </c>
      <c r="C768" s="39" t="s">
        <v>194</v>
      </c>
      <c r="D768" s="49">
        <v>37665</v>
      </c>
      <c r="E768" s="41">
        <f t="shared" ca="1" si="61"/>
        <v>41318</v>
      </c>
      <c r="F768" s="42">
        <f t="shared" ca="1" si="62"/>
        <v>10</v>
      </c>
      <c r="G768" s="43" t="s">
        <v>723</v>
      </c>
      <c r="H768" s="43" t="s">
        <v>1261</v>
      </c>
      <c r="I768" s="44" t="s">
        <v>2576</v>
      </c>
      <c r="J768" s="39" t="s">
        <v>2577</v>
      </c>
      <c r="K768" s="39"/>
      <c r="L768" s="39"/>
      <c r="M768" s="39"/>
      <c r="N768" s="39"/>
      <c r="O768" s="45"/>
      <c r="P768" s="45"/>
      <c r="Q768" s="45"/>
      <c r="R768" s="45"/>
      <c r="S768" s="45"/>
      <c r="T768" s="39"/>
      <c r="U768" s="45"/>
      <c r="V768" s="45"/>
      <c r="W768" s="45" t="s">
        <v>237</v>
      </c>
      <c r="X768" s="45" t="s">
        <v>862</v>
      </c>
      <c r="Y768" s="45" t="s">
        <v>862</v>
      </c>
      <c r="Z768" s="45"/>
      <c r="AA768" s="45"/>
      <c r="AB768" s="45"/>
      <c r="AC768" s="45"/>
      <c r="AD768" s="45"/>
      <c r="AE768" s="46"/>
      <c r="AS768" s="28"/>
      <c r="AW768">
        <f t="shared" si="57"/>
        <v>0</v>
      </c>
      <c r="AX768">
        <f t="shared" si="58"/>
        <v>0</v>
      </c>
    </row>
    <row r="769" spans="1:50" ht="18.75" thickBot="1" x14ac:dyDescent="0.3">
      <c r="A769" s="37">
        <v>756</v>
      </c>
      <c r="B769" s="38" t="s">
        <v>2542</v>
      </c>
      <c r="C769" s="39" t="s">
        <v>194</v>
      </c>
      <c r="D769" s="49">
        <v>36493</v>
      </c>
      <c r="E769" s="41">
        <f t="shared" ca="1" si="61"/>
        <v>41242</v>
      </c>
      <c r="F769" s="42">
        <f t="shared" ca="1" si="62"/>
        <v>13</v>
      </c>
      <c r="G769" s="43" t="s">
        <v>723</v>
      </c>
      <c r="H769" s="43" t="s">
        <v>1261</v>
      </c>
      <c r="I769" s="44" t="s">
        <v>2578</v>
      </c>
      <c r="J769" s="39" t="s">
        <v>2579</v>
      </c>
      <c r="K769" s="39"/>
      <c r="L769" s="39"/>
      <c r="M769" s="39"/>
      <c r="N769" s="39"/>
      <c r="O769" s="45"/>
      <c r="P769" s="45"/>
      <c r="Q769" s="45"/>
      <c r="R769" s="45"/>
      <c r="S769" s="45"/>
      <c r="T769" s="39"/>
      <c r="U769" s="45"/>
      <c r="V769" s="45"/>
      <c r="W769" s="45" t="s">
        <v>237</v>
      </c>
      <c r="X769" s="45" t="s">
        <v>862</v>
      </c>
      <c r="Y769" s="45" t="s">
        <v>862</v>
      </c>
      <c r="Z769" s="45"/>
      <c r="AA769" s="45"/>
      <c r="AB769" s="45"/>
      <c r="AC769" s="45"/>
      <c r="AD769" s="45"/>
      <c r="AE769" s="46"/>
      <c r="AS769" s="28"/>
      <c r="AW769">
        <f t="shared" si="57"/>
        <v>0</v>
      </c>
      <c r="AX769">
        <f t="shared" si="58"/>
        <v>0</v>
      </c>
    </row>
    <row r="770" spans="1:50" ht="18.75" thickBot="1" x14ac:dyDescent="0.3">
      <c r="A770" s="37">
        <v>757</v>
      </c>
      <c r="B770" s="38" t="s">
        <v>2543</v>
      </c>
      <c r="C770" s="39" t="s">
        <v>194</v>
      </c>
      <c r="D770" s="49">
        <v>36928</v>
      </c>
      <c r="E770" s="41">
        <f t="shared" ca="1" si="61"/>
        <v>41311</v>
      </c>
      <c r="F770" s="42">
        <f t="shared" ca="1" si="62"/>
        <v>12</v>
      </c>
      <c r="G770" s="43" t="s">
        <v>723</v>
      </c>
      <c r="H770" s="43" t="s">
        <v>1261</v>
      </c>
      <c r="I770" s="44" t="s">
        <v>2580</v>
      </c>
      <c r="J770" s="39" t="s">
        <v>2581</v>
      </c>
      <c r="K770" s="39"/>
      <c r="L770" s="39"/>
      <c r="M770" s="39"/>
      <c r="N770" s="39"/>
      <c r="O770" s="45"/>
      <c r="P770" s="45"/>
      <c r="Q770" s="45"/>
      <c r="R770" s="45"/>
      <c r="S770" s="45"/>
      <c r="T770" s="39"/>
      <c r="U770" s="45"/>
      <c r="V770" s="45"/>
      <c r="W770" s="45" t="s">
        <v>237</v>
      </c>
      <c r="X770" s="45" t="s">
        <v>862</v>
      </c>
      <c r="Y770" s="45" t="s">
        <v>862</v>
      </c>
      <c r="Z770" s="45"/>
      <c r="AA770" s="45"/>
      <c r="AB770" s="45"/>
      <c r="AC770" s="45"/>
      <c r="AD770" s="45"/>
      <c r="AE770" s="46"/>
      <c r="AS770" s="28"/>
      <c r="AW770">
        <f t="shared" si="57"/>
        <v>0</v>
      </c>
      <c r="AX770">
        <f t="shared" si="58"/>
        <v>0</v>
      </c>
    </row>
    <row r="771" spans="1:50" ht="18.75" thickBot="1" x14ac:dyDescent="0.3">
      <c r="A771" s="37">
        <v>758</v>
      </c>
      <c r="B771" s="38" t="s">
        <v>2544</v>
      </c>
      <c r="C771" s="39" t="s">
        <v>196</v>
      </c>
      <c r="D771" s="49">
        <v>37103</v>
      </c>
      <c r="E771" s="41">
        <f t="shared" ca="1" si="61"/>
        <v>41486</v>
      </c>
      <c r="F771" s="42">
        <f t="shared" ca="1" si="62"/>
        <v>12</v>
      </c>
      <c r="G771" s="43" t="s">
        <v>246</v>
      </c>
      <c r="H771" s="43" t="s">
        <v>1261</v>
      </c>
      <c r="I771" s="44" t="s">
        <v>2582</v>
      </c>
      <c r="J771" s="39" t="s">
        <v>2583</v>
      </c>
      <c r="K771" s="39"/>
      <c r="L771" s="39"/>
      <c r="M771" s="39"/>
      <c r="N771" s="39"/>
      <c r="O771" s="45"/>
      <c r="P771" s="45"/>
      <c r="Q771" s="45"/>
      <c r="R771" s="45"/>
      <c r="S771" s="45"/>
      <c r="T771" s="39"/>
      <c r="U771" s="45"/>
      <c r="V771" s="45"/>
      <c r="W771" s="45" t="s">
        <v>237</v>
      </c>
      <c r="X771" s="45" t="s">
        <v>2012</v>
      </c>
      <c r="Y771" s="45" t="s">
        <v>2012</v>
      </c>
      <c r="Z771" s="45"/>
      <c r="AA771" s="45"/>
      <c r="AB771" s="45"/>
      <c r="AC771" s="45"/>
      <c r="AD771" s="45"/>
      <c r="AE771" s="46"/>
      <c r="AS771" s="28"/>
      <c r="AW771">
        <f t="shared" si="57"/>
        <v>0</v>
      </c>
      <c r="AX771">
        <f t="shared" si="58"/>
        <v>0</v>
      </c>
    </row>
    <row r="772" spans="1:50" ht="18.75" thickBot="1" x14ac:dyDescent="0.3">
      <c r="A772" s="37">
        <v>759</v>
      </c>
      <c r="B772" s="38" t="s">
        <v>2545</v>
      </c>
      <c r="C772" s="39" t="s">
        <v>194</v>
      </c>
      <c r="D772" s="49">
        <v>35065</v>
      </c>
      <c r="E772" s="41">
        <f t="shared" ca="1" si="61"/>
        <v>41275</v>
      </c>
      <c r="F772" s="42">
        <f t="shared" ca="1" si="62"/>
        <v>17</v>
      </c>
      <c r="G772" s="43"/>
      <c r="H772" s="43" t="s">
        <v>1261</v>
      </c>
      <c r="I772" s="44" t="s">
        <v>2584</v>
      </c>
      <c r="J772" s="39"/>
      <c r="K772" s="39"/>
      <c r="L772" s="39"/>
      <c r="M772" s="39"/>
      <c r="N772" s="39"/>
      <c r="O772" s="45"/>
      <c r="P772" s="45"/>
      <c r="Q772" s="45"/>
      <c r="R772" s="45"/>
      <c r="S772" s="45"/>
      <c r="T772" s="45"/>
      <c r="U772" s="45"/>
      <c r="V772" s="45"/>
      <c r="W772" s="45" t="s">
        <v>237</v>
      </c>
      <c r="X772" s="45" t="s">
        <v>365</v>
      </c>
      <c r="Y772" s="45"/>
      <c r="Z772" s="45"/>
      <c r="AA772" s="45"/>
      <c r="AB772" s="45"/>
      <c r="AC772" s="45"/>
      <c r="AD772" s="45"/>
      <c r="AE772" s="46"/>
      <c r="AS772" s="28"/>
      <c r="AW772">
        <f t="shared" si="57"/>
        <v>0</v>
      </c>
      <c r="AX772">
        <f t="shared" si="58"/>
        <v>0</v>
      </c>
    </row>
    <row r="773" spans="1:50" ht="18.75" thickBot="1" x14ac:dyDescent="0.3">
      <c r="A773" s="37">
        <v>760</v>
      </c>
      <c r="B773" s="38" t="s">
        <v>2546</v>
      </c>
      <c r="C773" s="39" t="s">
        <v>194</v>
      </c>
      <c r="D773" s="49">
        <v>27692</v>
      </c>
      <c r="E773" s="41">
        <f t="shared" ca="1" si="61"/>
        <v>41207</v>
      </c>
      <c r="F773" s="42">
        <f t="shared" ca="1" si="62"/>
        <v>37</v>
      </c>
      <c r="G773" s="43" t="s">
        <v>723</v>
      </c>
      <c r="H773" s="43" t="s">
        <v>1261</v>
      </c>
      <c r="I773" s="44" t="s">
        <v>2585</v>
      </c>
      <c r="J773" s="39"/>
      <c r="K773" s="39">
        <v>4741</v>
      </c>
      <c r="L773" s="39"/>
      <c r="M773" s="39"/>
      <c r="N773" s="39"/>
      <c r="O773" s="45"/>
      <c r="P773" s="45"/>
      <c r="Q773" s="45"/>
      <c r="R773" s="45"/>
      <c r="S773" s="45"/>
      <c r="T773" s="45"/>
      <c r="U773" s="45"/>
      <c r="V773" s="45"/>
      <c r="W773" s="45" t="s">
        <v>237</v>
      </c>
      <c r="X773" s="45" t="s">
        <v>2570</v>
      </c>
      <c r="Y773" s="45" t="s">
        <v>2570</v>
      </c>
      <c r="Z773" s="45"/>
      <c r="AA773" s="45"/>
      <c r="AB773" s="45"/>
      <c r="AC773" s="45"/>
      <c r="AD773" s="45"/>
      <c r="AE773" s="46"/>
      <c r="AS773" s="28"/>
      <c r="AW773">
        <f t="shared" si="57"/>
        <v>0</v>
      </c>
      <c r="AX773">
        <f t="shared" si="58"/>
        <v>0</v>
      </c>
    </row>
    <row r="774" spans="1:50" ht="18.75" thickBot="1" x14ac:dyDescent="0.3">
      <c r="A774" s="37">
        <v>761</v>
      </c>
      <c r="B774" s="38" t="s">
        <v>2547</v>
      </c>
      <c r="C774" s="39" t="s">
        <v>194</v>
      </c>
      <c r="D774" s="49">
        <v>35585</v>
      </c>
      <c r="E774" s="41">
        <f t="shared" ca="1" si="61"/>
        <v>41429</v>
      </c>
      <c r="F774" s="42">
        <f t="shared" ca="1" si="62"/>
        <v>16</v>
      </c>
      <c r="G774" s="43" t="s">
        <v>878</v>
      </c>
      <c r="H774" s="43" t="s">
        <v>234</v>
      </c>
      <c r="I774" s="44" t="s">
        <v>2586</v>
      </c>
      <c r="J774" s="39"/>
      <c r="K774" s="39">
        <v>4744</v>
      </c>
      <c r="L774" s="39"/>
      <c r="M774" s="39"/>
      <c r="N774" s="39"/>
      <c r="O774" s="45"/>
      <c r="P774" s="45"/>
      <c r="Q774" s="45"/>
      <c r="R774" s="45"/>
      <c r="S774" s="45"/>
      <c r="T774" s="45"/>
      <c r="U774" s="45"/>
      <c r="V774" s="45"/>
      <c r="W774" s="45" t="s">
        <v>237</v>
      </c>
      <c r="X774" s="45" t="s">
        <v>880</v>
      </c>
      <c r="Y774" s="45" t="s">
        <v>880</v>
      </c>
      <c r="Z774" s="45"/>
      <c r="AA774" s="45"/>
      <c r="AB774" s="45"/>
      <c r="AC774" s="45"/>
      <c r="AD774" s="45"/>
      <c r="AE774" s="46"/>
      <c r="AS774" s="28"/>
      <c r="AW774">
        <f t="shared" si="57"/>
        <v>0</v>
      </c>
      <c r="AX774">
        <f t="shared" si="58"/>
        <v>0</v>
      </c>
    </row>
    <row r="775" spans="1:50" ht="18.75" thickBot="1" x14ac:dyDescent="0.3">
      <c r="A775" s="37">
        <v>762</v>
      </c>
      <c r="B775" s="38" t="s">
        <v>2548</v>
      </c>
      <c r="C775" s="39" t="s">
        <v>194</v>
      </c>
      <c r="D775" s="49">
        <v>30551</v>
      </c>
      <c r="E775" s="41">
        <f t="shared" ca="1" si="61"/>
        <v>41509</v>
      </c>
      <c r="F775" s="42">
        <f t="shared" ca="1" si="62"/>
        <v>30</v>
      </c>
      <c r="G775" s="43" t="s">
        <v>495</v>
      </c>
      <c r="H775" s="43" t="s">
        <v>234</v>
      </c>
      <c r="I775" s="44" t="s">
        <v>2587</v>
      </c>
      <c r="J775" s="39"/>
      <c r="K775" s="39">
        <v>4743</v>
      </c>
      <c r="L775" s="39"/>
      <c r="M775" s="39"/>
      <c r="N775" s="39"/>
      <c r="O775" s="45"/>
      <c r="P775" s="45"/>
      <c r="Q775" s="45"/>
      <c r="R775" s="45"/>
      <c r="S775" s="45"/>
      <c r="T775" s="45"/>
      <c r="U775" s="45"/>
      <c r="V775" s="45"/>
      <c r="W775" s="45" t="s">
        <v>237</v>
      </c>
      <c r="X775" s="45" t="s">
        <v>880</v>
      </c>
      <c r="Y775" s="45" t="s">
        <v>880</v>
      </c>
      <c r="Z775" s="45"/>
      <c r="AA775" s="45"/>
      <c r="AB775" s="45"/>
      <c r="AC775" s="45"/>
      <c r="AD775" s="45"/>
      <c r="AE775" s="46"/>
      <c r="AS775" s="28"/>
      <c r="AW775">
        <f t="shared" si="57"/>
        <v>0</v>
      </c>
      <c r="AX775">
        <f t="shared" si="58"/>
        <v>0</v>
      </c>
    </row>
    <row r="776" spans="1:50" ht="18.75" thickBot="1" x14ac:dyDescent="0.3">
      <c r="A776" s="37">
        <v>763</v>
      </c>
      <c r="B776" s="38" t="s">
        <v>2549</v>
      </c>
      <c r="C776" s="39" t="s">
        <v>194</v>
      </c>
      <c r="D776" s="49">
        <v>35406</v>
      </c>
      <c r="E776" s="41">
        <f t="shared" ca="1" si="61"/>
        <v>41250</v>
      </c>
      <c r="F776" s="42">
        <f t="shared" ca="1" si="62"/>
        <v>16</v>
      </c>
      <c r="G776" s="43" t="s">
        <v>979</v>
      </c>
      <c r="H776" s="43" t="s">
        <v>234</v>
      </c>
      <c r="I776" s="44" t="s">
        <v>2588</v>
      </c>
      <c r="J776" s="39"/>
      <c r="K776" s="39">
        <v>4746</v>
      </c>
      <c r="L776" s="39"/>
      <c r="M776" s="39"/>
      <c r="N776" s="39"/>
      <c r="O776" s="45"/>
      <c r="P776" s="45"/>
      <c r="Q776" s="45"/>
      <c r="R776" s="45"/>
      <c r="S776" s="45"/>
      <c r="T776" s="45"/>
      <c r="U776" s="45"/>
      <c r="V776" s="45"/>
      <c r="W776" s="45" t="s">
        <v>237</v>
      </c>
      <c r="X776" s="45" t="s">
        <v>2589</v>
      </c>
      <c r="Y776" s="45" t="s">
        <v>2589</v>
      </c>
      <c r="Z776" s="45"/>
      <c r="AA776" s="45"/>
      <c r="AB776" s="45"/>
      <c r="AC776" s="45"/>
      <c r="AD776" s="45"/>
      <c r="AE776" s="46"/>
      <c r="AS776" s="28"/>
      <c r="AW776">
        <f t="shared" si="57"/>
        <v>0</v>
      </c>
      <c r="AX776">
        <f t="shared" si="58"/>
        <v>0</v>
      </c>
    </row>
    <row r="777" spans="1:50" ht="18.75" thickBot="1" x14ac:dyDescent="0.3">
      <c r="A777" s="37">
        <v>764</v>
      </c>
      <c r="B777" s="38" t="s">
        <v>2550</v>
      </c>
      <c r="C777" s="39" t="s">
        <v>194</v>
      </c>
      <c r="D777" s="49">
        <v>30713</v>
      </c>
      <c r="E777" s="41">
        <f t="shared" ca="1" si="61"/>
        <v>41306</v>
      </c>
      <c r="F777" s="42">
        <f t="shared" ca="1" si="62"/>
        <v>29</v>
      </c>
      <c r="G777" s="43" t="s">
        <v>246</v>
      </c>
      <c r="H777" s="43" t="s">
        <v>234</v>
      </c>
      <c r="I777" s="44" t="s">
        <v>2590</v>
      </c>
      <c r="J777" s="39"/>
      <c r="K777" s="39">
        <v>4742</v>
      </c>
      <c r="L777" s="39"/>
      <c r="M777" s="39"/>
      <c r="N777" s="39"/>
      <c r="O777" s="45"/>
      <c r="P777" s="45"/>
      <c r="Q777" s="45"/>
      <c r="R777" s="45"/>
      <c r="S777" s="45"/>
      <c r="T777" s="45"/>
      <c r="U777" s="45"/>
      <c r="V777" s="45"/>
      <c r="W777" s="45" t="s">
        <v>237</v>
      </c>
      <c r="X777" s="45" t="s">
        <v>1096</v>
      </c>
      <c r="Y777" s="45" t="s">
        <v>1096</v>
      </c>
      <c r="Z777" s="45"/>
      <c r="AA777" s="45"/>
      <c r="AB777" s="45"/>
      <c r="AC777" s="45"/>
      <c r="AD777" s="45"/>
      <c r="AE777" s="46"/>
      <c r="AS777" s="28"/>
      <c r="AW777">
        <f t="shared" si="57"/>
        <v>0</v>
      </c>
      <c r="AX777">
        <f t="shared" si="58"/>
        <v>0</v>
      </c>
    </row>
    <row r="778" spans="1:50" ht="18.75" thickBot="1" x14ac:dyDescent="0.3">
      <c r="A778" s="37">
        <v>765</v>
      </c>
      <c r="B778" s="38" t="s">
        <v>2551</v>
      </c>
      <c r="C778" s="39" t="s">
        <v>194</v>
      </c>
      <c r="D778" s="49">
        <v>38291</v>
      </c>
      <c r="E778" s="41">
        <f t="shared" ca="1" si="61"/>
        <v>41213</v>
      </c>
      <c r="F778" s="42">
        <f t="shared" ca="1" si="62"/>
        <v>8</v>
      </c>
      <c r="G778" s="43" t="s">
        <v>995</v>
      </c>
      <c r="H778" s="43" t="s">
        <v>234</v>
      </c>
      <c r="I778" s="44" t="s">
        <v>2591</v>
      </c>
      <c r="J778" s="39" t="s">
        <v>2592</v>
      </c>
      <c r="K778" s="39"/>
      <c r="L778" s="39"/>
      <c r="M778" s="39"/>
      <c r="N778" s="39"/>
      <c r="O778" s="45"/>
      <c r="P778" s="45"/>
      <c r="Q778" s="45"/>
      <c r="R778" s="45"/>
      <c r="S778" s="45"/>
      <c r="T778" s="45"/>
      <c r="U778" s="45"/>
      <c r="V778" s="45"/>
      <c r="W778" s="45" t="s">
        <v>237</v>
      </c>
      <c r="X778" s="45" t="s">
        <v>997</v>
      </c>
      <c r="Y778" s="45" t="s">
        <v>997</v>
      </c>
      <c r="Z778" s="45"/>
      <c r="AA778" s="45"/>
      <c r="AB778" s="45"/>
      <c r="AC778" s="45"/>
      <c r="AD778" s="45"/>
      <c r="AE778" s="46"/>
      <c r="AS778" s="28"/>
      <c r="AW778">
        <f t="shared" si="57"/>
        <v>0</v>
      </c>
      <c r="AX778">
        <f t="shared" si="58"/>
        <v>0</v>
      </c>
    </row>
    <row r="779" spans="1:50" ht="18.75" thickBot="1" x14ac:dyDescent="0.3">
      <c r="A779" s="37">
        <v>766</v>
      </c>
      <c r="B779" s="38" t="s">
        <v>2552</v>
      </c>
      <c r="C779" s="39" t="s">
        <v>194</v>
      </c>
      <c r="D779" s="49">
        <v>34386</v>
      </c>
      <c r="E779" s="41">
        <f t="shared" ca="1" si="61"/>
        <v>41326</v>
      </c>
      <c r="F779" s="42">
        <f t="shared" ca="1" si="62"/>
        <v>19</v>
      </c>
      <c r="G779" s="43" t="s">
        <v>246</v>
      </c>
      <c r="H779" s="43" t="s">
        <v>1261</v>
      </c>
      <c r="I779" s="44" t="s">
        <v>2593</v>
      </c>
      <c r="J779" s="39"/>
      <c r="K779" s="39">
        <v>4745</v>
      </c>
      <c r="L779" s="39"/>
      <c r="M779" s="39"/>
      <c r="N779" s="39"/>
      <c r="O779" s="45"/>
      <c r="P779" s="45"/>
      <c r="Q779" s="45"/>
      <c r="R779" s="45"/>
      <c r="S779" s="45"/>
      <c r="T779" s="45"/>
      <c r="U779" s="45"/>
      <c r="V779" s="45"/>
      <c r="W779" s="45" t="s">
        <v>237</v>
      </c>
      <c r="X779" s="45" t="s">
        <v>345</v>
      </c>
      <c r="Y779" s="45" t="s">
        <v>345</v>
      </c>
      <c r="Z779" s="45"/>
      <c r="AA779" s="45"/>
      <c r="AB779" s="45"/>
      <c r="AC779" s="45"/>
      <c r="AD779" s="45"/>
      <c r="AE779" s="46"/>
      <c r="AS779" s="28"/>
      <c r="AW779">
        <f t="shared" si="57"/>
        <v>0</v>
      </c>
      <c r="AX779">
        <f t="shared" si="58"/>
        <v>0</v>
      </c>
    </row>
    <row r="780" spans="1:50" ht="18.75" thickBot="1" x14ac:dyDescent="0.3">
      <c r="A780" s="37">
        <v>767</v>
      </c>
      <c r="B780" s="38"/>
      <c r="C780" s="39"/>
      <c r="D780" s="49"/>
      <c r="E780" s="41" t="str">
        <f t="shared" ca="1" si="61"/>
        <v/>
      </c>
      <c r="F780" s="42" t="str">
        <f t="shared" si="62"/>
        <v/>
      </c>
      <c r="G780" s="43"/>
      <c r="H780" s="43"/>
      <c r="I780" s="44"/>
      <c r="J780" s="39"/>
      <c r="K780" s="39"/>
      <c r="L780" s="39"/>
      <c r="M780" s="39"/>
      <c r="N780" s="39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6"/>
      <c r="AS780" s="28"/>
      <c r="AW780">
        <f t="shared" si="57"/>
        <v>0</v>
      </c>
      <c r="AX780">
        <f t="shared" si="58"/>
        <v>0</v>
      </c>
    </row>
    <row r="781" spans="1:50" ht="18.75" thickBot="1" x14ac:dyDescent="0.3">
      <c r="A781" s="37">
        <v>768</v>
      </c>
      <c r="B781" s="38"/>
      <c r="C781" s="39"/>
      <c r="D781" s="49"/>
      <c r="E781" s="41" t="str">
        <f t="shared" ca="1" si="61"/>
        <v/>
      </c>
      <c r="F781" s="42" t="str">
        <f t="shared" si="62"/>
        <v/>
      </c>
      <c r="G781" s="43"/>
      <c r="H781" s="43"/>
      <c r="I781" s="44"/>
      <c r="J781" s="39"/>
      <c r="K781" s="39"/>
      <c r="L781" s="39"/>
      <c r="M781" s="39"/>
      <c r="N781" s="39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6"/>
      <c r="AS781" s="28"/>
      <c r="AW781">
        <f t="shared" si="57"/>
        <v>0</v>
      </c>
      <c r="AX781">
        <f t="shared" si="58"/>
        <v>0</v>
      </c>
    </row>
    <row r="782" spans="1:50" ht="18.75" thickBot="1" x14ac:dyDescent="0.3">
      <c r="A782" s="37">
        <v>769</v>
      </c>
      <c r="B782" s="38"/>
      <c r="C782" s="39"/>
      <c r="D782" s="49"/>
      <c r="E782" s="41" t="str">
        <f t="shared" ref="E782:E845" ca="1" si="63">IF(B782="","",IF(DATE(YEAR(TODAY()),MONTH(D782),DAY(D782))&lt;TODAY(),DATE(IF(YEAR(D782)=1900,2090,YEAR(TODAY())+1),MONTH(D782),DAY(D782)),DATE(IF(YEAR(D782)=1900,2090,YEAR(TODAY())),MONTH(D782),DAY(D782))))</f>
        <v/>
      </c>
      <c r="F782" s="42" t="str">
        <f t="shared" ref="F782:F845" si="64">IF(B782="","",YEAR(E782)-YEAR(D782))</f>
        <v/>
      </c>
      <c r="G782" s="43"/>
      <c r="H782" s="43"/>
      <c r="I782" s="44"/>
      <c r="J782" s="39"/>
      <c r="K782" s="39"/>
      <c r="L782" s="39"/>
      <c r="M782" s="39"/>
      <c r="N782" s="39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6"/>
      <c r="AS782" s="28"/>
      <c r="AW782">
        <f t="shared" ref="AW782:AW845" si="65">IF(ISERROR(FIND(UPPER($AW$12),UPPER(B782))),0,1)</f>
        <v>0</v>
      </c>
      <c r="AX782">
        <f t="shared" ref="AX782:AX845" si="66">IF(AW782&gt;0,A782,0)</f>
        <v>0</v>
      </c>
    </row>
    <row r="783" spans="1:50" ht="18.75" thickBot="1" x14ac:dyDescent="0.3">
      <c r="A783" s="37">
        <v>770</v>
      </c>
      <c r="B783" s="38"/>
      <c r="C783" s="39"/>
      <c r="D783" s="49"/>
      <c r="E783" s="41" t="str">
        <f t="shared" ca="1" si="63"/>
        <v/>
      </c>
      <c r="F783" s="42" t="str">
        <f t="shared" si="64"/>
        <v/>
      </c>
      <c r="G783" s="43"/>
      <c r="H783" s="43"/>
      <c r="I783" s="44"/>
      <c r="J783" s="39"/>
      <c r="K783" s="39"/>
      <c r="L783" s="39"/>
      <c r="M783" s="39"/>
      <c r="N783" s="39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6"/>
      <c r="AS783" s="28"/>
      <c r="AW783">
        <f t="shared" si="65"/>
        <v>0</v>
      </c>
      <c r="AX783">
        <f t="shared" si="66"/>
        <v>0</v>
      </c>
    </row>
    <row r="784" spans="1:50" ht="18.75" thickBot="1" x14ac:dyDescent="0.3">
      <c r="A784" s="37">
        <v>771</v>
      </c>
      <c r="B784" s="38"/>
      <c r="C784" s="39"/>
      <c r="D784" s="49"/>
      <c r="E784" s="41" t="str">
        <f t="shared" ca="1" si="63"/>
        <v/>
      </c>
      <c r="F784" s="42" t="str">
        <f t="shared" si="64"/>
        <v/>
      </c>
      <c r="G784" s="43"/>
      <c r="H784" s="43"/>
      <c r="I784" s="44"/>
      <c r="J784" s="39"/>
      <c r="K784" s="39"/>
      <c r="L784" s="39"/>
      <c r="M784" s="39"/>
      <c r="N784" s="39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6"/>
      <c r="AS784" s="28"/>
      <c r="AW784">
        <f t="shared" si="65"/>
        <v>0</v>
      </c>
      <c r="AX784">
        <f t="shared" si="66"/>
        <v>0</v>
      </c>
    </row>
    <row r="785" spans="1:50" ht="18.75" thickBot="1" x14ac:dyDescent="0.3">
      <c r="A785" s="37">
        <v>772</v>
      </c>
      <c r="B785" s="38"/>
      <c r="C785" s="39"/>
      <c r="D785" s="49"/>
      <c r="E785" s="41" t="str">
        <f t="shared" ca="1" si="63"/>
        <v/>
      </c>
      <c r="F785" s="42" t="str">
        <f t="shared" si="64"/>
        <v/>
      </c>
      <c r="G785" s="43"/>
      <c r="H785" s="43"/>
      <c r="I785" s="44"/>
      <c r="J785" s="39"/>
      <c r="K785" s="39"/>
      <c r="L785" s="39"/>
      <c r="M785" s="39"/>
      <c r="N785" s="39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6"/>
      <c r="AS785" s="28"/>
      <c r="AW785">
        <f t="shared" si="65"/>
        <v>0</v>
      </c>
      <c r="AX785">
        <f t="shared" si="66"/>
        <v>0</v>
      </c>
    </row>
    <row r="786" spans="1:50" ht="18.75" thickBot="1" x14ac:dyDescent="0.3">
      <c r="A786" s="37">
        <v>773</v>
      </c>
      <c r="B786" s="38"/>
      <c r="C786" s="39"/>
      <c r="D786" s="49"/>
      <c r="E786" s="41" t="str">
        <f t="shared" ca="1" si="63"/>
        <v/>
      </c>
      <c r="F786" s="42" t="str">
        <f t="shared" si="64"/>
        <v/>
      </c>
      <c r="G786" s="43"/>
      <c r="H786" s="43"/>
      <c r="I786" s="44"/>
      <c r="J786" s="39"/>
      <c r="K786" s="39"/>
      <c r="L786" s="39"/>
      <c r="M786" s="39"/>
      <c r="N786" s="39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6"/>
      <c r="AS786" s="28"/>
      <c r="AW786">
        <f t="shared" si="65"/>
        <v>0</v>
      </c>
      <c r="AX786">
        <f t="shared" si="66"/>
        <v>0</v>
      </c>
    </row>
    <row r="787" spans="1:50" ht="18.75" thickBot="1" x14ac:dyDescent="0.3">
      <c r="A787" s="37">
        <v>774</v>
      </c>
      <c r="B787" s="38"/>
      <c r="C787" s="39"/>
      <c r="D787" s="49"/>
      <c r="E787" s="41" t="str">
        <f t="shared" ca="1" si="63"/>
        <v/>
      </c>
      <c r="F787" s="42" t="str">
        <f t="shared" si="64"/>
        <v/>
      </c>
      <c r="G787" s="43"/>
      <c r="H787" s="43"/>
      <c r="I787" s="44"/>
      <c r="J787" s="39"/>
      <c r="K787" s="39"/>
      <c r="L787" s="39"/>
      <c r="M787" s="39"/>
      <c r="N787" s="39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6"/>
      <c r="AS787" s="28"/>
      <c r="AW787">
        <f t="shared" si="65"/>
        <v>0</v>
      </c>
      <c r="AX787">
        <f t="shared" si="66"/>
        <v>0</v>
      </c>
    </row>
    <row r="788" spans="1:50" ht="18.75" thickBot="1" x14ac:dyDescent="0.3">
      <c r="A788" s="37">
        <v>775</v>
      </c>
      <c r="B788" s="38"/>
      <c r="C788" s="39"/>
      <c r="D788" s="49"/>
      <c r="E788" s="41" t="str">
        <f t="shared" ca="1" si="63"/>
        <v/>
      </c>
      <c r="F788" s="42" t="str">
        <f t="shared" si="64"/>
        <v/>
      </c>
      <c r="G788" s="43"/>
      <c r="H788" s="43"/>
      <c r="I788" s="44"/>
      <c r="J788" s="39"/>
      <c r="K788" s="39"/>
      <c r="L788" s="39"/>
      <c r="M788" s="39"/>
      <c r="N788" s="39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6"/>
      <c r="AS788" s="28"/>
      <c r="AW788">
        <f t="shared" si="65"/>
        <v>0</v>
      </c>
      <c r="AX788">
        <f t="shared" si="66"/>
        <v>0</v>
      </c>
    </row>
    <row r="789" spans="1:50" ht="18.75" thickBot="1" x14ac:dyDescent="0.3">
      <c r="A789" s="37">
        <v>776</v>
      </c>
      <c r="B789" s="38"/>
      <c r="C789" s="39"/>
      <c r="D789" s="49"/>
      <c r="E789" s="41" t="str">
        <f t="shared" ca="1" si="63"/>
        <v/>
      </c>
      <c r="F789" s="42" t="str">
        <f t="shared" si="64"/>
        <v/>
      </c>
      <c r="G789" s="43"/>
      <c r="H789" s="43"/>
      <c r="I789" s="44"/>
      <c r="J789" s="39"/>
      <c r="K789" s="39"/>
      <c r="L789" s="39"/>
      <c r="M789" s="39"/>
      <c r="N789" s="39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6"/>
      <c r="AS789" s="28"/>
      <c r="AW789">
        <f t="shared" si="65"/>
        <v>0</v>
      </c>
      <c r="AX789">
        <f t="shared" si="66"/>
        <v>0</v>
      </c>
    </row>
    <row r="790" spans="1:50" ht="18.75" thickBot="1" x14ac:dyDescent="0.3">
      <c r="A790" s="37">
        <v>777</v>
      </c>
      <c r="B790" s="38"/>
      <c r="C790" s="39"/>
      <c r="D790" s="49"/>
      <c r="E790" s="41" t="str">
        <f t="shared" ca="1" si="63"/>
        <v/>
      </c>
      <c r="F790" s="42" t="str">
        <f t="shared" si="64"/>
        <v/>
      </c>
      <c r="G790" s="43"/>
      <c r="H790" s="43"/>
      <c r="I790" s="44"/>
      <c r="J790" s="39"/>
      <c r="K790" s="39"/>
      <c r="L790" s="39"/>
      <c r="M790" s="39"/>
      <c r="N790" s="39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6"/>
      <c r="AS790" s="28"/>
      <c r="AW790">
        <f t="shared" si="65"/>
        <v>0</v>
      </c>
      <c r="AX790">
        <f t="shared" si="66"/>
        <v>0</v>
      </c>
    </row>
    <row r="791" spans="1:50" ht="18.75" thickBot="1" x14ac:dyDescent="0.3">
      <c r="A791" s="37">
        <v>778</v>
      </c>
      <c r="B791" s="38"/>
      <c r="C791" s="39"/>
      <c r="D791" s="49"/>
      <c r="E791" s="41" t="str">
        <f t="shared" ca="1" si="63"/>
        <v/>
      </c>
      <c r="F791" s="42" t="str">
        <f t="shared" si="64"/>
        <v/>
      </c>
      <c r="G791" s="43"/>
      <c r="H791" s="43"/>
      <c r="I791" s="44"/>
      <c r="J791" s="39"/>
      <c r="K791" s="39"/>
      <c r="L791" s="39"/>
      <c r="M791" s="39"/>
      <c r="N791" s="39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6"/>
      <c r="AS791" s="28"/>
      <c r="AW791">
        <f t="shared" si="65"/>
        <v>0</v>
      </c>
      <c r="AX791">
        <f t="shared" si="66"/>
        <v>0</v>
      </c>
    </row>
    <row r="792" spans="1:50" ht="18.75" thickBot="1" x14ac:dyDescent="0.3">
      <c r="A792" s="37">
        <v>779</v>
      </c>
      <c r="B792" s="38"/>
      <c r="C792" s="39"/>
      <c r="D792" s="49"/>
      <c r="E792" s="41" t="str">
        <f t="shared" ca="1" si="63"/>
        <v/>
      </c>
      <c r="F792" s="42" t="str">
        <f t="shared" si="64"/>
        <v/>
      </c>
      <c r="G792" s="43"/>
      <c r="H792" s="43"/>
      <c r="I792" s="44"/>
      <c r="J792" s="39"/>
      <c r="K792" s="39"/>
      <c r="L792" s="39"/>
      <c r="M792" s="39"/>
      <c r="N792" s="39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6"/>
      <c r="AS792" s="28"/>
      <c r="AW792">
        <f t="shared" si="65"/>
        <v>0</v>
      </c>
      <c r="AX792">
        <f t="shared" si="66"/>
        <v>0</v>
      </c>
    </row>
    <row r="793" spans="1:50" ht="18.75" thickBot="1" x14ac:dyDescent="0.3">
      <c r="A793" s="37">
        <v>780</v>
      </c>
      <c r="B793" s="38"/>
      <c r="C793" s="39"/>
      <c r="D793" s="49"/>
      <c r="E793" s="41" t="str">
        <f t="shared" ca="1" si="63"/>
        <v/>
      </c>
      <c r="F793" s="42" t="str">
        <f t="shared" si="64"/>
        <v/>
      </c>
      <c r="G793" s="43"/>
      <c r="H793" s="43"/>
      <c r="I793" s="44"/>
      <c r="J793" s="39"/>
      <c r="K793" s="39"/>
      <c r="L793" s="39"/>
      <c r="M793" s="39"/>
      <c r="N793" s="39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6"/>
      <c r="AS793" s="28"/>
      <c r="AW793">
        <f t="shared" si="65"/>
        <v>0</v>
      </c>
      <c r="AX793">
        <f t="shared" si="66"/>
        <v>0</v>
      </c>
    </row>
    <row r="794" spans="1:50" ht="18.75" thickBot="1" x14ac:dyDescent="0.3">
      <c r="A794" s="37">
        <v>781</v>
      </c>
      <c r="B794" s="38"/>
      <c r="C794" s="39"/>
      <c r="D794" s="49"/>
      <c r="E794" s="41" t="str">
        <f t="shared" ca="1" si="63"/>
        <v/>
      </c>
      <c r="F794" s="42" t="str">
        <f t="shared" si="64"/>
        <v/>
      </c>
      <c r="G794" s="43"/>
      <c r="H794" s="43"/>
      <c r="I794" s="44"/>
      <c r="J794" s="39"/>
      <c r="K794" s="39"/>
      <c r="L794" s="39"/>
      <c r="M794" s="39"/>
      <c r="N794" s="39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6"/>
      <c r="AS794" s="28"/>
      <c r="AW794">
        <f t="shared" si="65"/>
        <v>0</v>
      </c>
      <c r="AX794">
        <f t="shared" si="66"/>
        <v>0</v>
      </c>
    </row>
    <row r="795" spans="1:50" ht="18.75" thickBot="1" x14ac:dyDescent="0.3">
      <c r="A795" s="37">
        <v>782</v>
      </c>
      <c r="B795" s="38"/>
      <c r="C795" s="39"/>
      <c r="D795" s="49"/>
      <c r="E795" s="41" t="str">
        <f t="shared" ca="1" si="63"/>
        <v/>
      </c>
      <c r="F795" s="42" t="str">
        <f t="shared" si="64"/>
        <v/>
      </c>
      <c r="G795" s="43"/>
      <c r="H795" s="43"/>
      <c r="I795" s="44"/>
      <c r="J795" s="39"/>
      <c r="K795" s="39"/>
      <c r="L795" s="39"/>
      <c r="M795" s="39"/>
      <c r="N795" s="39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6"/>
      <c r="AS795" s="28"/>
      <c r="AW795">
        <f t="shared" si="65"/>
        <v>0</v>
      </c>
      <c r="AX795">
        <f t="shared" si="66"/>
        <v>0</v>
      </c>
    </row>
    <row r="796" spans="1:50" ht="18.75" thickBot="1" x14ac:dyDescent="0.3">
      <c r="A796" s="37">
        <v>783</v>
      </c>
      <c r="B796" s="38"/>
      <c r="C796" s="39"/>
      <c r="D796" s="49"/>
      <c r="E796" s="41" t="str">
        <f t="shared" ca="1" si="63"/>
        <v/>
      </c>
      <c r="F796" s="42" t="str">
        <f t="shared" si="64"/>
        <v/>
      </c>
      <c r="G796" s="43"/>
      <c r="H796" s="43"/>
      <c r="I796" s="44"/>
      <c r="J796" s="39"/>
      <c r="K796" s="39"/>
      <c r="L796" s="39"/>
      <c r="M796" s="39"/>
      <c r="N796" s="39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6"/>
      <c r="AS796" s="28"/>
      <c r="AW796">
        <f t="shared" si="65"/>
        <v>0</v>
      </c>
      <c r="AX796">
        <f t="shared" si="66"/>
        <v>0</v>
      </c>
    </row>
    <row r="797" spans="1:50" ht="18.75" thickBot="1" x14ac:dyDescent="0.3">
      <c r="A797" s="37">
        <v>784</v>
      </c>
      <c r="B797" s="38"/>
      <c r="C797" s="39"/>
      <c r="D797" s="49"/>
      <c r="E797" s="41" t="str">
        <f t="shared" ca="1" si="63"/>
        <v/>
      </c>
      <c r="F797" s="42" t="str">
        <f t="shared" si="64"/>
        <v/>
      </c>
      <c r="G797" s="43"/>
      <c r="H797" s="43"/>
      <c r="I797" s="44"/>
      <c r="J797" s="39"/>
      <c r="K797" s="39"/>
      <c r="L797" s="39"/>
      <c r="M797" s="39"/>
      <c r="N797" s="39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6"/>
      <c r="AS797" s="28"/>
      <c r="AW797">
        <f t="shared" si="65"/>
        <v>0</v>
      </c>
      <c r="AX797">
        <f t="shared" si="66"/>
        <v>0</v>
      </c>
    </row>
    <row r="798" spans="1:50" ht="18.75" thickBot="1" x14ac:dyDescent="0.3">
      <c r="A798" s="37">
        <v>785</v>
      </c>
      <c r="B798" s="38"/>
      <c r="C798" s="39"/>
      <c r="D798" s="49"/>
      <c r="E798" s="41" t="str">
        <f t="shared" ca="1" si="63"/>
        <v/>
      </c>
      <c r="F798" s="42" t="str">
        <f t="shared" si="64"/>
        <v/>
      </c>
      <c r="G798" s="43"/>
      <c r="H798" s="43"/>
      <c r="I798" s="44"/>
      <c r="J798" s="39"/>
      <c r="K798" s="39"/>
      <c r="L798" s="39"/>
      <c r="M798" s="39"/>
      <c r="N798" s="39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6"/>
      <c r="AS798" s="28"/>
      <c r="AW798">
        <f t="shared" si="65"/>
        <v>0</v>
      </c>
      <c r="AX798">
        <f t="shared" si="66"/>
        <v>0</v>
      </c>
    </row>
    <row r="799" spans="1:50" ht="18.75" thickBot="1" x14ac:dyDescent="0.3">
      <c r="A799" s="37">
        <v>786</v>
      </c>
      <c r="B799" s="38"/>
      <c r="C799" s="39"/>
      <c r="D799" s="49"/>
      <c r="E799" s="41" t="str">
        <f t="shared" ca="1" si="63"/>
        <v/>
      </c>
      <c r="F799" s="42" t="str">
        <f t="shared" si="64"/>
        <v/>
      </c>
      <c r="G799" s="43"/>
      <c r="H799" s="43"/>
      <c r="I799" s="44"/>
      <c r="J799" s="39"/>
      <c r="K799" s="39"/>
      <c r="L799" s="39"/>
      <c r="M799" s="39"/>
      <c r="N799" s="39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6"/>
      <c r="AS799" s="28"/>
      <c r="AW799">
        <f t="shared" si="65"/>
        <v>0</v>
      </c>
      <c r="AX799">
        <f t="shared" si="66"/>
        <v>0</v>
      </c>
    </row>
    <row r="800" spans="1:50" ht="18.75" thickBot="1" x14ac:dyDescent="0.3">
      <c r="A800" s="37">
        <v>787</v>
      </c>
      <c r="B800" s="38"/>
      <c r="C800" s="39"/>
      <c r="D800" s="49"/>
      <c r="E800" s="41" t="str">
        <f t="shared" ca="1" si="63"/>
        <v/>
      </c>
      <c r="F800" s="42" t="str">
        <f t="shared" si="64"/>
        <v/>
      </c>
      <c r="G800" s="43"/>
      <c r="H800" s="43"/>
      <c r="I800" s="44"/>
      <c r="J800" s="39"/>
      <c r="K800" s="39"/>
      <c r="L800" s="39"/>
      <c r="M800" s="39"/>
      <c r="N800" s="39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6"/>
      <c r="AS800" s="28"/>
      <c r="AW800">
        <f t="shared" si="65"/>
        <v>0</v>
      </c>
      <c r="AX800">
        <f t="shared" si="66"/>
        <v>0</v>
      </c>
    </row>
    <row r="801" spans="1:50" ht="18.75" thickBot="1" x14ac:dyDescent="0.3">
      <c r="A801" s="37">
        <v>788</v>
      </c>
      <c r="B801" s="38"/>
      <c r="C801" s="39"/>
      <c r="D801" s="49"/>
      <c r="E801" s="41" t="str">
        <f t="shared" ca="1" si="63"/>
        <v/>
      </c>
      <c r="F801" s="42" t="str">
        <f t="shared" si="64"/>
        <v/>
      </c>
      <c r="G801" s="43"/>
      <c r="H801" s="43"/>
      <c r="I801" s="44"/>
      <c r="J801" s="39"/>
      <c r="K801" s="39"/>
      <c r="L801" s="39"/>
      <c r="M801" s="39"/>
      <c r="N801" s="39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6"/>
      <c r="AS801" s="28"/>
      <c r="AW801">
        <f t="shared" si="65"/>
        <v>0</v>
      </c>
      <c r="AX801">
        <f t="shared" si="66"/>
        <v>0</v>
      </c>
    </row>
    <row r="802" spans="1:50" ht="18.75" thickBot="1" x14ac:dyDescent="0.3">
      <c r="A802" s="37">
        <v>789</v>
      </c>
      <c r="B802" s="38"/>
      <c r="C802" s="39"/>
      <c r="D802" s="49"/>
      <c r="E802" s="41" t="str">
        <f t="shared" ca="1" si="63"/>
        <v/>
      </c>
      <c r="F802" s="42" t="str">
        <f t="shared" si="64"/>
        <v/>
      </c>
      <c r="G802" s="43"/>
      <c r="H802" s="43"/>
      <c r="I802" s="44"/>
      <c r="J802" s="39"/>
      <c r="K802" s="39"/>
      <c r="L802" s="39"/>
      <c r="M802" s="39"/>
      <c r="N802" s="39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6"/>
      <c r="AS802" s="28"/>
      <c r="AW802">
        <f t="shared" si="65"/>
        <v>0</v>
      </c>
      <c r="AX802">
        <f t="shared" si="66"/>
        <v>0</v>
      </c>
    </row>
    <row r="803" spans="1:50" ht="18.75" thickBot="1" x14ac:dyDescent="0.3">
      <c r="A803" s="37">
        <v>790</v>
      </c>
      <c r="B803" s="38"/>
      <c r="C803" s="39"/>
      <c r="D803" s="49"/>
      <c r="E803" s="41" t="str">
        <f t="shared" ca="1" si="63"/>
        <v/>
      </c>
      <c r="F803" s="42" t="str">
        <f t="shared" si="64"/>
        <v/>
      </c>
      <c r="G803" s="43"/>
      <c r="H803" s="43"/>
      <c r="I803" s="44"/>
      <c r="J803" s="39"/>
      <c r="K803" s="39"/>
      <c r="L803" s="39"/>
      <c r="M803" s="39"/>
      <c r="N803" s="39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6"/>
      <c r="AS803" s="28"/>
      <c r="AW803">
        <f t="shared" si="65"/>
        <v>0</v>
      </c>
      <c r="AX803">
        <f t="shared" si="66"/>
        <v>0</v>
      </c>
    </row>
    <row r="804" spans="1:50" ht="18.75" thickBot="1" x14ac:dyDescent="0.3">
      <c r="A804" s="37">
        <v>791</v>
      </c>
      <c r="B804" s="38"/>
      <c r="C804" s="39"/>
      <c r="D804" s="49"/>
      <c r="E804" s="41" t="str">
        <f t="shared" ca="1" si="63"/>
        <v/>
      </c>
      <c r="F804" s="42" t="str">
        <f t="shared" si="64"/>
        <v/>
      </c>
      <c r="G804" s="43"/>
      <c r="H804" s="43"/>
      <c r="I804" s="44"/>
      <c r="J804" s="39"/>
      <c r="K804" s="39"/>
      <c r="L804" s="39"/>
      <c r="M804" s="39"/>
      <c r="N804" s="39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6"/>
      <c r="AS804" s="28"/>
      <c r="AW804">
        <f t="shared" si="65"/>
        <v>0</v>
      </c>
      <c r="AX804">
        <f t="shared" si="66"/>
        <v>0</v>
      </c>
    </row>
    <row r="805" spans="1:50" ht="18.75" thickBot="1" x14ac:dyDescent="0.3">
      <c r="A805" s="37">
        <v>792</v>
      </c>
      <c r="B805" s="38"/>
      <c r="C805" s="39"/>
      <c r="D805" s="49"/>
      <c r="E805" s="41" t="str">
        <f t="shared" ca="1" si="63"/>
        <v/>
      </c>
      <c r="F805" s="42" t="str">
        <f t="shared" si="64"/>
        <v/>
      </c>
      <c r="G805" s="43"/>
      <c r="H805" s="43"/>
      <c r="I805" s="44"/>
      <c r="J805" s="39"/>
      <c r="K805" s="39"/>
      <c r="L805" s="39"/>
      <c r="M805" s="39"/>
      <c r="N805" s="39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6"/>
      <c r="AS805" s="28"/>
      <c r="AW805">
        <f t="shared" si="65"/>
        <v>0</v>
      </c>
      <c r="AX805">
        <f t="shared" si="66"/>
        <v>0</v>
      </c>
    </row>
    <row r="806" spans="1:50" ht="18.75" thickBot="1" x14ac:dyDescent="0.3">
      <c r="A806" s="37">
        <v>793</v>
      </c>
      <c r="B806" s="38"/>
      <c r="C806" s="39"/>
      <c r="D806" s="49"/>
      <c r="E806" s="41" t="str">
        <f t="shared" ca="1" si="63"/>
        <v/>
      </c>
      <c r="F806" s="42" t="str">
        <f t="shared" si="64"/>
        <v/>
      </c>
      <c r="G806" s="43"/>
      <c r="H806" s="43"/>
      <c r="I806" s="44"/>
      <c r="J806" s="39"/>
      <c r="K806" s="39"/>
      <c r="L806" s="39"/>
      <c r="M806" s="39"/>
      <c r="N806" s="39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6"/>
      <c r="AS806" s="28"/>
      <c r="AW806">
        <f t="shared" si="65"/>
        <v>0</v>
      </c>
      <c r="AX806">
        <f t="shared" si="66"/>
        <v>0</v>
      </c>
    </row>
    <row r="807" spans="1:50" ht="18.75" thickBot="1" x14ac:dyDescent="0.3">
      <c r="A807" s="37">
        <v>794</v>
      </c>
      <c r="B807" s="38"/>
      <c r="C807" s="39"/>
      <c r="D807" s="49"/>
      <c r="E807" s="41" t="str">
        <f t="shared" ca="1" si="63"/>
        <v/>
      </c>
      <c r="F807" s="42" t="str">
        <f t="shared" si="64"/>
        <v/>
      </c>
      <c r="G807" s="43"/>
      <c r="H807" s="43"/>
      <c r="I807" s="44"/>
      <c r="J807" s="39"/>
      <c r="K807" s="39"/>
      <c r="L807" s="39"/>
      <c r="M807" s="39"/>
      <c r="N807" s="39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6"/>
      <c r="AS807" s="28"/>
      <c r="AW807">
        <f t="shared" si="65"/>
        <v>0</v>
      </c>
      <c r="AX807">
        <f t="shared" si="66"/>
        <v>0</v>
      </c>
    </row>
    <row r="808" spans="1:50" ht="18.75" thickBot="1" x14ac:dyDescent="0.3">
      <c r="A808" s="37">
        <v>795</v>
      </c>
      <c r="B808" s="38"/>
      <c r="C808" s="39"/>
      <c r="D808" s="49"/>
      <c r="E808" s="41" t="str">
        <f t="shared" ca="1" si="63"/>
        <v/>
      </c>
      <c r="F808" s="42" t="str">
        <f t="shared" si="64"/>
        <v/>
      </c>
      <c r="G808" s="43"/>
      <c r="H808" s="43"/>
      <c r="I808" s="44"/>
      <c r="J808" s="39"/>
      <c r="K808" s="39"/>
      <c r="L808" s="39"/>
      <c r="M808" s="39"/>
      <c r="N808" s="39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6"/>
      <c r="AS808" s="28"/>
      <c r="AW808">
        <f t="shared" si="65"/>
        <v>0</v>
      </c>
      <c r="AX808">
        <f t="shared" si="66"/>
        <v>0</v>
      </c>
    </row>
    <row r="809" spans="1:50" ht="18.75" thickBot="1" x14ac:dyDescent="0.3">
      <c r="A809" s="37">
        <v>796</v>
      </c>
      <c r="B809" s="38"/>
      <c r="C809" s="39"/>
      <c r="D809" s="49"/>
      <c r="E809" s="41" t="str">
        <f t="shared" ca="1" si="63"/>
        <v/>
      </c>
      <c r="F809" s="42" t="str">
        <f t="shared" si="64"/>
        <v/>
      </c>
      <c r="G809" s="43"/>
      <c r="H809" s="43"/>
      <c r="I809" s="44"/>
      <c r="J809" s="39"/>
      <c r="K809" s="39"/>
      <c r="L809" s="39"/>
      <c r="M809" s="39"/>
      <c r="N809" s="39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6"/>
      <c r="AS809" s="28"/>
      <c r="AW809">
        <f t="shared" si="65"/>
        <v>0</v>
      </c>
      <c r="AX809">
        <f t="shared" si="66"/>
        <v>0</v>
      </c>
    </row>
    <row r="810" spans="1:50" ht="18.75" thickBot="1" x14ac:dyDescent="0.3">
      <c r="A810" s="37">
        <v>797</v>
      </c>
      <c r="B810" s="38"/>
      <c r="C810" s="39"/>
      <c r="D810" s="49"/>
      <c r="E810" s="41" t="str">
        <f t="shared" ca="1" si="63"/>
        <v/>
      </c>
      <c r="F810" s="42" t="str">
        <f t="shared" si="64"/>
        <v/>
      </c>
      <c r="G810" s="43"/>
      <c r="H810" s="43"/>
      <c r="I810" s="44"/>
      <c r="J810" s="39"/>
      <c r="K810" s="39"/>
      <c r="L810" s="39"/>
      <c r="M810" s="39"/>
      <c r="N810" s="39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6"/>
      <c r="AS810" s="28"/>
      <c r="AW810">
        <f t="shared" si="65"/>
        <v>0</v>
      </c>
      <c r="AX810">
        <f t="shared" si="66"/>
        <v>0</v>
      </c>
    </row>
    <row r="811" spans="1:50" ht="18.75" thickBot="1" x14ac:dyDescent="0.3">
      <c r="A811" s="37">
        <v>798</v>
      </c>
      <c r="B811" s="38"/>
      <c r="C811" s="39"/>
      <c r="D811" s="49"/>
      <c r="E811" s="41" t="str">
        <f t="shared" ca="1" si="63"/>
        <v/>
      </c>
      <c r="F811" s="42" t="str">
        <f t="shared" si="64"/>
        <v/>
      </c>
      <c r="G811" s="43"/>
      <c r="H811" s="43"/>
      <c r="I811" s="44"/>
      <c r="J811" s="39"/>
      <c r="K811" s="39"/>
      <c r="L811" s="39"/>
      <c r="M811" s="39"/>
      <c r="N811" s="39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6"/>
      <c r="AS811" s="28"/>
      <c r="AW811">
        <f t="shared" si="65"/>
        <v>0</v>
      </c>
      <c r="AX811">
        <f t="shared" si="66"/>
        <v>0</v>
      </c>
    </row>
    <row r="812" spans="1:50" ht="18.75" thickBot="1" x14ac:dyDescent="0.3">
      <c r="A812" s="37">
        <v>799</v>
      </c>
      <c r="B812" s="38"/>
      <c r="C812" s="39"/>
      <c r="D812" s="49"/>
      <c r="E812" s="41" t="str">
        <f t="shared" ca="1" si="63"/>
        <v/>
      </c>
      <c r="F812" s="42" t="str">
        <f t="shared" si="64"/>
        <v/>
      </c>
      <c r="G812" s="43"/>
      <c r="H812" s="43"/>
      <c r="I812" s="44"/>
      <c r="J812" s="39"/>
      <c r="K812" s="39"/>
      <c r="L812" s="39"/>
      <c r="M812" s="39"/>
      <c r="N812" s="39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6"/>
      <c r="AS812" s="28"/>
      <c r="AW812">
        <f t="shared" si="65"/>
        <v>0</v>
      </c>
      <c r="AX812">
        <f t="shared" si="66"/>
        <v>0</v>
      </c>
    </row>
    <row r="813" spans="1:50" ht="18.75" thickBot="1" x14ac:dyDescent="0.3">
      <c r="A813" s="37">
        <v>800</v>
      </c>
      <c r="B813" s="38"/>
      <c r="C813" s="39"/>
      <c r="D813" s="49"/>
      <c r="E813" s="41" t="str">
        <f t="shared" ca="1" si="63"/>
        <v/>
      </c>
      <c r="F813" s="42" t="str">
        <f t="shared" si="64"/>
        <v/>
      </c>
      <c r="G813" s="43"/>
      <c r="H813" s="43"/>
      <c r="I813" s="44"/>
      <c r="J813" s="39"/>
      <c r="K813" s="39"/>
      <c r="L813" s="39"/>
      <c r="M813" s="39"/>
      <c r="N813" s="39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6"/>
      <c r="AS813" s="28"/>
      <c r="AW813">
        <f t="shared" si="65"/>
        <v>0</v>
      </c>
      <c r="AX813">
        <f t="shared" si="66"/>
        <v>0</v>
      </c>
    </row>
    <row r="814" spans="1:50" ht="18.75" thickBot="1" x14ac:dyDescent="0.3">
      <c r="A814" s="37">
        <v>801</v>
      </c>
      <c r="B814" s="38"/>
      <c r="C814" s="39"/>
      <c r="D814" s="49"/>
      <c r="E814" s="41" t="str">
        <f t="shared" ca="1" si="63"/>
        <v/>
      </c>
      <c r="F814" s="42" t="str">
        <f t="shared" si="64"/>
        <v/>
      </c>
      <c r="G814" s="43"/>
      <c r="H814" s="43"/>
      <c r="I814" s="44"/>
      <c r="J814" s="39"/>
      <c r="K814" s="39"/>
      <c r="L814" s="39"/>
      <c r="M814" s="39"/>
      <c r="N814" s="39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6"/>
      <c r="AS814" s="28"/>
      <c r="AW814">
        <f t="shared" si="65"/>
        <v>0</v>
      </c>
      <c r="AX814">
        <f t="shared" si="66"/>
        <v>0</v>
      </c>
    </row>
    <row r="815" spans="1:50" ht="18.75" thickBot="1" x14ac:dyDescent="0.3">
      <c r="A815" s="37">
        <v>802</v>
      </c>
      <c r="B815" s="38"/>
      <c r="C815" s="39"/>
      <c r="D815" s="49"/>
      <c r="E815" s="41" t="str">
        <f t="shared" ca="1" si="63"/>
        <v/>
      </c>
      <c r="F815" s="42" t="str">
        <f t="shared" si="64"/>
        <v/>
      </c>
      <c r="G815" s="43"/>
      <c r="H815" s="43"/>
      <c r="I815" s="44"/>
      <c r="J815" s="39"/>
      <c r="K815" s="39"/>
      <c r="L815" s="39"/>
      <c r="M815" s="39"/>
      <c r="N815" s="39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6"/>
      <c r="AS815" s="28"/>
      <c r="AW815">
        <f t="shared" si="65"/>
        <v>0</v>
      </c>
      <c r="AX815">
        <f t="shared" si="66"/>
        <v>0</v>
      </c>
    </row>
    <row r="816" spans="1:50" ht="18.75" thickBot="1" x14ac:dyDescent="0.3">
      <c r="A816" s="37">
        <v>803</v>
      </c>
      <c r="B816" s="38"/>
      <c r="C816" s="39"/>
      <c r="D816" s="49"/>
      <c r="E816" s="41" t="str">
        <f t="shared" ca="1" si="63"/>
        <v/>
      </c>
      <c r="F816" s="42" t="str">
        <f t="shared" si="64"/>
        <v/>
      </c>
      <c r="G816" s="43"/>
      <c r="H816" s="43"/>
      <c r="I816" s="44"/>
      <c r="J816" s="39"/>
      <c r="K816" s="39"/>
      <c r="L816" s="39"/>
      <c r="M816" s="39"/>
      <c r="N816" s="39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6"/>
      <c r="AS816" s="28"/>
      <c r="AW816">
        <f t="shared" si="65"/>
        <v>0</v>
      </c>
      <c r="AX816">
        <f t="shared" si="66"/>
        <v>0</v>
      </c>
    </row>
    <row r="817" spans="1:50" ht="18.75" thickBot="1" x14ac:dyDescent="0.3">
      <c r="A817" s="37">
        <v>804</v>
      </c>
      <c r="B817" s="38"/>
      <c r="C817" s="39"/>
      <c r="D817" s="49"/>
      <c r="E817" s="41" t="str">
        <f t="shared" ca="1" si="63"/>
        <v/>
      </c>
      <c r="F817" s="42" t="str">
        <f t="shared" si="64"/>
        <v/>
      </c>
      <c r="G817" s="43"/>
      <c r="H817" s="43"/>
      <c r="I817" s="44"/>
      <c r="J817" s="39"/>
      <c r="K817" s="39"/>
      <c r="L817" s="39"/>
      <c r="M817" s="39"/>
      <c r="N817" s="39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6"/>
      <c r="AS817" s="28"/>
      <c r="AW817">
        <f t="shared" si="65"/>
        <v>0</v>
      </c>
      <c r="AX817">
        <f t="shared" si="66"/>
        <v>0</v>
      </c>
    </row>
    <row r="818" spans="1:50" ht="18.75" thickBot="1" x14ac:dyDescent="0.3">
      <c r="A818" s="37">
        <v>805</v>
      </c>
      <c r="B818" s="38"/>
      <c r="C818" s="39"/>
      <c r="D818" s="49"/>
      <c r="E818" s="41" t="str">
        <f t="shared" ca="1" si="63"/>
        <v/>
      </c>
      <c r="F818" s="42" t="str">
        <f t="shared" si="64"/>
        <v/>
      </c>
      <c r="G818" s="43"/>
      <c r="H818" s="43"/>
      <c r="I818" s="44"/>
      <c r="J818" s="39"/>
      <c r="K818" s="39"/>
      <c r="L818" s="39"/>
      <c r="M818" s="39"/>
      <c r="N818" s="39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6"/>
      <c r="AS818" s="28"/>
      <c r="AW818">
        <f t="shared" si="65"/>
        <v>0</v>
      </c>
      <c r="AX818">
        <f t="shared" si="66"/>
        <v>0</v>
      </c>
    </row>
    <row r="819" spans="1:50" ht="18.75" thickBot="1" x14ac:dyDescent="0.3">
      <c r="A819" s="37">
        <v>806</v>
      </c>
      <c r="B819" s="38"/>
      <c r="C819" s="39"/>
      <c r="D819" s="49"/>
      <c r="E819" s="41" t="str">
        <f t="shared" ca="1" si="63"/>
        <v/>
      </c>
      <c r="F819" s="42" t="str">
        <f t="shared" si="64"/>
        <v/>
      </c>
      <c r="G819" s="43"/>
      <c r="H819" s="43"/>
      <c r="I819" s="44"/>
      <c r="J819" s="39"/>
      <c r="K819" s="39"/>
      <c r="L819" s="39"/>
      <c r="M819" s="39"/>
      <c r="N819" s="39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6"/>
      <c r="AS819" s="28"/>
      <c r="AW819">
        <f t="shared" si="65"/>
        <v>0</v>
      </c>
      <c r="AX819">
        <f t="shared" si="66"/>
        <v>0</v>
      </c>
    </row>
    <row r="820" spans="1:50" ht="18.75" thickBot="1" x14ac:dyDescent="0.3">
      <c r="A820" s="37">
        <v>807</v>
      </c>
      <c r="B820" s="38"/>
      <c r="C820" s="39"/>
      <c r="D820" s="49"/>
      <c r="E820" s="41" t="str">
        <f t="shared" ca="1" si="63"/>
        <v/>
      </c>
      <c r="F820" s="42" t="str">
        <f t="shared" si="64"/>
        <v/>
      </c>
      <c r="G820" s="43"/>
      <c r="H820" s="43"/>
      <c r="I820" s="44"/>
      <c r="J820" s="39"/>
      <c r="K820" s="39"/>
      <c r="L820" s="39"/>
      <c r="M820" s="39"/>
      <c r="N820" s="39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6"/>
      <c r="AS820" s="28"/>
      <c r="AW820">
        <f t="shared" si="65"/>
        <v>0</v>
      </c>
      <c r="AX820">
        <f t="shared" si="66"/>
        <v>0</v>
      </c>
    </row>
    <row r="821" spans="1:50" ht="18.75" thickBot="1" x14ac:dyDescent="0.3">
      <c r="A821" s="37">
        <v>808</v>
      </c>
      <c r="B821" s="38"/>
      <c r="C821" s="39"/>
      <c r="D821" s="49"/>
      <c r="E821" s="41" t="str">
        <f t="shared" ca="1" si="63"/>
        <v/>
      </c>
      <c r="F821" s="42" t="str">
        <f t="shared" si="64"/>
        <v/>
      </c>
      <c r="G821" s="43"/>
      <c r="H821" s="43"/>
      <c r="I821" s="44"/>
      <c r="J821" s="39"/>
      <c r="K821" s="39"/>
      <c r="L821" s="39"/>
      <c r="M821" s="39"/>
      <c r="N821" s="39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6"/>
      <c r="AS821" s="28"/>
      <c r="AW821">
        <f t="shared" si="65"/>
        <v>0</v>
      </c>
      <c r="AX821">
        <f t="shared" si="66"/>
        <v>0</v>
      </c>
    </row>
    <row r="822" spans="1:50" ht="18.75" thickBot="1" x14ac:dyDescent="0.3">
      <c r="A822" s="37">
        <v>809</v>
      </c>
      <c r="B822" s="38"/>
      <c r="C822" s="39"/>
      <c r="D822" s="49"/>
      <c r="E822" s="41" t="str">
        <f t="shared" ca="1" si="63"/>
        <v/>
      </c>
      <c r="F822" s="42" t="str">
        <f t="shared" si="64"/>
        <v/>
      </c>
      <c r="G822" s="43"/>
      <c r="H822" s="43"/>
      <c r="I822" s="44"/>
      <c r="J822" s="39"/>
      <c r="K822" s="39"/>
      <c r="L822" s="39"/>
      <c r="M822" s="39"/>
      <c r="N822" s="39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6"/>
      <c r="AS822" s="28"/>
      <c r="AW822">
        <f t="shared" si="65"/>
        <v>0</v>
      </c>
      <c r="AX822">
        <f t="shared" si="66"/>
        <v>0</v>
      </c>
    </row>
    <row r="823" spans="1:50" ht="18.75" thickBot="1" x14ac:dyDescent="0.3">
      <c r="A823" s="37">
        <v>810</v>
      </c>
      <c r="B823" s="38"/>
      <c r="C823" s="39"/>
      <c r="D823" s="49"/>
      <c r="E823" s="41" t="str">
        <f t="shared" ca="1" si="63"/>
        <v/>
      </c>
      <c r="F823" s="42" t="str">
        <f t="shared" si="64"/>
        <v/>
      </c>
      <c r="G823" s="43"/>
      <c r="H823" s="43"/>
      <c r="I823" s="44"/>
      <c r="J823" s="39"/>
      <c r="K823" s="39"/>
      <c r="L823" s="39"/>
      <c r="M823" s="39"/>
      <c r="N823" s="39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6"/>
      <c r="AS823" s="28"/>
      <c r="AW823">
        <f t="shared" si="65"/>
        <v>0</v>
      </c>
      <c r="AX823">
        <f t="shared" si="66"/>
        <v>0</v>
      </c>
    </row>
    <row r="824" spans="1:50" ht="18.75" thickBot="1" x14ac:dyDescent="0.3">
      <c r="A824" s="37">
        <v>811</v>
      </c>
      <c r="B824" s="38"/>
      <c r="C824" s="39"/>
      <c r="D824" s="49"/>
      <c r="E824" s="41" t="str">
        <f t="shared" ca="1" si="63"/>
        <v/>
      </c>
      <c r="F824" s="42" t="str">
        <f t="shared" si="64"/>
        <v/>
      </c>
      <c r="G824" s="43"/>
      <c r="H824" s="43"/>
      <c r="I824" s="44"/>
      <c r="J824" s="39"/>
      <c r="K824" s="39"/>
      <c r="L824" s="39"/>
      <c r="M824" s="39"/>
      <c r="N824" s="39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6"/>
      <c r="AS824" s="28"/>
      <c r="AW824">
        <f t="shared" si="65"/>
        <v>0</v>
      </c>
      <c r="AX824">
        <f t="shared" si="66"/>
        <v>0</v>
      </c>
    </row>
    <row r="825" spans="1:50" ht="18.75" thickBot="1" x14ac:dyDescent="0.3">
      <c r="A825" s="37">
        <v>812</v>
      </c>
      <c r="B825" s="38"/>
      <c r="C825" s="39"/>
      <c r="D825" s="49"/>
      <c r="E825" s="41" t="str">
        <f t="shared" ca="1" si="63"/>
        <v/>
      </c>
      <c r="F825" s="42" t="str">
        <f t="shared" si="64"/>
        <v/>
      </c>
      <c r="G825" s="43"/>
      <c r="H825" s="43"/>
      <c r="I825" s="44"/>
      <c r="J825" s="39"/>
      <c r="K825" s="39"/>
      <c r="L825" s="39"/>
      <c r="M825" s="39"/>
      <c r="N825" s="39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6"/>
      <c r="AS825" s="28"/>
      <c r="AW825">
        <f t="shared" si="65"/>
        <v>0</v>
      </c>
      <c r="AX825">
        <f t="shared" si="66"/>
        <v>0</v>
      </c>
    </row>
    <row r="826" spans="1:50" ht="18.75" thickBot="1" x14ac:dyDescent="0.3">
      <c r="A826" s="37">
        <v>813</v>
      </c>
      <c r="B826" s="38"/>
      <c r="C826" s="39"/>
      <c r="D826" s="49"/>
      <c r="E826" s="41" t="str">
        <f t="shared" ca="1" si="63"/>
        <v/>
      </c>
      <c r="F826" s="42" t="str">
        <f t="shared" si="64"/>
        <v/>
      </c>
      <c r="G826" s="43"/>
      <c r="H826" s="43"/>
      <c r="I826" s="44"/>
      <c r="J826" s="39"/>
      <c r="K826" s="39"/>
      <c r="L826" s="39"/>
      <c r="M826" s="39"/>
      <c r="N826" s="39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6"/>
      <c r="AS826" s="28"/>
      <c r="AW826">
        <f t="shared" si="65"/>
        <v>0</v>
      </c>
      <c r="AX826">
        <f t="shared" si="66"/>
        <v>0</v>
      </c>
    </row>
    <row r="827" spans="1:50" ht="18.75" thickBot="1" x14ac:dyDescent="0.3">
      <c r="A827" s="37">
        <v>814</v>
      </c>
      <c r="B827" s="38"/>
      <c r="C827" s="39"/>
      <c r="D827" s="49"/>
      <c r="E827" s="41" t="str">
        <f t="shared" ca="1" si="63"/>
        <v/>
      </c>
      <c r="F827" s="42" t="str">
        <f t="shared" si="64"/>
        <v/>
      </c>
      <c r="G827" s="43"/>
      <c r="H827" s="43"/>
      <c r="I827" s="44"/>
      <c r="J827" s="39"/>
      <c r="K827" s="39"/>
      <c r="L827" s="39"/>
      <c r="M827" s="39"/>
      <c r="N827" s="39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6"/>
      <c r="AS827" s="28"/>
      <c r="AW827">
        <f t="shared" si="65"/>
        <v>0</v>
      </c>
      <c r="AX827">
        <f t="shared" si="66"/>
        <v>0</v>
      </c>
    </row>
    <row r="828" spans="1:50" ht="18.75" thickBot="1" x14ac:dyDescent="0.3">
      <c r="A828" s="37">
        <v>815</v>
      </c>
      <c r="B828" s="38"/>
      <c r="C828" s="39"/>
      <c r="D828" s="49"/>
      <c r="E828" s="41" t="str">
        <f t="shared" ca="1" si="63"/>
        <v/>
      </c>
      <c r="F828" s="42" t="str">
        <f t="shared" si="64"/>
        <v/>
      </c>
      <c r="G828" s="43"/>
      <c r="H828" s="43"/>
      <c r="I828" s="44"/>
      <c r="J828" s="39"/>
      <c r="K828" s="39"/>
      <c r="L828" s="39"/>
      <c r="M828" s="39"/>
      <c r="N828" s="39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6"/>
      <c r="AS828" s="28"/>
      <c r="AW828">
        <f t="shared" si="65"/>
        <v>0</v>
      </c>
      <c r="AX828">
        <f t="shared" si="66"/>
        <v>0</v>
      </c>
    </row>
    <row r="829" spans="1:50" ht="18.75" thickBot="1" x14ac:dyDescent="0.3">
      <c r="A829" s="37">
        <v>816</v>
      </c>
      <c r="B829" s="38"/>
      <c r="C829" s="39"/>
      <c r="D829" s="49"/>
      <c r="E829" s="41" t="str">
        <f t="shared" ca="1" si="63"/>
        <v/>
      </c>
      <c r="F829" s="42" t="str">
        <f t="shared" si="64"/>
        <v/>
      </c>
      <c r="G829" s="43"/>
      <c r="H829" s="43"/>
      <c r="I829" s="44"/>
      <c r="J829" s="39"/>
      <c r="K829" s="39"/>
      <c r="L829" s="39"/>
      <c r="M829" s="39"/>
      <c r="N829" s="39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6"/>
      <c r="AS829" s="28"/>
      <c r="AW829">
        <f t="shared" si="65"/>
        <v>0</v>
      </c>
      <c r="AX829">
        <f t="shared" si="66"/>
        <v>0</v>
      </c>
    </row>
    <row r="830" spans="1:50" ht="18.75" thickBot="1" x14ac:dyDescent="0.3">
      <c r="A830" s="37">
        <v>817</v>
      </c>
      <c r="B830" s="38"/>
      <c r="C830" s="39"/>
      <c r="D830" s="49"/>
      <c r="E830" s="41" t="str">
        <f t="shared" ca="1" si="63"/>
        <v/>
      </c>
      <c r="F830" s="42" t="str">
        <f t="shared" si="64"/>
        <v/>
      </c>
      <c r="G830" s="43"/>
      <c r="H830" s="43"/>
      <c r="I830" s="44"/>
      <c r="J830" s="39"/>
      <c r="K830" s="39"/>
      <c r="L830" s="39"/>
      <c r="M830" s="39"/>
      <c r="N830" s="39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6"/>
      <c r="AS830" s="28"/>
      <c r="AW830">
        <f t="shared" si="65"/>
        <v>0</v>
      </c>
      <c r="AX830">
        <f t="shared" si="66"/>
        <v>0</v>
      </c>
    </row>
    <row r="831" spans="1:50" ht="18.75" thickBot="1" x14ac:dyDescent="0.3">
      <c r="A831" s="37">
        <v>818</v>
      </c>
      <c r="B831" s="38"/>
      <c r="C831" s="39"/>
      <c r="D831" s="49"/>
      <c r="E831" s="41" t="str">
        <f t="shared" ca="1" si="63"/>
        <v/>
      </c>
      <c r="F831" s="42" t="str">
        <f t="shared" si="64"/>
        <v/>
      </c>
      <c r="G831" s="43"/>
      <c r="H831" s="43"/>
      <c r="I831" s="44"/>
      <c r="J831" s="39"/>
      <c r="K831" s="39"/>
      <c r="L831" s="39"/>
      <c r="M831" s="39"/>
      <c r="N831" s="39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6"/>
      <c r="AS831" s="28"/>
      <c r="AW831">
        <f t="shared" si="65"/>
        <v>0</v>
      </c>
      <c r="AX831">
        <f t="shared" si="66"/>
        <v>0</v>
      </c>
    </row>
    <row r="832" spans="1:50" ht="18.75" thickBot="1" x14ac:dyDescent="0.3">
      <c r="A832" s="37">
        <v>819</v>
      </c>
      <c r="B832" s="38"/>
      <c r="C832" s="39"/>
      <c r="D832" s="49"/>
      <c r="E832" s="41" t="str">
        <f t="shared" ca="1" si="63"/>
        <v/>
      </c>
      <c r="F832" s="42" t="str">
        <f t="shared" si="64"/>
        <v/>
      </c>
      <c r="G832" s="43"/>
      <c r="H832" s="43"/>
      <c r="I832" s="44"/>
      <c r="J832" s="39"/>
      <c r="K832" s="39"/>
      <c r="L832" s="39"/>
      <c r="M832" s="39"/>
      <c r="N832" s="39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6"/>
      <c r="AS832" s="28"/>
      <c r="AW832">
        <f t="shared" si="65"/>
        <v>0</v>
      </c>
      <c r="AX832">
        <f t="shared" si="66"/>
        <v>0</v>
      </c>
    </row>
    <row r="833" spans="1:50" ht="18.75" thickBot="1" x14ac:dyDescent="0.3">
      <c r="A833" s="37">
        <v>820</v>
      </c>
      <c r="B833" s="38"/>
      <c r="C833" s="39"/>
      <c r="D833" s="49"/>
      <c r="E833" s="41" t="str">
        <f t="shared" ca="1" si="63"/>
        <v/>
      </c>
      <c r="F833" s="42" t="str">
        <f t="shared" si="64"/>
        <v/>
      </c>
      <c r="G833" s="43"/>
      <c r="H833" s="43"/>
      <c r="I833" s="44"/>
      <c r="J833" s="39"/>
      <c r="K833" s="39"/>
      <c r="L833" s="39"/>
      <c r="M833" s="39"/>
      <c r="N833" s="39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6"/>
      <c r="AS833" s="28"/>
      <c r="AW833">
        <f t="shared" si="65"/>
        <v>0</v>
      </c>
      <c r="AX833">
        <f t="shared" si="66"/>
        <v>0</v>
      </c>
    </row>
    <row r="834" spans="1:50" ht="18.75" thickBot="1" x14ac:dyDescent="0.3">
      <c r="A834" s="37">
        <v>821</v>
      </c>
      <c r="B834" s="38"/>
      <c r="C834" s="39"/>
      <c r="D834" s="49"/>
      <c r="E834" s="41" t="str">
        <f t="shared" ca="1" si="63"/>
        <v/>
      </c>
      <c r="F834" s="42" t="str">
        <f t="shared" si="64"/>
        <v/>
      </c>
      <c r="G834" s="43"/>
      <c r="H834" s="43"/>
      <c r="I834" s="44"/>
      <c r="J834" s="39"/>
      <c r="K834" s="39"/>
      <c r="L834" s="39"/>
      <c r="M834" s="39"/>
      <c r="N834" s="39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6"/>
      <c r="AS834" s="28"/>
      <c r="AW834">
        <f t="shared" si="65"/>
        <v>0</v>
      </c>
      <c r="AX834">
        <f t="shared" si="66"/>
        <v>0</v>
      </c>
    </row>
    <row r="835" spans="1:50" ht="18.75" thickBot="1" x14ac:dyDescent="0.3">
      <c r="A835" s="37">
        <v>822</v>
      </c>
      <c r="B835" s="38"/>
      <c r="C835" s="39"/>
      <c r="D835" s="49"/>
      <c r="E835" s="41" t="str">
        <f t="shared" ca="1" si="63"/>
        <v/>
      </c>
      <c r="F835" s="42" t="str">
        <f t="shared" si="64"/>
        <v/>
      </c>
      <c r="G835" s="43"/>
      <c r="H835" s="43"/>
      <c r="I835" s="44"/>
      <c r="J835" s="39"/>
      <c r="K835" s="39"/>
      <c r="L835" s="39"/>
      <c r="M835" s="39"/>
      <c r="N835" s="39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6"/>
      <c r="AS835" s="28"/>
      <c r="AW835">
        <f t="shared" si="65"/>
        <v>0</v>
      </c>
      <c r="AX835">
        <f t="shared" si="66"/>
        <v>0</v>
      </c>
    </row>
    <row r="836" spans="1:50" ht="18.75" thickBot="1" x14ac:dyDescent="0.3">
      <c r="A836" s="37">
        <v>823</v>
      </c>
      <c r="B836" s="38"/>
      <c r="C836" s="39"/>
      <c r="D836" s="49"/>
      <c r="E836" s="41" t="str">
        <f t="shared" ca="1" si="63"/>
        <v/>
      </c>
      <c r="F836" s="42" t="str">
        <f t="shared" si="64"/>
        <v/>
      </c>
      <c r="G836" s="43"/>
      <c r="H836" s="43"/>
      <c r="I836" s="44"/>
      <c r="J836" s="39"/>
      <c r="K836" s="39"/>
      <c r="L836" s="39"/>
      <c r="M836" s="39"/>
      <c r="N836" s="39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6"/>
      <c r="AS836" s="28"/>
      <c r="AW836">
        <f t="shared" si="65"/>
        <v>0</v>
      </c>
      <c r="AX836">
        <f t="shared" si="66"/>
        <v>0</v>
      </c>
    </row>
    <row r="837" spans="1:50" ht="18.75" thickBot="1" x14ac:dyDescent="0.3">
      <c r="A837" s="37">
        <v>824</v>
      </c>
      <c r="B837" s="38"/>
      <c r="C837" s="39"/>
      <c r="D837" s="49"/>
      <c r="E837" s="41" t="str">
        <f t="shared" ca="1" si="63"/>
        <v/>
      </c>
      <c r="F837" s="42" t="str">
        <f t="shared" si="64"/>
        <v/>
      </c>
      <c r="G837" s="43"/>
      <c r="H837" s="43"/>
      <c r="I837" s="44"/>
      <c r="J837" s="39"/>
      <c r="K837" s="39"/>
      <c r="L837" s="39"/>
      <c r="M837" s="39"/>
      <c r="N837" s="39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6"/>
      <c r="AS837" s="28"/>
      <c r="AW837">
        <f t="shared" si="65"/>
        <v>0</v>
      </c>
      <c r="AX837">
        <f t="shared" si="66"/>
        <v>0</v>
      </c>
    </row>
    <row r="838" spans="1:50" ht="18.75" thickBot="1" x14ac:dyDescent="0.3">
      <c r="A838" s="37">
        <v>825</v>
      </c>
      <c r="B838" s="38"/>
      <c r="C838" s="39"/>
      <c r="D838" s="49"/>
      <c r="E838" s="41" t="str">
        <f t="shared" ca="1" si="63"/>
        <v/>
      </c>
      <c r="F838" s="42" t="str">
        <f t="shared" si="64"/>
        <v/>
      </c>
      <c r="G838" s="43"/>
      <c r="H838" s="43"/>
      <c r="I838" s="44"/>
      <c r="J838" s="39"/>
      <c r="K838" s="39"/>
      <c r="L838" s="39"/>
      <c r="M838" s="39"/>
      <c r="N838" s="39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6"/>
      <c r="AS838" s="28"/>
      <c r="AW838">
        <f t="shared" si="65"/>
        <v>0</v>
      </c>
      <c r="AX838">
        <f t="shared" si="66"/>
        <v>0</v>
      </c>
    </row>
    <row r="839" spans="1:50" ht="18.75" thickBot="1" x14ac:dyDescent="0.3">
      <c r="A839" s="37">
        <v>826</v>
      </c>
      <c r="B839" s="38"/>
      <c r="C839" s="39"/>
      <c r="D839" s="49"/>
      <c r="E839" s="41" t="str">
        <f t="shared" ca="1" si="63"/>
        <v/>
      </c>
      <c r="F839" s="42" t="str">
        <f t="shared" si="64"/>
        <v/>
      </c>
      <c r="G839" s="43"/>
      <c r="H839" s="43"/>
      <c r="I839" s="44"/>
      <c r="J839" s="39"/>
      <c r="K839" s="39"/>
      <c r="L839" s="39"/>
      <c r="M839" s="39"/>
      <c r="N839" s="39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6"/>
      <c r="AS839" s="28"/>
      <c r="AW839">
        <f t="shared" si="65"/>
        <v>0</v>
      </c>
      <c r="AX839">
        <f t="shared" si="66"/>
        <v>0</v>
      </c>
    </row>
    <row r="840" spans="1:50" ht="18.75" thickBot="1" x14ac:dyDescent="0.3">
      <c r="A840" s="37">
        <v>827</v>
      </c>
      <c r="B840" s="38"/>
      <c r="C840" s="39"/>
      <c r="D840" s="49"/>
      <c r="E840" s="41" t="str">
        <f t="shared" ca="1" si="63"/>
        <v/>
      </c>
      <c r="F840" s="42" t="str">
        <f t="shared" si="64"/>
        <v/>
      </c>
      <c r="G840" s="43"/>
      <c r="H840" s="43"/>
      <c r="I840" s="44"/>
      <c r="J840" s="39"/>
      <c r="K840" s="39"/>
      <c r="L840" s="39"/>
      <c r="M840" s="39"/>
      <c r="N840" s="39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6"/>
      <c r="AS840" s="28"/>
      <c r="AW840">
        <f t="shared" si="65"/>
        <v>0</v>
      </c>
      <c r="AX840">
        <f t="shared" si="66"/>
        <v>0</v>
      </c>
    </row>
    <row r="841" spans="1:50" ht="18.75" thickBot="1" x14ac:dyDescent="0.3">
      <c r="A841" s="37">
        <v>828</v>
      </c>
      <c r="B841" s="38"/>
      <c r="C841" s="39"/>
      <c r="D841" s="49"/>
      <c r="E841" s="41" t="str">
        <f t="shared" ca="1" si="63"/>
        <v/>
      </c>
      <c r="F841" s="42" t="str">
        <f t="shared" si="64"/>
        <v/>
      </c>
      <c r="G841" s="43"/>
      <c r="H841" s="43"/>
      <c r="I841" s="44"/>
      <c r="J841" s="39"/>
      <c r="K841" s="39"/>
      <c r="L841" s="39"/>
      <c r="M841" s="39"/>
      <c r="N841" s="39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6"/>
      <c r="AS841" s="28"/>
      <c r="AW841">
        <f t="shared" si="65"/>
        <v>0</v>
      </c>
      <c r="AX841">
        <f t="shared" si="66"/>
        <v>0</v>
      </c>
    </row>
    <row r="842" spans="1:50" ht="18.75" thickBot="1" x14ac:dyDescent="0.3">
      <c r="A842" s="37">
        <v>829</v>
      </c>
      <c r="B842" s="38"/>
      <c r="C842" s="39"/>
      <c r="D842" s="49"/>
      <c r="E842" s="41" t="str">
        <f t="shared" ca="1" si="63"/>
        <v/>
      </c>
      <c r="F842" s="42" t="str">
        <f t="shared" si="64"/>
        <v/>
      </c>
      <c r="G842" s="43"/>
      <c r="H842" s="43"/>
      <c r="I842" s="44"/>
      <c r="J842" s="39"/>
      <c r="K842" s="39"/>
      <c r="L842" s="39"/>
      <c r="M842" s="39"/>
      <c r="N842" s="39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6"/>
      <c r="AS842" s="28"/>
      <c r="AW842">
        <f t="shared" si="65"/>
        <v>0</v>
      </c>
      <c r="AX842">
        <f t="shared" si="66"/>
        <v>0</v>
      </c>
    </row>
    <row r="843" spans="1:50" ht="18.75" thickBot="1" x14ac:dyDescent="0.3">
      <c r="A843" s="37">
        <v>830</v>
      </c>
      <c r="B843" s="38"/>
      <c r="C843" s="39"/>
      <c r="D843" s="49"/>
      <c r="E843" s="41" t="str">
        <f t="shared" ca="1" si="63"/>
        <v/>
      </c>
      <c r="F843" s="42" t="str">
        <f t="shared" si="64"/>
        <v/>
      </c>
      <c r="G843" s="43"/>
      <c r="H843" s="43"/>
      <c r="I843" s="44"/>
      <c r="J843" s="39"/>
      <c r="K843" s="39"/>
      <c r="L843" s="39"/>
      <c r="M843" s="39"/>
      <c r="N843" s="39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6"/>
      <c r="AS843" s="28"/>
      <c r="AW843">
        <f t="shared" si="65"/>
        <v>0</v>
      </c>
      <c r="AX843">
        <f t="shared" si="66"/>
        <v>0</v>
      </c>
    </row>
    <row r="844" spans="1:50" ht="18.75" thickBot="1" x14ac:dyDescent="0.3">
      <c r="A844" s="37">
        <v>831</v>
      </c>
      <c r="B844" s="38"/>
      <c r="C844" s="39"/>
      <c r="D844" s="49"/>
      <c r="E844" s="41" t="str">
        <f t="shared" ca="1" si="63"/>
        <v/>
      </c>
      <c r="F844" s="42" t="str">
        <f t="shared" si="64"/>
        <v/>
      </c>
      <c r="G844" s="43"/>
      <c r="H844" s="43"/>
      <c r="I844" s="44"/>
      <c r="J844" s="39"/>
      <c r="K844" s="39"/>
      <c r="L844" s="39"/>
      <c r="M844" s="39"/>
      <c r="N844" s="39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6"/>
      <c r="AS844" s="28"/>
      <c r="AW844">
        <f t="shared" si="65"/>
        <v>0</v>
      </c>
      <c r="AX844">
        <f t="shared" si="66"/>
        <v>0</v>
      </c>
    </row>
    <row r="845" spans="1:50" ht="18.75" thickBot="1" x14ac:dyDescent="0.3">
      <c r="A845" s="37">
        <v>832</v>
      </c>
      <c r="B845" s="38"/>
      <c r="C845" s="39"/>
      <c r="D845" s="49"/>
      <c r="E845" s="41" t="str">
        <f t="shared" ca="1" si="63"/>
        <v/>
      </c>
      <c r="F845" s="42" t="str">
        <f t="shared" si="64"/>
        <v/>
      </c>
      <c r="G845" s="43"/>
      <c r="H845" s="43"/>
      <c r="I845" s="44"/>
      <c r="J845" s="39"/>
      <c r="K845" s="39"/>
      <c r="L845" s="39"/>
      <c r="M845" s="39"/>
      <c r="N845" s="39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6"/>
      <c r="AS845" s="28"/>
      <c r="AW845">
        <f t="shared" si="65"/>
        <v>0</v>
      </c>
      <c r="AX845">
        <f t="shared" si="66"/>
        <v>0</v>
      </c>
    </row>
    <row r="846" spans="1:50" ht="18.75" thickBot="1" x14ac:dyDescent="0.3">
      <c r="A846" s="37">
        <v>833</v>
      </c>
      <c r="B846" s="38"/>
      <c r="C846" s="39"/>
      <c r="D846" s="49"/>
      <c r="E846" s="41" t="str">
        <f t="shared" ref="E846:E909" ca="1" si="67">IF(B846="","",IF(DATE(YEAR(TODAY()),MONTH(D846),DAY(D846))&lt;TODAY(),DATE(IF(YEAR(D846)=1900,2090,YEAR(TODAY())+1),MONTH(D846),DAY(D846)),DATE(IF(YEAR(D846)=1900,2090,YEAR(TODAY())),MONTH(D846),DAY(D846))))</f>
        <v/>
      </c>
      <c r="F846" s="42" t="str">
        <f t="shared" ref="F846:F909" si="68">IF(B846="","",YEAR(E846)-YEAR(D846))</f>
        <v/>
      </c>
      <c r="G846" s="43"/>
      <c r="H846" s="43"/>
      <c r="I846" s="44"/>
      <c r="J846" s="39"/>
      <c r="K846" s="39"/>
      <c r="L846" s="39"/>
      <c r="M846" s="39"/>
      <c r="N846" s="39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6"/>
      <c r="AS846" s="28"/>
      <c r="AW846">
        <f t="shared" ref="AW846:AW909" si="69">IF(ISERROR(FIND(UPPER($AW$12),UPPER(B846))),0,1)</f>
        <v>0</v>
      </c>
      <c r="AX846">
        <f t="shared" ref="AX846:AX909" si="70">IF(AW846&gt;0,A846,0)</f>
        <v>0</v>
      </c>
    </row>
    <row r="847" spans="1:50" ht="18.75" thickBot="1" x14ac:dyDescent="0.3">
      <c r="A847" s="37">
        <v>834</v>
      </c>
      <c r="B847" s="38"/>
      <c r="C847" s="39"/>
      <c r="D847" s="49"/>
      <c r="E847" s="41" t="str">
        <f t="shared" ca="1" si="67"/>
        <v/>
      </c>
      <c r="F847" s="42" t="str">
        <f t="shared" si="68"/>
        <v/>
      </c>
      <c r="G847" s="43"/>
      <c r="H847" s="43"/>
      <c r="I847" s="44"/>
      <c r="J847" s="39"/>
      <c r="K847" s="39"/>
      <c r="L847" s="39"/>
      <c r="M847" s="39"/>
      <c r="N847" s="39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6"/>
      <c r="AS847" s="28"/>
      <c r="AW847">
        <f t="shared" si="69"/>
        <v>0</v>
      </c>
      <c r="AX847">
        <f t="shared" si="70"/>
        <v>0</v>
      </c>
    </row>
    <row r="848" spans="1:50" ht="18.75" thickBot="1" x14ac:dyDescent="0.3">
      <c r="A848" s="37">
        <v>835</v>
      </c>
      <c r="B848" s="38"/>
      <c r="C848" s="39"/>
      <c r="D848" s="49"/>
      <c r="E848" s="41" t="str">
        <f t="shared" ca="1" si="67"/>
        <v/>
      </c>
      <c r="F848" s="42" t="str">
        <f t="shared" si="68"/>
        <v/>
      </c>
      <c r="G848" s="43"/>
      <c r="H848" s="43"/>
      <c r="I848" s="44"/>
      <c r="J848" s="39"/>
      <c r="K848" s="39"/>
      <c r="L848" s="39"/>
      <c r="M848" s="39"/>
      <c r="N848" s="39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6"/>
      <c r="AS848" s="28"/>
      <c r="AW848">
        <f t="shared" si="69"/>
        <v>0</v>
      </c>
      <c r="AX848">
        <f t="shared" si="70"/>
        <v>0</v>
      </c>
    </row>
    <row r="849" spans="1:50" ht="18.75" thickBot="1" x14ac:dyDescent="0.3">
      <c r="A849" s="37">
        <v>836</v>
      </c>
      <c r="B849" s="38"/>
      <c r="C849" s="39"/>
      <c r="D849" s="49"/>
      <c r="E849" s="41" t="str">
        <f t="shared" ca="1" si="67"/>
        <v/>
      </c>
      <c r="F849" s="42" t="str">
        <f t="shared" si="68"/>
        <v/>
      </c>
      <c r="G849" s="43"/>
      <c r="H849" s="43"/>
      <c r="I849" s="44"/>
      <c r="J849" s="39"/>
      <c r="K849" s="39"/>
      <c r="L849" s="39"/>
      <c r="M849" s="39"/>
      <c r="N849" s="39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6"/>
      <c r="AS849" s="28"/>
      <c r="AW849">
        <f t="shared" si="69"/>
        <v>0</v>
      </c>
      <c r="AX849">
        <f t="shared" si="70"/>
        <v>0</v>
      </c>
    </row>
    <row r="850" spans="1:50" ht="18.75" thickBot="1" x14ac:dyDescent="0.3">
      <c r="A850" s="37">
        <v>837</v>
      </c>
      <c r="B850" s="38"/>
      <c r="C850" s="39"/>
      <c r="D850" s="49"/>
      <c r="E850" s="41" t="str">
        <f t="shared" ca="1" si="67"/>
        <v/>
      </c>
      <c r="F850" s="42" t="str">
        <f t="shared" si="68"/>
        <v/>
      </c>
      <c r="G850" s="43"/>
      <c r="H850" s="43"/>
      <c r="I850" s="44"/>
      <c r="J850" s="39"/>
      <c r="K850" s="39"/>
      <c r="L850" s="39"/>
      <c r="M850" s="39"/>
      <c r="N850" s="39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6"/>
      <c r="AS850" s="28"/>
      <c r="AW850">
        <f t="shared" si="69"/>
        <v>0</v>
      </c>
      <c r="AX850">
        <f t="shared" si="70"/>
        <v>0</v>
      </c>
    </row>
    <row r="851" spans="1:50" ht="18.75" thickBot="1" x14ac:dyDescent="0.3">
      <c r="A851" s="37">
        <v>838</v>
      </c>
      <c r="B851" s="38"/>
      <c r="C851" s="39"/>
      <c r="D851" s="49"/>
      <c r="E851" s="41" t="str">
        <f t="shared" ca="1" si="67"/>
        <v/>
      </c>
      <c r="F851" s="42" t="str">
        <f t="shared" si="68"/>
        <v/>
      </c>
      <c r="G851" s="43"/>
      <c r="H851" s="43"/>
      <c r="I851" s="44"/>
      <c r="J851" s="39"/>
      <c r="K851" s="39"/>
      <c r="L851" s="39"/>
      <c r="M851" s="39"/>
      <c r="N851" s="39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6"/>
      <c r="AS851" s="28"/>
      <c r="AW851">
        <f t="shared" si="69"/>
        <v>0</v>
      </c>
      <c r="AX851">
        <f t="shared" si="70"/>
        <v>0</v>
      </c>
    </row>
    <row r="852" spans="1:50" ht="18.75" thickBot="1" x14ac:dyDescent="0.3">
      <c r="A852" s="37">
        <v>839</v>
      </c>
      <c r="B852" s="38"/>
      <c r="C852" s="39"/>
      <c r="D852" s="49"/>
      <c r="E852" s="41" t="str">
        <f t="shared" ca="1" si="67"/>
        <v/>
      </c>
      <c r="F852" s="42" t="str">
        <f t="shared" si="68"/>
        <v/>
      </c>
      <c r="G852" s="43"/>
      <c r="H852" s="43"/>
      <c r="I852" s="44"/>
      <c r="J852" s="39"/>
      <c r="K852" s="39"/>
      <c r="L852" s="39"/>
      <c r="M852" s="39"/>
      <c r="N852" s="39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6"/>
      <c r="AS852" s="28"/>
      <c r="AW852">
        <f t="shared" si="69"/>
        <v>0</v>
      </c>
      <c r="AX852">
        <f t="shared" si="70"/>
        <v>0</v>
      </c>
    </row>
    <row r="853" spans="1:50" ht="18.75" thickBot="1" x14ac:dyDescent="0.3">
      <c r="A853" s="37">
        <v>840</v>
      </c>
      <c r="B853" s="38"/>
      <c r="C853" s="39"/>
      <c r="D853" s="49"/>
      <c r="E853" s="41" t="str">
        <f t="shared" ca="1" si="67"/>
        <v/>
      </c>
      <c r="F853" s="42" t="str">
        <f t="shared" si="68"/>
        <v/>
      </c>
      <c r="G853" s="43"/>
      <c r="H853" s="43"/>
      <c r="I853" s="44"/>
      <c r="J853" s="39"/>
      <c r="K853" s="39"/>
      <c r="L853" s="39"/>
      <c r="M853" s="39"/>
      <c r="N853" s="39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6"/>
      <c r="AS853" s="28"/>
      <c r="AW853">
        <f t="shared" si="69"/>
        <v>0</v>
      </c>
      <c r="AX853">
        <f t="shared" si="70"/>
        <v>0</v>
      </c>
    </row>
    <row r="854" spans="1:50" ht="18.75" thickBot="1" x14ac:dyDescent="0.3">
      <c r="A854" s="37">
        <v>841</v>
      </c>
      <c r="B854" s="38"/>
      <c r="C854" s="39"/>
      <c r="D854" s="49"/>
      <c r="E854" s="41" t="str">
        <f t="shared" ca="1" si="67"/>
        <v/>
      </c>
      <c r="F854" s="42" t="str">
        <f t="shared" si="68"/>
        <v/>
      </c>
      <c r="G854" s="43"/>
      <c r="H854" s="43"/>
      <c r="I854" s="44"/>
      <c r="J854" s="39"/>
      <c r="K854" s="39"/>
      <c r="L854" s="39"/>
      <c r="M854" s="39"/>
      <c r="N854" s="39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6"/>
      <c r="AS854" s="28"/>
      <c r="AW854">
        <f t="shared" si="69"/>
        <v>0</v>
      </c>
      <c r="AX854">
        <f t="shared" si="70"/>
        <v>0</v>
      </c>
    </row>
    <row r="855" spans="1:50" ht="18.75" thickBot="1" x14ac:dyDescent="0.3">
      <c r="A855" s="37">
        <v>842</v>
      </c>
      <c r="B855" s="38"/>
      <c r="C855" s="39"/>
      <c r="D855" s="49"/>
      <c r="E855" s="41" t="str">
        <f t="shared" ca="1" si="67"/>
        <v/>
      </c>
      <c r="F855" s="42" t="str">
        <f t="shared" si="68"/>
        <v/>
      </c>
      <c r="G855" s="43"/>
      <c r="H855" s="43"/>
      <c r="I855" s="44"/>
      <c r="J855" s="39"/>
      <c r="K855" s="39"/>
      <c r="L855" s="39"/>
      <c r="M855" s="39"/>
      <c r="N855" s="39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6"/>
      <c r="AS855" s="28"/>
      <c r="AW855">
        <f t="shared" si="69"/>
        <v>0</v>
      </c>
      <c r="AX855">
        <f t="shared" si="70"/>
        <v>0</v>
      </c>
    </row>
    <row r="856" spans="1:50" ht="18.75" thickBot="1" x14ac:dyDescent="0.3">
      <c r="A856" s="37">
        <v>843</v>
      </c>
      <c r="B856" s="38"/>
      <c r="C856" s="39"/>
      <c r="D856" s="49"/>
      <c r="E856" s="41" t="str">
        <f t="shared" ca="1" si="67"/>
        <v/>
      </c>
      <c r="F856" s="42" t="str">
        <f t="shared" si="68"/>
        <v/>
      </c>
      <c r="G856" s="43"/>
      <c r="H856" s="43"/>
      <c r="I856" s="44"/>
      <c r="J856" s="39"/>
      <c r="K856" s="39"/>
      <c r="L856" s="39"/>
      <c r="M856" s="39"/>
      <c r="N856" s="39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6"/>
      <c r="AS856" s="28"/>
      <c r="AW856">
        <f t="shared" si="69"/>
        <v>0</v>
      </c>
      <c r="AX856">
        <f t="shared" si="70"/>
        <v>0</v>
      </c>
    </row>
    <row r="857" spans="1:50" ht="18.75" thickBot="1" x14ac:dyDescent="0.3">
      <c r="A857" s="37">
        <v>844</v>
      </c>
      <c r="B857" s="38"/>
      <c r="C857" s="39"/>
      <c r="D857" s="49"/>
      <c r="E857" s="41" t="str">
        <f t="shared" ca="1" si="67"/>
        <v/>
      </c>
      <c r="F857" s="42" t="str">
        <f t="shared" si="68"/>
        <v/>
      </c>
      <c r="G857" s="43"/>
      <c r="H857" s="43"/>
      <c r="I857" s="44"/>
      <c r="J857" s="39"/>
      <c r="K857" s="39"/>
      <c r="L857" s="39"/>
      <c r="M857" s="39"/>
      <c r="N857" s="39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6"/>
      <c r="AS857" s="28"/>
      <c r="AW857">
        <f t="shared" si="69"/>
        <v>0</v>
      </c>
      <c r="AX857">
        <f t="shared" si="70"/>
        <v>0</v>
      </c>
    </row>
    <row r="858" spans="1:50" ht="18.75" thickBot="1" x14ac:dyDescent="0.3">
      <c r="A858" s="37">
        <v>845</v>
      </c>
      <c r="B858" s="38"/>
      <c r="C858" s="39"/>
      <c r="D858" s="49"/>
      <c r="E858" s="41" t="str">
        <f t="shared" ca="1" si="67"/>
        <v/>
      </c>
      <c r="F858" s="42" t="str">
        <f t="shared" si="68"/>
        <v/>
      </c>
      <c r="G858" s="43"/>
      <c r="H858" s="43"/>
      <c r="I858" s="44"/>
      <c r="J858" s="39"/>
      <c r="K858" s="39"/>
      <c r="L858" s="39"/>
      <c r="M858" s="39"/>
      <c r="N858" s="39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6"/>
      <c r="AS858" s="28"/>
      <c r="AW858">
        <f t="shared" si="69"/>
        <v>0</v>
      </c>
      <c r="AX858">
        <f t="shared" si="70"/>
        <v>0</v>
      </c>
    </row>
    <row r="859" spans="1:50" ht="18.75" thickBot="1" x14ac:dyDescent="0.3">
      <c r="A859" s="37">
        <v>846</v>
      </c>
      <c r="B859" s="38"/>
      <c r="C859" s="39"/>
      <c r="D859" s="49"/>
      <c r="E859" s="41" t="str">
        <f t="shared" ca="1" si="67"/>
        <v/>
      </c>
      <c r="F859" s="42" t="str">
        <f t="shared" si="68"/>
        <v/>
      </c>
      <c r="G859" s="43"/>
      <c r="H859" s="43"/>
      <c r="I859" s="44"/>
      <c r="J859" s="39"/>
      <c r="K859" s="39"/>
      <c r="L859" s="39"/>
      <c r="M859" s="39"/>
      <c r="N859" s="39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6"/>
      <c r="AS859" s="28"/>
      <c r="AW859">
        <f t="shared" si="69"/>
        <v>0</v>
      </c>
      <c r="AX859">
        <f t="shared" si="70"/>
        <v>0</v>
      </c>
    </row>
    <row r="860" spans="1:50" ht="18.75" thickBot="1" x14ac:dyDescent="0.3">
      <c r="A860" s="37">
        <v>847</v>
      </c>
      <c r="B860" s="38"/>
      <c r="C860" s="39"/>
      <c r="D860" s="49"/>
      <c r="E860" s="41" t="str">
        <f t="shared" ca="1" si="67"/>
        <v/>
      </c>
      <c r="F860" s="42" t="str">
        <f t="shared" si="68"/>
        <v/>
      </c>
      <c r="G860" s="43"/>
      <c r="H860" s="43"/>
      <c r="I860" s="44"/>
      <c r="J860" s="39"/>
      <c r="K860" s="39"/>
      <c r="L860" s="39"/>
      <c r="M860" s="39"/>
      <c r="N860" s="39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6"/>
      <c r="AS860" s="28"/>
      <c r="AW860">
        <f t="shared" si="69"/>
        <v>0</v>
      </c>
      <c r="AX860">
        <f t="shared" si="70"/>
        <v>0</v>
      </c>
    </row>
    <row r="861" spans="1:50" ht="18.75" thickBot="1" x14ac:dyDescent="0.3">
      <c r="A861" s="37">
        <v>848</v>
      </c>
      <c r="B861" s="38"/>
      <c r="C861" s="39"/>
      <c r="D861" s="49"/>
      <c r="E861" s="41" t="str">
        <f t="shared" ca="1" si="67"/>
        <v/>
      </c>
      <c r="F861" s="42" t="str">
        <f t="shared" si="68"/>
        <v/>
      </c>
      <c r="G861" s="43"/>
      <c r="H861" s="43"/>
      <c r="I861" s="44"/>
      <c r="J861" s="39"/>
      <c r="K861" s="39"/>
      <c r="L861" s="39"/>
      <c r="M861" s="39"/>
      <c r="N861" s="39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6"/>
      <c r="AS861" s="28"/>
      <c r="AW861">
        <f t="shared" si="69"/>
        <v>0</v>
      </c>
      <c r="AX861">
        <f t="shared" si="70"/>
        <v>0</v>
      </c>
    </row>
    <row r="862" spans="1:50" ht="18.75" thickBot="1" x14ac:dyDescent="0.3">
      <c r="A862" s="37">
        <v>849</v>
      </c>
      <c r="B862" s="38"/>
      <c r="C862" s="39"/>
      <c r="D862" s="49"/>
      <c r="E862" s="41" t="str">
        <f t="shared" ca="1" si="67"/>
        <v/>
      </c>
      <c r="F862" s="42" t="str">
        <f t="shared" si="68"/>
        <v/>
      </c>
      <c r="G862" s="43"/>
      <c r="H862" s="43"/>
      <c r="I862" s="44"/>
      <c r="J862" s="39"/>
      <c r="K862" s="39"/>
      <c r="L862" s="39"/>
      <c r="M862" s="39"/>
      <c r="N862" s="39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6"/>
      <c r="AS862" s="28"/>
      <c r="AW862">
        <f t="shared" si="69"/>
        <v>0</v>
      </c>
      <c r="AX862">
        <f t="shared" si="70"/>
        <v>0</v>
      </c>
    </row>
    <row r="863" spans="1:50" ht="18.75" thickBot="1" x14ac:dyDescent="0.3">
      <c r="A863" s="37">
        <v>850</v>
      </c>
      <c r="B863" s="38"/>
      <c r="C863" s="39"/>
      <c r="D863" s="49"/>
      <c r="E863" s="41" t="str">
        <f t="shared" ca="1" si="67"/>
        <v/>
      </c>
      <c r="F863" s="42" t="str">
        <f t="shared" si="68"/>
        <v/>
      </c>
      <c r="G863" s="43"/>
      <c r="H863" s="43"/>
      <c r="I863" s="44"/>
      <c r="J863" s="39"/>
      <c r="K863" s="39"/>
      <c r="L863" s="39"/>
      <c r="M863" s="39"/>
      <c r="N863" s="39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6"/>
      <c r="AS863" s="28"/>
      <c r="AW863">
        <f t="shared" si="69"/>
        <v>0</v>
      </c>
      <c r="AX863">
        <f t="shared" si="70"/>
        <v>0</v>
      </c>
    </row>
    <row r="864" spans="1:50" ht="18.75" thickBot="1" x14ac:dyDescent="0.3">
      <c r="A864" s="37">
        <v>851</v>
      </c>
      <c r="B864" s="38"/>
      <c r="C864" s="39"/>
      <c r="D864" s="49"/>
      <c r="E864" s="41" t="str">
        <f t="shared" ca="1" si="67"/>
        <v/>
      </c>
      <c r="F864" s="42" t="str">
        <f t="shared" si="68"/>
        <v/>
      </c>
      <c r="G864" s="43"/>
      <c r="H864" s="43"/>
      <c r="I864" s="44"/>
      <c r="J864" s="39"/>
      <c r="K864" s="39"/>
      <c r="L864" s="39"/>
      <c r="M864" s="39"/>
      <c r="N864" s="39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6"/>
      <c r="AS864" s="28"/>
      <c r="AW864">
        <f t="shared" si="69"/>
        <v>0</v>
      </c>
      <c r="AX864">
        <f t="shared" si="70"/>
        <v>0</v>
      </c>
    </row>
    <row r="865" spans="1:50" ht="18.75" thickBot="1" x14ac:dyDescent="0.3">
      <c r="A865" s="37">
        <v>852</v>
      </c>
      <c r="B865" s="38"/>
      <c r="C865" s="39"/>
      <c r="D865" s="49"/>
      <c r="E865" s="41" t="str">
        <f t="shared" ca="1" si="67"/>
        <v/>
      </c>
      <c r="F865" s="42" t="str">
        <f t="shared" si="68"/>
        <v/>
      </c>
      <c r="G865" s="43"/>
      <c r="H865" s="43"/>
      <c r="I865" s="44"/>
      <c r="J865" s="39"/>
      <c r="K865" s="39"/>
      <c r="L865" s="39"/>
      <c r="M865" s="39"/>
      <c r="N865" s="39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6"/>
      <c r="AS865" s="28"/>
      <c r="AW865">
        <f t="shared" si="69"/>
        <v>0</v>
      </c>
      <c r="AX865">
        <f t="shared" si="70"/>
        <v>0</v>
      </c>
    </row>
    <row r="866" spans="1:50" ht="18.75" thickBot="1" x14ac:dyDescent="0.3">
      <c r="A866" s="37">
        <v>853</v>
      </c>
      <c r="B866" s="38"/>
      <c r="C866" s="39"/>
      <c r="D866" s="49"/>
      <c r="E866" s="41" t="str">
        <f t="shared" ca="1" si="67"/>
        <v/>
      </c>
      <c r="F866" s="42" t="str">
        <f t="shared" si="68"/>
        <v/>
      </c>
      <c r="G866" s="43"/>
      <c r="H866" s="43"/>
      <c r="I866" s="44"/>
      <c r="J866" s="39"/>
      <c r="K866" s="39"/>
      <c r="L866" s="39"/>
      <c r="M866" s="39"/>
      <c r="N866" s="39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6"/>
      <c r="AS866" s="28"/>
      <c r="AW866">
        <f t="shared" si="69"/>
        <v>0</v>
      </c>
      <c r="AX866">
        <f t="shared" si="70"/>
        <v>0</v>
      </c>
    </row>
    <row r="867" spans="1:50" ht="18.75" thickBot="1" x14ac:dyDescent="0.3">
      <c r="A867" s="37">
        <v>854</v>
      </c>
      <c r="B867" s="38"/>
      <c r="C867" s="39"/>
      <c r="D867" s="49"/>
      <c r="E867" s="41" t="str">
        <f t="shared" ca="1" si="67"/>
        <v/>
      </c>
      <c r="F867" s="42" t="str">
        <f t="shared" si="68"/>
        <v/>
      </c>
      <c r="G867" s="43"/>
      <c r="H867" s="43"/>
      <c r="I867" s="44"/>
      <c r="J867" s="39"/>
      <c r="K867" s="39"/>
      <c r="L867" s="39"/>
      <c r="M867" s="39"/>
      <c r="N867" s="39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6"/>
      <c r="AS867" s="28"/>
      <c r="AW867">
        <f t="shared" si="69"/>
        <v>0</v>
      </c>
      <c r="AX867">
        <f t="shared" si="70"/>
        <v>0</v>
      </c>
    </row>
    <row r="868" spans="1:50" ht="18.75" thickBot="1" x14ac:dyDescent="0.3">
      <c r="A868" s="37">
        <v>855</v>
      </c>
      <c r="B868" s="38"/>
      <c r="C868" s="39"/>
      <c r="D868" s="49"/>
      <c r="E868" s="41" t="str">
        <f t="shared" ca="1" si="67"/>
        <v/>
      </c>
      <c r="F868" s="42" t="str">
        <f t="shared" si="68"/>
        <v/>
      </c>
      <c r="G868" s="43"/>
      <c r="H868" s="43"/>
      <c r="I868" s="44"/>
      <c r="J868" s="39"/>
      <c r="K868" s="39"/>
      <c r="L868" s="39"/>
      <c r="M868" s="39"/>
      <c r="N868" s="39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6"/>
      <c r="AS868" s="28"/>
      <c r="AW868">
        <f t="shared" si="69"/>
        <v>0</v>
      </c>
      <c r="AX868">
        <f t="shared" si="70"/>
        <v>0</v>
      </c>
    </row>
    <row r="869" spans="1:50" ht="18.75" thickBot="1" x14ac:dyDescent="0.3">
      <c r="A869" s="37">
        <v>856</v>
      </c>
      <c r="B869" s="38"/>
      <c r="C869" s="39"/>
      <c r="D869" s="49"/>
      <c r="E869" s="41" t="str">
        <f t="shared" ca="1" si="67"/>
        <v/>
      </c>
      <c r="F869" s="42" t="str">
        <f t="shared" si="68"/>
        <v/>
      </c>
      <c r="G869" s="43"/>
      <c r="H869" s="43"/>
      <c r="I869" s="44"/>
      <c r="J869" s="39"/>
      <c r="K869" s="39"/>
      <c r="L869" s="39"/>
      <c r="M869" s="39"/>
      <c r="N869" s="39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6"/>
      <c r="AS869" s="28"/>
      <c r="AW869">
        <f t="shared" si="69"/>
        <v>0</v>
      </c>
      <c r="AX869">
        <f t="shared" si="70"/>
        <v>0</v>
      </c>
    </row>
    <row r="870" spans="1:50" ht="18.75" thickBot="1" x14ac:dyDescent="0.3">
      <c r="A870" s="37">
        <v>857</v>
      </c>
      <c r="B870" s="38"/>
      <c r="C870" s="39"/>
      <c r="D870" s="49"/>
      <c r="E870" s="41" t="str">
        <f t="shared" ca="1" si="67"/>
        <v/>
      </c>
      <c r="F870" s="42" t="str">
        <f t="shared" si="68"/>
        <v/>
      </c>
      <c r="G870" s="43"/>
      <c r="H870" s="43"/>
      <c r="I870" s="44"/>
      <c r="J870" s="39"/>
      <c r="K870" s="39"/>
      <c r="L870" s="39"/>
      <c r="M870" s="39"/>
      <c r="N870" s="39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6"/>
      <c r="AS870" s="28"/>
      <c r="AW870">
        <f t="shared" si="69"/>
        <v>0</v>
      </c>
      <c r="AX870">
        <f t="shared" si="70"/>
        <v>0</v>
      </c>
    </row>
    <row r="871" spans="1:50" ht="18.75" thickBot="1" x14ac:dyDescent="0.3">
      <c r="A871" s="37">
        <v>858</v>
      </c>
      <c r="B871" s="38"/>
      <c r="C871" s="39"/>
      <c r="D871" s="49"/>
      <c r="E871" s="41" t="str">
        <f t="shared" ca="1" si="67"/>
        <v/>
      </c>
      <c r="F871" s="42" t="str">
        <f t="shared" si="68"/>
        <v/>
      </c>
      <c r="G871" s="43"/>
      <c r="H871" s="43"/>
      <c r="I871" s="44"/>
      <c r="J871" s="39"/>
      <c r="K871" s="39"/>
      <c r="L871" s="39"/>
      <c r="M871" s="39"/>
      <c r="N871" s="39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6"/>
      <c r="AS871" s="28"/>
      <c r="AW871">
        <f t="shared" si="69"/>
        <v>0</v>
      </c>
      <c r="AX871">
        <f t="shared" si="70"/>
        <v>0</v>
      </c>
    </row>
    <row r="872" spans="1:50" ht="18.75" thickBot="1" x14ac:dyDescent="0.3">
      <c r="A872" s="37">
        <v>859</v>
      </c>
      <c r="B872" s="38"/>
      <c r="C872" s="39"/>
      <c r="D872" s="49"/>
      <c r="E872" s="41" t="str">
        <f t="shared" ca="1" si="67"/>
        <v/>
      </c>
      <c r="F872" s="42" t="str">
        <f t="shared" si="68"/>
        <v/>
      </c>
      <c r="G872" s="43"/>
      <c r="H872" s="43"/>
      <c r="I872" s="44"/>
      <c r="J872" s="39"/>
      <c r="K872" s="39"/>
      <c r="L872" s="39"/>
      <c r="M872" s="39"/>
      <c r="N872" s="39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6"/>
      <c r="AS872" s="28"/>
      <c r="AW872">
        <f t="shared" si="69"/>
        <v>0</v>
      </c>
      <c r="AX872">
        <f t="shared" si="70"/>
        <v>0</v>
      </c>
    </row>
    <row r="873" spans="1:50" ht="18.75" thickBot="1" x14ac:dyDescent="0.3">
      <c r="A873" s="37">
        <v>860</v>
      </c>
      <c r="B873" s="38"/>
      <c r="C873" s="39"/>
      <c r="D873" s="49"/>
      <c r="E873" s="41" t="str">
        <f t="shared" ca="1" si="67"/>
        <v/>
      </c>
      <c r="F873" s="42" t="str">
        <f t="shared" si="68"/>
        <v/>
      </c>
      <c r="G873" s="43"/>
      <c r="H873" s="43"/>
      <c r="I873" s="44"/>
      <c r="J873" s="39"/>
      <c r="K873" s="39"/>
      <c r="L873" s="39"/>
      <c r="M873" s="39"/>
      <c r="N873" s="39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6"/>
      <c r="AS873" s="28"/>
      <c r="AW873">
        <f t="shared" si="69"/>
        <v>0</v>
      </c>
      <c r="AX873">
        <f t="shared" si="70"/>
        <v>0</v>
      </c>
    </row>
    <row r="874" spans="1:50" ht="18.75" thickBot="1" x14ac:dyDescent="0.3">
      <c r="A874" s="37">
        <v>861</v>
      </c>
      <c r="B874" s="38"/>
      <c r="C874" s="39"/>
      <c r="D874" s="49"/>
      <c r="E874" s="41" t="str">
        <f t="shared" ca="1" si="67"/>
        <v/>
      </c>
      <c r="F874" s="42" t="str">
        <f t="shared" si="68"/>
        <v/>
      </c>
      <c r="G874" s="43"/>
      <c r="H874" s="43"/>
      <c r="I874" s="44"/>
      <c r="J874" s="39"/>
      <c r="K874" s="39"/>
      <c r="L874" s="39"/>
      <c r="M874" s="39"/>
      <c r="N874" s="39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6"/>
      <c r="AS874" s="28"/>
      <c r="AW874">
        <f t="shared" si="69"/>
        <v>0</v>
      </c>
      <c r="AX874">
        <f t="shared" si="70"/>
        <v>0</v>
      </c>
    </row>
    <row r="875" spans="1:50" ht="18.75" thickBot="1" x14ac:dyDescent="0.3">
      <c r="A875" s="37">
        <v>862</v>
      </c>
      <c r="B875" s="38"/>
      <c r="C875" s="39"/>
      <c r="D875" s="49"/>
      <c r="E875" s="41" t="str">
        <f t="shared" ca="1" si="67"/>
        <v/>
      </c>
      <c r="F875" s="42" t="str">
        <f t="shared" si="68"/>
        <v/>
      </c>
      <c r="G875" s="43"/>
      <c r="H875" s="43"/>
      <c r="I875" s="44"/>
      <c r="J875" s="39"/>
      <c r="K875" s="39"/>
      <c r="L875" s="39"/>
      <c r="M875" s="39"/>
      <c r="N875" s="39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6"/>
      <c r="AS875" s="28"/>
      <c r="AW875">
        <f t="shared" si="69"/>
        <v>0</v>
      </c>
      <c r="AX875">
        <f t="shared" si="70"/>
        <v>0</v>
      </c>
    </row>
    <row r="876" spans="1:50" ht="18.75" thickBot="1" x14ac:dyDescent="0.3">
      <c r="A876" s="37">
        <v>863</v>
      </c>
      <c r="B876" s="38"/>
      <c r="C876" s="39"/>
      <c r="D876" s="49"/>
      <c r="E876" s="41" t="str">
        <f t="shared" ca="1" si="67"/>
        <v/>
      </c>
      <c r="F876" s="42" t="str">
        <f t="shared" si="68"/>
        <v/>
      </c>
      <c r="G876" s="43"/>
      <c r="H876" s="43"/>
      <c r="I876" s="44"/>
      <c r="J876" s="39"/>
      <c r="K876" s="39"/>
      <c r="L876" s="39"/>
      <c r="M876" s="39"/>
      <c r="N876" s="39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6"/>
      <c r="AS876" s="28"/>
      <c r="AW876">
        <f t="shared" si="69"/>
        <v>0</v>
      </c>
      <c r="AX876">
        <f t="shared" si="70"/>
        <v>0</v>
      </c>
    </row>
    <row r="877" spans="1:50" ht="18.75" thickBot="1" x14ac:dyDescent="0.3">
      <c r="A877" s="37">
        <v>864</v>
      </c>
      <c r="B877" s="38"/>
      <c r="C877" s="39"/>
      <c r="D877" s="49"/>
      <c r="E877" s="41" t="str">
        <f t="shared" ca="1" si="67"/>
        <v/>
      </c>
      <c r="F877" s="42" t="str">
        <f t="shared" si="68"/>
        <v/>
      </c>
      <c r="G877" s="43"/>
      <c r="H877" s="43"/>
      <c r="I877" s="44"/>
      <c r="J877" s="39"/>
      <c r="K877" s="39"/>
      <c r="L877" s="39"/>
      <c r="M877" s="39"/>
      <c r="N877" s="39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6"/>
      <c r="AS877" s="28"/>
      <c r="AW877">
        <f t="shared" si="69"/>
        <v>0</v>
      </c>
      <c r="AX877">
        <f t="shared" si="70"/>
        <v>0</v>
      </c>
    </row>
    <row r="878" spans="1:50" ht="18.75" thickBot="1" x14ac:dyDescent="0.3">
      <c r="A878" s="37">
        <v>865</v>
      </c>
      <c r="B878" s="38"/>
      <c r="C878" s="39"/>
      <c r="D878" s="49"/>
      <c r="E878" s="41" t="str">
        <f t="shared" ca="1" si="67"/>
        <v/>
      </c>
      <c r="F878" s="42" t="str">
        <f t="shared" si="68"/>
        <v/>
      </c>
      <c r="G878" s="43"/>
      <c r="H878" s="43"/>
      <c r="I878" s="44"/>
      <c r="J878" s="39"/>
      <c r="K878" s="39"/>
      <c r="L878" s="39"/>
      <c r="M878" s="39"/>
      <c r="N878" s="39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6"/>
      <c r="AS878" s="28"/>
      <c r="AW878">
        <f t="shared" si="69"/>
        <v>0</v>
      </c>
      <c r="AX878">
        <f t="shared" si="70"/>
        <v>0</v>
      </c>
    </row>
    <row r="879" spans="1:50" ht="18.75" thickBot="1" x14ac:dyDescent="0.3">
      <c r="A879" s="37">
        <v>866</v>
      </c>
      <c r="B879" s="38"/>
      <c r="C879" s="39"/>
      <c r="D879" s="49"/>
      <c r="E879" s="41" t="str">
        <f t="shared" ca="1" si="67"/>
        <v/>
      </c>
      <c r="F879" s="42" t="str">
        <f t="shared" si="68"/>
        <v/>
      </c>
      <c r="G879" s="43"/>
      <c r="H879" s="43"/>
      <c r="I879" s="44"/>
      <c r="J879" s="39"/>
      <c r="K879" s="39"/>
      <c r="L879" s="39"/>
      <c r="M879" s="39"/>
      <c r="N879" s="39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6"/>
      <c r="AS879" s="28"/>
      <c r="AW879">
        <f t="shared" si="69"/>
        <v>0</v>
      </c>
      <c r="AX879">
        <f t="shared" si="70"/>
        <v>0</v>
      </c>
    </row>
    <row r="880" spans="1:50" ht="18.75" thickBot="1" x14ac:dyDescent="0.3">
      <c r="A880" s="37">
        <v>867</v>
      </c>
      <c r="B880" s="38"/>
      <c r="C880" s="39"/>
      <c r="D880" s="49"/>
      <c r="E880" s="41" t="str">
        <f t="shared" ca="1" si="67"/>
        <v/>
      </c>
      <c r="F880" s="42" t="str">
        <f t="shared" si="68"/>
        <v/>
      </c>
      <c r="G880" s="43"/>
      <c r="H880" s="43"/>
      <c r="I880" s="44"/>
      <c r="J880" s="39"/>
      <c r="K880" s="39"/>
      <c r="L880" s="39"/>
      <c r="M880" s="39"/>
      <c r="N880" s="39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6"/>
      <c r="AS880" s="28"/>
      <c r="AW880">
        <f t="shared" si="69"/>
        <v>0</v>
      </c>
      <c r="AX880">
        <f t="shared" si="70"/>
        <v>0</v>
      </c>
    </row>
    <row r="881" spans="1:50" ht="18.75" thickBot="1" x14ac:dyDescent="0.3">
      <c r="A881" s="37">
        <v>868</v>
      </c>
      <c r="B881" s="38"/>
      <c r="C881" s="39"/>
      <c r="D881" s="49"/>
      <c r="E881" s="41" t="str">
        <f t="shared" ca="1" si="67"/>
        <v/>
      </c>
      <c r="F881" s="42" t="str">
        <f t="shared" si="68"/>
        <v/>
      </c>
      <c r="G881" s="43"/>
      <c r="H881" s="43"/>
      <c r="I881" s="44"/>
      <c r="J881" s="39"/>
      <c r="K881" s="39"/>
      <c r="L881" s="39"/>
      <c r="M881" s="39"/>
      <c r="N881" s="39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6"/>
      <c r="AS881" s="28"/>
      <c r="AW881">
        <f t="shared" si="69"/>
        <v>0</v>
      </c>
      <c r="AX881">
        <f t="shared" si="70"/>
        <v>0</v>
      </c>
    </row>
    <row r="882" spans="1:50" ht="18.75" thickBot="1" x14ac:dyDescent="0.3">
      <c r="A882" s="37">
        <v>869</v>
      </c>
      <c r="B882" s="38"/>
      <c r="C882" s="39"/>
      <c r="D882" s="49"/>
      <c r="E882" s="41" t="str">
        <f t="shared" ca="1" si="67"/>
        <v/>
      </c>
      <c r="F882" s="42" t="str">
        <f t="shared" si="68"/>
        <v/>
      </c>
      <c r="G882" s="43"/>
      <c r="H882" s="43"/>
      <c r="I882" s="44"/>
      <c r="J882" s="39"/>
      <c r="K882" s="39"/>
      <c r="L882" s="39"/>
      <c r="M882" s="39"/>
      <c r="N882" s="39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6"/>
      <c r="AS882" s="28"/>
      <c r="AW882">
        <f t="shared" si="69"/>
        <v>0</v>
      </c>
      <c r="AX882">
        <f t="shared" si="70"/>
        <v>0</v>
      </c>
    </row>
    <row r="883" spans="1:50" ht="18.75" thickBot="1" x14ac:dyDescent="0.3">
      <c r="A883" s="37">
        <v>870</v>
      </c>
      <c r="B883" s="38"/>
      <c r="C883" s="39"/>
      <c r="D883" s="49"/>
      <c r="E883" s="41" t="str">
        <f t="shared" ca="1" si="67"/>
        <v/>
      </c>
      <c r="F883" s="42" t="str">
        <f t="shared" si="68"/>
        <v/>
      </c>
      <c r="G883" s="43"/>
      <c r="H883" s="43"/>
      <c r="I883" s="44"/>
      <c r="J883" s="39"/>
      <c r="K883" s="39"/>
      <c r="L883" s="39"/>
      <c r="M883" s="39"/>
      <c r="N883" s="39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6"/>
      <c r="AS883" s="28"/>
      <c r="AW883">
        <f t="shared" si="69"/>
        <v>0</v>
      </c>
      <c r="AX883">
        <f t="shared" si="70"/>
        <v>0</v>
      </c>
    </row>
    <row r="884" spans="1:50" ht="18.75" thickBot="1" x14ac:dyDescent="0.3">
      <c r="A884" s="37">
        <v>871</v>
      </c>
      <c r="B884" s="38"/>
      <c r="C884" s="39"/>
      <c r="D884" s="49"/>
      <c r="E884" s="41" t="str">
        <f t="shared" ca="1" si="67"/>
        <v/>
      </c>
      <c r="F884" s="42" t="str">
        <f t="shared" si="68"/>
        <v/>
      </c>
      <c r="G884" s="43"/>
      <c r="H884" s="43"/>
      <c r="I884" s="44"/>
      <c r="J884" s="39"/>
      <c r="K884" s="39"/>
      <c r="L884" s="39"/>
      <c r="M884" s="39"/>
      <c r="N884" s="39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6"/>
      <c r="AS884" s="28"/>
      <c r="AW884">
        <f t="shared" si="69"/>
        <v>0</v>
      </c>
      <c r="AX884">
        <f t="shared" si="70"/>
        <v>0</v>
      </c>
    </row>
    <row r="885" spans="1:50" ht="18.75" thickBot="1" x14ac:dyDescent="0.3">
      <c r="A885" s="37">
        <v>872</v>
      </c>
      <c r="B885" s="38"/>
      <c r="C885" s="39"/>
      <c r="D885" s="49"/>
      <c r="E885" s="41" t="str">
        <f t="shared" ca="1" si="67"/>
        <v/>
      </c>
      <c r="F885" s="42" t="str">
        <f t="shared" si="68"/>
        <v/>
      </c>
      <c r="G885" s="43"/>
      <c r="H885" s="43"/>
      <c r="I885" s="44"/>
      <c r="J885" s="39"/>
      <c r="K885" s="39"/>
      <c r="L885" s="39"/>
      <c r="M885" s="39"/>
      <c r="N885" s="39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6"/>
      <c r="AS885" s="28"/>
      <c r="AW885">
        <f t="shared" si="69"/>
        <v>0</v>
      </c>
      <c r="AX885">
        <f t="shared" si="70"/>
        <v>0</v>
      </c>
    </row>
    <row r="886" spans="1:50" ht="18.75" thickBot="1" x14ac:dyDescent="0.3">
      <c r="A886" s="37">
        <v>873</v>
      </c>
      <c r="B886" s="38"/>
      <c r="C886" s="39"/>
      <c r="D886" s="49"/>
      <c r="E886" s="41" t="str">
        <f t="shared" ca="1" si="67"/>
        <v/>
      </c>
      <c r="F886" s="42" t="str">
        <f t="shared" si="68"/>
        <v/>
      </c>
      <c r="G886" s="43"/>
      <c r="H886" s="43"/>
      <c r="I886" s="44"/>
      <c r="J886" s="39"/>
      <c r="K886" s="39"/>
      <c r="L886" s="39"/>
      <c r="M886" s="39"/>
      <c r="N886" s="39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6"/>
      <c r="AS886" s="28"/>
      <c r="AW886">
        <f t="shared" si="69"/>
        <v>0</v>
      </c>
      <c r="AX886">
        <f t="shared" si="70"/>
        <v>0</v>
      </c>
    </row>
    <row r="887" spans="1:50" ht="18.75" thickBot="1" x14ac:dyDescent="0.3">
      <c r="A887" s="37">
        <v>874</v>
      </c>
      <c r="B887" s="38"/>
      <c r="C887" s="39"/>
      <c r="D887" s="49"/>
      <c r="E887" s="41" t="str">
        <f t="shared" ca="1" si="67"/>
        <v/>
      </c>
      <c r="F887" s="42" t="str">
        <f t="shared" si="68"/>
        <v/>
      </c>
      <c r="G887" s="43"/>
      <c r="H887" s="43"/>
      <c r="I887" s="44"/>
      <c r="J887" s="39"/>
      <c r="K887" s="39"/>
      <c r="L887" s="39"/>
      <c r="M887" s="39"/>
      <c r="N887" s="39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6"/>
      <c r="AS887" s="28"/>
      <c r="AW887">
        <f t="shared" si="69"/>
        <v>0</v>
      </c>
      <c r="AX887">
        <f t="shared" si="70"/>
        <v>0</v>
      </c>
    </row>
    <row r="888" spans="1:50" ht="18.75" thickBot="1" x14ac:dyDescent="0.3">
      <c r="A888" s="37">
        <v>875</v>
      </c>
      <c r="B888" s="38"/>
      <c r="C888" s="39"/>
      <c r="D888" s="49"/>
      <c r="E888" s="41" t="str">
        <f t="shared" ca="1" si="67"/>
        <v/>
      </c>
      <c r="F888" s="42" t="str">
        <f t="shared" si="68"/>
        <v/>
      </c>
      <c r="G888" s="43"/>
      <c r="H888" s="43"/>
      <c r="I888" s="44"/>
      <c r="J888" s="39"/>
      <c r="K888" s="39"/>
      <c r="L888" s="39"/>
      <c r="M888" s="39"/>
      <c r="N888" s="39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6"/>
      <c r="AS888" s="28"/>
      <c r="AW888">
        <f t="shared" si="69"/>
        <v>0</v>
      </c>
      <c r="AX888">
        <f t="shared" si="70"/>
        <v>0</v>
      </c>
    </row>
    <row r="889" spans="1:50" ht="18.75" thickBot="1" x14ac:dyDescent="0.3">
      <c r="A889" s="37">
        <v>876</v>
      </c>
      <c r="B889" s="38"/>
      <c r="C889" s="39"/>
      <c r="D889" s="49"/>
      <c r="E889" s="41" t="str">
        <f t="shared" ca="1" si="67"/>
        <v/>
      </c>
      <c r="F889" s="42" t="str">
        <f t="shared" si="68"/>
        <v/>
      </c>
      <c r="G889" s="43"/>
      <c r="H889" s="43"/>
      <c r="I889" s="44"/>
      <c r="J889" s="39"/>
      <c r="K889" s="39"/>
      <c r="L889" s="39"/>
      <c r="M889" s="39"/>
      <c r="N889" s="39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6"/>
      <c r="AS889" s="28"/>
      <c r="AW889">
        <f t="shared" si="69"/>
        <v>0</v>
      </c>
      <c r="AX889">
        <f t="shared" si="70"/>
        <v>0</v>
      </c>
    </row>
    <row r="890" spans="1:50" ht="18.75" thickBot="1" x14ac:dyDescent="0.3">
      <c r="A890" s="37">
        <v>877</v>
      </c>
      <c r="B890" s="38"/>
      <c r="C890" s="39"/>
      <c r="D890" s="49"/>
      <c r="E890" s="41" t="str">
        <f t="shared" ca="1" si="67"/>
        <v/>
      </c>
      <c r="F890" s="42" t="str">
        <f t="shared" si="68"/>
        <v/>
      </c>
      <c r="G890" s="43"/>
      <c r="H890" s="43"/>
      <c r="I890" s="44"/>
      <c r="J890" s="39"/>
      <c r="K890" s="39"/>
      <c r="L890" s="39"/>
      <c r="M890" s="39"/>
      <c r="N890" s="39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6"/>
      <c r="AS890" s="28"/>
      <c r="AW890">
        <f t="shared" si="69"/>
        <v>0</v>
      </c>
      <c r="AX890">
        <f t="shared" si="70"/>
        <v>0</v>
      </c>
    </row>
    <row r="891" spans="1:50" ht="18.75" thickBot="1" x14ac:dyDescent="0.3">
      <c r="A891" s="37">
        <v>878</v>
      </c>
      <c r="B891" s="38"/>
      <c r="C891" s="39"/>
      <c r="D891" s="49"/>
      <c r="E891" s="41" t="str">
        <f t="shared" ca="1" si="67"/>
        <v/>
      </c>
      <c r="F891" s="42" t="str">
        <f t="shared" si="68"/>
        <v/>
      </c>
      <c r="G891" s="43"/>
      <c r="H891" s="43"/>
      <c r="I891" s="44"/>
      <c r="J891" s="39"/>
      <c r="K891" s="39"/>
      <c r="L891" s="39"/>
      <c r="M891" s="39"/>
      <c r="N891" s="39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6"/>
      <c r="AS891" s="28"/>
      <c r="AW891">
        <f t="shared" si="69"/>
        <v>0</v>
      </c>
      <c r="AX891">
        <f t="shared" si="70"/>
        <v>0</v>
      </c>
    </row>
    <row r="892" spans="1:50" ht="18.75" thickBot="1" x14ac:dyDescent="0.3">
      <c r="A892" s="37">
        <v>879</v>
      </c>
      <c r="B892" s="38"/>
      <c r="C892" s="39"/>
      <c r="D892" s="49"/>
      <c r="E892" s="41" t="str">
        <f t="shared" ca="1" si="67"/>
        <v/>
      </c>
      <c r="F892" s="42" t="str">
        <f t="shared" si="68"/>
        <v/>
      </c>
      <c r="G892" s="43"/>
      <c r="H892" s="43"/>
      <c r="I892" s="44"/>
      <c r="J892" s="39"/>
      <c r="K892" s="39"/>
      <c r="L892" s="39"/>
      <c r="M892" s="39"/>
      <c r="N892" s="39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6"/>
      <c r="AS892" s="28"/>
      <c r="AW892">
        <f t="shared" si="69"/>
        <v>0</v>
      </c>
      <c r="AX892">
        <f t="shared" si="70"/>
        <v>0</v>
      </c>
    </row>
    <row r="893" spans="1:50" ht="18.75" thickBot="1" x14ac:dyDescent="0.3">
      <c r="A893" s="37">
        <v>880</v>
      </c>
      <c r="B893" s="38"/>
      <c r="C893" s="39"/>
      <c r="D893" s="49"/>
      <c r="E893" s="41" t="str">
        <f t="shared" ca="1" si="67"/>
        <v/>
      </c>
      <c r="F893" s="42" t="str">
        <f t="shared" si="68"/>
        <v/>
      </c>
      <c r="G893" s="43"/>
      <c r="H893" s="43"/>
      <c r="I893" s="44"/>
      <c r="J893" s="39"/>
      <c r="K893" s="39"/>
      <c r="L893" s="39"/>
      <c r="M893" s="39"/>
      <c r="N893" s="39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6"/>
      <c r="AS893" s="28"/>
      <c r="AW893">
        <f t="shared" si="69"/>
        <v>0</v>
      </c>
      <c r="AX893">
        <f t="shared" si="70"/>
        <v>0</v>
      </c>
    </row>
    <row r="894" spans="1:50" ht="18.75" thickBot="1" x14ac:dyDescent="0.3">
      <c r="A894" s="37">
        <v>881</v>
      </c>
      <c r="B894" s="38"/>
      <c r="C894" s="39"/>
      <c r="D894" s="49"/>
      <c r="E894" s="41" t="str">
        <f t="shared" ca="1" si="67"/>
        <v/>
      </c>
      <c r="F894" s="42" t="str">
        <f t="shared" si="68"/>
        <v/>
      </c>
      <c r="G894" s="43"/>
      <c r="H894" s="43"/>
      <c r="I894" s="44"/>
      <c r="J894" s="39"/>
      <c r="K894" s="39"/>
      <c r="L894" s="39"/>
      <c r="M894" s="39"/>
      <c r="N894" s="39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6"/>
      <c r="AS894" s="28"/>
      <c r="AW894">
        <f t="shared" si="69"/>
        <v>0</v>
      </c>
      <c r="AX894">
        <f t="shared" si="70"/>
        <v>0</v>
      </c>
    </row>
    <row r="895" spans="1:50" ht="18.75" thickBot="1" x14ac:dyDescent="0.3">
      <c r="A895" s="37">
        <v>882</v>
      </c>
      <c r="B895" s="38"/>
      <c r="C895" s="39"/>
      <c r="D895" s="49"/>
      <c r="E895" s="41" t="str">
        <f t="shared" ca="1" si="67"/>
        <v/>
      </c>
      <c r="F895" s="42" t="str">
        <f t="shared" si="68"/>
        <v/>
      </c>
      <c r="G895" s="43"/>
      <c r="H895" s="43"/>
      <c r="I895" s="44"/>
      <c r="J895" s="39"/>
      <c r="K895" s="39"/>
      <c r="L895" s="39"/>
      <c r="M895" s="39"/>
      <c r="N895" s="39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6"/>
      <c r="AS895" s="28"/>
      <c r="AW895">
        <f t="shared" si="69"/>
        <v>0</v>
      </c>
      <c r="AX895">
        <f t="shared" si="70"/>
        <v>0</v>
      </c>
    </row>
    <row r="896" spans="1:50" ht="18.75" thickBot="1" x14ac:dyDescent="0.3">
      <c r="A896" s="37">
        <v>883</v>
      </c>
      <c r="B896" s="38"/>
      <c r="C896" s="39"/>
      <c r="D896" s="49"/>
      <c r="E896" s="41" t="str">
        <f t="shared" ca="1" si="67"/>
        <v/>
      </c>
      <c r="F896" s="42" t="str">
        <f t="shared" si="68"/>
        <v/>
      </c>
      <c r="G896" s="43"/>
      <c r="H896" s="43"/>
      <c r="I896" s="44"/>
      <c r="J896" s="39"/>
      <c r="K896" s="39"/>
      <c r="L896" s="39"/>
      <c r="M896" s="39"/>
      <c r="N896" s="39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6"/>
      <c r="AS896" s="28"/>
      <c r="AW896">
        <f t="shared" si="69"/>
        <v>0</v>
      </c>
      <c r="AX896">
        <f t="shared" si="70"/>
        <v>0</v>
      </c>
    </row>
    <row r="897" spans="1:50" ht="18.75" thickBot="1" x14ac:dyDescent="0.3">
      <c r="A897" s="37">
        <v>884</v>
      </c>
      <c r="B897" s="38"/>
      <c r="C897" s="39"/>
      <c r="D897" s="49"/>
      <c r="E897" s="41" t="str">
        <f t="shared" ca="1" si="67"/>
        <v/>
      </c>
      <c r="F897" s="42" t="str">
        <f t="shared" si="68"/>
        <v/>
      </c>
      <c r="G897" s="43"/>
      <c r="H897" s="43"/>
      <c r="I897" s="44"/>
      <c r="J897" s="39"/>
      <c r="K897" s="39"/>
      <c r="L897" s="39"/>
      <c r="M897" s="39"/>
      <c r="N897" s="39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6"/>
      <c r="AS897" s="28"/>
      <c r="AW897">
        <f t="shared" si="69"/>
        <v>0</v>
      </c>
      <c r="AX897">
        <f t="shared" si="70"/>
        <v>0</v>
      </c>
    </row>
    <row r="898" spans="1:50" ht="18.75" thickBot="1" x14ac:dyDescent="0.3">
      <c r="A898" s="37">
        <v>885</v>
      </c>
      <c r="B898" s="38"/>
      <c r="C898" s="39"/>
      <c r="D898" s="49"/>
      <c r="E898" s="41" t="str">
        <f t="shared" ca="1" si="67"/>
        <v/>
      </c>
      <c r="F898" s="42" t="str">
        <f t="shared" si="68"/>
        <v/>
      </c>
      <c r="G898" s="43"/>
      <c r="H898" s="43"/>
      <c r="I898" s="44"/>
      <c r="J898" s="39"/>
      <c r="K898" s="39"/>
      <c r="L898" s="39"/>
      <c r="M898" s="39"/>
      <c r="N898" s="39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6"/>
      <c r="AS898" s="28"/>
      <c r="AW898">
        <f t="shared" si="69"/>
        <v>0</v>
      </c>
      <c r="AX898">
        <f t="shared" si="70"/>
        <v>0</v>
      </c>
    </row>
    <row r="899" spans="1:50" ht="18.75" thickBot="1" x14ac:dyDescent="0.3">
      <c r="A899" s="37">
        <v>886</v>
      </c>
      <c r="B899" s="38"/>
      <c r="C899" s="39"/>
      <c r="D899" s="49"/>
      <c r="E899" s="41" t="str">
        <f t="shared" ca="1" si="67"/>
        <v/>
      </c>
      <c r="F899" s="42" t="str">
        <f t="shared" si="68"/>
        <v/>
      </c>
      <c r="G899" s="43"/>
      <c r="H899" s="43"/>
      <c r="I899" s="44"/>
      <c r="J899" s="39"/>
      <c r="K899" s="39"/>
      <c r="L899" s="39"/>
      <c r="M899" s="39"/>
      <c r="N899" s="39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6"/>
      <c r="AS899" s="28"/>
      <c r="AW899">
        <f t="shared" si="69"/>
        <v>0</v>
      </c>
      <c r="AX899">
        <f t="shared" si="70"/>
        <v>0</v>
      </c>
    </row>
    <row r="900" spans="1:50" ht="18.75" thickBot="1" x14ac:dyDescent="0.3">
      <c r="A900" s="37">
        <v>887</v>
      </c>
      <c r="B900" s="38"/>
      <c r="C900" s="39"/>
      <c r="D900" s="49"/>
      <c r="E900" s="41" t="str">
        <f t="shared" ca="1" si="67"/>
        <v/>
      </c>
      <c r="F900" s="42" t="str">
        <f t="shared" si="68"/>
        <v/>
      </c>
      <c r="G900" s="43"/>
      <c r="H900" s="43"/>
      <c r="I900" s="44"/>
      <c r="J900" s="39"/>
      <c r="K900" s="39"/>
      <c r="L900" s="39"/>
      <c r="M900" s="39"/>
      <c r="N900" s="39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6"/>
      <c r="AS900" s="28"/>
      <c r="AW900">
        <f t="shared" si="69"/>
        <v>0</v>
      </c>
      <c r="AX900">
        <f t="shared" si="70"/>
        <v>0</v>
      </c>
    </row>
    <row r="901" spans="1:50" ht="18.75" thickBot="1" x14ac:dyDescent="0.3">
      <c r="A901" s="37">
        <v>888</v>
      </c>
      <c r="B901" s="38"/>
      <c r="C901" s="39"/>
      <c r="D901" s="49"/>
      <c r="E901" s="41" t="str">
        <f t="shared" ca="1" si="67"/>
        <v/>
      </c>
      <c r="F901" s="42" t="str">
        <f t="shared" si="68"/>
        <v/>
      </c>
      <c r="G901" s="43"/>
      <c r="H901" s="43"/>
      <c r="I901" s="44"/>
      <c r="J901" s="39"/>
      <c r="K901" s="39"/>
      <c r="L901" s="39"/>
      <c r="M901" s="39"/>
      <c r="N901" s="39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6"/>
      <c r="AS901" s="28"/>
      <c r="AW901">
        <f t="shared" si="69"/>
        <v>0</v>
      </c>
      <c r="AX901">
        <f t="shared" si="70"/>
        <v>0</v>
      </c>
    </row>
    <row r="902" spans="1:50" ht="18.75" thickBot="1" x14ac:dyDescent="0.3">
      <c r="A902" s="37">
        <v>889</v>
      </c>
      <c r="B902" s="38"/>
      <c r="C902" s="39"/>
      <c r="D902" s="49"/>
      <c r="E902" s="41" t="str">
        <f t="shared" ca="1" si="67"/>
        <v/>
      </c>
      <c r="F902" s="42" t="str">
        <f t="shared" si="68"/>
        <v/>
      </c>
      <c r="G902" s="43"/>
      <c r="H902" s="43"/>
      <c r="I902" s="44"/>
      <c r="J902" s="39"/>
      <c r="K902" s="39"/>
      <c r="L902" s="39"/>
      <c r="M902" s="39"/>
      <c r="N902" s="39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6"/>
      <c r="AS902" s="28"/>
      <c r="AW902">
        <f t="shared" si="69"/>
        <v>0</v>
      </c>
      <c r="AX902">
        <f t="shared" si="70"/>
        <v>0</v>
      </c>
    </row>
    <row r="903" spans="1:50" ht="18.75" thickBot="1" x14ac:dyDescent="0.3">
      <c r="A903" s="37">
        <v>890</v>
      </c>
      <c r="B903" s="38"/>
      <c r="C903" s="39"/>
      <c r="D903" s="49"/>
      <c r="E903" s="41" t="str">
        <f t="shared" ca="1" si="67"/>
        <v/>
      </c>
      <c r="F903" s="42" t="str">
        <f t="shared" si="68"/>
        <v/>
      </c>
      <c r="G903" s="43"/>
      <c r="H903" s="43"/>
      <c r="I903" s="44"/>
      <c r="J903" s="39"/>
      <c r="K903" s="39"/>
      <c r="L903" s="39"/>
      <c r="M903" s="39"/>
      <c r="N903" s="39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6"/>
      <c r="AS903" s="28"/>
      <c r="AW903">
        <f t="shared" si="69"/>
        <v>0</v>
      </c>
      <c r="AX903">
        <f t="shared" si="70"/>
        <v>0</v>
      </c>
    </row>
    <row r="904" spans="1:50" ht="18.75" thickBot="1" x14ac:dyDescent="0.3">
      <c r="A904" s="37">
        <v>891</v>
      </c>
      <c r="B904" s="38"/>
      <c r="C904" s="39"/>
      <c r="D904" s="49"/>
      <c r="E904" s="41" t="str">
        <f t="shared" ca="1" si="67"/>
        <v/>
      </c>
      <c r="F904" s="42" t="str">
        <f t="shared" si="68"/>
        <v/>
      </c>
      <c r="G904" s="43"/>
      <c r="H904" s="43"/>
      <c r="I904" s="44"/>
      <c r="J904" s="39"/>
      <c r="K904" s="39"/>
      <c r="L904" s="39"/>
      <c r="M904" s="39"/>
      <c r="N904" s="39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6"/>
      <c r="AS904" s="28"/>
      <c r="AW904">
        <f t="shared" si="69"/>
        <v>0</v>
      </c>
      <c r="AX904">
        <f t="shared" si="70"/>
        <v>0</v>
      </c>
    </row>
    <row r="905" spans="1:50" ht="18.75" thickBot="1" x14ac:dyDescent="0.3">
      <c r="A905" s="37">
        <v>892</v>
      </c>
      <c r="B905" s="38"/>
      <c r="C905" s="39"/>
      <c r="D905" s="49"/>
      <c r="E905" s="41" t="str">
        <f t="shared" ca="1" si="67"/>
        <v/>
      </c>
      <c r="F905" s="42" t="str">
        <f t="shared" si="68"/>
        <v/>
      </c>
      <c r="G905" s="43"/>
      <c r="H905" s="43"/>
      <c r="I905" s="44"/>
      <c r="J905" s="39"/>
      <c r="K905" s="39"/>
      <c r="L905" s="39"/>
      <c r="M905" s="39"/>
      <c r="N905" s="39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6"/>
      <c r="AS905" s="28"/>
      <c r="AW905">
        <f t="shared" si="69"/>
        <v>0</v>
      </c>
      <c r="AX905">
        <f t="shared" si="70"/>
        <v>0</v>
      </c>
    </row>
    <row r="906" spans="1:50" ht="18.75" thickBot="1" x14ac:dyDescent="0.3">
      <c r="A906" s="37">
        <v>893</v>
      </c>
      <c r="B906" s="38"/>
      <c r="C906" s="39"/>
      <c r="D906" s="49"/>
      <c r="E906" s="41" t="str">
        <f t="shared" ca="1" si="67"/>
        <v/>
      </c>
      <c r="F906" s="42" t="str">
        <f t="shared" si="68"/>
        <v/>
      </c>
      <c r="G906" s="43"/>
      <c r="H906" s="43"/>
      <c r="I906" s="44"/>
      <c r="J906" s="39"/>
      <c r="K906" s="39"/>
      <c r="L906" s="39"/>
      <c r="M906" s="39"/>
      <c r="N906" s="39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6"/>
      <c r="AS906" s="28"/>
      <c r="AW906">
        <f t="shared" si="69"/>
        <v>0</v>
      </c>
      <c r="AX906">
        <f t="shared" si="70"/>
        <v>0</v>
      </c>
    </row>
    <row r="907" spans="1:50" ht="18.75" thickBot="1" x14ac:dyDescent="0.3">
      <c r="A907" s="37">
        <v>894</v>
      </c>
      <c r="B907" s="38"/>
      <c r="C907" s="39"/>
      <c r="D907" s="49"/>
      <c r="E907" s="41" t="str">
        <f t="shared" ca="1" si="67"/>
        <v/>
      </c>
      <c r="F907" s="42" t="str">
        <f t="shared" si="68"/>
        <v/>
      </c>
      <c r="G907" s="43"/>
      <c r="H907" s="43"/>
      <c r="I907" s="44"/>
      <c r="J907" s="39"/>
      <c r="K907" s="39"/>
      <c r="L907" s="39"/>
      <c r="M907" s="39"/>
      <c r="N907" s="39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6"/>
      <c r="AS907" s="28"/>
      <c r="AW907">
        <f t="shared" si="69"/>
        <v>0</v>
      </c>
      <c r="AX907">
        <f t="shared" si="70"/>
        <v>0</v>
      </c>
    </row>
    <row r="908" spans="1:50" ht="18.75" thickBot="1" x14ac:dyDescent="0.3">
      <c r="A908" s="37">
        <v>895</v>
      </c>
      <c r="B908" s="38"/>
      <c r="C908" s="39"/>
      <c r="D908" s="49"/>
      <c r="E908" s="41" t="str">
        <f t="shared" ca="1" si="67"/>
        <v/>
      </c>
      <c r="F908" s="42" t="str">
        <f t="shared" si="68"/>
        <v/>
      </c>
      <c r="G908" s="43"/>
      <c r="H908" s="43"/>
      <c r="I908" s="44"/>
      <c r="J908" s="39"/>
      <c r="K908" s="39"/>
      <c r="L908" s="39"/>
      <c r="M908" s="39"/>
      <c r="N908" s="39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6"/>
      <c r="AS908" s="28"/>
      <c r="AW908">
        <f t="shared" si="69"/>
        <v>0</v>
      </c>
      <c r="AX908">
        <f t="shared" si="70"/>
        <v>0</v>
      </c>
    </row>
    <row r="909" spans="1:50" ht="18.75" thickBot="1" x14ac:dyDescent="0.3">
      <c r="A909" s="37">
        <v>896</v>
      </c>
      <c r="B909" s="38"/>
      <c r="C909" s="39"/>
      <c r="D909" s="49"/>
      <c r="E909" s="41" t="str">
        <f t="shared" ca="1" si="67"/>
        <v/>
      </c>
      <c r="F909" s="42" t="str">
        <f t="shared" si="68"/>
        <v/>
      </c>
      <c r="G909" s="43"/>
      <c r="H909" s="43"/>
      <c r="I909" s="44"/>
      <c r="J909" s="39"/>
      <c r="K909" s="39"/>
      <c r="L909" s="39"/>
      <c r="M909" s="39"/>
      <c r="N909" s="39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6"/>
      <c r="AS909" s="28"/>
      <c r="AW909">
        <f t="shared" si="69"/>
        <v>0</v>
      </c>
      <c r="AX909">
        <f t="shared" si="70"/>
        <v>0</v>
      </c>
    </row>
    <row r="910" spans="1:50" ht="18.75" thickBot="1" x14ac:dyDescent="0.3">
      <c r="A910" s="37">
        <v>897</v>
      </c>
      <c r="B910" s="38"/>
      <c r="C910" s="39"/>
      <c r="D910" s="49"/>
      <c r="E910" s="41" t="str">
        <f t="shared" ref="E910:E973" ca="1" si="71">IF(B910="","",IF(DATE(YEAR(TODAY()),MONTH(D910),DAY(D910))&lt;TODAY(),DATE(IF(YEAR(D910)=1900,2090,YEAR(TODAY())+1),MONTH(D910),DAY(D910)),DATE(IF(YEAR(D910)=1900,2090,YEAR(TODAY())),MONTH(D910),DAY(D910))))</f>
        <v/>
      </c>
      <c r="F910" s="42" t="str">
        <f t="shared" ref="F910:F973" si="72">IF(B910="","",YEAR(E910)-YEAR(D910))</f>
        <v/>
      </c>
      <c r="G910" s="43"/>
      <c r="H910" s="43"/>
      <c r="I910" s="44"/>
      <c r="J910" s="39"/>
      <c r="K910" s="39"/>
      <c r="L910" s="39"/>
      <c r="M910" s="39"/>
      <c r="N910" s="39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6"/>
      <c r="AS910" s="28"/>
      <c r="AW910">
        <f t="shared" ref="AW910:AW973" si="73">IF(ISERROR(FIND(UPPER($AW$12),UPPER(B910))),0,1)</f>
        <v>0</v>
      </c>
      <c r="AX910">
        <f t="shared" ref="AX910:AX973" si="74">IF(AW910&gt;0,A910,0)</f>
        <v>0</v>
      </c>
    </row>
    <row r="911" spans="1:50" ht="18.75" thickBot="1" x14ac:dyDescent="0.3">
      <c r="A911" s="37">
        <v>898</v>
      </c>
      <c r="B911" s="38"/>
      <c r="C911" s="39"/>
      <c r="D911" s="49"/>
      <c r="E911" s="41" t="str">
        <f t="shared" ca="1" si="71"/>
        <v/>
      </c>
      <c r="F911" s="42" t="str">
        <f t="shared" si="72"/>
        <v/>
      </c>
      <c r="G911" s="43"/>
      <c r="H911" s="43"/>
      <c r="I911" s="44"/>
      <c r="J911" s="39"/>
      <c r="K911" s="39"/>
      <c r="L911" s="39"/>
      <c r="M911" s="39"/>
      <c r="N911" s="39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6"/>
      <c r="AS911" s="28"/>
      <c r="AW911">
        <f t="shared" si="73"/>
        <v>0</v>
      </c>
      <c r="AX911">
        <f t="shared" si="74"/>
        <v>0</v>
      </c>
    </row>
    <row r="912" spans="1:50" ht="18.75" thickBot="1" x14ac:dyDescent="0.3">
      <c r="A912" s="37">
        <v>899</v>
      </c>
      <c r="B912" s="38"/>
      <c r="C912" s="39"/>
      <c r="D912" s="49"/>
      <c r="E912" s="41" t="str">
        <f t="shared" ca="1" si="71"/>
        <v/>
      </c>
      <c r="F912" s="42" t="str">
        <f t="shared" si="72"/>
        <v/>
      </c>
      <c r="G912" s="43"/>
      <c r="H912" s="43"/>
      <c r="I912" s="44"/>
      <c r="J912" s="39"/>
      <c r="K912" s="39"/>
      <c r="L912" s="39"/>
      <c r="M912" s="39"/>
      <c r="N912" s="39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6"/>
      <c r="AS912" s="28"/>
      <c r="AW912">
        <f t="shared" si="73"/>
        <v>0</v>
      </c>
      <c r="AX912">
        <f t="shared" si="74"/>
        <v>0</v>
      </c>
    </row>
    <row r="913" spans="1:50" ht="18.75" thickBot="1" x14ac:dyDescent="0.3">
      <c r="A913" s="37">
        <v>900</v>
      </c>
      <c r="B913" s="38"/>
      <c r="C913" s="39"/>
      <c r="D913" s="49"/>
      <c r="E913" s="41" t="str">
        <f t="shared" ca="1" si="71"/>
        <v/>
      </c>
      <c r="F913" s="42" t="str">
        <f t="shared" si="72"/>
        <v/>
      </c>
      <c r="G913" s="43"/>
      <c r="H913" s="43"/>
      <c r="I913" s="44"/>
      <c r="J913" s="39"/>
      <c r="K913" s="39"/>
      <c r="L913" s="39"/>
      <c r="M913" s="39"/>
      <c r="N913" s="39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6"/>
      <c r="AS913" s="28"/>
      <c r="AW913">
        <f t="shared" si="73"/>
        <v>0</v>
      </c>
      <c r="AX913">
        <f t="shared" si="74"/>
        <v>0</v>
      </c>
    </row>
    <row r="914" spans="1:50" ht="18.75" thickBot="1" x14ac:dyDescent="0.3">
      <c r="A914" s="37">
        <v>901</v>
      </c>
      <c r="B914" s="38"/>
      <c r="C914" s="39"/>
      <c r="D914" s="49"/>
      <c r="E914" s="41" t="str">
        <f t="shared" ca="1" si="71"/>
        <v/>
      </c>
      <c r="F914" s="42" t="str">
        <f t="shared" si="72"/>
        <v/>
      </c>
      <c r="G914" s="43"/>
      <c r="H914" s="43"/>
      <c r="I914" s="44"/>
      <c r="J914" s="39"/>
      <c r="K914" s="39"/>
      <c r="L914" s="39"/>
      <c r="M914" s="39"/>
      <c r="N914" s="39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6"/>
      <c r="AS914" s="28"/>
      <c r="AW914">
        <f t="shared" si="73"/>
        <v>0</v>
      </c>
      <c r="AX914">
        <f t="shared" si="74"/>
        <v>0</v>
      </c>
    </row>
    <row r="915" spans="1:50" ht="18.75" thickBot="1" x14ac:dyDescent="0.3">
      <c r="A915" s="37">
        <v>902</v>
      </c>
      <c r="B915" s="38"/>
      <c r="C915" s="39"/>
      <c r="D915" s="49"/>
      <c r="E915" s="41" t="str">
        <f t="shared" ca="1" si="71"/>
        <v/>
      </c>
      <c r="F915" s="42" t="str">
        <f t="shared" si="72"/>
        <v/>
      </c>
      <c r="G915" s="43"/>
      <c r="H915" s="43"/>
      <c r="I915" s="44"/>
      <c r="J915" s="39"/>
      <c r="K915" s="39"/>
      <c r="L915" s="39"/>
      <c r="M915" s="39"/>
      <c r="N915" s="39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6"/>
      <c r="AS915" s="28"/>
      <c r="AW915">
        <f t="shared" si="73"/>
        <v>0</v>
      </c>
      <c r="AX915">
        <f t="shared" si="74"/>
        <v>0</v>
      </c>
    </row>
    <row r="916" spans="1:50" ht="18.75" thickBot="1" x14ac:dyDescent="0.3">
      <c r="A916" s="37">
        <v>903</v>
      </c>
      <c r="B916" s="38"/>
      <c r="C916" s="39"/>
      <c r="D916" s="49"/>
      <c r="E916" s="41" t="str">
        <f t="shared" ca="1" si="71"/>
        <v/>
      </c>
      <c r="F916" s="42" t="str">
        <f t="shared" si="72"/>
        <v/>
      </c>
      <c r="G916" s="43"/>
      <c r="H916" s="43"/>
      <c r="I916" s="44"/>
      <c r="J916" s="39"/>
      <c r="K916" s="39"/>
      <c r="L916" s="39"/>
      <c r="M916" s="39"/>
      <c r="N916" s="39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6"/>
      <c r="AS916" s="28"/>
      <c r="AW916">
        <f t="shared" si="73"/>
        <v>0</v>
      </c>
      <c r="AX916">
        <f t="shared" si="74"/>
        <v>0</v>
      </c>
    </row>
    <row r="917" spans="1:50" ht="18.75" thickBot="1" x14ac:dyDescent="0.3">
      <c r="A917" s="37">
        <v>904</v>
      </c>
      <c r="B917" s="38"/>
      <c r="C917" s="39"/>
      <c r="D917" s="49"/>
      <c r="E917" s="41" t="str">
        <f t="shared" ca="1" si="71"/>
        <v/>
      </c>
      <c r="F917" s="42" t="str">
        <f t="shared" si="72"/>
        <v/>
      </c>
      <c r="G917" s="43"/>
      <c r="H917" s="43"/>
      <c r="I917" s="44"/>
      <c r="J917" s="39"/>
      <c r="K917" s="39"/>
      <c r="L917" s="39"/>
      <c r="M917" s="39"/>
      <c r="N917" s="39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6"/>
      <c r="AS917" s="28"/>
      <c r="AW917">
        <f t="shared" si="73"/>
        <v>0</v>
      </c>
      <c r="AX917">
        <f t="shared" si="74"/>
        <v>0</v>
      </c>
    </row>
    <row r="918" spans="1:50" ht="18.75" thickBot="1" x14ac:dyDescent="0.3">
      <c r="A918" s="37">
        <v>905</v>
      </c>
      <c r="B918" s="38"/>
      <c r="C918" s="39"/>
      <c r="D918" s="49"/>
      <c r="E918" s="41" t="str">
        <f t="shared" ca="1" si="71"/>
        <v/>
      </c>
      <c r="F918" s="42" t="str">
        <f t="shared" si="72"/>
        <v/>
      </c>
      <c r="G918" s="43"/>
      <c r="H918" s="43"/>
      <c r="I918" s="44"/>
      <c r="J918" s="39"/>
      <c r="K918" s="39"/>
      <c r="L918" s="39"/>
      <c r="M918" s="39"/>
      <c r="N918" s="39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6"/>
      <c r="AS918" s="28"/>
      <c r="AW918">
        <f t="shared" si="73"/>
        <v>0</v>
      </c>
      <c r="AX918">
        <f t="shared" si="74"/>
        <v>0</v>
      </c>
    </row>
    <row r="919" spans="1:50" ht="18.75" thickBot="1" x14ac:dyDescent="0.3">
      <c r="A919" s="37">
        <v>906</v>
      </c>
      <c r="B919" s="38"/>
      <c r="C919" s="39"/>
      <c r="D919" s="49"/>
      <c r="E919" s="41" t="str">
        <f t="shared" ca="1" si="71"/>
        <v/>
      </c>
      <c r="F919" s="42" t="str">
        <f t="shared" si="72"/>
        <v/>
      </c>
      <c r="G919" s="43"/>
      <c r="H919" s="43"/>
      <c r="I919" s="44"/>
      <c r="J919" s="39"/>
      <c r="K919" s="39"/>
      <c r="L919" s="39"/>
      <c r="M919" s="39"/>
      <c r="N919" s="39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6"/>
      <c r="AS919" s="28"/>
      <c r="AW919">
        <f t="shared" si="73"/>
        <v>0</v>
      </c>
      <c r="AX919">
        <f t="shared" si="74"/>
        <v>0</v>
      </c>
    </row>
    <row r="920" spans="1:50" ht="18.75" thickBot="1" x14ac:dyDescent="0.3">
      <c r="A920" s="37">
        <v>907</v>
      </c>
      <c r="B920" s="38"/>
      <c r="C920" s="39"/>
      <c r="D920" s="49"/>
      <c r="E920" s="41" t="str">
        <f t="shared" ca="1" si="71"/>
        <v/>
      </c>
      <c r="F920" s="42" t="str">
        <f t="shared" si="72"/>
        <v/>
      </c>
      <c r="G920" s="43"/>
      <c r="H920" s="43"/>
      <c r="I920" s="44"/>
      <c r="J920" s="39"/>
      <c r="K920" s="39"/>
      <c r="L920" s="39"/>
      <c r="M920" s="39"/>
      <c r="N920" s="39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6"/>
      <c r="AS920" s="28"/>
      <c r="AW920">
        <f t="shared" si="73"/>
        <v>0</v>
      </c>
      <c r="AX920">
        <f t="shared" si="74"/>
        <v>0</v>
      </c>
    </row>
    <row r="921" spans="1:50" ht="18.75" thickBot="1" x14ac:dyDescent="0.3">
      <c r="A921" s="37">
        <v>908</v>
      </c>
      <c r="B921" s="38"/>
      <c r="C921" s="39"/>
      <c r="D921" s="49"/>
      <c r="E921" s="41" t="str">
        <f t="shared" ca="1" si="71"/>
        <v/>
      </c>
      <c r="F921" s="42" t="str">
        <f t="shared" si="72"/>
        <v/>
      </c>
      <c r="G921" s="43"/>
      <c r="H921" s="43"/>
      <c r="I921" s="44"/>
      <c r="J921" s="39"/>
      <c r="K921" s="39"/>
      <c r="L921" s="39"/>
      <c r="M921" s="39"/>
      <c r="N921" s="39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6"/>
      <c r="AS921" s="28"/>
      <c r="AW921">
        <f t="shared" si="73"/>
        <v>0</v>
      </c>
      <c r="AX921">
        <f t="shared" si="74"/>
        <v>0</v>
      </c>
    </row>
    <row r="922" spans="1:50" ht="18.75" thickBot="1" x14ac:dyDescent="0.3">
      <c r="A922" s="37">
        <v>909</v>
      </c>
      <c r="B922" s="38"/>
      <c r="C922" s="39"/>
      <c r="D922" s="49"/>
      <c r="E922" s="41" t="str">
        <f t="shared" ca="1" si="71"/>
        <v/>
      </c>
      <c r="F922" s="42" t="str">
        <f t="shared" si="72"/>
        <v/>
      </c>
      <c r="G922" s="43"/>
      <c r="H922" s="43"/>
      <c r="I922" s="44"/>
      <c r="J922" s="39"/>
      <c r="K922" s="39"/>
      <c r="L922" s="39"/>
      <c r="M922" s="39"/>
      <c r="N922" s="39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6"/>
      <c r="AS922" s="28"/>
      <c r="AW922">
        <f t="shared" si="73"/>
        <v>0</v>
      </c>
      <c r="AX922">
        <f t="shared" si="74"/>
        <v>0</v>
      </c>
    </row>
    <row r="923" spans="1:50" ht="18.75" thickBot="1" x14ac:dyDescent="0.3">
      <c r="A923" s="37">
        <v>910</v>
      </c>
      <c r="B923" s="38"/>
      <c r="C923" s="39"/>
      <c r="D923" s="49"/>
      <c r="E923" s="41" t="str">
        <f t="shared" ca="1" si="71"/>
        <v/>
      </c>
      <c r="F923" s="42" t="str">
        <f t="shared" si="72"/>
        <v/>
      </c>
      <c r="G923" s="43"/>
      <c r="H923" s="43"/>
      <c r="I923" s="44"/>
      <c r="J923" s="39"/>
      <c r="K923" s="39"/>
      <c r="L923" s="39"/>
      <c r="M923" s="39"/>
      <c r="N923" s="39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6"/>
      <c r="AS923" s="28"/>
      <c r="AW923">
        <f t="shared" si="73"/>
        <v>0</v>
      </c>
      <c r="AX923">
        <f t="shared" si="74"/>
        <v>0</v>
      </c>
    </row>
    <row r="924" spans="1:50" ht="18.75" thickBot="1" x14ac:dyDescent="0.3">
      <c r="A924" s="37">
        <v>911</v>
      </c>
      <c r="B924" s="38"/>
      <c r="C924" s="39"/>
      <c r="D924" s="49"/>
      <c r="E924" s="41" t="str">
        <f t="shared" ca="1" si="71"/>
        <v/>
      </c>
      <c r="F924" s="42" t="str">
        <f t="shared" si="72"/>
        <v/>
      </c>
      <c r="G924" s="43"/>
      <c r="H924" s="43"/>
      <c r="I924" s="44"/>
      <c r="J924" s="39"/>
      <c r="K924" s="39"/>
      <c r="L924" s="39"/>
      <c r="M924" s="39"/>
      <c r="N924" s="39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6"/>
      <c r="AS924" s="28"/>
      <c r="AW924">
        <f t="shared" si="73"/>
        <v>0</v>
      </c>
      <c r="AX924">
        <f t="shared" si="74"/>
        <v>0</v>
      </c>
    </row>
    <row r="925" spans="1:50" ht="18.75" thickBot="1" x14ac:dyDescent="0.3">
      <c r="A925" s="37">
        <v>912</v>
      </c>
      <c r="B925" s="38"/>
      <c r="C925" s="39"/>
      <c r="D925" s="49"/>
      <c r="E925" s="41" t="str">
        <f t="shared" ca="1" si="71"/>
        <v/>
      </c>
      <c r="F925" s="42" t="str">
        <f t="shared" si="72"/>
        <v/>
      </c>
      <c r="G925" s="43"/>
      <c r="H925" s="43"/>
      <c r="I925" s="44"/>
      <c r="J925" s="39"/>
      <c r="K925" s="39"/>
      <c r="L925" s="39"/>
      <c r="M925" s="39"/>
      <c r="N925" s="39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6"/>
      <c r="AS925" s="28"/>
      <c r="AW925">
        <f t="shared" si="73"/>
        <v>0</v>
      </c>
      <c r="AX925">
        <f t="shared" si="74"/>
        <v>0</v>
      </c>
    </row>
    <row r="926" spans="1:50" ht="18.75" thickBot="1" x14ac:dyDescent="0.3">
      <c r="A926" s="37">
        <v>913</v>
      </c>
      <c r="B926" s="38"/>
      <c r="C926" s="39"/>
      <c r="D926" s="49"/>
      <c r="E926" s="41" t="str">
        <f t="shared" ca="1" si="71"/>
        <v/>
      </c>
      <c r="F926" s="42" t="str">
        <f t="shared" si="72"/>
        <v/>
      </c>
      <c r="G926" s="43"/>
      <c r="H926" s="43"/>
      <c r="I926" s="44"/>
      <c r="J926" s="39"/>
      <c r="K926" s="39"/>
      <c r="L926" s="39"/>
      <c r="M926" s="39"/>
      <c r="N926" s="39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6"/>
      <c r="AS926" s="28"/>
      <c r="AW926">
        <f t="shared" si="73"/>
        <v>0</v>
      </c>
      <c r="AX926">
        <f t="shared" si="74"/>
        <v>0</v>
      </c>
    </row>
    <row r="927" spans="1:50" ht="18.75" thickBot="1" x14ac:dyDescent="0.3">
      <c r="A927" s="37">
        <v>914</v>
      </c>
      <c r="B927" s="38"/>
      <c r="C927" s="39"/>
      <c r="D927" s="49"/>
      <c r="E927" s="41" t="str">
        <f t="shared" ca="1" si="71"/>
        <v/>
      </c>
      <c r="F927" s="42" t="str">
        <f t="shared" si="72"/>
        <v/>
      </c>
      <c r="G927" s="43"/>
      <c r="H927" s="43"/>
      <c r="I927" s="44"/>
      <c r="J927" s="39"/>
      <c r="K927" s="39"/>
      <c r="L927" s="39"/>
      <c r="M927" s="39"/>
      <c r="N927" s="39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6"/>
      <c r="AS927" s="28"/>
      <c r="AW927">
        <f t="shared" si="73"/>
        <v>0</v>
      </c>
      <c r="AX927">
        <f t="shared" si="74"/>
        <v>0</v>
      </c>
    </row>
    <row r="928" spans="1:50" ht="18.75" thickBot="1" x14ac:dyDescent="0.3">
      <c r="A928" s="37">
        <v>915</v>
      </c>
      <c r="B928" s="38"/>
      <c r="C928" s="39"/>
      <c r="D928" s="49"/>
      <c r="E928" s="41" t="str">
        <f t="shared" ca="1" si="71"/>
        <v/>
      </c>
      <c r="F928" s="42" t="str">
        <f t="shared" si="72"/>
        <v/>
      </c>
      <c r="G928" s="43"/>
      <c r="H928" s="43"/>
      <c r="I928" s="44"/>
      <c r="J928" s="39"/>
      <c r="K928" s="39"/>
      <c r="L928" s="39"/>
      <c r="M928" s="39"/>
      <c r="N928" s="39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6"/>
      <c r="AS928" s="28"/>
      <c r="AW928">
        <f t="shared" si="73"/>
        <v>0</v>
      </c>
      <c r="AX928">
        <f t="shared" si="74"/>
        <v>0</v>
      </c>
    </row>
    <row r="929" spans="1:50" ht="18.75" thickBot="1" x14ac:dyDescent="0.3">
      <c r="A929" s="37">
        <v>916</v>
      </c>
      <c r="B929" s="38"/>
      <c r="C929" s="39"/>
      <c r="D929" s="49"/>
      <c r="E929" s="41" t="str">
        <f t="shared" ca="1" si="71"/>
        <v/>
      </c>
      <c r="F929" s="42" t="str">
        <f t="shared" si="72"/>
        <v/>
      </c>
      <c r="G929" s="43"/>
      <c r="H929" s="43"/>
      <c r="I929" s="44"/>
      <c r="J929" s="39"/>
      <c r="K929" s="39"/>
      <c r="L929" s="39"/>
      <c r="M929" s="39"/>
      <c r="N929" s="39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6"/>
      <c r="AS929" s="28"/>
      <c r="AW929">
        <f t="shared" si="73"/>
        <v>0</v>
      </c>
      <c r="AX929">
        <f t="shared" si="74"/>
        <v>0</v>
      </c>
    </row>
    <row r="930" spans="1:50" ht="18.75" thickBot="1" x14ac:dyDescent="0.3">
      <c r="A930" s="37">
        <v>917</v>
      </c>
      <c r="B930" s="38"/>
      <c r="C930" s="39"/>
      <c r="D930" s="49"/>
      <c r="E930" s="41" t="str">
        <f t="shared" ca="1" si="71"/>
        <v/>
      </c>
      <c r="F930" s="42" t="str">
        <f t="shared" si="72"/>
        <v/>
      </c>
      <c r="G930" s="43"/>
      <c r="H930" s="43"/>
      <c r="I930" s="44"/>
      <c r="J930" s="39"/>
      <c r="K930" s="39"/>
      <c r="L930" s="39"/>
      <c r="M930" s="39"/>
      <c r="N930" s="39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6"/>
      <c r="AS930" s="28"/>
      <c r="AW930">
        <f t="shared" si="73"/>
        <v>0</v>
      </c>
      <c r="AX930">
        <f t="shared" si="74"/>
        <v>0</v>
      </c>
    </row>
    <row r="931" spans="1:50" ht="18.75" thickBot="1" x14ac:dyDescent="0.3">
      <c r="A931" s="37">
        <v>918</v>
      </c>
      <c r="B931" s="38"/>
      <c r="C931" s="39"/>
      <c r="D931" s="49"/>
      <c r="E931" s="41" t="str">
        <f t="shared" ca="1" si="71"/>
        <v/>
      </c>
      <c r="F931" s="42" t="str">
        <f t="shared" si="72"/>
        <v/>
      </c>
      <c r="G931" s="43"/>
      <c r="H931" s="43"/>
      <c r="I931" s="44"/>
      <c r="J931" s="39"/>
      <c r="K931" s="39"/>
      <c r="L931" s="39"/>
      <c r="M931" s="39"/>
      <c r="N931" s="39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6"/>
      <c r="AS931" s="28"/>
      <c r="AW931">
        <f t="shared" si="73"/>
        <v>0</v>
      </c>
      <c r="AX931">
        <f t="shared" si="74"/>
        <v>0</v>
      </c>
    </row>
    <row r="932" spans="1:50" ht="18.75" thickBot="1" x14ac:dyDescent="0.3">
      <c r="A932" s="37">
        <v>919</v>
      </c>
      <c r="B932" s="38"/>
      <c r="C932" s="39"/>
      <c r="D932" s="49"/>
      <c r="E932" s="41" t="str">
        <f t="shared" ca="1" si="71"/>
        <v/>
      </c>
      <c r="F932" s="42" t="str">
        <f t="shared" si="72"/>
        <v/>
      </c>
      <c r="G932" s="43"/>
      <c r="H932" s="43"/>
      <c r="I932" s="44"/>
      <c r="J932" s="39"/>
      <c r="K932" s="39"/>
      <c r="L932" s="39"/>
      <c r="M932" s="39"/>
      <c r="N932" s="39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6"/>
      <c r="AS932" s="28"/>
      <c r="AW932">
        <f t="shared" si="73"/>
        <v>0</v>
      </c>
      <c r="AX932">
        <f t="shared" si="74"/>
        <v>0</v>
      </c>
    </row>
    <row r="933" spans="1:50" ht="18.75" thickBot="1" x14ac:dyDescent="0.3">
      <c r="A933" s="37">
        <v>920</v>
      </c>
      <c r="B933" s="38"/>
      <c r="C933" s="39"/>
      <c r="D933" s="49"/>
      <c r="E933" s="41" t="str">
        <f t="shared" ca="1" si="71"/>
        <v/>
      </c>
      <c r="F933" s="42" t="str">
        <f t="shared" si="72"/>
        <v/>
      </c>
      <c r="G933" s="43"/>
      <c r="H933" s="43"/>
      <c r="I933" s="44"/>
      <c r="J933" s="39"/>
      <c r="K933" s="39"/>
      <c r="L933" s="39"/>
      <c r="M933" s="39"/>
      <c r="N933" s="39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6"/>
      <c r="AS933" s="28"/>
      <c r="AW933">
        <f t="shared" si="73"/>
        <v>0</v>
      </c>
      <c r="AX933">
        <f t="shared" si="74"/>
        <v>0</v>
      </c>
    </row>
    <row r="934" spans="1:50" ht="18.75" thickBot="1" x14ac:dyDescent="0.3">
      <c r="A934" s="37">
        <v>921</v>
      </c>
      <c r="B934" s="38"/>
      <c r="C934" s="39"/>
      <c r="D934" s="49"/>
      <c r="E934" s="41" t="str">
        <f t="shared" ca="1" si="71"/>
        <v/>
      </c>
      <c r="F934" s="42" t="str">
        <f t="shared" si="72"/>
        <v/>
      </c>
      <c r="G934" s="43"/>
      <c r="H934" s="43"/>
      <c r="I934" s="44"/>
      <c r="J934" s="39"/>
      <c r="K934" s="39"/>
      <c r="L934" s="39"/>
      <c r="M934" s="39"/>
      <c r="N934" s="39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6"/>
      <c r="AS934" s="28"/>
      <c r="AW934">
        <f t="shared" si="73"/>
        <v>0</v>
      </c>
      <c r="AX934">
        <f t="shared" si="74"/>
        <v>0</v>
      </c>
    </row>
    <row r="935" spans="1:50" ht="18.75" thickBot="1" x14ac:dyDescent="0.3">
      <c r="A935" s="37">
        <v>922</v>
      </c>
      <c r="B935" s="38"/>
      <c r="C935" s="39"/>
      <c r="D935" s="49"/>
      <c r="E935" s="41" t="str">
        <f t="shared" ca="1" si="71"/>
        <v/>
      </c>
      <c r="F935" s="42" t="str">
        <f t="shared" si="72"/>
        <v/>
      </c>
      <c r="G935" s="43"/>
      <c r="H935" s="43"/>
      <c r="I935" s="44"/>
      <c r="J935" s="39"/>
      <c r="K935" s="39"/>
      <c r="L935" s="39"/>
      <c r="M935" s="39"/>
      <c r="N935" s="39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6"/>
      <c r="AS935" s="28"/>
      <c r="AW935">
        <f t="shared" si="73"/>
        <v>0</v>
      </c>
      <c r="AX935">
        <f t="shared" si="74"/>
        <v>0</v>
      </c>
    </row>
    <row r="936" spans="1:50" ht="18.75" thickBot="1" x14ac:dyDescent="0.3">
      <c r="A936" s="37">
        <v>923</v>
      </c>
      <c r="B936" s="38"/>
      <c r="C936" s="39"/>
      <c r="D936" s="49"/>
      <c r="E936" s="41" t="str">
        <f t="shared" ca="1" si="71"/>
        <v/>
      </c>
      <c r="F936" s="42" t="str">
        <f t="shared" si="72"/>
        <v/>
      </c>
      <c r="G936" s="43"/>
      <c r="H936" s="43"/>
      <c r="I936" s="44"/>
      <c r="J936" s="39"/>
      <c r="K936" s="39"/>
      <c r="L936" s="39"/>
      <c r="M936" s="39"/>
      <c r="N936" s="39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6"/>
      <c r="AS936" s="28"/>
      <c r="AW936">
        <f t="shared" si="73"/>
        <v>0</v>
      </c>
      <c r="AX936">
        <f t="shared" si="74"/>
        <v>0</v>
      </c>
    </row>
    <row r="937" spans="1:50" ht="18.75" thickBot="1" x14ac:dyDescent="0.3">
      <c r="A937" s="37">
        <v>924</v>
      </c>
      <c r="B937" s="38"/>
      <c r="C937" s="39"/>
      <c r="D937" s="49"/>
      <c r="E937" s="41" t="str">
        <f t="shared" ca="1" si="71"/>
        <v/>
      </c>
      <c r="F937" s="42" t="str">
        <f t="shared" si="72"/>
        <v/>
      </c>
      <c r="G937" s="43"/>
      <c r="H937" s="43"/>
      <c r="I937" s="44"/>
      <c r="J937" s="39"/>
      <c r="K937" s="39"/>
      <c r="L937" s="39"/>
      <c r="M937" s="39"/>
      <c r="N937" s="39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6"/>
      <c r="AS937" s="28"/>
      <c r="AW937">
        <f t="shared" si="73"/>
        <v>0</v>
      </c>
      <c r="AX937">
        <f t="shared" si="74"/>
        <v>0</v>
      </c>
    </row>
    <row r="938" spans="1:50" ht="18.75" thickBot="1" x14ac:dyDescent="0.3">
      <c r="A938" s="37">
        <v>925</v>
      </c>
      <c r="B938" s="38"/>
      <c r="C938" s="39"/>
      <c r="D938" s="49"/>
      <c r="E938" s="41" t="str">
        <f t="shared" ca="1" si="71"/>
        <v/>
      </c>
      <c r="F938" s="42" t="str">
        <f t="shared" si="72"/>
        <v/>
      </c>
      <c r="G938" s="43"/>
      <c r="H938" s="43"/>
      <c r="I938" s="44"/>
      <c r="J938" s="39"/>
      <c r="K938" s="39"/>
      <c r="L938" s="39"/>
      <c r="M938" s="39"/>
      <c r="N938" s="39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6"/>
      <c r="AS938" s="28"/>
      <c r="AW938">
        <f t="shared" si="73"/>
        <v>0</v>
      </c>
      <c r="AX938">
        <f t="shared" si="74"/>
        <v>0</v>
      </c>
    </row>
    <row r="939" spans="1:50" ht="18.75" thickBot="1" x14ac:dyDescent="0.3">
      <c r="A939" s="37">
        <v>926</v>
      </c>
      <c r="B939" s="38"/>
      <c r="C939" s="39"/>
      <c r="D939" s="49"/>
      <c r="E939" s="41" t="str">
        <f t="shared" ca="1" si="71"/>
        <v/>
      </c>
      <c r="F939" s="42" t="str">
        <f t="shared" si="72"/>
        <v/>
      </c>
      <c r="G939" s="43"/>
      <c r="H939" s="43"/>
      <c r="I939" s="44"/>
      <c r="J939" s="39"/>
      <c r="K939" s="39"/>
      <c r="L939" s="39"/>
      <c r="M939" s="39"/>
      <c r="N939" s="39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6"/>
      <c r="AS939" s="28"/>
      <c r="AW939">
        <f t="shared" si="73"/>
        <v>0</v>
      </c>
      <c r="AX939">
        <f t="shared" si="74"/>
        <v>0</v>
      </c>
    </row>
    <row r="940" spans="1:50" ht="18.75" thickBot="1" x14ac:dyDescent="0.3">
      <c r="A940" s="37">
        <v>927</v>
      </c>
      <c r="B940" s="38"/>
      <c r="C940" s="39"/>
      <c r="D940" s="49"/>
      <c r="E940" s="41" t="str">
        <f t="shared" ca="1" si="71"/>
        <v/>
      </c>
      <c r="F940" s="42" t="str">
        <f t="shared" si="72"/>
        <v/>
      </c>
      <c r="G940" s="43"/>
      <c r="H940" s="43"/>
      <c r="I940" s="44"/>
      <c r="J940" s="39"/>
      <c r="K940" s="39"/>
      <c r="L940" s="39"/>
      <c r="M940" s="39"/>
      <c r="N940" s="39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6"/>
      <c r="AS940" s="28"/>
      <c r="AW940">
        <f t="shared" si="73"/>
        <v>0</v>
      </c>
      <c r="AX940">
        <f t="shared" si="74"/>
        <v>0</v>
      </c>
    </row>
    <row r="941" spans="1:50" ht="18.75" thickBot="1" x14ac:dyDescent="0.3">
      <c r="A941" s="37">
        <v>928</v>
      </c>
      <c r="B941" s="38"/>
      <c r="C941" s="39"/>
      <c r="D941" s="49"/>
      <c r="E941" s="41" t="str">
        <f t="shared" ca="1" si="71"/>
        <v/>
      </c>
      <c r="F941" s="42" t="str">
        <f t="shared" si="72"/>
        <v/>
      </c>
      <c r="G941" s="43"/>
      <c r="H941" s="43"/>
      <c r="I941" s="44"/>
      <c r="J941" s="39"/>
      <c r="K941" s="39"/>
      <c r="L941" s="39"/>
      <c r="M941" s="39"/>
      <c r="N941" s="39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6"/>
      <c r="AS941" s="28"/>
      <c r="AW941">
        <f t="shared" si="73"/>
        <v>0</v>
      </c>
      <c r="AX941">
        <f t="shared" si="74"/>
        <v>0</v>
      </c>
    </row>
    <row r="942" spans="1:50" ht="18.75" thickBot="1" x14ac:dyDescent="0.3">
      <c r="A942" s="37">
        <v>929</v>
      </c>
      <c r="B942" s="38"/>
      <c r="C942" s="39"/>
      <c r="D942" s="49"/>
      <c r="E942" s="41" t="str">
        <f t="shared" ca="1" si="71"/>
        <v/>
      </c>
      <c r="F942" s="42" t="str">
        <f t="shared" si="72"/>
        <v/>
      </c>
      <c r="G942" s="43"/>
      <c r="H942" s="43"/>
      <c r="I942" s="44"/>
      <c r="J942" s="39"/>
      <c r="K942" s="39"/>
      <c r="L942" s="39"/>
      <c r="M942" s="39"/>
      <c r="N942" s="39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6"/>
      <c r="AS942" s="28"/>
      <c r="AW942">
        <f t="shared" si="73"/>
        <v>0</v>
      </c>
      <c r="AX942">
        <f t="shared" si="74"/>
        <v>0</v>
      </c>
    </row>
    <row r="943" spans="1:50" ht="18.75" thickBot="1" x14ac:dyDescent="0.3">
      <c r="A943" s="37">
        <v>930</v>
      </c>
      <c r="B943" s="38"/>
      <c r="C943" s="39"/>
      <c r="D943" s="49"/>
      <c r="E943" s="41" t="str">
        <f t="shared" ca="1" si="71"/>
        <v/>
      </c>
      <c r="F943" s="42" t="str">
        <f t="shared" si="72"/>
        <v/>
      </c>
      <c r="G943" s="43"/>
      <c r="H943" s="43"/>
      <c r="I943" s="44"/>
      <c r="J943" s="39"/>
      <c r="K943" s="39"/>
      <c r="L943" s="39"/>
      <c r="M943" s="39"/>
      <c r="N943" s="39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6"/>
      <c r="AS943" s="28"/>
      <c r="AW943">
        <f t="shared" si="73"/>
        <v>0</v>
      </c>
      <c r="AX943">
        <f t="shared" si="74"/>
        <v>0</v>
      </c>
    </row>
    <row r="944" spans="1:50" ht="18.75" thickBot="1" x14ac:dyDescent="0.3">
      <c r="A944" s="37">
        <v>931</v>
      </c>
      <c r="B944" s="38"/>
      <c r="C944" s="39"/>
      <c r="D944" s="49"/>
      <c r="E944" s="41" t="str">
        <f t="shared" ca="1" si="71"/>
        <v/>
      </c>
      <c r="F944" s="42" t="str">
        <f t="shared" si="72"/>
        <v/>
      </c>
      <c r="G944" s="43"/>
      <c r="H944" s="43"/>
      <c r="I944" s="44"/>
      <c r="J944" s="39"/>
      <c r="K944" s="39"/>
      <c r="L944" s="39"/>
      <c r="M944" s="39"/>
      <c r="N944" s="39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6"/>
      <c r="AS944" s="28"/>
      <c r="AW944">
        <f t="shared" si="73"/>
        <v>0</v>
      </c>
      <c r="AX944">
        <f t="shared" si="74"/>
        <v>0</v>
      </c>
    </row>
    <row r="945" spans="1:50" ht="18.75" thickBot="1" x14ac:dyDescent="0.3">
      <c r="A945" s="37">
        <v>932</v>
      </c>
      <c r="B945" s="38"/>
      <c r="C945" s="39"/>
      <c r="D945" s="49"/>
      <c r="E945" s="41" t="str">
        <f t="shared" ca="1" si="71"/>
        <v/>
      </c>
      <c r="F945" s="42" t="str">
        <f t="shared" si="72"/>
        <v/>
      </c>
      <c r="G945" s="43"/>
      <c r="H945" s="43"/>
      <c r="I945" s="44"/>
      <c r="J945" s="39"/>
      <c r="K945" s="39"/>
      <c r="L945" s="39"/>
      <c r="M945" s="39"/>
      <c r="N945" s="39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6"/>
      <c r="AS945" s="28"/>
      <c r="AW945">
        <f t="shared" si="73"/>
        <v>0</v>
      </c>
      <c r="AX945">
        <f t="shared" si="74"/>
        <v>0</v>
      </c>
    </row>
    <row r="946" spans="1:50" ht="18.75" thickBot="1" x14ac:dyDescent="0.3">
      <c r="A946" s="37">
        <v>933</v>
      </c>
      <c r="B946" s="38"/>
      <c r="C946" s="39"/>
      <c r="D946" s="49"/>
      <c r="E946" s="41" t="str">
        <f t="shared" ca="1" si="71"/>
        <v/>
      </c>
      <c r="F946" s="42" t="str">
        <f t="shared" si="72"/>
        <v/>
      </c>
      <c r="G946" s="43"/>
      <c r="H946" s="43"/>
      <c r="I946" s="44"/>
      <c r="J946" s="39"/>
      <c r="K946" s="39"/>
      <c r="L946" s="39"/>
      <c r="M946" s="39"/>
      <c r="N946" s="39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6"/>
      <c r="AS946" s="28"/>
      <c r="AW946">
        <f t="shared" si="73"/>
        <v>0</v>
      </c>
      <c r="AX946">
        <f t="shared" si="74"/>
        <v>0</v>
      </c>
    </row>
    <row r="947" spans="1:50" ht="18.75" thickBot="1" x14ac:dyDescent="0.3">
      <c r="A947" s="37">
        <v>934</v>
      </c>
      <c r="B947" s="38"/>
      <c r="C947" s="39"/>
      <c r="D947" s="49"/>
      <c r="E947" s="41" t="str">
        <f t="shared" ca="1" si="71"/>
        <v/>
      </c>
      <c r="F947" s="42" t="str">
        <f t="shared" si="72"/>
        <v/>
      </c>
      <c r="G947" s="43"/>
      <c r="H947" s="43"/>
      <c r="I947" s="44"/>
      <c r="J947" s="39"/>
      <c r="K947" s="39"/>
      <c r="L947" s="39"/>
      <c r="M947" s="39"/>
      <c r="N947" s="39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6"/>
      <c r="AS947" s="28"/>
      <c r="AW947">
        <f t="shared" si="73"/>
        <v>0</v>
      </c>
      <c r="AX947">
        <f t="shared" si="74"/>
        <v>0</v>
      </c>
    </row>
    <row r="948" spans="1:50" ht="18.75" thickBot="1" x14ac:dyDescent="0.3">
      <c r="A948" s="37">
        <v>935</v>
      </c>
      <c r="B948" s="38"/>
      <c r="C948" s="39"/>
      <c r="D948" s="49"/>
      <c r="E948" s="41" t="str">
        <f t="shared" ca="1" si="71"/>
        <v/>
      </c>
      <c r="F948" s="42" t="str">
        <f t="shared" si="72"/>
        <v/>
      </c>
      <c r="G948" s="43"/>
      <c r="H948" s="43"/>
      <c r="I948" s="44"/>
      <c r="J948" s="39"/>
      <c r="K948" s="39"/>
      <c r="L948" s="39"/>
      <c r="M948" s="39"/>
      <c r="N948" s="39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6"/>
      <c r="AS948" s="28"/>
      <c r="AW948">
        <f t="shared" si="73"/>
        <v>0</v>
      </c>
      <c r="AX948">
        <f t="shared" si="74"/>
        <v>0</v>
      </c>
    </row>
    <row r="949" spans="1:50" ht="18.75" thickBot="1" x14ac:dyDescent="0.3">
      <c r="A949" s="37">
        <v>936</v>
      </c>
      <c r="B949" s="38"/>
      <c r="C949" s="39"/>
      <c r="D949" s="49"/>
      <c r="E949" s="41" t="str">
        <f t="shared" ca="1" si="71"/>
        <v/>
      </c>
      <c r="F949" s="42" t="str">
        <f t="shared" si="72"/>
        <v/>
      </c>
      <c r="G949" s="43"/>
      <c r="H949" s="43"/>
      <c r="I949" s="44"/>
      <c r="J949" s="39"/>
      <c r="K949" s="39"/>
      <c r="L949" s="39"/>
      <c r="M949" s="39"/>
      <c r="N949" s="39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6"/>
      <c r="AS949" s="28"/>
      <c r="AW949">
        <f t="shared" si="73"/>
        <v>0</v>
      </c>
      <c r="AX949">
        <f t="shared" si="74"/>
        <v>0</v>
      </c>
    </row>
    <row r="950" spans="1:50" ht="18.75" thickBot="1" x14ac:dyDescent="0.3">
      <c r="A950" s="37">
        <v>937</v>
      </c>
      <c r="B950" s="38"/>
      <c r="C950" s="39"/>
      <c r="D950" s="49"/>
      <c r="E950" s="41" t="str">
        <f t="shared" ca="1" si="71"/>
        <v/>
      </c>
      <c r="F950" s="42" t="str">
        <f t="shared" si="72"/>
        <v/>
      </c>
      <c r="G950" s="43"/>
      <c r="H950" s="43"/>
      <c r="I950" s="44"/>
      <c r="J950" s="39"/>
      <c r="K950" s="39"/>
      <c r="L950" s="39"/>
      <c r="M950" s="39"/>
      <c r="N950" s="39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6"/>
      <c r="AS950" s="28"/>
      <c r="AW950">
        <f t="shared" si="73"/>
        <v>0</v>
      </c>
      <c r="AX950">
        <f t="shared" si="74"/>
        <v>0</v>
      </c>
    </row>
    <row r="951" spans="1:50" ht="18.75" thickBot="1" x14ac:dyDescent="0.3">
      <c r="A951" s="37">
        <v>938</v>
      </c>
      <c r="B951" s="38"/>
      <c r="C951" s="39"/>
      <c r="D951" s="49"/>
      <c r="E951" s="41" t="str">
        <f t="shared" ca="1" si="71"/>
        <v/>
      </c>
      <c r="F951" s="42" t="str">
        <f t="shared" si="72"/>
        <v/>
      </c>
      <c r="G951" s="43"/>
      <c r="H951" s="43"/>
      <c r="I951" s="44"/>
      <c r="J951" s="39"/>
      <c r="K951" s="39"/>
      <c r="L951" s="39"/>
      <c r="M951" s="39"/>
      <c r="N951" s="39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6"/>
      <c r="AS951" s="28"/>
      <c r="AW951">
        <f t="shared" si="73"/>
        <v>0</v>
      </c>
      <c r="AX951">
        <f t="shared" si="74"/>
        <v>0</v>
      </c>
    </row>
    <row r="952" spans="1:50" ht="18.75" thickBot="1" x14ac:dyDescent="0.3">
      <c r="A952" s="37">
        <v>939</v>
      </c>
      <c r="B952" s="38"/>
      <c r="C952" s="39"/>
      <c r="D952" s="49"/>
      <c r="E952" s="41" t="str">
        <f t="shared" ca="1" si="71"/>
        <v/>
      </c>
      <c r="F952" s="42" t="str">
        <f t="shared" si="72"/>
        <v/>
      </c>
      <c r="G952" s="43"/>
      <c r="H952" s="43"/>
      <c r="I952" s="44"/>
      <c r="J952" s="39"/>
      <c r="K952" s="39"/>
      <c r="L952" s="39"/>
      <c r="M952" s="39"/>
      <c r="N952" s="39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6"/>
      <c r="AS952" s="28"/>
      <c r="AW952">
        <f t="shared" si="73"/>
        <v>0</v>
      </c>
      <c r="AX952">
        <f t="shared" si="74"/>
        <v>0</v>
      </c>
    </row>
    <row r="953" spans="1:50" ht="18.75" thickBot="1" x14ac:dyDescent="0.3">
      <c r="A953" s="37">
        <v>940</v>
      </c>
      <c r="B953" s="38"/>
      <c r="C953" s="39"/>
      <c r="D953" s="49"/>
      <c r="E953" s="41" t="str">
        <f t="shared" ca="1" si="71"/>
        <v/>
      </c>
      <c r="F953" s="42" t="str">
        <f t="shared" si="72"/>
        <v/>
      </c>
      <c r="G953" s="43"/>
      <c r="H953" s="43"/>
      <c r="I953" s="44"/>
      <c r="J953" s="39"/>
      <c r="K953" s="39"/>
      <c r="L953" s="39"/>
      <c r="M953" s="39"/>
      <c r="N953" s="39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6"/>
      <c r="AS953" s="28"/>
      <c r="AW953">
        <f t="shared" si="73"/>
        <v>0</v>
      </c>
      <c r="AX953">
        <f t="shared" si="74"/>
        <v>0</v>
      </c>
    </row>
    <row r="954" spans="1:50" ht="18.75" thickBot="1" x14ac:dyDescent="0.3">
      <c r="A954" s="37">
        <v>941</v>
      </c>
      <c r="B954" s="38"/>
      <c r="C954" s="39"/>
      <c r="D954" s="49"/>
      <c r="E954" s="41" t="str">
        <f t="shared" ca="1" si="71"/>
        <v/>
      </c>
      <c r="F954" s="42" t="str">
        <f t="shared" si="72"/>
        <v/>
      </c>
      <c r="G954" s="43"/>
      <c r="H954" s="43"/>
      <c r="I954" s="44"/>
      <c r="J954" s="39"/>
      <c r="K954" s="39"/>
      <c r="L954" s="39"/>
      <c r="M954" s="39"/>
      <c r="N954" s="39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6"/>
      <c r="AS954" s="28"/>
      <c r="AW954">
        <f t="shared" si="73"/>
        <v>0</v>
      </c>
      <c r="AX954">
        <f t="shared" si="74"/>
        <v>0</v>
      </c>
    </row>
    <row r="955" spans="1:50" ht="18.75" thickBot="1" x14ac:dyDescent="0.3">
      <c r="A955" s="37">
        <v>942</v>
      </c>
      <c r="B955" s="38"/>
      <c r="C955" s="39"/>
      <c r="D955" s="49"/>
      <c r="E955" s="41" t="str">
        <f t="shared" ca="1" si="71"/>
        <v/>
      </c>
      <c r="F955" s="42" t="str">
        <f t="shared" si="72"/>
        <v/>
      </c>
      <c r="G955" s="43"/>
      <c r="H955" s="43"/>
      <c r="I955" s="44"/>
      <c r="J955" s="39"/>
      <c r="K955" s="39"/>
      <c r="L955" s="39"/>
      <c r="M955" s="39"/>
      <c r="N955" s="39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6"/>
      <c r="AS955" s="28"/>
      <c r="AW955">
        <f t="shared" si="73"/>
        <v>0</v>
      </c>
      <c r="AX955">
        <f t="shared" si="74"/>
        <v>0</v>
      </c>
    </row>
    <row r="956" spans="1:50" ht="18.75" thickBot="1" x14ac:dyDescent="0.3">
      <c r="A956" s="37">
        <v>943</v>
      </c>
      <c r="B956" s="38"/>
      <c r="C956" s="39"/>
      <c r="D956" s="49"/>
      <c r="E956" s="41" t="str">
        <f t="shared" ca="1" si="71"/>
        <v/>
      </c>
      <c r="F956" s="42" t="str">
        <f t="shared" si="72"/>
        <v/>
      </c>
      <c r="G956" s="43"/>
      <c r="H956" s="43"/>
      <c r="I956" s="44"/>
      <c r="J956" s="39"/>
      <c r="K956" s="39"/>
      <c r="L956" s="39"/>
      <c r="M956" s="39"/>
      <c r="N956" s="39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6"/>
      <c r="AS956" s="28"/>
      <c r="AW956">
        <f t="shared" si="73"/>
        <v>0</v>
      </c>
      <c r="AX956">
        <f t="shared" si="74"/>
        <v>0</v>
      </c>
    </row>
    <row r="957" spans="1:50" ht="18.75" thickBot="1" x14ac:dyDescent="0.3">
      <c r="A957" s="37">
        <v>944</v>
      </c>
      <c r="B957" s="38"/>
      <c r="C957" s="39"/>
      <c r="D957" s="49"/>
      <c r="E957" s="41" t="str">
        <f t="shared" ca="1" si="71"/>
        <v/>
      </c>
      <c r="F957" s="42" t="str">
        <f t="shared" si="72"/>
        <v/>
      </c>
      <c r="G957" s="43"/>
      <c r="H957" s="43"/>
      <c r="I957" s="44"/>
      <c r="J957" s="39"/>
      <c r="K957" s="39"/>
      <c r="L957" s="39"/>
      <c r="M957" s="39"/>
      <c r="N957" s="39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6"/>
      <c r="AS957" s="28"/>
      <c r="AW957">
        <f t="shared" si="73"/>
        <v>0</v>
      </c>
      <c r="AX957">
        <f t="shared" si="74"/>
        <v>0</v>
      </c>
    </row>
    <row r="958" spans="1:50" ht="18.75" thickBot="1" x14ac:dyDescent="0.3">
      <c r="A958" s="37">
        <v>945</v>
      </c>
      <c r="B958" s="38"/>
      <c r="C958" s="39"/>
      <c r="D958" s="49"/>
      <c r="E958" s="41" t="str">
        <f t="shared" ca="1" si="71"/>
        <v/>
      </c>
      <c r="F958" s="42" t="str">
        <f t="shared" si="72"/>
        <v/>
      </c>
      <c r="G958" s="43"/>
      <c r="H958" s="43"/>
      <c r="I958" s="44"/>
      <c r="J958" s="39"/>
      <c r="K958" s="39"/>
      <c r="L958" s="39"/>
      <c r="M958" s="39"/>
      <c r="N958" s="39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6"/>
      <c r="AS958" s="28"/>
      <c r="AW958">
        <f t="shared" si="73"/>
        <v>0</v>
      </c>
      <c r="AX958">
        <f t="shared" si="74"/>
        <v>0</v>
      </c>
    </row>
    <row r="959" spans="1:50" ht="18.75" thickBot="1" x14ac:dyDescent="0.3">
      <c r="A959" s="37">
        <v>946</v>
      </c>
      <c r="B959" s="38"/>
      <c r="C959" s="39"/>
      <c r="D959" s="49"/>
      <c r="E959" s="41" t="str">
        <f t="shared" ca="1" si="71"/>
        <v/>
      </c>
      <c r="F959" s="42" t="str">
        <f t="shared" si="72"/>
        <v/>
      </c>
      <c r="G959" s="43"/>
      <c r="H959" s="43"/>
      <c r="I959" s="44"/>
      <c r="J959" s="39"/>
      <c r="K959" s="39"/>
      <c r="L959" s="39"/>
      <c r="M959" s="39"/>
      <c r="N959" s="39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6"/>
      <c r="AS959" s="28"/>
      <c r="AW959">
        <f t="shared" si="73"/>
        <v>0</v>
      </c>
      <c r="AX959">
        <f t="shared" si="74"/>
        <v>0</v>
      </c>
    </row>
    <row r="960" spans="1:50" ht="18.75" thickBot="1" x14ac:dyDescent="0.3">
      <c r="A960" s="37">
        <v>947</v>
      </c>
      <c r="B960" s="38"/>
      <c r="C960" s="39"/>
      <c r="D960" s="49"/>
      <c r="E960" s="41" t="str">
        <f t="shared" ca="1" si="71"/>
        <v/>
      </c>
      <c r="F960" s="42" t="str">
        <f t="shared" si="72"/>
        <v/>
      </c>
      <c r="G960" s="43"/>
      <c r="H960" s="43"/>
      <c r="I960" s="44"/>
      <c r="J960" s="39"/>
      <c r="K960" s="39"/>
      <c r="L960" s="39"/>
      <c r="M960" s="39"/>
      <c r="N960" s="39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6"/>
      <c r="AS960" s="28"/>
      <c r="AW960">
        <f t="shared" si="73"/>
        <v>0</v>
      </c>
      <c r="AX960">
        <f t="shared" si="74"/>
        <v>0</v>
      </c>
    </row>
    <row r="961" spans="1:50" ht="18.75" thickBot="1" x14ac:dyDescent="0.3">
      <c r="A961" s="37">
        <v>948</v>
      </c>
      <c r="B961" s="38"/>
      <c r="C961" s="39"/>
      <c r="D961" s="49"/>
      <c r="E961" s="41" t="str">
        <f t="shared" ca="1" si="71"/>
        <v/>
      </c>
      <c r="F961" s="42" t="str">
        <f t="shared" si="72"/>
        <v/>
      </c>
      <c r="G961" s="43"/>
      <c r="H961" s="43"/>
      <c r="I961" s="44"/>
      <c r="J961" s="39"/>
      <c r="K961" s="39"/>
      <c r="L961" s="39"/>
      <c r="M961" s="39"/>
      <c r="N961" s="39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6"/>
      <c r="AS961" s="28"/>
      <c r="AW961">
        <f t="shared" si="73"/>
        <v>0</v>
      </c>
      <c r="AX961">
        <f t="shared" si="74"/>
        <v>0</v>
      </c>
    </row>
    <row r="962" spans="1:50" ht="18.75" thickBot="1" x14ac:dyDescent="0.3">
      <c r="A962" s="37">
        <v>949</v>
      </c>
      <c r="B962" s="38"/>
      <c r="C962" s="39"/>
      <c r="D962" s="49"/>
      <c r="E962" s="41" t="str">
        <f t="shared" ca="1" si="71"/>
        <v/>
      </c>
      <c r="F962" s="42" t="str">
        <f t="shared" si="72"/>
        <v/>
      </c>
      <c r="G962" s="43"/>
      <c r="H962" s="43"/>
      <c r="I962" s="44"/>
      <c r="J962" s="39"/>
      <c r="K962" s="39"/>
      <c r="L962" s="39"/>
      <c r="M962" s="39"/>
      <c r="N962" s="39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6"/>
      <c r="AS962" s="28"/>
      <c r="AW962">
        <f t="shared" si="73"/>
        <v>0</v>
      </c>
      <c r="AX962">
        <f t="shared" si="74"/>
        <v>0</v>
      </c>
    </row>
    <row r="963" spans="1:50" ht="18.75" thickBot="1" x14ac:dyDescent="0.3">
      <c r="A963" s="37">
        <v>950</v>
      </c>
      <c r="B963" s="38"/>
      <c r="C963" s="39"/>
      <c r="D963" s="49"/>
      <c r="E963" s="41" t="str">
        <f t="shared" ca="1" si="71"/>
        <v/>
      </c>
      <c r="F963" s="42" t="str">
        <f t="shared" si="72"/>
        <v/>
      </c>
      <c r="G963" s="43"/>
      <c r="H963" s="43"/>
      <c r="I963" s="44"/>
      <c r="J963" s="39"/>
      <c r="K963" s="39"/>
      <c r="L963" s="39"/>
      <c r="M963" s="39"/>
      <c r="N963" s="39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6"/>
      <c r="AS963" s="28"/>
      <c r="AW963">
        <f t="shared" si="73"/>
        <v>0</v>
      </c>
      <c r="AX963">
        <f t="shared" si="74"/>
        <v>0</v>
      </c>
    </row>
    <row r="964" spans="1:50" ht="18.75" thickBot="1" x14ac:dyDescent="0.3">
      <c r="A964" s="37">
        <v>951</v>
      </c>
      <c r="B964" s="38"/>
      <c r="C964" s="39"/>
      <c r="D964" s="49"/>
      <c r="E964" s="41" t="str">
        <f t="shared" ca="1" si="71"/>
        <v/>
      </c>
      <c r="F964" s="42" t="str">
        <f t="shared" si="72"/>
        <v/>
      </c>
      <c r="G964" s="43"/>
      <c r="H964" s="43"/>
      <c r="I964" s="44"/>
      <c r="J964" s="39"/>
      <c r="K964" s="39"/>
      <c r="L964" s="39"/>
      <c r="M964" s="39"/>
      <c r="N964" s="39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6"/>
      <c r="AS964" s="28"/>
      <c r="AW964">
        <f t="shared" si="73"/>
        <v>0</v>
      </c>
      <c r="AX964">
        <f t="shared" si="74"/>
        <v>0</v>
      </c>
    </row>
    <row r="965" spans="1:50" ht="18.75" thickBot="1" x14ac:dyDescent="0.3">
      <c r="A965" s="37">
        <v>952</v>
      </c>
      <c r="B965" s="38"/>
      <c r="C965" s="39"/>
      <c r="D965" s="49"/>
      <c r="E965" s="41" t="str">
        <f t="shared" ca="1" si="71"/>
        <v/>
      </c>
      <c r="F965" s="42" t="str">
        <f t="shared" si="72"/>
        <v/>
      </c>
      <c r="G965" s="43"/>
      <c r="H965" s="43"/>
      <c r="I965" s="44"/>
      <c r="J965" s="39"/>
      <c r="K965" s="39"/>
      <c r="L965" s="39"/>
      <c r="M965" s="39"/>
      <c r="N965" s="39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6"/>
      <c r="AS965" s="28"/>
      <c r="AW965">
        <f t="shared" si="73"/>
        <v>0</v>
      </c>
      <c r="AX965">
        <f t="shared" si="74"/>
        <v>0</v>
      </c>
    </row>
    <row r="966" spans="1:50" ht="18.75" thickBot="1" x14ac:dyDescent="0.3">
      <c r="A966" s="37">
        <v>953</v>
      </c>
      <c r="B966" s="38"/>
      <c r="C966" s="39"/>
      <c r="D966" s="49"/>
      <c r="E966" s="41" t="str">
        <f t="shared" ca="1" si="71"/>
        <v/>
      </c>
      <c r="F966" s="42" t="str">
        <f t="shared" si="72"/>
        <v/>
      </c>
      <c r="G966" s="43"/>
      <c r="H966" s="43"/>
      <c r="I966" s="44"/>
      <c r="J966" s="39"/>
      <c r="K966" s="39"/>
      <c r="L966" s="39"/>
      <c r="M966" s="39"/>
      <c r="N966" s="39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6"/>
      <c r="AS966" s="28"/>
      <c r="AW966">
        <f t="shared" si="73"/>
        <v>0</v>
      </c>
      <c r="AX966">
        <f t="shared" si="74"/>
        <v>0</v>
      </c>
    </row>
    <row r="967" spans="1:50" ht="18.75" thickBot="1" x14ac:dyDescent="0.3">
      <c r="A967" s="37">
        <v>954</v>
      </c>
      <c r="B967" s="38"/>
      <c r="C967" s="39"/>
      <c r="D967" s="49"/>
      <c r="E967" s="41" t="str">
        <f t="shared" ca="1" si="71"/>
        <v/>
      </c>
      <c r="F967" s="42" t="str">
        <f t="shared" si="72"/>
        <v/>
      </c>
      <c r="G967" s="43"/>
      <c r="H967" s="43"/>
      <c r="I967" s="44"/>
      <c r="J967" s="39"/>
      <c r="K967" s="39"/>
      <c r="L967" s="39"/>
      <c r="M967" s="39"/>
      <c r="N967" s="39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6"/>
      <c r="AS967" s="28"/>
      <c r="AW967">
        <f t="shared" si="73"/>
        <v>0</v>
      </c>
      <c r="AX967">
        <f t="shared" si="74"/>
        <v>0</v>
      </c>
    </row>
    <row r="968" spans="1:50" ht="18.75" thickBot="1" x14ac:dyDescent="0.3">
      <c r="A968" s="37">
        <v>955</v>
      </c>
      <c r="B968" s="38"/>
      <c r="C968" s="39"/>
      <c r="D968" s="49"/>
      <c r="E968" s="41" t="str">
        <f t="shared" ca="1" si="71"/>
        <v/>
      </c>
      <c r="F968" s="42" t="str">
        <f t="shared" si="72"/>
        <v/>
      </c>
      <c r="G968" s="43"/>
      <c r="H968" s="43"/>
      <c r="I968" s="44"/>
      <c r="J968" s="39"/>
      <c r="K968" s="39"/>
      <c r="L968" s="39"/>
      <c r="M968" s="39"/>
      <c r="N968" s="39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6"/>
      <c r="AS968" s="28"/>
      <c r="AW968">
        <f t="shared" si="73"/>
        <v>0</v>
      </c>
      <c r="AX968">
        <f t="shared" si="74"/>
        <v>0</v>
      </c>
    </row>
    <row r="969" spans="1:50" ht="18.75" thickBot="1" x14ac:dyDescent="0.3">
      <c r="A969" s="37">
        <v>956</v>
      </c>
      <c r="B969" s="38"/>
      <c r="C969" s="39"/>
      <c r="D969" s="49"/>
      <c r="E969" s="41" t="str">
        <f t="shared" ca="1" si="71"/>
        <v/>
      </c>
      <c r="F969" s="42" t="str">
        <f t="shared" si="72"/>
        <v/>
      </c>
      <c r="G969" s="43"/>
      <c r="H969" s="43"/>
      <c r="I969" s="44"/>
      <c r="J969" s="39"/>
      <c r="K969" s="39"/>
      <c r="L969" s="39"/>
      <c r="M969" s="39"/>
      <c r="N969" s="39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6"/>
      <c r="AS969" s="28"/>
      <c r="AW969">
        <f t="shared" si="73"/>
        <v>0</v>
      </c>
      <c r="AX969">
        <f t="shared" si="74"/>
        <v>0</v>
      </c>
    </row>
    <row r="970" spans="1:50" ht="18.75" thickBot="1" x14ac:dyDescent="0.3">
      <c r="A970" s="37">
        <v>957</v>
      </c>
      <c r="B970" s="38"/>
      <c r="C970" s="39"/>
      <c r="D970" s="49"/>
      <c r="E970" s="41" t="str">
        <f t="shared" ca="1" si="71"/>
        <v/>
      </c>
      <c r="F970" s="42" t="str">
        <f t="shared" si="72"/>
        <v/>
      </c>
      <c r="G970" s="43"/>
      <c r="H970" s="43"/>
      <c r="I970" s="44"/>
      <c r="J970" s="39"/>
      <c r="K970" s="39"/>
      <c r="L970" s="39"/>
      <c r="M970" s="39"/>
      <c r="N970" s="39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6"/>
      <c r="AS970" s="28"/>
      <c r="AW970">
        <f t="shared" si="73"/>
        <v>0</v>
      </c>
      <c r="AX970">
        <f t="shared" si="74"/>
        <v>0</v>
      </c>
    </row>
    <row r="971" spans="1:50" ht="18.75" thickBot="1" x14ac:dyDescent="0.3">
      <c r="A971" s="37">
        <v>958</v>
      </c>
      <c r="B971" s="38"/>
      <c r="C971" s="39"/>
      <c r="D971" s="49"/>
      <c r="E971" s="41" t="str">
        <f t="shared" ca="1" si="71"/>
        <v/>
      </c>
      <c r="F971" s="42" t="str">
        <f t="shared" si="72"/>
        <v/>
      </c>
      <c r="G971" s="43"/>
      <c r="H971" s="43"/>
      <c r="I971" s="44"/>
      <c r="J971" s="39"/>
      <c r="K971" s="39"/>
      <c r="L971" s="39"/>
      <c r="M971" s="39"/>
      <c r="N971" s="39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6"/>
      <c r="AS971" s="28"/>
      <c r="AW971">
        <f t="shared" si="73"/>
        <v>0</v>
      </c>
      <c r="AX971">
        <f t="shared" si="74"/>
        <v>0</v>
      </c>
    </row>
    <row r="972" spans="1:50" ht="18.75" thickBot="1" x14ac:dyDescent="0.3">
      <c r="A972" s="37">
        <v>959</v>
      </c>
      <c r="B972" s="38"/>
      <c r="C972" s="39"/>
      <c r="D972" s="49"/>
      <c r="E972" s="41" t="str">
        <f t="shared" ca="1" si="71"/>
        <v/>
      </c>
      <c r="F972" s="42" t="str">
        <f t="shared" si="72"/>
        <v/>
      </c>
      <c r="G972" s="43"/>
      <c r="H972" s="43"/>
      <c r="I972" s="44"/>
      <c r="J972" s="39"/>
      <c r="K972" s="39"/>
      <c r="L972" s="39"/>
      <c r="M972" s="39"/>
      <c r="N972" s="39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6"/>
      <c r="AS972" s="28"/>
      <c r="AW972">
        <f t="shared" si="73"/>
        <v>0</v>
      </c>
      <c r="AX972">
        <f t="shared" si="74"/>
        <v>0</v>
      </c>
    </row>
    <row r="973" spans="1:50" ht="18.75" thickBot="1" x14ac:dyDescent="0.3">
      <c r="A973" s="37">
        <v>960</v>
      </c>
      <c r="B973" s="38"/>
      <c r="C973" s="39"/>
      <c r="D973" s="49"/>
      <c r="E973" s="41" t="str">
        <f t="shared" ca="1" si="71"/>
        <v/>
      </c>
      <c r="F973" s="42" t="str">
        <f t="shared" si="72"/>
        <v/>
      </c>
      <c r="G973" s="43"/>
      <c r="H973" s="43"/>
      <c r="I973" s="44"/>
      <c r="J973" s="39"/>
      <c r="K973" s="39"/>
      <c r="L973" s="39"/>
      <c r="M973" s="39"/>
      <c r="N973" s="39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6"/>
      <c r="AS973" s="28"/>
      <c r="AW973">
        <f t="shared" si="73"/>
        <v>0</v>
      </c>
      <c r="AX973">
        <f t="shared" si="74"/>
        <v>0</v>
      </c>
    </row>
    <row r="974" spans="1:50" ht="18.75" thickBot="1" x14ac:dyDescent="0.3">
      <c r="A974" s="37">
        <v>961</v>
      </c>
      <c r="B974" s="38"/>
      <c r="C974" s="39"/>
      <c r="D974" s="49"/>
      <c r="E974" s="41" t="str">
        <f t="shared" ref="E974:E1012" ca="1" si="75">IF(B974="","",IF(DATE(YEAR(TODAY()),MONTH(D974),DAY(D974))&lt;TODAY(),DATE(IF(YEAR(D974)=1900,2090,YEAR(TODAY())+1),MONTH(D974),DAY(D974)),DATE(IF(YEAR(D974)=1900,2090,YEAR(TODAY())),MONTH(D974),DAY(D974))))</f>
        <v/>
      </c>
      <c r="F974" s="42" t="str">
        <f t="shared" ref="F974:F1012" si="76">IF(B974="","",YEAR(E974)-YEAR(D974))</f>
        <v/>
      </c>
      <c r="G974" s="43"/>
      <c r="H974" s="43"/>
      <c r="I974" s="44"/>
      <c r="J974" s="39"/>
      <c r="K974" s="39"/>
      <c r="L974" s="39"/>
      <c r="M974" s="39"/>
      <c r="N974" s="39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6"/>
      <c r="AS974" s="28"/>
      <c r="AW974">
        <f t="shared" ref="AW974:AW1012" si="77">IF(ISERROR(FIND(UPPER($AW$12),UPPER(B974))),0,1)</f>
        <v>0</v>
      </c>
      <c r="AX974">
        <f t="shared" ref="AX974:AX1012" si="78">IF(AW974&gt;0,A974,0)</f>
        <v>0</v>
      </c>
    </row>
    <row r="975" spans="1:50" ht="18.75" thickBot="1" x14ac:dyDescent="0.3">
      <c r="A975" s="37">
        <v>962</v>
      </c>
      <c r="B975" s="38"/>
      <c r="C975" s="39"/>
      <c r="D975" s="49"/>
      <c r="E975" s="41" t="str">
        <f t="shared" ca="1" si="75"/>
        <v/>
      </c>
      <c r="F975" s="42" t="str">
        <f t="shared" si="76"/>
        <v/>
      </c>
      <c r="G975" s="43"/>
      <c r="H975" s="43"/>
      <c r="I975" s="44"/>
      <c r="J975" s="39"/>
      <c r="K975" s="39"/>
      <c r="L975" s="39"/>
      <c r="M975" s="39"/>
      <c r="N975" s="39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6"/>
      <c r="AS975" s="28"/>
      <c r="AW975">
        <f t="shared" si="77"/>
        <v>0</v>
      </c>
      <c r="AX975">
        <f t="shared" si="78"/>
        <v>0</v>
      </c>
    </row>
    <row r="976" spans="1:50" ht="18.75" thickBot="1" x14ac:dyDescent="0.3">
      <c r="A976" s="37">
        <v>963</v>
      </c>
      <c r="B976" s="38"/>
      <c r="C976" s="39"/>
      <c r="D976" s="49"/>
      <c r="E976" s="41" t="str">
        <f t="shared" ca="1" si="75"/>
        <v/>
      </c>
      <c r="F976" s="42" t="str">
        <f t="shared" si="76"/>
        <v/>
      </c>
      <c r="G976" s="43"/>
      <c r="H976" s="43"/>
      <c r="I976" s="44"/>
      <c r="J976" s="39"/>
      <c r="K976" s="39"/>
      <c r="L976" s="39"/>
      <c r="M976" s="39"/>
      <c r="N976" s="39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6"/>
      <c r="AS976" s="28"/>
      <c r="AW976">
        <f t="shared" si="77"/>
        <v>0</v>
      </c>
      <c r="AX976">
        <f t="shared" si="78"/>
        <v>0</v>
      </c>
    </row>
    <row r="977" spans="1:50" ht="18.75" thickBot="1" x14ac:dyDescent="0.3">
      <c r="A977" s="37">
        <v>964</v>
      </c>
      <c r="B977" s="38"/>
      <c r="C977" s="39"/>
      <c r="D977" s="49"/>
      <c r="E977" s="41" t="str">
        <f t="shared" ca="1" si="75"/>
        <v/>
      </c>
      <c r="F977" s="42" t="str">
        <f t="shared" si="76"/>
        <v/>
      </c>
      <c r="G977" s="43"/>
      <c r="H977" s="43"/>
      <c r="I977" s="44"/>
      <c r="J977" s="39"/>
      <c r="K977" s="39"/>
      <c r="L977" s="39"/>
      <c r="M977" s="39"/>
      <c r="N977" s="39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6"/>
      <c r="AS977" s="28"/>
      <c r="AW977">
        <f t="shared" si="77"/>
        <v>0</v>
      </c>
      <c r="AX977">
        <f t="shared" si="78"/>
        <v>0</v>
      </c>
    </row>
    <row r="978" spans="1:50" ht="18.75" thickBot="1" x14ac:dyDescent="0.3">
      <c r="A978" s="37">
        <v>965</v>
      </c>
      <c r="B978" s="38"/>
      <c r="C978" s="39"/>
      <c r="D978" s="49"/>
      <c r="E978" s="41" t="str">
        <f t="shared" ca="1" si="75"/>
        <v/>
      </c>
      <c r="F978" s="42" t="str">
        <f t="shared" si="76"/>
        <v/>
      </c>
      <c r="G978" s="43"/>
      <c r="H978" s="43"/>
      <c r="I978" s="44"/>
      <c r="J978" s="39"/>
      <c r="K978" s="39"/>
      <c r="L978" s="39"/>
      <c r="M978" s="39"/>
      <c r="N978" s="39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6"/>
      <c r="AS978" s="28"/>
      <c r="AW978">
        <f t="shared" si="77"/>
        <v>0</v>
      </c>
      <c r="AX978">
        <f t="shared" si="78"/>
        <v>0</v>
      </c>
    </row>
    <row r="979" spans="1:50" ht="18.75" thickBot="1" x14ac:dyDescent="0.3">
      <c r="A979" s="37">
        <v>966</v>
      </c>
      <c r="B979" s="38"/>
      <c r="C979" s="39"/>
      <c r="D979" s="49"/>
      <c r="E979" s="41" t="str">
        <f t="shared" ca="1" si="75"/>
        <v/>
      </c>
      <c r="F979" s="42" t="str">
        <f t="shared" si="76"/>
        <v/>
      </c>
      <c r="G979" s="43"/>
      <c r="H979" s="43"/>
      <c r="I979" s="44"/>
      <c r="J979" s="39"/>
      <c r="K979" s="39"/>
      <c r="L979" s="39"/>
      <c r="M979" s="39"/>
      <c r="N979" s="39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6"/>
      <c r="AS979" s="28"/>
      <c r="AW979">
        <f t="shared" si="77"/>
        <v>0</v>
      </c>
      <c r="AX979">
        <f t="shared" si="78"/>
        <v>0</v>
      </c>
    </row>
    <row r="980" spans="1:50" ht="18.75" thickBot="1" x14ac:dyDescent="0.3">
      <c r="A980" s="37">
        <v>967</v>
      </c>
      <c r="B980" s="38"/>
      <c r="C980" s="39"/>
      <c r="D980" s="49"/>
      <c r="E980" s="41" t="str">
        <f t="shared" ca="1" si="75"/>
        <v/>
      </c>
      <c r="F980" s="42" t="str">
        <f t="shared" si="76"/>
        <v/>
      </c>
      <c r="G980" s="43"/>
      <c r="H980" s="43"/>
      <c r="I980" s="44"/>
      <c r="J980" s="39"/>
      <c r="K980" s="39"/>
      <c r="L980" s="39"/>
      <c r="M980" s="39"/>
      <c r="N980" s="39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6"/>
      <c r="AS980" s="28"/>
      <c r="AW980">
        <f t="shared" si="77"/>
        <v>0</v>
      </c>
      <c r="AX980">
        <f t="shared" si="78"/>
        <v>0</v>
      </c>
    </row>
    <row r="981" spans="1:50" ht="18.75" thickBot="1" x14ac:dyDescent="0.3">
      <c r="A981" s="37">
        <v>968</v>
      </c>
      <c r="B981" s="38"/>
      <c r="C981" s="39"/>
      <c r="D981" s="49"/>
      <c r="E981" s="41" t="str">
        <f t="shared" ca="1" si="75"/>
        <v/>
      </c>
      <c r="F981" s="42" t="str">
        <f t="shared" si="76"/>
        <v/>
      </c>
      <c r="G981" s="43"/>
      <c r="H981" s="43"/>
      <c r="I981" s="44"/>
      <c r="J981" s="39"/>
      <c r="K981" s="39"/>
      <c r="L981" s="39"/>
      <c r="M981" s="39"/>
      <c r="N981" s="39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6"/>
      <c r="AS981" s="28"/>
      <c r="AW981">
        <f t="shared" si="77"/>
        <v>0</v>
      </c>
      <c r="AX981">
        <f t="shared" si="78"/>
        <v>0</v>
      </c>
    </row>
    <row r="982" spans="1:50" ht="18.75" thickBot="1" x14ac:dyDescent="0.3">
      <c r="A982" s="37">
        <v>969</v>
      </c>
      <c r="B982" s="38"/>
      <c r="C982" s="39"/>
      <c r="D982" s="49"/>
      <c r="E982" s="41" t="str">
        <f t="shared" ca="1" si="75"/>
        <v/>
      </c>
      <c r="F982" s="42" t="str">
        <f t="shared" si="76"/>
        <v/>
      </c>
      <c r="G982" s="43"/>
      <c r="H982" s="43"/>
      <c r="I982" s="44"/>
      <c r="J982" s="39"/>
      <c r="K982" s="39"/>
      <c r="L982" s="39"/>
      <c r="M982" s="39"/>
      <c r="N982" s="39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6"/>
      <c r="AS982" s="28"/>
      <c r="AW982">
        <f t="shared" si="77"/>
        <v>0</v>
      </c>
      <c r="AX982">
        <f t="shared" si="78"/>
        <v>0</v>
      </c>
    </row>
    <row r="983" spans="1:50" ht="18.75" thickBot="1" x14ac:dyDescent="0.3">
      <c r="A983" s="37">
        <v>970</v>
      </c>
      <c r="B983" s="38"/>
      <c r="C983" s="39"/>
      <c r="D983" s="49"/>
      <c r="E983" s="41" t="str">
        <f t="shared" ca="1" si="75"/>
        <v/>
      </c>
      <c r="F983" s="42" t="str">
        <f t="shared" si="76"/>
        <v/>
      </c>
      <c r="G983" s="43"/>
      <c r="H983" s="43"/>
      <c r="I983" s="44"/>
      <c r="J983" s="39"/>
      <c r="K983" s="39"/>
      <c r="L983" s="39"/>
      <c r="M983" s="39"/>
      <c r="N983" s="39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6"/>
      <c r="AS983" s="28"/>
      <c r="AW983">
        <f t="shared" si="77"/>
        <v>0</v>
      </c>
      <c r="AX983">
        <f t="shared" si="78"/>
        <v>0</v>
      </c>
    </row>
    <row r="984" spans="1:50" ht="18.75" thickBot="1" x14ac:dyDescent="0.3">
      <c r="A984" s="37">
        <v>971</v>
      </c>
      <c r="B984" s="38"/>
      <c r="C984" s="39"/>
      <c r="D984" s="49"/>
      <c r="E984" s="41" t="str">
        <f t="shared" ca="1" si="75"/>
        <v/>
      </c>
      <c r="F984" s="42" t="str">
        <f t="shared" si="76"/>
        <v/>
      </c>
      <c r="G984" s="43"/>
      <c r="H984" s="43"/>
      <c r="I984" s="44"/>
      <c r="J984" s="39"/>
      <c r="K984" s="39"/>
      <c r="L984" s="39"/>
      <c r="M984" s="39"/>
      <c r="N984" s="39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6"/>
      <c r="AS984" s="28"/>
      <c r="AW984">
        <f t="shared" si="77"/>
        <v>0</v>
      </c>
      <c r="AX984">
        <f t="shared" si="78"/>
        <v>0</v>
      </c>
    </row>
    <row r="985" spans="1:50" ht="18.75" thickBot="1" x14ac:dyDescent="0.3">
      <c r="A985" s="37">
        <v>972</v>
      </c>
      <c r="B985" s="38"/>
      <c r="C985" s="39"/>
      <c r="D985" s="49"/>
      <c r="E985" s="41" t="str">
        <f t="shared" ca="1" si="75"/>
        <v/>
      </c>
      <c r="F985" s="42" t="str">
        <f t="shared" si="76"/>
        <v/>
      </c>
      <c r="G985" s="43"/>
      <c r="H985" s="43"/>
      <c r="I985" s="44"/>
      <c r="J985" s="39"/>
      <c r="K985" s="39"/>
      <c r="L985" s="39"/>
      <c r="M985" s="39"/>
      <c r="N985" s="39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6"/>
      <c r="AS985" s="28"/>
      <c r="AW985">
        <f t="shared" si="77"/>
        <v>0</v>
      </c>
      <c r="AX985">
        <f t="shared" si="78"/>
        <v>0</v>
      </c>
    </row>
    <row r="986" spans="1:50" ht="18.75" thickBot="1" x14ac:dyDescent="0.3">
      <c r="A986" s="37">
        <v>973</v>
      </c>
      <c r="B986" s="38"/>
      <c r="C986" s="39"/>
      <c r="D986" s="49"/>
      <c r="E986" s="41" t="str">
        <f t="shared" ca="1" si="75"/>
        <v/>
      </c>
      <c r="F986" s="42" t="str">
        <f t="shared" si="76"/>
        <v/>
      </c>
      <c r="G986" s="43"/>
      <c r="H986" s="43"/>
      <c r="I986" s="44"/>
      <c r="J986" s="39"/>
      <c r="K986" s="39"/>
      <c r="L986" s="39"/>
      <c r="M986" s="39"/>
      <c r="N986" s="39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6"/>
      <c r="AS986" s="28"/>
      <c r="AW986">
        <f t="shared" si="77"/>
        <v>0</v>
      </c>
      <c r="AX986">
        <f t="shared" si="78"/>
        <v>0</v>
      </c>
    </row>
    <row r="987" spans="1:50" ht="18.75" thickBot="1" x14ac:dyDescent="0.3">
      <c r="A987" s="37">
        <v>974</v>
      </c>
      <c r="B987" s="38"/>
      <c r="C987" s="39"/>
      <c r="D987" s="49"/>
      <c r="E987" s="41" t="str">
        <f t="shared" ca="1" si="75"/>
        <v/>
      </c>
      <c r="F987" s="42" t="str">
        <f t="shared" si="76"/>
        <v/>
      </c>
      <c r="G987" s="43"/>
      <c r="H987" s="43"/>
      <c r="I987" s="44"/>
      <c r="J987" s="39"/>
      <c r="K987" s="39"/>
      <c r="L987" s="39"/>
      <c r="M987" s="39"/>
      <c r="N987" s="39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6"/>
      <c r="AS987" s="28"/>
      <c r="AW987">
        <f t="shared" si="77"/>
        <v>0</v>
      </c>
      <c r="AX987">
        <f t="shared" si="78"/>
        <v>0</v>
      </c>
    </row>
    <row r="988" spans="1:50" ht="18.75" thickBot="1" x14ac:dyDescent="0.3">
      <c r="A988" s="37">
        <v>975</v>
      </c>
      <c r="B988" s="232" t="str">
        <f>IF(Wiegeliste!E70=0,"",Wiegeliste!E70)</f>
        <v>Stögerer Fritz</v>
      </c>
      <c r="C988" s="233" t="str">
        <f>IF(Wiegeliste!R70=0,"",Wiegeliste!R70)</f>
        <v>M</v>
      </c>
      <c r="D988" s="234">
        <f>IF(Wiegeliste!G70=0,"",Wiegeliste!G70)</f>
        <v>37210</v>
      </c>
      <c r="E988" s="41">
        <f t="shared" ca="1" si="75"/>
        <v>41228</v>
      </c>
      <c r="F988" s="42">
        <f t="shared" ca="1" si="76"/>
        <v>11</v>
      </c>
      <c r="G988" s="235" t="str">
        <f>IF(Wiegeliste!S70=0,"",Wiegeliste!S70)</f>
        <v/>
      </c>
      <c r="H988" s="235" t="str">
        <f>IF(Wiegeliste!V70=0,"",Wiegeliste!V70)</f>
        <v/>
      </c>
      <c r="I988" s="236"/>
      <c r="J988" s="233" t="s">
        <v>1938</v>
      </c>
      <c r="K988" s="233" t="str">
        <f>IF(Wiegeliste!N70=0,"",Wiegeliste!N70)</f>
        <v/>
      </c>
      <c r="L988" s="233"/>
      <c r="M988" s="233" t="str">
        <f>IF(Wiegeliste!L70=0,"",Wiegeliste!L70)</f>
        <v>AUT</v>
      </c>
      <c r="N988" s="233" t="str">
        <f>IF(N$1013=$M$1013,IF(Wiegeliste!$H70=0,"",Wiegeliste!$H70),"")</f>
        <v/>
      </c>
      <c r="O988" s="233" t="str">
        <f>IF(O$1013=$M$1013,IF(Wiegeliste!$H70=0,"",Wiegeliste!$H70),"")</f>
        <v/>
      </c>
      <c r="P988" s="233" t="str">
        <f>IF(P$1013=$M$1013,IF(Wiegeliste!$H70=0,"",Wiegeliste!$H70),"")</f>
        <v/>
      </c>
      <c r="Q988" s="233" t="str">
        <f>IF(Q$1013=$M$1013,IF(Wiegeliste!$H70=0,"",Wiegeliste!$H70),"")</f>
        <v/>
      </c>
      <c r="R988" s="233" t="str">
        <f>IF(R$1013=$M$1013,IF(Wiegeliste!$H70=0,"",Wiegeliste!$H70),"")</f>
        <v/>
      </c>
      <c r="S988" s="233" t="str">
        <f>IF(S$1013=$M$1013,IF(Wiegeliste!$H70=0,"",Wiegeliste!$H70),"")</f>
        <v/>
      </c>
      <c r="T988" s="233" t="str">
        <f>IF(T$1013=$M$1013,IF(Wiegeliste!$H70=0,"",Wiegeliste!$H70),"")</f>
        <v/>
      </c>
      <c r="U988" s="233" t="str">
        <f>IF(U$1013=$M$1013,IF(Wiegeliste!$H70=0,"",Wiegeliste!$H70),"")</f>
        <v/>
      </c>
      <c r="V988" s="233" t="str">
        <f>IF(V$1013=$M$1013,IF(Wiegeliste!$H70=0,"",Wiegeliste!$H70),"")</f>
        <v/>
      </c>
      <c r="W988" s="233" t="str">
        <f>IF(W$1013=$M$1013,IF(Wiegeliste!$H70=0,"",Wiegeliste!$H70),"")</f>
        <v>I</v>
      </c>
      <c r="X988" s="233" t="str">
        <f>IF(X$1013=$M$1013,IF(Wiegeliste!$I70=0,"",Wiegeliste!$I70),"")</f>
        <v>LAL</v>
      </c>
      <c r="Y988" s="233" t="str">
        <f>IF(Y$1013=$M$1013,IF(Wiegeliste!$J70=0,"",Wiegeliste!$J70),"")</f>
        <v>LAL</v>
      </c>
      <c r="Z988" s="233" t="str">
        <f>IF(Z$1013=$M$1013,IF(Wiegeliste!$H70=0,"",Wiegeliste!$H70),"")</f>
        <v/>
      </c>
      <c r="AA988" s="233" t="str">
        <f>IF(AA$1013=$M$1013,IF(Wiegeliste!$H70=0,"",Wiegeliste!$H70),"")</f>
        <v/>
      </c>
      <c r="AB988" s="233" t="str">
        <f>IF(AB$1013=$M$1013,IF(Wiegeliste!$H70=0,"",Wiegeliste!$H70),"")</f>
        <v/>
      </c>
      <c r="AC988" s="233" t="str">
        <f>IF(AC$1013=$M$1013,IF(Wiegeliste!$H70=0,"",Wiegeliste!$H70),"")</f>
        <v/>
      </c>
      <c r="AD988" s="233" t="str">
        <f>IF(AD$1013=$M$1013,IF(Wiegeliste!$H70=0,"",Wiegeliste!$H70),"")</f>
        <v/>
      </c>
      <c r="AE988" s="233" t="str">
        <f>IF(AE$1013=$M$1013,IF(Wiegeliste!$H70=0,"",Wiegeliste!$H70),"")</f>
        <v/>
      </c>
      <c r="AS988" s="28"/>
      <c r="AW988">
        <f t="shared" si="77"/>
        <v>0</v>
      </c>
      <c r="AX988">
        <f t="shared" si="78"/>
        <v>0</v>
      </c>
    </row>
    <row r="989" spans="1:50" ht="18.75" thickBot="1" x14ac:dyDescent="0.3">
      <c r="A989" s="37">
        <v>976</v>
      </c>
      <c r="B989" s="232" t="str">
        <f>IF(Wiegeliste!E71=0,"",Wiegeliste!E71)</f>
        <v>Bacsa David</v>
      </c>
      <c r="C989" s="233" t="str">
        <f>IF(Wiegeliste!R71=0,"",Wiegeliste!R71)</f>
        <v>M</v>
      </c>
      <c r="D989" s="234">
        <f>IF(Wiegeliste!G71=0,"",Wiegeliste!G71)</f>
        <v>37696</v>
      </c>
      <c r="E989" s="41">
        <f t="shared" ca="1" si="75"/>
        <v>41349</v>
      </c>
      <c r="F989" s="42">
        <f t="shared" ca="1" si="76"/>
        <v>10</v>
      </c>
      <c r="G989" s="235" t="str">
        <f>IF(Wiegeliste!S71=0,"",Wiegeliste!S71)</f>
        <v/>
      </c>
      <c r="H989" s="235" t="str">
        <f>IF(Wiegeliste!V71=0,"",Wiegeliste!V71)</f>
        <v/>
      </c>
      <c r="I989" s="236"/>
      <c r="J989" s="233" t="s">
        <v>1939</v>
      </c>
      <c r="K989" s="233" t="str">
        <f>IF(Wiegeliste!N71=0,"",Wiegeliste!N71)</f>
        <v/>
      </c>
      <c r="L989" s="233"/>
      <c r="M989" s="233" t="str">
        <f>IF(Wiegeliste!L71=0,"",Wiegeliste!L71)</f>
        <v>AUT</v>
      </c>
      <c r="N989" s="233" t="str">
        <f>IF(N$1013=$M$1013,IF(Wiegeliste!$H71=0,"",Wiegeliste!$H71),"")</f>
        <v/>
      </c>
      <c r="O989" s="233" t="str">
        <f>IF(O$1013=$M$1013,IF(Wiegeliste!$H71=0,"",Wiegeliste!$H71),"")</f>
        <v/>
      </c>
      <c r="P989" s="233" t="str">
        <f>IF(P$1013=$M$1013,IF(Wiegeliste!$H71=0,"",Wiegeliste!$H71),"")</f>
        <v/>
      </c>
      <c r="Q989" s="233" t="str">
        <f>IF(Q$1013=$M$1013,IF(Wiegeliste!$H71=0,"",Wiegeliste!$H71),"")</f>
        <v/>
      </c>
      <c r="R989" s="233" t="str">
        <f>IF(R$1013=$M$1013,IF(Wiegeliste!$H71=0,"",Wiegeliste!$H71),"")</f>
        <v/>
      </c>
      <c r="S989" s="233" t="str">
        <f>IF(S$1013=$M$1013,IF(Wiegeliste!$H71=0,"",Wiegeliste!$H71),"")</f>
        <v/>
      </c>
      <c r="T989" s="233" t="str">
        <f>IF(T$1013=$M$1013,IF(Wiegeliste!$H71=0,"",Wiegeliste!$H71),"")</f>
        <v/>
      </c>
      <c r="U989" s="233" t="str">
        <f>IF(U$1013=$M$1013,IF(Wiegeliste!$H71=0,"",Wiegeliste!$H71),"")</f>
        <v/>
      </c>
      <c r="V989" s="233" t="str">
        <f>IF(V$1013=$M$1013,IF(Wiegeliste!$H71=0,"",Wiegeliste!$H71),"")</f>
        <v/>
      </c>
      <c r="W989" s="233" t="str">
        <f>IF(W$1013=$M$1013,IF(Wiegeliste!$H71=0,"",Wiegeliste!$H71),"")</f>
        <v>I</v>
      </c>
      <c r="X989" s="233" t="str">
        <f>IF(X$1013=$M$1013,IF(Wiegeliste!$I71=0,"",Wiegeliste!$I71),"")</f>
        <v>LAL</v>
      </c>
      <c r="Y989" s="233" t="str">
        <f>IF(Y$1013=$M$1013,IF(Wiegeliste!$J71=0,"",Wiegeliste!$J71),"")</f>
        <v>LAL</v>
      </c>
      <c r="Z989" s="233" t="str">
        <f>IF(Z$1013=$M$1013,IF(Wiegeliste!$H71=0,"",Wiegeliste!$H71),"")</f>
        <v/>
      </c>
      <c r="AA989" s="233" t="str">
        <f>IF(AA$1013=$M$1013,IF(Wiegeliste!$H71=0,"",Wiegeliste!$H71),"")</f>
        <v/>
      </c>
      <c r="AB989" s="233" t="str">
        <f>IF(AB$1013=$M$1013,IF(Wiegeliste!$H71=0,"",Wiegeliste!$H71),"")</f>
        <v/>
      </c>
      <c r="AC989" s="233" t="str">
        <f>IF(AC$1013=$M$1013,IF(Wiegeliste!$H71=0,"",Wiegeliste!$H71),"")</f>
        <v/>
      </c>
      <c r="AD989" s="233" t="str">
        <f>IF(AD$1013=$M$1013,IF(Wiegeliste!$H71=0,"",Wiegeliste!$H71),"")</f>
        <v/>
      </c>
      <c r="AE989" s="233" t="str">
        <f>IF(AE$1013=$M$1013,IF(Wiegeliste!$H71=0,"",Wiegeliste!$H71),"")</f>
        <v/>
      </c>
      <c r="AS989" s="28"/>
      <c r="AW989">
        <f t="shared" si="77"/>
        <v>0</v>
      </c>
      <c r="AX989">
        <f t="shared" si="78"/>
        <v>0</v>
      </c>
    </row>
    <row r="990" spans="1:50" ht="18.75" thickBot="1" x14ac:dyDescent="0.3">
      <c r="A990" s="37">
        <v>977</v>
      </c>
      <c r="B990" s="232" t="str">
        <f>IF(Wiegeliste!E72=0,"",Wiegeliste!E72)</f>
        <v>Woschitz Florian</v>
      </c>
      <c r="C990" s="233" t="str">
        <f>IF(Wiegeliste!R72=0,"",Wiegeliste!R72)</f>
        <v>M</v>
      </c>
      <c r="D990" s="234">
        <f>IF(Wiegeliste!G72=0,"",Wiegeliste!G72)</f>
        <v>37469</v>
      </c>
      <c r="E990" s="41">
        <f t="shared" ca="1" si="75"/>
        <v>41487</v>
      </c>
      <c r="F990" s="42">
        <f t="shared" ca="1" si="76"/>
        <v>11</v>
      </c>
      <c r="G990" s="235" t="str">
        <f>IF(Wiegeliste!S72=0,"",Wiegeliste!S72)</f>
        <v/>
      </c>
      <c r="H990" s="235" t="str">
        <f>IF(Wiegeliste!V72=0,"",Wiegeliste!V72)</f>
        <v/>
      </c>
      <c r="I990" s="236"/>
      <c r="J990" s="233" t="s">
        <v>1940</v>
      </c>
      <c r="K990" s="233" t="str">
        <f>IF(Wiegeliste!N72=0,"",Wiegeliste!N72)</f>
        <v/>
      </c>
      <c r="L990" s="233"/>
      <c r="M990" s="233" t="str">
        <f>IF(Wiegeliste!L72=0,"",Wiegeliste!L72)</f>
        <v>AUT</v>
      </c>
      <c r="N990" s="233" t="str">
        <f>IF(N$1013=$M$1013,IF(Wiegeliste!$H72=0,"",Wiegeliste!$H72),"")</f>
        <v/>
      </c>
      <c r="O990" s="233" t="str">
        <f>IF(O$1013=$M$1013,IF(Wiegeliste!$H72=0,"",Wiegeliste!$H72),"")</f>
        <v/>
      </c>
      <c r="P990" s="233" t="str">
        <f>IF(P$1013=$M$1013,IF(Wiegeliste!$H72=0,"",Wiegeliste!$H72),"")</f>
        <v/>
      </c>
      <c r="Q990" s="233" t="str">
        <f>IF(Q$1013=$M$1013,IF(Wiegeliste!$H72=0,"",Wiegeliste!$H72),"")</f>
        <v/>
      </c>
      <c r="R990" s="233" t="str">
        <f>IF(R$1013=$M$1013,IF(Wiegeliste!$H72=0,"",Wiegeliste!$H72),"")</f>
        <v/>
      </c>
      <c r="S990" s="233" t="str">
        <f>IF(S$1013=$M$1013,IF(Wiegeliste!$H72=0,"",Wiegeliste!$H72),"")</f>
        <v/>
      </c>
      <c r="T990" s="233" t="str">
        <f>IF(T$1013=$M$1013,IF(Wiegeliste!$H72=0,"",Wiegeliste!$H72),"")</f>
        <v/>
      </c>
      <c r="U990" s="233" t="str">
        <f>IF(U$1013=$M$1013,IF(Wiegeliste!$H72=0,"",Wiegeliste!$H72),"")</f>
        <v/>
      </c>
      <c r="V990" s="233" t="str">
        <f>IF(V$1013=$M$1013,IF(Wiegeliste!$H72=0,"",Wiegeliste!$H72),"")</f>
        <v/>
      </c>
      <c r="W990" s="233" t="str">
        <f>IF(W$1013=$M$1013,IF(Wiegeliste!$H72=0,"",Wiegeliste!$H72),"")</f>
        <v>I</v>
      </c>
      <c r="X990" s="233" t="str">
        <f>IF(X$1013=$M$1013,IF(Wiegeliste!$I72=0,"",Wiegeliste!$I72),"")</f>
        <v>LAL</v>
      </c>
      <c r="Y990" s="233" t="str">
        <f>IF(Y$1013=$M$1013,IF(Wiegeliste!$J72=0,"",Wiegeliste!$J72),"")</f>
        <v>LAL</v>
      </c>
      <c r="Z990" s="233" t="str">
        <f>IF(Z$1013=$M$1013,IF(Wiegeliste!$H72=0,"",Wiegeliste!$H72),"")</f>
        <v/>
      </c>
      <c r="AA990" s="233" t="str">
        <f>IF(AA$1013=$M$1013,IF(Wiegeliste!$H72=0,"",Wiegeliste!$H72),"")</f>
        <v/>
      </c>
      <c r="AB990" s="233" t="str">
        <f>IF(AB$1013=$M$1013,IF(Wiegeliste!$H72=0,"",Wiegeliste!$H72),"")</f>
        <v/>
      </c>
      <c r="AC990" s="233" t="str">
        <f>IF(AC$1013=$M$1013,IF(Wiegeliste!$H72=0,"",Wiegeliste!$H72),"")</f>
        <v/>
      </c>
      <c r="AD990" s="233" t="str">
        <f>IF(AD$1013=$M$1013,IF(Wiegeliste!$H72=0,"",Wiegeliste!$H72),"")</f>
        <v/>
      </c>
      <c r="AE990" s="233" t="str">
        <f>IF(AE$1013=$M$1013,IF(Wiegeliste!$H72=0,"",Wiegeliste!$H72),"")</f>
        <v/>
      </c>
      <c r="AS990" s="28"/>
      <c r="AW990">
        <f t="shared" si="77"/>
        <v>0</v>
      </c>
      <c r="AX990">
        <f t="shared" si="78"/>
        <v>0</v>
      </c>
    </row>
    <row r="991" spans="1:50" ht="18.75" thickBot="1" x14ac:dyDescent="0.3">
      <c r="A991" s="37">
        <v>978</v>
      </c>
      <c r="B991" s="232" t="str">
        <f>IF(Wiegeliste!E73=0,"",Wiegeliste!E73)</f>
        <v>Moldaschl Maximilian</v>
      </c>
      <c r="C991" s="233" t="str">
        <f>IF(Wiegeliste!R73=0,"",Wiegeliste!R73)</f>
        <v>M</v>
      </c>
      <c r="D991" s="234">
        <f>IF(Wiegeliste!G73=0,"",Wiegeliste!G73)</f>
        <v>36782</v>
      </c>
      <c r="E991" s="41">
        <f t="shared" ca="1" si="75"/>
        <v>41530</v>
      </c>
      <c r="F991" s="42">
        <f t="shared" ca="1" si="76"/>
        <v>13</v>
      </c>
      <c r="G991" s="235" t="str">
        <f>IF(Wiegeliste!S73=0,"",Wiegeliste!S73)</f>
        <v/>
      </c>
      <c r="H991" s="235" t="str">
        <f>IF(Wiegeliste!V73=0,"",Wiegeliste!V73)</f>
        <v/>
      </c>
      <c r="I991" s="236"/>
      <c r="J991" s="233" t="s">
        <v>1941</v>
      </c>
      <c r="K991" s="233" t="str">
        <f>IF(Wiegeliste!N73=0,"",Wiegeliste!N73)</f>
        <v/>
      </c>
      <c r="L991" s="233"/>
      <c r="M991" s="233" t="str">
        <f>IF(Wiegeliste!L73=0,"",Wiegeliste!L73)</f>
        <v>AUT</v>
      </c>
      <c r="N991" s="233" t="str">
        <f>IF(N$1013=$M$1013,IF(Wiegeliste!$H73=0,"",Wiegeliste!$H73),"")</f>
        <v/>
      </c>
      <c r="O991" s="233" t="str">
        <f>IF(O$1013=$M$1013,IF(Wiegeliste!$H73=0,"",Wiegeliste!$H73),"")</f>
        <v/>
      </c>
      <c r="P991" s="233" t="str">
        <f>IF(P$1013=$M$1013,IF(Wiegeliste!$H73=0,"",Wiegeliste!$H73),"")</f>
        <v/>
      </c>
      <c r="Q991" s="233" t="str">
        <f>IF(Q$1013=$M$1013,IF(Wiegeliste!$H73=0,"",Wiegeliste!$H73),"")</f>
        <v/>
      </c>
      <c r="R991" s="233" t="str">
        <f>IF(R$1013=$M$1013,IF(Wiegeliste!$H73=0,"",Wiegeliste!$H73),"")</f>
        <v/>
      </c>
      <c r="S991" s="233" t="str">
        <f>IF(S$1013=$M$1013,IF(Wiegeliste!$H73=0,"",Wiegeliste!$H73),"")</f>
        <v/>
      </c>
      <c r="T991" s="233" t="str">
        <f>IF(T$1013=$M$1013,IF(Wiegeliste!$H73=0,"",Wiegeliste!$H73),"")</f>
        <v/>
      </c>
      <c r="U991" s="233" t="str">
        <f>IF(U$1013=$M$1013,IF(Wiegeliste!$H73=0,"",Wiegeliste!$H73),"")</f>
        <v/>
      </c>
      <c r="V991" s="233" t="str">
        <f>IF(V$1013=$M$1013,IF(Wiegeliste!$H73=0,"",Wiegeliste!$H73),"")</f>
        <v/>
      </c>
      <c r="W991" s="233" t="str">
        <f>IF(W$1013=$M$1013,IF(Wiegeliste!$H73=0,"",Wiegeliste!$H73),"")</f>
        <v>I</v>
      </c>
      <c r="X991" s="233" t="str">
        <f>IF(X$1013=$M$1013,IF(Wiegeliste!$I73=0,"",Wiegeliste!$I73),"")</f>
        <v>LAL</v>
      </c>
      <c r="Y991" s="233" t="str">
        <f>IF(Y$1013=$M$1013,IF(Wiegeliste!$J73=0,"",Wiegeliste!$J73),"")</f>
        <v>LAL</v>
      </c>
      <c r="Z991" s="233" t="str">
        <f>IF(Z$1013=$M$1013,IF(Wiegeliste!$H73=0,"",Wiegeliste!$H73),"")</f>
        <v/>
      </c>
      <c r="AA991" s="233" t="str">
        <f>IF(AA$1013=$M$1013,IF(Wiegeliste!$H73=0,"",Wiegeliste!$H73),"")</f>
        <v/>
      </c>
      <c r="AB991" s="233" t="str">
        <f>IF(AB$1013=$M$1013,IF(Wiegeliste!$H73=0,"",Wiegeliste!$H73),"")</f>
        <v/>
      </c>
      <c r="AC991" s="233" t="str">
        <f>IF(AC$1013=$M$1013,IF(Wiegeliste!$H73=0,"",Wiegeliste!$H73),"")</f>
        <v/>
      </c>
      <c r="AD991" s="233" t="str">
        <f>IF(AD$1013=$M$1013,IF(Wiegeliste!$H73=0,"",Wiegeliste!$H73),"")</f>
        <v/>
      </c>
      <c r="AE991" s="233" t="str">
        <f>IF(AE$1013=$M$1013,IF(Wiegeliste!$H73=0,"",Wiegeliste!$H73),"")</f>
        <v/>
      </c>
      <c r="AS991" s="28"/>
      <c r="AW991">
        <f t="shared" si="77"/>
        <v>0</v>
      </c>
      <c r="AX991">
        <f t="shared" si="78"/>
        <v>0</v>
      </c>
    </row>
    <row r="992" spans="1:50" ht="18.75" thickBot="1" x14ac:dyDescent="0.3">
      <c r="A992" s="37">
        <v>979</v>
      </c>
      <c r="B992" s="232" t="str">
        <f>IF(Wiegeliste!E74=0,"",Wiegeliste!E74)</f>
        <v>Babici David Stefan</v>
      </c>
      <c r="C992" s="233" t="str">
        <f>IF(Wiegeliste!R74=0,"",Wiegeliste!R74)</f>
        <v>M</v>
      </c>
      <c r="D992" s="234">
        <f>IF(Wiegeliste!G74=0,"",Wiegeliste!G74)</f>
        <v>37085</v>
      </c>
      <c r="E992" s="41">
        <f t="shared" ca="1" si="75"/>
        <v>41468</v>
      </c>
      <c r="F992" s="42">
        <f t="shared" ca="1" si="76"/>
        <v>12</v>
      </c>
      <c r="G992" s="235" t="str">
        <f>IF(Wiegeliste!S74=0,"",Wiegeliste!S74)</f>
        <v/>
      </c>
      <c r="H992" s="235" t="str">
        <f>IF(Wiegeliste!V74=0,"",Wiegeliste!V74)</f>
        <v/>
      </c>
      <c r="I992" s="236"/>
      <c r="J992" s="233" t="s">
        <v>1942</v>
      </c>
      <c r="K992" s="233" t="str">
        <f>IF(Wiegeliste!N74=0,"",Wiegeliste!N74)</f>
        <v/>
      </c>
      <c r="L992" s="233"/>
      <c r="M992" s="233" t="str">
        <f>IF(Wiegeliste!L74=0,"",Wiegeliste!L74)</f>
        <v>AUT</v>
      </c>
      <c r="N992" s="233" t="str">
        <f>IF(N$1013=$M$1013,IF(Wiegeliste!$H74=0,"",Wiegeliste!$H74),"")</f>
        <v/>
      </c>
      <c r="O992" s="233" t="str">
        <f>IF(O$1013=$M$1013,IF(Wiegeliste!$H74=0,"",Wiegeliste!$H74),"")</f>
        <v/>
      </c>
      <c r="P992" s="233" t="str">
        <f>IF(P$1013=$M$1013,IF(Wiegeliste!$H74=0,"",Wiegeliste!$H74),"")</f>
        <v/>
      </c>
      <c r="Q992" s="233" t="str">
        <f>IF(Q$1013=$M$1013,IF(Wiegeliste!$H74=0,"",Wiegeliste!$H74),"")</f>
        <v/>
      </c>
      <c r="R992" s="233" t="str">
        <f>IF(R$1013=$M$1013,IF(Wiegeliste!$H74=0,"",Wiegeliste!$H74),"")</f>
        <v/>
      </c>
      <c r="S992" s="233" t="str">
        <f>IF(S$1013=$M$1013,IF(Wiegeliste!$H74=0,"",Wiegeliste!$H74),"")</f>
        <v/>
      </c>
      <c r="T992" s="233" t="str">
        <f>IF(T$1013=$M$1013,IF(Wiegeliste!$H74=0,"",Wiegeliste!$H74),"")</f>
        <v/>
      </c>
      <c r="U992" s="233" t="str">
        <f>IF(U$1013=$M$1013,IF(Wiegeliste!$H74=0,"",Wiegeliste!$H74),"")</f>
        <v/>
      </c>
      <c r="V992" s="233" t="str">
        <f>IF(V$1013=$M$1013,IF(Wiegeliste!$H74=0,"",Wiegeliste!$H74),"")</f>
        <v/>
      </c>
      <c r="W992" s="233" t="str">
        <f>IF(W$1013=$M$1013,IF(Wiegeliste!$H74=0,"",Wiegeliste!$H74),"")</f>
        <v>I</v>
      </c>
      <c r="X992" s="233" t="str">
        <f>IF(X$1013=$M$1013,IF(Wiegeliste!$I74=0,"",Wiegeliste!$I74),"")</f>
        <v>LAL</v>
      </c>
      <c r="Y992" s="233" t="str">
        <f>IF(Y$1013=$M$1013,IF(Wiegeliste!$J74=0,"",Wiegeliste!$J74),"")</f>
        <v>LAL</v>
      </c>
      <c r="Z992" s="233" t="str">
        <f>IF(Z$1013=$M$1013,IF(Wiegeliste!$H74=0,"",Wiegeliste!$H74),"")</f>
        <v/>
      </c>
      <c r="AA992" s="233" t="str">
        <f>IF(AA$1013=$M$1013,IF(Wiegeliste!$H74=0,"",Wiegeliste!$H74),"")</f>
        <v/>
      </c>
      <c r="AB992" s="233" t="str">
        <f>IF(AB$1013=$M$1013,IF(Wiegeliste!$H74=0,"",Wiegeliste!$H74),"")</f>
        <v/>
      </c>
      <c r="AC992" s="233" t="str">
        <f>IF(AC$1013=$M$1013,IF(Wiegeliste!$H74=0,"",Wiegeliste!$H74),"")</f>
        <v/>
      </c>
      <c r="AD992" s="233" t="str">
        <f>IF(AD$1013=$M$1013,IF(Wiegeliste!$H74=0,"",Wiegeliste!$H74),"")</f>
        <v/>
      </c>
      <c r="AE992" s="233" t="str">
        <f>IF(AE$1013=$M$1013,IF(Wiegeliste!$H74=0,"",Wiegeliste!$H74),"")</f>
        <v/>
      </c>
      <c r="AS992" s="28"/>
      <c r="AW992">
        <f t="shared" si="77"/>
        <v>0</v>
      </c>
      <c r="AX992">
        <f t="shared" si="78"/>
        <v>0</v>
      </c>
    </row>
    <row r="993" spans="1:50" ht="18.75" thickBot="1" x14ac:dyDescent="0.3">
      <c r="A993" s="37">
        <v>980</v>
      </c>
      <c r="B993" s="232" t="str">
        <f>IF(Wiegeliste!E75=0,"",Wiegeliste!E75)</f>
        <v>Dam Benjamin</v>
      </c>
      <c r="C993" s="233" t="str">
        <f>IF(Wiegeliste!R75=0,"",Wiegeliste!R75)</f>
        <v>M</v>
      </c>
      <c r="D993" s="234">
        <f>IF(Wiegeliste!G75=0,"",Wiegeliste!G75)</f>
        <v>37163</v>
      </c>
      <c r="E993" s="41">
        <f t="shared" ca="1" si="75"/>
        <v>41546</v>
      </c>
      <c r="F993" s="42">
        <f t="shared" ca="1" si="76"/>
        <v>12</v>
      </c>
      <c r="G993" s="235" t="str">
        <f>IF(Wiegeliste!S75=0,"",Wiegeliste!S75)</f>
        <v/>
      </c>
      <c r="H993" s="235" t="str">
        <f>IF(Wiegeliste!V75=0,"",Wiegeliste!V75)</f>
        <v/>
      </c>
      <c r="I993" s="236"/>
      <c r="J993" s="233" t="s">
        <v>1943</v>
      </c>
      <c r="K993" s="233" t="str">
        <f>IF(Wiegeliste!N75=0,"",Wiegeliste!N75)</f>
        <v/>
      </c>
      <c r="L993" s="233"/>
      <c r="M993" s="233" t="str">
        <f>IF(Wiegeliste!L75=0,"",Wiegeliste!L75)</f>
        <v>AUT</v>
      </c>
      <c r="N993" s="233" t="str">
        <f>IF(N$1013=$M$1013,IF(Wiegeliste!$H75=0,"",Wiegeliste!$H75),"")</f>
        <v/>
      </c>
      <c r="O993" s="233" t="str">
        <f>IF(O$1013=$M$1013,IF(Wiegeliste!$H75=0,"",Wiegeliste!$H75),"")</f>
        <v/>
      </c>
      <c r="P993" s="233" t="str">
        <f>IF(P$1013=$M$1013,IF(Wiegeliste!$H75=0,"",Wiegeliste!$H75),"")</f>
        <v/>
      </c>
      <c r="Q993" s="233" t="str">
        <f>IF(Q$1013=$M$1013,IF(Wiegeliste!$H75=0,"",Wiegeliste!$H75),"")</f>
        <v/>
      </c>
      <c r="R993" s="233" t="str">
        <f>IF(R$1013=$M$1013,IF(Wiegeliste!$H75=0,"",Wiegeliste!$H75),"")</f>
        <v/>
      </c>
      <c r="S993" s="233" t="str">
        <f>IF(S$1013=$M$1013,IF(Wiegeliste!$H75=0,"",Wiegeliste!$H75),"")</f>
        <v/>
      </c>
      <c r="T993" s="233" t="str">
        <f>IF(T$1013=$M$1013,IF(Wiegeliste!$H75=0,"",Wiegeliste!$H75),"")</f>
        <v/>
      </c>
      <c r="U993" s="233" t="str">
        <f>IF(U$1013=$M$1013,IF(Wiegeliste!$H75=0,"",Wiegeliste!$H75),"")</f>
        <v/>
      </c>
      <c r="V993" s="233" t="str">
        <f>IF(V$1013=$M$1013,IF(Wiegeliste!$H75=0,"",Wiegeliste!$H75),"")</f>
        <v/>
      </c>
      <c r="W993" s="233" t="str">
        <f>IF(W$1013=$M$1013,IF(Wiegeliste!$H75=0,"",Wiegeliste!$H75),"")</f>
        <v>I</v>
      </c>
      <c r="X993" s="233" t="str">
        <f>IF(X$1013=$M$1013,IF(Wiegeliste!$I75=0,"",Wiegeliste!$I75),"")</f>
        <v>LAL</v>
      </c>
      <c r="Y993" s="233" t="str">
        <f>IF(Y$1013=$M$1013,IF(Wiegeliste!$J75=0,"",Wiegeliste!$J75),"")</f>
        <v>LAL</v>
      </c>
      <c r="Z993" s="233" t="str">
        <f>IF(Z$1013=$M$1013,IF(Wiegeliste!$H75=0,"",Wiegeliste!$H75),"")</f>
        <v/>
      </c>
      <c r="AA993" s="233" t="str">
        <f>IF(AA$1013=$M$1013,IF(Wiegeliste!$H75=0,"",Wiegeliste!$H75),"")</f>
        <v/>
      </c>
      <c r="AB993" s="233" t="str">
        <f>IF(AB$1013=$M$1013,IF(Wiegeliste!$H75=0,"",Wiegeliste!$H75),"")</f>
        <v/>
      </c>
      <c r="AC993" s="233" t="str">
        <f>IF(AC$1013=$M$1013,IF(Wiegeliste!$H75=0,"",Wiegeliste!$H75),"")</f>
        <v/>
      </c>
      <c r="AD993" s="233" t="str">
        <f>IF(AD$1013=$M$1013,IF(Wiegeliste!$H75=0,"",Wiegeliste!$H75),"")</f>
        <v/>
      </c>
      <c r="AE993" s="233" t="str">
        <f>IF(AE$1013=$M$1013,IF(Wiegeliste!$H75=0,"",Wiegeliste!$H75),"")</f>
        <v/>
      </c>
      <c r="AS993" s="28"/>
      <c r="AW993">
        <f t="shared" si="77"/>
        <v>0</v>
      </c>
      <c r="AX993">
        <f t="shared" si="78"/>
        <v>0</v>
      </c>
    </row>
    <row r="994" spans="1:50" ht="18.75" thickBot="1" x14ac:dyDescent="0.3">
      <c r="A994" s="37">
        <v>981</v>
      </c>
      <c r="B994" s="232" t="str">
        <f>IF(Wiegeliste!E76=0,"",Wiegeliste!E76)</f>
        <v>Doblinger Lena</v>
      </c>
      <c r="C994" s="233" t="str">
        <f>IF(Wiegeliste!R76=0,"",Wiegeliste!R76)</f>
        <v>W</v>
      </c>
      <c r="D994" s="234">
        <f>IF(Wiegeliste!G76=0,"",Wiegeliste!G76)</f>
        <v>37230</v>
      </c>
      <c r="E994" s="41">
        <f t="shared" ca="1" si="75"/>
        <v>41248</v>
      </c>
      <c r="F994" s="42">
        <f t="shared" ca="1" si="76"/>
        <v>11</v>
      </c>
      <c r="G994" s="235" t="str">
        <f>IF(Wiegeliste!S76=0,"",Wiegeliste!S76)</f>
        <v/>
      </c>
      <c r="H994" s="235" t="str">
        <f>IF(Wiegeliste!V76=0,"",Wiegeliste!V76)</f>
        <v/>
      </c>
      <c r="I994" s="236"/>
      <c r="J994" s="233" t="s">
        <v>1944</v>
      </c>
      <c r="K994" s="233" t="str">
        <f>IF(Wiegeliste!N76=0,"",Wiegeliste!N76)</f>
        <v/>
      </c>
      <c r="L994" s="233"/>
      <c r="M994" s="233" t="str">
        <f>IF(Wiegeliste!L76=0,"",Wiegeliste!L76)</f>
        <v>AUT</v>
      </c>
      <c r="N994" s="233" t="str">
        <f>IF(N$1013=$M$1013,IF(Wiegeliste!$H76=0,"",Wiegeliste!$H76),"")</f>
        <v/>
      </c>
      <c r="O994" s="233" t="str">
        <f>IF(O$1013=$M$1013,IF(Wiegeliste!$H76=0,"",Wiegeliste!$H76),"")</f>
        <v/>
      </c>
      <c r="P994" s="233" t="str">
        <f>IF(P$1013=$M$1013,IF(Wiegeliste!$H76=0,"",Wiegeliste!$H76),"")</f>
        <v/>
      </c>
      <c r="Q994" s="233" t="str">
        <f>IF(Q$1013=$M$1013,IF(Wiegeliste!$H76=0,"",Wiegeliste!$H76),"")</f>
        <v/>
      </c>
      <c r="R994" s="233" t="str">
        <f>IF(R$1013=$M$1013,IF(Wiegeliste!$H76=0,"",Wiegeliste!$H76),"")</f>
        <v/>
      </c>
      <c r="S994" s="233" t="str">
        <f>IF(S$1013=$M$1013,IF(Wiegeliste!$H76=0,"",Wiegeliste!$H76),"")</f>
        <v/>
      </c>
      <c r="T994" s="233" t="str">
        <f>IF(T$1013=$M$1013,IF(Wiegeliste!$H76=0,"",Wiegeliste!$H76),"")</f>
        <v/>
      </c>
      <c r="U994" s="233" t="str">
        <f>IF(U$1013=$M$1013,IF(Wiegeliste!$H76=0,"",Wiegeliste!$H76),"")</f>
        <v/>
      </c>
      <c r="V994" s="233" t="str">
        <f>IF(V$1013=$M$1013,IF(Wiegeliste!$H76=0,"",Wiegeliste!$H76),"")</f>
        <v/>
      </c>
      <c r="W994" s="233" t="str">
        <f>IF(W$1013=$M$1013,IF(Wiegeliste!$H76=0,"",Wiegeliste!$H76),"")</f>
        <v>I</v>
      </c>
      <c r="X994" s="233" t="str">
        <f>IF(X$1013=$M$1013,IF(Wiegeliste!$I76=0,"",Wiegeliste!$I76),"")</f>
        <v>LAL</v>
      </c>
      <c r="Y994" s="233" t="str">
        <f>IF(Y$1013=$M$1013,IF(Wiegeliste!$J76=0,"",Wiegeliste!$J76),"")</f>
        <v>LAL</v>
      </c>
      <c r="Z994" s="233" t="str">
        <f>IF(Z$1013=$M$1013,IF(Wiegeliste!$H76=0,"",Wiegeliste!$H76),"")</f>
        <v/>
      </c>
      <c r="AA994" s="233" t="str">
        <f>IF(AA$1013=$M$1013,IF(Wiegeliste!$H76=0,"",Wiegeliste!$H76),"")</f>
        <v/>
      </c>
      <c r="AB994" s="233" t="str">
        <f>IF(AB$1013=$M$1013,IF(Wiegeliste!$H76=0,"",Wiegeliste!$H76),"")</f>
        <v/>
      </c>
      <c r="AC994" s="233" t="str">
        <f>IF(AC$1013=$M$1013,IF(Wiegeliste!$H76=0,"",Wiegeliste!$H76),"")</f>
        <v/>
      </c>
      <c r="AD994" s="233" t="str">
        <f>IF(AD$1013=$M$1013,IF(Wiegeliste!$H76=0,"",Wiegeliste!$H76),"")</f>
        <v/>
      </c>
      <c r="AE994" s="233" t="str">
        <f>IF(AE$1013=$M$1013,IF(Wiegeliste!$H76=0,"",Wiegeliste!$H76),"")</f>
        <v/>
      </c>
      <c r="AS994" s="28"/>
      <c r="AW994">
        <f t="shared" si="77"/>
        <v>0</v>
      </c>
      <c r="AX994">
        <f t="shared" si="78"/>
        <v>0</v>
      </c>
    </row>
    <row r="995" spans="1:50" ht="18.75" thickBot="1" x14ac:dyDescent="0.3">
      <c r="A995" s="37">
        <v>982</v>
      </c>
      <c r="B995" s="232" t="str">
        <f>IF(Wiegeliste!E77=0,"",Wiegeliste!E77)</f>
        <v>Schenk Celine</v>
      </c>
      <c r="C995" s="233" t="str">
        <f>IF(Wiegeliste!R77=0,"",Wiegeliste!R77)</f>
        <v>W</v>
      </c>
      <c r="D995" s="234">
        <f>IF(Wiegeliste!G77=0,"",Wiegeliste!G77)</f>
        <v>36872</v>
      </c>
      <c r="E995" s="41">
        <f t="shared" ca="1" si="75"/>
        <v>41255</v>
      </c>
      <c r="F995" s="42">
        <f t="shared" ca="1" si="76"/>
        <v>12</v>
      </c>
      <c r="G995" s="235" t="str">
        <f>IF(Wiegeliste!S77=0,"",Wiegeliste!S77)</f>
        <v/>
      </c>
      <c r="H995" s="235" t="str">
        <f>IF(Wiegeliste!V77=0,"",Wiegeliste!V77)</f>
        <v/>
      </c>
      <c r="I995" s="236"/>
      <c r="J995" s="233" t="s">
        <v>1945</v>
      </c>
      <c r="K995" s="233" t="str">
        <f>IF(Wiegeliste!N77=0,"",Wiegeliste!N77)</f>
        <v/>
      </c>
      <c r="L995" s="233"/>
      <c r="M995" s="233" t="str">
        <f>IF(Wiegeliste!L77=0,"",Wiegeliste!L77)</f>
        <v>AUT</v>
      </c>
      <c r="N995" s="233" t="str">
        <f>IF(N$1013=$M$1013,IF(Wiegeliste!$H77=0,"",Wiegeliste!$H77),"")</f>
        <v/>
      </c>
      <c r="O995" s="233" t="str">
        <f>IF(O$1013=$M$1013,IF(Wiegeliste!$H77=0,"",Wiegeliste!$H77),"")</f>
        <v/>
      </c>
      <c r="P995" s="233" t="str">
        <f>IF(P$1013=$M$1013,IF(Wiegeliste!$H77=0,"",Wiegeliste!$H77),"")</f>
        <v/>
      </c>
      <c r="Q995" s="233" t="str">
        <f>IF(Q$1013=$M$1013,IF(Wiegeliste!$H77=0,"",Wiegeliste!$H77),"")</f>
        <v/>
      </c>
      <c r="R995" s="233" t="str">
        <f>IF(R$1013=$M$1013,IF(Wiegeliste!$H77=0,"",Wiegeliste!$H77),"")</f>
        <v/>
      </c>
      <c r="S995" s="233" t="str">
        <f>IF(S$1013=$M$1013,IF(Wiegeliste!$H77=0,"",Wiegeliste!$H77),"")</f>
        <v/>
      </c>
      <c r="T995" s="233" t="str">
        <f>IF(T$1013=$M$1013,IF(Wiegeliste!$H77=0,"",Wiegeliste!$H77),"")</f>
        <v/>
      </c>
      <c r="U995" s="233" t="str">
        <f>IF(U$1013=$M$1013,IF(Wiegeliste!$H77=0,"",Wiegeliste!$H77),"")</f>
        <v/>
      </c>
      <c r="V995" s="233" t="str">
        <f>IF(V$1013=$M$1013,IF(Wiegeliste!$H77=0,"",Wiegeliste!$H77),"")</f>
        <v/>
      </c>
      <c r="W995" s="233" t="str">
        <f>IF(W$1013=$M$1013,IF(Wiegeliste!$H77=0,"",Wiegeliste!$H77),"")</f>
        <v>I</v>
      </c>
      <c r="X995" s="233" t="str">
        <f>IF(X$1013=$M$1013,IF(Wiegeliste!$I77=0,"",Wiegeliste!$I77),"")</f>
        <v>LAL</v>
      </c>
      <c r="Y995" s="233" t="str">
        <f>IF(Y$1013=$M$1013,IF(Wiegeliste!$J77=0,"",Wiegeliste!$J77),"")</f>
        <v>LAL</v>
      </c>
      <c r="Z995" s="233" t="str">
        <f>IF(Z$1013=$M$1013,IF(Wiegeliste!$H77=0,"",Wiegeliste!$H77),"")</f>
        <v/>
      </c>
      <c r="AA995" s="233" t="str">
        <f>IF(AA$1013=$M$1013,IF(Wiegeliste!$H77=0,"",Wiegeliste!$H77),"")</f>
        <v/>
      </c>
      <c r="AB995" s="233" t="str">
        <f>IF(AB$1013=$M$1013,IF(Wiegeliste!$H77=0,"",Wiegeliste!$H77),"")</f>
        <v/>
      </c>
      <c r="AC995" s="233" t="str">
        <f>IF(AC$1013=$M$1013,IF(Wiegeliste!$H77=0,"",Wiegeliste!$H77),"")</f>
        <v/>
      </c>
      <c r="AD995" s="233" t="str">
        <f>IF(AD$1013=$M$1013,IF(Wiegeliste!$H77=0,"",Wiegeliste!$H77),"")</f>
        <v/>
      </c>
      <c r="AE995" s="233" t="str">
        <f>IF(AE$1013=$M$1013,IF(Wiegeliste!$H77=0,"",Wiegeliste!$H77),"")</f>
        <v/>
      </c>
      <c r="AS995" s="28"/>
      <c r="AW995">
        <f t="shared" si="77"/>
        <v>0</v>
      </c>
      <c r="AX995">
        <f t="shared" si="78"/>
        <v>0</v>
      </c>
    </row>
    <row r="996" spans="1:50" ht="18.75" thickBot="1" x14ac:dyDescent="0.3">
      <c r="A996" s="37">
        <v>983</v>
      </c>
      <c r="B996" s="232" t="str">
        <f>IF(Wiegeliste!E78=0,"",Wiegeliste!E78)</f>
        <v/>
      </c>
      <c r="C996" s="233" t="str">
        <f>IF(Wiegeliste!R78=0,"",Wiegeliste!R78)</f>
        <v/>
      </c>
      <c r="D996" s="234" t="str">
        <f>IF(Wiegeliste!G78=0,"",Wiegeliste!G78)</f>
        <v/>
      </c>
      <c r="E996" s="41" t="str">
        <f t="shared" ca="1" si="75"/>
        <v/>
      </c>
      <c r="F996" s="42" t="str">
        <f t="shared" si="76"/>
        <v/>
      </c>
      <c r="G996" s="235" t="str">
        <f>IF(Wiegeliste!S78=0,"",Wiegeliste!S78)</f>
        <v/>
      </c>
      <c r="H996" s="235" t="str">
        <f>IF(Wiegeliste!V78=0,"",Wiegeliste!V78)</f>
        <v/>
      </c>
      <c r="I996" s="236"/>
      <c r="J996" s="233" t="s">
        <v>1946</v>
      </c>
      <c r="K996" s="233" t="str">
        <f>IF(Wiegeliste!N78=0,"",Wiegeliste!N78)</f>
        <v/>
      </c>
      <c r="L996" s="233"/>
      <c r="M996" s="233" t="str">
        <f>IF(Wiegeliste!L78=0,"",Wiegeliste!L78)</f>
        <v/>
      </c>
      <c r="N996" s="233" t="str">
        <f>IF(N$1013=$M$1013,IF(Wiegeliste!$H78=0,"",Wiegeliste!$H78),"")</f>
        <v/>
      </c>
      <c r="O996" s="233" t="str">
        <f>IF(O$1013=$M$1013,IF(Wiegeliste!$H78=0,"",Wiegeliste!$H78),"")</f>
        <v/>
      </c>
      <c r="P996" s="233" t="str">
        <f>IF(P$1013=$M$1013,IF(Wiegeliste!$H78=0,"",Wiegeliste!$H78),"")</f>
        <v/>
      </c>
      <c r="Q996" s="233" t="str">
        <f>IF(Q$1013=$M$1013,IF(Wiegeliste!$H78=0,"",Wiegeliste!$H78),"")</f>
        <v/>
      </c>
      <c r="R996" s="233" t="str">
        <f>IF(R$1013=$M$1013,IF(Wiegeliste!$H78=0,"",Wiegeliste!$H78),"")</f>
        <v/>
      </c>
      <c r="S996" s="233" t="str">
        <f>IF(S$1013=$M$1013,IF(Wiegeliste!$H78=0,"",Wiegeliste!$H78),"")</f>
        <v/>
      </c>
      <c r="T996" s="233" t="str">
        <f>IF(T$1013=$M$1013,IF(Wiegeliste!$H78=0,"",Wiegeliste!$H78),"")</f>
        <v/>
      </c>
      <c r="U996" s="233" t="str">
        <f>IF(U$1013=$M$1013,IF(Wiegeliste!$H78=0,"",Wiegeliste!$H78),"")</f>
        <v/>
      </c>
      <c r="V996" s="233" t="str">
        <f>IF(V$1013=$M$1013,IF(Wiegeliste!$H78=0,"",Wiegeliste!$H78),"")</f>
        <v/>
      </c>
      <c r="W996" s="233" t="str">
        <f>IF(W$1013=$M$1013,IF(Wiegeliste!$H78=0,"",Wiegeliste!$H78),"")</f>
        <v/>
      </c>
      <c r="X996" s="233" t="str">
        <f>IF(X$1013=$M$1013,IF(Wiegeliste!$I78=0,"",Wiegeliste!$I78),"")</f>
        <v/>
      </c>
      <c r="Y996" s="233" t="str">
        <f>IF(Y$1013=$M$1013,IF(Wiegeliste!$J78=0,"",Wiegeliste!$J78),"")</f>
        <v/>
      </c>
      <c r="Z996" s="233" t="str">
        <f>IF(Z$1013=$M$1013,IF(Wiegeliste!$H78=0,"",Wiegeliste!$H78),"")</f>
        <v/>
      </c>
      <c r="AA996" s="233" t="str">
        <f>IF(AA$1013=$M$1013,IF(Wiegeliste!$H78=0,"",Wiegeliste!$H78),"")</f>
        <v/>
      </c>
      <c r="AB996" s="233" t="str">
        <f>IF(AB$1013=$M$1013,IF(Wiegeliste!$H78=0,"",Wiegeliste!$H78),"")</f>
        <v/>
      </c>
      <c r="AC996" s="233" t="str">
        <f>IF(AC$1013=$M$1013,IF(Wiegeliste!$H78=0,"",Wiegeliste!$H78),"")</f>
        <v/>
      </c>
      <c r="AD996" s="233" t="str">
        <f>IF(AD$1013=$M$1013,IF(Wiegeliste!$H78=0,"",Wiegeliste!$H78),"")</f>
        <v/>
      </c>
      <c r="AE996" s="233" t="str">
        <f>IF(AE$1013=$M$1013,IF(Wiegeliste!$H78=0,"",Wiegeliste!$H78),"")</f>
        <v/>
      </c>
      <c r="AS996" s="28"/>
      <c r="AW996">
        <f t="shared" si="77"/>
        <v>0</v>
      </c>
      <c r="AX996">
        <f t="shared" si="78"/>
        <v>0</v>
      </c>
    </row>
    <row r="997" spans="1:50" ht="18.75" thickBot="1" x14ac:dyDescent="0.3">
      <c r="A997" s="37">
        <v>984</v>
      </c>
      <c r="B997" s="232" t="str">
        <f>IF(Wiegeliste!E79=0,"",Wiegeliste!E79)</f>
        <v/>
      </c>
      <c r="C997" s="233" t="str">
        <f>IF(Wiegeliste!R79=0,"",Wiegeliste!R79)</f>
        <v/>
      </c>
      <c r="D997" s="234" t="str">
        <f>IF(Wiegeliste!G79=0,"",Wiegeliste!G79)</f>
        <v/>
      </c>
      <c r="E997" s="41" t="str">
        <f t="shared" ca="1" si="75"/>
        <v/>
      </c>
      <c r="F997" s="42" t="str">
        <f t="shared" si="76"/>
        <v/>
      </c>
      <c r="G997" s="235" t="str">
        <f>IF(Wiegeliste!S79=0,"",Wiegeliste!S79)</f>
        <v/>
      </c>
      <c r="H997" s="235" t="str">
        <f>IF(Wiegeliste!V79=0,"",Wiegeliste!V79)</f>
        <v/>
      </c>
      <c r="I997" s="236"/>
      <c r="J997" s="233" t="s">
        <v>1947</v>
      </c>
      <c r="K997" s="233" t="str">
        <f>IF(Wiegeliste!N79=0,"",Wiegeliste!N79)</f>
        <v/>
      </c>
      <c r="L997" s="233"/>
      <c r="M997" s="233" t="str">
        <f>IF(Wiegeliste!L79=0,"",Wiegeliste!L79)</f>
        <v/>
      </c>
      <c r="N997" s="233" t="str">
        <f>IF(N$1013=$M$1013,IF(Wiegeliste!$H79=0,"",Wiegeliste!$H79),"")</f>
        <v/>
      </c>
      <c r="O997" s="233" t="str">
        <f>IF(O$1013=$M$1013,IF(Wiegeliste!$H79=0,"",Wiegeliste!$H79),"")</f>
        <v/>
      </c>
      <c r="P997" s="233" t="str">
        <f>IF(P$1013=$M$1013,IF(Wiegeliste!$H79=0,"",Wiegeliste!$H79),"")</f>
        <v/>
      </c>
      <c r="Q997" s="233" t="str">
        <f>IF(Q$1013=$M$1013,IF(Wiegeliste!$H79=0,"",Wiegeliste!$H79),"")</f>
        <v/>
      </c>
      <c r="R997" s="233" t="str">
        <f>IF(R$1013=$M$1013,IF(Wiegeliste!$H79=0,"",Wiegeliste!$H79),"")</f>
        <v/>
      </c>
      <c r="S997" s="233" t="str">
        <f>IF(S$1013=$M$1013,IF(Wiegeliste!$H79=0,"",Wiegeliste!$H79),"")</f>
        <v/>
      </c>
      <c r="T997" s="233" t="str">
        <f>IF(T$1013=$M$1013,IF(Wiegeliste!$H79=0,"",Wiegeliste!$H79),"")</f>
        <v/>
      </c>
      <c r="U997" s="233" t="str">
        <f>IF(U$1013=$M$1013,IF(Wiegeliste!$H79=0,"",Wiegeliste!$H79),"")</f>
        <v/>
      </c>
      <c r="V997" s="233" t="str">
        <f>IF(V$1013=$M$1013,IF(Wiegeliste!$H79=0,"",Wiegeliste!$H79),"")</f>
        <v/>
      </c>
      <c r="W997" s="233" t="str">
        <f>IF(W$1013=$M$1013,IF(Wiegeliste!$H79=0,"",Wiegeliste!$H79),"")</f>
        <v/>
      </c>
      <c r="X997" s="233" t="str">
        <f>IF(X$1013=$M$1013,IF(Wiegeliste!$I79=0,"",Wiegeliste!$I79),"")</f>
        <v/>
      </c>
      <c r="Y997" s="233" t="str">
        <f>IF(Y$1013=$M$1013,IF(Wiegeliste!$J79=0,"",Wiegeliste!$J79),"")</f>
        <v/>
      </c>
      <c r="Z997" s="233" t="str">
        <f>IF(Z$1013=$M$1013,IF(Wiegeliste!$H79=0,"",Wiegeliste!$H79),"")</f>
        <v/>
      </c>
      <c r="AA997" s="233" t="str">
        <f>IF(AA$1013=$M$1013,IF(Wiegeliste!$H79=0,"",Wiegeliste!$H79),"")</f>
        <v/>
      </c>
      <c r="AB997" s="233" t="str">
        <f>IF(AB$1013=$M$1013,IF(Wiegeliste!$H79=0,"",Wiegeliste!$H79),"")</f>
        <v/>
      </c>
      <c r="AC997" s="233" t="str">
        <f>IF(AC$1013=$M$1013,IF(Wiegeliste!$H79=0,"",Wiegeliste!$H79),"")</f>
        <v/>
      </c>
      <c r="AD997" s="233" t="str">
        <f>IF(AD$1013=$M$1013,IF(Wiegeliste!$H79=0,"",Wiegeliste!$H79),"")</f>
        <v/>
      </c>
      <c r="AE997" s="233" t="str">
        <f>IF(AE$1013=$M$1013,IF(Wiegeliste!$H79=0,"",Wiegeliste!$H79),"")</f>
        <v/>
      </c>
      <c r="AS997" s="28"/>
      <c r="AW997">
        <f t="shared" si="77"/>
        <v>0</v>
      </c>
      <c r="AX997">
        <f t="shared" si="78"/>
        <v>0</v>
      </c>
    </row>
    <row r="998" spans="1:50" ht="18.75" thickBot="1" x14ac:dyDescent="0.3">
      <c r="A998" s="37">
        <v>985</v>
      </c>
      <c r="B998" s="232" t="str">
        <f>IF(Wiegeliste!E80=0,"",Wiegeliste!E80)</f>
        <v/>
      </c>
      <c r="C998" s="233" t="str">
        <f>IF(Wiegeliste!R80=0,"",Wiegeliste!R80)</f>
        <v/>
      </c>
      <c r="D998" s="234" t="str">
        <f>IF(Wiegeliste!G80=0,"",Wiegeliste!G80)</f>
        <v/>
      </c>
      <c r="E998" s="41" t="str">
        <f t="shared" ca="1" si="75"/>
        <v/>
      </c>
      <c r="F998" s="42" t="str">
        <f t="shared" si="76"/>
        <v/>
      </c>
      <c r="G998" s="235" t="str">
        <f>IF(Wiegeliste!S80=0,"",Wiegeliste!S80)</f>
        <v/>
      </c>
      <c r="H998" s="235" t="str">
        <f>IF(Wiegeliste!V80=0,"",Wiegeliste!V80)</f>
        <v/>
      </c>
      <c r="I998" s="236"/>
      <c r="J998" s="233" t="s">
        <v>1948</v>
      </c>
      <c r="K998" s="233" t="str">
        <f>IF(Wiegeliste!N80=0,"",Wiegeliste!N80)</f>
        <v/>
      </c>
      <c r="L998" s="233"/>
      <c r="M998" s="233" t="str">
        <f>IF(Wiegeliste!L80=0,"",Wiegeliste!L80)</f>
        <v/>
      </c>
      <c r="N998" s="233" t="str">
        <f>IF(N$1013=$M$1013,IF(Wiegeliste!$H80=0,"",Wiegeliste!$H80),"")</f>
        <v/>
      </c>
      <c r="O998" s="233" t="str">
        <f>IF(O$1013=$M$1013,IF(Wiegeliste!$H80=0,"",Wiegeliste!$H80),"")</f>
        <v/>
      </c>
      <c r="P998" s="233" t="str">
        <f>IF(P$1013=$M$1013,IF(Wiegeliste!$H80=0,"",Wiegeliste!$H80),"")</f>
        <v/>
      </c>
      <c r="Q998" s="233" t="str">
        <f>IF(Q$1013=$M$1013,IF(Wiegeliste!$H80=0,"",Wiegeliste!$H80),"")</f>
        <v/>
      </c>
      <c r="R998" s="233" t="str">
        <f>IF(R$1013=$M$1013,IF(Wiegeliste!$H80=0,"",Wiegeliste!$H80),"")</f>
        <v/>
      </c>
      <c r="S998" s="233" t="str">
        <f>IF(S$1013=$M$1013,IF(Wiegeliste!$H80=0,"",Wiegeliste!$H80),"")</f>
        <v/>
      </c>
      <c r="T998" s="233" t="str">
        <f>IF(T$1013=$M$1013,IF(Wiegeliste!$H80=0,"",Wiegeliste!$H80),"")</f>
        <v/>
      </c>
      <c r="U998" s="233" t="str">
        <f>IF(U$1013=$M$1013,IF(Wiegeliste!$H80=0,"",Wiegeliste!$H80),"")</f>
        <v/>
      </c>
      <c r="V998" s="233" t="str">
        <f>IF(V$1013=$M$1013,IF(Wiegeliste!$H80=0,"",Wiegeliste!$H80),"")</f>
        <v/>
      </c>
      <c r="W998" s="233" t="str">
        <f>IF(W$1013=$M$1013,IF(Wiegeliste!$H80=0,"",Wiegeliste!$H80),"")</f>
        <v/>
      </c>
      <c r="X998" s="233" t="str">
        <f>IF(X$1013=$M$1013,IF(Wiegeliste!$I80=0,"",Wiegeliste!$I80),"")</f>
        <v/>
      </c>
      <c r="Y998" s="233" t="str">
        <f>IF(Y$1013=$M$1013,IF(Wiegeliste!$J80=0,"",Wiegeliste!$J80),"")</f>
        <v/>
      </c>
      <c r="Z998" s="233" t="str">
        <f>IF(Z$1013=$M$1013,IF(Wiegeliste!$H80=0,"",Wiegeliste!$H80),"")</f>
        <v/>
      </c>
      <c r="AA998" s="233" t="str">
        <f>IF(AA$1013=$M$1013,IF(Wiegeliste!$H80=0,"",Wiegeliste!$H80),"")</f>
        <v/>
      </c>
      <c r="AB998" s="233" t="str">
        <f>IF(AB$1013=$M$1013,IF(Wiegeliste!$H80=0,"",Wiegeliste!$H80),"")</f>
        <v/>
      </c>
      <c r="AC998" s="233" t="str">
        <f>IF(AC$1013=$M$1013,IF(Wiegeliste!$H80=0,"",Wiegeliste!$H80),"")</f>
        <v/>
      </c>
      <c r="AD998" s="233" t="str">
        <f>IF(AD$1013=$M$1013,IF(Wiegeliste!$H80=0,"",Wiegeliste!$H80),"")</f>
        <v/>
      </c>
      <c r="AE998" s="233" t="str">
        <f>IF(AE$1013=$M$1013,IF(Wiegeliste!$H80=0,"",Wiegeliste!$H80),"")</f>
        <v/>
      </c>
      <c r="AS998" s="28"/>
      <c r="AW998">
        <f t="shared" si="77"/>
        <v>0</v>
      </c>
      <c r="AX998">
        <f t="shared" si="78"/>
        <v>0</v>
      </c>
    </row>
    <row r="999" spans="1:50" ht="18.75" thickBot="1" x14ac:dyDescent="0.3">
      <c r="A999" s="37">
        <v>986</v>
      </c>
      <c r="B999" s="232" t="str">
        <f>IF(Wiegeliste!E81=0,"",Wiegeliste!E81)</f>
        <v/>
      </c>
      <c r="C999" s="233" t="str">
        <f>IF(Wiegeliste!R81=0,"",Wiegeliste!R81)</f>
        <v/>
      </c>
      <c r="D999" s="234" t="str">
        <f>IF(Wiegeliste!G81=0,"",Wiegeliste!G81)</f>
        <v/>
      </c>
      <c r="E999" s="41" t="str">
        <f t="shared" ca="1" si="75"/>
        <v/>
      </c>
      <c r="F999" s="42" t="str">
        <f t="shared" si="76"/>
        <v/>
      </c>
      <c r="G999" s="235" t="str">
        <f>IF(Wiegeliste!S81=0,"",Wiegeliste!S81)</f>
        <v/>
      </c>
      <c r="H999" s="235" t="str">
        <f>IF(Wiegeliste!V81=0,"",Wiegeliste!V81)</f>
        <v/>
      </c>
      <c r="I999" s="236"/>
      <c r="J999" s="233" t="s">
        <v>1949</v>
      </c>
      <c r="K999" s="233" t="str">
        <f>IF(Wiegeliste!N81=0,"",Wiegeliste!N81)</f>
        <v/>
      </c>
      <c r="L999" s="233"/>
      <c r="M999" s="233" t="str">
        <f>IF(Wiegeliste!L81=0,"",Wiegeliste!L81)</f>
        <v/>
      </c>
      <c r="N999" s="233" t="str">
        <f>IF(N$1013=$M$1013,IF(Wiegeliste!$H81=0,"",Wiegeliste!$H81),"")</f>
        <v/>
      </c>
      <c r="O999" s="233" t="str">
        <f>IF(O$1013=$M$1013,IF(Wiegeliste!$H81=0,"",Wiegeliste!$H81),"")</f>
        <v/>
      </c>
      <c r="P999" s="233" t="str">
        <f>IF(P$1013=$M$1013,IF(Wiegeliste!$H81=0,"",Wiegeliste!$H81),"")</f>
        <v/>
      </c>
      <c r="Q999" s="233" t="str">
        <f>IF(Q$1013=$M$1013,IF(Wiegeliste!$H81=0,"",Wiegeliste!$H81),"")</f>
        <v/>
      </c>
      <c r="R999" s="233" t="str">
        <f>IF(R$1013=$M$1013,IF(Wiegeliste!$H81=0,"",Wiegeliste!$H81),"")</f>
        <v/>
      </c>
      <c r="S999" s="233" t="str">
        <f>IF(S$1013=$M$1013,IF(Wiegeliste!$H81=0,"",Wiegeliste!$H81),"")</f>
        <v/>
      </c>
      <c r="T999" s="233" t="str">
        <f>IF(T$1013=$M$1013,IF(Wiegeliste!$H81=0,"",Wiegeliste!$H81),"")</f>
        <v/>
      </c>
      <c r="U999" s="233" t="str">
        <f>IF(U$1013=$M$1013,IF(Wiegeliste!$H81=0,"",Wiegeliste!$H81),"")</f>
        <v/>
      </c>
      <c r="V999" s="233" t="str">
        <f>IF(V$1013=$M$1013,IF(Wiegeliste!$H81=0,"",Wiegeliste!$H81),"")</f>
        <v/>
      </c>
      <c r="W999" s="233" t="str">
        <f>IF(W$1013=$M$1013,IF(Wiegeliste!$H81=0,"",Wiegeliste!$H81),"")</f>
        <v/>
      </c>
      <c r="X999" s="233" t="str">
        <f>IF(X$1013=$M$1013,IF(Wiegeliste!$I81=0,"",Wiegeliste!$I81),"")</f>
        <v/>
      </c>
      <c r="Y999" s="233" t="str">
        <f>IF(Y$1013=$M$1013,IF(Wiegeliste!$J81=0,"",Wiegeliste!$J81),"")</f>
        <v/>
      </c>
      <c r="Z999" s="233" t="str">
        <f>IF(Z$1013=$M$1013,IF(Wiegeliste!$H81=0,"",Wiegeliste!$H81),"")</f>
        <v/>
      </c>
      <c r="AA999" s="233" t="str">
        <f>IF(AA$1013=$M$1013,IF(Wiegeliste!$H81=0,"",Wiegeliste!$H81),"")</f>
        <v/>
      </c>
      <c r="AB999" s="233" t="str">
        <f>IF(AB$1013=$M$1013,IF(Wiegeliste!$H81=0,"",Wiegeliste!$H81),"")</f>
        <v/>
      </c>
      <c r="AC999" s="233" t="str">
        <f>IF(AC$1013=$M$1013,IF(Wiegeliste!$H81=0,"",Wiegeliste!$H81),"")</f>
        <v/>
      </c>
      <c r="AD999" s="233" t="str">
        <f>IF(AD$1013=$M$1013,IF(Wiegeliste!$H81=0,"",Wiegeliste!$H81),"")</f>
        <v/>
      </c>
      <c r="AE999" s="233" t="str">
        <f>IF(AE$1013=$M$1013,IF(Wiegeliste!$H81=0,"",Wiegeliste!$H81),"")</f>
        <v/>
      </c>
      <c r="AS999" s="28"/>
      <c r="AW999">
        <f t="shared" si="77"/>
        <v>0</v>
      </c>
      <c r="AX999">
        <f t="shared" si="78"/>
        <v>0</v>
      </c>
    </row>
    <row r="1000" spans="1:50" ht="18.75" thickBot="1" x14ac:dyDescent="0.3">
      <c r="A1000" s="37">
        <v>987</v>
      </c>
      <c r="B1000" s="232" t="str">
        <f>IF(Wiegeliste!E82=0,"",Wiegeliste!E82)</f>
        <v/>
      </c>
      <c r="C1000" s="233" t="str">
        <f>IF(Wiegeliste!R82=0,"",Wiegeliste!R82)</f>
        <v/>
      </c>
      <c r="D1000" s="234" t="str">
        <f>IF(Wiegeliste!G82=0,"",Wiegeliste!G82)</f>
        <v/>
      </c>
      <c r="E1000" s="41" t="str">
        <f t="shared" ca="1" si="75"/>
        <v/>
      </c>
      <c r="F1000" s="42" t="str">
        <f t="shared" si="76"/>
        <v/>
      </c>
      <c r="G1000" s="235" t="str">
        <f>IF(Wiegeliste!S82=0,"",Wiegeliste!S82)</f>
        <v/>
      </c>
      <c r="H1000" s="235" t="str">
        <f>IF(Wiegeliste!V82=0,"",Wiegeliste!V82)</f>
        <v/>
      </c>
      <c r="I1000" s="236"/>
      <c r="J1000" s="233" t="s">
        <v>1950</v>
      </c>
      <c r="K1000" s="233" t="str">
        <f>IF(Wiegeliste!N82=0,"",Wiegeliste!N82)</f>
        <v/>
      </c>
      <c r="L1000" s="233"/>
      <c r="M1000" s="233" t="str">
        <f>IF(Wiegeliste!L82=0,"",Wiegeliste!L82)</f>
        <v/>
      </c>
      <c r="N1000" s="233" t="str">
        <f>IF(N$1013=$M$1013,IF(Wiegeliste!$H82=0,"",Wiegeliste!$H82),"")</f>
        <v/>
      </c>
      <c r="O1000" s="233" t="str">
        <f>IF(O$1013=$M$1013,IF(Wiegeliste!$H82=0,"",Wiegeliste!$H82),"")</f>
        <v/>
      </c>
      <c r="P1000" s="233" t="str">
        <f>IF(P$1013=$M$1013,IF(Wiegeliste!$H82=0,"",Wiegeliste!$H82),"")</f>
        <v/>
      </c>
      <c r="Q1000" s="233" t="str">
        <f>IF(Q$1013=$M$1013,IF(Wiegeliste!$H82=0,"",Wiegeliste!$H82),"")</f>
        <v/>
      </c>
      <c r="R1000" s="233" t="str">
        <f>IF(R$1013=$M$1013,IF(Wiegeliste!$H82=0,"",Wiegeliste!$H82),"")</f>
        <v/>
      </c>
      <c r="S1000" s="233" t="str">
        <f>IF(S$1013=$M$1013,IF(Wiegeliste!$H82=0,"",Wiegeliste!$H82),"")</f>
        <v/>
      </c>
      <c r="T1000" s="233" t="str">
        <f>IF(T$1013=$M$1013,IF(Wiegeliste!$H82=0,"",Wiegeliste!$H82),"")</f>
        <v/>
      </c>
      <c r="U1000" s="233" t="str">
        <f>IF(U$1013=$M$1013,IF(Wiegeliste!$H82=0,"",Wiegeliste!$H82),"")</f>
        <v/>
      </c>
      <c r="V1000" s="233" t="str">
        <f>IF(V$1013=$M$1013,IF(Wiegeliste!$H82=0,"",Wiegeliste!$H82),"")</f>
        <v/>
      </c>
      <c r="W1000" s="233" t="str">
        <f>IF(W$1013=$M$1013,IF(Wiegeliste!$H82=0,"",Wiegeliste!$H82),"")</f>
        <v/>
      </c>
      <c r="X1000" s="233" t="str">
        <f>IF(X$1013=$M$1013,IF(Wiegeliste!$I82=0,"",Wiegeliste!$I82),"")</f>
        <v/>
      </c>
      <c r="Y1000" s="233" t="str">
        <f>IF(Y$1013=$M$1013,IF(Wiegeliste!$J82=0,"",Wiegeliste!$J82),"")</f>
        <v/>
      </c>
      <c r="Z1000" s="233" t="str">
        <f>IF(Z$1013=$M$1013,IF(Wiegeliste!$H82=0,"",Wiegeliste!$H82),"")</f>
        <v/>
      </c>
      <c r="AA1000" s="233" t="str">
        <f>IF(AA$1013=$M$1013,IF(Wiegeliste!$H82=0,"",Wiegeliste!$H82),"")</f>
        <v/>
      </c>
      <c r="AB1000" s="233" t="str">
        <f>IF(AB$1013=$M$1013,IF(Wiegeliste!$H82=0,"",Wiegeliste!$H82),"")</f>
        <v/>
      </c>
      <c r="AC1000" s="233" t="str">
        <f>IF(AC$1013=$M$1013,IF(Wiegeliste!$H82=0,"",Wiegeliste!$H82),"")</f>
        <v/>
      </c>
      <c r="AD1000" s="233" t="str">
        <f>IF(AD$1013=$M$1013,IF(Wiegeliste!$H82=0,"",Wiegeliste!$H82),"")</f>
        <v/>
      </c>
      <c r="AE1000" s="233" t="str">
        <f>IF(AE$1013=$M$1013,IF(Wiegeliste!$H82=0,"",Wiegeliste!$H82),"")</f>
        <v/>
      </c>
      <c r="AS1000" s="28"/>
      <c r="AW1000">
        <f t="shared" si="77"/>
        <v>0</v>
      </c>
      <c r="AX1000">
        <f t="shared" si="78"/>
        <v>0</v>
      </c>
    </row>
    <row r="1001" spans="1:50" ht="18.75" thickBot="1" x14ac:dyDescent="0.3">
      <c r="A1001" s="37">
        <v>988</v>
      </c>
      <c r="B1001" s="232" t="str">
        <f>IF(Wiegeliste!E83=0,"",Wiegeliste!E83)</f>
        <v/>
      </c>
      <c r="C1001" s="233" t="str">
        <f>IF(Wiegeliste!R83=0,"",Wiegeliste!R83)</f>
        <v/>
      </c>
      <c r="D1001" s="234" t="str">
        <f>IF(Wiegeliste!G83=0,"",Wiegeliste!G83)</f>
        <v/>
      </c>
      <c r="E1001" s="41" t="str">
        <f t="shared" ca="1" si="75"/>
        <v/>
      </c>
      <c r="F1001" s="42" t="str">
        <f t="shared" si="76"/>
        <v/>
      </c>
      <c r="G1001" s="235" t="str">
        <f>IF(Wiegeliste!S83=0,"",Wiegeliste!S83)</f>
        <v/>
      </c>
      <c r="H1001" s="235" t="str">
        <f>IF(Wiegeliste!V83=0,"",Wiegeliste!V83)</f>
        <v/>
      </c>
      <c r="I1001" s="236"/>
      <c r="J1001" s="233" t="s">
        <v>1951</v>
      </c>
      <c r="K1001" s="233" t="str">
        <f>IF(Wiegeliste!N83=0,"",Wiegeliste!N83)</f>
        <v/>
      </c>
      <c r="L1001" s="233"/>
      <c r="M1001" s="233" t="str">
        <f>IF(Wiegeliste!L83=0,"",Wiegeliste!L83)</f>
        <v/>
      </c>
      <c r="N1001" s="233" t="str">
        <f>IF(N$1013=$M$1013,IF(Wiegeliste!$H83=0,"",Wiegeliste!$H83),"")</f>
        <v/>
      </c>
      <c r="O1001" s="233" t="str">
        <f>IF(O$1013=$M$1013,IF(Wiegeliste!$H83=0,"",Wiegeliste!$H83),"")</f>
        <v/>
      </c>
      <c r="P1001" s="233" t="str">
        <f>IF(P$1013=$M$1013,IF(Wiegeliste!$H83=0,"",Wiegeliste!$H83),"")</f>
        <v/>
      </c>
      <c r="Q1001" s="233" t="str">
        <f>IF(Q$1013=$M$1013,IF(Wiegeliste!$H83=0,"",Wiegeliste!$H83),"")</f>
        <v/>
      </c>
      <c r="R1001" s="233" t="str">
        <f>IF(R$1013=$M$1013,IF(Wiegeliste!$H83=0,"",Wiegeliste!$H83),"")</f>
        <v/>
      </c>
      <c r="S1001" s="233" t="str">
        <f>IF(S$1013=$M$1013,IF(Wiegeliste!$H83=0,"",Wiegeliste!$H83),"")</f>
        <v/>
      </c>
      <c r="T1001" s="233" t="str">
        <f>IF(T$1013=$M$1013,IF(Wiegeliste!$H83=0,"",Wiegeliste!$H83),"")</f>
        <v/>
      </c>
      <c r="U1001" s="233" t="str">
        <f>IF(U$1013=$M$1013,IF(Wiegeliste!$H83=0,"",Wiegeliste!$H83),"")</f>
        <v/>
      </c>
      <c r="V1001" s="233" t="str">
        <f>IF(V$1013=$M$1013,IF(Wiegeliste!$H83=0,"",Wiegeliste!$H83),"")</f>
        <v/>
      </c>
      <c r="W1001" s="233" t="str">
        <f>IF(W$1013=$M$1013,IF(Wiegeliste!$H83=0,"",Wiegeliste!$H83),"")</f>
        <v/>
      </c>
      <c r="X1001" s="233" t="str">
        <f>IF(X$1013=$M$1013,IF(Wiegeliste!$I83=0,"",Wiegeliste!$I83),"")</f>
        <v/>
      </c>
      <c r="Y1001" s="233" t="str">
        <f>IF(Y$1013=$M$1013,IF(Wiegeliste!$J83=0,"",Wiegeliste!$J83),"")</f>
        <v/>
      </c>
      <c r="Z1001" s="233" t="str">
        <f>IF(Z$1013=$M$1013,IF(Wiegeliste!$H83=0,"",Wiegeliste!$H83),"")</f>
        <v/>
      </c>
      <c r="AA1001" s="233" t="str">
        <f>IF(AA$1013=$M$1013,IF(Wiegeliste!$H83=0,"",Wiegeliste!$H83),"")</f>
        <v/>
      </c>
      <c r="AB1001" s="233" t="str">
        <f>IF(AB$1013=$M$1013,IF(Wiegeliste!$H83=0,"",Wiegeliste!$H83),"")</f>
        <v/>
      </c>
      <c r="AC1001" s="233" t="str">
        <f>IF(AC$1013=$M$1013,IF(Wiegeliste!$H83=0,"",Wiegeliste!$H83),"")</f>
        <v/>
      </c>
      <c r="AD1001" s="233" t="str">
        <f>IF(AD$1013=$M$1013,IF(Wiegeliste!$H83=0,"",Wiegeliste!$H83),"")</f>
        <v/>
      </c>
      <c r="AE1001" s="233" t="str">
        <f>IF(AE$1013=$M$1013,IF(Wiegeliste!$H83=0,"",Wiegeliste!$H83),"")</f>
        <v/>
      </c>
      <c r="AS1001" s="28"/>
      <c r="AW1001">
        <f t="shared" si="77"/>
        <v>0</v>
      </c>
      <c r="AX1001">
        <f t="shared" si="78"/>
        <v>0</v>
      </c>
    </row>
    <row r="1002" spans="1:50" ht="18.75" thickBot="1" x14ac:dyDescent="0.3">
      <c r="A1002" s="37">
        <v>989</v>
      </c>
      <c r="B1002" s="232" t="str">
        <f>IF(Wiegeliste!E84=0,"",Wiegeliste!E84)</f>
        <v/>
      </c>
      <c r="C1002" s="233" t="str">
        <f>IF(Wiegeliste!R84=0,"",Wiegeliste!R84)</f>
        <v/>
      </c>
      <c r="D1002" s="234" t="str">
        <f>IF(Wiegeliste!G84=0,"",Wiegeliste!G84)</f>
        <v/>
      </c>
      <c r="E1002" s="41" t="str">
        <f t="shared" ca="1" si="75"/>
        <v/>
      </c>
      <c r="F1002" s="42" t="str">
        <f t="shared" si="76"/>
        <v/>
      </c>
      <c r="G1002" s="235" t="str">
        <f>IF(Wiegeliste!S84=0,"",Wiegeliste!S84)</f>
        <v/>
      </c>
      <c r="H1002" s="235" t="str">
        <f>IF(Wiegeliste!V84=0,"",Wiegeliste!V84)</f>
        <v/>
      </c>
      <c r="I1002" s="236"/>
      <c r="J1002" s="233" t="s">
        <v>1952</v>
      </c>
      <c r="K1002" s="233" t="str">
        <f>IF(Wiegeliste!N84=0,"",Wiegeliste!N84)</f>
        <v/>
      </c>
      <c r="L1002" s="233"/>
      <c r="M1002" s="233" t="str">
        <f>IF(Wiegeliste!L84=0,"",Wiegeliste!L84)</f>
        <v/>
      </c>
      <c r="N1002" s="233" t="str">
        <f>IF(N$1013=$M$1013,IF(Wiegeliste!$H84=0,"",Wiegeliste!$H84),"")</f>
        <v/>
      </c>
      <c r="O1002" s="233" t="str">
        <f>IF(O$1013=$M$1013,IF(Wiegeliste!$H84=0,"",Wiegeliste!$H84),"")</f>
        <v/>
      </c>
      <c r="P1002" s="233" t="str">
        <f>IF(P$1013=$M$1013,IF(Wiegeliste!$H84=0,"",Wiegeliste!$H84),"")</f>
        <v/>
      </c>
      <c r="Q1002" s="233" t="str">
        <f>IF(Q$1013=$M$1013,IF(Wiegeliste!$H84=0,"",Wiegeliste!$H84),"")</f>
        <v/>
      </c>
      <c r="R1002" s="233" t="str">
        <f>IF(R$1013=$M$1013,IF(Wiegeliste!$H84=0,"",Wiegeliste!$H84),"")</f>
        <v/>
      </c>
      <c r="S1002" s="233" t="str">
        <f>IF(S$1013=$M$1013,IF(Wiegeliste!$H84=0,"",Wiegeliste!$H84),"")</f>
        <v/>
      </c>
      <c r="T1002" s="233" t="str">
        <f>IF(T$1013=$M$1013,IF(Wiegeliste!$H84=0,"",Wiegeliste!$H84),"")</f>
        <v/>
      </c>
      <c r="U1002" s="233" t="str">
        <f>IF(U$1013=$M$1013,IF(Wiegeliste!$H84=0,"",Wiegeliste!$H84),"")</f>
        <v/>
      </c>
      <c r="V1002" s="233" t="str">
        <f>IF(V$1013=$M$1013,IF(Wiegeliste!$H84=0,"",Wiegeliste!$H84),"")</f>
        <v/>
      </c>
      <c r="W1002" s="233" t="str">
        <f>IF(W$1013=$M$1013,IF(Wiegeliste!$H84=0,"",Wiegeliste!$H84),"")</f>
        <v/>
      </c>
      <c r="X1002" s="233" t="str">
        <f>IF(X$1013=$M$1013,IF(Wiegeliste!$I84=0,"",Wiegeliste!$I84),"")</f>
        <v/>
      </c>
      <c r="Y1002" s="233" t="str">
        <f>IF(Y$1013=$M$1013,IF(Wiegeliste!$J84=0,"",Wiegeliste!$J84),"")</f>
        <v/>
      </c>
      <c r="Z1002" s="233" t="str">
        <f>IF(Z$1013=$M$1013,IF(Wiegeliste!$H84=0,"",Wiegeliste!$H84),"")</f>
        <v/>
      </c>
      <c r="AA1002" s="233" t="str">
        <f>IF(AA$1013=$M$1013,IF(Wiegeliste!$H84=0,"",Wiegeliste!$H84),"")</f>
        <v/>
      </c>
      <c r="AB1002" s="233" t="str">
        <f>IF(AB$1013=$M$1013,IF(Wiegeliste!$H84=0,"",Wiegeliste!$H84),"")</f>
        <v/>
      </c>
      <c r="AC1002" s="233" t="str">
        <f>IF(AC$1013=$M$1013,IF(Wiegeliste!$H84=0,"",Wiegeliste!$H84),"")</f>
        <v/>
      </c>
      <c r="AD1002" s="233" t="str">
        <f>IF(AD$1013=$M$1013,IF(Wiegeliste!$H84=0,"",Wiegeliste!$H84),"")</f>
        <v/>
      </c>
      <c r="AE1002" s="233" t="str">
        <f>IF(AE$1013=$M$1013,IF(Wiegeliste!$H84=0,"",Wiegeliste!$H84),"")</f>
        <v/>
      </c>
      <c r="AS1002" s="28"/>
      <c r="AW1002">
        <f t="shared" si="77"/>
        <v>0</v>
      </c>
      <c r="AX1002">
        <f t="shared" si="78"/>
        <v>0</v>
      </c>
    </row>
    <row r="1003" spans="1:50" ht="18.75" thickBot="1" x14ac:dyDescent="0.3">
      <c r="A1003" s="37">
        <v>990</v>
      </c>
      <c r="B1003" s="232" t="str">
        <f>IF(Wiegeliste!E85=0,"",Wiegeliste!E85)</f>
        <v/>
      </c>
      <c r="C1003" s="233" t="str">
        <f>IF(Wiegeliste!R85=0,"",Wiegeliste!R85)</f>
        <v/>
      </c>
      <c r="D1003" s="234" t="str">
        <f>IF(Wiegeliste!G85=0,"",Wiegeliste!G85)</f>
        <v/>
      </c>
      <c r="E1003" s="41" t="str">
        <f t="shared" ca="1" si="75"/>
        <v/>
      </c>
      <c r="F1003" s="42" t="str">
        <f t="shared" si="76"/>
        <v/>
      </c>
      <c r="G1003" s="235" t="str">
        <f>IF(Wiegeliste!S85=0,"",Wiegeliste!S85)</f>
        <v/>
      </c>
      <c r="H1003" s="235" t="str">
        <f>IF(Wiegeliste!V85=0,"",Wiegeliste!V85)</f>
        <v/>
      </c>
      <c r="I1003" s="236"/>
      <c r="J1003" s="233" t="s">
        <v>1953</v>
      </c>
      <c r="K1003" s="233" t="str">
        <f>IF(Wiegeliste!N85=0,"",Wiegeliste!N85)</f>
        <v/>
      </c>
      <c r="L1003" s="233"/>
      <c r="M1003" s="233" t="str">
        <f>IF(Wiegeliste!L85=0,"",Wiegeliste!L85)</f>
        <v/>
      </c>
      <c r="N1003" s="233" t="str">
        <f>IF(N$1013=$M$1013,IF(Wiegeliste!$H85=0,"",Wiegeliste!$H85),"")</f>
        <v/>
      </c>
      <c r="O1003" s="233" t="str">
        <f>IF(O$1013=$M$1013,IF(Wiegeliste!$H85=0,"",Wiegeliste!$H85),"")</f>
        <v/>
      </c>
      <c r="P1003" s="233" t="str">
        <f>IF(P$1013=$M$1013,IF(Wiegeliste!$H85=0,"",Wiegeliste!$H85),"")</f>
        <v/>
      </c>
      <c r="Q1003" s="233" t="str">
        <f>IF(Q$1013=$M$1013,IF(Wiegeliste!$H85=0,"",Wiegeliste!$H85),"")</f>
        <v/>
      </c>
      <c r="R1003" s="233" t="str">
        <f>IF(R$1013=$M$1013,IF(Wiegeliste!$H85=0,"",Wiegeliste!$H85),"")</f>
        <v/>
      </c>
      <c r="S1003" s="233" t="str">
        <f>IF(S$1013=$M$1013,IF(Wiegeliste!$H85=0,"",Wiegeliste!$H85),"")</f>
        <v/>
      </c>
      <c r="T1003" s="233" t="str">
        <f>IF(T$1013=$M$1013,IF(Wiegeliste!$H85=0,"",Wiegeliste!$H85),"")</f>
        <v/>
      </c>
      <c r="U1003" s="233" t="str">
        <f>IF(U$1013=$M$1013,IF(Wiegeliste!$H85=0,"",Wiegeliste!$H85),"")</f>
        <v/>
      </c>
      <c r="V1003" s="233" t="str">
        <f>IF(V$1013=$M$1013,IF(Wiegeliste!$H85=0,"",Wiegeliste!$H85),"")</f>
        <v/>
      </c>
      <c r="W1003" s="233" t="str">
        <f>IF(W$1013=$M$1013,IF(Wiegeliste!$H85=0,"",Wiegeliste!$H85),"")</f>
        <v/>
      </c>
      <c r="X1003" s="233" t="str">
        <f>IF(X$1013=$M$1013,IF(Wiegeliste!$I85=0,"",Wiegeliste!$I85),"")</f>
        <v/>
      </c>
      <c r="Y1003" s="233" t="str">
        <f>IF(Y$1013=$M$1013,IF(Wiegeliste!$J85=0,"",Wiegeliste!$J85),"")</f>
        <v/>
      </c>
      <c r="Z1003" s="233" t="str">
        <f>IF(Z$1013=$M$1013,IF(Wiegeliste!$H85=0,"",Wiegeliste!$H85),"")</f>
        <v/>
      </c>
      <c r="AA1003" s="233" t="str">
        <f>IF(AA$1013=$M$1013,IF(Wiegeliste!$H85=0,"",Wiegeliste!$H85),"")</f>
        <v/>
      </c>
      <c r="AB1003" s="233" t="str">
        <f>IF(AB$1013=$M$1013,IF(Wiegeliste!$H85=0,"",Wiegeliste!$H85),"")</f>
        <v/>
      </c>
      <c r="AC1003" s="233" t="str">
        <f>IF(AC$1013=$M$1013,IF(Wiegeliste!$H85=0,"",Wiegeliste!$H85),"")</f>
        <v/>
      </c>
      <c r="AD1003" s="233" t="str">
        <f>IF(AD$1013=$M$1013,IF(Wiegeliste!$H85=0,"",Wiegeliste!$H85),"")</f>
        <v/>
      </c>
      <c r="AE1003" s="233" t="str">
        <f>IF(AE$1013=$M$1013,IF(Wiegeliste!$H85=0,"",Wiegeliste!$H85),"")</f>
        <v/>
      </c>
      <c r="AS1003" s="28"/>
      <c r="AW1003">
        <f t="shared" si="77"/>
        <v>0</v>
      </c>
      <c r="AX1003">
        <f t="shared" si="78"/>
        <v>0</v>
      </c>
    </row>
    <row r="1004" spans="1:50" ht="18.75" thickBot="1" x14ac:dyDescent="0.3">
      <c r="A1004" s="37">
        <v>991</v>
      </c>
      <c r="B1004" s="232" t="str">
        <f>IF(Wiegeliste!E86=0,"",Wiegeliste!E86)</f>
        <v/>
      </c>
      <c r="C1004" s="233" t="str">
        <f>IF(Wiegeliste!R86=0,"",Wiegeliste!R86)</f>
        <v/>
      </c>
      <c r="D1004" s="234" t="str">
        <f>IF(Wiegeliste!G86=0,"",Wiegeliste!G86)</f>
        <v/>
      </c>
      <c r="E1004" s="41" t="str">
        <f t="shared" ca="1" si="75"/>
        <v/>
      </c>
      <c r="F1004" s="42" t="str">
        <f t="shared" si="76"/>
        <v/>
      </c>
      <c r="G1004" s="235" t="str">
        <f>IF(Wiegeliste!S86=0,"",Wiegeliste!S86)</f>
        <v/>
      </c>
      <c r="H1004" s="235" t="str">
        <f>IF(Wiegeliste!V86=0,"",Wiegeliste!V86)</f>
        <v/>
      </c>
      <c r="I1004" s="236"/>
      <c r="J1004" s="233" t="s">
        <v>1954</v>
      </c>
      <c r="K1004" s="233" t="str">
        <f>IF(Wiegeliste!N86=0,"",Wiegeliste!N86)</f>
        <v/>
      </c>
      <c r="L1004" s="233"/>
      <c r="M1004" s="233" t="str">
        <f>IF(Wiegeliste!L86=0,"",Wiegeliste!L86)</f>
        <v/>
      </c>
      <c r="N1004" s="233" t="str">
        <f>IF(N$1013=$M$1013,IF(Wiegeliste!$H86=0,"",Wiegeliste!$H86),"")</f>
        <v/>
      </c>
      <c r="O1004" s="233" t="str">
        <f>IF(O$1013=$M$1013,IF(Wiegeliste!$H86=0,"",Wiegeliste!$H86),"")</f>
        <v/>
      </c>
      <c r="P1004" s="233" t="str">
        <f>IF(P$1013=$M$1013,IF(Wiegeliste!$H86=0,"",Wiegeliste!$H86),"")</f>
        <v/>
      </c>
      <c r="Q1004" s="233" t="str">
        <f>IF(Q$1013=$M$1013,IF(Wiegeliste!$H86=0,"",Wiegeliste!$H86),"")</f>
        <v/>
      </c>
      <c r="R1004" s="233" t="str">
        <f>IF(R$1013=$M$1013,IF(Wiegeliste!$H86=0,"",Wiegeliste!$H86),"")</f>
        <v/>
      </c>
      <c r="S1004" s="233" t="str">
        <f>IF(S$1013=$M$1013,IF(Wiegeliste!$H86=0,"",Wiegeliste!$H86),"")</f>
        <v/>
      </c>
      <c r="T1004" s="233" t="str">
        <f>IF(T$1013=$M$1013,IF(Wiegeliste!$H86=0,"",Wiegeliste!$H86),"")</f>
        <v/>
      </c>
      <c r="U1004" s="233" t="str">
        <f>IF(U$1013=$M$1013,IF(Wiegeliste!$H86=0,"",Wiegeliste!$H86),"")</f>
        <v/>
      </c>
      <c r="V1004" s="233" t="str">
        <f>IF(V$1013=$M$1013,IF(Wiegeliste!$H86=0,"",Wiegeliste!$H86),"")</f>
        <v/>
      </c>
      <c r="W1004" s="233" t="str">
        <f>IF(W$1013=$M$1013,IF(Wiegeliste!$H86=0,"",Wiegeliste!$H86),"")</f>
        <v/>
      </c>
      <c r="X1004" s="233" t="str">
        <f>IF(X$1013=$M$1013,IF(Wiegeliste!$I86=0,"",Wiegeliste!$I86),"")</f>
        <v/>
      </c>
      <c r="Y1004" s="233" t="str">
        <f>IF(Y$1013=$M$1013,IF(Wiegeliste!$J86=0,"",Wiegeliste!$J86),"")</f>
        <v/>
      </c>
      <c r="Z1004" s="233" t="str">
        <f>IF(Z$1013=$M$1013,IF(Wiegeliste!$H86=0,"",Wiegeliste!$H86),"")</f>
        <v/>
      </c>
      <c r="AA1004" s="233" t="str">
        <f>IF(AA$1013=$M$1013,IF(Wiegeliste!$H86=0,"",Wiegeliste!$H86),"")</f>
        <v/>
      </c>
      <c r="AB1004" s="233" t="str">
        <f>IF(AB$1013=$M$1013,IF(Wiegeliste!$H86=0,"",Wiegeliste!$H86),"")</f>
        <v/>
      </c>
      <c r="AC1004" s="233" t="str">
        <f>IF(AC$1013=$M$1013,IF(Wiegeliste!$H86=0,"",Wiegeliste!$H86),"")</f>
        <v/>
      </c>
      <c r="AD1004" s="233" t="str">
        <f>IF(AD$1013=$M$1013,IF(Wiegeliste!$H86=0,"",Wiegeliste!$H86),"")</f>
        <v/>
      </c>
      <c r="AE1004" s="233" t="str">
        <f>IF(AE$1013=$M$1013,IF(Wiegeliste!$H86=0,"",Wiegeliste!$H86),"")</f>
        <v/>
      </c>
      <c r="AS1004" s="28"/>
      <c r="AW1004">
        <f t="shared" si="77"/>
        <v>0</v>
      </c>
      <c r="AX1004">
        <f t="shared" si="78"/>
        <v>0</v>
      </c>
    </row>
    <row r="1005" spans="1:50" ht="18.75" thickBot="1" x14ac:dyDescent="0.3">
      <c r="A1005" s="37">
        <v>992</v>
      </c>
      <c r="B1005" s="232" t="str">
        <f>IF(Wiegeliste!E87=0,"",Wiegeliste!E87)</f>
        <v/>
      </c>
      <c r="C1005" s="233" t="str">
        <f>IF(Wiegeliste!R87=0,"",Wiegeliste!R87)</f>
        <v/>
      </c>
      <c r="D1005" s="234" t="str">
        <f>IF(Wiegeliste!G87=0,"",Wiegeliste!G87)</f>
        <v/>
      </c>
      <c r="E1005" s="41" t="str">
        <f t="shared" ca="1" si="75"/>
        <v/>
      </c>
      <c r="F1005" s="42" t="str">
        <f t="shared" si="76"/>
        <v/>
      </c>
      <c r="G1005" s="235" t="str">
        <f>IF(Wiegeliste!S87=0,"",Wiegeliste!S87)</f>
        <v/>
      </c>
      <c r="H1005" s="235" t="str">
        <f>IF(Wiegeliste!V87=0,"",Wiegeliste!V87)</f>
        <v/>
      </c>
      <c r="I1005" s="236"/>
      <c r="J1005" s="233" t="s">
        <v>1955</v>
      </c>
      <c r="K1005" s="233" t="str">
        <f>IF(Wiegeliste!N87=0,"",Wiegeliste!N87)</f>
        <v/>
      </c>
      <c r="L1005" s="233"/>
      <c r="M1005" s="233" t="str">
        <f>IF(Wiegeliste!L87=0,"",Wiegeliste!L87)</f>
        <v/>
      </c>
      <c r="N1005" s="233" t="str">
        <f>IF(N$1013=$M$1013,IF(Wiegeliste!$H87=0,"",Wiegeliste!$H87),"")</f>
        <v/>
      </c>
      <c r="O1005" s="233" t="str">
        <f>IF(O$1013=$M$1013,IF(Wiegeliste!$H87=0,"",Wiegeliste!$H87),"")</f>
        <v/>
      </c>
      <c r="P1005" s="233" t="str">
        <f>IF(P$1013=$M$1013,IF(Wiegeliste!$H87=0,"",Wiegeliste!$H87),"")</f>
        <v/>
      </c>
      <c r="Q1005" s="233" t="str">
        <f>IF(Q$1013=$M$1013,IF(Wiegeliste!$H87=0,"",Wiegeliste!$H87),"")</f>
        <v/>
      </c>
      <c r="R1005" s="233" t="str">
        <f>IF(R$1013=$M$1013,IF(Wiegeliste!$H87=0,"",Wiegeliste!$H87),"")</f>
        <v/>
      </c>
      <c r="S1005" s="233" t="str">
        <f>IF(S$1013=$M$1013,IF(Wiegeliste!$H87=0,"",Wiegeliste!$H87),"")</f>
        <v/>
      </c>
      <c r="T1005" s="233" t="str">
        <f>IF(T$1013=$M$1013,IF(Wiegeliste!$H87=0,"",Wiegeliste!$H87),"")</f>
        <v/>
      </c>
      <c r="U1005" s="233" t="str">
        <f>IF(U$1013=$M$1013,IF(Wiegeliste!$H87=0,"",Wiegeliste!$H87),"")</f>
        <v/>
      </c>
      <c r="V1005" s="233" t="str">
        <f>IF(V$1013=$M$1013,IF(Wiegeliste!$H87=0,"",Wiegeliste!$H87),"")</f>
        <v/>
      </c>
      <c r="W1005" s="233" t="str">
        <f>IF(W$1013=$M$1013,IF(Wiegeliste!$H87=0,"",Wiegeliste!$H87),"")</f>
        <v/>
      </c>
      <c r="X1005" s="233" t="str">
        <f>IF(X$1013=$M$1013,IF(Wiegeliste!$I87=0,"",Wiegeliste!$I87),"")</f>
        <v/>
      </c>
      <c r="Y1005" s="233" t="str">
        <f>IF(Y$1013=$M$1013,IF(Wiegeliste!$J87=0,"",Wiegeliste!$J87),"")</f>
        <v/>
      </c>
      <c r="Z1005" s="233" t="str">
        <f>IF(Z$1013=$M$1013,IF(Wiegeliste!$H87=0,"",Wiegeliste!$H87),"")</f>
        <v/>
      </c>
      <c r="AA1005" s="233" t="str">
        <f>IF(AA$1013=$M$1013,IF(Wiegeliste!$H87=0,"",Wiegeliste!$H87),"")</f>
        <v/>
      </c>
      <c r="AB1005" s="233" t="str">
        <f>IF(AB$1013=$M$1013,IF(Wiegeliste!$H87=0,"",Wiegeliste!$H87),"")</f>
        <v/>
      </c>
      <c r="AC1005" s="233" t="str">
        <f>IF(AC$1013=$M$1013,IF(Wiegeliste!$H87=0,"",Wiegeliste!$H87),"")</f>
        <v/>
      </c>
      <c r="AD1005" s="233" t="str">
        <f>IF(AD$1013=$M$1013,IF(Wiegeliste!$H87=0,"",Wiegeliste!$H87),"")</f>
        <v/>
      </c>
      <c r="AE1005" s="233" t="str">
        <f>IF(AE$1013=$M$1013,IF(Wiegeliste!$H87=0,"",Wiegeliste!$H87),"")</f>
        <v/>
      </c>
      <c r="AS1005" s="28"/>
      <c r="AW1005">
        <f t="shared" si="77"/>
        <v>0</v>
      </c>
      <c r="AX1005">
        <f t="shared" si="78"/>
        <v>0</v>
      </c>
    </row>
    <row r="1006" spans="1:50" ht="18.75" thickBot="1" x14ac:dyDescent="0.3">
      <c r="A1006" s="37">
        <v>993</v>
      </c>
      <c r="B1006" s="232" t="str">
        <f>IF(Wiegeliste!E88=0,"",Wiegeliste!E88)</f>
        <v/>
      </c>
      <c r="C1006" s="233" t="str">
        <f>IF(Wiegeliste!R88=0,"",Wiegeliste!R88)</f>
        <v/>
      </c>
      <c r="D1006" s="234" t="str">
        <f>IF(Wiegeliste!G88=0,"",Wiegeliste!G88)</f>
        <v/>
      </c>
      <c r="E1006" s="41" t="str">
        <f t="shared" ca="1" si="75"/>
        <v/>
      </c>
      <c r="F1006" s="42" t="str">
        <f t="shared" si="76"/>
        <v/>
      </c>
      <c r="G1006" s="235" t="str">
        <f>IF(Wiegeliste!S88=0,"",Wiegeliste!S88)</f>
        <v/>
      </c>
      <c r="H1006" s="235" t="str">
        <f>IF(Wiegeliste!V88=0,"",Wiegeliste!V88)</f>
        <v/>
      </c>
      <c r="I1006" s="236"/>
      <c r="J1006" s="233" t="s">
        <v>1956</v>
      </c>
      <c r="K1006" s="233" t="str">
        <f>IF(Wiegeliste!N88=0,"",Wiegeliste!N88)</f>
        <v/>
      </c>
      <c r="L1006" s="233"/>
      <c r="M1006" s="233" t="str">
        <f>IF(Wiegeliste!L88=0,"",Wiegeliste!L88)</f>
        <v/>
      </c>
      <c r="N1006" s="233" t="str">
        <f>IF(N$1013=$M$1013,IF(Wiegeliste!$H88=0,"",Wiegeliste!$H88),"")</f>
        <v/>
      </c>
      <c r="O1006" s="233" t="str">
        <f>IF(O$1013=$M$1013,IF(Wiegeliste!$H88=0,"",Wiegeliste!$H88),"")</f>
        <v/>
      </c>
      <c r="P1006" s="233" t="str">
        <f>IF(P$1013=$M$1013,IF(Wiegeliste!$H88=0,"",Wiegeliste!$H88),"")</f>
        <v/>
      </c>
      <c r="Q1006" s="233" t="str">
        <f>IF(Q$1013=$M$1013,IF(Wiegeliste!$H88=0,"",Wiegeliste!$H88),"")</f>
        <v/>
      </c>
      <c r="R1006" s="233" t="str">
        <f>IF(R$1013=$M$1013,IF(Wiegeliste!$H88=0,"",Wiegeliste!$H88),"")</f>
        <v/>
      </c>
      <c r="S1006" s="233" t="str">
        <f>IF(S$1013=$M$1013,IF(Wiegeliste!$H88=0,"",Wiegeliste!$H88),"")</f>
        <v/>
      </c>
      <c r="T1006" s="233" t="str">
        <f>IF(T$1013=$M$1013,IF(Wiegeliste!$H88=0,"",Wiegeliste!$H88),"")</f>
        <v/>
      </c>
      <c r="U1006" s="233" t="str">
        <f>IF(U$1013=$M$1013,IF(Wiegeliste!$H88=0,"",Wiegeliste!$H88),"")</f>
        <v/>
      </c>
      <c r="V1006" s="233" t="str">
        <f>IF(V$1013=$M$1013,IF(Wiegeliste!$H88=0,"",Wiegeliste!$H88),"")</f>
        <v/>
      </c>
      <c r="W1006" s="233" t="str">
        <f>IF(W$1013=$M$1013,IF(Wiegeliste!$H88=0,"",Wiegeliste!$H88),"")</f>
        <v/>
      </c>
      <c r="X1006" s="233" t="str">
        <f>IF(X$1013=$M$1013,IF(Wiegeliste!$I88=0,"",Wiegeliste!$I88),"")</f>
        <v/>
      </c>
      <c r="Y1006" s="233" t="str">
        <f>IF(Y$1013=$M$1013,IF(Wiegeliste!$J88=0,"",Wiegeliste!$J88),"")</f>
        <v/>
      </c>
      <c r="Z1006" s="233" t="str">
        <f>IF(Z$1013=$M$1013,IF(Wiegeliste!$H88=0,"",Wiegeliste!$H88),"")</f>
        <v/>
      </c>
      <c r="AA1006" s="233" t="str">
        <f>IF(AA$1013=$M$1013,IF(Wiegeliste!$H88=0,"",Wiegeliste!$H88),"")</f>
        <v/>
      </c>
      <c r="AB1006" s="233" t="str">
        <f>IF(AB$1013=$M$1013,IF(Wiegeliste!$H88=0,"",Wiegeliste!$H88),"")</f>
        <v/>
      </c>
      <c r="AC1006" s="233" t="str">
        <f>IF(AC$1013=$M$1013,IF(Wiegeliste!$H88=0,"",Wiegeliste!$H88),"")</f>
        <v/>
      </c>
      <c r="AD1006" s="233" t="str">
        <f>IF(AD$1013=$M$1013,IF(Wiegeliste!$H88=0,"",Wiegeliste!$H88),"")</f>
        <v/>
      </c>
      <c r="AE1006" s="233" t="str">
        <f>IF(AE$1013=$M$1013,IF(Wiegeliste!$H88=0,"",Wiegeliste!$H88),"")</f>
        <v/>
      </c>
      <c r="AS1006" s="28"/>
      <c r="AW1006">
        <f t="shared" si="77"/>
        <v>0</v>
      </c>
      <c r="AX1006">
        <f t="shared" si="78"/>
        <v>0</v>
      </c>
    </row>
    <row r="1007" spans="1:50" ht="18.75" thickBot="1" x14ac:dyDescent="0.3">
      <c r="A1007" s="37">
        <v>994</v>
      </c>
      <c r="B1007" s="232" t="str">
        <f>IF(Wiegeliste!E89=0,"",Wiegeliste!E89)</f>
        <v/>
      </c>
      <c r="C1007" s="233" t="str">
        <f>IF(Wiegeliste!R89=0,"",Wiegeliste!R89)</f>
        <v/>
      </c>
      <c r="D1007" s="234" t="str">
        <f>IF(Wiegeliste!G89=0,"",Wiegeliste!G89)</f>
        <v/>
      </c>
      <c r="E1007" s="41" t="str">
        <f t="shared" ca="1" si="75"/>
        <v/>
      </c>
      <c r="F1007" s="42" t="str">
        <f t="shared" si="76"/>
        <v/>
      </c>
      <c r="G1007" s="235" t="str">
        <f>IF(Wiegeliste!S89=0,"",Wiegeliste!S89)</f>
        <v/>
      </c>
      <c r="H1007" s="235" t="str">
        <f>IF(Wiegeliste!V89=0,"",Wiegeliste!V89)</f>
        <v/>
      </c>
      <c r="I1007" s="236"/>
      <c r="J1007" s="233" t="s">
        <v>1957</v>
      </c>
      <c r="K1007" s="233" t="str">
        <f>IF(Wiegeliste!N89=0,"",Wiegeliste!N89)</f>
        <v/>
      </c>
      <c r="L1007" s="233"/>
      <c r="M1007" s="233" t="str">
        <f>IF(Wiegeliste!L89=0,"",Wiegeliste!L89)</f>
        <v/>
      </c>
      <c r="N1007" s="233" t="str">
        <f>IF(N$1013=$M$1013,IF(Wiegeliste!$H89=0,"",Wiegeliste!$H89),"")</f>
        <v/>
      </c>
      <c r="O1007" s="233" t="str">
        <f>IF(O$1013=$M$1013,IF(Wiegeliste!$H89=0,"",Wiegeliste!$H89),"")</f>
        <v/>
      </c>
      <c r="P1007" s="233" t="str">
        <f>IF(P$1013=$M$1013,IF(Wiegeliste!$H89=0,"",Wiegeliste!$H89),"")</f>
        <v/>
      </c>
      <c r="Q1007" s="233" t="str">
        <f>IF(Q$1013=$M$1013,IF(Wiegeliste!$H89=0,"",Wiegeliste!$H89),"")</f>
        <v/>
      </c>
      <c r="R1007" s="233" t="str">
        <f>IF(R$1013=$M$1013,IF(Wiegeliste!$H89=0,"",Wiegeliste!$H89),"")</f>
        <v/>
      </c>
      <c r="S1007" s="233" t="str">
        <f>IF(S$1013=$M$1013,IF(Wiegeliste!$H89=0,"",Wiegeliste!$H89),"")</f>
        <v/>
      </c>
      <c r="T1007" s="233" t="str">
        <f>IF(T$1013=$M$1013,IF(Wiegeliste!$H89=0,"",Wiegeliste!$H89),"")</f>
        <v/>
      </c>
      <c r="U1007" s="233" t="str">
        <f>IF(U$1013=$M$1013,IF(Wiegeliste!$H89=0,"",Wiegeliste!$H89),"")</f>
        <v/>
      </c>
      <c r="V1007" s="233" t="str">
        <f>IF(V$1013=$M$1013,IF(Wiegeliste!$H89=0,"",Wiegeliste!$H89),"")</f>
        <v/>
      </c>
      <c r="W1007" s="233" t="str">
        <f>IF(W$1013=$M$1013,IF(Wiegeliste!$H89=0,"",Wiegeliste!$H89),"")</f>
        <v/>
      </c>
      <c r="X1007" s="233" t="str">
        <f>IF(X$1013=$M$1013,IF(Wiegeliste!$I89=0,"",Wiegeliste!$I89),"")</f>
        <v/>
      </c>
      <c r="Y1007" s="233" t="str">
        <f>IF(Y$1013=$M$1013,IF(Wiegeliste!$J89=0,"",Wiegeliste!$J89),"")</f>
        <v/>
      </c>
      <c r="Z1007" s="233" t="str">
        <f>IF(Z$1013=$M$1013,IF(Wiegeliste!$H89=0,"",Wiegeliste!$H89),"")</f>
        <v/>
      </c>
      <c r="AA1007" s="233" t="str">
        <f>IF(AA$1013=$M$1013,IF(Wiegeliste!$H89=0,"",Wiegeliste!$H89),"")</f>
        <v/>
      </c>
      <c r="AB1007" s="233" t="str">
        <f>IF(AB$1013=$M$1013,IF(Wiegeliste!$H89=0,"",Wiegeliste!$H89),"")</f>
        <v/>
      </c>
      <c r="AC1007" s="233" t="str">
        <f>IF(AC$1013=$M$1013,IF(Wiegeliste!$H89=0,"",Wiegeliste!$H89),"")</f>
        <v/>
      </c>
      <c r="AD1007" s="233" t="str">
        <f>IF(AD$1013=$M$1013,IF(Wiegeliste!$H89=0,"",Wiegeliste!$H89),"")</f>
        <v/>
      </c>
      <c r="AE1007" s="233" t="str">
        <f>IF(AE$1013=$M$1013,IF(Wiegeliste!$H89=0,"",Wiegeliste!$H89),"")</f>
        <v/>
      </c>
      <c r="AS1007" s="28"/>
      <c r="AW1007">
        <f t="shared" si="77"/>
        <v>0</v>
      </c>
      <c r="AX1007">
        <f t="shared" si="78"/>
        <v>0</v>
      </c>
    </row>
    <row r="1008" spans="1:50" ht="18.75" thickBot="1" x14ac:dyDescent="0.3">
      <c r="A1008" s="37">
        <v>995</v>
      </c>
      <c r="B1008" s="232" t="str">
        <f>IF(Wiegeliste!E90=0,"",Wiegeliste!E90)</f>
        <v/>
      </c>
      <c r="C1008" s="233" t="str">
        <f>IF(Wiegeliste!R90=0,"",Wiegeliste!R90)</f>
        <v/>
      </c>
      <c r="D1008" s="234" t="str">
        <f>IF(Wiegeliste!G90=0,"",Wiegeliste!G90)</f>
        <v/>
      </c>
      <c r="E1008" s="41" t="str">
        <f t="shared" ca="1" si="75"/>
        <v/>
      </c>
      <c r="F1008" s="42" t="str">
        <f t="shared" si="76"/>
        <v/>
      </c>
      <c r="G1008" s="235" t="str">
        <f>IF(Wiegeliste!S90=0,"",Wiegeliste!S90)</f>
        <v/>
      </c>
      <c r="H1008" s="235" t="str">
        <f>IF(Wiegeliste!V90=0,"",Wiegeliste!V90)</f>
        <v/>
      </c>
      <c r="I1008" s="236"/>
      <c r="J1008" s="233" t="s">
        <v>1958</v>
      </c>
      <c r="K1008" s="233" t="str">
        <f>IF(Wiegeliste!N90=0,"",Wiegeliste!N90)</f>
        <v/>
      </c>
      <c r="L1008" s="233"/>
      <c r="M1008" s="233" t="str">
        <f>IF(Wiegeliste!L90=0,"",Wiegeliste!L90)</f>
        <v/>
      </c>
      <c r="N1008" s="233" t="str">
        <f>IF(N$1013=$M$1013,IF(Wiegeliste!$H90=0,"",Wiegeliste!$H90),"")</f>
        <v/>
      </c>
      <c r="O1008" s="233" t="str">
        <f>IF(O$1013=$M$1013,IF(Wiegeliste!$H90=0,"",Wiegeliste!$H90),"")</f>
        <v/>
      </c>
      <c r="P1008" s="233" t="str">
        <f>IF(P$1013=$M$1013,IF(Wiegeliste!$H90=0,"",Wiegeliste!$H90),"")</f>
        <v/>
      </c>
      <c r="Q1008" s="233" t="str">
        <f>IF(Q$1013=$M$1013,IF(Wiegeliste!$H90=0,"",Wiegeliste!$H90),"")</f>
        <v/>
      </c>
      <c r="R1008" s="233" t="str">
        <f>IF(R$1013=$M$1013,IF(Wiegeliste!$H90=0,"",Wiegeliste!$H90),"")</f>
        <v/>
      </c>
      <c r="S1008" s="233" t="str">
        <f>IF(S$1013=$M$1013,IF(Wiegeliste!$H90=0,"",Wiegeliste!$H90),"")</f>
        <v/>
      </c>
      <c r="T1008" s="233" t="str">
        <f>IF(T$1013=$M$1013,IF(Wiegeliste!$H90=0,"",Wiegeliste!$H90),"")</f>
        <v/>
      </c>
      <c r="U1008" s="233" t="str">
        <f>IF(U$1013=$M$1013,IF(Wiegeliste!$H90=0,"",Wiegeliste!$H90),"")</f>
        <v/>
      </c>
      <c r="V1008" s="233" t="str">
        <f>IF(V$1013=$M$1013,IF(Wiegeliste!$H90=0,"",Wiegeliste!$H90),"")</f>
        <v/>
      </c>
      <c r="W1008" s="233" t="str">
        <f>IF(W$1013=$M$1013,IF(Wiegeliste!$H90=0,"",Wiegeliste!$H90),"")</f>
        <v/>
      </c>
      <c r="X1008" s="233" t="str">
        <f>IF(X$1013=$M$1013,IF(Wiegeliste!$I90=0,"",Wiegeliste!$I90),"")</f>
        <v/>
      </c>
      <c r="Y1008" s="233" t="str">
        <f>IF(Y$1013=$M$1013,IF(Wiegeliste!$J90=0,"",Wiegeliste!$J90),"")</f>
        <v/>
      </c>
      <c r="Z1008" s="233" t="str">
        <f>IF(Z$1013=$M$1013,IF(Wiegeliste!$H90=0,"",Wiegeliste!$H90),"")</f>
        <v/>
      </c>
      <c r="AA1008" s="233" t="str">
        <f>IF(AA$1013=$M$1013,IF(Wiegeliste!$H90=0,"",Wiegeliste!$H90),"")</f>
        <v/>
      </c>
      <c r="AB1008" s="233" t="str">
        <f>IF(AB$1013=$M$1013,IF(Wiegeliste!$H90=0,"",Wiegeliste!$H90),"")</f>
        <v/>
      </c>
      <c r="AC1008" s="233" t="str">
        <f>IF(AC$1013=$M$1013,IF(Wiegeliste!$H90=0,"",Wiegeliste!$H90),"")</f>
        <v/>
      </c>
      <c r="AD1008" s="233" t="str">
        <f>IF(AD$1013=$M$1013,IF(Wiegeliste!$H90=0,"",Wiegeliste!$H90),"")</f>
        <v/>
      </c>
      <c r="AE1008" s="233" t="str">
        <f>IF(AE$1013=$M$1013,IF(Wiegeliste!$H90=0,"",Wiegeliste!$H90),"")</f>
        <v/>
      </c>
      <c r="AS1008" s="28"/>
      <c r="AW1008">
        <f t="shared" si="77"/>
        <v>0</v>
      </c>
      <c r="AX1008">
        <f t="shared" si="78"/>
        <v>0</v>
      </c>
    </row>
    <row r="1009" spans="1:50" ht="18.75" thickBot="1" x14ac:dyDescent="0.3">
      <c r="A1009" s="37">
        <v>996</v>
      </c>
      <c r="B1009" s="232" t="str">
        <f>IF(Wiegeliste!E91=0,"",Wiegeliste!E91)</f>
        <v/>
      </c>
      <c r="C1009" s="233" t="str">
        <f>IF(Wiegeliste!R91=0,"",Wiegeliste!R91)</f>
        <v/>
      </c>
      <c r="D1009" s="234" t="str">
        <f>IF(Wiegeliste!G91=0,"",Wiegeliste!G91)</f>
        <v/>
      </c>
      <c r="E1009" s="41" t="str">
        <f t="shared" ca="1" si="75"/>
        <v/>
      </c>
      <c r="F1009" s="42" t="str">
        <f t="shared" si="76"/>
        <v/>
      </c>
      <c r="G1009" s="235" t="str">
        <f>IF(Wiegeliste!S91=0,"",Wiegeliste!S91)</f>
        <v/>
      </c>
      <c r="H1009" s="235" t="str">
        <f>IF(Wiegeliste!V91=0,"",Wiegeliste!V91)</f>
        <v/>
      </c>
      <c r="I1009" s="236"/>
      <c r="J1009" s="233" t="s">
        <v>1959</v>
      </c>
      <c r="K1009" s="233" t="str">
        <f>IF(Wiegeliste!N91=0,"",Wiegeliste!N91)</f>
        <v/>
      </c>
      <c r="L1009" s="233"/>
      <c r="M1009" s="233" t="str">
        <f>IF(Wiegeliste!L91=0,"",Wiegeliste!L91)</f>
        <v/>
      </c>
      <c r="N1009" s="233" t="str">
        <f>IF(N$1013=$M$1013,IF(Wiegeliste!$H91=0,"",Wiegeliste!$H91),"")</f>
        <v/>
      </c>
      <c r="O1009" s="233" t="str">
        <f>IF(O$1013=$M$1013,IF(Wiegeliste!$H91=0,"",Wiegeliste!$H91),"")</f>
        <v/>
      </c>
      <c r="P1009" s="233" t="str">
        <f>IF(P$1013=$M$1013,IF(Wiegeliste!$H91=0,"",Wiegeliste!$H91),"")</f>
        <v/>
      </c>
      <c r="Q1009" s="233" t="str">
        <f>IF(Q$1013=$M$1013,IF(Wiegeliste!$H91=0,"",Wiegeliste!$H91),"")</f>
        <v/>
      </c>
      <c r="R1009" s="233" t="str">
        <f>IF(R$1013=$M$1013,IF(Wiegeliste!$H91=0,"",Wiegeliste!$H91),"")</f>
        <v/>
      </c>
      <c r="S1009" s="233" t="str">
        <f>IF(S$1013=$M$1013,IF(Wiegeliste!$H91=0,"",Wiegeliste!$H91),"")</f>
        <v/>
      </c>
      <c r="T1009" s="233" t="str">
        <f>IF(T$1013=$M$1013,IF(Wiegeliste!$H91=0,"",Wiegeliste!$H91),"")</f>
        <v/>
      </c>
      <c r="U1009" s="233" t="str">
        <f>IF(U$1013=$M$1013,IF(Wiegeliste!$H91=0,"",Wiegeliste!$H91),"")</f>
        <v/>
      </c>
      <c r="V1009" s="233" t="str">
        <f>IF(V$1013=$M$1013,IF(Wiegeliste!$H91=0,"",Wiegeliste!$H91),"")</f>
        <v/>
      </c>
      <c r="W1009" s="233" t="str">
        <f>IF(W$1013=$M$1013,IF(Wiegeliste!$H91=0,"",Wiegeliste!$H91),"")</f>
        <v/>
      </c>
      <c r="X1009" s="233" t="str">
        <f>IF(X$1013=$M$1013,IF(Wiegeliste!$I91=0,"",Wiegeliste!$I91),"")</f>
        <v/>
      </c>
      <c r="Y1009" s="233" t="str">
        <f>IF(Y$1013=$M$1013,IF(Wiegeliste!$J91=0,"",Wiegeliste!$J91),"")</f>
        <v/>
      </c>
      <c r="Z1009" s="233" t="str">
        <f>IF(Z$1013=$M$1013,IF(Wiegeliste!$H91=0,"",Wiegeliste!$H91),"")</f>
        <v/>
      </c>
      <c r="AA1009" s="233" t="str">
        <f>IF(AA$1013=$M$1013,IF(Wiegeliste!$H91=0,"",Wiegeliste!$H91),"")</f>
        <v/>
      </c>
      <c r="AB1009" s="233" t="str">
        <f>IF(AB$1013=$M$1013,IF(Wiegeliste!$H91=0,"",Wiegeliste!$H91),"")</f>
        <v/>
      </c>
      <c r="AC1009" s="233" t="str">
        <f>IF(AC$1013=$M$1013,IF(Wiegeliste!$H91=0,"",Wiegeliste!$H91),"")</f>
        <v/>
      </c>
      <c r="AD1009" s="233" t="str">
        <f>IF(AD$1013=$M$1013,IF(Wiegeliste!$H91=0,"",Wiegeliste!$H91),"")</f>
        <v/>
      </c>
      <c r="AE1009" s="233" t="str">
        <f>IF(AE$1013=$M$1013,IF(Wiegeliste!$H91=0,"",Wiegeliste!$H91),"")</f>
        <v/>
      </c>
      <c r="AS1009" s="28"/>
      <c r="AW1009">
        <f t="shared" si="77"/>
        <v>0</v>
      </c>
      <c r="AX1009">
        <f t="shared" si="78"/>
        <v>0</v>
      </c>
    </row>
    <row r="1010" spans="1:50" ht="18.75" thickBot="1" x14ac:dyDescent="0.3">
      <c r="A1010" s="37">
        <v>997</v>
      </c>
      <c r="B1010" s="232" t="str">
        <f>IF(Wiegeliste!E92=0,"",Wiegeliste!E92)</f>
        <v/>
      </c>
      <c r="C1010" s="233" t="str">
        <f>IF(Wiegeliste!R92=0,"",Wiegeliste!R92)</f>
        <v/>
      </c>
      <c r="D1010" s="234" t="str">
        <f>IF(Wiegeliste!G92=0,"",Wiegeliste!G92)</f>
        <v/>
      </c>
      <c r="E1010" s="41" t="str">
        <f t="shared" ca="1" si="75"/>
        <v/>
      </c>
      <c r="F1010" s="42" t="str">
        <f t="shared" si="76"/>
        <v/>
      </c>
      <c r="G1010" s="235" t="str">
        <f>IF(Wiegeliste!S92=0,"",Wiegeliste!S92)</f>
        <v/>
      </c>
      <c r="H1010" s="235" t="str">
        <f>IF(Wiegeliste!V92=0,"",Wiegeliste!V92)</f>
        <v/>
      </c>
      <c r="I1010" s="236"/>
      <c r="J1010" s="233" t="s">
        <v>1960</v>
      </c>
      <c r="K1010" s="233" t="str">
        <f>IF(Wiegeliste!N92=0,"",Wiegeliste!N92)</f>
        <v/>
      </c>
      <c r="L1010" s="233"/>
      <c r="M1010" s="233" t="str">
        <f>IF(Wiegeliste!L92=0,"",Wiegeliste!L92)</f>
        <v/>
      </c>
      <c r="N1010" s="233" t="str">
        <f>IF(N$1013=$M$1013,IF(Wiegeliste!$H92=0,"",Wiegeliste!$H92),"")</f>
        <v/>
      </c>
      <c r="O1010" s="233" t="str">
        <f>IF(O$1013=$M$1013,IF(Wiegeliste!$H92=0,"",Wiegeliste!$H92),"")</f>
        <v/>
      </c>
      <c r="P1010" s="233" t="str">
        <f>IF(P$1013=$M$1013,IF(Wiegeliste!$H92=0,"",Wiegeliste!$H92),"")</f>
        <v/>
      </c>
      <c r="Q1010" s="233" t="str">
        <f>IF(Q$1013=$M$1013,IF(Wiegeliste!$H92=0,"",Wiegeliste!$H92),"")</f>
        <v/>
      </c>
      <c r="R1010" s="233" t="str">
        <f>IF(R$1013=$M$1013,IF(Wiegeliste!$H92=0,"",Wiegeliste!$H92),"")</f>
        <v/>
      </c>
      <c r="S1010" s="233" t="str">
        <f>IF(S$1013=$M$1013,IF(Wiegeliste!$H92=0,"",Wiegeliste!$H92),"")</f>
        <v/>
      </c>
      <c r="T1010" s="233" t="str">
        <f>IF(T$1013=$M$1013,IF(Wiegeliste!$H92=0,"",Wiegeliste!$H92),"")</f>
        <v/>
      </c>
      <c r="U1010" s="233" t="str">
        <f>IF(U$1013=$M$1013,IF(Wiegeliste!$H92=0,"",Wiegeliste!$H92),"")</f>
        <v/>
      </c>
      <c r="V1010" s="233" t="str">
        <f>IF(V$1013=$M$1013,IF(Wiegeliste!$H92=0,"",Wiegeliste!$H92),"")</f>
        <v/>
      </c>
      <c r="W1010" s="233" t="str">
        <f>IF(W$1013=$M$1013,IF(Wiegeliste!$H92=0,"",Wiegeliste!$H92),"")</f>
        <v/>
      </c>
      <c r="X1010" s="233" t="str">
        <f>IF(X$1013=$M$1013,IF(Wiegeliste!$I92=0,"",Wiegeliste!$I92),"")</f>
        <v/>
      </c>
      <c r="Y1010" s="233" t="str">
        <f>IF(Y$1013=$M$1013,IF(Wiegeliste!$J92=0,"",Wiegeliste!$J92),"")</f>
        <v/>
      </c>
      <c r="Z1010" s="233" t="str">
        <f>IF(Z$1013=$M$1013,IF(Wiegeliste!$H92=0,"",Wiegeliste!$H92),"")</f>
        <v/>
      </c>
      <c r="AA1010" s="233" t="str">
        <f>IF(AA$1013=$M$1013,IF(Wiegeliste!$H92=0,"",Wiegeliste!$H92),"")</f>
        <v/>
      </c>
      <c r="AB1010" s="233" t="str">
        <f>IF(AB$1013=$M$1013,IF(Wiegeliste!$H92=0,"",Wiegeliste!$H92),"")</f>
        <v/>
      </c>
      <c r="AC1010" s="233" t="str">
        <f>IF(AC$1013=$M$1013,IF(Wiegeliste!$H92=0,"",Wiegeliste!$H92),"")</f>
        <v/>
      </c>
      <c r="AD1010" s="233" t="str">
        <f>IF(AD$1013=$M$1013,IF(Wiegeliste!$H92=0,"",Wiegeliste!$H92),"")</f>
        <v/>
      </c>
      <c r="AE1010" s="233" t="str">
        <f>IF(AE$1013=$M$1013,IF(Wiegeliste!$H92=0,"",Wiegeliste!$H92),"")</f>
        <v/>
      </c>
      <c r="AS1010" s="28"/>
      <c r="AW1010">
        <f t="shared" si="77"/>
        <v>0</v>
      </c>
      <c r="AX1010">
        <f t="shared" si="78"/>
        <v>0</v>
      </c>
    </row>
    <row r="1011" spans="1:50" ht="18.75" thickBot="1" x14ac:dyDescent="0.3">
      <c r="A1011" s="37">
        <v>998</v>
      </c>
      <c r="B1011" s="232" t="str">
        <f>IF(Wiegeliste!E93=0,"",Wiegeliste!E93)</f>
        <v/>
      </c>
      <c r="C1011" s="233" t="str">
        <f>IF(Wiegeliste!R93=0,"",Wiegeliste!R93)</f>
        <v/>
      </c>
      <c r="D1011" s="234" t="str">
        <f>IF(Wiegeliste!G93=0,"",Wiegeliste!G93)</f>
        <v/>
      </c>
      <c r="E1011" s="41" t="str">
        <f t="shared" ca="1" si="75"/>
        <v/>
      </c>
      <c r="F1011" s="42" t="str">
        <f t="shared" si="76"/>
        <v/>
      </c>
      <c r="G1011" s="235" t="str">
        <f>IF(Wiegeliste!S93=0,"",Wiegeliste!S93)</f>
        <v/>
      </c>
      <c r="H1011" s="235" t="str">
        <f>IF(Wiegeliste!V93=0,"",Wiegeliste!V93)</f>
        <v/>
      </c>
      <c r="I1011" s="236"/>
      <c r="J1011" s="233" t="s">
        <v>1961</v>
      </c>
      <c r="K1011" s="233" t="str">
        <f>IF(Wiegeliste!N93=0,"",Wiegeliste!N93)</f>
        <v/>
      </c>
      <c r="L1011" s="233"/>
      <c r="M1011" s="233" t="str">
        <f>IF(Wiegeliste!L93=0,"",Wiegeliste!L93)</f>
        <v/>
      </c>
      <c r="N1011" s="233" t="str">
        <f>IF(N$1013=$M$1013,IF(Wiegeliste!$H93=0,"",Wiegeliste!$H93),"")</f>
        <v/>
      </c>
      <c r="O1011" s="233" t="str">
        <f>IF(O$1013=$M$1013,IF(Wiegeliste!$H93=0,"",Wiegeliste!$H93),"")</f>
        <v/>
      </c>
      <c r="P1011" s="233" t="str">
        <f>IF(P$1013=$M$1013,IF(Wiegeliste!$H93=0,"",Wiegeliste!$H93),"")</f>
        <v/>
      </c>
      <c r="Q1011" s="233" t="str">
        <f>IF(Q$1013=$M$1013,IF(Wiegeliste!$H93=0,"",Wiegeliste!$H93),"")</f>
        <v/>
      </c>
      <c r="R1011" s="233" t="str">
        <f>IF(R$1013=$M$1013,IF(Wiegeliste!$H93=0,"",Wiegeliste!$H93),"")</f>
        <v/>
      </c>
      <c r="S1011" s="233" t="str">
        <f>IF(S$1013=$M$1013,IF(Wiegeliste!$H93=0,"",Wiegeliste!$H93),"")</f>
        <v/>
      </c>
      <c r="T1011" s="233" t="str">
        <f>IF(T$1013=$M$1013,IF(Wiegeliste!$H93=0,"",Wiegeliste!$H93),"")</f>
        <v/>
      </c>
      <c r="U1011" s="233" t="str">
        <f>IF(U$1013=$M$1013,IF(Wiegeliste!$H93=0,"",Wiegeliste!$H93),"")</f>
        <v/>
      </c>
      <c r="V1011" s="233" t="str">
        <f>IF(V$1013=$M$1013,IF(Wiegeliste!$H93=0,"",Wiegeliste!$H93),"")</f>
        <v/>
      </c>
      <c r="W1011" s="233" t="str">
        <f>IF(W$1013=$M$1013,IF(Wiegeliste!$H93=0,"",Wiegeliste!$H93),"")</f>
        <v/>
      </c>
      <c r="X1011" s="233" t="str">
        <f>IF(X$1013=$M$1013,IF(Wiegeliste!$I93=0,"",Wiegeliste!$I93),"")</f>
        <v/>
      </c>
      <c r="Y1011" s="233" t="str">
        <f>IF(Y$1013=$M$1013,IF(Wiegeliste!$J93=0,"",Wiegeliste!$J93),"")</f>
        <v/>
      </c>
      <c r="Z1011" s="233" t="str">
        <f>IF(Z$1013=$M$1013,IF(Wiegeliste!$H93=0,"",Wiegeliste!$H93),"")</f>
        <v/>
      </c>
      <c r="AA1011" s="233" t="str">
        <f>IF(AA$1013=$M$1013,IF(Wiegeliste!$H93=0,"",Wiegeliste!$H93),"")</f>
        <v/>
      </c>
      <c r="AB1011" s="233" t="str">
        <f>IF(AB$1013=$M$1013,IF(Wiegeliste!$H93=0,"",Wiegeliste!$H93),"")</f>
        <v/>
      </c>
      <c r="AC1011" s="233" t="str">
        <f>IF(AC$1013=$M$1013,IF(Wiegeliste!$H93=0,"",Wiegeliste!$H93),"")</f>
        <v/>
      </c>
      <c r="AD1011" s="233" t="str">
        <f>IF(AD$1013=$M$1013,IF(Wiegeliste!$H93=0,"",Wiegeliste!$H93),"")</f>
        <v/>
      </c>
      <c r="AE1011" s="233" t="str">
        <f>IF(AE$1013=$M$1013,IF(Wiegeliste!$H93=0,"",Wiegeliste!$H93),"")</f>
        <v/>
      </c>
      <c r="AS1011" s="28"/>
      <c r="AW1011">
        <f t="shared" si="77"/>
        <v>0</v>
      </c>
      <c r="AX1011">
        <f t="shared" si="78"/>
        <v>0</v>
      </c>
    </row>
    <row r="1012" spans="1:50" ht="18.75" thickBot="1" x14ac:dyDescent="0.3">
      <c r="A1012" s="37">
        <v>999</v>
      </c>
      <c r="B1012" s="232" t="str">
        <f>IF(Wiegeliste!E94=0,"",Wiegeliste!E94)</f>
        <v/>
      </c>
      <c r="C1012" s="233" t="str">
        <f>IF(Wiegeliste!R94=0,"",Wiegeliste!R94)</f>
        <v/>
      </c>
      <c r="D1012" s="234" t="str">
        <f>IF(Wiegeliste!G94=0,"",Wiegeliste!G94)</f>
        <v/>
      </c>
      <c r="E1012" s="41" t="str">
        <f t="shared" ca="1" si="75"/>
        <v/>
      </c>
      <c r="F1012" s="42" t="str">
        <f t="shared" si="76"/>
        <v/>
      </c>
      <c r="G1012" s="235" t="str">
        <f>IF(Wiegeliste!S94=0,"",Wiegeliste!S94)</f>
        <v/>
      </c>
      <c r="H1012" s="235" t="str">
        <f>IF(Wiegeliste!V94=0,"",Wiegeliste!V94)</f>
        <v/>
      </c>
      <c r="I1012" s="236"/>
      <c r="J1012" s="233" t="s">
        <v>1962</v>
      </c>
      <c r="K1012" s="233" t="str">
        <f>IF(Wiegeliste!N94=0,"",Wiegeliste!N94)</f>
        <v/>
      </c>
      <c r="L1012" s="233"/>
      <c r="M1012" s="233" t="str">
        <f>IF(Wiegeliste!L94=0,"",Wiegeliste!L94)</f>
        <v/>
      </c>
      <c r="N1012" s="233" t="str">
        <f>IF(N$1013=$M$1013,IF(Wiegeliste!$H94=0,"",Wiegeliste!$H94),"")</f>
        <v/>
      </c>
      <c r="O1012" s="233" t="str">
        <f>IF(O$1013=$M$1013,IF(Wiegeliste!$H94=0,"",Wiegeliste!$H94),"")</f>
        <v/>
      </c>
      <c r="P1012" s="233" t="str">
        <f>IF(P$1013=$M$1013,IF(Wiegeliste!$H94=0,"",Wiegeliste!$H94),"")</f>
        <v/>
      </c>
      <c r="Q1012" s="233" t="str">
        <f>IF(Q$1013=$M$1013,IF(Wiegeliste!$H94=0,"",Wiegeliste!$H94),"")</f>
        <v/>
      </c>
      <c r="R1012" s="233" t="str">
        <f>IF(R$1013=$M$1013,IF(Wiegeliste!$H94=0,"",Wiegeliste!$H94),"")</f>
        <v/>
      </c>
      <c r="S1012" s="233" t="str">
        <f>IF(S$1013=$M$1013,IF(Wiegeliste!$H94=0,"",Wiegeliste!$H94),"")</f>
        <v/>
      </c>
      <c r="T1012" s="233" t="str">
        <f>IF(T$1013=$M$1013,IF(Wiegeliste!$H94=0,"",Wiegeliste!$H94),"")</f>
        <v/>
      </c>
      <c r="U1012" s="233" t="str">
        <f>IF(U$1013=$M$1013,IF(Wiegeliste!$H94=0,"",Wiegeliste!$H94),"")</f>
        <v/>
      </c>
      <c r="V1012" s="233" t="str">
        <f>IF(V$1013=$M$1013,IF(Wiegeliste!$H94=0,"",Wiegeliste!$H94),"")</f>
        <v/>
      </c>
      <c r="W1012" s="233" t="str">
        <f>IF(W$1013=$M$1013,IF(Wiegeliste!$H94=0,"",Wiegeliste!$H94),"")</f>
        <v/>
      </c>
      <c r="X1012" s="233" t="str">
        <f>IF(X$1013=$M$1013,IF(Wiegeliste!$I94=0,"",Wiegeliste!$I94),"")</f>
        <v/>
      </c>
      <c r="Y1012" s="233" t="str">
        <f>IF(Y$1013=$M$1013,IF(Wiegeliste!$J94=0,"",Wiegeliste!$J94),"")</f>
        <v/>
      </c>
      <c r="Z1012" s="233" t="str">
        <f>IF(Z$1013=$M$1013,IF(Wiegeliste!$H94=0,"",Wiegeliste!$H94),"")</f>
        <v/>
      </c>
      <c r="AA1012" s="233" t="str">
        <f>IF(AA$1013=$M$1013,IF(Wiegeliste!$H94=0,"",Wiegeliste!$H94),"")</f>
        <v/>
      </c>
      <c r="AB1012" s="233" t="str">
        <f>IF(AB$1013=$M$1013,IF(Wiegeliste!$H94=0,"",Wiegeliste!$H94),"")</f>
        <v/>
      </c>
      <c r="AC1012" s="233" t="str">
        <f>IF(AC$1013=$M$1013,IF(Wiegeliste!$H94=0,"",Wiegeliste!$H94),"")</f>
        <v/>
      </c>
      <c r="AD1012" s="233" t="str">
        <f>IF(AD$1013=$M$1013,IF(Wiegeliste!$H94=0,"",Wiegeliste!$H94),"")</f>
        <v/>
      </c>
      <c r="AE1012" s="233" t="str">
        <f>IF(AE$1013=$M$1013,IF(Wiegeliste!$H94=0,"",Wiegeliste!$H94),"")</f>
        <v/>
      </c>
      <c r="AS1012" s="28">
        <f ca="1">IF(E1012="",99999*$AS$12,E1012*$AS$12+A1012)</f>
        <v>999990000</v>
      </c>
      <c r="AW1012">
        <f t="shared" si="77"/>
        <v>0</v>
      </c>
      <c r="AX1012">
        <f t="shared" si="78"/>
        <v>0</v>
      </c>
    </row>
    <row r="1013" spans="1:50" ht="18" x14ac:dyDescent="0.25">
      <c r="A1013" s="54"/>
      <c r="B1013" s="55"/>
      <c r="C1013" s="56"/>
      <c r="D1013" s="55"/>
      <c r="E1013" s="57"/>
      <c r="F1013" s="57"/>
      <c r="G1013" s="57"/>
      <c r="H1013" s="57"/>
      <c r="I1013" s="58"/>
      <c r="J1013" s="59"/>
      <c r="K1013" s="55"/>
      <c r="L1013" s="55"/>
      <c r="M1013" s="55">
        <f>YEAR(Wiegeliste!D4)</f>
        <v>2012</v>
      </c>
      <c r="N1013" s="55">
        <v>2009</v>
      </c>
      <c r="O1013" s="55">
        <v>2009</v>
      </c>
      <c r="P1013" s="55">
        <v>2009</v>
      </c>
      <c r="Q1013" s="55">
        <v>2010</v>
      </c>
      <c r="R1013" s="55">
        <v>2010</v>
      </c>
      <c r="S1013" s="55">
        <v>2010</v>
      </c>
      <c r="T1013" s="55">
        <v>2011</v>
      </c>
      <c r="U1013" s="55">
        <v>2011</v>
      </c>
      <c r="V1013" s="55">
        <v>2011</v>
      </c>
      <c r="W1013" s="55">
        <v>2012</v>
      </c>
      <c r="X1013" s="55">
        <v>2012</v>
      </c>
      <c r="Y1013" s="55">
        <v>2012</v>
      </c>
      <c r="Z1013" s="55">
        <v>2013</v>
      </c>
      <c r="AA1013" s="55">
        <v>2013</v>
      </c>
      <c r="AB1013" s="55">
        <v>2013</v>
      </c>
      <c r="AC1013" s="55">
        <v>2014</v>
      </c>
      <c r="AD1013" s="55">
        <v>2014</v>
      </c>
      <c r="AE1013" s="55">
        <v>2014</v>
      </c>
      <c r="AF1013" s="55"/>
    </row>
    <row r="1014" spans="1:50" ht="18" x14ac:dyDescent="0.25">
      <c r="A1014" s="54"/>
      <c r="B1014" s="55"/>
      <c r="C1014" s="56"/>
      <c r="D1014" s="55"/>
      <c r="E1014" s="57"/>
      <c r="F1014" s="57"/>
      <c r="G1014" s="57"/>
      <c r="H1014" s="57"/>
      <c r="I1014" s="58"/>
      <c r="J1014" s="59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</row>
    <row r="1015" spans="1:50" ht="18" x14ac:dyDescent="0.25">
      <c r="A1015" s="54"/>
      <c r="B1015" s="55"/>
      <c r="C1015" s="56"/>
      <c r="D1015" s="55"/>
      <c r="E1015" s="57"/>
      <c r="F1015" s="57"/>
      <c r="G1015" s="57"/>
      <c r="H1015" s="57"/>
      <c r="I1015" s="58"/>
      <c r="J1015" s="59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</row>
    <row r="1016" spans="1:50" ht="18" x14ac:dyDescent="0.25">
      <c r="A1016" s="54"/>
      <c r="B1016" s="55"/>
      <c r="C1016" s="56"/>
      <c r="D1016" s="55"/>
      <c r="E1016" s="57"/>
      <c r="F1016" s="57"/>
      <c r="G1016" s="57"/>
      <c r="H1016" s="57"/>
      <c r="I1016" s="60"/>
      <c r="J1016" s="56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</row>
    <row r="1017" spans="1:50" ht="18" x14ac:dyDescent="0.25">
      <c r="A1017" s="54"/>
      <c r="B1017" s="55"/>
      <c r="C1017" s="56"/>
      <c r="D1017" s="55"/>
      <c r="E1017" s="57"/>
      <c r="F1017" s="57"/>
      <c r="G1017" s="57"/>
      <c r="H1017" s="57"/>
      <c r="I1017" s="58"/>
      <c r="J1017" s="59"/>
      <c r="K1017" s="61"/>
      <c r="L1017" s="61"/>
      <c r="M1017" s="61"/>
      <c r="N1017" s="61"/>
      <c r="O1017" s="61"/>
      <c r="P1017" s="61"/>
      <c r="Q1017" s="61"/>
      <c r="R1017" s="55"/>
      <c r="S1017" s="55"/>
      <c r="T1017" s="61"/>
      <c r="U1017" s="55"/>
      <c r="V1017" s="55"/>
      <c r="W1017" s="55"/>
      <c r="X1017" s="55"/>
      <c r="Y1017" s="55"/>
      <c r="Z1017" s="55"/>
      <c r="AA1017" s="55"/>
      <c r="AB1017" s="55"/>
      <c r="AC1017" s="55"/>
      <c r="AD1017" s="55"/>
      <c r="AE1017" s="55"/>
      <c r="AF1017" s="55"/>
    </row>
    <row r="1018" spans="1:50" ht="18" x14ac:dyDescent="0.25">
      <c r="A1018" s="54"/>
      <c r="B1018" s="55"/>
      <c r="C1018" s="56"/>
      <c r="D1018" s="55"/>
      <c r="E1018" s="57"/>
      <c r="F1018" s="57"/>
      <c r="G1018" s="57"/>
      <c r="H1018" s="57"/>
      <c r="I1018" s="58"/>
      <c r="J1018" s="59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</row>
    <row r="1019" spans="1:50" ht="18" x14ac:dyDescent="0.25">
      <c r="A1019" s="54"/>
      <c r="B1019" s="55"/>
      <c r="C1019" s="56"/>
      <c r="D1019" s="55"/>
      <c r="E1019" s="57"/>
      <c r="F1019" s="57"/>
      <c r="G1019" s="57"/>
      <c r="H1019" s="57"/>
      <c r="I1019" s="58"/>
      <c r="J1019" s="59"/>
      <c r="K1019" s="61"/>
      <c r="L1019" s="61"/>
      <c r="M1019" s="61"/>
      <c r="N1019" s="61"/>
      <c r="O1019" s="61"/>
      <c r="P1019" s="61"/>
      <c r="Q1019" s="61"/>
      <c r="R1019" s="55"/>
      <c r="S1019" s="55"/>
      <c r="T1019" s="61"/>
      <c r="U1019" s="55"/>
      <c r="V1019" s="55"/>
      <c r="W1019" s="55"/>
      <c r="X1019" s="55"/>
      <c r="Y1019" s="55"/>
      <c r="Z1019" s="55"/>
      <c r="AA1019" s="55"/>
      <c r="AB1019" s="55"/>
      <c r="AC1019" s="55"/>
      <c r="AD1019" s="55"/>
      <c r="AE1019" s="55"/>
      <c r="AF1019" s="55"/>
    </row>
    <row r="1020" spans="1:50" ht="18" x14ac:dyDescent="0.25">
      <c r="A1020" s="54"/>
      <c r="B1020" s="55"/>
      <c r="C1020" s="56"/>
      <c r="D1020" s="55"/>
      <c r="E1020" s="57"/>
      <c r="F1020" s="57"/>
      <c r="G1020" s="57"/>
      <c r="H1020" s="57"/>
      <c r="I1020" s="58"/>
      <c r="J1020" s="59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</row>
    <row r="1021" spans="1:50" ht="18" x14ac:dyDescent="0.25">
      <c r="A1021" s="54"/>
      <c r="B1021" s="55"/>
      <c r="C1021" s="56"/>
      <c r="D1021" s="55"/>
      <c r="E1021" s="57"/>
      <c r="F1021" s="57"/>
      <c r="G1021" s="57"/>
      <c r="H1021" s="57"/>
      <c r="I1021" s="58"/>
      <c r="J1021" s="59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</row>
    <row r="1022" spans="1:50" ht="18" x14ac:dyDescent="0.25">
      <c r="A1022" s="54"/>
      <c r="B1022" s="55"/>
      <c r="C1022" s="56"/>
      <c r="D1022" s="55"/>
      <c r="E1022" s="57"/>
      <c r="F1022" s="57"/>
      <c r="G1022" s="57"/>
      <c r="H1022" s="57"/>
      <c r="I1022" s="58"/>
      <c r="J1022" s="59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</row>
    <row r="1023" spans="1:50" ht="18" x14ac:dyDescent="0.25">
      <c r="A1023" s="54"/>
      <c r="B1023" s="55"/>
      <c r="C1023" s="56"/>
      <c r="D1023" s="55"/>
      <c r="E1023" s="57"/>
      <c r="F1023" s="57"/>
      <c r="G1023" s="57"/>
      <c r="H1023" s="57"/>
      <c r="I1023" s="58"/>
      <c r="J1023" s="59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</row>
    <row r="1024" spans="1:50" ht="18" x14ac:dyDescent="0.25">
      <c r="A1024" s="54"/>
      <c r="B1024" s="55"/>
      <c r="C1024" s="56"/>
      <c r="D1024" s="55"/>
      <c r="E1024" s="57"/>
      <c r="F1024" s="57"/>
      <c r="G1024" s="57"/>
      <c r="H1024" s="57"/>
      <c r="I1024" s="58"/>
      <c r="J1024" s="59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</row>
    <row r="1025" spans="1:32" ht="18" x14ac:dyDescent="0.25">
      <c r="A1025" s="54"/>
      <c r="B1025" s="55"/>
      <c r="C1025" s="56"/>
      <c r="D1025" s="55"/>
      <c r="E1025" s="62"/>
      <c r="F1025" s="62"/>
      <c r="G1025" s="62"/>
      <c r="H1025" s="62"/>
      <c r="I1025" s="60"/>
      <c r="J1025" s="56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  <c r="V1025" s="55"/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</row>
    <row r="1026" spans="1:32" ht="18" x14ac:dyDescent="0.25">
      <c r="A1026" s="54"/>
      <c r="B1026" s="55"/>
      <c r="C1026" s="56"/>
      <c r="D1026" s="55"/>
      <c r="E1026" s="57"/>
      <c r="F1026" s="57"/>
      <c r="G1026" s="57"/>
      <c r="H1026" s="57"/>
      <c r="I1026" s="60"/>
      <c r="J1026" s="56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</row>
    <row r="1027" spans="1:32" ht="18" x14ac:dyDescent="0.25">
      <c r="A1027" s="54"/>
      <c r="B1027" s="55"/>
      <c r="C1027" s="56"/>
      <c r="D1027" s="55"/>
      <c r="E1027" s="62"/>
      <c r="F1027" s="62"/>
      <c r="G1027" s="62"/>
      <c r="H1027" s="62"/>
      <c r="I1027" s="60"/>
      <c r="J1027" s="56"/>
      <c r="K1027" s="55"/>
      <c r="L1027" s="55"/>
      <c r="M1027" s="55"/>
      <c r="N1027" s="55"/>
      <c r="O1027" s="55"/>
      <c r="P1027" s="55"/>
      <c r="Q1027" s="55"/>
      <c r="R1027" s="55"/>
      <c r="S1027" s="55"/>
      <c r="T1027" s="55"/>
      <c r="U1027" s="55"/>
      <c r="V1027" s="55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</row>
    <row r="1028" spans="1:32" ht="18" x14ac:dyDescent="0.25">
      <c r="A1028" s="54"/>
      <c r="B1028" s="55"/>
      <c r="C1028" s="56"/>
      <c r="D1028" s="55"/>
      <c r="E1028" s="57"/>
      <c r="F1028" s="57"/>
      <c r="G1028" s="57"/>
      <c r="H1028" s="57"/>
      <c r="I1028" s="60"/>
      <c r="J1028" s="56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  <c r="V1028" s="55"/>
      <c r="W1028" s="55"/>
      <c r="X1028" s="55"/>
      <c r="Y1028" s="55"/>
      <c r="Z1028" s="55"/>
      <c r="AA1028" s="55"/>
      <c r="AB1028" s="55"/>
      <c r="AC1028" s="55"/>
      <c r="AD1028" s="55"/>
      <c r="AE1028" s="55"/>
      <c r="AF1028" s="55"/>
    </row>
    <row r="1029" spans="1:32" ht="18" x14ac:dyDescent="0.25">
      <c r="A1029" s="54"/>
      <c r="B1029" s="55"/>
      <c r="C1029" s="56"/>
      <c r="D1029" s="55"/>
      <c r="E1029" s="62"/>
      <c r="F1029" s="62"/>
      <c r="G1029" s="62"/>
      <c r="H1029" s="62"/>
      <c r="I1029" s="60"/>
      <c r="J1029" s="56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5"/>
      <c r="V1029" s="55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</row>
    <row r="1030" spans="1:32" ht="18" x14ac:dyDescent="0.25">
      <c r="A1030" s="54"/>
      <c r="B1030" s="55"/>
      <c r="C1030" s="56"/>
      <c r="D1030" s="55"/>
      <c r="E1030" s="57"/>
      <c r="F1030" s="57"/>
      <c r="G1030" s="57"/>
      <c r="H1030" s="57"/>
      <c r="I1030" s="60"/>
      <c r="J1030" s="56"/>
      <c r="K1030" s="55"/>
      <c r="L1030" s="55"/>
      <c r="M1030" s="55"/>
      <c r="N1030" s="55"/>
      <c r="O1030" s="55"/>
      <c r="P1030" s="55"/>
      <c r="Q1030" s="55"/>
      <c r="R1030" s="55"/>
      <c r="S1030" s="55"/>
      <c r="T1030" s="55"/>
      <c r="U1030" s="55"/>
      <c r="V1030" s="55"/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</row>
  </sheetData>
  <sheetProtection sheet="1" objects="1" scenarios="1"/>
  <mergeCells count="1">
    <mergeCell ref="A1:H1"/>
  </mergeCells>
  <phoneticPr fontId="3" type="noConversion"/>
  <pageMargins left="0.31" right="0.33" top="0.6" bottom="0.66" header="0.26" footer="0.4921259845"/>
  <pageSetup paperSize="9" scale="32" fitToHeight="1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workbookViewId="0">
      <selection activeCell="C8" sqref="C8"/>
    </sheetView>
  </sheetViews>
  <sheetFormatPr baseColWidth="10" defaultRowHeight="12.75" x14ac:dyDescent="0.2"/>
  <cols>
    <col min="1" max="1" width="11.42578125" style="1"/>
    <col min="4" max="4" width="39.28515625" customWidth="1"/>
    <col min="5" max="12" width="13.5703125" customWidth="1"/>
  </cols>
  <sheetData>
    <row r="1" spans="1:12" ht="18" x14ac:dyDescent="0.25">
      <c r="A1" s="665" t="str">
        <f>Wiegeliste!A1</f>
        <v>5. Runde NÖ Nachwuchscup, Vösendorf</v>
      </c>
      <c r="B1" s="666"/>
      <c r="C1" s="666"/>
      <c r="D1" s="667"/>
      <c r="E1" s="661" t="s">
        <v>2495</v>
      </c>
      <c r="F1" s="662"/>
      <c r="G1" s="661" t="s">
        <v>2168</v>
      </c>
      <c r="H1" s="663"/>
      <c r="I1" s="664"/>
      <c r="J1" s="661" t="s">
        <v>2494</v>
      </c>
      <c r="K1" s="663"/>
      <c r="L1" s="664"/>
    </row>
    <row r="2" spans="1:12" ht="18.75" thickBot="1" x14ac:dyDescent="0.3">
      <c r="A2" s="479" t="s">
        <v>2496</v>
      </c>
      <c r="B2" s="485" t="s">
        <v>2482</v>
      </c>
      <c r="C2" s="485" t="s">
        <v>1659</v>
      </c>
      <c r="D2" s="486" t="s">
        <v>145</v>
      </c>
      <c r="E2" s="479">
        <v>1</v>
      </c>
      <c r="F2" s="481">
        <v>2</v>
      </c>
      <c r="G2" s="479">
        <v>1</v>
      </c>
      <c r="H2" s="480">
        <v>2</v>
      </c>
      <c r="I2" s="481">
        <v>3</v>
      </c>
      <c r="J2" s="479">
        <v>1</v>
      </c>
      <c r="K2" s="480">
        <v>2</v>
      </c>
      <c r="L2" s="481">
        <v>3</v>
      </c>
    </row>
    <row r="3" spans="1:12" ht="36" customHeight="1" x14ac:dyDescent="0.2">
      <c r="A3" s="482">
        <f>IF('Export Wiegeliste'!Y2&lt;&gt;9,'Export Wiegeliste'!Y2,"")</f>
        <v>1</v>
      </c>
      <c r="B3" s="483" t="str">
        <f>IF('Export Wiegeliste'!Y2&lt;&gt;9,'Export Wiegeliste'!V2,"")</f>
        <v>U9M</v>
      </c>
      <c r="C3" s="483" t="str">
        <f>IF('Export Wiegeliste'!Y2&lt;&gt;9,'Export Wiegeliste'!Q2,"")</f>
        <v>X277</v>
      </c>
      <c r="D3" s="484" t="str">
        <f>IF('Export Wiegeliste'!Y2&lt;&gt;9,'Export Wiegeliste'!X2,"")</f>
        <v>Bacsa David, LAL</v>
      </c>
      <c r="E3" s="468"/>
      <c r="F3" s="469"/>
      <c r="G3" s="468"/>
      <c r="H3" s="474"/>
      <c r="I3" s="469"/>
      <c r="J3" s="468"/>
      <c r="K3" s="474"/>
      <c r="L3" s="469"/>
    </row>
    <row r="4" spans="1:12" ht="36" customHeight="1" x14ac:dyDescent="0.2">
      <c r="A4" s="476">
        <f>IF('Export Wiegeliste'!Y3&lt;&gt;9,'Export Wiegeliste'!Y3,"")</f>
        <v>1</v>
      </c>
      <c r="B4" s="477" t="str">
        <f>IF('Export Wiegeliste'!Y3&lt;&gt;9,'Export Wiegeliste'!V3,"")</f>
        <v>U9M</v>
      </c>
      <c r="C4" s="477" t="str">
        <f>IF('Export Wiegeliste'!Y3&lt;&gt;9,'Export Wiegeliste'!Q3,"")</f>
        <v>M407</v>
      </c>
      <c r="D4" s="478" t="str">
        <f>IF('Export Wiegeliste'!Y3&lt;&gt;9,'Export Wiegeliste'!X3,"")</f>
        <v>Kittenberger Kevin, BRU</v>
      </c>
      <c r="E4" s="470"/>
      <c r="F4" s="471"/>
      <c r="G4" s="470"/>
      <c r="H4" s="467"/>
      <c r="I4" s="471"/>
      <c r="J4" s="470"/>
      <c r="K4" s="467"/>
      <c r="L4" s="471"/>
    </row>
    <row r="5" spans="1:12" ht="36" customHeight="1" x14ac:dyDescent="0.2">
      <c r="A5" s="476">
        <f>IF('Export Wiegeliste'!Y4&lt;&gt;9,'Export Wiegeliste'!Y4,"")</f>
        <v>1</v>
      </c>
      <c r="B5" s="477" t="str">
        <f>IF('Export Wiegeliste'!Y4&lt;&gt;9,'Export Wiegeliste'!V4,"")</f>
        <v>U9M</v>
      </c>
      <c r="C5" s="477" t="str">
        <f>IF('Export Wiegeliste'!Y4&lt;&gt;9,'Export Wiegeliste'!Q4,"")</f>
        <v>M419</v>
      </c>
      <c r="D5" s="478" t="str">
        <f>IF('Export Wiegeliste'!Y4&lt;&gt;9,'Export Wiegeliste'!X4,"")</f>
        <v>Schrall Tobias, OMV</v>
      </c>
      <c r="E5" s="470"/>
      <c r="F5" s="471"/>
      <c r="G5" s="470"/>
      <c r="H5" s="467"/>
      <c r="I5" s="471"/>
      <c r="J5" s="470"/>
      <c r="K5" s="467"/>
      <c r="L5" s="471"/>
    </row>
    <row r="6" spans="1:12" ht="36" customHeight="1" x14ac:dyDescent="0.2">
      <c r="A6" s="476">
        <f>IF('Export Wiegeliste'!Y5&lt;&gt;9,'Export Wiegeliste'!Y5,"")</f>
        <v>1</v>
      </c>
      <c r="B6" s="477" t="str">
        <f>IF('Export Wiegeliste'!Y5&lt;&gt;9,'Export Wiegeliste'!V5,"")</f>
        <v>U11M</v>
      </c>
      <c r="C6" s="477" t="str">
        <f>IF('Export Wiegeliste'!Y5&lt;&gt;9,'Export Wiegeliste'!Q5,"")</f>
        <v>X276</v>
      </c>
      <c r="D6" s="478" t="str">
        <f>IF('Export Wiegeliste'!Y5&lt;&gt;9,'Export Wiegeliste'!X5,"")</f>
        <v>Stögerer Fritz, LAL</v>
      </c>
      <c r="E6" s="470"/>
      <c r="F6" s="471"/>
      <c r="G6" s="470"/>
      <c r="H6" s="467"/>
      <c r="I6" s="471"/>
      <c r="J6" s="470"/>
      <c r="K6" s="467"/>
      <c r="L6" s="471"/>
    </row>
    <row r="7" spans="1:12" ht="36" customHeight="1" x14ac:dyDescent="0.2">
      <c r="A7" s="476">
        <f>IF('Export Wiegeliste'!Y6&lt;&gt;9,'Export Wiegeliste'!Y6,"")</f>
        <v>1</v>
      </c>
      <c r="B7" s="477" t="str">
        <f>IF('Export Wiegeliste'!Y6&lt;&gt;9,'Export Wiegeliste'!V6,"")</f>
        <v>U11M</v>
      </c>
      <c r="C7" s="477" t="str">
        <f>IF('Export Wiegeliste'!Y6&lt;&gt;9,'Export Wiegeliste'!Q6,"")</f>
        <v>X278</v>
      </c>
      <c r="D7" s="478" t="str">
        <f>IF('Export Wiegeliste'!Y6&lt;&gt;9,'Export Wiegeliste'!X6,"")</f>
        <v>Woschitz Florian, LAL</v>
      </c>
      <c r="E7" s="470"/>
      <c r="F7" s="471"/>
      <c r="G7" s="470"/>
      <c r="H7" s="467"/>
      <c r="I7" s="471"/>
      <c r="J7" s="470"/>
      <c r="K7" s="467"/>
      <c r="L7" s="471"/>
    </row>
    <row r="8" spans="1:12" ht="36" customHeight="1" x14ac:dyDescent="0.2">
      <c r="A8" s="476">
        <f>IF('Export Wiegeliste'!Y7&lt;&gt;9,'Export Wiegeliste'!Y7,"")</f>
        <v>1</v>
      </c>
      <c r="B8" s="477" t="str">
        <f>IF('Export Wiegeliste'!Y7&lt;&gt;9,'Export Wiegeliste'!V7,"")</f>
        <v>U11M</v>
      </c>
      <c r="C8" s="477" t="str">
        <f>IF('Export Wiegeliste'!Y7&lt;&gt;9,'Export Wiegeliste'!Q7,"")</f>
        <v>X280</v>
      </c>
      <c r="D8" s="478" t="str">
        <f>IF('Export Wiegeliste'!Y7&lt;&gt;9,'Export Wiegeliste'!X7,"")</f>
        <v>Babici David Stefan, LAL</v>
      </c>
      <c r="E8" s="470"/>
      <c r="F8" s="471"/>
      <c r="G8" s="470"/>
      <c r="H8" s="467"/>
      <c r="I8" s="471"/>
      <c r="J8" s="470"/>
      <c r="K8" s="467"/>
      <c r="L8" s="471"/>
    </row>
    <row r="9" spans="1:12" ht="36" customHeight="1" x14ac:dyDescent="0.2">
      <c r="A9" s="476">
        <f>IF('Export Wiegeliste'!Y8&lt;&gt;9,'Export Wiegeliste'!Y8,"")</f>
        <v>1</v>
      </c>
      <c r="B9" s="477" t="str">
        <f>IF('Export Wiegeliste'!Y8&lt;&gt;9,'Export Wiegeliste'!V8,"")</f>
        <v>U11M</v>
      </c>
      <c r="C9" s="477" t="str">
        <f>IF('Export Wiegeliste'!Y8&lt;&gt;9,'Export Wiegeliste'!Q8,"")</f>
        <v>X281</v>
      </c>
      <c r="D9" s="478" t="str">
        <f>IF('Export Wiegeliste'!Y8&lt;&gt;9,'Export Wiegeliste'!X8,"")</f>
        <v>Dam Benjamin, LAL</v>
      </c>
      <c r="E9" s="470"/>
      <c r="F9" s="471"/>
      <c r="G9" s="470"/>
      <c r="H9" s="467"/>
      <c r="I9" s="471"/>
      <c r="J9" s="470"/>
      <c r="K9" s="467"/>
      <c r="L9" s="471"/>
    </row>
    <row r="10" spans="1:12" ht="36" customHeight="1" x14ac:dyDescent="0.2">
      <c r="A10" s="476">
        <f>IF('Export Wiegeliste'!Y9&lt;&gt;9,'Export Wiegeliste'!Y9,"")</f>
        <v>1</v>
      </c>
      <c r="B10" s="477" t="str">
        <f>IF('Export Wiegeliste'!Y9&lt;&gt;9,'Export Wiegeliste'!V9,"")</f>
        <v>U11M</v>
      </c>
      <c r="C10" s="477" t="str">
        <f>IF('Export Wiegeliste'!Y9&lt;&gt;9,'Export Wiegeliste'!Q9,"")</f>
        <v>M377</v>
      </c>
      <c r="D10" s="478" t="str">
        <f>IF('Export Wiegeliste'!Y9&lt;&gt;9,'Export Wiegeliste'!X9,"")</f>
        <v>Kanyka Mario, MÖD</v>
      </c>
      <c r="E10" s="470"/>
      <c r="F10" s="471"/>
      <c r="G10" s="470"/>
      <c r="H10" s="467"/>
      <c r="I10" s="471"/>
      <c r="J10" s="470"/>
      <c r="K10" s="467"/>
      <c r="L10" s="471"/>
    </row>
    <row r="11" spans="1:12" ht="36" customHeight="1" x14ac:dyDescent="0.2">
      <c r="A11" s="476">
        <f>IF('Export Wiegeliste'!Y10&lt;&gt;9,'Export Wiegeliste'!Y10,"")</f>
        <v>1</v>
      </c>
      <c r="B11" s="477" t="str">
        <f>IF('Export Wiegeliste'!Y10&lt;&gt;9,'Export Wiegeliste'!V10,"")</f>
        <v>U11M</v>
      </c>
      <c r="C11" s="477" t="str">
        <f>IF('Export Wiegeliste'!Y10&lt;&gt;9,'Export Wiegeliste'!Q10,"")</f>
        <v>M343</v>
      </c>
      <c r="D11" s="478" t="str">
        <f>IF('Export Wiegeliste'!Y10&lt;&gt;9,'Export Wiegeliste'!X10,"")</f>
        <v>Legel Thomas, MÖD</v>
      </c>
      <c r="E11" s="470"/>
      <c r="F11" s="471"/>
      <c r="G11" s="470"/>
      <c r="H11" s="467"/>
      <c r="I11" s="471"/>
      <c r="J11" s="470"/>
      <c r="K11" s="467"/>
      <c r="L11" s="471"/>
    </row>
    <row r="12" spans="1:12" ht="36" customHeight="1" x14ac:dyDescent="0.2">
      <c r="A12" s="476">
        <f>IF('Export Wiegeliste'!Y11&lt;&gt;9,'Export Wiegeliste'!Y11,"")</f>
        <v>2</v>
      </c>
      <c r="B12" s="477" t="str">
        <f>IF('Export Wiegeliste'!Y11&lt;&gt;9,'Export Wiegeliste'!V11,"")</f>
        <v>U11W</v>
      </c>
      <c r="C12" s="477" t="str">
        <f>IF('Export Wiegeliste'!Y11&lt;&gt;9,'Export Wiegeliste'!Q11,"")</f>
        <v>X282</v>
      </c>
      <c r="D12" s="478" t="str">
        <f>IF('Export Wiegeliste'!Y11&lt;&gt;9,'Export Wiegeliste'!X11,"")</f>
        <v>Doblinger Lena, LAL</v>
      </c>
      <c r="E12" s="470"/>
      <c r="F12" s="471"/>
      <c r="G12" s="470"/>
      <c r="H12" s="467"/>
      <c r="I12" s="471"/>
      <c r="J12" s="470"/>
      <c r="K12" s="467"/>
      <c r="L12" s="471"/>
    </row>
    <row r="13" spans="1:12" ht="36" customHeight="1" x14ac:dyDescent="0.2">
      <c r="A13" s="476">
        <f>IF('Export Wiegeliste'!Y12&lt;&gt;9,'Export Wiegeliste'!Y12,"")</f>
        <v>2</v>
      </c>
      <c r="B13" s="477" t="str">
        <f>IF('Export Wiegeliste'!Y12&lt;&gt;9,'Export Wiegeliste'!V12,"")</f>
        <v>U13W</v>
      </c>
      <c r="C13" s="477" t="str">
        <f>IF('Export Wiegeliste'!Y12&lt;&gt;9,'Export Wiegeliste'!Q12,"")</f>
        <v>W71</v>
      </c>
      <c r="D13" s="478" t="str">
        <f>IF('Export Wiegeliste'!Y12&lt;&gt;9,'Export Wiegeliste'!X12,"")</f>
        <v>Fischer Sarah, KRE</v>
      </c>
      <c r="E13" s="470"/>
      <c r="F13" s="471"/>
      <c r="G13" s="470"/>
      <c r="H13" s="467"/>
      <c r="I13" s="471"/>
      <c r="J13" s="470"/>
      <c r="K13" s="467"/>
      <c r="L13" s="471"/>
    </row>
    <row r="14" spans="1:12" ht="36" customHeight="1" x14ac:dyDescent="0.2">
      <c r="A14" s="476">
        <f>IF('Export Wiegeliste'!Y13&lt;&gt;9,'Export Wiegeliste'!Y13,"")</f>
        <v>2</v>
      </c>
      <c r="B14" s="477" t="str">
        <f>IF('Export Wiegeliste'!Y13&lt;&gt;9,'Export Wiegeliste'!V13,"")</f>
        <v>U13W</v>
      </c>
      <c r="C14" s="477" t="str">
        <f>IF('Export Wiegeliste'!Y13&lt;&gt;9,'Export Wiegeliste'!Q13,"")</f>
        <v>W118</v>
      </c>
      <c r="D14" s="478" t="str">
        <f>IF('Export Wiegeliste'!Y13&lt;&gt;9,'Export Wiegeliste'!X13,"")</f>
        <v>Majer Sarah, LAL</v>
      </c>
      <c r="E14" s="470"/>
      <c r="F14" s="471"/>
      <c r="G14" s="470"/>
      <c r="H14" s="467"/>
      <c r="I14" s="471"/>
      <c r="J14" s="470"/>
      <c r="K14" s="467"/>
      <c r="L14" s="471"/>
    </row>
    <row r="15" spans="1:12" ht="36" customHeight="1" x14ac:dyDescent="0.2">
      <c r="A15" s="476">
        <f>IF('Export Wiegeliste'!Y14&lt;&gt;9,'Export Wiegeliste'!Y14,"")</f>
        <v>2</v>
      </c>
      <c r="B15" s="477" t="str">
        <f>IF('Export Wiegeliste'!Y14&lt;&gt;9,'Export Wiegeliste'!V14,"")</f>
        <v>U13W</v>
      </c>
      <c r="C15" s="477" t="str">
        <f>IF('Export Wiegeliste'!Y14&lt;&gt;9,'Export Wiegeliste'!Q14,"")</f>
        <v>W119</v>
      </c>
      <c r="D15" s="478" t="str">
        <f>IF('Export Wiegeliste'!Y14&lt;&gt;9,'Export Wiegeliste'!X14,"")</f>
        <v>Ortlieb Hannah, LAL</v>
      </c>
      <c r="E15" s="470"/>
      <c r="F15" s="471"/>
      <c r="G15" s="470"/>
      <c r="H15" s="467"/>
      <c r="I15" s="471"/>
      <c r="J15" s="470"/>
      <c r="K15" s="467"/>
      <c r="L15" s="471"/>
    </row>
    <row r="16" spans="1:12" ht="36" customHeight="1" x14ac:dyDescent="0.2">
      <c r="A16" s="476">
        <f>IF('Export Wiegeliste'!Y15&lt;&gt;9,'Export Wiegeliste'!Y15,"")</f>
        <v>2</v>
      </c>
      <c r="B16" s="477" t="str">
        <f>IF('Export Wiegeliste'!Y15&lt;&gt;9,'Export Wiegeliste'!V15,"")</f>
        <v>U13W</v>
      </c>
      <c r="C16" s="477" t="str">
        <f>IF('Export Wiegeliste'!Y15&lt;&gt;9,'Export Wiegeliste'!Q15,"")</f>
        <v>W122</v>
      </c>
      <c r="D16" s="478" t="str">
        <f>IF('Export Wiegeliste'!Y15&lt;&gt;9,'Export Wiegeliste'!X15,"")</f>
        <v>Marschall Marianne, LAL</v>
      </c>
      <c r="E16" s="470"/>
      <c r="F16" s="471"/>
      <c r="G16" s="470"/>
      <c r="H16" s="467"/>
      <c r="I16" s="471"/>
      <c r="J16" s="470"/>
      <c r="K16" s="467"/>
      <c r="L16" s="471"/>
    </row>
    <row r="17" spans="1:12" ht="36" customHeight="1" x14ac:dyDescent="0.2">
      <c r="A17" s="476">
        <f>IF('Export Wiegeliste'!Y16&lt;&gt;9,'Export Wiegeliste'!Y16,"")</f>
        <v>2</v>
      </c>
      <c r="B17" s="477" t="str">
        <f>IF('Export Wiegeliste'!Y16&lt;&gt;9,'Export Wiegeliste'!V16,"")</f>
        <v>U13W</v>
      </c>
      <c r="C17" s="477" t="str">
        <f>IF('Export Wiegeliste'!Y16&lt;&gt;9,'Export Wiegeliste'!Q16,"")</f>
        <v>X283</v>
      </c>
      <c r="D17" s="478" t="str">
        <f>IF('Export Wiegeliste'!Y16&lt;&gt;9,'Export Wiegeliste'!X16,"")</f>
        <v>Schenk Celine, LAL</v>
      </c>
      <c r="E17" s="470"/>
      <c r="F17" s="471"/>
      <c r="G17" s="470"/>
      <c r="H17" s="467"/>
      <c r="I17" s="471"/>
      <c r="J17" s="470"/>
      <c r="K17" s="467"/>
      <c r="L17" s="471"/>
    </row>
    <row r="18" spans="1:12" ht="36" customHeight="1" x14ac:dyDescent="0.2">
      <c r="A18" s="476">
        <f>IF('Export Wiegeliste'!Y17&lt;&gt;9,'Export Wiegeliste'!Y17,"")</f>
        <v>2</v>
      </c>
      <c r="B18" s="477" t="str">
        <f>IF('Export Wiegeliste'!Y17&lt;&gt;9,'Export Wiegeliste'!V17,"")</f>
        <v>U15W</v>
      </c>
      <c r="C18" s="477">
        <f>IF('Export Wiegeliste'!Y17&lt;&gt;9,'Export Wiegeliste'!Q17,"")</f>
        <v>4652</v>
      </c>
      <c r="D18" s="478" t="str">
        <f>IF('Export Wiegeliste'!Y17&lt;&gt;9,'Export Wiegeliste'!X17,"")</f>
        <v>Hofegger Jessica, OMV</v>
      </c>
      <c r="E18" s="470"/>
      <c r="F18" s="471"/>
      <c r="G18" s="470"/>
      <c r="H18" s="467"/>
      <c r="I18" s="471"/>
      <c r="J18" s="470"/>
      <c r="K18" s="467"/>
      <c r="L18" s="471"/>
    </row>
    <row r="19" spans="1:12" ht="36" customHeight="1" x14ac:dyDescent="0.2">
      <c r="A19" s="476">
        <f>IF('Export Wiegeliste'!Y18&lt;&gt;9,'Export Wiegeliste'!Y18,"")</f>
        <v>3</v>
      </c>
      <c r="B19" s="477" t="str">
        <f>IF('Export Wiegeliste'!Y18&lt;&gt;9,'Export Wiegeliste'!V18,"")</f>
        <v>U13M</v>
      </c>
      <c r="C19" s="477" t="str">
        <f>IF('Export Wiegeliste'!Y18&lt;&gt;9,'Export Wiegeliste'!Q18,"")</f>
        <v>M405</v>
      </c>
      <c r="D19" s="478" t="str">
        <f>IF('Export Wiegeliste'!Y18&lt;&gt;9,'Export Wiegeliste'!X18,"")</f>
        <v>Musel Benjamin, LAL</v>
      </c>
      <c r="E19" s="470"/>
      <c r="F19" s="471"/>
      <c r="G19" s="470"/>
      <c r="H19" s="467"/>
      <c r="I19" s="471"/>
      <c r="J19" s="470"/>
      <c r="K19" s="467"/>
      <c r="L19" s="471"/>
    </row>
    <row r="20" spans="1:12" ht="36" customHeight="1" x14ac:dyDescent="0.2">
      <c r="A20" s="476">
        <f>IF('Export Wiegeliste'!Y19&lt;&gt;9,'Export Wiegeliste'!Y19,"")</f>
        <v>3</v>
      </c>
      <c r="B20" s="477" t="str">
        <f>IF('Export Wiegeliste'!Y19&lt;&gt;9,'Export Wiegeliste'!V19,"")</f>
        <v>U13M</v>
      </c>
      <c r="C20" s="477" t="str">
        <f>IF('Export Wiegeliste'!Y19&lt;&gt;9,'Export Wiegeliste'!Q19,"")</f>
        <v>M404</v>
      </c>
      <c r="D20" s="478" t="str">
        <f>IF('Export Wiegeliste'!Y19&lt;&gt;9,'Export Wiegeliste'!X19,"")</f>
        <v>Eißert Alexander, LAL</v>
      </c>
      <c r="E20" s="470"/>
      <c r="F20" s="471"/>
      <c r="G20" s="470"/>
      <c r="H20" s="467"/>
      <c r="I20" s="471"/>
      <c r="J20" s="470"/>
      <c r="K20" s="467"/>
      <c r="L20" s="471"/>
    </row>
    <row r="21" spans="1:12" ht="36" customHeight="1" x14ac:dyDescent="0.2">
      <c r="A21" s="476">
        <f>IF('Export Wiegeliste'!Y20&lt;&gt;9,'Export Wiegeliste'!Y20,"")</f>
        <v>3</v>
      </c>
      <c r="B21" s="477" t="str">
        <f>IF('Export Wiegeliste'!Y20&lt;&gt;9,'Export Wiegeliste'!V20,"")</f>
        <v>U13M</v>
      </c>
      <c r="C21" s="477" t="str">
        <f>IF('Export Wiegeliste'!Y20&lt;&gt;9,'Export Wiegeliste'!Q20,"")</f>
        <v>M380</v>
      </c>
      <c r="D21" s="478" t="str">
        <f>IF('Export Wiegeliste'!Y20&lt;&gt;9,'Export Wiegeliste'!X20,"")</f>
        <v>Aflenzer Maximilian, LAL</v>
      </c>
      <c r="E21" s="470"/>
      <c r="F21" s="471"/>
      <c r="G21" s="470"/>
      <c r="H21" s="467"/>
      <c r="I21" s="471"/>
      <c r="J21" s="470"/>
      <c r="K21" s="467"/>
      <c r="L21" s="471"/>
    </row>
    <row r="22" spans="1:12" ht="36" customHeight="1" x14ac:dyDescent="0.2">
      <c r="A22" s="476">
        <f>IF('Export Wiegeliste'!Y21&lt;&gt;9,'Export Wiegeliste'!Y21,"")</f>
        <v>3</v>
      </c>
      <c r="B22" s="477" t="str">
        <f>IF('Export Wiegeliste'!Y21&lt;&gt;9,'Export Wiegeliste'!V21,"")</f>
        <v>U13M</v>
      </c>
      <c r="C22" s="477" t="str">
        <f>IF('Export Wiegeliste'!Y21&lt;&gt;9,'Export Wiegeliste'!Q21,"")</f>
        <v>M370</v>
      </c>
      <c r="D22" s="478" t="str">
        <f>IF('Export Wiegeliste'!Y21&lt;&gt;9,'Export Wiegeliste'!X21,"")</f>
        <v>Steinbrecher Roman, OMV</v>
      </c>
      <c r="E22" s="470"/>
      <c r="F22" s="471"/>
      <c r="G22" s="470"/>
      <c r="H22" s="467"/>
      <c r="I22" s="471"/>
      <c r="J22" s="470"/>
      <c r="K22" s="467"/>
      <c r="L22" s="471"/>
    </row>
    <row r="23" spans="1:12" ht="36" customHeight="1" x14ac:dyDescent="0.2">
      <c r="A23" s="476">
        <f>IF('Export Wiegeliste'!Y22&lt;&gt;9,'Export Wiegeliste'!Y22,"")</f>
        <v>3</v>
      </c>
      <c r="B23" s="477" t="str">
        <f>IF('Export Wiegeliste'!Y22&lt;&gt;9,'Export Wiegeliste'!V22,"")</f>
        <v>U13M</v>
      </c>
      <c r="C23" s="477" t="str">
        <f>IF('Export Wiegeliste'!Y22&lt;&gt;9,'Export Wiegeliste'!Q22,"")</f>
        <v>M401</v>
      </c>
      <c r="D23" s="478" t="str">
        <f>IF('Export Wiegeliste'!Y22&lt;&gt;9,'Export Wiegeliste'!X22,"")</f>
        <v>Hengl Mario, LAL</v>
      </c>
      <c r="E23" s="470"/>
      <c r="F23" s="471"/>
      <c r="G23" s="470"/>
      <c r="H23" s="467"/>
      <c r="I23" s="471"/>
      <c r="J23" s="470"/>
      <c r="K23" s="467"/>
      <c r="L23" s="471"/>
    </row>
    <row r="24" spans="1:12" ht="36" customHeight="1" x14ac:dyDescent="0.2">
      <c r="A24" s="476">
        <f>IF('Export Wiegeliste'!Y23&lt;&gt;9,'Export Wiegeliste'!Y23,"")</f>
        <v>3</v>
      </c>
      <c r="B24" s="477" t="str">
        <f>IF('Export Wiegeliste'!Y23&lt;&gt;9,'Export Wiegeliste'!V23,"")</f>
        <v>U13M</v>
      </c>
      <c r="C24" s="477" t="str">
        <f>IF('Export Wiegeliste'!Y23&lt;&gt;9,'Export Wiegeliste'!Q23,"")</f>
        <v>X279</v>
      </c>
      <c r="D24" s="478" t="str">
        <f>IF('Export Wiegeliste'!Y23&lt;&gt;9,'Export Wiegeliste'!X23,"")</f>
        <v>Moldaschl Maximilian, LAL</v>
      </c>
      <c r="E24" s="470"/>
      <c r="F24" s="471"/>
      <c r="G24" s="470"/>
      <c r="H24" s="467"/>
      <c r="I24" s="471"/>
      <c r="J24" s="470"/>
      <c r="K24" s="467"/>
      <c r="L24" s="471"/>
    </row>
    <row r="25" spans="1:12" ht="36" customHeight="1" x14ac:dyDescent="0.2">
      <c r="A25" s="476">
        <f>IF('Export Wiegeliste'!Y24&lt;&gt;9,'Export Wiegeliste'!Y24,"")</f>
        <v>3</v>
      </c>
      <c r="B25" s="477" t="str">
        <f>IF('Export Wiegeliste'!Y24&lt;&gt;9,'Export Wiegeliste'!V24,"")</f>
        <v>U15M</v>
      </c>
      <c r="C25" s="477" t="str">
        <f>IF('Export Wiegeliste'!Y24&lt;&gt;9,'Export Wiegeliste'!Q24,"")</f>
        <v>M394</v>
      </c>
      <c r="D25" s="478" t="str">
        <f>IF('Export Wiegeliste'!Y24&lt;&gt;9,'Export Wiegeliste'!X24,"")</f>
        <v>Dollinger Stefan, LAL</v>
      </c>
      <c r="E25" s="470"/>
      <c r="F25" s="471"/>
      <c r="G25" s="470"/>
      <c r="H25" s="467"/>
      <c r="I25" s="471"/>
      <c r="J25" s="470"/>
      <c r="K25" s="467"/>
      <c r="L25" s="471"/>
    </row>
    <row r="26" spans="1:12" ht="36" customHeight="1" x14ac:dyDescent="0.2">
      <c r="A26" s="476">
        <f>IF('Export Wiegeliste'!Y25&lt;&gt;9,'Export Wiegeliste'!Y25,"")</f>
        <v>3</v>
      </c>
      <c r="B26" s="477" t="str">
        <f>IF('Export Wiegeliste'!Y25&lt;&gt;9,'Export Wiegeliste'!V25,"")</f>
        <v>U15M</v>
      </c>
      <c r="C26" s="477">
        <f>IF('Export Wiegeliste'!Y25&lt;&gt;9,'Export Wiegeliste'!Q25,"")</f>
        <v>4702</v>
      </c>
      <c r="D26" s="478" t="str">
        <f>IF('Export Wiegeliste'!Y25&lt;&gt;9,'Export Wiegeliste'!X25,"")</f>
        <v>Gotthart Phillip, LAL</v>
      </c>
      <c r="E26" s="470"/>
      <c r="F26" s="471"/>
      <c r="G26" s="470"/>
      <c r="H26" s="467"/>
      <c r="I26" s="471"/>
      <c r="J26" s="470"/>
      <c r="K26" s="467"/>
      <c r="L26" s="471"/>
    </row>
    <row r="27" spans="1:12" ht="36" customHeight="1" x14ac:dyDescent="0.2">
      <c r="A27" s="476">
        <f>IF('Export Wiegeliste'!Y26&lt;&gt;9,'Export Wiegeliste'!Y26,"")</f>
        <v>3</v>
      </c>
      <c r="B27" s="477" t="str">
        <f>IF('Export Wiegeliste'!Y26&lt;&gt;9,'Export Wiegeliste'!V26,"")</f>
        <v>U15M</v>
      </c>
      <c r="C27" s="477">
        <f>IF('Export Wiegeliste'!Y26&lt;&gt;9,'Export Wiegeliste'!Q26,"")</f>
        <v>4705</v>
      </c>
      <c r="D27" s="478" t="str">
        <f>IF('Export Wiegeliste'!Y26&lt;&gt;9,'Export Wiegeliste'!X26,"")</f>
        <v>Hartl Oliver, OMV</v>
      </c>
      <c r="E27" s="470"/>
      <c r="F27" s="471"/>
      <c r="G27" s="470"/>
      <c r="H27" s="467"/>
      <c r="I27" s="471"/>
      <c r="J27" s="470"/>
      <c r="K27" s="467"/>
      <c r="L27" s="471"/>
    </row>
    <row r="28" spans="1:12" ht="36" customHeight="1" x14ac:dyDescent="0.2">
      <c r="A28" s="476">
        <f>IF('Export Wiegeliste'!Y27&lt;&gt;9,'Export Wiegeliste'!Y27,"")</f>
        <v>3</v>
      </c>
      <c r="B28" s="477" t="str">
        <f>IF('Export Wiegeliste'!Y27&lt;&gt;9,'Export Wiegeliste'!V27,"")</f>
        <v>U15M</v>
      </c>
      <c r="C28" s="477">
        <f>IF('Export Wiegeliste'!Y27&lt;&gt;9,'Export Wiegeliste'!Q27,"")</f>
        <v>4711</v>
      </c>
      <c r="D28" s="478" t="str">
        <f>IF('Export Wiegeliste'!Y27&lt;&gt;9,'Export Wiegeliste'!X27,"")</f>
        <v>Gomboc Lukas, VÖD</v>
      </c>
      <c r="E28" s="470"/>
      <c r="F28" s="471"/>
      <c r="G28" s="470"/>
      <c r="H28" s="467"/>
      <c r="I28" s="471"/>
      <c r="J28" s="470"/>
      <c r="K28" s="467"/>
      <c r="L28" s="471"/>
    </row>
    <row r="29" spans="1:12" ht="36" customHeight="1" x14ac:dyDescent="0.2">
      <c r="A29" s="476" t="str">
        <f>IF('Export Wiegeliste'!Y28&lt;&gt;9,'Export Wiegeliste'!Y28,"")</f>
        <v/>
      </c>
      <c r="B29" s="477" t="str">
        <f>IF('Export Wiegeliste'!Y28&lt;&gt;9,'Export Wiegeliste'!V28,"")</f>
        <v/>
      </c>
      <c r="C29" s="477" t="str">
        <f>IF('Export Wiegeliste'!Y28&lt;&gt;9,'Export Wiegeliste'!Q28,"")</f>
        <v/>
      </c>
      <c r="D29" s="478" t="str">
        <f>IF('Export Wiegeliste'!Y28&lt;&gt;9,'Export Wiegeliste'!X28,"")</f>
        <v/>
      </c>
      <c r="E29" s="470"/>
      <c r="F29" s="471"/>
      <c r="G29" s="470"/>
      <c r="H29" s="467"/>
      <c r="I29" s="471"/>
      <c r="J29" s="470"/>
      <c r="K29" s="467"/>
      <c r="L29" s="471"/>
    </row>
    <row r="30" spans="1:12" ht="36" customHeight="1" x14ac:dyDescent="0.2">
      <c r="A30" s="476" t="str">
        <f>IF('Export Wiegeliste'!Y29&lt;&gt;9,'Export Wiegeliste'!Y29,"")</f>
        <v/>
      </c>
      <c r="B30" s="477" t="str">
        <f>IF('Export Wiegeliste'!Y29&lt;&gt;9,'Export Wiegeliste'!V29,"")</f>
        <v/>
      </c>
      <c r="C30" s="477" t="str">
        <f>IF('Export Wiegeliste'!Y29&lt;&gt;9,'Export Wiegeliste'!Q29,"")</f>
        <v/>
      </c>
      <c r="D30" s="478" t="str">
        <f>IF('Export Wiegeliste'!Y29&lt;&gt;9,'Export Wiegeliste'!X29,"")</f>
        <v/>
      </c>
      <c r="E30" s="470"/>
      <c r="F30" s="471"/>
      <c r="G30" s="470"/>
      <c r="H30" s="467"/>
      <c r="I30" s="471"/>
      <c r="J30" s="470"/>
      <c r="K30" s="467"/>
      <c r="L30" s="471"/>
    </row>
    <row r="31" spans="1:12" ht="36" customHeight="1" x14ac:dyDescent="0.2">
      <c r="A31" s="476" t="str">
        <f>IF('Export Wiegeliste'!Y30&lt;&gt;9,'Export Wiegeliste'!Y30,"")</f>
        <v/>
      </c>
      <c r="B31" s="477" t="str">
        <f>IF('Export Wiegeliste'!Y30&lt;&gt;9,'Export Wiegeliste'!V30,"")</f>
        <v/>
      </c>
      <c r="C31" s="477" t="str">
        <f>IF('Export Wiegeliste'!Y30&lt;&gt;9,'Export Wiegeliste'!Q30,"")</f>
        <v/>
      </c>
      <c r="D31" s="478" t="str">
        <f>IF('Export Wiegeliste'!Y30&lt;&gt;9,'Export Wiegeliste'!X30,"")</f>
        <v/>
      </c>
      <c r="E31" s="470"/>
      <c r="F31" s="471"/>
      <c r="G31" s="470"/>
      <c r="H31" s="467"/>
      <c r="I31" s="471"/>
      <c r="J31" s="470"/>
      <c r="K31" s="467"/>
      <c r="L31" s="471"/>
    </row>
    <row r="32" spans="1:12" ht="36" customHeight="1" x14ac:dyDescent="0.2">
      <c r="A32" s="476" t="str">
        <f>IF('Export Wiegeliste'!Y31&lt;&gt;9,'Export Wiegeliste'!Y31,"")</f>
        <v/>
      </c>
      <c r="B32" s="477" t="str">
        <f>IF('Export Wiegeliste'!Y31&lt;&gt;9,'Export Wiegeliste'!V31,"")</f>
        <v/>
      </c>
      <c r="C32" s="477" t="str">
        <f>IF('Export Wiegeliste'!Y31&lt;&gt;9,'Export Wiegeliste'!Q31,"")</f>
        <v/>
      </c>
      <c r="D32" s="478" t="str">
        <f>IF('Export Wiegeliste'!Y31&lt;&gt;9,'Export Wiegeliste'!X31,"")</f>
        <v/>
      </c>
      <c r="E32" s="470"/>
      <c r="F32" s="471"/>
      <c r="G32" s="470"/>
      <c r="H32" s="467"/>
      <c r="I32" s="471"/>
      <c r="J32" s="470"/>
      <c r="K32" s="467"/>
      <c r="L32" s="471"/>
    </row>
    <row r="33" spans="1:12" ht="36" customHeight="1" x14ac:dyDescent="0.2">
      <c r="A33" s="476" t="str">
        <f>IF('Export Wiegeliste'!Y32&lt;&gt;9,'Export Wiegeliste'!Y32,"")</f>
        <v/>
      </c>
      <c r="B33" s="477" t="str">
        <f>IF('Export Wiegeliste'!Y32&lt;&gt;9,'Export Wiegeliste'!V32,"")</f>
        <v/>
      </c>
      <c r="C33" s="477" t="str">
        <f>IF('Export Wiegeliste'!Y32&lt;&gt;9,'Export Wiegeliste'!Q32,"")</f>
        <v/>
      </c>
      <c r="D33" s="478" t="str">
        <f>IF('Export Wiegeliste'!Y32&lt;&gt;9,'Export Wiegeliste'!X32,"")</f>
        <v/>
      </c>
      <c r="E33" s="470"/>
      <c r="F33" s="471"/>
      <c r="G33" s="470"/>
      <c r="H33" s="467"/>
      <c r="I33" s="471"/>
      <c r="J33" s="470"/>
      <c r="K33" s="467"/>
      <c r="L33" s="471"/>
    </row>
    <row r="34" spans="1:12" ht="36" customHeight="1" x14ac:dyDescent="0.2">
      <c r="A34" s="476" t="str">
        <f>IF('Export Wiegeliste'!Y33&lt;&gt;9,'Export Wiegeliste'!Y33,"")</f>
        <v/>
      </c>
      <c r="B34" s="477" t="str">
        <f>IF('Export Wiegeliste'!Y33&lt;&gt;9,'Export Wiegeliste'!V33,"")</f>
        <v/>
      </c>
      <c r="C34" s="477" t="str">
        <f>IF('Export Wiegeliste'!Y33&lt;&gt;9,'Export Wiegeliste'!Q33,"")</f>
        <v/>
      </c>
      <c r="D34" s="478" t="str">
        <f>IF('Export Wiegeliste'!Y33&lt;&gt;9,'Export Wiegeliste'!X33,"")</f>
        <v/>
      </c>
      <c r="E34" s="470"/>
      <c r="F34" s="471"/>
      <c r="G34" s="470"/>
      <c r="H34" s="467"/>
      <c r="I34" s="471"/>
      <c r="J34" s="470"/>
      <c r="K34" s="467"/>
      <c r="L34" s="471"/>
    </row>
    <row r="35" spans="1:12" ht="36" customHeight="1" x14ac:dyDescent="0.2">
      <c r="A35" s="476" t="str">
        <f>IF('Export Wiegeliste'!Y34&lt;&gt;9,'Export Wiegeliste'!Y34,"")</f>
        <v/>
      </c>
      <c r="B35" s="477" t="str">
        <f>IF('Export Wiegeliste'!Y34&lt;&gt;9,'Export Wiegeliste'!V34,"")</f>
        <v/>
      </c>
      <c r="C35" s="477" t="str">
        <f>IF('Export Wiegeliste'!Y34&lt;&gt;9,'Export Wiegeliste'!Q34,"")</f>
        <v/>
      </c>
      <c r="D35" s="478" t="str">
        <f>IF('Export Wiegeliste'!Y34&lt;&gt;9,'Export Wiegeliste'!X34,"")</f>
        <v/>
      </c>
      <c r="E35" s="470"/>
      <c r="F35" s="471"/>
      <c r="G35" s="470"/>
      <c r="H35" s="467"/>
      <c r="I35" s="471"/>
      <c r="J35" s="470"/>
      <c r="K35" s="467"/>
      <c r="L35" s="471"/>
    </row>
    <row r="36" spans="1:12" ht="36" customHeight="1" x14ac:dyDescent="0.2">
      <c r="A36" s="476" t="str">
        <f>IF('Export Wiegeliste'!Y35&lt;&gt;9,'Export Wiegeliste'!Y35,"")</f>
        <v/>
      </c>
      <c r="B36" s="477" t="str">
        <f>IF('Export Wiegeliste'!Y35&lt;&gt;9,'Export Wiegeliste'!V35,"")</f>
        <v/>
      </c>
      <c r="C36" s="477" t="str">
        <f>IF('Export Wiegeliste'!Y35&lt;&gt;9,'Export Wiegeliste'!Q35,"")</f>
        <v/>
      </c>
      <c r="D36" s="478" t="str">
        <f>IF('Export Wiegeliste'!Y35&lt;&gt;9,'Export Wiegeliste'!X35,"")</f>
        <v/>
      </c>
      <c r="E36" s="470"/>
      <c r="F36" s="471"/>
      <c r="G36" s="470"/>
      <c r="H36" s="467"/>
      <c r="I36" s="471"/>
      <c r="J36" s="470"/>
      <c r="K36" s="467"/>
      <c r="L36" s="471"/>
    </row>
    <row r="37" spans="1:12" ht="36" customHeight="1" x14ac:dyDescent="0.2">
      <c r="A37" s="476" t="str">
        <f>IF('Export Wiegeliste'!Y36&lt;&gt;9,'Export Wiegeliste'!Y36,"")</f>
        <v/>
      </c>
      <c r="B37" s="477" t="str">
        <f>IF('Export Wiegeliste'!Y36&lt;&gt;9,'Export Wiegeliste'!V36,"")</f>
        <v/>
      </c>
      <c r="C37" s="477" t="str">
        <f>IF('Export Wiegeliste'!Y36&lt;&gt;9,'Export Wiegeliste'!Q36,"")</f>
        <v/>
      </c>
      <c r="D37" s="478" t="str">
        <f>IF('Export Wiegeliste'!Y36&lt;&gt;9,'Export Wiegeliste'!X36,"")</f>
        <v/>
      </c>
      <c r="E37" s="470"/>
      <c r="F37" s="471"/>
      <c r="G37" s="470"/>
      <c r="H37" s="467"/>
      <c r="I37" s="471"/>
      <c r="J37" s="470"/>
      <c r="K37" s="467"/>
      <c r="L37" s="471"/>
    </row>
    <row r="38" spans="1:12" ht="36" customHeight="1" x14ac:dyDescent="0.2">
      <c r="A38" s="476" t="str">
        <f>IF('Export Wiegeliste'!Y37&lt;&gt;9,'Export Wiegeliste'!Y37,"")</f>
        <v/>
      </c>
      <c r="B38" s="477" t="str">
        <f>IF('Export Wiegeliste'!Y37&lt;&gt;9,'Export Wiegeliste'!V37,"")</f>
        <v/>
      </c>
      <c r="C38" s="477" t="str">
        <f>IF('Export Wiegeliste'!Y37&lt;&gt;9,'Export Wiegeliste'!Q37,"")</f>
        <v/>
      </c>
      <c r="D38" s="478" t="str">
        <f>IF('Export Wiegeliste'!Y37&lt;&gt;9,'Export Wiegeliste'!X37,"")</f>
        <v/>
      </c>
      <c r="E38" s="470"/>
      <c r="F38" s="471"/>
      <c r="G38" s="470"/>
      <c r="H38" s="467"/>
      <c r="I38" s="471"/>
      <c r="J38" s="470"/>
      <c r="K38" s="467"/>
      <c r="L38" s="471"/>
    </row>
    <row r="39" spans="1:12" ht="36" customHeight="1" thickBot="1" x14ac:dyDescent="0.25">
      <c r="A39" s="476" t="str">
        <f>IF('Export Wiegeliste'!Y49&lt;&gt;9,'Export Wiegeliste'!Y49,"")</f>
        <v/>
      </c>
      <c r="B39" s="477" t="str">
        <f>IF('Export Wiegeliste'!Y49&lt;&gt;9,'Export Wiegeliste'!V49,"")</f>
        <v/>
      </c>
      <c r="C39" s="477" t="str">
        <f>IF('Export Wiegeliste'!Y49&lt;&gt;9,'Export Wiegeliste'!Q49,"")</f>
        <v/>
      </c>
      <c r="D39" s="478" t="str">
        <f>IF('Export Wiegeliste'!Y49&lt;&gt;9,'Export Wiegeliste'!X49,"")</f>
        <v/>
      </c>
      <c r="E39" s="472"/>
      <c r="F39" s="473"/>
      <c r="G39" s="472"/>
      <c r="H39" s="475"/>
      <c r="I39" s="473"/>
      <c r="J39" s="472"/>
      <c r="K39" s="475"/>
      <c r="L39" s="473"/>
    </row>
  </sheetData>
  <mergeCells count="4">
    <mergeCell ref="E1:F1"/>
    <mergeCell ref="G1:I1"/>
    <mergeCell ref="J1:L1"/>
    <mergeCell ref="A1:D1"/>
  </mergeCells>
  <pageMargins left="0.31496062992125984" right="0.11811023622047245" top="0.39370078740157483" bottom="0.39370078740157483" header="0" footer="0"/>
  <pageSetup paperSize="9" scale="55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workbookViewId="0">
      <selection activeCell="A16" sqref="A16:T25"/>
    </sheetView>
  </sheetViews>
  <sheetFormatPr baseColWidth="10" defaultRowHeight="12.75" x14ac:dyDescent="0.2"/>
  <cols>
    <col min="1" max="1" width="5" bestFit="1" customWidth="1"/>
    <col min="2" max="2" width="6.85546875" bestFit="1" customWidth="1"/>
    <col min="3" max="3" width="4" bestFit="1" customWidth="1"/>
    <col min="4" max="4" width="2" bestFit="1" customWidth="1"/>
    <col min="5" max="5" width="4" bestFit="1" customWidth="1"/>
    <col min="6" max="6" width="2" bestFit="1" customWidth="1"/>
    <col min="7" max="7" width="4" bestFit="1" customWidth="1"/>
    <col min="8" max="8" width="2" bestFit="1" customWidth="1"/>
    <col min="9" max="9" width="4" bestFit="1" customWidth="1"/>
    <col min="10" max="10" width="2" bestFit="1" customWidth="1"/>
    <col min="11" max="11" width="4" bestFit="1" customWidth="1"/>
    <col min="12" max="12" width="2" bestFit="1" customWidth="1"/>
    <col min="13" max="13" width="4" bestFit="1" customWidth="1"/>
    <col min="14" max="14" width="2" bestFit="1" customWidth="1"/>
    <col min="15" max="17" width="4" bestFit="1" customWidth="1"/>
    <col min="18" max="19" width="9" bestFit="1" customWidth="1"/>
    <col min="20" max="20" width="45.42578125" customWidth="1"/>
  </cols>
  <sheetData>
    <row r="1" spans="1:20" ht="27" thickBot="1" x14ac:dyDescent="0.45">
      <c r="A1" s="668" t="s">
        <v>2491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70"/>
    </row>
    <row r="2" spans="1:20" ht="13.5" thickBot="1" x14ac:dyDescent="0.25">
      <c r="A2" s="264" t="s">
        <v>1659</v>
      </c>
      <c r="B2" s="265" t="s">
        <v>2485</v>
      </c>
      <c r="C2" s="266" t="s">
        <v>2124</v>
      </c>
      <c r="D2" s="267"/>
      <c r="E2" s="266" t="s">
        <v>2125</v>
      </c>
      <c r="F2" s="267"/>
      <c r="G2" s="266" t="s">
        <v>2126</v>
      </c>
      <c r="H2" s="267"/>
      <c r="I2" s="266" t="s">
        <v>2148</v>
      </c>
      <c r="J2" s="267"/>
      <c r="K2" s="266" t="s">
        <v>2149</v>
      </c>
      <c r="L2" s="267"/>
      <c r="M2" s="266" t="s">
        <v>2150</v>
      </c>
      <c r="N2" s="268"/>
      <c r="O2" s="261" t="s">
        <v>2486</v>
      </c>
      <c r="P2" s="262" t="s">
        <v>2487</v>
      </c>
      <c r="Q2" s="262" t="s">
        <v>2488</v>
      </c>
      <c r="R2" s="262" t="s">
        <v>2489</v>
      </c>
      <c r="S2" s="262" t="s">
        <v>2490</v>
      </c>
      <c r="T2" s="263" t="s">
        <v>145</v>
      </c>
    </row>
    <row r="3" spans="1:20" x14ac:dyDescent="0.2">
      <c r="A3" s="465" t="s">
        <v>1938</v>
      </c>
      <c r="B3" s="269">
        <v>32</v>
      </c>
      <c r="C3" s="270">
        <v>10</v>
      </c>
      <c r="D3" s="466" t="s">
        <v>236</v>
      </c>
      <c r="E3" s="270">
        <v>12</v>
      </c>
      <c r="F3" s="271" t="s">
        <v>236</v>
      </c>
      <c r="G3" s="270">
        <v>14</v>
      </c>
      <c r="H3" s="271" t="s">
        <v>236</v>
      </c>
      <c r="I3" s="270">
        <v>14</v>
      </c>
      <c r="J3" s="271" t="s">
        <v>236</v>
      </c>
      <c r="K3" s="270">
        <v>16</v>
      </c>
      <c r="L3" s="271" t="s">
        <v>236</v>
      </c>
      <c r="M3" s="270">
        <v>17</v>
      </c>
      <c r="N3" s="272" t="s">
        <v>2084</v>
      </c>
      <c r="O3" s="273">
        <v>14</v>
      </c>
      <c r="P3" s="274">
        <v>16</v>
      </c>
      <c r="Q3" s="274">
        <v>30</v>
      </c>
      <c r="R3" s="274">
        <v>79.7</v>
      </c>
      <c r="S3" s="274" t="s">
        <v>236</v>
      </c>
      <c r="T3" s="275" t="s">
        <v>2594</v>
      </c>
    </row>
    <row r="4" spans="1:20" x14ac:dyDescent="0.2">
      <c r="A4" s="276" t="s">
        <v>1940</v>
      </c>
      <c r="B4" s="75">
        <v>25.4</v>
      </c>
      <c r="C4" s="277">
        <v>10</v>
      </c>
      <c r="D4" s="278" t="s">
        <v>236</v>
      </c>
      <c r="E4" s="277">
        <v>12</v>
      </c>
      <c r="F4" s="278" t="s">
        <v>236</v>
      </c>
      <c r="G4" s="277">
        <v>14</v>
      </c>
      <c r="H4" s="278" t="s">
        <v>236</v>
      </c>
      <c r="I4" s="277">
        <v>13</v>
      </c>
      <c r="J4" s="278" t="s">
        <v>236</v>
      </c>
      <c r="K4" s="277">
        <v>15</v>
      </c>
      <c r="L4" s="278" t="s">
        <v>236</v>
      </c>
      <c r="M4" s="277">
        <v>17</v>
      </c>
      <c r="N4" s="279" t="s">
        <v>2084</v>
      </c>
      <c r="O4" s="280">
        <v>14</v>
      </c>
      <c r="P4" s="281">
        <v>15</v>
      </c>
      <c r="Q4" s="281">
        <v>29</v>
      </c>
      <c r="R4" s="281">
        <v>77.040000000000006</v>
      </c>
      <c r="S4" s="281" t="s">
        <v>236</v>
      </c>
      <c r="T4" s="282" t="s">
        <v>2596</v>
      </c>
    </row>
    <row r="5" spans="1:20" x14ac:dyDescent="0.2">
      <c r="A5" s="276" t="s">
        <v>1942</v>
      </c>
      <c r="B5" s="75">
        <v>29</v>
      </c>
      <c r="C5" s="277">
        <v>10</v>
      </c>
      <c r="D5" s="278" t="s">
        <v>236</v>
      </c>
      <c r="E5" s="277">
        <v>12</v>
      </c>
      <c r="F5" s="278" t="s">
        <v>236</v>
      </c>
      <c r="G5" s="277">
        <v>13</v>
      </c>
      <c r="H5" s="278" t="s">
        <v>236</v>
      </c>
      <c r="I5" s="277">
        <v>13</v>
      </c>
      <c r="J5" s="278" t="s">
        <v>236</v>
      </c>
      <c r="K5" s="277">
        <v>15</v>
      </c>
      <c r="L5" s="278" t="s">
        <v>236</v>
      </c>
      <c r="M5" s="277">
        <v>16</v>
      </c>
      <c r="N5" s="279" t="s">
        <v>236</v>
      </c>
      <c r="O5" s="280">
        <v>13</v>
      </c>
      <c r="P5" s="281">
        <v>16</v>
      </c>
      <c r="Q5" s="281">
        <v>29</v>
      </c>
      <c r="R5" s="281">
        <v>77.040000000000006</v>
      </c>
      <c r="S5" s="281" t="s">
        <v>236</v>
      </c>
      <c r="T5" s="282" t="s">
        <v>2602</v>
      </c>
    </row>
    <row r="6" spans="1:20" x14ac:dyDescent="0.2">
      <c r="A6" s="276" t="s">
        <v>1943</v>
      </c>
      <c r="B6" s="75">
        <v>43.7</v>
      </c>
      <c r="C6" s="277">
        <v>14</v>
      </c>
      <c r="D6" s="278" t="s">
        <v>236</v>
      </c>
      <c r="E6" s="277">
        <v>17</v>
      </c>
      <c r="F6" s="278" t="s">
        <v>236</v>
      </c>
      <c r="G6" s="277">
        <v>19</v>
      </c>
      <c r="H6" s="278" t="s">
        <v>236</v>
      </c>
      <c r="I6" s="277">
        <v>20</v>
      </c>
      <c r="J6" s="278" t="s">
        <v>236</v>
      </c>
      <c r="K6" s="277">
        <v>23</v>
      </c>
      <c r="L6" s="278" t="s">
        <v>2084</v>
      </c>
      <c r="M6" s="277">
        <v>23</v>
      </c>
      <c r="N6" s="279" t="s">
        <v>236</v>
      </c>
      <c r="O6" s="280">
        <v>19</v>
      </c>
      <c r="P6" s="281">
        <v>23</v>
      </c>
      <c r="Q6" s="281">
        <v>42</v>
      </c>
      <c r="R6" s="281">
        <v>80.489999999999995</v>
      </c>
      <c r="S6" s="281" t="s">
        <v>236</v>
      </c>
      <c r="T6" s="282" t="s">
        <v>2603</v>
      </c>
    </row>
    <row r="7" spans="1:20" x14ac:dyDescent="0.2">
      <c r="A7" s="276" t="s">
        <v>2193</v>
      </c>
      <c r="B7" s="75">
        <v>31</v>
      </c>
      <c r="C7" s="277">
        <v>15</v>
      </c>
      <c r="D7" s="278" t="s">
        <v>236</v>
      </c>
      <c r="E7" s="277">
        <v>18</v>
      </c>
      <c r="F7" s="278" t="s">
        <v>236</v>
      </c>
      <c r="G7" s="277">
        <v>20</v>
      </c>
      <c r="H7" s="278" t="s">
        <v>236</v>
      </c>
      <c r="I7" s="277">
        <v>21</v>
      </c>
      <c r="J7" s="278" t="s">
        <v>236</v>
      </c>
      <c r="K7" s="277">
        <v>24</v>
      </c>
      <c r="L7" s="278" t="s">
        <v>236</v>
      </c>
      <c r="M7" s="277">
        <v>26</v>
      </c>
      <c r="N7" s="279" t="s">
        <v>236</v>
      </c>
      <c r="O7" s="280">
        <v>20</v>
      </c>
      <c r="P7" s="281">
        <v>26</v>
      </c>
      <c r="Q7" s="281">
        <v>46</v>
      </c>
      <c r="R7" s="281">
        <v>122.2</v>
      </c>
      <c r="S7" s="281" t="s">
        <v>236</v>
      </c>
      <c r="T7" s="282" t="s">
        <v>2194</v>
      </c>
    </row>
    <row r="8" spans="1:20" x14ac:dyDescent="0.2">
      <c r="A8" s="276" t="s">
        <v>1359</v>
      </c>
      <c r="B8" s="75">
        <v>35</v>
      </c>
      <c r="C8" s="277">
        <v>11</v>
      </c>
      <c r="D8" s="278" t="s">
        <v>236</v>
      </c>
      <c r="E8" s="277">
        <v>13</v>
      </c>
      <c r="F8" s="278" t="s">
        <v>236</v>
      </c>
      <c r="G8" s="277">
        <v>15</v>
      </c>
      <c r="H8" s="278" t="s">
        <v>236</v>
      </c>
      <c r="I8" s="277">
        <v>16</v>
      </c>
      <c r="J8" s="278" t="s">
        <v>236</v>
      </c>
      <c r="K8" s="277">
        <v>18</v>
      </c>
      <c r="L8" s="278" t="s">
        <v>236</v>
      </c>
      <c r="M8" s="277">
        <v>20</v>
      </c>
      <c r="N8" s="279" t="s">
        <v>236</v>
      </c>
      <c r="O8" s="280">
        <v>15</v>
      </c>
      <c r="P8" s="281">
        <v>20</v>
      </c>
      <c r="Q8" s="281">
        <v>35</v>
      </c>
      <c r="R8" s="281">
        <v>84.07</v>
      </c>
      <c r="S8" s="281" t="s">
        <v>236</v>
      </c>
      <c r="T8" s="282" t="s">
        <v>1356</v>
      </c>
    </row>
    <row r="9" spans="1:20" x14ac:dyDescent="0.2">
      <c r="A9" s="276" t="s">
        <v>1944</v>
      </c>
      <c r="B9" s="75">
        <v>40.299999999999997</v>
      </c>
      <c r="C9" s="277">
        <v>14</v>
      </c>
      <c r="D9" s="278" t="s">
        <v>236</v>
      </c>
      <c r="E9" s="277">
        <v>16</v>
      </c>
      <c r="F9" s="278" t="s">
        <v>236</v>
      </c>
      <c r="G9" s="277">
        <v>18</v>
      </c>
      <c r="H9" s="278" t="s">
        <v>236</v>
      </c>
      <c r="I9" s="277">
        <v>17</v>
      </c>
      <c r="J9" s="278" t="s">
        <v>236</v>
      </c>
      <c r="K9" s="277">
        <v>20</v>
      </c>
      <c r="L9" s="278" t="s">
        <v>236</v>
      </c>
      <c r="M9" s="277">
        <v>21</v>
      </c>
      <c r="N9" s="279" t="s">
        <v>236</v>
      </c>
      <c r="O9" s="280">
        <v>18</v>
      </c>
      <c r="P9" s="281">
        <v>21</v>
      </c>
      <c r="Q9" s="281">
        <v>39</v>
      </c>
      <c r="R9" s="281">
        <v>70.47</v>
      </c>
      <c r="S9" s="281" t="s">
        <v>236</v>
      </c>
      <c r="T9" s="282" t="s">
        <v>2604</v>
      </c>
    </row>
    <row r="10" spans="1:20" x14ac:dyDescent="0.2">
      <c r="A10" s="276" t="s">
        <v>1302</v>
      </c>
      <c r="B10" s="75">
        <v>55</v>
      </c>
      <c r="C10" s="277">
        <v>55</v>
      </c>
      <c r="D10" s="278" t="s">
        <v>236</v>
      </c>
      <c r="E10" s="277">
        <v>60</v>
      </c>
      <c r="F10" s="278" t="s">
        <v>236</v>
      </c>
      <c r="G10" s="277" t="s">
        <v>236</v>
      </c>
      <c r="H10" s="278" t="s">
        <v>2084</v>
      </c>
      <c r="I10" s="277">
        <v>65</v>
      </c>
      <c r="J10" s="278" t="s">
        <v>236</v>
      </c>
      <c r="K10" s="277">
        <v>71</v>
      </c>
      <c r="L10" s="278" t="s">
        <v>236</v>
      </c>
      <c r="M10" s="277" t="s">
        <v>236</v>
      </c>
      <c r="N10" s="279" t="s">
        <v>2084</v>
      </c>
      <c r="O10" s="280">
        <v>60</v>
      </c>
      <c r="P10" s="281">
        <v>71</v>
      </c>
      <c r="Q10" s="281">
        <v>131</v>
      </c>
      <c r="R10" s="281">
        <v>178.96</v>
      </c>
      <c r="S10" s="281" t="s">
        <v>236</v>
      </c>
      <c r="T10" s="282" t="s">
        <v>148</v>
      </c>
    </row>
    <row r="11" spans="1:20" x14ac:dyDescent="0.2">
      <c r="A11" s="276" t="s">
        <v>2351</v>
      </c>
      <c r="B11" s="75">
        <v>41</v>
      </c>
      <c r="C11" s="277">
        <v>21</v>
      </c>
      <c r="D11" s="278" t="s">
        <v>236</v>
      </c>
      <c r="E11" s="277">
        <v>23</v>
      </c>
      <c r="F11" s="278" t="s">
        <v>2084</v>
      </c>
      <c r="G11" s="277">
        <v>23</v>
      </c>
      <c r="H11" s="278" t="s">
        <v>2084</v>
      </c>
      <c r="I11" s="277">
        <v>28</v>
      </c>
      <c r="J11" s="278" t="s">
        <v>236</v>
      </c>
      <c r="K11" s="277">
        <v>31</v>
      </c>
      <c r="L11" s="278" t="s">
        <v>2084</v>
      </c>
      <c r="M11" s="277">
        <v>31</v>
      </c>
      <c r="N11" s="279" t="s">
        <v>2084</v>
      </c>
      <c r="O11" s="280">
        <v>21</v>
      </c>
      <c r="P11" s="281">
        <v>28</v>
      </c>
      <c r="Q11" s="281">
        <v>49</v>
      </c>
      <c r="R11" s="281">
        <v>86.98</v>
      </c>
      <c r="S11" s="281" t="s">
        <v>236</v>
      </c>
      <c r="T11" s="282" t="s">
        <v>2349</v>
      </c>
    </row>
    <row r="12" spans="1:20" x14ac:dyDescent="0.2">
      <c r="A12" s="276" t="s">
        <v>2354</v>
      </c>
      <c r="B12" s="75">
        <v>45.5</v>
      </c>
      <c r="C12" s="277">
        <v>21</v>
      </c>
      <c r="D12" s="278" t="s">
        <v>236</v>
      </c>
      <c r="E12" s="277">
        <v>23</v>
      </c>
      <c r="F12" s="278" t="s">
        <v>236</v>
      </c>
      <c r="G12" s="277">
        <v>24</v>
      </c>
      <c r="H12" s="278" t="s">
        <v>236</v>
      </c>
      <c r="I12" s="277">
        <v>29</v>
      </c>
      <c r="J12" s="278" t="s">
        <v>236</v>
      </c>
      <c r="K12" s="277">
        <v>32</v>
      </c>
      <c r="L12" s="278" t="s">
        <v>236</v>
      </c>
      <c r="M12" s="277">
        <v>34</v>
      </c>
      <c r="N12" s="279" t="s">
        <v>236</v>
      </c>
      <c r="O12" s="280">
        <v>24</v>
      </c>
      <c r="P12" s="281">
        <v>34</v>
      </c>
      <c r="Q12" s="281">
        <v>58</v>
      </c>
      <c r="R12" s="281">
        <v>92.98</v>
      </c>
      <c r="S12" s="281" t="s">
        <v>236</v>
      </c>
      <c r="T12" s="282" t="s">
        <v>2352</v>
      </c>
    </row>
    <row r="13" spans="1:20" x14ac:dyDescent="0.2">
      <c r="A13" s="276" t="s">
        <v>2395</v>
      </c>
      <c r="B13" s="75">
        <v>37</v>
      </c>
      <c r="C13" s="277">
        <v>21</v>
      </c>
      <c r="D13" s="278" t="s">
        <v>236</v>
      </c>
      <c r="E13" s="277">
        <v>23</v>
      </c>
      <c r="F13" s="278" t="s">
        <v>2084</v>
      </c>
      <c r="G13" s="277">
        <v>23</v>
      </c>
      <c r="H13" s="278" t="s">
        <v>236</v>
      </c>
      <c r="I13" s="277">
        <v>30</v>
      </c>
      <c r="J13" s="278" t="s">
        <v>236</v>
      </c>
      <c r="K13" s="277">
        <v>32</v>
      </c>
      <c r="L13" s="278" t="s">
        <v>236</v>
      </c>
      <c r="M13" s="277">
        <v>34</v>
      </c>
      <c r="N13" s="279" t="s">
        <v>236</v>
      </c>
      <c r="O13" s="280">
        <v>23</v>
      </c>
      <c r="P13" s="281">
        <v>34</v>
      </c>
      <c r="Q13" s="281">
        <v>57</v>
      </c>
      <c r="R13" s="281">
        <v>112.97</v>
      </c>
      <c r="S13" s="281" t="s">
        <v>236</v>
      </c>
      <c r="T13" s="282" t="s">
        <v>2392</v>
      </c>
    </row>
    <row r="14" spans="1:20" x14ac:dyDescent="0.2">
      <c r="A14" s="276" t="s">
        <v>1945</v>
      </c>
      <c r="B14" s="75">
        <v>45.5</v>
      </c>
      <c r="C14" s="277">
        <v>20</v>
      </c>
      <c r="D14" s="278" t="s">
        <v>236</v>
      </c>
      <c r="E14" s="277">
        <v>23</v>
      </c>
      <c r="F14" s="278" t="s">
        <v>2084</v>
      </c>
      <c r="G14" s="277">
        <v>23</v>
      </c>
      <c r="H14" s="278" t="s">
        <v>236</v>
      </c>
      <c r="I14" s="277">
        <v>20</v>
      </c>
      <c r="J14" s="278" t="s">
        <v>236</v>
      </c>
      <c r="K14" s="277">
        <v>25</v>
      </c>
      <c r="L14" s="278" t="s">
        <v>2084</v>
      </c>
      <c r="M14" s="277">
        <v>25</v>
      </c>
      <c r="N14" s="279" t="s">
        <v>236</v>
      </c>
      <c r="O14" s="280">
        <v>23</v>
      </c>
      <c r="P14" s="281">
        <v>25</v>
      </c>
      <c r="Q14" s="281">
        <v>48</v>
      </c>
      <c r="R14" s="281">
        <v>76.95</v>
      </c>
      <c r="S14" s="281" t="s">
        <v>236</v>
      </c>
      <c r="T14" s="282" t="s">
        <v>2605</v>
      </c>
    </row>
    <row r="15" spans="1:20" x14ac:dyDescent="0.2">
      <c r="A15" s="276">
        <v>4652</v>
      </c>
      <c r="B15" s="75">
        <v>65.3</v>
      </c>
      <c r="C15" s="277">
        <v>36</v>
      </c>
      <c r="D15" s="278" t="s">
        <v>236</v>
      </c>
      <c r="E15" s="277">
        <v>40</v>
      </c>
      <c r="F15" s="278" t="s">
        <v>236</v>
      </c>
      <c r="G15" s="277">
        <v>44</v>
      </c>
      <c r="H15" s="278" t="s">
        <v>236</v>
      </c>
      <c r="I15" s="277">
        <v>47</v>
      </c>
      <c r="J15" s="278" t="s">
        <v>236</v>
      </c>
      <c r="K15" s="277">
        <v>50</v>
      </c>
      <c r="L15" s="278" t="s">
        <v>236</v>
      </c>
      <c r="M15" s="277">
        <v>53</v>
      </c>
      <c r="N15" s="279" t="s">
        <v>2084</v>
      </c>
      <c r="O15" s="280">
        <v>44</v>
      </c>
      <c r="P15" s="281">
        <v>50</v>
      </c>
      <c r="Q15" s="281">
        <v>94</v>
      </c>
      <c r="R15" s="281">
        <v>114.3</v>
      </c>
      <c r="S15" s="281" t="s">
        <v>236</v>
      </c>
      <c r="T15" s="282" t="s">
        <v>1618</v>
      </c>
    </row>
    <row r="16" spans="1:20" x14ac:dyDescent="0.2">
      <c r="A16" s="276" t="s">
        <v>2398</v>
      </c>
      <c r="B16" s="75">
        <v>34.1</v>
      </c>
      <c r="C16" s="277">
        <v>18</v>
      </c>
      <c r="D16" s="278" t="s">
        <v>236</v>
      </c>
      <c r="E16" s="277">
        <v>20</v>
      </c>
      <c r="F16" s="278" t="s">
        <v>236</v>
      </c>
      <c r="G16" s="277">
        <v>21</v>
      </c>
      <c r="H16" s="278" t="s">
        <v>236</v>
      </c>
      <c r="I16" s="277">
        <v>22</v>
      </c>
      <c r="J16" s="278" t="s">
        <v>236</v>
      </c>
      <c r="K16" s="277">
        <v>24</v>
      </c>
      <c r="L16" s="278" t="s">
        <v>236</v>
      </c>
      <c r="M16" s="277">
        <v>26</v>
      </c>
      <c r="N16" s="279" t="s">
        <v>236</v>
      </c>
      <c r="O16" s="280">
        <v>21</v>
      </c>
      <c r="P16" s="281">
        <v>26</v>
      </c>
      <c r="Q16" s="281">
        <v>47</v>
      </c>
      <c r="R16" s="281">
        <v>116.18</v>
      </c>
      <c r="S16" s="281" t="s">
        <v>236</v>
      </c>
      <c r="T16" s="282" t="s">
        <v>2396</v>
      </c>
    </row>
    <row r="17" spans="1:20" x14ac:dyDescent="0.2">
      <c r="A17" s="276" t="s">
        <v>2333</v>
      </c>
      <c r="B17" s="75">
        <v>40</v>
      </c>
      <c r="C17" s="277">
        <v>24</v>
      </c>
      <c r="D17" s="278" t="s">
        <v>236</v>
      </c>
      <c r="E17" s="277">
        <v>26</v>
      </c>
      <c r="F17" s="278" t="s">
        <v>236</v>
      </c>
      <c r="G17" s="277">
        <v>27</v>
      </c>
      <c r="H17" s="278" t="s">
        <v>236</v>
      </c>
      <c r="I17" s="277">
        <v>28</v>
      </c>
      <c r="J17" s="278" t="s">
        <v>236</v>
      </c>
      <c r="K17" s="277">
        <v>30</v>
      </c>
      <c r="L17" s="278" t="s">
        <v>236</v>
      </c>
      <c r="M17" s="277">
        <v>31</v>
      </c>
      <c r="N17" s="279" t="s">
        <v>236</v>
      </c>
      <c r="O17" s="280">
        <v>27</v>
      </c>
      <c r="P17" s="281">
        <v>31</v>
      </c>
      <c r="Q17" s="281">
        <v>58</v>
      </c>
      <c r="R17" s="281">
        <v>121.13</v>
      </c>
      <c r="S17" s="281" t="s">
        <v>236</v>
      </c>
      <c r="T17" s="282" t="s">
        <v>2331</v>
      </c>
    </row>
    <row r="18" spans="1:20" x14ac:dyDescent="0.2">
      <c r="A18" s="276" t="s">
        <v>87</v>
      </c>
      <c r="B18" s="75">
        <v>46.7</v>
      </c>
      <c r="C18" s="277">
        <v>30</v>
      </c>
      <c r="D18" s="278" t="s">
        <v>236</v>
      </c>
      <c r="E18" s="277">
        <v>33</v>
      </c>
      <c r="F18" s="278" t="s">
        <v>236</v>
      </c>
      <c r="G18" s="277">
        <v>35</v>
      </c>
      <c r="H18" s="278" t="s">
        <v>2084</v>
      </c>
      <c r="I18" s="277">
        <v>40</v>
      </c>
      <c r="J18" s="278" t="s">
        <v>236</v>
      </c>
      <c r="K18" s="277">
        <v>43</v>
      </c>
      <c r="L18" s="278" t="s">
        <v>236</v>
      </c>
      <c r="M18" s="277">
        <v>45</v>
      </c>
      <c r="N18" s="279" t="s">
        <v>236</v>
      </c>
      <c r="O18" s="280">
        <v>33</v>
      </c>
      <c r="P18" s="281">
        <v>45</v>
      </c>
      <c r="Q18" s="281">
        <v>78</v>
      </c>
      <c r="R18" s="281">
        <v>140.63</v>
      </c>
      <c r="S18" s="281" t="s">
        <v>236</v>
      </c>
      <c r="T18" s="282" t="s">
        <v>23</v>
      </c>
    </row>
    <row r="19" spans="1:20" x14ac:dyDescent="0.2">
      <c r="A19" s="276" t="s">
        <v>2018</v>
      </c>
      <c r="B19" s="75">
        <v>59</v>
      </c>
      <c r="C19" s="277">
        <v>47</v>
      </c>
      <c r="D19" s="278" t="s">
        <v>236</v>
      </c>
      <c r="E19" s="277">
        <v>51</v>
      </c>
      <c r="F19" s="278" t="s">
        <v>236</v>
      </c>
      <c r="G19" s="277">
        <v>54</v>
      </c>
      <c r="H19" s="278" t="s">
        <v>2084</v>
      </c>
      <c r="I19" s="277">
        <v>55</v>
      </c>
      <c r="J19" s="278" t="s">
        <v>236</v>
      </c>
      <c r="K19" s="277">
        <v>60</v>
      </c>
      <c r="L19" s="278" t="s">
        <v>236</v>
      </c>
      <c r="M19" s="277">
        <v>63</v>
      </c>
      <c r="N19" s="279" t="s">
        <v>236</v>
      </c>
      <c r="O19" s="280">
        <v>51</v>
      </c>
      <c r="P19" s="281">
        <v>63</v>
      </c>
      <c r="Q19" s="281">
        <v>114</v>
      </c>
      <c r="R19" s="281">
        <v>169.81</v>
      </c>
      <c r="S19" s="281" t="s">
        <v>236</v>
      </c>
      <c r="T19" s="282" t="s">
        <v>1655</v>
      </c>
    </row>
    <row r="20" spans="1:20" x14ac:dyDescent="0.2">
      <c r="A20" s="276" t="s">
        <v>2324</v>
      </c>
      <c r="B20" s="75">
        <v>36.700000000000003</v>
      </c>
      <c r="C20" s="277">
        <v>29</v>
      </c>
      <c r="D20" s="278" t="s">
        <v>236</v>
      </c>
      <c r="E20" s="277">
        <v>31</v>
      </c>
      <c r="F20" s="278" t="s">
        <v>2084</v>
      </c>
      <c r="G20" s="277">
        <v>31</v>
      </c>
      <c r="H20" s="278" t="s">
        <v>2084</v>
      </c>
      <c r="I20" s="277">
        <v>31</v>
      </c>
      <c r="J20" s="278" t="s">
        <v>236</v>
      </c>
      <c r="K20" s="277">
        <v>33</v>
      </c>
      <c r="L20" s="278" t="s">
        <v>236</v>
      </c>
      <c r="M20" s="277">
        <v>34</v>
      </c>
      <c r="N20" s="279" t="s">
        <v>236</v>
      </c>
      <c r="O20" s="280">
        <v>29</v>
      </c>
      <c r="P20" s="281">
        <v>34</v>
      </c>
      <c r="Q20" s="281">
        <v>63</v>
      </c>
      <c r="R20" s="281">
        <v>143.79</v>
      </c>
      <c r="S20" s="281" t="s">
        <v>236</v>
      </c>
      <c r="T20" s="282" t="s">
        <v>2322</v>
      </c>
    </row>
    <row r="21" spans="1:20" x14ac:dyDescent="0.2">
      <c r="A21" s="276" t="s">
        <v>1941</v>
      </c>
      <c r="B21" s="75">
        <v>53.9</v>
      </c>
      <c r="C21" s="277">
        <v>30</v>
      </c>
      <c r="D21" s="278" t="s">
        <v>236</v>
      </c>
      <c r="E21" s="277">
        <v>32</v>
      </c>
      <c r="F21" s="278" t="s">
        <v>236</v>
      </c>
      <c r="G21" s="277">
        <v>33</v>
      </c>
      <c r="H21" s="278" t="s">
        <v>2084</v>
      </c>
      <c r="I21" s="277">
        <v>32</v>
      </c>
      <c r="J21" s="278" t="s">
        <v>236</v>
      </c>
      <c r="K21" s="277">
        <v>35</v>
      </c>
      <c r="L21" s="278" t="s">
        <v>2084</v>
      </c>
      <c r="M21" s="277">
        <v>35</v>
      </c>
      <c r="N21" s="279" t="s">
        <v>236</v>
      </c>
      <c r="O21" s="280">
        <v>32</v>
      </c>
      <c r="P21" s="281">
        <v>35</v>
      </c>
      <c r="Q21" s="281">
        <v>67</v>
      </c>
      <c r="R21" s="281">
        <v>106.98</v>
      </c>
      <c r="S21" s="281" t="s">
        <v>236</v>
      </c>
      <c r="T21" s="282" t="s">
        <v>2601</v>
      </c>
    </row>
    <row r="22" spans="1:20" x14ac:dyDescent="0.2">
      <c r="A22" s="276" t="s">
        <v>2306</v>
      </c>
      <c r="B22" s="75">
        <v>52.1</v>
      </c>
      <c r="C22" s="277">
        <v>25</v>
      </c>
      <c r="D22" s="278" t="s">
        <v>236</v>
      </c>
      <c r="E22" s="277">
        <v>28</v>
      </c>
      <c r="F22" s="278" t="s">
        <v>236</v>
      </c>
      <c r="G22" s="277">
        <v>29</v>
      </c>
      <c r="H22" s="278" t="s">
        <v>236</v>
      </c>
      <c r="I22" s="277">
        <v>30</v>
      </c>
      <c r="J22" s="278" t="s">
        <v>236</v>
      </c>
      <c r="K22" s="277">
        <v>33</v>
      </c>
      <c r="L22" s="278" t="s">
        <v>236</v>
      </c>
      <c r="M22" s="277">
        <v>36</v>
      </c>
      <c r="N22" s="279" t="s">
        <v>236</v>
      </c>
      <c r="O22" s="280">
        <v>29</v>
      </c>
      <c r="P22" s="281">
        <v>36</v>
      </c>
      <c r="Q22" s="281">
        <v>65</v>
      </c>
      <c r="R22" s="281">
        <v>106.68</v>
      </c>
      <c r="S22" s="281" t="s">
        <v>236</v>
      </c>
      <c r="T22" s="282" t="s">
        <v>2304</v>
      </c>
    </row>
    <row r="23" spans="1:20" x14ac:dyDescent="0.2">
      <c r="A23" s="305">
        <v>4702</v>
      </c>
      <c r="B23" s="75">
        <v>70.2</v>
      </c>
      <c r="C23" s="277">
        <v>50</v>
      </c>
      <c r="D23" s="278" t="s">
        <v>236</v>
      </c>
      <c r="E23" s="277">
        <v>54</v>
      </c>
      <c r="F23" s="278" t="s">
        <v>236</v>
      </c>
      <c r="G23" s="277">
        <v>56</v>
      </c>
      <c r="H23" s="278" t="s">
        <v>236</v>
      </c>
      <c r="I23" s="277">
        <v>67</v>
      </c>
      <c r="J23" s="278" t="s">
        <v>236</v>
      </c>
      <c r="K23" s="277">
        <v>71</v>
      </c>
      <c r="L23" s="278" t="s">
        <v>236</v>
      </c>
      <c r="M23" s="277">
        <v>75</v>
      </c>
      <c r="N23" s="279" t="s">
        <v>2084</v>
      </c>
      <c r="O23" s="280">
        <v>56</v>
      </c>
      <c r="P23" s="281">
        <v>71</v>
      </c>
      <c r="Q23" s="281">
        <v>127</v>
      </c>
      <c r="R23" s="281">
        <v>168.15</v>
      </c>
      <c r="S23" s="281" t="s">
        <v>236</v>
      </c>
      <c r="T23" s="282" t="s">
        <v>2524</v>
      </c>
    </row>
    <row r="24" spans="1:20" x14ac:dyDescent="0.2">
      <c r="A24" s="276">
        <v>4705</v>
      </c>
      <c r="B24" s="75">
        <v>68.3</v>
      </c>
      <c r="C24" s="277">
        <v>44</v>
      </c>
      <c r="D24" s="278" t="s">
        <v>236</v>
      </c>
      <c r="E24" s="277">
        <v>47</v>
      </c>
      <c r="F24" s="278" t="s">
        <v>236</v>
      </c>
      <c r="G24" s="277">
        <v>50</v>
      </c>
      <c r="H24" s="278" t="s">
        <v>236</v>
      </c>
      <c r="I24" s="277">
        <v>55</v>
      </c>
      <c r="J24" s="278" t="s">
        <v>236</v>
      </c>
      <c r="K24" s="277">
        <v>58</v>
      </c>
      <c r="L24" s="278" t="s">
        <v>2084</v>
      </c>
      <c r="M24" s="277" t="s">
        <v>236</v>
      </c>
      <c r="N24" s="279" t="s">
        <v>2084</v>
      </c>
      <c r="O24" s="280">
        <v>50</v>
      </c>
      <c r="P24" s="281">
        <v>55</v>
      </c>
      <c r="Q24" s="281">
        <v>105</v>
      </c>
      <c r="R24" s="281">
        <v>141.44</v>
      </c>
      <c r="S24" s="281" t="s">
        <v>236</v>
      </c>
      <c r="T24" s="282" t="s">
        <v>1312</v>
      </c>
    </row>
    <row r="25" spans="1:20" x14ac:dyDescent="0.2">
      <c r="A25" s="276">
        <v>4711</v>
      </c>
      <c r="B25" s="75">
        <v>77</v>
      </c>
      <c r="C25" s="277">
        <v>50</v>
      </c>
      <c r="D25" s="278" t="s">
        <v>236</v>
      </c>
      <c r="E25" s="277">
        <v>54</v>
      </c>
      <c r="F25" s="278" t="s">
        <v>236</v>
      </c>
      <c r="G25" s="277">
        <v>58</v>
      </c>
      <c r="H25" s="278" t="s">
        <v>236</v>
      </c>
      <c r="I25" s="277">
        <v>68</v>
      </c>
      <c r="J25" s="278" t="s">
        <v>236</v>
      </c>
      <c r="K25" s="277">
        <v>72</v>
      </c>
      <c r="L25" s="278" t="s">
        <v>236</v>
      </c>
      <c r="M25" s="277">
        <v>75</v>
      </c>
      <c r="N25" s="279" t="s">
        <v>2084</v>
      </c>
      <c r="O25" s="280">
        <v>58</v>
      </c>
      <c r="P25" s="281">
        <v>72</v>
      </c>
      <c r="Q25" s="281">
        <v>130</v>
      </c>
      <c r="R25" s="281">
        <v>163.03</v>
      </c>
      <c r="S25" s="281" t="s">
        <v>236</v>
      </c>
      <c r="T25" s="282" t="s">
        <v>2360</v>
      </c>
    </row>
    <row r="26" spans="1:20" x14ac:dyDescent="0.2">
      <c r="A26" s="276"/>
      <c r="B26" s="75"/>
      <c r="C26" s="277"/>
      <c r="D26" s="278"/>
      <c r="E26" s="277"/>
      <c r="F26" s="278"/>
      <c r="G26" s="277"/>
      <c r="H26" s="278"/>
      <c r="I26" s="277"/>
      <c r="J26" s="278"/>
      <c r="K26" s="277"/>
      <c r="L26" s="278"/>
      <c r="M26" s="277"/>
      <c r="N26" s="279"/>
      <c r="O26" s="280"/>
      <c r="P26" s="281"/>
      <c r="Q26" s="281"/>
      <c r="R26" s="281"/>
      <c r="S26" s="281"/>
      <c r="T26" s="282"/>
    </row>
    <row r="27" spans="1:20" x14ac:dyDescent="0.2">
      <c r="A27" s="283"/>
      <c r="B27" s="284"/>
      <c r="C27" s="285"/>
      <c r="D27" s="286"/>
      <c r="E27" s="285"/>
      <c r="F27" s="286"/>
      <c r="G27" s="285"/>
      <c r="H27" s="286"/>
      <c r="I27" s="285"/>
      <c r="J27" s="286"/>
      <c r="K27" s="285"/>
      <c r="L27" s="286"/>
      <c r="M27" s="285"/>
      <c r="N27" s="287"/>
      <c r="O27" s="280"/>
      <c r="P27" s="281"/>
      <c r="Q27" s="281"/>
      <c r="R27" s="281"/>
      <c r="S27" s="281"/>
      <c r="T27" s="282"/>
    </row>
    <row r="28" spans="1:20" x14ac:dyDescent="0.2">
      <c r="A28" s="283"/>
      <c r="B28" s="284"/>
      <c r="C28" s="285"/>
      <c r="D28" s="286"/>
      <c r="E28" s="285"/>
      <c r="F28" s="286"/>
      <c r="G28" s="285"/>
      <c r="H28" s="286"/>
      <c r="I28" s="285"/>
      <c r="J28" s="286"/>
      <c r="K28" s="285"/>
      <c r="L28" s="286"/>
      <c r="M28" s="285"/>
      <c r="N28" s="287"/>
      <c r="O28" s="280"/>
      <c r="P28" s="281"/>
      <c r="Q28" s="281"/>
      <c r="R28" s="281"/>
      <c r="S28" s="281"/>
      <c r="T28" s="282"/>
    </row>
    <row r="29" spans="1:20" x14ac:dyDescent="0.2">
      <c r="A29" s="283"/>
      <c r="B29" s="284"/>
      <c r="C29" s="285"/>
      <c r="D29" s="286"/>
      <c r="E29" s="285"/>
      <c r="F29" s="286"/>
      <c r="G29" s="285"/>
      <c r="H29" s="286"/>
      <c r="I29" s="285"/>
      <c r="J29" s="286"/>
      <c r="K29" s="285"/>
      <c r="L29" s="286"/>
      <c r="M29" s="285"/>
      <c r="N29" s="287"/>
      <c r="O29" s="280"/>
      <c r="P29" s="281"/>
      <c r="Q29" s="281"/>
      <c r="R29" s="281"/>
      <c r="S29" s="281"/>
      <c r="T29" s="282"/>
    </row>
    <row r="30" spans="1:20" x14ac:dyDescent="0.2">
      <c r="A30" s="283"/>
      <c r="B30" s="284"/>
      <c r="C30" s="285"/>
      <c r="D30" s="286"/>
      <c r="E30" s="285"/>
      <c r="F30" s="286"/>
      <c r="G30" s="285"/>
      <c r="H30" s="286"/>
      <c r="I30" s="285"/>
      <c r="J30" s="286"/>
      <c r="K30" s="285"/>
      <c r="L30" s="286"/>
      <c r="M30" s="285"/>
      <c r="N30" s="287"/>
      <c r="O30" s="280"/>
      <c r="P30" s="281"/>
      <c r="Q30" s="281"/>
      <c r="R30" s="281"/>
      <c r="S30" s="281"/>
      <c r="T30" s="282"/>
    </row>
    <row r="31" spans="1:20" x14ac:dyDescent="0.2">
      <c r="A31" s="283"/>
      <c r="B31" s="284"/>
      <c r="C31" s="285"/>
      <c r="D31" s="286"/>
      <c r="E31" s="285"/>
      <c r="F31" s="286"/>
      <c r="G31" s="285"/>
      <c r="H31" s="286"/>
      <c r="I31" s="285"/>
      <c r="J31" s="286"/>
      <c r="K31" s="285"/>
      <c r="L31" s="286"/>
      <c r="M31" s="285"/>
      <c r="N31" s="287"/>
      <c r="O31" s="280"/>
      <c r="P31" s="281"/>
      <c r="Q31" s="281"/>
      <c r="R31" s="281"/>
      <c r="S31" s="281"/>
      <c r="T31" s="282"/>
    </row>
    <row r="32" spans="1:20" x14ac:dyDescent="0.2">
      <c r="A32" s="283"/>
      <c r="B32" s="284"/>
      <c r="C32" s="285"/>
      <c r="D32" s="286"/>
      <c r="E32" s="285"/>
      <c r="F32" s="286"/>
      <c r="G32" s="285"/>
      <c r="H32" s="286"/>
      <c r="I32" s="285"/>
      <c r="J32" s="286"/>
      <c r="K32" s="285"/>
      <c r="L32" s="286"/>
      <c r="M32" s="285"/>
      <c r="N32" s="287"/>
      <c r="O32" s="280"/>
      <c r="P32" s="281"/>
      <c r="Q32" s="281"/>
      <c r="R32" s="281"/>
      <c r="S32" s="281"/>
      <c r="T32" s="282"/>
    </row>
    <row r="33" spans="1:20" x14ac:dyDescent="0.2">
      <c r="A33" s="283"/>
      <c r="B33" s="284"/>
      <c r="C33" s="285"/>
      <c r="D33" s="286"/>
      <c r="E33" s="285"/>
      <c r="F33" s="286"/>
      <c r="G33" s="285"/>
      <c r="H33" s="286"/>
      <c r="I33" s="285"/>
      <c r="J33" s="286"/>
      <c r="K33" s="285"/>
      <c r="L33" s="286"/>
      <c r="M33" s="285"/>
      <c r="N33" s="287"/>
      <c r="O33" s="280"/>
      <c r="P33" s="281"/>
      <c r="Q33" s="281"/>
      <c r="R33" s="281"/>
      <c r="S33" s="281"/>
      <c r="T33" s="282"/>
    </row>
    <row r="34" spans="1:20" x14ac:dyDescent="0.2">
      <c r="A34" s="283"/>
      <c r="B34" s="284"/>
      <c r="C34" s="285"/>
      <c r="D34" s="286"/>
      <c r="E34" s="285"/>
      <c r="F34" s="286"/>
      <c r="G34" s="285"/>
      <c r="H34" s="286"/>
      <c r="I34" s="285"/>
      <c r="J34" s="286"/>
      <c r="K34" s="285"/>
      <c r="L34" s="286"/>
      <c r="M34" s="285"/>
      <c r="N34" s="287"/>
      <c r="O34" s="280"/>
      <c r="P34" s="281"/>
      <c r="Q34" s="281"/>
      <c r="R34" s="281"/>
      <c r="S34" s="281"/>
      <c r="T34" s="282"/>
    </row>
    <row r="35" spans="1:20" x14ac:dyDescent="0.2">
      <c r="A35" s="283"/>
      <c r="B35" s="284"/>
      <c r="C35" s="285"/>
      <c r="D35" s="286"/>
      <c r="E35" s="285"/>
      <c r="F35" s="286"/>
      <c r="G35" s="285"/>
      <c r="H35" s="286"/>
      <c r="I35" s="285"/>
      <c r="J35" s="286"/>
      <c r="K35" s="285"/>
      <c r="L35" s="286"/>
      <c r="M35" s="285"/>
      <c r="N35" s="287"/>
      <c r="O35" s="280"/>
      <c r="P35" s="281"/>
      <c r="Q35" s="281"/>
      <c r="R35" s="281"/>
      <c r="S35" s="281"/>
      <c r="T35" s="282"/>
    </row>
    <row r="36" spans="1:20" x14ac:dyDescent="0.2">
      <c r="A36" s="283"/>
      <c r="B36" s="284"/>
      <c r="C36" s="285"/>
      <c r="D36" s="286"/>
      <c r="E36" s="285"/>
      <c r="F36" s="286"/>
      <c r="G36" s="285"/>
      <c r="H36" s="286"/>
      <c r="I36" s="285"/>
      <c r="J36" s="286"/>
      <c r="K36" s="285"/>
      <c r="L36" s="286"/>
      <c r="M36" s="285"/>
      <c r="N36" s="287"/>
      <c r="O36" s="280"/>
      <c r="P36" s="281"/>
      <c r="Q36" s="281"/>
      <c r="R36" s="281"/>
      <c r="S36" s="281"/>
      <c r="T36" s="282"/>
    </row>
    <row r="37" spans="1:20" x14ac:dyDescent="0.2">
      <c r="A37" s="283"/>
      <c r="B37" s="284"/>
      <c r="C37" s="285"/>
      <c r="D37" s="286"/>
      <c r="E37" s="285"/>
      <c r="F37" s="286"/>
      <c r="G37" s="285"/>
      <c r="H37" s="286"/>
      <c r="I37" s="285"/>
      <c r="J37" s="286"/>
      <c r="K37" s="285"/>
      <c r="L37" s="286"/>
      <c r="M37" s="285"/>
      <c r="N37" s="287"/>
      <c r="O37" s="280"/>
      <c r="P37" s="281"/>
      <c r="Q37" s="281"/>
      <c r="R37" s="281"/>
      <c r="S37" s="281"/>
      <c r="T37" s="282"/>
    </row>
    <row r="38" spans="1:20" x14ac:dyDescent="0.2">
      <c r="A38" s="283"/>
      <c r="B38" s="284"/>
      <c r="C38" s="285"/>
      <c r="D38" s="286"/>
      <c r="E38" s="285"/>
      <c r="F38" s="286"/>
      <c r="G38" s="285"/>
      <c r="H38" s="286"/>
      <c r="I38" s="285"/>
      <c r="J38" s="286"/>
      <c r="K38" s="285"/>
      <c r="L38" s="286"/>
      <c r="M38" s="285"/>
      <c r="N38" s="287"/>
      <c r="O38" s="280"/>
      <c r="P38" s="281"/>
      <c r="Q38" s="281"/>
      <c r="R38" s="281"/>
      <c r="S38" s="281"/>
      <c r="T38" s="282"/>
    </row>
    <row r="39" spans="1:20" x14ac:dyDescent="0.2">
      <c r="A39" s="283"/>
      <c r="B39" s="284"/>
      <c r="C39" s="285"/>
      <c r="D39" s="286"/>
      <c r="E39" s="285"/>
      <c r="F39" s="286"/>
      <c r="G39" s="285"/>
      <c r="H39" s="286"/>
      <c r="I39" s="285"/>
      <c r="J39" s="286"/>
      <c r="K39" s="285"/>
      <c r="L39" s="286"/>
      <c r="M39" s="285"/>
      <c r="N39" s="287"/>
      <c r="O39" s="280"/>
      <c r="P39" s="281"/>
      <c r="Q39" s="281"/>
      <c r="R39" s="281"/>
      <c r="S39" s="281"/>
      <c r="T39" s="282"/>
    </row>
    <row r="40" spans="1:20" x14ac:dyDescent="0.2">
      <c r="A40" s="283"/>
      <c r="B40" s="284"/>
      <c r="C40" s="285"/>
      <c r="D40" s="286"/>
      <c r="E40" s="285"/>
      <c r="F40" s="286"/>
      <c r="G40" s="285"/>
      <c r="H40" s="286"/>
      <c r="I40" s="285"/>
      <c r="J40" s="286"/>
      <c r="K40" s="285"/>
      <c r="L40" s="286"/>
      <c r="M40" s="285"/>
      <c r="N40" s="287"/>
      <c r="O40" s="280"/>
      <c r="P40" s="281"/>
      <c r="Q40" s="281"/>
      <c r="R40" s="281"/>
      <c r="S40" s="281"/>
      <c r="T40" s="282"/>
    </row>
    <row r="41" spans="1:20" x14ac:dyDescent="0.2">
      <c r="A41" s="283"/>
      <c r="B41" s="284"/>
      <c r="C41" s="285"/>
      <c r="D41" s="286"/>
      <c r="E41" s="285"/>
      <c r="F41" s="286"/>
      <c r="G41" s="285"/>
      <c r="H41" s="286"/>
      <c r="I41" s="285"/>
      <c r="J41" s="286"/>
      <c r="K41" s="285"/>
      <c r="L41" s="286"/>
      <c r="M41" s="285"/>
      <c r="N41" s="287"/>
      <c r="O41" s="280"/>
      <c r="P41" s="281"/>
      <c r="Q41" s="281"/>
      <c r="R41" s="281"/>
      <c r="S41" s="281"/>
      <c r="T41" s="282"/>
    </row>
    <row r="42" spans="1:20" x14ac:dyDescent="0.2">
      <c r="A42" s="283"/>
      <c r="B42" s="284"/>
      <c r="C42" s="285"/>
      <c r="D42" s="286"/>
      <c r="E42" s="285"/>
      <c r="F42" s="286"/>
      <c r="G42" s="285"/>
      <c r="H42" s="286"/>
      <c r="I42" s="285"/>
      <c r="J42" s="286"/>
      <c r="K42" s="285"/>
      <c r="L42" s="286"/>
      <c r="M42" s="285"/>
      <c r="N42" s="287"/>
      <c r="O42" s="280"/>
      <c r="P42" s="281"/>
      <c r="Q42" s="281"/>
      <c r="R42" s="281"/>
      <c r="S42" s="281"/>
      <c r="T42" s="282"/>
    </row>
    <row r="43" spans="1:20" x14ac:dyDescent="0.2">
      <c r="A43" s="283"/>
      <c r="B43" s="284"/>
      <c r="C43" s="285"/>
      <c r="D43" s="286"/>
      <c r="E43" s="285"/>
      <c r="F43" s="286"/>
      <c r="G43" s="285"/>
      <c r="H43" s="286"/>
      <c r="I43" s="285"/>
      <c r="J43" s="286"/>
      <c r="K43" s="285"/>
      <c r="L43" s="286"/>
      <c r="M43" s="285"/>
      <c r="N43" s="287"/>
      <c r="O43" s="280"/>
      <c r="P43" s="281"/>
      <c r="Q43" s="281"/>
      <c r="R43" s="281"/>
      <c r="S43" s="281"/>
      <c r="T43" s="282"/>
    </row>
    <row r="44" spans="1:20" x14ac:dyDescent="0.2">
      <c r="A44" s="283"/>
      <c r="B44" s="284"/>
      <c r="C44" s="285"/>
      <c r="D44" s="286"/>
      <c r="E44" s="285"/>
      <c r="F44" s="286"/>
      <c r="G44" s="285"/>
      <c r="H44" s="286"/>
      <c r="I44" s="285"/>
      <c r="J44" s="286"/>
      <c r="K44" s="285"/>
      <c r="L44" s="286"/>
      <c r="M44" s="285"/>
      <c r="N44" s="287"/>
      <c r="O44" s="280"/>
      <c r="P44" s="281"/>
      <c r="Q44" s="281"/>
      <c r="R44" s="281"/>
      <c r="S44" s="281"/>
      <c r="T44" s="282"/>
    </row>
    <row r="45" spans="1:20" x14ac:dyDescent="0.2">
      <c r="A45" s="283"/>
      <c r="B45" s="284"/>
      <c r="C45" s="285"/>
      <c r="D45" s="286"/>
      <c r="E45" s="285"/>
      <c r="F45" s="286"/>
      <c r="G45" s="285"/>
      <c r="H45" s="286"/>
      <c r="I45" s="285"/>
      <c r="J45" s="286"/>
      <c r="K45" s="285"/>
      <c r="L45" s="286"/>
      <c r="M45" s="285"/>
      <c r="N45" s="287"/>
      <c r="O45" s="280"/>
      <c r="P45" s="281"/>
      <c r="Q45" s="281"/>
      <c r="R45" s="281"/>
      <c r="S45" s="281"/>
      <c r="T45" s="282"/>
    </row>
    <row r="46" spans="1:20" x14ac:dyDescent="0.2">
      <c r="A46" s="283"/>
      <c r="B46" s="284"/>
      <c r="C46" s="285"/>
      <c r="D46" s="286"/>
      <c r="E46" s="285"/>
      <c r="F46" s="286"/>
      <c r="G46" s="285"/>
      <c r="H46" s="286"/>
      <c r="I46" s="285"/>
      <c r="J46" s="286"/>
      <c r="K46" s="285"/>
      <c r="L46" s="286"/>
      <c r="M46" s="285"/>
      <c r="N46" s="287"/>
      <c r="O46" s="280"/>
      <c r="P46" s="281"/>
      <c r="Q46" s="281"/>
      <c r="R46" s="281"/>
      <c r="S46" s="281"/>
      <c r="T46" s="282"/>
    </row>
    <row r="47" spans="1:20" x14ac:dyDescent="0.2">
      <c r="A47" s="283"/>
      <c r="B47" s="284"/>
      <c r="C47" s="285"/>
      <c r="D47" s="286"/>
      <c r="E47" s="285"/>
      <c r="F47" s="286"/>
      <c r="G47" s="285"/>
      <c r="H47" s="286"/>
      <c r="I47" s="285"/>
      <c r="J47" s="286"/>
      <c r="K47" s="285"/>
      <c r="L47" s="286"/>
      <c r="M47" s="285"/>
      <c r="N47" s="287"/>
      <c r="O47" s="280"/>
      <c r="P47" s="281"/>
      <c r="Q47" s="281"/>
      <c r="R47" s="281"/>
      <c r="S47" s="281"/>
      <c r="T47" s="282"/>
    </row>
    <row r="48" spans="1:20" x14ac:dyDescent="0.2">
      <c r="A48" s="283"/>
      <c r="B48" s="284"/>
      <c r="C48" s="285"/>
      <c r="D48" s="286"/>
      <c r="E48" s="285"/>
      <c r="F48" s="286"/>
      <c r="G48" s="285"/>
      <c r="H48" s="286"/>
      <c r="I48" s="285"/>
      <c r="J48" s="286"/>
      <c r="K48" s="285"/>
      <c r="L48" s="286"/>
      <c r="M48" s="285"/>
      <c r="N48" s="287"/>
      <c r="O48" s="280"/>
      <c r="P48" s="281"/>
      <c r="Q48" s="281"/>
      <c r="R48" s="281"/>
      <c r="S48" s="281"/>
      <c r="T48" s="282"/>
    </row>
    <row r="49" spans="1:20" x14ac:dyDescent="0.2">
      <c r="A49" s="283"/>
      <c r="B49" s="284"/>
      <c r="C49" s="285"/>
      <c r="D49" s="286"/>
      <c r="E49" s="285"/>
      <c r="F49" s="286"/>
      <c r="G49" s="285"/>
      <c r="H49" s="286"/>
      <c r="I49" s="285"/>
      <c r="J49" s="286"/>
      <c r="K49" s="285"/>
      <c r="L49" s="286"/>
      <c r="M49" s="285"/>
      <c r="N49" s="287"/>
      <c r="O49" s="280"/>
      <c r="P49" s="281"/>
      <c r="Q49" s="281"/>
      <c r="R49" s="281"/>
      <c r="S49" s="281"/>
      <c r="T49" s="282"/>
    </row>
    <row r="50" spans="1:20" x14ac:dyDescent="0.2">
      <c r="A50" s="283"/>
      <c r="B50" s="284"/>
      <c r="C50" s="285"/>
      <c r="D50" s="286"/>
      <c r="E50" s="285"/>
      <c r="F50" s="286"/>
      <c r="G50" s="285"/>
      <c r="H50" s="286"/>
      <c r="I50" s="285"/>
      <c r="J50" s="286"/>
      <c r="K50" s="285"/>
      <c r="L50" s="286"/>
      <c r="M50" s="285"/>
      <c r="N50" s="287"/>
      <c r="O50" s="280"/>
      <c r="P50" s="281"/>
      <c r="Q50" s="281"/>
      <c r="R50" s="281"/>
      <c r="S50" s="281"/>
      <c r="T50" s="282"/>
    </row>
    <row r="51" spans="1:20" x14ac:dyDescent="0.2">
      <c r="A51" s="283"/>
      <c r="B51" s="284"/>
      <c r="C51" s="285"/>
      <c r="D51" s="286"/>
      <c r="E51" s="285"/>
      <c r="F51" s="286"/>
      <c r="G51" s="285"/>
      <c r="H51" s="286"/>
      <c r="I51" s="285"/>
      <c r="J51" s="286"/>
      <c r="K51" s="285"/>
      <c r="L51" s="286"/>
      <c r="M51" s="285"/>
      <c r="N51" s="287"/>
      <c r="O51" s="280"/>
      <c r="P51" s="281"/>
      <c r="Q51" s="281"/>
      <c r="R51" s="281"/>
      <c r="S51" s="281"/>
      <c r="T51" s="282"/>
    </row>
    <row r="52" spans="1:20" ht="13.5" thickBot="1" x14ac:dyDescent="0.25">
      <c r="A52" s="288" t="s">
        <v>236</v>
      </c>
      <c r="B52" s="289" t="s">
        <v>236</v>
      </c>
      <c r="C52" s="290" t="s">
        <v>236</v>
      </c>
      <c r="D52" s="291" t="s">
        <v>236</v>
      </c>
      <c r="E52" s="290" t="s">
        <v>236</v>
      </c>
      <c r="F52" s="291" t="s">
        <v>236</v>
      </c>
      <c r="G52" s="290" t="s">
        <v>236</v>
      </c>
      <c r="H52" s="291" t="s">
        <v>236</v>
      </c>
      <c r="I52" s="290" t="s">
        <v>236</v>
      </c>
      <c r="J52" s="291" t="s">
        <v>236</v>
      </c>
      <c r="K52" s="290" t="s">
        <v>236</v>
      </c>
      <c r="L52" s="291" t="s">
        <v>236</v>
      </c>
      <c r="M52" s="290" t="s">
        <v>236</v>
      </c>
      <c r="N52" s="292" t="s">
        <v>236</v>
      </c>
      <c r="O52" s="293"/>
      <c r="P52" s="294"/>
      <c r="Q52" s="294"/>
      <c r="R52" s="294"/>
      <c r="S52" s="294"/>
      <c r="T52" s="295"/>
    </row>
  </sheetData>
  <sheetProtection sheet="1" objects="1" scenarios="1"/>
  <mergeCells count="1">
    <mergeCell ref="A1:T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189"/>
  <sheetViews>
    <sheetView zoomScaleNormal="100" workbookViewId="0">
      <pane xSplit="6" ySplit="5" topLeftCell="G168" activePane="bottomRight" state="frozen"/>
      <selection pane="topRight" activeCell="F1" sqref="F1"/>
      <selection pane="bottomLeft" activeCell="A6" sqref="A6"/>
      <selection pane="bottomRight" activeCell="H188" sqref="H188"/>
    </sheetView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6" width="5.5703125" style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0" width="5.85546875" customWidth="1"/>
    <col min="31" max="31" width="5.2851562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68" max="68" width="21.28515625" customWidth="1"/>
    <col min="69" max="69" width="5" bestFit="1" customWidth="1"/>
    <col min="70" max="70" width="11.42578125" style="47"/>
    <col min="74" max="74" width="13.140625" customWidth="1"/>
    <col min="95" max="95" width="12.42578125" bestFit="1" customWidth="1"/>
    <col min="117" max="117" width="12.42578125" bestFit="1" customWidth="1"/>
    <col min="119" max="119" width="14.140625" bestFit="1" customWidth="1"/>
    <col min="120" max="120" width="15.28515625" bestFit="1" customWidth="1"/>
    <col min="131" max="131" width="13.28515625" bestFit="1" customWidth="1"/>
  </cols>
  <sheetData>
    <row r="1" spans="1:155" x14ac:dyDescent="0.2">
      <c r="B1" s="715" t="s">
        <v>2424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BQ1" s="73" t="s">
        <v>2130</v>
      </c>
      <c r="BV1">
        <f>'Schuelereinst. Sinclair'!B5</f>
        <v>5</v>
      </c>
      <c r="DU1" s="118" t="s">
        <v>2187</v>
      </c>
      <c r="EL1">
        <v>99999999</v>
      </c>
    </row>
    <row r="2" spans="1:155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DU2">
        <f>'Schuelereinst. Sinclair'!F9</f>
        <v>9.6</v>
      </c>
      <c r="EH2" s="73" t="s">
        <v>2102</v>
      </c>
      <c r="EL2">
        <v>100000</v>
      </c>
    </row>
    <row r="3" spans="1:155" ht="9.75" customHeight="1" x14ac:dyDescent="0.2">
      <c r="B3" s="726" t="s">
        <v>2192</v>
      </c>
      <c r="C3" s="727"/>
      <c r="D3" s="727"/>
      <c r="E3" s="730">
        <f>Wiegeliste!D4</f>
        <v>41196</v>
      </c>
      <c r="F3" s="731"/>
      <c r="G3" s="731"/>
      <c r="H3" s="731"/>
      <c r="I3" s="721" t="str">
        <f>Wiegeliste!D3</f>
        <v>5. Runde NÖ Nachwuchscup, Vösendorf</v>
      </c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722"/>
      <c r="AL3" s="723"/>
      <c r="BQ3">
        <f>'Schuelereinst. Sinclair'!B1</f>
        <v>2012</v>
      </c>
      <c r="EH3" t="str">
        <f>'Schuelereinst. Sinclair'!N4</f>
        <v>Ja</v>
      </c>
      <c r="EL3">
        <v>100</v>
      </c>
    </row>
    <row r="4" spans="1:155" ht="15" customHeight="1" thickBot="1" x14ac:dyDescent="0.25">
      <c r="B4" s="728"/>
      <c r="C4" s="729"/>
      <c r="D4" s="729"/>
      <c r="E4" s="732"/>
      <c r="F4" s="732"/>
      <c r="G4" s="732"/>
      <c r="H4" s="732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5"/>
      <c r="BQ4">
        <f>VLOOKUP(BQ3,Jahre,3)</f>
        <v>24</v>
      </c>
    </row>
    <row r="5" spans="1:155" ht="21" customHeight="1" thickBot="1" x14ac:dyDescent="0.25">
      <c r="B5" s="747" t="str">
        <f>'Schuelereinst. Sinclair'!$C$3</f>
        <v>Mädchen starten mit Damensinclairtabelle</v>
      </c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 t="str">
        <f>'Schuelereinst. Sinclair'!$O$4</f>
        <v>Sinclairfaktor beim Kugelwurf wird berücksichtigt</v>
      </c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55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55" ht="16.5" thickBot="1" x14ac:dyDescent="0.3">
      <c r="B7" s="733" t="s">
        <v>2188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</row>
    <row r="8" spans="1:155" x14ac:dyDescent="0.2">
      <c r="B8" s="736" t="s">
        <v>1967</v>
      </c>
      <c r="C8" s="738" t="s">
        <v>2110</v>
      </c>
      <c r="D8" s="740" t="s">
        <v>145</v>
      </c>
      <c r="E8" s="740" t="s">
        <v>2111</v>
      </c>
      <c r="F8" s="740" t="s">
        <v>2112</v>
      </c>
      <c r="G8" s="740" t="s">
        <v>2113</v>
      </c>
      <c r="H8" s="742" t="s">
        <v>1964</v>
      </c>
      <c r="I8" s="709" t="s">
        <v>141</v>
      </c>
      <c r="J8" s="710"/>
      <c r="K8" s="710"/>
      <c r="L8" s="710"/>
      <c r="M8" s="710"/>
      <c r="N8" s="711"/>
      <c r="O8" s="709" t="s">
        <v>146</v>
      </c>
      <c r="P8" s="710"/>
      <c r="Q8" s="710"/>
      <c r="R8" s="710"/>
      <c r="S8" s="710"/>
      <c r="T8" s="711"/>
      <c r="U8" s="705" t="s">
        <v>2114</v>
      </c>
      <c r="V8" s="707" t="s">
        <v>2115</v>
      </c>
      <c r="W8" s="138" t="s">
        <v>2123</v>
      </c>
      <c r="X8" s="753">
        <v>30</v>
      </c>
      <c r="Y8" s="754"/>
      <c r="Z8" s="755"/>
      <c r="AA8" s="709" t="s">
        <v>2168</v>
      </c>
      <c r="AB8" s="710"/>
      <c r="AC8" s="710"/>
      <c r="AD8" s="711"/>
      <c r="AE8" s="712" t="s">
        <v>2116</v>
      </c>
      <c r="AF8" s="713"/>
      <c r="AG8" s="713"/>
      <c r="AH8" s="713"/>
      <c r="AI8" s="714"/>
      <c r="AJ8" s="756" t="s">
        <v>2117</v>
      </c>
      <c r="AK8" s="758" t="s">
        <v>2118</v>
      </c>
      <c r="AL8" s="760" t="s">
        <v>2119</v>
      </c>
    </row>
    <row r="9" spans="1:155" ht="13.5" thickBot="1" x14ac:dyDescent="0.25">
      <c r="B9" s="737"/>
      <c r="C9" s="739"/>
      <c r="D9" s="741"/>
      <c r="E9" s="741"/>
      <c r="F9" s="741"/>
      <c r="G9" s="741"/>
      <c r="H9" s="743"/>
      <c r="I9" s="744" t="s">
        <v>1968</v>
      </c>
      <c r="J9" s="745"/>
      <c r="K9" s="746" t="s">
        <v>1969</v>
      </c>
      <c r="L9" s="745"/>
      <c r="M9" s="746" t="s">
        <v>1970</v>
      </c>
      <c r="N9" s="752"/>
      <c r="O9" s="744" t="s">
        <v>1968</v>
      </c>
      <c r="P9" s="745"/>
      <c r="Q9" s="746" t="s">
        <v>1969</v>
      </c>
      <c r="R9" s="745"/>
      <c r="S9" s="746" t="s">
        <v>1970</v>
      </c>
      <c r="T9" s="752"/>
      <c r="U9" s="706"/>
      <c r="V9" s="708"/>
      <c r="W9" s="139" t="s">
        <v>2122</v>
      </c>
      <c r="X9" s="140" t="s">
        <v>1968</v>
      </c>
      <c r="Y9" s="141" t="s">
        <v>1969</v>
      </c>
      <c r="Z9" s="142" t="s">
        <v>2119</v>
      </c>
      <c r="AA9" s="140" t="s">
        <v>1968</v>
      </c>
      <c r="AB9" s="141" t="s">
        <v>1969</v>
      </c>
      <c r="AC9" s="141" t="s">
        <v>1970</v>
      </c>
      <c r="AD9" s="142" t="s">
        <v>2119</v>
      </c>
      <c r="AE9" s="140" t="s">
        <v>1968</v>
      </c>
      <c r="AF9" s="141" t="s">
        <v>1969</v>
      </c>
      <c r="AG9" s="141" t="s">
        <v>1970</v>
      </c>
      <c r="AH9" s="184" t="s">
        <v>2208</v>
      </c>
      <c r="AI9" s="142" t="s">
        <v>2119</v>
      </c>
      <c r="AJ9" s="757"/>
      <c r="AK9" s="759"/>
      <c r="AL9" s="761"/>
    </row>
    <row r="10" spans="1:155" ht="13.5" thickBot="1" x14ac:dyDescent="0.25">
      <c r="B10" s="143" t="s">
        <v>2120</v>
      </c>
      <c r="C10" s="144"/>
      <c r="D10" s="144"/>
      <c r="E10" s="145"/>
      <c r="F10" s="145"/>
      <c r="G10" s="145"/>
      <c r="H10" s="145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5"/>
      <c r="AL10" s="146"/>
      <c r="BJ10" s="73" t="s">
        <v>2128</v>
      </c>
      <c r="BO10" s="73" t="s">
        <v>2129</v>
      </c>
      <c r="BP10" s="73" t="s">
        <v>145</v>
      </c>
      <c r="BR10" s="108" t="s">
        <v>2131</v>
      </c>
      <c r="BS10" s="73" t="s">
        <v>2132</v>
      </c>
      <c r="BT10" s="73" t="s">
        <v>2139</v>
      </c>
      <c r="BU10" s="73" t="s">
        <v>2122</v>
      </c>
      <c r="BV10" s="73" t="s">
        <v>2140</v>
      </c>
      <c r="CC10" s="73" t="s">
        <v>2124</v>
      </c>
      <c r="CD10" s="73" t="s">
        <v>2125</v>
      </c>
      <c r="CE10" s="73" t="s">
        <v>2126</v>
      </c>
      <c r="CF10" s="73" t="s">
        <v>2127</v>
      </c>
      <c r="CG10" s="73" t="s">
        <v>2137</v>
      </c>
      <c r="CH10" s="73" t="s">
        <v>2152</v>
      </c>
      <c r="CI10" s="73" t="s">
        <v>2153</v>
      </c>
      <c r="CJ10" s="73" t="s">
        <v>2138</v>
      </c>
      <c r="CK10" s="73" t="s">
        <v>2141</v>
      </c>
      <c r="CL10" s="73" t="s">
        <v>2142</v>
      </c>
      <c r="CM10" s="73" t="s">
        <v>2143</v>
      </c>
      <c r="CN10" s="73" t="s">
        <v>2144</v>
      </c>
      <c r="CO10" s="73" t="s">
        <v>2145</v>
      </c>
      <c r="CP10" s="73" t="s">
        <v>2146</v>
      </c>
      <c r="CQ10" s="73" t="s">
        <v>2147</v>
      </c>
      <c r="CY10" s="73" t="s">
        <v>2148</v>
      </c>
      <c r="CZ10" s="73" t="s">
        <v>2149</v>
      </c>
      <c r="DA10" s="73" t="s">
        <v>2150</v>
      </c>
      <c r="DB10" s="73" t="s">
        <v>2154</v>
      </c>
      <c r="DC10" s="73" t="s">
        <v>2151</v>
      </c>
      <c r="DD10" s="73" t="s">
        <v>2155</v>
      </c>
      <c r="DE10" s="73" t="s">
        <v>2156</v>
      </c>
      <c r="DF10" s="73" t="s">
        <v>2157</v>
      </c>
      <c r="DG10" s="73" t="s">
        <v>2158</v>
      </c>
      <c r="DH10" s="73" t="s">
        <v>2159</v>
      </c>
      <c r="DI10" s="73" t="s">
        <v>2163</v>
      </c>
      <c r="DJ10" s="73" t="s">
        <v>2160</v>
      </c>
      <c r="DK10" s="73" t="s">
        <v>2161</v>
      </c>
      <c r="DL10" s="73" t="s">
        <v>2162</v>
      </c>
      <c r="DM10" s="73" t="s">
        <v>2167</v>
      </c>
      <c r="DN10" s="73" t="s">
        <v>2166</v>
      </c>
      <c r="DO10" s="73" t="s">
        <v>2164</v>
      </c>
      <c r="DP10" s="73" t="s">
        <v>2165</v>
      </c>
      <c r="DR10" s="73" t="s">
        <v>2169</v>
      </c>
      <c r="DS10" s="73" t="s">
        <v>2170</v>
      </c>
      <c r="DT10" s="73" t="s">
        <v>2171</v>
      </c>
      <c r="DU10" s="73" t="s">
        <v>2172</v>
      </c>
      <c r="DW10" s="73" t="s">
        <v>2173</v>
      </c>
      <c r="DX10" s="73" t="s">
        <v>2174</v>
      </c>
      <c r="DY10" s="73" t="s">
        <v>2175</v>
      </c>
      <c r="DZ10" s="73" t="s">
        <v>2176</v>
      </c>
      <c r="EA10" s="73" t="s">
        <v>2177</v>
      </c>
      <c r="EC10" s="73" t="s">
        <v>2178</v>
      </c>
      <c r="ED10" s="73" t="s">
        <v>2179</v>
      </c>
      <c r="EE10" s="73" t="s">
        <v>2180</v>
      </c>
      <c r="EF10" s="73" t="s">
        <v>2181</v>
      </c>
      <c r="EG10" s="117" t="s">
        <v>2182</v>
      </c>
      <c r="EK10" s="118" t="s">
        <v>147</v>
      </c>
      <c r="EL10" s="118" t="s">
        <v>2183</v>
      </c>
      <c r="EM10" s="118" t="s">
        <v>2184</v>
      </c>
      <c r="EN10" s="118" t="s">
        <v>2185</v>
      </c>
      <c r="EO10" s="118"/>
      <c r="EP10" s="118"/>
    </row>
    <row r="11" spans="1:155" x14ac:dyDescent="0.2">
      <c r="A11">
        <v>1</v>
      </c>
      <c r="B11" s="245">
        <v>1</v>
      </c>
      <c r="C11" s="258" t="str">
        <f>IF(BG11=99,"",VLOOKUP(BG11,Wiegeliste!$A$17:'Wiegeliste'!$J$66,4))</f>
        <v/>
      </c>
      <c r="D11" s="89" t="str">
        <f>BP11</f>
        <v/>
      </c>
      <c r="E11" s="246" t="str">
        <f>BQ11</f>
        <v/>
      </c>
      <c r="F11" s="246" t="str">
        <f>BS11</f>
        <v/>
      </c>
      <c r="G11" s="246" t="str">
        <f>IF(BG11=99,"",VLOOKUP(BG11,Wiegeliste!$A$17:'Wiegeliste'!$J$66,6))</f>
        <v/>
      </c>
      <c r="H11" s="247" t="str">
        <f>IF(C11="","",VLOOKUP(G11,Sinclair_schueler,IF(BO11="W",3,2)))</f>
        <v/>
      </c>
      <c r="I11" s="306"/>
      <c r="J11" s="248"/>
      <c r="K11" s="309"/>
      <c r="L11" s="248"/>
      <c r="M11" s="309"/>
      <c r="N11" s="248"/>
      <c r="O11" s="306"/>
      <c r="P11" s="248"/>
      <c r="Q11" s="309"/>
      <c r="R11" s="248"/>
      <c r="S11" s="309"/>
      <c r="T11" s="248"/>
      <c r="U11" s="249" t="str">
        <f>IF(C11&lt;&gt;"",DN11,"")</f>
        <v/>
      </c>
      <c r="V11" s="250" t="str">
        <f>IF(C11&lt;&gt;"",DO11,"")</f>
        <v/>
      </c>
      <c r="W11" s="250" t="str">
        <f>IF(C11&lt;&gt;"",DP11,"")</f>
        <v/>
      </c>
      <c r="X11" s="314"/>
      <c r="Y11" s="315"/>
      <c r="Z11" s="251" t="str">
        <f>IF(C11="","",DU11 )</f>
        <v/>
      </c>
      <c r="AA11" s="325"/>
      <c r="AB11" s="315"/>
      <c r="AC11" s="315"/>
      <c r="AD11" s="252" t="str">
        <f>IF(C11="","",EA11)</f>
        <v/>
      </c>
      <c r="AE11" s="325"/>
      <c r="AF11" s="315"/>
      <c r="AG11" s="315"/>
      <c r="AH11" s="253" t="str">
        <f>IF(C11="","",EG11)</f>
        <v/>
      </c>
      <c r="AI11" s="254" t="str">
        <f>IF(C11="","",EH11)</f>
        <v/>
      </c>
      <c r="AJ11" s="255" t="str">
        <f>IF(SUM(W11,Z11,AD11,AI11)=0,"",SUM(W11,Z11,AD11,AI11))</f>
        <v/>
      </c>
      <c r="AK11" s="256" t="str">
        <f t="shared" ref="AK11:AK30" si="0">IF(C11="","",VLOOKUP(B11,U9W_PLATZ,2))</f>
        <v/>
      </c>
      <c r="AL11" s="257" t="str">
        <f t="shared" ref="AL11:AL30" si="1">IF(SUM(AK11)=0,"",VLOOKUP(AK11,Punkte_Platz,2,FALSE))</f>
        <v/>
      </c>
      <c r="BG11">
        <f>Wiegeliste!HJ17</f>
        <v>99</v>
      </c>
      <c r="BJ11" t="str">
        <f t="shared" ref="BJ11:BJ30" si="2">IF(C11&lt;&gt;"",C11,"")</f>
        <v/>
      </c>
      <c r="BL11" t="str">
        <f>IF(UPPER(LEFT(TEXT(BJ11,"####"),1))="W",BJ11,IF(UPPER(LEFT(TEXT(BJ11,"####"),1))="M",BJ11,IF(UPPER(LEFT(TEXT(BJ11,"####"),1))="X",BJ11,"")))</f>
        <v/>
      </c>
      <c r="BM11" t="str">
        <f>IF(BJ11&gt;0,IF(BL11="",BJ11,""),"")</f>
        <v/>
      </c>
      <c r="BN11" t="str">
        <f>IF(BK11&gt;"",IF(VLOOKUP(BK11,Athl02,1)=BK11,VLOOKUP(BK11,Athl02,2),""),
IF(BL11&gt;"",IF(VLOOKUP(BL11,Athl06,1)=BL11,VLOOKUP(BL11,Athl06,2),""),
IF(BM11&lt;&gt;"",IF(VLOOKUP(BM11,Athl04,1)=BM11,VLOOKUP(BM11,Athl04,2),""),"")))</f>
        <v/>
      </c>
      <c r="BO11" t="str">
        <f>IF(BN11&lt;&gt; "",VLOOKUP(BN11, Athl01, 3),"")</f>
        <v/>
      </c>
      <c r="BP11" t="str">
        <f t="shared" ref="BP11:BP30" si="3">IF(BN11="","",VLOOKUP(BN11,Athl01,2))</f>
        <v/>
      </c>
      <c r="BQ11" t="str">
        <f t="shared" ref="BQ11:BQ30" si="4">IF(BN11="","",VLOOKUP(BN11,Athl01,$BQ$4))</f>
        <v/>
      </c>
      <c r="BR11" s="47" t="str">
        <f t="shared" ref="BR11:BR30" si="5">IF(BN11="","",VLOOKUP(BN11,Athl01,4))</f>
        <v/>
      </c>
      <c r="BS11" t="str">
        <f t="shared" ref="BS11:BS30" si="6">IF(C11&lt;&gt;"",YEAR(BR11),"")</f>
        <v/>
      </c>
      <c r="BT11" t="str">
        <f t="shared" ref="BT11:BT30" si="7">IF(BS11&lt;&gt;"",$BQ$3-BS11,"")</f>
        <v/>
      </c>
      <c r="BU11" t="str">
        <f>IF(BS11="","",IF(BT11&lt;=9,"U9",IF(BT11&lt;=11,"U11",IF(BT11&lt;=13,"U13",IF(BT11&lt;=15,"U15","nicht startberechtigt")))))</f>
        <v/>
      </c>
      <c r="BV11" t="str">
        <f>IF(BU11="","",IF(BU11="U9",'Schuelereinst. Sinclair'!$B$6,IF(BU11="U11",'Schuelereinst. Sinclair'!$B$7,IF(BU11="U13",'Schuelereinst. Sinclair'!$B$8,Wemm(BU11="U15",'Schuelereinst. Sinclair'!$B$9,"")))))</f>
        <v/>
      </c>
      <c r="BW11" s="28">
        <f t="shared" ref="BW11:BW30" si="8">I11</f>
        <v>0</v>
      </c>
      <c r="BX11" s="28">
        <f t="shared" ref="BX11:BX30" si="9">J11</f>
        <v>0</v>
      </c>
      <c r="BY11" s="28">
        <f t="shared" ref="BY11:BY30" si="10">K11</f>
        <v>0</v>
      </c>
      <c r="BZ11" s="28">
        <f t="shared" ref="BZ11:BZ30" si="11">L11</f>
        <v>0</v>
      </c>
      <c r="CA11" s="28">
        <f t="shared" ref="CA11:CA30" si="12">M11</f>
        <v>0</v>
      </c>
      <c r="CB11" s="28">
        <f t="shared" ref="CB11:CB30" si="13">N11</f>
        <v>0</v>
      </c>
      <c r="CC11" s="28">
        <f>IF(BX11="x",0,IF(BX11="X",0,BW11))</f>
        <v>0</v>
      </c>
      <c r="CD11" s="28">
        <f>IF(BZ11="x",0,IF(BZ11="X",0,BY11))</f>
        <v>0</v>
      </c>
      <c r="CE11" s="28">
        <f>IF(CB11="x",0,IF(CB11="X",0,CA11))</f>
        <v>0</v>
      </c>
      <c r="CF11" s="28">
        <f>MAX(CC11:CE11)</f>
        <v>0</v>
      </c>
      <c r="CG11">
        <f>IF(H11&lt;&gt;"",CC11*H11,0)</f>
        <v>0</v>
      </c>
      <c r="CH11">
        <f>IF(H11&lt;&gt;"",CD11*H11,0)</f>
        <v>0</v>
      </c>
      <c r="CI11">
        <f>IF(H11&lt;&gt;"",CE11*H11,0)</f>
        <v>0</v>
      </c>
      <c r="CJ11">
        <f>IF(H11&lt;&gt;"",CF11*H11,0)</f>
        <v>0</v>
      </c>
      <c r="CK11">
        <f>IF(J11="",0,IF(J11&lt;&gt;"x",IF(J11&lt;&gt;"X",J11*$BV11,0),0))</f>
        <v>0</v>
      </c>
      <c r="CL11">
        <f t="shared" ref="CL11:CL30" si="14">IF(L11="",0,IF(L11&lt;&gt;"x",IF(L11&lt;&gt;"X",L11*$BV11,0),0))</f>
        <v>0</v>
      </c>
      <c r="CM11">
        <f t="shared" ref="CM11:CM30" si="15">IF(N11="",0,IF(N11&lt;&gt;"x",IF(N11&lt;&gt;"X",N11*$BV11,0),0))</f>
        <v>0</v>
      </c>
      <c r="CN11">
        <f>CG11+CK11</f>
        <v>0</v>
      </c>
      <c r="CO11">
        <f>CH11+CL11</f>
        <v>0</v>
      </c>
      <c r="CP11">
        <f>CI11+CM11</f>
        <v>0</v>
      </c>
      <c r="CQ11" s="5">
        <f>MAX(CN11:CP11)</f>
        <v>0</v>
      </c>
      <c r="CS11" s="28">
        <f t="shared" ref="CS11:CS30" si="16">O11</f>
        <v>0</v>
      </c>
      <c r="CT11" s="28">
        <f t="shared" ref="CT11:CT30" si="17">P11</f>
        <v>0</v>
      </c>
      <c r="CU11" s="28">
        <f t="shared" ref="CU11:CU30" si="18">Q11</f>
        <v>0</v>
      </c>
      <c r="CV11" s="28">
        <f t="shared" ref="CV11:CV30" si="19">R11</f>
        <v>0</v>
      </c>
      <c r="CW11" s="28">
        <f t="shared" ref="CW11:CW30" si="20">S11</f>
        <v>0</v>
      </c>
      <c r="CX11" s="28">
        <f t="shared" ref="CX11:CX30" si="21">T11</f>
        <v>0</v>
      </c>
      <c r="CY11" s="28">
        <f>IF(CT11="x",0,IF(CT11="X",0,CS11))</f>
        <v>0</v>
      </c>
      <c r="CZ11" s="28">
        <f>IF(CV11="x",0,IF(CV11="X",0,CU11))</f>
        <v>0</v>
      </c>
      <c r="DA11" s="28">
        <f>IF(CX11="x",0,IF(CX11="X",0,CW11))</f>
        <v>0</v>
      </c>
      <c r="DB11" s="28">
        <f>MAX(CY11:DA11)</f>
        <v>0</v>
      </c>
      <c r="DC11">
        <f>IF(H11&lt;&gt;"",CY11*H11,0)</f>
        <v>0</v>
      </c>
      <c r="DD11">
        <f>IF(H11&lt;&gt;"",CZ11*H11,0)</f>
        <v>0</v>
      </c>
      <c r="DE11">
        <f>IF(H11&lt;&gt;"",DA11*H11,0)</f>
        <v>0</v>
      </c>
      <c r="DF11">
        <f>IF(H11&lt;&gt;"",DB11*H11,0)</f>
        <v>0</v>
      </c>
      <c r="DG11">
        <f>IF(P11="",0,IF(P11&lt;&gt;"x",IF(P11&lt;&gt;"X",P11*$BV11,0),0))</f>
        <v>0</v>
      </c>
      <c r="DH11">
        <f>IF(R11="",0,IF(R11&lt;&gt;"x",IF(R11&lt;&gt;"X",R11*$BV11,0),0))</f>
        <v>0</v>
      </c>
      <c r="DI11">
        <f>IF(T11="",0,IF(T11&lt;&gt;"x",IF(T11&lt;&gt;"X",T11*$BV11,0),0))</f>
        <v>0</v>
      </c>
      <c r="DJ11">
        <f>DC11+DG11</f>
        <v>0</v>
      </c>
      <c r="DK11">
        <f>DD11+DH11</f>
        <v>0</v>
      </c>
      <c r="DL11">
        <f>DE11+DI11</f>
        <v>0</v>
      </c>
      <c r="DM11" s="5">
        <f>MAX(DJ11:DL11)</f>
        <v>0</v>
      </c>
      <c r="DN11" s="48">
        <f>CF11+DB11</f>
        <v>0</v>
      </c>
      <c r="DO11" s="5">
        <f>CJ11+DF11</f>
        <v>0</v>
      </c>
      <c r="DP11" s="5">
        <f>CQ11+DM11</f>
        <v>0</v>
      </c>
      <c r="DR11" s="48">
        <f t="shared" ref="DR11:DR30" si="22">IF(X11=0,999,X11)</f>
        <v>999</v>
      </c>
      <c r="DS11" s="48">
        <f t="shared" ref="DS11:DS30" si="23">IF(Y11=0,999,Y11)</f>
        <v>999</v>
      </c>
      <c r="DT11" s="48">
        <f>MIN(DR11:DS11)</f>
        <v>999</v>
      </c>
      <c r="DU11">
        <f t="shared" ref="DU11:DU30" si="24">IF(DT11&gt;$DU$2,0,VLOOKUP(DT11,Sprint_Schueler,2))</f>
        <v>0</v>
      </c>
      <c r="DV11" s="48"/>
      <c r="DW11" s="48">
        <f>AA11</f>
        <v>0</v>
      </c>
      <c r="DX11" s="48">
        <f>AB11</f>
        <v>0</v>
      </c>
      <c r="DY11" s="48">
        <f>AC11</f>
        <v>0</v>
      </c>
      <c r="DZ11" s="48">
        <f>MAX(DW11:DY11)</f>
        <v>0</v>
      </c>
      <c r="EA11">
        <f t="shared" ref="EA11:EA30" si="25">VLOOKUP(DZ11,Sprung_Schueler,2)</f>
        <v>0</v>
      </c>
      <c r="EC11" s="48">
        <f>AE11</f>
        <v>0</v>
      </c>
      <c r="ED11" s="48">
        <f>AF11</f>
        <v>0</v>
      </c>
      <c r="EE11" s="48">
        <f>AG11</f>
        <v>0</v>
      </c>
      <c r="EF11" s="48">
        <f>MAX(EC11:EE11)</f>
        <v>0</v>
      </c>
      <c r="EG11">
        <f t="shared" ref="EG11:EG30" si="26">VLOOKUP(EF11,Kugel_Schueler,2)</f>
        <v>0</v>
      </c>
      <c r="EH11">
        <f t="shared" ref="EH11:EH30" si="27">IF(EG11=0,0,IF($EH$3="Ja",EG11*H11,EG11))</f>
        <v>0</v>
      </c>
      <c r="EJ11">
        <v>1</v>
      </c>
      <c r="EK11" s="48">
        <f>IF(AJ11&lt;&gt;"",ROUND(AJ11,2),0)</f>
        <v>0</v>
      </c>
      <c r="EL11">
        <f t="shared" ref="EL11:EL30" si="28">IF(EK11&gt;0,ROUND(EK11*$EL$2+EJ11,0),0)</f>
        <v>0</v>
      </c>
      <c r="EM11">
        <f>LARGE($EL$11:$EL$30,EJ11)</f>
        <v>0</v>
      </c>
      <c r="EN11">
        <f t="shared" ref="EN11:EN30" si="29">MOD(EM11,$EL$3)</f>
        <v>0</v>
      </c>
      <c r="EO11">
        <f t="shared" ref="EO11:EO30" si="30">IF(EN11&gt;0,EN11*$EL$2+EJ11,$EL$1)</f>
        <v>99999999</v>
      </c>
      <c r="EP11">
        <f>SMALL($EO$11:$EO$30,EJ11)</f>
        <v>99999999</v>
      </c>
      <c r="EQ11">
        <f t="shared" ref="EQ11:EQ30" si="31">(EP11-MOD(EP11,$EL$2))/$EL$2</f>
        <v>999</v>
      </c>
      <c r="ER11">
        <f t="shared" ref="ER11:ER30" si="32">MOD(EP11,$EL$2)</f>
        <v>99999</v>
      </c>
      <c r="ET11">
        <f>IF(J11="X",1,IF(J11="x",1,IF(J11&lt;='Schuelereinst. Sinclair'!$B$5,1,0)))</f>
        <v>1</v>
      </c>
      <c r="EU11">
        <f>IF(L11="X",1,IF(L11="x",1,IF(L11&lt;='Schuelereinst. Sinclair'!$B$5,1,0)))</f>
        <v>1</v>
      </c>
      <c r="EV11">
        <f>IF(N11="X",1,IF(N11="x",1,IF(N11&lt;='Schuelereinst. Sinclair'!$B$5,1,0)))</f>
        <v>1</v>
      </c>
      <c r="EW11">
        <f>IF(P11="X",1,IF(P11="x",1,IF(P11&lt;='Schuelereinst. Sinclair'!$B$5,1,0)))</f>
        <v>1</v>
      </c>
      <c r="EX11">
        <f>IF(R11="X",1,IF(R11="x",1,IF(R11&lt;='Schuelereinst. Sinclair'!$B$5,1,0)))</f>
        <v>1</v>
      </c>
      <c r="EY11">
        <f>IF(T11="X",1,IF(T11="x",1,IF(T11&lt;='Schuelereinst. Sinclair'!$B$5,1,0)))</f>
        <v>1</v>
      </c>
    </row>
    <row r="12" spans="1:155" x14ac:dyDescent="0.2">
      <c r="A12">
        <v>2</v>
      </c>
      <c r="B12" s="243">
        <v>2</v>
      </c>
      <c r="C12" s="259" t="str">
        <f>IF(BG12=99,"",VLOOKUP(BG12,Wiegeliste!$A$17:'Wiegeliste'!$J$66,4))</f>
        <v/>
      </c>
      <c r="D12" s="90" t="str">
        <f t="shared" ref="D12:D30" si="33">BP12</f>
        <v/>
      </c>
      <c r="E12" s="132" t="str">
        <f t="shared" ref="E12:E30" si="34">BQ12</f>
        <v/>
      </c>
      <c r="F12" s="132" t="str">
        <f t="shared" ref="F12:F30" si="35">BS12</f>
        <v/>
      </c>
      <c r="G12" s="132" t="str">
        <f>IF(BG12=99,"",VLOOKUP(BG12,Wiegeliste!$A$17:'Wiegeliste'!$J$66,6))</f>
        <v/>
      </c>
      <c r="H12" s="148" t="str">
        <f t="shared" ref="H12:H30" si="36">IF(C12="","",VLOOKUP(G12,Sinclair_schueler,IF(BO12="W",3,2)))</f>
        <v/>
      </c>
      <c r="I12" s="307"/>
      <c r="J12" s="110"/>
      <c r="K12" s="310"/>
      <c r="L12" s="110"/>
      <c r="M12" s="310"/>
      <c r="N12" s="110"/>
      <c r="O12" s="307"/>
      <c r="P12" s="110"/>
      <c r="Q12" s="310"/>
      <c r="R12" s="110"/>
      <c r="S12" s="310"/>
      <c r="T12" s="110"/>
      <c r="U12" s="112" t="str">
        <f t="shared" ref="U12:U30" si="37">IF(C12&lt;&gt;"",DN12,"")</f>
        <v/>
      </c>
      <c r="V12" s="115" t="str">
        <f t="shared" ref="V12:V30" si="38">IF(C12&lt;&gt;"",DO12,"")</f>
        <v/>
      </c>
      <c r="W12" s="115" t="str">
        <f t="shared" ref="W12:W30" si="39">IF(C12&lt;&gt;"",DP12,"")</f>
        <v/>
      </c>
      <c r="X12" s="316"/>
      <c r="Y12" s="317"/>
      <c r="Z12" s="100" t="str">
        <f>IF(C12="","",DU12 )</f>
        <v/>
      </c>
      <c r="AA12" s="326"/>
      <c r="AB12" s="317"/>
      <c r="AC12" s="317"/>
      <c r="AD12" s="103" t="str">
        <f>IF(C12="","",EA12)</f>
        <v/>
      </c>
      <c r="AE12" s="326"/>
      <c r="AF12" s="317"/>
      <c r="AG12" s="317"/>
      <c r="AH12" s="186" t="str">
        <f>IF(C12="","",EG12)</f>
        <v/>
      </c>
      <c r="AI12" s="106" t="str">
        <f>IF(C12="","",EH12)</f>
        <v/>
      </c>
      <c r="AJ12" s="107" t="str">
        <f>IF(SUM(W12,Z12,AD12,AI12)=0,"",SUM(W12,Z12,AD12,AI12))</f>
        <v/>
      </c>
      <c r="AK12" s="120" t="str">
        <f t="shared" si="0"/>
        <v/>
      </c>
      <c r="AL12" s="136" t="str">
        <f t="shared" si="1"/>
        <v/>
      </c>
      <c r="BG12">
        <f>Wiegeliste!HJ18</f>
        <v>99</v>
      </c>
      <c r="BJ12" t="str">
        <f t="shared" si="2"/>
        <v/>
      </c>
      <c r="BL12" t="str">
        <f t="shared" ref="BL12:BL30" si="40">IF(UPPER(LEFT(TEXT(BJ12,"####"),1))="W",BJ12,IF(UPPER(LEFT(TEXT(BJ12,"####"),1))="M",BJ12,IF(UPPER(LEFT(TEXT(BJ12,"####"),1))="X",BJ12,"")))</f>
        <v/>
      </c>
      <c r="BM12" t="str">
        <f t="shared" ref="BM12:BM30" si="41">IF(BJ12&gt;0,IF(BL12="",BJ12,""),"")</f>
        <v/>
      </c>
      <c r="BN12" t="str">
        <f t="shared" ref="BN12:BN30" si="42">IF(BK12&gt;"",IF(VLOOKUP(BK12,Athl02,1)=BK12,VLOOKUP(BK12,Athl02,2),""),
IF(BL12&gt;"",IF(VLOOKUP(BL12,Athl06,1)=BL12,VLOOKUP(BL12,Athl06,2),""),
IF(BM12&lt;&gt;"",IF(VLOOKUP(BM12,Athl04,1)=BM12,VLOOKUP(BM12,Athl04,2),""),"")))</f>
        <v/>
      </c>
      <c r="BO12" t="str">
        <f t="shared" ref="BO12:BO30" si="43">IF(BN12&lt;&gt; "",VLOOKUP(BN12, Athl01, 3),"")</f>
        <v/>
      </c>
      <c r="BP12" t="str">
        <f t="shared" si="3"/>
        <v/>
      </c>
      <c r="BQ12" t="str">
        <f t="shared" si="4"/>
        <v/>
      </c>
      <c r="BR12" s="47" t="str">
        <f t="shared" si="5"/>
        <v/>
      </c>
      <c r="BS12" t="str">
        <f t="shared" si="6"/>
        <v/>
      </c>
      <c r="BT12" t="str">
        <f t="shared" si="7"/>
        <v/>
      </c>
      <c r="BU12" t="str">
        <f t="shared" ref="BU12:BU30" si="44">IF(BS12="","",IF(BT12&lt;=9,"U9",IF(BT12&lt;=11,"U11",IF(BT12&lt;=13,"U13",IF(BT12&lt;=15,"U15","nicht startberechtigt")))))</f>
        <v/>
      </c>
      <c r="BV12" t="str">
        <f>IF(BU12="","",IF(BU12="U9",'Schuelereinst. Sinclair'!$B$6,IF(BU12="U11",'Schuelereinst. Sinclair'!$B$7,IF(BU12="U13",'Schuelereinst. Sinclair'!$B$8,Wemm(BU12="U15",'Schuelereinst. Sinclair'!$B$9,"")))))</f>
        <v/>
      </c>
      <c r="BW12" s="28">
        <f t="shared" si="8"/>
        <v>0</v>
      </c>
      <c r="BX12" s="28">
        <f t="shared" si="9"/>
        <v>0</v>
      </c>
      <c r="BY12" s="28">
        <f t="shared" si="10"/>
        <v>0</v>
      </c>
      <c r="BZ12" s="28">
        <f t="shared" si="11"/>
        <v>0</v>
      </c>
      <c r="CA12" s="28">
        <f t="shared" si="12"/>
        <v>0</v>
      </c>
      <c r="CB12" s="28">
        <f t="shared" si="13"/>
        <v>0</v>
      </c>
      <c r="CC12" s="28">
        <f t="shared" ref="CC12:CC30" si="45">IF(BX12="x",0,IF(BX12="X",0,BW12))</f>
        <v>0</v>
      </c>
      <c r="CD12" s="28">
        <f t="shared" ref="CD12:CD30" si="46">IF(BZ12="x",0,IF(BZ12="X",0,BY12))</f>
        <v>0</v>
      </c>
      <c r="CE12" s="28">
        <f t="shared" ref="CE12:CE30" si="47">IF(CB12="x",0,IF(CB12="X",0,CA12))</f>
        <v>0</v>
      </c>
      <c r="CF12" s="28">
        <f t="shared" ref="CF12:CF30" si="48">MAX(CC12:CE12)</f>
        <v>0</v>
      </c>
      <c r="CG12">
        <f t="shared" ref="CG12:CG30" si="49">IF(H12&lt;&gt;"",CC12*H12,0)</f>
        <v>0</v>
      </c>
      <c r="CH12">
        <f t="shared" ref="CH12:CH30" si="50">IF(H12&lt;&gt;"",CD12*H12,0)</f>
        <v>0</v>
      </c>
      <c r="CI12">
        <f t="shared" ref="CI12:CI30" si="51">IF(H12&lt;&gt;"",CE12*H12,0)</f>
        <v>0</v>
      </c>
      <c r="CJ12">
        <f t="shared" ref="CJ12:CJ30" si="52">IF(H12&lt;&gt;"",CF12*H12,0)</f>
        <v>0</v>
      </c>
      <c r="CK12">
        <f t="shared" ref="CK12:CK30" si="53">IF(J12="",0,IF(J12&lt;&gt;"x",IF(J12&lt;&gt;"X",J12*$BV12,0),0))</f>
        <v>0</v>
      </c>
      <c r="CL12">
        <f t="shared" si="14"/>
        <v>0</v>
      </c>
      <c r="CM12">
        <f t="shared" si="15"/>
        <v>0</v>
      </c>
      <c r="CN12">
        <f t="shared" ref="CN12:CN30" si="54">CG12+CK12</f>
        <v>0</v>
      </c>
      <c r="CO12">
        <f t="shared" ref="CO12:CO30" si="55">CH12+CL12</f>
        <v>0</v>
      </c>
      <c r="CP12">
        <f t="shared" ref="CP12:CP30" si="56">CI12+CM12</f>
        <v>0</v>
      </c>
      <c r="CQ12" s="5">
        <f t="shared" ref="CQ12:CQ30" si="57">MAX(CN12:CP12)</f>
        <v>0</v>
      </c>
      <c r="CS12" s="28">
        <f t="shared" si="16"/>
        <v>0</v>
      </c>
      <c r="CT12" s="28">
        <f t="shared" si="17"/>
        <v>0</v>
      </c>
      <c r="CU12" s="28">
        <f t="shared" si="18"/>
        <v>0</v>
      </c>
      <c r="CV12" s="28">
        <f t="shared" si="19"/>
        <v>0</v>
      </c>
      <c r="CW12" s="28">
        <f t="shared" si="20"/>
        <v>0</v>
      </c>
      <c r="CX12" s="28">
        <f t="shared" si="21"/>
        <v>0</v>
      </c>
      <c r="CY12" s="28">
        <f t="shared" ref="CY12:CY30" si="58">IF(CT12="x",0,IF(CT12="X",0,CS12))</f>
        <v>0</v>
      </c>
      <c r="CZ12" s="28">
        <f t="shared" ref="CZ12:CZ30" si="59">IF(CV12="x",0,IF(CV12="X",0,CU12))</f>
        <v>0</v>
      </c>
      <c r="DA12" s="28">
        <f t="shared" ref="DA12:DA30" si="60">IF(CX12="x",0,IF(CX12="X",0,CW12))</f>
        <v>0</v>
      </c>
      <c r="DB12" s="28">
        <f t="shared" ref="DB12:DB30" si="61">MAX(CY12:DA12)</f>
        <v>0</v>
      </c>
      <c r="DC12">
        <f t="shared" ref="DC12:DC30" si="62">IF(H12&lt;&gt;"",CY12*H12,0)</f>
        <v>0</v>
      </c>
      <c r="DD12">
        <f t="shared" ref="DD12:DD30" si="63">IF(H12&lt;&gt;"",CZ12*H12,0)</f>
        <v>0</v>
      </c>
      <c r="DE12">
        <f t="shared" ref="DE12:DE30" si="64">IF(H12&lt;&gt;"",DA12*H12,0)</f>
        <v>0</v>
      </c>
      <c r="DF12">
        <f t="shared" ref="DF12:DF30" si="65">IF(H12&lt;&gt;"",DB12*H12,0)</f>
        <v>0</v>
      </c>
      <c r="DG12">
        <f t="shared" ref="DG12:DG30" si="66">IF(P12="",0,IF(P12&lt;&gt;"x",IF(P12&lt;&gt;"X",P12*$BV12,0),0))</f>
        <v>0</v>
      </c>
      <c r="DH12">
        <f t="shared" ref="DH12:DH30" si="67">IF(R12="",0,IF(R12&lt;&gt;"x",IF(R12&lt;&gt;"X",R12*$BV12,0),0))</f>
        <v>0</v>
      </c>
      <c r="DI12">
        <f t="shared" ref="DI12:DI30" si="68">IF(T12="",0,IF(T12&lt;&gt;"x",IF(T12&lt;&gt;"X",T12*$BV12,0),0))</f>
        <v>0</v>
      </c>
      <c r="DJ12">
        <f t="shared" ref="DJ12:DJ30" si="69">DC12+DG12</f>
        <v>0</v>
      </c>
      <c r="DK12">
        <f t="shared" ref="DK12:DK30" si="70">DD12+DH12</f>
        <v>0</v>
      </c>
      <c r="DL12">
        <f t="shared" ref="DL12:DL30" si="71">DE12+DI12</f>
        <v>0</v>
      </c>
      <c r="DM12" s="5">
        <f t="shared" ref="DM12:DM30" si="72">MAX(DJ12:DL12)</f>
        <v>0</v>
      </c>
      <c r="DN12" s="48">
        <f t="shared" ref="DN12:DN30" si="73">CF12+DB12</f>
        <v>0</v>
      </c>
      <c r="DO12" s="5">
        <f t="shared" ref="DO12:DO30" si="74">CJ12+DF12</f>
        <v>0</v>
      </c>
      <c r="DP12" s="5">
        <f t="shared" ref="DP12:DP30" si="75">CQ12+DM12</f>
        <v>0</v>
      </c>
      <c r="DR12" s="48">
        <f t="shared" si="22"/>
        <v>999</v>
      </c>
      <c r="DS12" s="48">
        <f t="shared" si="23"/>
        <v>999</v>
      </c>
      <c r="DT12" s="48">
        <f t="shared" ref="DT12:DT30" si="76">MIN(DR12:DS12)</f>
        <v>999</v>
      </c>
      <c r="DU12">
        <f t="shared" si="24"/>
        <v>0</v>
      </c>
      <c r="DW12" s="48">
        <f t="shared" ref="DW12:DW30" si="77">AA12</f>
        <v>0</v>
      </c>
      <c r="DX12" s="48">
        <f t="shared" ref="DX12:DX30" si="78">AB12</f>
        <v>0</v>
      </c>
      <c r="DY12" s="48">
        <f t="shared" ref="DY12:DY30" si="79">AC12</f>
        <v>0</v>
      </c>
      <c r="DZ12" s="48">
        <f t="shared" ref="DZ12:DZ30" si="80">MAX(DW12:DY12)</f>
        <v>0</v>
      </c>
      <c r="EA12">
        <f t="shared" si="25"/>
        <v>0</v>
      </c>
      <c r="EC12" s="48">
        <f t="shared" ref="EC12:EC30" si="81">AE12</f>
        <v>0</v>
      </c>
      <c r="ED12" s="48">
        <f t="shared" ref="ED12:ED30" si="82">AF12</f>
        <v>0</v>
      </c>
      <c r="EE12" s="48">
        <f t="shared" ref="EE12:EE30" si="83">AG12</f>
        <v>0</v>
      </c>
      <c r="EF12" s="48">
        <f t="shared" ref="EF12:EF30" si="84">MAX(EC12:EE12)</f>
        <v>0</v>
      </c>
      <c r="EG12">
        <f t="shared" si="26"/>
        <v>0</v>
      </c>
      <c r="EH12">
        <f t="shared" si="27"/>
        <v>0</v>
      </c>
      <c r="EJ12">
        <v>2</v>
      </c>
      <c r="EK12" s="48">
        <f t="shared" ref="EK12:EK30" si="85">IF(AJ12&lt;&gt;"",ROUND(AJ12,2),0)</f>
        <v>0</v>
      </c>
      <c r="EL12">
        <f t="shared" si="28"/>
        <v>0</v>
      </c>
      <c r="EM12">
        <f t="shared" ref="EM12:EM30" si="86">LARGE($EL$11:$EL$30,EJ12)</f>
        <v>0</v>
      </c>
      <c r="EN12">
        <f t="shared" si="29"/>
        <v>0</v>
      </c>
      <c r="EO12">
        <f t="shared" si="30"/>
        <v>99999999</v>
      </c>
      <c r="EP12">
        <f t="shared" ref="EP12:EP30" si="87">SMALL($EO$11:$EO$30,EJ12)</f>
        <v>99999999</v>
      </c>
      <c r="EQ12">
        <f t="shared" si="31"/>
        <v>999</v>
      </c>
      <c r="ER12">
        <f t="shared" si="32"/>
        <v>99999</v>
      </c>
      <c r="ET12">
        <f>IF(J12="X",1,IF(J12="x",1,IF(J12&lt;='Schuelereinst. Sinclair'!$B$5,1,0)))</f>
        <v>1</v>
      </c>
      <c r="EU12">
        <f>IF(L12="X",1,IF(L12="x",1,IF(L12&lt;='Schuelereinst. Sinclair'!$B$5,1,0)))</f>
        <v>1</v>
      </c>
      <c r="EV12">
        <f>IF(N12="X",1,IF(N12="x",1,IF(N12&lt;='Schuelereinst. Sinclair'!$B$5,1,0)))</f>
        <v>1</v>
      </c>
      <c r="EW12">
        <f>IF(P12="X",1,IF(P12="x",1,IF(P12&lt;='Schuelereinst. Sinclair'!$B$5,1,0)))</f>
        <v>1</v>
      </c>
      <c r="EX12">
        <f>IF(R12="X",1,IF(R12="x",1,IF(R12&lt;='Schuelereinst. Sinclair'!$B$5,1,0)))</f>
        <v>1</v>
      </c>
      <c r="EY12">
        <f>IF(T12="X",1,IF(T12="x",1,IF(T12&lt;='Schuelereinst. Sinclair'!$B$5,1,0)))</f>
        <v>1</v>
      </c>
    </row>
    <row r="13" spans="1:155" x14ac:dyDescent="0.2">
      <c r="A13">
        <v>3</v>
      </c>
      <c r="B13" s="243">
        <v>3</v>
      </c>
      <c r="C13" s="259" t="str">
        <f>IF(BG13=99,"",VLOOKUP(BG13,Wiegeliste!$A$17:'Wiegeliste'!$J$66,4))</f>
        <v/>
      </c>
      <c r="D13" s="90" t="str">
        <f t="shared" si="33"/>
        <v/>
      </c>
      <c r="E13" s="132" t="str">
        <f t="shared" si="34"/>
        <v/>
      </c>
      <c r="F13" s="132" t="str">
        <f t="shared" si="35"/>
        <v/>
      </c>
      <c r="G13" s="132" t="str">
        <f>IF(BG13=99,"",VLOOKUP(BG13,Wiegeliste!$A$17:'Wiegeliste'!$J$66,6))</f>
        <v/>
      </c>
      <c r="H13" s="148" t="str">
        <f t="shared" si="36"/>
        <v/>
      </c>
      <c r="I13" s="307"/>
      <c r="J13" s="110"/>
      <c r="K13" s="310"/>
      <c r="L13" s="110"/>
      <c r="M13" s="310"/>
      <c r="N13" s="110"/>
      <c r="O13" s="307"/>
      <c r="P13" s="110"/>
      <c r="Q13" s="310"/>
      <c r="R13" s="110"/>
      <c r="S13" s="310"/>
      <c r="T13" s="110"/>
      <c r="U13" s="112" t="str">
        <f t="shared" si="37"/>
        <v/>
      </c>
      <c r="V13" s="115" t="str">
        <f t="shared" si="38"/>
        <v/>
      </c>
      <c r="W13" s="115" t="str">
        <f t="shared" si="39"/>
        <v/>
      </c>
      <c r="X13" s="316"/>
      <c r="Y13" s="317"/>
      <c r="Z13" s="100" t="str">
        <f t="shared" ref="Z13:Z29" si="88">IF(C13="","",DU13 )</f>
        <v/>
      </c>
      <c r="AA13" s="326"/>
      <c r="AB13" s="317"/>
      <c r="AC13" s="317"/>
      <c r="AD13" s="103" t="str">
        <f t="shared" ref="AD13:AD30" si="89">IF(C13="","",EA13)</f>
        <v/>
      </c>
      <c r="AE13" s="326"/>
      <c r="AF13" s="317"/>
      <c r="AG13" s="317"/>
      <c r="AH13" s="186" t="str">
        <f t="shared" ref="AH13:AH29" si="90">IF(C13="","",EG13)</f>
        <v/>
      </c>
      <c r="AI13" s="106" t="str">
        <f t="shared" ref="AI13:AI30" si="91">IF(C13="","",EH13)</f>
        <v/>
      </c>
      <c r="AJ13" s="107" t="str">
        <f t="shared" ref="AJ13:AJ30" si="92">IF(SUM(W13,Z13,AD13,AI13)=0,"",SUM(W13,Z13,AD13,AI13))</f>
        <v/>
      </c>
      <c r="AK13" s="120" t="str">
        <f t="shared" si="0"/>
        <v/>
      </c>
      <c r="AL13" s="136" t="str">
        <f t="shared" si="1"/>
        <v/>
      </c>
      <c r="BG13">
        <f>Wiegeliste!HJ19</f>
        <v>99</v>
      </c>
      <c r="BJ13" t="str">
        <f t="shared" si="2"/>
        <v/>
      </c>
      <c r="BL13" t="str">
        <f t="shared" si="40"/>
        <v/>
      </c>
      <c r="BM13" t="str">
        <f t="shared" si="41"/>
        <v/>
      </c>
      <c r="BN13" t="str">
        <f t="shared" si="42"/>
        <v/>
      </c>
      <c r="BO13" t="str">
        <f t="shared" si="43"/>
        <v/>
      </c>
      <c r="BP13" t="str">
        <f t="shared" si="3"/>
        <v/>
      </c>
      <c r="BQ13" t="str">
        <f t="shared" si="4"/>
        <v/>
      </c>
      <c r="BR13" s="47" t="str">
        <f t="shared" si="5"/>
        <v/>
      </c>
      <c r="BS13" t="str">
        <f t="shared" si="6"/>
        <v/>
      </c>
      <c r="BT13" t="str">
        <f t="shared" si="7"/>
        <v/>
      </c>
      <c r="BU13" t="str">
        <f t="shared" si="44"/>
        <v/>
      </c>
      <c r="BV13" t="str">
        <f>IF(BU13="","",IF(BU13="U9",'Schuelereinst. Sinclair'!$B$6,IF(BU13="U11",'Schuelereinst. Sinclair'!$B$7,IF(BU13="U13",'Schuelereinst. Sinclair'!$B$8,Wemm(BU13="U15",'Schuelereinst. Sinclair'!$B$9,"")))))</f>
        <v/>
      </c>
      <c r="BW13" s="28">
        <f t="shared" si="8"/>
        <v>0</v>
      </c>
      <c r="BX13" s="28">
        <f t="shared" si="9"/>
        <v>0</v>
      </c>
      <c r="BY13" s="28">
        <f t="shared" si="10"/>
        <v>0</v>
      </c>
      <c r="BZ13" s="28">
        <f t="shared" si="11"/>
        <v>0</v>
      </c>
      <c r="CA13" s="28">
        <f t="shared" si="12"/>
        <v>0</v>
      </c>
      <c r="CB13" s="28">
        <f t="shared" si="13"/>
        <v>0</v>
      </c>
      <c r="CC13" s="28">
        <f t="shared" si="45"/>
        <v>0</v>
      </c>
      <c r="CD13" s="28">
        <f t="shared" si="46"/>
        <v>0</v>
      </c>
      <c r="CE13" s="28">
        <f t="shared" si="47"/>
        <v>0</v>
      </c>
      <c r="CF13" s="28">
        <f t="shared" si="48"/>
        <v>0</v>
      </c>
      <c r="CG13">
        <f t="shared" si="49"/>
        <v>0</v>
      </c>
      <c r="CH13">
        <f t="shared" si="50"/>
        <v>0</v>
      </c>
      <c r="CI13">
        <f t="shared" si="51"/>
        <v>0</v>
      </c>
      <c r="CJ13">
        <f t="shared" si="52"/>
        <v>0</v>
      </c>
      <c r="CK13">
        <f t="shared" si="53"/>
        <v>0</v>
      </c>
      <c r="CL13">
        <f t="shared" si="14"/>
        <v>0</v>
      </c>
      <c r="CM13">
        <f t="shared" si="15"/>
        <v>0</v>
      </c>
      <c r="CN13">
        <f t="shared" si="54"/>
        <v>0</v>
      </c>
      <c r="CO13">
        <f t="shared" si="55"/>
        <v>0</v>
      </c>
      <c r="CP13">
        <f t="shared" si="56"/>
        <v>0</v>
      </c>
      <c r="CQ13" s="5">
        <f t="shared" si="57"/>
        <v>0</v>
      </c>
      <c r="CS13" s="28">
        <f t="shared" si="16"/>
        <v>0</v>
      </c>
      <c r="CT13" s="28">
        <f t="shared" si="17"/>
        <v>0</v>
      </c>
      <c r="CU13" s="28">
        <f t="shared" si="18"/>
        <v>0</v>
      </c>
      <c r="CV13" s="28">
        <f t="shared" si="19"/>
        <v>0</v>
      </c>
      <c r="CW13" s="28">
        <f t="shared" si="20"/>
        <v>0</v>
      </c>
      <c r="CX13" s="28">
        <f t="shared" si="21"/>
        <v>0</v>
      </c>
      <c r="CY13" s="28">
        <f t="shared" si="58"/>
        <v>0</v>
      </c>
      <c r="CZ13" s="28">
        <f t="shared" si="59"/>
        <v>0</v>
      </c>
      <c r="DA13" s="28">
        <f t="shared" si="60"/>
        <v>0</v>
      </c>
      <c r="DB13" s="28">
        <f t="shared" si="61"/>
        <v>0</v>
      </c>
      <c r="DC13">
        <f t="shared" si="62"/>
        <v>0</v>
      </c>
      <c r="DD13">
        <f t="shared" si="63"/>
        <v>0</v>
      </c>
      <c r="DE13">
        <f t="shared" si="64"/>
        <v>0</v>
      </c>
      <c r="DF13">
        <f t="shared" si="65"/>
        <v>0</v>
      </c>
      <c r="DG13">
        <f t="shared" si="66"/>
        <v>0</v>
      </c>
      <c r="DH13">
        <f t="shared" si="67"/>
        <v>0</v>
      </c>
      <c r="DI13">
        <f t="shared" si="68"/>
        <v>0</v>
      </c>
      <c r="DJ13">
        <f t="shared" si="69"/>
        <v>0</v>
      </c>
      <c r="DK13">
        <f t="shared" si="70"/>
        <v>0</v>
      </c>
      <c r="DL13">
        <f t="shared" si="71"/>
        <v>0</v>
      </c>
      <c r="DM13" s="5">
        <f t="shared" si="72"/>
        <v>0</v>
      </c>
      <c r="DN13" s="48">
        <f t="shared" si="73"/>
        <v>0</v>
      </c>
      <c r="DO13" s="5">
        <f t="shared" si="74"/>
        <v>0</v>
      </c>
      <c r="DP13" s="5">
        <f t="shared" si="75"/>
        <v>0</v>
      </c>
      <c r="DR13" s="48">
        <f t="shared" si="22"/>
        <v>999</v>
      </c>
      <c r="DS13" s="48">
        <f t="shared" si="23"/>
        <v>999</v>
      </c>
      <c r="DT13" s="48">
        <f t="shared" si="76"/>
        <v>999</v>
      </c>
      <c r="DU13">
        <f t="shared" si="24"/>
        <v>0</v>
      </c>
      <c r="DW13" s="48">
        <f t="shared" si="77"/>
        <v>0</v>
      </c>
      <c r="DX13" s="48">
        <f t="shared" si="78"/>
        <v>0</v>
      </c>
      <c r="DY13" s="48">
        <f t="shared" si="79"/>
        <v>0</v>
      </c>
      <c r="DZ13" s="48">
        <f t="shared" si="80"/>
        <v>0</v>
      </c>
      <c r="EA13">
        <f t="shared" si="25"/>
        <v>0</v>
      </c>
      <c r="EC13" s="48">
        <f t="shared" si="81"/>
        <v>0</v>
      </c>
      <c r="ED13" s="48">
        <f t="shared" si="82"/>
        <v>0</v>
      </c>
      <c r="EE13" s="48">
        <f t="shared" si="83"/>
        <v>0</v>
      </c>
      <c r="EF13" s="48">
        <f t="shared" si="84"/>
        <v>0</v>
      </c>
      <c r="EG13">
        <f t="shared" si="26"/>
        <v>0</v>
      </c>
      <c r="EH13">
        <f t="shared" si="27"/>
        <v>0</v>
      </c>
      <c r="EJ13">
        <v>3</v>
      </c>
      <c r="EK13" s="48">
        <f t="shared" si="85"/>
        <v>0</v>
      </c>
      <c r="EL13">
        <f t="shared" si="28"/>
        <v>0</v>
      </c>
      <c r="EM13">
        <f t="shared" si="86"/>
        <v>0</v>
      </c>
      <c r="EN13">
        <f t="shared" si="29"/>
        <v>0</v>
      </c>
      <c r="EO13">
        <f t="shared" si="30"/>
        <v>99999999</v>
      </c>
      <c r="EP13">
        <f t="shared" si="87"/>
        <v>99999999</v>
      </c>
      <c r="EQ13">
        <f t="shared" si="31"/>
        <v>999</v>
      </c>
      <c r="ER13">
        <f t="shared" si="32"/>
        <v>99999</v>
      </c>
      <c r="ET13">
        <f>IF(J13="X",1,IF(J13="x",1,IF(J13&lt;='Schuelereinst. Sinclair'!$B$5,1,0)))</f>
        <v>1</v>
      </c>
      <c r="EU13">
        <f>IF(L13="X",1,IF(L13="x",1,IF(L13&lt;='Schuelereinst. Sinclair'!$B$5,1,0)))</f>
        <v>1</v>
      </c>
      <c r="EV13">
        <f>IF(N13="X",1,IF(N13="x",1,IF(N13&lt;='Schuelereinst. Sinclair'!$B$5,1,0)))</f>
        <v>1</v>
      </c>
      <c r="EW13">
        <f>IF(P13="X",1,IF(P13="x",1,IF(P13&lt;='Schuelereinst. Sinclair'!$B$5,1,0)))</f>
        <v>1</v>
      </c>
      <c r="EX13">
        <f>IF(R13="X",1,IF(R13="x",1,IF(R13&lt;='Schuelereinst. Sinclair'!$B$5,1,0)))</f>
        <v>1</v>
      </c>
      <c r="EY13">
        <f>IF(T13="X",1,IF(T13="x",1,IF(T13&lt;='Schuelereinst. Sinclair'!$B$5,1,0)))</f>
        <v>1</v>
      </c>
    </row>
    <row r="14" spans="1:155" x14ac:dyDescent="0.2">
      <c r="A14">
        <v>4</v>
      </c>
      <c r="B14" s="243">
        <v>4</v>
      </c>
      <c r="C14" s="259" t="str">
        <f>IF(BG14=99,"",VLOOKUP(BG14,Wiegeliste!$A$17:'Wiegeliste'!$J$66,4))</f>
        <v/>
      </c>
      <c r="D14" s="90" t="str">
        <f t="shared" si="33"/>
        <v/>
      </c>
      <c r="E14" s="132" t="str">
        <f t="shared" si="34"/>
        <v/>
      </c>
      <c r="F14" s="132" t="str">
        <f t="shared" si="35"/>
        <v/>
      </c>
      <c r="G14" s="132" t="str">
        <f>IF(BG14=99,"",VLOOKUP(BG14,Wiegeliste!$A$17:'Wiegeliste'!$J$66,6))</f>
        <v/>
      </c>
      <c r="H14" s="148" t="str">
        <f t="shared" si="36"/>
        <v/>
      </c>
      <c r="I14" s="307"/>
      <c r="J14" s="110"/>
      <c r="K14" s="310"/>
      <c r="L14" s="110"/>
      <c r="M14" s="310"/>
      <c r="N14" s="110"/>
      <c r="O14" s="307"/>
      <c r="P14" s="110"/>
      <c r="Q14" s="310"/>
      <c r="R14" s="110"/>
      <c r="S14" s="310"/>
      <c r="T14" s="110"/>
      <c r="U14" s="112" t="str">
        <f t="shared" si="37"/>
        <v/>
      </c>
      <c r="V14" s="115" t="str">
        <f t="shared" si="38"/>
        <v/>
      </c>
      <c r="W14" s="115" t="str">
        <f t="shared" si="39"/>
        <v/>
      </c>
      <c r="X14" s="316"/>
      <c r="Y14" s="317"/>
      <c r="Z14" s="100" t="str">
        <f t="shared" si="88"/>
        <v/>
      </c>
      <c r="AA14" s="326"/>
      <c r="AB14" s="317"/>
      <c r="AC14" s="317"/>
      <c r="AD14" s="103" t="str">
        <f t="shared" si="89"/>
        <v/>
      </c>
      <c r="AE14" s="326"/>
      <c r="AF14" s="317"/>
      <c r="AG14" s="317"/>
      <c r="AH14" s="186" t="str">
        <f t="shared" si="90"/>
        <v/>
      </c>
      <c r="AI14" s="106" t="str">
        <f t="shared" si="91"/>
        <v/>
      </c>
      <c r="AJ14" s="107" t="str">
        <f t="shared" si="92"/>
        <v/>
      </c>
      <c r="AK14" s="120" t="str">
        <f t="shared" si="0"/>
        <v/>
      </c>
      <c r="AL14" s="136" t="str">
        <f t="shared" si="1"/>
        <v/>
      </c>
      <c r="BG14">
        <f>Wiegeliste!HJ20</f>
        <v>99</v>
      </c>
      <c r="BJ14" t="str">
        <f t="shared" si="2"/>
        <v/>
      </c>
      <c r="BL14" t="str">
        <f t="shared" si="40"/>
        <v/>
      </c>
      <c r="BM14" t="str">
        <f t="shared" si="41"/>
        <v/>
      </c>
      <c r="BN14" t="str">
        <f t="shared" si="42"/>
        <v/>
      </c>
      <c r="BO14" t="str">
        <f t="shared" si="43"/>
        <v/>
      </c>
      <c r="BP14" t="str">
        <f t="shared" si="3"/>
        <v/>
      </c>
      <c r="BQ14" t="str">
        <f t="shared" si="4"/>
        <v/>
      </c>
      <c r="BR14" s="47" t="str">
        <f t="shared" si="5"/>
        <v/>
      </c>
      <c r="BS14" t="str">
        <f t="shared" si="6"/>
        <v/>
      </c>
      <c r="BT14" t="str">
        <f t="shared" si="7"/>
        <v/>
      </c>
      <c r="BU14" t="str">
        <f t="shared" si="44"/>
        <v/>
      </c>
      <c r="BV14" t="str">
        <f>IF(BU14="","",IF(BU14="U9",'Schuelereinst. Sinclair'!$B$6,IF(BU14="U11",'Schuelereinst. Sinclair'!$B$7,IF(BU14="U13",'Schuelereinst. Sinclair'!$B$8,Wemm(BU14="U15",'Schuelereinst. Sinclair'!$B$9,"")))))</f>
        <v/>
      </c>
      <c r="BW14" s="28">
        <f t="shared" si="8"/>
        <v>0</v>
      </c>
      <c r="BX14" s="28">
        <f t="shared" si="9"/>
        <v>0</v>
      </c>
      <c r="BY14" s="28">
        <f t="shared" si="10"/>
        <v>0</v>
      </c>
      <c r="BZ14" s="28">
        <f t="shared" si="11"/>
        <v>0</v>
      </c>
      <c r="CA14" s="28">
        <f t="shared" si="12"/>
        <v>0</v>
      </c>
      <c r="CB14" s="28">
        <f t="shared" si="13"/>
        <v>0</v>
      </c>
      <c r="CC14" s="28">
        <f t="shared" si="45"/>
        <v>0</v>
      </c>
      <c r="CD14" s="28">
        <f t="shared" si="46"/>
        <v>0</v>
      </c>
      <c r="CE14" s="28">
        <f t="shared" si="47"/>
        <v>0</v>
      </c>
      <c r="CF14" s="28">
        <f t="shared" si="48"/>
        <v>0</v>
      </c>
      <c r="CG14">
        <f t="shared" si="49"/>
        <v>0</v>
      </c>
      <c r="CH14">
        <f t="shared" si="50"/>
        <v>0</v>
      </c>
      <c r="CI14">
        <f t="shared" si="51"/>
        <v>0</v>
      </c>
      <c r="CJ14">
        <f t="shared" si="52"/>
        <v>0</v>
      </c>
      <c r="CK14">
        <f t="shared" si="53"/>
        <v>0</v>
      </c>
      <c r="CL14">
        <f t="shared" si="14"/>
        <v>0</v>
      </c>
      <c r="CM14">
        <f t="shared" si="15"/>
        <v>0</v>
      </c>
      <c r="CN14">
        <f t="shared" si="54"/>
        <v>0</v>
      </c>
      <c r="CO14">
        <f t="shared" si="55"/>
        <v>0</v>
      </c>
      <c r="CP14">
        <f t="shared" si="56"/>
        <v>0</v>
      </c>
      <c r="CQ14" s="5">
        <f t="shared" si="57"/>
        <v>0</v>
      </c>
      <c r="CS14" s="28">
        <f t="shared" si="16"/>
        <v>0</v>
      </c>
      <c r="CT14" s="28">
        <f t="shared" si="17"/>
        <v>0</v>
      </c>
      <c r="CU14" s="28">
        <f t="shared" si="18"/>
        <v>0</v>
      </c>
      <c r="CV14" s="28">
        <f t="shared" si="19"/>
        <v>0</v>
      </c>
      <c r="CW14" s="28">
        <f t="shared" si="20"/>
        <v>0</v>
      </c>
      <c r="CX14" s="28">
        <f t="shared" si="21"/>
        <v>0</v>
      </c>
      <c r="CY14" s="28">
        <f t="shared" si="58"/>
        <v>0</v>
      </c>
      <c r="CZ14" s="28">
        <f t="shared" si="59"/>
        <v>0</v>
      </c>
      <c r="DA14" s="28">
        <f t="shared" si="60"/>
        <v>0</v>
      </c>
      <c r="DB14" s="28">
        <f t="shared" si="61"/>
        <v>0</v>
      </c>
      <c r="DC14">
        <f t="shared" si="62"/>
        <v>0</v>
      </c>
      <c r="DD14">
        <f t="shared" si="63"/>
        <v>0</v>
      </c>
      <c r="DE14">
        <f t="shared" si="64"/>
        <v>0</v>
      </c>
      <c r="DF14">
        <f t="shared" si="65"/>
        <v>0</v>
      </c>
      <c r="DG14">
        <f t="shared" si="66"/>
        <v>0</v>
      </c>
      <c r="DH14">
        <f t="shared" si="67"/>
        <v>0</v>
      </c>
      <c r="DI14">
        <f t="shared" si="68"/>
        <v>0</v>
      </c>
      <c r="DJ14">
        <f t="shared" si="69"/>
        <v>0</v>
      </c>
      <c r="DK14">
        <f t="shared" si="70"/>
        <v>0</v>
      </c>
      <c r="DL14">
        <f t="shared" si="71"/>
        <v>0</v>
      </c>
      <c r="DM14" s="5">
        <f t="shared" si="72"/>
        <v>0</v>
      </c>
      <c r="DN14" s="48">
        <f t="shared" si="73"/>
        <v>0</v>
      </c>
      <c r="DO14" s="5">
        <f t="shared" si="74"/>
        <v>0</v>
      </c>
      <c r="DP14" s="5">
        <f t="shared" si="75"/>
        <v>0</v>
      </c>
      <c r="DR14" s="48">
        <f t="shared" si="22"/>
        <v>999</v>
      </c>
      <c r="DS14" s="48">
        <f t="shared" si="23"/>
        <v>999</v>
      </c>
      <c r="DT14" s="48">
        <f t="shared" si="76"/>
        <v>999</v>
      </c>
      <c r="DU14">
        <f t="shared" si="24"/>
        <v>0</v>
      </c>
      <c r="DW14" s="48">
        <f t="shared" si="77"/>
        <v>0</v>
      </c>
      <c r="DX14" s="48">
        <f t="shared" si="78"/>
        <v>0</v>
      </c>
      <c r="DY14" s="48">
        <f t="shared" si="79"/>
        <v>0</v>
      </c>
      <c r="DZ14" s="48">
        <f t="shared" si="80"/>
        <v>0</v>
      </c>
      <c r="EA14">
        <f t="shared" si="25"/>
        <v>0</v>
      </c>
      <c r="EC14" s="48">
        <f t="shared" si="81"/>
        <v>0</v>
      </c>
      <c r="ED14" s="48">
        <f t="shared" si="82"/>
        <v>0</v>
      </c>
      <c r="EE14" s="48">
        <f t="shared" si="83"/>
        <v>0</v>
      </c>
      <c r="EF14" s="48">
        <f t="shared" si="84"/>
        <v>0</v>
      </c>
      <c r="EG14">
        <f t="shared" si="26"/>
        <v>0</v>
      </c>
      <c r="EH14">
        <f t="shared" si="27"/>
        <v>0</v>
      </c>
      <c r="EJ14">
        <v>4</v>
      </c>
      <c r="EK14" s="48">
        <f t="shared" si="85"/>
        <v>0</v>
      </c>
      <c r="EL14">
        <f t="shared" si="28"/>
        <v>0</v>
      </c>
      <c r="EM14">
        <f t="shared" si="86"/>
        <v>0</v>
      </c>
      <c r="EN14">
        <f t="shared" si="29"/>
        <v>0</v>
      </c>
      <c r="EO14">
        <f t="shared" si="30"/>
        <v>99999999</v>
      </c>
      <c r="EP14">
        <f t="shared" si="87"/>
        <v>99999999</v>
      </c>
      <c r="EQ14">
        <f t="shared" si="31"/>
        <v>999</v>
      </c>
      <c r="ER14">
        <f t="shared" si="32"/>
        <v>99999</v>
      </c>
      <c r="ET14">
        <f>IF(J14="X",1,IF(J14="x",1,IF(J14&lt;='Schuelereinst. Sinclair'!$B$5,1,0)))</f>
        <v>1</v>
      </c>
      <c r="EU14">
        <f>IF(L14="X",1,IF(L14="x",1,IF(L14&lt;='Schuelereinst. Sinclair'!$B$5,1,0)))</f>
        <v>1</v>
      </c>
      <c r="EV14">
        <f>IF(N14="X",1,IF(N14="x",1,IF(N14&lt;='Schuelereinst. Sinclair'!$B$5,1,0)))</f>
        <v>1</v>
      </c>
      <c r="EW14">
        <f>IF(P14="X",1,IF(P14="x",1,IF(P14&lt;='Schuelereinst. Sinclair'!$B$5,1,0)))</f>
        <v>1</v>
      </c>
      <c r="EX14">
        <f>IF(R14="X",1,IF(R14="x",1,IF(R14&lt;='Schuelereinst. Sinclair'!$B$5,1,0)))</f>
        <v>1</v>
      </c>
      <c r="EY14">
        <f>IF(T14="X",1,IF(T14="x",1,IF(T14&lt;='Schuelereinst. Sinclair'!$B$5,1,0)))</f>
        <v>1</v>
      </c>
    </row>
    <row r="15" spans="1:155" x14ac:dyDescent="0.2">
      <c r="A15">
        <v>5</v>
      </c>
      <c r="B15" s="243">
        <v>5</v>
      </c>
      <c r="C15" s="259" t="str">
        <f>IF(BG15=99,"",VLOOKUP(BG15,Wiegeliste!$A$17:'Wiegeliste'!$J$66,4))</f>
        <v/>
      </c>
      <c r="D15" s="90" t="str">
        <f t="shared" si="33"/>
        <v/>
      </c>
      <c r="E15" s="132" t="str">
        <f t="shared" si="34"/>
        <v/>
      </c>
      <c r="F15" s="132" t="str">
        <f t="shared" si="35"/>
        <v/>
      </c>
      <c r="G15" s="132" t="str">
        <f>IF(BG15=99,"",VLOOKUP(BG15,Wiegeliste!$A$17:'Wiegeliste'!$J$66,6))</f>
        <v/>
      </c>
      <c r="H15" s="148" t="str">
        <f t="shared" si="36"/>
        <v/>
      </c>
      <c r="I15" s="307"/>
      <c r="J15" s="110"/>
      <c r="K15" s="310"/>
      <c r="L15" s="110"/>
      <c r="M15" s="310"/>
      <c r="N15" s="110"/>
      <c r="O15" s="307"/>
      <c r="P15" s="110"/>
      <c r="Q15" s="310"/>
      <c r="R15" s="110"/>
      <c r="S15" s="310"/>
      <c r="T15" s="110"/>
      <c r="U15" s="112" t="str">
        <f t="shared" si="37"/>
        <v/>
      </c>
      <c r="V15" s="115" t="str">
        <f t="shared" si="38"/>
        <v/>
      </c>
      <c r="W15" s="115" t="str">
        <f t="shared" si="39"/>
        <v/>
      </c>
      <c r="X15" s="316"/>
      <c r="Y15" s="317"/>
      <c r="Z15" s="100" t="str">
        <f t="shared" si="88"/>
        <v/>
      </c>
      <c r="AA15" s="326"/>
      <c r="AB15" s="317"/>
      <c r="AC15" s="317"/>
      <c r="AD15" s="103" t="str">
        <f t="shared" si="89"/>
        <v/>
      </c>
      <c r="AE15" s="326"/>
      <c r="AF15" s="317"/>
      <c r="AG15" s="317"/>
      <c r="AH15" s="186" t="str">
        <f t="shared" si="90"/>
        <v/>
      </c>
      <c r="AI15" s="106" t="str">
        <f t="shared" si="91"/>
        <v/>
      </c>
      <c r="AJ15" s="107" t="str">
        <f t="shared" si="92"/>
        <v/>
      </c>
      <c r="AK15" s="120" t="str">
        <f t="shared" si="0"/>
        <v/>
      </c>
      <c r="AL15" s="136" t="str">
        <f t="shared" si="1"/>
        <v/>
      </c>
      <c r="BG15">
        <f>Wiegeliste!HJ21</f>
        <v>99</v>
      </c>
      <c r="BJ15" t="str">
        <f t="shared" si="2"/>
        <v/>
      </c>
      <c r="BL15" t="str">
        <f t="shared" si="40"/>
        <v/>
      </c>
      <c r="BM15" t="str">
        <f t="shared" si="41"/>
        <v/>
      </c>
      <c r="BN15" t="str">
        <f t="shared" si="42"/>
        <v/>
      </c>
      <c r="BO15" t="str">
        <f t="shared" si="43"/>
        <v/>
      </c>
      <c r="BP15" t="str">
        <f t="shared" si="3"/>
        <v/>
      </c>
      <c r="BQ15" t="str">
        <f t="shared" si="4"/>
        <v/>
      </c>
      <c r="BR15" s="47" t="str">
        <f t="shared" si="5"/>
        <v/>
      </c>
      <c r="BS15" t="str">
        <f t="shared" si="6"/>
        <v/>
      </c>
      <c r="BT15" t="str">
        <f t="shared" si="7"/>
        <v/>
      </c>
      <c r="BU15" t="str">
        <f t="shared" si="44"/>
        <v/>
      </c>
      <c r="BV15" t="str">
        <f>IF(BU15="","",IF(BU15="U9",'Schuelereinst. Sinclair'!$B$6,IF(BU15="U11",'Schuelereinst. Sinclair'!$B$7,IF(BU15="U13",'Schuelereinst. Sinclair'!$B$8,Wemm(BU15="U15",'Schuelereinst. Sinclair'!$B$9,"")))))</f>
        <v/>
      </c>
      <c r="BW15" s="28">
        <f t="shared" si="8"/>
        <v>0</v>
      </c>
      <c r="BX15" s="28">
        <f t="shared" si="9"/>
        <v>0</v>
      </c>
      <c r="BY15" s="28">
        <f t="shared" si="10"/>
        <v>0</v>
      </c>
      <c r="BZ15" s="28">
        <f t="shared" si="11"/>
        <v>0</v>
      </c>
      <c r="CA15" s="28">
        <f t="shared" si="12"/>
        <v>0</v>
      </c>
      <c r="CB15" s="28">
        <f t="shared" si="13"/>
        <v>0</v>
      </c>
      <c r="CC15" s="28">
        <f t="shared" si="45"/>
        <v>0</v>
      </c>
      <c r="CD15" s="28">
        <f t="shared" si="46"/>
        <v>0</v>
      </c>
      <c r="CE15" s="28">
        <f t="shared" si="47"/>
        <v>0</v>
      </c>
      <c r="CF15" s="28">
        <f t="shared" si="48"/>
        <v>0</v>
      </c>
      <c r="CG15">
        <f t="shared" si="49"/>
        <v>0</v>
      </c>
      <c r="CH15">
        <f t="shared" si="50"/>
        <v>0</v>
      </c>
      <c r="CI15">
        <f t="shared" si="51"/>
        <v>0</v>
      </c>
      <c r="CJ15">
        <f t="shared" si="52"/>
        <v>0</v>
      </c>
      <c r="CK15">
        <f t="shared" si="53"/>
        <v>0</v>
      </c>
      <c r="CL15">
        <f t="shared" si="14"/>
        <v>0</v>
      </c>
      <c r="CM15">
        <f t="shared" si="15"/>
        <v>0</v>
      </c>
      <c r="CN15">
        <f t="shared" si="54"/>
        <v>0</v>
      </c>
      <c r="CO15">
        <f t="shared" si="55"/>
        <v>0</v>
      </c>
      <c r="CP15">
        <f t="shared" si="56"/>
        <v>0</v>
      </c>
      <c r="CQ15" s="5">
        <f t="shared" si="57"/>
        <v>0</v>
      </c>
      <c r="CS15" s="28">
        <f t="shared" si="16"/>
        <v>0</v>
      </c>
      <c r="CT15" s="28">
        <f t="shared" si="17"/>
        <v>0</v>
      </c>
      <c r="CU15" s="28">
        <f t="shared" si="18"/>
        <v>0</v>
      </c>
      <c r="CV15" s="28">
        <f t="shared" si="19"/>
        <v>0</v>
      </c>
      <c r="CW15" s="28">
        <f t="shared" si="20"/>
        <v>0</v>
      </c>
      <c r="CX15" s="28">
        <f t="shared" si="21"/>
        <v>0</v>
      </c>
      <c r="CY15" s="28">
        <f t="shared" si="58"/>
        <v>0</v>
      </c>
      <c r="CZ15" s="28">
        <f t="shared" si="59"/>
        <v>0</v>
      </c>
      <c r="DA15" s="28">
        <f t="shared" si="60"/>
        <v>0</v>
      </c>
      <c r="DB15" s="28">
        <f t="shared" si="61"/>
        <v>0</v>
      </c>
      <c r="DC15">
        <f t="shared" si="62"/>
        <v>0</v>
      </c>
      <c r="DD15">
        <f t="shared" si="63"/>
        <v>0</v>
      </c>
      <c r="DE15">
        <f t="shared" si="64"/>
        <v>0</v>
      </c>
      <c r="DF15">
        <f t="shared" si="65"/>
        <v>0</v>
      </c>
      <c r="DG15">
        <f t="shared" si="66"/>
        <v>0</v>
      </c>
      <c r="DH15">
        <f t="shared" si="67"/>
        <v>0</v>
      </c>
      <c r="DI15">
        <f t="shared" si="68"/>
        <v>0</v>
      </c>
      <c r="DJ15">
        <f t="shared" si="69"/>
        <v>0</v>
      </c>
      <c r="DK15">
        <f t="shared" si="70"/>
        <v>0</v>
      </c>
      <c r="DL15">
        <f t="shared" si="71"/>
        <v>0</v>
      </c>
      <c r="DM15" s="5">
        <f t="shared" si="72"/>
        <v>0</v>
      </c>
      <c r="DN15" s="48">
        <f t="shared" si="73"/>
        <v>0</v>
      </c>
      <c r="DO15" s="5">
        <f t="shared" si="74"/>
        <v>0</v>
      </c>
      <c r="DP15" s="5">
        <f t="shared" si="75"/>
        <v>0</v>
      </c>
      <c r="DR15" s="48">
        <f t="shared" si="22"/>
        <v>999</v>
      </c>
      <c r="DS15" s="48">
        <f t="shared" si="23"/>
        <v>999</v>
      </c>
      <c r="DT15" s="48">
        <f t="shared" si="76"/>
        <v>999</v>
      </c>
      <c r="DU15">
        <f t="shared" si="24"/>
        <v>0</v>
      </c>
      <c r="DW15" s="48">
        <f t="shared" si="77"/>
        <v>0</v>
      </c>
      <c r="DX15" s="48">
        <f t="shared" si="78"/>
        <v>0</v>
      </c>
      <c r="DY15" s="48">
        <f t="shared" si="79"/>
        <v>0</v>
      </c>
      <c r="DZ15" s="48">
        <f t="shared" si="80"/>
        <v>0</v>
      </c>
      <c r="EA15">
        <f t="shared" si="25"/>
        <v>0</v>
      </c>
      <c r="EC15" s="48">
        <f t="shared" si="81"/>
        <v>0</v>
      </c>
      <c r="ED15" s="48">
        <f t="shared" si="82"/>
        <v>0</v>
      </c>
      <c r="EE15" s="48">
        <f t="shared" si="83"/>
        <v>0</v>
      </c>
      <c r="EF15" s="48">
        <f t="shared" si="84"/>
        <v>0</v>
      </c>
      <c r="EG15">
        <f t="shared" si="26"/>
        <v>0</v>
      </c>
      <c r="EH15">
        <f t="shared" si="27"/>
        <v>0</v>
      </c>
      <c r="EJ15">
        <v>5</v>
      </c>
      <c r="EK15" s="48">
        <f t="shared" si="85"/>
        <v>0</v>
      </c>
      <c r="EL15">
        <f t="shared" si="28"/>
        <v>0</v>
      </c>
      <c r="EM15">
        <f t="shared" si="86"/>
        <v>0</v>
      </c>
      <c r="EN15">
        <f t="shared" si="29"/>
        <v>0</v>
      </c>
      <c r="EO15">
        <f t="shared" si="30"/>
        <v>99999999</v>
      </c>
      <c r="EP15">
        <f t="shared" si="87"/>
        <v>99999999</v>
      </c>
      <c r="EQ15">
        <f t="shared" si="31"/>
        <v>999</v>
      </c>
      <c r="ER15">
        <f t="shared" si="32"/>
        <v>99999</v>
      </c>
      <c r="ET15">
        <f>IF(J15="X",1,IF(J15="x",1,IF(J15&lt;='Schuelereinst. Sinclair'!$B$5,1,0)))</f>
        <v>1</v>
      </c>
      <c r="EU15">
        <f>IF(L15="X",1,IF(L15="x",1,IF(L15&lt;='Schuelereinst. Sinclair'!$B$5,1,0)))</f>
        <v>1</v>
      </c>
      <c r="EV15">
        <f>IF(N15="X",1,IF(N15="x",1,IF(N15&lt;='Schuelereinst. Sinclair'!$B$5,1,0)))</f>
        <v>1</v>
      </c>
      <c r="EW15">
        <f>IF(P15="X",1,IF(P15="x",1,IF(P15&lt;='Schuelereinst. Sinclair'!$B$5,1,0)))</f>
        <v>1</v>
      </c>
      <c r="EX15">
        <f>IF(R15="X",1,IF(R15="x",1,IF(R15&lt;='Schuelereinst. Sinclair'!$B$5,1,0)))</f>
        <v>1</v>
      </c>
      <c r="EY15">
        <f>IF(T15="X",1,IF(T15="x",1,IF(T15&lt;='Schuelereinst. Sinclair'!$B$5,1,0)))</f>
        <v>1</v>
      </c>
    </row>
    <row r="16" spans="1:155" x14ac:dyDescent="0.2">
      <c r="A16">
        <v>6</v>
      </c>
      <c r="B16" s="243">
        <v>6</v>
      </c>
      <c r="C16" s="259" t="str">
        <f>IF(BG16=99,"",VLOOKUP(BG16,Wiegeliste!$A$17:'Wiegeliste'!$J$66,4))</f>
        <v/>
      </c>
      <c r="D16" s="90" t="str">
        <f t="shared" si="33"/>
        <v/>
      </c>
      <c r="E16" s="132" t="str">
        <f t="shared" si="34"/>
        <v/>
      </c>
      <c r="F16" s="132" t="str">
        <f t="shared" si="35"/>
        <v/>
      </c>
      <c r="G16" s="132" t="str">
        <f>IF(BG16=99,"",VLOOKUP(BG16,Wiegeliste!$A$17:'Wiegeliste'!$J$66,6))</f>
        <v/>
      </c>
      <c r="H16" s="148" t="str">
        <f t="shared" si="36"/>
        <v/>
      </c>
      <c r="I16" s="307"/>
      <c r="J16" s="110"/>
      <c r="K16" s="310"/>
      <c r="L16" s="110"/>
      <c r="M16" s="310"/>
      <c r="N16" s="110"/>
      <c r="O16" s="307"/>
      <c r="P16" s="110"/>
      <c r="Q16" s="310"/>
      <c r="R16" s="110"/>
      <c r="S16" s="310"/>
      <c r="T16" s="110"/>
      <c r="U16" s="112" t="str">
        <f t="shared" si="37"/>
        <v/>
      </c>
      <c r="V16" s="115" t="str">
        <f t="shared" si="38"/>
        <v/>
      </c>
      <c r="W16" s="115" t="str">
        <f t="shared" si="39"/>
        <v/>
      </c>
      <c r="X16" s="316"/>
      <c r="Y16" s="317"/>
      <c r="Z16" s="100" t="str">
        <f t="shared" si="88"/>
        <v/>
      </c>
      <c r="AA16" s="326"/>
      <c r="AB16" s="317"/>
      <c r="AC16" s="317"/>
      <c r="AD16" s="103" t="str">
        <f t="shared" si="89"/>
        <v/>
      </c>
      <c r="AE16" s="326"/>
      <c r="AF16" s="317"/>
      <c r="AG16" s="317"/>
      <c r="AH16" s="186" t="str">
        <f t="shared" si="90"/>
        <v/>
      </c>
      <c r="AI16" s="106" t="str">
        <f t="shared" si="91"/>
        <v/>
      </c>
      <c r="AJ16" s="107" t="str">
        <f t="shared" si="92"/>
        <v/>
      </c>
      <c r="AK16" s="120" t="str">
        <f t="shared" si="0"/>
        <v/>
      </c>
      <c r="AL16" s="136" t="str">
        <f t="shared" si="1"/>
        <v/>
      </c>
      <c r="BG16">
        <f>Wiegeliste!HJ22</f>
        <v>99</v>
      </c>
      <c r="BJ16" t="str">
        <f t="shared" si="2"/>
        <v/>
      </c>
      <c r="BL16" t="str">
        <f t="shared" si="40"/>
        <v/>
      </c>
      <c r="BM16" t="str">
        <f t="shared" si="41"/>
        <v/>
      </c>
      <c r="BN16" t="str">
        <f t="shared" si="42"/>
        <v/>
      </c>
      <c r="BO16" t="str">
        <f t="shared" si="43"/>
        <v/>
      </c>
      <c r="BP16" t="str">
        <f t="shared" si="3"/>
        <v/>
      </c>
      <c r="BQ16" t="str">
        <f t="shared" si="4"/>
        <v/>
      </c>
      <c r="BR16" s="47" t="str">
        <f t="shared" si="5"/>
        <v/>
      </c>
      <c r="BS16" t="str">
        <f t="shared" si="6"/>
        <v/>
      </c>
      <c r="BT16" t="str">
        <f t="shared" si="7"/>
        <v/>
      </c>
      <c r="BU16" t="str">
        <f t="shared" si="44"/>
        <v/>
      </c>
      <c r="BV16" t="str">
        <f>IF(BU16="","",IF(BU16="U9",'Schuelereinst. Sinclair'!$B$6,IF(BU16="U11",'Schuelereinst. Sinclair'!$B$7,IF(BU16="U13",'Schuelereinst. Sinclair'!$B$8,Wemm(BU16="U15",'Schuelereinst. Sinclair'!$B$9,"")))))</f>
        <v/>
      </c>
      <c r="BW16" s="28">
        <f t="shared" si="8"/>
        <v>0</v>
      </c>
      <c r="BX16" s="28">
        <f t="shared" si="9"/>
        <v>0</v>
      </c>
      <c r="BY16" s="28">
        <f t="shared" si="10"/>
        <v>0</v>
      </c>
      <c r="BZ16" s="28">
        <f t="shared" si="11"/>
        <v>0</v>
      </c>
      <c r="CA16" s="28">
        <f t="shared" si="12"/>
        <v>0</v>
      </c>
      <c r="CB16" s="28">
        <f t="shared" si="13"/>
        <v>0</v>
      </c>
      <c r="CC16" s="28">
        <f t="shared" si="45"/>
        <v>0</v>
      </c>
      <c r="CD16" s="28">
        <f t="shared" si="46"/>
        <v>0</v>
      </c>
      <c r="CE16" s="28">
        <f t="shared" si="47"/>
        <v>0</v>
      </c>
      <c r="CF16" s="28">
        <f t="shared" si="48"/>
        <v>0</v>
      </c>
      <c r="CG16">
        <f t="shared" si="49"/>
        <v>0</v>
      </c>
      <c r="CH16">
        <f t="shared" si="50"/>
        <v>0</v>
      </c>
      <c r="CI16">
        <f t="shared" si="51"/>
        <v>0</v>
      </c>
      <c r="CJ16">
        <f t="shared" si="52"/>
        <v>0</v>
      </c>
      <c r="CK16">
        <f t="shared" si="53"/>
        <v>0</v>
      </c>
      <c r="CL16">
        <f t="shared" si="14"/>
        <v>0</v>
      </c>
      <c r="CM16">
        <f t="shared" si="15"/>
        <v>0</v>
      </c>
      <c r="CN16">
        <f t="shared" si="54"/>
        <v>0</v>
      </c>
      <c r="CO16">
        <f t="shared" si="55"/>
        <v>0</v>
      </c>
      <c r="CP16">
        <f t="shared" si="56"/>
        <v>0</v>
      </c>
      <c r="CQ16" s="5">
        <f t="shared" si="57"/>
        <v>0</v>
      </c>
      <c r="CS16" s="28">
        <f t="shared" si="16"/>
        <v>0</v>
      </c>
      <c r="CT16" s="28">
        <f t="shared" si="17"/>
        <v>0</v>
      </c>
      <c r="CU16" s="28">
        <f t="shared" si="18"/>
        <v>0</v>
      </c>
      <c r="CV16" s="28">
        <f t="shared" si="19"/>
        <v>0</v>
      </c>
      <c r="CW16" s="28">
        <f t="shared" si="20"/>
        <v>0</v>
      </c>
      <c r="CX16" s="28">
        <f t="shared" si="21"/>
        <v>0</v>
      </c>
      <c r="CY16" s="28">
        <f t="shared" si="58"/>
        <v>0</v>
      </c>
      <c r="CZ16" s="28">
        <f t="shared" si="59"/>
        <v>0</v>
      </c>
      <c r="DA16" s="28">
        <f t="shared" si="60"/>
        <v>0</v>
      </c>
      <c r="DB16" s="28">
        <f t="shared" si="61"/>
        <v>0</v>
      </c>
      <c r="DC16">
        <f t="shared" si="62"/>
        <v>0</v>
      </c>
      <c r="DD16">
        <f t="shared" si="63"/>
        <v>0</v>
      </c>
      <c r="DE16">
        <f t="shared" si="64"/>
        <v>0</v>
      </c>
      <c r="DF16">
        <f t="shared" si="65"/>
        <v>0</v>
      </c>
      <c r="DG16">
        <f t="shared" si="66"/>
        <v>0</v>
      </c>
      <c r="DH16">
        <f t="shared" si="67"/>
        <v>0</v>
      </c>
      <c r="DI16">
        <f t="shared" si="68"/>
        <v>0</v>
      </c>
      <c r="DJ16">
        <f t="shared" si="69"/>
        <v>0</v>
      </c>
      <c r="DK16">
        <f t="shared" si="70"/>
        <v>0</v>
      </c>
      <c r="DL16">
        <f t="shared" si="71"/>
        <v>0</v>
      </c>
      <c r="DM16" s="5">
        <f t="shared" si="72"/>
        <v>0</v>
      </c>
      <c r="DN16" s="48">
        <f t="shared" si="73"/>
        <v>0</v>
      </c>
      <c r="DO16" s="5">
        <f t="shared" si="74"/>
        <v>0</v>
      </c>
      <c r="DP16" s="5">
        <f t="shared" si="75"/>
        <v>0</v>
      </c>
      <c r="DR16" s="48">
        <f t="shared" si="22"/>
        <v>999</v>
      </c>
      <c r="DS16" s="48">
        <f t="shared" si="23"/>
        <v>999</v>
      </c>
      <c r="DT16" s="48">
        <f t="shared" si="76"/>
        <v>999</v>
      </c>
      <c r="DU16">
        <f t="shared" si="24"/>
        <v>0</v>
      </c>
      <c r="DW16" s="48">
        <f t="shared" si="77"/>
        <v>0</v>
      </c>
      <c r="DX16" s="48">
        <f t="shared" si="78"/>
        <v>0</v>
      </c>
      <c r="DY16" s="48">
        <f t="shared" si="79"/>
        <v>0</v>
      </c>
      <c r="DZ16" s="48">
        <f t="shared" si="80"/>
        <v>0</v>
      </c>
      <c r="EA16">
        <f t="shared" si="25"/>
        <v>0</v>
      </c>
      <c r="EC16" s="48">
        <f t="shared" si="81"/>
        <v>0</v>
      </c>
      <c r="ED16" s="48">
        <f t="shared" si="82"/>
        <v>0</v>
      </c>
      <c r="EE16" s="48">
        <f t="shared" si="83"/>
        <v>0</v>
      </c>
      <c r="EF16" s="48">
        <f t="shared" si="84"/>
        <v>0</v>
      </c>
      <c r="EG16">
        <f t="shared" si="26"/>
        <v>0</v>
      </c>
      <c r="EH16">
        <f t="shared" si="27"/>
        <v>0</v>
      </c>
      <c r="EJ16">
        <v>6</v>
      </c>
      <c r="EK16" s="48">
        <f t="shared" si="85"/>
        <v>0</v>
      </c>
      <c r="EL16">
        <f t="shared" si="28"/>
        <v>0</v>
      </c>
      <c r="EM16">
        <f t="shared" si="86"/>
        <v>0</v>
      </c>
      <c r="EN16">
        <f t="shared" si="29"/>
        <v>0</v>
      </c>
      <c r="EO16">
        <f t="shared" si="30"/>
        <v>99999999</v>
      </c>
      <c r="EP16">
        <f t="shared" si="87"/>
        <v>99999999</v>
      </c>
      <c r="EQ16">
        <f t="shared" si="31"/>
        <v>999</v>
      </c>
      <c r="ER16">
        <f t="shared" si="32"/>
        <v>99999</v>
      </c>
      <c r="ET16">
        <f>IF(J16="X",1,IF(J16="x",1,IF(J16&lt;='Schuelereinst. Sinclair'!$B$5,1,0)))</f>
        <v>1</v>
      </c>
      <c r="EU16">
        <f>IF(L16="X",1,IF(L16="x",1,IF(L16&lt;='Schuelereinst. Sinclair'!$B$5,1,0)))</f>
        <v>1</v>
      </c>
      <c r="EV16">
        <f>IF(N16="X",1,IF(N16="x",1,IF(N16&lt;='Schuelereinst. Sinclair'!$B$5,1,0)))</f>
        <v>1</v>
      </c>
      <c r="EW16">
        <f>IF(P16="X",1,IF(P16="x",1,IF(P16&lt;='Schuelereinst. Sinclair'!$B$5,1,0)))</f>
        <v>1</v>
      </c>
      <c r="EX16">
        <f>IF(R16="X",1,IF(R16="x",1,IF(R16&lt;='Schuelereinst. Sinclair'!$B$5,1,0)))</f>
        <v>1</v>
      </c>
      <c r="EY16">
        <f>IF(T16="X",1,IF(T16="x",1,IF(T16&lt;='Schuelereinst. Sinclair'!$B$5,1,0)))</f>
        <v>1</v>
      </c>
    </row>
    <row r="17" spans="1:155" x14ac:dyDescent="0.2">
      <c r="A17">
        <v>7</v>
      </c>
      <c r="B17" s="243">
        <v>7</v>
      </c>
      <c r="C17" s="259" t="str">
        <f>IF(BG17=99,"",VLOOKUP(BG17,Wiegeliste!$A$17:'Wiegeliste'!$J$66,4))</f>
        <v/>
      </c>
      <c r="D17" s="90" t="str">
        <f t="shared" si="33"/>
        <v/>
      </c>
      <c r="E17" s="132" t="str">
        <f t="shared" si="34"/>
        <v/>
      </c>
      <c r="F17" s="132" t="str">
        <f t="shared" si="35"/>
        <v/>
      </c>
      <c r="G17" s="132" t="str">
        <f>IF(BG17=99,"",VLOOKUP(BG17,Wiegeliste!$A$17:'Wiegeliste'!$J$66,6))</f>
        <v/>
      </c>
      <c r="H17" s="148" t="str">
        <f t="shared" si="36"/>
        <v/>
      </c>
      <c r="I17" s="307"/>
      <c r="J17" s="110"/>
      <c r="K17" s="310"/>
      <c r="L17" s="110"/>
      <c r="M17" s="310"/>
      <c r="N17" s="110"/>
      <c r="O17" s="307"/>
      <c r="P17" s="110"/>
      <c r="Q17" s="310"/>
      <c r="R17" s="110"/>
      <c r="S17" s="310"/>
      <c r="T17" s="110"/>
      <c r="U17" s="112" t="str">
        <f t="shared" si="37"/>
        <v/>
      </c>
      <c r="V17" s="115" t="str">
        <f t="shared" si="38"/>
        <v/>
      </c>
      <c r="W17" s="115" t="str">
        <f t="shared" si="39"/>
        <v/>
      </c>
      <c r="X17" s="316"/>
      <c r="Y17" s="317"/>
      <c r="Z17" s="100" t="str">
        <f t="shared" si="88"/>
        <v/>
      </c>
      <c r="AA17" s="326"/>
      <c r="AB17" s="317"/>
      <c r="AC17" s="317"/>
      <c r="AD17" s="103" t="str">
        <f t="shared" si="89"/>
        <v/>
      </c>
      <c r="AE17" s="326"/>
      <c r="AF17" s="317"/>
      <c r="AG17" s="317"/>
      <c r="AH17" s="186" t="str">
        <f t="shared" si="90"/>
        <v/>
      </c>
      <c r="AI17" s="106" t="str">
        <f t="shared" si="91"/>
        <v/>
      </c>
      <c r="AJ17" s="107" t="str">
        <f t="shared" si="92"/>
        <v/>
      </c>
      <c r="AK17" s="120" t="str">
        <f t="shared" si="0"/>
        <v/>
      </c>
      <c r="AL17" s="136" t="str">
        <f t="shared" si="1"/>
        <v/>
      </c>
      <c r="BG17">
        <f>Wiegeliste!HJ23</f>
        <v>99</v>
      </c>
      <c r="BJ17" t="str">
        <f t="shared" si="2"/>
        <v/>
      </c>
      <c r="BL17" t="str">
        <f t="shared" si="40"/>
        <v/>
      </c>
      <c r="BM17" t="str">
        <f t="shared" si="41"/>
        <v/>
      </c>
      <c r="BN17" t="str">
        <f t="shared" si="42"/>
        <v/>
      </c>
      <c r="BO17" t="str">
        <f t="shared" si="43"/>
        <v/>
      </c>
      <c r="BP17" t="str">
        <f t="shared" si="3"/>
        <v/>
      </c>
      <c r="BQ17" t="str">
        <f t="shared" si="4"/>
        <v/>
      </c>
      <c r="BR17" s="47" t="str">
        <f t="shared" si="5"/>
        <v/>
      </c>
      <c r="BS17" t="str">
        <f t="shared" si="6"/>
        <v/>
      </c>
      <c r="BT17" t="str">
        <f t="shared" si="7"/>
        <v/>
      </c>
      <c r="BU17" t="str">
        <f t="shared" si="44"/>
        <v/>
      </c>
      <c r="BV17" t="str">
        <f>IF(BU17="","",IF(BU17="U9",'Schuelereinst. Sinclair'!$B$6,IF(BU17="U11",'Schuelereinst. Sinclair'!$B$7,IF(BU17="U13",'Schuelereinst. Sinclair'!$B$8,Wemm(BU17="U15",'Schuelereinst. Sinclair'!$B$9,"")))))</f>
        <v/>
      </c>
      <c r="BW17" s="28">
        <f t="shared" si="8"/>
        <v>0</v>
      </c>
      <c r="BX17" s="28">
        <f t="shared" si="9"/>
        <v>0</v>
      </c>
      <c r="BY17" s="28">
        <f t="shared" si="10"/>
        <v>0</v>
      </c>
      <c r="BZ17" s="28">
        <f t="shared" si="11"/>
        <v>0</v>
      </c>
      <c r="CA17" s="28">
        <f t="shared" si="12"/>
        <v>0</v>
      </c>
      <c r="CB17" s="28">
        <f t="shared" si="13"/>
        <v>0</v>
      </c>
      <c r="CC17" s="28">
        <f t="shared" si="45"/>
        <v>0</v>
      </c>
      <c r="CD17" s="28">
        <f t="shared" si="46"/>
        <v>0</v>
      </c>
      <c r="CE17" s="28">
        <f t="shared" si="47"/>
        <v>0</v>
      </c>
      <c r="CF17" s="28">
        <f t="shared" si="48"/>
        <v>0</v>
      </c>
      <c r="CG17">
        <f t="shared" si="49"/>
        <v>0</v>
      </c>
      <c r="CH17">
        <f t="shared" si="50"/>
        <v>0</v>
      </c>
      <c r="CI17">
        <f t="shared" si="51"/>
        <v>0</v>
      </c>
      <c r="CJ17">
        <f t="shared" si="52"/>
        <v>0</v>
      </c>
      <c r="CK17">
        <f t="shared" si="53"/>
        <v>0</v>
      </c>
      <c r="CL17">
        <f t="shared" si="14"/>
        <v>0</v>
      </c>
      <c r="CM17">
        <f t="shared" si="15"/>
        <v>0</v>
      </c>
      <c r="CN17">
        <f t="shared" si="54"/>
        <v>0</v>
      </c>
      <c r="CO17">
        <f t="shared" si="55"/>
        <v>0</v>
      </c>
      <c r="CP17">
        <f t="shared" si="56"/>
        <v>0</v>
      </c>
      <c r="CQ17" s="5">
        <f t="shared" si="57"/>
        <v>0</v>
      </c>
      <c r="CS17" s="28">
        <f t="shared" si="16"/>
        <v>0</v>
      </c>
      <c r="CT17" s="28">
        <f t="shared" si="17"/>
        <v>0</v>
      </c>
      <c r="CU17" s="28">
        <f t="shared" si="18"/>
        <v>0</v>
      </c>
      <c r="CV17" s="28">
        <f t="shared" si="19"/>
        <v>0</v>
      </c>
      <c r="CW17" s="28">
        <f t="shared" si="20"/>
        <v>0</v>
      </c>
      <c r="CX17" s="28">
        <f t="shared" si="21"/>
        <v>0</v>
      </c>
      <c r="CY17" s="28">
        <f t="shared" si="58"/>
        <v>0</v>
      </c>
      <c r="CZ17" s="28">
        <f t="shared" si="59"/>
        <v>0</v>
      </c>
      <c r="DA17" s="28">
        <f t="shared" si="60"/>
        <v>0</v>
      </c>
      <c r="DB17" s="28">
        <f t="shared" si="61"/>
        <v>0</v>
      </c>
      <c r="DC17">
        <f t="shared" si="62"/>
        <v>0</v>
      </c>
      <c r="DD17">
        <f t="shared" si="63"/>
        <v>0</v>
      </c>
      <c r="DE17">
        <f t="shared" si="64"/>
        <v>0</v>
      </c>
      <c r="DF17">
        <f t="shared" si="65"/>
        <v>0</v>
      </c>
      <c r="DG17">
        <f t="shared" si="66"/>
        <v>0</v>
      </c>
      <c r="DH17">
        <f t="shared" si="67"/>
        <v>0</v>
      </c>
      <c r="DI17">
        <f t="shared" si="68"/>
        <v>0</v>
      </c>
      <c r="DJ17">
        <f t="shared" si="69"/>
        <v>0</v>
      </c>
      <c r="DK17">
        <f t="shared" si="70"/>
        <v>0</v>
      </c>
      <c r="DL17">
        <f t="shared" si="71"/>
        <v>0</v>
      </c>
      <c r="DM17" s="5">
        <f t="shared" si="72"/>
        <v>0</v>
      </c>
      <c r="DN17" s="48">
        <f t="shared" si="73"/>
        <v>0</v>
      </c>
      <c r="DO17" s="5">
        <f t="shared" si="74"/>
        <v>0</v>
      </c>
      <c r="DP17" s="5">
        <f t="shared" si="75"/>
        <v>0</v>
      </c>
      <c r="DR17" s="48">
        <f t="shared" si="22"/>
        <v>999</v>
      </c>
      <c r="DS17" s="48">
        <f t="shared" si="23"/>
        <v>999</v>
      </c>
      <c r="DT17" s="48">
        <f t="shared" si="76"/>
        <v>999</v>
      </c>
      <c r="DU17">
        <f t="shared" si="24"/>
        <v>0</v>
      </c>
      <c r="DW17" s="48">
        <f t="shared" si="77"/>
        <v>0</v>
      </c>
      <c r="DX17" s="48">
        <f t="shared" si="78"/>
        <v>0</v>
      </c>
      <c r="DY17" s="48">
        <f t="shared" si="79"/>
        <v>0</v>
      </c>
      <c r="DZ17" s="48">
        <f t="shared" si="80"/>
        <v>0</v>
      </c>
      <c r="EA17">
        <f t="shared" si="25"/>
        <v>0</v>
      </c>
      <c r="EC17" s="48">
        <f t="shared" si="81"/>
        <v>0</v>
      </c>
      <c r="ED17" s="48">
        <f t="shared" si="82"/>
        <v>0</v>
      </c>
      <c r="EE17" s="48">
        <f t="shared" si="83"/>
        <v>0</v>
      </c>
      <c r="EF17" s="48">
        <f t="shared" si="84"/>
        <v>0</v>
      </c>
      <c r="EG17">
        <f t="shared" si="26"/>
        <v>0</v>
      </c>
      <c r="EH17">
        <f t="shared" si="27"/>
        <v>0</v>
      </c>
      <c r="EJ17">
        <v>7</v>
      </c>
      <c r="EK17" s="48">
        <f t="shared" si="85"/>
        <v>0</v>
      </c>
      <c r="EL17">
        <f t="shared" si="28"/>
        <v>0</v>
      </c>
      <c r="EM17">
        <f t="shared" si="86"/>
        <v>0</v>
      </c>
      <c r="EN17">
        <f t="shared" si="29"/>
        <v>0</v>
      </c>
      <c r="EO17">
        <f t="shared" si="30"/>
        <v>99999999</v>
      </c>
      <c r="EP17">
        <f t="shared" si="87"/>
        <v>99999999</v>
      </c>
      <c r="EQ17">
        <f t="shared" si="31"/>
        <v>999</v>
      </c>
      <c r="ER17">
        <f t="shared" si="32"/>
        <v>99999</v>
      </c>
      <c r="ET17">
        <f>IF(J17="X",1,IF(J17="x",1,IF(J17&lt;='Schuelereinst. Sinclair'!$B$5,1,0)))</f>
        <v>1</v>
      </c>
      <c r="EU17">
        <f>IF(L17="X",1,IF(L17="x",1,IF(L17&lt;='Schuelereinst. Sinclair'!$B$5,1,0)))</f>
        <v>1</v>
      </c>
      <c r="EV17">
        <f>IF(N17="X",1,IF(N17="x",1,IF(N17&lt;='Schuelereinst. Sinclair'!$B$5,1,0)))</f>
        <v>1</v>
      </c>
      <c r="EW17">
        <f>IF(P17="X",1,IF(P17="x",1,IF(P17&lt;='Schuelereinst. Sinclair'!$B$5,1,0)))</f>
        <v>1</v>
      </c>
      <c r="EX17">
        <f>IF(R17="X",1,IF(R17="x",1,IF(R17&lt;='Schuelereinst. Sinclair'!$B$5,1,0)))</f>
        <v>1</v>
      </c>
      <c r="EY17">
        <f>IF(T17="X",1,IF(T17="x",1,IF(T17&lt;='Schuelereinst. Sinclair'!$B$5,1,0)))</f>
        <v>1</v>
      </c>
    </row>
    <row r="18" spans="1:155" x14ac:dyDescent="0.2">
      <c r="A18">
        <v>8</v>
      </c>
      <c r="B18" s="243">
        <v>8</v>
      </c>
      <c r="C18" s="259" t="str">
        <f>IF(BG18=99,"",VLOOKUP(BG18,Wiegeliste!$A$17:'Wiegeliste'!$J$66,4))</f>
        <v/>
      </c>
      <c r="D18" s="90" t="str">
        <f t="shared" si="33"/>
        <v/>
      </c>
      <c r="E18" s="132" t="str">
        <f t="shared" si="34"/>
        <v/>
      </c>
      <c r="F18" s="132" t="str">
        <f t="shared" si="35"/>
        <v/>
      </c>
      <c r="G18" s="132" t="str">
        <f>IF(BG18=99,"",VLOOKUP(BG18,Wiegeliste!$A$17:'Wiegeliste'!$J$66,6))</f>
        <v/>
      </c>
      <c r="H18" s="148" t="str">
        <f t="shared" si="36"/>
        <v/>
      </c>
      <c r="I18" s="307"/>
      <c r="J18" s="110"/>
      <c r="K18" s="310"/>
      <c r="L18" s="110"/>
      <c r="M18" s="310"/>
      <c r="N18" s="110"/>
      <c r="O18" s="307"/>
      <c r="P18" s="110"/>
      <c r="Q18" s="310"/>
      <c r="R18" s="110"/>
      <c r="S18" s="310"/>
      <c r="T18" s="110"/>
      <c r="U18" s="112" t="str">
        <f t="shared" si="37"/>
        <v/>
      </c>
      <c r="V18" s="115" t="str">
        <f t="shared" si="38"/>
        <v/>
      </c>
      <c r="W18" s="115" t="str">
        <f t="shared" si="39"/>
        <v/>
      </c>
      <c r="X18" s="318"/>
      <c r="Y18" s="317"/>
      <c r="Z18" s="100" t="str">
        <f t="shared" si="88"/>
        <v/>
      </c>
      <c r="AA18" s="326"/>
      <c r="AB18" s="317"/>
      <c r="AC18" s="317"/>
      <c r="AD18" s="103" t="str">
        <f t="shared" si="89"/>
        <v/>
      </c>
      <c r="AE18" s="326"/>
      <c r="AF18" s="317"/>
      <c r="AG18" s="317"/>
      <c r="AH18" s="186" t="str">
        <f t="shared" si="90"/>
        <v/>
      </c>
      <c r="AI18" s="106" t="str">
        <f t="shared" si="91"/>
        <v/>
      </c>
      <c r="AJ18" s="107" t="str">
        <f t="shared" si="92"/>
        <v/>
      </c>
      <c r="AK18" s="120" t="str">
        <f t="shared" si="0"/>
        <v/>
      </c>
      <c r="AL18" s="136" t="str">
        <f t="shared" si="1"/>
        <v/>
      </c>
      <c r="BG18">
        <f>Wiegeliste!HJ24</f>
        <v>99</v>
      </c>
      <c r="BJ18" t="str">
        <f t="shared" si="2"/>
        <v/>
      </c>
      <c r="BL18" t="str">
        <f t="shared" si="40"/>
        <v/>
      </c>
      <c r="BM18" t="str">
        <f t="shared" si="41"/>
        <v/>
      </c>
      <c r="BN18" t="str">
        <f t="shared" si="42"/>
        <v/>
      </c>
      <c r="BO18" t="str">
        <f t="shared" si="43"/>
        <v/>
      </c>
      <c r="BP18" t="str">
        <f t="shared" si="3"/>
        <v/>
      </c>
      <c r="BQ18" t="str">
        <f t="shared" si="4"/>
        <v/>
      </c>
      <c r="BR18" s="47" t="str">
        <f t="shared" si="5"/>
        <v/>
      </c>
      <c r="BS18" t="str">
        <f t="shared" si="6"/>
        <v/>
      </c>
      <c r="BT18" t="str">
        <f t="shared" si="7"/>
        <v/>
      </c>
      <c r="BU18" t="str">
        <f t="shared" si="44"/>
        <v/>
      </c>
      <c r="BV18" t="str">
        <f>IF(BU18="","",IF(BU18="U9",'Schuelereinst. Sinclair'!$B$6,IF(BU18="U11",'Schuelereinst. Sinclair'!$B$7,IF(BU18="U13",'Schuelereinst. Sinclair'!$B$8,Wemm(BU18="U15",'Schuelereinst. Sinclair'!$B$9,"")))))</f>
        <v/>
      </c>
      <c r="BW18" s="28">
        <f t="shared" si="8"/>
        <v>0</v>
      </c>
      <c r="BX18" s="28">
        <f t="shared" si="9"/>
        <v>0</v>
      </c>
      <c r="BY18" s="28">
        <f t="shared" si="10"/>
        <v>0</v>
      </c>
      <c r="BZ18" s="28">
        <f t="shared" si="11"/>
        <v>0</v>
      </c>
      <c r="CA18" s="28">
        <f t="shared" si="12"/>
        <v>0</v>
      </c>
      <c r="CB18" s="28">
        <f t="shared" si="13"/>
        <v>0</v>
      </c>
      <c r="CC18" s="28">
        <f t="shared" si="45"/>
        <v>0</v>
      </c>
      <c r="CD18" s="28">
        <f t="shared" si="46"/>
        <v>0</v>
      </c>
      <c r="CE18" s="28">
        <f t="shared" si="47"/>
        <v>0</v>
      </c>
      <c r="CF18" s="28">
        <f t="shared" si="48"/>
        <v>0</v>
      </c>
      <c r="CG18">
        <f t="shared" si="49"/>
        <v>0</v>
      </c>
      <c r="CH18">
        <f t="shared" si="50"/>
        <v>0</v>
      </c>
      <c r="CI18">
        <f t="shared" si="51"/>
        <v>0</v>
      </c>
      <c r="CJ18">
        <f t="shared" si="52"/>
        <v>0</v>
      </c>
      <c r="CK18">
        <f t="shared" si="53"/>
        <v>0</v>
      </c>
      <c r="CL18">
        <f t="shared" si="14"/>
        <v>0</v>
      </c>
      <c r="CM18">
        <f t="shared" si="15"/>
        <v>0</v>
      </c>
      <c r="CN18">
        <f t="shared" si="54"/>
        <v>0</v>
      </c>
      <c r="CO18">
        <f t="shared" si="55"/>
        <v>0</v>
      </c>
      <c r="CP18">
        <f t="shared" si="56"/>
        <v>0</v>
      </c>
      <c r="CQ18" s="5">
        <f t="shared" si="57"/>
        <v>0</v>
      </c>
      <c r="CS18" s="28">
        <f t="shared" si="16"/>
        <v>0</v>
      </c>
      <c r="CT18" s="28">
        <f t="shared" si="17"/>
        <v>0</v>
      </c>
      <c r="CU18" s="28">
        <f t="shared" si="18"/>
        <v>0</v>
      </c>
      <c r="CV18" s="28">
        <f t="shared" si="19"/>
        <v>0</v>
      </c>
      <c r="CW18" s="28">
        <f t="shared" si="20"/>
        <v>0</v>
      </c>
      <c r="CX18" s="28">
        <f t="shared" si="21"/>
        <v>0</v>
      </c>
      <c r="CY18" s="28">
        <f t="shared" si="58"/>
        <v>0</v>
      </c>
      <c r="CZ18" s="28">
        <f t="shared" si="59"/>
        <v>0</v>
      </c>
      <c r="DA18" s="28">
        <f t="shared" si="60"/>
        <v>0</v>
      </c>
      <c r="DB18" s="28">
        <f t="shared" si="61"/>
        <v>0</v>
      </c>
      <c r="DC18">
        <f t="shared" si="62"/>
        <v>0</v>
      </c>
      <c r="DD18">
        <f t="shared" si="63"/>
        <v>0</v>
      </c>
      <c r="DE18">
        <f t="shared" si="64"/>
        <v>0</v>
      </c>
      <c r="DF18">
        <f t="shared" si="65"/>
        <v>0</v>
      </c>
      <c r="DG18">
        <f t="shared" si="66"/>
        <v>0</v>
      </c>
      <c r="DH18">
        <f t="shared" si="67"/>
        <v>0</v>
      </c>
      <c r="DI18">
        <f t="shared" si="68"/>
        <v>0</v>
      </c>
      <c r="DJ18">
        <f t="shared" si="69"/>
        <v>0</v>
      </c>
      <c r="DK18">
        <f t="shared" si="70"/>
        <v>0</v>
      </c>
      <c r="DL18">
        <f t="shared" si="71"/>
        <v>0</v>
      </c>
      <c r="DM18" s="5">
        <f t="shared" si="72"/>
        <v>0</v>
      </c>
      <c r="DN18" s="48">
        <f t="shared" si="73"/>
        <v>0</v>
      </c>
      <c r="DO18" s="5">
        <f t="shared" si="74"/>
        <v>0</v>
      </c>
      <c r="DP18" s="5">
        <f t="shared" si="75"/>
        <v>0</v>
      </c>
      <c r="DR18" s="48">
        <f t="shared" si="22"/>
        <v>999</v>
      </c>
      <c r="DS18" s="48">
        <f t="shared" si="23"/>
        <v>999</v>
      </c>
      <c r="DT18" s="48">
        <f t="shared" si="76"/>
        <v>999</v>
      </c>
      <c r="DU18">
        <f t="shared" si="24"/>
        <v>0</v>
      </c>
      <c r="DW18" s="48">
        <f t="shared" si="77"/>
        <v>0</v>
      </c>
      <c r="DX18" s="48">
        <f t="shared" si="78"/>
        <v>0</v>
      </c>
      <c r="DY18" s="48">
        <f t="shared" si="79"/>
        <v>0</v>
      </c>
      <c r="DZ18" s="48">
        <f t="shared" si="80"/>
        <v>0</v>
      </c>
      <c r="EA18">
        <f t="shared" si="25"/>
        <v>0</v>
      </c>
      <c r="EC18" s="48">
        <f t="shared" si="81"/>
        <v>0</v>
      </c>
      <c r="ED18" s="48">
        <f t="shared" si="82"/>
        <v>0</v>
      </c>
      <c r="EE18" s="48">
        <f t="shared" si="83"/>
        <v>0</v>
      </c>
      <c r="EF18" s="48">
        <f t="shared" si="84"/>
        <v>0</v>
      </c>
      <c r="EG18">
        <f t="shared" si="26"/>
        <v>0</v>
      </c>
      <c r="EH18">
        <f t="shared" si="27"/>
        <v>0</v>
      </c>
      <c r="EJ18">
        <v>8</v>
      </c>
      <c r="EK18" s="48">
        <f t="shared" si="85"/>
        <v>0</v>
      </c>
      <c r="EL18">
        <f t="shared" si="28"/>
        <v>0</v>
      </c>
      <c r="EM18">
        <f t="shared" si="86"/>
        <v>0</v>
      </c>
      <c r="EN18">
        <f t="shared" si="29"/>
        <v>0</v>
      </c>
      <c r="EO18">
        <f t="shared" si="30"/>
        <v>99999999</v>
      </c>
      <c r="EP18">
        <f t="shared" si="87"/>
        <v>99999999</v>
      </c>
      <c r="EQ18">
        <f t="shared" si="31"/>
        <v>999</v>
      </c>
      <c r="ER18">
        <f t="shared" si="32"/>
        <v>99999</v>
      </c>
      <c r="ET18">
        <f>IF(J18="X",1,IF(J18="x",1,IF(J18&lt;='Schuelereinst. Sinclair'!$B$5,1,0)))</f>
        <v>1</v>
      </c>
      <c r="EU18">
        <f>IF(L18="X",1,IF(L18="x",1,IF(L18&lt;='Schuelereinst. Sinclair'!$B$5,1,0)))</f>
        <v>1</v>
      </c>
      <c r="EV18">
        <f>IF(N18="X",1,IF(N18="x",1,IF(N18&lt;='Schuelereinst. Sinclair'!$B$5,1,0)))</f>
        <v>1</v>
      </c>
      <c r="EW18">
        <f>IF(P18="X",1,IF(P18="x",1,IF(P18&lt;='Schuelereinst. Sinclair'!$B$5,1,0)))</f>
        <v>1</v>
      </c>
      <c r="EX18">
        <f>IF(R18="X",1,IF(R18="x",1,IF(R18&lt;='Schuelereinst. Sinclair'!$B$5,1,0)))</f>
        <v>1</v>
      </c>
      <c r="EY18">
        <f>IF(T18="X",1,IF(T18="x",1,IF(T18&lt;='Schuelereinst. Sinclair'!$B$5,1,0)))</f>
        <v>1</v>
      </c>
    </row>
    <row r="19" spans="1:155" x14ac:dyDescent="0.2">
      <c r="A19">
        <v>9</v>
      </c>
      <c r="B19" s="243">
        <v>9</v>
      </c>
      <c r="C19" s="259" t="str">
        <f>IF(BG19=99,"",VLOOKUP(BG19,Wiegeliste!$A$17:'Wiegeliste'!$J$66,4))</f>
        <v/>
      </c>
      <c r="D19" s="90" t="str">
        <f t="shared" si="33"/>
        <v/>
      </c>
      <c r="E19" s="132" t="str">
        <f t="shared" si="34"/>
        <v/>
      </c>
      <c r="F19" s="132" t="str">
        <f t="shared" si="35"/>
        <v/>
      </c>
      <c r="G19" s="132" t="str">
        <f>IF(BG19=99,"",VLOOKUP(BG19,Wiegeliste!$A$17:'Wiegeliste'!$J$66,6))</f>
        <v/>
      </c>
      <c r="H19" s="148" t="str">
        <f t="shared" si="36"/>
        <v/>
      </c>
      <c r="I19" s="307"/>
      <c r="J19" s="110"/>
      <c r="K19" s="310"/>
      <c r="L19" s="110"/>
      <c r="M19" s="310"/>
      <c r="N19" s="110"/>
      <c r="O19" s="307"/>
      <c r="P19" s="110"/>
      <c r="Q19" s="310"/>
      <c r="R19" s="110"/>
      <c r="S19" s="310"/>
      <c r="T19" s="110"/>
      <c r="U19" s="112" t="str">
        <f t="shared" si="37"/>
        <v/>
      </c>
      <c r="V19" s="115" t="str">
        <f t="shared" si="38"/>
        <v/>
      </c>
      <c r="W19" s="115" t="str">
        <f t="shared" si="39"/>
        <v/>
      </c>
      <c r="X19" s="319"/>
      <c r="Y19" s="320"/>
      <c r="Z19" s="100" t="str">
        <f t="shared" si="88"/>
        <v/>
      </c>
      <c r="AA19" s="326"/>
      <c r="AB19" s="317"/>
      <c r="AC19" s="317"/>
      <c r="AD19" s="103" t="str">
        <f t="shared" si="89"/>
        <v/>
      </c>
      <c r="AE19" s="326"/>
      <c r="AF19" s="317"/>
      <c r="AG19" s="317"/>
      <c r="AH19" s="186" t="str">
        <f t="shared" si="90"/>
        <v/>
      </c>
      <c r="AI19" s="106" t="str">
        <f t="shared" si="91"/>
        <v/>
      </c>
      <c r="AJ19" s="107" t="str">
        <f t="shared" si="92"/>
        <v/>
      </c>
      <c r="AK19" s="120" t="str">
        <f t="shared" si="0"/>
        <v/>
      </c>
      <c r="AL19" s="136" t="str">
        <f t="shared" si="1"/>
        <v/>
      </c>
      <c r="BG19">
        <f>Wiegeliste!HJ25</f>
        <v>99</v>
      </c>
      <c r="BJ19" t="str">
        <f t="shared" si="2"/>
        <v/>
      </c>
      <c r="BL19" t="str">
        <f t="shared" si="40"/>
        <v/>
      </c>
      <c r="BM19" t="str">
        <f t="shared" si="41"/>
        <v/>
      </c>
      <c r="BN19" t="str">
        <f t="shared" si="42"/>
        <v/>
      </c>
      <c r="BO19" t="str">
        <f t="shared" si="43"/>
        <v/>
      </c>
      <c r="BP19" t="str">
        <f t="shared" si="3"/>
        <v/>
      </c>
      <c r="BQ19" t="str">
        <f t="shared" si="4"/>
        <v/>
      </c>
      <c r="BR19" s="47" t="str">
        <f t="shared" si="5"/>
        <v/>
      </c>
      <c r="BS19" t="str">
        <f t="shared" si="6"/>
        <v/>
      </c>
      <c r="BT19" t="str">
        <f t="shared" si="7"/>
        <v/>
      </c>
      <c r="BU19" t="str">
        <f t="shared" si="44"/>
        <v/>
      </c>
      <c r="BV19" t="str">
        <f>IF(BU19="","",IF(BU19="U9",'Schuelereinst. Sinclair'!$B$6,IF(BU19="U11",'Schuelereinst. Sinclair'!$B$7,IF(BU19="U13",'Schuelereinst. Sinclair'!$B$8,Wemm(BU19="U15",'Schuelereinst. Sinclair'!$B$9,"")))))</f>
        <v/>
      </c>
      <c r="BW19" s="28">
        <f t="shared" si="8"/>
        <v>0</v>
      </c>
      <c r="BX19" s="28">
        <f t="shared" si="9"/>
        <v>0</v>
      </c>
      <c r="BY19" s="28">
        <f t="shared" si="10"/>
        <v>0</v>
      </c>
      <c r="BZ19" s="28">
        <f t="shared" si="11"/>
        <v>0</v>
      </c>
      <c r="CA19" s="28">
        <f t="shared" si="12"/>
        <v>0</v>
      </c>
      <c r="CB19" s="28">
        <f t="shared" si="13"/>
        <v>0</v>
      </c>
      <c r="CC19" s="28">
        <f t="shared" si="45"/>
        <v>0</v>
      </c>
      <c r="CD19" s="28">
        <f t="shared" si="46"/>
        <v>0</v>
      </c>
      <c r="CE19" s="28">
        <f t="shared" si="47"/>
        <v>0</v>
      </c>
      <c r="CF19" s="28">
        <f t="shared" si="48"/>
        <v>0</v>
      </c>
      <c r="CG19">
        <f t="shared" si="49"/>
        <v>0</v>
      </c>
      <c r="CH19">
        <f t="shared" si="50"/>
        <v>0</v>
      </c>
      <c r="CI19">
        <f t="shared" si="51"/>
        <v>0</v>
      </c>
      <c r="CJ19">
        <f t="shared" si="52"/>
        <v>0</v>
      </c>
      <c r="CK19">
        <f t="shared" si="53"/>
        <v>0</v>
      </c>
      <c r="CL19">
        <f t="shared" si="14"/>
        <v>0</v>
      </c>
      <c r="CM19">
        <f t="shared" si="15"/>
        <v>0</v>
      </c>
      <c r="CN19">
        <f t="shared" si="54"/>
        <v>0</v>
      </c>
      <c r="CO19">
        <f t="shared" si="55"/>
        <v>0</v>
      </c>
      <c r="CP19">
        <f t="shared" si="56"/>
        <v>0</v>
      </c>
      <c r="CQ19" s="5">
        <f t="shared" si="57"/>
        <v>0</v>
      </c>
      <c r="CS19" s="28">
        <f t="shared" si="16"/>
        <v>0</v>
      </c>
      <c r="CT19" s="28">
        <f t="shared" si="17"/>
        <v>0</v>
      </c>
      <c r="CU19" s="28">
        <f t="shared" si="18"/>
        <v>0</v>
      </c>
      <c r="CV19" s="28">
        <f t="shared" si="19"/>
        <v>0</v>
      </c>
      <c r="CW19" s="28">
        <f t="shared" si="20"/>
        <v>0</v>
      </c>
      <c r="CX19" s="28">
        <f t="shared" si="21"/>
        <v>0</v>
      </c>
      <c r="CY19" s="28">
        <f t="shared" si="58"/>
        <v>0</v>
      </c>
      <c r="CZ19" s="28">
        <f t="shared" si="59"/>
        <v>0</v>
      </c>
      <c r="DA19" s="28">
        <f t="shared" si="60"/>
        <v>0</v>
      </c>
      <c r="DB19" s="28">
        <f t="shared" si="61"/>
        <v>0</v>
      </c>
      <c r="DC19">
        <f t="shared" si="62"/>
        <v>0</v>
      </c>
      <c r="DD19">
        <f t="shared" si="63"/>
        <v>0</v>
      </c>
      <c r="DE19">
        <f t="shared" si="64"/>
        <v>0</v>
      </c>
      <c r="DF19">
        <f t="shared" si="65"/>
        <v>0</v>
      </c>
      <c r="DG19">
        <f t="shared" si="66"/>
        <v>0</v>
      </c>
      <c r="DH19">
        <f t="shared" si="67"/>
        <v>0</v>
      </c>
      <c r="DI19">
        <f t="shared" si="68"/>
        <v>0</v>
      </c>
      <c r="DJ19">
        <f t="shared" si="69"/>
        <v>0</v>
      </c>
      <c r="DK19">
        <f t="shared" si="70"/>
        <v>0</v>
      </c>
      <c r="DL19">
        <f t="shared" si="71"/>
        <v>0</v>
      </c>
      <c r="DM19" s="5">
        <f t="shared" si="72"/>
        <v>0</v>
      </c>
      <c r="DN19" s="48">
        <f t="shared" si="73"/>
        <v>0</v>
      </c>
      <c r="DO19" s="5">
        <f t="shared" si="74"/>
        <v>0</v>
      </c>
      <c r="DP19" s="5">
        <f t="shared" si="75"/>
        <v>0</v>
      </c>
      <c r="DR19" s="48">
        <f t="shared" si="22"/>
        <v>999</v>
      </c>
      <c r="DS19" s="48">
        <f t="shared" si="23"/>
        <v>999</v>
      </c>
      <c r="DT19" s="48">
        <f t="shared" si="76"/>
        <v>999</v>
      </c>
      <c r="DU19">
        <f t="shared" si="24"/>
        <v>0</v>
      </c>
      <c r="DW19" s="48">
        <f t="shared" si="77"/>
        <v>0</v>
      </c>
      <c r="DX19" s="48">
        <f t="shared" si="78"/>
        <v>0</v>
      </c>
      <c r="DY19" s="48">
        <f t="shared" si="79"/>
        <v>0</v>
      </c>
      <c r="DZ19" s="48">
        <f t="shared" si="80"/>
        <v>0</v>
      </c>
      <c r="EA19">
        <f t="shared" si="25"/>
        <v>0</v>
      </c>
      <c r="EC19" s="48">
        <f t="shared" si="81"/>
        <v>0</v>
      </c>
      <c r="ED19" s="48">
        <f t="shared" si="82"/>
        <v>0</v>
      </c>
      <c r="EE19" s="48">
        <f t="shared" si="83"/>
        <v>0</v>
      </c>
      <c r="EF19" s="48">
        <f t="shared" si="84"/>
        <v>0</v>
      </c>
      <c r="EG19">
        <f t="shared" si="26"/>
        <v>0</v>
      </c>
      <c r="EH19">
        <f t="shared" si="27"/>
        <v>0</v>
      </c>
      <c r="EJ19">
        <v>9</v>
      </c>
      <c r="EK19" s="48">
        <f t="shared" si="85"/>
        <v>0</v>
      </c>
      <c r="EL19">
        <f t="shared" si="28"/>
        <v>0</v>
      </c>
      <c r="EM19">
        <f t="shared" si="86"/>
        <v>0</v>
      </c>
      <c r="EN19">
        <f t="shared" si="29"/>
        <v>0</v>
      </c>
      <c r="EO19">
        <f t="shared" si="30"/>
        <v>99999999</v>
      </c>
      <c r="EP19">
        <f t="shared" si="87"/>
        <v>99999999</v>
      </c>
      <c r="EQ19">
        <f t="shared" si="31"/>
        <v>999</v>
      </c>
      <c r="ER19">
        <f t="shared" si="32"/>
        <v>99999</v>
      </c>
      <c r="ET19">
        <f>IF(J19="X",1,IF(J19="x",1,IF(J19&lt;='Schuelereinst. Sinclair'!$B$5,1,0)))</f>
        <v>1</v>
      </c>
      <c r="EU19">
        <f>IF(L19="X",1,IF(L19="x",1,IF(L19&lt;='Schuelereinst. Sinclair'!$B$5,1,0)))</f>
        <v>1</v>
      </c>
      <c r="EV19">
        <f>IF(N19="X",1,IF(N19="x",1,IF(N19&lt;='Schuelereinst. Sinclair'!$B$5,1,0)))</f>
        <v>1</v>
      </c>
      <c r="EW19">
        <f>IF(P19="X",1,IF(P19="x",1,IF(P19&lt;='Schuelereinst. Sinclair'!$B$5,1,0)))</f>
        <v>1</v>
      </c>
      <c r="EX19">
        <f>IF(R19="X",1,IF(R19="x",1,IF(R19&lt;='Schuelereinst. Sinclair'!$B$5,1,0)))</f>
        <v>1</v>
      </c>
      <c r="EY19">
        <f>IF(T19="X",1,IF(T19="x",1,IF(T19&lt;='Schuelereinst. Sinclair'!$B$5,1,0)))</f>
        <v>1</v>
      </c>
    </row>
    <row r="20" spans="1:155" x14ac:dyDescent="0.2">
      <c r="A20">
        <v>10</v>
      </c>
      <c r="B20" s="243">
        <v>10</v>
      </c>
      <c r="C20" s="259" t="str">
        <f>IF(BG20=99,"",VLOOKUP(BG20,Wiegeliste!$A$17:'Wiegeliste'!$J$66,4))</f>
        <v/>
      </c>
      <c r="D20" s="90" t="str">
        <f t="shared" si="33"/>
        <v/>
      </c>
      <c r="E20" s="132" t="str">
        <f t="shared" si="34"/>
        <v/>
      </c>
      <c r="F20" s="132" t="str">
        <f t="shared" si="35"/>
        <v/>
      </c>
      <c r="G20" s="132" t="str">
        <f>IF(BG20=99,"",VLOOKUP(BG20,Wiegeliste!$A$17:'Wiegeliste'!$J$66,6))</f>
        <v/>
      </c>
      <c r="H20" s="148" t="str">
        <f t="shared" si="36"/>
        <v/>
      </c>
      <c r="I20" s="307"/>
      <c r="J20" s="110"/>
      <c r="K20" s="310"/>
      <c r="L20" s="110"/>
      <c r="M20" s="310"/>
      <c r="N20" s="110"/>
      <c r="O20" s="307"/>
      <c r="P20" s="110"/>
      <c r="Q20" s="310"/>
      <c r="R20" s="110"/>
      <c r="S20" s="310"/>
      <c r="T20" s="110"/>
      <c r="U20" s="112" t="str">
        <f t="shared" si="37"/>
        <v/>
      </c>
      <c r="V20" s="115" t="str">
        <f t="shared" si="38"/>
        <v/>
      </c>
      <c r="W20" s="115" t="str">
        <f t="shared" si="39"/>
        <v/>
      </c>
      <c r="X20" s="321"/>
      <c r="Y20" s="322"/>
      <c r="Z20" s="100" t="str">
        <f t="shared" si="88"/>
        <v/>
      </c>
      <c r="AA20" s="326"/>
      <c r="AB20" s="317"/>
      <c r="AC20" s="317"/>
      <c r="AD20" s="103" t="str">
        <f t="shared" si="89"/>
        <v/>
      </c>
      <c r="AE20" s="326"/>
      <c r="AF20" s="317"/>
      <c r="AG20" s="317"/>
      <c r="AH20" s="186" t="str">
        <f t="shared" si="90"/>
        <v/>
      </c>
      <c r="AI20" s="106" t="str">
        <f t="shared" si="91"/>
        <v/>
      </c>
      <c r="AJ20" s="107" t="str">
        <f t="shared" si="92"/>
        <v/>
      </c>
      <c r="AK20" s="120" t="str">
        <f t="shared" si="0"/>
        <v/>
      </c>
      <c r="AL20" s="136" t="str">
        <f t="shared" si="1"/>
        <v/>
      </c>
      <c r="BG20">
        <f>Wiegeliste!HJ26</f>
        <v>99</v>
      </c>
      <c r="BJ20" t="str">
        <f t="shared" si="2"/>
        <v/>
      </c>
      <c r="BL20" t="str">
        <f t="shared" si="40"/>
        <v/>
      </c>
      <c r="BM20" t="str">
        <f t="shared" si="41"/>
        <v/>
      </c>
      <c r="BN20" t="str">
        <f t="shared" si="42"/>
        <v/>
      </c>
      <c r="BO20" t="str">
        <f t="shared" si="43"/>
        <v/>
      </c>
      <c r="BP20" t="str">
        <f t="shared" si="3"/>
        <v/>
      </c>
      <c r="BQ20" t="str">
        <f t="shared" si="4"/>
        <v/>
      </c>
      <c r="BR20" s="47" t="str">
        <f t="shared" si="5"/>
        <v/>
      </c>
      <c r="BS20" t="str">
        <f t="shared" si="6"/>
        <v/>
      </c>
      <c r="BT20" t="str">
        <f t="shared" si="7"/>
        <v/>
      </c>
      <c r="BU20" t="str">
        <f t="shared" si="44"/>
        <v/>
      </c>
      <c r="BV20" t="str">
        <f>IF(BU20="","",IF(BU20="U9",'Schuelereinst. Sinclair'!$B$6,IF(BU20="U11",'Schuelereinst. Sinclair'!$B$7,IF(BU20="U13",'Schuelereinst. Sinclair'!$B$8,Wemm(BU20="U15",'Schuelereinst. Sinclair'!$B$9,"")))))</f>
        <v/>
      </c>
      <c r="BW20" s="28">
        <f t="shared" si="8"/>
        <v>0</v>
      </c>
      <c r="BX20" s="28">
        <f t="shared" si="9"/>
        <v>0</v>
      </c>
      <c r="BY20" s="28">
        <f t="shared" si="10"/>
        <v>0</v>
      </c>
      <c r="BZ20" s="28">
        <f t="shared" si="11"/>
        <v>0</v>
      </c>
      <c r="CA20" s="28">
        <f t="shared" si="12"/>
        <v>0</v>
      </c>
      <c r="CB20" s="28">
        <f t="shared" si="13"/>
        <v>0</v>
      </c>
      <c r="CC20" s="28">
        <f t="shared" si="45"/>
        <v>0</v>
      </c>
      <c r="CD20" s="28">
        <f t="shared" si="46"/>
        <v>0</v>
      </c>
      <c r="CE20" s="28">
        <f t="shared" si="47"/>
        <v>0</v>
      </c>
      <c r="CF20" s="28">
        <f t="shared" si="48"/>
        <v>0</v>
      </c>
      <c r="CG20">
        <f t="shared" si="49"/>
        <v>0</v>
      </c>
      <c r="CH20">
        <f t="shared" si="50"/>
        <v>0</v>
      </c>
      <c r="CI20">
        <f t="shared" si="51"/>
        <v>0</v>
      </c>
      <c r="CJ20">
        <f t="shared" si="52"/>
        <v>0</v>
      </c>
      <c r="CK20">
        <f t="shared" si="53"/>
        <v>0</v>
      </c>
      <c r="CL20">
        <f t="shared" si="14"/>
        <v>0</v>
      </c>
      <c r="CM20">
        <f t="shared" si="15"/>
        <v>0</v>
      </c>
      <c r="CN20">
        <f t="shared" si="54"/>
        <v>0</v>
      </c>
      <c r="CO20">
        <f t="shared" si="55"/>
        <v>0</v>
      </c>
      <c r="CP20">
        <f t="shared" si="56"/>
        <v>0</v>
      </c>
      <c r="CQ20" s="5">
        <f t="shared" si="57"/>
        <v>0</v>
      </c>
      <c r="CS20" s="28">
        <f t="shared" si="16"/>
        <v>0</v>
      </c>
      <c r="CT20" s="28">
        <f t="shared" si="17"/>
        <v>0</v>
      </c>
      <c r="CU20" s="28">
        <f t="shared" si="18"/>
        <v>0</v>
      </c>
      <c r="CV20" s="28">
        <f t="shared" si="19"/>
        <v>0</v>
      </c>
      <c r="CW20" s="28">
        <f t="shared" si="20"/>
        <v>0</v>
      </c>
      <c r="CX20" s="28">
        <f t="shared" si="21"/>
        <v>0</v>
      </c>
      <c r="CY20" s="28">
        <f t="shared" si="58"/>
        <v>0</v>
      </c>
      <c r="CZ20" s="28">
        <f t="shared" si="59"/>
        <v>0</v>
      </c>
      <c r="DA20" s="28">
        <f t="shared" si="60"/>
        <v>0</v>
      </c>
      <c r="DB20" s="28">
        <f t="shared" si="61"/>
        <v>0</v>
      </c>
      <c r="DC20">
        <f t="shared" si="62"/>
        <v>0</v>
      </c>
      <c r="DD20">
        <f t="shared" si="63"/>
        <v>0</v>
      </c>
      <c r="DE20">
        <f t="shared" si="64"/>
        <v>0</v>
      </c>
      <c r="DF20">
        <f t="shared" si="65"/>
        <v>0</v>
      </c>
      <c r="DG20">
        <f t="shared" si="66"/>
        <v>0</v>
      </c>
      <c r="DH20">
        <f t="shared" si="67"/>
        <v>0</v>
      </c>
      <c r="DI20">
        <f t="shared" si="68"/>
        <v>0</v>
      </c>
      <c r="DJ20">
        <f t="shared" si="69"/>
        <v>0</v>
      </c>
      <c r="DK20">
        <f t="shared" si="70"/>
        <v>0</v>
      </c>
      <c r="DL20">
        <f t="shared" si="71"/>
        <v>0</v>
      </c>
      <c r="DM20" s="5">
        <f t="shared" si="72"/>
        <v>0</v>
      </c>
      <c r="DN20" s="48">
        <f t="shared" si="73"/>
        <v>0</v>
      </c>
      <c r="DO20" s="5">
        <f t="shared" si="74"/>
        <v>0</v>
      </c>
      <c r="DP20" s="5">
        <f t="shared" si="75"/>
        <v>0</v>
      </c>
      <c r="DR20" s="48">
        <f t="shared" si="22"/>
        <v>999</v>
      </c>
      <c r="DS20" s="48">
        <f t="shared" si="23"/>
        <v>999</v>
      </c>
      <c r="DT20" s="48">
        <f t="shared" si="76"/>
        <v>999</v>
      </c>
      <c r="DU20">
        <f t="shared" si="24"/>
        <v>0</v>
      </c>
      <c r="DW20" s="48">
        <f t="shared" si="77"/>
        <v>0</v>
      </c>
      <c r="DX20" s="48">
        <f t="shared" si="78"/>
        <v>0</v>
      </c>
      <c r="DY20" s="48">
        <f t="shared" si="79"/>
        <v>0</v>
      </c>
      <c r="DZ20" s="48">
        <f t="shared" si="80"/>
        <v>0</v>
      </c>
      <c r="EA20">
        <f t="shared" si="25"/>
        <v>0</v>
      </c>
      <c r="EC20" s="48">
        <f t="shared" si="81"/>
        <v>0</v>
      </c>
      <c r="ED20" s="48">
        <f t="shared" si="82"/>
        <v>0</v>
      </c>
      <c r="EE20" s="48">
        <f t="shared" si="83"/>
        <v>0</v>
      </c>
      <c r="EF20" s="48">
        <f t="shared" si="84"/>
        <v>0</v>
      </c>
      <c r="EG20">
        <f t="shared" si="26"/>
        <v>0</v>
      </c>
      <c r="EH20">
        <f t="shared" si="27"/>
        <v>0</v>
      </c>
      <c r="EJ20">
        <v>10</v>
      </c>
      <c r="EK20" s="48">
        <f t="shared" si="85"/>
        <v>0</v>
      </c>
      <c r="EL20">
        <f t="shared" si="28"/>
        <v>0</v>
      </c>
      <c r="EM20">
        <f t="shared" si="86"/>
        <v>0</v>
      </c>
      <c r="EN20">
        <f t="shared" si="29"/>
        <v>0</v>
      </c>
      <c r="EO20">
        <f t="shared" si="30"/>
        <v>99999999</v>
      </c>
      <c r="EP20">
        <f t="shared" si="87"/>
        <v>99999999</v>
      </c>
      <c r="EQ20">
        <f t="shared" si="31"/>
        <v>999</v>
      </c>
      <c r="ER20">
        <f t="shared" si="32"/>
        <v>99999</v>
      </c>
      <c r="ET20">
        <f>IF(J20="X",1,IF(J20="x",1,IF(J20&lt;='Schuelereinst. Sinclair'!$B$5,1,0)))</f>
        <v>1</v>
      </c>
      <c r="EU20">
        <f>IF(L20="X",1,IF(L20="x",1,IF(L20&lt;='Schuelereinst. Sinclair'!$B$5,1,0)))</f>
        <v>1</v>
      </c>
      <c r="EV20">
        <f>IF(N20="X",1,IF(N20="x",1,IF(N20&lt;='Schuelereinst. Sinclair'!$B$5,1,0)))</f>
        <v>1</v>
      </c>
      <c r="EW20">
        <f>IF(P20="X",1,IF(P20="x",1,IF(P20&lt;='Schuelereinst. Sinclair'!$B$5,1,0)))</f>
        <v>1</v>
      </c>
      <c r="EX20">
        <f>IF(R20="X",1,IF(R20="x",1,IF(R20&lt;='Schuelereinst. Sinclair'!$B$5,1,0)))</f>
        <v>1</v>
      </c>
      <c r="EY20">
        <f>IF(T20="X",1,IF(T20="x",1,IF(T20&lt;='Schuelereinst. Sinclair'!$B$5,1,0)))</f>
        <v>1</v>
      </c>
    </row>
    <row r="21" spans="1:155" x14ac:dyDescent="0.2">
      <c r="A21">
        <v>11</v>
      </c>
      <c r="B21" s="243">
        <v>11</v>
      </c>
      <c r="C21" s="259" t="str">
        <f>IF(BG21=99,"",VLOOKUP(BG21,Wiegeliste!$A$17:'Wiegeliste'!$J$66,4))</f>
        <v/>
      </c>
      <c r="D21" s="90" t="str">
        <f t="shared" si="33"/>
        <v/>
      </c>
      <c r="E21" s="132" t="str">
        <f t="shared" si="34"/>
        <v/>
      </c>
      <c r="F21" s="132" t="str">
        <f t="shared" si="35"/>
        <v/>
      </c>
      <c r="G21" s="132" t="str">
        <f>IF(BG21=99,"",VLOOKUP(BG21,Wiegeliste!$A$17:'Wiegeliste'!$J$66,6))</f>
        <v/>
      </c>
      <c r="H21" s="148" t="str">
        <f t="shared" si="36"/>
        <v/>
      </c>
      <c r="I21" s="307"/>
      <c r="J21" s="110"/>
      <c r="K21" s="310"/>
      <c r="L21" s="110"/>
      <c r="M21" s="310"/>
      <c r="N21" s="110"/>
      <c r="O21" s="307"/>
      <c r="P21" s="110"/>
      <c r="Q21" s="310"/>
      <c r="R21" s="110"/>
      <c r="S21" s="310"/>
      <c r="T21" s="110"/>
      <c r="U21" s="112" t="str">
        <f t="shared" si="37"/>
        <v/>
      </c>
      <c r="V21" s="115" t="str">
        <f t="shared" si="38"/>
        <v/>
      </c>
      <c r="W21" s="115" t="str">
        <f t="shared" si="39"/>
        <v/>
      </c>
      <c r="X21" s="316"/>
      <c r="Y21" s="317"/>
      <c r="Z21" s="100" t="str">
        <f t="shared" si="88"/>
        <v/>
      </c>
      <c r="AA21" s="326"/>
      <c r="AB21" s="317"/>
      <c r="AC21" s="317"/>
      <c r="AD21" s="103" t="str">
        <f t="shared" si="89"/>
        <v/>
      </c>
      <c r="AE21" s="326"/>
      <c r="AF21" s="317"/>
      <c r="AG21" s="317"/>
      <c r="AH21" s="186" t="str">
        <f t="shared" si="90"/>
        <v/>
      </c>
      <c r="AI21" s="106" t="str">
        <f t="shared" si="91"/>
        <v/>
      </c>
      <c r="AJ21" s="107" t="str">
        <f t="shared" si="92"/>
        <v/>
      </c>
      <c r="AK21" s="120" t="str">
        <f t="shared" si="0"/>
        <v/>
      </c>
      <c r="AL21" s="136" t="str">
        <f t="shared" si="1"/>
        <v/>
      </c>
      <c r="BG21">
        <f>Wiegeliste!HJ27</f>
        <v>99</v>
      </c>
      <c r="BJ21" t="str">
        <f t="shared" si="2"/>
        <v/>
      </c>
      <c r="BL21" t="str">
        <f t="shared" si="40"/>
        <v/>
      </c>
      <c r="BM21" t="str">
        <f t="shared" si="41"/>
        <v/>
      </c>
      <c r="BN21" t="str">
        <f t="shared" si="42"/>
        <v/>
      </c>
      <c r="BO21" t="str">
        <f t="shared" si="43"/>
        <v/>
      </c>
      <c r="BP21" t="str">
        <f t="shared" si="3"/>
        <v/>
      </c>
      <c r="BQ21" t="str">
        <f t="shared" si="4"/>
        <v/>
      </c>
      <c r="BR21" s="47" t="str">
        <f t="shared" si="5"/>
        <v/>
      </c>
      <c r="BS21" t="str">
        <f t="shared" si="6"/>
        <v/>
      </c>
      <c r="BT21" t="str">
        <f t="shared" si="7"/>
        <v/>
      </c>
      <c r="BU21" t="str">
        <f t="shared" si="44"/>
        <v/>
      </c>
      <c r="BV21" t="str">
        <f>IF(BU21="","",IF(BU21="U9",'Schuelereinst. Sinclair'!$B$6,IF(BU21="U11",'Schuelereinst. Sinclair'!$B$7,IF(BU21="U13",'Schuelereinst. Sinclair'!$B$8,Wemm(BU21="U15",'Schuelereinst. Sinclair'!$B$9,"")))))</f>
        <v/>
      </c>
      <c r="BW21" s="28">
        <f t="shared" si="8"/>
        <v>0</v>
      </c>
      <c r="BX21" s="28">
        <f t="shared" si="9"/>
        <v>0</v>
      </c>
      <c r="BY21" s="28">
        <f t="shared" si="10"/>
        <v>0</v>
      </c>
      <c r="BZ21" s="28">
        <f t="shared" si="11"/>
        <v>0</v>
      </c>
      <c r="CA21" s="28">
        <f t="shared" si="12"/>
        <v>0</v>
      </c>
      <c r="CB21" s="28">
        <f t="shared" si="13"/>
        <v>0</v>
      </c>
      <c r="CC21" s="28">
        <f t="shared" si="45"/>
        <v>0</v>
      </c>
      <c r="CD21" s="28">
        <f t="shared" si="46"/>
        <v>0</v>
      </c>
      <c r="CE21" s="28">
        <f t="shared" si="47"/>
        <v>0</v>
      </c>
      <c r="CF21" s="28">
        <f t="shared" si="48"/>
        <v>0</v>
      </c>
      <c r="CG21">
        <f t="shared" si="49"/>
        <v>0</v>
      </c>
      <c r="CH21">
        <f t="shared" si="50"/>
        <v>0</v>
      </c>
      <c r="CI21">
        <f t="shared" si="51"/>
        <v>0</v>
      </c>
      <c r="CJ21">
        <f t="shared" si="52"/>
        <v>0</v>
      </c>
      <c r="CK21">
        <f t="shared" si="53"/>
        <v>0</v>
      </c>
      <c r="CL21">
        <f t="shared" si="14"/>
        <v>0</v>
      </c>
      <c r="CM21">
        <f t="shared" si="15"/>
        <v>0</v>
      </c>
      <c r="CN21">
        <f t="shared" si="54"/>
        <v>0</v>
      </c>
      <c r="CO21">
        <f t="shared" si="55"/>
        <v>0</v>
      </c>
      <c r="CP21">
        <f t="shared" si="56"/>
        <v>0</v>
      </c>
      <c r="CQ21" s="5">
        <f t="shared" si="57"/>
        <v>0</v>
      </c>
      <c r="CS21" s="28">
        <f t="shared" si="16"/>
        <v>0</v>
      </c>
      <c r="CT21" s="28">
        <f t="shared" si="17"/>
        <v>0</v>
      </c>
      <c r="CU21" s="28">
        <f t="shared" si="18"/>
        <v>0</v>
      </c>
      <c r="CV21" s="28">
        <f t="shared" si="19"/>
        <v>0</v>
      </c>
      <c r="CW21" s="28">
        <f t="shared" si="20"/>
        <v>0</v>
      </c>
      <c r="CX21" s="28">
        <f t="shared" si="21"/>
        <v>0</v>
      </c>
      <c r="CY21" s="28">
        <f t="shared" si="58"/>
        <v>0</v>
      </c>
      <c r="CZ21" s="28">
        <f t="shared" si="59"/>
        <v>0</v>
      </c>
      <c r="DA21" s="28">
        <f t="shared" si="60"/>
        <v>0</v>
      </c>
      <c r="DB21" s="28">
        <f t="shared" si="61"/>
        <v>0</v>
      </c>
      <c r="DC21">
        <f t="shared" si="62"/>
        <v>0</v>
      </c>
      <c r="DD21">
        <f t="shared" si="63"/>
        <v>0</v>
      </c>
      <c r="DE21">
        <f t="shared" si="64"/>
        <v>0</v>
      </c>
      <c r="DF21">
        <f t="shared" si="65"/>
        <v>0</v>
      </c>
      <c r="DG21">
        <f t="shared" si="66"/>
        <v>0</v>
      </c>
      <c r="DH21">
        <f t="shared" si="67"/>
        <v>0</v>
      </c>
      <c r="DI21">
        <f t="shared" si="68"/>
        <v>0</v>
      </c>
      <c r="DJ21">
        <f t="shared" si="69"/>
        <v>0</v>
      </c>
      <c r="DK21">
        <f t="shared" si="70"/>
        <v>0</v>
      </c>
      <c r="DL21">
        <f t="shared" si="71"/>
        <v>0</v>
      </c>
      <c r="DM21" s="5">
        <f t="shared" si="72"/>
        <v>0</v>
      </c>
      <c r="DN21" s="48">
        <f t="shared" si="73"/>
        <v>0</v>
      </c>
      <c r="DO21" s="5">
        <f t="shared" si="74"/>
        <v>0</v>
      </c>
      <c r="DP21" s="5">
        <f t="shared" si="75"/>
        <v>0</v>
      </c>
      <c r="DR21" s="48">
        <f t="shared" si="22"/>
        <v>999</v>
      </c>
      <c r="DS21" s="48">
        <f t="shared" si="23"/>
        <v>999</v>
      </c>
      <c r="DT21" s="48">
        <f t="shared" si="76"/>
        <v>999</v>
      </c>
      <c r="DU21">
        <f t="shared" si="24"/>
        <v>0</v>
      </c>
      <c r="DW21" s="48">
        <f t="shared" si="77"/>
        <v>0</v>
      </c>
      <c r="DX21" s="48">
        <f t="shared" si="78"/>
        <v>0</v>
      </c>
      <c r="DY21" s="48">
        <f t="shared" si="79"/>
        <v>0</v>
      </c>
      <c r="DZ21" s="48">
        <f t="shared" si="80"/>
        <v>0</v>
      </c>
      <c r="EA21">
        <f t="shared" si="25"/>
        <v>0</v>
      </c>
      <c r="EC21" s="48">
        <f t="shared" si="81"/>
        <v>0</v>
      </c>
      <c r="ED21" s="48">
        <f t="shared" si="82"/>
        <v>0</v>
      </c>
      <c r="EE21" s="48">
        <f t="shared" si="83"/>
        <v>0</v>
      </c>
      <c r="EF21" s="48">
        <f t="shared" si="84"/>
        <v>0</v>
      </c>
      <c r="EG21">
        <f t="shared" si="26"/>
        <v>0</v>
      </c>
      <c r="EH21">
        <f t="shared" si="27"/>
        <v>0</v>
      </c>
      <c r="EJ21">
        <v>11</v>
      </c>
      <c r="EK21" s="48">
        <f t="shared" si="85"/>
        <v>0</v>
      </c>
      <c r="EL21">
        <f t="shared" si="28"/>
        <v>0</v>
      </c>
      <c r="EM21">
        <f t="shared" si="86"/>
        <v>0</v>
      </c>
      <c r="EN21">
        <f t="shared" si="29"/>
        <v>0</v>
      </c>
      <c r="EO21">
        <f t="shared" si="30"/>
        <v>99999999</v>
      </c>
      <c r="EP21">
        <f t="shared" si="87"/>
        <v>99999999</v>
      </c>
      <c r="EQ21">
        <f t="shared" si="31"/>
        <v>999</v>
      </c>
      <c r="ER21">
        <f t="shared" si="32"/>
        <v>99999</v>
      </c>
      <c r="ET21">
        <f>IF(J21="X",1,IF(J21="x",1,IF(J21&lt;='Schuelereinst. Sinclair'!$B$5,1,0)))</f>
        <v>1</v>
      </c>
      <c r="EU21">
        <f>IF(L21="X",1,IF(L21="x",1,IF(L21&lt;='Schuelereinst. Sinclair'!$B$5,1,0)))</f>
        <v>1</v>
      </c>
      <c r="EV21">
        <f>IF(N21="X",1,IF(N21="x",1,IF(N21&lt;='Schuelereinst. Sinclair'!$B$5,1,0)))</f>
        <v>1</v>
      </c>
      <c r="EW21">
        <f>IF(P21="X",1,IF(P21="x",1,IF(P21&lt;='Schuelereinst. Sinclair'!$B$5,1,0)))</f>
        <v>1</v>
      </c>
      <c r="EX21">
        <f>IF(R21="X",1,IF(R21="x",1,IF(R21&lt;='Schuelereinst. Sinclair'!$B$5,1,0)))</f>
        <v>1</v>
      </c>
      <c r="EY21">
        <f>IF(T21="X",1,IF(T21="x",1,IF(T21&lt;='Schuelereinst. Sinclair'!$B$5,1,0)))</f>
        <v>1</v>
      </c>
    </row>
    <row r="22" spans="1:155" x14ac:dyDescent="0.2">
      <c r="A22">
        <v>12</v>
      </c>
      <c r="B22" s="243">
        <v>12</v>
      </c>
      <c r="C22" s="259" t="str">
        <f>IF(BG22=99,"",VLOOKUP(BG22,Wiegeliste!$A$17:'Wiegeliste'!$J$66,4))</f>
        <v/>
      </c>
      <c r="D22" s="90" t="str">
        <f t="shared" si="33"/>
        <v/>
      </c>
      <c r="E22" s="132" t="str">
        <f t="shared" si="34"/>
        <v/>
      </c>
      <c r="F22" s="132" t="str">
        <f t="shared" si="35"/>
        <v/>
      </c>
      <c r="G22" s="132" t="str">
        <f>IF(BG22=99,"",VLOOKUP(BG22,Wiegeliste!$A$17:'Wiegeliste'!$J$66,6))</f>
        <v/>
      </c>
      <c r="H22" s="148" t="str">
        <f t="shared" si="36"/>
        <v/>
      </c>
      <c r="I22" s="307"/>
      <c r="J22" s="110"/>
      <c r="K22" s="310"/>
      <c r="L22" s="110"/>
      <c r="M22" s="310"/>
      <c r="N22" s="110"/>
      <c r="O22" s="307"/>
      <c r="P22" s="110"/>
      <c r="Q22" s="310"/>
      <c r="R22" s="110"/>
      <c r="S22" s="310"/>
      <c r="T22" s="110"/>
      <c r="U22" s="112" t="str">
        <f t="shared" si="37"/>
        <v/>
      </c>
      <c r="V22" s="115" t="str">
        <f t="shared" si="38"/>
        <v/>
      </c>
      <c r="W22" s="115" t="str">
        <f t="shared" si="39"/>
        <v/>
      </c>
      <c r="X22" s="316"/>
      <c r="Y22" s="317"/>
      <c r="Z22" s="100" t="str">
        <f t="shared" si="88"/>
        <v/>
      </c>
      <c r="AA22" s="326"/>
      <c r="AB22" s="317"/>
      <c r="AC22" s="317"/>
      <c r="AD22" s="103" t="str">
        <f t="shared" si="89"/>
        <v/>
      </c>
      <c r="AE22" s="326"/>
      <c r="AF22" s="317"/>
      <c r="AG22" s="317"/>
      <c r="AH22" s="186" t="str">
        <f t="shared" si="90"/>
        <v/>
      </c>
      <c r="AI22" s="106" t="str">
        <f t="shared" si="91"/>
        <v/>
      </c>
      <c r="AJ22" s="107" t="str">
        <f t="shared" si="92"/>
        <v/>
      </c>
      <c r="AK22" s="120" t="str">
        <f t="shared" si="0"/>
        <v/>
      </c>
      <c r="AL22" s="136" t="str">
        <f t="shared" si="1"/>
        <v/>
      </c>
      <c r="BG22">
        <f>Wiegeliste!HJ28</f>
        <v>99</v>
      </c>
      <c r="BJ22" t="str">
        <f t="shared" si="2"/>
        <v/>
      </c>
      <c r="BL22" t="str">
        <f t="shared" si="40"/>
        <v/>
      </c>
      <c r="BM22" t="str">
        <f t="shared" si="41"/>
        <v/>
      </c>
      <c r="BN22" t="str">
        <f t="shared" si="42"/>
        <v/>
      </c>
      <c r="BO22" t="str">
        <f t="shared" si="43"/>
        <v/>
      </c>
      <c r="BP22" t="str">
        <f t="shared" si="3"/>
        <v/>
      </c>
      <c r="BQ22" t="str">
        <f t="shared" si="4"/>
        <v/>
      </c>
      <c r="BR22" s="47" t="str">
        <f t="shared" si="5"/>
        <v/>
      </c>
      <c r="BS22" t="str">
        <f t="shared" si="6"/>
        <v/>
      </c>
      <c r="BT22" t="str">
        <f t="shared" si="7"/>
        <v/>
      </c>
      <c r="BU22" t="str">
        <f t="shared" si="44"/>
        <v/>
      </c>
      <c r="BV22" t="str">
        <f>IF(BU22="","",IF(BU22="U9",'Schuelereinst. Sinclair'!$B$6,IF(BU22="U11",'Schuelereinst. Sinclair'!$B$7,IF(BU22="U13",'Schuelereinst. Sinclair'!$B$8,Wemm(BU22="U15",'Schuelereinst. Sinclair'!$B$9,"")))))</f>
        <v/>
      </c>
      <c r="BW22" s="28">
        <f t="shared" si="8"/>
        <v>0</v>
      </c>
      <c r="BX22" s="28">
        <f t="shared" si="9"/>
        <v>0</v>
      </c>
      <c r="BY22" s="28">
        <f t="shared" si="10"/>
        <v>0</v>
      </c>
      <c r="BZ22" s="28">
        <f t="shared" si="11"/>
        <v>0</v>
      </c>
      <c r="CA22" s="28">
        <f t="shared" si="12"/>
        <v>0</v>
      </c>
      <c r="CB22" s="28">
        <f t="shared" si="13"/>
        <v>0</v>
      </c>
      <c r="CC22" s="28">
        <f t="shared" si="45"/>
        <v>0</v>
      </c>
      <c r="CD22" s="28">
        <f t="shared" si="46"/>
        <v>0</v>
      </c>
      <c r="CE22" s="28">
        <f t="shared" si="47"/>
        <v>0</v>
      </c>
      <c r="CF22" s="28">
        <f t="shared" si="48"/>
        <v>0</v>
      </c>
      <c r="CG22">
        <f t="shared" si="49"/>
        <v>0</v>
      </c>
      <c r="CH22">
        <f t="shared" si="50"/>
        <v>0</v>
      </c>
      <c r="CI22">
        <f t="shared" si="51"/>
        <v>0</v>
      </c>
      <c r="CJ22">
        <f t="shared" si="52"/>
        <v>0</v>
      </c>
      <c r="CK22">
        <f t="shared" si="53"/>
        <v>0</v>
      </c>
      <c r="CL22">
        <f t="shared" si="14"/>
        <v>0</v>
      </c>
      <c r="CM22">
        <f t="shared" si="15"/>
        <v>0</v>
      </c>
      <c r="CN22">
        <f t="shared" si="54"/>
        <v>0</v>
      </c>
      <c r="CO22">
        <f t="shared" si="55"/>
        <v>0</v>
      </c>
      <c r="CP22">
        <f t="shared" si="56"/>
        <v>0</v>
      </c>
      <c r="CQ22" s="5">
        <f t="shared" si="57"/>
        <v>0</v>
      </c>
      <c r="CS22" s="28">
        <f t="shared" si="16"/>
        <v>0</v>
      </c>
      <c r="CT22" s="28">
        <f t="shared" si="17"/>
        <v>0</v>
      </c>
      <c r="CU22" s="28">
        <f t="shared" si="18"/>
        <v>0</v>
      </c>
      <c r="CV22" s="28">
        <f t="shared" si="19"/>
        <v>0</v>
      </c>
      <c r="CW22" s="28">
        <f t="shared" si="20"/>
        <v>0</v>
      </c>
      <c r="CX22" s="28">
        <f t="shared" si="21"/>
        <v>0</v>
      </c>
      <c r="CY22" s="28">
        <f t="shared" si="58"/>
        <v>0</v>
      </c>
      <c r="CZ22" s="28">
        <f t="shared" si="59"/>
        <v>0</v>
      </c>
      <c r="DA22" s="28">
        <f t="shared" si="60"/>
        <v>0</v>
      </c>
      <c r="DB22" s="28">
        <f t="shared" si="61"/>
        <v>0</v>
      </c>
      <c r="DC22">
        <f t="shared" si="62"/>
        <v>0</v>
      </c>
      <c r="DD22">
        <f t="shared" si="63"/>
        <v>0</v>
      </c>
      <c r="DE22">
        <f t="shared" si="64"/>
        <v>0</v>
      </c>
      <c r="DF22">
        <f t="shared" si="65"/>
        <v>0</v>
      </c>
      <c r="DG22">
        <f t="shared" si="66"/>
        <v>0</v>
      </c>
      <c r="DH22">
        <f t="shared" si="67"/>
        <v>0</v>
      </c>
      <c r="DI22">
        <f t="shared" si="68"/>
        <v>0</v>
      </c>
      <c r="DJ22">
        <f t="shared" si="69"/>
        <v>0</v>
      </c>
      <c r="DK22">
        <f t="shared" si="70"/>
        <v>0</v>
      </c>
      <c r="DL22">
        <f t="shared" si="71"/>
        <v>0</v>
      </c>
      <c r="DM22" s="5">
        <f t="shared" si="72"/>
        <v>0</v>
      </c>
      <c r="DN22" s="48">
        <f t="shared" si="73"/>
        <v>0</v>
      </c>
      <c r="DO22" s="5">
        <f t="shared" si="74"/>
        <v>0</v>
      </c>
      <c r="DP22" s="5">
        <f t="shared" si="75"/>
        <v>0</v>
      </c>
      <c r="DR22" s="48">
        <f t="shared" si="22"/>
        <v>999</v>
      </c>
      <c r="DS22" s="48">
        <f t="shared" si="23"/>
        <v>999</v>
      </c>
      <c r="DT22" s="48">
        <f t="shared" si="76"/>
        <v>999</v>
      </c>
      <c r="DU22">
        <f t="shared" si="24"/>
        <v>0</v>
      </c>
      <c r="DW22" s="48">
        <f t="shared" si="77"/>
        <v>0</v>
      </c>
      <c r="DX22" s="48">
        <f t="shared" si="78"/>
        <v>0</v>
      </c>
      <c r="DY22" s="48">
        <f t="shared" si="79"/>
        <v>0</v>
      </c>
      <c r="DZ22" s="48">
        <f t="shared" si="80"/>
        <v>0</v>
      </c>
      <c r="EA22">
        <f t="shared" si="25"/>
        <v>0</v>
      </c>
      <c r="EC22" s="48">
        <f t="shared" si="81"/>
        <v>0</v>
      </c>
      <c r="ED22" s="48">
        <f t="shared" si="82"/>
        <v>0</v>
      </c>
      <c r="EE22" s="48">
        <f t="shared" si="83"/>
        <v>0</v>
      </c>
      <c r="EF22" s="48">
        <f t="shared" si="84"/>
        <v>0</v>
      </c>
      <c r="EG22">
        <f t="shared" si="26"/>
        <v>0</v>
      </c>
      <c r="EH22">
        <f t="shared" si="27"/>
        <v>0</v>
      </c>
      <c r="EJ22">
        <v>12</v>
      </c>
      <c r="EK22" s="48">
        <f t="shared" si="85"/>
        <v>0</v>
      </c>
      <c r="EL22">
        <f t="shared" si="28"/>
        <v>0</v>
      </c>
      <c r="EM22">
        <f t="shared" si="86"/>
        <v>0</v>
      </c>
      <c r="EN22">
        <f t="shared" si="29"/>
        <v>0</v>
      </c>
      <c r="EO22">
        <f t="shared" si="30"/>
        <v>99999999</v>
      </c>
      <c r="EP22">
        <f t="shared" si="87"/>
        <v>99999999</v>
      </c>
      <c r="EQ22">
        <f t="shared" si="31"/>
        <v>999</v>
      </c>
      <c r="ER22">
        <f t="shared" si="32"/>
        <v>99999</v>
      </c>
      <c r="ET22">
        <f>IF(J22="X",1,IF(J22="x",1,IF(J22&lt;='Schuelereinst. Sinclair'!$B$5,1,0)))</f>
        <v>1</v>
      </c>
      <c r="EU22">
        <f>IF(L22="X",1,IF(L22="x",1,IF(L22&lt;='Schuelereinst. Sinclair'!$B$5,1,0)))</f>
        <v>1</v>
      </c>
      <c r="EV22">
        <f>IF(N22="X",1,IF(N22="x",1,IF(N22&lt;='Schuelereinst. Sinclair'!$B$5,1,0)))</f>
        <v>1</v>
      </c>
      <c r="EW22">
        <f>IF(P22="X",1,IF(P22="x",1,IF(P22&lt;='Schuelereinst. Sinclair'!$B$5,1,0)))</f>
        <v>1</v>
      </c>
      <c r="EX22">
        <f>IF(R22="X",1,IF(R22="x",1,IF(R22&lt;='Schuelereinst. Sinclair'!$B$5,1,0)))</f>
        <v>1</v>
      </c>
      <c r="EY22">
        <f>IF(T22="X",1,IF(T22="x",1,IF(T22&lt;='Schuelereinst. Sinclair'!$B$5,1,0)))</f>
        <v>1</v>
      </c>
    </row>
    <row r="23" spans="1:155" x14ac:dyDescent="0.2">
      <c r="A23">
        <v>13</v>
      </c>
      <c r="B23" s="243">
        <v>13</v>
      </c>
      <c r="C23" s="259" t="str">
        <f>IF(BG23=99,"",VLOOKUP(BG23,Wiegeliste!$A$17:'Wiegeliste'!$J$66,4))</f>
        <v/>
      </c>
      <c r="D23" s="90" t="str">
        <f t="shared" si="33"/>
        <v/>
      </c>
      <c r="E23" s="132" t="str">
        <f t="shared" si="34"/>
        <v/>
      </c>
      <c r="F23" s="132" t="str">
        <f t="shared" si="35"/>
        <v/>
      </c>
      <c r="G23" s="132" t="str">
        <f>IF(BG23=99,"",VLOOKUP(BG23,Wiegeliste!$A$17:'Wiegeliste'!$J$66,6))</f>
        <v/>
      </c>
      <c r="H23" s="148" t="str">
        <f t="shared" si="36"/>
        <v/>
      </c>
      <c r="I23" s="307"/>
      <c r="J23" s="110"/>
      <c r="K23" s="310"/>
      <c r="L23" s="110"/>
      <c r="M23" s="310"/>
      <c r="N23" s="110"/>
      <c r="O23" s="307"/>
      <c r="P23" s="110"/>
      <c r="Q23" s="310"/>
      <c r="R23" s="110"/>
      <c r="S23" s="310"/>
      <c r="T23" s="110"/>
      <c r="U23" s="112" t="str">
        <f t="shared" si="37"/>
        <v/>
      </c>
      <c r="V23" s="115" t="str">
        <f t="shared" si="38"/>
        <v/>
      </c>
      <c r="W23" s="115" t="str">
        <f t="shared" si="39"/>
        <v/>
      </c>
      <c r="X23" s="316"/>
      <c r="Y23" s="317"/>
      <c r="Z23" s="100" t="str">
        <f t="shared" si="88"/>
        <v/>
      </c>
      <c r="AA23" s="326"/>
      <c r="AB23" s="317"/>
      <c r="AC23" s="317"/>
      <c r="AD23" s="103" t="str">
        <f t="shared" si="89"/>
        <v/>
      </c>
      <c r="AE23" s="326"/>
      <c r="AF23" s="317"/>
      <c r="AG23" s="317"/>
      <c r="AH23" s="186" t="str">
        <f t="shared" si="90"/>
        <v/>
      </c>
      <c r="AI23" s="106" t="str">
        <f t="shared" si="91"/>
        <v/>
      </c>
      <c r="AJ23" s="107" t="str">
        <f t="shared" si="92"/>
        <v/>
      </c>
      <c r="AK23" s="120" t="str">
        <f t="shared" si="0"/>
        <v/>
      </c>
      <c r="AL23" s="136" t="str">
        <f t="shared" si="1"/>
        <v/>
      </c>
      <c r="BG23">
        <f>Wiegeliste!HJ29</f>
        <v>99</v>
      </c>
      <c r="BJ23" t="str">
        <f t="shared" si="2"/>
        <v/>
      </c>
      <c r="BL23" t="str">
        <f t="shared" si="40"/>
        <v/>
      </c>
      <c r="BM23" t="str">
        <f t="shared" si="41"/>
        <v/>
      </c>
      <c r="BN23" t="str">
        <f t="shared" si="42"/>
        <v/>
      </c>
      <c r="BO23" t="str">
        <f t="shared" si="43"/>
        <v/>
      </c>
      <c r="BP23" t="str">
        <f t="shared" si="3"/>
        <v/>
      </c>
      <c r="BQ23" t="str">
        <f t="shared" si="4"/>
        <v/>
      </c>
      <c r="BR23" s="47" t="str">
        <f t="shared" si="5"/>
        <v/>
      </c>
      <c r="BS23" t="str">
        <f t="shared" si="6"/>
        <v/>
      </c>
      <c r="BT23" t="str">
        <f t="shared" si="7"/>
        <v/>
      </c>
      <c r="BU23" t="str">
        <f t="shared" si="44"/>
        <v/>
      </c>
      <c r="BV23" t="str">
        <f>IF(BU23="","",IF(BU23="U9",'Schuelereinst. Sinclair'!$B$6,IF(BU23="U11",'Schuelereinst. Sinclair'!$B$7,IF(BU23="U13",'Schuelereinst. Sinclair'!$B$8,Wemm(BU23="U15",'Schuelereinst. Sinclair'!$B$9,"")))))</f>
        <v/>
      </c>
      <c r="BW23" s="28">
        <f t="shared" si="8"/>
        <v>0</v>
      </c>
      <c r="BX23" s="28">
        <f t="shared" si="9"/>
        <v>0</v>
      </c>
      <c r="BY23" s="28">
        <f t="shared" si="10"/>
        <v>0</v>
      </c>
      <c r="BZ23" s="28">
        <f t="shared" si="11"/>
        <v>0</v>
      </c>
      <c r="CA23" s="28">
        <f t="shared" si="12"/>
        <v>0</v>
      </c>
      <c r="CB23" s="28">
        <f t="shared" si="13"/>
        <v>0</v>
      </c>
      <c r="CC23" s="28">
        <f t="shared" si="45"/>
        <v>0</v>
      </c>
      <c r="CD23" s="28">
        <f t="shared" si="46"/>
        <v>0</v>
      </c>
      <c r="CE23" s="28">
        <f t="shared" si="47"/>
        <v>0</v>
      </c>
      <c r="CF23" s="28">
        <f t="shared" si="48"/>
        <v>0</v>
      </c>
      <c r="CG23">
        <f t="shared" si="49"/>
        <v>0</v>
      </c>
      <c r="CH23">
        <f t="shared" si="50"/>
        <v>0</v>
      </c>
      <c r="CI23">
        <f t="shared" si="51"/>
        <v>0</v>
      </c>
      <c r="CJ23">
        <f t="shared" si="52"/>
        <v>0</v>
      </c>
      <c r="CK23">
        <f t="shared" si="53"/>
        <v>0</v>
      </c>
      <c r="CL23">
        <f t="shared" si="14"/>
        <v>0</v>
      </c>
      <c r="CM23">
        <f t="shared" si="15"/>
        <v>0</v>
      </c>
      <c r="CN23">
        <f t="shared" si="54"/>
        <v>0</v>
      </c>
      <c r="CO23">
        <f t="shared" si="55"/>
        <v>0</v>
      </c>
      <c r="CP23">
        <f t="shared" si="56"/>
        <v>0</v>
      </c>
      <c r="CQ23" s="5">
        <f t="shared" si="57"/>
        <v>0</v>
      </c>
      <c r="CS23" s="28">
        <f t="shared" si="16"/>
        <v>0</v>
      </c>
      <c r="CT23" s="28">
        <f t="shared" si="17"/>
        <v>0</v>
      </c>
      <c r="CU23" s="28">
        <f t="shared" si="18"/>
        <v>0</v>
      </c>
      <c r="CV23" s="28">
        <f t="shared" si="19"/>
        <v>0</v>
      </c>
      <c r="CW23" s="28">
        <f t="shared" si="20"/>
        <v>0</v>
      </c>
      <c r="CX23" s="28">
        <f t="shared" si="21"/>
        <v>0</v>
      </c>
      <c r="CY23" s="28">
        <f t="shared" si="58"/>
        <v>0</v>
      </c>
      <c r="CZ23" s="28">
        <f t="shared" si="59"/>
        <v>0</v>
      </c>
      <c r="DA23" s="28">
        <f t="shared" si="60"/>
        <v>0</v>
      </c>
      <c r="DB23" s="28">
        <f t="shared" si="61"/>
        <v>0</v>
      </c>
      <c r="DC23">
        <f t="shared" si="62"/>
        <v>0</v>
      </c>
      <c r="DD23">
        <f t="shared" si="63"/>
        <v>0</v>
      </c>
      <c r="DE23">
        <f t="shared" si="64"/>
        <v>0</v>
      </c>
      <c r="DF23">
        <f t="shared" si="65"/>
        <v>0</v>
      </c>
      <c r="DG23">
        <f t="shared" si="66"/>
        <v>0</v>
      </c>
      <c r="DH23">
        <f t="shared" si="67"/>
        <v>0</v>
      </c>
      <c r="DI23">
        <f t="shared" si="68"/>
        <v>0</v>
      </c>
      <c r="DJ23">
        <f t="shared" si="69"/>
        <v>0</v>
      </c>
      <c r="DK23">
        <f t="shared" si="70"/>
        <v>0</v>
      </c>
      <c r="DL23">
        <f t="shared" si="71"/>
        <v>0</v>
      </c>
      <c r="DM23" s="5">
        <f t="shared" si="72"/>
        <v>0</v>
      </c>
      <c r="DN23" s="48">
        <f t="shared" si="73"/>
        <v>0</v>
      </c>
      <c r="DO23" s="5">
        <f t="shared" si="74"/>
        <v>0</v>
      </c>
      <c r="DP23" s="5">
        <f t="shared" si="75"/>
        <v>0</v>
      </c>
      <c r="DR23" s="48">
        <f t="shared" si="22"/>
        <v>999</v>
      </c>
      <c r="DS23" s="48">
        <f t="shared" si="23"/>
        <v>999</v>
      </c>
      <c r="DT23" s="48">
        <f t="shared" si="76"/>
        <v>999</v>
      </c>
      <c r="DU23">
        <f t="shared" si="24"/>
        <v>0</v>
      </c>
      <c r="DW23" s="48">
        <f t="shared" si="77"/>
        <v>0</v>
      </c>
      <c r="DX23" s="48">
        <f t="shared" si="78"/>
        <v>0</v>
      </c>
      <c r="DY23" s="48">
        <f t="shared" si="79"/>
        <v>0</v>
      </c>
      <c r="DZ23" s="48">
        <f t="shared" si="80"/>
        <v>0</v>
      </c>
      <c r="EA23">
        <f t="shared" si="25"/>
        <v>0</v>
      </c>
      <c r="EC23" s="48">
        <f t="shared" si="81"/>
        <v>0</v>
      </c>
      <c r="ED23" s="48">
        <f t="shared" si="82"/>
        <v>0</v>
      </c>
      <c r="EE23" s="48">
        <f t="shared" si="83"/>
        <v>0</v>
      </c>
      <c r="EF23" s="48">
        <f t="shared" si="84"/>
        <v>0</v>
      </c>
      <c r="EG23">
        <f t="shared" si="26"/>
        <v>0</v>
      </c>
      <c r="EH23">
        <f t="shared" si="27"/>
        <v>0</v>
      </c>
      <c r="EJ23">
        <v>13</v>
      </c>
      <c r="EK23" s="48">
        <f t="shared" si="85"/>
        <v>0</v>
      </c>
      <c r="EL23">
        <f t="shared" si="28"/>
        <v>0</v>
      </c>
      <c r="EM23">
        <f t="shared" si="86"/>
        <v>0</v>
      </c>
      <c r="EN23">
        <f t="shared" si="29"/>
        <v>0</v>
      </c>
      <c r="EO23">
        <f t="shared" si="30"/>
        <v>99999999</v>
      </c>
      <c r="EP23">
        <f t="shared" si="87"/>
        <v>99999999</v>
      </c>
      <c r="EQ23">
        <f t="shared" si="31"/>
        <v>999</v>
      </c>
      <c r="ER23">
        <f t="shared" si="32"/>
        <v>99999</v>
      </c>
      <c r="ET23">
        <f>IF(J23="X",1,IF(J23="x",1,IF(J23&lt;='Schuelereinst. Sinclair'!$B$5,1,0)))</f>
        <v>1</v>
      </c>
      <c r="EU23">
        <f>IF(L23="X",1,IF(L23="x",1,IF(L23&lt;='Schuelereinst. Sinclair'!$B$5,1,0)))</f>
        <v>1</v>
      </c>
      <c r="EV23">
        <f>IF(N23="X",1,IF(N23="x",1,IF(N23&lt;='Schuelereinst. Sinclair'!$B$5,1,0)))</f>
        <v>1</v>
      </c>
      <c r="EW23">
        <f>IF(P23="X",1,IF(P23="x",1,IF(P23&lt;='Schuelereinst. Sinclair'!$B$5,1,0)))</f>
        <v>1</v>
      </c>
      <c r="EX23">
        <f>IF(R23="X",1,IF(R23="x",1,IF(R23&lt;='Schuelereinst. Sinclair'!$B$5,1,0)))</f>
        <v>1</v>
      </c>
      <c r="EY23">
        <f>IF(T23="X",1,IF(T23="x",1,IF(T23&lt;='Schuelereinst. Sinclair'!$B$5,1,0)))</f>
        <v>1</v>
      </c>
    </row>
    <row r="24" spans="1:155" x14ac:dyDescent="0.2">
      <c r="A24">
        <v>14</v>
      </c>
      <c r="B24" s="243">
        <v>14</v>
      </c>
      <c r="C24" s="259" t="str">
        <f>IF(BG24=99,"",VLOOKUP(BG24,Wiegeliste!$A$17:'Wiegeliste'!$J$66,4))</f>
        <v/>
      </c>
      <c r="D24" s="90" t="str">
        <f t="shared" si="33"/>
        <v/>
      </c>
      <c r="E24" s="132" t="str">
        <f t="shared" si="34"/>
        <v/>
      </c>
      <c r="F24" s="132" t="str">
        <f t="shared" si="35"/>
        <v/>
      </c>
      <c r="G24" s="132" t="str">
        <f>IF(BG24=99,"",VLOOKUP(BG24,Wiegeliste!$A$17:'Wiegeliste'!$J$66,6))</f>
        <v/>
      </c>
      <c r="H24" s="148" t="str">
        <f t="shared" si="36"/>
        <v/>
      </c>
      <c r="I24" s="307"/>
      <c r="J24" s="110"/>
      <c r="K24" s="310"/>
      <c r="L24" s="110"/>
      <c r="M24" s="310"/>
      <c r="N24" s="110"/>
      <c r="O24" s="307"/>
      <c r="P24" s="110"/>
      <c r="Q24" s="310"/>
      <c r="R24" s="110"/>
      <c r="S24" s="310"/>
      <c r="T24" s="110"/>
      <c r="U24" s="112" t="str">
        <f t="shared" si="37"/>
        <v/>
      </c>
      <c r="V24" s="115" t="str">
        <f t="shared" si="38"/>
        <v/>
      </c>
      <c r="W24" s="115" t="str">
        <f t="shared" si="39"/>
        <v/>
      </c>
      <c r="X24" s="316"/>
      <c r="Y24" s="317"/>
      <c r="Z24" s="100" t="str">
        <f t="shared" si="88"/>
        <v/>
      </c>
      <c r="AA24" s="326"/>
      <c r="AB24" s="317"/>
      <c r="AC24" s="317"/>
      <c r="AD24" s="103" t="str">
        <f t="shared" si="89"/>
        <v/>
      </c>
      <c r="AE24" s="326"/>
      <c r="AF24" s="317"/>
      <c r="AG24" s="317"/>
      <c r="AH24" s="186" t="str">
        <f t="shared" si="90"/>
        <v/>
      </c>
      <c r="AI24" s="106" t="str">
        <f t="shared" si="91"/>
        <v/>
      </c>
      <c r="AJ24" s="107" t="str">
        <f t="shared" si="92"/>
        <v/>
      </c>
      <c r="AK24" s="120" t="str">
        <f t="shared" si="0"/>
        <v/>
      </c>
      <c r="AL24" s="136" t="str">
        <f t="shared" si="1"/>
        <v/>
      </c>
      <c r="BG24">
        <f>Wiegeliste!HJ30</f>
        <v>99</v>
      </c>
      <c r="BJ24" t="str">
        <f t="shared" si="2"/>
        <v/>
      </c>
      <c r="BL24" t="str">
        <f t="shared" si="40"/>
        <v/>
      </c>
      <c r="BM24" t="str">
        <f t="shared" si="41"/>
        <v/>
      </c>
      <c r="BN24" t="str">
        <f t="shared" si="42"/>
        <v/>
      </c>
      <c r="BO24" t="str">
        <f t="shared" si="43"/>
        <v/>
      </c>
      <c r="BP24" t="str">
        <f t="shared" si="3"/>
        <v/>
      </c>
      <c r="BQ24" t="str">
        <f t="shared" si="4"/>
        <v/>
      </c>
      <c r="BR24" s="47" t="str">
        <f t="shared" si="5"/>
        <v/>
      </c>
      <c r="BS24" t="str">
        <f t="shared" si="6"/>
        <v/>
      </c>
      <c r="BT24" t="str">
        <f t="shared" si="7"/>
        <v/>
      </c>
      <c r="BU24" t="str">
        <f t="shared" si="44"/>
        <v/>
      </c>
      <c r="BV24" t="str">
        <f>IF(BU24="","",IF(BU24="U9",'Schuelereinst. Sinclair'!$B$6,IF(BU24="U11",'Schuelereinst. Sinclair'!$B$7,IF(BU24="U13",'Schuelereinst. Sinclair'!$B$8,Wemm(BU24="U15",'Schuelereinst. Sinclair'!$B$9,"")))))</f>
        <v/>
      </c>
      <c r="BW24" s="28">
        <f t="shared" si="8"/>
        <v>0</v>
      </c>
      <c r="BX24" s="28">
        <f t="shared" si="9"/>
        <v>0</v>
      </c>
      <c r="BY24" s="28">
        <f t="shared" si="10"/>
        <v>0</v>
      </c>
      <c r="BZ24" s="28">
        <f t="shared" si="11"/>
        <v>0</v>
      </c>
      <c r="CA24" s="28">
        <f t="shared" si="12"/>
        <v>0</v>
      </c>
      <c r="CB24" s="28">
        <f t="shared" si="13"/>
        <v>0</v>
      </c>
      <c r="CC24" s="28">
        <f t="shared" si="45"/>
        <v>0</v>
      </c>
      <c r="CD24" s="28">
        <f t="shared" si="46"/>
        <v>0</v>
      </c>
      <c r="CE24" s="28">
        <f t="shared" si="47"/>
        <v>0</v>
      </c>
      <c r="CF24" s="28">
        <f t="shared" si="48"/>
        <v>0</v>
      </c>
      <c r="CG24">
        <f t="shared" si="49"/>
        <v>0</v>
      </c>
      <c r="CH24">
        <f t="shared" si="50"/>
        <v>0</v>
      </c>
      <c r="CI24">
        <f t="shared" si="51"/>
        <v>0</v>
      </c>
      <c r="CJ24">
        <f t="shared" si="52"/>
        <v>0</v>
      </c>
      <c r="CK24">
        <f t="shared" si="53"/>
        <v>0</v>
      </c>
      <c r="CL24">
        <f t="shared" si="14"/>
        <v>0</v>
      </c>
      <c r="CM24">
        <f t="shared" si="15"/>
        <v>0</v>
      </c>
      <c r="CN24">
        <f t="shared" si="54"/>
        <v>0</v>
      </c>
      <c r="CO24">
        <f t="shared" si="55"/>
        <v>0</v>
      </c>
      <c r="CP24">
        <f t="shared" si="56"/>
        <v>0</v>
      </c>
      <c r="CQ24" s="5">
        <f t="shared" si="57"/>
        <v>0</v>
      </c>
      <c r="CS24" s="28">
        <f t="shared" si="16"/>
        <v>0</v>
      </c>
      <c r="CT24" s="28">
        <f t="shared" si="17"/>
        <v>0</v>
      </c>
      <c r="CU24" s="28">
        <f t="shared" si="18"/>
        <v>0</v>
      </c>
      <c r="CV24" s="28">
        <f t="shared" si="19"/>
        <v>0</v>
      </c>
      <c r="CW24" s="28">
        <f t="shared" si="20"/>
        <v>0</v>
      </c>
      <c r="CX24" s="28">
        <f t="shared" si="21"/>
        <v>0</v>
      </c>
      <c r="CY24" s="28">
        <f t="shared" si="58"/>
        <v>0</v>
      </c>
      <c r="CZ24" s="28">
        <f t="shared" si="59"/>
        <v>0</v>
      </c>
      <c r="DA24" s="28">
        <f t="shared" si="60"/>
        <v>0</v>
      </c>
      <c r="DB24" s="28">
        <f t="shared" si="61"/>
        <v>0</v>
      </c>
      <c r="DC24">
        <f t="shared" si="62"/>
        <v>0</v>
      </c>
      <c r="DD24">
        <f t="shared" si="63"/>
        <v>0</v>
      </c>
      <c r="DE24">
        <f t="shared" si="64"/>
        <v>0</v>
      </c>
      <c r="DF24">
        <f t="shared" si="65"/>
        <v>0</v>
      </c>
      <c r="DG24">
        <f t="shared" si="66"/>
        <v>0</v>
      </c>
      <c r="DH24">
        <f t="shared" si="67"/>
        <v>0</v>
      </c>
      <c r="DI24">
        <f t="shared" si="68"/>
        <v>0</v>
      </c>
      <c r="DJ24">
        <f t="shared" si="69"/>
        <v>0</v>
      </c>
      <c r="DK24">
        <f t="shared" si="70"/>
        <v>0</v>
      </c>
      <c r="DL24">
        <f t="shared" si="71"/>
        <v>0</v>
      </c>
      <c r="DM24" s="5">
        <f t="shared" si="72"/>
        <v>0</v>
      </c>
      <c r="DN24" s="48">
        <f t="shared" si="73"/>
        <v>0</v>
      </c>
      <c r="DO24" s="5">
        <f t="shared" si="74"/>
        <v>0</v>
      </c>
      <c r="DP24" s="5">
        <f t="shared" si="75"/>
        <v>0</v>
      </c>
      <c r="DR24" s="48">
        <f t="shared" si="22"/>
        <v>999</v>
      </c>
      <c r="DS24" s="48">
        <f t="shared" si="23"/>
        <v>999</v>
      </c>
      <c r="DT24" s="48">
        <f t="shared" si="76"/>
        <v>999</v>
      </c>
      <c r="DU24">
        <f t="shared" si="24"/>
        <v>0</v>
      </c>
      <c r="DW24" s="48">
        <f t="shared" si="77"/>
        <v>0</v>
      </c>
      <c r="DX24" s="48">
        <f t="shared" si="78"/>
        <v>0</v>
      </c>
      <c r="DY24" s="48">
        <f t="shared" si="79"/>
        <v>0</v>
      </c>
      <c r="DZ24" s="48">
        <f t="shared" si="80"/>
        <v>0</v>
      </c>
      <c r="EA24">
        <f t="shared" si="25"/>
        <v>0</v>
      </c>
      <c r="EC24" s="48">
        <f t="shared" si="81"/>
        <v>0</v>
      </c>
      <c r="ED24" s="48">
        <f t="shared" si="82"/>
        <v>0</v>
      </c>
      <c r="EE24" s="48">
        <f t="shared" si="83"/>
        <v>0</v>
      </c>
      <c r="EF24" s="48">
        <f t="shared" si="84"/>
        <v>0</v>
      </c>
      <c r="EG24">
        <f t="shared" si="26"/>
        <v>0</v>
      </c>
      <c r="EH24">
        <f t="shared" si="27"/>
        <v>0</v>
      </c>
      <c r="EJ24">
        <v>14</v>
      </c>
      <c r="EK24" s="48">
        <f t="shared" si="85"/>
        <v>0</v>
      </c>
      <c r="EL24">
        <f t="shared" si="28"/>
        <v>0</v>
      </c>
      <c r="EM24">
        <f t="shared" si="86"/>
        <v>0</v>
      </c>
      <c r="EN24">
        <f t="shared" si="29"/>
        <v>0</v>
      </c>
      <c r="EO24">
        <f t="shared" si="30"/>
        <v>99999999</v>
      </c>
      <c r="EP24">
        <f t="shared" si="87"/>
        <v>99999999</v>
      </c>
      <c r="EQ24">
        <f t="shared" si="31"/>
        <v>999</v>
      </c>
      <c r="ER24">
        <f t="shared" si="32"/>
        <v>99999</v>
      </c>
      <c r="ET24">
        <f>IF(J24="X",1,IF(J24="x",1,IF(J24&lt;='Schuelereinst. Sinclair'!$B$5,1,0)))</f>
        <v>1</v>
      </c>
      <c r="EU24">
        <f>IF(L24="X",1,IF(L24="x",1,IF(L24&lt;='Schuelereinst. Sinclair'!$B$5,1,0)))</f>
        <v>1</v>
      </c>
      <c r="EV24">
        <f>IF(N24="X",1,IF(N24="x",1,IF(N24&lt;='Schuelereinst. Sinclair'!$B$5,1,0)))</f>
        <v>1</v>
      </c>
      <c r="EW24">
        <f>IF(P24="X",1,IF(P24="x",1,IF(P24&lt;='Schuelereinst. Sinclair'!$B$5,1,0)))</f>
        <v>1</v>
      </c>
      <c r="EX24">
        <f>IF(R24="X",1,IF(R24="x",1,IF(R24&lt;='Schuelereinst. Sinclair'!$B$5,1,0)))</f>
        <v>1</v>
      </c>
      <c r="EY24">
        <f>IF(T24="X",1,IF(T24="x",1,IF(T24&lt;='Schuelereinst. Sinclair'!$B$5,1,0)))</f>
        <v>1</v>
      </c>
    </row>
    <row r="25" spans="1:155" x14ac:dyDescent="0.2">
      <c r="A25">
        <v>15</v>
      </c>
      <c r="B25" s="243">
        <v>15</v>
      </c>
      <c r="C25" s="259" t="str">
        <f>IF(BG25=99,"",VLOOKUP(BG25,Wiegeliste!$A$17:'Wiegeliste'!$J$66,4))</f>
        <v/>
      </c>
      <c r="D25" s="90" t="str">
        <f t="shared" si="33"/>
        <v/>
      </c>
      <c r="E25" s="132" t="str">
        <f t="shared" si="34"/>
        <v/>
      </c>
      <c r="F25" s="132" t="str">
        <f t="shared" si="35"/>
        <v/>
      </c>
      <c r="G25" s="132" t="str">
        <f>IF(BG25=99,"",VLOOKUP(BG25,Wiegeliste!$A$17:'Wiegeliste'!$J$66,6))</f>
        <v/>
      </c>
      <c r="H25" s="148" t="str">
        <f t="shared" si="36"/>
        <v/>
      </c>
      <c r="I25" s="307"/>
      <c r="J25" s="110"/>
      <c r="K25" s="310"/>
      <c r="L25" s="110"/>
      <c r="M25" s="310"/>
      <c r="N25" s="110"/>
      <c r="O25" s="307"/>
      <c r="P25" s="110"/>
      <c r="Q25" s="310"/>
      <c r="R25" s="110"/>
      <c r="S25" s="310"/>
      <c r="T25" s="110"/>
      <c r="U25" s="112" t="str">
        <f t="shared" si="37"/>
        <v/>
      </c>
      <c r="V25" s="115" t="str">
        <f t="shared" si="38"/>
        <v/>
      </c>
      <c r="W25" s="115" t="str">
        <f t="shared" si="39"/>
        <v/>
      </c>
      <c r="X25" s="316"/>
      <c r="Y25" s="317"/>
      <c r="Z25" s="100" t="str">
        <f t="shared" si="88"/>
        <v/>
      </c>
      <c r="AA25" s="326"/>
      <c r="AB25" s="317"/>
      <c r="AC25" s="317"/>
      <c r="AD25" s="103" t="str">
        <f t="shared" si="89"/>
        <v/>
      </c>
      <c r="AE25" s="326"/>
      <c r="AF25" s="317"/>
      <c r="AG25" s="317"/>
      <c r="AH25" s="186" t="str">
        <f t="shared" si="90"/>
        <v/>
      </c>
      <c r="AI25" s="106" t="str">
        <f t="shared" si="91"/>
        <v/>
      </c>
      <c r="AJ25" s="107" t="str">
        <f t="shared" si="92"/>
        <v/>
      </c>
      <c r="AK25" s="120" t="str">
        <f t="shared" si="0"/>
        <v/>
      </c>
      <c r="AL25" s="136" t="str">
        <f t="shared" si="1"/>
        <v/>
      </c>
      <c r="BG25">
        <f>Wiegeliste!HJ31</f>
        <v>99</v>
      </c>
      <c r="BJ25" t="str">
        <f t="shared" si="2"/>
        <v/>
      </c>
      <c r="BL25" t="str">
        <f t="shared" si="40"/>
        <v/>
      </c>
      <c r="BM25" t="str">
        <f t="shared" si="41"/>
        <v/>
      </c>
      <c r="BN25" t="str">
        <f t="shared" si="42"/>
        <v/>
      </c>
      <c r="BO25" t="str">
        <f t="shared" si="43"/>
        <v/>
      </c>
      <c r="BP25" t="str">
        <f t="shared" si="3"/>
        <v/>
      </c>
      <c r="BQ25" t="str">
        <f t="shared" si="4"/>
        <v/>
      </c>
      <c r="BR25" s="47" t="str">
        <f t="shared" si="5"/>
        <v/>
      </c>
      <c r="BS25" t="str">
        <f t="shared" si="6"/>
        <v/>
      </c>
      <c r="BT25" t="str">
        <f t="shared" si="7"/>
        <v/>
      </c>
      <c r="BU25" t="str">
        <f t="shared" si="44"/>
        <v/>
      </c>
      <c r="BV25" t="str">
        <f>IF(BU25="","",IF(BU25="U9",'Schuelereinst. Sinclair'!$B$6,IF(BU25="U11",'Schuelereinst. Sinclair'!$B$7,IF(BU25="U13",'Schuelereinst. Sinclair'!$B$8,Wemm(BU25="U15",'Schuelereinst. Sinclair'!$B$9,"")))))</f>
        <v/>
      </c>
      <c r="BW25" s="28">
        <f t="shared" si="8"/>
        <v>0</v>
      </c>
      <c r="BX25" s="28">
        <f t="shared" si="9"/>
        <v>0</v>
      </c>
      <c r="BY25" s="28">
        <f t="shared" si="10"/>
        <v>0</v>
      </c>
      <c r="BZ25" s="28">
        <f t="shared" si="11"/>
        <v>0</v>
      </c>
      <c r="CA25" s="28">
        <f t="shared" si="12"/>
        <v>0</v>
      </c>
      <c r="CB25" s="28">
        <f t="shared" si="13"/>
        <v>0</v>
      </c>
      <c r="CC25" s="28">
        <f t="shared" si="45"/>
        <v>0</v>
      </c>
      <c r="CD25" s="28">
        <f t="shared" si="46"/>
        <v>0</v>
      </c>
      <c r="CE25" s="28">
        <f t="shared" si="47"/>
        <v>0</v>
      </c>
      <c r="CF25" s="28">
        <f t="shared" si="48"/>
        <v>0</v>
      </c>
      <c r="CG25">
        <f t="shared" si="49"/>
        <v>0</v>
      </c>
      <c r="CH25">
        <f t="shared" si="50"/>
        <v>0</v>
      </c>
      <c r="CI25">
        <f t="shared" si="51"/>
        <v>0</v>
      </c>
      <c r="CJ25">
        <f t="shared" si="52"/>
        <v>0</v>
      </c>
      <c r="CK25">
        <f t="shared" si="53"/>
        <v>0</v>
      </c>
      <c r="CL25">
        <f t="shared" si="14"/>
        <v>0</v>
      </c>
      <c r="CM25">
        <f t="shared" si="15"/>
        <v>0</v>
      </c>
      <c r="CN25">
        <f t="shared" si="54"/>
        <v>0</v>
      </c>
      <c r="CO25">
        <f t="shared" si="55"/>
        <v>0</v>
      </c>
      <c r="CP25">
        <f t="shared" si="56"/>
        <v>0</v>
      </c>
      <c r="CQ25" s="5">
        <f t="shared" si="57"/>
        <v>0</v>
      </c>
      <c r="CS25" s="28">
        <f t="shared" si="16"/>
        <v>0</v>
      </c>
      <c r="CT25" s="28">
        <f t="shared" si="17"/>
        <v>0</v>
      </c>
      <c r="CU25" s="28">
        <f t="shared" si="18"/>
        <v>0</v>
      </c>
      <c r="CV25" s="28">
        <f t="shared" si="19"/>
        <v>0</v>
      </c>
      <c r="CW25" s="28">
        <f t="shared" si="20"/>
        <v>0</v>
      </c>
      <c r="CX25" s="28">
        <f t="shared" si="21"/>
        <v>0</v>
      </c>
      <c r="CY25" s="28">
        <f t="shared" si="58"/>
        <v>0</v>
      </c>
      <c r="CZ25" s="28">
        <f t="shared" si="59"/>
        <v>0</v>
      </c>
      <c r="DA25" s="28">
        <f t="shared" si="60"/>
        <v>0</v>
      </c>
      <c r="DB25" s="28">
        <f t="shared" si="61"/>
        <v>0</v>
      </c>
      <c r="DC25">
        <f t="shared" si="62"/>
        <v>0</v>
      </c>
      <c r="DD25">
        <f t="shared" si="63"/>
        <v>0</v>
      </c>
      <c r="DE25">
        <f t="shared" si="64"/>
        <v>0</v>
      </c>
      <c r="DF25">
        <f t="shared" si="65"/>
        <v>0</v>
      </c>
      <c r="DG25">
        <f t="shared" si="66"/>
        <v>0</v>
      </c>
      <c r="DH25">
        <f t="shared" si="67"/>
        <v>0</v>
      </c>
      <c r="DI25">
        <f t="shared" si="68"/>
        <v>0</v>
      </c>
      <c r="DJ25">
        <f t="shared" si="69"/>
        <v>0</v>
      </c>
      <c r="DK25">
        <f t="shared" si="70"/>
        <v>0</v>
      </c>
      <c r="DL25">
        <f t="shared" si="71"/>
        <v>0</v>
      </c>
      <c r="DM25" s="5">
        <f t="shared" si="72"/>
        <v>0</v>
      </c>
      <c r="DN25" s="48">
        <f t="shared" si="73"/>
        <v>0</v>
      </c>
      <c r="DO25" s="5">
        <f t="shared" si="74"/>
        <v>0</v>
      </c>
      <c r="DP25" s="5">
        <f t="shared" si="75"/>
        <v>0</v>
      </c>
      <c r="DR25" s="48">
        <f t="shared" si="22"/>
        <v>999</v>
      </c>
      <c r="DS25" s="48">
        <f t="shared" si="23"/>
        <v>999</v>
      </c>
      <c r="DT25" s="48">
        <f t="shared" si="76"/>
        <v>999</v>
      </c>
      <c r="DU25">
        <f t="shared" si="24"/>
        <v>0</v>
      </c>
      <c r="DW25" s="48">
        <f t="shared" si="77"/>
        <v>0</v>
      </c>
      <c r="DX25" s="48">
        <f t="shared" si="78"/>
        <v>0</v>
      </c>
      <c r="DY25" s="48">
        <f t="shared" si="79"/>
        <v>0</v>
      </c>
      <c r="DZ25" s="48">
        <f t="shared" si="80"/>
        <v>0</v>
      </c>
      <c r="EA25">
        <f t="shared" si="25"/>
        <v>0</v>
      </c>
      <c r="EC25" s="48">
        <f t="shared" si="81"/>
        <v>0</v>
      </c>
      <c r="ED25" s="48">
        <f t="shared" si="82"/>
        <v>0</v>
      </c>
      <c r="EE25" s="48">
        <f t="shared" si="83"/>
        <v>0</v>
      </c>
      <c r="EF25" s="48">
        <f t="shared" si="84"/>
        <v>0</v>
      </c>
      <c r="EG25">
        <f t="shared" si="26"/>
        <v>0</v>
      </c>
      <c r="EH25">
        <f t="shared" si="27"/>
        <v>0</v>
      </c>
      <c r="EJ25">
        <v>15</v>
      </c>
      <c r="EK25" s="48">
        <f t="shared" si="85"/>
        <v>0</v>
      </c>
      <c r="EL25">
        <f t="shared" si="28"/>
        <v>0</v>
      </c>
      <c r="EM25">
        <f t="shared" si="86"/>
        <v>0</v>
      </c>
      <c r="EN25">
        <f t="shared" si="29"/>
        <v>0</v>
      </c>
      <c r="EO25">
        <f t="shared" si="30"/>
        <v>99999999</v>
      </c>
      <c r="EP25">
        <f t="shared" si="87"/>
        <v>99999999</v>
      </c>
      <c r="EQ25">
        <f t="shared" si="31"/>
        <v>999</v>
      </c>
      <c r="ER25">
        <f t="shared" si="32"/>
        <v>99999</v>
      </c>
      <c r="ET25">
        <f>IF(J25="X",1,IF(J25="x",1,IF(J25&lt;='Schuelereinst. Sinclair'!$B$5,1,0)))</f>
        <v>1</v>
      </c>
      <c r="EU25">
        <f>IF(L25="X",1,IF(L25="x",1,IF(L25&lt;='Schuelereinst. Sinclair'!$B$5,1,0)))</f>
        <v>1</v>
      </c>
      <c r="EV25">
        <f>IF(N25="X",1,IF(N25="x",1,IF(N25&lt;='Schuelereinst. Sinclair'!$B$5,1,0)))</f>
        <v>1</v>
      </c>
      <c r="EW25">
        <f>IF(P25="X",1,IF(P25="x",1,IF(P25&lt;='Schuelereinst. Sinclair'!$B$5,1,0)))</f>
        <v>1</v>
      </c>
      <c r="EX25">
        <f>IF(R25="X",1,IF(R25="x",1,IF(R25&lt;='Schuelereinst. Sinclair'!$B$5,1,0)))</f>
        <v>1</v>
      </c>
      <c r="EY25">
        <f>IF(T25="X",1,IF(T25="x",1,IF(T25&lt;='Schuelereinst. Sinclair'!$B$5,1,0)))</f>
        <v>1</v>
      </c>
    </row>
    <row r="26" spans="1:155" x14ac:dyDescent="0.2">
      <c r="A26">
        <v>16</v>
      </c>
      <c r="B26" s="243">
        <v>16</v>
      </c>
      <c r="C26" s="259" t="str">
        <f>IF(BG26=99,"",VLOOKUP(BG26,Wiegeliste!$A$17:'Wiegeliste'!$J$66,4))</f>
        <v/>
      </c>
      <c r="D26" s="90" t="str">
        <f t="shared" si="33"/>
        <v/>
      </c>
      <c r="E26" s="132" t="str">
        <f t="shared" si="34"/>
        <v/>
      </c>
      <c r="F26" s="132" t="str">
        <f t="shared" si="35"/>
        <v/>
      </c>
      <c r="G26" s="132" t="str">
        <f>IF(BG26=99,"",VLOOKUP(BG26,Wiegeliste!$A$17:'Wiegeliste'!$J$66,6))</f>
        <v/>
      </c>
      <c r="H26" s="148" t="str">
        <f t="shared" si="36"/>
        <v/>
      </c>
      <c r="I26" s="307"/>
      <c r="J26" s="110"/>
      <c r="K26" s="310"/>
      <c r="L26" s="110"/>
      <c r="M26" s="310"/>
      <c r="N26" s="110"/>
      <c r="O26" s="307"/>
      <c r="P26" s="110"/>
      <c r="Q26" s="310"/>
      <c r="R26" s="110"/>
      <c r="S26" s="310"/>
      <c r="T26" s="110"/>
      <c r="U26" s="112" t="str">
        <f t="shared" si="37"/>
        <v/>
      </c>
      <c r="V26" s="115" t="str">
        <f t="shared" si="38"/>
        <v/>
      </c>
      <c r="W26" s="115" t="str">
        <f t="shared" si="39"/>
        <v/>
      </c>
      <c r="X26" s="316"/>
      <c r="Y26" s="317"/>
      <c r="Z26" s="100" t="str">
        <f t="shared" si="88"/>
        <v/>
      </c>
      <c r="AA26" s="326"/>
      <c r="AB26" s="317"/>
      <c r="AC26" s="317"/>
      <c r="AD26" s="103" t="str">
        <f t="shared" si="89"/>
        <v/>
      </c>
      <c r="AE26" s="326"/>
      <c r="AF26" s="317"/>
      <c r="AG26" s="317"/>
      <c r="AH26" s="186" t="str">
        <f t="shared" si="90"/>
        <v/>
      </c>
      <c r="AI26" s="106" t="str">
        <f t="shared" si="91"/>
        <v/>
      </c>
      <c r="AJ26" s="107" t="str">
        <f t="shared" si="92"/>
        <v/>
      </c>
      <c r="AK26" s="120" t="str">
        <f t="shared" si="0"/>
        <v/>
      </c>
      <c r="AL26" s="136" t="str">
        <f t="shared" si="1"/>
        <v/>
      </c>
      <c r="BG26">
        <f>Wiegeliste!HJ32</f>
        <v>99</v>
      </c>
      <c r="BJ26" t="str">
        <f t="shared" si="2"/>
        <v/>
      </c>
      <c r="BL26" t="str">
        <f t="shared" si="40"/>
        <v/>
      </c>
      <c r="BM26" t="str">
        <f t="shared" si="41"/>
        <v/>
      </c>
      <c r="BN26" t="str">
        <f t="shared" si="42"/>
        <v/>
      </c>
      <c r="BO26" t="str">
        <f t="shared" si="43"/>
        <v/>
      </c>
      <c r="BP26" t="str">
        <f t="shared" si="3"/>
        <v/>
      </c>
      <c r="BQ26" t="str">
        <f t="shared" si="4"/>
        <v/>
      </c>
      <c r="BR26" s="47" t="str">
        <f t="shared" si="5"/>
        <v/>
      </c>
      <c r="BS26" t="str">
        <f t="shared" si="6"/>
        <v/>
      </c>
      <c r="BT26" t="str">
        <f t="shared" si="7"/>
        <v/>
      </c>
      <c r="BU26" t="str">
        <f t="shared" si="44"/>
        <v/>
      </c>
      <c r="BV26" t="str">
        <f>IF(BU26="","",IF(BU26="U9",'Schuelereinst. Sinclair'!$B$6,IF(BU26="U11",'Schuelereinst. Sinclair'!$B$7,IF(BU26="U13",'Schuelereinst. Sinclair'!$B$8,Wemm(BU26="U15",'Schuelereinst. Sinclair'!$B$9,"")))))</f>
        <v/>
      </c>
      <c r="BW26" s="28">
        <f t="shared" si="8"/>
        <v>0</v>
      </c>
      <c r="BX26" s="28">
        <f t="shared" si="9"/>
        <v>0</v>
      </c>
      <c r="BY26" s="28">
        <f t="shared" si="10"/>
        <v>0</v>
      </c>
      <c r="BZ26" s="28">
        <f t="shared" si="11"/>
        <v>0</v>
      </c>
      <c r="CA26" s="28">
        <f t="shared" si="12"/>
        <v>0</v>
      </c>
      <c r="CB26" s="28">
        <f t="shared" si="13"/>
        <v>0</v>
      </c>
      <c r="CC26" s="28">
        <f t="shared" si="45"/>
        <v>0</v>
      </c>
      <c r="CD26" s="28">
        <f t="shared" si="46"/>
        <v>0</v>
      </c>
      <c r="CE26" s="28">
        <f t="shared" si="47"/>
        <v>0</v>
      </c>
      <c r="CF26" s="28">
        <f t="shared" si="48"/>
        <v>0</v>
      </c>
      <c r="CG26">
        <f t="shared" si="49"/>
        <v>0</v>
      </c>
      <c r="CH26">
        <f t="shared" si="50"/>
        <v>0</v>
      </c>
      <c r="CI26">
        <f t="shared" si="51"/>
        <v>0</v>
      </c>
      <c r="CJ26">
        <f t="shared" si="52"/>
        <v>0</v>
      </c>
      <c r="CK26">
        <f t="shared" si="53"/>
        <v>0</v>
      </c>
      <c r="CL26">
        <f t="shared" si="14"/>
        <v>0</v>
      </c>
      <c r="CM26">
        <f t="shared" si="15"/>
        <v>0</v>
      </c>
      <c r="CN26">
        <f t="shared" si="54"/>
        <v>0</v>
      </c>
      <c r="CO26">
        <f t="shared" si="55"/>
        <v>0</v>
      </c>
      <c r="CP26">
        <f t="shared" si="56"/>
        <v>0</v>
      </c>
      <c r="CQ26" s="5">
        <f t="shared" si="57"/>
        <v>0</v>
      </c>
      <c r="CS26" s="28">
        <f t="shared" si="16"/>
        <v>0</v>
      </c>
      <c r="CT26" s="28">
        <f t="shared" si="17"/>
        <v>0</v>
      </c>
      <c r="CU26" s="28">
        <f t="shared" si="18"/>
        <v>0</v>
      </c>
      <c r="CV26" s="28">
        <f t="shared" si="19"/>
        <v>0</v>
      </c>
      <c r="CW26" s="28">
        <f t="shared" si="20"/>
        <v>0</v>
      </c>
      <c r="CX26" s="28">
        <f t="shared" si="21"/>
        <v>0</v>
      </c>
      <c r="CY26" s="28">
        <f t="shared" si="58"/>
        <v>0</v>
      </c>
      <c r="CZ26" s="28">
        <f t="shared" si="59"/>
        <v>0</v>
      </c>
      <c r="DA26" s="28">
        <f t="shared" si="60"/>
        <v>0</v>
      </c>
      <c r="DB26" s="28">
        <f t="shared" si="61"/>
        <v>0</v>
      </c>
      <c r="DC26">
        <f t="shared" si="62"/>
        <v>0</v>
      </c>
      <c r="DD26">
        <f t="shared" si="63"/>
        <v>0</v>
      </c>
      <c r="DE26">
        <f t="shared" si="64"/>
        <v>0</v>
      </c>
      <c r="DF26">
        <f t="shared" si="65"/>
        <v>0</v>
      </c>
      <c r="DG26">
        <f t="shared" si="66"/>
        <v>0</v>
      </c>
      <c r="DH26">
        <f t="shared" si="67"/>
        <v>0</v>
      </c>
      <c r="DI26">
        <f t="shared" si="68"/>
        <v>0</v>
      </c>
      <c r="DJ26">
        <f t="shared" si="69"/>
        <v>0</v>
      </c>
      <c r="DK26">
        <f t="shared" si="70"/>
        <v>0</v>
      </c>
      <c r="DL26">
        <f t="shared" si="71"/>
        <v>0</v>
      </c>
      <c r="DM26" s="5">
        <f t="shared" si="72"/>
        <v>0</v>
      </c>
      <c r="DN26" s="48">
        <f t="shared" si="73"/>
        <v>0</v>
      </c>
      <c r="DO26" s="5">
        <f t="shared" si="74"/>
        <v>0</v>
      </c>
      <c r="DP26" s="5">
        <f t="shared" si="75"/>
        <v>0</v>
      </c>
      <c r="DR26" s="48">
        <f t="shared" si="22"/>
        <v>999</v>
      </c>
      <c r="DS26" s="48">
        <f t="shared" si="23"/>
        <v>999</v>
      </c>
      <c r="DT26" s="48">
        <f t="shared" si="76"/>
        <v>999</v>
      </c>
      <c r="DU26">
        <f t="shared" si="24"/>
        <v>0</v>
      </c>
      <c r="DW26" s="48">
        <f t="shared" si="77"/>
        <v>0</v>
      </c>
      <c r="DX26" s="48">
        <f t="shared" si="78"/>
        <v>0</v>
      </c>
      <c r="DY26" s="48">
        <f t="shared" si="79"/>
        <v>0</v>
      </c>
      <c r="DZ26" s="48">
        <f t="shared" si="80"/>
        <v>0</v>
      </c>
      <c r="EA26">
        <f t="shared" si="25"/>
        <v>0</v>
      </c>
      <c r="EC26" s="48">
        <f t="shared" si="81"/>
        <v>0</v>
      </c>
      <c r="ED26" s="48">
        <f t="shared" si="82"/>
        <v>0</v>
      </c>
      <c r="EE26" s="48">
        <f t="shared" si="83"/>
        <v>0</v>
      </c>
      <c r="EF26" s="48">
        <f t="shared" si="84"/>
        <v>0</v>
      </c>
      <c r="EG26">
        <f t="shared" si="26"/>
        <v>0</v>
      </c>
      <c r="EH26">
        <f t="shared" si="27"/>
        <v>0</v>
      </c>
      <c r="EJ26">
        <v>16</v>
      </c>
      <c r="EK26" s="48">
        <f t="shared" si="85"/>
        <v>0</v>
      </c>
      <c r="EL26">
        <f t="shared" si="28"/>
        <v>0</v>
      </c>
      <c r="EM26">
        <f t="shared" si="86"/>
        <v>0</v>
      </c>
      <c r="EN26">
        <f t="shared" si="29"/>
        <v>0</v>
      </c>
      <c r="EO26">
        <f t="shared" si="30"/>
        <v>99999999</v>
      </c>
      <c r="EP26">
        <f t="shared" si="87"/>
        <v>99999999</v>
      </c>
      <c r="EQ26">
        <f t="shared" si="31"/>
        <v>999</v>
      </c>
      <c r="ER26">
        <f t="shared" si="32"/>
        <v>99999</v>
      </c>
      <c r="ET26">
        <f>IF(J26="X",1,IF(J26="x",1,IF(J26&lt;='Schuelereinst. Sinclair'!$B$5,1,0)))</f>
        <v>1</v>
      </c>
      <c r="EU26">
        <f>IF(L26="X",1,IF(L26="x",1,IF(L26&lt;='Schuelereinst. Sinclair'!$B$5,1,0)))</f>
        <v>1</v>
      </c>
      <c r="EV26">
        <f>IF(N26="X",1,IF(N26="x",1,IF(N26&lt;='Schuelereinst. Sinclair'!$B$5,1,0)))</f>
        <v>1</v>
      </c>
      <c r="EW26">
        <f>IF(P26="X",1,IF(P26="x",1,IF(P26&lt;='Schuelereinst. Sinclair'!$B$5,1,0)))</f>
        <v>1</v>
      </c>
      <c r="EX26">
        <f>IF(R26="X",1,IF(R26="x",1,IF(R26&lt;='Schuelereinst. Sinclair'!$B$5,1,0)))</f>
        <v>1</v>
      </c>
      <c r="EY26">
        <f>IF(T26="X",1,IF(T26="x",1,IF(T26&lt;='Schuelereinst. Sinclair'!$B$5,1,0)))</f>
        <v>1</v>
      </c>
    </row>
    <row r="27" spans="1:155" x14ac:dyDescent="0.2">
      <c r="A27">
        <v>17</v>
      </c>
      <c r="B27" s="243">
        <v>17</v>
      </c>
      <c r="C27" s="259" t="str">
        <f>IF(BG27=99,"",VLOOKUP(BG27,Wiegeliste!$A$17:'Wiegeliste'!$J$66,4))</f>
        <v/>
      </c>
      <c r="D27" s="90" t="str">
        <f t="shared" si="33"/>
        <v/>
      </c>
      <c r="E27" s="132" t="str">
        <f t="shared" si="34"/>
        <v/>
      </c>
      <c r="F27" s="132" t="str">
        <f t="shared" si="35"/>
        <v/>
      </c>
      <c r="G27" s="132" t="str">
        <f>IF(BG27=99,"",VLOOKUP(BG27,Wiegeliste!$A$17:'Wiegeliste'!$J$66,6))</f>
        <v/>
      </c>
      <c r="H27" s="148" t="str">
        <f t="shared" si="36"/>
        <v/>
      </c>
      <c r="I27" s="307"/>
      <c r="J27" s="110"/>
      <c r="K27" s="310"/>
      <c r="L27" s="110"/>
      <c r="M27" s="310"/>
      <c r="N27" s="110"/>
      <c r="O27" s="307"/>
      <c r="P27" s="110"/>
      <c r="Q27" s="310"/>
      <c r="R27" s="110"/>
      <c r="S27" s="310"/>
      <c r="T27" s="110"/>
      <c r="U27" s="112" t="str">
        <f t="shared" si="37"/>
        <v/>
      </c>
      <c r="V27" s="115" t="str">
        <f t="shared" si="38"/>
        <v/>
      </c>
      <c r="W27" s="115" t="str">
        <f t="shared" si="39"/>
        <v/>
      </c>
      <c r="X27" s="318"/>
      <c r="Y27" s="317"/>
      <c r="Z27" s="100" t="str">
        <f t="shared" si="88"/>
        <v/>
      </c>
      <c r="AA27" s="326"/>
      <c r="AB27" s="317"/>
      <c r="AC27" s="317"/>
      <c r="AD27" s="103" t="str">
        <f t="shared" si="89"/>
        <v/>
      </c>
      <c r="AE27" s="326"/>
      <c r="AF27" s="317"/>
      <c r="AG27" s="317"/>
      <c r="AH27" s="186" t="str">
        <f t="shared" si="90"/>
        <v/>
      </c>
      <c r="AI27" s="106" t="str">
        <f t="shared" si="91"/>
        <v/>
      </c>
      <c r="AJ27" s="107" t="str">
        <f t="shared" si="92"/>
        <v/>
      </c>
      <c r="AK27" s="120" t="str">
        <f t="shared" si="0"/>
        <v/>
      </c>
      <c r="AL27" s="136" t="str">
        <f t="shared" si="1"/>
        <v/>
      </c>
      <c r="BG27">
        <f>Wiegeliste!HJ33</f>
        <v>99</v>
      </c>
      <c r="BJ27" t="str">
        <f t="shared" si="2"/>
        <v/>
      </c>
      <c r="BL27" t="str">
        <f t="shared" si="40"/>
        <v/>
      </c>
      <c r="BM27" t="str">
        <f t="shared" si="41"/>
        <v/>
      </c>
      <c r="BN27" t="str">
        <f t="shared" si="42"/>
        <v/>
      </c>
      <c r="BO27" t="str">
        <f t="shared" si="43"/>
        <v/>
      </c>
      <c r="BP27" t="str">
        <f t="shared" si="3"/>
        <v/>
      </c>
      <c r="BQ27" t="str">
        <f t="shared" si="4"/>
        <v/>
      </c>
      <c r="BR27" s="47" t="str">
        <f t="shared" si="5"/>
        <v/>
      </c>
      <c r="BS27" t="str">
        <f t="shared" si="6"/>
        <v/>
      </c>
      <c r="BT27" t="str">
        <f t="shared" si="7"/>
        <v/>
      </c>
      <c r="BU27" t="str">
        <f t="shared" si="44"/>
        <v/>
      </c>
      <c r="BV27" t="str">
        <f>IF(BU27="","",IF(BU27="U9",'Schuelereinst. Sinclair'!$B$6,IF(BU27="U11",'Schuelereinst. Sinclair'!$B$7,IF(BU27="U13",'Schuelereinst. Sinclair'!$B$8,Wemm(BU27="U15",'Schuelereinst. Sinclair'!$B$9,"")))))</f>
        <v/>
      </c>
      <c r="BW27" s="28">
        <f t="shared" si="8"/>
        <v>0</v>
      </c>
      <c r="BX27" s="28">
        <f t="shared" si="9"/>
        <v>0</v>
      </c>
      <c r="BY27" s="28">
        <f t="shared" si="10"/>
        <v>0</v>
      </c>
      <c r="BZ27" s="28">
        <f t="shared" si="11"/>
        <v>0</v>
      </c>
      <c r="CA27" s="28">
        <f t="shared" si="12"/>
        <v>0</v>
      </c>
      <c r="CB27" s="28">
        <f t="shared" si="13"/>
        <v>0</v>
      </c>
      <c r="CC27" s="28">
        <f t="shared" si="45"/>
        <v>0</v>
      </c>
      <c r="CD27" s="28">
        <f t="shared" si="46"/>
        <v>0</v>
      </c>
      <c r="CE27" s="28">
        <f t="shared" si="47"/>
        <v>0</v>
      </c>
      <c r="CF27" s="28">
        <f t="shared" si="48"/>
        <v>0</v>
      </c>
      <c r="CG27">
        <f t="shared" si="49"/>
        <v>0</v>
      </c>
      <c r="CH27">
        <f t="shared" si="50"/>
        <v>0</v>
      </c>
      <c r="CI27">
        <f t="shared" si="51"/>
        <v>0</v>
      </c>
      <c r="CJ27">
        <f t="shared" si="52"/>
        <v>0</v>
      </c>
      <c r="CK27">
        <f t="shared" si="53"/>
        <v>0</v>
      </c>
      <c r="CL27">
        <f t="shared" si="14"/>
        <v>0</v>
      </c>
      <c r="CM27">
        <f t="shared" si="15"/>
        <v>0</v>
      </c>
      <c r="CN27">
        <f t="shared" si="54"/>
        <v>0</v>
      </c>
      <c r="CO27">
        <f t="shared" si="55"/>
        <v>0</v>
      </c>
      <c r="CP27">
        <f t="shared" si="56"/>
        <v>0</v>
      </c>
      <c r="CQ27" s="5">
        <f t="shared" si="57"/>
        <v>0</v>
      </c>
      <c r="CS27" s="28">
        <f t="shared" si="16"/>
        <v>0</v>
      </c>
      <c r="CT27" s="28">
        <f t="shared" si="17"/>
        <v>0</v>
      </c>
      <c r="CU27" s="28">
        <f t="shared" si="18"/>
        <v>0</v>
      </c>
      <c r="CV27" s="28">
        <f t="shared" si="19"/>
        <v>0</v>
      </c>
      <c r="CW27" s="28">
        <f t="shared" si="20"/>
        <v>0</v>
      </c>
      <c r="CX27" s="28">
        <f t="shared" si="21"/>
        <v>0</v>
      </c>
      <c r="CY27" s="28">
        <f t="shared" si="58"/>
        <v>0</v>
      </c>
      <c r="CZ27" s="28">
        <f t="shared" si="59"/>
        <v>0</v>
      </c>
      <c r="DA27" s="28">
        <f t="shared" si="60"/>
        <v>0</v>
      </c>
      <c r="DB27" s="28">
        <f t="shared" si="61"/>
        <v>0</v>
      </c>
      <c r="DC27">
        <f t="shared" si="62"/>
        <v>0</v>
      </c>
      <c r="DD27">
        <f t="shared" si="63"/>
        <v>0</v>
      </c>
      <c r="DE27">
        <f t="shared" si="64"/>
        <v>0</v>
      </c>
      <c r="DF27">
        <f t="shared" si="65"/>
        <v>0</v>
      </c>
      <c r="DG27">
        <f t="shared" si="66"/>
        <v>0</v>
      </c>
      <c r="DH27">
        <f t="shared" si="67"/>
        <v>0</v>
      </c>
      <c r="DI27">
        <f t="shared" si="68"/>
        <v>0</v>
      </c>
      <c r="DJ27">
        <f t="shared" si="69"/>
        <v>0</v>
      </c>
      <c r="DK27">
        <f t="shared" si="70"/>
        <v>0</v>
      </c>
      <c r="DL27">
        <f t="shared" si="71"/>
        <v>0</v>
      </c>
      <c r="DM27" s="5">
        <f t="shared" si="72"/>
        <v>0</v>
      </c>
      <c r="DN27" s="48">
        <f t="shared" si="73"/>
        <v>0</v>
      </c>
      <c r="DO27" s="5">
        <f t="shared" si="74"/>
        <v>0</v>
      </c>
      <c r="DP27" s="5">
        <f t="shared" si="75"/>
        <v>0</v>
      </c>
      <c r="DR27" s="48">
        <f t="shared" si="22"/>
        <v>999</v>
      </c>
      <c r="DS27" s="48">
        <f t="shared" si="23"/>
        <v>999</v>
      </c>
      <c r="DT27" s="48">
        <f t="shared" si="76"/>
        <v>999</v>
      </c>
      <c r="DU27">
        <f t="shared" si="24"/>
        <v>0</v>
      </c>
      <c r="DW27" s="48">
        <f t="shared" si="77"/>
        <v>0</v>
      </c>
      <c r="DX27" s="48">
        <f t="shared" si="78"/>
        <v>0</v>
      </c>
      <c r="DY27" s="48">
        <f t="shared" si="79"/>
        <v>0</v>
      </c>
      <c r="DZ27" s="48">
        <f t="shared" si="80"/>
        <v>0</v>
      </c>
      <c r="EA27">
        <f t="shared" si="25"/>
        <v>0</v>
      </c>
      <c r="EC27" s="48">
        <f t="shared" si="81"/>
        <v>0</v>
      </c>
      <c r="ED27" s="48">
        <f t="shared" si="82"/>
        <v>0</v>
      </c>
      <c r="EE27" s="48">
        <f t="shared" si="83"/>
        <v>0</v>
      </c>
      <c r="EF27" s="48">
        <f t="shared" si="84"/>
        <v>0</v>
      </c>
      <c r="EG27">
        <f t="shared" si="26"/>
        <v>0</v>
      </c>
      <c r="EH27">
        <f t="shared" si="27"/>
        <v>0</v>
      </c>
      <c r="EJ27">
        <v>17</v>
      </c>
      <c r="EK27" s="48">
        <f t="shared" si="85"/>
        <v>0</v>
      </c>
      <c r="EL27">
        <f t="shared" si="28"/>
        <v>0</v>
      </c>
      <c r="EM27">
        <f t="shared" si="86"/>
        <v>0</v>
      </c>
      <c r="EN27">
        <f t="shared" si="29"/>
        <v>0</v>
      </c>
      <c r="EO27">
        <f t="shared" si="30"/>
        <v>99999999</v>
      </c>
      <c r="EP27">
        <f t="shared" si="87"/>
        <v>99999999</v>
      </c>
      <c r="EQ27">
        <f t="shared" si="31"/>
        <v>999</v>
      </c>
      <c r="ER27">
        <f t="shared" si="32"/>
        <v>99999</v>
      </c>
      <c r="ET27">
        <f>IF(J27="X",1,IF(J27="x",1,IF(J27&lt;='Schuelereinst. Sinclair'!$B$5,1,0)))</f>
        <v>1</v>
      </c>
      <c r="EU27">
        <f>IF(L27="X",1,IF(L27="x",1,IF(L27&lt;='Schuelereinst. Sinclair'!$B$5,1,0)))</f>
        <v>1</v>
      </c>
      <c r="EV27">
        <f>IF(N27="X",1,IF(N27="x",1,IF(N27&lt;='Schuelereinst. Sinclair'!$B$5,1,0)))</f>
        <v>1</v>
      </c>
      <c r="EW27">
        <f>IF(P27="X",1,IF(P27="x",1,IF(P27&lt;='Schuelereinst. Sinclair'!$B$5,1,0)))</f>
        <v>1</v>
      </c>
      <c r="EX27">
        <f>IF(R27="X",1,IF(R27="x",1,IF(R27&lt;='Schuelereinst. Sinclair'!$B$5,1,0)))</f>
        <v>1</v>
      </c>
      <c r="EY27">
        <f>IF(T27="X",1,IF(T27="x",1,IF(T27&lt;='Schuelereinst. Sinclair'!$B$5,1,0)))</f>
        <v>1</v>
      </c>
    </row>
    <row r="28" spans="1:155" x14ac:dyDescent="0.2">
      <c r="A28">
        <v>18</v>
      </c>
      <c r="B28" s="243">
        <v>18</v>
      </c>
      <c r="C28" s="259" t="str">
        <f>IF(BG28=99,"",VLOOKUP(BG28,Wiegeliste!$A$17:'Wiegeliste'!$J$66,4))</f>
        <v/>
      </c>
      <c r="D28" s="90" t="str">
        <f t="shared" si="33"/>
        <v/>
      </c>
      <c r="E28" s="132" t="str">
        <f t="shared" si="34"/>
        <v/>
      </c>
      <c r="F28" s="132" t="str">
        <f t="shared" si="35"/>
        <v/>
      </c>
      <c r="G28" s="132" t="str">
        <f>IF(BG28=99,"",VLOOKUP(BG28,Wiegeliste!$A$17:'Wiegeliste'!$J$66,6))</f>
        <v/>
      </c>
      <c r="H28" s="148" t="str">
        <f t="shared" si="36"/>
        <v/>
      </c>
      <c r="I28" s="307"/>
      <c r="J28" s="110"/>
      <c r="K28" s="310"/>
      <c r="L28" s="110"/>
      <c r="M28" s="310"/>
      <c r="N28" s="110"/>
      <c r="O28" s="307"/>
      <c r="P28" s="110"/>
      <c r="Q28" s="310"/>
      <c r="R28" s="110"/>
      <c r="S28" s="310"/>
      <c r="T28" s="110"/>
      <c r="U28" s="112" t="str">
        <f t="shared" si="37"/>
        <v/>
      </c>
      <c r="V28" s="115" t="str">
        <f t="shared" si="38"/>
        <v/>
      </c>
      <c r="W28" s="115" t="str">
        <f t="shared" si="39"/>
        <v/>
      </c>
      <c r="X28" s="319"/>
      <c r="Y28" s="320"/>
      <c r="Z28" s="100" t="str">
        <f t="shared" si="88"/>
        <v/>
      </c>
      <c r="AA28" s="326"/>
      <c r="AB28" s="317"/>
      <c r="AC28" s="317"/>
      <c r="AD28" s="103" t="str">
        <f t="shared" si="89"/>
        <v/>
      </c>
      <c r="AE28" s="326"/>
      <c r="AF28" s="317"/>
      <c r="AG28" s="317"/>
      <c r="AH28" s="186" t="str">
        <f t="shared" si="90"/>
        <v/>
      </c>
      <c r="AI28" s="106" t="str">
        <f t="shared" si="91"/>
        <v/>
      </c>
      <c r="AJ28" s="107" t="str">
        <f t="shared" si="92"/>
        <v/>
      </c>
      <c r="AK28" s="120" t="str">
        <f t="shared" si="0"/>
        <v/>
      </c>
      <c r="AL28" s="136" t="str">
        <f t="shared" si="1"/>
        <v/>
      </c>
      <c r="BG28">
        <f>Wiegeliste!HJ34</f>
        <v>99</v>
      </c>
      <c r="BJ28" t="str">
        <f t="shared" si="2"/>
        <v/>
      </c>
      <c r="BL28" t="str">
        <f t="shared" si="40"/>
        <v/>
      </c>
      <c r="BM28" t="str">
        <f t="shared" si="41"/>
        <v/>
      </c>
      <c r="BN28" t="str">
        <f t="shared" si="42"/>
        <v/>
      </c>
      <c r="BO28" t="str">
        <f t="shared" si="43"/>
        <v/>
      </c>
      <c r="BP28" t="str">
        <f t="shared" si="3"/>
        <v/>
      </c>
      <c r="BQ28" t="str">
        <f t="shared" si="4"/>
        <v/>
      </c>
      <c r="BR28" s="47" t="str">
        <f t="shared" si="5"/>
        <v/>
      </c>
      <c r="BS28" t="str">
        <f t="shared" si="6"/>
        <v/>
      </c>
      <c r="BT28" t="str">
        <f t="shared" si="7"/>
        <v/>
      </c>
      <c r="BU28" t="str">
        <f t="shared" si="44"/>
        <v/>
      </c>
      <c r="BV28" t="str">
        <f>IF(BU28="","",IF(BU28="U9",'Schuelereinst. Sinclair'!$B$6,IF(BU28="U11",'Schuelereinst. Sinclair'!$B$7,IF(BU28="U13",'Schuelereinst. Sinclair'!$B$8,Wemm(BU28="U15",'Schuelereinst. Sinclair'!$B$9,"")))))</f>
        <v/>
      </c>
      <c r="BW28" s="28">
        <f t="shared" si="8"/>
        <v>0</v>
      </c>
      <c r="BX28" s="28">
        <f t="shared" si="9"/>
        <v>0</v>
      </c>
      <c r="BY28" s="28">
        <f t="shared" si="10"/>
        <v>0</v>
      </c>
      <c r="BZ28" s="28">
        <f t="shared" si="11"/>
        <v>0</v>
      </c>
      <c r="CA28" s="28">
        <f t="shared" si="12"/>
        <v>0</v>
      </c>
      <c r="CB28" s="28">
        <f t="shared" si="13"/>
        <v>0</v>
      </c>
      <c r="CC28" s="28">
        <f t="shared" si="45"/>
        <v>0</v>
      </c>
      <c r="CD28" s="28">
        <f t="shared" si="46"/>
        <v>0</v>
      </c>
      <c r="CE28" s="28">
        <f t="shared" si="47"/>
        <v>0</v>
      </c>
      <c r="CF28" s="28">
        <f t="shared" si="48"/>
        <v>0</v>
      </c>
      <c r="CG28">
        <f t="shared" si="49"/>
        <v>0</v>
      </c>
      <c r="CH28">
        <f t="shared" si="50"/>
        <v>0</v>
      </c>
      <c r="CI28">
        <f t="shared" si="51"/>
        <v>0</v>
      </c>
      <c r="CJ28">
        <f t="shared" si="52"/>
        <v>0</v>
      </c>
      <c r="CK28">
        <f t="shared" si="53"/>
        <v>0</v>
      </c>
      <c r="CL28">
        <f t="shared" si="14"/>
        <v>0</v>
      </c>
      <c r="CM28">
        <f t="shared" si="15"/>
        <v>0</v>
      </c>
      <c r="CN28">
        <f t="shared" si="54"/>
        <v>0</v>
      </c>
      <c r="CO28">
        <f t="shared" si="55"/>
        <v>0</v>
      </c>
      <c r="CP28">
        <f t="shared" si="56"/>
        <v>0</v>
      </c>
      <c r="CQ28" s="5">
        <f t="shared" si="57"/>
        <v>0</v>
      </c>
      <c r="CS28" s="28">
        <f t="shared" si="16"/>
        <v>0</v>
      </c>
      <c r="CT28" s="28">
        <f t="shared" si="17"/>
        <v>0</v>
      </c>
      <c r="CU28" s="28">
        <f t="shared" si="18"/>
        <v>0</v>
      </c>
      <c r="CV28" s="28">
        <f t="shared" si="19"/>
        <v>0</v>
      </c>
      <c r="CW28" s="28">
        <f t="shared" si="20"/>
        <v>0</v>
      </c>
      <c r="CX28" s="28">
        <f t="shared" si="21"/>
        <v>0</v>
      </c>
      <c r="CY28" s="28">
        <f t="shared" si="58"/>
        <v>0</v>
      </c>
      <c r="CZ28" s="28">
        <f t="shared" si="59"/>
        <v>0</v>
      </c>
      <c r="DA28" s="28">
        <f t="shared" si="60"/>
        <v>0</v>
      </c>
      <c r="DB28" s="28">
        <f t="shared" si="61"/>
        <v>0</v>
      </c>
      <c r="DC28">
        <f t="shared" si="62"/>
        <v>0</v>
      </c>
      <c r="DD28">
        <f t="shared" si="63"/>
        <v>0</v>
      </c>
      <c r="DE28">
        <f t="shared" si="64"/>
        <v>0</v>
      </c>
      <c r="DF28">
        <f t="shared" si="65"/>
        <v>0</v>
      </c>
      <c r="DG28">
        <f t="shared" si="66"/>
        <v>0</v>
      </c>
      <c r="DH28">
        <f t="shared" si="67"/>
        <v>0</v>
      </c>
      <c r="DI28">
        <f t="shared" si="68"/>
        <v>0</v>
      </c>
      <c r="DJ28">
        <f t="shared" si="69"/>
        <v>0</v>
      </c>
      <c r="DK28">
        <f t="shared" si="70"/>
        <v>0</v>
      </c>
      <c r="DL28">
        <f t="shared" si="71"/>
        <v>0</v>
      </c>
      <c r="DM28" s="5">
        <f t="shared" si="72"/>
        <v>0</v>
      </c>
      <c r="DN28" s="48">
        <f t="shared" si="73"/>
        <v>0</v>
      </c>
      <c r="DO28" s="5">
        <f t="shared" si="74"/>
        <v>0</v>
      </c>
      <c r="DP28" s="5">
        <f t="shared" si="75"/>
        <v>0</v>
      </c>
      <c r="DR28" s="48">
        <f t="shared" si="22"/>
        <v>999</v>
      </c>
      <c r="DS28" s="48">
        <f t="shared" si="23"/>
        <v>999</v>
      </c>
      <c r="DT28" s="48">
        <f t="shared" si="76"/>
        <v>999</v>
      </c>
      <c r="DU28">
        <f t="shared" si="24"/>
        <v>0</v>
      </c>
      <c r="DW28" s="48">
        <f t="shared" si="77"/>
        <v>0</v>
      </c>
      <c r="DX28" s="48">
        <f t="shared" si="78"/>
        <v>0</v>
      </c>
      <c r="DY28" s="48">
        <f t="shared" si="79"/>
        <v>0</v>
      </c>
      <c r="DZ28" s="48">
        <f t="shared" si="80"/>
        <v>0</v>
      </c>
      <c r="EA28">
        <f t="shared" si="25"/>
        <v>0</v>
      </c>
      <c r="EC28" s="48">
        <f t="shared" si="81"/>
        <v>0</v>
      </c>
      <c r="ED28" s="48">
        <f t="shared" si="82"/>
        <v>0</v>
      </c>
      <c r="EE28" s="48">
        <f t="shared" si="83"/>
        <v>0</v>
      </c>
      <c r="EF28" s="48">
        <f t="shared" si="84"/>
        <v>0</v>
      </c>
      <c r="EG28">
        <f t="shared" si="26"/>
        <v>0</v>
      </c>
      <c r="EH28">
        <f t="shared" si="27"/>
        <v>0</v>
      </c>
      <c r="EJ28">
        <v>18</v>
      </c>
      <c r="EK28" s="48">
        <f t="shared" si="85"/>
        <v>0</v>
      </c>
      <c r="EL28">
        <f t="shared" si="28"/>
        <v>0</v>
      </c>
      <c r="EM28">
        <f t="shared" si="86"/>
        <v>0</v>
      </c>
      <c r="EN28">
        <f t="shared" si="29"/>
        <v>0</v>
      </c>
      <c r="EO28">
        <f t="shared" si="30"/>
        <v>99999999</v>
      </c>
      <c r="EP28">
        <f t="shared" si="87"/>
        <v>99999999</v>
      </c>
      <c r="EQ28">
        <f t="shared" si="31"/>
        <v>999</v>
      </c>
      <c r="ER28">
        <f t="shared" si="32"/>
        <v>99999</v>
      </c>
      <c r="ET28">
        <f>IF(J28="X",1,IF(J28="x",1,IF(J28&lt;='Schuelereinst. Sinclair'!$B$5,1,0)))</f>
        <v>1</v>
      </c>
      <c r="EU28">
        <f>IF(L28="X",1,IF(L28="x",1,IF(L28&lt;='Schuelereinst. Sinclair'!$B$5,1,0)))</f>
        <v>1</v>
      </c>
      <c r="EV28">
        <f>IF(N28="X",1,IF(N28="x",1,IF(N28&lt;='Schuelereinst. Sinclair'!$B$5,1,0)))</f>
        <v>1</v>
      </c>
      <c r="EW28">
        <f>IF(P28="X",1,IF(P28="x",1,IF(P28&lt;='Schuelereinst. Sinclair'!$B$5,1,0)))</f>
        <v>1</v>
      </c>
      <c r="EX28">
        <f>IF(R28="X",1,IF(R28="x",1,IF(R28&lt;='Schuelereinst. Sinclair'!$B$5,1,0)))</f>
        <v>1</v>
      </c>
      <c r="EY28">
        <f>IF(T28="X",1,IF(T28="x",1,IF(T28&lt;='Schuelereinst. Sinclair'!$B$5,1,0)))</f>
        <v>1</v>
      </c>
    </row>
    <row r="29" spans="1:155" x14ac:dyDescent="0.2">
      <c r="A29">
        <v>19</v>
      </c>
      <c r="B29" s="243">
        <v>19</v>
      </c>
      <c r="C29" s="259" t="str">
        <f>IF(BG29=99,"",VLOOKUP(BG29,Wiegeliste!$A$17:'Wiegeliste'!$J$66,4))</f>
        <v/>
      </c>
      <c r="D29" s="90" t="str">
        <f t="shared" si="33"/>
        <v/>
      </c>
      <c r="E29" s="132" t="str">
        <f t="shared" si="34"/>
        <v/>
      </c>
      <c r="F29" s="132" t="str">
        <f t="shared" si="35"/>
        <v/>
      </c>
      <c r="G29" s="132" t="str">
        <f>IF(BG29=99,"",VLOOKUP(BG29,Wiegeliste!$A$17:'Wiegeliste'!$J$66,6))</f>
        <v/>
      </c>
      <c r="H29" s="148" t="str">
        <f t="shared" si="36"/>
        <v/>
      </c>
      <c r="I29" s="307"/>
      <c r="J29" s="110"/>
      <c r="K29" s="310"/>
      <c r="L29" s="110"/>
      <c r="M29" s="310"/>
      <c r="N29" s="110"/>
      <c r="O29" s="307"/>
      <c r="P29" s="110"/>
      <c r="Q29" s="310"/>
      <c r="R29" s="110"/>
      <c r="S29" s="310"/>
      <c r="T29" s="110"/>
      <c r="U29" s="112" t="str">
        <f t="shared" si="37"/>
        <v/>
      </c>
      <c r="V29" s="115" t="str">
        <f t="shared" si="38"/>
        <v/>
      </c>
      <c r="W29" s="115" t="str">
        <f t="shared" si="39"/>
        <v/>
      </c>
      <c r="X29" s="321"/>
      <c r="Y29" s="322"/>
      <c r="Z29" s="100" t="str">
        <f t="shared" si="88"/>
        <v/>
      </c>
      <c r="AA29" s="326"/>
      <c r="AB29" s="317"/>
      <c r="AC29" s="317"/>
      <c r="AD29" s="103" t="str">
        <f t="shared" si="89"/>
        <v/>
      </c>
      <c r="AE29" s="326"/>
      <c r="AF29" s="317"/>
      <c r="AG29" s="317"/>
      <c r="AH29" s="186" t="str">
        <f t="shared" si="90"/>
        <v/>
      </c>
      <c r="AI29" s="106" t="str">
        <f t="shared" si="91"/>
        <v/>
      </c>
      <c r="AJ29" s="107" t="str">
        <f t="shared" si="92"/>
        <v/>
      </c>
      <c r="AK29" s="120" t="str">
        <f t="shared" si="0"/>
        <v/>
      </c>
      <c r="AL29" s="136" t="str">
        <f t="shared" si="1"/>
        <v/>
      </c>
      <c r="BG29">
        <f>Wiegeliste!HJ35</f>
        <v>99</v>
      </c>
      <c r="BJ29" t="str">
        <f t="shared" si="2"/>
        <v/>
      </c>
      <c r="BL29" t="str">
        <f t="shared" si="40"/>
        <v/>
      </c>
      <c r="BM29" t="str">
        <f t="shared" si="41"/>
        <v/>
      </c>
      <c r="BN29" t="str">
        <f t="shared" si="42"/>
        <v/>
      </c>
      <c r="BO29" t="str">
        <f t="shared" si="43"/>
        <v/>
      </c>
      <c r="BP29" t="str">
        <f t="shared" si="3"/>
        <v/>
      </c>
      <c r="BQ29" t="str">
        <f t="shared" si="4"/>
        <v/>
      </c>
      <c r="BR29" s="47" t="str">
        <f t="shared" si="5"/>
        <v/>
      </c>
      <c r="BS29" t="str">
        <f t="shared" si="6"/>
        <v/>
      </c>
      <c r="BT29" t="str">
        <f t="shared" si="7"/>
        <v/>
      </c>
      <c r="BU29" t="str">
        <f t="shared" si="44"/>
        <v/>
      </c>
      <c r="BV29" t="str">
        <f>IF(BU29="","",IF(BU29="U9",'Schuelereinst. Sinclair'!$B$6,IF(BU29="U11",'Schuelereinst. Sinclair'!$B$7,IF(BU29="U13",'Schuelereinst. Sinclair'!$B$8,Wemm(BU29="U15",'Schuelereinst. Sinclair'!$B$9,"")))))</f>
        <v/>
      </c>
      <c r="BW29" s="28">
        <f t="shared" si="8"/>
        <v>0</v>
      </c>
      <c r="BX29" s="28">
        <f t="shared" si="9"/>
        <v>0</v>
      </c>
      <c r="BY29" s="28">
        <f t="shared" si="10"/>
        <v>0</v>
      </c>
      <c r="BZ29" s="28">
        <f t="shared" si="11"/>
        <v>0</v>
      </c>
      <c r="CA29" s="28">
        <f t="shared" si="12"/>
        <v>0</v>
      </c>
      <c r="CB29" s="28">
        <f t="shared" si="13"/>
        <v>0</v>
      </c>
      <c r="CC29" s="28">
        <f t="shared" si="45"/>
        <v>0</v>
      </c>
      <c r="CD29" s="28">
        <f t="shared" si="46"/>
        <v>0</v>
      </c>
      <c r="CE29" s="28">
        <f t="shared" si="47"/>
        <v>0</v>
      </c>
      <c r="CF29" s="28">
        <f t="shared" si="48"/>
        <v>0</v>
      </c>
      <c r="CG29">
        <f t="shared" si="49"/>
        <v>0</v>
      </c>
      <c r="CH29">
        <f t="shared" si="50"/>
        <v>0</v>
      </c>
      <c r="CI29">
        <f t="shared" si="51"/>
        <v>0</v>
      </c>
      <c r="CJ29">
        <f t="shared" si="52"/>
        <v>0</v>
      </c>
      <c r="CK29">
        <f t="shared" si="53"/>
        <v>0</v>
      </c>
      <c r="CL29">
        <f t="shared" si="14"/>
        <v>0</v>
      </c>
      <c r="CM29">
        <f t="shared" si="15"/>
        <v>0</v>
      </c>
      <c r="CN29">
        <f t="shared" si="54"/>
        <v>0</v>
      </c>
      <c r="CO29">
        <f t="shared" si="55"/>
        <v>0</v>
      </c>
      <c r="CP29">
        <f t="shared" si="56"/>
        <v>0</v>
      </c>
      <c r="CQ29" s="5">
        <f t="shared" si="57"/>
        <v>0</v>
      </c>
      <c r="CS29" s="28">
        <f t="shared" si="16"/>
        <v>0</v>
      </c>
      <c r="CT29" s="28">
        <f t="shared" si="17"/>
        <v>0</v>
      </c>
      <c r="CU29" s="28">
        <f t="shared" si="18"/>
        <v>0</v>
      </c>
      <c r="CV29" s="28">
        <f t="shared" si="19"/>
        <v>0</v>
      </c>
      <c r="CW29" s="28">
        <f t="shared" si="20"/>
        <v>0</v>
      </c>
      <c r="CX29" s="28">
        <f t="shared" si="21"/>
        <v>0</v>
      </c>
      <c r="CY29" s="28">
        <f t="shared" si="58"/>
        <v>0</v>
      </c>
      <c r="CZ29" s="28">
        <f t="shared" si="59"/>
        <v>0</v>
      </c>
      <c r="DA29" s="28">
        <f t="shared" si="60"/>
        <v>0</v>
      </c>
      <c r="DB29" s="28">
        <f t="shared" si="61"/>
        <v>0</v>
      </c>
      <c r="DC29">
        <f t="shared" si="62"/>
        <v>0</v>
      </c>
      <c r="DD29">
        <f t="shared" si="63"/>
        <v>0</v>
      </c>
      <c r="DE29">
        <f t="shared" si="64"/>
        <v>0</v>
      </c>
      <c r="DF29">
        <f t="shared" si="65"/>
        <v>0</v>
      </c>
      <c r="DG29">
        <f t="shared" si="66"/>
        <v>0</v>
      </c>
      <c r="DH29">
        <f t="shared" si="67"/>
        <v>0</v>
      </c>
      <c r="DI29">
        <f t="shared" si="68"/>
        <v>0</v>
      </c>
      <c r="DJ29">
        <f t="shared" si="69"/>
        <v>0</v>
      </c>
      <c r="DK29">
        <f t="shared" si="70"/>
        <v>0</v>
      </c>
      <c r="DL29">
        <f t="shared" si="71"/>
        <v>0</v>
      </c>
      <c r="DM29" s="5">
        <f t="shared" si="72"/>
        <v>0</v>
      </c>
      <c r="DN29" s="48">
        <f t="shared" si="73"/>
        <v>0</v>
      </c>
      <c r="DO29" s="5">
        <f t="shared" si="74"/>
        <v>0</v>
      </c>
      <c r="DP29" s="5">
        <f t="shared" si="75"/>
        <v>0</v>
      </c>
      <c r="DR29" s="48">
        <f t="shared" si="22"/>
        <v>999</v>
      </c>
      <c r="DS29" s="48">
        <f t="shared" si="23"/>
        <v>999</v>
      </c>
      <c r="DT29" s="48">
        <f t="shared" si="76"/>
        <v>999</v>
      </c>
      <c r="DU29">
        <f t="shared" si="24"/>
        <v>0</v>
      </c>
      <c r="DW29" s="48">
        <f t="shared" si="77"/>
        <v>0</v>
      </c>
      <c r="DX29" s="48">
        <f t="shared" si="78"/>
        <v>0</v>
      </c>
      <c r="DY29" s="48">
        <f t="shared" si="79"/>
        <v>0</v>
      </c>
      <c r="DZ29" s="48">
        <f t="shared" si="80"/>
        <v>0</v>
      </c>
      <c r="EA29">
        <f t="shared" si="25"/>
        <v>0</v>
      </c>
      <c r="EC29" s="48">
        <f t="shared" si="81"/>
        <v>0</v>
      </c>
      <c r="ED29" s="48">
        <f t="shared" si="82"/>
        <v>0</v>
      </c>
      <c r="EE29" s="48">
        <f t="shared" si="83"/>
        <v>0</v>
      </c>
      <c r="EF29" s="48">
        <f t="shared" si="84"/>
        <v>0</v>
      </c>
      <c r="EG29">
        <f t="shared" si="26"/>
        <v>0</v>
      </c>
      <c r="EH29">
        <f t="shared" si="27"/>
        <v>0</v>
      </c>
      <c r="EJ29">
        <v>19</v>
      </c>
      <c r="EK29" s="48">
        <f t="shared" si="85"/>
        <v>0</v>
      </c>
      <c r="EL29">
        <f t="shared" si="28"/>
        <v>0</v>
      </c>
      <c r="EM29">
        <f t="shared" si="86"/>
        <v>0</v>
      </c>
      <c r="EN29">
        <f t="shared" si="29"/>
        <v>0</v>
      </c>
      <c r="EO29">
        <f t="shared" si="30"/>
        <v>99999999</v>
      </c>
      <c r="EP29">
        <f t="shared" si="87"/>
        <v>99999999</v>
      </c>
      <c r="EQ29">
        <f t="shared" si="31"/>
        <v>999</v>
      </c>
      <c r="ER29">
        <f t="shared" si="32"/>
        <v>99999</v>
      </c>
      <c r="ET29">
        <f>IF(J29="X",1,IF(J29="x",1,IF(J29&lt;='Schuelereinst. Sinclair'!$B$5,1,0)))</f>
        <v>1</v>
      </c>
      <c r="EU29">
        <f>IF(L29="X",1,IF(L29="x",1,IF(L29&lt;='Schuelereinst. Sinclair'!$B$5,1,0)))</f>
        <v>1</v>
      </c>
      <c r="EV29">
        <f>IF(N29="X",1,IF(N29="x",1,IF(N29&lt;='Schuelereinst. Sinclair'!$B$5,1,0)))</f>
        <v>1</v>
      </c>
      <c r="EW29">
        <f>IF(P29="X",1,IF(P29="x",1,IF(P29&lt;='Schuelereinst. Sinclair'!$B$5,1,0)))</f>
        <v>1</v>
      </c>
      <c r="EX29">
        <f>IF(R29="X",1,IF(R29="x",1,IF(R29&lt;='Schuelereinst. Sinclair'!$B$5,1,0)))</f>
        <v>1</v>
      </c>
      <c r="EY29">
        <f>IF(T29="X",1,IF(T29="x",1,IF(T29&lt;='Schuelereinst. Sinclair'!$B$5,1,0)))</f>
        <v>1</v>
      </c>
    </row>
    <row r="30" spans="1:155" ht="13.5" thickBot="1" x14ac:dyDescent="0.25">
      <c r="A30">
        <v>20</v>
      </c>
      <c r="B30" s="244">
        <v>20</v>
      </c>
      <c r="C30" s="260" t="str">
        <f>IF(BG30=99,"",VLOOKUP(BG30,Wiegeliste!$A$17:'Wiegeliste'!$J$66,4))</f>
        <v/>
      </c>
      <c r="D30" s="91" t="str">
        <f t="shared" si="33"/>
        <v/>
      </c>
      <c r="E30" s="133" t="str">
        <f t="shared" si="34"/>
        <v/>
      </c>
      <c r="F30" s="133" t="str">
        <f t="shared" si="35"/>
        <v/>
      </c>
      <c r="G30" s="133" t="str">
        <f>IF(BG30=99,"",VLOOKUP(BG30,Wiegeliste!$A$17:'Wiegeliste'!$J$66,6))</f>
        <v/>
      </c>
      <c r="H30" s="149" t="str">
        <f t="shared" si="36"/>
        <v/>
      </c>
      <c r="I30" s="308"/>
      <c r="J30" s="123"/>
      <c r="K30" s="311"/>
      <c r="L30" s="123"/>
      <c r="M30" s="311"/>
      <c r="N30" s="123"/>
      <c r="O30" s="308"/>
      <c r="P30" s="123"/>
      <c r="Q30" s="311"/>
      <c r="R30" s="123"/>
      <c r="S30" s="311"/>
      <c r="T30" s="123"/>
      <c r="U30" s="113" t="str">
        <f t="shared" si="37"/>
        <v/>
      </c>
      <c r="V30" s="116" t="str">
        <f t="shared" si="38"/>
        <v/>
      </c>
      <c r="W30" s="116" t="str">
        <f t="shared" si="39"/>
        <v/>
      </c>
      <c r="X30" s="323"/>
      <c r="Y30" s="324"/>
      <c r="Z30" s="101" t="str">
        <f>IF(C30="","",DU30 )</f>
        <v/>
      </c>
      <c r="AA30" s="327"/>
      <c r="AB30" s="324"/>
      <c r="AC30" s="324"/>
      <c r="AD30" s="124" t="str">
        <f t="shared" si="89"/>
        <v/>
      </c>
      <c r="AE30" s="327"/>
      <c r="AF30" s="324"/>
      <c r="AG30" s="324"/>
      <c r="AH30" s="187" t="str">
        <f>IF(C30="","",EG30)</f>
        <v/>
      </c>
      <c r="AI30" s="125" t="str">
        <f t="shared" si="91"/>
        <v/>
      </c>
      <c r="AJ30" s="126" t="str">
        <f t="shared" si="92"/>
        <v/>
      </c>
      <c r="AK30" s="121" t="str">
        <f t="shared" si="0"/>
        <v/>
      </c>
      <c r="AL30" s="137" t="str">
        <f t="shared" si="1"/>
        <v/>
      </c>
      <c r="BG30">
        <f>Wiegeliste!HJ36</f>
        <v>99</v>
      </c>
      <c r="BJ30" t="str">
        <f t="shared" si="2"/>
        <v/>
      </c>
      <c r="BL30" t="str">
        <f t="shared" si="40"/>
        <v/>
      </c>
      <c r="BM30" t="str">
        <f t="shared" si="41"/>
        <v/>
      </c>
      <c r="BN30" t="str">
        <f t="shared" si="42"/>
        <v/>
      </c>
      <c r="BO30" t="str">
        <f t="shared" si="43"/>
        <v/>
      </c>
      <c r="BP30" t="str">
        <f t="shared" si="3"/>
        <v/>
      </c>
      <c r="BQ30" t="str">
        <f t="shared" si="4"/>
        <v/>
      </c>
      <c r="BR30" s="47" t="str">
        <f t="shared" si="5"/>
        <v/>
      </c>
      <c r="BS30" t="str">
        <f t="shared" si="6"/>
        <v/>
      </c>
      <c r="BT30" t="str">
        <f t="shared" si="7"/>
        <v/>
      </c>
      <c r="BU30" t="str">
        <f t="shared" si="44"/>
        <v/>
      </c>
      <c r="BV30" t="str">
        <f>IF(BU30="","",IF(BU30="U9",'Schuelereinst. Sinclair'!$B$6,IF(BU30="U11",'Schuelereinst. Sinclair'!$B$7,IF(BU30="U13",'Schuelereinst. Sinclair'!$B$8,Wemm(BU30="U15",'Schuelereinst. Sinclair'!$B$9,"")))))</f>
        <v/>
      </c>
      <c r="BW30" s="28">
        <f t="shared" si="8"/>
        <v>0</v>
      </c>
      <c r="BX30" s="28">
        <f t="shared" si="9"/>
        <v>0</v>
      </c>
      <c r="BY30" s="28">
        <f t="shared" si="10"/>
        <v>0</v>
      </c>
      <c r="BZ30" s="28">
        <f t="shared" si="11"/>
        <v>0</v>
      </c>
      <c r="CA30" s="28">
        <f t="shared" si="12"/>
        <v>0</v>
      </c>
      <c r="CB30" s="28">
        <f t="shared" si="13"/>
        <v>0</v>
      </c>
      <c r="CC30" s="28">
        <f t="shared" si="45"/>
        <v>0</v>
      </c>
      <c r="CD30" s="28">
        <f t="shared" si="46"/>
        <v>0</v>
      </c>
      <c r="CE30" s="28">
        <f t="shared" si="47"/>
        <v>0</v>
      </c>
      <c r="CF30" s="28">
        <f t="shared" si="48"/>
        <v>0</v>
      </c>
      <c r="CG30">
        <f t="shared" si="49"/>
        <v>0</v>
      </c>
      <c r="CH30">
        <f t="shared" si="50"/>
        <v>0</v>
      </c>
      <c r="CI30">
        <f t="shared" si="51"/>
        <v>0</v>
      </c>
      <c r="CJ30">
        <f t="shared" si="52"/>
        <v>0</v>
      </c>
      <c r="CK30">
        <f t="shared" si="53"/>
        <v>0</v>
      </c>
      <c r="CL30">
        <f t="shared" si="14"/>
        <v>0</v>
      </c>
      <c r="CM30">
        <f t="shared" si="15"/>
        <v>0</v>
      </c>
      <c r="CN30">
        <f t="shared" si="54"/>
        <v>0</v>
      </c>
      <c r="CO30">
        <f t="shared" si="55"/>
        <v>0</v>
      </c>
      <c r="CP30">
        <f t="shared" si="56"/>
        <v>0</v>
      </c>
      <c r="CQ30" s="5">
        <f t="shared" si="57"/>
        <v>0</v>
      </c>
      <c r="CS30" s="28">
        <f t="shared" si="16"/>
        <v>0</v>
      </c>
      <c r="CT30" s="28">
        <f t="shared" si="17"/>
        <v>0</v>
      </c>
      <c r="CU30" s="28">
        <f t="shared" si="18"/>
        <v>0</v>
      </c>
      <c r="CV30" s="28">
        <f t="shared" si="19"/>
        <v>0</v>
      </c>
      <c r="CW30" s="28">
        <f t="shared" si="20"/>
        <v>0</v>
      </c>
      <c r="CX30" s="28">
        <f t="shared" si="21"/>
        <v>0</v>
      </c>
      <c r="CY30" s="28">
        <f t="shared" si="58"/>
        <v>0</v>
      </c>
      <c r="CZ30" s="28">
        <f t="shared" si="59"/>
        <v>0</v>
      </c>
      <c r="DA30" s="28">
        <f t="shared" si="60"/>
        <v>0</v>
      </c>
      <c r="DB30" s="28">
        <f t="shared" si="61"/>
        <v>0</v>
      </c>
      <c r="DC30">
        <f t="shared" si="62"/>
        <v>0</v>
      </c>
      <c r="DD30">
        <f t="shared" si="63"/>
        <v>0</v>
      </c>
      <c r="DE30">
        <f t="shared" si="64"/>
        <v>0</v>
      </c>
      <c r="DF30">
        <f t="shared" si="65"/>
        <v>0</v>
      </c>
      <c r="DG30">
        <f t="shared" si="66"/>
        <v>0</v>
      </c>
      <c r="DH30">
        <f t="shared" si="67"/>
        <v>0</v>
      </c>
      <c r="DI30">
        <f t="shared" si="68"/>
        <v>0</v>
      </c>
      <c r="DJ30">
        <f t="shared" si="69"/>
        <v>0</v>
      </c>
      <c r="DK30">
        <f t="shared" si="70"/>
        <v>0</v>
      </c>
      <c r="DL30">
        <f t="shared" si="71"/>
        <v>0</v>
      </c>
      <c r="DM30" s="5">
        <f t="shared" si="72"/>
        <v>0</v>
      </c>
      <c r="DN30" s="48">
        <f t="shared" si="73"/>
        <v>0</v>
      </c>
      <c r="DO30" s="5">
        <f t="shared" si="74"/>
        <v>0</v>
      </c>
      <c r="DP30" s="5">
        <f t="shared" si="75"/>
        <v>0</v>
      </c>
      <c r="DR30" s="48">
        <f t="shared" si="22"/>
        <v>999</v>
      </c>
      <c r="DS30" s="48">
        <f t="shared" si="23"/>
        <v>999</v>
      </c>
      <c r="DT30" s="48">
        <f t="shared" si="76"/>
        <v>999</v>
      </c>
      <c r="DU30">
        <f t="shared" si="24"/>
        <v>0</v>
      </c>
      <c r="DW30" s="48">
        <f t="shared" si="77"/>
        <v>0</v>
      </c>
      <c r="DX30" s="48">
        <f t="shared" si="78"/>
        <v>0</v>
      </c>
      <c r="DY30" s="48">
        <f t="shared" si="79"/>
        <v>0</v>
      </c>
      <c r="DZ30" s="48">
        <f t="shared" si="80"/>
        <v>0</v>
      </c>
      <c r="EA30">
        <f t="shared" si="25"/>
        <v>0</v>
      </c>
      <c r="EC30" s="48">
        <f t="shared" si="81"/>
        <v>0</v>
      </c>
      <c r="ED30" s="48">
        <f t="shared" si="82"/>
        <v>0</v>
      </c>
      <c r="EE30" s="48">
        <f t="shared" si="83"/>
        <v>0</v>
      </c>
      <c r="EF30" s="48">
        <f t="shared" si="84"/>
        <v>0</v>
      </c>
      <c r="EG30">
        <f t="shared" si="26"/>
        <v>0</v>
      </c>
      <c r="EH30">
        <f t="shared" si="27"/>
        <v>0</v>
      </c>
      <c r="EJ30">
        <v>20</v>
      </c>
      <c r="EK30" s="48">
        <f t="shared" si="85"/>
        <v>0</v>
      </c>
      <c r="EL30">
        <f t="shared" si="28"/>
        <v>0</v>
      </c>
      <c r="EM30">
        <f t="shared" si="86"/>
        <v>0</v>
      </c>
      <c r="EN30">
        <f t="shared" si="29"/>
        <v>0</v>
      </c>
      <c r="EO30">
        <f t="shared" si="30"/>
        <v>99999999</v>
      </c>
      <c r="EP30">
        <f t="shared" si="87"/>
        <v>99999999</v>
      </c>
      <c r="EQ30">
        <f t="shared" si="31"/>
        <v>999</v>
      </c>
      <c r="ER30">
        <f t="shared" si="32"/>
        <v>99999</v>
      </c>
      <c r="ET30">
        <f>IF(J30="X",1,IF(J30="x",1,IF(J30&lt;='Schuelereinst. Sinclair'!$B$5,1,0)))</f>
        <v>1</v>
      </c>
      <c r="EU30">
        <f>IF(L30="X",1,IF(L30="x",1,IF(L30&lt;='Schuelereinst. Sinclair'!$B$5,1,0)))</f>
        <v>1</v>
      </c>
      <c r="EV30">
        <f>IF(N30="X",1,IF(N30="x",1,IF(N30&lt;='Schuelereinst. Sinclair'!$B$5,1,0)))</f>
        <v>1</v>
      </c>
      <c r="EW30">
        <f>IF(P30="X",1,IF(P30="x",1,IF(P30&lt;='Schuelereinst. Sinclair'!$B$5,1,0)))</f>
        <v>1</v>
      </c>
      <c r="EX30">
        <f>IF(R30="X",1,IF(R30="x",1,IF(R30&lt;='Schuelereinst. Sinclair'!$B$5,1,0)))</f>
        <v>1</v>
      </c>
      <c r="EY30">
        <f>IF(T30="X",1,IF(T30="x",1,IF(T30&lt;='Schuelereinst. Sinclair'!$B$5,1,0)))</f>
        <v>1</v>
      </c>
    </row>
    <row r="31" spans="1:155" ht="13.5" thickBot="1" x14ac:dyDescent="0.25">
      <c r="A31">
        <v>21</v>
      </c>
      <c r="B31" s="143" t="s">
        <v>2121</v>
      </c>
      <c r="C31" s="144"/>
      <c r="D31" s="144"/>
      <c r="E31" s="145"/>
      <c r="F31" s="145"/>
      <c r="G31" s="145"/>
      <c r="H31" s="145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5"/>
      <c r="AL31" s="146"/>
      <c r="BJ31" s="73" t="s">
        <v>2128</v>
      </c>
      <c r="BO31" s="73" t="s">
        <v>2129</v>
      </c>
      <c r="BP31" s="73" t="s">
        <v>145</v>
      </c>
      <c r="BR31" s="108" t="s">
        <v>2131</v>
      </c>
      <c r="BS31" s="73" t="s">
        <v>2132</v>
      </c>
      <c r="BT31" s="73" t="s">
        <v>2139</v>
      </c>
      <c r="BU31" s="73" t="s">
        <v>2122</v>
      </c>
      <c r="BV31" s="73" t="s">
        <v>2140</v>
      </c>
      <c r="CC31" s="73" t="s">
        <v>2124</v>
      </c>
      <c r="CD31" s="73" t="s">
        <v>2125</v>
      </c>
      <c r="CE31" s="73" t="s">
        <v>2126</v>
      </c>
      <c r="CF31" s="73" t="s">
        <v>2127</v>
      </c>
      <c r="CG31" s="73" t="s">
        <v>2137</v>
      </c>
      <c r="CH31" s="73" t="s">
        <v>2152</v>
      </c>
      <c r="CI31" s="73" t="s">
        <v>2153</v>
      </c>
      <c r="CJ31" s="73" t="s">
        <v>2138</v>
      </c>
      <c r="CK31" s="73" t="s">
        <v>2141</v>
      </c>
      <c r="CL31" s="73" t="s">
        <v>2142</v>
      </c>
      <c r="CM31" s="73" t="s">
        <v>2143</v>
      </c>
      <c r="CN31" s="73" t="s">
        <v>2144</v>
      </c>
      <c r="CO31" s="73" t="s">
        <v>2145</v>
      </c>
      <c r="CP31" s="73" t="s">
        <v>2146</v>
      </c>
      <c r="CQ31" s="73" t="s">
        <v>2147</v>
      </c>
      <c r="CY31" s="73" t="s">
        <v>2148</v>
      </c>
      <c r="CZ31" s="73" t="s">
        <v>2149</v>
      </c>
      <c r="DA31" s="73" t="s">
        <v>2150</v>
      </c>
      <c r="DB31" s="73" t="s">
        <v>2154</v>
      </c>
      <c r="DC31" s="73" t="s">
        <v>2151</v>
      </c>
      <c r="DD31" s="73" t="s">
        <v>2155</v>
      </c>
      <c r="DE31" s="73" t="s">
        <v>2156</v>
      </c>
      <c r="DF31" s="73" t="s">
        <v>2157</v>
      </c>
      <c r="DG31" s="73" t="s">
        <v>2158</v>
      </c>
      <c r="DH31" s="73" t="s">
        <v>2159</v>
      </c>
      <c r="DI31" s="73" t="s">
        <v>2163</v>
      </c>
      <c r="DJ31" s="73" t="s">
        <v>2160</v>
      </c>
      <c r="DK31" s="73" t="s">
        <v>2161</v>
      </c>
      <c r="DL31" s="73" t="s">
        <v>2162</v>
      </c>
      <c r="DM31" s="73" t="s">
        <v>2167</v>
      </c>
      <c r="DN31" s="73" t="s">
        <v>2166</v>
      </c>
      <c r="DO31" s="73" t="s">
        <v>2164</v>
      </c>
      <c r="DP31" s="73" t="s">
        <v>2165</v>
      </c>
      <c r="DR31" s="73" t="s">
        <v>2169</v>
      </c>
      <c r="DS31" s="73" t="s">
        <v>2170</v>
      </c>
      <c r="DT31" s="73" t="s">
        <v>2171</v>
      </c>
      <c r="DU31" s="73" t="s">
        <v>2172</v>
      </c>
      <c r="DW31" s="73" t="s">
        <v>2173</v>
      </c>
      <c r="DX31" s="73" t="s">
        <v>2174</v>
      </c>
      <c r="DY31" s="73" t="s">
        <v>2175</v>
      </c>
      <c r="DZ31" s="73" t="s">
        <v>2176</v>
      </c>
      <c r="EA31" s="73" t="s">
        <v>2177</v>
      </c>
      <c r="EC31" s="73" t="s">
        <v>2178</v>
      </c>
      <c r="ED31" s="73" t="s">
        <v>2179</v>
      </c>
      <c r="EE31" s="73" t="s">
        <v>2180</v>
      </c>
      <c r="EF31" s="73" t="s">
        <v>2181</v>
      </c>
      <c r="EG31" s="117" t="s">
        <v>2182</v>
      </c>
      <c r="EK31" s="118" t="s">
        <v>147</v>
      </c>
      <c r="EL31" s="118" t="s">
        <v>2183</v>
      </c>
      <c r="EM31" s="118" t="s">
        <v>2184</v>
      </c>
      <c r="EN31" s="118" t="s">
        <v>2185</v>
      </c>
      <c r="EO31" s="118"/>
      <c r="EP31" s="118"/>
    </row>
    <row r="32" spans="1:155" x14ac:dyDescent="0.2">
      <c r="A32">
        <v>22</v>
      </c>
      <c r="B32" s="89">
        <v>1</v>
      </c>
      <c r="C32" s="258" t="str">
        <f>IF(BG32=99,"",VLOOKUP(BG32,Wiegeliste!$A$17:'Wiegeliste'!$J$66,4))</f>
        <v>X277</v>
      </c>
      <c r="D32" s="89" t="str">
        <f>BP32</f>
        <v>Bacsa David</v>
      </c>
      <c r="E32" s="131" t="str">
        <f>BQ32</f>
        <v>LAL</v>
      </c>
      <c r="F32" s="131">
        <f>BS32</f>
        <v>2003</v>
      </c>
      <c r="G32" s="246">
        <f>IF(BG32=99,"",VLOOKUP(BG32,Wiegeliste!$A$17:'Wiegeliste'!$J$66,6))</f>
        <v>35</v>
      </c>
      <c r="H32" s="147">
        <f t="shared" ref="H32:H51" si="93">IF(C32="","",VLOOKUP(G32,Sinclair_schueler,IF(BO32="W",3,2)))</f>
        <v>2.4020000000000001</v>
      </c>
      <c r="I32" s="312"/>
      <c r="J32" s="109">
        <v>3</v>
      </c>
      <c r="K32" s="313"/>
      <c r="L32" s="109">
        <v>3.5</v>
      </c>
      <c r="M32" s="313"/>
      <c r="N32" s="109">
        <v>4</v>
      </c>
      <c r="O32" s="312"/>
      <c r="P32" s="109">
        <v>2.5</v>
      </c>
      <c r="Q32" s="313"/>
      <c r="R32" s="109">
        <v>2.5</v>
      </c>
      <c r="S32" s="313"/>
      <c r="T32" s="109">
        <v>3.5</v>
      </c>
      <c r="U32" s="111">
        <f>IF(C32&lt;&gt;"",DN32,"")</f>
        <v>0</v>
      </c>
      <c r="V32" s="114">
        <f>IF(C32&lt;&gt;"",DO32,"")</f>
        <v>0</v>
      </c>
      <c r="W32" s="114">
        <f>IF(C32&lt;&gt;"",DP32,"")</f>
        <v>75</v>
      </c>
      <c r="X32" s="328">
        <v>6.56</v>
      </c>
      <c r="Y32" s="329">
        <v>6.2</v>
      </c>
      <c r="Z32" s="99">
        <f>IF(C32="","",DU32 )</f>
        <v>85</v>
      </c>
      <c r="AA32" s="330">
        <v>5.27</v>
      </c>
      <c r="AB32" s="329">
        <v>5.28</v>
      </c>
      <c r="AC32" s="329">
        <v>5.41</v>
      </c>
      <c r="AD32" s="102">
        <f>IF(C32="","",EA32)</f>
        <v>68.2</v>
      </c>
      <c r="AE32" s="330">
        <v>7.95</v>
      </c>
      <c r="AF32" s="329">
        <v>7.56</v>
      </c>
      <c r="AG32" s="329">
        <v>7.11</v>
      </c>
      <c r="AH32" s="185">
        <f>IF(C32="","",EG32)</f>
        <v>45.77</v>
      </c>
      <c r="AI32" s="104">
        <f>IF(C32="","",EH32)</f>
        <v>109.93954000000001</v>
      </c>
      <c r="AJ32" s="105">
        <f>IF(SUM(W32,Z32,AD32,AI32)=0,"",SUM(W32,Z32,AD32,AI32))</f>
        <v>338.13954000000001</v>
      </c>
      <c r="AK32" s="119">
        <f t="shared" ref="AK32:AK51" si="94">IF(C32="","",VLOOKUP(B32,U9M_PLATZ,2))</f>
        <v>2</v>
      </c>
      <c r="AL32" s="135">
        <f t="shared" ref="AL32:AL51" si="95">IF(SUM(AK32)=0,"",VLOOKUP(AK32,Punkte_Platz,2,FALSE))</f>
        <v>20</v>
      </c>
      <c r="BG32">
        <f>Wiegeliste!HL17</f>
        <v>2</v>
      </c>
      <c r="BJ32" t="str">
        <f t="shared" ref="BJ32:BJ51" si="96">IF(C32&lt;&gt;"",C32,"")</f>
        <v>X277</v>
      </c>
      <c r="BL32" t="str">
        <f>IF(UPPER(LEFT(TEXT(BJ32,"####"),1))="W",BJ32,IF(UPPER(LEFT(TEXT(BJ32,"####"),1))="M",BJ32,IF(UPPER(LEFT(TEXT(BJ32,"####"),1))="X",BJ32,"")))</f>
        <v>X277</v>
      </c>
      <c r="BM32" t="str">
        <f>IF(BJ32&gt;0,IF(BL32="",BJ32,""),"")</f>
        <v/>
      </c>
      <c r="BN32">
        <f>IF(BK32&gt;"",IF(VLOOKUP(BK32,Athl02,1)=BK32,VLOOKUP(BK32,Athl02,2),""),
IF(BL32&gt;"",IF(VLOOKUP(BL32,Athl06,1)=BL32,VLOOKUP(BL32,Athl06,2),""),
IF(BM32&lt;&gt;"",IF(VLOOKUP(BM32,Athl04,1)=BM32,VLOOKUP(BM32,Athl04,2),""),"")))</f>
        <v>976</v>
      </c>
      <c r="BO32" t="str">
        <f>IF(BN32&lt;&gt; "",VLOOKUP(BN32, Athl01, 3),"")</f>
        <v>M</v>
      </c>
      <c r="BP32" t="str">
        <f t="shared" ref="BP32:BP51" si="97">IF(BN32="","",VLOOKUP(BN32,Athl01,2))</f>
        <v>Bacsa David</v>
      </c>
      <c r="BQ32" t="str">
        <f t="shared" ref="BQ32:BQ51" si="98">IF(BN32="","",VLOOKUP(BN32,Athl01,$BQ$4))</f>
        <v>LAL</v>
      </c>
      <c r="BR32" s="47">
        <f t="shared" ref="BR32:BR51" si="99">IF(BN32="","",VLOOKUP(BN32,Athl01,4))</f>
        <v>37696</v>
      </c>
      <c r="BS32">
        <f t="shared" ref="BS32:BS51" si="100">IF(C32&lt;&gt;"",YEAR(BR32),"")</f>
        <v>2003</v>
      </c>
      <c r="BT32">
        <f t="shared" ref="BT32:BT51" si="101">IF(BS32&lt;&gt;"",$BQ$3-BS32,"")</f>
        <v>9</v>
      </c>
      <c r="BU32" t="str">
        <f>IF(BS32="","",IF(BT32&lt;=9,"U9",IF(BT32&lt;=11,"U11",IF(BT32&lt;=13,"U13",IF(BT32&lt;=15,"U15","nicht startberechtigt")))))</f>
        <v>U9</v>
      </c>
      <c r="BV32">
        <f>IF(BU32="","",IF(BU32="U9",'Schuelereinst. Sinclair'!$B$6,IF(BU32="U11",'Schuelereinst. Sinclair'!$B$7,IF(BU32="U13",'Schuelereinst. Sinclair'!$B$8,Wemm(BU32="U15",'Schuelereinst. Sinclair'!$B$9,"")))))</f>
        <v>10</v>
      </c>
      <c r="BW32" s="28">
        <f t="shared" ref="BW32:BW51" si="102">I32</f>
        <v>0</v>
      </c>
      <c r="BX32" s="28">
        <f t="shared" ref="BX32:BX51" si="103">J32</f>
        <v>3</v>
      </c>
      <c r="BY32" s="28">
        <f t="shared" ref="BY32:BY51" si="104">K32</f>
        <v>0</v>
      </c>
      <c r="BZ32" s="28">
        <f t="shared" ref="BZ32:BZ51" si="105">L32</f>
        <v>3.5</v>
      </c>
      <c r="CA32" s="28">
        <f t="shared" ref="CA32:CA51" si="106">M32</f>
        <v>0</v>
      </c>
      <c r="CB32" s="28">
        <f t="shared" ref="CB32:CB51" si="107">N32</f>
        <v>4</v>
      </c>
      <c r="CC32" s="28">
        <f>IF(BX32="x",0,IF(BX32="X",0,BW32))</f>
        <v>0</v>
      </c>
      <c r="CD32" s="28">
        <f>IF(BZ32="x",0,IF(BZ32="X",0,BY32))</f>
        <v>0</v>
      </c>
      <c r="CE32" s="28">
        <f>IF(CB32="x",0,IF(CB32="X",0,CA32))</f>
        <v>0</v>
      </c>
      <c r="CF32" s="28">
        <f>MAX(CC32:CE32)</f>
        <v>0</v>
      </c>
      <c r="CG32">
        <f>IF(H32&lt;&gt;"",CC32*H32,0)</f>
        <v>0</v>
      </c>
      <c r="CH32">
        <f>IF(H32&lt;&gt;"",CD32*H32,0)</f>
        <v>0</v>
      </c>
      <c r="CI32">
        <f>IF(H32&lt;&gt;"",CE32*H32,0)</f>
        <v>0</v>
      </c>
      <c r="CJ32">
        <f>IF(H32&lt;&gt;"",CF32*H32,0)</f>
        <v>0</v>
      </c>
      <c r="CK32">
        <f>IF(J32="",0,IF(J32&lt;&gt;"x",IF(J32&lt;&gt;"X",J32*$BV32,0),0))</f>
        <v>30</v>
      </c>
      <c r="CL32">
        <f t="shared" ref="CL32:CL51" si="108">IF(L32="",0,IF(L32&lt;&gt;"x",IF(L32&lt;&gt;"X",L32*$BV32,0),0))</f>
        <v>35</v>
      </c>
      <c r="CM32">
        <f t="shared" ref="CM32:CM51" si="109">IF(N32="",0,IF(N32&lt;&gt;"x",IF(N32&lt;&gt;"X",N32*$BV32,0),0))</f>
        <v>40</v>
      </c>
      <c r="CN32">
        <f>CG32+CK32</f>
        <v>30</v>
      </c>
      <c r="CO32">
        <f>CH32+CL32</f>
        <v>35</v>
      </c>
      <c r="CP32">
        <f>CI32+CM32</f>
        <v>40</v>
      </c>
      <c r="CQ32" s="5">
        <f>MAX(CN32:CP32)</f>
        <v>40</v>
      </c>
      <c r="CS32" s="28">
        <f t="shared" ref="CS32:CS51" si="110">O32</f>
        <v>0</v>
      </c>
      <c r="CT32" s="28">
        <f t="shared" ref="CT32:CT51" si="111">P32</f>
        <v>2.5</v>
      </c>
      <c r="CU32" s="28">
        <f t="shared" ref="CU32:CU51" si="112">Q32</f>
        <v>0</v>
      </c>
      <c r="CV32" s="28">
        <f t="shared" ref="CV32:CV51" si="113">R32</f>
        <v>2.5</v>
      </c>
      <c r="CW32" s="28">
        <f t="shared" ref="CW32:CW51" si="114">S32</f>
        <v>0</v>
      </c>
      <c r="CX32" s="28">
        <f t="shared" ref="CX32:CX51" si="115">T32</f>
        <v>3.5</v>
      </c>
      <c r="CY32" s="28">
        <f>IF(CT32="x",0,IF(CT32="X",0,CS32))</f>
        <v>0</v>
      </c>
      <c r="CZ32" s="28">
        <f>IF(CV32="x",0,IF(CV32="X",0,CU32))</f>
        <v>0</v>
      </c>
      <c r="DA32" s="28">
        <f>IF(CX32="x",0,IF(CX32="X",0,CW32))</f>
        <v>0</v>
      </c>
      <c r="DB32" s="28">
        <f>MAX(CY32:DA32)</f>
        <v>0</v>
      </c>
      <c r="DC32">
        <f>IF(H32&lt;&gt;"",CY32*H32,0)</f>
        <v>0</v>
      </c>
      <c r="DD32">
        <f>IF(H32&lt;&gt;"",CZ32*H32,0)</f>
        <v>0</v>
      </c>
      <c r="DE32">
        <f>IF(H32&lt;&gt;"",DA32*H32,0)</f>
        <v>0</v>
      </c>
      <c r="DF32">
        <f>IF(H32&lt;&gt;"",DB32*H32,0)</f>
        <v>0</v>
      </c>
      <c r="DG32">
        <f>IF(P32="",0,IF(P32&lt;&gt;"x",IF(P32&lt;&gt;"X",P32*$BV32,0),0))</f>
        <v>25</v>
      </c>
      <c r="DH32">
        <f>IF(R32="",0,IF(R32&lt;&gt;"x",IF(R32&lt;&gt;"X",R32*$BV32,0),0))</f>
        <v>25</v>
      </c>
      <c r="DI32">
        <f>IF(T32="",0,IF(T32&lt;&gt;"x",IF(T32&lt;&gt;"X",T32*$BV32,0),0))</f>
        <v>35</v>
      </c>
      <c r="DJ32">
        <f>DC32+DG32</f>
        <v>25</v>
      </c>
      <c r="DK32">
        <f>DD32+DH32</f>
        <v>25</v>
      </c>
      <c r="DL32">
        <f>DE32+DI32</f>
        <v>35</v>
      </c>
      <c r="DM32" s="5">
        <f>MAX(DJ32:DL32)</f>
        <v>35</v>
      </c>
      <c r="DN32" s="48">
        <f>CF32+DB32</f>
        <v>0</v>
      </c>
      <c r="DO32" s="5">
        <f>CJ32+DF32</f>
        <v>0</v>
      </c>
      <c r="DP32" s="5">
        <f>CQ32+DM32</f>
        <v>75</v>
      </c>
      <c r="DR32" s="48">
        <f t="shared" ref="DR32:DR51" si="116">IF(X32=0,999,X32)</f>
        <v>6.56</v>
      </c>
      <c r="DS32" s="48">
        <f t="shared" ref="DS32:DS51" si="117">IF(Y32=0,999,Y32)</f>
        <v>6.2</v>
      </c>
      <c r="DT32" s="48">
        <f>MIN(DR32:DS32)</f>
        <v>6.2</v>
      </c>
      <c r="DU32">
        <f t="shared" ref="DU32:DU51" si="118">IF(DT32&gt;$DU$2,0,VLOOKUP(DT32,Sprint_Schueler,2))</f>
        <v>85</v>
      </c>
      <c r="DV32" s="48"/>
      <c r="DW32" s="48">
        <f>AA32</f>
        <v>5.27</v>
      </c>
      <c r="DX32" s="48">
        <f>AB32</f>
        <v>5.28</v>
      </c>
      <c r="DY32" s="48">
        <f>AC32</f>
        <v>5.41</v>
      </c>
      <c r="DZ32" s="48">
        <f>MAX(DW32:DY32)</f>
        <v>5.41</v>
      </c>
      <c r="EA32">
        <f t="shared" ref="EA32:EA51" si="119">VLOOKUP(DZ32,Sprung_Schueler,2)</f>
        <v>68.2</v>
      </c>
      <c r="EC32" s="48">
        <f>AE32</f>
        <v>7.95</v>
      </c>
      <c r="ED32" s="48">
        <f>AF32</f>
        <v>7.56</v>
      </c>
      <c r="EE32" s="48">
        <f>AG32</f>
        <v>7.11</v>
      </c>
      <c r="EF32" s="48">
        <f>MAX(EC32:EE32)</f>
        <v>7.95</v>
      </c>
      <c r="EG32">
        <f t="shared" ref="EG32:EG51" si="120">VLOOKUP(EF32,Kugel_Schueler,2)</f>
        <v>45.77</v>
      </c>
      <c r="EH32">
        <f t="shared" ref="EH32:EH51" si="121">IF(EG32=0,0,IF($EH$3="Ja",EG32*H32,EG32))</f>
        <v>109.93954000000001</v>
      </c>
      <c r="EJ32">
        <v>1</v>
      </c>
      <c r="EK32" s="48">
        <f>IF(AJ32&lt;&gt;"",ROUND(AJ32,2),0)</f>
        <v>338.14</v>
      </c>
      <c r="EL32">
        <f t="shared" ref="EL32:EL51" si="122">IF(EK32&gt;0,ROUND(EK32*$EL$2+EJ32,0),0)</f>
        <v>33814001</v>
      </c>
      <c r="EM32">
        <f>LARGE($EL$32:$EL$51,EJ32)</f>
        <v>38930002</v>
      </c>
      <c r="EN32">
        <f t="shared" ref="EN32:EN51" si="123">MOD(EM32,$EL$3)</f>
        <v>2</v>
      </c>
      <c r="EO32">
        <f>IF(EN32&gt;0,EN32*$EL$2+EJ32,$EL$1)</f>
        <v>200001</v>
      </c>
      <c r="EP32">
        <f>SMALL($EO$32:$EO$51,EJ32)</f>
        <v>100002</v>
      </c>
      <c r="EQ32">
        <f t="shared" ref="EQ32:EQ51" si="124">(EP32-MOD(EP32,$EL$2))/$EL$2</f>
        <v>1</v>
      </c>
      <c r="ER32">
        <f t="shared" ref="ER32:ER51" si="125">MOD(EP32,$EL$2)</f>
        <v>2</v>
      </c>
      <c r="ET32">
        <f>IF(J32="X",1,IF(J32="x",1,IF(J32&lt;='Schuelereinst. Sinclair'!$B$5,1,0)))</f>
        <v>1</v>
      </c>
      <c r="EU32">
        <f>IF(L32="X",1,IF(L32="x",1,IF(L32&lt;='Schuelereinst. Sinclair'!$B$5,1,0)))</f>
        <v>1</v>
      </c>
      <c r="EV32">
        <f>IF(N32="X",1,IF(N32="x",1,IF(N32&lt;='Schuelereinst. Sinclair'!$B$5,1,0)))</f>
        <v>1</v>
      </c>
      <c r="EW32">
        <f>IF(P32="X",1,IF(P32="x",1,IF(P32&lt;='Schuelereinst. Sinclair'!$B$5,1,0)))</f>
        <v>1</v>
      </c>
      <c r="EX32">
        <f>IF(R32="X",1,IF(R32="x",1,IF(R32&lt;='Schuelereinst. Sinclair'!$B$5,1,0)))</f>
        <v>1</v>
      </c>
      <c r="EY32">
        <f>IF(T32="X",1,IF(T32="x",1,IF(T32&lt;='Schuelereinst. Sinclair'!$B$5,1,0)))</f>
        <v>1</v>
      </c>
    </row>
    <row r="33" spans="1:155" x14ac:dyDescent="0.2">
      <c r="A33">
        <v>23</v>
      </c>
      <c r="B33" s="90">
        <v>2</v>
      </c>
      <c r="C33" s="259" t="str">
        <f>IF(BG33=99,"",VLOOKUP(BG33,Wiegeliste!$A$17:'Wiegeliste'!$J$66,4))</f>
        <v>M407</v>
      </c>
      <c r="D33" s="90" t="str">
        <f t="shared" ref="D33:D51" si="126">BP33</f>
        <v>Kittenberger Kevin</v>
      </c>
      <c r="E33" s="132" t="str">
        <f t="shared" ref="E33:E51" si="127">BQ33</f>
        <v>BRU</v>
      </c>
      <c r="F33" s="132">
        <f t="shared" ref="F33:F51" si="128">BS33</f>
        <v>2003</v>
      </c>
      <c r="G33" s="132">
        <f>IF(BG33=99,"",VLOOKUP(BG33,Wiegeliste!$A$17:'Wiegeliste'!$J$66,6))</f>
        <v>28.8</v>
      </c>
      <c r="H33" s="148">
        <f t="shared" si="93"/>
        <v>3.0112999999999999</v>
      </c>
      <c r="I33" s="307"/>
      <c r="J33" s="110">
        <v>4</v>
      </c>
      <c r="K33" s="310"/>
      <c r="L33" s="110">
        <v>5</v>
      </c>
      <c r="M33" s="310"/>
      <c r="N33" s="110">
        <v>5</v>
      </c>
      <c r="O33" s="307"/>
      <c r="P33" s="110">
        <v>3.5</v>
      </c>
      <c r="Q33" s="310"/>
      <c r="R33" s="110">
        <v>4.5</v>
      </c>
      <c r="S33" s="310"/>
      <c r="T33" s="110">
        <v>5</v>
      </c>
      <c r="U33" s="112">
        <f t="shared" ref="U33:U51" si="129">IF(C33&lt;&gt;"",DN33,"")</f>
        <v>0</v>
      </c>
      <c r="V33" s="115">
        <f t="shared" ref="V33:V51" si="130">IF(C33&lt;&gt;"",DO33,"")</f>
        <v>0</v>
      </c>
      <c r="W33" s="115">
        <f t="shared" ref="W33:W51" si="131">IF(C33&lt;&gt;"",DP33,"")</f>
        <v>100</v>
      </c>
      <c r="X33" s="316">
        <v>6.23</v>
      </c>
      <c r="Y33" s="317">
        <v>6.06</v>
      </c>
      <c r="Z33" s="100">
        <f>IF(C33="","",DU33 )</f>
        <v>89</v>
      </c>
      <c r="AA33" s="326">
        <v>5.6</v>
      </c>
      <c r="AB33" s="317">
        <v>5.61</v>
      </c>
      <c r="AC33" s="317">
        <v>5.58</v>
      </c>
      <c r="AD33" s="103">
        <f>IF(C33="","",EA33)</f>
        <v>72.2</v>
      </c>
      <c r="AE33" s="326">
        <v>7.28</v>
      </c>
      <c r="AF33" s="317">
        <v>7.06</v>
      </c>
      <c r="AG33" s="317">
        <v>7.53</v>
      </c>
      <c r="AH33" s="186">
        <f>IF(C33="","",EG33)</f>
        <v>42.54</v>
      </c>
      <c r="AI33" s="106">
        <f>IF(C33="","",EH33)</f>
        <v>128.10070199999998</v>
      </c>
      <c r="AJ33" s="107">
        <f>IF(SUM(W33,Z33,AD33,AI33)=0,"",SUM(W33,Z33,AD33,AI33))</f>
        <v>389.300702</v>
      </c>
      <c r="AK33" s="120">
        <f t="shared" si="94"/>
        <v>1</v>
      </c>
      <c r="AL33" s="136">
        <f t="shared" si="95"/>
        <v>30</v>
      </c>
      <c r="BG33">
        <f>Wiegeliste!HL18</f>
        <v>9</v>
      </c>
      <c r="BJ33" t="str">
        <f t="shared" si="96"/>
        <v>M407</v>
      </c>
      <c r="BL33" t="str">
        <f t="shared" ref="BL33:BL51" si="132">IF(UPPER(LEFT(TEXT(BJ33,"####"),1))="W",BJ33,IF(UPPER(LEFT(TEXT(BJ33,"####"),1))="M",BJ33,IF(UPPER(LEFT(TEXT(BJ33,"####"),1))="X",BJ33,"")))</f>
        <v>M407</v>
      </c>
      <c r="BM33" t="str">
        <f t="shared" ref="BM33:BM51" si="133">IF(BJ33&gt;0,IF(BL33="",BJ33,""),"")</f>
        <v/>
      </c>
      <c r="BN33">
        <f t="shared" ref="BN33:BN51" si="134">IF(BK33&gt;"",IF(VLOOKUP(BK33,Athl02,1)=BK33,VLOOKUP(BK33,Athl02,2),""),
IF(BL33&gt;"",IF(VLOOKUP(BL33,Athl06,1)=BL33,VLOOKUP(BL33,Athl06,2),""),
IF(BM33&lt;&gt;"",IF(VLOOKUP(BM33,Athl04,1)=BM33,VLOOKUP(BM33,Athl04,2),""),"")))</f>
        <v>700</v>
      </c>
      <c r="BO33" t="str">
        <f t="shared" ref="BO33:BO51" si="135">IF(BN33&lt;&gt; "",VLOOKUP(BN33, Athl01, 3),"")</f>
        <v>M</v>
      </c>
      <c r="BP33" t="str">
        <f t="shared" si="97"/>
        <v>Kittenberger Kevin</v>
      </c>
      <c r="BQ33" t="str">
        <f t="shared" si="98"/>
        <v>BRU</v>
      </c>
      <c r="BR33" s="47">
        <f t="shared" si="99"/>
        <v>37734</v>
      </c>
      <c r="BS33">
        <f t="shared" si="100"/>
        <v>2003</v>
      </c>
      <c r="BT33">
        <f t="shared" si="101"/>
        <v>9</v>
      </c>
      <c r="BU33" t="str">
        <f t="shared" ref="BU33:BU51" si="136">IF(BS33="","",IF(BT33&lt;=9,"U9",IF(BT33&lt;=11,"U11",IF(BT33&lt;=13,"U13",IF(BT33&lt;=15,"U15","nicht startberechtigt")))))</f>
        <v>U9</v>
      </c>
      <c r="BV33">
        <f>IF(BU33="","",IF(BU33="U9",'Schuelereinst. Sinclair'!$B$6,IF(BU33="U11",'Schuelereinst. Sinclair'!$B$7,IF(BU33="U13",'Schuelereinst. Sinclair'!$B$8,Wemm(BU33="U15",'Schuelereinst. Sinclair'!$B$9,"")))))</f>
        <v>10</v>
      </c>
      <c r="BW33" s="28">
        <f t="shared" si="102"/>
        <v>0</v>
      </c>
      <c r="BX33" s="28">
        <f t="shared" si="103"/>
        <v>4</v>
      </c>
      <c r="BY33" s="28">
        <f t="shared" si="104"/>
        <v>0</v>
      </c>
      <c r="BZ33" s="28">
        <f t="shared" si="105"/>
        <v>5</v>
      </c>
      <c r="CA33" s="28">
        <f t="shared" si="106"/>
        <v>0</v>
      </c>
      <c r="CB33" s="28">
        <f t="shared" si="107"/>
        <v>5</v>
      </c>
      <c r="CC33" s="28">
        <f t="shared" ref="CC33:CC51" si="137">IF(BX33="x",0,IF(BX33="X",0,BW33))</f>
        <v>0</v>
      </c>
      <c r="CD33" s="28">
        <f t="shared" ref="CD33:CD51" si="138">IF(BZ33="x",0,IF(BZ33="X",0,BY33))</f>
        <v>0</v>
      </c>
      <c r="CE33" s="28">
        <f t="shared" ref="CE33:CE51" si="139">IF(CB33="x",0,IF(CB33="X",0,CA33))</f>
        <v>0</v>
      </c>
      <c r="CF33" s="28">
        <f t="shared" ref="CF33:CF51" si="140">MAX(CC33:CE33)</f>
        <v>0</v>
      </c>
      <c r="CG33">
        <f t="shared" ref="CG33:CG51" si="141">IF(H33&lt;&gt;"",CC33*H33,0)</f>
        <v>0</v>
      </c>
      <c r="CH33">
        <f t="shared" ref="CH33:CH51" si="142">IF(H33&lt;&gt;"",CD33*H33,0)</f>
        <v>0</v>
      </c>
      <c r="CI33">
        <f t="shared" ref="CI33:CI51" si="143">IF(H33&lt;&gt;"",CE33*H33,0)</f>
        <v>0</v>
      </c>
      <c r="CJ33">
        <f t="shared" ref="CJ33:CJ51" si="144">IF(H33&lt;&gt;"",CF33*H33,0)</f>
        <v>0</v>
      </c>
      <c r="CK33">
        <f t="shared" ref="CK33:CK51" si="145">IF(J33="",0,IF(J33&lt;&gt;"x",IF(J33&lt;&gt;"X",J33*$BV33,0),0))</f>
        <v>40</v>
      </c>
      <c r="CL33">
        <f t="shared" si="108"/>
        <v>50</v>
      </c>
      <c r="CM33">
        <f t="shared" si="109"/>
        <v>50</v>
      </c>
      <c r="CN33">
        <f t="shared" ref="CN33:CN51" si="146">CG33+CK33</f>
        <v>40</v>
      </c>
      <c r="CO33">
        <f t="shared" ref="CO33:CO51" si="147">CH33+CL33</f>
        <v>50</v>
      </c>
      <c r="CP33">
        <f t="shared" ref="CP33:CP51" si="148">CI33+CM33</f>
        <v>50</v>
      </c>
      <c r="CQ33" s="5">
        <f t="shared" ref="CQ33:CQ51" si="149">MAX(CN33:CP33)</f>
        <v>50</v>
      </c>
      <c r="CS33" s="28">
        <f t="shared" si="110"/>
        <v>0</v>
      </c>
      <c r="CT33" s="28">
        <f t="shared" si="111"/>
        <v>3.5</v>
      </c>
      <c r="CU33" s="28">
        <f t="shared" si="112"/>
        <v>0</v>
      </c>
      <c r="CV33" s="28">
        <f t="shared" si="113"/>
        <v>4.5</v>
      </c>
      <c r="CW33" s="28">
        <f t="shared" si="114"/>
        <v>0</v>
      </c>
      <c r="CX33" s="28">
        <f t="shared" si="115"/>
        <v>5</v>
      </c>
      <c r="CY33" s="28">
        <f t="shared" ref="CY33:CY51" si="150">IF(CT33="x",0,IF(CT33="X",0,CS33))</f>
        <v>0</v>
      </c>
      <c r="CZ33" s="28">
        <f t="shared" ref="CZ33:CZ51" si="151">IF(CV33="x",0,IF(CV33="X",0,CU33))</f>
        <v>0</v>
      </c>
      <c r="DA33" s="28">
        <f t="shared" ref="DA33:DA51" si="152">IF(CX33="x",0,IF(CX33="X",0,CW33))</f>
        <v>0</v>
      </c>
      <c r="DB33" s="28">
        <f t="shared" ref="DB33:DB51" si="153">MAX(CY33:DA33)</f>
        <v>0</v>
      </c>
      <c r="DC33">
        <f t="shared" ref="DC33:DC51" si="154">IF(H33&lt;&gt;"",CY33*H33,0)</f>
        <v>0</v>
      </c>
      <c r="DD33">
        <f t="shared" ref="DD33:DD51" si="155">IF(H33&lt;&gt;"",CZ33*H33,0)</f>
        <v>0</v>
      </c>
      <c r="DE33">
        <f t="shared" ref="DE33:DE51" si="156">IF(H33&lt;&gt;"",DA33*H33,0)</f>
        <v>0</v>
      </c>
      <c r="DF33">
        <f t="shared" ref="DF33:DF51" si="157">IF(H33&lt;&gt;"",DB33*H33,0)</f>
        <v>0</v>
      </c>
      <c r="DG33">
        <f t="shared" ref="DG33:DG51" si="158">IF(P33="",0,IF(P33&lt;&gt;"x",IF(P33&lt;&gt;"X",P33*$BV33,0),0))</f>
        <v>35</v>
      </c>
      <c r="DH33">
        <f t="shared" ref="DH33:DH51" si="159">IF(R33="",0,IF(R33&lt;&gt;"x",IF(R33&lt;&gt;"X",R33*$BV33,0),0))</f>
        <v>45</v>
      </c>
      <c r="DI33">
        <f t="shared" ref="DI33:DI51" si="160">IF(T33="",0,IF(T33&lt;&gt;"x",IF(T33&lt;&gt;"X",T33*$BV33,0),0))</f>
        <v>50</v>
      </c>
      <c r="DJ33">
        <f t="shared" ref="DJ33:DJ51" si="161">DC33+DG33</f>
        <v>35</v>
      </c>
      <c r="DK33">
        <f t="shared" ref="DK33:DK51" si="162">DD33+DH33</f>
        <v>45</v>
      </c>
      <c r="DL33">
        <f t="shared" ref="DL33:DL51" si="163">DE33+DI33</f>
        <v>50</v>
      </c>
      <c r="DM33" s="5">
        <f t="shared" ref="DM33:DM51" si="164">MAX(DJ33:DL33)</f>
        <v>50</v>
      </c>
      <c r="DN33" s="48">
        <f t="shared" ref="DN33:DN51" si="165">CF33+DB33</f>
        <v>0</v>
      </c>
      <c r="DO33" s="5">
        <f t="shared" ref="DO33:DO51" si="166">CJ33+DF33</f>
        <v>0</v>
      </c>
      <c r="DP33" s="5">
        <f t="shared" ref="DP33:DP51" si="167">CQ33+DM33</f>
        <v>100</v>
      </c>
      <c r="DR33" s="48">
        <f t="shared" si="116"/>
        <v>6.23</v>
      </c>
      <c r="DS33" s="48">
        <f t="shared" si="117"/>
        <v>6.06</v>
      </c>
      <c r="DT33" s="48">
        <f t="shared" ref="DT33:DT51" si="168">MIN(DR33:DS33)</f>
        <v>6.06</v>
      </c>
      <c r="DU33">
        <f t="shared" si="118"/>
        <v>89</v>
      </c>
      <c r="DW33" s="48">
        <f t="shared" ref="DW33:DW51" si="169">AA33</f>
        <v>5.6</v>
      </c>
      <c r="DX33" s="48">
        <f t="shared" ref="DX33:DX51" si="170">AB33</f>
        <v>5.61</v>
      </c>
      <c r="DY33" s="48">
        <f t="shared" ref="DY33:DY51" si="171">AC33</f>
        <v>5.58</v>
      </c>
      <c r="DZ33" s="48">
        <f t="shared" ref="DZ33:DZ51" si="172">MAX(DW33:DY33)</f>
        <v>5.61</v>
      </c>
      <c r="EA33">
        <f t="shared" si="119"/>
        <v>72.2</v>
      </c>
      <c r="EC33" s="48">
        <f t="shared" ref="EC33:EC51" si="173">AE33</f>
        <v>7.28</v>
      </c>
      <c r="ED33" s="48">
        <f t="shared" ref="ED33:ED51" si="174">AF33</f>
        <v>7.06</v>
      </c>
      <c r="EE33" s="48">
        <f t="shared" ref="EE33:EE51" si="175">AG33</f>
        <v>7.53</v>
      </c>
      <c r="EF33" s="48">
        <f t="shared" ref="EF33:EF51" si="176">MAX(EC33:EE33)</f>
        <v>7.53</v>
      </c>
      <c r="EG33">
        <f t="shared" si="120"/>
        <v>42.54</v>
      </c>
      <c r="EH33">
        <f t="shared" si="121"/>
        <v>128.10070199999998</v>
      </c>
      <c r="EJ33">
        <v>2</v>
      </c>
      <c r="EK33" s="48">
        <f t="shared" ref="EK33:EK51" si="177">IF(AJ33&lt;&gt;"",ROUND(AJ33,2),0)</f>
        <v>389.3</v>
      </c>
      <c r="EL33">
        <f t="shared" si="122"/>
        <v>38930002</v>
      </c>
      <c r="EM33">
        <f t="shared" ref="EM33:EM51" si="178">LARGE($EL$32:$EL$51,EJ33)</f>
        <v>33814001</v>
      </c>
      <c r="EN33">
        <f t="shared" si="123"/>
        <v>1</v>
      </c>
      <c r="EO33">
        <f t="shared" ref="EO33:EO51" si="179">IF(EN33&gt;0,EN33*$EL$2+EJ33,$EL$1)</f>
        <v>100002</v>
      </c>
      <c r="EP33">
        <f t="shared" ref="EP33:EP51" si="180">SMALL($EO$32:$EO$51,EJ33)</f>
        <v>200001</v>
      </c>
      <c r="EQ33">
        <f t="shared" si="124"/>
        <v>2</v>
      </c>
      <c r="ER33">
        <f t="shared" si="125"/>
        <v>1</v>
      </c>
      <c r="ET33">
        <f>IF(J33="X",1,IF(J33="x",1,IF(J33&lt;='Schuelereinst. Sinclair'!$B$5,1,0)))</f>
        <v>1</v>
      </c>
      <c r="EU33">
        <f>IF(L33="X",1,IF(L33="x",1,IF(L33&lt;='Schuelereinst. Sinclair'!$B$5,1,0)))</f>
        <v>1</v>
      </c>
      <c r="EV33">
        <f>IF(N33="X",1,IF(N33="x",1,IF(N33&lt;='Schuelereinst. Sinclair'!$B$5,1,0)))</f>
        <v>1</v>
      </c>
      <c r="EW33">
        <f>IF(P33="X",1,IF(P33="x",1,IF(P33&lt;='Schuelereinst. Sinclair'!$B$5,1,0)))</f>
        <v>1</v>
      </c>
      <c r="EX33">
        <f>IF(R33="X",1,IF(R33="x",1,IF(R33&lt;='Schuelereinst. Sinclair'!$B$5,1,0)))</f>
        <v>1</v>
      </c>
      <c r="EY33">
        <f>IF(T33="X",1,IF(T33="x",1,IF(T33&lt;='Schuelereinst. Sinclair'!$B$5,1,0)))</f>
        <v>1</v>
      </c>
    </row>
    <row r="34" spans="1:155" x14ac:dyDescent="0.2">
      <c r="A34">
        <v>24</v>
      </c>
      <c r="B34" s="90">
        <v>3</v>
      </c>
      <c r="C34" s="259" t="str">
        <f>IF(BG34=99,"",VLOOKUP(BG34,Wiegeliste!$A$17:'Wiegeliste'!$J$66,4))</f>
        <v>M419</v>
      </c>
      <c r="D34" s="90" t="str">
        <f t="shared" si="126"/>
        <v>Schrall Tobias</v>
      </c>
      <c r="E34" s="132" t="str">
        <f t="shared" si="127"/>
        <v>OMV</v>
      </c>
      <c r="F34" s="132">
        <f t="shared" si="128"/>
        <v>2003</v>
      </c>
      <c r="G34" s="132">
        <f>IF(BG34=99,"",VLOOKUP(BG34,Wiegeliste!$A$17:'Wiegeliste'!$J$66,6))</f>
        <v>42.8</v>
      </c>
      <c r="H34" s="148">
        <f t="shared" si="93"/>
        <v>1.9545999999999999</v>
      </c>
      <c r="I34" s="307"/>
      <c r="J34" s="110">
        <v>3.5</v>
      </c>
      <c r="K34" s="310"/>
      <c r="L34" s="110">
        <v>3.5</v>
      </c>
      <c r="M34" s="310"/>
      <c r="N34" s="110">
        <v>4.5</v>
      </c>
      <c r="O34" s="307"/>
      <c r="P34" s="110">
        <v>3.5</v>
      </c>
      <c r="Q34" s="310"/>
      <c r="R34" s="110">
        <v>4</v>
      </c>
      <c r="S34" s="310"/>
      <c r="T34" s="110">
        <v>3.5</v>
      </c>
      <c r="U34" s="112">
        <f t="shared" si="129"/>
        <v>0</v>
      </c>
      <c r="V34" s="115">
        <f t="shared" si="130"/>
        <v>0</v>
      </c>
      <c r="W34" s="115">
        <f t="shared" si="131"/>
        <v>85</v>
      </c>
      <c r="X34" s="316">
        <v>7.57</v>
      </c>
      <c r="Y34" s="317">
        <v>7.82</v>
      </c>
      <c r="Z34" s="100">
        <f t="shared" ref="Z34:Z50" si="181">IF(C34="","",DU34 )</f>
        <v>51</v>
      </c>
      <c r="AA34" s="326">
        <v>4.16</v>
      </c>
      <c r="AB34" s="317">
        <v>4.29</v>
      </c>
      <c r="AC34" s="317">
        <v>4.32</v>
      </c>
      <c r="AD34" s="103">
        <f t="shared" ref="AD34:AD51" si="182">IF(C34="","",EA34)</f>
        <v>46.4</v>
      </c>
      <c r="AE34" s="326">
        <v>6.18</v>
      </c>
      <c r="AF34" s="317">
        <v>4.43</v>
      </c>
      <c r="AG34" s="317">
        <v>5.43</v>
      </c>
      <c r="AH34" s="186">
        <f t="shared" ref="AH34:AH50" si="183">IF(C34="","",EG34)</f>
        <v>32.15</v>
      </c>
      <c r="AI34" s="106">
        <f t="shared" ref="AI34:AI51" si="184">IF(C34="","",EH34)</f>
        <v>62.840389999999992</v>
      </c>
      <c r="AJ34" s="107">
        <f t="shared" ref="AJ34:AJ51" si="185">IF(SUM(W34,Z34,AD34,AI34)=0,"",SUM(W34,Z34,AD34,AI34))</f>
        <v>245.24038999999999</v>
      </c>
      <c r="AK34" s="120">
        <f t="shared" si="94"/>
        <v>3</v>
      </c>
      <c r="AL34" s="136">
        <f t="shared" si="95"/>
        <v>16</v>
      </c>
      <c r="BG34">
        <f>Wiegeliste!HL19</f>
        <v>16</v>
      </c>
      <c r="BJ34" t="str">
        <f t="shared" si="96"/>
        <v>M419</v>
      </c>
      <c r="BL34" t="str">
        <f t="shared" si="132"/>
        <v>M419</v>
      </c>
      <c r="BM34" t="str">
        <f t="shared" si="133"/>
        <v/>
      </c>
      <c r="BN34">
        <f t="shared" si="134"/>
        <v>748</v>
      </c>
      <c r="BO34" t="str">
        <f t="shared" si="135"/>
        <v>M</v>
      </c>
      <c r="BP34" t="str">
        <f t="shared" si="97"/>
        <v>Schrall Tobias</v>
      </c>
      <c r="BQ34" t="str">
        <f t="shared" si="98"/>
        <v>OMV</v>
      </c>
      <c r="BR34" s="47">
        <f t="shared" si="99"/>
        <v>37766</v>
      </c>
      <c r="BS34">
        <f t="shared" si="100"/>
        <v>2003</v>
      </c>
      <c r="BT34">
        <f t="shared" si="101"/>
        <v>9</v>
      </c>
      <c r="BU34" t="str">
        <f t="shared" si="136"/>
        <v>U9</v>
      </c>
      <c r="BV34">
        <f>IF(BU34="","",IF(BU34="U9",'Schuelereinst. Sinclair'!$B$6,IF(BU34="U11",'Schuelereinst. Sinclair'!$B$7,IF(BU34="U13",'Schuelereinst. Sinclair'!$B$8,Wemm(BU34="U15",'Schuelereinst. Sinclair'!$B$9,"")))))</f>
        <v>10</v>
      </c>
      <c r="BW34" s="28">
        <f t="shared" si="102"/>
        <v>0</v>
      </c>
      <c r="BX34" s="28">
        <f t="shared" si="103"/>
        <v>3.5</v>
      </c>
      <c r="BY34" s="28">
        <f t="shared" si="104"/>
        <v>0</v>
      </c>
      <c r="BZ34" s="28">
        <f t="shared" si="105"/>
        <v>3.5</v>
      </c>
      <c r="CA34" s="28">
        <f t="shared" si="106"/>
        <v>0</v>
      </c>
      <c r="CB34" s="28">
        <f t="shared" si="107"/>
        <v>4.5</v>
      </c>
      <c r="CC34" s="28">
        <f t="shared" si="137"/>
        <v>0</v>
      </c>
      <c r="CD34" s="28">
        <f t="shared" si="138"/>
        <v>0</v>
      </c>
      <c r="CE34" s="28">
        <f t="shared" si="139"/>
        <v>0</v>
      </c>
      <c r="CF34" s="28">
        <f t="shared" si="140"/>
        <v>0</v>
      </c>
      <c r="CG34">
        <f t="shared" si="141"/>
        <v>0</v>
      </c>
      <c r="CH34">
        <f t="shared" si="142"/>
        <v>0</v>
      </c>
      <c r="CI34">
        <f t="shared" si="143"/>
        <v>0</v>
      </c>
      <c r="CJ34">
        <f t="shared" si="144"/>
        <v>0</v>
      </c>
      <c r="CK34">
        <f t="shared" si="145"/>
        <v>35</v>
      </c>
      <c r="CL34">
        <f t="shared" si="108"/>
        <v>35</v>
      </c>
      <c r="CM34">
        <f t="shared" si="109"/>
        <v>45</v>
      </c>
      <c r="CN34">
        <f t="shared" si="146"/>
        <v>35</v>
      </c>
      <c r="CO34">
        <f t="shared" si="147"/>
        <v>35</v>
      </c>
      <c r="CP34">
        <f t="shared" si="148"/>
        <v>45</v>
      </c>
      <c r="CQ34" s="5">
        <f t="shared" si="149"/>
        <v>45</v>
      </c>
      <c r="CS34" s="28">
        <f t="shared" si="110"/>
        <v>0</v>
      </c>
      <c r="CT34" s="28">
        <f t="shared" si="111"/>
        <v>3.5</v>
      </c>
      <c r="CU34" s="28">
        <f t="shared" si="112"/>
        <v>0</v>
      </c>
      <c r="CV34" s="28">
        <f t="shared" si="113"/>
        <v>4</v>
      </c>
      <c r="CW34" s="28">
        <f t="shared" si="114"/>
        <v>0</v>
      </c>
      <c r="CX34" s="28">
        <f t="shared" si="115"/>
        <v>3.5</v>
      </c>
      <c r="CY34" s="28">
        <f t="shared" si="150"/>
        <v>0</v>
      </c>
      <c r="CZ34" s="28">
        <f t="shared" si="151"/>
        <v>0</v>
      </c>
      <c r="DA34" s="28">
        <f t="shared" si="152"/>
        <v>0</v>
      </c>
      <c r="DB34" s="28">
        <f t="shared" si="153"/>
        <v>0</v>
      </c>
      <c r="DC34">
        <f t="shared" si="154"/>
        <v>0</v>
      </c>
      <c r="DD34">
        <f t="shared" si="155"/>
        <v>0</v>
      </c>
      <c r="DE34">
        <f t="shared" si="156"/>
        <v>0</v>
      </c>
      <c r="DF34">
        <f t="shared" si="157"/>
        <v>0</v>
      </c>
      <c r="DG34">
        <f t="shared" si="158"/>
        <v>35</v>
      </c>
      <c r="DH34">
        <f t="shared" si="159"/>
        <v>40</v>
      </c>
      <c r="DI34">
        <f t="shared" si="160"/>
        <v>35</v>
      </c>
      <c r="DJ34">
        <f t="shared" si="161"/>
        <v>35</v>
      </c>
      <c r="DK34">
        <f t="shared" si="162"/>
        <v>40</v>
      </c>
      <c r="DL34">
        <f t="shared" si="163"/>
        <v>35</v>
      </c>
      <c r="DM34" s="5">
        <f t="shared" si="164"/>
        <v>40</v>
      </c>
      <c r="DN34" s="48">
        <f t="shared" si="165"/>
        <v>0</v>
      </c>
      <c r="DO34" s="5">
        <f t="shared" si="166"/>
        <v>0</v>
      </c>
      <c r="DP34" s="5">
        <f t="shared" si="167"/>
        <v>85</v>
      </c>
      <c r="DR34" s="48">
        <f t="shared" si="116"/>
        <v>7.57</v>
      </c>
      <c r="DS34" s="48">
        <f t="shared" si="117"/>
        <v>7.82</v>
      </c>
      <c r="DT34" s="48">
        <f t="shared" si="168"/>
        <v>7.57</v>
      </c>
      <c r="DU34">
        <f t="shared" si="118"/>
        <v>51</v>
      </c>
      <c r="DW34" s="48">
        <f t="shared" si="169"/>
        <v>4.16</v>
      </c>
      <c r="DX34" s="48">
        <f t="shared" si="170"/>
        <v>4.29</v>
      </c>
      <c r="DY34" s="48">
        <f t="shared" si="171"/>
        <v>4.32</v>
      </c>
      <c r="DZ34" s="48">
        <f t="shared" si="172"/>
        <v>4.32</v>
      </c>
      <c r="EA34">
        <f t="shared" si="119"/>
        <v>46.4</v>
      </c>
      <c r="EC34" s="48">
        <f t="shared" si="173"/>
        <v>6.18</v>
      </c>
      <c r="ED34" s="48">
        <f t="shared" si="174"/>
        <v>4.43</v>
      </c>
      <c r="EE34" s="48">
        <f t="shared" si="175"/>
        <v>5.43</v>
      </c>
      <c r="EF34" s="48">
        <f t="shared" si="176"/>
        <v>6.18</v>
      </c>
      <c r="EG34">
        <f t="shared" si="120"/>
        <v>32.15</v>
      </c>
      <c r="EH34">
        <f t="shared" si="121"/>
        <v>62.840389999999992</v>
      </c>
      <c r="EJ34">
        <v>3</v>
      </c>
      <c r="EK34" s="48">
        <f t="shared" si="177"/>
        <v>245.24</v>
      </c>
      <c r="EL34">
        <f t="shared" si="122"/>
        <v>24524003</v>
      </c>
      <c r="EM34">
        <f t="shared" si="178"/>
        <v>24524003</v>
      </c>
      <c r="EN34">
        <f t="shared" si="123"/>
        <v>3</v>
      </c>
      <c r="EO34">
        <f t="shared" si="179"/>
        <v>300003</v>
      </c>
      <c r="EP34">
        <f t="shared" si="180"/>
        <v>300003</v>
      </c>
      <c r="EQ34">
        <f t="shared" si="124"/>
        <v>3</v>
      </c>
      <c r="ER34">
        <f t="shared" si="125"/>
        <v>3</v>
      </c>
      <c r="ET34">
        <f>IF(J34="X",1,IF(J34="x",1,IF(J34&lt;='Schuelereinst. Sinclair'!$B$5,1,0)))</f>
        <v>1</v>
      </c>
      <c r="EU34">
        <f>IF(L34="X",1,IF(L34="x",1,IF(L34&lt;='Schuelereinst. Sinclair'!$B$5,1,0)))</f>
        <v>1</v>
      </c>
      <c r="EV34">
        <f>IF(N34="X",1,IF(N34="x",1,IF(N34&lt;='Schuelereinst. Sinclair'!$B$5,1,0)))</f>
        <v>1</v>
      </c>
      <c r="EW34">
        <f>IF(P34="X",1,IF(P34="x",1,IF(P34&lt;='Schuelereinst. Sinclair'!$B$5,1,0)))</f>
        <v>1</v>
      </c>
      <c r="EX34">
        <f>IF(R34="X",1,IF(R34="x",1,IF(R34&lt;='Schuelereinst. Sinclair'!$B$5,1,0)))</f>
        <v>1</v>
      </c>
      <c r="EY34">
        <f>IF(T34="X",1,IF(T34="x",1,IF(T34&lt;='Schuelereinst. Sinclair'!$B$5,1,0)))</f>
        <v>1</v>
      </c>
    </row>
    <row r="35" spans="1:155" x14ac:dyDescent="0.2">
      <c r="A35">
        <v>25</v>
      </c>
      <c r="B35" s="90">
        <v>4</v>
      </c>
      <c r="C35" s="259" t="str">
        <f>IF(BG35=99,"",VLOOKUP(BG35,Wiegeliste!$A$17:'Wiegeliste'!$J$66,4))</f>
        <v/>
      </c>
      <c r="D35" s="90" t="str">
        <f t="shared" si="126"/>
        <v/>
      </c>
      <c r="E35" s="132" t="str">
        <f t="shared" si="127"/>
        <v/>
      </c>
      <c r="F35" s="132" t="str">
        <f t="shared" si="128"/>
        <v/>
      </c>
      <c r="G35" s="132" t="str">
        <f>IF(BG35=99,"",VLOOKUP(BG35,Wiegeliste!$A$17:'Wiegeliste'!$J$66,6))</f>
        <v/>
      </c>
      <c r="H35" s="148" t="str">
        <f t="shared" si="93"/>
        <v/>
      </c>
      <c r="I35" s="307"/>
      <c r="J35" s="110"/>
      <c r="K35" s="310"/>
      <c r="L35" s="110"/>
      <c r="M35" s="310"/>
      <c r="N35" s="110"/>
      <c r="O35" s="307"/>
      <c r="P35" s="110"/>
      <c r="Q35" s="310"/>
      <c r="R35" s="110"/>
      <c r="S35" s="310"/>
      <c r="T35" s="110"/>
      <c r="U35" s="112" t="str">
        <f t="shared" si="129"/>
        <v/>
      </c>
      <c r="V35" s="115" t="str">
        <f t="shared" si="130"/>
        <v/>
      </c>
      <c r="W35" s="115" t="str">
        <f t="shared" si="131"/>
        <v/>
      </c>
      <c r="X35" s="316"/>
      <c r="Y35" s="317"/>
      <c r="Z35" s="100" t="str">
        <f t="shared" si="181"/>
        <v/>
      </c>
      <c r="AA35" s="326"/>
      <c r="AB35" s="317"/>
      <c r="AC35" s="317"/>
      <c r="AD35" s="103" t="str">
        <f t="shared" si="182"/>
        <v/>
      </c>
      <c r="AE35" s="326"/>
      <c r="AF35" s="317"/>
      <c r="AG35" s="317"/>
      <c r="AH35" s="186" t="str">
        <f t="shared" si="183"/>
        <v/>
      </c>
      <c r="AI35" s="106" t="str">
        <f t="shared" si="184"/>
        <v/>
      </c>
      <c r="AJ35" s="107" t="str">
        <f t="shared" si="185"/>
        <v/>
      </c>
      <c r="AK35" s="120" t="str">
        <f t="shared" si="94"/>
        <v/>
      </c>
      <c r="AL35" s="136" t="str">
        <f t="shared" si="95"/>
        <v/>
      </c>
      <c r="BG35">
        <f>Wiegeliste!HL20</f>
        <v>99</v>
      </c>
      <c r="BJ35" t="str">
        <f t="shared" si="96"/>
        <v/>
      </c>
      <c r="BL35" t="str">
        <f t="shared" si="132"/>
        <v/>
      </c>
      <c r="BM35" t="str">
        <f t="shared" si="133"/>
        <v/>
      </c>
      <c r="BN35" t="str">
        <f t="shared" si="134"/>
        <v/>
      </c>
      <c r="BO35" t="str">
        <f t="shared" si="135"/>
        <v/>
      </c>
      <c r="BP35" t="str">
        <f t="shared" si="97"/>
        <v/>
      </c>
      <c r="BQ35" t="str">
        <f t="shared" si="98"/>
        <v/>
      </c>
      <c r="BR35" s="47" t="str">
        <f t="shared" si="99"/>
        <v/>
      </c>
      <c r="BS35" t="str">
        <f t="shared" si="100"/>
        <v/>
      </c>
      <c r="BT35" t="str">
        <f t="shared" si="101"/>
        <v/>
      </c>
      <c r="BU35" t="str">
        <f t="shared" si="136"/>
        <v/>
      </c>
      <c r="BV35" t="str">
        <f>IF(BU35="","",IF(BU35="U9",'Schuelereinst. Sinclair'!$B$6,IF(BU35="U11",'Schuelereinst. Sinclair'!$B$7,IF(BU35="U13",'Schuelereinst. Sinclair'!$B$8,Wemm(BU35="U15",'Schuelereinst. Sinclair'!$B$9,"")))))</f>
        <v/>
      </c>
      <c r="BW35" s="28">
        <f t="shared" si="102"/>
        <v>0</v>
      </c>
      <c r="BX35" s="28">
        <f t="shared" si="103"/>
        <v>0</v>
      </c>
      <c r="BY35" s="28">
        <f t="shared" si="104"/>
        <v>0</v>
      </c>
      <c r="BZ35" s="28">
        <f t="shared" si="105"/>
        <v>0</v>
      </c>
      <c r="CA35" s="28">
        <f t="shared" si="106"/>
        <v>0</v>
      </c>
      <c r="CB35" s="28">
        <f t="shared" si="107"/>
        <v>0</v>
      </c>
      <c r="CC35" s="28">
        <f t="shared" si="137"/>
        <v>0</v>
      </c>
      <c r="CD35" s="28">
        <f t="shared" si="138"/>
        <v>0</v>
      </c>
      <c r="CE35" s="28">
        <f t="shared" si="139"/>
        <v>0</v>
      </c>
      <c r="CF35" s="28">
        <f t="shared" si="140"/>
        <v>0</v>
      </c>
      <c r="CG35">
        <f t="shared" si="141"/>
        <v>0</v>
      </c>
      <c r="CH35">
        <f t="shared" si="142"/>
        <v>0</v>
      </c>
      <c r="CI35">
        <f t="shared" si="143"/>
        <v>0</v>
      </c>
      <c r="CJ35">
        <f t="shared" si="144"/>
        <v>0</v>
      </c>
      <c r="CK35">
        <f t="shared" si="145"/>
        <v>0</v>
      </c>
      <c r="CL35">
        <f t="shared" si="108"/>
        <v>0</v>
      </c>
      <c r="CM35">
        <f t="shared" si="109"/>
        <v>0</v>
      </c>
      <c r="CN35">
        <f t="shared" si="146"/>
        <v>0</v>
      </c>
      <c r="CO35">
        <f t="shared" si="147"/>
        <v>0</v>
      </c>
      <c r="CP35">
        <f t="shared" si="148"/>
        <v>0</v>
      </c>
      <c r="CQ35" s="5">
        <f t="shared" si="149"/>
        <v>0</v>
      </c>
      <c r="CS35" s="28">
        <f t="shared" si="110"/>
        <v>0</v>
      </c>
      <c r="CT35" s="28">
        <f t="shared" si="111"/>
        <v>0</v>
      </c>
      <c r="CU35" s="28">
        <f t="shared" si="112"/>
        <v>0</v>
      </c>
      <c r="CV35" s="28">
        <f t="shared" si="113"/>
        <v>0</v>
      </c>
      <c r="CW35" s="28">
        <f t="shared" si="114"/>
        <v>0</v>
      </c>
      <c r="CX35" s="28">
        <f t="shared" si="115"/>
        <v>0</v>
      </c>
      <c r="CY35" s="28">
        <f t="shared" si="150"/>
        <v>0</v>
      </c>
      <c r="CZ35" s="28">
        <f t="shared" si="151"/>
        <v>0</v>
      </c>
      <c r="DA35" s="28">
        <f t="shared" si="152"/>
        <v>0</v>
      </c>
      <c r="DB35" s="28">
        <f t="shared" si="153"/>
        <v>0</v>
      </c>
      <c r="DC35">
        <f t="shared" si="154"/>
        <v>0</v>
      </c>
      <c r="DD35">
        <f t="shared" si="155"/>
        <v>0</v>
      </c>
      <c r="DE35">
        <f t="shared" si="156"/>
        <v>0</v>
      </c>
      <c r="DF35">
        <f t="shared" si="157"/>
        <v>0</v>
      </c>
      <c r="DG35">
        <f t="shared" si="158"/>
        <v>0</v>
      </c>
      <c r="DH35">
        <f t="shared" si="159"/>
        <v>0</v>
      </c>
      <c r="DI35">
        <f t="shared" si="160"/>
        <v>0</v>
      </c>
      <c r="DJ35">
        <f t="shared" si="161"/>
        <v>0</v>
      </c>
      <c r="DK35">
        <f t="shared" si="162"/>
        <v>0</v>
      </c>
      <c r="DL35">
        <f t="shared" si="163"/>
        <v>0</v>
      </c>
      <c r="DM35" s="5">
        <f t="shared" si="164"/>
        <v>0</v>
      </c>
      <c r="DN35" s="48">
        <f t="shared" si="165"/>
        <v>0</v>
      </c>
      <c r="DO35" s="5">
        <f t="shared" si="166"/>
        <v>0</v>
      </c>
      <c r="DP35" s="5">
        <f t="shared" si="167"/>
        <v>0</v>
      </c>
      <c r="DR35" s="48">
        <f t="shared" si="116"/>
        <v>999</v>
      </c>
      <c r="DS35" s="48">
        <f t="shared" si="117"/>
        <v>999</v>
      </c>
      <c r="DT35" s="48">
        <f t="shared" si="168"/>
        <v>999</v>
      </c>
      <c r="DU35">
        <f t="shared" si="118"/>
        <v>0</v>
      </c>
      <c r="DW35" s="48">
        <f t="shared" si="169"/>
        <v>0</v>
      </c>
      <c r="DX35" s="48">
        <f t="shared" si="170"/>
        <v>0</v>
      </c>
      <c r="DY35" s="48">
        <f t="shared" si="171"/>
        <v>0</v>
      </c>
      <c r="DZ35" s="48">
        <f t="shared" si="172"/>
        <v>0</v>
      </c>
      <c r="EA35">
        <f t="shared" si="119"/>
        <v>0</v>
      </c>
      <c r="EC35" s="48">
        <f t="shared" si="173"/>
        <v>0</v>
      </c>
      <c r="ED35" s="48">
        <f t="shared" si="174"/>
        <v>0</v>
      </c>
      <c r="EE35" s="48">
        <f t="shared" si="175"/>
        <v>0</v>
      </c>
      <c r="EF35" s="48">
        <f t="shared" si="176"/>
        <v>0</v>
      </c>
      <c r="EG35">
        <f t="shared" si="120"/>
        <v>0</v>
      </c>
      <c r="EH35">
        <f t="shared" si="121"/>
        <v>0</v>
      </c>
      <c r="EJ35">
        <v>4</v>
      </c>
      <c r="EK35" s="48">
        <f t="shared" si="177"/>
        <v>0</v>
      </c>
      <c r="EL35">
        <f t="shared" si="122"/>
        <v>0</v>
      </c>
      <c r="EM35">
        <f t="shared" si="178"/>
        <v>0</v>
      </c>
      <c r="EN35">
        <f t="shared" si="123"/>
        <v>0</v>
      </c>
      <c r="EO35">
        <f t="shared" si="179"/>
        <v>99999999</v>
      </c>
      <c r="EP35">
        <f t="shared" si="180"/>
        <v>99999999</v>
      </c>
      <c r="EQ35">
        <f t="shared" si="124"/>
        <v>999</v>
      </c>
      <c r="ER35">
        <f t="shared" si="125"/>
        <v>99999</v>
      </c>
      <c r="ET35">
        <f>IF(J35="X",1,IF(J35="x",1,IF(J35&lt;='Schuelereinst. Sinclair'!$B$5,1,0)))</f>
        <v>1</v>
      </c>
      <c r="EU35">
        <f>IF(L35="X",1,IF(L35="x",1,IF(L35&lt;='Schuelereinst. Sinclair'!$B$5,1,0)))</f>
        <v>1</v>
      </c>
      <c r="EV35">
        <f>IF(N35="X",1,IF(N35="x",1,IF(N35&lt;='Schuelereinst. Sinclair'!$B$5,1,0)))</f>
        <v>1</v>
      </c>
      <c r="EW35">
        <f>IF(P35="X",1,IF(P35="x",1,IF(P35&lt;='Schuelereinst. Sinclair'!$B$5,1,0)))</f>
        <v>1</v>
      </c>
      <c r="EX35">
        <f>IF(R35="X",1,IF(R35="x",1,IF(R35&lt;='Schuelereinst. Sinclair'!$B$5,1,0)))</f>
        <v>1</v>
      </c>
      <c r="EY35">
        <f>IF(T35="X",1,IF(T35="x",1,IF(T35&lt;='Schuelereinst. Sinclair'!$B$5,1,0)))</f>
        <v>1</v>
      </c>
    </row>
    <row r="36" spans="1:155" x14ac:dyDescent="0.2">
      <c r="A36">
        <v>26</v>
      </c>
      <c r="B36" s="90">
        <v>5</v>
      </c>
      <c r="C36" s="259" t="str">
        <f>IF(BG36=99,"",VLOOKUP(BG36,Wiegeliste!$A$17:'Wiegeliste'!$J$66,4))</f>
        <v/>
      </c>
      <c r="D36" s="90" t="str">
        <f t="shared" si="126"/>
        <v/>
      </c>
      <c r="E36" s="132" t="str">
        <f t="shared" si="127"/>
        <v/>
      </c>
      <c r="F36" s="132" t="str">
        <f t="shared" si="128"/>
        <v/>
      </c>
      <c r="G36" s="132" t="str">
        <f>IF(BG36=99,"",VLOOKUP(BG36,Wiegeliste!$A$17:'Wiegeliste'!$J$66,6))</f>
        <v/>
      </c>
      <c r="H36" s="148" t="str">
        <f t="shared" si="93"/>
        <v/>
      </c>
      <c r="I36" s="307"/>
      <c r="J36" s="110"/>
      <c r="K36" s="310"/>
      <c r="L36" s="110"/>
      <c r="M36" s="310"/>
      <c r="N36" s="110"/>
      <c r="O36" s="307"/>
      <c r="P36" s="110"/>
      <c r="Q36" s="310"/>
      <c r="R36" s="110"/>
      <c r="S36" s="310"/>
      <c r="T36" s="110"/>
      <c r="U36" s="112" t="str">
        <f t="shared" si="129"/>
        <v/>
      </c>
      <c r="V36" s="115" t="str">
        <f t="shared" si="130"/>
        <v/>
      </c>
      <c r="W36" s="115" t="str">
        <f t="shared" si="131"/>
        <v/>
      </c>
      <c r="X36" s="316"/>
      <c r="Y36" s="317"/>
      <c r="Z36" s="100" t="str">
        <f t="shared" si="181"/>
        <v/>
      </c>
      <c r="AA36" s="326"/>
      <c r="AB36" s="317"/>
      <c r="AC36" s="317"/>
      <c r="AD36" s="103" t="str">
        <f t="shared" si="182"/>
        <v/>
      </c>
      <c r="AE36" s="326"/>
      <c r="AF36" s="317"/>
      <c r="AG36" s="317"/>
      <c r="AH36" s="186" t="str">
        <f t="shared" si="183"/>
        <v/>
      </c>
      <c r="AI36" s="106" t="str">
        <f t="shared" si="184"/>
        <v/>
      </c>
      <c r="AJ36" s="107" t="str">
        <f t="shared" si="185"/>
        <v/>
      </c>
      <c r="AK36" s="120" t="str">
        <f t="shared" si="94"/>
        <v/>
      </c>
      <c r="AL36" s="136" t="str">
        <f t="shared" si="95"/>
        <v/>
      </c>
      <c r="BG36">
        <f>Wiegeliste!HL21</f>
        <v>99</v>
      </c>
      <c r="BJ36" t="str">
        <f t="shared" si="96"/>
        <v/>
      </c>
      <c r="BL36" t="str">
        <f t="shared" si="132"/>
        <v/>
      </c>
      <c r="BM36" t="str">
        <f t="shared" si="133"/>
        <v/>
      </c>
      <c r="BN36" t="str">
        <f t="shared" si="134"/>
        <v/>
      </c>
      <c r="BO36" t="str">
        <f t="shared" si="135"/>
        <v/>
      </c>
      <c r="BP36" t="str">
        <f t="shared" si="97"/>
        <v/>
      </c>
      <c r="BQ36" t="str">
        <f t="shared" si="98"/>
        <v/>
      </c>
      <c r="BR36" s="47" t="str">
        <f t="shared" si="99"/>
        <v/>
      </c>
      <c r="BS36" t="str">
        <f t="shared" si="100"/>
        <v/>
      </c>
      <c r="BT36" t="str">
        <f t="shared" si="101"/>
        <v/>
      </c>
      <c r="BU36" t="str">
        <f t="shared" si="136"/>
        <v/>
      </c>
      <c r="BV36" t="str">
        <f>IF(BU36="","",IF(BU36="U9",'Schuelereinst. Sinclair'!$B$6,IF(BU36="U11",'Schuelereinst. Sinclair'!$B$7,IF(BU36="U13",'Schuelereinst. Sinclair'!$B$8,Wemm(BU36="U15",'Schuelereinst. Sinclair'!$B$9,"")))))</f>
        <v/>
      </c>
      <c r="BW36" s="28">
        <f t="shared" si="102"/>
        <v>0</v>
      </c>
      <c r="BX36" s="28">
        <f t="shared" si="103"/>
        <v>0</v>
      </c>
      <c r="BY36" s="28">
        <f t="shared" si="104"/>
        <v>0</v>
      </c>
      <c r="BZ36" s="28">
        <f t="shared" si="105"/>
        <v>0</v>
      </c>
      <c r="CA36" s="28">
        <f t="shared" si="106"/>
        <v>0</v>
      </c>
      <c r="CB36" s="28">
        <f t="shared" si="107"/>
        <v>0</v>
      </c>
      <c r="CC36" s="28">
        <f t="shared" si="137"/>
        <v>0</v>
      </c>
      <c r="CD36" s="28">
        <f t="shared" si="138"/>
        <v>0</v>
      </c>
      <c r="CE36" s="28">
        <f t="shared" si="139"/>
        <v>0</v>
      </c>
      <c r="CF36" s="28">
        <f t="shared" si="140"/>
        <v>0</v>
      </c>
      <c r="CG36">
        <f t="shared" si="141"/>
        <v>0</v>
      </c>
      <c r="CH36">
        <f t="shared" si="142"/>
        <v>0</v>
      </c>
      <c r="CI36">
        <f t="shared" si="143"/>
        <v>0</v>
      </c>
      <c r="CJ36">
        <f t="shared" si="144"/>
        <v>0</v>
      </c>
      <c r="CK36">
        <f t="shared" si="145"/>
        <v>0</v>
      </c>
      <c r="CL36">
        <f t="shared" si="108"/>
        <v>0</v>
      </c>
      <c r="CM36">
        <f t="shared" si="109"/>
        <v>0</v>
      </c>
      <c r="CN36">
        <f t="shared" si="146"/>
        <v>0</v>
      </c>
      <c r="CO36">
        <f t="shared" si="147"/>
        <v>0</v>
      </c>
      <c r="CP36">
        <f t="shared" si="148"/>
        <v>0</v>
      </c>
      <c r="CQ36" s="5">
        <f t="shared" si="149"/>
        <v>0</v>
      </c>
      <c r="CS36" s="28">
        <f t="shared" si="110"/>
        <v>0</v>
      </c>
      <c r="CT36" s="28">
        <f t="shared" si="111"/>
        <v>0</v>
      </c>
      <c r="CU36" s="28">
        <f t="shared" si="112"/>
        <v>0</v>
      </c>
      <c r="CV36" s="28">
        <f t="shared" si="113"/>
        <v>0</v>
      </c>
      <c r="CW36" s="28">
        <f t="shared" si="114"/>
        <v>0</v>
      </c>
      <c r="CX36" s="28">
        <f t="shared" si="115"/>
        <v>0</v>
      </c>
      <c r="CY36" s="28">
        <f t="shared" si="150"/>
        <v>0</v>
      </c>
      <c r="CZ36" s="28">
        <f t="shared" si="151"/>
        <v>0</v>
      </c>
      <c r="DA36" s="28">
        <f t="shared" si="152"/>
        <v>0</v>
      </c>
      <c r="DB36" s="28">
        <f t="shared" si="153"/>
        <v>0</v>
      </c>
      <c r="DC36">
        <f t="shared" si="154"/>
        <v>0</v>
      </c>
      <c r="DD36">
        <f t="shared" si="155"/>
        <v>0</v>
      </c>
      <c r="DE36">
        <f t="shared" si="156"/>
        <v>0</v>
      </c>
      <c r="DF36">
        <f t="shared" si="157"/>
        <v>0</v>
      </c>
      <c r="DG36">
        <f t="shared" si="158"/>
        <v>0</v>
      </c>
      <c r="DH36">
        <f t="shared" si="159"/>
        <v>0</v>
      </c>
      <c r="DI36">
        <f t="shared" si="160"/>
        <v>0</v>
      </c>
      <c r="DJ36">
        <f t="shared" si="161"/>
        <v>0</v>
      </c>
      <c r="DK36">
        <f t="shared" si="162"/>
        <v>0</v>
      </c>
      <c r="DL36">
        <f t="shared" si="163"/>
        <v>0</v>
      </c>
      <c r="DM36" s="5">
        <f t="shared" si="164"/>
        <v>0</v>
      </c>
      <c r="DN36" s="48">
        <f t="shared" si="165"/>
        <v>0</v>
      </c>
      <c r="DO36" s="5">
        <f t="shared" si="166"/>
        <v>0</v>
      </c>
      <c r="DP36" s="5">
        <f t="shared" si="167"/>
        <v>0</v>
      </c>
      <c r="DR36" s="48">
        <f t="shared" si="116"/>
        <v>999</v>
      </c>
      <c r="DS36" s="48">
        <f t="shared" si="117"/>
        <v>999</v>
      </c>
      <c r="DT36" s="48">
        <f t="shared" si="168"/>
        <v>999</v>
      </c>
      <c r="DU36">
        <f t="shared" si="118"/>
        <v>0</v>
      </c>
      <c r="DW36" s="48">
        <f t="shared" si="169"/>
        <v>0</v>
      </c>
      <c r="DX36" s="48">
        <f t="shared" si="170"/>
        <v>0</v>
      </c>
      <c r="DY36" s="48">
        <f t="shared" si="171"/>
        <v>0</v>
      </c>
      <c r="DZ36" s="48">
        <f t="shared" si="172"/>
        <v>0</v>
      </c>
      <c r="EA36">
        <f t="shared" si="119"/>
        <v>0</v>
      </c>
      <c r="EC36" s="48">
        <f t="shared" si="173"/>
        <v>0</v>
      </c>
      <c r="ED36" s="48">
        <f t="shared" si="174"/>
        <v>0</v>
      </c>
      <c r="EE36" s="48">
        <f t="shared" si="175"/>
        <v>0</v>
      </c>
      <c r="EF36" s="48">
        <f t="shared" si="176"/>
        <v>0</v>
      </c>
      <c r="EG36">
        <f t="shared" si="120"/>
        <v>0</v>
      </c>
      <c r="EH36">
        <f t="shared" si="121"/>
        <v>0</v>
      </c>
      <c r="EJ36">
        <v>5</v>
      </c>
      <c r="EK36" s="48">
        <f t="shared" si="177"/>
        <v>0</v>
      </c>
      <c r="EL36">
        <f t="shared" si="122"/>
        <v>0</v>
      </c>
      <c r="EM36">
        <f t="shared" si="178"/>
        <v>0</v>
      </c>
      <c r="EN36">
        <f t="shared" si="123"/>
        <v>0</v>
      </c>
      <c r="EO36">
        <f t="shared" si="179"/>
        <v>99999999</v>
      </c>
      <c r="EP36">
        <f t="shared" si="180"/>
        <v>99999999</v>
      </c>
      <c r="EQ36">
        <f t="shared" si="124"/>
        <v>999</v>
      </c>
      <c r="ER36">
        <f t="shared" si="125"/>
        <v>99999</v>
      </c>
      <c r="ET36">
        <f>IF(J36="X",1,IF(J36="x",1,IF(J36&lt;='Schuelereinst. Sinclair'!$B$5,1,0)))</f>
        <v>1</v>
      </c>
      <c r="EU36">
        <f>IF(L36="X",1,IF(L36="x",1,IF(L36&lt;='Schuelereinst. Sinclair'!$B$5,1,0)))</f>
        <v>1</v>
      </c>
      <c r="EV36">
        <f>IF(N36="X",1,IF(N36="x",1,IF(N36&lt;='Schuelereinst. Sinclair'!$B$5,1,0)))</f>
        <v>1</v>
      </c>
      <c r="EW36">
        <f>IF(P36="X",1,IF(P36="x",1,IF(P36&lt;='Schuelereinst. Sinclair'!$B$5,1,0)))</f>
        <v>1</v>
      </c>
      <c r="EX36">
        <f>IF(R36="X",1,IF(R36="x",1,IF(R36&lt;='Schuelereinst. Sinclair'!$B$5,1,0)))</f>
        <v>1</v>
      </c>
      <c r="EY36">
        <f>IF(T36="X",1,IF(T36="x",1,IF(T36&lt;='Schuelereinst. Sinclair'!$B$5,1,0)))</f>
        <v>1</v>
      </c>
    </row>
    <row r="37" spans="1:155" x14ac:dyDescent="0.2">
      <c r="A37">
        <v>27</v>
      </c>
      <c r="B37" s="90">
        <v>6</v>
      </c>
      <c r="C37" s="259" t="str">
        <f>IF(BG37=99,"",VLOOKUP(BG37,Wiegeliste!$A$17:'Wiegeliste'!$J$66,4))</f>
        <v/>
      </c>
      <c r="D37" s="90" t="str">
        <f t="shared" si="126"/>
        <v/>
      </c>
      <c r="E37" s="132" t="str">
        <f t="shared" si="127"/>
        <v/>
      </c>
      <c r="F37" s="132" t="str">
        <f t="shared" si="128"/>
        <v/>
      </c>
      <c r="G37" s="132" t="str">
        <f>IF(BG37=99,"",VLOOKUP(BG37,Wiegeliste!$A$17:'Wiegeliste'!$J$66,6))</f>
        <v/>
      </c>
      <c r="H37" s="148" t="str">
        <f t="shared" si="93"/>
        <v/>
      </c>
      <c r="I37" s="307"/>
      <c r="J37" s="110"/>
      <c r="K37" s="310"/>
      <c r="L37" s="110"/>
      <c r="M37" s="310"/>
      <c r="N37" s="110"/>
      <c r="O37" s="307"/>
      <c r="P37" s="110"/>
      <c r="Q37" s="310"/>
      <c r="R37" s="110"/>
      <c r="S37" s="310"/>
      <c r="T37" s="110"/>
      <c r="U37" s="112" t="str">
        <f t="shared" si="129"/>
        <v/>
      </c>
      <c r="V37" s="115" t="str">
        <f t="shared" si="130"/>
        <v/>
      </c>
      <c r="W37" s="115" t="str">
        <f t="shared" si="131"/>
        <v/>
      </c>
      <c r="X37" s="316"/>
      <c r="Y37" s="317"/>
      <c r="Z37" s="100" t="str">
        <f t="shared" si="181"/>
        <v/>
      </c>
      <c r="AA37" s="326"/>
      <c r="AB37" s="317"/>
      <c r="AC37" s="317"/>
      <c r="AD37" s="103" t="str">
        <f t="shared" si="182"/>
        <v/>
      </c>
      <c r="AE37" s="326"/>
      <c r="AF37" s="317"/>
      <c r="AG37" s="317"/>
      <c r="AH37" s="186" t="str">
        <f t="shared" si="183"/>
        <v/>
      </c>
      <c r="AI37" s="106" t="str">
        <f t="shared" si="184"/>
        <v/>
      </c>
      <c r="AJ37" s="107" t="str">
        <f t="shared" si="185"/>
        <v/>
      </c>
      <c r="AK37" s="120" t="str">
        <f t="shared" si="94"/>
        <v/>
      </c>
      <c r="AL37" s="136" t="str">
        <f t="shared" si="95"/>
        <v/>
      </c>
      <c r="BG37">
        <f>Wiegeliste!HL22</f>
        <v>99</v>
      </c>
      <c r="BJ37" t="str">
        <f t="shared" si="96"/>
        <v/>
      </c>
      <c r="BL37" t="str">
        <f t="shared" si="132"/>
        <v/>
      </c>
      <c r="BM37" t="str">
        <f t="shared" si="133"/>
        <v/>
      </c>
      <c r="BN37" t="str">
        <f t="shared" si="134"/>
        <v/>
      </c>
      <c r="BO37" t="str">
        <f t="shared" si="135"/>
        <v/>
      </c>
      <c r="BP37" t="str">
        <f t="shared" si="97"/>
        <v/>
      </c>
      <c r="BQ37" t="str">
        <f t="shared" si="98"/>
        <v/>
      </c>
      <c r="BR37" s="47" t="str">
        <f t="shared" si="99"/>
        <v/>
      </c>
      <c r="BS37" t="str">
        <f t="shared" si="100"/>
        <v/>
      </c>
      <c r="BT37" t="str">
        <f t="shared" si="101"/>
        <v/>
      </c>
      <c r="BU37" t="str">
        <f t="shared" si="136"/>
        <v/>
      </c>
      <c r="BV37" t="str">
        <f>IF(BU37="","",IF(BU37="U9",'Schuelereinst. Sinclair'!$B$6,IF(BU37="U11",'Schuelereinst. Sinclair'!$B$7,IF(BU37="U13",'Schuelereinst. Sinclair'!$B$8,Wemm(BU37="U15",'Schuelereinst. Sinclair'!$B$9,"")))))</f>
        <v/>
      </c>
      <c r="BW37" s="28">
        <f t="shared" si="102"/>
        <v>0</v>
      </c>
      <c r="BX37" s="28">
        <f t="shared" si="103"/>
        <v>0</v>
      </c>
      <c r="BY37" s="28">
        <f t="shared" si="104"/>
        <v>0</v>
      </c>
      <c r="BZ37" s="28">
        <f t="shared" si="105"/>
        <v>0</v>
      </c>
      <c r="CA37" s="28">
        <f t="shared" si="106"/>
        <v>0</v>
      </c>
      <c r="CB37" s="28">
        <f t="shared" si="107"/>
        <v>0</v>
      </c>
      <c r="CC37" s="28">
        <f t="shared" si="137"/>
        <v>0</v>
      </c>
      <c r="CD37" s="28">
        <f t="shared" si="138"/>
        <v>0</v>
      </c>
      <c r="CE37" s="28">
        <f t="shared" si="139"/>
        <v>0</v>
      </c>
      <c r="CF37" s="28">
        <f t="shared" si="140"/>
        <v>0</v>
      </c>
      <c r="CG37">
        <f t="shared" si="141"/>
        <v>0</v>
      </c>
      <c r="CH37">
        <f t="shared" si="142"/>
        <v>0</v>
      </c>
      <c r="CI37">
        <f t="shared" si="143"/>
        <v>0</v>
      </c>
      <c r="CJ37">
        <f t="shared" si="144"/>
        <v>0</v>
      </c>
      <c r="CK37">
        <f t="shared" si="145"/>
        <v>0</v>
      </c>
      <c r="CL37">
        <f t="shared" si="108"/>
        <v>0</v>
      </c>
      <c r="CM37">
        <f t="shared" si="109"/>
        <v>0</v>
      </c>
      <c r="CN37">
        <f t="shared" si="146"/>
        <v>0</v>
      </c>
      <c r="CO37">
        <f t="shared" si="147"/>
        <v>0</v>
      </c>
      <c r="CP37">
        <f t="shared" si="148"/>
        <v>0</v>
      </c>
      <c r="CQ37" s="5">
        <f t="shared" si="149"/>
        <v>0</v>
      </c>
      <c r="CS37" s="28">
        <f t="shared" si="110"/>
        <v>0</v>
      </c>
      <c r="CT37" s="28">
        <f t="shared" si="111"/>
        <v>0</v>
      </c>
      <c r="CU37" s="28">
        <f t="shared" si="112"/>
        <v>0</v>
      </c>
      <c r="CV37" s="28">
        <f t="shared" si="113"/>
        <v>0</v>
      </c>
      <c r="CW37" s="28">
        <f t="shared" si="114"/>
        <v>0</v>
      </c>
      <c r="CX37" s="28">
        <f t="shared" si="115"/>
        <v>0</v>
      </c>
      <c r="CY37" s="28">
        <f t="shared" si="150"/>
        <v>0</v>
      </c>
      <c r="CZ37" s="28">
        <f t="shared" si="151"/>
        <v>0</v>
      </c>
      <c r="DA37" s="28">
        <f t="shared" si="152"/>
        <v>0</v>
      </c>
      <c r="DB37" s="28">
        <f t="shared" si="153"/>
        <v>0</v>
      </c>
      <c r="DC37">
        <f t="shared" si="154"/>
        <v>0</v>
      </c>
      <c r="DD37">
        <f t="shared" si="155"/>
        <v>0</v>
      </c>
      <c r="DE37">
        <f t="shared" si="156"/>
        <v>0</v>
      </c>
      <c r="DF37">
        <f t="shared" si="157"/>
        <v>0</v>
      </c>
      <c r="DG37">
        <f t="shared" si="158"/>
        <v>0</v>
      </c>
      <c r="DH37">
        <f t="shared" si="159"/>
        <v>0</v>
      </c>
      <c r="DI37">
        <f t="shared" si="160"/>
        <v>0</v>
      </c>
      <c r="DJ37">
        <f t="shared" si="161"/>
        <v>0</v>
      </c>
      <c r="DK37">
        <f t="shared" si="162"/>
        <v>0</v>
      </c>
      <c r="DL37">
        <f t="shared" si="163"/>
        <v>0</v>
      </c>
      <c r="DM37" s="5">
        <f t="shared" si="164"/>
        <v>0</v>
      </c>
      <c r="DN37" s="48">
        <f t="shared" si="165"/>
        <v>0</v>
      </c>
      <c r="DO37" s="5">
        <f t="shared" si="166"/>
        <v>0</v>
      </c>
      <c r="DP37" s="5">
        <f t="shared" si="167"/>
        <v>0</v>
      </c>
      <c r="DR37" s="48">
        <f t="shared" si="116"/>
        <v>999</v>
      </c>
      <c r="DS37" s="48">
        <f t="shared" si="117"/>
        <v>999</v>
      </c>
      <c r="DT37" s="48">
        <f t="shared" si="168"/>
        <v>999</v>
      </c>
      <c r="DU37">
        <f t="shared" si="118"/>
        <v>0</v>
      </c>
      <c r="DW37" s="48">
        <f t="shared" si="169"/>
        <v>0</v>
      </c>
      <c r="DX37" s="48">
        <f t="shared" si="170"/>
        <v>0</v>
      </c>
      <c r="DY37" s="48">
        <f t="shared" si="171"/>
        <v>0</v>
      </c>
      <c r="DZ37" s="48">
        <f t="shared" si="172"/>
        <v>0</v>
      </c>
      <c r="EA37">
        <f t="shared" si="119"/>
        <v>0</v>
      </c>
      <c r="EC37" s="48">
        <f t="shared" si="173"/>
        <v>0</v>
      </c>
      <c r="ED37" s="48">
        <f t="shared" si="174"/>
        <v>0</v>
      </c>
      <c r="EE37" s="48">
        <f t="shared" si="175"/>
        <v>0</v>
      </c>
      <c r="EF37" s="48">
        <f t="shared" si="176"/>
        <v>0</v>
      </c>
      <c r="EG37">
        <f t="shared" si="120"/>
        <v>0</v>
      </c>
      <c r="EH37">
        <f t="shared" si="121"/>
        <v>0</v>
      </c>
      <c r="EJ37">
        <v>6</v>
      </c>
      <c r="EK37" s="48">
        <f t="shared" si="177"/>
        <v>0</v>
      </c>
      <c r="EL37">
        <f t="shared" si="122"/>
        <v>0</v>
      </c>
      <c r="EM37">
        <f t="shared" si="178"/>
        <v>0</v>
      </c>
      <c r="EN37">
        <f t="shared" si="123"/>
        <v>0</v>
      </c>
      <c r="EO37">
        <f t="shared" si="179"/>
        <v>99999999</v>
      </c>
      <c r="EP37">
        <f t="shared" si="180"/>
        <v>99999999</v>
      </c>
      <c r="EQ37">
        <f t="shared" si="124"/>
        <v>999</v>
      </c>
      <c r="ER37">
        <f t="shared" si="125"/>
        <v>99999</v>
      </c>
      <c r="ET37">
        <f>IF(J37="X",1,IF(J37="x",1,IF(J37&lt;='Schuelereinst. Sinclair'!$B$5,1,0)))</f>
        <v>1</v>
      </c>
      <c r="EU37">
        <f>IF(L37="X",1,IF(L37="x",1,IF(L37&lt;='Schuelereinst. Sinclair'!$B$5,1,0)))</f>
        <v>1</v>
      </c>
      <c r="EV37">
        <f>IF(N37="X",1,IF(N37="x",1,IF(N37&lt;='Schuelereinst. Sinclair'!$B$5,1,0)))</f>
        <v>1</v>
      </c>
      <c r="EW37">
        <f>IF(P37="X",1,IF(P37="x",1,IF(P37&lt;='Schuelereinst. Sinclair'!$B$5,1,0)))</f>
        <v>1</v>
      </c>
      <c r="EX37">
        <f>IF(R37="X",1,IF(R37="x",1,IF(R37&lt;='Schuelereinst. Sinclair'!$B$5,1,0)))</f>
        <v>1</v>
      </c>
      <c r="EY37">
        <f>IF(T37="X",1,IF(T37="x",1,IF(T37&lt;='Schuelereinst. Sinclair'!$B$5,1,0)))</f>
        <v>1</v>
      </c>
    </row>
    <row r="38" spans="1:155" x14ac:dyDescent="0.2">
      <c r="A38">
        <v>28</v>
      </c>
      <c r="B38" s="90">
        <v>7</v>
      </c>
      <c r="C38" s="259" t="str">
        <f>IF(BG38=99,"",VLOOKUP(BG38,Wiegeliste!$A$17:'Wiegeliste'!$J$66,4))</f>
        <v/>
      </c>
      <c r="D38" s="90" t="str">
        <f t="shared" si="126"/>
        <v/>
      </c>
      <c r="E38" s="132" t="str">
        <f t="shared" si="127"/>
        <v/>
      </c>
      <c r="F38" s="132" t="str">
        <f t="shared" si="128"/>
        <v/>
      </c>
      <c r="G38" s="132" t="str">
        <f>IF(BG38=99,"",VLOOKUP(BG38,Wiegeliste!$A$17:'Wiegeliste'!$J$66,6))</f>
        <v/>
      </c>
      <c r="H38" s="148" t="str">
        <f t="shared" si="93"/>
        <v/>
      </c>
      <c r="I38" s="307"/>
      <c r="J38" s="110"/>
      <c r="K38" s="310"/>
      <c r="L38" s="110"/>
      <c r="M38" s="310"/>
      <c r="N38" s="110"/>
      <c r="O38" s="307"/>
      <c r="P38" s="110"/>
      <c r="Q38" s="310"/>
      <c r="R38" s="110"/>
      <c r="S38" s="310"/>
      <c r="T38" s="110"/>
      <c r="U38" s="112" t="str">
        <f t="shared" si="129"/>
        <v/>
      </c>
      <c r="V38" s="115" t="str">
        <f t="shared" si="130"/>
        <v/>
      </c>
      <c r="W38" s="115" t="str">
        <f t="shared" si="131"/>
        <v/>
      </c>
      <c r="X38" s="316"/>
      <c r="Y38" s="317"/>
      <c r="Z38" s="100" t="str">
        <f t="shared" si="181"/>
        <v/>
      </c>
      <c r="AA38" s="326"/>
      <c r="AB38" s="317"/>
      <c r="AC38" s="317"/>
      <c r="AD38" s="103" t="str">
        <f t="shared" si="182"/>
        <v/>
      </c>
      <c r="AE38" s="326"/>
      <c r="AF38" s="317"/>
      <c r="AG38" s="317"/>
      <c r="AH38" s="186" t="str">
        <f t="shared" si="183"/>
        <v/>
      </c>
      <c r="AI38" s="106" t="str">
        <f t="shared" si="184"/>
        <v/>
      </c>
      <c r="AJ38" s="107" t="str">
        <f t="shared" si="185"/>
        <v/>
      </c>
      <c r="AK38" s="120" t="str">
        <f t="shared" si="94"/>
        <v/>
      </c>
      <c r="AL38" s="136" t="str">
        <f t="shared" si="95"/>
        <v/>
      </c>
      <c r="BG38">
        <f>Wiegeliste!HL23</f>
        <v>99</v>
      </c>
      <c r="BJ38" t="str">
        <f t="shared" si="96"/>
        <v/>
      </c>
      <c r="BL38" t="str">
        <f t="shared" si="132"/>
        <v/>
      </c>
      <c r="BM38" t="str">
        <f t="shared" si="133"/>
        <v/>
      </c>
      <c r="BN38" t="str">
        <f t="shared" si="134"/>
        <v/>
      </c>
      <c r="BO38" t="str">
        <f t="shared" si="135"/>
        <v/>
      </c>
      <c r="BP38" t="str">
        <f t="shared" si="97"/>
        <v/>
      </c>
      <c r="BQ38" t="str">
        <f t="shared" si="98"/>
        <v/>
      </c>
      <c r="BR38" s="47" t="str">
        <f t="shared" si="99"/>
        <v/>
      </c>
      <c r="BS38" t="str">
        <f t="shared" si="100"/>
        <v/>
      </c>
      <c r="BT38" t="str">
        <f t="shared" si="101"/>
        <v/>
      </c>
      <c r="BU38" t="str">
        <f t="shared" si="136"/>
        <v/>
      </c>
      <c r="BV38" t="str">
        <f>IF(BU38="","",IF(BU38="U9",'Schuelereinst. Sinclair'!$B$6,IF(BU38="U11",'Schuelereinst. Sinclair'!$B$7,IF(BU38="U13",'Schuelereinst. Sinclair'!$B$8,Wemm(BU38="U15",'Schuelereinst. Sinclair'!$B$9,"")))))</f>
        <v/>
      </c>
      <c r="BW38" s="28">
        <f t="shared" si="102"/>
        <v>0</v>
      </c>
      <c r="BX38" s="28">
        <f t="shared" si="103"/>
        <v>0</v>
      </c>
      <c r="BY38" s="28">
        <f t="shared" si="104"/>
        <v>0</v>
      </c>
      <c r="BZ38" s="28">
        <f t="shared" si="105"/>
        <v>0</v>
      </c>
      <c r="CA38" s="28">
        <f t="shared" si="106"/>
        <v>0</v>
      </c>
      <c r="CB38" s="28">
        <f t="shared" si="107"/>
        <v>0</v>
      </c>
      <c r="CC38" s="28">
        <f t="shared" si="137"/>
        <v>0</v>
      </c>
      <c r="CD38" s="28">
        <f t="shared" si="138"/>
        <v>0</v>
      </c>
      <c r="CE38" s="28">
        <f t="shared" si="139"/>
        <v>0</v>
      </c>
      <c r="CF38" s="28">
        <f t="shared" si="140"/>
        <v>0</v>
      </c>
      <c r="CG38">
        <f t="shared" si="141"/>
        <v>0</v>
      </c>
      <c r="CH38">
        <f t="shared" si="142"/>
        <v>0</v>
      </c>
      <c r="CI38">
        <f t="shared" si="143"/>
        <v>0</v>
      </c>
      <c r="CJ38">
        <f t="shared" si="144"/>
        <v>0</v>
      </c>
      <c r="CK38">
        <f t="shared" si="145"/>
        <v>0</v>
      </c>
      <c r="CL38">
        <f t="shared" si="108"/>
        <v>0</v>
      </c>
      <c r="CM38">
        <f t="shared" si="109"/>
        <v>0</v>
      </c>
      <c r="CN38">
        <f t="shared" si="146"/>
        <v>0</v>
      </c>
      <c r="CO38">
        <f t="shared" si="147"/>
        <v>0</v>
      </c>
      <c r="CP38">
        <f t="shared" si="148"/>
        <v>0</v>
      </c>
      <c r="CQ38" s="5">
        <f t="shared" si="149"/>
        <v>0</v>
      </c>
      <c r="CS38" s="28">
        <f t="shared" si="110"/>
        <v>0</v>
      </c>
      <c r="CT38" s="28">
        <f t="shared" si="111"/>
        <v>0</v>
      </c>
      <c r="CU38" s="28">
        <f t="shared" si="112"/>
        <v>0</v>
      </c>
      <c r="CV38" s="28">
        <f t="shared" si="113"/>
        <v>0</v>
      </c>
      <c r="CW38" s="28">
        <f t="shared" si="114"/>
        <v>0</v>
      </c>
      <c r="CX38" s="28">
        <f t="shared" si="115"/>
        <v>0</v>
      </c>
      <c r="CY38" s="28">
        <f t="shared" si="150"/>
        <v>0</v>
      </c>
      <c r="CZ38" s="28">
        <f t="shared" si="151"/>
        <v>0</v>
      </c>
      <c r="DA38" s="28">
        <f t="shared" si="152"/>
        <v>0</v>
      </c>
      <c r="DB38" s="28">
        <f t="shared" si="153"/>
        <v>0</v>
      </c>
      <c r="DC38">
        <f t="shared" si="154"/>
        <v>0</v>
      </c>
      <c r="DD38">
        <f t="shared" si="155"/>
        <v>0</v>
      </c>
      <c r="DE38">
        <f t="shared" si="156"/>
        <v>0</v>
      </c>
      <c r="DF38">
        <f t="shared" si="157"/>
        <v>0</v>
      </c>
      <c r="DG38">
        <f t="shared" si="158"/>
        <v>0</v>
      </c>
      <c r="DH38">
        <f t="shared" si="159"/>
        <v>0</v>
      </c>
      <c r="DI38">
        <f t="shared" si="160"/>
        <v>0</v>
      </c>
      <c r="DJ38">
        <f t="shared" si="161"/>
        <v>0</v>
      </c>
      <c r="DK38">
        <f t="shared" si="162"/>
        <v>0</v>
      </c>
      <c r="DL38">
        <f t="shared" si="163"/>
        <v>0</v>
      </c>
      <c r="DM38" s="5">
        <f t="shared" si="164"/>
        <v>0</v>
      </c>
      <c r="DN38" s="48">
        <f t="shared" si="165"/>
        <v>0</v>
      </c>
      <c r="DO38" s="5">
        <f t="shared" si="166"/>
        <v>0</v>
      </c>
      <c r="DP38" s="5">
        <f t="shared" si="167"/>
        <v>0</v>
      </c>
      <c r="DR38" s="48">
        <f t="shared" si="116"/>
        <v>999</v>
      </c>
      <c r="DS38" s="48">
        <f t="shared" si="117"/>
        <v>999</v>
      </c>
      <c r="DT38" s="48">
        <f t="shared" si="168"/>
        <v>999</v>
      </c>
      <c r="DU38">
        <f t="shared" si="118"/>
        <v>0</v>
      </c>
      <c r="DW38" s="48">
        <f t="shared" si="169"/>
        <v>0</v>
      </c>
      <c r="DX38" s="48">
        <f t="shared" si="170"/>
        <v>0</v>
      </c>
      <c r="DY38" s="48">
        <f t="shared" si="171"/>
        <v>0</v>
      </c>
      <c r="DZ38" s="48">
        <f t="shared" si="172"/>
        <v>0</v>
      </c>
      <c r="EA38">
        <f t="shared" si="119"/>
        <v>0</v>
      </c>
      <c r="EC38" s="48">
        <f t="shared" si="173"/>
        <v>0</v>
      </c>
      <c r="ED38" s="48">
        <f t="shared" si="174"/>
        <v>0</v>
      </c>
      <c r="EE38" s="48">
        <f t="shared" si="175"/>
        <v>0</v>
      </c>
      <c r="EF38" s="48">
        <f t="shared" si="176"/>
        <v>0</v>
      </c>
      <c r="EG38">
        <f t="shared" si="120"/>
        <v>0</v>
      </c>
      <c r="EH38">
        <f t="shared" si="121"/>
        <v>0</v>
      </c>
      <c r="EJ38">
        <v>7</v>
      </c>
      <c r="EK38" s="48">
        <f t="shared" si="177"/>
        <v>0</v>
      </c>
      <c r="EL38">
        <f t="shared" si="122"/>
        <v>0</v>
      </c>
      <c r="EM38">
        <f t="shared" si="178"/>
        <v>0</v>
      </c>
      <c r="EN38">
        <f t="shared" si="123"/>
        <v>0</v>
      </c>
      <c r="EO38">
        <f t="shared" si="179"/>
        <v>99999999</v>
      </c>
      <c r="EP38">
        <f t="shared" si="180"/>
        <v>99999999</v>
      </c>
      <c r="EQ38">
        <f t="shared" si="124"/>
        <v>999</v>
      </c>
      <c r="ER38">
        <f t="shared" si="125"/>
        <v>99999</v>
      </c>
      <c r="ET38">
        <f>IF(J38="X",1,IF(J38="x",1,IF(J38&lt;='Schuelereinst. Sinclair'!$B$5,1,0)))</f>
        <v>1</v>
      </c>
      <c r="EU38">
        <f>IF(L38="X",1,IF(L38="x",1,IF(L38&lt;='Schuelereinst. Sinclair'!$B$5,1,0)))</f>
        <v>1</v>
      </c>
      <c r="EV38">
        <f>IF(N38="X",1,IF(N38="x",1,IF(N38&lt;='Schuelereinst. Sinclair'!$B$5,1,0)))</f>
        <v>1</v>
      </c>
      <c r="EW38">
        <f>IF(P38="X",1,IF(P38="x",1,IF(P38&lt;='Schuelereinst. Sinclair'!$B$5,1,0)))</f>
        <v>1</v>
      </c>
      <c r="EX38">
        <f>IF(R38="X",1,IF(R38="x",1,IF(R38&lt;='Schuelereinst. Sinclair'!$B$5,1,0)))</f>
        <v>1</v>
      </c>
      <c r="EY38">
        <f>IF(T38="X",1,IF(T38="x",1,IF(T38&lt;='Schuelereinst. Sinclair'!$B$5,1,0)))</f>
        <v>1</v>
      </c>
    </row>
    <row r="39" spans="1:155" x14ac:dyDescent="0.2">
      <c r="A39">
        <v>29</v>
      </c>
      <c r="B39" s="90">
        <v>8</v>
      </c>
      <c r="C39" s="259" t="str">
        <f>IF(BG39=99,"",VLOOKUP(BG39,Wiegeliste!$A$17:'Wiegeliste'!$J$66,4))</f>
        <v/>
      </c>
      <c r="D39" s="90" t="str">
        <f t="shared" si="126"/>
        <v/>
      </c>
      <c r="E39" s="132" t="str">
        <f t="shared" si="127"/>
        <v/>
      </c>
      <c r="F39" s="132" t="str">
        <f t="shared" si="128"/>
        <v/>
      </c>
      <c r="G39" s="132" t="str">
        <f>IF(BG39=99,"",VLOOKUP(BG39,Wiegeliste!$A$17:'Wiegeliste'!$J$66,6))</f>
        <v/>
      </c>
      <c r="H39" s="148" t="str">
        <f t="shared" si="93"/>
        <v/>
      </c>
      <c r="I39" s="307"/>
      <c r="J39" s="110"/>
      <c r="K39" s="310"/>
      <c r="L39" s="110"/>
      <c r="M39" s="310"/>
      <c r="N39" s="110"/>
      <c r="O39" s="307"/>
      <c r="P39" s="110"/>
      <c r="Q39" s="310"/>
      <c r="R39" s="110"/>
      <c r="S39" s="310"/>
      <c r="T39" s="110"/>
      <c r="U39" s="112" t="str">
        <f t="shared" si="129"/>
        <v/>
      </c>
      <c r="V39" s="115" t="str">
        <f t="shared" si="130"/>
        <v/>
      </c>
      <c r="W39" s="115" t="str">
        <f t="shared" si="131"/>
        <v/>
      </c>
      <c r="X39" s="318"/>
      <c r="Y39" s="317"/>
      <c r="Z39" s="100" t="str">
        <f t="shared" si="181"/>
        <v/>
      </c>
      <c r="AA39" s="326"/>
      <c r="AB39" s="317"/>
      <c r="AC39" s="317"/>
      <c r="AD39" s="103" t="str">
        <f t="shared" si="182"/>
        <v/>
      </c>
      <c r="AE39" s="326"/>
      <c r="AF39" s="317"/>
      <c r="AG39" s="317"/>
      <c r="AH39" s="186" t="str">
        <f t="shared" si="183"/>
        <v/>
      </c>
      <c r="AI39" s="106" t="str">
        <f t="shared" si="184"/>
        <v/>
      </c>
      <c r="AJ39" s="107" t="str">
        <f t="shared" si="185"/>
        <v/>
      </c>
      <c r="AK39" s="120" t="str">
        <f t="shared" si="94"/>
        <v/>
      </c>
      <c r="AL39" s="136" t="str">
        <f t="shared" si="95"/>
        <v/>
      </c>
      <c r="BG39">
        <f>Wiegeliste!HL24</f>
        <v>99</v>
      </c>
      <c r="BJ39" t="str">
        <f t="shared" si="96"/>
        <v/>
      </c>
      <c r="BL39" t="str">
        <f t="shared" si="132"/>
        <v/>
      </c>
      <c r="BM39" t="str">
        <f t="shared" si="133"/>
        <v/>
      </c>
      <c r="BN39" t="str">
        <f t="shared" si="134"/>
        <v/>
      </c>
      <c r="BO39" t="str">
        <f t="shared" si="135"/>
        <v/>
      </c>
      <c r="BP39" t="str">
        <f t="shared" si="97"/>
        <v/>
      </c>
      <c r="BQ39" t="str">
        <f t="shared" si="98"/>
        <v/>
      </c>
      <c r="BR39" s="47" t="str">
        <f t="shared" si="99"/>
        <v/>
      </c>
      <c r="BS39" t="str">
        <f t="shared" si="100"/>
        <v/>
      </c>
      <c r="BT39" t="str">
        <f t="shared" si="101"/>
        <v/>
      </c>
      <c r="BU39" t="str">
        <f t="shared" si="136"/>
        <v/>
      </c>
      <c r="BV39" t="str">
        <f>IF(BU39="","",IF(BU39="U9",'Schuelereinst. Sinclair'!$B$6,IF(BU39="U11",'Schuelereinst. Sinclair'!$B$7,IF(BU39="U13",'Schuelereinst. Sinclair'!$B$8,Wemm(BU39="U15",'Schuelereinst. Sinclair'!$B$9,"")))))</f>
        <v/>
      </c>
      <c r="BW39" s="28">
        <f t="shared" si="102"/>
        <v>0</v>
      </c>
      <c r="BX39" s="28">
        <f t="shared" si="103"/>
        <v>0</v>
      </c>
      <c r="BY39" s="28">
        <f t="shared" si="104"/>
        <v>0</v>
      </c>
      <c r="BZ39" s="28">
        <f t="shared" si="105"/>
        <v>0</v>
      </c>
      <c r="CA39" s="28">
        <f t="shared" si="106"/>
        <v>0</v>
      </c>
      <c r="CB39" s="28">
        <f t="shared" si="107"/>
        <v>0</v>
      </c>
      <c r="CC39" s="28">
        <f t="shared" si="137"/>
        <v>0</v>
      </c>
      <c r="CD39" s="28">
        <f t="shared" si="138"/>
        <v>0</v>
      </c>
      <c r="CE39" s="28">
        <f t="shared" si="139"/>
        <v>0</v>
      </c>
      <c r="CF39" s="28">
        <f t="shared" si="140"/>
        <v>0</v>
      </c>
      <c r="CG39">
        <f t="shared" si="141"/>
        <v>0</v>
      </c>
      <c r="CH39">
        <f t="shared" si="142"/>
        <v>0</v>
      </c>
      <c r="CI39">
        <f t="shared" si="143"/>
        <v>0</v>
      </c>
      <c r="CJ39">
        <f t="shared" si="144"/>
        <v>0</v>
      </c>
      <c r="CK39">
        <f t="shared" si="145"/>
        <v>0</v>
      </c>
      <c r="CL39">
        <f t="shared" si="108"/>
        <v>0</v>
      </c>
      <c r="CM39">
        <f t="shared" si="109"/>
        <v>0</v>
      </c>
      <c r="CN39">
        <f t="shared" si="146"/>
        <v>0</v>
      </c>
      <c r="CO39">
        <f t="shared" si="147"/>
        <v>0</v>
      </c>
      <c r="CP39">
        <f t="shared" si="148"/>
        <v>0</v>
      </c>
      <c r="CQ39" s="5">
        <f t="shared" si="149"/>
        <v>0</v>
      </c>
      <c r="CS39" s="28">
        <f t="shared" si="110"/>
        <v>0</v>
      </c>
      <c r="CT39" s="28">
        <f t="shared" si="111"/>
        <v>0</v>
      </c>
      <c r="CU39" s="28">
        <f t="shared" si="112"/>
        <v>0</v>
      </c>
      <c r="CV39" s="28">
        <f t="shared" si="113"/>
        <v>0</v>
      </c>
      <c r="CW39" s="28">
        <f t="shared" si="114"/>
        <v>0</v>
      </c>
      <c r="CX39" s="28">
        <f t="shared" si="115"/>
        <v>0</v>
      </c>
      <c r="CY39" s="28">
        <f t="shared" si="150"/>
        <v>0</v>
      </c>
      <c r="CZ39" s="28">
        <f t="shared" si="151"/>
        <v>0</v>
      </c>
      <c r="DA39" s="28">
        <f t="shared" si="152"/>
        <v>0</v>
      </c>
      <c r="DB39" s="28">
        <f t="shared" si="153"/>
        <v>0</v>
      </c>
      <c r="DC39">
        <f t="shared" si="154"/>
        <v>0</v>
      </c>
      <c r="DD39">
        <f t="shared" si="155"/>
        <v>0</v>
      </c>
      <c r="DE39">
        <f t="shared" si="156"/>
        <v>0</v>
      </c>
      <c r="DF39">
        <f t="shared" si="157"/>
        <v>0</v>
      </c>
      <c r="DG39">
        <f t="shared" si="158"/>
        <v>0</v>
      </c>
      <c r="DH39">
        <f t="shared" si="159"/>
        <v>0</v>
      </c>
      <c r="DI39">
        <f t="shared" si="160"/>
        <v>0</v>
      </c>
      <c r="DJ39">
        <f t="shared" si="161"/>
        <v>0</v>
      </c>
      <c r="DK39">
        <f t="shared" si="162"/>
        <v>0</v>
      </c>
      <c r="DL39">
        <f t="shared" si="163"/>
        <v>0</v>
      </c>
      <c r="DM39" s="5">
        <f t="shared" si="164"/>
        <v>0</v>
      </c>
      <c r="DN39" s="48">
        <f t="shared" si="165"/>
        <v>0</v>
      </c>
      <c r="DO39" s="5">
        <f t="shared" si="166"/>
        <v>0</v>
      </c>
      <c r="DP39" s="5">
        <f t="shared" si="167"/>
        <v>0</v>
      </c>
      <c r="DR39" s="48">
        <f t="shared" si="116"/>
        <v>999</v>
      </c>
      <c r="DS39" s="48">
        <f t="shared" si="117"/>
        <v>999</v>
      </c>
      <c r="DT39" s="48">
        <f t="shared" si="168"/>
        <v>999</v>
      </c>
      <c r="DU39">
        <f t="shared" si="118"/>
        <v>0</v>
      </c>
      <c r="DW39" s="48">
        <f t="shared" si="169"/>
        <v>0</v>
      </c>
      <c r="DX39" s="48">
        <f t="shared" si="170"/>
        <v>0</v>
      </c>
      <c r="DY39" s="48">
        <f t="shared" si="171"/>
        <v>0</v>
      </c>
      <c r="DZ39" s="48">
        <f t="shared" si="172"/>
        <v>0</v>
      </c>
      <c r="EA39">
        <f t="shared" si="119"/>
        <v>0</v>
      </c>
      <c r="EC39" s="48">
        <f t="shared" si="173"/>
        <v>0</v>
      </c>
      <c r="ED39" s="48">
        <f t="shared" si="174"/>
        <v>0</v>
      </c>
      <c r="EE39" s="48">
        <f t="shared" si="175"/>
        <v>0</v>
      </c>
      <c r="EF39" s="48">
        <f t="shared" si="176"/>
        <v>0</v>
      </c>
      <c r="EG39">
        <f t="shared" si="120"/>
        <v>0</v>
      </c>
      <c r="EH39">
        <f t="shared" si="121"/>
        <v>0</v>
      </c>
      <c r="EJ39">
        <v>8</v>
      </c>
      <c r="EK39" s="48">
        <f t="shared" si="177"/>
        <v>0</v>
      </c>
      <c r="EL39">
        <f t="shared" si="122"/>
        <v>0</v>
      </c>
      <c r="EM39">
        <f t="shared" si="178"/>
        <v>0</v>
      </c>
      <c r="EN39">
        <f t="shared" si="123"/>
        <v>0</v>
      </c>
      <c r="EO39">
        <f t="shared" si="179"/>
        <v>99999999</v>
      </c>
      <c r="EP39">
        <f t="shared" si="180"/>
        <v>99999999</v>
      </c>
      <c r="EQ39">
        <f t="shared" si="124"/>
        <v>999</v>
      </c>
      <c r="ER39">
        <f t="shared" si="125"/>
        <v>99999</v>
      </c>
      <c r="ET39">
        <f>IF(J39="X",1,IF(J39="x",1,IF(J39&lt;='Schuelereinst. Sinclair'!$B$5,1,0)))</f>
        <v>1</v>
      </c>
      <c r="EU39">
        <f>IF(L39="X",1,IF(L39="x",1,IF(L39&lt;='Schuelereinst. Sinclair'!$B$5,1,0)))</f>
        <v>1</v>
      </c>
      <c r="EV39">
        <f>IF(N39="X",1,IF(N39="x",1,IF(N39&lt;='Schuelereinst. Sinclair'!$B$5,1,0)))</f>
        <v>1</v>
      </c>
      <c r="EW39">
        <f>IF(P39="X",1,IF(P39="x",1,IF(P39&lt;='Schuelereinst. Sinclair'!$B$5,1,0)))</f>
        <v>1</v>
      </c>
      <c r="EX39">
        <f>IF(R39="X",1,IF(R39="x",1,IF(R39&lt;='Schuelereinst. Sinclair'!$B$5,1,0)))</f>
        <v>1</v>
      </c>
      <c r="EY39">
        <f>IF(T39="X",1,IF(T39="x",1,IF(T39&lt;='Schuelereinst. Sinclair'!$B$5,1,0)))</f>
        <v>1</v>
      </c>
    </row>
    <row r="40" spans="1:155" x14ac:dyDescent="0.2">
      <c r="A40">
        <v>30</v>
      </c>
      <c r="B40" s="90">
        <v>9</v>
      </c>
      <c r="C40" s="259" t="str">
        <f>IF(BG40=99,"",VLOOKUP(BG40,Wiegeliste!$A$17:'Wiegeliste'!$J$66,4))</f>
        <v/>
      </c>
      <c r="D40" s="90" t="str">
        <f t="shared" si="126"/>
        <v/>
      </c>
      <c r="E40" s="132" t="str">
        <f t="shared" si="127"/>
        <v/>
      </c>
      <c r="F40" s="132" t="str">
        <f t="shared" si="128"/>
        <v/>
      </c>
      <c r="G40" s="132" t="str">
        <f>IF(BG40=99,"",VLOOKUP(BG40,Wiegeliste!$A$17:'Wiegeliste'!$J$66,6))</f>
        <v/>
      </c>
      <c r="H40" s="148" t="str">
        <f t="shared" si="93"/>
        <v/>
      </c>
      <c r="I40" s="307"/>
      <c r="J40" s="110"/>
      <c r="K40" s="310"/>
      <c r="L40" s="110"/>
      <c r="M40" s="310"/>
      <c r="N40" s="110"/>
      <c r="O40" s="307"/>
      <c r="P40" s="110"/>
      <c r="Q40" s="310"/>
      <c r="R40" s="110"/>
      <c r="S40" s="310"/>
      <c r="T40" s="110"/>
      <c r="U40" s="112" t="str">
        <f t="shared" si="129"/>
        <v/>
      </c>
      <c r="V40" s="115" t="str">
        <f t="shared" si="130"/>
        <v/>
      </c>
      <c r="W40" s="115" t="str">
        <f t="shared" si="131"/>
        <v/>
      </c>
      <c r="X40" s="319"/>
      <c r="Y40" s="320"/>
      <c r="Z40" s="100" t="str">
        <f t="shared" si="181"/>
        <v/>
      </c>
      <c r="AA40" s="326"/>
      <c r="AB40" s="317"/>
      <c r="AC40" s="317"/>
      <c r="AD40" s="103" t="str">
        <f t="shared" si="182"/>
        <v/>
      </c>
      <c r="AE40" s="326"/>
      <c r="AF40" s="317"/>
      <c r="AG40" s="317"/>
      <c r="AH40" s="186" t="str">
        <f t="shared" si="183"/>
        <v/>
      </c>
      <c r="AI40" s="106" t="str">
        <f t="shared" si="184"/>
        <v/>
      </c>
      <c r="AJ40" s="107" t="str">
        <f t="shared" si="185"/>
        <v/>
      </c>
      <c r="AK40" s="120" t="str">
        <f t="shared" si="94"/>
        <v/>
      </c>
      <c r="AL40" s="136" t="str">
        <f t="shared" si="95"/>
        <v/>
      </c>
      <c r="BG40">
        <f>Wiegeliste!HL25</f>
        <v>99</v>
      </c>
      <c r="BJ40" t="str">
        <f t="shared" si="96"/>
        <v/>
      </c>
      <c r="BL40" t="str">
        <f t="shared" si="132"/>
        <v/>
      </c>
      <c r="BM40" t="str">
        <f t="shared" si="133"/>
        <v/>
      </c>
      <c r="BN40" t="str">
        <f t="shared" si="134"/>
        <v/>
      </c>
      <c r="BO40" t="str">
        <f t="shared" si="135"/>
        <v/>
      </c>
      <c r="BP40" t="str">
        <f t="shared" si="97"/>
        <v/>
      </c>
      <c r="BQ40" t="str">
        <f t="shared" si="98"/>
        <v/>
      </c>
      <c r="BR40" s="47" t="str">
        <f t="shared" si="99"/>
        <v/>
      </c>
      <c r="BS40" t="str">
        <f t="shared" si="100"/>
        <v/>
      </c>
      <c r="BT40" t="str">
        <f t="shared" si="101"/>
        <v/>
      </c>
      <c r="BU40" t="str">
        <f t="shared" si="136"/>
        <v/>
      </c>
      <c r="BV40" t="str">
        <f>IF(BU40="","",IF(BU40="U9",'Schuelereinst. Sinclair'!$B$6,IF(BU40="U11",'Schuelereinst. Sinclair'!$B$7,IF(BU40="U13",'Schuelereinst. Sinclair'!$B$8,Wemm(BU40="U15",'Schuelereinst. Sinclair'!$B$9,"")))))</f>
        <v/>
      </c>
      <c r="BW40" s="28">
        <f t="shared" si="102"/>
        <v>0</v>
      </c>
      <c r="BX40" s="28">
        <f t="shared" si="103"/>
        <v>0</v>
      </c>
      <c r="BY40" s="28">
        <f t="shared" si="104"/>
        <v>0</v>
      </c>
      <c r="BZ40" s="28">
        <f t="shared" si="105"/>
        <v>0</v>
      </c>
      <c r="CA40" s="28">
        <f t="shared" si="106"/>
        <v>0</v>
      </c>
      <c r="CB40" s="28">
        <f t="shared" si="107"/>
        <v>0</v>
      </c>
      <c r="CC40" s="28">
        <f t="shared" si="137"/>
        <v>0</v>
      </c>
      <c r="CD40" s="28">
        <f t="shared" si="138"/>
        <v>0</v>
      </c>
      <c r="CE40" s="28">
        <f t="shared" si="139"/>
        <v>0</v>
      </c>
      <c r="CF40" s="28">
        <f t="shared" si="140"/>
        <v>0</v>
      </c>
      <c r="CG40">
        <f t="shared" si="141"/>
        <v>0</v>
      </c>
      <c r="CH40">
        <f t="shared" si="142"/>
        <v>0</v>
      </c>
      <c r="CI40">
        <f t="shared" si="143"/>
        <v>0</v>
      </c>
      <c r="CJ40">
        <f t="shared" si="144"/>
        <v>0</v>
      </c>
      <c r="CK40">
        <f t="shared" si="145"/>
        <v>0</v>
      </c>
      <c r="CL40">
        <f t="shared" si="108"/>
        <v>0</v>
      </c>
      <c r="CM40">
        <f t="shared" si="109"/>
        <v>0</v>
      </c>
      <c r="CN40">
        <f t="shared" si="146"/>
        <v>0</v>
      </c>
      <c r="CO40">
        <f t="shared" si="147"/>
        <v>0</v>
      </c>
      <c r="CP40">
        <f t="shared" si="148"/>
        <v>0</v>
      </c>
      <c r="CQ40" s="5">
        <f t="shared" si="149"/>
        <v>0</v>
      </c>
      <c r="CS40" s="28">
        <f t="shared" si="110"/>
        <v>0</v>
      </c>
      <c r="CT40" s="28">
        <f t="shared" si="111"/>
        <v>0</v>
      </c>
      <c r="CU40" s="28">
        <f t="shared" si="112"/>
        <v>0</v>
      </c>
      <c r="CV40" s="28">
        <f t="shared" si="113"/>
        <v>0</v>
      </c>
      <c r="CW40" s="28">
        <f t="shared" si="114"/>
        <v>0</v>
      </c>
      <c r="CX40" s="28">
        <f t="shared" si="115"/>
        <v>0</v>
      </c>
      <c r="CY40" s="28">
        <f t="shared" si="150"/>
        <v>0</v>
      </c>
      <c r="CZ40" s="28">
        <f t="shared" si="151"/>
        <v>0</v>
      </c>
      <c r="DA40" s="28">
        <f t="shared" si="152"/>
        <v>0</v>
      </c>
      <c r="DB40" s="28">
        <f t="shared" si="153"/>
        <v>0</v>
      </c>
      <c r="DC40">
        <f t="shared" si="154"/>
        <v>0</v>
      </c>
      <c r="DD40">
        <f t="shared" si="155"/>
        <v>0</v>
      </c>
      <c r="DE40">
        <f t="shared" si="156"/>
        <v>0</v>
      </c>
      <c r="DF40">
        <f t="shared" si="157"/>
        <v>0</v>
      </c>
      <c r="DG40">
        <f t="shared" si="158"/>
        <v>0</v>
      </c>
      <c r="DH40">
        <f t="shared" si="159"/>
        <v>0</v>
      </c>
      <c r="DI40">
        <f t="shared" si="160"/>
        <v>0</v>
      </c>
      <c r="DJ40">
        <f t="shared" si="161"/>
        <v>0</v>
      </c>
      <c r="DK40">
        <f t="shared" si="162"/>
        <v>0</v>
      </c>
      <c r="DL40">
        <f t="shared" si="163"/>
        <v>0</v>
      </c>
      <c r="DM40" s="5">
        <f t="shared" si="164"/>
        <v>0</v>
      </c>
      <c r="DN40" s="48">
        <f t="shared" si="165"/>
        <v>0</v>
      </c>
      <c r="DO40" s="5">
        <f t="shared" si="166"/>
        <v>0</v>
      </c>
      <c r="DP40" s="5">
        <f t="shared" si="167"/>
        <v>0</v>
      </c>
      <c r="DR40" s="48">
        <f t="shared" si="116"/>
        <v>999</v>
      </c>
      <c r="DS40" s="48">
        <f t="shared" si="117"/>
        <v>999</v>
      </c>
      <c r="DT40" s="48">
        <f t="shared" si="168"/>
        <v>999</v>
      </c>
      <c r="DU40">
        <f t="shared" si="118"/>
        <v>0</v>
      </c>
      <c r="DW40" s="48">
        <f t="shared" si="169"/>
        <v>0</v>
      </c>
      <c r="DX40" s="48">
        <f t="shared" si="170"/>
        <v>0</v>
      </c>
      <c r="DY40" s="48">
        <f t="shared" si="171"/>
        <v>0</v>
      </c>
      <c r="DZ40" s="48">
        <f t="shared" si="172"/>
        <v>0</v>
      </c>
      <c r="EA40">
        <f t="shared" si="119"/>
        <v>0</v>
      </c>
      <c r="EC40" s="48">
        <f t="shared" si="173"/>
        <v>0</v>
      </c>
      <c r="ED40" s="48">
        <f t="shared" si="174"/>
        <v>0</v>
      </c>
      <c r="EE40" s="48">
        <f t="shared" si="175"/>
        <v>0</v>
      </c>
      <c r="EF40" s="48">
        <f t="shared" si="176"/>
        <v>0</v>
      </c>
      <c r="EG40">
        <f t="shared" si="120"/>
        <v>0</v>
      </c>
      <c r="EH40">
        <f t="shared" si="121"/>
        <v>0</v>
      </c>
      <c r="EJ40">
        <v>9</v>
      </c>
      <c r="EK40" s="48">
        <f t="shared" si="177"/>
        <v>0</v>
      </c>
      <c r="EL40">
        <f t="shared" si="122"/>
        <v>0</v>
      </c>
      <c r="EM40">
        <f t="shared" si="178"/>
        <v>0</v>
      </c>
      <c r="EN40">
        <f t="shared" si="123"/>
        <v>0</v>
      </c>
      <c r="EO40">
        <f t="shared" si="179"/>
        <v>99999999</v>
      </c>
      <c r="EP40">
        <f t="shared" si="180"/>
        <v>99999999</v>
      </c>
      <c r="EQ40">
        <f t="shared" si="124"/>
        <v>999</v>
      </c>
      <c r="ER40">
        <f t="shared" si="125"/>
        <v>99999</v>
      </c>
      <c r="ET40">
        <f>IF(J40="X",1,IF(J40="x",1,IF(J40&lt;='Schuelereinst. Sinclair'!$B$5,1,0)))</f>
        <v>1</v>
      </c>
      <c r="EU40">
        <f>IF(L40="X",1,IF(L40="x",1,IF(L40&lt;='Schuelereinst. Sinclair'!$B$5,1,0)))</f>
        <v>1</v>
      </c>
      <c r="EV40">
        <f>IF(N40="X",1,IF(N40="x",1,IF(N40&lt;='Schuelereinst. Sinclair'!$B$5,1,0)))</f>
        <v>1</v>
      </c>
      <c r="EW40">
        <f>IF(P40="X",1,IF(P40="x",1,IF(P40&lt;='Schuelereinst. Sinclair'!$B$5,1,0)))</f>
        <v>1</v>
      </c>
      <c r="EX40">
        <f>IF(R40="X",1,IF(R40="x",1,IF(R40&lt;='Schuelereinst. Sinclair'!$B$5,1,0)))</f>
        <v>1</v>
      </c>
      <c r="EY40">
        <f>IF(T40="X",1,IF(T40="x",1,IF(T40&lt;='Schuelereinst. Sinclair'!$B$5,1,0)))</f>
        <v>1</v>
      </c>
    </row>
    <row r="41" spans="1:155" x14ac:dyDescent="0.2">
      <c r="A41">
        <v>31</v>
      </c>
      <c r="B41" s="90">
        <v>10</v>
      </c>
      <c r="C41" s="259" t="str">
        <f>IF(BG41=99,"",VLOOKUP(BG41,Wiegeliste!$A$17:'Wiegeliste'!$J$66,4))</f>
        <v/>
      </c>
      <c r="D41" s="90" t="str">
        <f t="shared" si="126"/>
        <v/>
      </c>
      <c r="E41" s="132" t="str">
        <f t="shared" si="127"/>
        <v/>
      </c>
      <c r="F41" s="132" t="str">
        <f t="shared" si="128"/>
        <v/>
      </c>
      <c r="G41" s="132" t="str">
        <f>IF(BG41=99,"",VLOOKUP(BG41,Wiegeliste!$A$17:'Wiegeliste'!$J$66,6))</f>
        <v/>
      </c>
      <c r="H41" s="148" t="str">
        <f t="shared" si="93"/>
        <v/>
      </c>
      <c r="I41" s="307"/>
      <c r="J41" s="110"/>
      <c r="K41" s="310"/>
      <c r="L41" s="110"/>
      <c r="M41" s="310"/>
      <c r="N41" s="110"/>
      <c r="O41" s="307"/>
      <c r="P41" s="110"/>
      <c r="Q41" s="310"/>
      <c r="R41" s="110"/>
      <c r="S41" s="310"/>
      <c r="T41" s="110"/>
      <c r="U41" s="112" t="str">
        <f t="shared" si="129"/>
        <v/>
      </c>
      <c r="V41" s="115" t="str">
        <f t="shared" si="130"/>
        <v/>
      </c>
      <c r="W41" s="115" t="str">
        <f t="shared" si="131"/>
        <v/>
      </c>
      <c r="X41" s="321"/>
      <c r="Y41" s="322"/>
      <c r="Z41" s="100" t="str">
        <f t="shared" si="181"/>
        <v/>
      </c>
      <c r="AA41" s="326"/>
      <c r="AB41" s="317"/>
      <c r="AC41" s="317"/>
      <c r="AD41" s="103" t="str">
        <f t="shared" si="182"/>
        <v/>
      </c>
      <c r="AE41" s="326"/>
      <c r="AF41" s="317"/>
      <c r="AG41" s="317"/>
      <c r="AH41" s="186" t="str">
        <f t="shared" si="183"/>
        <v/>
      </c>
      <c r="AI41" s="106" t="str">
        <f t="shared" si="184"/>
        <v/>
      </c>
      <c r="AJ41" s="107" t="str">
        <f t="shared" si="185"/>
        <v/>
      </c>
      <c r="AK41" s="120" t="str">
        <f t="shared" si="94"/>
        <v/>
      </c>
      <c r="AL41" s="136" t="str">
        <f t="shared" si="95"/>
        <v/>
      </c>
      <c r="BG41">
        <f>Wiegeliste!HL26</f>
        <v>99</v>
      </c>
      <c r="BJ41" t="str">
        <f t="shared" si="96"/>
        <v/>
      </c>
      <c r="BL41" t="str">
        <f t="shared" si="132"/>
        <v/>
      </c>
      <c r="BM41" t="str">
        <f t="shared" si="133"/>
        <v/>
      </c>
      <c r="BN41" t="str">
        <f t="shared" si="134"/>
        <v/>
      </c>
      <c r="BO41" t="str">
        <f t="shared" si="135"/>
        <v/>
      </c>
      <c r="BP41" t="str">
        <f t="shared" si="97"/>
        <v/>
      </c>
      <c r="BQ41" t="str">
        <f t="shared" si="98"/>
        <v/>
      </c>
      <c r="BR41" s="47" t="str">
        <f t="shared" si="99"/>
        <v/>
      </c>
      <c r="BS41" t="str">
        <f t="shared" si="100"/>
        <v/>
      </c>
      <c r="BT41" t="str">
        <f t="shared" si="101"/>
        <v/>
      </c>
      <c r="BU41" t="str">
        <f t="shared" si="136"/>
        <v/>
      </c>
      <c r="BV41" t="str">
        <f>IF(BU41="","",IF(BU41="U9",'Schuelereinst. Sinclair'!$B$6,IF(BU41="U11",'Schuelereinst. Sinclair'!$B$7,IF(BU41="U13",'Schuelereinst. Sinclair'!$B$8,Wemm(BU41="U15",'Schuelereinst. Sinclair'!$B$9,"")))))</f>
        <v/>
      </c>
      <c r="BW41" s="28">
        <f t="shared" si="102"/>
        <v>0</v>
      </c>
      <c r="BX41" s="28">
        <f t="shared" si="103"/>
        <v>0</v>
      </c>
      <c r="BY41" s="28">
        <f t="shared" si="104"/>
        <v>0</v>
      </c>
      <c r="BZ41" s="28">
        <f t="shared" si="105"/>
        <v>0</v>
      </c>
      <c r="CA41" s="28">
        <f t="shared" si="106"/>
        <v>0</v>
      </c>
      <c r="CB41" s="28">
        <f t="shared" si="107"/>
        <v>0</v>
      </c>
      <c r="CC41" s="28">
        <f t="shared" si="137"/>
        <v>0</v>
      </c>
      <c r="CD41" s="28">
        <f t="shared" si="138"/>
        <v>0</v>
      </c>
      <c r="CE41" s="28">
        <f t="shared" si="139"/>
        <v>0</v>
      </c>
      <c r="CF41" s="28">
        <f t="shared" si="140"/>
        <v>0</v>
      </c>
      <c r="CG41">
        <f t="shared" si="141"/>
        <v>0</v>
      </c>
      <c r="CH41">
        <f t="shared" si="142"/>
        <v>0</v>
      </c>
      <c r="CI41">
        <f t="shared" si="143"/>
        <v>0</v>
      </c>
      <c r="CJ41">
        <f t="shared" si="144"/>
        <v>0</v>
      </c>
      <c r="CK41">
        <f t="shared" si="145"/>
        <v>0</v>
      </c>
      <c r="CL41">
        <f t="shared" si="108"/>
        <v>0</v>
      </c>
      <c r="CM41">
        <f t="shared" si="109"/>
        <v>0</v>
      </c>
      <c r="CN41">
        <f t="shared" si="146"/>
        <v>0</v>
      </c>
      <c r="CO41">
        <f t="shared" si="147"/>
        <v>0</v>
      </c>
      <c r="CP41">
        <f t="shared" si="148"/>
        <v>0</v>
      </c>
      <c r="CQ41" s="5">
        <f t="shared" si="149"/>
        <v>0</v>
      </c>
      <c r="CS41" s="28">
        <f t="shared" si="110"/>
        <v>0</v>
      </c>
      <c r="CT41" s="28">
        <f t="shared" si="111"/>
        <v>0</v>
      </c>
      <c r="CU41" s="28">
        <f t="shared" si="112"/>
        <v>0</v>
      </c>
      <c r="CV41" s="28">
        <f t="shared" si="113"/>
        <v>0</v>
      </c>
      <c r="CW41" s="28">
        <f t="shared" si="114"/>
        <v>0</v>
      </c>
      <c r="CX41" s="28">
        <f t="shared" si="115"/>
        <v>0</v>
      </c>
      <c r="CY41" s="28">
        <f t="shared" si="150"/>
        <v>0</v>
      </c>
      <c r="CZ41" s="28">
        <f t="shared" si="151"/>
        <v>0</v>
      </c>
      <c r="DA41" s="28">
        <f t="shared" si="152"/>
        <v>0</v>
      </c>
      <c r="DB41" s="28">
        <f t="shared" si="153"/>
        <v>0</v>
      </c>
      <c r="DC41">
        <f t="shared" si="154"/>
        <v>0</v>
      </c>
      <c r="DD41">
        <f t="shared" si="155"/>
        <v>0</v>
      </c>
      <c r="DE41">
        <f t="shared" si="156"/>
        <v>0</v>
      </c>
      <c r="DF41">
        <f t="shared" si="157"/>
        <v>0</v>
      </c>
      <c r="DG41">
        <f t="shared" si="158"/>
        <v>0</v>
      </c>
      <c r="DH41">
        <f t="shared" si="159"/>
        <v>0</v>
      </c>
      <c r="DI41">
        <f t="shared" si="160"/>
        <v>0</v>
      </c>
      <c r="DJ41">
        <f t="shared" si="161"/>
        <v>0</v>
      </c>
      <c r="DK41">
        <f t="shared" si="162"/>
        <v>0</v>
      </c>
      <c r="DL41">
        <f t="shared" si="163"/>
        <v>0</v>
      </c>
      <c r="DM41" s="5">
        <f t="shared" si="164"/>
        <v>0</v>
      </c>
      <c r="DN41" s="48">
        <f t="shared" si="165"/>
        <v>0</v>
      </c>
      <c r="DO41" s="5">
        <f t="shared" si="166"/>
        <v>0</v>
      </c>
      <c r="DP41" s="5">
        <f t="shared" si="167"/>
        <v>0</v>
      </c>
      <c r="DR41" s="48">
        <f t="shared" si="116"/>
        <v>999</v>
      </c>
      <c r="DS41" s="48">
        <f t="shared" si="117"/>
        <v>999</v>
      </c>
      <c r="DT41" s="48">
        <f t="shared" si="168"/>
        <v>999</v>
      </c>
      <c r="DU41">
        <f t="shared" si="118"/>
        <v>0</v>
      </c>
      <c r="DW41" s="48">
        <f t="shared" si="169"/>
        <v>0</v>
      </c>
      <c r="DX41" s="48">
        <f t="shared" si="170"/>
        <v>0</v>
      </c>
      <c r="DY41" s="48">
        <f t="shared" si="171"/>
        <v>0</v>
      </c>
      <c r="DZ41" s="48">
        <f t="shared" si="172"/>
        <v>0</v>
      </c>
      <c r="EA41">
        <f t="shared" si="119"/>
        <v>0</v>
      </c>
      <c r="EC41" s="48">
        <f t="shared" si="173"/>
        <v>0</v>
      </c>
      <c r="ED41" s="48">
        <f t="shared" si="174"/>
        <v>0</v>
      </c>
      <c r="EE41" s="48">
        <f t="shared" si="175"/>
        <v>0</v>
      </c>
      <c r="EF41" s="48">
        <f t="shared" si="176"/>
        <v>0</v>
      </c>
      <c r="EG41">
        <f t="shared" si="120"/>
        <v>0</v>
      </c>
      <c r="EH41">
        <f t="shared" si="121"/>
        <v>0</v>
      </c>
      <c r="EJ41">
        <v>10</v>
      </c>
      <c r="EK41" s="48">
        <f t="shared" si="177"/>
        <v>0</v>
      </c>
      <c r="EL41">
        <f t="shared" si="122"/>
        <v>0</v>
      </c>
      <c r="EM41">
        <f t="shared" si="178"/>
        <v>0</v>
      </c>
      <c r="EN41">
        <f t="shared" si="123"/>
        <v>0</v>
      </c>
      <c r="EO41">
        <f t="shared" si="179"/>
        <v>99999999</v>
      </c>
      <c r="EP41">
        <f t="shared" si="180"/>
        <v>99999999</v>
      </c>
      <c r="EQ41">
        <f t="shared" si="124"/>
        <v>999</v>
      </c>
      <c r="ER41">
        <f t="shared" si="125"/>
        <v>99999</v>
      </c>
      <c r="ET41">
        <f>IF(J41="X",1,IF(J41="x",1,IF(J41&lt;='Schuelereinst. Sinclair'!$B$5,1,0)))</f>
        <v>1</v>
      </c>
      <c r="EU41">
        <f>IF(L41="X",1,IF(L41="x",1,IF(L41&lt;='Schuelereinst. Sinclair'!$B$5,1,0)))</f>
        <v>1</v>
      </c>
      <c r="EV41">
        <f>IF(N41="X",1,IF(N41="x",1,IF(N41&lt;='Schuelereinst. Sinclair'!$B$5,1,0)))</f>
        <v>1</v>
      </c>
      <c r="EW41">
        <f>IF(P41="X",1,IF(P41="x",1,IF(P41&lt;='Schuelereinst. Sinclair'!$B$5,1,0)))</f>
        <v>1</v>
      </c>
      <c r="EX41">
        <f>IF(R41="X",1,IF(R41="x",1,IF(R41&lt;='Schuelereinst. Sinclair'!$B$5,1,0)))</f>
        <v>1</v>
      </c>
      <c r="EY41">
        <f>IF(T41="X",1,IF(T41="x",1,IF(T41&lt;='Schuelereinst. Sinclair'!$B$5,1,0)))</f>
        <v>1</v>
      </c>
    </row>
    <row r="42" spans="1:155" x14ac:dyDescent="0.2">
      <c r="A42">
        <v>32</v>
      </c>
      <c r="B42" s="90">
        <v>11</v>
      </c>
      <c r="C42" s="259" t="str">
        <f>IF(BG42=99,"",VLOOKUP(BG42,Wiegeliste!$A$17:'Wiegeliste'!$J$66,4))</f>
        <v/>
      </c>
      <c r="D42" s="90" t="str">
        <f t="shared" si="126"/>
        <v/>
      </c>
      <c r="E42" s="132" t="str">
        <f t="shared" si="127"/>
        <v/>
      </c>
      <c r="F42" s="132" t="str">
        <f t="shared" si="128"/>
        <v/>
      </c>
      <c r="G42" s="132" t="str">
        <f>IF(BG42=99,"",VLOOKUP(BG42,Wiegeliste!$A$17:'Wiegeliste'!$J$66,6))</f>
        <v/>
      </c>
      <c r="H42" s="148" t="str">
        <f t="shared" si="93"/>
        <v/>
      </c>
      <c r="I42" s="307"/>
      <c r="J42" s="110"/>
      <c r="K42" s="310"/>
      <c r="L42" s="110"/>
      <c r="M42" s="310"/>
      <c r="N42" s="110"/>
      <c r="O42" s="307"/>
      <c r="P42" s="110"/>
      <c r="Q42" s="310"/>
      <c r="R42" s="110"/>
      <c r="S42" s="310"/>
      <c r="T42" s="110"/>
      <c r="U42" s="112" t="str">
        <f t="shared" si="129"/>
        <v/>
      </c>
      <c r="V42" s="115" t="str">
        <f t="shared" si="130"/>
        <v/>
      </c>
      <c r="W42" s="115" t="str">
        <f t="shared" si="131"/>
        <v/>
      </c>
      <c r="X42" s="316"/>
      <c r="Y42" s="317"/>
      <c r="Z42" s="100" t="str">
        <f t="shared" si="181"/>
        <v/>
      </c>
      <c r="AA42" s="326"/>
      <c r="AB42" s="317"/>
      <c r="AC42" s="317"/>
      <c r="AD42" s="103" t="str">
        <f t="shared" si="182"/>
        <v/>
      </c>
      <c r="AE42" s="326"/>
      <c r="AF42" s="317"/>
      <c r="AG42" s="317"/>
      <c r="AH42" s="186" t="str">
        <f t="shared" si="183"/>
        <v/>
      </c>
      <c r="AI42" s="106" t="str">
        <f t="shared" si="184"/>
        <v/>
      </c>
      <c r="AJ42" s="107" t="str">
        <f t="shared" si="185"/>
        <v/>
      </c>
      <c r="AK42" s="120" t="str">
        <f t="shared" si="94"/>
        <v/>
      </c>
      <c r="AL42" s="136" t="str">
        <f t="shared" si="95"/>
        <v/>
      </c>
      <c r="BG42">
        <f>Wiegeliste!HL27</f>
        <v>99</v>
      </c>
      <c r="BJ42" t="str">
        <f t="shared" si="96"/>
        <v/>
      </c>
      <c r="BL42" t="str">
        <f t="shared" si="132"/>
        <v/>
      </c>
      <c r="BM42" t="str">
        <f t="shared" si="133"/>
        <v/>
      </c>
      <c r="BN42" t="str">
        <f t="shared" si="134"/>
        <v/>
      </c>
      <c r="BO42" t="str">
        <f t="shared" si="135"/>
        <v/>
      </c>
      <c r="BP42" t="str">
        <f t="shared" si="97"/>
        <v/>
      </c>
      <c r="BQ42" t="str">
        <f t="shared" si="98"/>
        <v/>
      </c>
      <c r="BR42" s="47" t="str">
        <f t="shared" si="99"/>
        <v/>
      </c>
      <c r="BS42" t="str">
        <f t="shared" si="100"/>
        <v/>
      </c>
      <c r="BT42" t="str">
        <f t="shared" si="101"/>
        <v/>
      </c>
      <c r="BU42" t="str">
        <f t="shared" si="136"/>
        <v/>
      </c>
      <c r="BV42" t="str">
        <f>IF(BU42="","",IF(BU42="U9",'Schuelereinst. Sinclair'!$B$6,IF(BU42="U11",'Schuelereinst. Sinclair'!$B$7,IF(BU42="U13",'Schuelereinst. Sinclair'!$B$8,Wemm(BU42="U15",'Schuelereinst. Sinclair'!$B$9,"")))))</f>
        <v/>
      </c>
      <c r="BW42" s="28">
        <f t="shared" si="102"/>
        <v>0</v>
      </c>
      <c r="BX42" s="28">
        <f t="shared" si="103"/>
        <v>0</v>
      </c>
      <c r="BY42" s="28">
        <f t="shared" si="104"/>
        <v>0</v>
      </c>
      <c r="BZ42" s="28">
        <f t="shared" si="105"/>
        <v>0</v>
      </c>
      <c r="CA42" s="28">
        <f t="shared" si="106"/>
        <v>0</v>
      </c>
      <c r="CB42" s="28">
        <f t="shared" si="107"/>
        <v>0</v>
      </c>
      <c r="CC42" s="28">
        <f t="shared" si="137"/>
        <v>0</v>
      </c>
      <c r="CD42" s="28">
        <f t="shared" si="138"/>
        <v>0</v>
      </c>
      <c r="CE42" s="28">
        <f t="shared" si="139"/>
        <v>0</v>
      </c>
      <c r="CF42" s="28">
        <f t="shared" si="140"/>
        <v>0</v>
      </c>
      <c r="CG42">
        <f t="shared" si="141"/>
        <v>0</v>
      </c>
      <c r="CH42">
        <f t="shared" si="142"/>
        <v>0</v>
      </c>
      <c r="CI42">
        <f t="shared" si="143"/>
        <v>0</v>
      </c>
      <c r="CJ42">
        <f t="shared" si="144"/>
        <v>0</v>
      </c>
      <c r="CK42">
        <f t="shared" si="145"/>
        <v>0</v>
      </c>
      <c r="CL42">
        <f t="shared" si="108"/>
        <v>0</v>
      </c>
      <c r="CM42">
        <f t="shared" si="109"/>
        <v>0</v>
      </c>
      <c r="CN42">
        <f t="shared" si="146"/>
        <v>0</v>
      </c>
      <c r="CO42">
        <f t="shared" si="147"/>
        <v>0</v>
      </c>
      <c r="CP42">
        <f t="shared" si="148"/>
        <v>0</v>
      </c>
      <c r="CQ42" s="5">
        <f t="shared" si="149"/>
        <v>0</v>
      </c>
      <c r="CS42" s="28">
        <f t="shared" si="110"/>
        <v>0</v>
      </c>
      <c r="CT42" s="28">
        <f t="shared" si="111"/>
        <v>0</v>
      </c>
      <c r="CU42" s="28">
        <f t="shared" si="112"/>
        <v>0</v>
      </c>
      <c r="CV42" s="28">
        <f t="shared" si="113"/>
        <v>0</v>
      </c>
      <c r="CW42" s="28">
        <f t="shared" si="114"/>
        <v>0</v>
      </c>
      <c r="CX42" s="28">
        <f t="shared" si="115"/>
        <v>0</v>
      </c>
      <c r="CY42" s="28">
        <f t="shared" si="150"/>
        <v>0</v>
      </c>
      <c r="CZ42" s="28">
        <f t="shared" si="151"/>
        <v>0</v>
      </c>
      <c r="DA42" s="28">
        <f t="shared" si="152"/>
        <v>0</v>
      </c>
      <c r="DB42" s="28">
        <f t="shared" si="153"/>
        <v>0</v>
      </c>
      <c r="DC42">
        <f t="shared" si="154"/>
        <v>0</v>
      </c>
      <c r="DD42">
        <f t="shared" si="155"/>
        <v>0</v>
      </c>
      <c r="DE42">
        <f t="shared" si="156"/>
        <v>0</v>
      </c>
      <c r="DF42">
        <f t="shared" si="157"/>
        <v>0</v>
      </c>
      <c r="DG42">
        <f t="shared" si="158"/>
        <v>0</v>
      </c>
      <c r="DH42">
        <f t="shared" si="159"/>
        <v>0</v>
      </c>
      <c r="DI42">
        <f t="shared" si="160"/>
        <v>0</v>
      </c>
      <c r="DJ42">
        <f t="shared" si="161"/>
        <v>0</v>
      </c>
      <c r="DK42">
        <f t="shared" si="162"/>
        <v>0</v>
      </c>
      <c r="DL42">
        <f t="shared" si="163"/>
        <v>0</v>
      </c>
      <c r="DM42" s="5">
        <f t="shared" si="164"/>
        <v>0</v>
      </c>
      <c r="DN42" s="48">
        <f t="shared" si="165"/>
        <v>0</v>
      </c>
      <c r="DO42" s="5">
        <f t="shared" si="166"/>
        <v>0</v>
      </c>
      <c r="DP42" s="5">
        <f t="shared" si="167"/>
        <v>0</v>
      </c>
      <c r="DR42" s="48">
        <f t="shared" si="116"/>
        <v>999</v>
      </c>
      <c r="DS42" s="48">
        <f t="shared" si="117"/>
        <v>999</v>
      </c>
      <c r="DT42" s="48">
        <f t="shared" si="168"/>
        <v>999</v>
      </c>
      <c r="DU42">
        <f t="shared" si="118"/>
        <v>0</v>
      </c>
      <c r="DW42" s="48">
        <f t="shared" si="169"/>
        <v>0</v>
      </c>
      <c r="DX42" s="48">
        <f t="shared" si="170"/>
        <v>0</v>
      </c>
      <c r="DY42" s="48">
        <f t="shared" si="171"/>
        <v>0</v>
      </c>
      <c r="DZ42" s="48">
        <f t="shared" si="172"/>
        <v>0</v>
      </c>
      <c r="EA42">
        <f t="shared" si="119"/>
        <v>0</v>
      </c>
      <c r="EC42" s="48">
        <f t="shared" si="173"/>
        <v>0</v>
      </c>
      <c r="ED42" s="48">
        <f t="shared" si="174"/>
        <v>0</v>
      </c>
      <c r="EE42" s="48">
        <f t="shared" si="175"/>
        <v>0</v>
      </c>
      <c r="EF42" s="48">
        <f t="shared" si="176"/>
        <v>0</v>
      </c>
      <c r="EG42">
        <f t="shared" si="120"/>
        <v>0</v>
      </c>
      <c r="EH42">
        <f t="shared" si="121"/>
        <v>0</v>
      </c>
      <c r="EJ42">
        <v>11</v>
      </c>
      <c r="EK42" s="48">
        <f t="shared" si="177"/>
        <v>0</v>
      </c>
      <c r="EL42">
        <f t="shared" si="122"/>
        <v>0</v>
      </c>
      <c r="EM42">
        <f t="shared" si="178"/>
        <v>0</v>
      </c>
      <c r="EN42">
        <f t="shared" si="123"/>
        <v>0</v>
      </c>
      <c r="EO42">
        <f t="shared" si="179"/>
        <v>99999999</v>
      </c>
      <c r="EP42">
        <f t="shared" si="180"/>
        <v>99999999</v>
      </c>
      <c r="EQ42">
        <f t="shared" si="124"/>
        <v>999</v>
      </c>
      <c r="ER42">
        <f t="shared" si="125"/>
        <v>99999</v>
      </c>
      <c r="ET42">
        <f>IF(J42="X",1,IF(J42="x",1,IF(J42&lt;='Schuelereinst. Sinclair'!$B$5,1,0)))</f>
        <v>1</v>
      </c>
      <c r="EU42">
        <f>IF(L42="X",1,IF(L42="x",1,IF(L42&lt;='Schuelereinst. Sinclair'!$B$5,1,0)))</f>
        <v>1</v>
      </c>
      <c r="EV42">
        <f>IF(N42="X",1,IF(N42="x",1,IF(N42&lt;='Schuelereinst. Sinclair'!$B$5,1,0)))</f>
        <v>1</v>
      </c>
      <c r="EW42">
        <f>IF(P42="X",1,IF(P42="x",1,IF(P42&lt;='Schuelereinst. Sinclair'!$B$5,1,0)))</f>
        <v>1</v>
      </c>
      <c r="EX42">
        <f>IF(R42="X",1,IF(R42="x",1,IF(R42&lt;='Schuelereinst. Sinclair'!$B$5,1,0)))</f>
        <v>1</v>
      </c>
      <c r="EY42">
        <f>IF(T42="X",1,IF(T42="x",1,IF(T42&lt;='Schuelereinst. Sinclair'!$B$5,1,0)))</f>
        <v>1</v>
      </c>
    </row>
    <row r="43" spans="1:155" x14ac:dyDescent="0.2">
      <c r="A43">
        <v>33</v>
      </c>
      <c r="B43" s="90">
        <v>12</v>
      </c>
      <c r="C43" s="259" t="str">
        <f>IF(BG43=99,"",VLOOKUP(BG43,Wiegeliste!$A$17:'Wiegeliste'!$J$66,4))</f>
        <v/>
      </c>
      <c r="D43" s="90" t="str">
        <f t="shared" si="126"/>
        <v/>
      </c>
      <c r="E43" s="132" t="str">
        <f t="shared" si="127"/>
        <v/>
      </c>
      <c r="F43" s="132" t="str">
        <f t="shared" si="128"/>
        <v/>
      </c>
      <c r="G43" s="132" t="str">
        <f>IF(BG43=99,"",VLOOKUP(BG43,Wiegeliste!$A$17:'Wiegeliste'!$J$66,6))</f>
        <v/>
      </c>
      <c r="H43" s="148" t="str">
        <f t="shared" si="93"/>
        <v/>
      </c>
      <c r="I43" s="307"/>
      <c r="J43" s="110"/>
      <c r="K43" s="310"/>
      <c r="L43" s="110"/>
      <c r="M43" s="310"/>
      <c r="N43" s="110"/>
      <c r="O43" s="307"/>
      <c r="P43" s="110"/>
      <c r="Q43" s="310"/>
      <c r="R43" s="110"/>
      <c r="S43" s="310"/>
      <c r="T43" s="110"/>
      <c r="U43" s="112" t="str">
        <f t="shared" si="129"/>
        <v/>
      </c>
      <c r="V43" s="115" t="str">
        <f t="shared" si="130"/>
        <v/>
      </c>
      <c r="W43" s="115" t="str">
        <f t="shared" si="131"/>
        <v/>
      </c>
      <c r="X43" s="316"/>
      <c r="Y43" s="317"/>
      <c r="Z43" s="100" t="str">
        <f t="shared" si="181"/>
        <v/>
      </c>
      <c r="AA43" s="326"/>
      <c r="AB43" s="317"/>
      <c r="AC43" s="317"/>
      <c r="AD43" s="103" t="str">
        <f t="shared" si="182"/>
        <v/>
      </c>
      <c r="AE43" s="326"/>
      <c r="AF43" s="317"/>
      <c r="AG43" s="317"/>
      <c r="AH43" s="186" t="str">
        <f t="shared" si="183"/>
        <v/>
      </c>
      <c r="AI43" s="106" t="str">
        <f t="shared" si="184"/>
        <v/>
      </c>
      <c r="AJ43" s="107" t="str">
        <f t="shared" si="185"/>
        <v/>
      </c>
      <c r="AK43" s="120" t="str">
        <f t="shared" si="94"/>
        <v/>
      </c>
      <c r="AL43" s="136" t="str">
        <f t="shared" si="95"/>
        <v/>
      </c>
      <c r="BG43">
        <f>Wiegeliste!HL28</f>
        <v>99</v>
      </c>
      <c r="BJ43" t="str">
        <f t="shared" si="96"/>
        <v/>
      </c>
      <c r="BL43" t="str">
        <f t="shared" si="132"/>
        <v/>
      </c>
      <c r="BM43" t="str">
        <f t="shared" si="133"/>
        <v/>
      </c>
      <c r="BN43" t="str">
        <f t="shared" si="134"/>
        <v/>
      </c>
      <c r="BO43" t="str">
        <f t="shared" si="135"/>
        <v/>
      </c>
      <c r="BP43" t="str">
        <f t="shared" si="97"/>
        <v/>
      </c>
      <c r="BQ43" t="str">
        <f t="shared" si="98"/>
        <v/>
      </c>
      <c r="BR43" s="47" t="str">
        <f t="shared" si="99"/>
        <v/>
      </c>
      <c r="BS43" t="str">
        <f t="shared" si="100"/>
        <v/>
      </c>
      <c r="BT43" t="str">
        <f t="shared" si="101"/>
        <v/>
      </c>
      <c r="BU43" t="str">
        <f t="shared" si="136"/>
        <v/>
      </c>
      <c r="BV43" t="str">
        <f>IF(BU43="","",IF(BU43="U9",'Schuelereinst. Sinclair'!$B$6,IF(BU43="U11",'Schuelereinst. Sinclair'!$B$7,IF(BU43="U13",'Schuelereinst. Sinclair'!$B$8,Wemm(BU43="U15",'Schuelereinst. Sinclair'!$B$9,"")))))</f>
        <v/>
      </c>
      <c r="BW43" s="28">
        <f t="shared" si="102"/>
        <v>0</v>
      </c>
      <c r="BX43" s="28">
        <f t="shared" si="103"/>
        <v>0</v>
      </c>
      <c r="BY43" s="28">
        <f t="shared" si="104"/>
        <v>0</v>
      </c>
      <c r="BZ43" s="28">
        <f t="shared" si="105"/>
        <v>0</v>
      </c>
      <c r="CA43" s="28">
        <f t="shared" si="106"/>
        <v>0</v>
      </c>
      <c r="CB43" s="28">
        <f t="shared" si="107"/>
        <v>0</v>
      </c>
      <c r="CC43" s="28">
        <f t="shared" si="137"/>
        <v>0</v>
      </c>
      <c r="CD43" s="28">
        <f t="shared" si="138"/>
        <v>0</v>
      </c>
      <c r="CE43" s="28">
        <f t="shared" si="139"/>
        <v>0</v>
      </c>
      <c r="CF43" s="28">
        <f t="shared" si="140"/>
        <v>0</v>
      </c>
      <c r="CG43">
        <f t="shared" si="141"/>
        <v>0</v>
      </c>
      <c r="CH43">
        <f t="shared" si="142"/>
        <v>0</v>
      </c>
      <c r="CI43">
        <f t="shared" si="143"/>
        <v>0</v>
      </c>
      <c r="CJ43">
        <f t="shared" si="144"/>
        <v>0</v>
      </c>
      <c r="CK43">
        <f t="shared" si="145"/>
        <v>0</v>
      </c>
      <c r="CL43">
        <f t="shared" si="108"/>
        <v>0</v>
      </c>
      <c r="CM43">
        <f t="shared" si="109"/>
        <v>0</v>
      </c>
      <c r="CN43">
        <f t="shared" si="146"/>
        <v>0</v>
      </c>
      <c r="CO43">
        <f t="shared" si="147"/>
        <v>0</v>
      </c>
      <c r="CP43">
        <f t="shared" si="148"/>
        <v>0</v>
      </c>
      <c r="CQ43" s="5">
        <f t="shared" si="149"/>
        <v>0</v>
      </c>
      <c r="CS43" s="28">
        <f t="shared" si="110"/>
        <v>0</v>
      </c>
      <c r="CT43" s="28">
        <f t="shared" si="111"/>
        <v>0</v>
      </c>
      <c r="CU43" s="28">
        <f t="shared" si="112"/>
        <v>0</v>
      </c>
      <c r="CV43" s="28">
        <f t="shared" si="113"/>
        <v>0</v>
      </c>
      <c r="CW43" s="28">
        <f t="shared" si="114"/>
        <v>0</v>
      </c>
      <c r="CX43" s="28">
        <f t="shared" si="115"/>
        <v>0</v>
      </c>
      <c r="CY43" s="28">
        <f t="shared" si="150"/>
        <v>0</v>
      </c>
      <c r="CZ43" s="28">
        <f t="shared" si="151"/>
        <v>0</v>
      </c>
      <c r="DA43" s="28">
        <f t="shared" si="152"/>
        <v>0</v>
      </c>
      <c r="DB43" s="28">
        <f t="shared" si="153"/>
        <v>0</v>
      </c>
      <c r="DC43">
        <f t="shared" si="154"/>
        <v>0</v>
      </c>
      <c r="DD43">
        <f t="shared" si="155"/>
        <v>0</v>
      </c>
      <c r="DE43">
        <f t="shared" si="156"/>
        <v>0</v>
      </c>
      <c r="DF43">
        <f t="shared" si="157"/>
        <v>0</v>
      </c>
      <c r="DG43">
        <f t="shared" si="158"/>
        <v>0</v>
      </c>
      <c r="DH43">
        <f t="shared" si="159"/>
        <v>0</v>
      </c>
      <c r="DI43">
        <f t="shared" si="160"/>
        <v>0</v>
      </c>
      <c r="DJ43">
        <f t="shared" si="161"/>
        <v>0</v>
      </c>
      <c r="DK43">
        <f t="shared" si="162"/>
        <v>0</v>
      </c>
      <c r="DL43">
        <f t="shared" si="163"/>
        <v>0</v>
      </c>
      <c r="DM43" s="5">
        <f t="shared" si="164"/>
        <v>0</v>
      </c>
      <c r="DN43" s="48">
        <f t="shared" si="165"/>
        <v>0</v>
      </c>
      <c r="DO43" s="5">
        <f t="shared" si="166"/>
        <v>0</v>
      </c>
      <c r="DP43" s="5">
        <f t="shared" si="167"/>
        <v>0</v>
      </c>
      <c r="DR43" s="48">
        <f t="shared" si="116"/>
        <v>999</v>
      </c>
      <c r="DS43" s="48">
        <f t="shared" si="117"/>
        <v>999</v>
      </c>
      <c r="DT43" s="48">
        <f t="shared" si="168"/>
        <v>999</v>
      </c>
      <c r="DU43">
        <f t="shared" si="118"/>
        <v>0</v>
      </c>
      <c r="DW43" s="48">
        <f t="shared" si="169"/>
        <v>0</v>
      </c>
      <c r="DX43" s="48">
        <f t="shared" si="170"/>
        <v>0</v>
      </c>
      <c r="DY43" s="48">
        <f t="shared" si="171"/>
        <v>0</v>
      </c>
      <c r="DZ43" s="48">
        <f t="shared" si="172"/>
        <v>0</v>
      </c>
      <c r="EA43">
        <f t="shared" si="119"/>
        <v>0</v>
      </c>
      <c r="EC43" s="48">
        <f t="shared" si="173"/>
        <v>0</v>
      </c>
      <c r="ED43" s="48">
        <f t="shared" si="174"/>
        <v>0</v>
      </c>
      <c r="EE43" s="48">
        <f t="shared" si="175"/>
        <v>0</v>
      </c>
      <c r="EF43" s="48">
        <f t="shared" si="176"/>
        <v>0</v>
      </c>
      <c r="EG43">
        <f t="shared" si="120"/>
        <v>0</v>
      </c>
      <c r="EH43">
        <f t="shared" si="121"/>
        <v>0</v>
      </c>
      <c r="EJ43">
        <v>12</v>
      </c>
      <c r="EK43" s="48">
        <f t="shared" si="177"/>
        <v>0</v>
      </c>
      <c r="EL43">
        <f t="shared" si="122"/>
        <v>0</v>
      </c>
      <c r="EM43">
        <f t="shared" si="178"/>
        <v>0</v>
      </c>
      <c r="EN43">
        <f t="shared" si="123"/>
        <v>0</v>
      </c>
      <c r="EO43">
        <f t="shared" si="179"/>
        <v>99999999</v>
      </c>
      <c r="EP43">
        <f t="shared" si="180"/>
        <v>99999999</v>
      </c>
      <c r="EQ43">
        <f t="shared" si="124"/>
        <v>999</v>
      </c>
      <c r="ER43">
        <f t="shared" si="125"/>
        <v>99999</v>
      </c>
      <c r="ET43">
        <f>IF(J43="X",1,IF(J43="x",1,IF(J43&lt;='Schuelereinst. Sinclair'!$B$5,1,0)))</f>
        <v>1</v>
      </c>
      <c r="EU43">
        <f>IF(L43="X",1,IF(L43="x",1,IF(L43&lt;='Schuelereinst. Sinclair'!$B$5,1,0)))</f>
        <v>1</v>
      </c>
      <c r="EV43">
        <f>IF(N43="X",1,IF(N43="x",1,IF(N43&lt;='Schuelereinst. Sinclair'!$B$5,1,0)))</f>
        <v>1</v>
      </c>
      <c r="EW43">
        <f>IF(P43="X",1,IF(P43="x",1,IF(P43&lt;='Schuelereinst. Sinclair'!$B$5,1,0)))</f>
        <v>1</v>
      </c>
      <c r="EX43">
        <f>IF(R43="X",1,IF(R43="x",1,IF(R43&lt;='Schuelereinst. Sinclair'!$B$5,1,0)))</f>
        <v>1</v>
      </c>
      <c r="EY43">
        <f>IF(T43="X",1,IF(T43="x",1,IF(T43&lt;='Schuelereinst. Sinclair'!$B$5,1,0)))</f>
        <v>1</v>
      </c>
    </row>
    <row r="44" spans="1:155" x14ac:dyDescent="0.2">
      <c r="A44">
        <v>34</v>
      </c>
      <c r="B44" s="90">
        <v>13</v>
      </c>
      <c r="C44" s="259" t="str">
        <f>IF(BG44=99,"",VLOOKUP(BG44,Wiegeliste!$A$17:'Wiegeliste'!$J$66,4))</f>
        <v/>
      </c>
      <c r="D44" s="90" t="str">
        <f t="shared" si="126"/>
        <v/>
      </c>
      <c r="E44" s="132" t="str">
        <f t="shared" si="127"/>
        <v/>
      </c>
      <c r="F44" s="132" t="str">
        <f t="shared" si="128"/>
        <v/>
      </c>
      <c r="G44" s="132" t="str">
        <f>IF(BG44=99,"",VLOOKUP(BG44,Wiegeliste!$A$17:'Wiegeliste'!$J$66,6))</f>
        <v/>
      </c>
      <c r="H44" s="148" t="str">
        <f t="shared" si="93"/>
        <v/>
      </c>
      <c r="I44" s="307"/>
      <c r="J44" s="110"/>
      <c r="K44" s="310"/>
      <c r="L44" s="110"/>
      <c r="M44" s="310"/>
      <c r="N44" s="110"/>
      <c r="O44" s="307"/>
      <c r="P44" s="110"/>
      <c r="Q44" s="310"/>
      <c r="R44" s="110"/>
      <c r="S44" s="310"/>
      <c r="T44" s="110"/>
      <c r="U44" s="112" t="str">
        <f t="shared" si="129"/>
        <v/>
      </c>
      <c r="V44" s="115" t="str">
        <f t="shared" si="130"/>
        <v/>
      </c>
      <c r="W44" s="115" t="str">
        <f t="shared" si="131"/>
        <v/>
      </c>
      <c r="X44" s="316"/>
      <c r="Y44" s="317"/>
      <c r="Z44" s="100" t="str">
        <f t="shared" si="181"/>
        <v/>
      </c>
      <c r="AA44" s="326"/>
      <c r="AB44" s="317"/>
      <c r="AC44" s="317"/>
      <c r="AD44" s="103" t="str">
        <f t="shared" si="182"/>
        <v/>
      </c>
      <c r="AE44" s="326"/>
      <c r="AF44" s="317"/>
      <c r="AG44" s="317"/>
      <c r="AH44" s="186" t="str">
        <f t="shared" si="183"/>
        <v/>
      </c>
      <c r="AI44" s="106" t="str">
        <f t="shared" si="184"/>
        <v/>
      </c>
      <c r="AJ44" s="107" t="str">
        <f t="shared" si="185"/>
        <v/>
      </c>
      <c r="AK44" s="120" t="str">
        <f t="shared" si="94"/>
        <v/>
      </c>
      <c r="AL44" s="136" t="str">
        <f t="shared" si="95"/>
        <v/>
      </c>
      <c r="BG44">
        <f>Wiegeliste!HL29</f>
        <v>99</v>
      </c>
      <c r="BJ44" t="str">
        <f t="shared" si="96"/>
        <v/>
      </c>
      <c r="BL44" t="str">
        <f t="shared" si="132"/>
        <v/>
      </c>
      <c r="BM44" t="str">
        <f t="shared" si="133"/>
        <v/>
      </c>
      <c r="BN44" t="str">
        <f t="shared" si="134"/>
        <v/>
      </c>
      <c r="BO44" t="str">
        <f t="shared" si="135"/>
        <v/>
      </c>
      <c r="BP44" t="str">
        <f t="shared" si="97"/>
        <v/>
      </c>
      <c r="BQ44" t="str">
        <f t="shared" si="98"/>
        <v/>
      </c>
      <c r="BR44" s="47" t="str">
        <f t="shared" si="99"/>
        <v/>
      </c>
      <c r="BS44" t="str">
        <f t="shared" si="100"/>
        <v/>
      </c>
      <c r="BT44" t="str">
        <f t="shared" si="101"/>
        <v/>
      </c>
      <c r="BU44" t="str">
        <f t="shared" si="136"/>
        <v/>
      </c>
      <c r="BV44" t="str">
        <f>IF(BU44="","",IF(BU44="U9",'Schuelereinst. Sinclair'!$B$6,IF(BU44="U11",'Schuelereinst. Sinclair'!$B$7,IF(BU44="U13",'Schuelereinst. Sinclair'!$B$8,Wemm(BU44="U15",'Schuelereinst. Sinclair'!$B$9,"")))))</f>
        <v/>
      </c>
      <c r="BW44" s="28">
        <f t="shared" si="102"/>
        <v>0</v>
      </c>
      <c r="BX44" s="28">
        <f t="shared" si="103"/>
        <v>0</v>
      </c>
      <c r="BY44" s="28">
        <f t="shared" si="104"/>
        <v>0</v>
      </c>
      <c r="BZ44" s="28">
        <f t="shared" si="105"/>
        <v>0</v>
      </c>
      <c r="CA44" s="28">
        <f t="shared" si="106"/>
        <v>0</v>
      </c>
      <c r="CB44" s="28">
        <f t="shared" si="107"/>
        <v>0</v>
      </c>
      <c r="CC44" s="28">
        <f t="shared" si="137"/>
        <v>0</v>
      </c>
      <c r="CD44" s="28">
        <f t="shared" si="138"/>
        <v>0</v>
      </c>
      <c r="CE44" s="28">
        <f t="shared" si="139"/>
        <v>0</v>
      </c>
      <c r="CF44" s="28">
        <f t="shared" si="140"/>
        <v>0</v>
      </c>
      <c r="CG44">
        <f t="shared" si="141"/>
        <v>0</v>
      </c>
      <c r="CH44">
        <f t="shared" si="142"/>
        <v>0</v>
      </c>
      <c r="CI44">
        <f t="shared" si="143"/>
        <v>0</v>
      </c>
      <c r="CJ44">
        <f t="shared" si="144"/>
        <v>0</v>
      </c>
      <c r="CK44">
        <f t="shared" si="145"/>
        <v>0</v>
      </c>
      <c r="CL44">
        <f t="shared" si="108"/>
        <v>0</v>
      </c>
      <c r="CM44">
        <f t="shared" si="109"/>
        <v>0</v>
      </c>
      <c r="CN44">
        <f t="shared" si="146"/>
        <v>0</v>
      </c>
      <c r="CO44">
        <f t="shared" si="147"/>
        <v>0</v>
      </c>
      <c r="CP44">
        <f t="shared" si="148"/>
        <v>0</v>
      </c>
      <c r="CQ44" s="5">
        <f t="shared" si="149"/>
        <v>0</v>
      </c>
      <c r="CS44" s="28">
        <f t="shared" si="110"/>
        <v>0</v>
      </c>
      <c r="CT44" s="28">
        <f t="shared" si="111"/>
        <v>0</v>
      </c>
      <c r="CU44" s="28">
        <f t="shared" si="112"/>
        <v>0</v>
      </c>
      <c r="CV44" s="28">
        <f t="shared" si="113"/>
        <v>0</v>
      </c>
      <c r="CW44" s="28">
        <f t="shared" si="114"/>
        <v>0</v>
      </c>
      <c r="CX44" s="28">
        <f t="shared" si="115"/>
        <v>0</v>
      </c>
      <c r="CY44" s="28">
        <f t="shared" si="150"/>
        <v>0</v>
      </c>
      <c r="CZ44" s="28">
        <f t="shared" si="151"/>
        <v>0</v>
      </c>
      <c r="DA44" s="28">
        <f t="shared" si="152"/>
        <v>0</v>
      </c>
      <c r="DB44" s="28">
        <f t="shared" si="153"/>
        <v>0</v>
      </c>
      <c r="DC44">
        <f t="shared" si="154"/>
        <v>0</v>
      </c>
      <c r="DD44">
        <f t="shared" si="155"/>
        <v>0</v>
      </c>
      <c r="DE44">
        <f t="shared" si="156"/>
        <v>0</v>
      </c>
      <c r="DF44">
        <f t="shared" si="157"/>
        <v>0</v>
      </c>
      <c r="DG44">
        <f t="shared" si="158"/>
        <v>0</v>
      </c>
      <c r="DH44">
        <f t="shared" si="159"/>
        <v>0</v>
      </c>
      <c r="DI44">
        <f t="shared" si="160"/>
        <v>0</v>
      </c>
      <c r="DJ44">
        <f t="shared" si="161"/>
        <v>0</v>
      </c>
      <c r="DK44">
        <f t="shared" si="162"/>
        <v>0</v>
      </c>
      <c r="DL44">
        <f t="shared" si="163"/>
        <v>0</v>
      </c>
      <c r="DM44" s="5">
        <f t="shared" si="164"/>
        <v>0</v>
      </c>
      <c r="DN44" s="48">
        <f t="shared" si="165"/>
        <v>0</v>
      </c>
      <c r="DO44" s="5">
        <f t="shared" si="166"/>
        <v>0</v>
      </c>
      <c r="DP44" s="5">
        <f t="shared" si="167"/>
        <v>0</v>
      </c>
      <c r="DR44" s="48">
        <f t="shared" si="116"/>
        <v>999</v>
      </c>
      <c r="DS44" s="48">
        <f t="shared" si="117"/>
        <v>999</v>
      </c>
      <c r="DT44" s="48">
        <f t="shared" si="168"/>
        <v>999</v>
      </c>
      <c r="DU44">
        <f t="shared" si="118"/>
        <v>0</v>
      </c>
      <c r="DW44" s="48">
        <f t="shared" si="169"/>
        <v>0</v>
      </c>
      <c r="DX44" s="48">
        <f t="shared" si="170"/>
        <v>0</v>
      </c>
      <c r="DY44" s="48">
        <f t="shared" si="171"/>
        <v>0</v>
      </c>
      <c r="DZ44" s="48">
        <f t="shared" si="172"/>
        <v>0</v>
      </c>
      <c r="EA44">
        <f t="shared" si="119"/>
        <v>0</v>
      </c>
      <c r="EC44" s="48">
        <f t="shared" si="173"/>
        <v>0</v>
      </c>
      <c r="ED44" s="48">
        <f t="shared" si="174"/>
        <v>0</v>
      </c>
      <c r="EE44" s="48">
        <f t="shared" si="175"/>
        <v>0</v>
      </c>
      <c r="EF44" s="48">
        <f t="shared" si="176"/>
        <v>0</v>
      </c>
      <c r="EG44">
        <f t="shared" si="120"/>
        <v>0</v>
      </c>
      <c r="EH44">
        <f t="shared" si="121"/>
        <v>0</v>
      </c>
      <c r="EJ44">
        <v>13</v>
      </c>
      <c r="EK44" s="48">
        <f t="shared" si="177"/>
        <v>0</v>
      </c>
      <c r="EL44">
        <f t="shared" si="122"/>
        <v>0</v>
      </c>
      <c r="EM44">
        <f t="shared" si="178"/>
        <v>0</v>
      </c>
      <c r="EN44">
        <f t="shared" si="123"/>
        <v>0</v>
      </c>
      <c r="EO44">
        <f t="shared" si="179"/>
        <v>99999999</v>
      </c>
      <c r="EP44">
        <f t="shared" si="180"/>
        <v>99999999</v>
      </c>
      <c r="EQ44">
        <f t="shared" si="124"/>
        <v>999</v>
      </c>
      <c r="ER44">
        <f t="shared" si="125"/>
        <v>99999</v>
      </c>
      <c r="ET44">
        <f>IF(J44="X",1,IF(J44="x",1,IF(J44&lt;='Schuelereinst. Sinclair'!$B$5,1,0)))</f>
        <v>1</v>
      </c>
      <c r="EU44">
        <f>IF(L44="X",1,IF(L44="x",1,IF(L44&lt;='Schuelereinst. Sinclair'!$B$5,1,0)))</f>
        <v>1</v>
      </c>
      <c r="EV44">
        <f>IF(N44="X",1,IF(N44="x",1,IF(N44&lt;='Schuelereinst. Sinclair'!$B$5,1,0)))</f>
        <v>1</v>
      </c>
      <c r="EW44">
        <f>IF(P44="X",1,IF(P44="x",1,IF(P44&lt;='Schuelereinst. Sinclair'!$B$5,1,0)))</f>
        <v>1</v>
      </c>
      <c r="EX44">
        <f>IF(R44="X",1,IF(R44="x",1,IF(R44&lt;='Schuelereinst. Sinclair'!$B$5,1,0)))</f>
        <v>1</v>
      </c>
      <c r="EY44">
        <f>IF(T44="X",1,IF(T44="x",1,IF(T44&lt;='Schuelereinst. Sinclair'!$B$5,1,0)))</f>
        <v>1</v>
      </c>
    </row>
    <row r="45" spans="1:155" x14ac:dyDescent="0.2">
      <c r="A45">
        <v>35</v>
      </c>
      <c r="B45" s="90">
        <v>14</v>
      </c>
      <c r="C45" s="259" t="str">
        <f>IF(BG45=99,"",VLOOKUP(BG45,Wiegeliste!$A$17:'Wiegeliste'!$J$66,4))</f>
        <v/>
      </c>
      <c r="D45" s="90" t="str">
        <f t="shared" si="126"/>
        <v/>
      </c>
      <c r="E45" s="132" t="str">
        <f t="shared" si="127"/>
        <v/>
      </c>
      <c r="F45" s="132" t="str">
        <f t="shared" si="128"/>
        <v/>
      </c>
      <c r="G45" s="132" t="str">
        <f>IF(BG45=99,"",VLOOKUP(BG45,Wiegeliste!$A$17:'Wiegeliste'!$J$66,6))</f>
        <v/>
      </c>
      <c r="H45" s="148" t="str">
        <f t="shared" si="93"/>
        <v/>
      </c>
      <c r="I45" s="307"/>
      <c r="J45" s="110"/>
      <c r="K45" s="310"/>
      <c r="L45" s="110"/>
      <c r="M45" s="310"/>
      <c r="N45" s="110"/>
      <c r="O45" s="307"/>
      <c r="P45" s="110"/>
      <c r="Q45" s="310"/>
      <c r="R45" s="110"/>
      <c r="S45" s="310"/>
      <c r="T45" s="110"/>
      <c r="U45" s="112" t="str">
        <f t="shared" si="129"/>
        <v/>
      </c>
      <c r="V45" s="115" t="str">
        <f t="shared" si="130"/>
        <v/>
      </c>
      <c r="W45" s="115" t="str">
        <f t="shared" si="131"/>
        <v/>
      </c>
      <c r="X45" s="316"/>
      <c r="Y45" s="317"/>
      <c r="Z45" s="100" t="str">
        <f t="shared" si="181"/>
        <v/>
      </c>
      <c r="AA45" s="326"/>
      <c r="AB45" s="317"/>
      <c r="AC45" s="317"/>
      <c r="AD45" s="103" t="str">
        <f t="shared" si="182"/>
        <v/>
      </c>
      <c r="AE45" s="326"/>
      <c r="AF45" s="317"/>
      <c r="AG45" s="317"/>
      <c r="AH45" s="186" t="str">
        <f t="shared" si="183"/>
        <v/>
      </c>
      <c r="AI45" s="106" t="str">
        <f t="shared" si="184"/>
        <v/>
      </c>
      <c r="AJ45" s="107" t="str">
        <f t="shared" si="185"/>
        <v/>
      </c>
      <c r="AK45" s="120" t="str">
        <f t="shared" si="94"/>
        <v/>
      </c>
      <c r="AL45" s="136" t="str">
        <f t="shared" si="95"/>
        <v/>
      </c>
      <c r="BG45">
        <f>Wiegeliste!HL30</f>
        <v>99</v>
      </c>
      <c r="BJ45" t="str">
        <f t="shared" si="96"/>
        <v/>
      </c>
      <c r="BL45" t="str">
        <f t="shared" si="132"/>
        <v/>
      </c>
      <c r="BM45" t="str">
        <f t="shared" si="133"/>
        <v/>
      </c>
      <c r="BN45" t="str">
        <f t="shared" si="134"/>
        <v/>
      </c>
      <c r="BO45" t="str">
        <f t="shared" si="135"/>
        <v/>
      </c>
      <c r="BP45" t="str">
        <f t="shared" si="97"/>
        <v/>
      </c>
      <c r="BQ45" t="str">
        <f t="shared" si="98"/>
        <v/>
      </c>
      <c r="BR45" s="47" t="str">
        <f t="shared" si="99"/>
        <v/>
      </c>
      <c r="BS45" t="str">
        <f t="shared" si="100"/>
        <v/>
      </c>
      <c r="BT45" t="str">
        <f t="shared" si="101"/>
        <v/>
      </c>
      <c r="BU45" t="str">
        <f t="shared" si="136"/>
        <v/>
      </c>
      <c r="BV45" t="str">
        <f>IF(BU45="","",IF(BU45="U9",'Schuelereinst. Sinclair'!$B$6,IF(BU45="U11",'Schuelereinst. Sinclair'!$B$7,IF(BU45="U13",'Schuelereinst. Sinclair'!$B$8,Wemm(BU45="U15",'Schuelereinst. Sinclair'!$B$9,"")))))</f>
        <v/>
      </c>
      <c r="BW45" s="28">
        <f t="shared" si="102"/>
        <v>0</v>
      </c>
      <c r="BX45" s="28">
        <f t="shared" si="103"/>
        <v>0</v>
      </c>
      <c r="BY45" s="28">
        <f t="shared" si="104"/>
        <v>0</v>
      </c>
      <c r="BZ45" s="28">
        <f t="shared" si="105"/>
        <v>0</v>
      </c>
      <c r="CA45" s="28">
        <f t="shared" si="106"/>
        <v>0</v>
      </c>
      <c r="CB45" s="28">
        <f t="shared" si="107"/>
        <v>0</v>
      </c>
      <c r="CC45" s="28">
        <f t="shared" si="137"/>
        <v>0</v>
      </c>
      <c r="CD45" s="28">
        <f t="shared" si="138"/>
        <v>0</v>
      </c>
      <c r="CE45" s="28">
        <f t="shared" si="139"/>
        <v>0</v>
      </c>
      <c r="CF45" s="28">
        <f t="shared" si="140"/>
        <v>0</v>
      </c>
      <c r="CG45">
        <f t="shared" si="141"/>
        <v>0</v>
      </c>
      <c r="CH45">
        <f t="shared" si="142"/>
        <v>0</v>
      </c>
      <c r="CI45">
        <f t="shared" si="143"/>
        <v>0</v>
      </c>
      <c r="CJ45">
        <f t="shared" si="144"/>
        <v>0</v>
      </c>
      <c r="CK45">
        <f t="shared" si="145"/>
        <v>0</v>
      </c>
      <c r="CL45">
        <f t="shared" si="108"/>
        <v>0</v>
      </c>
      <c r="CM45">
        <f t="shared" si="109"/>
        <v>0</v>
      </c>
      <c r="CN45">
        <f t="shared" si="146"/>
        <v>0</v>
      </c>
      <c r="CO45">
        <f t="shared" si="147"/>
        <v>0</v>
      </c>
      <c r="CP45">
        <f t="shared" si="148"/>
        <v>0</v>
      </c>
      <c r="CQ45" s="5">
        <f t="shared" si="149"/>
        <v>0</v>
      </c>
      <c r="CS45" s="28">
        <f t="shared" si="110"/>
        <v>0</v>
      </c>
      <c r="CT45" s="28">
        <f t="shared" si="111"/>
        <v>0</v>
      </c>
      <c r="CU45" s="28">
        <f t="shared" si="112"/>
        <v>0</v>
      </c>
      <c r="CV45" s="28">
        <f t="shared" si="113"/>
        <v>0</v>
      </c>
      <c r="CW45" s="28">
        <f t="shared" si="114"/>
        <v>0</v>
      </c>
      <c r="CX45" s="28">
        <f t="shared" si="115"/>
        <v>0</v>
      </c>
      <c r="CY45" s="28">
        <f t="shared" si="150"/>
        <v>0</v>
      </c>
      <c r="CZ45" s="28">
        <f t="shared" si="151"/>
        <v>0</v>
      </c>
      <c r="DA45" s="28">
        <f t="shared" si="152"/>
        <v>0</v>
      </c>
      <c r="DB45" s="28">
        <f t="shared" si="153"/>
        <v>0</v>
      </c>
      <c r="DC45">
        <f t="shared" si="154"/>
        <v>0</v>
      </c>
      <c r="DD45">
        <f t="shared" si="155"/>
        <v>0</v>
      </c>
      <c r="DE45">
        <f t="shared" si="156"/>
        <v>0</v>
      </c>
      <c r="DF45">
        <f t="shared" si="157"/>
        <v>0</v>
      </c>
      <c r="DG45">
        <f t="shared" si="158"/>
        <v>0</v>
      </c>
      <c r="DH45">
        <f t="shared" si="159"/>
        <v>0</v>
      </c>
      <c r="DI45">
        <f t="shared" si="160"/>
        <v>0</v>
      </c>
      <c r="DJ45">
        <f t="shared" si="161"/>
        <v>0</v>
      </c>
      <c r="DK45">
        <f t="shared" si="162"/>
        <v>0</v>
      </c>
      <c r="DL45">
        <f t="shared" si="163"/>
        <v>0</v>
      </c>
      <c r="DM45" s="5">
        <f t="shared" si="164"/>
        <v>0</v>
      </c>
      <c r="DN45" s="48">
        <f t="shared" si="165"/>
        <v>0</v>
      </c>
      <c r="DO45" s="5">
        <f t="shared" si="166"/>
        <v>0</v>
      </c>
      <c r="DP45" s="5">
        <f t="shared" si="167"/>
        <v>0</v>
      </c>
      <c r="DR45" s="48">
        <f t="shared" si="116"/>
        <v>999</v>
      </c>
      <c r="DS45" s="48">
        <f t="shared" si="117"/>
        <v>999</v>
      </c>
      <c r="DT45" s="48">
        <f t="shared" si="168"/>
        <v>999</v>
      </c>
      <c r="DU45">
        <f t="shared" si="118"/>
        <v>0</v>
      </c>
      <c r="DW45" s="48">
        <f t="shared" si="169"/>
        <v>0</v>
      </c>
      <c r="DX45" s="48">
        <f t="shared" si="170"/>
        <v>0</v>
      </c>
      <c r="DY45" s="48">
        <f t="shared" si="171"/>
        <v>0</v>
      </c>
      <c r="DZ45" s="48">
        <f t="shared" si="172"/>
        <v>0</v>
      </c>
      <c r="EA45">
        <f t="shared" si="119"/>
        <v>0</v>
      </c>
      <c r="EC45" s="48">
        <f t="shared" si="173"/>
        <v>0</v>
      </c>
      <c r="ED45" s="48">
        <f t="shared" si="174"/>
        <v>0</v>
      </c>
      <c r="EE45" s="48">
        <f t="shared" si="175"/>
        <v>0</v>
      </c>
      <c r="EF45" s="48">
        <f t="shared" si="176"/>
        <v>0</v>
      </c>
      <c r="EG45">
        <f t="shared" si="120"/>
        <v>0</v>
      </c>
      <c r="EH45">
        <f t="shared" si="121"/>
        <v>0</v>
      </c>
      <c r="EJ45">
        <v>14</v>
      </c>
      <c r="EK45" s="48">
        <f t="shared" si="177"/>
        <v>0</v>
      </c>
      <c r="EL45">
        <f t="shared" si="122"/>
        <v>0</v>
      </c>
      <c r="EM45">
        <f t="shared" si="178"/>
        <v>0</v>
      </c>
      <c r="EN45">
        <f t="shared" si="123"/>
        <v>0</v>
      </c>
      <c r="EO45">
        <f t="shared" si="179"/>
        <v>99999999</v>
      </c>
      <c r="EP45">
        <f t="shared" si="180"/>
        <v>99999999</v>
      </c>
      <c r="EQ45">
        <f t="shared" si="124"/>
        <v>999</v>
      </c>
      <c r="ER45">
        <f t="shared" si="125"/>
        <v>99999</v>
      </c>
      <c r="ET45">
        <f>IF(J45="X",1,IF(J45="x",1,IF(J45&lt;='Schuelereinst. Sinclair'!$B$5,1,0)))</f>
        <v>1</v>
      </c>
      <c r="EU45">
        <f>IF(L45="X",1,IF(L45="x",1,IF(L45&lt;='Schuelereinst. Sinclair'!$B$5,1,0)))</f>
        <v>1</v>
      </c>
      <c r="EV45">
        <f>IF(N45="X",1,IF(N45="x",1,IF(N45&lt;='Schuelereinst. Sinclair'!$B$5,1,0)))</f>
        <v>1</v>
      </c>
      <c r="EW45">
        <f>IF(P45="X",1,IF(P45="x",1,IF(P45&lt;='Schuelereinst. Sinclair'!$B$5,1,0)))</f>
        <v>1</v>
      </c>
      <c r="EX45">
        <f>IF(R45="X",1,IF(R45="x",1,IF(R45&lt;='Schuelereinst. Sinclair'!$B$5,1,0)))</f>
        <v>1</v>
      </c>
      <c r="EY45">
        <f>IF(T45="X",1,IF(T45="x",1,IF(T45&lt;='Schuelereinst. Sinclair'!$B$5,1,0)))</f>
        <v>1</v>
      </c>
    </row>
    <row r="46" spans="1:155" x14ac:dyDescent="0.2">
      <c r="A46">
        <v>36</v>
      </c>
      <c r="B46" s="90">
        <v>15</v>
      </c>
      <c r="C46" s="259" t="str">
        <f>IF(BG46=99,"",VLOOKUP(BG46,Wiegeliste!$A$17:'Wiegeliste'!$J$66,4))</f>
        <v/>
      </c>
      <c r="D46" s="90" t="str">
        <f t="shared" si="126"/>
        <v/>
      </c>
      <c r="E46" s="132" t="str">
        <f t="shared" si="127"/>
        <v/>
      </c>
      <c r="F46" s="132" t="str">
        <f t="shared" si="128"/>
        <v/>
      </c>
      <c r="G46" s="132" t="str">
        <f>IF(BG46=99,"",VLOOKUP(BG46,Wiegeliste!$A$17:'Wiegeliste'!$J$66,6))</f>
        <v/>
      </c>
      <c r="H46" s="148" t="str">
        <f t="shared" si="93"/>
        <v/>
      </c>
      <c r="I46" s="307"/>
      <c r="J46" s="110"/>
      <c r="K46" s="310"/>
      <c r="L46" s="110"/>
      <c r="M46" s="310"/>
      <c r="N46" s="110"/>
      <c r="O46" s="307"/>
      <c r="P46" s="110"/>
      <c r="Q46" s="310"/>
      <c r="R46" s="110"/>
      <c r="S46" s="310"/>
      <c r="T46" s="110"/>
      <c r="U46" s="112" t="str">
        <f t="shared" si="129"/>
        <v/>
      </c>
      <c r="V46" s="115" t="str">
        <f t="shared" si="130"/>
        <v/>
      </c>
      <c r="W46" s="115" t="str">
        <f t="shared" si="131"/>
        <v/>
      </c>
      <c r="X46" s="316"/>
      <c r="Y46" s="317"/>
      <c r="Z46" s="100" t="str">
        <f t="shared" si="181"/>
        <v/>
      </c>
      <c r="AA46" s="326"/>
      <c r="AB46" s="317"/>
      <c r="AC46" s="317"/>
      <c r="AD46" s="103" t="str">
        <f t="shared" si="182"/>
        <v/>
      </c>
      <c r="AE46" s="326"/>
      <c r="AF46" s="317"/>
      <c r="AG46" s="317"/>
      <c r="AH46" s="186" t="str">
        <f t="shared" si="183"/>
        <v/>
      </c>
      <c r="AI46" s="106" t="str">
        <f t="shared" si="184"/>
        <v/>
      </c>
      <c r="AJ46" s="107" t="str">
        <f t="shared" si="185"/>
        <v/>
      </c>
      <c r="AK46" s="120" t="str">
        <f t="shared" si="94"/>
        <v/>
      </c>
      <c r="AL46" s="136" t="str">
        <f t="shared" si="95"/>
        <v/>
      </c>
      <c r="BG46">
        <f>Wiegeliste!HL31</f>
        <v>99</v>
      </c>
      <c r="BJ46" t="str">
        <f t="shared" si="96"/>
        <v/>
      </c>
      <c r="BL46" t="str">
        <f t="shared" si="132"/>
        <v/>
      </c>
      <c r="BM46" t="str">
        <f t="shared" si="133"/>
        <v/>
      </c>
      <c r="BN46" t="str">
        <f t="shared" si="134"/>
        <v/>
      </c>
      <c r="BO46" t="str">
        <f t="shared" si="135"/>
        <v/>
      </c>
      <c r="BP46" t="str">
        <f t="shared" si="97"/>
        <v/>
      </c>
      <c r="BQ46" t="str">
        <f t="shared" si="98"/>
        <v/>
      </c>
      <c r="BR46" s="47" t="str">
        <f t="shared" si="99"/>
        <v/>
      </c>
      <c r="BS46" t="str">
        <f t="shared" si="100"/>
        <v/>
      </c>
      <c r="BT46" t="str">
        <f t="shared" si="101"/>
        <v/>
      </c>
      <c r="BU46" t="str">
        <f t="shared" si="136"/>
        <v/>
      </c>
      <c r="BV46" t="str">
        <f>IF(BU46="","",IF(BU46="U9",'Schuelereinst. Sinclair'!$B$6,IF(BU46="U11",'Schuelereinst. Sinclair'!$B$7,IF(BU46="U13",'Schuelereinst. Sinclair'!$B$8,Wemm(BU46="U15",'Schuelereinst. Sinclair'!$B$9,"")))))</f>
        <v/>
      </c>
      <c r="BW46" s="28">
        <f t="shared" si="102"/>
        <v>0</v>
      </c>
      <c r="BX46" s="28">
        <f t="shared" si="103"/>
        <v>0</v>
      </c>
      <c r="BY46" s="28">
        <f t="shared" si="104"/>
        <v>0</v>
      </c>
      <c r="BZ46" s="28">
        <f t="shared" si="105"/>
        <v>0</v>
      </c>
      <c r="CA46" s="28">
        <f t="shared" si="106"/>
        <v>0</v>
      </c>
      <c r="CB46" s="28">
        <f t="shared" si="107"/>
        <v>0</v>
      </c>
      <c r="CC46" s="28">
        <f t="shared" si="137"/>
        <v>0</v>
      </c>
      <c r="CD46" s="28">
        <f t="shared" si="138"/>
        <v>0</v>
      </c>
      <c r="CE46" s="28">
        <f t="shared" si="139"/>
        <v>0</v>
      </c>
      <c r="CF46" s="28">
        <f t="shared" si="140"/>
        <v>0</v>
      </c>
      <c r="CG46">
        <f t="shared" si="141"/>
        <v>0</v>
      </c>
      <c r="CH46">
        <f t="shared" si="142"/>
        <v>0</v>
      </c>
      <c r="CI46">
        <f t="shared" si="143"/>
        <v>0</v>
      </c>
      <c r="CJ46">
        <f t="shared" si="144"/>
        <v>0</v>
      </c>
      <c r="CK46">
        <f t="shared" si="145"/>
        <v>0</v>
      </c>
      <c r="CL46">
        <f t="shared" si="108"/>
        <v>0</v>
      </c>
      <c r="CM46">
        <f t="shared" si="109"/>
        <v>0</v>
      </c>
      <c r="CN46">
        <f t="shared" si="146"/>
        <v>0</v>
      </c>
      <c r="CO46">
        <f t="shared" si="147"/>
        <v>0</v>
      </c>
      <c r="CP46">
        <f t="shared" si="148"/>
        <v>0</v>
      </c>
      <c r="CQ46" s="5">
        <f t="shared" si="149"/>
        <v>0</v>
      </c>
      <c r="CS46" s="28">
        <f t="shared" si="110"/>
        <v>0</v>
      </c>
      <c r="CT46" s="28">
        <f t="shared" si="111"/>
        <v>0</v>
      </c>
      <c r="CU46" s="28">
        <f t="shared" si="112"/>
        <v>0</v>
      </c>
      <c r="CV46" s="28">
        <f t="shared" si="113"/>
        <v>0</v>
      </c>
      <c r="CW46" s="28">
        <f t="shared" si="114"/>
        <v>0</v>
      </c>
      <c r="CX46" s="28">
        <f t="shared" si="115"/>
        <v>0</v>
      </c>
      <c r="CY46" s="28">
        <f t="shared" si="150"/>
        <v>0</v>
      </c>
      <c r="CZ46" s="28">
        <f t="shared" si="151"/>
        <v>0</v>
      </c>
      <c r="DA46" s="28">
        <f t="shared" si="152"/>
        <v>0</v>
      </c>
      <c r="DB46" s="28">
        <f t="shared" si="153"/>
        <v>0</v>
      </c>
      <c r="DC46">
        <f t="shared" si="154"/>
        <v>0</v>
      </c>
      <c r="DD46">
        <f t="shared" si="155"/>
        <v>0</v>
      </c>
      <c r="DE46">
        <f t="shared" si="156"/>
        <v>0</v>
      </c>
      <c r="DF46">
        <f t="shared" si="157"/>
        <v>0</v>
      </c>
      <c r="DG46">
        <f t="shared" si="158"/>
        <v>0</v>
      </c>
      <c r="DH46">
        <f t="shared" si="159"/>
        <v>0</v>
      </c>
      <c r="DI46">
        <f t="shared" si="160"/>
        <v>0</v>
      </c>
      <c r="DJ46">
        <f t="shared" si="161"/>
        <v>0</v>
      </c>
      <c r="DK46">
        <f t="shared" si="162"/>
        <v>0</v>
      </c>
      <c r="DL46">
        <f t="shared" si="163"/>
        <v>0</v>
      </c>
      <c r="DM46" s="5">
        <f t="shared" si="164"/>
        <v>0</v>
      </c>
      <c r="DN46" s="48">
        <f t="shared" si="165"/>
        <v>0</v>
      </c>
      <c r="DO46" s="5">
        <f t="shared" si="166"/>
        <v>0</v>
      </c>
      <c r="DP46" s="5">
        <f t="shared" si="167"/>
        <v>0</v>
      </c>
      <c r="DR46" s="48">
        <f t="shared" si="116"/>
        <v>999</v>
      </c>
      <c r="DS46" s="48">
        <f t="shared" si="117"/>
        <v>999</v>
      </c>
      <c r="DT46" s="48">
        <f t="shared" si="168"/>
        <v>999</v>
      </c>
      <c r="DU46">
        <f t="shared" si="118"/>
        <v>0</v>
      </c>
      <c r="DW46" s="48">
        <f t="shared" si="169"/>
        <v>0</v>
      </c>
      <c r="DX46" s="48">
        <f t="shared" si="170"/>
        <v>0</v>
      </c>
      <c r="DY46" s="48">
        <f t="shared" si="171"/>
        <v>0</v>
      </c>
      <c r="DZ46" s="48">
        <f t="shared" si="172"/>
        <v>0</v>
      </c>
      <c r="EA46">
        <f t="shared" si="119"/>
        <v>0</v>
      </c>
      <c r="EC46" s="48">
        <f t="shared" si="173"/>
        <v>0</v>
      </c>
      <c r="ED46" s="48">
        <f t="shared" si="174"/>
        <v>0</v>
      </c>
      <c r="EE46" s="48">
        <f t="shared" si="175"/>
        <v>0</v>
      </c>
      <c r="EF46" s="48">
        <f t="shared" si="176"/>
        <v>0</v>
      </c>
      <c r="EG46">
        <f t="shared" si="120"/>
        <v>0</v>
      </c>
      <c r="EH46">
        <f t="shared" si="121"/>
        <v>0</v>
      </c>
      <c r="EJ46">
        <v>15</v>
      </c>
      <c r="EK46" s="48">
        <f t="shared" si="177"/>
        <v>0</v>
      </c>
      <c r="EL46">
        <f t="shared" si="122"/>
        <v>0</v>
      </c>
      <c r="EM46">
        <f t="shared" si="178"/>
        <v>0</v>
      </c>
      <c r="EN46">
        <f t="shared" si="123"/>
        <v>0</v>
      </c>
      <c r="EO46">
        <f t="shared" si="179"/>
        <v>99999999</v>
      </c>
      <c r="EP46">
        <f t="shared" si="180"/>
        <v>99999999</v>
      </c>
      <c r="EQ46">
        <f t="shared" si="124"/>
        <v>999</v>
      </c>
      <c r="ER46">
        <f t="shared" si="125"/>
        <v>99999</v>
      </c>
      <c r="ET46">
        <f>IF(J46="X",1,IF(J46="x",1,IF(J46&lt;='Schuelereinst. Sinclair'!$B$5,1,0)))</f>
        <v>1</v>
      </c>
      <c r="EU46">
        <f>IF(L46="X",1,IF(L46="x",1,IF(L46&lt;='Schuelereinst. Sinclair'!$B$5,1,0)))</f>
        <v>1</v>
      </c>
      <c r="EV46">
        <f>IF(N46="X",1,IF(N46="x",1,IF(N46&lt;='Schuelereinst. Sinclair'!$B$5,1,0)))</f>
        <v>1</v>
      </c>
      <c r="EW46">
        <f>IF(P46="X",1,IF(P46="x",1,IF(P46&lt;='Schuelereinst. Sinclair'!$B$5,1,0)))</f>
        <v>1</v>
      </c>
      <c r="EX46">
        <f>IF(R46="X",1,IF(R46="x",1,IF(R46&lt;='Schuelereinst. Sinclair'!$B$5,1,0)))</f>
        <v>1</v>
      </c>
      <c r="EY46">
        <f>IF(T46="X",1,IF(T46="x",1,IF(T46&lt;='Schuelereinst. Sinclair'!$B$5,1,0)))</f>
        <v>1</v>
      </c>
    </row>
    <row r="47" spans="1:155" x14ac:dyDescent="0.2">
      <c r="A47">
        <v>37</v>
      </c>
      <c r="B47" s="90">
        <v>16</v>
      </c>
      <c r="C47" s="259" t="str">
        <f>IF(BG47=99,"",VLOOKUP(BG47,Wiegeliste!$A$17:'Wiegeliste'!$J$66,4))</f>
        <v/>
      </c>
      <c r="D47" s="90" t="str">
        <f t="shared" si="126"/>
        <v/>
      </c>
      <c r="E47" s="132" t="str">
        <f t="shared" si="127"/>
        <v/>
      </c>
      <c r="F47" s="132" t="str">
        <f t="shared" si="128"/>
        <v/>
      </c>
      <c r="G47" s="132" t="str">
        <f>IF(BG47=99,"",VLOOKUP(BG47,Wiegeliste!$A$17:'Wiegeliste'!$J$66,6))</f>
        <v/>
      </c>
      <c r="H47" s="148" t="str">
        <f t="shared" si="93"/>
        <v/>
      </c>
      <c r="I47" s="307"/>
      <c r="J47" s="110"/>
      <c r="K47" s="310"/>
      <c r="L47" s="110"/>
      <c r="M47" s="310"/>
      <c r="N47" s="110"/>
      <c r="O47" s="307"/>
      <c r="P47" s="110"/>
      <c r="Q47" s="310"/>
      <c r="R47" s="110"/>
      <c r="S47" s="310"/>
      <c r="T47" s="110"/>
      <c r="U47" s="112" t="str">
        <f t="shared" si="129"/>
        <v/>
      </c>
      <c r="V47" s="115" t="str">
        <f t="shared" si="130"/>
        <v/>
      </c>
      <c r="W47" s="115" t="str">
        <f t="shared" si="131"/>
        <v/>
      </c>
      <c r="X47" s="316"/>
      <c r="Y47" s="317"/>
      <c r="Z47" s="100" t="str">
        <f t="shared" si="181"/>
        <v/>
      </c>
      <c r="AA47" s="326"/>
      <c r="AB47" s="317"/>
      <c r="AC47" s="317"/>
      <c r="AD47" s="103" t="str">
        <f t="shared" si="182"/>
        <v/>
      </c>
      <c r="AE47" s="326"/>
      <c r="AF47" s="317"/>
      <c r="AG47" s="317"/>
      <c r="AH47" s="186" t="str">
        <f t="shared" si="183"/>
        <v/>
      </c>
      <c r="AI47" s="106" t="str">
        <f t="shared" si="184"/>
        <v/>
      </c>
      <c r="AJ47" s="107" t="str">
        <f t="shared" si="185"/>
        <v/>
      </c>
      <c r="AK47" s="120" t="str">
        <f t="shared" si="94"/>
        <v/>
      </c>
      <c r="AL47" s="136" t="str">
        <f t="shared" si="95"/>
        <v/>
      </c>
      <c r="BG47">
        <f>Wiegeliste!HL32</f>
        <v>99</v>
      </c>
      <c r="BJ47" t="str">
        <f t="shared" si="96"/>
        <v/>
      </c>
      <c r="BL47" t="str">
        <f t="shared" si="132"/>
        <v/>
      </c>
      <c r="BM47" t="str">
        <f t="shared" si="133"/>
        <v/>
      </c>
      <c r="BN47" t="str">
        <f t="shared" si="134"/>
        <v/>
      </c>
      <c r="BO47" t="str">
        <f t="shared" si="135"/>
        <v/>
      </c>
      <c r="BP47" t="str">
        <f t="shared" si="97"/>
        <v/>
      </c>
      <c r="BQ47" t="str">
        <f t="shared" si="98"/>
        <v/>
      </c>
      <c r="BR47" s="47" t="str">
        <f t="shared" si="99"/>
        <v/>
      </c>
      <c r="BS47" t="str">
        <f t="shared" si="100"/>
        <v/>
      </c>
      <c r="BT47" t="str">
        <f t="shared" si="101"/>
        <v/>
      </c>
      <c r="BU47" t="str">
        <f t="shared" si="136"/>
        <v/>
      </c>
      <c r="BV47" t="str">
        <f>IF(BU47="","",IF(BU47="U9",'Schuelereinst. Sinclair'!$B$6,IF(BU47="U11",'Schuelereinst. Sinclair'!$B$7,IF(BU47="U13",'Schuelereinst. Sinclair'!$B$8,Wemm(BU47="U15",'Schuelereinst. Sinclair'!$B$9,"")))))</f>
        <v/>
      </c>
      <c r="BW47" s="28">
        <f t="shared" si="102"/>
        <v>0</v>
      </c>
      <c r="BX47" s="28">
        <f t="shared" si="103"/>
        <v>0</v>
      </c>
      <c r="BY47" s="28">
        <f t="shared" si="104"/>
        <v>0</v>
      </c>
      <c r="BZ47" s="28">
        <f t="shared" si="105"/>
        <v>0</v>
      </c>
      <c r="CA47" s="28">
        <f t="shared" si="106"/>
        <v>0</v>
      </c>
      <c r="CB47" s="28">
        <f t="shared" si="107"/>
        <v>0</v>
      </c>
      <c r="CC47" s="28">
        <f t="shared" si="137"/>
        <v>0</v>
      </c>
      <c r="CD47" s="28">
        <f t="shared" si="138"/>
        <v>0</v>
      </c>
      <c r="CE47" s="28">
        <f t="shared" si="139"/>
        <v>0</v>
      </c>
      <c r="CF47" s="28">
        <f t="shared" si="140"/>
        <v>0</v>
      </c>
      <c r="CG47">
        <f t="shared" si="141"/>
        <v>0</v>
      </c>
      <c r="CH47">
        <f t="shared" si="142"/>
        <v>0</v>
      </c>
      <c r="CI47">
        <f t="shared" si="143"/>
        <v>0</v>
      </c>
      <c r="CJ47">
        <f t="shared" si="144"/>
        <v>0</v>
      </c>
      <c r="CK47">
        <f t="shared" si="145"/>
        <v>0</v>
      </c>
      <c r="CL47">
        <f t="shared" si="108"/>
        <v>0</v>
      </c>
      <c r="CM47">
        <f t="shared" si="109"/>
        <v>0</v>
      </c>
      <c r="CN47">
        <f t="shared" si="146"/>
        <v>0</v>
      </c>
      <c r="CO47">
        <f t="shared" si="147"/>
        <v>0</v>
      </c>
      <c r="CP47">
        <f t="shared" si="148"/>
        <v>0</v>
      </c>
      <c r="CQ47" s="5">
        <f t="shared" si="149"/>
        <v>0</v>
      </c>
      <c r="CS47" s="28">
        <f t="shared" si="110"/>
        <v>0</v>
      </c>
      <c r="CT47" s="28">
        <f t="shared" si="111"/>
        <v>0</v>
      </c>
      <c r="CU47" s="28">
        <f t="shared" si="112"/>
        <v>0</v>
      </c>
      <c r="CV47" s="28">
        <f t="shared" si="113"/>
        <v>0</v>
      </c>
      <c r="CW47" s="28">
        <f t="shared" si="114"/>
        <v>0</v>
      </c>
      <c r="CX47" s="28">
        <f t="shared" si="115"/>
        <v>0</v>
      </c>
      <c r="CY47" s="28">
        <f t="shared" si="150"/>
        <v>0</v>
      </c>
      <c r="CZ47" s="28">
        <f t="shared" si="151"/>
        <v>0</v>
      </c>
      <c r="DA47" s="28">
        <f t="shared" si="152"/>
        <v>0</v>
      </c>
      <c r="DB47" s="28">
        <f t="shared" si="153"/>
        <v>0</v>
      </c>
      <c r="DC47">
        <f t="shared" si="154"/>
        <v>0</v>
      </c>
      <c r="DD47">
        <f t="shared" si="155"/>
        <v>0</v>
      </c>
      <c r="DE47">
        <f t="shared" si="156"/>
        <v>0</v>
      </c>
      <c r="DF47">
        <f t="shared" si="157"/>
        <v>0</v>
      </c>
      <c r="DG47">
        <f t="shared" si="158"/>
        <v>0</v>
      </c>
      <c r="DH47">
        <f t="shared" si="159"/>
        <v>0</v>
      </c>
      <c r="DI47">
        <f t="shared" si="160"/>
        <v>0</v>
      </c>
      <c r="DJ47">
        <f t="shared" si="161"/>
        <v>0</v>
      </c>
      <c r="DK47">
        <f t="shared" si="162"/>
        <v>0</v>
      </c>
      <c r="DL47">
        <f t="shared" si="163"/>
        <v>0</v>
      </c>
      <c r="DM47" s="5">
        <f t="shared" si="164"/>
        <v>0</v>
      </c>
      <c r="DN47" s="48">
        <f t="shared" si="165"/>
        <v>0</v>
      </c>
      <c r="DO47" s="5">
        <f t="shared" si="166"/>
        <v>0</v>
      </c>
      <c r="DP47" s="5">
        <f t="shared" si="167"/>
        <v>0</v>
      </c>
      <c r="DR47" s="48">
        <f t="shared" si="116"/>
        <v>999</v>
      </c>
      <c r="DS47" s="48">
        <f t="shared" si="117"/>
        <v>999</v>
      </c>
      <c r="DT47" s="48">
        <f t="shared" si="168"/>
        <v>999</v>
      </c>
      <c r="DU47">
        <f t="shared" si="118"/>
        <v>0</v>
      </c>
      <c r="DW47" s="48">
        <f t="shared" si="169"/>
        <v>0</v>
      </c>
      <c r="DX47" s="48">
        <f t="shared" si="170"/>
        <v>0</v>
      </c>
      <c r="DY47" s="48">
        <f t="shared" si="171"/>
        <v>0</v>
      </c>
      <c r="DZ47" s="48">
        <f t="shared" si="172"/>
        <v>0</v>
      </c>
      <c r="EA47">
        <f t="shared" si="119"/>
        <v>0</v>
      </c>
      <c r="EC47" s="48">
        <f t="shared" si="173"/>
        <v>0</v>
      </c>
      <c r="ED47" s="48">
        <f t="shared" si="174"/>
        <v>0</v>
      </c>
      <c r="EE47" s="48">
        <f t="shared" si="175"/>
        <v>0</v>
      </c>
      <c r="EF47" s="48">
        <f t="shared" si="176"/>
        <v>0</v>
      </c>
      <c r="EG47">
        <f t="shared" si="120"/>
        <v>0</v>
      </c>
      <c r="EH47">
        <f t="shared" si="121"/>
        <v>0</v>
      </c>
      <c r="EJ47">
        <v>16</v>
      </c>
      <c r="EK47" s="48">
        <f t="shared" si="177"/>
        <v>0</v>
      </c>
      <c r="EL47">
        <f t="shared" si="122"/>
        <v>0</v>
      </c>
      <c r="EM47">
        <f t="shared" si="178"/>
        <v>0</v>
      </c>
      <c r="EN47">
        <f t="shared" si="123"/>
        <v>0</v>
      </c>
      <c r="EO47">
        <f t="shared" si="179"/>
        <v>99999999</v>
      </c>
      <c r="EP47">
        <f t="shared" si="180"/>
        <v>99999999</v>
      </c>
      <c r="EQ47">
        <f t="shared" si="124"/>
        <v>999</v>
      </c>
      <c r="ER47">
        <f t="shared" si="125"/>
        <v>99999</v>
      </c>
      <c r="ET47">
        <f>IF(J47="X",1,IF(J47="x",1,IF(J47&lt;='Schuelereinst. Sinclair'!$B$5,1,0)))</f>
        <v>1</v>
      </c>
      <c r="EU47">
        <f>IF(L47="X",1,IF(L47="x",1,IF(L47&lt;='Schuelereinst. Sinclair'!$B$5,1,0)))</f>
        <v>1</v>
      </c>
      <c r="EV47">
        <f>IF(N47="X",1,IF(N47="x",1,IF(N47&lt;='Schuelereinst. Sinclair'!$B$5,1,0)))</f>
        <v>1</v>
      </c>
      <c r="EW47">
        <f>IF(P47="X",1,IF(P47="x",1,IF(P47&lt;='Schuelereinst. Sinclair'!$B$5,1,0)))</f>
        <v>1</v>
      </c>
      <c r="EX47">
        <f>IF(R47="X",1,IF(R47="x",1,IF(R47&lt;='Schuelereinst. Sinclair'!$B$5,1,0)))</f>
        <v>1</v>
      </c>
      <c r="EY47">
        <f>IF(T47="X",1,IF(T47="x",1,IF(T47&lt;='Schuelereinst. Sinclair'!$B$5,1,0)))</f>
        <v>1</v>
      </c>
    </row>
    <row r="48" spans="1:155" x14ac:dyDescent="0.2">
      <c r="A48">
        <v>38</v>
      </c>
      <c r="B48" s="90">
        <v>17</v>
      </c>
      <c r="C48" s="259" t="str">
        <f>IF(BG48=99,"",VLOOKUP(BG48,Wiegeliste!$A$17:'Wiegeliste'!$J$66,4))</f>
        <v/>
      </c>
      <c r="D48" s="90" t="str">
        <f t="shared" si="126"/>
        <v/>
      </c>
      <c r="E48" s="132" t="str">
        <f t="shared" si="127"/>
        <v/>
      </c>
      <c r="F48" s="132" t="str">
        <f t="shared" si="128"/>
        <v/>
      </c>
      <c r="G48" s="132" t="str">
        <f>IF(BG48=99,"",VLOOKUP(BG48,Wiegeliste!$A$17:'Wiegeliste'!$J$66,6))</f>
        <v/>
      </c>
      <c r="H48" s="148" t="str">
        <f t="shared" si="93"/>
        <v/>
      </c>
      <c r="I48" s="307"/>
      <c r="J48" s="110"/>
      <c r="K48" s="310"/>
      <c r="L48" s="110"/>
      <c r="M48" s="310"/>
      <c r="N48" s="110"/>
      <c r="O48" s="307"/>
      <c r="P48" s="110"/>
      <c r="Q48" s="310"/>
      <c r="R48" s="110"/>
      <c r="S48" s="310"/>
      <c r="T48" s="110"/>
      <c r="U48" s="112" t="str">
        <f t="shared" si="129"/>
        <v/>
      </c>
      <c r="V48" s="115" t="str">
        <f t="shared" si="130"/>
        <v/>
      </c>
      <c r="W48" s="115" t="str">
        <f t="shared" si="131"/>
        <v/>
      </c>
      <c r="X48" s="318"/>
      <c r="Y48" s="317"/>
      <c r="Z48" s="100" t="str">
        <f t="shared" si="181"/>
        <v/>
      </c>
      <c r="AA48" s="326"/>
      <c r="AB48" s="317"/>
      <c r="AC48" s="317"/>
      <c r="AD48" s="103" t="str">
        <f t="shared" si="182"/>
        <v/>
      </c>
      <c r="AE48" s="326"/>
      <c r="AF48" s="317"/>
      <c r="AG48" s="317"/>
      <c r="AH48" s="186" t="str">
        <f t="shared" si="183"/>
        <v/>
      </c>
      <c r="AI48" s="106" t="str">
        <f t="shared" si="184"/>
        <v/>
      </c>
      <c r="AJ48" s="107" t="str">
        <f t="shared" si="185"/>
        <v/>
      </c>
      <c r="AK48" s="120" t="str">
        <f t="shared" si="94"/>
        <v/>
      </c>
      <c r="AL48" s="136" t="str">
        <f t="shared" si="95"/>
        <v/>
      </c>
      <c r="BG48">
        <f>Wiegeliste!HL33</f>
        <v>99</v>
      </c>
      <c r="BJ48" t="str">
        <f t="shared" si="96"/>
        <v/>
      </c>
      <c r="BL48" t="str">
        <f t="shared" si="132"/>
        <v/>
      </c>
      <c r="BM48" t="str">
        <f t="shared" si="133"/>
        <v/>
      </c>
      <c r="BN48" t="str">
        <f t="shared" si="134"/>
        <v/>
      </c>
      <c r="BO48" t="str">
        <f t="shared" si="135"/>
        <v/>
      </c>
      <c r="BP48" t="str">
        <f t="shared" si="97"/>
        <v/>
      </c>
      <c r="BQ48" t="str">
        <f t="shared" si="98"/>
        <v/>
      </c>
      <c r="BR48" s="47" t="str">
        <f t="shared" si="99"/>
        <v/>
      </c>
      <c r="BS48" t="str">
        <f t="shared" si="100"/>
        <v/>
      </c>
      <c r="BT48" t="str">
        <f t="shared" si="101"/>
        <v/>
      </c>
      <c r="BU48" t="str">
        <f t="shared" si="136"/>
        <v/>
      </c>
      <c r="BV48" t="str">
        <f>IF(BU48="","",IF(BU48="U9",'Schuelereinst. Sinclair'!$B$6,IF(BU48="U11",'Schuelereinst. Sinclair'!$B$7,IF(BU48="U13",'Schuelereinst. Sinclair'!$B$8,Wemm(BU48="U15",'Schuelereinst. Sinclair'!$B$9,"")))))</f>
        <v/>
      </c>
      <c r="BW48" s="28">
        <f t="shared" si="102"/>
        <v>0</v>
      </c>
      <c r="BX48" s="28">
        <f t="shared" si="103"/>
        <v>0</v>
      </c>
      <c r="BY48" s="28">
        <f t="shared" si="104"/>
        <v>0</v>
      </c>
      <c r="BZ48" s="28">
        <f t="shared" si="105"/>
        <v>0</v>
      </c>
      <c r="CA48" s="28">
        <f t="shared" si="106"/>
        <v>0</v>
      </c>
      <c r="CB48" s="28">
        <f t="shared" si="107"/>
        <v>0</v>
      </c>
      <c r="CC48" s="28">
        <f t="shared" si="137"/>
        <v>0</v>
      </c>
      <c r="CD48" s="28">
        <f t="shared" si="138"/>
        <v>0</v>
      </c>
      <c r="CE48" s="28">
        <f t="shared" si="139"/>
        <v>0</v>
      </c>
      <c r="CF48" s="28">
        <f t="shared" si="140"/>
        <v>0</v>
      </c>
      <c r="CG48">
        <f t="shared" si="141"/>
        <v>0</v>
      </c>
      <c r="CH48">
        <f t="shared" si="142"/>
        <v>0</v>
      </c>
      <c r="CI48">
        <f t="shared" si="143"/>
        <v>0</v>
      </c>
      <c r="CJ48">
        <f t="shared" si="144"/>
        <v>0</v>
      </c>
      <c r="CK48">
        <f t="shared" si="145"/>
        <v>0</v>
      </c>
      <c r="CL48">
        <f t="shared" si="108"/>
        <v>0</v>
      </c>
      <c r="CM48">
        <f t="shared" si="109"/>
        <v>0</v>
      </c>
      <c r="CN48">
        <f t="shared" si="146"/>
        <v>0</v>
      </c>
      <c r="CO48">
        <f t="shared" si="147"/>
        <v>0</v>
      </c>
      <c r="CP48">
        <f t="shared" si="148"/>
        <v>0</v>
      </c>
      <c r="CQ48" s="5">
        <f t="shared" si="149"/>
        <v>0</v>
      </c>
      <c r="CS48" s="28">
        <f t="shared" si="110"/>
        <v>0</v>
      </c>
      <c r="CT48" s="28">
        <f t="shared" si="111"/>
        <v>0</v>
      </c>
      <c r="CU48" s="28">
        <f t="shared" si="112"/>
        <v>0</v>
      </c>
      <c r="CV48" s="28">
        <f t="shared" si="113"/>
        <v>0</v>
      </c>
      <c r="CW48" s="28">
        <f t="shared" si="114"/>
        <v>0</v>
      </c>
      <c r="CX48" s="28">
        <f t="shared" si="115"/>
        <v>0</v>
      </c>
      <c r="CY48" s="28">
        <f t="shared" si="150"/>
        <v>0</v>
      </c>
      <c r="CZ48" s="28">
        <f t="shared" si="151"/>
        <v>0</v>
      </c>
      <c r="DA48" s="28">
        <f t="shared" si="152"/>
        <v>0</v>
      </c>
      <c r="DB48" s="28">
        <f t="shared" si="153"/>
        <v>0</v>
      </c>
      <c r="DC48">
        <f t="shared" si="154"/>
        <v>0</v>
      </c>
      <c r="DD48">
        <f t="shared" si="155"/>
        <v>0</v>
      </c>
      <c r="DE48">
        <f t="shared" si="156"/>
        <v>0</v>
      </c>
      <c r="DF48">
        <f t="shared" si="157"/>
        <v>0</v>
      </c>
      <c r="DG48">
        <f t="shared" si="158"/>
        <v>0</v>
      </c>
      <c r="DH48">
        <f t="shared" si="159"/>
        <v>0</v>
      </c>
      <c r="DI48">
        <f t="shared" si="160"/>
        <v>0</v>
      </c>
      <c r="DJ48">
        <f t="shared" si="161"/>
        <v>0</v>
      </c>
      <c r="DK48">
        <f t="shared" si="162"/>
        <v>0</v>
      </c>
      <c r="DL48">
        <f t="shared" si="163"/>
        <v>0</v>
      </c>
      <c r="DM48" s="5">
        <f t="shared" si="164"/>
        <v>0</v>
      </c>
      <c r="DN48" s="48">
        <f t="shared" si="165"/>
        <v>0</v>
      </c>
      <c r="DO48" s="5">
        <f t="shared" si="166"/>
        <v>0</v>
      </c>
      <c r="DP48" s="5">
        <f t="shared" si="167"/>
        <v>0</v>
      </c>
      <c r="DR48" s="48">
        <f t="shared" si="116"/>
        <v>999</v>
      </c>
      <c r="DS48" s="48">
        <f t="shared" si="117"/>
        <v>999</v>
      </c>
      <c r="DT48" s="48">
        <f t="shared" si="168"/>
        <v>999</v>
      </c>
      <c r="DU48">
        <f t="shared" si="118"/>
        <v>0</v>
      </c>
      <c r="DW48" s="48">
        <f t="shared" si="169"/>
        <v>0</v>
      </c>
      <c r="DX48" s="48">
        <f t="shared" si="170"/>
        <v>0</v>
      </c>
      <c r="DY48" s="48">
        <f t="shared" si="171"/>
        <v>0</v>
      </c>
      <c r="DZ48" s="48">
        <f t="shared" si="172"/>
        <v>0</v>
      </c>
      <c r="EA48">
        <f t="shared" si="119"/>
        <v>0</v>
      </c>
      <c r="EC48" s="48">
        <f t="shared" si="173"/>
        <v>0</v>
      </c>
      <c r="ED48" s="48">
        <f t="shared" si="174"/>
        <v>0</v>
      </c>
      <c r="EE48" s="48">
        <f t="shared" si="175"/>
        <v>0</v>
      </c>
      <c r="EF48" s="48">
        <f t="shared" si="176"/>
        <v>0</v>
      </c>
      <c r="EG48">
        <f t="shared" si="120"/>
        <v>0</v>
      </c>
      <c r="EH48">
        <f t="shared" si="121"/>
        <v>0</v>
      </c>
      <c r="EJ48">
        <v>17</v>
      </c>
      <c r="EK48" s="48">
        <f t="shared" si="177"/>
        <v>0</v>
      </c>
      <c r="EL48">
        <f t="shared" si="122"/>
        <v>0</v>
      </c>
      <c r="EM48">
        <f t="shared" si="178"/>
        <v>0</v>
      </c>
      <c r="EN48">
        <f t="shared" si="123"/>
        <v>0</v>
      </c>
      <c r="EO48">
        <f t="shared" si="179"/>
        <v>99999999</v>
      </c>
      <c r="EP48">
        <f t="shared" si="180"/>
        <v>99999999</v>
      </c>
      <c r="EQ48">
        <f t="shared" si="124"/>
        <v>999</v>
      </c>
      <c r="ER48">
        <f t="shared" si="125"/>
        <v>99999</v>
      </c>
      <c r="ET48">
        <f>IF(J48="X",1,IF(J48="x",1,IF(J48&lt;='Schuelereinst. Sinclair'!$B$5,1,0)))</f>
        <v>1</v>
      </c>
      <c r="EU48">
        <f>IF(L48="X",1,IF(L48="x",1,IF(L48&lt;='Schuelereinst. Sinclair'!$B$5,1,0)))</f>
        <v>1</v>
      </c>
      <c r="EV48">
        <f>IF(N48="X",1,IF(N48="x",1,IF(N48&lt;='Schuelereinst. Sinclair'!$B$5,1,0)))</f>
        <v>1</v>
      </c>
      <c r="EW48">
        <f>IF(P48="X",1,IF(P48="x",1,IF(P48&lt;='Schuelereinst. Sinclair'!$B$5,1,0)))</f>
        <v>1</v>
      </c>
      <c r="EX48">
        <f>IF(R48="X",1,IF(R48="x",1,IF(R48&lt;='Schuelereinst. Sinclair'!$B$5,1,0)))</f>
        <v>1</v>
      </c>
      <c r="EY48">
        <f>IF(T48="X",1,IF(T48="x",1,IF(T48&lt;='Schuelereinst. Sinclair'!$B$5,1,0)))</f>
        <v>1</v>
      </c>
    </row>
    <row r="49" spans="1:155" x14ac:dyDescent="0.2">
      <c r="A49">
        <v>39</v>
      </c>
      <c r="B49" s="90">
        <v>18</v>
      </c>
      <c r="C49" s="259" t="str">
        <f>IF(BG49=99,"",VLOOKUP(BG49,Wiegeliste!$A$17:'Wiegeliste'!$J$66,4))</f>
        <v/>
      </c>
      <c r="D49" s="90" t="str">
        <f t="shared" si="126"/>
        <v/>
      </c>
      <c r="E49" s="132" t="str">
        <f t="shared" si="127"/>
        <v/>
      </c>
      <c r="F49" s="132" t="str">
        <f t="shared" si="128"/>
        <v/>
      </c>
      <c r="G49" s="132" t="str">
        <f>IF(BG49=99,"",VLOOKUP(BG49,Wiegeliste!$A$17:'Wiegeliste'!$J$66,6))</f>
        <v/>
      </c>
      <c r="H49" s="148" t="str">
        <f t="shared" si="93"/>
        <v/>
      </c>
      <c r="I49" s="307"/>
      <c r="J49" s="110"/>
      <c r="K49" s="310"/>
      <c r="L49" s="110"/>
      <c r="M49" s="310"/>
      <c r="N49" s="110"/>
      <c r="O49" s="307"/>
      <c r="P49" s="110"/>
      <c r="Q49" s="310"/>
      <c r="R49" s="110"/>
      <c r="S49" s="310"/>
      <c r="T49" s="110"/>
      <c r="U49" s="112" t="str">
        <f t="shared" si="129"/>
        <v/>
      </c>
      <c r="V49" s="115" t="str">
        <f t="shared" si="130"/>
        <v/>
      </c>
      <c r="W49" s="115" t="str">
        <f t="shared" si="131"/>
        <v/>
      </c>
      <c r="X49" s="319"/>
      <c r="Y49" s="320"/>
      <c r="Z49" s="100" t="str">
        <f t="shared" si="181"/>
        <v/>
      </c>
      <c r="AA49" s="326"/>
      <c r="AB49" s="317"/>
      <c r="AC49" s="317"/>
      <c r="AD49" s="103" t="str">
        <f t="shared" si="182"/>
        <v/>
      </c>
      <c r="AE49" s="326"/>
      <c r="AF49" s="317"/>
      <c r="AG49" s="317"/>
      <c r="AH49" s="186" t="str">
        <f t="shared" si="183"/>
        <v/>
      </c>
      <c r="AI49" s="106" t="str">
        <f t="shared" si="184"/>
        <v/>
      </c>
      <c r="AJ49" s="107" t="str">
        <f t="shared" si="185"/>
        <v/>
      </c>
      <c r="AK49" s="120" t="str">
        <f t="shared" si="94"/>
        <v/>
      </c>
      <c r="AL49" s="136" t="str">
        <f t="shared" si="95"/>
        <v/>
      </c>
      <c r="BG49">
        <f>Wiegeliste!HL34</f>
        <v>99</v>
      </c>
      <c r="BJ49" t="str">
        <f t="shared" si="96"/>
        <v/>
      </c>
      <c r="BL49" t="str">
        <f t="shared" si="132"/>
        <v/>
      </c>
      <c r="BM49" t="str">
        <f t="shared" si="133"/>
        <v/>
      </c>
      <c r="BN49" t="str">
        <f t="shared" si="134"/>
        <v/>
      </c>
      <c r="BO49" t="str">
        <f t="shared" si="135"/>
        <v/>
      </c>
      <c r="BP49" t="str">
        <f t="shared" si="97"/>
        <v/>
      </c>
      <c r="BQ49" t="str">
        <f t="shared" si="98"/>
        <v/>
      </c>
      <c r="BR49" s="47" t="str">
        <f t="shared" si="99"/>
        <v/>
      </c>
      <c r="BS49" t="str">
        <f t="shared" si="100"/>
        <v/>
      </c>
      <c r="BT49" t="str">
        <f t="shared" si="101"/>
        <v/>
      </c>
      <c r="BU49" t="str">
        <f t="shared" si="136"/>
        <v/>
      </c>
      <c r="BV49" t="str">
        <f>IF(BU49="","",IF(BU49="U9",'Schuelereinst. Sinclair'!$B$6,IF(BU49="U11",'Schuelereinst. Sinclair'!$B$7,IF(BU49="U13",'Schuelereinst. Sinclair'!$B$8,Wemm(BU49="U15",'Schuelereinst. Sinclair'!$B$9,"")))))</f>
        <v/>
      </c>
      <c r="BW49" s="28">
        <f t="shared" si="102"/>
        <v>0</v>
      </c>
      <c r="BX49" s="28">
        <f t="shared" si="103"/>
        <v>0</v>
      </c>
      <c r="BY49" s="28">
        <f t="shared" si="104"/>
        <v>0</v>
      </c>
      <c r="BZ49" s="28">
        <f t="shared" si="105"/>
        <v>0</v>
      </c>
      <c r="CA49" s="28">
        <f t="shared" si="106"/>
        <v>0</v>
      </c>
      <c r="CB49" s="28">
        <f t="shared" si="107"/>
        <v>0</v>
      </c>
      <c r="CC49" s="28">
        <f t="shared" si="137"/>
        <v>0</v>
      </c>
      <c r="CD49" s="28">
        <f t="shared" si="138"/>
        <v>0</v>
      </c>
      <c r="CE49" s="28">
        <f t="shared" si="139"/>
        <v>0</v>
      </c>
      <c r="CF49" s="28">
        <f t="shared" si="140"/>
        <v>0</v>
      </c>
      <c r="CG49">
        <f t="shared" si="141"/>
        <v>0</v>
      </c>
      <c r="CH49">
        <f t="shared" si="142"/>
        <v>0</v>
      </c>
      <c r="CI49">
        <f t="shared" si="143"/>
        <v>0</v>
      </c>
      <c r="CJ49">
        <f t="shared" si="144"/>
        <v>0</v>
      </c>
      <c r="CK49">
        <f t="shared" si="145"/>
        <v>0</v>
      </c>
      <c r="CL49">
        <f t="shared" si="108"/>
        <v>0</v>
      </c>
      <c r="CM49">
        <f t="shared" si="109"/>
        <v>0</v>
      </c>
      <c r="CN49">
        <f t="shared" si="146"/>
        <v>0</v>
      </c>
      <c r="CO49">
        <f t="shared" si="147"/>
        <v>0</v>
      </c>
      <c r="CP49">
        <f t="shared" si="148"/>
        <v>0</v>
      </c>
      <c r="CQ49" s="5">
        <f t="shared" si="149"/>
        <v>0</v>
      </c>
      <c r="CS49" s="28">
        <f t="shared" si="110"/>
        <v>0</v>
      </c>
      <c r="CT49" s="28">
        <f t="shared" si="111"/>
        <v>0</v>
      </c>
      <c r="CU49" s="28">
        <f t="shared" si="112"/>
        <v>0</v>
      </c>
      <c r="CV49" s="28">
        <f t="shared" si="113"/>
        <v>0</v>
      </c>
      <c r="CW49" s="28">
        <f t="shared" si="114"/>
        <v>0</v>
      </c>
      <c r="CX49" s="28">
        <f t="shared" si="115"/>
        <v>0</v>
      </c>
      <c r="CY49" s="28">
        <f t="shared" si="150"/>
        <v>0</v>
      </c>
      <c r="CZ49" s="28">
        <f t="shared" si="151"/>
        <v>0</v>
      </c>
      <c r="DA49" s="28">
        <f t="shared" si="152"/>
        <v>0</v>
      </c>
      <c r="DB49" s="28">
        <f t="shared" si="153"/>
        <v>0</v>
      </c>
      <c r="DC49">
        <f t="shared" si="154"/>
        <v>0</v>
      </c>
      <c r="DD49">
        <f t="shared" si="155"/>
        <v>0</v>
      </c>
      <c r="DE49">
        <f t="shared" si="156"/>
        <v>0</v>
      </c>
      <c r="DF49">
        <f t="shared" si="157"/>
        <v>0</v>
      </c>
      <c r="DG49">
        <f t="shared" si="158"/>
        <v>0</v>
      </c>
      <c r="DH49">
        <f t="shared" si="159"/>
        <v>0</v>
      </c>
      <c r="DI49">
        <f t="shared" si="160"/>
        <v>0</v>
      </c>
      <c r="DJ49">
        <f t="shared" si="161"/>
        <v>0</v>
      </c>
      <c r="DK49">
        <f t="shared" si="162"/>
        <v>0</v>
      </c>
      <c r="DL49">
        <f t="shared" si="163"/>
        <v>0</v>
      </c>
      <c r="DM49" s="5">
        <f t="shared" si="164"/>
        <v>0</v>
      </c>
      <c r="DN49" s="48">
        <f t="shared" si="165"/>
        <v>0</v>
      </c>
      <c r="DO49" s="5">
        <f t="shared" si="166"/>
        <v>0</v>
      </c>
      <c r="DP49" s="5">
        <f t="shared" si="167"/>
        <v>0</v>
      </c>
      <c r="DR49" s="48">
        <f t="shared" si="116"/>
        <v>999</v>
      </c>
      <c r="DS49" s="48">
        <f t="shared" si="117"/>
        <v>999</v>
      </c>
      <c r="DT49" s="48">
        <f t="shared" si="168"/>
        <v>999</v>
      </c>
      <c r="DU49">
        <f t="shared" si="118"/>
        <v>0</v>
      </c>
      <c r="DW49" s="48">
        <f t="shared" si="169"/>
        <v>0</v>
      </c>
      <c r="DX49" s="48">
        <f t="shared" si="170"/>
        <v>0</v>
      </c>
      <c r="DY49" s="48">
        <f t="shared" si="171"/>
        <v>0</v>
      </c>
      <c r="DZ49" s="48">
        <f t="shared" si="172"/>
        <v>0</v>
      </c>
      <c r="EA49">
        <f t="shared" si="119"/>
        <v>0</v>
      </c>
      <c r="EC49" s="48">
        <f t="shared" si="173"/>
        <v>0</v>
      </c>
      <c r="ED49" s="48">
        <f t="shared" si="174"/>
        <v>0</v>
      </c>
      <c r="EE49" s="48">
        <f t="shared" si="175"/>
        <v>0</v>
      </c>
      <c r="EF49" s="48">
        <f t="shared" si="176"/>
        <v>0</v>
      </c>
      <c r="EG49">
        <f t="shared" si="120"/>
        <v>0</v>
      </c>
      <c r="EH49">
        <f t="shared" si="121"/>
        <v>0</v>
      </c>
      <c r="EJ49">
        <v>18</v>
      </c>
      <c r="EK49" s="48">
        <f t="shared" si="177"/>
        <v>0</v>
      </c>
      <c r="EL49">
        <f t="shared" si="122"/>
        <v>0</v>
      </c>
      <c r="EM49">
        <f t="shared" si="178"/>
        <v>0</v>
      </c>
      <c r="EN49">
        <f t="shared" si="123"/>
        <v>0</v>
      </c>
      <c r="EO49">
        <f t="shared" si="179"/>
        <v>99999999</v>
      </c>
      <c r="EP49">
        <f t="shared" si="180"/>
        <v>99999999</v>
      </c>
      <c r="EQ49">
        <f t="shared" si="124"/>
        <v>999</v>
      </c>
      <c r="ER49">
        <f t="shared" si="125"/>
        <v>99999</v>
      </c>
      <c r="ET49">
        <f>IF(J49="X",1,IF(J49="x",1,IF(J49&lt;='Schuelereinst. Sinclair'!$B$5,1,0)))</f>
        <v>1</v>
      </c>
      <c r="EU49">
        <f>IF(L49="X",1,IF(L49="x",1,IF(L49&lt;='Schuelereinst. Sinclair'!$B$5,1,0)))</f>
        <v>1</v>
      </c>
      <c r="EV49">
        <f>IF(N49="X",1,IF(N49="x",1,IF(N49&lt;='Schuelereinst. Sinclair'!$B$5,1,0)))</f>
        <v>1</v>
      </c>
      <c r="EW49">
        <f>IF(P49="X",1,IF(P49="x",1,IF(P49&lt;='Schuelereinst. Sinclair'!$B$5,1,0)))</f>
        <v>1</v>
      </c>
      <c r="EX49">
        <f>IF(R49="X",1,IF(R49="x",1,IF(R49&lt;='Schuelereinst. Sinclair'!$B$5,1,0)))</f>
        <v>1</v>
      </c>
      <c r="EY49">
        <f>IF(T49="X",1,IF(T49="x",1,IF(T49&lt;='Schuelereinst. Sinclair'!$B$5,1,0)))</f>
        <v>1</v>
      </c>
    </row>
    <row r="50" spans="1:155" x14ac:dyDescent="0.2">
      <c r="A50">
        <v>40</v>
      </c>
      <c r="B50" s="90">
        <v>19</v>
      </c>
      <c r="C50" s="259" t="str">
        <f>IF(BG50=99,"",VLOOKUP(BG50,Wiegeliste!$A$17:'Wiegeliste'!$J$66,4))</f>
        <v/>
      </c>
      <c r="D50" s="90" t="str">
        <f t="shared" si="126"/>
        <v/>
      </c>
      <c r="E50" s="132" t="str">
        <f t="shared" si="127"/>
        <v/>
      </c>
      <c r="F50" s="132" t="str">
        <f t="shared" si="128"/>
        <v/>
      </c>
      <c r="G50" s="132" t="str">
        <f>IF(BG50=99,"",VLOOKUP(BG50,Wiegeliste!$A$17:'Wiegeliste'!$J$66,6))</f>
        <v/>
      </c>
      <c r="H50" s="148" t="str">
        <f t="shared" si="93"/>
        <v/>
      </c>
      <c r="I50" s="307"/>
      <c r="J50" s="110"/>
      <c r="K50" s="310"/>
      <c r="L50" s="110"/>
      <c r="M50" s="310"/>
      <c r="N50" s="110"/>
      <c r="O50" s="307"/>
      <c r="P50" s="110"/>
      <c r="Q50" s="310"/>
      <c r="R50" s="110"/>
      <c r="S50" s="310"/>
      <c r="T50" s="110"/>
      <c r="U50" s="112" t="str">
        <f t="shared" si="129"/>
        <v/>
      </c>
      <c r="V50" s="115" t="str">
        <f t="shared" si="130"/>
        <v/>
      </c>
      <c r="W50" s="115" t="str">
        <f t="shared" si="131"/>
        <v/>
      </c>
      <c r="X50" s="321"/>
      <c r="Y50" s="322"/>
      <c r="Z50" s="100" t="str">
        <f t="shared" si="181"/>
        <v/>
      </c>
      <c r="AA50" s="326"/>
      <c r="AB50" s="317"/>
      <c r="AC50" s="317"/>
      <c r="AD50" s="103" t="str">
        <f t="shared" si="182"/>
        <v/>
      </c>
      <c r="AE50" s="326"/>
      <c r="AF50" s="317"/>
      <c r="AG50" s="317"/>
      <c r="AH50" s="186" t="str">
        <f t="shared" si="183"/>
        <v/>
      </c>
      <c r="AI50" s="106" t="str">
        <f t="shared" si="184"/>
        <v/>
      </c>
      <c r="AJ50" s="107" t="str">
        <f t="shared" si="185"/>
        <v/>
      </c>
      <c r="AK50" s="120" t="str">
        <f t="shared" si="94"/>
        <v/>
      </c>
      <c r="AL50" s="136" t="str">
        <f t="shared" si="95"/>
        <v/>
      </c>
      <c r="BG50">
        <f>Wiegeliste!HL35</f>
        <v>99</v>
      </c>
      <c r="BJ50" t="str">
        <f t="shared" si="96"/>
        <v/>
      </c>
      <c r="BL50" t="str">
        <f t="shared" si="132"/>
        <v/>
      </c>
      <c r="BM50" t="str">
        <f t="shared" si="133"/>
        <v/>
      </c>
      <c r="BN50" t="str">
        <f t="shared" si="134"/>
        <v/>
      </c>
      <c r="BO50" t="str">
        <f t="shared" si="135"/>
        <v/>
      </c>
      <c r="BP50" t="str">
        <f t="shared" si="97"/>
        <v/>
      </c>
      <c r="BQ50" t="str">
        <f t="shared" si="98"/>
        <v/>
      </c>
      <c r="BR50" s="47" t="str">
        <f t="shared" si="99"/>
        <v/>
      </c>
      <c r="BS50" t="str">
        <f t="shared" si="100"/>
        <v/>
      </c>
      <c r="BT50" t="str">
        <f t="shared" si="101"/>
        <v/>
      </c>
      <c r="BU50" t="str">
        <f t="shared" si="136"/>
        <v/>
      </c>
      <c r="BV50" t="str">
        <f>IF(BU50="","",IF(BU50="U9",'Schuelereinst. Sinclair'!$B$6,IF(BU50="U11",'Schuelereinst. Sinclair'!$B$7,IF(BU50="U13",'Schuelereinst. Sinclair'!$B$8,Wemm(BU50="U15",'Schuelereinst. Sinclair'!$B$9,"")))))</f>
        <v/>
      </c>
      <c r="BW50" s="28">
        <f t="shared" si="102"/>
        <v>0</v>
      </c>
      <c r="BX50" s="28">
        <f t="shared" si="103"/>
        <v>0</v>
      </c>
      <c r="BY50" s="28">
        <f t="shared" si="104"/>
        <v>0</v>
      </c>
      <c r="BZ50" s="28">
        <f t="shared" si="105"/>
        <v>0</v>
      </c>
      <c r="CA50" s="28">
        <f t="shared" si="106"/>
        <v>0</v>
      </c>
      <c r="CB50" s="28">
        <f t="shared" si="107"/>
        <v>0</v>
      </c>
      <c r="CC50" s="28">
        <f t="shared" si="137"/>
        <v>0</v>
      </c>
      <c r="CD50" s="28">
        <f t="shared" si="138"/>
        <v>0</v>
      </c>
      <c r="CE50" s="28">
        <f t="shared" si="139"/>
        <v>0</v>
      </c>
      <c r="CF50" s="28">
        <f t="shared" si="140"/>
        <v>0</v>
      </c>
      <c r="CG50">
        <f t="shared" si="141"/>
        <v>0</v>
      </c>
      <c r="CH50">
        <f t="shared" si="142"/>
        <v>0</v>
      </c>
      <c r="CI50">
        <f t="shared" si="143"/>
        <v>0</v>
      </c>
      <c r="CJ50">
        <f t="shared" si="144"/>
        <v>0</v>
      </c>
      <c r="CK50">
        <f t="shared" si="145"/>
        <v>0</v>
      </c>
      <c r="CL50">
        <f t="shared" si="108"/>
        <v>0</v>
      </c>
      <c r="CM50">
        <f t="shared" si="109"/>
        <v>0</v>
      </c>
      <c r="CN50">
        <f t="shared" si="146"/>
        <v>0</v>
      </c>
      <c r="CO50">
        <f t="shared" si="147"/>
        <v>0</v>
      </c>
      <c r="CP50">
        <f t="shared" si="148"/>
        <v>0</v>
      </c>
      <c r="CQ50" s="5">
        <f t="shared" si="149"/>
        <v>0</v>
      </c>
      <c r="CS50" s="28">
        <f t="shared" si="110"/>
        <v>0</v>
      </c>
      <c r="CT50" s="28">
        <f t="shared" si="111"/>
        <v>0</v>
      </c>
      <c r="CU50" s="28">
        <f t="shared" si="112"/>
        <v>0</v>
      </c>
      <c r="CV50" s="28">
        <f t="shared" si="113"/>
        <v>0</v>
      </c>
      <c r="CW50" s="28">
        <f t="shared" si="114"/>
        <v>0</v>
      </c>
      <c r="CX50" s="28">
        <f t="shared" si="115"/>
        <v>0</v>
      </c>
      <c r="CY50" s="28">
        <f t="shared" si="150"/>
        <v>0</v>
      </c>
      <c r="CZ50" s="28">
        <f t="shared" si="151"/>
        <v>0</v>
      </c>
      <c r="DA50" s="28">
        <f t="shared" si="152"/>
        <v>0</v>
      </c>
      <c r="DB50" s="28">
        <f t="shared" si="153"/>
        <v>0</v>
      </c>
      <c r="DC50">
        <f t="shared" si="154"/>
        <v>0</v>
      </c>
      <c r="DD50">
        <f t="shared" si="155"/>
        <v>0</v>
      </c>
      <c r="DE50">
        <f t="shared" si="156"/>
        <v>0</v>
      </c>
      <c r="DF50">
        <f t="shared" si="157"/>
        <v>0</v>
      </c>
      <c r="DG50">
        <f t="shared" si="158"/>
        <v>0</v>
      </c>
      <c r="DH50">
        <f t="shared" si="159"/>
        <v>0</v>
      </c>
      <c r="DI50">
        <f t="shared" si="160"/>
        <v>0</v>
      </c>
      <c r="DJ50">
        <f t="shared" si="161"/>
        <v>0</v>
      </c>
      <c r="DK50">
        <f t="shared" si="162"/>
        <v>0</v>
      </c>
      <c r="DL50">
        <f t="shared" si="163"/>
        <v>0</v>
      </c>
      <c r="DM50" s="5">
        <f t="shared" si="164"/>
        <v>0</v>
      </c>
      <c r="DN50" s="48">
        <f t="shared" si="165"/>
        <v>0</v>
      </c>
      <c r="DO50" s="5">
        <f t="shared" si="166"/>
        <v>0</v>
      </c>
      <c r="DP50" s="5">
        <f t="shared" si="167"/>
        <v>0</v>
      </c>
      <c r="DR50" s="48">
        <f t="shared" si="116"/>
        <v>999</v>
      </c>
      <c r="DS50" s="48">
        <f t="shared" si="117"/>
        <v>999</v>
      </c>
      <c r="DT50" s="48">
        <f t="shared" si="168"/>
        <v>999</v>
      </c>
      <c r="DU50">
        <f t="shared" si="118"/>
        <v>0</v>
      </c>
      <c r="DW50" s="48">
        <f t="shared" si="169"/>
        <v>0</v>
      </c>
      <c r="DX50" s="48">
        <f t="shared" si="170"/>
        <v>0</v>
      </c>
      <c r="DY50" s="48">
        <f t="shared" si="171"/>
        <v>0</v>
      </c>
      <c r="DZ50" s="48">
        <f t="shared" si="172"/>
        <v>0</v>
      </c>
      <c r="EA50">
        <f t="shared" si="119"/>
        <v>0</v>
      </c>
      <c r="EC50" s="48">
        <f t="shared" si="173"/>
        <v>0</v>
      </c>
      <c r="ED50" s="48">
        <f t="shared" si="174"/>
        <v>0</v>
      </c>
      <c r="EE50" s="48">
        <f t="shared" si="175"/>
        <v>0</v>
      </c>
      <c r="EF50" s="48">
        <f t="shared" si="176"/>
        <v>0</v>
      </c>
      <c r="EG50">
        <f t="shared" si="120"/>
        <v>0</v>
      </c>
      <c r="EH50">
        <f t="shared" si="121"/>
        <v>0</v>
      </c>
      <c r="EJ50">
        <v>19</v>
      </c>
      <c r="EK50" s="48">
        <f t="shared" si="177"/>
        <v>0</v>
      </c>
      <c r="EL50">
        <f t="shared" si="122"/>
        <v>0</v>
      </c>
      <c r="EM50">
        <f t="shared" si="178"/>
        <v>0</v>
      </c>
      <c r="EN50">
        <f t="shared" si="123"/>
        <v>0</v>
      </c>
      <c r="EO50">
        <f t="shared" si="179"/>
        <v>99999999</v>
      </c>
      <c r="EP50">
        <f t="shared" si="180"/>
        <v>99999999</v>
      </c>
      <c r="EQ50">
        <f t="shared" si="124"/>
        <v>999</v>
      </c>
      <c r="ER50">
        <f t="shared" si="125"/>
        <v>99999</v>
      </c>
      <c r="ET50">
        <f>IF(J50="X",1,IF(J50="x",1,IF(J50&lt;='Schuelereinst. Sinclair'!$B$5,1,0)))</f>
        <v>1</v>
      </c>
      <c r="EU50">
        <f>IF(L50="X",1,IF(L50="x",1,IF(L50&lt;='Schuelereinst. Sinclair'!$B$5,1,0)))</f>
        <v>1</v>
      </c>
      <c r="EV50">
        <f>IF(N50="X",1,IF(N50="x",1,IF(N50&lt;='Schuelereinst. Sinclair'!$B$5,1,0)))</f>
        <v>1</v>
      </c>
      <c r="EW50">
        <f>IF(P50="X",1,IF(P50="x",1,IF(P50&lt;='Schuelereinst. Sinclair'!$B$5,1,0)))</f>
        <v>1</v>
      </c>
      <c r="EX50">
        <f>IF(R50="X",1,IF(R50="x",1,IF(R50&lt;='Schuelereinst. Sinclair'!$B$5,1,0)))</f>
        <v>1</v>
      </c>
      <c r="EY50">
        <f>IF(T50="X",1,IF(T50="x",1,IF(T50&lt;='Schuelereinst. Sinclair'!$B$5,1,0)))</f>
        <v>1</v>
      </c>
    </row>
    <row r="51" spans="1:155" ht="13.5" thickBot="1" x14ac:dyDescent="0.25">
      <c r="A51">
        <v>41</v>
      </c>
      <c r="B51" s="91">
        <v>20</v>
      </c>
      <c r="C51" s="260" t="str">
        <f>IF(BG51=99,"",VLOOKUP(BG51,Wiegeliste!$A$17:'Wiegeliste'!$J$66,4))</f>
        <v/>
      </c>
      <c r="D51" s="91" t="str">
        <f t="shared" si="126"/>
        <v/>
      </c>
      <c r="E51" s="133" t="str">
        <f t="shared" si="127"/>
        <v/>
      </c>
      <c r="F51" s="133" t="str">
        <f t="shared" si="128"/>
        <v/>
      </c>
      <c r="G51" s="133" t="str">
        <f>IF(BG51=99,"",VLOOKUP(BG51,Wiegeliste!$A$17:'Wiegeliste'!$J$66,6))</f>
        <v/>
      </c>
      <c r="H51" s="149" t="str">
        <f t="shared" si="93"/>
        <v/>
      </c>
      <c r="I51" s="308"/>
      <c r="J51" s="123"/>
      <c r="K51" s="311"/>
      <c r="L51" s="123"/>
      <c r="M51" s="311"/>
      <c r="N51" s="123"/>
      <c r="O51" s="308"/>
      <c r="P51" s="123"/>
      <c r="Q51" s="311"/>
      <c r="R51" s="123"/>
      <c r="S51" s="311"/>
      <c r="T51" s="123"/>
      <c r="U51" s="113" t="str">
        <f t="shared" si="129"/>
        <v/>
      </c>
      <c r="V51" s="116" t="str">
        <f t="shared" si="130"/>
        <v/>
      </c>
      <c r="W51" s="116" t="str">
        <f t="shared" si="131"/>
        <v/>
      </c>
      <c r="X51" s="323"/>
      <c r="Y51" s="324"/>
      <c r="Z51" s="101" t="str">
        <f>IF(C51="","",DU51 )</f>
        <v/>
      </c>
      <c r="AA51" s="327"/>
      <c r="AB51" s="324"/>
      <c r="AC51" s="324"/>
      <c r="AD51" s="124" t="str">
        <f t="shared" si="182"/>
        <v/>
      </c>
      <c r="AE51" s="327"/>
      <c r="AF51" s="324"/>
      <c r="AG51" s="324"/>
      <c r="AH51" s="187" t="str">
        <f>IF(C51="","",EG51)</f>
        <v/>
      </c>
      <c r="AI51" s="125" t="str">
        <f t="shared" si="184"/>
        <v/>
      </c>
      <c r="AJ51" s="126" t="str">
        <f t="shared" si="185"/>
        <v/>
      </c>
      <c r="AK51" s="121" t="str">
        <f t="shared" si="94"/>
        <v/>
      </c>
      <c r="AL51" s="137" t="str">
        <f t="shared" si="95"/>
        <v/>
      </c>
      <c r="BG51">
        <f>Wiegeliste!HL36</f>
        <v>99</v>
      </c>
      <c r="BJ51" t="str">
        <f t="shared" si="96"/>
        <v/>
      </c>
      <c r="BL51" t="str">
        <f t="shared" si="132"/>
        <v/>
      </c>
      <c r="BM51" t="str">
        <f t="shared" si="133"/>
        <v/>
      </c>
      <c r="BN51" t="str">
        <f t="shared" si="134"/>
        <v/>
      </c>
      <c r="BO51" t="str">
        <f t="shared" si="135"/>
        <v/>
      </c>
      <c r="BP51" t="str">
        <f t="shared" si="97"/>
        <v/>
      </c>
      <c r="BQ51" t="str">
        <f t="shared" si="98"/>
        <v/>
      </c>
      <c r="BR51" s="47" t="str">
        <f t="shared" si="99"/>
        <v/>
      </c>
      <c r="BS51" t="str">
        <f t="shared" si="100"/>
        <v/>
      </c>
      <c r="BT51" t="str">
        <f t="shared" si="101"/>
        <v/>
      </c>
      <c r="BU51" t="str">
        <f t="shared" si="136"/>
        <v/>
      </c>
      <c r="BV51" t="str">
        <f>IF(BU51="","",IF(BU51="U9",'Schuelereinst. Sinclair'!$B$6,IF(BU51="U11",'Schuelereinst. Sinclair'!$B$7,IF(BU51="U13",'Schuelereinst. Sinclair'!$B$8,Wemm(BU51="U15",'Schuelereinst. Sinclair'!$B$9,"")))))</f>
        <v/>
      </c>
      <c r="BW51" s="28">
        <f t="shared" si="102"/>
        <v>0</v>
      </c>
      <c r="BX51" s="28">
        <f t="shared" si="103"/>
        <v>0</v>
      </c>
      <c r="BY51" s="28">
        <f t="shared" si="104"/>
        <v>0</v>
      </c>
      <c r="BZ51" s="28">
        <f t="shared" si="105"/>
        <v>0</v>
      </c>
      <c r="CA51" s="28">
        <f t="shared" si="106"/>
        <v>0</v>
      </c>
      <c r="CB51" s="28">
        <f t="shared" si="107"/>
        <v>0</v>
      </c>
      <c r="CC51" s="28">
        <f t="shared" si="137"/>
        <v>0</v>
      </c>
      <c r="CD51" s="28">
        <f t="shared" si="138"/>
        <v>0</v>
      </c>
      <c r="CE51" s="28">
        <f t="shared" si="139"/>
        <v>0</v>
      </c>
      <c r="CF51" s="28">
        <f t="shared" si="140"/>
        <v>0</v>
      </c>
      <c r="CG51">
        <f t="shared" si="141"/>
        <v>0</v>
      </c>
      <c r="CH51">
        <f t="shared" si="142"/>
        <v>0</v>
      </c>
      <c r="CI51">
        <f t="shared" si="143"/>
        <v>0</v>
      </c>
      <c r="CJ51">
        <f t="shared" si="144"/>
        <v>0</v>
      </c>
      <c r="CK51">
        <f t="shared" si="145"/>
        <v>0</v>
      </c>
      <c r="CL51">
        <f t="shared" si="108"/>
        <v>0</v>
      </c>
      <c r="CM51">
        <f t="shared" si="109"/>
        <v>0</v>
      </c>
      <c r="CN51">
        <f t="shared" si="146"/>
        <v>0</v>
      </c>
      <c r="CO51">
        <f t="shared" si="147"/>
        <v>0</v>
      </c>
      <c r="CP51">
        <f t="shared" si="148"/>
        <v>0</v>
      </c>
      <c r="CQ51" s="5">
        <f t="shared" si="149"/>
        <v>0</v>
      </c>
      <c r="CS51" s="28">
        <f t="shared" si="110"/>
        <v>0</v>
      </c>
      <c r="CT51" s="28">
        <f t="shared" si="111"/>
        <v>0</v>
      </c>
      <c r="CU51" s="28">
        <f t="shared" si="112"/>
        <v>0</v>
      </c>
      <c r="CV51" s="28">
        <f t="shared" si="113"/>
        <v>0</v>
      </c>
      <c r="CW51" s="28">
        <f t="shared" si="114"/>
        <v>0</v>
      </c>
      <c r="CX51" s="28">
        <f t="shared" si="115"/>
        <v>0</v>
      </c>
      <c r="CY51" s="28">
        <f t="shared" si="150"/>
        <v>0</v>
      </c>
      <c r="CZ51" s="28">
        <f t="shared" si="151"/>
        <v>0</v>
      </c>
      <c r="DA51" s="28">
        <f t="shared" si="152"/>
        <v>0</v>
      </c>
      <c r="DB51" s="28">
        <f t="shared" si="153"/>
        <v>0</v>
      </c>
      <c r="DC51">
        <f t="shared" si="154"/>
        <v>0</v>
      </c>
      <c r="DD51">
        <f t="shared" si="155"/>
        <v>0</v>
      </c>
      <c r="DE51">
        <f t="shared" si="156"/>
        <v>0</v>
      </c>
      <c r="DF51">
        <f t="shared" si="157"/>
        <v>0</v>
      </c>
      <c r="DG51">
        <f t="shared" si="158"/>
        <v>0</v>
      </c>
      <c r="DH51">
        <f t="shared" si="159"/>
        <v>0</v>
      </c>
      <c r="DI51">
        <f t="shared" si="160"/>
        <v>0</v>
      </c>
      <c r="DJ51">
        <f t="shared" si="161"/>
        <v>0</v>
      </c>
      <c r="DK51">
        <f t="shared" si="162"/>
        <v>0</v>
      </c>
      <c r="DL51">
        <f t="shared" si="163"/>
        <v>0</v>
      </c>
      <c r="DM51" s="5">
        <f t="shared" si="164"/>
        <v>0</v>
      </c>
      <c r="DN51" s="48">
        <f t="shared" si="165"/>
        <v>0</v>
      </c>
      <c r="DO51" s="5">
        <f t="shared" si="166"/>
        <v>0</v>
      </c>
      <c r="DP51" s="5">
        <f t="shared" si="167"/>
        <v>0</v>
      </c>
      <c r="DR51" s="48">
        <f t="shared" si="116"/>
        <v>999</v>
      </c>
      <c r="DS51" s="48">
        <f t="shared" si="117"/>
        <v>999</v>
      </c>
      <c r="DT51" s="48">
        <f t="shared" si="168"/>
        <v>999</v>
      </c>
      <c r="DU51">
        <f t="shared" si="118"/>
        <v>0</v>
      </c>
      <c r="DW51" s="48">
        <f t="shared" si="169"/>
        <v>0</v>
      </c>
      <c r="DX51" s="48">
        <f t="shared" si="170"/>
        <v>0</v>
      </c>
      <c r="DY51" s="48">
        <f t="shared" si="171"/>
        <v>0</v>
      </c>
      <c r="DZ51" s="48">
        <f t="shared" si="172"/>
        <v>0</v>
      </c>
      <c r="EA51">
        <f t="shared" si="119"/>
        <v>0</v>
      </c>
      <c r="EC51" s="48">
        <f t="shared" si="173"/>
        <v>0</v>
      </c>
      <c r="ED51" s="48">
        <f t="shared" si="174"/>
        <v>0</v>
      </c>
      <c r="EE51" s="48">
        <f t="shared" si="175"/>
        <v>0</v>
      </c>
      <c r="EF51" s="48">
        <f t="shared" si="176"/>
        <v>0</v>
      </c>
      <c r="EG51">
        <f t="shared" si="120"/>
        <v>0</v>
      </c>
      <c r="EH51">
        <f t="shared" si="121"/>
        <v>0</v>
      </c>
      <c r="EJ51">
        <v>20</v>
      </c>
      <c r="EK51" s="48">
        <f t="shared" si="177"/>
        <v>0</v>
      </c>
      <c r="EL51">
        <f t="shared" si="122"/>
        <v>0</v>
      </c>
      <c r="EM51">
        <f t="shared" si="178"/>
        <v>0</v>
      </c>
      <c r="EN51">
        <f t="shared" si="123"/>
        <v>0</v>
      </c>
      <c r="EO51">
        <f t="shared" si="179"/>
        <v>99999999</v>
      </c>
      <c r="EP51">
        <f t="shared" si="180"/>
        <v>99999999</v>
      </c>
      <c r="EQ51">
        <f t="shared" si="124"/>
        <v>999</v>
      </c>
      <c r="ER51">
        <f t="shared" si="125"/>
        <v>99999</v>
      </c>
      <c r="ET51">
        <f>IF(J51="X",1,IF(J51="x",1,IF(J51&lt;='Schuelereinst. Sinclair'!$B$5,1,0)))</f>
        <v>1</v>
      </c>
      <c r="EU51">
        <f>IF(L51="X",1,IF(L51="x",1,IF(L51&lt;='Schuelereinst. Sinclair'!$B$5,1,0)))</f>
        <v>1</v>
      </c>
      <c r="EV51">
        <f>IF(N51="X",1,IF(N51="x",1,IF(N51&lt;='Schuelereinst. Sinclair'!$B$5,1,0)))</f>
        <v>1</v>
      </c>
      <c r="EW51">
        <f>IF(P51="X",1,IF(P51="x",1,IF(P51&lt;='Schuelereinst. Sinclair'!$B$5,1,0)))</f>
        <v>1</v>
      </c>
      <c r="EX51">
        <f>IF(R51="X",1,IF(R51="x",1,IF(R51&lt;='Schuelereinst. Sinclair'!$B$5,1,0)))</f>
        <v>1</v>
      </c>
      <c r="EY51">
        <f>IF(T51="X",1,IF(T51="x",1,IF(T51&lt;='Schuelereinst. Sinclair'!$B$5,1,0)))</f>
        <v>1</v>
      </c>
    </row>
    <row r="52" spans="1:155" ht="13.5" thickBot="1" x14ac:dyDescent="0.25">
      <c r="A52">
        <v>42</v>
      </c>
    </row>
    <row r="53" spans="1:155" ht="16.5" thickBot="1" x14ac:dyDescent="0.3">
      <c r="A53">
        <v>43</v>
      </c>
      <c r="B53" s="690" t="s">
        <v>2189</v>
      </c>
      <c r="C53" s="691"/>
      <c r="D53" s="691"/>
      <c r="E53" s="691"/>
      <c r="F53" s="691"/>
      <c r="G53" s="691"/>
      <c r="H53" s="691"/>
      <c r="I53" s="691"/>
      <c r="J53" s="691"/>
      <c r="K53" s="691"/>
      <c r="L53" s="691"/>
      <c r="M53" s="691"/>
      <c r="N53" s="691"/>
      <c r="O53" s="691"/>
      <c r="P53" s="691"/>
      <c r="Q53" s="691"/>
      <c r="R53" s="691"/>
      <c r="S53" s="691"/>
      <c r="T53" s="691"/>
      <c r="U53" s="691"/>
      <c r="V53" s="691"/>
      <c r="W53" s="691"/>
      <c r="X53" s="691"/>
      <c r="Y53" s="691"/>
      <c r="Z53" s="691"/>
      <c r="AA53" s="691"/>
      <c r="AB53" s="691"/>
      <c r="AC53" s="691"/>
      <c r="AD53" s="691"/>
      <c r="AE53" s="691"/>
      <c r="AF53" s="691"/>
      <c r="AG53" s="691"/>
      <c r="AH53" s="691"/>
      <c r="AI53" s="691"/>
      <c r="AJ53" s="691"/>
      <c r="AK53" s="691"/>
      <c r="AL53" s="692"/>
    </row>
    <row r="54" spans="1:155" x14ac:dyDescent="0.2">
      <c r="A54">
        <v>44</v>
      </c>
      <c r="B54" s="701" t="s">
        <v>1967</v>
      </c>
      <c r="C54" s="703" t="s">
        <v>2110</v>
      </c>
      <c r="D54" s="683" t="s">
        <v>145</v>
      </c>
      <c r="E54" s="683" t="s">
        <v>2111</v>
      </c>
      <c r="F54" s="683" t="s">
        <v>2112</v>
      </c>
      <c r="G54" s="683" t="s">
        <v>2113</v>
      </c>
      <c r="H54" s="685" t="s">
        <v>1964</v>
      </c>
      <c r="I54" s="687" t="s">
        <v>141</v>
      </c>
      <c r="J54" s="688"/>
      <c r="K54" s="688"/>
      <c r="L54" s="688"/>
      <c r="M54" s="688"/>
      <c r="N54" s="689"/>
      <c r="O54" s="687" t="s">
        <v>146</v>
      </c>
      <c r="P54" s="688"/>
      <c r="Q54" s="688"/>
      <c r="R54" s="688"/>
      <c r="S54" s="688"/>
      <c r="T54" s="689"/>
      <c r="U54" s="675" t="s">
        <v>2114</v>
      </c>
      <c r="V54" s="681" t="s">
        <v>2115</v>
      </c>
      <c r="W54" s="97" t="s">
        <v>2123</v>
      </c>
      <c r="X54" s="693">
        <v>30</v>
      </c>
      <c r="Y54" s="694"/>
      <c r="Z54" s="695"/>
      <c r="AA54" s="687" t="s">
        <v>2168</v>
      </c>
      <c r="AB54" s="688"/>
      <c r="AC54" s="688"/>
      <c r="AD54" s="689"/>
      <c r="AE54" s="696" t="s">
        <v>2116</v>
      </c>
      <c r="AF54" s="697"/>
      <c r="AG54" s="697"/>
      <c r="AH54" s="697"/>
      <c r="AI54" s="698"/>
      <c r="AJ54" s="699" t="s">
        <v>2117</v>
      </c>
      <c r="AK54" s="671" t="s">
        <v>2118</v>
      </c>
      <c r="AL54" s="673" t="s">
        <v>2119</v>
      </c>
    </row>
    <row r="55" spans="1:155" ht="13.5" thickBot="1" x14ac:dyDescent="0.25">
      <c r="A55">
        <v>45</v>
      </c>
      <c r="B55" s="702"/>
      <c r="C55" s="704"/>
      <c r="D55" s="684"/>
      <c r="E55" s="684"/>
      <c r="F55" s="684"/>
      <c r="G55" s="684"/>
      <c r="H55" s="686"/>
      <c r="I55" s="679" t="s">
        <v>1968</v>
      </c>
      <c r="J55" s="680"/>
      <c r="K55" s="677" t="s">
        <v>1969</v>
      </c>
      <c r="L55" s="680"/>
      <c r="M55" s="677" t="s">
        <v>1970</v>
      </c>
      <c r="N55" s="678"/>
      <c r="O55" s="679" t="s">
        <v>1968</v>
      </c>
      <c r="P55" s="680"/>
      <c r="Q55" s="677" t="s">
        <v>1969</v>
      </c>
      <c r="R55" s="680"/>
      <c r="S55" s="677" t="s">
        <v>1970</v>
      </c>
      <c r="T55" s="678"/>
      <c r="U55" s="676"/>
      <c r="V55" s="682"/>
      <c r="W55" s="98" t="s">
        <v>2122</v>
      </c>
      <c r="X55" s="92" t="s">
        <v>1968</v>
      </c>
      <c r="Y55" s="93" t="s">
        <v>1969</v>
      </c>
      <c r="Z55" s="94" t="s">
        <v>2119</v>
      </c>
      <c r="AA55" s="92" t="s">
        <v>1968</v>
      </c>
      <c r="AB55" s="93" t="s">
        <v>1969</v>
      </c>
      <c r="AC55" s="93" t="s">
        <v>1970</v>
      </c>
      <c r="AD55" s="94" t="s">
        <v>2119</v>
      </c>
      <c r="AE55" s="92" t="s">
        <v>1968</v>
      </c>
      <c r="AF55" s="93" t="s">
        <v>1969</v>
      </c>
      <c r="AG55" s="93" t="s">
        <v>1970</v>
      </c>
      <c r="AH55" s="188" t="s">
        <v>2208</v>
      </c>
      <c r="AI55" s="94" t="s">
        <v>2119</v>
      </c>
      <c r="AJ55" s="700"/>
      <c r="AK55" s="672"/>
      <c r="AL55" s="674"/>
    </row>
    <row r="56" spans="1:155" ht="13.5" thickBot="1" x14ac:dyDescent="0.25">
      <c r="A56">
        <v>46</v>
      </c>
      <c r="B56" s="95" t="s">
        <v>2120</v>
      </c>
      <c r="C56" s="96"/>
      <c r="D56" s="96"/>
      <c r="E56" s="130"/>
      <c r="F56" s="130"/>
      <c r="G56" s="130"/>
      <c r="H56" s="130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130"/>
      <c r="AL56" s="134"/>
      <c r="BJ56" s="73" t="s">
        <v>2128</v>
      </c>
      <c r="BO56" s="73" t="s">
        <v>2129</v>
      </c>
      <c r="BP56" s="73" t="s">
        <v>145</v>
      </c>
      <c r="BR56" s="108" t="s">
        <v>2131</v>
      </c>
      <c r="BS56" s="73" t="s">
        <v>2132</v>
      </c>
      <c r="BT56" s="73" t="s">
        <v>2139</v>
      </c>
      <c r="BU56" s="73" t="s">
        <v>2122</v>
      </c>
      <c r="BV56" s="73" t="s">
        <v>2140</v>
      </c>
      <c r="CC56" s="73" t="s">
        <v>2124</v>
      </c>
      <c r="CD56" s="73" t="s">
        <v>2125</v>
      </c>
      <c r="CE56" s="73" t="s">
        <v>2126</v>
      </c>
      <c r="CF56" s="73" t="s">
        <v>2127</v>
      </c>
      <c r="CG56" s="73" t="s">
        <v>2137</v>
      </c>
      <c r="CH56" s="73" t="s">
        <v>2152</v>
      </c>
      <c r="CI56" s="73" t="s">
        <v>2153</v>
      </c>
      <c r="CJ56" s="73" t="s">
        <v>2138</v>
      </c>
      <c r="CK56" s="73" t="s">
        <v>2141</v>
      </c>
      <c r="CL56" s="73" t="s">
        <v>2142</v>
      </c>
      <c r="CM56" s="73" t="s">
        <v>2143</v>
      </c>
      <c r="CN56" s="73" t="s">
        <v>2144</v>
      </c>
      <c r="CO56" s="73" t="s">
        <v>2145</v>
      </c>
      <c r="CP56" s="73" t="s">
        <v>2146</v>
      </c>
      <c r="CQ56" s="73" t="s">
        <v>2147</v>
      </c>
      <c r="CY56" s="73" t="s">
        <v>2148</v>
      </c>
      <c r="CZ56" s="73" t="s">
        <v>2149</v>
      </c>
      <c r="DA56" s="73" t="s">
        <v>2150</v>
      </c>
      <c r="DB56" s="73" t="s">
        <v>2154</v>
      </c>
      <c r="DC56" s="73" t="s">
        <v>2151</v>
      </c>
      <c r="DD56" s="73" t="s">
        <v>2155</v>
      </c>
      <c r="DE56" s="73" t="s">
        <v>2156</v>
      </c>
      <c r="DF56" s="73" t="s">
        <v>2157</v>
      </c>
      <c r="DG56" s="73" t="s">
        <v>2158</v>
      </c>
      <c r="DH56" s="73" t="s">
        <v>2159</v>
      </c>
      <c r="DI56" s="73" t="s">
        <v>2163</v>
      </c>
      <c r="DJ56" s="73" t="s">
        <v>2160</v>
      </c>
      <c r="DK56" s="73" t="s">
        <v>2161</v>
      </c>
      <c r="DL56" s="73" t="s">
        <v>2162</v>
      </c>
      <c r="DM56" s="73" t="s">
        <v>2167</v>
      </c>
      <c r="DN56" s="73" t="s">
        <v>2166</v>
      </c>
      <c r="DO56" s="73" t="s">
        <v>2164</v>
      </c>
      <c r="DP56" s="73" t="s">
        <v>2165</v>
      </c>
      <c r="DR56" s="73" t="s">
        <v>2169</v>
      </c>
      <c r="DS56" s="73" t="s">
        <v>2170</v>
      </c>
      <c r="DT56" s="73" t="s">
        <v>2171</v>
      </c>
      <c r="DU56" s="73" t="s">
        <v>2172</v>
      </c>
      <c r="DW56" s="73" t="s">
        <v>2173</v>
      </c>
      <c r="DX56" s="73" t="s">
        <v>2174</v>
      </c>
      <c r="DY56" s="73" t="s">
        <v>2175</v>
      </c>
      <c r="DZ56" s="73" t="s">
        <v>2176</v>
      </c>
      <c r="EA56" s="73" t="s">
        <v>2177</v>
      </c>
      <c r="EC56" s="73" t="s">
        <v>2178</v>
      </c>
      <c r="ED56" s="73" t="s">
        <v>2179</v>
      </c>
      <c r="EE56" s="73" t="s">
        <v>2180</v>
      </c>
      <c r="EF56" s="73" t="s">
        <v>2181</v>
      </c>
      <c r="EG56" s="117" t="s">
        <v>2182</v>
      </c>
      <c r="EK56" s="118" t="s">
        <v>147</v>
      </c>
      <c r="EL56" s="118" t="s">
        <v>2183</v>
      </c>
      <c r="EM56" s="118" t="s">
        <v>2184</v>
      </c>
      <c r="EN56" s="118" t="s">
        <v>2185</v>
      </c>
      <c r="EO56" s="118"/>
      <c r="EP56" s="118"/>
    </row>
    <row r="57" spans="1:155" x14ac:dyDescent="0.2">
      <c r="A57">
        <v>47</v>
      </c>
      <c r="B57" s="89">
        <v>1</v>
      </c>
      <c r="C57" s="258" t="str">
        <f>IF(BG57=99,"",VLOOKUP(BG57,Wiegeliste!$A$17:'Wiegeliste'!$J$66,4))</f>
        <v>X282</v>
      </c>
      <c r="D57" s="89" t="str">
        <f>BP57</f>
        <v>Doblinger Lena</v>
      </c>
      <c r="E57" s="131" t="str">
        <f>BQ57</f>
        <v>LAL</v>
      </c>
      <c r="F57" s="131">
        <f>BS57</f>
        <v>2001</v>
      </c>
      <c r="G57" s="246">
        <f>IF(BG57=99,"",VLOOKUP(BG57,Wiegeliste!$A$17:'Wiegeliste'!$J$66,6))</f>
        <v>40.299999999999997</v>
      </c>
      <c r="H57" s="147">
        <f t="shared" ref="H57:H76" si="186">IF(C57="","",VLOOKUP(G57,Sinclair_schueler,IF(BO57="W",3,2)))</f>
        <v>1.8069999999999999</v>
      </c>
      <c r="I57" s="296">
        <f>IF(C57&lt;&gt;"",IF(ISERROR(VLOOKUP(C57,Import_Gewichtheben!$A$3:$T$52,3,FALSE)),"",VLOOKUP(C57,Import_Gewichtheben!$A$3:$T$52,3,FALSE)),"")</f>
        <v>14</v>
      </c>
      <c r="J57" s="297" t="str">
        <f>IF(C57&lt;&gt;"",IF(ISERROR(VLOOKUP(C57,Import_Gewichtheben!$A$3:$T$52,4,FALSE)),"",VLOOKUP(C57,Import_Gewichtheben!$A$3:$T$52,4,FALSE)),"")</f>
        <v/>
      </c>
      <c r="K57" s="298">
        <f>IF(C57&lt;&gt;"",IF(ISERROR(VLOOKUP(C57,Import_Gewichtheben!$A$3:$T$52,5,FALSE)),"",VLOOKUP(C57,Import_Gewichtheben!$A$3:$T$52,5,FALSE)),"")</f>
        <v>16</v>
      </c>
      <c r="L57" s="297" t="str">
        <f>IF(C57&lt;&gt;"",IF(ISERROR(VLOOKUP(C57,Import_Gewichtheben!$A$3:$T$52,6,FALSE)),"",VLOOKUP(C57,Import_Gewichtheben!$A$3:$T$52,6,FALSE)),"")</f>
        <v/>
      </c>
      <c r="M57" s="298">
        <f>IF(C57&lt;&gt;"",IF(ISERROR(VLOOKUP(C57,Import_Gewichtheben!$A$3:$T$52,7,FALSE)),"",VLOOKUP(C57,Import_Gewichtheben!$A$3:$T$52,7,FALSE)),"")</f>
        <v>18</v>
      </c>
      <c r="N57" s="297" t="str">
        <f>IF(C57&lt;&gt;"",IF(ISERROR(VLOOKUP(C57,Import_Gewichtheben!$A$3:$T$52,8,FALSE)),"",VLOOKUP(C57,Import_Gewichtheben!$A$3:$T$52,8,FALSE)),"")</f>
        <v/>
      </c>
      <c r="O57" s="296">
        <f>IF(C57&lt;&gt;"",IF(ISERROR(VLOOKUP(C57,Import_Gewichtheben!$A$3:$T$52,9,FALSE)),"",VLOOKUP(C57,Import_Gewichtheben!$A$3:$T$52,9,FALSE)),"")</f>
        <v>17</v>
      </c>
      <c r="P57" s="297" t="str">
        <f>IF(C57&lt;&gt;"",IF(ISERROR(VLOOKUP(C57,Import_Gewichtheben!$A$3:$T$52,10,FALSE)),"",VLOOKUP(C57,Import_Gewichtheben!$A$3:$T$52,10,FALSE)),"")</f>
        <v/>
      </c>
      <c r="Q57" s="298">
        <f>IF(C57&lt;&gt;"",IF(ISERROR(VLOOKUP(C57,Import_Gewichtheben!$A$3:$T$52,11,FALSE)),"",VLOOKUP(C57,Import_Gewichtheben!$A$3:$T$52,11,FALSE)),"")</f>
        <v>20</v>
      </c>
      <c r="R57" s="297" t="str">
        <f>IF(C57&lt;&gt;"",IF(ISERROR(VLOOKUP(C57,Import_Gewichtheben!$A$3:$T$52,12,FALSE)),"",VLOOKUP(C57,Import_Gewichtheben!$A$3:$T$52,12,FALSE)),"")</f>
        <v/>
      </c>
      <c r="S57" s="298">
        <f>IF(C57&lt;&gt;"",IF(ISERROR(VLOOKUP(C57,Import_Gewichtheben!$A$3:$T$52,13,FALSE)),"",VLOOKUP(C57,Import_Gewichtheben!$A$3:$T$52,13,FALSE)),"")</f>
        <v>21</v>
      </c>
      <c r="T57" s="297" t="str">
        <f>IF(C57&lt;&gt;"",IF(ISERROR(VLOOKUP(C57,Import_Gewichtheben!$A$3:$T$52,14,FALSE)),"",VLOOKUP(C57,Import_Gewichtheben!$A$3:$T$52,14,FALSE)),"")</f>
        <v/>
      </c>
      <c r="U57" s="111">
        <f>IF(C57&lt;&gt;"",DN57,"")</f>
        <v>39</v>
      </c>
      <c r="V57" s="114">
        <f>IF(C57&lt;&gt;"",DO57,"")</f>
        <v>70.472999999999985</v>
      </c>
      <c r="W57" s="114">
        <f>IF(C57&lt;&gt;"",DP57,"")</f>
        <v>70.472999999999985</v>
      </c>
      <c r="X57" s="328">
        <v>5.94</v>
      </c>
      <c r="Y57" s="329">
        <v>6.29</v>
      </c>
      <c r="Z57" s="99">
        <f>IF(C57="","",DU57 )</f>
        <v>92</v>
      </c>
      <c r="AA57" s="330">
        <v>4.95</v>
      </c>
      <c r="AB57" s="317">
        <v>4.9000000000000004</v>
      </c>
      <c r="AC57" s="329">
        <v>5.2</v>
      </c>
      <c r="AD57" s="102">
        <f>IF(C57="","",EA57)</f>
        <v>64</v>
      </c>
      <c r="AE57" s="330">
        <v>5.85</v>
      </c>
      <c r="AF57" s="317">
        <v>5.47</v>
      </c>
      <c r="AG57" s="329">
        <v>4.25</v>
      </c>
      <c r="AH57" s="185">
        <f>IF(C57="","",EG57)</f>
        <v>29.62</v>
      </c>
      <c r="AI57" s="104">
        <f>IF(C57="","",EH57)</f>
        <v>53.523339999999997</v>
      </c>
      <c r="AJ57" s="105">
        <f>IF(SUM(W57,Z57,AD57,AI57)=0,"",SUM(W57,Z57,AD57,AI57))</f>
        <v>279.99633999999998</v>
      </c>
      <c r="AK57" s="119">
        <f t="shared" ref="AK57:AK76" si="187">IF(C57="","",VLOOKUP(B57,U11W_PLATZ,2))</f>
        <v>1</v>
      </c>
      <c r="AL57" s="135">
        <f t="shared" ref="AL57:AL76" si="188">IF(SUM(AK57)=0,"",VLOOKUP(AK57,Punkte_Platz,2,FALSE))</f>
        <v>30</v>
      </c>
      <c r="BG57">
        <f>Wiegeliste!HN17</f>
        <v>22</v>
      </c>
      <c r="BJ57" t="str">
        <f t="shared" ref="BJ57:BJ76" si="189">IF(C57&lt;&gt;"",C57,"")</f>
        <v>X282</v>
      </c>
      <c r="BL57" t="str">
        <f>IF(UPPER(LEFT(TEXT(BJ57,"####"),1))="W",BJ57,IF(UPPER(LEFT(TEXT(BJ57,"####"),1))="M",BJ57,IF(UPPER(LEFT(TEXT(BJ57,"####"),1))="X",BJ57,"")))</f>
        <v>X282</v>
      </c>
      <c r="BM57" t="str">
        <f>IF(BJ57&gt;0,IF(BL57="",BJ57,""),"")</f>
        <v/>
      </c>
      <c r="BN57">
        <f>IF(BK57&gt;"",IF(VLOOKUP(BK57,Athl02,1)=BK57,VLOOKUP(BK57,Athl02,2),""),
IF(BL57&gt;"",IF(VLOOKUP(BL57,Athl06,1)=BL57,VLOOKUP(BL57,Athl06,2),""),
IF(BM57&lt;&gt;"",IF(VLOOKUP(BM57,Athl04,1)=BM57,VLOOKUP(BM57,Athl04,2),""),"")))</f>
        <v>981</v>
      </c>
      <c r="BO57" t="str">
        <f>IF(BN57&lt;&gt; "",VLOOKUP(BN57, Athl01, 3),"")</f>
        <v>W</v>
      </c>
      <c r="BP57" t="str">
        <f t="shared" ref="BP57:BP76" si="190">IF(BN57="","",VLOOKUP(BN57,Athl01,2))</f>
        <v>Doblinger Lena</v>
      </c>
      <c r="BQ57" t="str">
        <f t="shared" ref="BQ57:BQ76" si="191">IF(BN57="","",VLOOKUP(BN57,Athl01,$BQ$4))</f>
        <v>LAL</v>
      </c>
      <c r="BR57" s="47">
        <f t="shared" ref="BR57:BR76" si="192">IF(BN57="","",VLOOKUP(BN57,Athl01,4))</f>
        <v>37230</v>
      </c>
      <c r="BS57">
        <f t="shared" ref="BS57:BS76" si="193">IF(C57&lt;&gt;"",YEAR(BR57),"")</f>
        <v>2001</v>
      </c>
      <c r="BT57">
        <f t="shared" ref="BT57:BT76" si="194">IF(BS57&lt;&gt;"",$BQ$3-BS57,"")</f>
        <v>11</v>
      </c>
      <c r="BU57" t="str">
        <f>IF(BS57="","",IF(BT57&lt;=9,"U9",IF(BT57&lt;=11,"U11",IF(BT57&lt;=13,"U13",IF(BT57&lt;=15,"U15","nicht startberechtigt")))))</f>
        <v>U11</v>
      </c>
      <c r="BV57">
        <f>IF(BU57="","",IF(BU57="U9",'Schuelereinst. Sinclair'!$B$6,IF(BU57="U11",'Schuelereinst. Sinclair'!$B$7,IF(BU57="U13",'Schuelereinst. Sinclair'!$B$8,Wemm(BU57="U15",'Schuelereinst. Sinclair'!$B$9,"")))))</f>
        <v>0</v>
      </c>
      <c r="BW57" s="28">
        <f t="shared" ref="BW57:BW76" si="195">I57</f>
        <v>14</v>
      </c>
      <c r="BX57" s="28" t="str">
        <f t="shared" ref="BX57:BX76" si="196">J57</f>
        <v/>
      </c>
      <c r="BY57" s="28">
        <f t="shared" ref="BY57:BY76" si="197">K57</f>
        <v>16</v>
      </c>
      <c r="BZ57" s="28" t="str">
        <f t="shared" ref="BZ57:BZ76" si="198">L57</f>
        <v/>
      </c>
      <c r="CA57" s="28">
        <f t="shared" ref="CA57:CA76" si="199">M57</f>
        <v>18</v>
      </c>
      <c r="CB57" s="28" t="str">
        <f t="shared" ref="CB57:CB76" si="200">N57</f>
        <v/>
      </c>
      <c r="CC57" s="28">
        <f>IF(BX57="x",0,IF(BX57="X",0,BW57))</f>
        <v>14</v>
      </c>
      <c r="CD57" s="28">
        <f>IF(BZ57="x",0,IF(BZ57="X",0,BY57))</f>
        <v>16</v>
      </c>
      <c r="CE57" s="28">
        <f>IF(CB57="x",0,IF(CB57="X",0,CA57))</f>
        <v>18</v>
      </c>
      <c r="CF57" s="28">
        <f>MAX(CC57:CE57)</f>
        <v>18</v>
      </c>
      <c r="CG57">
        <f>IF(H57&lt;&gt;"",CC57*H57,0)</f>
        <v>25.297999999999998</v>
      </c>
      <c r="CH57">
        <f>IF(H57&lt;&gt;"",CD57*H57,0)</f>
        <v>28.911999999999999</v>
      </c>
      <c r="CI57">
        <f>IF(H57&lt;&gt;"",CE57*H57,0)</f>
        <v>32.525999999999996</v>
      </c>
      <c r="CJ57">
        <f>IF(H57&lt;&gt;"",CF57*H57,0)</f>
        <v>32.525999999999996</v>
      </c>
      <c r="CK57">
        <f>IF(J57="",0,IF(J57&lt;&gt;"x",IF(J57&lt;&gt;"X",J57*$BV57,0),0))</f>
        <v>0</v>
      </c>
      <c r="CL57">
        <f t="shared" ref="CL57:CL76" si="201">IF(L57="",0,IF(L57&lt;&gt;"x",IF(L57&lt;&gt;"X",L57*$BV57,0),0))</f>
        <v>0</v>
      </c>
      <c r="CM57">
        <f t="shared" ref="CM57:CM76" si="202">IF(N57="",0,IF(N57&lt;&gt;"x",IF(N57&lt;&gt;"X",N57*$BV57,0),0))</f>
        <v>0</v>
      </c>
      <c r="CN57">
        <f>CG57+CK57</f>
        <v>25.297999999999998</v>
      </c>
      <c r="CO57">
        <f>CH57+CL57</f>
        <v>28.911999999999999</v>
      </c>
      <c r="CP57">
        <f>CI57+CM57</f>
        <v>32.525999999999996</v>
      </c>
      <c r="CQ57" s="5">
        <f>MAX(CN57:CP57)</f>
        <v>32.525999999999996</v>
      </c>
      <c r="CS57" s="28">
        <f t="shared" ref="CS57:CS76" si="203">O57</f>
        <v>17</v>
      </c>
      <c r="CT57" s="28" t="str">
        <f t="shared" ref="CT57:CT76" si="204">P57</f>
        <v/>
      </c>
      <c r="CU57" s="28">
        <f t="shared" ref="CU57:CU76" si="205">Q57</f>
        <v>20</v>
      </c>
      <c r="CV57" s="28" t="str">
        <f t="shared" ref="CV57:CV76" si="206">R57</f>
        <v/>
      </c>
      <c r="CW57" s="28">
        <f t="shared" ref="CW57:CW76" si="207">S57</f>
        <v>21</v>
      </c>
      <c r="CX57" s="28" t="str">
        <f t="shared" ref="CX57:CX76" si="208">T57</f>
        <v/>
      </c>
      <c r="CY57" s="28">
        <f>IF(CT57="x",0,IF(CT57="X",0,CS57))</f>
        <v>17</v>
      </c>
      <c r="CZ57" s="28">
        <f>IF(CV57="x",0,IF(CV57="X",0,CU57))</f>
        <v>20</v>
      </c>
      <c r="DA57" s="28">
        <f>IF(CX57="x",0,IF(CX57="X",0,CW57))</f>
        <v>21</v>
      </c>
      <c r="DB57" s="28">
        <f>MAX(CY57:DA57)</f>
        <v>21</v>
      </c>
      <c r="DC57">
        <f>IF(H57&lt;&gt;"",CY57*H57,0)</f>
        <v>30.718999999999998</v>
      </c>
      <c r="DD57">
        <f>IF(H57&lt;&gt;"",CZ57*H57,0)</f>
        <v>36.14</v>
      </c>
      <c r="DE57">
        <f>IF(H57&lt;&gt;"",DA57*H57,0)</f>
        <v>37.946999999999996</v>
      </c>
      <c r="DF57">
        <f>IF(H57&lt;&gt;"",DB57*H57,0)</f>
        <v>37.946999999999996</v>
      </c>
      <c r="DG57">
        <f>IF(P57="",0,IF(P57&lt;&gt;"x",IF(P57&lt;&gt;"X",P57*$BV57,0),0))</f>
        <v>0</v>
      </c>
      <c r="DH57">
        <f>IF(R57="",0,IF(R57&lt;&gt;"x",IF(R57&lt;&gt;"X",R57*$BV57,0),0))</f>
        <v>0</v>
      </c>
      <c r="DI57">
        <f>IF(T57="",0,IF(T57&lt;&gt;"x",IF(T57&lt;&gt;"X",T57*$BV57,0),0))</f>
        <v>0</v>
      </c>
      <c r="DJ57">
        <f>DC57+DG57</f>
        <v>30.718999999999998</v>
      </c>
      <c r="DK57">
        <f>DD57+DH57</f>
        <v>36.14</v>
      </c>
      <c r="DL57">
        <f>DE57+DI57</f>
        <v>37.946999999999996</v>
      </c>
      <c r="DM57" s="5">
        <f>MAX(DJ57:DL57)</f>
        <v>37.946999999999996</v>
      </c>
      <c r="DN57" s="48">
        <f>CF57+DB57</f>
        <v>39</v>
      </c>
      <c r="DO57" s="5">
        <f>CJ57+DF57</f>
        <v>70.472999999999985</v>
      </c>
      <c r="DP57" s="5">
        <f>CQ57+DM57</f>
        <v>70.472999999999985</v>
      </c>
      <c r="DR57" s="48">
        <f t="shared" ref="DR57:DR76" si="209">IF(X57=0,999,X57)</f>
        <v>5.94</v>
      </c>
      <c r="DS57" s="48">
        <f t="shared" ref="DS57:DS76" si="210">IF(Y57=0,999,Y57)</f>
        <v>6.29</v>
      </c>
      <c r="DT57" s="48">
        <f>MIN(DR57:DS57)</f>
        <v>5.94</v>
      </c>
      <c r="DU57">
        <f t="shared" ref="DU57:DU76" si="211">IF(DT57&gt;$DU$2,0,VLOOKUP(DT57,Sprint_Schueler,2))</f>
        <v>92</v>
      </c>
      <c r="DV57" s="48"/>
      <c r="DW57" s="48">
        <f>AA57</f>
        <v>4.95</v>
      </c>
      <c r="DX57" s="48">
        <f>AB57</f>
        <v>4.9000000000000004</v>
      </c>
      <c r="DY57" s="48">
        <f>AC57</f>
        <v>5.2</v>
      </c>
      <c r="DZ57" s="48">
        <f>MAX(DW57:DY57)</f>
        <v>5.2</v>
      </c>
      <c r="EA57">
        <f t="shared" ref="EA57:EA76" si="212">VLOOKUP(DZ57,Sprung_Schueler,2)</f>
        <v>64</v>
      </c>
      <c r="EC57" s="48">
        <f>AE57</f>
        <v>5.85</v>
      </c>
      <c r="ED57" s="48">
        <f>AF57</f>
        <v>5.47</v>
      </c>
      <c r="EE57" s="48">
        <f>AG57</f>
        <v>4.25</v>
      </c>
      <c r="EF57" s="48">
        <f>MAX(EC57:EE57)</f>
        <v>5.85</v>
      </c>
      <c r="EG57">
        <f t="shared" ref="EG57:EG76" si="213">VLOOKUP(EF57,Kugel_Schueler,2)</f>
        <v>29.62</v>
      </c>
      <c r="EH57">
        <f t="shared" ref="EH57:EH76" si="214">IF(EG57=0,0,IF($EH$3="Ja",EG57*H57,EG57))</f>
        <v>53.523339999999997</v>
      </c>
      <c r="EJ57">
        <v>1</v>
      </c>
      <c r="EK57" s="48">
        <f>IF(AJ57&lt;&gt;"",ROUND(AJ57,2),0)</f>
        <v>280</v>
      </c>
      <c r="EL57">
        <f t="shared" ref="EL57:EL76" si="215">IF(EK57&gt;0,ROUND(EK57*$EL$2+EJ57,0),0)</f>
        <v>28000001</v>
      </c>
      <c r="EM57">
        <f>LARGE($EL$57:$EL$76,EJ57)</f>
        <v>28000001</v>
      </c>
      <c r="EN57">
        <f t="shared" ref="EN57:EN76" si="216">MOD(EM57,$EL$3)</f>
        <v>1</v>
      </c>
      <c r="EO57">
        <f t="shared" ref="EO57:EO76" si="217">IF(EN57&gt;0,EN57*$EL$2+EJ57,$EL$1)</f>
        <v>100001</v>
      </c>
      <c r="EP57">
        <f>SMALL($EO$57:$EO$76,EJ57)</f>
        <v>100001</v>
      </c>
      <c r="EQ57">
        <f t="shared" ref="EQ57:EQ76" si="218">(EP57-MOD(EP57,$EL$2))/$EL$2</f>
        <v>1</v>
      </c>
      <c r="ER57">
        <f t="shared" ref="ER57:ER76" si="219">MOD(EP57,$EL$2)</f>
        <v>1</v>
      </c>
      <c r="ET57">
        <f>IF(J57="X",1,IF(J57="x",1,IF(J57&lt;='Schuelereinst. Sinclair'!$B$5,1,0)))</f>
        <v>0</v>
      </c>
      <c r="EU57">
        <f>IF(L57="X",1,IF(L57="x",1,IF(L57&lt;='Schuelereinst. Sinclair'!$B$5,1,0)))</f>
        <v>0</v>
      </c>
      <c r="EV57">
        <f>IF(N57="X",1,IF(N57="x",1,IF(N57&lt;='Schuelereinst. Sinclair'!$B$5,1,0)))</f>
        <v>0</v>
      </c>
      <c r="EW57">
        <f>IF(P57="X",1,IF(P57="x",1,IF(P57&lt;='Schuelereinst. Sinclair'!$B$5,1,0)))</f>
        <v>0</v>
      </c>
      <c r="EX57">
        <f>IF(R57="X",1,IF(R57="x",1,IF(R57&lt;='Schuelereinst. Sinclair'!$B$5,1,0)))</f>
        <v>0</v>
      </c>
      <c r="EY57">
        <f>IF(T57="X",1,IF(T57="x",1,IF(T57&lt;='Schuelereinst. Sinclair'!$B$5,1,0)))</f>
        <v>0</v>
      </c>
    </row>
    <row r="58" spans="1:155" x14ac:dyDescent="0.2">
      <c r="A58">
        <v>48</v>
      </c>
      <c r="B58" s="90">
        <v>2</v>
      </c>
      <c r="C58" s="259" t="str">
        <f>IF(BG58=99,"",VLOOKUP(BG58,Wiegeliste!$A$17:'Wiegeliste'!$J$66,4))</f>
        <v/>
      </c>
      <c r="D58" s="90" t="str">
        <f t="shared" ref="D58:D76" si="220">BP58</f>
        <v/>
      </c>
      <c r="E58" s="132" t="str">
        <f t="shared" ref="E58:E76" si="221">BQ58</f>
        <v/>
      </c>
      <c r="F58" s="132" t="str">
        <f t="shared" ref="F58:F76" si="222">BS58</f>
        <v/>
      </c>
      <c r="G58" s="132" t="str">
        <f>IF(BG58=99,"",VLOOKUP(BG58,Wiegeliste!$A$17:'Wiegeliste'!$J$66,6))</f>
        <v/>
      </c>
      <c r="H58" s="148" t="str">
        <f t="shared" si="186"/>
        <v/>
      </c>
      <c r="I58" s="299" t="str">
        <f>IF(C58&lt;&gt;"",IF(ISERROR(VLOOKUP(C58,Import_Gewichtheben!$A$3:$T$52,3,FALSE)),"",VLOOKUP(C58,Import_Gewichtheben!$A$3:$T$52,3,FALSE)),"")</f>
        <v/>
      </c>
      <c r="J58" s="300" t="str">
        <f>IF(C58&lt;&gt;"",IF(ISERROR(VLOOKUP(C58,Import_Gewichtheben!$A$3:$T$52,4,FALSE)),"",VLOOKUP(C58,Import_Gewichtheben!$A$3:$T$52,4,FALSE)),"")</f>
        <v/>
      </c>
      <c r="K58" s="301" t="str">
        <f>IF(C58&lt;&gt;"",IF(ISERROR(VLOOKUP(C58,Import_Gewichtheben!$A$3:$T$52,5,FALSE)),"",VLOOKUP(C58,Import_Gewichtheben!$A$3:$T$52,5,FALSE)),"")</f>
        <v/>
      </c>
      <c r="L58" s="300" t="str">
        <f>IF(C58&lt;&gt;"",IF(ISERROR(VLOOKUP(C58,Import_Gewichtheben!$A$3:$T$52,6,FALSE)),"",VLOOKUP(C58,Import_Gewichtheben!$A$3:$T$52,6,FALSE)),"")</f>
        <v/>
      </c>
      <c r="M58" s="301" t="str">
        <f>IF(C58&lt;&gt;"",IF(ISERROR(VLOOKUP(C58,Import_Gewichtheben!$A$3:$T$52,7,FALSE)),"",VLOOKUP(C58,Import_Gewichtheben!$A$3:$T$52,7,FALSE)),"")</f>
        <v/>
      </c>
      <c r="N58" s="300" t="str">
        <f>IF(C58&lt;&gt;"",IF(ISERROR(VLOOKUP(C58,Import_Gewichtheben!$A$3:$T$52,8,FALSE)),"",VLOOKUP(C58,Import_Gewichtheben!$A$3:$T$52,8,FALSE)),"")</f>
        <v/>
      </c>
      <c r="O58" s="299" t="str">
        <f>IF(C58&lt;&gt;"",IF(ISERROR(VLOOKUP(C58,Import_Gewichtheben!$A$3:$T$52,9,FALSE)),"",VLOOKUP(C58,Import_Gewichtheben!$A$3:$T$52,9,FALSE)),"")</f>
        <v/>
      </c>
      <c r="P58" s="300" t="str">
        <f>IF(C58&lt;&gt;"",IF(ISERROR(VLOOKUP(C58,Import_Gewichtheben!$A$3:$T$52,10,FALSE)),"",VLOOKUP(C58,Import_Gewichtheben!$A$3:$T$52,10,FALSE)),"")</f>
        <v/>
      </c>
      <c r="Q58" s="301" t="str">
        <f>IF(C58&lt;&gt;"",IF(ISERROR(VLOOKUP(C58,Import_Gewichtheben!$A$3:$T$52,11,FALSE)),"",VLOOKUP(C58,Import_Gewichtheben!$A$3:$T$52,11,FALSE)),"")</f>
        <v/>
      </c>
      <c r="R58" s="300" t="str">
        <f>IF(C58&lt;&gt;"",IF(ISERROR(VLOOKUP(C58,Import_Gewichtheben!$A$3:$T$52,12,FALSE)),"",VLOOKUP(C58,Import_Gewichtheben!$A$3:$T$52,12,FALSE)),"")</f>
        <v/>
      </c>
      <c r="S58" s="301" t="str">
        <f>IF(C58&lt;&gt;"",IF(ISERROR(VLOOKUP(C58,Import_Gewichtheben!$A$3:$T$52,13,FALSE)),"",VLOOKUP(C58,Import_Gewichtheben!$A$3:$T$52,13,FALSE)),"")</f>
        <v/>
      </c>
      <c r="T58" s="300" t="str">
        <f>IF(C58&lt;&gt;"",IF(ISERROR(VLOOKUP(C58,Import_Gewichtheben!$A$3:$T$52,14,FALSE)),"",VLOOKUP(C58,Import_Gewichtheben!$A$3:$T$52,14,FALSE)),"")</f>
        <v/>
      </c>
      <c r="U58" s="112" t="str">
        <f t="shared" ref="U58:U76" si="223">IF(C58&lt;&gt;"",DN58,"")</f>
        <v/>
      </c>
      <c r="V58" s="115" t="str">
        <f t="shared" ref="V58:V76" si="224">IF(C58&lt;&gt;"",DO58,"")</f>
        <v/>
      </c>
      <c r="W58" s="115" t="str">
        <f t="shared" ref="W58:W76" si="225">IF(C58&lt;&gt;"",DP58,"")</f>
        <v/>
      </c>
      <c r="X58" s="316"/>
      <c r="Y58" s="317"/>
      <c r="Z58" s="100" t="str">
        <f>IF(C58="","",DU58 )</f>
        <v/>
      </c>
      <c r="AA58" s="326"/>
      <c r="AB58" s="317"/>
      <c r="AC58" s="317"/>
      <c r="AD58" s="103" t="str">
        <f>IF(C58="","",EA58)</f>
        <v/>
      </c>
      <c r="AE58" s="326"/>
      <c r="AF58" s="317"/>
      <c r="AG58" s="317"/>
      <c r="AH58" s="186" t="str">
        <f>IF(C58="","",EG58)</f>
        <v/>
      </c>
      <c r="AI58" s="106" t="str">
        <f>IF(C58="","",EH58)</f>
        <v/>
      </c>
      <c r="AJ58" s="107" t="str">
        <f>IF(SUM(W58,Z58,AD58,AI58)=0,"",SUM(W58,Z58,AD58,AI58))</f>
        <v/>
      </c>
      <c r="AK58" s="120" t="str">
        <f t="shared" si="187"/>
        <v/>
      </c>
      <c r="AL58" s="136" t="str">
        <f t="shared" si="188"/>
        <v/>
      </c>
      <c r="BG58">
        <f>Wiegeliste!HN18</f>
        <v>99</v>
      </c>
      <c r="BJ58" t="str">
        <f t="shared" si="189"/>
        <v/>
      </c>
      <c r="BL58" t="str">
        <f t="shared" ref="BL58:BL76" si="226">IF(UPPER(LEFT(TEXT(BJ58,"####"),1))="W",BJ58,IF(UPPER(LEFT(TEXT(BJ58,"####"),1))="M",BJ58,IF(UPPER(LEFT(TEXT(BJ58,"####"),1))="X",BJ58,"")))</f>
        <v/>
      </c>
      <c r="BM58" t="str">
        <f t="shared" ref="BM58:BM76" si="227">IF(BJ58&gt;0,IF(BL58="",BJ58,""),"")</f>
        <v/>
      </c>
      <c r="BN58" t="str">
        <f t="shared" ref="BN58:BN76" si="228">IF(BK58&gt;"",IF(VLOOKUP(BK58,Athl02,1)=BK58,VLOOKUP(BK58,Athl02,2),""),
IF(BL58&gt;"",IF(VLOOKUP(BL58,Athl06,1)=BL58,VLOOKUP(BL58,Athl06,2),""),
IF(BM58&lt;&gt;"",IF(VLOOKUP(BM58,Athl04,1)=BM58,VLOOKUP(BM58,Athl04,2),""),"")))</f>
        <v/>
      </c>
      <c r="BO58" t="str">
        <f t="shared" ref="BO58:BO76" si="229">IF(BN58&lt;&gt; "",VLOOKUP(BN58, Athl01, 3),"")</f>
        <v/>
      </c>
      <c r="BP58" t="str">
        <f t="shared" si="190"/>
        <v/>
      </c>
      <c r="BQ58" t="str">
        <f t="shared" si="191"/>
        <v/>
      </c>
      <c r="BR58" s="47" t="str">
        <f t="shared" si="192"/>
        <v/>
      </c>
      <c r="BS58" t="str">
        <f t="shared" si="193"/>
        <v/>
      </c>
      <c r="BT58" t="str">
        <f t="shared" si="194"/>
        <v/>
      </c>
      <c r="BU58" t="str">
        <f t="shared" ref="BU58:BU76" si="230">IF(BS58="","",IF(BT58&lt;=9,"U9",IF(BT58&lt;=11,"U11",IF(BT58&lt;=13,"U13",IF(BT58&lt;=15,"U15","nicht startberechtigt")))))</f>
        <v/>
      </c>
      <c r="BV58" t="str">
        <f>IF(BU58="","",IF(BU58="U9",'Schuelereinst. Sinclair'!$B$6,IF(BU58="U11",'Schuelereinst. Sinclair'!$B$7,IF(BU58="U13",'Schuelereinst. Sinclair'!$B$8,Wemm(BU58="U15",'Schuelereinst. Sinclair'!$B$9,"")))))</f>
        <v/>
      </c>
      <c r="BW58" s="28" t="str">
        <f t="shared" si="195"/>
        <v/>
      </c>
      <c r="BX58" s="28" t="str">
        <f t="shared" si="196"/>
        <v/>
      </c>
      <c r="BY58" s="28" t="str">
        <f t="shared" si="197"/>
        <v/>
      </c>
      <c r="BZ58" s="28" t="str">
        <f t="shared" si="198"/>
        <v/>
      </c>
      <c r="CA58" s="28" t="str">
        <f t="shared" si="199"/>
        <v/>
      </c>
      <c r="CB58" s="28" t="str">
        <f t="shared" si="200"/>
        <v/>
      </c>
      <c r="CC58" s="28" t="str">
        <f t="shared" ref="CC58:CC76" si="231">IF(BX58="x",0,IF(BX58="X",0,BW58))</f>
        <v/>
      </c>
      <c r="CD58" s="28" t="str">
        <f t="shared" ref="CD58:CD76" si="232">IF(BZ58="x",0,IF(BZ58="X",0,BY58))</f>
        <v/>
      </c>
      <c r="CE58" s="28" t="str">
        <f t="shared" ref="CE58:CE76" si="233">IF(CB58="x",0,IF(CB58="X",0,CA58))</f>
        <v/>
      </c>
      <c r="CF58" s="28">
        <f t="shared" ref="CF58:CF76" si="234">MAX(CC58:CE58)</f>
        <v>0</v>
      </c>
      <c r="CG58">
        <f t="shared" ref="CG58:CG76" si="235">IF(H58&lt;&gt;"",CC58*H58,0)</f>
        <v>0</v>
      </c>
      <c r="CH58">
        <f t="shared" ref="CH58:CH76" si="236">IF(H58&lt;&gt;"",CD58*H58,0)</f>
        <v>0</v>
      </c>
      <c r="CI58">
        <f t="shared" ref="CI58:CI76" si="237">IF(H58&lt;&gt;"",CE58*H58,0)</f>
        <v>0</v>
      </c>
      <c r="CJ58">
        <f t="shared" ref="CJ58:CJ76" si="238">IF(H58&lt;&gt;"",CF58*H58,0)</f>
        <v>0</v>
      </c>
      <c r="CK58">
        <f t="shared" ref="CK58:CK76" si="239">IF(J58="",0,IF(J58&lt;&gt;"x",IF(J58&lt;&gt;"X",J58*$BV58,0),0))</f>
        <v>0</v>
      </c>
      <c r="CL58">
        <f t="shared" si="201"/>
        <v>0</v>
      </c>
      <c r="CM58">
        <f t="shared" si="202"/>
        <v>0</v>
      </c>
      <c r="CN58">
        <f t="shared" ref="CN58:CN76" si="240">CG58+CK58</f>
        <v>0</v>
      </c>
      <c r="CO58">
        <f t="shared" ref="CO58:CO76" si="241">CH58+CL58</f>
        <v>0</v>
      </c>
      <c r="CP58">
        <f t="shared" ref="CP58:CP76" si="242">CI58+CM58</f>
        <v>0</v>
      </c>
      <c r="CQ58" s="5">
        <f t="shared" ref="CQ58:CQ76" si="243">MAX(CN58:CP58)</f>
        <v>0</v>
      </c>
      <c r="CS58" s="28" t="str">
        <f t="shared" si="203"/>
        <v/>
      </c>
      <c r="CT58" s="28" t="str">
        <f t="shared" si="204"/>
        <v/>
      </c>
      <c r="CU58" s="28" t="str">
        <f t="shared" si="205"/>
        <v/>
      </c>
      <c r="CV58" s="28" t="str">
        <f t="shared" si="206"/>
        <v/>
      </c>
      <c r="CW58" s="28" t="str">
        <f t="shared" si="207"/>
        <v/>
      </c>
      <c r="CX58" s="28" t="str">
        <f t="shared" si="208"/>
        <v/>
      </c>
      <c r="CY58" s="28" t="str">
        <f t="shared" ref="CY58:CY76" si="244">IF(CT58="x",0,IF(CT58="X",0,CS58))</f>
        <v/>
      </c>
      <c r="CZ58" s="28" t="str">
        <f t="shared" ref="CZ58:CZ76" si="245">IF(CV58="x",0,IF(CV58="X",0,CU58))</f>
        <v/>
      </c>
      <c r="DA58" s="28" t="str">
        <f t="shared" ref="DA58:DA76" si="246">IF(CX58="x",0,IF(CX58="X",0,CW58))</f>
        <v/>
      </c>
      <c r="DB58" s="28">
        <f t="shared" ref="DB58:DB76" si="247">MAX(CY58:DA58)</f>
        <v>0</v>
      </c>
      <c r="DC58">
        <f t="shared" ref="DC58:DC76" si="248">IF(H58&lt;&gt;"",CY58*H58,0)</f>
        <v>0</v>
      </c>
      <c r="DD58">
        <f t="shared" ref="DD58:DD76" si="249">IF(H58&lt;&gt;"",CZ58*H58,0)</f>
        <v>0</v>
      </c>
      <c r="DE58">
        <f t="shared" ref="DE58:DE76" si="250">IF(H58&lt;&gt;"",DA58*H58,0)</f>
        <v>0</v>
      </c>
      <c r="DF58">
        <f t="shared" ref="DF58:DF76" si="251">IF(H58&lt;&gt;"",DB58*H58,0)</f>
        <v>0</v>
      </c>
      <c r="DG58">
        <f t="shared" ref="DG58:DG76" si="252">IF(P58="",0,IF(P58&lt;&gt;"x",IF(P58&lt;&gt;"X",P58*$BV58,0),0))</f>
        <v>0</v>
      </c>
      <c r="DH58">
        <f t="shared" ref="DH58:DH76" si="253">IF(R58="",0,IF(R58&lt;&gt;"x",IF(R58&lt;&gt;"X",R58*$BV58,0),0))</f>
        <v>0</v>
      </c>
      <c r="DI58">
        <f t="shared" ref="DI58:DI76" si="254">IF(T58="",0,IF(T58&lt;&gt;"x",IF(T58&lt;&gt;"X",T58*$BV58,0),0))</f>
        <v>0</v>
      </c>
      <c r="DJ58">
        <f t="shared" ref="DJ58:DJ76" si="255">DC58+DG58</f>
        <v>0</v>
      </c>
      <c r="DK58">
        <f t="shared" ref="DK58:DK76" si="256">DD58+DH58</f>
        <v>0</v>
      </c>
      <c r="DL58">
        <f t="shared" ref="DL58:DL76" si="257">DE58+DI58</f>
        <v>0</v>
      </c>
      <c r="DM58" s="5">
        <f t="shared" ref="DM58:DM76" si="258">MAX(DJ58:DL58)</f>
        <v>0</v>
      </c>
      <c r="DN58" s="48">
        <f t="shared" ref="DN58:DN76" si="259">CF58+DB58</f>
        <v>0</v>
      </c>
      <c r="DO58" s="5">
        <f t="shared" ref="DO58:DO76" si="260">CJ58+DF58</f>
        <v>0</v>
      </c>
      <c r="DP58" s="5">
        <f t="shared" ref="DP58:DP76" si="261">CQ58+DM58</f>
        <v>0</v>
      </c>
      <c r="DR58" s="48">
        <f t="shared" si="209"/>
        <v>999</v>
      </c>
      <c r="DS58" s="48">
        <f t="shared" si="210"/>
        <v>999</v>
      </c>
      <c r="DT58" s="48">
        <f t="shared" ref="DT58:DT76" si="262">MIN(DR58:DS58)</f>
        <v>999</v>
      </c>
      <c r="DU58">
        <f t="shared" si="211"/>
        <v>0</v>
      </c>
      <c r="DW58" s="48">
        <f t="shared" ref="DW58:DW76" si="263">AA58</f>
        <v>0</v>
      </c>
      <c r="DX58" s="48">
        <f t="shared" ref="DX58:DX76" si="264">AB58</f>
        <v>0</v>
      </c>
      <c r="DY58" s="48">
        <f t="shared" ref="DY58:DY76" si="265">AC58</f>
        <v>0</v>
      </c>
      <c r="DZ58" s="48">
        <f t="shared" ref="DZ58:DZ76" si="266">MAX(DW58:DY58)</f>
        <v>0</v>
      </c>
      <c r="EA58">
        <f t="shared" si="212"/>
        <v>0</v>
      </c>
      <c r="EC58" s="48">
        <f t="shared" ref="EC58:EC76" si="267">AE58</f>
        <v>0</v>
      </c>
      <c r="ED58" s="48">
        <f t="shared" ref="ED58:ED76" si="268">AF58</f>
        <v>0</v>
      </c>
      <c r="EE58" s="48">
        <f t="shared" ref="EE58:EE76" si="269">AG58</f>
        <v>0</v>
      </c>
      <c r="EF58" s="48">
        <f t="shared" ref="EF58:EF76" si="270">MAX(EC58:EE58)</f>
        <v>0</v>
      </c>
      <c r="EG58">
        <f t="shared" si="213"/>
        <v>0</v>
      </c>
      <c r="EH58">
        <f t="shared" si="214"/>
        <v>0</v>
      </c>
      <c r="EJ58">
        <v>2</v>
      </c>
      <c r="EK58" s="48">
        <f t="shared" ref="EK58:EK76" si="271">IF(AJ58&lt;&gt;"",ROUND(AJ58,2),0)</f>
        <v>0</v>
      </c>
      <c r="EL58">
        <f t="shared" si="215"/>
        <v>0</v>
      </c>
      <c r="EM58">
        <f t="shared" ref="EM58:EM77" si="272">LARGE($EL$57:$EL$76,EJ58)</f>
        <v>0</v>
      </c>
      <c r="EN58">
        <f t="shared" si="216"/>
        <v>0</v>
      </c>
      <c r="EO58">
        <f t="shared" si="217"/>
        <v>99999999</v>
      </c>
      <c r="EP58">
        <f t="shared" ref="EP58:EP76" si="273">SMALL($EO$57:$EO$76,EJ58)</f>
        <v>99999999</v>
      </c>
      <c r="EQ58">
        <f t="shared" si="218"/>
        <v>999</v>
      </c>
      <c r="ER58">
        <f t="shared" si="219"/>
        <v>99999</v>
      </c>
      <c r="ET58">
        <f>IF(J58="X",1,IF(J58="x",1,IF(J58&lt;='Schuelereinst. Sinclair'!$B$5,1,0)))</f>
        <v>0</v>
      </c>
      <c r="EU58">
        <f>IF(L58="X",1,IF(L58="x",1,IF(L58&lt;='Schuelereinst. Sinclair'!$B$5,1,0)))</f>
        <v>0</v>
      </c>
      <c r="EV58">
        <f>IF(N58="X",1,IF(N58="x",1,IF(N58&lt;='Schuelereinst. Sinclair'!$B$5,1,0)))</f>
        <v>0</v>
      </c>
      <c r="EW58">
        <f>IF(P58="X",1,IF(P58="x",1,IF(P58&lt;='Schuelereinst. Sinclair'!$B$5,1,0)))</f>
        <v>0</v>
      </c>
      <c r="EX58">
        <f>IF(R58="X",1,IF(R58="x",1,IF(R58&lt;='Schuelereinst. Sinclair'!$B$5,1,0)))</f>
        <v>0</v>
      </c>
      <c r="EY58">
        <f>IF(T58="X",1,IF(T58="x",1,IF(T58&lt;='Schuelereinst. Sinclair'!$B$5,1,0)))</f>
        <v>0</v>
      </c>
    </row>
    <row r="59" spans="1:155" x14ac:dyDescent="0.2">
      <c r="A59">
        <v>49</v>
      </c>
      <c r="B59" s="90">
        <v>3</v>
      </c>
      <c r="C59" s="259" t="str">
        <f>IF(BG59=99,"",VLOOKUP(BG59,Wiegeliste!$A$17:'Wiegeliste'!$J$66,4))</f>
        <v/>
      </c>
      <c r="D59" s="90" t="str">
        <f t="shared" si="220"/>
        <v/>
      </c>
      <c r="E59" s="132" t="str">
        <f t="shared" si="221"/>
        <v/>
      </c>
      <c r="F59" s="132" t="str">
        <f t="shared" si="222"/>
        <v/>
      </c>
      <c r="G59" s="132" t="str">
        <f>IF(BG59=99,"",VLOOKUP(BG59,Wiegeliste!$A$17:'Wiegeliste'!$J$66,6))</f>
        <v/>
      </c>
      <c r="H59" s="148" t="str">
        <f t="shared" si="186"/>
        <v/>
      </c>
      <c r="I59" s="299" t="str">
        <f>IF(C59&lt;&gt;"",IF(ISERROR(VLOOKUP(C59,Import_Gewichtheben!$A$3:$T$52,3,FALSE)),"",VLOOKUP(C59,Import_Gewichtheben!$A$3:$T$52,3,FALSE)),"")</f>
        <v/>
      </c>
      <c r="J59" s="300" t="str">
        <f>IF(C59&lt;&gt;"",IF(ISERROR(VLOOKUP(C59,Import_Gewichtheben!$A$3:$T$52,4,FALSE)),"",VLOOKUP(C59,Import_Gewichtheben!$A$3:$T$52,4,FALSE)),"")</f>
        <v/>
      </c>
      <c r="K59" s="301" t="str">
        <f>IF(C59&lt;&gt;"",IF(ISERROR(VLOOKUP(C59,Import_Gewichtheben!$A$3:$T$52,5,FALSE)),"",VLOOKUP(C59,Import_Gewichtheben!$A$3:$T$52,5,FALSE)),"")</f>
        <v/>
      </c>
      <c r="L59" s="300" t="str">
        <f>IF(C59&lt;&gt;"",IF(ISERROR(VLOOKUP(C59,Import_Gewichtheben!$A$3:$T$52,6,FALSE)),"",VLOOKUP(C59,Import_Gewichtheben!$A$3:$T$52,6,FALSE)),"")</f>
        <v/>
      </c>
      <c r="M59" s="301" t="str">
        <f>IF(C59&lt;&gt;"",IF(ISERROR(VLOOKUP(C59,Import_Gewichtheben!$A$3:$T$52,7,FALSE)),"",VLOOKUP(C59,Import_Gewichtheben!$A$3:$T$52,7,FALSE)),"")</f>
        <v/>
      </c>
      <c r="N59" s="300" t="str">
        <f>IF(C59&lt;&gt;"",IF(ISERROR(VLOOKUP(C59,Import_Gewichtheben!$A$3:$T$52,8,FALSE)),"",VLOOKUP(C59,Import_Gewichtheben!$A$3:$T$52,8,FALSE)),"")</f>
        <v/>
      </c>
      <c r="O59" s="299" t="str">
        <f>IF(C59&lt;&gt;"",IF(ISERROR(VLOOKUP(C59,Import_Gewichtheben!$A$3:$T$52,9,FALSE)),"",VLOOKUP(C59,Import_Gewichtheben!$A$3:$T$52,9,FALSE)),"")</f>
        <v/>
      </c>
      <c r="P59" s="300" t="str">
        <f>IF(C59&lt;&gt;"",IF(ISERROR(VLOOKUP(C59,Import_Gewichtheben!$A$3:$T$52,10,FALSE)),"",VLOOKUP(C59,Import_Gewichtheben!$A$3:$T$52,10,FALSE)),"")</f>
        <v/>
      </c>
      <c r="Q59" s="301" t="str">
        <f>IF(C59&lt;&gt;"",IF(ISERROR(VLOOKUP(C59,Import_Gewichtheben!$A$3:$T$52,11,FALSE)),"",VLOOKUP(C59,Import_Gewichtheben!$A$3:$T$52,11,FALSE)),"")</f>
        <v/>
      </c>
      <c r="R59" s="300" t="str">
        <f>IF(C59&lt;&gt;"",IF(ISERROR(VLOOKUP(C59,Import_Gewichtheben!$A$3:$T$52,12,FALSE)),"",VLOOKUP(C59,Import_Gewichtheben!$A$3:$T$52,12,FALSE)),"")</f>
        <v/>
      </c>
      <c r="S59" s="301" t="str">
        <f>IF(C59&lt;&gt;"",IF(ISERROR(VLOOKUP(C59,Import_Gewichtheben!$A$3:$T$52,13,FALSE)),"",VLOOKUP(C59,Import_Gewichtheben!$A$3:$T$52,13,FALSE)),"")</f>
        <v/>
      </c>
      <c r="T59" s="300" t="str">
        <f>IF(C59&lt;&gt;"",IF(ISERROR(VLOOKUP(C59,Import_Gewichtheben!$A$3:$T$52,14,FALSE)),"",VLOOKUP(C59,Import_Gewichtheben!$A$3:$T$52,14,FALSE)),"")</f>
        <v/>
      </c>
      <c r="U59" s="112" t="str">
        <f t="shared" si="223"/>
        <v/>
      </c>
      <c r="V59" s="115" t="str">
        <f t="shared" si="224"/>
        <v/>
      </c>
      <c r="W59" s="115" t="str">
        <f t="shared" si="225"/>
        <v/>
      </c>
      <c r="X59" s="316"/>
      <c r="Y59" s="317"/>
      <c r="Z59" s="100" t="str">
        <f t="shared" ref="Z59:Z75" si="274">IF(C59="","",DU59 )</f>
        <v/>
      </c>
      <c r="AA59" s="326"/>
      <c r="AB59" s="317"/>
      <c r="AC59" s="317"/>
      <c r="AD59" s="103" t="str">
        <f t="shared" ref="AD59:AD76" si="275">IF(C59="","",EA59)</f>
        <v/>
      </c>
      <c r="AE59" s="326"/>
      <c r="AF59" s="317"/>
      <c r="AG59" s="317"/>
      <c r="AH59" s="186" t="str">
        <f t="shared" ref="AH59:AH75" si="276">IF(C59="","",EG59)</f>
        <v/>
      </c>
      <c r="AI59" s="106" t="str">
        <f t="shared" ref="AI59:AI76" si="277">IF(C59="","",EH59)</f>
        <v/>
      </c>
      <c r="AJ59" s="107" t="str">
        <f t="shared" ref="AJ59:AJ76" si="278">IF(SUM(W59,Z59,AD59,AI59)=0,"",SUM(W59,Z59,AD59,AI59))</f>
        <v/>
      </c>
      <c r="AK59" s="120" t="str">
        <f t="shared" si="187"/>
        <v/>
      </c>
      <c r="AL59" s="136" t="str">
        <f t="shared" si="188"/>
        <v/>
      </c>
      <c r="BG59">
        <f>Wiegeliste!HN19</f>
        <v>99</v>
      </c>
      <c r="BJ59" t="str">
        <f t="shared" si="189"/>
        <v/>
      </c>
      <c r="BL59" t="str">
        <f t="shared" si="226"/>
        <v/>
      </c>
      <c r="BM59" t="str">
        <f t="shared" si="227"/>
        <v/>
      </c>
      <c r="BN59" t="str">
        <f t="shared" si="228"/>
        <v/>
      </c>
      <c r="BO59" t="str">
        <f t="shared" si="229"/>
        <v/>
      </c>
      <c r="BP59" t="str">
        <f t="shared" si="190"/>
        <v/>
      </c>
      <c r="BQ59" t="str">
        <f t="shared" si="191"/>
        <v/>
      </c>
      <c r="BR59" s="47" t="str">
        <f t="shared" si="192"/>
        <v/>
      </c>
      <c r="BS59" t="str">
        <f t="shared" si="193"/>
        <v/>
      </c>
      <c r="BT59" t="str">
        <f t="shared" si="194"/>
        <v/>
      </c>
      <c r="BU59" t="str">
        <f t="shared" si="230"/>
        <v/>
      </c>
      <c r="BV59" t="str">
        <f>IF(BU59="","",IF(BU59="U9",'Schuelereinst. Sinclair'!$B$6,IF(BU59="U11",'Schuelereinst. Sinclair'!$B$7,IF(BU59="U13",'Schuelereinst. Sinclair'!$B$8,Wemm(BU59="U15",'Schuelereinst. Sinclair'!$B$9,"")))))</f>
        <v/>
      </c>
      <c r="BW59" s="28" t="str">
        <f t="shared" si="195"/>
        <v/>
      </c>
      <c r="BX59" s="28" t="str">
        <f t="shared" si="196"/>
        <v/>
      </c>
      <c r="BY59" s="28" t="str">
        <f t="shared" si="197"/>
        <v/>
      </c>
      <c r="BZ59" s="28" t="str">
        <f t="shared" si="198"/>
        <v/>
      </c>
      <c r="CA59" s="28" t="str">
        <f t="shared" si="199"/>
        <v/>
      </c>
      <c r="CB59" s="28" t="str">
        <f t="shared" si="200"/>
        <v/>
      </c>
      <c r="CC59" s="28" t="str">
        <f t="shared" si="231"/>
        <v/>
      </c>
      <c r="CD59" s="28" t="str">
        <f t="shared" si="232"/>
        <v/>
      </c>
      <c r="CE59" s="28" t="str">
        <f t="shared" si="233"/>
        <v/>
      </c>
      <c r="CF59" s="28">
        <f t="shared" si="234"/>
        <v>0</v>
      </c>
      <c r="CG59">
        <f t="shared" si="235"/>
        <v>0</v>
      </c>
      <c r="CH59">
        <f t="shared" si="236"/>
        <v>0</v>
      </c>
      <c r="CI59">
        <f t="shared" si="237"/>
        <v>0</v>
      </c>
      <c r="CJ59">
        <f t="shared" si="238"/>
        <v>0</v>
      </c>
      <c r="CK59">
        <f t="shared" si="239"/>
        <v>0</v>
      </c>
      <c r="CL59">
        <f t="shared" si="201"/>
        <v>0</v>
      </c>
      <c r="CM59">
        <f t="shared" si="202"/>
        <v>0</v>
      </c>
      <c r="CN59">
        <f t="shared" si="240"/>
        <v>0</v>
      </c>
      <c r="CO59">
        <f t="shared" si="241"/>
        <v>0</v>
      </c>
      <c r="CP59">
        <f t="shared" si="242"/>
        <v>0</v>
      </c>
      <c r="CQ59" s="5">
        <f t="shared" si="243"/>
        <v>0</v>
      </c>
      <c r="CS59" s="28" t="str">
        <f t="shared" si="203"/>
        <v/>
      </c>
      <c r="CT59" s="28" t="str">
        <f t="shared" si="204"/>
        <v/>
      </c>
      <c r="CU59" s="28" t="str">
        <f t="shared" si="205"/>
        <v/>
      </c>
      <c r="CV59" s="28" t="str">
        <f t="shared" si="206"/>
        <v/>
      </c>
      <c r="CW59" s="28" t="str">
        <f t="shared" si="207"/>
        <v/>
      </c>
      <c r="CX59" s="28" t="str">
        <f t="shared" si="208"/>
        <v/>
      </c>
      <c r="CY59" s="28" t="str">
        <f t="shared" si="244"/>
        <v/>
      </c>
      <c r="CZ59" s="28" t="str">
        <f t="shared" si="245"/>
        <v/>
      </c>
      <c r="DA59" s="28" t="str">
        <f t="shared" si="246"/>
        <v/>
      </c>
      <c r="DB59" s="28">
        <f t="shared" si="247"/>
        <v>0</v>
      </c>
      <c r="DC59">
        <f t="shared" si="248"/>
        <v>0</v>
      </c>
      <c r="DD59">
        <f t="shared" si="249"/>
        <v>0</v>
      </c>
      <c r="DE59">
        <f t="shared" si="250"/>
        <v>0</v>
      </c>
      <c r="DF59">
        <f t="shared" si="251"/>
        <v>0</v>
      </c>
      <c r="DG59">
        <f t="shared" si="252"/>
        <v>0</v>
      </c>
      <c r="DH59">
        <f t="shared" si="253"/>
        <v>0</v>
      </c>
      <c r="DI59">
        <f t="shared" si="254"/>
        <v>0</v>
      </c>
      <c r="DJ59">
        <f t="shared" si="255"/>
        <v>0</v>
      </c>
      <c r="DK59">
        <f t="shared" si="256"/>
        <v>0</v>
      </c>
      <c r="DL59">
        <f t="shared" si="257"/>
        <v>0</v>
      </c>
      <c r="DM59" s="5">
        <f t="shared" si="258"/>
        <v>0</v>
      </c>
      <c r="DN59" s="48">
        <f t="shared" si="259"/>
        <v>0</v>
      </c>
      <c r="DO59" s="5">
        <f t="shared" si="260"/>
        <v>0</v>
      </c>
      <c r="DP59" s="5">
        <f t="shared" si="261"/>
        <v>0</v>
      </c>
      <c r="DR59" s="48">
        <f t="shared" si="209"/>
        <v>999</v>
      </c>
      <c r="DS59" s="48">
        <f t="shared" si="210"/>
        <v>999</v>
      </c>
      <c r="DT59" s="48">
        <f t="shared" si="262"/>
        <v>999</v>
      </c>
      <c r="DU59">
        <f t="shared" si="211"/>
        <v>0</v>
      </c>
      <c r="DW59" s="48">
        <f t="shared" si="263"/>
        <v>0</v>
      </c>
      <c r="DX59" s="48">
        <f t="shared" si="264"/>
        <v>0</v>
      </c>
      <c r="DY59" s="48">
        <f t="shared" si="265"/>
        <v>0</v>
      </c>
      <c r="DZ59" s="48">
        <f t="shared" si="266"/>
        <v>0</v>
      </c>
      <c r="EA59">
        <f t="shared" si="212"/>
        <v>0</v>
      </c>
      <c r="EC59" s="48">
        <f t="shared" si="267"/>
        <v>0</v>
      </c>
      <c r="ED59" s="48">
        <f t="shared" si="268"/>
        <v>0</v>
      </c>
      <c r="EE59" s="48">
        <f t="shared" si="269"/>
        <v>0</v>
      </c>
      <c r="EF59" s="48">
        <f t="shared" si="270"/>
        <v>0</v>
      </c>
      <c r="EG59">
        <f t="shared" si="213"/>
        <v>0</v>
      </c>
      <c r="EH59">
        <f t="shared" si="214"/>
        <v>0</v>
      </c>
      <c r="EJ59">
        <v>3</v>
      </c>
      <c r="EK59" s="48">
        <f t="shared" si="271"/>
        <v>0</v>
      </c>
      <c r="EL59">
        <f t="shared" si="215"/>
        <v>0</v>
      </c>
      <c r="EM59">
        <f t="shared" si="272"/>
        <v>0</v>
      </c>
      <c r="EN59">
        <f t="shared" si="216"/>
        <v>0</v>
      </c>
      <c r="EO59">
        <f t="shared" si="217"/>
        <v>99999999</v>
      </c>
      <c r="EP59">
        <f t="shared" si="273"/>
        <v>99999999</v>
      </c>
      <c r="EQ59">
        <f t="shared" si="218"/>
        <v>999</v>
      </c>
      <c r="ER59">
        <f t="shared" si="219"/>
        <v>99999</v>
      </c>
      <c r="ET59">
        <f>IF(J59="X",1,IF(J59="x",1,IF(J59&lt;='Schuelereinst. Sinclair'!$B$5,1,0)))</f>
        <v>0</v>
      </c>
      <c r="EU59">
        <f>IF(L59="X",1,IF(L59="x",1,IF(L59&lt;='Schuelereinst. Sinclair'!$B$5,1,0)))</f>
        <v>0</v>
      </c>
      <c r="EV59">
        <f>IF(N59="X",1,IF(N59="x",1,IF(N59&lt;='Schuelereinst. Sinclair'!$B$5,1,0)))</f>
        <v>0</v>
      </c>
      <c r="EW59">
        <f>IF(P59="X",1,IF(P59="x",1,IF(P59&lt;='Schuelereinst. Sinclair'!$B$5,1,0)))</f>
        <v>0</v>
      </c>
      <c r="EX59">
        <f>IF(R59="X",1,IF(R59="x",1,IF(R59&lt;='Schuelereinst. Sinclair'!$B$5,1,0)))</f>
        <v>0</v>
      </c>
      <c r="EY59">
        <f>IF(T59="X",1,IF(T59="x",1,IF(T59&lt;='Schuelereinst. Sinclair'!$B$5,1,0)))</f>
        <v>0</v>
      </c>
    </row>
    <row r="60" spans="1:155" x14ac:dyDescent="0.2">
      <c r="A60">
        <v>50</v>
      </c>
      <c r="B60" s="90">
        <v>4</v>
      </c>
      <c r="C60" s="259" t="str">
        <f>IF(BG60=99,"",VLOOKUP(BG60,Wiegeliste!$A$17:'Wiegeliste'!$J$66,4))</f>
        <v/>
      </c>
      <c r="D60" s="90" t="str">
        <f t="shared" si="220"/>
        <v/>
      </c>
      <c r="E60" s="132" t="str">
        <f t="shared" si="221"/>
        <v/>
      </c>
      <c r="F60" s="132" t="str">
        <f t="shared" si="222"/>
        <v/>
      </c>
      <c r="G60" s="132" t="str">
        <f>IF(BG60=99,"",VLOOKUP(BG60,Wiegeliste!$A$17:'Wiegeliste'!$J$66,6))</f>
        <v/>
      </c>
      <c r="H60" s="148" t="str">
        <f t="shared" si="186"/>
        <v/>
      </c>
      <c r="I60" s="299" t="str">
        <f>IF(C60&lt;&gt;"",IF(ISERROR(VLOOKUP(C60,Import_Gewichtheben!$A$3:$T$52,3,FALSE)),"",VLOOKUP(C60,Import_Gewichtheben!$A$3:$T$52,3,FALSE)),"")</f>
        <v/>
      </c>
      <c r="J60" s="300" t="str">
        <f>IF(C60&lt;&gt;"",IF(ISERROR(VLOOKUP(C60,Import_Gewichtheben!$A$3:$T$52,4,FALSE)),"",VLOOKUP(C60,Import_Gewichtheben!$A$3:$T$52,4,FALSE)),"")</f>
        <v/>
      </c>
      <c r="K60" s="301" t="str">
        <f>IF(C60&lt;&gt;"",IF(ISERROR(VLOOKUP(C60,Import_Gewichtheben!$A$3:$T$52,5,FALSE)),"",VLOOKUP(C60,Import_Gewichtheben!$A$3:$T$52,5,FALSE)),"")</f>
        <v/>
      </c>
      <c r="L60" s="300" t="str">
        <f>IF(C60&lt;&gt;"",IF(ISERROR(VLOOKUP(C60,Import_Gewichtheben!$A$3:$T$52,6,FALSE)),"",VLOOKUP(C60,Import_Gewichtheben!$A$3:$T$52,6,FALSE)),"")</f>
        <v/>
      </c>
      <c r="M60" s="301" t="str">
        <f>IF(C60&lt;&gt;"",IF(ISERROR(VLOOKUP(C60,Import_Gewichtheben!$A$3:$T$52,7,FALSE)),"",VLOOKUP(C60,Import_Gewichtheben!$A$3:$T$52,7,FALSE)),"")</f>
        <v/>
      </c>
      <c r="N60" s="300" t="str">
        <f>IF(C60&lt;&gt;"",IF(ISERROR(VLOOKUP(C60,Import_Gewichtheben!$A$3:$T$52,8,FALSE)),"",VLOOKUP(C60,Import_Gewichtheben!$A$3:$T$52,8,FALSE)),"")</f>
        <v/>
      </c>
      <c r="O60" s="299" t="str">
        <f>IF(C60&lt;&gt;"",IF(ISERROR(VLOOKUP(C60,Import_Gewichtheben!$A$3:$T$52,9,FALSE)),"",VLOOKUP(C60,Import_Gewichtheben!$A$3:$T$52,9,FALSE)),"")</f>
        <v/>
      </c>
      <c r="P60" s="300" t="str">
        <f>IF(C60&lt;&gt;"",IF(ISERROR(VLOOKUP(C60,Import_Gewichtheben!$A$3:$T$52,10,FALSE)),"",VLOOKUP(C60,Import_Gewichtheben!$A$3:$T$52,10,FALSE)),"")</f>
        <v/>
      </c>
      <c r="Q60" s="301" t="str">
        <f>IF(C60&lt;&gt;"",IF(ISERROR(VLOOKUP(C60,Import_Gewichtheben!$A$3:$T$52,11,FALSE)),"",VLOOKUP(C60,Import_Gewichtheben!$A$3:$T$52,11,FALSE)),"")</f>
        <v/>
      </c>
      <c r="R60" s="300" t="str">
        <f>IF(C60&lt;&gt;"",IF(ISERROR(VLOOKUP(C60,Import_Gewichtheben!$A$3:$T$52,12,FALSE)),"",VLOOKUP(C60,Import_Gewichtheben!$A$3:$T$52,12,FALSE)),"")</f>
        <v/>
      </c>
      <c r="S60" s="301" t="str">
        <f>IF(C60&lt;&gt;"",IF(ISERROR(VLOOKUP(C60,Import_Gewichtheben!$A$3:$T$52,13,FALSE)),"",VLOOKUP(C60,Import_Gewichtheben!$A$3:$T$52,13,FALSE)),"")</f>
        <v/>
      </c>
      <c r="T60" s="300" t="str">
        <f>IF(C60&lt;&gt;"",IF(ISERROR(VLOOKUP(C60,Import_Gewichtheben!$A$3:$T$52,14,FALSE)),"",VLOOKUP(C60,Import_Gewichtheben!$A$3:$T$52,14,FALSE)),"")</f>
        <v/>
      </c>
      <c r="U60" s="112" t="str">
        <f t="shared" si="223"/>
        <v/>
      </c>
      <c r="V60" s="115" t="str">
        <f t="shared" si="224"/>
        <v/>
      </c>
      <c r="W60" s="115" t="str">
        <f t="shared" si="225"/>
        <v/>
      </c>
      <c r="X60" s="316"/>
      <c r="Y60" s="317"/>
      <c r="Z60" s="100" t="str">
        <f t="shared" si="274"/>
        <v/>
      </c>
      <c r="AA60" s="326"/>
      <c r="AB60" s="317"/>
      <c r="AC60" s="317"/>
      <c r="AD60" s="103" t="str">
        <f t="shared" si="275"/>
        <v/>
      </c>
      <c r="AE60" s="326"/>
      <c r="AF60" s="317"/>
      <c r="AG60" s="317"/>
      <c r="AH60" s="186" t="str">
        <f t="shared" si="276"/>
        <v/>
      </c>
      <c r="AI60" s="106" t="str">
        <f t="shared" si="277"/>
        <v/>
      </c>
      <c r="AJ60" s="107" t="str">
        <f t="shared" si="278"/>
        <v/>
      </c>
      <c r="AK60" s="120" t="str">
        <f t="shared" si="187"/>
        <v/>
      </c>
      <c r="AL60" s="136" t="str">
        <f t="shared" si="188"/>
        <v/>
      </c>
      <c r="BG60">
        <f>Wiegeliste!HN20</f>
        <v>99</v>
      </c>
      <c r="BJ60" t="str">
        <f t="shared" si="189"/>
        <v/>
      </c>
      <c r="BL60" t="str">
        <f t="shared" si="226"/>
        <v/>
      </c>
      <c r="BM60" t="str">
        <f t="shared" si="227"/>
        <v/>
      </c>
      <c r="BN60" t="str">
        <f t="shared" si="228"/>
        <v/>
      </c>
      <c r="BO60" t="str">
        <f t="shared" si="229"/>
        <v/>
      </c>
      <c r="BP60" t="str">
        <f t="shared" si="190"/>
        <v/>
      </c>
      <c r="BQ60" t="str">
        <f t="shared" si="191"/>
        <v/>
      </c>
      <c r="BR60" s="47" t="str">
        <f t="shared" si="192"/>
        <v/>
      </c>
      <c r="BS60" t="str">
        <f t="shared" si="193"/>
        <v/>
      </c>
      <c r="BT60" t="str">
        <f t="shared" si="194"/>
        <v/>
      </c>
      <c r="BU60" t="str">
        <f t="shared" si="230"/>
        <v/>
      </c>
      <c r="BV60" t="str">
        <f>IF(BU60="","",IF(BU60="U9",'Schuelereinst. Sinclair'!$B$6,IF(BU60="U11",'Schuelereinst. Sinclair'!$B$7,IF(BU60="U13",'Schuelereinst. Sinclair'!$B$8,Wemm(BU60="U15",'Schuelereinst. Sinclair'!$B$9,"")))))</f>
        <v/>
      </c>
      <c r="BW60" s="28" t="str">
        <f t="shared" si="195"/>
        <v/>
      </c>
      <c r="BX60" s="28" t="str">
        <f t="shared" si="196"/>
        <v/>
      </c>
      <c r="BY60" s="28" t="str">
        <f t="shared" si="197"/>
        <v/>
      </c>
      <c r="BZ60" s="28" t="str">
        <f t="shared" si="198"/>
        <v/>
      </c>
      <c r="CA60" s="28" t="str">
        <f t="shared" si="199"/>
        <v/>
      </c>
      <c r="CB60" s="28" t="str">
        <f t="shared" si="200"/>
        <v/>
      </c>
      <c r="CC60" s="28" t="str">
        <f t="shared" si="231"/>
        <v/>
      </c>
      <c r="CD60" s="28" t="str">
        <f t="shared" si="232"/>
        <v/>
      </c>
      <c r="CE60" s="28" t="str">
        <f t="shared" si="233"/>
        <v/>
      </c>
      <c r="CF60" s="28">
        <f t="shared" si="234"/>
        <v>0</v>
      </c>
      <c r="CG60">
        <f t="shared" si="235"/>
        <v>0</v>
      </c>
      <c r="CH60">
        <f t="shared" si="236"/>
        <v>0</v>
      </c>
      <c r="CI60">
        <f t="shared" si="237"/>
        <v>0</v>
      </c>
      <c r="CJ60">
        <f t="shared" si="238"/>
        <v>0</v>
      </c>
      <c r="CK60">
        <f t="shared" si="239"/>
        <v>0</v>
      </c>
      <c r="CL60">
        <f t="shared" si="201"/>
        <v>0</v>
      </c>
      <c r="CM60">
        <f t="shared" si="202"/>
        <v>0</v>
      </c>
      <c r="CN60">
        <f t="shared" si="240"/>
        <v>0</v>
      </c>
      <c r="CO60">
        <f t="shared" si="241"/>
        <v>0</v>
      </c>
      <c r="CP60">
        <f t="shared" si="242"/>
        <v>0</v>
      </c>
      <c r="CQ60" s="5">
        <f t="shared" si="243"/>
        <v>0</v>
      </c>
      <c r="CS60" s="28" t="str">
        <f t="shared" si="203"/>
        <v/>
      </c>
      <c r="CT60" s="28" t="str">
        <f t="shared" si="204"/>
        <v/>
      </c>
      <c r="CU60" s="28" t="str">
        <f t="shared" si="205"/>
        <v/>
      </c>
      <c r="CV60" s="28" t="str">
        <f t="shared" si="206"/>
        <v/>
      </c>
      <c r="CW60" s="28" t="str">
        <f t="shared" si="207"/>
        <v/>
      </c>
      <c r="CX60" s="28" t="str">
        <f t="shared" si="208"/>
        <v/>
      </c>
      <c r="CY60" s="28" t="str">
        <f t="shared" si="244"/>
        <v/>
      </c>
      <c r="CZ60" s="28" t="str">
        <f t="shared" si="245"/>
        <v/>
      </c>
      <c r="DA60" s="28" t="str">
        <f t="shared" si="246"/>
        <v/>
      </c>
      <c r="DB60" s="28">
        <f t="shared" si="247"/>
        <v>0</v>
      </c>
      <c r="DC60">
        <f t="shared" si="248"/>
        <v>0</v>
      </c>
      <c r="DD60">
        <f t="shared" si="249"/>
        <v>0</v>
      </c>
      <c r="DE60">
        <f t="shared" si="250"/>
        <v>0</v>
      </c>
      <c r="DF60">
        <f t="shared" si="251"/>
        <v>0</v>
      </c>
      <c r="DG60">
        <f t="shared" si="252"/>
        <v>0</v>
      </c>
      <c r="DH60">
        <f t="shared" si="253"/>
        <v>0</v>
      </c>
      <c r="DI60">
        <f t="shared" si="254"/>
        <v>0</v>
      </c>
      <c r="DJ60">
        <f t="shared" si="255"/>
        <v>0</v>
      </c>
      <c r="DK60">
        <f t="shared" si="256"/>
        <v>0</v>
      </c>
      <c r="DL60">
        <f t="shared" si="257"/>
        <v>0</v>
      </c>
      <c r="DM60" s="5">
        <f t="shared" si="258"/>
        <v>0</v>
      </c>
      <c r="DN60" s="48">
        <f t="shared" si="259"/>
        <v>0</v>
      </c>
      <c r="DO60" s="5">
        <f t="shared" si="260"/>
        <v>0</v>
      </c>
      <c r="DP60" s="5">
        <f t="shared" si="261"/>
        <v>0</v>
      </c>
      <c r="DR60" s="48">
        <f t="shared" si="209"/>
        <v>999</v>
      </c>
      <c r="DS60" s="48">
        <f t="shared" si="210"/>
        <v>999</v>
      </c>
      <c r="DT60" s="48">
        <f t="shared" si="262"/>
        <v>999</v>
      </c>
      <c r="DU60">
        <f t="shared" si="211"/>
        <v>0</v>
      </c>
      <c r="DW60" s="48">
        <f t="shared" si="263"/>
        <v>0</v>
      </c>
      <c r="DX60" s="48">
        <f t="shared" si="264"/>
        <v>0</v>
      </c>
      <c r="DY60" s="48">
        <f t="shared" si="265"/>
        <v>0</v>
      </c>
      <c r="DZ60" s="48">
        <f t="shared" si="266"/>
        <v>0</v>
      </c>
      <c r="EA60">
        <f t="shared" si="212"/>
        <v>0</v>
      </c>
      <c r="EC60" s="48">
        <f t="shared" si="267"/>
        <v>0</v>
      </c>
      <c r="ED60" s="48">
        <f t="shared" si="268"/>
        <v>0</v>
      </c>
      <c r="EE60" s="48">
        <f t="shared" si="269"/>
        <v>0</v>
      </c>
      <c r="EF60" s="48">
        <f t="shared" si="270"/>
        <v>0</v>
      </c>
      <c r="EG60">
        <f t="shared" si="213"/>
        <v>0</v>
      </c>
      <c r="EH60">
        <f t="shared" si="214"/>
        <v>0</v>
      </c>
      <c r="EJ60">
        <v>4</v>
      </c>
      <c r="EK60" s="48">
        <f t="shared" si="271"/>
        <v>0</v>
      </c>
      <c r="EL60">
        <f t="shared" si="215"/>
        <v>0</v>
      </c>
      <c r="EM60">
        <f t="shared" si="272"/>
        <v>0</v>
      </c>
      <c r="EN60">
        <f t="shared" si="216"/>
        <v>0</v>
      </c>
      <c r="EO60">
        <f t="shared" si="217"/>
        <v>99999999</v>
      </c>
      <c r="EP60">
        <f t="shared" si="273"/>
        <v>99999999</v>
      </c>
      <c r="EQ60">
        <f t="shared" si="218"/>
        <v>999</v>
      </c>
      <c r="ER60">
        <f t="shared" si="219"/>
        <v>99999</v>
      </c>
      <c r="ET60">
        <f>IF(J60="X",1,IF(J60="x",1,IF(J60&lt;='Schuelereinst. Sinclair'!$B$5,1,0)))</f>
        <v>0</v>
      </c>
      <c r="EU60">
        <f>IF(L60="X",1,IF(L60="x",1,IF(L60&lt;='Schuelereinst. Sinclair'!$B$5,1,0)))</f>
        <v>0</v>
      </c>
      <c r="EV60">
        <f>IF(N60="X",1,IF(N60="x",1,IF(N60&lt;='Schuelereinst. Sinclair'!$B$5,1,0)))</f>
        <v>0</v>
      </c>
      <c r="EW60">
        <f>IF(P60="X",1,IF(P60="x",1,IF(P60&lt;='Schuelereinst. Sinclair'!$B$5,1,0)))</f>
        <v>0</v>
      </c>
      <c r="EX60">
        <f>IF(R60="X",1,IF(R60="x",1,IF(R60&lt;='Schuelereinst. Sinclair'!$B$5,1,0)))</f>
        <v>0</v>
      </c>
      <c r="EY60">
        <f>IF(T60="X",1,IF(T60="x",1,IF(T60&lt;='Schuelereinst. Sinclair'!$B$5,1,0)))</f>
        <v>0</v>
      </c>
    </row>
    <row r="61" spans="1:155" x14ac:dyDescent="0.2">
      <c r="A61">
        <v>51</v>
      </c>
      <c r="B61" s="90">
        <v>5</v>
      </c>
      <c r="C61" s="259" t="str">
        <f>IF(BG61=99,"",VLOOKUP(BG61,Wiegeliste!$A$17:'Wiegeliste'!$J$66,4))</f>
        <v/>
      </c>
      <c r="D61" s="90" t="str">
        <f t="shared" si="220"/>
        <v/>
      </c>
      <c r="E61" s="132" t="str">
        <f t="shared" si="221"/>
        <v/>
      </c>
      <c r="F61" s="132" t="str">
        <f t="shared" si="222"/>
        <v/>
      </c>
      <c r="G61" s="132" t="str">
        <f>IF(BG61=99,"",VLOOKUP(BG61,Wiegeliste!$A$17:'Wiegeliste'!$J$66,6))</f>
        <v/>
      </c>
      <c r="H61" s="148" t="str">
        <f t="shared" si="186"/>
        <v/>
      </c>
      <c r="I61" s="299" t="str">
        <f>IF(C61&lt;&gt;"",IF(ISERROR(VLOOKUP(C61,Import_Gewichtheben!$A$3:$T$52,3,FALSE)),"",VLOOKUP(C61,Import_Gewichtheben!$A$3:$T$52,3,FALSE)),"")</f>
        <v/>
      </c>
      <c r="J61" s="300" t="str">
        <f>IF(C61&lt;&gt;"",IF(ISERROR(VLOOKUP(C61,Import_Gewichtheben!$A$3:$T$52,4,FALSE)),"",VLOOKUP(C61,Import_Gewichtheben!$A$3:$T$52,4,FALSE)),"")</f>
        <v/>
      </c>
      <c r="K61" s="301" t="str">
        <f>IF(C61&lt;&gt;"",IF(ISERROR(VLOOKUP(C61,Import_Gewichtheben!$A$3:$T$52,5,FALSE)),"",VLOOKUP(C61,Import_Gewichtheben!$A$3:$T$52,5,FALSE)),"")</f>
        <v/>
      </c>
      <c r="L61" s="300" t="str">
        <f>IF(C61&lt;&gt;"",IF(ISERROR(VLOOKUP(C61,Import_Gewichtheben!$A$3:$T$52,6,FALSE)),"",VLOOKUP(C61,Import_Gewichtheben!$A$3:$T$52,6,FALSE)),"")</f>
        <v/>
      </c>
      <c r="M61" s="301" t="str">
        <f>IF(C61&lt;&gt;"",IF(ISERROR(VLOOKUP(C61,Import_Gewichtheben!$A$3:$T$52,7,FALSE)),"",VLOOKUP(C61,Import_Gewichtheben!$A$3:$T$52,7,FALSE)),"")</f>
        <v/>
      </c>
      <c r="N61" s="300" t="str">
        <f>IF(C61&lt;&gt;"",IF(ISERROR(VLOOKUP(C61,Import_Gewichtheben!$A$3:$T$52,8,FALSE)),"",VLOOKUP(C61,Import_Gewichtheben!$A$3:$T$52,8,FALSE)),"")</f>
        <v/>
      </c>
      <c r="O61" s="299" t="str">
        <f>IF(C61&lt;&gt;"",IF(ISERROR(VLOOKUP(C61,Import_Gewichtheben!$A$3:$T$52,9,FALSE)),"",VLOOKUP(C61,Import_Gewichtheben!$A$3:$T$52,9,FALSE)),"")</f>
        <v/>
      </c>
      <c r="P61" s="300" t="str">
        <f>IF(C61&lt;&gt;"",IF(ISERROR(VLOOKUP(C61,Import_Gewichtheben!$A$3:$T$52,10,FALSE)),"",VLOOKUP(C61,Import_Gewichtheben!$A$3:$T$52,10,FALSE)),"")</f>
        <v/>
      </c>
      <c r="Q61" s="301" t="str">
        <f>IF(C61&lt;&gt;"",IF(ISERROR(VLOOKUP(C61,Import_Gewichtheben!$A$3:$T$52,11,FALSE)),"",VLOOKUP(C61,Import_Gewichtheben!$A$3:$T$52,11,FALSE)),"")</f>
        <v/>
      </c>
      <c r="R61" s="300" t="str">
        <f>IF(C61&lt;&gt;"",IF(ISERROR(VLOOKUP(C61,Import_Gewichtheben!$A$3:$T$52,12,FALSE)),"",VLOOKUP(C61,Import_Gewichtheben!$A$3:$T$52,12,FALSE)),"")</f>
        <v/>
      </c>
      <c r="S61" s="301" t="str">
        <f>IF(C61&lt;&gt;"",IF(ISERROR(VLOOKUP(C61,Import_Gewichtheben!$A$3:$T$52,13,FALSE)),"",VLOOKUP(C61,Import_Gewichtheben!$A$3:$T$52,13,FALSE)),"")</f>
        <v/>
      </c>
      <c r="T61" s="300" t="str">
        <f>IF(C61&lt;&gt;"",IF(ISERROR(VLOOKUP(C61,Import_Gewichtheben!$A$3:$T$52,14,FALSE)),"",VLOOKUP(C61,Import_Gewichtheben!$A$3:$T$52,14,FALSE)),"")</f>
        <v/>
      </c>
      <c r="U61" s="112" t="str">
        <f t="shared" si="223"/>
        <v/>
      </c>
      <c r="V61" s="115" t="str">
        <f t="shared" si="224"/>
        <v/>
      </c>
      <c r="W61" s="115" t="str">
        <f t="shared" si="225"/>
        <v/>
      </c>
      <c r="X61" s="316"/>
      <c r="Y61" s="317"/>
      <c r="Z61" s="100" t="str">
        <f t="shared" si="274"/>
        <v/>
      </c>
      <c r="AA61" s="326"/>
      <c r="AB61" s="317"/>
      <c r="AC61" s="317"/>
      <c r="AD61" s="103" t="str">
        <f t="shared" si="275"/>
        <v/>
      </c>
      <c r="AE61" s="326"/>
      <c r="AF61" s="317"/>
      <c r="AG61" s="317"/>
      <c r="AH61" s="186" t="str">
        <f t="shared" si="276"/>
        <v/>
      </c>
      <c r="AI61" s="106" t="str">
        <f t="shared" si="277"/>
        <v/>
      </c>
      <c r="AJ61" s="107" t="str">
        <f t="shared" si="278"/>
        <v/>
      </c>
      <c r="AK61" s="120" t="str">
        <f t="shared" si="187"/>
        <v/>
      </c>
      <c r="AL61" s="136" t="str">
        <f t="shared" si="188"/>
        <v/>
      </c>
      <c r="BG61">
        <f>Wiegeliste!HN21</f>
        <v>99</v>
      </c>
      <c r="BJ61" t="str">
        <f t="shared" si="189"/>
        <v/>
      </c>
      <c r="BL61" t="str">
        <f t="shared" si="226"/>
        <v/>
      </c>
      <c r="BM61" t="str">
        <f t="shared" si="227"/>
        <v/>
      </c>
      <c r="BN61" t="str">
        <f t="shared" si="228"/>
        <v/>
      </c>
      <c r="BO61" t="str">
        <f t="shared" si="229"/>
        <v/>
      </c>
      <c r="BP61" t="str">
        <f t="shared" si="190"/>
        <v/>
      </c>
      <c r="BQ61" t="str">
        <f t="shared" si="191"/>
        <v/>
      </c>
      <c r="BR61" s="47" t="str">
        <f t="shared" si="192"/>
        <v/>
      </c>
      <c r="BS61" t="str">
        <f t="shared" si="193"/>
        <v/>
      </c>
      <c r="BT61" t="str">
        <f t="shared" si="194"/>
        <v/>
      </c>
      <c r="BU61" t="str">
        <f t="shared" si="230"/>
        <v/>
      </c>
      <c r="BV61" t="str">
        <f>IF(BU61="","",IF(BU61="U9",'Schuelereinst. Sinclair'!$B$6,IF(BU61="U11",'Schuelereinst. Sinclair'!$B$7,IF(BU61="U13",'Schuelereinst. Sinclair'!$B$8,Wemm(BU61="U15",'Schuelereinst. Sinclair'!$B$9,"")))))</f>
        <v/>
      </c>
      <c r="BW61" s="28" t="str">
        <f t="shared" si="195"/>
        <v/>
      </c>
      <c r="BX61" s="28" t="str">
        <f t="shared" si="196"/>
        <v/>
      </c>
      <c r="BY61" s="28" t="str">
        <f t="shared" si="197"/>
        <v/>
      </c>
      <c r="BZ61" s="28" t="str">
        <f t="shared" si="198"/>
        <v/>
      </c>
      <c r="CA61" s="28" t="str">
        <f t="shared" si="199"/>
        <v/>
      </c>
      <c r="CB61" s="28" t="str">
        <f t="shared" si="200"/>
        <v/>
      </c>
      <c r="CC61" s="28" t="str">
        <f t="shared" si="231"/>
        <v/>
      </c>
      <c r="CD61" s="28" t="str">
        <f t="shared" si="232"/>
        <v/>
      </c>
      <c r="CE61" s="28" t="str">
        <f t="shared" si="233"/>
        <v/>
      </c>
      <c r="CF61" s="28">
        <f t="shared" si="234"/>
        <v>0</v>
      </c>
      <c r="CG61">
        <f t="shared" si="235"/>
        <v>0</v>
      </c>
      <c r="CH61">
        <f t="shared" si="236"/>
        <v>0</v>
      </c>
      <c r="CI61">
        <f t="shared" si="237"/>
        <v>0</v>
      </c>
      <c r="CJ61">
        <f t="shared" si="238"/>
        <v>0</v>
      </c>
      <c r="CK61">
        <f t="shared" si="239"/>
        <v>0</v>
      </c>
      <c r="CL61">
        <f t="shared" si="201"/>
        <v>0</v>
      </c>
      <c r="CM61">
        <f t="shared" si="202"/>
        <v>0</v>
      </c>
      <c r="CN61">
        <f t="shared" si="240"/>
        <v>0</v>
      </c>
      <c r="CO61">
        <f t="shared" si="241"/>
        <v>0</v>
      </c>
      <c r="CP61">
        <f t="shared" si="242"/>
        <v>0</v>
      </c>
      <c r="CQ61" s="5">
        <f t="shared" si="243"/>
        <v>0</v>
      </c>
      <c r="CS61" s="28" t="str">
        <f t="shared" si="203"/>
        <v/>
      </c>
      <c r="CT61" s="28" t="str">
        <f t="shared" si="204"/>
        <v/>
      </c>
      <c r="CU61" s="28" t="str">
        <f t="shared" si="205"/>
        <v/>
      </c>
      <c r="CV61" s="28" t="str">
        <f t="shared" si="206"/>
        <v/>
      </c>
      <c r="CW61" s="28" t="str">
        <f t="shared" si="207"/>
        <v/>
      </c>
      <c r="CX61" s="28" t="str">
        <f t="shared" si="208"/>
        <v/>
      </c>
      <c r="CY61" s="28" t="str">
        <f t="shared" si="244"/>
        <v/>
      </c>
      <c r="CZ61" s="28" t="str">
        <f t="shared" si="245"/>
        <v/>
      </c>
      <c r="DA61" s="28" t="str">
        <f t="shared" si="246"/>
        <v/>
      </c>
      <c r="DB61" s="28">
        <f t="shared" si="247"/>
        <v>0</v>
      </c>
      <c r="DC61">
        <f t="shared" si="248"/>
        <v>0</v>
      </c>
      <c r="DD61">
        <f t="shared" si="249"/>
        <v>0</v>
      </c>
      <c r="DE61">
        <f t="shared" si="250"/>
        <v>0</v>
      </c>
      <c r="DF61">
        <f t="shared" si="251"/>
        <v>0</v>
      </c>
      <c r="DG61">
        <f t="shared" si="252"/>
        <v>0</v>
      </c>
      <c r="DH61">
        <f t="shared" si="253"/>
        <v>0</v>
      </c>
      <c r="DI61">
        <f t="shared" si="254"/>
        <v>0</v>
      </c>
      <c r="DJ61">
        <f t="shared" si="255"/>
        <v>0</v>
      </c>
      <c r="DK61">
        <f t="shared" si="256"/>
        <v>0</v>
      </c>
      <c r="DL61">
        <f t="shared" si="257"/>
        <v>0</v>
      </c>
      <c r="DM61" s="5">
        <f t="shared" si="258"/>
        <v>0</v>
      </c>
      <c r="DN61" s="48">
        <f t="shared" si="259"/>
        <v>0</v>
      </c>
      <c r="DO61" s="5">
        <f t="shared" si="260"/>
        <v>0</v>
      </c>
      <c r="DP61" s="5">
        <f t="shared" si="261"/>
        <v>0</v>
      </c>
      <c r="DR61" s="48">
        <f t="shared" si="209"/>
        <v>999</v>
      </c>
      <c r="DS61" s="48">
        <f t="shared" si="210"/>
        <v>999</v>
      </c>
      <c r="DT61" s="48">
        <f t="shared" si="262"/>
        <v>999</v>
      </c>
      <c r="DU61">
        <f t="shared" si="211"/>
        <v>0</v>
      </c>
      <c r="DW61" s="48">
        <f t="shared" si="263"/>
        <v>0</v>
      </c>
      <c r="DX61" s="48">
        <f t="shared" si="264"/>
        <v>0</v>
      </c>
      <c r="DY61" s="48">
        <f t="shared" si="265"/>
        <v>0</v>
      </c>
      <c r="DZ61" s="48">
        <f t="shared" si="266"/>
        <v>0</v>
      </c>
      <c r="EA61">
        <f t="shared" si="212"/>
        <v>0</v>
      </c>
      <c r="EC61" s="48">
        <f t="shared" si="267"/>
        <v>0</v>
      </c>
      <c r="ED61" s="48">
        <f t="shared" si="268"/>
        <v>0</v>
      </c>
      <c r="EE61" s="48">
        <f t="shared" si="269"/>
        <v>0</v>
      </c>
      <c r="EF61" s="48">
        <f t="shared" si="270"/>
        <v>0</v>
      </c>
      <c r="EG61">
        <f t="shared" si="213"/>
        <v>0</v>
      </c>
      <c r="EH61">
        <f t="shared" si="214"/>
        <v>0</v>
      </c>
      <c r="EJ61">
        <v>5</v>
      </c>
      <c r="EK61" s="48">
        <f t="shared" si="271"/>
        <v>0</v>
      </c>
      <c r="EL61">
        <f t="shared" si="215"/>
        <v>0</v>
      </c>
      <c r="EM61">
        <f t="shared" si="272"/>
        <v>0</v>
      </c>
      <c r="EN61">
        <f t="shared" si="216"/>
        <v>0</v>
      </c>
      <c r="EO61">
        <f t="shared" si="217"/>
        <v>99999999</v>
      </c>
      <c r="EP61">
        <f t="shared" si="273"/>
        <v>99999999</v>
      </c>
      <c r="EQ61">
        <f t="shared" si="218"/>
        <v>999</v>
      </c>
      <c r="ER61">
        <f t="shared" si="219"/>
        <v>99999</v>
      </c>
      <c r="ET61">
        <f>IF(J61="X",1,IF(J61="x",1,IF(J61&lt;='Schuelereinst. Sinclair'!$B$5,1,0)))</f>
        <v>0</v>
      </c>
      <c r="EU61">
        <f>IF(L61="X",1,IF(L61="x",1,IF(L61&lt;='Schuelereinst. Sinclair'!$B$5,1,0)))</f>
        <v>0</v>
      </c>
      <c r="EV61">
        <f>IF(N61="X",1,IF(N61="x",1,IF(N61&lt;='Schuelereinst. Sinclair'!$B$5,1,0)))</f>
        <v>0</v>
      </c>
      <c r="EW61">
        <f>IF(P61="X",1,IF(P61="x",1,IF(P61&lt;='Schuelereinst. Sinclair'!$B$5,1,0)))</f>
        <v>0</v>
      </c>
      <c r="EX61">
        <f>IF(R61="X",1,IF(R61="x",1,IF(R61&lt;='Schuelereinst. Sinclair'!$B$5,1,0)))</f>
        <v>0</v>
      </c>
      <c r="EY61">
        <f>IF(T61="X",1,IF(T61="x",1,IF(T61&lt;='Schuelereinst. Sinclair'!$B$5,1,0)))</f>
        <v>0</v>
      </c>
    </row>
    <row r="62" spans="1:155" x14ac:dyDescent="0.2">
      <c r="A62">
        <v>52</v>
      </c>
      <c r="B62" s="90">
        <v>6</v>
      </c>
      <c r="C62" s="259" t="str">
        <f>IF(BG62=99,"",VLOOKUP(BG62,Wiegeliste!$A$17:'Wiegeliste'!$J$66,4))</f>
        <v/>
      </c>
      <c r="D62" s="90" t="str">
        <f t="shared" si="220"/>
        <v/>
      </c>
      <c r="E62" s="132" t="str">
        <f t="shared" si="221"/>
        <v/>
      </c>
      <c r="F62" s="132" t="str">
        <f t="shared" si="222"/>
        <v/>
      </c>
      <c r="G62" s="132" t="str">
        <f>IF(BG62=99,"",VLOOKUP(BG62,Wiegeliste!$A$17:'Wiegeliste'!$J$66,6))</f>
        <v/>
      </c>
      <c r="H62" s="148" t="str">
        <f t="shared" si="186"/>
        <v/>
      </c>
      <c r="I62" s="299" t="str">
        <f>IF(C62&lt;&gt;"",IF(ISERROR(VLOOKUP(C62,Import_Gewichtheben!$A$3:$T$52,3,FALSE)),"",VLOOKUP(C62,Import_Gewichtheben!$A$3:$T$52,3,FALSE)),"")</f>
        <v/>
      </c>
      <c r="J62" s="300" t="str">
        <f>IF(C62&lt;&gt;"",IF(ISERROR(VLOOKUP(C62,Import_Gewichtheben!$A$3:$T$52,4,FALSE)),"",VLOOKUP(C62,Import_Gewichtheben!$A$3:$T$52,4,FALSE)),"")</f>
        <v/>
      </c>
      <c r="K62" s="301" t="str">
        <f>IF(C62&lt;&gt;"",IF(ISERROR(VLOOKUP(C62,Import_Gewichtheben!$A$3:$T$52,5,FALSE)),"",VLOOKUP(C62,Import_Gewichtheben!$A$3:$T$52,5,FALSE)),"")</f>
        <v/>
      </c>
      <c r="L62" s="300" t="str">
        <f>IF(C62&lt;&gt;"",IF(ISERROR(VLOOKUP(C62,Import_Gewichtheben!$A$3:$T$52,6,FALSE)),"",VLOOKUP(C62,Import_Gewichtheben!$A$3:$T$52,6,FALSE)),"")</f>
        <v/>
      </c>
      <c r="M62" s="301" t="str">
        <f>IF(C62&lt;&gt;"",IF(ISERROR(VLOOKUP(C62,Import_Gewichtheben!$A$3:$T$52,7,FALSE)),"",VLOOKUP(C62,Import_Gewichtheben!$A$3:$T$52,7,FALSE)),"")</f>
        <v/>
      </c>
      <c r="N62" s="300" t="str">
        <f>IF(C62&lt;&gt;"",IF(ISERROR(VLOOKUP(C62,Import_Gewichtheben!$A$3:$T$52,8,FALSE)),"",VLOOKUP(C62,Import_Gewichtheben!$A$3:$T$52,8,FALSE)),"")</f>
        <v/>
      </c>
      <c r="O62" s="299" t="str">
        <f>IF(C62&lt;&gt;"",IF(ISERROR(VLOOKUP(C62,Import_Gewichtheben!$A$3:$T$52,9,FALSE)),"",VLOOKUP(C62,Import_Gewichtheben!$A$3:$T$52,9,FALSE)),"")</f>
        <v/>
      </c>
      <c r="P62" s="300" t="str">
        <f>IF(C62&lt;&gt;"",IF(ISERROR(VLOOKUP(C62,Import_Gewichtheben!$A$3:$T$52,10,FALSE)),"",VLOOKUP(C62,Import_Gewichtheben!$A$3:$T$52,10,FALSE)),"")</f>
        <v/>
      </c>
      <c r="Q62" s="301" t="str">
        <f>IF(C62&lt;&gt;"",IF(ISERROR(VLOOKUP(C62,Import_Gewichtheben!$A$3:$T$52,11,FALSE)),"",VLOOKUP(C62,Import_Gewichtheben!$A$3:$T$52,11,FALSE)),"")</f>
        <v/>
      </c>
      <c r="R62" s="300" t="str">
        <f>IF(C62&lt;&gt;"",IF(ISERROR(VLOOKUP(C62,Import_Gewichtheben!$A$3:$T$52,12,FALSE)),"",VLOOKUP(C62,Import_Gewichtheben!$A$3:$T$52,12,FALSE)),"")</f>
        <v/>
      </c>
      <c r="S62" s="301" t="str">
        <f>IF(C62&lt;&gt;"",IF(ISERROR(VLOOKUP(C62,Import_Gewichtheben!$A$3:$T$52,13,FALSE)),"",VLOOKUP(C62,Import_Gewichtheben!$A$3:$T$52,13,FALSE)),"")</f>
        <v/>
      </c>
      <c r="T62" s="300" t="str">
        <f>IF(C62&lt;&gt;"",IF(ISERROR(VLOOKUP(C62,Import_Gewichtheben!$A$3:$T$52,14,FALSE)),"",VLOOKUP(C62,Import_Gewichtheben!$A$3:$T$52,14,FALSE)),"")</f>
        <v/>
      </c>
      <c r="U62" s="112" t="str">
        <f t="shared" si="223"/>
        <v/>
      </c>
      <c r="V62" s="115" t="str">
        <f t="shared" si="224"/>
        <v/>
      </c>
      <c r="W62" s="115" t="str">
        <f t="shared" si="225"/>
        <v/>
      </c>
      <c r="X62" s="316"/>
      <c r="Y62" s="317"/>
      <c r="Z62" s="100" t="str">
        <f t="shared" si="274"/>
        <v/>
      </c>
      <c r="AA62" s="326"/>
      <c r="AB62" s="317"/>
      <c r="AC62" s="317"/>
      <c r="AD62" s="103" t="str">
        <f t="shared" si="275"/>
        <v/>
      </c>
      <c r="AE62" s="326"/>
      <c r="AF62" s="317"/>
      <c r="AG62" s="317"/>
      <c r="AH62" s="186" t="str">
        <f t="shared" si="276"/>
        <v/>
      </c>
      <c r="AI62" s="106" t="str">
        <f t="shared" si="277"/>
        <v/>
      </c>
      <c r="AJ62" s="107" t="str">
        <f t="shared" si="278"/>
        <v/>
      </c>
      <c r="AK62" s="120" t="str">
        <f t="shared" si="187"/>
        <v/>
      </c>
      <c r="AL62" s="136" t="str">
        <f t="shared" si="188"/>
        <v/>
      </c>
      <c r="BG62">
        <f>Wiegeliste!HN22</f>
        <v>99</v>
      </c>
      <c r="BJ62" t="str">
        <f t="shared" si="189"/>
        <v/>
      </c>
      <c r="BL62" t="str">
        <f t="shared" si="226"/>
        <v/>
      </c>
      <c r="BM62" t="str">
        <f t="shared" si="227"/>
        <v/>
      </c>
      <c r="BN62" t="str">
        <f t="shared" si="228"/>
        <v/>
      </c>
      <c r="BO62" t="str">
        <f t="shared" si="229"/>
        <v/>
      </c>
      <c r="BP62" t="str">
        <f t="shared" si="190"/>
        <v/>
      </c>
      <c r="BQ62" t="str">
        <f t="shared" si="191"/>
        <v/>
      </c>
      <c r="BR62" s="47" t="str">
        <f t="shared" si="192"/>
        <v/>
      </c>
      <c r="BS62" t="str">
        <f t="shared" si="193"/>
        <v/>
      </c>
      <c r="BT62" t="str">
        <f t="shared" si="194"/>
        <v/>
      </c>
      <c r="BU62" t="str">
        <f t="shared" si="230"/>
        <v/>
      </c>
      <c r="BV62" t="str">
        <f>IF(BU62="","",IF(BU62="U9",'Schuelereinst. Sinclair'!$B$6,IF(BU62="U11",'Schuelereinst. Sinclair'!$B$7,IF(BU62="U13",'Schuelereinst. Sinclair'!$B$8,Wemm(BU62="U15",'Schuelereinst. Sinclair'!$B$9,"")))))</f>
        <v/>
      </c>
      <c r="BW62" s="28" t="str">
        <f t="shared" si="195"/>
        <v/>
      </c>
      <c r="BX62" s="28" t="str">
        <f t="shared" si="196"/>
        <v/>
      </c>
      <c r="BY62" s="28" t="str">
        <f t="shared" si="197"/>
        <v/>
      </c>
      <c r="BZ62" s="28" t="str">
        <f t="shared" si="198"/>
        <v/>
      </c>
      <c r="CA62" s="28" t="str">
        <f t="shared" si="199"/>
        <v/>
      </c>
      <c r="CB62" s="28" t="str">
        <f t="shared" si="200"/>
        <v/>
      </c>
      <c r="CC62" s="28" t="str">
        <f t="shared" si="231"/>
        <v/>
      </c>
      <c r="CD62" s="28" t="str">
        <f t="shared" si="232"/>
        <v/>
      </c>
      <c r="CE62" s="28" t="str">
        <f t="shared" si="233"/>
        <v/>
      </c>
      <c r="CF62" s="28">
        <f t="shared" si="234"/>
        <v>0</v>
      </c>
      <c r="CG62">
        <f t="shared" si="235"/>
        <v>0</v>
      </c>
      <c r="CH62">
        <f t="shared" si="236"/>
        <v>0</v>
      </c>
      <c r="CI62">
        <f t="shared" si="237"/>
        <v>0</v>
      </c>
      <c r="CJ62">
        <f t="shared" si="238"/>
        <v>0</v>
      </c>
      <c r="CK62">
        <f t="shared" si="239"/>
        <v>0</v>
      </c>
      <c r="CL62">
        <f t="shared" si="201"/>
        <v>0</v>
      </c>
      <c r="CM62">
        <f t="shared" si="202"/>
        <v>0</v>
      </c>
      <c r="CN62">
        <f t="shared" si="240"/>
        <v>0</v>
      </c>
      <c r="CO62">
        <f t="shared" si="241"/>
        <v>0</v>
      </c>
      <c r="CP62">
        <f t="shared" si="242"/>
        <v>0</v>
      </c>
      <c r="CQ62" s="5">
        <f t="shared" si="243"/>
        <v>0</v>
      </c>
      <c r="CS62" s="28" t="str">
        <f t="shared" si="203"/>
        <v/>
      </c>
      <c r="CT62" s="28" t="str">
        <f t="shared" si="204"/>
        <v/>
      </c>
      <c r="CU62" s="28" t="str">
        <f t="shared" si="205"/>
        <v/>
      </c>
      <c r="CV62" s="28" t="str">
        <f t="shared" si="206"/>
        <v/>
      </c>
      <c r="CW62" s="28" t="str">
        <f t="shared" si="207"/>
        <v/>
      </c>
      <c r="CX62" s="28" t="str">
        <f t="shared" si="208"/>
        <v/>
      </c>
      <c r="CY62" s="28" t="str">
        <f t="shared" si="244"/>
        <v/>
      </c>
      <c r="CZ62" s="28" t="str">
        <f t="shared" si="245"/>
        <v/>
      </c>
      <c r="DA62" s="28" t="str">
        <f t="shared" si="246"/>
        <v/>
      </c>
      <c r="DB62" s="28">
        <f t="shared" si="247"/>
        <v>0</v>
      </c>
      <c r="DC62">
        <f t="shared" si="248"/>
        <v>0</v>
      </c>
      <c r="DD62">
        <f t="shared" si="249"/>
        <v>0</v>
      </c>
      <c r="DE62">
        <f t="shared" si="250"/>
        <v>0</v>
      </c>
      <c r="DF62">
        <f t="shared" si="251"/>
        <v>0</v>
      </c>
      <c r="DG62">
        <f t="shared" si="252"/>
        <v>0</v>
      </c>
      <c r="DH62">
        <f t="shared" si="253"/>
        <v>0</v>
      </c>
      <c r="DI62">
        <f t="shared" si="254"/>
        <v>0</v>
      </c>
      <c r="DJ62">
        <f t="shared" si="255"/>
        <v>0</v>
      </c>
      <c r="DK62">
        <f t="shared" si="256"/>
        <v>0</v>
      </c>
      <c r="DL62">
        <f t="shared" si="257"/>
        <v>0</v>
      </c>
      <c r="DM62" s="5">
        <f t="shared" si="258"/>
        <v>0</v>
      </c>
      <c r="DN62" s="48">
        <f t="shared" si="259"/>
        <v>0</v>
      </c>
      <c r="DO62" s="5">
        <f t="shared" si="260"/>
        <v>0</v>
      </c>
      <c r="DP62" s="5">
        <f t="shared" si="261"/>
        <v>0</v>
      </c>
      <c r="DR62" s="48">
        <f t="shared" si="209"/>
        <v>999</v>
      </c>
      <c r="DS62" s="48">
        <f t="shared" si="210"/>
        <v>999</v>
      </c>
      <c r="DT62" s="48">
        <f t="shared" si="262"/>
        <v>999</v>
      </c>
      <c r="DU62">
        <f t="shared" si="211"/>
        <v>0</v>
      </c>
      <c r="DW62" s="48">
        <f t="shared" si="263"/>
        <v>0</v>
      </c>
      <c r="DX62" s="48">
        <f t="shared" si="264"/>
        <v>0</v>
      </c>
      <c r="DY62" s="48">
        <f t="shared" si="265"/>
        <v>0</v>
      </c>
      <c r="DZ62" s="48">
        <f t="shared" si="266"/>
        <v>0</v>
      </c>
      <c r="EA62">
        <f t="shared" si="212"/>
        <v>0</v>
      </c>
      <c r="EC62" s="48">
        <f t="shared" si="267"/>
        <v>0</v>
      </c>
      <c r="ED62" s="48">
        <f t="shared" si="268"/>
        <v>0</v>
      </c>
      <c r="EE62" s="48">
        <f t="shared" si="269"/>
        <v>0</v>
      </c>
      <c r="EF62" s="48">
        <f t="shared" si="270"/>
        <v>0</v>
      </c>
      <c r="EG62">
        <f t="shared" si="213"/>
        <v>0</v>
      </c>
      <c r="EH62">
        <f t="shared" si="214"/>
        <v>0</v>
      </c>
      <c r="EJ62">
        <v>6</v>
      </c>
      <c r="EK62" s="48">
        <f t="shared" si="271"/>
        <v>0</v>
      </c>
      <c r="EL62">
        <f t="shared" si="215"/>
        <v>0</v>
      </c>
      <c r="EM62">
        <f t="shared" si="272"/>
        <v>0</v>
      </c>
      <c r="EN62">
        <f t="shared" si="216"/>
        <v>0</v>
      </c>
      <c r="EO62">
        <f t="shared" si="217"/>
        <v>99999999</v>
      </c>
      <c r="EP62">
        <f t="shared" si="273"/>
        <v>99999999</v>
      </c>
      <c r="EQ62">
        <f t="shared" si="218"/>
        <v>999</v>
      </c>
      <c r="ER62">
        <f t="shared" si="219"/>
        <v>99999</v>
      </c>
      <c r="ET62">
        <f>IF(J62="X",1,IF(J62="x",1,IF(J62&lt;='Schuelereinst. Sinclair'!$B$5,1,0)))</f>
        <v>0</v>
      </c>
      <c r="EU62">
        <f>IF(L62="X",1,IF(L62="x",1,IF(L62&lt;='Schuelereinst. Sinclair'!$B$5,1,0)))</f>
        <v>0</v>
      </c>
      <c r="EV62">
        <f>IF(N62="X",1,IF(N62="x",1,IF(N62&lt;='Schuelereinst. Sinclair'!$B$5,1,0)))</f>
        <v>0</v>
      </c>
      <c r="EW62">
        <f>IF(P62="X",1,IF(P62="x",1,IF(P62&lt;='Schuelereinst. Sinclair'!$B$5,1,0)))</f>
        <v>0</v>
      </c>
      <c r="EX62">
        <f>IF(R62="X",1,IF(R62="x",1,IF(R62&lt;='Schuelereinst. Sinclair'!$B$5,1,0)))</f>
        <v>0</v>
      </c>
      <c r="EY62">
        <f>IF(T62="X",1,IF(T62="x",1,IF(T62&lt;='Schuelereinst. Sinclair'!$B$5,1,0)))</f>
        <v>0</v>
      </c>
    </row>
    <row r="63" spans="1:155" x14ac:dyDescent="0.2">
      <c r="A63">
        <v>53</v>
      </c>
      <c r="B63" s="90">
        <v>7</v>
      </c>
      <c r="C63" s="259" t="str">
        <f>IF(BG63=99,"",VLOOKUP(BG63,Wiegeliste!$A$17:'Wiegeliste'!$J$66,4))</f>
        <v/>
      </c>
      <c r="D63" s="90" t="str">
        <f t="shared" si="220"/>
        <v/>
      </c>
      <c r="E63" s="132" t="str">
        <f t="shared" si="221"/>
        <v/>
      </c>
      <c r="F63" s="132" t="str">
        <f t="shared" si="222"/>
        <v/>
      </c>
      <c r="G63" s="132" t="str">
        <f>IF(BG63=99,"",VLOOKUP(BG63,Wiegeliste!$A$17:'Wiegeliste'!$J$66,6))</f>
        <v/>
      </c>
      <c r="H63" s="148" t="str">
        <f t="shared" si="186"/>
        <v/>
      </c>
      <c r="I63" s="299" t="str">
        <f>IF(C63&lt;&gt;"",IF(ISERROR(VLOOKUP(C63,Import_Gewichtheben!$A$3:$T$52,3,FALSE)),"",VLOOKUP(C63,Import_Gewichtheben!$A$3:$T$52,3,FALSE)),"")</f>
        <v/>
      </c>
      <c r="J63" s="300" t="str">
        <f>IF(C63&lt;&gt;"",IF(ISERROR(VLOOKUP(C63,Import_Gewichtheben!$A$3:$T$52,4,FALSE)),"",VLOOKUP(C63,Import_Gewichtheben!$A$3:$T$52,4,FALSE)),"")</f>
        <v/>
      </c>
      <c r="K63" s="301" t="str">
        <f>IF(C63&lt;&gt;"",IF(ISERROR(VLOOKUP(C63,Import_Gewichtheben!$A$3:$T$52,5,FALSE)),"",VLOOKUP(C63,Import_Gewichtheben!$A$3:$T$52,5,FALSE)),"")</f>
        <v/>
      </c>
      <c r="L63" s="300" t="str">
        <f>IF(C63&lt;&gt;"",IF(ISERROR(VLOOKUP(C63,Import_Gewichtheben!$A$3:$T$52,6,FALSE)),"",VLOOKUP(C63,Import_Gewichtheben!$A$3:$T$52,6,FALSE)),"")</f>
        <v/>
      </c>
      <c r="M63" s="301" t="str">
        <f>IF(C63&lt;&gt;"",IF(ISERROR(VLOOKUP(C63,Import_Gewichtheben!$A$3:$T$52,7,FALSE)),"",VLOOKUP(C63,Import_Gewichtheben!$A$3:$T$52,7,FALSE)),"")</f>
        <v/>
      </c>
      <c r="N63" s="300" t="str">
        <f>IF(C63&lt;&gt;"",IF(ISERROR(VLOOKUP(C63,Import_Gewichtheben!$A$3:$T$52,8,FALSE)),"",VLOOKUP(C63,Import_Gewichtheben!$A$3:$T$52,8,FALSE)),"")</f>
        <v/>
      </c>
      <c r="O63" s="299" t="str">
        <f>IF(C63&lt;&gt;"",IF(ISERROR(VLOOKUP(C63,Import_Gewichtheben!$A$3:$T$52,9,FALSE)),"",VLOOKUP(C63,Import_Gewichtheben!$A$3:$T$52,9,FALSE)),"")</f>
        <v/>
      </c>
      <c r="P63" s="300" t="str">
        <f>IF(C63&lt;&gt;"",IF(ISERROR(VLOOKUP(C63,Import_Gewichtheben!$A$3:$T$52,10,FALSE)),"",VLOOKUP(C63,Import_Gewichtheben!$A$3:$T$52,10,FALSE)),"")</f>
        <v/>
      </c>
      <c r="Q63" s="301" t="str">
        <f>IF(C63&lt;&gt;"",IF(ISERROR(VLOOKUP(C63,Import_Gewichtheben!$A$3:$T$52,11,FALSE)),"",VLOOKUP(C63,Import_Gewichtheben!$A$3:$T$52,11,FALSE)),"")</f>
        <v/>
      </c>
      <c r="R63" s="300" t="str">
        <f>IF(C63&lt;&gt;"",IF(ISERROR(VLOOKUP(C63,Import_Gewichtheben!$A$3:$T$52,12,FALSE)),"",VLOOKUP(C63,Import_Gewichtheben!$A$3:$T$52,12,FALSE)),"")</f>
        <v/>
      </c>
      <c r="S63" s="301" t="str">
        <f>IF(C63&lt;&gt;"",IF(ISERROR(VLOOKUP(C63,Import_Gewichtheben!$A$3:$T$52,13,FALSE)),"",VLOOKUP(C63,Import_Gewichtheben!$A$3:$T$52,13,FALSE)),"")</f>
        <v/>
      </c>
      <c r="T63" s="300" t="str">
        <f>IF(C63&lt;&gt;"",IF(ISERROR(VLOOKUP(C63,Import_Gewichtheben!$A$3:$T$52,14,FALSE)),"",VLOOKUP(C63,Import_Gewichtheben!$A$3:$T$52,14,FALSE)),"")</f>
        <v/>
      </c>
      <c r="U63" s="112" t="str">
        <f t="shared" si="223"/>
        <v/>
      </c>
      <c r="V63" s="115" t="str">
        <f t="shared" si="224"/>
        <v/>
      </c>
      <c r="W63" s="115" t="str">
        <f t="shared" si="225"/>
        <v/>
      </c>
      <c r="X63" s="316"/>
      <c r="Y63" s="317"/>
      <c r="Z63" s="100" t="str">
        <f t="shared" si="274"/>
        <v/>
      </c>
      <c r="AA63" s="326"/>
      <c r="AB63" s="317"/>
      <c r="AC63" s="317"/>
      <c r="AD63" s="103" t="str">
        <f t="shared" si="275"/>
        <v/>
      </c>
      <c r="AE63" s="326"/>
      <c r="AF63" s="317"/>
      <c r="AG63" s="317"/>
      <c r="AH63" s="186" t="str">
        <f t="shared" si="276"/>
        <v/>
      </c>
      <c r="AI63" s="106" t="str">
        <f t="shared" si="277"/>
        <v/>
      </c>
      <c r="AJ63" s="107" t="str">
        <f t="shared" si="278"/>
        <v/>
      </c>
      <c r="AK63" s="120" t="str">
        <f t="shared" si="187"/>
        <v/>
      </c>
      <c r="AL63" s="136" t="str">
        <f t="shared" si="188"/>
        <v/>
      </c>
      <c r="BG63">
        <f>Wiegeliste!HN23</f>
        <v>99</v>
      </c>
      <c r="BJ63" t="str">
        <f t="shared" si="189"/>
        <v/>
      </c>
      <c r="BL63" t="str">
        <f t="shared" si="226"/>
        <v/>
      </c>
      <c r="BM63" t="str">
        <f t="shared" si="227"/>
        <v/>
      </c>
      <c r="BN63" t="str">
        <f t="shared" si="228"/>
        <v/>
      </c>
      <c r="BO63" t="str">
        <f t="shared" si="229"/>
        <v/>
      </c>
      <c r="BP63" t="str">
        <f t="shared" si="190"/>
        <v/>
      </c>
      <c r="BQ63" t="str">
        <f t="shared" si="191"/>
        <v/>
      </c>
      <c r="BR63" s="47" t="str">
        <f t="shared" si="192"/>
        <v/>
      </c>
      <c r="BS63" t="str">
        <f t="shared" si="193"/>
        <v/>
      </c>
      <c r="BT63" t="str">
        <f t="shared" si="194"/>
        <v/>
      </c>
      <c r="BU63" t="str">
        <f t="shared" si="230"/>
        <v/>
      </c>
      <c r="BV63" t="str">
        <f>IF(BU63="","",IF(BU63="U9",'Schuelereinst. Sinclair'!$B$6,IF(BU63="U11",'Schuelereinst. Sinclair'!$B$7,IF(BU63="U13",'Schuelereinst. Sinclair'!$B$8,Wemm(BU63="U15",'Schuelereinst. Sinclair'!$B$9,"")))))</f>
        <v/>
      </c>
      <c r="BW63" s="28" t="str">
        <f t="shared" si="195"/>
        <v/>
      </c>
      <c r="BX63" s="28" t="str">
        <f t="shared" si="196"/>
        <v/>
      </c>
      <c r="BY63" s="28" t="str">
        <f t="shared" si="197"/>
        <v/>
      </c>
      <c r="BZ63" s="28" t="str">
        <f t="shared" si="198"/>
        <v/>
      </c>
      <c r="CA63" s="28" t="str">
        <f t="shared" si="199"/>
        <v/>
      </c>
      <c r="CB63" s="28" t="str">
        <f t="shared" si="200"/>
        <v/>
      </c>
      <c r="CC63" s="28" t="str">
        <f t="shared" si="231"/>
        <v/>
      </c>
      <c r="CD63" s="28" t="str">
        <f t="shared" si="232"/>
        <v/>
      </c>
      <c r="CE63" s="28" t="str">
        <f t="shared" si="233"/>
        <v/>
      </c>
      <c r="CF63" s="28">
        <f t="shared" si="234"/>
        <v>0</v>
      </c>
      <c r="CG63">
        <f t="shared" si="235"/>
        <v>0</v>
      </c>
      <c r="CH63">
        <f t="shared" si="236"/>
        <v>0</v>
      </c>
      <c r="CI63">
        <f t="shared" si="237"/>
        <v>0</v>
      </c>
      <c r="CJ63">
        <f t="shared" si="238"/>
        <v>0</v>
      </c>
      <c r="CK63">
        <f t="shared" si="239"/>
        <v>0</v>
      </c>
      <c r="CL63">
        <f t="shared" si="201"/>
        <v>0</v>
      </c>
      <c r="CM63">
        <f t="shared" si="202"/>
        <v>0</v>
      </c>
      <c r="CN63">
        <f t="shared" si="240"/>
        <v>0</v>
      </c>
      <c r="CO63">
        <f t="shared" si="241"/>
        <v>0</v>
      </c>
      <c r="CP63">
        <f t="shared" si="242"/>
        <v>0</v>
      </c>
      <c r="CQ63" s="5">
        <f t="shared" si="243"/>
        <v>0</v>
      </c>
      <c r="CS63" s="28" t="str">
        <f t="shared" si="203"/>
        <v/>
      </c>
      <c r="CT63" s="28" t="str">
        <f t="shared" si="204"/>
        <v/>
      </c>
      <c r="CU63" s="28" t="str">
        <f t="shared" si="205"/>
        <v/>
      </c>
      <c r="CV63" s="28" t="str">
        <f t="shared" si="206"/>
        <v/>
      </c>
      <c r="CW63" s="28" t="str">
        <f t="shared" si="207"/>
        <v/>
      </c>
      <c r="CX63" s="28" t="str">
        <f t="shared" si="208"/>
        <v/>
      </c>
      <c r="CY63" s="28" t="str">
        <f t="shared" si="244"/>
        <v/>
      </c>
      <c r="CZ63" s="28" t="str">
        <f t="shared" si="245"/>
        <v/>
      </c>
      <c r="DA63" s="28" t="str">
        <f t="shared" si="246"/>
        <v/>
      </c>
      <c r="DB63" s="28">
        <f t="shared" si="247"/>
        <v>0</v>
      </c>
      <c r="DC63">
        <f t="shared" si="248"/>
        <v>0</v>
      </c>
      <c r="DD63">
        <f t="shared" si="249"/>
        <v>0</v>
      </c>
      <c r="DE63">
        <f t="shared" si="250"/>
        <v>0</v>
      </c>
      <c r="DF63">
        <f t="shared" si="251"/>
        <v>0</v>
      </c>
      <c r="DG63">
        <f t="shared" si="252"/>
        <v>0</v>
      </c>
      <c r="DH63">
        <f t="shared" si="253"/>
        <v>0</v>
      </c>
      <c r="DI63">
        <f t="shared" si="254"/>
        <v>0</v>
      </c>
      <c r="DJ63">
        <f t="shared" si="255"/>
        <v>0</v>
      </c>
      <c r="DK63">
        <f t="shared" si="256"/>
        <v>0</v>
      </c>
      <c r="DL63">
        <f t="shared" si="257"/>
        <v>0</v>
      </c>
      <c r="DM63" s="5">
        <f t="shared" si="258"/>
        <v>0</v>
      </c>
      <c r="DN63" s="48">
        <f t="shared" si="259"/>
        <v>0</v>
      </c>
      <c r="DO63" s="5">
        <f t="shared" si="260"/>
        <v>0</v>
      </c>
      <c r="DP63" s="5">
        <f t="shared" si="261"/>
        <v>0</v>
      </c>
      <c r="DR63" s="48">
        <f t="shared" si="209"/>
        <v>999</v>
      </c>
      <c r="DS63" s="48">
        <f t="shared" si="210"/>
        <v>999</v>
      </c>
      <c r="DT63" s="48">
        <f t="shared" si="262"/>
        <v>999</v>
      </c>
      <c r="DU63">
        <f t="shared" si="211"/>
        <v>0</v>
      </c>
      <c r="DW63" s="48">
        <f t="shared" si="263"/>
        <v>0</v>
      </c>
      <c r="DX63" s="48">
        <f t="shared" si="264"/>
        <v>0</v>
      </c>
      <c r="DY63" s="48">
        <f t="shared" si="265"/>
        <v>0</v>
      </c>
      <c r="DZ63" s="48">
        <f t="shared" si="266"/>
        <v>0</v>
      </c>
      <c r="EA63">
        <f t="shared" si="212"/>
        <v>0</v>
      </c>
      <c r="EC63" s="48">
        <f t="shared" si="267"/>
        <v>0</v>
      </c>
      <c r="ED63" s="48">
        <f t="shared" si="268"/>
        <v>0</v>
      </c>
      <c r="EE63" s="48">
        <f t="shared" si="269"/>
        <v>0</v>
      </c>
      <c r="EF63" s="48">
        <f t="shared" si="270"/>
        <v>0</v>
      </c>
      <c r="EG63">
        <f t="shared" si="213"/>
        <v>0</v>
      </c>
      <c r="EH63">
        <f t="shared" si="214"/>
        <v>0</v>
      </c>
      <c r="EJ63">
        <v>7</v>
      </c>
      <c r="EK63" s="48">
        <f t="shared" si="271"/>
        <v>0</v>
      </c>
      <c r="EL63">
        <f t="shared" si="215"/>
        <v>0</v>
      </c>
      <c r="EM63">
        <f t="shared" si="272"/>
        <v>0</v>
      </c>
      <c r="EN63">
        <f t="shared" si="216"/>
        <v>0</v>
      </c>
      <c r="EO63">
        <f t="shared" si="217"/>
        <v>99999999</v>
      </c>
      <c r="EP63">
        <f t="shared" si="273"/>
        <v>99999999</v>
      </c>
      <c r="EQ63">
        <f t="shared" si="218"/>
        <v>999</v>
      </c>
      <c r="ER63">
        <f t="shared" si="219"/>
        <v>99999</v>
      </c>
      <c r="ET63">
        <f>IF(J63="X",1,IF(J63="x",1,IF(J63&lt;='Schuelereinst. Sinclair'!$B$5,1,0)))</f>
        <v>0</v>
      </c>
      <c r="EU63">
        <f>IF(L63="X",1,IF(L63="x",1,IF(L63&lt;='Schuelereinst. Sinclair'!$B$5,1,0)))</f>
        <v>0</v>
      </c>
      <c r="EV63">
        <f>IF(N63="X",1,IF(N63="x",1,IF(N63&lt;='Schuelereinst. Sinclair'!$B$5,1,0)))</f>
        <v>0</v>
      </c>
      <c r="EW63">
        <f>IF(P63="X",1,IF(P63="x",1,IF(P63&lt;='Schuelereinst. Sinclair'!$B$5,1,0)))</f>
        <v>0</v>
      </c>
      <c r="EX63">
        <f>IF(R63="X",1,IF(R63="x",1,IF(R63&lt;='Schuelereinst. Sinclair'!$B$5,1,0)))</f>
        <v>0</v>
      </c>
      <c r="EY63">
        <f>IF(T63="X",1,IF(T63="x",1,IF(T63&lt;='Schuelereinst. Sinclair'!$B$5,1,0)))</f>
        <v>0</v>
      </c>
    </row>
    <row r="64" spans="1:155" x14ac:dyDescent="0.2">
      <c r="A64">
        <v>54</v>
      </c>
      <c r="B64" s="90">
        <v>8</v>
      </c>
      <c r="C64" s="259" t="str">
        <f>IF(BG64=99,"",VLOOKUP(BG64,Wiegeliste!$A$17:'Wiegeliste'!$J$66,4))</f>
        <v/>
      </c>
      <c r="D64" s="90" t="str">
        <f t="shared" si="220"/>
        <v/>
      </c>
      <c r="E64" s="132" t="str">
        <f t="shared" si="221"/>
        <v/>
      </c>
      <c r="F64" s="132" t="str">
        <f t="shared" si="222"/>
        <v/>
      </c>
      <c r="G64" s="132" t="str">
        <f>IF(BG64=99,"",VLOOKUP(BG64,Wiegeliste!$A$17:'Wiegeliste'!$J$66,6))</f>
        <v/>
      </c>
      <c r="H64" s="148" t="str">
        <f t="shared" si="186"/>
        <v/>
      </c>
      <c r="I64" s="299" t="str">
        <f>IF(C64&lt;&gt;"",IF(ISERROR(VLOOKUP(C64,Import_Gewichtheben!$A$3:$T$52,3,FALSE)),"",VLOOKUP(C64,Import_Gewichtheben!$A$3:$T$52,3,FALSE)),"")</f>
        <v/>
      </c>
      <c r="J64" s="300" t="str">
        <f>IF(C64&lt;&gt;"",IF(ISERROR(VLOOKUP(C64,Import_Gewichtheben!$A$3:$T$52,4,FALSE)),"",VLOOKUP(C64,Import_Gewichtheben!$A$3:$T$52,4,FALSE)),"")</f>
        <v/>
      </c>
      <c r="K64" s="301" t="str">
        <f>IF(C64&lt;&gt;"",IF(ISERROR(VLOOKUP(C64,Import_Gewichtheben!$A$3:$T$52,5,FALSE)),"",VLOOKUP(C64,Import_Gewichtheben!$A$3:$T$52,5,FALSE)),"")</f>
        <v/>
      </c>
      <c r="L64" s="300" t="str">
        <f>IF(C64&lt;&gt;"",IF(ISERROR(VLOOKUP(C64,Import_Gewichtheben!$A$3:$T$52,6,FALSE)),"",VLOOKUP(C64,Import_Gewichtheben!$A$3:$T$52,6,FALSE)),"")</f>
        <v/>
      </c>
      <c r="M64" s="301" t="str">
        <f>IF(C64&lt;&gt;"",IF(ISERROR(VLOOKUP(C64,Import_Gewichtheben!$A$3:$T$52,7,FALSE)),"",VLOOKUP(C64,Import_Gewichtheben!$A$3:$T$52,7,FALSE)),"")</f>
        <v/>
      </c>
      <c r="N64" s="300" t="str">
        <f>IF(C64&lt;&gt;"",IF(ISERROR(VLOOKUP(C64,Import_Gewichtheben!$A$3:$T$52,8,FALSE)),"",VLOOKUP(C64,Import_Gewichtheben!$A$3:$T$52,8,FALSE)),"")</f>
        <v/>
      </c>
      <c r="O64" s="299" t="str">
        <f>IF(C64&lt;&gt;"",IF(ISERROR(VLOOKUP(C64,Import_Gewichtheben!$A$3:$T$52,9,FALSE)),"",VLOOKUP(C64,Import_Gewichtheben!$A$3:$T$52,9,FALSE)),"")</f>
        <v/>
      </c>
      <c r="P64" s="300" t="str">
        <f>IF(C64&lt;&gt;"",IF(ISERROR(VLOOKUP(C64,Import_Gewichtheben!$A$3:$T$52,10,FALSE)),"",VLOOKUP(C64,Import_Gewichtheben!$A$3:$T$52,10,FALSE)),"")</f>
        <v/>
      </c>
      <c r="Q64" s="301" t="str">
        <f>IF(C64&lt;&gt;"",IF(ISERROR(VLOOKUP(C64,Import_Gewichtheben!$A$3:$T$52,11,FALSE)),"",VLOOKUP(C64,Import_Gewichtheben!$A$3:$T$52,11,FALSE)),"")</f>
        <v/>
      </c>
      <c r="R64" s="300" t="str">
        <f>IF(C64&lt;&gt;"",IF(ISERROR(VLOOKUP(C64,Import_Gewichtheben!$A$3:$T$52,12,FALSE)),"",VLOOKUP(C64,Import_Gewichtheben!$A$3:$T$52,12,FALSE)),"")</f>
        <v/>
      </c>
      <c r="S64" s="301" t="str">
        <f>IF(C64&lt;&gt;"",IF(ISERROR(VLOOKUP(C64,Import_Gewichtheben!$A$3:$T$52,13,FALSE)),"",VLOOKUP(C64,Import_Gewichtheben!$A$3:$T$52,13,FALSE)),"")</f>
        <v/>
      </c>
      <c r="T64" s="300" t="str">
        <f>IF(C64&lt;&gt;"",IF(ISERROR(VLOOKUP(C64,Import_Gewichtheben!$A$3:$T$52,14,FALSE)),"",VLOOKUP(C64,Import_Gewichtheben!$A$3:$T$52,14,FALSE)),"")</f>
        <v/>
      </c>
      <c r="U64" s="112" t="str">
        <f t="shared" si="223"/>
        <v/>
      </c>
      <c r="V64" s="115" t="str">
        <f t="shared" si="224"/>
        <v/>
      </c>
      <c r="W64" s="115" t="str">
        <f t="shared" si="225"/>
        <v/>
      </c>
      <c r="X64" s="318"/>
      <c r="Y64" s="317"/>
      <c r="Z64" s="100" t="str">
        <f t="shared" si="274"/>
        <v/>
      </c>
      <c r="AA64" s="326"/>
      <c r="AB64" s="317"/>
      <c r="AC64" s="317"/>
      <c r="AD64" s="103" t="str">
        <f t="shared" si="275"/>
        <v/>
      </c>
      <c r="AE64" s="326"/>
      <c r="AF64" s="317"/>
      <c r="AG64" s="317"/>
      <c r="AH64" s="186" t="str">
        <f t="shared" si="276"/>
        <v/>
      </c>
      <c r="AI64" s="106" t="str">
        <f t="shared" si="277"/>
        <v/>
      </c>
      <c r="AJ64" s="107" t="str">
        <f t="shared" si="278"/>
        <v/>
      </c>
      <c r="AK64" s="120" t="str">
        <f t="shared" si="187"/>
        <v/>
      </c>
      <c r="AL64" s="136" t="str">
        <f t="shared" si="188"/>
        <v/>
      </c>
      <c r="BG64">
        <f>Wiegeliste!HN24</f>
        <v>99</v>
      </c>
      <c r="BJ64" t="str">
        <f t="shared" si="189"/>
        <v/>
      </c>
      <c r="BL64" t="str">
        <f t="shared" si="226"/>
        <v/>
      </c>
      <c r="BM64" t="str">
        <f t="shared" si="227"/>
        <v/>
      </c>
      <c r="BN64" t="str">
        <f t="shared" si="228"/>
        <v/>
      </c>
      <c r="BO64" t="str">
        <f t="shared" si="229"/>
        <v/>
      </c>
      <c r="BP64" t="str">
        <f t="shared" si="190"/>
        <v/>
      </c>
      <c r="BQ64" t="str">
        <f t="shared" si="191"/>
        <v/>
      </c>
      <c r="BR64" s="47" t="str">
        <f t="shared" si="192"/>
        <v/>
      </c>
      <c r="BS64" t="str">
        <f t="shared" si="193"/>
        <v/>
      </c>
      <c r="BT64" t="str">
        <f t="shared" si="194"/>
        <v/>
      </c>
      <c r="BU64" t="str">
        <f t="shared" si="230"/>
        <v/>
      </c>
      <c r="BV64" t="str">
        <f>IF(BU64="","",IF(BU64="U9",'Schuelereinst. Sinclair'!$B$6,IF(BU64="U11",'Schuelereinst. Sinclair'!$B$7,IF(BU64="U13",'Schuelereinst. Sinclair'!$B$8,Wemm(BU64="U15",'Schuelereinst. Sinclair'!$B$9,"")))))</f>
        <v/>
      </c>
      <c r="BW64" s="28" t="str">
        <f t="shared" si="195"/>
        <v/>
      </c>
      <c r="BX64" s="28" t="str">
        <f t="shared" si="196"/>
        <v/>
      </c>
      <c r="BY64" s="28" t="str">
        <f t="shared" si="197"/>
        <v/>
      </c>
      <c r="BZ64" s="28" t="str">
        <f t="shared" si="198"/>
        <v/>
      </c>
      <c r="CA64" s="28" t="str">
        <f t="shared" si="199"/>
        <v/>
      </c>
      <c r="CB64" s="28" t="str">
        <f t="shared" si="200"/>
        <v/>
      </c>
      <c r="CC64" s="28" t="str">
        <f t="shared" si="231"/>
        <v/>
      </c>
      <c r="CD64" s="28" t="str">
        <f t="shared" si="232"/>
        <v/>
      </c>
      <c r="CE64" s="28" t="str">
        <f t="shared" si="233"/>
        <v/>
      </c>
      <c r="CF64" s="28">
        <f t="shared" si="234"/>
        <v>0</v>
      </c>
      <c r="CG64">
        <f t="shared" si="235"/>
        <v>0</v>
      </c>
      <c r="CH64">
        <f t="shared" si="236"/>
        <v>0</v>
      </c>
      <c r="CI64">
        <f t="shared" si="237"/>
        <v>0</v>
      </c>
      <c r="CJ64">
        <f t="shared" si="238"/>
        <v>0</v>
      </c>
      <c r="CK64">
        <f t="shared" si="239"/>
        <v>0</v>
      </c>
      <c r="CL64">
        <f t="shared" si="201"/>
        <v>0</v>
      </c>
      <c r="CM64">
        <f t="shared" si="202"/>
        <v>0</v>
      </c>
      <c r="CN64">
        <f t="shared" si="240"/>
        <v>0</v>
      </c>
      <c r="CO64">
        <f t="shared" si="241"/>
        <v>0</v>
      </c>
      <c r="CP64">
        <f t="shared" si="242"/>
        <v>0</v>
      </c>
      <c r="CQ64" s="5">
        <f t="shared" si="243"/>
        <v>0</v>
      </c>
      <c r="CS64" s="28" t="str">
        <f t="shared" si="203"/>
        <v/>
      </c>
      <c r="CT64" s="28" t="str">
        <f t="shared" si="204"/>
        <v/>
      </c>
      <c r="CU64" s="28" t="str">
        <f t="shared" si="205"/>
        <v/>
      </c>
      <c r="CV64" s="28" t="str">
        <f t="shared" si="206"/>
        <v/>
      </c>
      <c r="CW64" s="28" t="str">
        <f t="shared" si="207"/>
        <v/>
      </c>
      <c r="CX64" s="28" t="str">
        <f t="shared" si="208"/>
        <v/>
      </c>
      <c r="CY64" s="28" t="str">
        <f t="shared" si="244"/>
        <v/>
      </c>
      <c r="CZ64" s="28" t="str">
        <f t="shared" si="245"/>
        <v/>
      </c>
      <c r="DA64" s="28" t="str">
        <f t="shared" si="246"/>
        <v/>
      </c>
      <c r="DB64" s="28">
        <f t="shared" si="247"/>
        <v>0</v>
      </c>
      <c r="DC64">
        <f t="shared" si="248"/>
        <v>0</v>
      </c>
      <c r="DD64">
        <f t="shared" si="249"/>
        <v>0</v>
      </c>
      <c r="DE64">
        <f t="shared" si="250"/>
        <v>0</v>
      </c>
      <c r="DF64">
        <f t="shared" si="251"/>
        <v>0</v>
      </c>
      <c r="DG64">
        <f t="shared" si="252"/>
        <v>0</v>
      </c>
      <c r="DH64">
        <f t="shared" si="253"/>
        <v>0</v>
      </c>
      <c r="DI64">
        <f t="shared" si="254"/>
        <v>0</v>
      </c>
      <c r="DJ64">
        <f t="shared" si="255"/>
        <v>0</v>
      </c>
      <c r="DK64">
        <f t="shared" si="256"/>
        <v>0</v>
      </c>
      <c r="DL64">
        <f t="shared" si="257"/>
        <v>0</v>
      </c>
      <c r="DM64" s="5">
        <f t="shared" si="258"/>
        <v>0</v>
      </c>
      <c r="DN64" s="48">
        <f t="shared" si="259"/>
        <v>0</v>
      </c>
      <c r="DO64" s="5">
        <f t="shared" si="260"/>
        <v>0</v>
      </c>
      <c r="DP64" s="5">
        <f t="shared" si="261"/>
        <v>0</v>
      </c>
      <c r="DR64" s="48">
        <f t="shared" si="209"/>
        <v>999</v>
      </c>
      <c r="DS64" s="48">
        <f t="shared" si="210"/>
        <v>999</v>
      </c>
      <c r="DT64" s="48">
        <f t="shared" si="262"/>
        <v>999</v>
      </c>
      <c r="DU64">
        <f t="shared" si="211"/>
        <v>0</v>
      </c>
      <c r="DW64" s="48">
        <f t="shared" si="263"/>
        <v>0</v>
      </c>
      <c r="DX64" s="48">
        <f t="shared" si="264"/>
        <v>0</v>
      </c>
      <c r="DY64" s="48">
        <f t="shared" si="265"/>
        <v>0</v>
      </c>
      <c r="DZ64" s="48">
        <f t="shared" si="266"/>
        <v>0</v>
      </c>
      <c r="EA64">
        <f t="shared" si="212"/>
        <v>0</v>
      </c>
      <c r="EC64" s="48">
        <f t="shared" si="267"/>
        <v>0</v>
      </c>
      <c r="ED64" s="48">
        <f t="shared" si="268"/>
        <v>0</v>
      </c>
      <c r="EE64" s="48">
        <f t="shared" si="269"/>
        <v>0</v>
      </c>
      <c r="EF64" s="48">
        <f t="shared" si="270"/>
        <v>0</v>
      </c>
      <c r="EG64">
        <f t="shared" si="213"/>
        <v>0</v>
      </c>
      <c r="EH64">
        <f t="shared" si="214"/>
        <v>0</v>
      </c>
      <c r="EJ64">
        <v>8</v>
      </c>
      <c r="EK64" s="48">
        <f t="shared" si="271"/>
        <v>0</v>
      </c>
      <c r="EL64">
        <f t="shared" si="215"/>
        <v>0</v>
      </c>
      <c r="EM64">
        <f t="shared" si="272"/>
        <v>0</v>
      </c>
      <c r="EN64">
        <f t="shared" si="216"/>
        <v>0</v>
      </c>
      <c r="EO64">
        <f t="shared" si="217"/>
        <v>99999999</v>
      </c>
      <c r="EP64">
        <f t="shared" si="273"/>
        <v>99999999</v>
      </c>
      <c r="EQ64">
        <f t="shared" si="218"/>
        <v>999</v>
      </c>
      <c r="ER64">
        <f t="shared" si="219"/>
        <v>99999</v>
      </c>
      <c r="ET64">
        <f>IF(J64="X",1,IF(J64="x",1,IF(J64&lt;='Schuelereinst. Sinclair'!$B$5,1,0)))</f>
        <v>0</v>
      </c>
      <c r="EU64">
        <f>IF(L64="X",1,IF(L64="x",1,IF(L64&lt;='Schuelereinst. Sinclair'!$B$5,1,0)))</f>
        <v>0</v>
      </c>
      <c r="EV64">
        <f>IF(N64="X",1,IF(N64="x",1,IF(N64&lt;='Schuelereinst. Sinclair'!$B$5,1,0)))</f>
        <v>0</v>
      </c>
      <c r="EW64">
        <f>IF(P64="X",1,IF(P64="x",1,IF(P64&lt;='Schuelereinst. Sinclair'!$B$5,1,0)))</f>
        <v>0</v>
      </c>
      <c r="EX64">
        <f>IF(R64="X",1,IF(R64="x",1,IF(R64&lt;='Schuelereinst. Sinclair'!$B$5,1,0)))</f>
        <v>0</v>
      </c>
      <c r="EY64">
        <f>IF(T64="X",1,IF(T64="x",1,IF(T64&lt;='Schuelereinst. Sinclair'!$B$5,1,0)))</f>
        <v>0</v>
      </c>
    </row>
    <row r="65" spans="1:155" x14ac:dyDescent="0.2">
      <c r="A65">
        <v>55</v>
      </c>
      <c r="B65" s="90">
        <v>9</v>
      </c>
      <c r="C65" s="259" t="str">
        <f>IF(BG65=99,"",VLOOKUP(BG65,Wiegeliste!$A$17:'Wiegeliste'!$J$66,4))</f>
        <v/>
      </c>
      <c r="D65" s="90" t="str">
        <f t="shared" si="220"/>
        <v/>
      </c>
      <c r="E65" s="132" t="str">
        <f t="shared" si="221"/>
        <v/>
      </c>
      <c r="F65" s="132" t="str">
        <f t="shared" si="222"/>
        <v/>
      </c>
      <c r="G65" s="132" t="str">
        <f>IF(BG65=99,"",VLOOKUP(BG65,Wiegeliste!$A$17:'Wiegeliste'!$J$66,6))</f>
        <v/>
      </c>
      <c r="H65" s="148" t="str">
        <f t="shared" si="186"/>
        <v/>
      </c>
      <c r="I65" s="299" t="str">
        <f>IF(C65&lt;&gt;"",IF(ISERROR(VLOOKUP(C65,Import_Gewichtheben!$A$3:$T$52,3,FALSE)),"",VLOOKUP(C65,Import_Gewichtheben!$A$3:$T$52,3,FALSE)),"")</f>
        <v/>
      </c>
      <c r="J65" s="300" t="str">
        <f>IF(C65&lt;&gt;"",IF(ISERROR(VLOOKUP(C65,Import_Gewichtheben!$A$3:$T$52,4,FALSE)),"",VLOOKUP(C65,Import_Gewichtheben!$A$3:$T$52,4,FALSE)),"")</f>
        <v/>
      </c>
      <c r="K65" s="301" t="str">
        <f>IF(C65&lt;&gt;"",IF(ISERROR(VLOOKUP(C65,Import_Gewichtheben!$A$3:$T$52,5,FALSE)),"",VLOOKUP(C65,Import_Gewichtheben!$A$3:$T$52,5,FALSE)),"")</f>
        <v/>
      </c>
      <c r="L65" s="300" t="str">
        <f>IF(C65&lt;&gt;"",IF(ISERROR(VLOOKUP(C65,Import_Gewichtheben!$A$3:$T$52,6,FALSE)),"",VLOOKUP(C65,Import_Gewichtheben!$A$3:$T$52,6,FALSE)),"")</f>
        <v/>
      </c>
      <c r="M65" s="301" t="str">
        <f>IF(C65&lt;&gt;"",IF(ISERROR(VLOOKUP(C65,Import_Gewichtheben!$A$3:$T$52,7,FALSE)),"",VLOOKUP(C65,Import_Gewichtheben!$A$3:$T$52,7,FALSE)),"")</f>
        <v/>
      </c>
      <c r="N65" s="300" t="str">
        <f>IF(C65&lt;&gt;"",IF(ISERROR(VLOOKUP(C65,Import_Gewichtheben!$A$3:$T$52,8,FALSE)),"",VLOOKUP(C65,Import_Gewichtheben!$A$3:$T$52,8,FALSE)),"")</f>
        <v/>
      </c>
      <c r="O65" s="299" t="str">
        <f>IF(C65&lt;&gt;"",IF(ISERROR(VLOOKUP(C65,Import_Gewichtheben!$A$3:$T$52,9,FALSE)),"",VLOOKUP(C65,Import_Gewichtheben!$A$3:$T$52,9,FALSE)),"")</f>
        <v/>
      </c>
      <c r="P65" s="300" t="str">
        <f>IF(C65&lt;&gt;"",IF(ISERROR(VLOOKUP(C65,Import_Gewichtheben!$A$3:$T$52,10,FALSE)),"",VLOOKUP(C65,Import_Gewichtheben!$A$3:$T$52,10,FALSE)),"")</f>
        <v/>
      </c>
      <c r="Q65" s="301" t="str">
        <f>IF(C65&lt;&gt;"",IF(ISERROR(VLOOKUP(C65,Import_Gewichtheben!$A$3:$T$52,11,FALSE)),"",VLOOKUP(C65,Import_Gewichtheben!$A$3:$T$52,11,FALSE)),"")</f>
        <v/>
      </c>
      <c r="R65" s="300" t="str">
        <f>IF(C65&lt;&gt;"",IF(ISERROR(VLOOKUP(C65,Import_Gewichtheben!$A$3:$T$52,12,FALSE)),"",VLOOKUP(C65,Import_Gewichtheben!$A$3:$T$52,12,FALSE)),"")</f>
        <v/>
      </c>
      <c r="S65" s="301" t="str">
        <f>IF(C65&lt;&gt;"",IF(ISERROR(VLOOKUP(C65,Import_Gewichtheben!$A$3:$T$52,13,FALSE)),"",VLOOKUP(C65,Import_Gewichtheben!$A$3:$T$52,13,FALSE)),"")</f>
        <v/>
      </c>
      <c r="T65" s="300" t="str">
        <f>IF(C65&lt;&gt;"",IF(ISERROR(VLOOKUP(C65,Import_Gewichtheben!$A$3:$T$52,14,FALSE)),"",VLOOKUP(C65,Import_Gewichtheben!$A$3:$T$52,14,FALSE)),"")</f>
        <v/>
      </c>
      <c r="U65" s="112" t="str">
        <f t="shared" si="223"/>
        <v/>
      </c>
      <c r="V65" s="115" t="str">
        <f t="shared" si="224"/>
        <v/>
      </c>
      <c r="W65" s="115" t="str">
        <f t="shared" si="225"/>
        <v/>
      </c>
      <c r="X65" s="319"/>
      <c r="Y65" s="320"/>
      <c r="Z65" s="100" t="str">
        <f t="shared" si="274"/>
        <v/>
      </c>
      <c r="AA65" s="326"/>
      <c r="AB65" s="317"/>
      <c r="AC65" s="317"/>
      <c r="AD65" s="103" t="str">
        <f t="shared" si="275"/>
        <v/>
      </c>
      <c r="AE65" s="326"/>
      <c r="AF65" s="317"/>
      <c r="AG65" s="317"/>
      <c r="AH65" s="186" t="str">
        <f t="shared" si="276"/>
        <v/>
      </c>
      <c r="AI65" s="106" t="str">
        <f t="shared" si="277"/>
        <v/>
      </c>
      <c r="AJ65" s="107" t="str">
        <f t="shared" si="278"/>
        <v/>
      </c>
      <c r="AK65" s="120" t="str">
        <f t="shared" si="187"/>
        <v/>
      </c>
      <c r="AL65" s="136" t="str">
        <f t="shared" si="188"/>
        <v/>
      </c>
      <c r="BG65">
        <f>Wiegeliste!HN25</f>
        <v>99</v>
      </c>
      <c r="BJ65" t="str">
        <f t="shared" si="189"/>
        <v/>
      </c>
      <c r="BL65" t="str">
        <f t="shared" si="226"/>
        <v/>
      </c>
      <c r="BM65" t="str">
        <f t="shared" si="227"/>
        <v/>
      </c>
      <c r="BN65" t="str">
        <f t="shared" si="228"/>
        <v/>
      </c>
      <c r="BO65" t="str">
        <f t="shared" si="229"/>
        <v/>
      </c>
      <c r="BP65" t="str">
        <f t="shared" si="190"/>
        <v/>
      </c>
      <c r="BQ65" t="str">
        <f t="shared" si="191"/>
        <v/>
      </c>
      <c r="BR65" s="47" t="str">
        <f t="shared" si="192"/>
        <v/>
      </c>
      <c r="BS65" t="str">
        <f t="shared" si="193"/>
        <v/>
      </c>
      <c r="BT65" t="str">
        <f t="shared" si="194"/>
        <v/>
      </c>
      <c r="BU65" t="str">
        <f t="shared" si="230"/>
        <v/>
      </c>
      <c r="BV65" t="str">
        <f>IF(BU65="","",IF(BU65="U9",'Schuelereinst. Sinclair'!$B$6,IF(BU65="U11",'Schuelereinst. Sinclair'!$B$7,IF(BU65="U13",'Schuelereinst. Sinclair'!$B$8,Wemm(BU65="U15",'Schuelereinst. Sinclair'!$B$9,"")))))</f>
        <v/>
      </c>
      <c r="BW65" s="28" t="str">
        <f t="shared" si="195"/>
        <v/>
      </c>
      <c r="BX65" s="28" t="str">
        <f t="shared" si="196"/>
        <v/>
      </c>
      <c r="BY65" s="28" t="str">
        <f t="shared" si="197"/>
        <v/>
      </c>
      <c r="BZ65" s="28" t="str">
        <f t="shared" si="198"/>
        <v/>
      </c>
      <c r="CA65" s="28" t="str">
        <f t="shared" si="199"/>
        <v/>
      </c>
      <c r="CB65" s="28" t="str">
        <f t="shared" si="200"/>
        <v/>
      </c>
      <c r="CC65" s="28" t="str">
        <f t="shared" si="231"/>
        <v/>
      </c>
      <c r="CD65" s="28" t="str">
        <f t="shared" si="232"/>
        <v/>
      </c>
      <c r="CE65" s="28" t="str">
        <f t="shared" si="233"/>
        <v/>
      </c>
      <c r="CF65" s="28">
        <f t="shared" si="234"/>
        <v>0</v>
      </c>
      <c r="CG65">
        <f t="shared" si="235"/>
        <v>0</v>
      </c>
      <c r="CH65">
        <f t="shared" si="236"/>
        <v>0</v>
      </c>
      <c r="CI65">
        <f t="shared" si="237"/>
        <v>0</v>
      </c>
      <c r="CJ65">
        <f t="shared" si="238"/>
        <v>0</v>
      </c>
      <c r="CK65">
        <f t="shared" si="239"/>
        <v>0</v>
      </c>
      <c r="CL65">
        <f t="shared" si="201"/>
        <v>0</v>
      </c>
      <c r="CM65">
        <f t="shared" si="202"/>
        <v>0</v>
      </c>
      <c r="CN65">
        <f t="shared" si="240"/>
        <v>0</v>
      </c>
      <c r="CO65">
        <f t="shared" si="241"/>
        <v>0</v>
      </c>
      <c r="CP65">
        <f t="shared" si="242"/>
        <v>0</v>
      </c>
      <c r="CQ65" s="5">
        <f t="shared" si="243"/>
        <v>0</v>
      </c>
      <c r="CS65" s="28" t="str">
        <f t="shared" si="203"/>
        <v/>
      </c>
      <c r="CT65" s="28" t="str">
        <f t="shared" si="204"/>
        <v/>
      </c>
      <c r="CU65" s="28" t="str">
        <f t="shared" si="205"/>
        <v/>
      </c>
      <c r="CV65" s="28" t="str">
        <f t="shared" si="206"/>
        <v/>
      </c>
      <c r="CW65" s="28" t="str">
        <f t="shared" si="207"/>
        <v/>
      </c>
      <c r="CX65" s="28" t="str">
        <f t="shared" si="208"/>
        <v/>
      </c>
      <c r="CY65" s="28" t="str">
        <f t="shared" si="244"/>
        <v/>
      </c>
      <c r="CZ65" s="28" t="str">
        <f t="shared" si="245"/>
        <v/>
      </c>
      <c r="DA65" s="28" t="str">
        <f t="shared" si="246"/>
        <v/>
      </c>
      <c r="DB65" s="28">
        <f t="shared" si="247"/>
        <v>0</v>
      </c>
      <c r="DC65">
        <f t="shared" si="248"/>
        <v>0</v>
      </c>
      <c r="DD65">
        <f t="shared" si="249"/>
        <v>0</v>
      </c>
      <c r="DE65">
        <f t="shared" si="250"/>
        <v>0</v>
      </c>
      <c r="DF65">
        <f t="shared" si="251"/>
        <v>0</v>
      </c>
      <c r="DG65">
        <f t="shared" si="252"/>
        <v>0</v>
      </c>
      <c r="DH65">
        <f t="shared" si="253"/>
        <v>0</v>
      </c>
      <c r="DI65">
        <f t="shared" si="254"/>
        <v>0</v>
      </c>
      <c r="DJ65">
        <f t="shared" si="255"/>
        <v>0</v>
      </c>
      <c r="DK65">
        <f t="shared" si="256"/>
        <v>0</v>
      </c>
      <c r="DL65">
        <f t="shared" si="257"/>
        <v>0</v>
      </c>
      <c r="DM65" s="5">
        <f t="shared" si="258"/>
        <v>0</v>
      </c>
      <c r="DN65" s="48">
        <f t="shared" si="259"/>
        <v>0</v>
      </c>
      <c r="DO65" s="5">
        <f t="shared" si="260"/>
        <v>0</v>
      </c>
      <c r="DP65" s="5">
        <f t="shared" si="261"/>
        <v>0</v>
      </c>
      <c r="DR65" s="48">
        <f t="shared" si="209"/>
        <v>999</v>
      </c>
      <c r="DS65" s="48">
        <f t="shared" si="210"/>
        <v>999</v>
      </c>
      <c r="DT65" s="48">
        <f t="shared" si="262"/>
        <v>999</v>
      </c>
      <c r="DU65">
        <f t="shared" si="211"/>
        <v>0</v>
      </c>
      <c r="DW65" s="48">
        <f t="shared" si="263"/>
        <v>0</v>
      </c>
      <c r="DX65" s="48">
        <f t="shared" si="264"/>
        <v>0</v>
      </c>
      <c r="DY65" s="48">
        <f t="shared" si="265"/>
        <v>0</v>
      </c>
      <c r="DZ65" s="48">
        <f t="shared" si="266"/>
        <v>0</v>
      </c>
      <c r="EA65">
        <f t="shared" si="212"/>
        <v>0</v>
      </c>
      <c r="EC65" s="48">
        <f t="shared" si="267"/>
        <v>0</v>
      </c>
      <c r="ED65" s="48">
        <f t="shared" si="268"/>
        <v>0</v>
      </c>
      <c r="EE65" s="48">
        <f t="shared" si="269"/>
        <v>0</v>
      </c>
      <c r="EF65" s="48">
        <f t="shared" si="270"/>
        <v>0</v>
      </c>
      <c r="EG65">
        <f t="shared" si="213"/>
        <v>0</v>
      </c>
      <c r="EH65">
        <f t="shared" si="214"/>
        <v>0</v>
      </c>
      <c r="EJ65">
        <v>9</v>
      </c>
      <c r="EK65" s="48">
        <f t="shared" si="271"/>
        <v>0</v>
      </c>
      <c r="EL65">
        <f t="shared" si="215"/>
        <v>0</v>
      </c>
      <c r="EM65">
        <f t="shared" si="272"/>
        <v>0</v>
      </c>
      <c r="EN65">
        <f t="shared" si="216"/>
        <v>0</v>
      </c>
      <c r="EO65">
        <f t="shared" si="217"/>
        <v>99999999</v>
      </c>
      <c r="EP65">
        <f t="shared" si="273"/>
        <v>99999999</v>
      </c>
      <c r="EQ65">
        <f t="shared" si="218"/>
        <v>999</v>
      </c>
      <c r="ER65">
        <f t="shared" si="219"/>
        <v>99999</v>
      </c>
      <c r="ET65">
        <f>IF(J65="X",1,IF(J65="x",1,IF(J65&lt;='Schuelereinst. Sinclair'!$B$5,1,0)))</f>
        <v>0</v>
      </c>
      <c r="EU65">
        <f>IF(L65="X",1,IF(L65="x",1,IF(L65&lt;='Schuelereinst. Sinclair'!$B$5,1,0)))</f>
        <v>0</v>
      </c>
      <c r="EV65">
        <f>IF(N65="X",1,IF(N65="x",1,IF(N65&lt;='Schuelereinst. Sinclair'!$B$5,1,0)))</f>
        <v>0</v>
      </c>
      <c r="EW65">
        <f>IF(P65="X",1,IF(P65="x",1,IF(P65&lt;='Schuelereinst. Sinclair'!$B$5,1,0)))</f>
        <v>0</v>
      </c>
      <c r="EX65">
        <f>IF(R65="X",1,IF(R65="x",1,IF(R65&lt;='Schuelereinst. Sinclair'!$B$5,1,0)))</f>
        <v>0</v>
      </c>
      <c r="EY65">
        <f>IF(T65="X",1,IF(T65="x",1,IF(T65&lt;='Schuelereinst. Sinclair'!$B$5,1,0)))</f>
        <v>0</v>
      </c>
    </row>
    <row r="66" spans="1:155" x14ac:dyDescent="0.2">
      <c r="A66">
        <v>56</v>
      </c>
      <c r="B66" s="90">
        <v>10</v>
      </c>
      <c r="C66" s="259" t="str">
        <f>IF(BG66=99,"",VLOOKUP(BG66,Wiegeliste!$A$17:'Wiegeliste'!$J$66,4))</f>
        <v/>
      </c>
      <c r="D66" s="90" t="str">
        <f t="shared" si="220"/>
        <v/>
      </c>
      <c r="E66" s="132" t="str">
        <f t="shared" si="221"/>
        <v/>
      </c>
      <c r="F66" s="132" t="str">
        <f t="shared" si="222"/>
        <v/>
      </c>
      <c r="G66" s="132" t="str">
        <f>IF(BG66=99,"",VLOOKUP(BG66,Wiegeliste!$A$17:'Wiegeliste'!$J$66,6))</f>
        <v/>
      </c>
      <c r="H66" s="148" t="str">
        <f t="shared" si="186"/>
        <v/>
      </c>
      <c r="I66" s="299" t="str">
        <f>IF(C66&lt;&gt;"",IF(ISERROR(VLOOKUP(C66,Import_Gewichtheben!$A$3:$T$52,3,FALSE)),"",VLOOKUP(C66,Import_Gewichtheben!$A$3:$T$52,3,FALSE)),"")</f>
        <v/>
      </c>
      <c r="J66" s="300" t="str">
        <f>IF(C66&lt;&gt;"",IF(ISERROR(VLOOKUP(C66,Import_Gewichtheben!$A$3:$T$52,4,FALSE)),"",VLOOKUP(C66,Import_Gewichtheben!$A$3:$T$52,4,FALSE)),"")</f>
        <v/>
      </c>
      <c r="K66" s="301" t="str">
        <f>IF(C66&lt;&gt;"",IF(ISERROR(VLOOKUP(C66,Import_Gewichtheben!$A$3:$T$52,5,FALSE)),"",VLOOKUP(C66,Import_Gewichtheben!$A$3:$T$52,5,FALSE)),"")</f>
        <v/>
      </c>
      <c r="L66" s="300" t="str">
        <f>IF(C66&lt;&gt;"",IF(ISERROR(VLOOKUP(C66,Import_Gewichtheben!$A$3:$T$52,6,FALSE)),"",VLOOKUP(C66,Import_Gewichtheben!$A$3:$T$52,6,FALSE)),"")</f>
        <v/>
      </c>
      <c r="M66" s="301" t="str">
        <f>IF(C66&lt;&gt;"",IF(ISERROR(VLOOKUP(C66,Import_Gewichtheben!$A$3:$T$52,7,FALSE)),"",VLOOKUP(C66,Import_Gewichtheben!$A$3:$T$52,7,FALSE)),"")</f>
        <v/>
      </c>
      <c r="N66" s="300" t="str">
        <f>IF(C66&lt;&gt;"",IF(ISERROR(VLOOKUP(C66,Import_Gewichtheben!$A$3:$T$52,8,FALSE)),"",VLOOKUP(C66,Import_Gewichtheben!$A$3:$T$52,8,FALSE)),"")</f>
        <v/>
      </c>
      <c r="O66" s="299" t="str">
        <f>IF(C66&lt;&gt;"",IF(ISERROR(VLOOKUP(C66,Import_Gewichtheben!$A$3:$T$52,9,FALSE)),"",VLOOKUP(C66,Import_Gewichtheben!$A$3:$T$52,9,FALSE)),"")</f>
        <v/>
      </c>
      <c r="P66" s="300" t="str">
        <f>IF(C66&lt;&gt;"",IF(ISERROR(VLOOKUP(C66,Import_Gewichtheben!$A$3:$T$52,10,FALSE)),"",VLOOKUP(C66,Import_Gewichtheben!$A$3:$T$52,10,FALSE)),"")</f>
        <v/>
      </c>
      <c r="Q66" s="301" t="str">
        <f>IF(C66&lt;&gt;"",IF(ISERROR(VLOOKUP(C66,Import_Gewichtheben!$A$3:$T$52,11,FALSE)),"",VLOOKUP(C66,Import_Gewichtheben!$A$3:$T$52,11,FALSE)),"")</f>
        <v/>
      </c>
      <c r="R66" s="300" t="str">
        <f>IF(C66&lt;&gt;"",IF(ISERROR(VLOOKUP(C66,Import_Gewichtheben!$A$3:$T$52,12,FALSE)),"",VLOOKUP(C66,Import_Gewichtheben!$A$3:$T$52,12,FALSE)),"")</f>
        <v/>
      </c>
      <c r="S66" s="301" t="str">
        <f>IF(C66&lt;&gt;"",IF(ISERROR(VLOOKUP(C66,Import_Gewichtheben!$A$3:$T$52,13,FALSE)),"",VLOOKUP(C66,Import_Gewichtheben!$A$3:$T$52,13,FALSE)),"")</f>
        <v/>
      </c>
      <c r="T66" s="300" t="str">
        <f>IF(C66&lt;&gt;"",IF(ISERROR(VLOOKUP(C66,Import_Gewichtheben!$A$3:$T$52,14,FALSE)),"",VLOOKUP(C66,Import_Gewichtheben!$A$3:$T$52,14,FALSE)),"")</f>
        <v/>
      </c>
      <c r="U66" s="112" t="str">
        <f t="shared" si="223"/>
        <v/>
      </c>
      <c r="V66" s="115" t="str">
        <f t="shared" si="224"/>
        <v/>
      </c>
      <c r="W66" s="115" t="str">
        <f t="shared" si="225"/>
        <v/>
      </c>
      <c r="X66" s="321"/>
      <c r="Y66" s="322"/>
      <c r="Z66" s="100" t="str">
        <f t="shared" si="274"/>
        <v/>
      </c>
      <c r="AA66" s="326"/>
      <c r="AB66" s="317"/>
      <c r="AC66" s="317"/>
      <c r="AD66" s="103" t="str">
        <f t="shared" si="275"/>
        <v/>
      </c>
      <c r="AE66" s="326"/>
      <c r="AF66" s="317"/>
      <c r="AG66" s="317"/>
      <c r="AH66" s="186" t="str">
        <f t="shared" si="276"/>
        <v/>
      </c>
      <c r="AI66" s="106" t="str">
        <f t="shared" si="277"/>
        <v/>
      </c>
      <c r="AJ66" s="107" t="str">
        <f t="shared" si="278"/>
        <v/>
      </c>
      <c r="AK66" s="120" t="str">
        <f t="shared" si="187"/>
        <v/>
      </c>
      <c r="AL66" s="136" t="str">
        <f t="shared" si="188"/>
        <v/>
      </c>
      <c r="BG66">
        <f>Wiegeliste!HN26</f>
        <v>99</v>
      </c>
      <c r="BJ66" t="str">
        <f t="shared" si="189"/>
        <v/>
      </c>
      <c r="BL66" t="str">
        <f t="shared" si="226"/>
        <v/>
      </c>
      <c r="BM66" t="str">
        <f t="shared" si="227"/>
        <v/>
      </c>
      <c r="BN66" t="str">
        <f t="shared" si="228"/>
        <v/>
      </c>
      <c r="BO66" t="str">
        <f t="shared" si="229"/>
        <v/>
      </c>
      <c r="BP66" t="str">
        <f t="shared" si="190"/>
        <v/>
      </c>
      <c r="BQ66" t="str">
        <f t="shared" si="191"/>
        <v/>
      </c>
      <c r="BR66" s="47" t="str">
        <f t="shared" si="192"/>
        <v/>
      </c>
      <c r="BS66" t="str">
        <f t="shared" si="193"/>
        <v/>
      </c>
      <c r="BT66" t="str">
        <f t="shared" si="194"/>
        <v/>
      </c>
      <c r="BU66" t="str">
        <f t="shared" si="230"/>
        <v/>
      </c>
      <c r="BV66" t="str">
        <f>IF(BU66="","",IF(BU66="U9",'Schuelereinst. Sinclair'!$B$6,IF(BU66="U11",'Schuelereinst. Sinclair'!$B$7,IF(BU66="U13",'Schuelereinst. Sinclair'!$B$8,Wemm(BU66="U15",'Schuelereinst. Sinclair'!$B$9,"")))))</f>
        <v/>
      </c>
      <c r="BW66" s="28" t="str">
        <f t="shared" si="195"/>
        <v/>
      </c>
      <c r="BX66" s="28" t="str">
        <f t="shared" si="196"/>
        <v/>
      </c>
      <c r="BY66" s="28" t="str">
        <f t="shared" si="197"/>
        <v/>
      </c>
      <c r="BZ66" s="28" t="str">
        <f t="shared" si="198"/>
        <v/>
      </c>
      <c r="CA66" s="28" t="str">
        <f t="shared" si="199"/>
        <v/>
      </c>
      <c r="CB66" s="28" t="str">
        <f t="shared" si="200"/>
        <v/>
      </c>
      <c r="CC66" s="28" t="str">
        <f t="shared" si="231"/>
        <v/>
      </c>
      <c r="CD66" s="28" t="str">
        <f t="shared" si="232"/>
        <v/>
      </c>
      <c r="CE66" s="28" t="str">
        <f t="shared" si="233"/>
        <v/>
      </c>
      <c r="CF66" s="28">
        <f t="shared" si="234"/>
        <v>0</v>
      </c>
      <c r="CG66">
        <f t="shared" si="235"/>
        <v>0</v>
      </c>
      <c r="CH66">
        <f t="shared" si="236"/>
        <v>0</v>
      </c>
      <c r="CI66">
        <f t="shared" si="237"/>
        <v>0</v>
      </c>
      <c r="CJ66">
        <f t="shared" si="238"/>
        <v>0</v>
      </c>
      <c r="CK66">
        <f t="shared" si="239"/>
        <v>0</v>
      </c>
      <c r="CL66">
        <f t="shared" si="201"/>
        <v>0</v>
      </c>
      <c r="CM66">
        <f t="shared" si="202"/>
        <v>0</v>
      </c>
      <c r="CN66">
        <f t="shared" si="240"/>
        <v>0</v>
      </c>
      <c r="CO66">
        <f t="shared" si="241"/>
        <v>0</v>
      </c>
      <c r="CP66">
        <f t="shared" si="242"/>
        <v>0</v>
      </c>
      <c r="CQ66" s="5">
        <f t="shared" si="243"/>
        <v>0</v>
      </c>
      <c r="CS66" s="28" t="str">
        <f t="shared" si="203"/>
        <v/>
      </c>
      <c r="CT66" s="28" t="str">
        <f t="shared" si="204"/>
        <v/>
      </c>
      <c r="CU66" s="28" t="str">
        <f t="shared" si="205"/>
        <v/>
      </c>
      <c r="CV66" s="28" t="str">
        <f t="shared" si="206"/>
        <v/>
      </c>
      <c r="CW66" s="28" t="str">
        <f t="shared" si="207"/>
        <v/>
      </c>
      <c r="CX66" s="28" t="str">
        <f t="shared" si="208"/>
        <v/>
      </c>
      <c r="CY66" s="28" t="str">
        <f t="shared" si="244"/>
        <v/>
      </c>
      <c r="CZ66" s="28" t="str">
        <f t="shared" si="245"/>
        <v/>
      </c>
      <c r="DA66" s="28" t="str">
        <f t="shared" si="246"/>
        <v/>
      </c>
      <c r="DB66" s="28">
        <f t="shared" si="247"/>
        <v>0</v>
      </c>
      <c r="DC66">
        <f t="shared" si="248"/>
        <v>0</v>
      </c>
      <c r="DD66">
        <f t="shared" si="249"/>
        <v>0</v>
      </c>
      <c r="DE66">
        <f t="shared" si="250"/>
        <v>0</v>
      </c>
      <c r="DF66">
        <f t="shared" si="251"/>
        <v>0</v>
      </c>
      <c r="DG66">
        <f t="shared" si="252"/>
        <v>0</v>
      </c>
      <c r="DH66">
        <f t="shared" si="253"/>
        <v>0</v>
      </c>
      <c r="DI66">
        <f t="shared" si="254"/>
        <v>0</v>
      </c>
      <c r="DJ66">
        <f t="shared" si="255"/>
        <v>0</v>
      </c>
      <c r="DK66">
        <f t="shared" si="256"/>
        <v>0</v>
      </c>
      <c r="DL66">
        <f t="shared" si="257"/>
        <v>0</v>
      </c>
      <c r="DM66" s="5">
        <f t="shared" si="258"/>
        <v>0</v>
      </c>
      <c r="DN66" s="48">
        <f t="shared" si="259"/>
        <v>0</v>
      </c>
      <c r="DO66" s="5">
        <f t="shared" si="260"/>
        <v>0</v>
      </c>
      <c r="DP66" s="5">
        <f t="shared" si="261"/>
        <v>0</v>
      </c>
      <c r="DR66" s="48">
        <f t="shared" si="209"/>
        <v>999</v>
      </c>
      <c r="DS66" s="48">
        <f t="shared" si="210"/>
        <v>999</v>
      </c>
      <c r="DT66" s="48">
        <f t="shared" si="262"/>
        <v>999</v>
      </c>
      <c r="DU66">
        <f t="shared" si="211"/>
        <v>0</v>
      </c>
      <c r="DW66" s="48">
        <f t="shared" si="263"/>
        <v>0</v>
      </c>
      <c r="DX66" s="48">
        <f t="shared" si="264"/>
        <v>0</v>
      </c>
      <c r="DY66" s="48">
        <f t="shared" si="265"/>
        <v>0</v>
      </c>
      <c r="DZ66" s="48">
        <f t="shared" si="266"/>
        <v>0</v>
      </c>
      <c r="EA66">
        <f t="shared" si="212"/>
        <v>0</v>
      </c>
      <c r="EC66" s="48">
        <f t="shared" si="267"/>
        <v>0</v>
      </c>
      <c r="ED66" s="48">
        <f t="shared" si="268"/>
        <v>0</v>
      </c>
      <c r="EE66" s="48">
        <f t="shared" si="269"/>
        <v>0</v>
      </c>
      <c r="EF66" s="48">
        <f t="shared" si="270"/>
        <v>0</v>
      </c>
      <c r="EG66">
        <f t="shared" si="213"/>
        <v>0</v>
      </c>
      <c r="EH66">
        <f t="shared" si="214"/>
        <v>0</v>
      </c>
      <c r="EJ66">
        <v>10</v>
      </c>
      <c r="EK66" s="48">
        <f t="shared" si="271"/>
        <v>0</v>
      </c>
      <c r="EL66">
        <f t="shared" si="215"/>
        <v>0</v>
      </c>
      <c r="EM66">
        <f t="shared" si="272"/>
        <v>0</v>
      </c>
      <c r="EN66">
        <f t="shared" si="216"/>
        <v>0</v>
      </c>
      <c r="EO66">
        <f t="shared" si="217"/>
        <v>99999999</v>
      </c>
      <c r="EP66">
        <f t="shared" si="273"/>
        <v>99999999</v>
      </c>
      <c r="EQ66">
        <f t="shared" si="218"/>
        <v>999</v>
      </c>
      <c r="ER66">
        <f t="shared" si="219"/>
        <v>99999</v>
      </c>
      <c r="ET66">
        <f>IF(J66="X",1,IF(J66="x",1,IF(J66&lt;='Schuelereinst. Sinclair'!$B$5,1,0)))</f>
        <v>0</v>
      </c>
      <c r="EU66">
        <f>IF(L66="X",1,IF(L66="x",1,IF(L66&lt;='Schuelereinst. Sinclair'!$B$5,1,0)))</f>
        <v>0</v>
      </c>
      <c r="EV66">
        <f>IF(N66="X",1,IF(N66="x",1,IF(N66&lt;='Schuelereinst. Sinclair'!$B$5,1,0)))</f>
        <v>0</v>
      </c>
      <c r="EW66">
        <f>IF(P66="X",1,IF(P66="x",1,IF(P66&lt;='Schuelereinst. Sinclair'!$B$5,1,0)))</f>
        <v>0</v>
      </c>
      <c r="EX66">
        <f>IF(R66="X",1,IF(R66="x",1,IF(R66&lt;='Schuelereinst. Sinclair'!$B$5,1,0)))</f>
        <v>0</v>
      </c>
      <c r="EY66">
        <f>IF(T66="X",1,IF(T66="x",1,IF(T66&lt;='Schuelereinst. Sinclair'!$B$5,1,0)))</f>
        <v>0</v>
      </c>
    </row>
    <row r="67" spans="1:155" x14ac:dyDescent="0.2">
      <c r="A67">
        <v>57</v>
      </c>
      <c r="B67" s="90">
        <v>11</v>
      </c>
      <c r="C67" s="259" t="str">
        <f>IF(BG67=99,"",VLOOKUP(BG67,Wiegeliste!$A$17:'Wiegeliste'!$J$66,4))</f>
        <v/>
      </c>
      <c r="D67" s="90" t="str">
        <f t="shared" si="220"/>
        <v/>
      </c>
      <c r="E67" s="132" t="str">
        <f t="shared" si="221"/>
        <v/>
      </c>
      <c r="F67" s="132" t="str">
        <f t="shared" si="222"/>
        <v/>
      </c>
      <c r="G67" s="132" t="str">
        <f>IF(BG67=99,"",VLOOKUP(BG67,Wiegeliste!$A$17:'Wiegeliste'!$J$66,6))</f>
        <v/>
      </c>
      <c r="H67" s="148" t="str">
        <f t="shared" si="186"/>
        <v/>
      </c>
      <c r="I67" s="299" t="str">
        <f>IF(C67&lt;&gt;"",IF(ISERROR(VLOOKUP(C67,Import_Gewichtheben!$A$3:$T$52,3,FALSE)),"",VLOOKUP(C67,Import_Gewichtheben!$A$3:$T$52,3,FALSE)),"")</f>
        <v/>
      </c>
      <c r="J67" s="300" t="str">
        <f>IF(C67&lt;&gt;"",IF(ISERROR(VLOOKUP(C67,Import_Gewichtheben!$A$3:$T$52,4,FALSE)),"",VLOOKUP(C67,Import_Gewichtheben!$A$3:$T$52,4,FALSE)),"")</f>
        <v/>
      </c>
      <c r="K67" s="301" t="str">
        <f>IF(C67&lt;&gt;"",IF(ISERROR(VLOOKUP(C67,Import_Gewichtheben!$A$3:$T$52,5,FALSE)),"",VLOOKUP(C67,Import_Gewichtheben!$A$3:$T$52,5,FALSE)),"")</f>
        <v/>
      </c>
      <c r="L67" s="300" t="str">
        <f>IF(C67&lt;&gt;"",IF(ISERROR(VLOOKUP(C67,Import_Gewichtheben!$A$3:$T$52,6,FALSE)),"",VLOOKUP(C67,Import_Gewichtheben!$A$3:$T$52,6,FALSE)),"")</f>
        <v/>
      </c>
      <c r="M67" s="301" t="str">
        <f>IF(C67&lt;&gt;"",IF(ISERROR(VLOOKUP(C67,Import_Gewichtheben!$A$3:$T$52,7,FALSE)),"",VLOOKUP(C67,Import_Gewichtheben!$A$3:$T$52,7,FALSE)),"")</f>
        <v/>
      </c>
      <c r="N67" s="300" t="str">
        <f>IF(C67&lt;&gt;"",IF(ISERROR(VLOOKUP(C67,Import_Gewichtheben!$A$3:$T$52,8,FALSE)),"",VLOOKUP(C67,Import_Gewichtheben!$A$3:$T$52,8,FALSE)),"")</f>
        <v/>
      </c>
      <c r="O67" s="299" t="str">
        <f>IF(C67&lt;&gt;"",IF(ISERROR(VLOOKUP(C67,Import_Gewichtheben!$A$3:$T$52,9,FALSE)),"",VLOOKUP(C67,Import_Gewichtheben!$A$3:$T$52,9,FALSE)),"")</f>
        <v/>
      </c>
      <c r="P67" s="300" t="str">
        <f>IF(C67&lt;&gt;"",IF(ISERROR(VLOOKUP(C67,Import_Gewichtheben!$A$3:$T$52,10,FALSE)),"",VLOOKUP(C67,Import_Gewichtheben!$A$3:$T$52,10,FALSE)),"")</f>
        <v/>
      </c>
      <c r="Q67" s="301" t="str">
        <f>IF(C67&lt;&gt;"",IF(ISERROR(VLOOKUP(C67,Import_Gewichtheben!$A$3:$T$52,11,FALSE)),"",VLOOKUP(C67,Import_Gewichtheben!$A$3:$T$52,11,FALSE)),"")</f>
        <v/>
      </c>
      <c r="R67" s="300" t="str">
        <f>IF(C67&lt;&gt;"",IF(ISERROR(VLOOKUP(C67,Import_Gewichtheben!$A$3:$T$52,12,FALSE)),"",VLOOKUP(C67,Import_Gewichtheben!$A$3:$T$52,12,FALSE)),"")</f>
        <v/>
      </c>
      <c r="S67" s="301" t="str">
        <f>IF(C67&lt;&gt;"",IF(ISERROR(VLOOKUP(C67,Import_Gewichtheben!$A$3:$T$52,13,FALSE)),"",VLOOKUP(C67,Import_Gewichtheben!$A$3:$T$52,13,FALSE)),"")</f>
        <v/>
      </c>
      <c r="T67" s="300" t="str">
        <f>IF(C67&lt;&gt;"",IF(ISERROR(VLOOKUP(C67,Import_Gewichtheben!$A$3:$T$52,14,FALSE)),"",VLOOKUP(C67,Import_Gewichtheben!$A$3:$T$52,14,FALSE)),"")</f>
        <v/>
      </c>
      <c r="U67" s="112" t="str">
        <f t="shared" si="223"/>
        <v/>
      </c>
      <c r="V67" s="115" t="str">
        <f t="shared" si="224"/>
        <v/>
      </c>
      <c r="W67" s="115" t="str">
        <f t="shared" si="225"/>
        <v/>
      </c>
      <c r="X67" s="316"/>
      <c r="Y67" s="317"/>
      <c r="Z67" s="100" t="str">
        <f t="shared" si="274"/>
        <v/>
      </c>
      <c r="AA67" s="326"/>
      <c r="AB67" s="317"/>
      <c r="AC67" s="317"/>
      <c r="AD67" s="103" t="str">
        <f t="shared" si="275"/>
        <v/>
      </c>
      <c r="AE67" s="326"/>
      <c r="AF67" s="317"/>
      <c r="AG67" s="317"/>
      <c r="AH67" s="186" t="str">
        <f t="shared" si="276"/>
        <v/>
      </c>
      <c r="AI67" s="106" t="str">
        <f t="shared" si="277"/>
        <v/>
      </c>
      <c r="AJ67" s="107" t="str">
        <f t="shared" si="278"/>
        <v/>
      </c>
      <c r="AK67" s="120" t="str">
        <f t="shared" si="187"/>
        <v/>
      </c>
      <c r="AL67" s="136" t="str">
        <f t="shared" si="188"/>
        <v/>
      </c>
      <c r="BG67">
        <f>Wiegeliste!HN27</f>
        <v>99</v>
      </c>
      <c r="BJ67" t="str">
        <f t="shared" si="189"/>
        <v/>
      </c>
      <c r="BL67" t="str">
        <f t="shared" si="226"/>
        <v/>
      </c>
      <c r="BM67" t="str">
        <f t="shared" si="227"/>
        <v/>
      </c>
      <c r="BN67" t="str">
        <f t="shared" si="228"/>
        <v/>
      </c>
      <c r="BO67" t="str">
        <f t="shared" si="229"/>
        <v/>
      </c>
      <c r="BP67" t="str">
        <f t="shared" si="190"/>
        <v/>
      </c>
      <c r="BQ67" t="str">
        <f t="shared" si="191"/>
        <v/>
      </c>
      <c r="BR67" s="47" t="str">
        <f t="shared" si="192"/>
        <v/>
      </c>
      <c r="BS67" t="str">
        <f t="shared" si="193"/>
        <v/>
      </c>
      <c r="BT67" t="str">
        <f t="shared" si="194"/>
        <v/>
      </c>
      <c r="BU67" t="str">
        <f t="shared" si="230"/>
        <v/>
      </c>
      <c r="BV67" t="str">
        <f>IF(BU67="","",IF(BU67="U9",'Schuelereinst. Sinclair'!$B$6,IF(BU67="U11",'Schuelereinst. Sinclair'!$B$7,IF(BU67="U13",'Schuelereinst. Sinclair'!$B$8,Wemm(BU67="U15",'Schuelereinst. Sinclair'!$B$9,"")))))</f>
        <v/>
      </c>
      <c r="BW67" s="28" t="str">
        <f t="shared" si="195"/>
        <v/>
      </c>
      <c r="BX67" s="28" t="str">
        <f t="shared" si="196"/>
        <v/>
      </c>
      <c r="BY67" s="28" t="str">
        <f t="shared" si="197"/>
        <v/>
      </c>
      <c r="BZ67" s="28" t="str">
        <f t="shared" si="198"/>
        <v/>
      </c>
      <c r="CA67" s="28" t="str">
        <f t="shared" si="199"/>
        <v/>
      </c>
      <c r="CB67" s="28" t="str">
        <f t="shared" si="200"/>
        <v/>
      </c>
      <c r="CC67" s="28" t="str">
        <f t="shared" si="231"/>
        <v/>
      </c>
      <c r="CD67" s="28" t="str">
        <f t="shared" si="232"/>
        <v/>
      </c>
      <c r="CE67" s="28" t="str">
        <f t="shared" si="233"/>
        <v/>
      </c>
      <c r="CF67" s="28">
        <f t="shared" si="234"/>
        <v>0</v>
      </c>
      <c r="CG67">
        <f t="shared" si="235"/>
        <v>0</v>
      </c>
      <c r="CH67">
        <f t="shared" si="236"/>
        <v>0</v>
      </c>
      <c r="CI67">
        <f t="shared" si="237"/>
        <v>0</v>
      </c>
      <c r="CJ67">
        <f t="shared" si="238"/>
        <v>0</v>
      </c>
      <c r="CK67">
        <f t="shared" si="239"/>
        <v>0</v>
      </c>
      <c r="CL67">
        <f t="shared" si="201"/>
        <v>0</v>
      </c>
      <c r="CM67">
        <f t="shared" si="202"/>
        <v>0</v>
      </c>
      <c r="CN67">
        <f t="shared" si="240"/>
        <v>0</v>
      </c>
      <c r="CO67">
        <f t="shared" si="241"/>
        <v>0</v>
      </c>
      <c r="CP67">
        <f t="shared" si="242"/>
        <v>0</v>
      </c>
      <c r="CQ67" s="5">
        <f t="shared" si="243"/>
        <v>0</v>
      </c>
      <c r="CS67" s="28" t="str">
        <f t="shared" si="203"/>
        <v/>
      </c>
      <c r="CT67" s="28" t="str">
        <f t="shared" si="204"/>
        <v/>
      </c>
      <c r="CU67" s="28" t="str">
        <f t="shared" si="205"/>
        <v/>
      </c>
      <c r="CV67" s="28" t="str">
        <f t="shared" si="206"/>
        <v/>
      </c>
      <c r="CW67" s="28" t="str">
        <f t="shared" si="207"/>
        <v/>
      </c>
      <c r="CX67" s="28" t="str">
        <f t="shared" si="208"/>
        <v/>
      </c>
      <c r="CY67" s="28" t="str">
        <f t="shared" si="244"/>
        <v/>
      </c>
      <c r="CZ67" s="28" t="str">
        <f t="shared" si="245"/>
        <v/>
      </c>
      <c r="DA67" s="28" t="str">
        <f t="shared" si="246"/>
        <v/>
      </c>
      <c r="DB67" s="28">
        <f t="shared" si="247"/>
        <v>0</v>
      </c>
      <c r="DC67">
        <f t="shared" si="248"/>
        <v>0</v>
      </c>
      <c r="DD67">
        <f t="shared" si="249"/>
        <v>0</v>
      </c>
      <c r="DE67">
        <f t="shared" si="250"/>
        <v>0</v>
      </c>
      <c r="DF67">
        <f t="shared" si="251"/>
        <v>0</v>
      </c>
      <c r="DG67">
        <f t="shared" si="252"/>
        <v>0</v>
      </c>
      <c r="DH67">
        <f t="shared" si="253"/>
        <v>0</v>
      </c>
      <c r="DI67">
        <f t="shared" si="254"/>
        <v>0</v>
      </c>
      <c r="DJ67">
        <f t="shared" si="255"/>
        <v>0</v>
      </c>
      <c r="DK67">
        <f t="shared" si="256"/>
        <v>0</v>
      </c>
      <c r="DL67">
        <f t="shared" si="257"/>
        <v>0</v>
      </c>
      <c r="DM67" s="5">
        <f t="shared" si="258"/>
        <v>0</v>
      </c>
      <c r="DN67" s="48">
        <f t="shared" si="259"/>
        <v>0</v>
      </c>
      <c r="DO67" s="5">
        <f t="shared" si="260"/>
        <v>0</v>
      </c>
      <c r="DP67" s="5">
        <f t="shared" si="261"/>
        <v>0</v>
      </c>
      <c r="DR67" s="48">
        <f t="shared" si="209"/>
        <v>999</v>
      </c>
      <c r="DS67" s="48">
        <f t="shared" si="210"/>
        <v>999</v>
      </c>
      <c r="DT67" s="48">
        <f t="shared" si="262"/>
        <v>999</v>
      </c>
      <c r="DU67">
        <f t="shared" si="211"/>
        <v>0</v>
      </c>
      <c r="DW67" s="48">
        <f t="shared" si="263"/>
        <v>0</v>
      </c>
      <c r="DX67" s="48">
        <f t="shared" si="264"/>
        <v>0</v>
      </c>
      <c r="DY67" s="48">
        <f t="shared" si="265"/>
        <v>0</v>
      </c>
      <c r="DZ67" s="48">
        <f t="shared" si="266"/>
        <v>0</v>
      </c>
      <c r="EA67">
        <f t="shared" si="212"/>
        <v>0</v>
      </c>
      <c r="EC67" s="48">
        <f t="shared" si="267"/>
        <v>0</v>
      </c>
      <c r="ED67" s="48">
        <f t="shared" si="268"/>
        <v>0</v>
      </c>
      <c r="EE67" s="48">
        <f t="shared" si="269"/>
        <v>0</v>
      </c>
      <c r="EF67" s="48">
        <f t="shared" si="270"/>
        <v>0</v>
      </c>
      <c r="EG67">
        <f t="shared" si="213"/>
        <v>0</v>
      </c>
      <c r="EH67">
        <f t="shared" si="214"/>
        <v>0</v>
      </c>
      <c r="EJ67">
        <v>11</v>
      </c>
      <c r="EK67" s="48">
        <f t="shared" si="271"/>
        <v>0</v>
      </c>
      <c r="EL67">
        <f t="shared" si="215"/>
        <v>0</v>
      </c>
      <c r="EM67">
        <f t="shared" si="272"/>
        <v>0</v>
      </c>
      <c r="EN67">
        <f t="shared" si="216"/>
        <v>0</v>
      </c>
      <c r="EO67">
        <f t="shared" si="217"/>
        <v>99999999</v>
      </c>
      <c r="EP67">
        <f t="shared" si="273"/>
        <v>99999999</v>
      </c>
      <c r="EQ67">
        <f t="shared" si="218"/>
        <v>999</v>
      </c>
      <c r="ER67">
        <f t="shared" si="219"/>
        <v>99999</v>
      </c>
      <c r="ET67">
        <f>IF(J67="X",1,IF(J67="x",1,IF(J67&lt;='Schuelereinst. Sinclair'!$B$5,1,0)))</f>
        <v>0</v>
      </c>
      <c r="EU67">
        <f>IF(L67="X",1,IF(L67="x",1,IF(L67&lt;='Schuelereinst. Sinclair'!$B$5,1,0)))</f>
        <v>0</v>
      </c>
      <c r="EV67">
        <f>IF(N67="X",1,IF(N67="x",1,IF(N67&lt;='Schuelereinst. Sinclair'!$B$5,1,0)))</f>
        <v>0</v>
      </c>
      <c r="EW67">
        <f>IF(P67="X",1,IF(P67="x",1,IF(P67&lt;='Schuelereinst. Sinclair'!$B$5,1,0)))</f>
        <v>0</v>
      </c>
      <c r="EX67">
        <f>IF(R67="X",1,IF(R67="x",1,IF(R67&lt;='Schuelereinst. Sinclair'!$B$5,1,0)))</f>
        <v>0</v>
      </c>
      <c r="EY67">
        <f>IF(T67="X",1,IF(T67="x",1,IF(T67&lt;='Schuelereinst. Sinclair'!$B$5,1,0)))</f>
        <v>0</v>
      </c>
    </row>
    <row r="68" spans="1:155" x14ac:dyDescent="0.2">
      <c r="A68">
        <v>58</v>
      </c>
      <c r="B68" s="90">
        <v>12</v>
      </c>
      <c r="C68" s="259" t="str">
        <f>IF(BG68=99,"",VLOOKUP(BG68,Wiegeliste!$A$17:'Wiegeliste'!$J$66,4))</f>
        <v/>
      </c>
      <c r="D68" s="90" t="str">
        <f t="shared" si="220"/>
        <v/>
      </c>
      <c r="E68" s="132" t="str">
        <f t="shared" si="221"/>
        <v/>
      </c>
      <c r="F68" s="132" t="str">
        <f t="shared" si="222"/>
        <v/>
      </c>
      <c r="G68" s="132" t="str">
        <f>IF(BG68=99,"",VLOOKUP(BG68,Wiegeliste!$A$17:'Wiegeliste'!$J$66,6))</f>
        <v/>
      </c>
      <c r="H68" s="148" t="str">
        <f t="shared" si="186"/>
        <v/>
      </c>
      <c r="I68" s="299" t="str">
        <f>IF(C68&lt;&gt;"",IF(ISERROR(VLOOKUP(C68,Import_Gewichtheben!$A$3:$T$52,3,FALSE)),"",VLOOKUP(C68,Import_Gewichtheben!$A$3:$T$52,3,FALSE)),"")</f>
        <v/>
      </c>
      <c r="J68" s="300" t="str">
        <f>IF(C68&lt;&gt;"",IF(ISERROR(VLOOKUP(C68,Import_Gewichtheben!$A$3:$T$52,4,FALSE)),"",VLOOKUP(C68,Import_Gewichtheben!$A$3:$T$52,4,FALSE)),"")</f>
        <v/>
      </c>
      <c r="K68" s="301" t="str">
        <f>IF(C68&lt;&gt;"",IF(ISERROR(VLOOKUP(C68,Import_Gewichtheben!$A$3:$T$52,5,FALSE)),"",VLOOKUP(C68,Import_Gewichtheben!$A$3:$T$52,5,FALSE)),"")</f>
        <v/>
      </c>
      <c r="L68" s="300" t="str">
        <f>IF(C68&lt;&gt;"",IF(ISERROR(VLOOKUP(C68,Import_Gewichtheben!$A$3:$T$52,6,FALSE)),"",VLOOKUP(C68,Import_Gewichtheben!$A$3:$T$52,6,FALSE)),"")</f>
        <v/>
      </c>
      <c r="M68" s="301" t="str">
        <f>IF(C68&lt;&gt;"",IF(ISERROR(VLOOKUP(C68,Import_Gewichtheben!$A$3:$T$52,7,FALSE)),"",VLOOKUP(C68,Import_Gewichtheben!$A$3:$T$52,7,FALSE)),"")</f>
        <v/>
      </c>
      <c r="N68" s="300" t="str">
        <f>IF(C68&lt;&gt;"",IF(ISERROR(VLOOKUP(C68,Import_Gewichtheben!$A$3:$T$52,8,FALSE)),"",VLOOKUP(C68,Import_Gewichtheben!$A$3:$T$52,8,FALSE)),"")</f>
        <v/>
      </c>
      <c r="O68" s="299" t="str">
        <f>IF(C68&lt;&gt;"",IF(ISERROR(VLOOKUP(C68,Import_Gewichtheben!$A$3:$T$52,9,FALSE)),"",VLOOKUP(C68,Import_Gewichtheben!$A$3:$T$52,9,FALSE)),"")</f>
        <v/>
      </c>
      <c r="P68" s="300" t="str">
        <f>IF(C68&lt;&gt;"",IF(ISERROR(VLOOKUP(C68,Import_Gewichtheben!$A$3:$T$52,10,FALSE)),"",VLOOKUP(C68,Import_Gewichtheben!$A$3:$T$52,10,FALSE)),"")</f>
        <v/>
      </c>
      <c r="Q68" s="301" t="str">
        <f>IF(C68&lt;&gt;"",IF(ISERROR(VLOOKUP(C68,Import_Gewichtheben!$A$3:$T$52,11,FALSE)),"",VLOOKUP(C68,Import_Gewichtheben!$A$3:$T$52,11,FALSE)),"")</f>
        <v/>
      </c>
      <c r="R68" s="300" t="str">
        <f>IF(C68&lt;&gt;"",IF(ISERROR(VLOOKUP(C68,Import_Gewichtheben!$A$3:$T$52,12,FALSE)),"",VLOOKUP(C68,Import_Gewichtheben!$A$3:$T$52,12,FALSE)),"")</f>
        <v/>
      </c>
      <c r="S68" s="301" t="str">
        <f>IF(C68&lt;&gt;"",IF(ISERROR(VLOOKUP(C68,Import_Gewichtheben!$A$3:$T$52,13,FALSE)),"",VLOOKUP(C68,Import_Gewichtheben!$A$3:$T$52,13,FALSE)),"")</f>
        <v/>
      </c>
      <c r="T68" s="300" t="str">
        <f>IF(C68&lt;&gt;"",IF(ISERROR(VLOOKUP(C68,Import_Gewichtheben!$A$3:$T$52,14,FALSE)),"",VLOOKUP(C68,Import_Gewichtheben!$A$3:$T$52,14,FALSE)),"")</f>
        <v/>
      </c>
      <c r="U68" s="112" t="str">
        <f t="shared" si="223"/>
        <v/>
      </c>
      <c r="V68" s="115" t="str">
        <f t="shared" si="224"/>
        <v/>
      </c>
      <c r="W68" s="115" t="str">
        <f t="shared" si="225"/>
        <v/>
      </c>
      <c r="X68" s="316"/>
      <c r="Y68" s="317"/>
      <c r="Z68" s="100" t="str">
        <f t="shared" si="274"/>
        <v/>
      </c>
      <c r="AA68" s="326"/>
      <c r="AB68" s="317"/>
      <c r="AC68" s="317"/>
      <c r="AD68" s="103" t="str">
        <f t="shared" si="275"/>
        <v/>
      </c>
      <c r="AE68" s="326"/>
      <c r="AF68" s="317"/>
      <c r="AG68" s="317"/>
      <c r="AH68" s="186" t="str">
        <f t="shared" si="276"/>
        <v/>
      </c>
      <c r="AI68" s="106" t="str">
        <f t="shared" si="277"/>
        <v/>
      </c>
      <c r="AJ68" s="107" t="str">
        <f t="shared" si="278"/>
        <v/>
      </c>
      <c r="AK68" s="120" t="str">
        <f t="shared" si="187"/>
        <v/>
      </c>
      <c r="AL68" s="136" t="str">
        <f t="shared" si="188"/>
        <v/>
      </c>
      <c r="BG68">
        <f>Wiegeliste!HN28</f>
        <v>99</v>
      </c>
      <c r="BJ68" t="str">
        <f t="shared" si="189"/>
        <v/>
      </c>
      <c r="BL68" t="str">
        <f t="shared" si="226"/>
        <v/>
      </c>
      <c r="BM68" t="str">
        <f t="shared" si="227"/>
        <v/>
      </c>
      <c r="BN68" t="str">
        <f t="shared" si="228"/>
        <v/>
      </c>
      <c r="BO68" t="str">
        <f t="shared" si="229"/>
        <v/>
      </c>
      <c r="BP68" t="str">
        <f t="shared" si="190"/>
        <v/>
      </c>
      <c r="BQ68" t="str">
        <f t="shared" si="191"/>
        <v/>
      </c>
      <c r="BR68" s="47" t="str">
        <f t="shared" si="192"/>
        <v/>
      </c>
      <c r="BS68" t="str">
        <f t="shared" si="193"/>
        <v/>
      </c>
      <c r="BT68" t="str">
        <f t="shared" si="194"/>
        <v/>
      </c>
      <c r="BU68" t="str">
        <f t="shared" si="230"/>
        <v/>
      </c>
      <c r="BV68" t="str">
        <f>IF(BU68="","",IF(BU68="U9",'Schuelereinst. Sinclair'!$B$6,IF(BU68="U11",'Schuelereinst. Sinclair'!$B$7,IF(BU68="U13",'Schuelereinst. Sinclair'!$B$8,Wemm(BU68="U15",'Schuelereinst. Sinclair'!$B$9,"")))))</f>
        <v/>
      </c>
      <c r="BW68" s="28" t="str">
        <f t="shared" si="195"/>
        <v/>
      </c>
      <c r="BX68" s="28" t="str">
        <f t="shared" si="196"/>
        <v/>
      </c>
      <c r="BY68" s="28" t="str">
        <f t="shared" si="197"/>
        <v/>
      </c>
      <c r="BZ68" s="28" t="str">
        <f t="shared" si="198"/>
        <v/>
      </c>
      <c r="CA68" s="28" t="str">
        <f t="shared" si="199"/>
        <v/>
      </c>
      <c r="CB68" s="28" t="str">
        <f t="shared" si="200"/>
        <v/>
      </c>
      <c r="CC68" s="28" t="str">
        <f t="shared" si="231"/>
        <v/>
      </c>
      <c r="CD68" s="28" t="str">
        <f t="shared" si="232"/>
        <v/>
      </c>
      <c r="CE68" s="28" t="str">
        <f t="shared" si="233"/>
        <v/>
      </c>
      <c r="CF68" s="28">
        <f t="shared" si="234"/>
        <v>0</v>
      </c>
      <c r="CG68">
        <f t="shared" si="235"/>
        <v>0</v>
      </c>
      <c r="CH68">
        <f t="shared" si="236"/>
        <v>0</v>
      </c>
      <c r="CI68">
        <f t="shared" si="237"/>
        <v>0</v>
      </c>
      <c r="CJ68">
        <f t="shared" si="238"/>
        <v>0</v>
      </c>
      <c r="CK68">
        <f t="shared" si="239"/>
        <v>0</v>
      </c>
      <c r="CL68">
        <f t="shared" si="201"/>
        <v>0</v>
      </c>
      <c r="CM68">
        <f t="shared" si="202"/>
        <v>0</v>
      </c>
      <c r="CN68">
        <f t="shared" si="240"/>
        <v>0</v>
      </c>
      <c r="CO68">
        <f t="shared" si="241"/>
        <v>0</v>
      </c>
      <c r="CP68">
        <f t="shared" si="242"/>
        <v>0</v>
      </c>
      <c r="CQ68" s="5">
        <f t="shared" si="243"/>
        <v>0</v>
      </c>
      <c r="CS68" s="28" t="str">
        <f t="shared" si="203"/>
        <v/>
      </c>
      <c r="CT68" s="28" t="str">
        <f t="shared" si="204"/>
        <v/>
      </c>
      <c r="CU68" s="28" t="str">
        <f t="shared" si="205"/>
        <v/>
      </c>
      <c r="CV68" s="28" t="str">
        <f t="shared" si="206"/>
        <v/>
      </c>
      <c r="CW68" s="28" t="str">
        <f t="shared" si="207"/>
        <v/>
      </c>
      <c r="CX68" s="28" t="str">
        <f t="shared" si="208"/>
        <v/>
      </c>
      <c r="CY68" s="28" t="str">
        <f t="shared" si="244"/>
        <v/>
      </c>
      <c r="CZ68" s="28" t="str">
        <f t="shared" si="245"/>
        <v/>
      </c>
      <c r="DA68" s="28" t="str">
        <f t="shared" si="246"/>
        <v/>
      </c>
      <c r="DB68" s="28">
        <f t="shared" si="247"/>
        <v>0</v>
      </c>
      <c r="DC68">
        <f t="shared" si="248"/>
        <v>0</v>
      </c>
      <c r="DD68">
        <f t="shared" si="249"/>
        <v>0</v>
      </c>
      <c r="DE68">
        <f t="shared" si="250"/>
        <v>0</v>
      </c>
      <c r="DF68">
        <f t="shared" si="251"/>
        <v>0</v>
      </c>
      <c r="DG68">
        <f t="shared" si="252"/>
        <v>0</v>
      </c>
      <c r="DH68">
        <f t="shared" si="253"/>
        <v>0</v>
      </c>
      <c r="DI68">
        <f t="shared" si="254"/>
        <v>0</v>
      </c>
      <c r="DJ68">
        <f t="shared" si="255"/>
        <v>0</v>
      </c>
      <c r="DK68">
        <f t="shared" si="256"/>
        <v>0</v>
      </c>
      <c r="DL68">
        <f t="shared" si="257"/>
        <v>0</v>
      </c>
      <c r="DM68" s="5">
        <f t="shared" si="258"/>
        <v>0</v>
      </c>
      <c r="DN68" s="48">
        <f t="shared" si="259"/>
        <v>0</v>
      </c>
      <c r="DO68" s="5">
        <f t="shared" si="260"/>
        <v>0</v>
      </c>
      <c r="DP68" s="5">
        <f t="shared" si="261"/>
        <v>0</v>
      </c>
      <c r="DR68" s="48">
        <f t="shared" si="209"/>
        <v>999</v>
      </c>
      <c r="DS68" s="48">
        <f t="shared" si="210"/>
        <v>999</v>
      </c>
      <c r="DT68" s="48">
        <f t="shared" si="262"/>
        <v>999</v>
      </c>
      <c r="DU68">
        <f t="shared" si="211"/>
        <v>0</v>
      </c>
      <c r="DW68" s="48">
        <f t="shared" si="263"/>
        <v>0</v>
      </c>
      <c r="DX68" s="48">
        <f t="shared" si="264"/>
        <v>0</v>
      </c>
      <c r="DY68" s="48">
        <f t="shared" si="265"/>
        <v>0</v>
      </c>
      <c r="DZ68" s="48">
        <f t="shared" si="266"/>
        <v>0</v>
      </c>
      <c r="EA68">
        <f t="shared" si="212"/>
        <v>0</v>
      </c>
      <c r="EC68" s="48">
        <f t="shared" si="267"/>
        <v>0</v>
      </c>
      <c r="ED68" s="48">
        <f t="shared" si="268"/>
        <v>0</v>
      </c>
      <c r="EE68" s="48">
        <f t="shared" si="269"/>
        <v>0</v>
      </c>
      <c r="EF68" s="48">
        <f t="shared" si="270"/>
        <v>0</v>
      </c>
      <c r="EG68">
        <f t="shared" si="213"/>
        <v>0</v>
      </c>
      <c r="EH68">
        <f t="shared" si="214"/>
        <v>0</v>
      </c>
      <c r="EJ68">
        <v>12</v>
      </c>
      <c r="EK68" s="48">
        <f t="shared" si="271"/>
        <v>0</v>
      </c>
      <c r="EL68">
        <f t="shared" si="215"/>
        <v>0</v>
      </c>
      <c r="EM68">
        <f t="shared" si="272"/>
        <v>0</v>
      </c>
      <c r="EN68">
        <f t="shared" si="216"/>
        <v>0</v>
      </c>
      <c r="EO68">
        <f t="shared" si="217"/>
        <v>99999999</v>
      </c>
      <c r="EP68">
        <f t="shared" si="273"/>
        <v>99999999</v>
      </c>
      <c r="EQ68">
        <f t="shared" si="218"/>
        <v>999</v>
      </c>
      <c r="ER68">
        <f t="shared" si="219"/>
        <v>99999</v>
      </c>
      <c r="ET68">
        <f>IF(J68="X",1,IF(J68="x",1,IF(J68&lt;='Schuelereinst. Sinclair'!$B$5,1,0)))</f>
        <v>0</v>
      </c>
      <c r="EU68">
        <f>IF(L68="X",1,IF(L68="x",1,IF(L68&lt;='Schuelereinst. Sinclair'!$B$5,1,0)))</f>
        <v>0</v>
      </c>
      <c r="EV68">
        <f>IF(N68="X",1,IF(N68="x",1,IF(N68&lt;='Schuelereinst. Sinclair'!$B$5,1,0)))</f>
        <v>0</v>
      </c>
      <c r="EW68">
        <f>IF(P68="X",1,IF(P68="x",1,IF(P68&lt;='Schuelereinst. Sinclair'!$B$5,1,0)))</f>
        <v>0</v>
      </c>
      <c r="EX68">
        <f>IF(R68="X",1,IF(R68="x",1,IF(R68&lt;='Schuelereinst. Sinclair'!$B$5,1,0)))</f>
        <v>0</v>
      </c>
      <c r="EY68">
        <f>IF(T68="X",1,IF(T68="x",1,IF(T68&lt;='Schuelereinst. Sinclair'!$B$5,1,0)))</f>
        <v>0</v>
      </c>
    </row>
    <row r="69" spans="1:155" x14ac:dyDescent="0.2">
      <c r="A69">
        <v>59</v>
      </c>
      <c r="B69" s="90">
        <v>13</v>
      </c>
      <c r="C69" s="259" t="str">
        <f>IF(BG69=99,"",VLOOKUP(BG69,Wiegeliste!$A$17:'Wiegeliste'!$J$66,4))</f>
        <v/>
      </c>
      <c r="D69" s="90" t="str">
        <f t="shared" si="220"/>
        <v/>
      </c>
      <c r="E69" s="132" t="str">
        <f t="shared" si="221"/>
        <v/>
      </c>
      <c r="F69" s="132" t="str">
        <f t="shared" si="222"/>
        <v/>
      </c>
      <c r="G69" s="132" t="str">
        <f>IF(BG69=99,"",VLOOKUP(BG69,Wiegeliste!$A$17:'Wiegeliste'!$J$66,6))</f>
        <v/>
      </c>
      <c r="H69" s="148" t="str">
        <f t="shared" si="186"/>
        <v/>
      </c>
      <c r="I69" s="299" t="str">
        <f>IF(C69&lt;&gt;"",IF(ISERROR(VLOOKUP(C69,Import_Gewichtheben!$A$3:$T$52,3,FALSE)),"",VLOOKUP(C69,Import_Gewichtheben!$A$3:$T$52,3,FALSE)),"")</f>
        <v/>
      </c>
      <c r="J69" s="300" t="str">
        <f>IF(C69&lt;&gt;"",IF(ISERROR(VLOOKUP(C69,Import_Gewichtheben!$A$3:$T$52,4,FALSE)),"",VLOOKUP(C69,Import_Gewichtheben!$A$3:$T$52,4,FALSE)),"")</f>
        <v/>
      </c>
      <c r="K69" s="301" t="str">
        <f>IF(C69&lt;&gt;"",IF(ISERROR(VLOOKUP(C69,Import_Gewichtheben!$A$3:$T$52,5,FALSE)),"",VLOOKUP(C69,Import_Gewichtheben!$A$3:$T$52,5,FALSE)),"")</f>
        <v/>
      </c>
      <c r="L69" s="300" t="str">
        <f>IF(C69&lt;&gt;"",IF(ISERROR(VLOOKUP(C69,Import_Gewichtheben!$A$3:$T$52,6,FALSE)),"",VLOOKUP(C69,Import_Gewichtheben!$A$3:$T$52,6,FALSE)),"")</f>
        <v/>
      </c>
      <c r="M69" s="301" t="str">
        <f>IF(C69&lt;&gt;"",IF(ISERROR(VLOOKUP(C69,Import_Gewichtheben!$A$3:$T$52,7,FALSE)),"",VLOOKUP(C69,Import_Gewichtheben!$A$3:$T$52,7,FALSE)),"")</f>
        <v/>
      </c>
      <c r="N69" s="300" t="str">
        <f>IF(C69&lt;&gt;"",IF(ISERROR(VLOOKUP(C69,Import_Gewichtheben!$A$3:$T$52,8,FALSE)),"",VLOOKUP(C69,Import_Gewichtheben!$A$3:$T$52,8,FALSE)),"")</f>
        <v/>
      </c>
      <c r="O69" s="299" t="str">
        <f>IF(C69&lt;&gt;"",IF(ISERROR(VLOOKUP(C69,Import_Gewichtheben!$A$3:$T$52,9,FALSE)),"",VLOOKUP(C69,Import_Gewichtheben!$A$3:$T$52,9,FALSE)),"")</f>
        <v/>
      </c>
      <c r="P69" s="300" t="str">
        <f>IF(C69&lt;&gt;"",IF(ISERROR(VLOOKUP(C69,Import_Gewichtheben!$A$3:$T$52,10,FALSE)),"",VLOOKUP(C69,Import_Gewichtheben!$A$3:$T$52,10,FALSE)),"")</f>
        <v/>
      </c>
      <c r="Q69" s="301" t="str">
        <f>IF(C69&lt;&gt;"",IF(ISERROR(VLOOKUP(C69,Import_Gewichtheben!$A$3:$T$52,11,FALSE)),"",VLOOKUP(C69,Import_Gewichtheben!$A$3:$T$52,11,FALSE)),"")</f>
        <v/>
      </c>
      <c r="R69" s="300" t="str">
        <f>IF(C69&lt;&gt;"",IF(ISERROR(VLOOKUP(C69,Import_Gewichtheben!$A$3:$T$52,12,FALSE)),"",VLOOKUP(C69,Import_Gewichtheben!$A$3:$T$52,12,FALSE)),"")</f>
        <v/>
      </c>
      <c r="S69" s="301" t="str">
        <f>IF(C69&lt;&gt;"",IF(ISERROR(VLOOKUP(C69,Import_Gewichtheben!$A$3:$T$52,13,FALSE)),"",VLOOKUP(C69,Import_Gewichtheben!$A$3:$T$52,13,FALSE)),"")</f>
        <v/>
      </c>
      <c r="T69" s="300" t="str">
        <f>IF(C69&lt;&gt;"",IF(ISERROR(VLOOKUP(C69,Import_Gewichtheben!$A$3:$T$52,14,FALSE)),"",VLOOKUP(C69,Import_Gewichtheben!$A$3:$T$52,14,FALSE)),"")</f>
        <v/>
      </c>
      <c r="U69" s="112" t="str">
        <f t="shared" si="223"/>
        <v/>
      </c>
      <c r="V69" s="115" t="str">
        <f t="shared" si="224"/>
        <v/>
      </c>
      <c r="W69" s="115" t="str">
        <f t="shared" si="225"/>
        <v/>
      </c>
      <c r="X69" s="316"/>
      <c r="Y69" s="317"/>
      <c r="Z69" s="100" t="str">
        <f t="shared" si="274"/>
        <v/>
      </c>
      <c r="AA69" s="326"/>
      <c r="AB69" s="317"/>
      <c r="AC69" s="317"/>
      <c r="AD69" s="103" t="str">
        <f t="shared" si="275"/>
        <v/>
      </c>
      <c r="AE69" s="326"/>
      <c r="AF69" s="317"/>
      <c r="AG69" s="317"/>
      <c r="AH69" s="186" t="str">
        <f t="shared" si="276"/>
        <v/>
      </c>
      <c r="AI69" s="106" t="str">
        <f t="shared" si="277"/>
        <v/>
      </c>
      <c r="AJ69" s="107" t="str">
        <f t="shared" si="278"/>
        <v/>
      </c>
      <c r="AK69" s="120" t="str">
        <f t="shared" si="187"/>
        <v/>
      </c>
      <c r="AL69" s="136" t="str">
        <f t="shared" si="188"/>
        <v/>
      </c>
      <c r="BG69">
        <f>Wiegeliste!HN29</f>
        <v>99</v>
      </c>
      <c r="BJ69" t="str">
        <f t="shared" si="189"/>
        <v/>
      </c>
      <c r="BL69" t="str">
        <f t="shared" si="226"/>
        <v/>
      </c>
      <c r="BM69" t="str">
        <f t="shared" si="227"/>
        <v/>
      </c>
      <c r="BN69" t="str">
        <f t="shared" si="228"/>
        <v/>
      </c>
      <c r="BO69" t="str">
        <f t="shared" si="229"/>
        <v/>
      </c>
      <c r="BP69" t="str">
        <f t="shared" si="190"/>
        <v/>
      </c>
      <c r="BQ69" t="str">
        <f t="shared" si="191"/>
        <v/>
      </c>
      <c r="BR69" s="47" t="str">
        <f t="shared" si="192"/>
        <v/>
      </c>
      <c r="BS69" t="str">
        <f t="shared" si="193"/>
        <v/>
      </c>
      <c r="BT69" t="str">
        <f t="shared" si="194"/>
        <v/>
      </c>
      <c r="BU69" t="str">
        <f t="shared" si="230"/>
        <v/>
      </c>
      <c r="BV69" t="str">
        <f>IF(BU69="","",IF(BU69="U9",'Schuelereinst. Sinclair'!$B$6,IF(BU69="U11",'Schuelereinst. Sinclair'!$B$7,IF(BU69="U13",'Schuelereinst. Sinclair'!$B$8,Wemm(BU69="U15",'Schuelereinst. Sinclair'!$B$9,"")))))</f>
        <v/>
      </c>
      <c r="BW69" s="28" t="str">
        <f t="shared" si="195"/>
        <v/>
      </c>
      <c r="BX69" s="28" t="str">
        <f t="shared" si="196"/>
        <v/>
      </c>
      <c r="BY69" s="28" t="str">
        <f t="shared" si="197"/>
        <v/>
      </c>
      <c r="BZ69" s="28" t="str">
        <f t="shared" si="198"/>
        <v/>
      </c>
      <c r="CA69" s="28" t="str">
        <f t="shared" si="199"/>
        <v/>
      </c>
      <c r="CB69" s="28" t="str">
        <f t="shared" si="200"/>
        <v/>
      </c>
      <c r="CC69" s="28" t="str">
        <f t="shared" si="231"/>
        <v/>
      </c>
      <c r="CD69" s="28" t="str">
        <f t="shared" si="232"/>
        <v/>
      </c>
      <c r="CE69" s="28" t="str">
        <f t="shared" si="233"/>
        <v/>
      </c>
      <c r="CF69" s="28">
        <f t="shared" si="234"/>
        <v>0</v>
      </c>
      <c r="CG69">
        <f t="shared" si="235"/>
        <v>0</v>
      </c>
      <c r="CH69">
        <f t="shared" si="236"/>
        <v>0</v>
      </c>
      <c r="CI69">
        <f t="shared" si="237"/>
        <v>0</v>
      </c>
      <c r="CJ69">
        <f t="shared" si="238"/>
        <v>0</v>
      </c>
      <c r="CK69">
        <f t="shared" si="239"/>
        <v>0</v>
      </c>
      <c r="CL69">
        <f t="shared" si="201"/>
        <v>0</v>
      </c>
      <c r="CM69">
        <f t="shared" si="202"/>
        <v>0</v>
      </c>
      <c r="CN69">
        <f t="shared" si="240"/>
        <v>0</v>
      </c>
      <c r="CO69">
        <f t="shared" si="241"/>
        <v>0</v>
      </c>
      <c r="CP69">
        <f t="shared" si="242"/>
        <v>0</v>
      </c>
      <c r="CQ69" s="5">
        <f t="shared" si="243"/>
        <v>0</v>
      </c>
      <c r="CS69" s="28" t="str">
        <f t="shared" si="203"/>
        <v/>
      </c>
      <c r="CT69" s="28" t="str">
        <f t="shared" si="204"/>
        <v/>
      </c>
      <c r="CU69" s="28" t="str">
        <f t="shared" si="205"/>
        <v/>
      </c>
      <c r="CV69" s="28" t="str">
        <f t="shared" si="206"/>
        <v/>
      </c>
      <c r="CW69" s="28" t="str">
        <f t="shared" si="207"/>
        <v/>
      </c>
      <c r="CX69" s="28" t="str">
        <f t="shared" si="208"/>
        <v/>
      </c>
      <c r="CY69" s="28" t="str">
        <f t="shared" si="244"/>
        <v/>
      </c>
      <c r="CZ69" s="28" t="str">
        <f t="shared" si="245"/>
        <v/>
      </c>
      <c r="DA69" s="28" t="str">
        <f t="shared" si="246"/>
        <v/>
      </c>
      <c r="DB69" s="28">
        <f t="shared" si="247"/>
        <v>0</v>
      </c>
      <c r="DC69">
        <f t="shared" si="248"/>
        <v>0</v>
      </c>
      <c r="DD69">
        <f t="shared" si="249"/>
        <v>0</v>
      </c>
      <c r="DE69">
        <f t="shared" si="250"/>
        <v>0</v>
      </c>
      <c r="DF69">
        <f t="shared" si="251"/>
        <v>0</v>
      </c>
      <c r="DG69">
        <f t="shared" si="252"/>
        <v>0</v>
      </c>
      <c r="DH69">
        <f t="shared" si="253"/>
        <v>0</v>
      </c>
      <c r="DI69">
        <f t="shared" si="254"/>
        <v>0</v>
      </c>
      <c r="DJ69">
        <f t="shared" si="255"/>
        <v>0</v>
      </c>
      <c r="DK69">
        <f t="shared" si="256"/>
        <v>0</v>
      </c>
      <c r="DL69">
        <f t="shared" si="257"/>
        <v>0</v>
      </c>
      <c r="DM69" s="5">
        <f t="shared" si="258"/>
        <v>0</v>
      </c>
      <c r="DN69" s="48">
        <f t="shared" si="259"/>
        <v>0</v>
      </c>
      <c r="DO69" s="5">
        <f t="shared" si="260"/>
        <v>0</v>
      </c>
      <c r="DP69" s="5">
        <f t="shared" si="261"/>
        <v>0</v>
      </c>
      <c r="DR69" s="48">
        <f t="shared" si="209"/>
        <v>999</v>
      </c>
      <c r="DS69" s="48">
        <f t="shared" si="210"/>
        <v>999</v>
      </c>
      <c r="DT69" s="48">
        <f t="shared" si="262"/>
        <v>999</v>
      </c>
      <c r="DU69">
        <f t="shared" si="211"/>
        <v>0</v>
      </c>
      <c r="DW69" s="48">
        <f t="shared" si="263"/>
        <v>0</v>
      </c>
      <c r="DX69" s="48">
        <f t="shared" si="264"/>
        <v>0</v>
      </c>
      <c r="DY69" s="48">
        <f t="shared" si="265"/>
        <v>0</v>
      </c>
      <c r="DZ69" s="48">
        <f t="shared" si="266"/>
        <v>0</v>
      </c>
      <c r="EA69">
        <f t="shared" si="212"/>
        <v>0</v>
      </c>
      <c r="EC69" s="48">
        <f t="shared" si="267"/>
        <v>0</v>
      </c>
      <c r="ED69" s="48">
        <f t="shared" si="268"/>
        <v>0</v>
      </c>
      <c r="EE69" s="48">
        <f t="shared" si="269"/>
        <v>0</v>
      </c>
      <c r="EF69" s="48">
        <f t="shared" si="270"/>
        <v>0</v>
      </c>
      <c r="EG69">
        <f t="shared" si="213"/>
        <v>0</v>
      </c>
      <c r="EH69">
        <f t="shared" si="214"/>
        <v>0</v>
      </c>
      <c r="EJ69">
        <v>13</v>
      </c>
      <c r="EK69" s="48">
        <f t="shared" si="271"/>
        <v>0</v>
      </c>
      <c r="EL69">
        <f t="shared" si="215"/>
        <v>0</v>
      </c>
      <c r="EM69">
        <f t="shared" si="272"/>
        <v>0</v>
      </c>
      <c r="EN69">
        <f t="shared" si="216"/>
        <v>0</v>
      </c>
      <c r="EO69">
        <f t="shared" si="217"/>
        <v>99999999</v>
      </c>
      <c r="EP69">
        <f t="shared" si="273"/>
        <v>99999999</v>
      </c>
      <c r="EQ69">
        <f t="shared" si="218"/>
        <v>999</v>
      </c>
      <c r="ER69">
        <f t="shared" si="219"/>
        <v>99999</v>
      </c>
      <c r="ET69">
        <f>IF(J69="X",1,IF(J69="x",1,IF(J69&lt;='Schuelereinst. Sinclair'!$B$5,1,0)))</f>
        <v>0</v>
      </c>
      <c r="EU69">
        <f>IF(L69="X",1,IF(L69="x",1,IF(L69&lt;='Schuelereinst. Sinclair'!$B$5,1,0)))</f>
        <v>0</v>
      </c>
      <c r="EV69">
        <f>IF(N69="X",1,IF(N69="x",1,IF(N69&lt;='Schuelereinst. Sinclair'!$B$5,1,0)))</f>
        <v>0</v>
      </c>
      <c r="EW69">
        <f>IF(P69="X",1,IF(P69="x",1,IF(P69&lt;='Schuelereinst. Sinclair'!$B$5,1,0)))</f>
        <v>0</v>
      </c>
      <c r="EX69">
        <f>IF(R69="X",1,IF(R69="x",1,IF(R69&lt;='Schuelereinst. Sinclair'!$B$5,1,0)))</f>
        <v>0</v>
      </c>
      <c r="EY69">
        <f>IF(T69="X",1,IF(T69="x",1,IF(T69&lt;='Schuelereinst. Sinclair'!$B$5,1,0)))</f>
        <v>0</v>
      </c>
    </row>
    <row r="70" spans="1:155" x14ac:dyDescent="0.2">
      <c r="A70">
        <v>60</v>
      </c>
      <c r="B70" s="90">
        <v>14</v>
      </c>
      <c r="C70" s="259" t="str">
        <f>IF(BG70=99,"",VLOOKUP(BG70,Wiegeliste!$A$17:'Wiegeliste'!$J$66,4))</f>
        <v/>
      </c>
      <c r="D70" s="90" t="str">
        <f t="shared" si="220"/>
        <v/>
      </c>
      <c r="E70" s="132" t="str">
        <f t="shared" si="221"/>
        <v/>
      </c>
      <c r="F70" s="132" t="str">
        <f t="shared" si="222"/>
        <v/>
      </c>
      <c r="G70" s="132" t="str">
        <f>IF(BG70=99,"",VLOOKUP(BG70,Wiegeliste!$A$17:'Wiegeliste'!$J$66,6))</f>
        <v/>
      </c>
      <c r="H70" s="148" t="str">
        <f t="shared" si="186"/>
        <v/>
      </c>
      <c r="I70" s="299" t="str">
        <f>IF(C70&lt;&gt;"",IF(ISERROR(VLOOKUP(C70,Import_Gewichtheben!$A$3:$T$52,3,FALSE)),"",VLOOKUP(C70,Import_Gewichtheben!$A$3:$T$52,3,FALSE)),"")</f>
        <v/>
      </c>
      <c r="J70" s="300" t="str">
        <f>IF(C70&lt;&gt;"",IF(ISERROR(VLOOKUP(C70,Import_Gewichtheben!$A$3:$T$52,4,FALSE)),"",VLOOKUP(C70,Import_Gewichtheben!$A$3:$T$52,4,FALSE)),"")</f>
        <v/>
      </c>
      <c r="K70" s="301" t="str">
        <f>IF(C70&lt;&gt;"",IF(ISERROR(VLOOKUP(C70,Import_Gewichtheben!$A$3:$T$52,5,FALSE)),"",VLOOKUP(C70,Import_Gewichtheben!$A$3:$T$52,5,FALSE)),"")</f>
        <v/>
      </c>
      <c r="L70" s="300" t="str">
        <f>IF(C70&lt;&gt;"",IF(ISERROR(VLOOKUP(C70,Import_Gewichtheben!$A$3:$T$52,6,FALSE)),"",VLOOKUP(C70,Import_Gewichtheben!$A$3:$T$52,6,FALSE)),"")</f>
        <v/>
      </c>
      <c r="M70" s="301" t="str">
        <f>IF(C70&lt;&gt;"",IF(ISERROR(VLOOKUP(C70,Import_Gewichtheben!$A$3:$T$52,7,FALSE)),"",VLOOKUP(C70,Import_Gewichtheben!$A$3:$T$52,7,FALSE)),"")</f>
        <v/>
      </c>
      <c r="N70" s="300" t="str">
        <f>IF(C70&lt;&gt;"",IF(ISERROR(VLOOKUP(C70,Import_Gewichtheben!$A$3:$T$52,8,FALSE)),"",VLOOKUP(C70,Import_Gewichtheben!$A$3:$T$52,8,FALSE)),"")</f>
        <v/>
      </c>
      <c r="O70" s="299" t="str">
        <f>IF(C70&lt;&gt;"",IF(ISERROR(VLOOKUP(C70,Import_Gewichtheben!$A$3:$T$52,9,FALSE)),"",VLOOKUP(C70,Import_Gewichtheben!$A$3:$T$52,9,FALSE)),"")</f>
        <v/>
      </c>
      <c r="P70" s="300" t="str">
        <f>IF(C70&lt;&gt;"",IF(ISERROR(VLOOKUP(C70,Import_Gewichtheben!$A$3:$T$52,10,FALSE)),"",VLOOKUP(C70,Import_Gewichtheben!$A$3:$T$52,10,FALSE)),"")</f>
        <v/>
      </c>
      <c r="Q70" s="301" t="str">
        <f>IF(C70&lt;&gt;"",IF(ISERROR(VLOOKUP(C70,Import_Gewichtheben!$A$3:$T$52,11,FALSE)),"",VLOOKUP(C70,Import_Gewichtheben!$A$3:$T$52,11,FALSE)),"")</f>
        <v/>
      </c>
      <c r="R70" s="300" t="str">
        <f>IF(C70&lt;&gt;"",IF(ISERROR(VLOOKUP(C70,Import_Gewichtheben!$A$3:$T$52,12,FALSE)),"",VLOOKUP(C70,Import_Gewichtheben!$A$3:$T$52,12,FALSE)),"")</f>
        <v/>
      </c>
      <c r="S70" s="301" t="str">
        <f>IF(C70&lt;&gt;"",IF(ISERROR(VLOOKUP(C70,Import_Gewichtheben!$A$3:$T$52,13,FALSE)),"",VLOOKUP(C70,Import_Gewichtheben!$A$3:$T$52,13,FALSE)),"")</f>
        <v/>
      </c>
      <c r="T70" s="300" t="str">
        <f>IF(C70&lt;&gt;"",IF(ISERROR(VLOOKUP(C70,Import_Gewichtheben!$A$3:$T$52,14,FALSE)),"",VLOOKUP(C70,Import_Gewichtheben!$A$3:$T$52,14,FALSE)),"")</f>
        <v/>
      </c>
      <c r="U70" s="112" t="str">
        <f t="shared" si="223"/>
        <v/>
      </c>
      <c r="V70" s="115" t="str">
        <f t="shared" si="224"/>
        <v/>
      </c>
      <c r="W70" s="115" t="str">
        <f t="shared" si="225"/>
        <v/>
      </c>
      <c r="X70" s="316"/>
      <c r="Y70" s="317"/>
      <c r="Z70" s="100" t="str">
        <f t="shared" si="274"/>
        <v/>
      </c>
      <c r="AA70" s="326"/>
      <c r="AB70" s="317"/>
      <c r="AC70" s="317"/>
      <c r="AD70" s="103" t="str">
        <f t="shared" si="275"/>
        <v/>
      </c>
      <c r="AE70" s="326"/>
      <c r="AF70" s="317"/>
      <c r="AG70" s="317"/>
      <c r="AH70" s="186" t="str">
        <f t="shared" si="276"/>
        <v/>
      </c>
      <c r="AI70" s="106" t="str">
        <f t="shared" si="277"/>
        <v/>
      </c>
      <c r="AJ70" s="107" t="str">
        <f t="shared" si="278"/>
        <v/>
      </c>
      <c r="AK70" s="120" t="str">
        <f t="shared" si="187"/>
        <v/>
      </c>
      <c r="AL70" s="136" t="str">
        <f t="shared" si="188"/>
        <v/>
      </c>
      <c r="BG70">
        <f>Wiegeliste!HN30</f>
        <v>99</v>
      </c>
      <c r="BJ70" t="str">
        <f t="shared" si="189"/>
        <v/>
      </c>
      <c r="BL70" t="str">
        <f t="shared" si="226"/>
        <v/>
      </c>
      <c r="BM70" t="str">
        <f t="shared" si="227"/>
        <v/>
      </c>
      <c r="BN70" t="str">
        <f t="shared" si="228"/>
        <v/>
      </c>
      <c r="BO70" t="str">
        <f t="shared" si="229"/>
        <v/>
      </c>
      <c r="BP70" t="str">
        <f t="shared" si="190"/>
        <v/>
      </c>
      <c r="BQ70" t="str">
        <f t="shared" si="191"/>
        <v/>
      </c>
      <c r="BR70" s="47" t="str">
        <f t="shared" si="192"/>
        <v/>
      </c>
      <c r="BS70" t="str">
        <f t="shared" si="193"/>
        <v/>
      </c>
      <c r="BT70" t="str">
        <f t="shared" si="194"/>
        <v/>
      </c>
      <c r="BU70" t="str">
        <f t="shared" si="230"/>
        <v/>
      </c>
      <c r="BV70" t="str">
        <f>IF(BU70="","",IF(BU70="U9",'Schuelereinst. Sinclair'!$B$6,IF(BU70="U11",'Schuelereinst. Sinclair'!$B$7,IF(BU70="U13",'Schuelereinst. Sinclair'!$B$8,Wemm(BU70="U15",'Schuelereinst. Sinclair'!$B$9,"")))))</f>
        <v/>
      </c>
      <c r="BW70" s="28" t="str">
        <f t="shared" si="195"/>
        <v/>
      </c>
      <c r="BX70" s="28" t="str">
        <f t="shared" si="196"/>
        <v/>
      </c>
      <c r="BY70" s="28" t="str">
        <f t="shared" si="197"/>
        <v/>
      </c>
      <c r="BZ70" s="28" t="str">
        <f t="shared" si="198"/>
        <v/>
      </c>
      <c r="CA70" s="28" t="str">
        <f t="shared" si="199"/>
        <v/>
      </c>
      <c r="CB70" s="28" t="str">
        <f t="shared" si="200"/>
        <v/>
      </c>
      <c r="CC70" s="28" t="str">
        <f t="shared" si="231"/>
        <v/>
      </c>
      <c r="CD70" s="28" t="str">
        <f t="shared" si="232"/>
        <v/>
      </c>
      <c r="CE70" s="28" t="str">
        <f t="shared" si="233"/>
        <v/>
      </c>
      <c r="CF70" s="28">
        <f t="shared" si="234"/>
        <v>0</v>
      </c>
      <c r="CG70">
        <f t="shared" si="235"/>
        <v>0</v>
      </c>
      <c r="CH70">
        <f t="shared" si="236"/>
        <v>0</v>
      </c>
      <c r="CI70">
        <f t="shared" si="237"/>
        <v>0</v>
      </c>
      <c r="CJ70">
        <f t="shared" si="238"/>
        <v>0</v>
      </c>
      <c r="CK70">
        <f t="shared" si="239"/>
        <v>0</v>
      </c>
      <c r="CL70">
        <f t="shared" si="201"/>
        <v>0</v>
      </c>
      <c r="CM70">
        <f t="shared" si="202"/>
        <v>0</v>
      </c>
      <c r="CN70">
        <f t="shared" si="240"/>
        <v>0</v>
      </c>
      <c r="CO70">
        <f t="shared" si="241"/>
        <v>0</v>
      </c>
      <c r="CP70">
        <f t="shared" si="242"/>
        <v>0</v>
      </c>
      <c r="CQ70" s="5">
        <f t="shared" si="243"/>
        <v>0</v>
      </c>
      <c r="CS70" s="28" t="str">
        <f t="shared" si="203"/>
        <v/>
      </c>
      <c r="CT70" s="28" t="str">
        <f t="shared" si="204"/>
        <v/>
      </c>
      <c r="CU70" s="28" t="str">
        <f t="shared" si="205"/>
        <v/>
      </c>
      <c r="CV70" s="28" t="str">
        <f t="shared" si="206"/>
        <v/>
      </c>
      <c r="CW70" s="28" t="str">
        <f t="shared" si="207"/>
        <v/>
      </c>
      <c r="CX70" s="28" t="str">
        <f t="shared" si="208"/>
        <v/>
      </c>
      <c r="CY70" s="28" t="str">
        <f t="shared" si="244"/>
        <v/>
      </c>
      <c r="CZ70" s="28" t="str">
        <f t="shared" si="245"/>
        <v/>
      </c>
      <c r="DA70" s="28" t="str">
        <f t="shared" si="246"/>
        <v/>
      </c>
      <c r="DB70" s="28">
        <f t="shared" si="247"/>
        <v>0</v>
      </c>
      <c r="DC70">
        <f t="shared" si="248"/>
        <v>0</v>
      </c>
      <c r="DD70">
        <f t="shared" si="249"/>
        <v>0</v>
      </c>
      <c r="DE70">
        <f t="shared" si="250"/>
        <v>0</v>
      </c>
      <c r="DF70">
        <f t="shared" si="251"/>
        <v>0</v>
      </c>
      <c r="DG70">
        <f t="shared" si="252"/>
        <v>0</v>
      </c>
      <c r="DH70">
        <f t="shared" si="253"/>
        <v>0</v>
      </c>
      <c r="DI70">
        <f t="shared" si="254"/>
        <v>0</v>
      </c>
      <c r="DJ70">
        <f t="shared" si="255"/>
        <v>0</v>
      </c>
      <c r="DK70">
        <f t="shared" si="256"/>
        <v>0</v>
      </c>
      <c r="DL70">
        <f t="shared" si="257"/>
        <v>0</v>
      </c>
      <c r="DM70" s="5">
        <f t="shared" si="258"/>
        <v>0</v>
      </c>
      <c r="DN70" s="48">
        <f t="shared" si="259"/>
        <v>0</v>
      </c>
      <c r="DO70" s="5">
        <f t="shared" si="260"/>
        <v>0</v>
      </c>
      <c r="DP70" s="5">
        <f t="shared" si="261"/>
        <v>0</v>
      </c>
      <c r="DR70" s="48">
        <f t="shared" si="209"/>
        <v>999</v>
      </c>
      <c r="DS70" s="48">
        <f t="shared" si="210"/>
        <v>999</v>
      </c>
      <c r="DT70" s="48">
        <f t="shared" si="262"/>
        <v>999</v>
      </c>
      <c r="DU70">
        <f t="shared" si="211"/>
        <v>0</v>
      </c>
      <c r="DW70" s="48">
        <f t="shared" si="263"/>
        <v>0</v>
      </c>
      <c r="DX70" s="48">
        <f t="shared" si="264"/>
        <v>0</v>
      </c>
      <c r="DY70" s="48">
        <f t="shared" si="265"/>
        <v>0</v>
      </c>
      <c r="DZ70" s="48">
        <f t="shared" si="266"/>
        <v>0</v>
      </c>
      <c r="EA70">
        <f t="shared" si="212"/>
        <v>0</v>
      </c>
      <c r="EC70" s="48">
        <f t="shared" si="267"/>
        <v>0</v>
      </c>
      <c r="ED70" s="48">
        <f t="shared" si="268"/>
        <v>0</v>
      </c>
      <c r="EE70" s="48">
        <f t="shared" si="269"/>
        <v>0</v>
      </c>
      <c r="EF70" s="48">
        <f t="shared" si="270"/>
        <v>0</v>
      </c>
      <c r="EG70">
        <f t="shared" si="213"/>
        <v>0</v>
      </c>
      <c r="EH70">
        <f t="shared" si="214"/>
        <v>0</v>
      </c>
      <c r="EJ70">
        <v>14</v>
      </c>
      <c r="EK70" s="48">
        <f t="shared" si="271"/>
        <v>0</v>
      </c>
      <c r="EL70">
        <f t="shared" si="215"/>
        <v>0</v>
      </c>
      <c r="EM70">
        <f t="shared" si="272"/>
        <v>0</v>
      </c>
      <c r="EN70">
        <f t="shared" si="216"/>
        <v>0</v>
      </c>
      <c r="EO70">
        <f t="shared" si="217"/>
        <v>99999999</v>
      </c>
      <c r="EP70">
        <f t="shared" si="273"/>
        <v>99999999</v>
      </c>
      <c r="EQ70">
        <f t="shared" si="218"/>
        <v>999</v>
      </c>
      <c r="ER70">
        <f t="shared" si="219"/>
        <v>99999</v>
      </c>
      <c r="ET70">
        <f>IF(J70="X",1,IF(J70="x",1,IF(J70&lt;='Schuelereinst. Sinclair'!$B$5,1,0)))</f>
        <v>0</v>
      </c>
      <c r="EU70">
        <f>IF(L70="X",1,IF(L70="x",1,IF(L70&lt;='Schuelereinst. Sinclair'!$B$5,1,0)))</f>
        <v>0</v>
      </c>
      <c r="EV70">
        <f>IF(N70="X",1,IF(N70="x",1,IF(N70&lt;='Schuelereinst. Sinclair'!$B$5,1,0)))</f>
        <v>0</v>
      </c>
      <c r="EW70">
        <f>IF(P70="X",1,IF(P70="x",1,IF(P70&lt;='Schuelereinst. Sinclair'!$B$5,1,0)))</f>
        <v>0</v>
      </c>
      <c r="EX70">
        <f>IF(R70="X",1,IF(R70="x",1,IF(R70&lt;='Schuelereinst. Sinclair'!$B$5,1,0)))</f>
        <v>0</v>
      </c>
      <c r="EY70">
        <f>IF(T70="X",1,IF(T70="x",1,IF(T70&lt;='Schuelereinst. Sinclair'!$B$5,1,0)))</f>
        <v>0</v>
      </c>
    </row>
    <row r="71" spans="1:155" x14ac:dyDescent="0.2">
      <c r="A71">
        <v>61</v>
      </c>
      <c r="B71" s="90">
        <v>15</v>
      </c>
      <c r="C71" s="259" t="str">
        <f>IF(BG71=99,"",VLOOKUP(BG71,Wiegeliste!$A$17:'Wiegeliste'!$J$66,4))</f>
        <v/>
      </c>
      <c r="D71" s="90" t="str">
        <f t="shared" si="220"/>
        <v/>
      </c>
      <c r="E71" s="132" t="str">
        <f t="shared" si="221"/>
        <v/>
      </c>
      <c r="F71" s="132" t="str">
        <f t="shared" si="222"/>
        <v/>
      </c>
      <c r="G71" s="132" t="str">
        <f>IF(BG71=99,"",VLOOKUP(BG71,Wiegeliste!$A$17:'Wiegeliste'!$J$66,6))</f>
        <v/>
      </c>
      <c r="H71" s="148" t="str">
        <f t="shared" si="186"/>
        <v/>
      </c>
      <c r="I71" s="299" t="str">
        <f>IF(C71&lt;&gt;"",IF(ISERROR(VLOOKUP(C71,Import_Gewichtheben!$A$3:$T$52,3,FALSE)),"",VLOOKUP(C71,Import_Gewichtheben!$A$3:$T$52,3,FALSE)),"")</f>
        <v/>
      </c>
      <c r="J71" s="300" t="str">
        <f>IF(C71&lt;&gt;"",IF(ISERROR(VLOOKUP(C71,Import_Gewichtheben!$A$3:$T$52,4,FALSE)),"",VLOOKUP(C71,Import_Gewichtheben!$A$3:$T$52,4,FALSE)),"")</f>
        <v/>
      </c>
      <c r="K71" s="301" t="str">
        <f>IF(C71&lt;&gt;"",IF(ISERROR(VLOOKUP(C71,Import_Gewichtheben!$A$3:$T$52,5,FALSE)),"",VLOOKUP(C71,Import_Gewichtheben!$A$3:$T$52,5,FALSE)),"")</f>
        <v/>
      </c>
      <c r="L71" s="300" t="str">
        <f>IF(C71&lt;&gt;"",IF(ISERROR(VLOOKUP(C71,Import_Gewichtheben!$A$3:$T$52,6,FALSE)),"",VLOOKUP(C71,Import_Gewichtheben!$A$3:$T$52,6,FALSE)),"")</f>
        <v/>
      </c>
      <c r="M71" s="301" t="str">
        <f>IF(C71&lt;&gt;"",IF(ISERROR(VLOOKUP(C71,Import_Gewichtheben!$A$3:$T$52,7,FALSE)),"",VLOOKUP(C71,Import_Gewichtheben!$A$3:$T$52,7,FALSE)),"")</f>
        <v/>
      </c>
      <c r="N71" s="300" t="str">
        <f>IF(C71&lt;&gt;"",IF(ISERROR(VLOOKUP(C71,Import_Gewichtheben!$A$3:$T$52,8,FALSE)),"",VLOOKUP(C71,Import_Gewichtheben!$A$3:$T$52,8,FALSE)),"")</f>
        <v/>
      </c>
      <c r="O71" s="299" t="str">
        <f>IF(C71&lt;&gt;"",IF(ISERROR(VLOOKUP(C71,Import_Gewichtheben!$A$3:$T$52,9,FALSE)),"",VLOOKUP(C71,Import_Gewichtheben!$A$3:$T$52,9,FALSE)),"")</f>
        <v/>
      </c>
      <c r="P71" s="300" t="str">
        <f>IF(C71&lt;&gt;"",IF(ISERROR(VLOOKUP(C71,Import_Gewichtheben!$A$3:$T$52,10,FALSE)),"",VLOOKUP(C71,Import_Gewichtheben!$A$3:$T$52,10,FALSE)),"")</f>
        <v/>
      </c>
      <c r="Q71" s="301" t="str">
        <f>IF(C71&lt;&gt;"",IF(ISERROR(VLOOKUP(C71,Import_Gewichtheben!$A$3:$T$52,11,FALSE)),"",VLOOKUP(C71,Import_Gewichtheben!$A$3:$T$52,11,FALSE)),"")</f>
        <v/>
      </c>
      <c r="R71" s="300" t="str">
        <f>IF(C71&lt;&gt;"",IF(ISERROR(VLOOKUP(C71,Import_Gewichtheben!$A$3:$T$52,12,FALSE)),"",VLOOKUP(C71,Import_Gewichtheben!$A$3:$T$52,12,FALSE)),"")</f>
        <v/>
      </c>
      <c r="S71" s="301" t="str">
        <f>IF(C71&lt;&gt;"",IF(ISERROR(VLOOKUP(C71,Import_Gewichtheben!$A$3:$T$52,13,FALSE)),"",VLOOKUP(C71,Import_Gewichtheben!$A$3:$T$52,13,FALSE)),"")</f>
        <v/>
      </c>
      <c r="T71" s="300" t="str">
        <f>IF(C71&lt;&gt;"",IF(ISERROR(VLOOKUP(C71,Import_Gewichtheben!$A$3:$T$52,14,FALSE)),"",VLOOKUP(C71,Import_Gewichtheben!$A$3:$T$52,14,FALSE)),"")</f>
        <v/>
      </c>
      <c r="U71" s="112" t="str">
        <f t="shared" si="223"/>
        <v/>
      </c>
      <c r="V71" s="115" t="str">
        <f t="shared" si="224"/>
        <v/>
      </c>
      <c r="W71" s="115" t="str">
        <f t="shared" si="225"/>
        <v/>
      </c>
      <c r="X71" s="316"/>
      <c r="Y71" s="317"/>
      <c r="Z71" s="100" t="str">
        <f t="shared" si="274"/>
        <v/>
      </c>
      <c r="AA71" s="326"/>
      <c r="AB71" s="317"/>
      <c r="AC71" s="317"/>
      <c r="AD71" s="103" t="str">
        <f t="shared" si="275"/>
        <v/>
      </c>
      <c r="AE71" s="326"/>
      <c r="AF71" s="317"/>
      <c r="AG71" s="317"/>
      <c r="AH71" s="186" t="str">
        <f t="shared" si="276"/>
        <v/>
      </c>
      <c r="AI71" s="106" t="str">
        <f t="shared" si="277"/>
        <v/>
      </c>
      <c r="AJ71" s="107" t="str">
        <f t="shared" si="278"/>
        <v/>
      </c>
      <c r="AK71" s="120" t="str">
        <f t="shared" si="187"/>
        <v/>
      </c>
      <c r="AL71" s="136" t="str">
        <f t="shared" si="188"/>
        <v/>
      </c>
      <c r="BG71">
        <f>Wiegeliste!HN31</f>
        <v>99</v>
      </c>
      <c r="BJ71" t="str">
        <f t="shared" si="189"/>
        <v/>
      </c>
      <c r="BL71" t="str">
        <f t="shared" si="226"/>
        <v/>
      </c>
      <c r="BM71" t="str">
        <f t="shared" si="227"/>
        <v/>
      </c>
      <c r="BN71" t="str">
        <f t="shared" si="228"/>
        <v/>
      </c>
      <c r="BO71" t="str">
        <f t="shared" si="229"/>
        <v/>
      </c>
      <c r="BP71" t="str">
        <f t="shared" si="190"/>
        <v/>
      </c>
      <c r="BQ71" t="str">
        <f t="shared" si="191"/>
        <v/>
      </c>
      <c r="BR71" s="47" t="str">
        <f t="shared" si="192"/>
        <v/>
      </c>
      <c r="BS71" t="str">
        <f t="shared" si="193"/>
        <v/>
      </c>
      <c r="BT71" t="str">
        <f t="shared" si="194"/>
        <v/>
      </c>
      <c r="BU71" t="str">
        <f t="shared" si="230"/>
        <v/>
      </c>
      <c r="BV71" t="str">
        <f>IF(BU71="","",IF(BU71="U9",'Schuelereinst. Sinclair'!$B$6,IF(BU71="U11",'Schuelereinst. Sinclair'!$B$7,IF(BU71="U13",'Schuelereinst. Sinclair'!$B$8,Wemm(BU71="U15",'Schuelereinst. Sinclair'!$B$9,"")))))</f>
        <v/>
      </c>
      <c r="BW71" s="28" t="str">
        <f t="shared" si="195"/>
        <v/>
      </c>
      <c r="BX71" s="28" t="str">
        <f t="shared" si="196"/>
        <v/>
      </c>
      <c r="BY71" s="28" t="str">
        <f t="shared" si="197"/>
        <v/>
      </c>
      <c r="BZ71" s="28" t="str">
        <f t="shared" si="198"/>
        <v/>
      </c>
      <c r="CA71" s="28" t="str">
        <f t="shared" si="199"/>
        <v/>
      </c>
      <c r="CB71" s="28" t="str">
        <f t="shared" si="200"/>
        <v/>
      </c>
      <c r="CC71" s="28" t="str">
        <f t="shared" si="231"/>
        <v/>
      </c>
      <c r="CD71" s="28" t="str">
        <f t="shared" si="232"/>
        <v/>
      </c>
      <c r="CE71" s="28" t="str">
        <f t="shared" si="233"/>
        <v/>
      </c>
      <c r="CF71" s="28">
        <f t="shared" si="234"/>
        <v>0</v>
      </c>
      <c r="CG71">
        <f t="shared" si="235"/>
        <v>0</v>
      </c>
      <c r="CH71">
        <f t="shared" si="236"/>
        <v>0</v>
      </c>
      <c r="CI71">
        <f t="shared" si="237"/>
        <v>0</v>
      </c>
      <c r="CJ71">
        <f t="shared" si="238"/>
        <v>0</v>
      </c>
      <c r="CK71">
        <f t="shared" si="239"/>
        <v>0</v>
      </c>
      <c r="CL71">
        <f t="shared" si="201"/>
        <v>0</v>
      </c>
      <c r="CM71">
        <f t="shared" si="202"/>
        <v>0</v>
      </c>
      <c r="CN71">
        <f t="shared" si="240"/>
        <v>0</v>
      </c>
      <c r="CO71">
        <f t="shared" si="241"/>
        <v>0</v>
      </c>
      <c r="CP71">
        <f t="shared" si="242"/>
        <v>0</v>
      </c>
      <c r="CQ71" s="5">
        <f t="shared" si="243"/>
        <v>0</v>
      </c>
      <c r="CS71" s="28" t="str">
        <f t="shared" si="203"/>
        <v/>
      </c>
      <c r="CT71" s="28" t="str">
        <f t="shared" si="204"/>
        <v/>
      </c>
      <c r="CU71" s="28" t="str">
        <f t="shared" si="205"/>
        <v/>
      </c>
      <c r="CV71" s="28" t="str">
        <f t="shared" si="206"/>
        <v/>
      </c>
      <c r="CW71" s="28" t="str">
        <f t="shared" si="207"/>
        <v/>
      </c>
      <c r="CX71" s="28" t="str">
        <f t="shared" si="208"/>
        <v/>
      </c>
      <c r="CY71" s="28" t="str">
        <f t="shared" si="244"/>
        <v/>
      </c>
      <c r="CZ71" s="28" t="str">
        <f t="shared" si="245"/>
        <v/>
      </c>
      <c r="DA71" s="28" t="str">
        <f t="shared" si="246"/>
        <v/>
      </c>
      <c r="DB71" s="28">
        <f t="shared" si="247"/>
        <v>0</v>
      </c>
      <c r="DC71">
        <f t="shared" si="248"/>
        <v>0</v>
      </c>
      <c r="DD71">
        <f t="shared" si="249"/>
        <v>0</v>
      </c>
      <c r="DE71">
        <f t="shared" si="250"/>
        <v>0</v>
      </c>
      <c r="DF71">
        <f t="shared" si="251"/>
        <v>0</v>
      </c>
      <c r="DG71">
        <f t="shared" si="252"/>
        <v>0</v>
      </c>
      <c r="DH71">
        <f t="shared" si="253"/>
        <v>0</v>
      </c>
      <c r="DI71">
        <f t="shared" si="254"/>
        <v>0</v>
      </c>
      <c r="DJ71">
        <f t="shared" si="255"/>
        <v>0</v>
      </c>
      <c r="DK71">
        <f t="shared" si="256"/>
        <v>0</v>
      </c>
      <c r="DL71">
        <f t="shared" si="257"/>
        <v>0</v>
      </c>
      <c r="DM71" s="5">
        <f t="shared" si="258"/>
        <v>0</v>
      </c>
      <c r="DN71" s="48">
        <f t="shared" si="259"/>
        <v>0</v>
      </c>
      <c r="DO71" s="5">
        <f t="shared" si="260"/>
        <v>0</v>
      </c>
      <c r="DP71" s="5">
        <f t="shared" si="261"/>
        <v>0</v>
      </c>
      <c r="DR71" s="48">
        <f t="shared" si="209"/>
        <v>999</v>
      </c>
      <c r="DS71" s="48">
        <f t="shared" si="210"/>
        <v>999</v>
      </c>
      <c r="DT71" s="48">
        <f t="shared" si="262"/>
        <v>999</v>
      </c>
      <c r="DU71">
        <f t="shared" si="211"/>
        <v>0</v>
      </c>
      <c r="DW71" s="48">
        <f t="shared" si="263"/>
        <v>0</v>
      </c>
      <c r="DX71" s="48">
        <f t="shared" si="264"/>
        <v>0</v>
      </c>
      <c r="DY71" s="48">
        <f t="shared" si="265"/>
        <v>0</v>
      </c>
      <c r="DZ71" s="48">
        <f t="shared" si="266"/>
        <v>0</v>
      </c>
      <c r="EA71">
        <f t="shared" si="212"/>
        <v>0</v>
      </c>
      <c r="EC71" s="48">
        <f t="shared" si="267"/>
        <v>0</v>
      </c>
      <c r="ED71" s="48">
        <f t="shared" si="268"/>
        <v>0</v>
      </c>
      <c r="EE71" s="48">
        <f t="shared" si="269"/>
        <v>0</v>
      </c>
      <c r="EF71" s="48">
        <f t="shared" si="270"/>
        <v>0</v>
      </c>
      <c r="EG71">
        <f t="shared" si="213"/>
        <v>0</v>
      </c>
      <c r="EH71">
        <f t="shared" si="214"/>
        <v>0</v>
      </c>
      <c r="EJ71">
        <v>15</v>
      </c>
      <c r="EK71" s="48">
        <f t="shared" si="271"/>
        <v>0</v>
      </c>
      <c r="EL71">
        <f t="shared" si="215"/>
        <v>0</v>
      </c>
      <c r="EM71">
        <f t="shared" si="272"/>
        <v>0</v>
      </c>
      <c r="EN71">
        <f t="shared" si="216"/>
        <v>0</v>
      </c>
      <c r="EO71">
        <f t="shared" si="217"/>
        <v>99999999</v>
      </c>
      <c r="EP71">
        <f t="shared" si="273"/>
        <v>99999999</v>
      </c>
      <c r="EQ71">
        <f t="shared" si="218"/>
        <v>999</v>
      </c>
      <c r="ER71">
        <f t="shared" si="219"/>
        <v>99999</v>
      </c>
      <c r="ET71">
        <f>IF(J71="X",1,IF(J71="x",1,IF(J71&lt;='Schuelereinst. Sinclair'!$B$5,1,0)))</f>
        <v>0</v>
      </c>
      <c r="EU71">
        <f>IF(L71="X",1,IF(L71="x",1,IF(L71&lt;='Schuelereinst. Sinclair'!$B$5,1,0)))</f>
        <v>0</v>
      </c>
      <c r="EV71">
        <f>IF(N71="X",1,IF(N71="x",1,IF(N71&lt;='Schuelereinst. Sinclair'!$B$5,1,0)))</f>
        <v>0</v>
      </c>
      <c r="EW71">
        <f>IF(P71="X",1,IF(P71="x",1,IF(P71&lt;='Schuelereinst. Sinclair'!$B$5,1,0)))</f>
        <v>0</v>
      </c>
      <c r="EX71">
        <f>IF(R71="X",1,IF(R71="x",1,IF(R71&lt;='Schuelereinst. Sinclair'!$B$5,1,0)))</f>
        <v>0</v>
      </c>
      <c r="EY71">
        <f>IF(T71="X",1,IF(T71="x",1,IF(T71&lt;='Schuelereinst. Sinclair'!$B$5,1,0)))</f>
        <v>0</v>
      </c>
    </row>
    <row r="72" spans="1:155" x14ac:dyDescent="0.2">
      <c r="A72">
        <v>62</v>
      </c>
      <c r="B72" s="90">
        <v>16</v>
      </c>
      <c r="C72" s="259" t="str">
        <f>IF(BG72=99,"",VLOOKUP(BG72,Wiegeliste!$A$17:'Wiegeliste'!$J$66,4))</f>
        <v/>
      </c>
      <c r="D72" s="90" t="str">
        <f t="shared" si="220"/>
        <v/>
      </c>
      <c r="E72" s="132" t="str">
        <f t="shared" si="221"/>
        <v/>
      </c>
      <c r="F72" s="132" t="str">
        <f t="shared" si="222"/>
        <v/>
      </c>
      <c r="G72" s="132" t="str">
        <f>IF(BG72=99,"",VLOOKUP(BG72,Wiegeliste!$A$17:'Wiegeliste'!$J$66,6))</f>
        <v/>
      </c>
      <c r="H72" s="148" t="str">
        <f t="shared" si="186"/>
        <v/>
      </c>
      <c r="I72" s="299" t="str">
        <f>IF(C72&lt;&gt;"",IF(ISERROR(VLOOKUP(C72,Import_Gewichtheben!$A$3:$T$52,3,FALSE)),"",VLOOKUP(C72,Import_Gewichtheben!$A$3:$T$52,3,FALSE)),"")</f>
        <v/>
      </c>
      <c r="J72" s="300" t="str">
        <f>IF(C72&lt;&gt;"",IF(ISERROR(VLOOKUP(C72,Import_Gewichtheben!$A$3:$T$52,4,FALSE)),"",VLOOKUP(C72,Import_Gewichtheben!$A$3:$T$52,4,FALSE)),"")</f>
        <v/>
      </c>
      <c r="K72" s="301" t="str">
        <f>IF(C72&lt;&gt;"",IF(ISERROR(VLOOKUP(C72,Import_Gewichtheben!$A$3:$T$52,5,FALSE)),"",VLOOKUP(C72,Import_Gewichtheben!$A$3:$T$52,5,FALSE)),"")</f>
        <v/>
      </c>
      <c r="L72" s="300" t="str">
        <f>IF(C72&lt;&gt;"",IF(ISERROR(VLOOKUP(C72,Import_Gewichtheben!$A$3:$T$52,6,FALSE)),"",VLOOKUP(C72,Import_Gewichtheben!$A$3:$T$52,6,FALSE)),"")</f>
        <v/>
      </c>
      <c r="M72" s="301" t="str">
        <f>IF(C72&lt;&gt;"",IF(ISERROR(VLOOKUP(C72,Import_Gewichtheben!$A$3:$T$52,7,FALSE)),"",VLOOKUP(C72,Import_Gewichtheben!$A$3:$T$52,7,FALSE)),"")</f>
        <v/>
      </c>
      <c r="N72" s="300" t="str">
        <f>IF(C72&lt;&gt;"",IF(ISERROR(VLOOKUP(C72,Import_Gewichtheben!$A$3:$T$52,8,FALSE)),"",VLOOKUP(C72,Import_Gewichtheben!$A$3:$T$52,8,FALSE)),"")</f>
        <v/>
      </c>
      <c r="O72" s="299" t="str">
        <f>IF(C72&lt;&gt;"",IF(ISERROR(VLOOKUP(C72,Import_Gewichtheben!$A$3:$T$52,9,FALSE)),"",VLOOKUP(C72,Import_Gewichtheben!$A$3:$T$52,9,FALSE)),"")</f>
        <v/>
      </c>
      <c r="P72" s="300" t="str">
        <f>IF(C72&lt;&gt;"",IF(ISERROR(VLOOKUP(C72,Import_Gewichtheben!$A$3:$T$52,10,FALSE)),"",VLOOKUP(C72,Import_Gewichtheben!$A$3:$T$52,10,FALSE)),"")</f>
        <v/>
      </c>
      <c r="Q72" s="301" t="str">
        <f>IF(C72&lt;&gt;"",IF(ISERROR(VLOOKUP(C72,Import_Gewichtheben!$A$3:$T$52,11,FALSE)),"",VLOOKUP(C72,Import_Gewichtheben!$A$3:$T$52,11,FALSE)),"")</f>
        <v/>
      </c>
      <c r="R72" s="300" t="str">
        <f>IF(C72&lt;&gt;"",IF(ISERROR(VLOOKUP(C72,Import_Gewichtheben!$A$3:$T$52,12,FALSE)),"",VLOOKUP(C72,Import_Gewichtheben!$A$3:$T$52,12,FALSE)),"")</f>
        <v/>
      </c>
      <c r="S72" s="301" t="str">
        <f>IF(C72&lt;&gt;"",IF(ISERROR(VLOOKUP(C72,Import_Gewichtheben!$A$3:$T$52,13,FALSE)),"",VLOOKUP(C72,Import_Gewichtheben!$A$3:$T$52,13,FALSE)),"")</f>
        <v/>
      </c>
      <c r="T72" s="300" t="str">
        <f>IF(C72&lt;&gt;"",IF(ISERROR(VLOOKUP(C72,Import_Gewichtheben!$A$3:$T$52,14,FALSE)),"",VLOOKUP(C72,Import_Gewichtheben!$A$3:$T$52,14,FALSE)),"")</f>
        <v/>
      </c>
      <c r="U72" s="112" t="str">
        <f t="shared" si="223"/>
        <v/>
      </c>
      <c r="V72" s="115" t="str">
        <f t="shared" si="224"/>
        <v/>
      </c>
      <c r="W72" s="115" t="str">
        <f t="shared" si="225"/>
        <v/>
      </c>
      <c r="X72" s="316"/>
      <c r="Y72" s="317"/>
      <c r="Z72" s="100" t="str">
        <f t="shared" si="274"/>
        <v/>
      </c>
      <c r="AA72" s="326"/>
      <c r="AB72" s="317"/>
      <c r="AC72" s="317"/>
      <c r="AD72" s="103" t="str">
        <f t="shared" si="275"/>
        <v/>
      </c>
      <c r="AE72" s="326"/>
      <c r="AF72" s="317"/>
      <c r="AG72" s="317"/>
      <c r="AH72" s="186" t="str">
        <f t="shared" si="276"/>
        <v/>
      </c>
      <c r="AI72" s="106" t="str">
        <f t="shared" si="277"/>
        <v/>
      </c>
      <c r="AJ72" s="107" t="str">
        <f t="shared" si="278"/>
        <v/>
      </c>
      <c r="AK72" s="120" t="str">
        <f t="shared" si="187"/>
        <v/>
      </c>
      <c r="AL72" s="136" t="str">
        <f t="shared" si="188"/>
        <v/>
      </c>
      <c r="BG72">
        <f>Wiegeliste!HN32</f>
        <v>99</v>
      </c>
      <c r="BJ72" t="str">
        <f t="shared" si="189"/>
        <v/>
      </c>
      <c r="BL72" t="str">
        <f t="shared" si="226"/>
        <v/>
      </c>
      <c r="BM72" t="str">
        <f t="shared" si="227"/>
        <v/>
      </c>
      <c r="BN72" t="str">
        <f t="shared" si="228"/>
        <v/>
      </c>
      <c r="BO72" t="str">
        <f t="shared" si="229"/>
        <v/>
      </c>
      <c r="BP72" t="str">
        <f t="shared" si="190"/>
        <v/>
      </c>
      <c r="BQ72" t="str">
        <f t="shared" si="191"/>
        <v/>
      </c>
      <c r="BR72" s="47" t="str">
        <f t="shared" si="192"/>
        <v/>
      </c>
      <c r="BS72" t="str">
        <f t="shared" si="193"/>
        <v/>
      </c>
      <c r="BT72" t="str">
        <f t="shared" si="194"/>
        <v/>
      </c>
      <c r="BU72" t="str">
        <f t="shared" si="230"/>
        <v/>
      </c>
      <c r="BV72" t="str">
        <f>IF(BU72="","",IF(BU72="U9",'Schuelereinst. Sinclair'!$B$6,IF(BU72="U11",'Schuelereinst. Sinclair'!$B$7,IF(BU72="U13",'Schuelereinst. Sinclair'!$B$8,Wemm(BU72="U15",'Schuelereinst. Sinclair'!$B$9,"")))))</f>
        <v/>
      </c>
      <c r="BW72" s="28" t="str">
        <f t="shared" si="195"/>
        <v/>
      </c>
      <c r="BX72" s="28" t="str">
        <f t="shared" si="196"/>
        <v/>
      </c>
      <c r="BY72" s="28" t="str">
        <f t="shared" si="197"/>
        <v/>
      </c>
      <c r="BZ72" s="28" t="str">
        <f t="shared" si="198"/>
        <v/>
      </c>
      <c r="CA72" s="28" t="str">
        <f t="shared" si="199"/>
        <v/>
      </c>
      <c r="CB72" s="28" t="str">
        <f t="shared" si="200"/>
        <v/>
      </c>
      <c r="CC72" s="28" t="str">
        <f t="shared" si="231"/>
        <v/>
      </c>
      <c r="CD72" s="28" t="str">
        <f t="shared" si="232"/>
        <v/>
      </c>
      <c r="CE72" s="28" t="str">
        <f t="shared" si="233"/>
        <v/>
      </c>
      <c r="CF72" s="28">
        <f t="shared" si="234"/>
        <v>0</v>
      </c>
      <c r="CG72">
        <f t="shared" si="235"/>
        <v>0</v>
      </c>
      <c r="CH72">
        <f t="shared" si="236"/>
        <v>0</v>
      </c>
      <c r="CI72">
        <f t="shared" si="237"/>
        <v>0</v>
      </c>
      <c r="CJ72">
        <f t="shared" si="238"/>
        <v>0</v>
      </c>
      <c r="CK72">
        <f t="shared" si="239"/>
        <v>0</v>
      </c>
      <c r="CL72">
        <f t="shared" si="201"/>
        <v>0</v>
      </c>
      <c r="CM72">
        <f t="shared" si="202"/>
        <v>0</v>
      </c>
      <c r="CN72">
        <f t="shared" si="240"/>
        <v>0</v>
      </c>
      <c r="CO72">
        <f t="shared" si="241"/>
        <v>0</v>
      </c>
      <c r="CP72">
        <f t="shared" si="242"/>
        <v>0</v>
      </c>
      <c r="CQ72" s="5">
        <f t="shared" si="243"/>
        <v>0</v>
      </c>
      <c r="CS72" s="28" t="str">
        <f t="shared" si="203"/>
        <v/>
      </c>
      <c r="CT72" s="28" t="str">
        <f t="shared" si="204"/>
        <v/>
      </c>
      <c r="CU72" s="28" t="str">
        <f t="shared" si="205"/>
        <v/>
      </c>
      <c r="CV72" s="28" t="str">
        <f t="shared" si="206"/>
        <v/>
      </c>
      <c r="CW72" s="28" t="str">
        <f t="shared" si="207"/>
        <v/>
      </c>
      <c r="CX72" s="28" t="str">
        <f t="shared" si="208"/>
        <v/>
      </c>
      <c r="CY72" s="28" t="str">
        <f t="shared" si="244"/>
        <v/>
      </c>
      <c r="CZ72" s="28" t="str">
        <f t="shared" si="245"/>
        <v/>
      </c>
      <c r="DA72" s="28" t="str">
        <f t="shared" si="246"/>
        <v/>
      </c>
      <c r="DB72" s="28">
        <f t="shared" si="247"/>
        <v>0</v>
      </c>
      <c r="DC72">
        <f t="shared" si="248"/>
        <v>0</v>
      </c>
      <c r="DD72">
        <f t="shared" si="249"/>
        <v>0</v>
      </c>
      <c r="DE72">
        <f t="shared" si="250"/>
        <v>0</v>
      </c>
      <c r="DF72">
        <f t="shared" si="251"/>
        <v>0</v>
      </c>
      <c r="DG72">
        <f t="shared" si="252"/>
        <v>0</v>
      </c>
      <c r="DH72">
        <f t="shared" si="253"/>
        <v>0</v>
      </c>
      <c r="DI72">
        <f t="shared" si="254"/>
        <v>0</v>
      </c>
      <c r="DJ72">
        <f t="shared" si="255"/>
        <v>0</v>
      </c>
      <c r="DK72">
        <f t="shared" si="256"/>
        <v>0</v>
      </c>
      <c r="DL72">
        <f t="shared" si="257"/>
        <v>0</v>
      </c>
      <c r="DM72" s="5">
        <f t="shared" si="258"/>
        <v>0</v>
      </c>
      <c r="DN72" s="48">
        <f t="shared" si="259"/>
        <v>0</v>
      </c>
      <c r="DO72" s="5">
        <f t="shared" si="260"/>
        <v>0</v>
      </c>
      <c r="DP72" s="5">
        <f t="shared" si="261"/>
        <v>0</v>
      </c>
      <c r="DR72" s="48">
        <f t="shared" si="209"/>
        <v>999</v>
      </c>
      <c r="DS72" s="48">
        <f t="shared" si="210"/>
        <v>999</v>
      </c>
      <c r="DT72" s="48">
        <f t="shared" si="262"/>
        <v>999</v>
      </c>
      <c r="DU72">
        <f t="shared" si="211"/>
        <v>0</v>
      </c>
      <c r="DW72" s="48">
        <f t="shared" si="263"/>
        <v>0</v>
      </c>
      <c r="DX72" s="48">
        <f t="shared" si="264"/>
        <v>0</v>
      </c>
      <c r="DY72" s="48">
        <f t="shared" si="265"/>
        <v>0</v>
      </c>
      <c r="DZ72" s="48">
        <f t="shared" si="266"/>
        <v>0</v>
      </c>
      <c r="EA72">
        <f t="shared" si="212"/>
        <v>0</v>
      </c>
      <c r="EC72" s="48">
        <f t="shared" si="267"/>
        <v>0</v>
      </c>
      <c r="ED72" s="48">
        <f t="shared" si="268"/>
        <v>0</v>
      </c>
      <c r="EE72" s="48">
        <f t="shared" si="269"/>
        <v>0</v>
      </c>
      <c r="EF72" s="48">
        <f t="shared" si="270"/>
        <v>0</v>
      </c>
      <c r="EG72">
        <f t="shared" si="213"/>
        <v>0</v>
      </c>
      <c r="EH72">
        <f t="shared" si="214"/>
        <v>0</v>
      </c>
      <c r="EJ72">
        <v>16</v>
      </c>
      <c r="EK72" s="48">
        <f t="shared" si="271"/>
        <v>0</v>
      </c>
      <c r="EL72">
        <f t="shared" si="215"/>
        <v>0</v>
      </c>
      <c r="EM72">
        <f t="shared" si="272"/>
        <v>0</v>
      </c>
      <c r="EN72">
        <f t="shared" si="216"/>
        <v>0</v>
      </c>
      <c r="EO72">
        <f t="shared" si="217"/>
        <v>99999999</v>
      </c>
      <c r="EP72">
        <f t="shared" si="273"/>
        <v>99999999</v>
      </c>
      <c r="EQ72">
        <f t="shared" si="218"/>
        <v>999</v>
      </c>
      <c r="ER72">
        <f t="shared" si="219"/>
        <v>99999</v>
      </c>
      <c r="ET72">
        <f>IF(J72="X",1,IF(J72="x",1,IF(J72&lt;='Schuelereinst. Sinclair'!$B$5,1,0)))</f>
        <v>0</v>
      </c>
      <c r="EU72">
        <f>IF(L72="X",1,IF(L72="x",1,IF(L72&lt;='Schuelereinst. Sinclair'!$B$5,1,0)))</f>
        <v>0</v>
      </c>
      <c r="EV72">
        <f>IF(N72="X",1,IF(N72="x",1,IF(N72&lt;='Schuelereinst. Sinclair'!$B$5,1,0)))</f>
        <v>0</v>
      </c>
      <c r="EW72">
        <f>IF(P72="X",1,IF(P72="x",1,IF(P72&lt;='Schuelereinst. Sinclair'!$B$5,1,0)))</f>
        <v>0</v>
      </c>
      <c r="EX72">
        <f>IF(R72="X",1,IF(R72="x",1,IF(R72&lt;='Schuelereinst. Sinclair'!$B$5,1,0)))</f>
        <v>0</v>
      </c>
      <c r="EY72">
        <f>IF(T72="X",1,IF(T72="x",1,IF(T72&lt;='Schuelereinst. Sinclair'!$B$5,1,0)))</f>
        <v>0</v>
      </c>
    </row>
    <row r="73" spans="1:155" x14ac:dyDescent="0.2">
      <c r="A73">
        <v>63</v>
      </c>
      <c r="B73" s="90">
        <v>17</v>
      </c>
      <c r="C73" s="259" t="str">
        <f>IF(BG73=99,"",VLOOKUP(BG73,Wiegeliste!$A$17:'Wiegeliste'!$J$66,4))</f>
        <v/>
      </c>
      <c r="D73" s="90" t="str">
        <f t="shared" si="220"/>
        <v/>
      </c>
      <c r="E73" s="132" t="str">
        <f t="shared" si="221"/>
        <v/>
      </c>
      <c r="F73" s="132" t="str">
        <f t="shared" si="222"/>
        <v/>
      </c>
      <c r="G73" s="132" t="str">
        <f>IF(BG73=99,"",VLOOKUP(BG73,Wiegeliste!$A$17:'Wiegeliste'!$J$66,6))</f>
        <v/>
      </c>
      <c r="H73" s="148" t="str">
        <f t="shared" si="186"/>
        <v/>
      </c>
      <c r="I73" s="299" t="str">
        <f>IF(C73&lt;&gt;"",IF(ISERROR(VLOOKUP(C73,Import_Gewichtheben!$A$3:$T$52,3,FALSE)),"",VLOOKUP(C73,Import_Gewichtheben!$A$3:$T$52,3,FALSE)),"")</f>
        <v/>
      </c>
      <c r="J73" s="300" t="str">
        <f>IF(C73&lt;&gt;"",IF(ISERROR(VLOOKUP(C73,Import_Gewichtheben!$A$3:$T$52,4,FALSE)),"",VLOOKUP(C73,Import_Gewichtheben!$A$3:$T$52,4,FALSE)),"")</f>
        <v/>
      </c>
      <c r="K73" s="301" t="str">
        <f>IF(C73&lt;&gt;"",IF(ISERROR(VLOOKUP(C73,Import_Gewichtheben!$A$3:$T$52,5,FALSE)),"",VLOOKUP(C73,Import_Gewichtheben!$A$3:$T$52,5,FALSE)),"")</f>
        <v/>
      </c>
      <c r="L73" s="300" t="str">
        <f>IF(C73&lt;&gt;"",IF(ISERROR(VLOOKUP(C73,Import_Gewichtheben!$A$3:$T$52,6,FALSE)),"",VLOOKUP(C73,Import_Gewichtheben!$A$3:$T$52,6,FALSE)),"")</f>
        <v/>
      </c>
      <c r="M73" s="301" t="str">
        <f>IF(C73&lt;&gt;"",IF(ISERROR(VLOOKUP(C73,Import_Gewichtheben!$A$3:$T$52,7,FALSE)),"",VLOOKUP(C73,Import_Gewichtheben!$A$3:$T$52,7,FALSE)),"")</f>
        <v/>
      </c>
      <c r="N73" s="300" t="str">
        <f>IF(C73&lt;&gt;"",IF(ISERROR(VLOOKUP(C73,Import_Gewichtheben!$A$3:$T$52,8,FALSE)),"",VLOOKUP(C73,Import_Gewichtheben!$A$3:$T$52,8,FALSE)),"")</f>
        <v/>
      </c>
      <c r="O73" s="299" t="str">
        <f>IF(C73&lt;&gt;"",IF(ISERROR(VLOOKUP(C73,Import_Gewichtheben!$A$3:$T$52,9,FALSE)),"",VLOOKUP(C73,Import_Gewichtheben!$A$3:$T$52,9,FALSE)),"")</f>
        <v/>
      </c>
      <c r="P73" s="300" t="str">
        <f>IF(C73&lt;&gt;"",IF(ISERROR(VLOOKUP(C73,Import_Gewichtheben!$A$3:$T$52,10,FALSE)),"",VLOOKUP(C73,Import_Gewichtheben!$A$3:$T$52,10,FALSE)),"")</f>
        <v/>
      </c>
      <c r="Q73" s="301" t="str">
        <f>IF(C73&lt;&gt;"",IF(ISERROR(VLOOKUP(C73,Import_Gewichtheben!$A$3:$T$52,11,FALSE)),"",VLOOKUP(C73,Import_Gewichtheben!$A$3:$T$52,11,FALSE)),"")</f>
        <v/>
      </c>
      <c r="R73" s="300" t="str">
        <f>IF(C73&lt;&gt;"",IF(ISERROR(VLOOKUP(C73,Import_Gewichtheben!$A$3:$T$52,12,FALSE)),"",VLOOKUP(C73,Import_Gewichtheben!$A$3:$T$52,12,FALSE)),"")</f>
        <v/>
      </c>
      <c r="S73" s="301" t="str">
        <f>IF(C73&lt;&gt;"",IF(ISERROR(VLOOKUP(C73,Import_Gewichtheben!$A$3:$T$52,13,FALSE)),"",VLOOKUP(C73,Import_Gewichtheben!$A$3:$T$52,13,FALSE)),"")</f>
        <v/>
      </c>
      <c r="T73" s="300" t="str">
        <f>IF(C73&lt;&gt;"",IF(ISERROR(VLOOKUP(C73,Import_Gewichtheben!$A$3:$T$52,14,FALSE)),"",VLOOKUP(C73,Import_Gewichtheben!$A$3:$T$52,14,FALSE)),"")</f>
        <v/>
      </c>
      <c r="U73" s="112" t="str">
        <f t="shared" si="223"/>
        <v/>
      </c>
      <c r="V73" s="115" t="str">
        <f t="shared" si="224"/>
        <v/>
      </c>
      <c r="W73" s="115" t="str">
        <f t="shared" si="225"/>
        <v/>
      </c>
      <c r="X73" s="318"/>
      <c r="Y73" s="317"/>
      <c r="Z73" s="100" t="str">
        <f t="shared" si="274"/>
        <v/>
      </c>
      <c r="AA73" s="326"/>
      <c r="AB73" s="317"/>
      <c r="AC73" s="317"/>
      <c r="AD73" s="103" t="str">
        <f t="shared" si="275"/>
        <v/>
      </c>
      <c r="AE73" s="326"/>
      <c r="AF73" s="317"/>
      <c r="AG73" s="317"/>
      <c r="AH73" s="186" t="str">
        <f t="shared" si="276"/>
        <v/>
      </c>
      <c r="AI73" s="106" t="str">
        <f t="shared" si="277"/>
        <v/>
      </c>
      <c r="AJ73" s="107" t="str">
        <f t="shared" si="278"/>
        <v/>
      </c>
      <c r="AK73" s="120" t="str">
        <f t="shared" si="187"/>
        <v/>
      </c>
      <c r="AL73" s="136" t="str">
        <f t="shared" si="188"/>
        <v/>
      </c>
      <c r="BG73">
        <f>Wiegeliste!HN33</f>
        <v>99</v>
      </c>
      <c r="BJ73" t="str">
        <f t="shared" si="189"/>
        <v/>
      </c>
      <c r="BL73" t="str">
        <f t="shared" si="226"/>
        <v/>
      </c>
      <c r="BM73" t="str">
        <f t="shared" si="227"/>
        <v/>
      </c>
      <c r="BN73" t="str">
        <f t="shared" si="228"/>
        <v/>
      </c>
      <c r="BO73" t="str">
        <f t="shared" si="229"/>
        <v/>
      </c>
      <c r="BP73" t="str">
        <f t="shared" si="190"/>
        <v/>
      </c>
      <c r="BQ73" t="str">
        <f t="shared" si="191"/>
        <v/>
      </c>
      <c r="BR73" s="47" t="str">
        <f t="shared" si="192"/>
        <v/>
      </c>
      <c r="BS73" t="str">
        <f t="shared" si="193"/>
        <v/>
      </c>
      <c r="BT73" t="str">
        <f t="shared" si="194"/>
        <v/>
      </c>
      <c r="BU73" t="str">
        <f t="shared" si="230"/>
        <v/>
      </c>
      <c r="BV73" t="str">
        <f>IF(BU73="","",IF(BU73="U9",'Schuelereinst. Sinclair'!$B$6,IF(BU73="U11",'Schuelereinst. Sinclair'!$B$7,IF(BU73="U13",'Schuelereinst. Sinclair'!$B$8,Wemm(BU73="U15",'Schuelereinst. Sinclair'!$B$9,"")))))</f>
        <v/>
      </c>
      <c r="BW73" s="28" t="str">
        <f t="shared" si="195"/>
        <v/>
      </c>
      <c r="BX73" s="28" t="str">
        <f t="shared" si="196"/>
        <v/>
      </c>
      <c r="BY73" s="28" t="str">
        <f t="shared" si="197"/>
        <v/>
      </c>
      <c r="BZ73" s="28" t="str">
        <f t="shared" si="198"/>
        <v/>
      </c>
      <c r="CA73" s="28" t="str">
        <f t="shared" si="199"/>
        <v/>
      </c>
      <c r="CB73" s="28" t="str">
        <f t="shared" si="200"/>
        <v/>
      </c>
      <c r="CC73" s="28" t="str">
        <f t="shared" si="231"/>
        <v/>
      </c>
      <c r="CD73" s="28" t="str">
        <f t="shared" si="232"/>
        <v/>
      </c>
      <c r="CE73" s="28" t="str">
        <f t="shared" si="233"/>
        <v/>
      </c>
      <c r="CF73" s="28">
        <f t="shared" si="234"/>
        <v>0</v>
      </c>
      <c r="CG73">
        <f t="shared" si="235"/>
        <v>0</v>
      </c>
      <c r="CH73">
        <f t="shared" si="236"/>
        <v>0</v>
      </c>
      <c r="CI73">
        <f t="shared" si="237"/>
        <v>0</v>
      </c>
      <c r="CJ73">
        <f t="shared" si="238"/>
        <v>0</v>
      </c>
      <c r="CK73">
        <f t="shared" si="239"/>
        <v>0</v>
      </c>
      <c r="CL73">
        <f t="shared" si="201"/>
        <v>0</v>
      </c>
      <c r="CM73">
        <f t="shared" si="202"/>
        <v>0</v>
      </c>
      <c r="CN73">
        <f t="shared" si="240"/>
        <v>0</v>
      </c>
      <c r="CO73">
        <f t="shared" si="241"/>
        <v>0</v>
      </c>
      <c r="CP73">
        <f t="shared" si="242"/>
        <v>0</v>
      </c>
      <c r="CQ73" s="5">
        <f t="shared" si="243"/>
        <v>0</v>
      </c>
      <c r="CS73" s="28" t="str">
        <f t="shared" si="203"/>
        <v/>
      </c>
      <c r="CT73" s="28" t="str">
        <f t="shared" si="204"/>
        <v/>
      </c>
      <c r="CU73" s="28" t="str">
        <f t="shared" si="205"/>
        <v/>
      </c>
      <c r="CV73" s="28" t="str">
        <f t="shared" si="206"/>
        <v/>
      </c>
      <c r="CW73" s="28" t="str">
        <f t="shared" si="207"/>
        <v/>
      </c>
      <c r="CX73" s="28" t="str">
        <f t="shared" si="208"/>
        <v/>
      </c>
      <c r="CY73" s="28" t="str">
        <f t="shared" si="244"/>
        <v/>
      </c>
      <c r="CZ73" s="28" t="str">
        <f t="shared" si="245"/>
        <v/>
      </c>
      <c r="DA73" s="28" t="str">
        <f t="shared" si="246"/>
        <v/>
      </c>
      <c r="DB73" s="28">
        <f t="shared" si="247"/>
        <v>0</v>
      </c>
      <c r="DC73">
        <f t="shared" si="248"/>
        <v>0</v>
      </c>
      <c r="DD73">
        <f t="shared" si="249"/>
        <v>0</v>
      </c>
      <c r="DE73">
        <f t="shared" si="250"/>
        <v>0</v>
      </c>
      <c r="DF73">
        <f t="shared" si="251"/>
        <v>0</v>
      </c>
      <c r="DG73">
        <f t="shared" si="252"/>
        <v>0</v>
      </c>
      <c r="DH73">
        <f t="shared" si="253"/>
        <v>0</v>
      </c>
      <c r="DI73">
        <f t="shared" si="254"/>
        <v>0</v>
      </c>
      <c r="DJ73">
        <f t="shared" si="255"/>
        <v>0</v>
      </c>
      <c r="DK73">
        <f t="shared" si="256"/>
        <v>0</v>
      </c>
      <c r="DL73">
        <f t="shared" si="257"/>
        <v>0</v>
      </c>
      <c r="DM73" s="5">
        <f t="shared" si="258"/>
        <v>0</v>
      </c>
      <c r="DN73" s="48">
        <f t="shared" si="259"/>
        <v>0</v>
      </c>
      <c r="DO73" s="5">
        <f t="shared" si="260"/>
        <v>0</v>
      </c>
      <c r="DP73" s="5">
        <f t="shared" si="261"/>
        <v>0</v>
      </c>
      <c r="DR73" s="48">
        <f t="shared" si="209"/>
        <v>999</v>
      </c>
      <c r="DS73" s="48">
        <f t="shared" si="210"/>
        <v>999</v>
      </c>
      <c r="DT73" s="48">
        <f t="shared" si="262"/>
        <v>999</v>
      </c>
      <c r="DU73">
        <f t="shared" si="211"/>
        <v>0</v>
      </c>
      <c r="DW73" s="48">
        <f t="shared" si="263"/>
        <v>0</v>
      </c>
      <c r="DX73" s="48">
        <f t="shared" si="264"/>
        <v>0</v>
      </c>
      <c r="DY73" s="48">
        <f t="shared" si="265"/>
        <v>0</v>
      </c>
      <c r="DZ73" s="48">
        <f t="shared" si="266"/>
        <v>0</v>
      </c>
      <c r="EA73">
        <f t="shared" si="212"/>
        <v>0</v>
      </c>
      <c r="EC73" s="48">
        <f t="shared" si="267"/>
        <v>0</v>
      </c>
      <c r="ED73" s="48">
        <f t="shared" si="268"/>
        <v>0</v>
      </c>
      <c r="EE73" s="48">
        <f t="shared" si="269"/>
        <v>0</v>
      </c>
      <c r="EF73" s="48">
        <f t="shared" si="270"/>
        <v>0</v>
      </c>
      <c r="EG73">
        <f t="shared" si="213"/>
        <v>0</v>
      </c>
      <c r="EH73">
        <f t="shared" si="214"/>
        <v>0</v>
      </c>
      <c r="EJ73">
        <v>17</v>
      </c>
      <c r="EK73" s="48">
        <f t="shared" si="271"/>
        <v>0</v>
      </c>
      <c r="EL73">
        <f t="shared" si="215"/>
        <v>0</v>
      </c>
      <c r="EM73">
        <f t="shared" si="272"/>
        <v>0</v>
      </c>
      <c r="EN73">
        <f t="shared" si="216"/>
        <v>0</v>
      </c>
      <c r="EO73">
        <f t="shared" si="217"/>
        <v>99999999</v>
      </c>
      <c r="EP73">
        <f t="shared" si="273"/>
        <v>99999999</v>
      </c>
      <c r="EQ73">
        <f t="shared" si="218"/>
        <v>999</v>
      </c>
      <c r="ER73">
        <f t="shared" si="219"/>
        <v>99999</v>
      </c>
      <c r="ET73">
        <f>IF(J73="X",1,IF(J73="x",1,IF(J73&lt;='Schuelereinst. Sinclair'!$B$5,1,0)))</f>
        <v>0</v>
      </c>
      <c r="EU73">
        <f>IF(L73="X",1,IF(L73="x",1,IF(L73&lt;='Schuelereinst. Sinclair'!$B$5,1,0)))</f>
        <v>0</v>
      </c>
      <c r="EV73">
        <f>IF(N73="X",1,IF(N73="x",1,IF(N73&lt;='Schuelereinst. Sinclair'!$B$5,1,0)))</f>
        <v>0</v>
      </c>
      <c r="EW73">
        <f>IF(P73="X",1,IF(P73="x",1,IF(P73&lt;='Schuelereinst. Sinclair'!$B$5,1,0)))</f>
        <v>0</v>
      </c>
      <c r="EX73">
        <f>IF(R73="X",1,IF(R73="x",1,IF(R73&lt;='Schuelereinst. Sinclair'!$B$5,1,0)))</f>
        <v>0</v>
      </c>
      <c r="EY73">
        <f>IF(T73="X",1,IF(T73="x",1,IF(T73&lt;='Schuelereinst. Sinclair'!$B$5,1,0)))</f>
        <v>0</v>
      </c>
    </row>
    <row r="74" spans="1:155" x14ac:dyDescent="0.2">
      <c r="A74">
        <v>64</v>
      </c>
      <c r="B74" s="90">
        <v>18</v>
      </c>
      <c r="C74" s="259" t="str">
        <f>IF(BG74=99,"",VLOOKUP(BG74,Wiegeliste!$A$17:'Wiegeliste'!$J$66,4))</f>
        <v/>
      </c>
      <c r="D74" s="90" t="str">
        <f t="shared" si="220"/>
        <v/>
      </c>
      <c r="E74" s="132" t="str">
        <f t="shared" si="221"/>
        <v/>
      </c>
      <c r="F74" s="132" t="str">
        <f t="shared" si="222"/>
        <v/>
      </c>
      <c r="G74" s="132" t="str">
        <f>IF(BG74=99,"",VLOOKUP(BG74,Wiegeliste!$A$17:'Wiegeliste'!$J$66,6))</f>
        <v/>
      </c>
      <c r="H74" s="148" t="str">
        <f t="shared" si="186"/>
        <v/>
      </c>
      <c r="I74" s="299" t="str">
        <f>IF(C74&lt;&gt;"",IF(ISERROR(VLOOKUP(C74,Import_Gewichtheben!$A$3:$T$52,3,FALSE)),"",VLOOKUP(C74,Import_Gewichtheben!$A$3:$T$52,3,FALSE)),"")</f>
        <v/>
      </c>
      <c r="J74" s="300" t="str">
        <f>IF(C74&lt;&gt;"",IF(ISERROR(VLOOKUP(C74,Import_Gewichtheben!$A$3:$T$52,4,FALSE)),"",VLOOKUP(C74,Import_Gewichtheben!$A$3:$T$52,4,FALSE)),"")</f>
        <v/>
      </c>
      <c r="K74" s="301" t="str">
        <f>IF(C74&lt;&gt;"",IF(ISERROR(VLOOKUP(C74,Import_Gewichtheben!$A$3:$T$52,5,FALSE)),"",VLOOKUP(C74,Import_Gewichtheben!$A$3:$T$52,5,FALSE)),"")</f>
        <v/>
      </c>
      <c r="L74" s="300" t="str">
        <f>IF(C74&lt;&gt;"",IF(ISERROR(VLOOKUP(C74,Import_Gewichtheben!$A$3:$T$52,6,FALSE)),"",VLOOKUP(C74,Import_Gewichtheben!$A$3:$T$52,6,FALSE)),"")</f>
        <v/>
      </c>
      <c r="M74" s="301" t="str">
        <f>IF(C74&lt;&gt;"",IF(ISERROR(VLOOKUP(C74,Import_Gewichtheben!$A$3:$T$52,7,FALSE)),"",VLOOKUP(C74,Import_Gewichtheben!$A$3:$T$52,7,FALSE)),"")</f>
        <v/>
      </c>
      <c r="N74" s="300" t="str">
        <f>IF(C74&lt;&gt;"",IF(ISERROR(VLOOKUP(C74,Import_Gewichtheben!$A$3:$T$52,8,FALSE)),"",VLOOKUP(C74,Import_Gewichtheben!$A$3:$T$52,8,FALSE)),"")</f>
        <v/>
      </c>
      <c r="O74" s="299" t="str">
        <f>IF(C74&lt;&gt;"",IF(ISERROR(VLOOKUP(C74,Import_Gewichtheben!$A$3:$T$52,9,FALSE)),"",VLOOKUP(C74,Import_Gewichtheben!$A$3:$T$52,9,FALSE)),"")</f>
        <v/>
      </c>
      <c r="P74" s="300" t="str">
        <f>IF(C74&lt;&gt;"",IF(ISERROR(VLOOKUP(C74,Import_Gewichtheben!$A$3:$T$52,10,FALSE)),"",VLOOKUP(C74,Import_Gewichtheben!$A$3:$T$52,10,FALSE)),"")</f>
        <v/>
      </c>
      <c r="Q74" s="301" t="str">
        <f>IF(C74&lt;&gt;"",IF(ISERROR(VLOOKUP(C74,Import_Gewichtheben!$A$3:$T$52,11,FALSE)),"",VLOOKUP(C74,Import_Gewichtheben!$A$3:$T$52,11,FALSE)),"")</f>
        <v/>
      </c>
      <c r="R74" s="300" t="str">
        <f>IF(C74&lt;&gt;"",IF(ISERROR(VLOOKUP(C74,Import_Gewichtheben!$A$3:$T$52,12,FALSE)),"",VLOOKUP(C74,Import_Gewichtheben!$A$3:$T$52,12,FALSE)),"")</f>
        <v/>
      </c>
      <c r="S74" s="301" t="str">
        <f>IF(C74&lt;&gt;"",IF(ISERROR(VLOOKUP(C74,Import_Gewichtheben!$A$3:$T$52,13,FALSE)),"",VLOOKUP(C74,Import_Gewichtheben!$A$3:$T$52,13,FALSE)),"")</f>
        <v/>
      </c>
      <c r="T74" s="300" t="str">
        <f>IF(C74&lt;&gt;"",IF(ISERROR(VLOOKUP(C74,Import_Gewichtheben!$A$3:$T$52,14,FALSE)),"",VLOOKUP(C74,Import_Gewichtheben!$A$3:$T$52,14,FALSE)),"")</f>
        <v/>
      </c>
      <c r="U74" s="112" t="str">
        <f t="shared" si="223"/>
        <v/>
      </c>
      <c r="V74" s="115" t="str">
        <f t="shared" si="224"/>
        <v/>
      </c>
      <c r="W74" s="115" t="str">
        <f t="shared" si="225"/>
        <v/>
      </c>
      <c r="X74" s="319"/>
      <c r="Y74" s="320"/>
      <c r="Z74" s="100" t="str">
        <f t="shared" si="274"/>
        <v/>
      </c>
      <c r="AA74" s="326"/>
      <c r="AB74" s="317"/>
      <c r="AC74" s="317"/>
      <c r="AD74" s="103" t="str">
        <f t="shared" si="275"/>
        <v/>
      </c>
      <c r="AE74" s="326"/>
      <c r="AF74" s="317"/>
      <c r="AG74" s="317"/>
      <c r="AH74" s="186" t="str">
        <f t="shared" si="276"/>
        <v/>
      </c>
      <c r="AI74" s="106" t="str">
        <f t="shared" si="277"/>
        <v/>
      </c>
      <c r="AJ74" s="107" t="str">
        <f t="shared" si="278"/>
        <v/>
      </c>
      <c r="AK74" s="120" t="str">
        <f t="shared" si="187"/>
        <v/>
      </c>
      <c r="AL74" s="136" t="str">
        <f t="shared" si="188"/>
        <v/>
      </c>
      <c r="BG74">
        <f>Wiegeliste!HN34</f>
        <v>99</v>
      </c>
      <c r="BJ74" t="str">
        <f t="shared" si="189"/>
        <v/>
      </c>
      <c r="BL74" t="str">
        <f t="shared" si="226"/>
        <v/>
      </c>
      <c r="BM74" t="str">
        <f t="shared" si="227"/>
        <v/>
      </c>
      <c r="BN74" t="str">
        <f t="shared" si="228"/>
        <v/>
      </c>
      <c r="BO74" t="str">
        <f t="shared" si="229"/>
        <v/>
      </c>
      <c r="BP74" t="str">
        <f t="shared" si="190"/>
        <v/>
      </c>
      <c r="BQ74" t="str">
        <f t="shared" si="191"/>
        <v/>
      </c>
      <c r="BR74" s="47" t="str">
        <f t="shared" si="192"/>
        <v/>
      </c>
      <c r="BS74" t="str">
        <f t="shared" si="193"/>
        <v/>
      </c>
      <c r="BT74" t="str">
        <f t="shared" si="194"/>
        <v/>
      </c>
      <c r="BU74" t="str">
        <f t="shared" si="230"/>
        <v/>
      </c>
      <c r="BV74" t="str">
        <f>IF(BU74="","",IF(BU74="U9",'Schuelereinst. Sinclair'!$B$6,IF(BU74="U11",'Schuelereinst. Sinclair'!$B$7,IF(BU74="U13",'Schuelereinst. Sinclair'!$B$8,Wemm(BU74="U15",'Schuelereinst. Sinclair'!$B$9,"")))))</f>
        <v/>
      </c>
      <c r="BW74" s="28" t="str">
        <f t="shared" si="195"/>
        <v/>
      </c>
      <c r="BX74" s="28" t="str">
        <f t="shared" si="196"/>
        <v/>
      </c>
      <c r="BY74" s="28" t="str">
        <f t="shared" si="197"/>
        <v/>
      </c>
      <c r="BZ74" s="28" t="str">
        <f t="shared" si="198"/>
        <v/>
      </c>
      <c r="CA74" s="28" t="str">
        <f t="shared" si="199"/>
        <v/>
      </c>
      <c r="CB74" s="28" t="str">
        <f t="shared" si="200"/>
        <v/>
      </c>
      <c r="CC74" s="28" t="str">
        <f t="shared" si="231"/>
        <v/>
      </c>
      <c r="CD74" s="28" t="str">
        <f t="shared" si="232"/>
        <v/>
      </c>
      <c r="CE74" s="28" t="str">
        <f t="shared" si="233"/>
        <v/>
      </c>
      <c r="CF74" s="28">
        <f t="shared" si="234"/>
        <v>0</v>
      </c>
      <c r="CG74">
        <f t="shared" si="235"/>
        <v>0</v>
      </c>
      <c r="CH74">
        <f t="shared" si="236"/>
        <v>0</v>
      </c>
      <c r="CI74">
        <f t="shared" si="237"/>
        <v>0</v>
      </c>
      <c r="CJ74">
        <f t="shared" si="238"/>
        <v>0</v>
      </c>
      <c r="CK74">
        <f t="shared" si="239"/>
        <v>0</v>
      </c>
      <c r="CL74">
        <f t="shared" si="201"/>
        <v>0</v>
      </c>
      <c r="CM74">
        <f t="shared" si="202"/>
        <v>0</v>
      </c>
      <c r="CN74">
        <f t="shared" si="240"/>
        <v>0</v>
      </c>
      <c r="CO74">
        <f t="shared" si="241"/>
        <v>0</v>
      </c>
      <c r="CP74">
        <f t="shared" si="242"/>
        <v>0</v>
      </c>
      <c r="CQ74" s="5">
        <f t="shared" si="243"/>
        <v>0</v>
      </c>
      <c r="CS74" s="28" t="str">
        <f t="shared" si="203"/>
        <v/>
      </c>
      <c r="CT74" s="28" t="str">
        <f t="shared" si="204"/>
        <v/>
      </c>
      <c r="CU74" s="28" t="str">
        <f t="shared" si="205"/>
        <v/>
      </c>
      <c r="CV74" s="28" t="str">
        <f t="shared" si="206"/>
        <v/>
      </c>
      <c r="CW74" s="28" t="str">
        <f t="shared" si="207"/>
        <v/>
      </c>
      <c r="CX74" s="28" t="str">
        <f t="shared" si="208"/>
        <v/>
      </c>
      <c r="CY74" s="28" t="str">
        <f t="shared" si="244"/>
        <v/>
      </c>
      <c r="CZ74" s="28" t="str">
        <f t="shared" si="245"/>
        <v/>
      </c>
      <c r="DA74" s="28" t="str">
        <f t="shared" si="246"/>
        <v/>
      </c>
      <c r="DB74" s="28">
        <f t="shared" si="247"/>
        <v>0</v>
      </c>
      <c r="DC74">
        <f t="shared" si="248"/>
        <v>0</v>
      </c>
      <c r="DD74">
        <f t="shared" si="249"/>
        <v>0</v>
      </c>
      <c r="DE74">
        <f t="shared" si="250"/>
        <v>0</v>
      </c>
      <c r="DF74">
        <f t="shared" si="251"/>
        <v>0</v>
      </c>
      <c r="DG74">
        <f t="shared" si="252"/>
        <v>0</v>
      </c>
      <c r="DH74">
        <f t="shared" si="253"/>
        <v>0</v>
      </c>
      <c r="DI74">
        <f t="shared" si="254"/>
        <v>0</v>
      </c>
      <c r="DJ74">
        <f t="shared" si="255"/>
        <v>0</v>
      </c>
      <c r="DK74">
        <f t="shared" si="256"/>
        <v>0</v>
      </c>
      <c r="DL74">
        <f t="shared" si="257"/>
        <v>0</v>
      </c>
      <c r="DM74" s="5">
        <f t="shared" si="258"/>
        <v>0</v>
      </c>
      <c r="DN74" s="48">
        <f t="shared" si="259"/>
        <v>0</v>
      </c>
      <c r="DO74" s="5">
        <f t="shared" si="260"/>
        <v>0</v>
      </c>
      <c r="DP74" s="5">
        <f t="shared" si="261"/>
        <v>0</v>
      </c>
      <c r="DR74" s="48">
        <f t="shared" si="209"/>
        <v>999</v>
      </c>
      <c r="DS74" s="48">
        <f t="shared" si="210"/>
        <v>999</v>
      </c>
      <c r="DT74" s="48">
        <f t="shared" si="262"/>
        <v>999</v>
      </c>
      <c r="DU74">
        <f t="shared" si="211"/>
        <v>0</v>
      </c>
      <c r="DW74" s="48">
        <f t="shared" si="263"/>
        <v>0</v>
      </c>
      <c r="DX74" s="48">
        <f t="shared" si="264"/>
        <v>0</v>
      </c>
      <c r="DY74" s="48">
        <f t="shared" si="265"/>
        <v>0</v>
      </c>
      <c r="DZ74" s="48">
        <f t="shared" si="266"/>
        <v>0</v>
      </c>
      <c r="EA74">
        <f t="shared" si="212"/>
        <v>0</v>
      </c>
      <c r="EC74" s="48">
        <f t="shared" si="267"/>
        <v>0</v>
      </c>
      <c r="ED74" s="48">
        <f t="shared" si="268"/>
        <v>0</v>
      </c>
      <c r="EE74" s="48">
        <f t="shared" si="269"/>
        <v>0</v>
      </c>
      <c r="EF74" s="48">
        <f t="shared" si="270"/>
        <v>0</v>
      </c>
      <c r="EG74">
        <f t="shared" si="213"/>
        <v>0</v>
      </c>
      <c r="EH74">
        <f t="shared" si="214"/>
        <v>0</v>
      </c>
      <c r="EJ74">
        <v>18</v>
      </c>
      <c r="EK74" s="48">
        <f t="shared" si="271"/>
        <v>0</v>
      </c>
      <c r="EL74">
        <f t="shared" si="215"/>
        <v>0</v>
      </c>
      <c r="EM74">
        <f t="shared" si="272"/>
        <v>0</v>
      </c>
      <c r="EN74">
        <f t="shared" si="216"/>
        <v>0</v>
      </c>
      <c r="EO74">
        <f t="shared" si="217"/>
        <v>99999999</v>
      </c>
      <c r="EP74">
        <f t="shared" si="273"/>
        <v>99999999</v>
      </c>
      <c r="EQ74">
        <f t="shared" si="218"/>
        <v>999</v>
      </c>
      <c r="ER74">
        <f t="shared" si="219"/>
        <v>99999</v>
      </c>
      <c r="ET74">
        <f>IF(J74="X",1,IF(J74="x",1,IF(J74&lt;='Schuelereinst. Sinclair'!$B$5,1,0)))</f>
        <v>0</v>
      </c>
      <c r="EU74">
        <f>IF(L74="X",1,IF(L74="x",1,IF(L74&lt;='Schuelereinst. Sinclair'!$B$5,1,0)))</f>
        <v>0</v>
      </c>
      <c r="EV74">
        <f>IF(N74="X",1,IF(N74="x",1,IF(N74&lt;='Schuelereinst. Sinclair'!$B$5,1,0)))</f>
        <v>0</v>
      </c>
      <c r="EW74">
        <f>IF(P74="X",1,IF(P74="x",1,IF(P74&lt;='Schuelereinst. Sinclair'!$B$5,1,0)))</f>
        <v>0</v>
      </c>
      <c r="EX74">
        <f>IF(R74="X",1,IF(R74="x",1,IF(R74&lt;='Schuelereinst. Sinclair'!$B$5,1,0)))</f>
        <v>0</v>
      </c>
      <c r="EY74">
        <f>IF(T74="X",1,IF(T74="x",1,IF(T74&lt;='Schuelereinst. Sinclair'!$B$5,1,0)))</f>
        <v>0</v>
      </c>
    </row>
    <row r="75" spans="1:155" x14ac:dyDescent="0.2">
      <c r="A75">
        <v>65</v>
      </c>
      <c r="B75" s="90">
        <v>19</v>
      </c>
      <c r="C75" s="259" t="str">
        <f>IF(BG75=99,"",VLOOKUP(BG75,Wiegeliste!$A$17:'Wiegeliste'!$J$66,4))</f>
        <v/>
      </c>
      <c r="D75" s="90" t="str">
        <f t="shared" si="220"/>
        <v/>
      </c>
      <c r="E75" s="132" t="str">
        <f t="shared" si="221"/>
        <v/>
      </c>
      <c r="F75" s="132" t="str">
        <f t="shared" si="222"/>
        <v/>
      </c>
      <c r="G75" s="132" t="str">
        <f>IF(BG75=99,"",VLOOKUP(BG75,Wiegeliste!$A$17:'Wiegeliste'!$J$66,6))</f>
        <v/>
      </c>
      <c r="H75" s="148" t="str">
        <f t="shared" si="186"/>
        <v/>
      </c>
      <c r="I75" s="299" t="str">
        <f>IF(C75&lt;&gt;"",IF(ISERROR(VLOOKUP(C75,Import_Gewichtheben!$A$3:$T$52,3,FALSE)),"",VLOOKUP(C75,Import_Gewichtheben!$A$3:$T$52,3,FALSE)),"")</f>
        <v/>
      </c>
      <c r="J75" s="300" t="str">
        <f>IF(C75&lt;&gt;"",IF(ISERROR(VLOOKUP(C75,Import_Gewichtheben!$A$3:$T$52,4,FALSE)),"",VLOOKUP(C75,Import_Gewichtheben!$A$3:$T$52,4,FALSE)),"")</f>
        <v/>
      </c>
      <c r="K75" s="301" t="str">
        <f>IF(C75&lt;&gt;"",IF(ISERROR(VLOOKUP(C75,Import_Gewichtheben!$A$3:$T$52,5,FALSE)),"",VLOOKUP(C75,Import_Gewichtheben!$A$3:$T$52,5,FALSE)),"")</f>
        <v/>
      </c>
      <c r="L75" s="300" t="str">
        <f>IF(C75&lt;&gt;"",IF(ISERROR(VLOOKUP(C75,Import_Gewichtheben!$A$3:$T$52,6,FALSE)),"",VLOOKUP(C75,Import_Gewichtheben!$A$3:$T$52,6,FALSE)),"")</f>
        <v/>
      </c>
      <c r="M75" s="301" t="str">
        <f>IF(C75&lt;&gt;"",IF(ISERROR(VLOOKUP(C75,Import_Gewichtheben!$A$3:$T$52,7,FALSE)),"",VLOOKUP(C75,Import_Gewichtheben!$A$3:$T$52,7,FALSE)),"")</f>
        <v/>
      </c>
      <c r="N75" s="300" t="str">
        <f>IF(C75&lt;&gt;"",IF(ISERROR(VLOOKUP(C75,Import_Gewichtheben!$A$3:$T$52,8,FALSE)),"",VLOOKUP(C75,Import_Gewichtheben!$A$3:$T$52,8,FALSE)),"")</f>
        <v/>
      </c>
      <c r="O75" s="299" t="str">
        <f>IF(C75&lt;&gt;"",IF(ISERROR(VLOOKUP(C75,Import_Gewichtheben!$A$3:$T$52,9,FALSE)),"",VLOOKUP(C75,Import_Gewichtheben!$A$3:$T$52,9,FALSE)),"")</f>
        <v/>
      </c>
      <c r="P75" s="300" t="str">
        <f>IF(C75&lt;&gt;"",IF(ISERROR(VLOOKUP(C75,Import_Gewichtheben!$A$3:$T$52,10,FALSE)),"",VLOOKUP(C75,Import_Gewichtheben!$A$3:$T$52,10,FALSE)),"")</f>
        <v/>
      </c>
      <c r="Q75" s="301" t="str">
        <f>IF(C75&lt;&gt;"",IF(ISERROR(VLOOKUP(C75,Import_Gewichtheben!$A$3:$T$52,11,FALSE)),"",VLOOKUP(C75,Import_Gewichtheben!$A$3:$T$52,11,FALSE)),"")</f>
        <v/>
      </c>
      <c r="R75" s="300" t="str">
        <f>IF(C75&lt;&gt;"",IF(ISERROR(VLOOKUP(C75,Import_Gewichtheben!$A$3:$T$52,12,FALSE)),"",VLOOKUP(C75,Import_Gewichtheben!$A$3:$T$52,12,FALSE)),"")</f>
        <v/>
      </c>
      <c r="S75" s="301" t="str">
        <f>IF(C75&lt;&gt;"",IF(ISERROR(VLOOKUP(C75,Import_Gewichtheben!$A$3:$T$52,13,FALSE)),"",VLOOKUP(C75,Import_Gewichtheben!$A$3:$T$52,13,FALSE)),"")</f>
        <v/>
      </c>
      <c r="T75" s="300" t="str">
        <f>IF(C75&lt;&gt;"",IF(ISERROR(VLOOKUP(C75,Import_Gewichtheben!$A$3:$T$52,14,FALSE)),"",VLOOKUP(C75,Import_Gewichtheben!$A$3:$T$52,14,FALSE)),"")</f>
        <v/>
      </c>
      <c r="U75" s="112" t="str">
        <f t="shared" si="223"/>
        <v/>
      </c>
      <c r="V75" s="115" t="str">
        <f t="shared" si="224"/>
        <v/>
      </c>
      <c r="W75" s="115" t="str">
        <f t="shared" si="225"/>
        <v/>
      </c>
      <c r="X75" s="321"/>
      <c r="Y75" s="322"/>
      <c r="Z75" s="100" t="str">
        <f t="shared" si="274"/>
        <v/>
      </c>
      <c r="AA75" s="326"/>
      <c r="AB75" s="317"/>
      <c r="AC75" s="317"/>
      <c r="AD75" s="103" t="str">
        <f t="shared" si="275"/>
        <v/>
      </c>
      <c r="AE75" s="326"/>
      <c r="AF75" s="317"/>
      <c r="AG75" s="317"/>
      <c r="AH75" s="186" t="str">
        <f t="shared" si="276"/>
        <v/>
      </c>
      <c r="AI75" s="106" t="str">
        <f t="shared" si="277"/>
        <v/>
      </c>
      <c r="AJ75" s="107" t="str">
        <f t="shared" si="278"/>
        <v/>
      </c>
      <c r="AK75" s="120" t="str">
        <f t="shared" si="187"/>
        <v/>
      </c>
      <c r="AL75" s="136" t="str">
        <f t="shared" si="188"/>
        <v/>
      </c>
      <c r="BG75">
        <f>Wiegeliste!HN35</f>
        <v>99</v>
      </c>
      <c r="BJ75" t="str">
        <f t="shared" si="189"/>
        <v/>
      </c>
      <c r="BL75" t="str">
        <f t="shared" si="226"/>
        <v/>
      </c>
      <c r="BM75" t="str">
        <f t="shared" si="227"/>
        <v/>
      </c>
      <c r="BN75" t="str">
        <f t="shared" si="228"/>
        <v/>
      </c>
      <c r="BO75" t="str">
        <f t="shared" si="229"/>
        <v/>
      </c>
      <c r="BP75" t="str">
        <f t="shared" si="190"/>
        <v/>
      </c>
      <c r="BQ75" t="str">
        <f t="shared" si="191"/>
        <v/>
      </c>
      <c r="BR75" s="47" t="str">
        <f t="shared" si="192"/>
        <v/>
      </c>
      <c r="BS75" t="str">
        <f t="shared" si="193"/>
        <v/>
      </c>
      <c r="BT75" t="str">
        <f t="shared" si="194"/>
        <v/>
      </c>
      <c r="BU75" t="str">
        <f t="shared" si="230"/>
        <v/>
      </c>
      <c r="BV75" t="str">
        <f>IF(BU75="","",IF(BU75="U9",'Schuelereinst. Sinclair'!$B$6,IF(BU75="U11",'Schuelereinst. Sinclair'!$B$7,IF(BU75="U13",'Schuelereinst. Sinclair'!$B$8,Wemm(BU75="U15",'Schuelereinst. Sinclair'!$B$9,"")))))</f>
        <v/>
      </c>
      <c r="BW75" s="28" t="str">
        <f t="shared" si="195"/>
        <v/>
      </c>
      <c r="BX75" s="28" t="str">
        <f t="shared" si="196"/>
        <v/>
      </c>
      <c r="BY75" s="28" t="str">
        <f t="shared" si="197"/>
        <v/>
      </c>
      <c r="BZ75" s="28" t="str">
        <f t="shared" si="198"/>
        <v/>
      </c>
      <c r="CA75" s="28" t="str">
        <f t="shared" si="199"/>
        <v/>
      </c>
      <c r="CB75" s="28" t="str">
        <f t="shared" si="200"/>
        <v/>
      </c>
      <c r="CC75" s="28" t="str">
        <f t="shared" si="231"/>
        <v/>
      </c>
      <c r="CD75" s="28" t="str">
        <f t="shared" si="232"/>
        <v/>
      </c>
      <c r="CE75" s="28" t="str">
        <f t="shared" si="233"/>
        <v/>
      </c>
      <c r="CF75" s="28">
        <f t="shared" si="234"/>
        <v>0</v>
      </c>
      <c r="CG75">
        <f t="shared" si="235"/>
        <v>0</v>
      </c>
      <c r="CH75">
        <f t="shared" si="236"/>
        <v>0</v>
      </c>
      <c r="CI75">
        <f t="shared" si="237"/>
        <v>0</v>
      </c>
      <c r="CJ75">
        <f t="shared" si="238"/>
        <v>0</v>
      </c>
      <c r="CK75">
        <f t="shared" si="239"/>
        <v>0</v>
      </c>
      <c r="CL75">
        <f t="shared" si="201"/>
        <v>0</v>
      </c>
      <c r="CM75">
        <f t="shared" si="202"/>
        <v>0</v>
      </c>
      <c r="CN75">
        <f t="shared" si="240"/>
        <v>0</v>
      </c>
      <c r="CO75">
        <f t="shared" si="241"/>
        <v>0</v>
      </c>
      <c r="CP75">
        <f t="shared" si="242"/>
        <v>0</v>
      </c>
      <c r="CQ75" s="5">
        <f t="shared" si="243"/>
        <v>0</v>
      </c>
      <c r="CS75" s="28" t="str">
        <f t="shared" si="203"/>
        <v/>
      </c>
      <c r="CT75" s="28" t="str">
        <f t="shared" si="204"/>
        <v/>
      </c>
      <c r="CU75" s="28" t="str">
        <f t="shared" si="205"/>
        <v/>
      </c>
      <c r="CV75" s="28" t="str">
        <f t="shared" si="206"/>
        <v/>
      </c>
      <c r="CW75" s="28" t="str">
        <f t="shared" si="207"/>
        <v/>
      </c>
      <c r="CX75" s="28" t="str">
        <f t="shared" si="208"/>
        <v/>
      </c>
      <c r="CY75" s="28" t="str">
        <f t="shared" si="244"/>
        <v/>
      </c>
      <c r="CZ75" s="28" t="str">
        <f t="shared" si="245"/>
        <v/>
      </c>
      <c r="DA75" s="28" t="str">
        <f t="shared" si="246"/>
        <v/>
      </c>
      <c r="DB75" s="28">
        <f t="shared" si="247"/>
        <v>0</v>
      </c>
      <c r="DC75">
        <f t="shared" si="248"/>
        <v>0</v>
      </c>
      <c r="DD75">
        <f t="shared" si="249"/>
        <v>0</v>
      </c>
      <c r="DE75">
        <f t="shared" si="250"/>
        <v>0</v>
      </c>
      <c r="DF75">
        <f t="shared" si="251"/>
        <v>0</v>
      </c>
      <c r="DG75">
        <f t="shared" si="252"/>
        <v>0</v>
      </c>
      <c r="DH75">
        <f t="shared" si="253"/>
        <v>0</v>
      </c>
      <c r="DI75">
        <f t="shared" si="254"/>
        <v>0</v>
      </c>
      <c r="DJ75">
        <f t="shared" si="255"/>
        <v>0</v>
      </c>
      <c r="DK75">
        <f t="shared" si="256"/>
        <v>0</v>
      </c>
      <c r="DL75">
        <f t="shared" si="257"/>
        <v>0</v>
      </c>
      <c r="DM75" s="5">
        <f t="shared" si="258"/>
        <v>0</v>
      </c>
      <c r="DN75" s="48">
        <f t="shared" si="259"/>
        <v>0</v>
      </c>
      <c r="DO75" s="5">
        <f t="shared" si="260"/>
        <v>0</v>
      </c>
      <c r="DP75" s="5">
        <f t="shared" si="261"/>
        <v>0</v>
      </c>
      <c r="DR75" s="48">
        <f t="shared" si="209"/>
        <v>999</v>
      </c>
      <c r="DS75" s="48">
        <f t="shared" si="210"/>
        <v>999</v>
      </c>
      <c r="DT75" s="48">
        <f t="shared" si="262"/>
        <v>999</v>
      </c>
      <c r="DU75">
        <f t="shared" si="211"/>
        <v>0</v>
      </c>
      <c r="DW75" s="48">
        <f t="shared" si="263"/>
        <v>0</v>
      </c>
      <c r="DX75" s="48">
        <f t="shared" si="264"/>
        <v>0</v>
      </c>
      <c r="DY75" s="48">
        <f t="shared" si="265"/>
        <v>0</v>
      </c>
      <c r="DZ75" s="48">
        <f t="shared" si="266"/>
        <v>0</v>
      </c>
      <c r="EA75">
        <f t="shared" si="212"/>
        <v>0</v>
      </c>
      <c r="EC75" s="48">
        <f t="shared" si="267"/>
        <v>0</v>
      </c>
      <c r="ED75" s="48">
        <f t="shared" si="268"/>
        <v>0</v>
      </c>
      <c r="EE75" s="48">
        <f t="shared" si="269"/>
        <v>0</v>
      </c>
      <c r="EF75" s="48">
        <f t="shared" si="270"/>
        <v>0</v>
      </c>
      <c r="EG75">
        <f t="shared" si="213"/>
        <v>0</v>
      </c>
      <c r="EH75">
        <f t="shared" si="214"/>
        <v>0</v>
      </c>
      <c r="EJ75">
        <v>19</v>
      </c>
      <c r="EK75" s="48">
        <f t="shared" si="271"/>
        <v>0</v>
      </c>
      <c r="EL75">
        <f t="shared" si="215"/>
        <v>0</v>
      </c>
      <c r="EM75">
        <f t="shared" si="272"/>
        <v>0</v>
      </c>
      <c r="EN75">
        <f t="shared" si="216"/>
        <v>0</v>
      </c>
      <c r="EO75">
        <f t="shared" si="217"/>
        <v>99999999</v>
      </c>
      <c r="EP75">
        <f t="shared" si="273"/>
        <v>99999999</v>
      </c>
      <c r="EQ75">
        <f t="shared" si="218"/>
        <v>999</v>
      </c>
      <c r="ER75">
        <f t="shared" si="219"/>
        <v>99999</v>
      </c>
      <c r="ET75">
        <f>IF(J75="X",1,IF(J75="x",1,IF(J75&lt;='Schuelereinst. Sinclair'!$B$5,1,0)))</f>
        <v>0</v>
      </c>
      <c r="EU75">
        <f>IF(L75="X",1,IF(L75="x",1,IF(L75&lt;='Schuelereinst. Sinclair'!$B$5,1,0)))</f>
        <v>0</v>
      </c>
      <c r="EV75">
        <f>IF(N75="X",1,IF(N75="x",1,IF(N75&lt;='Schuelereinst. Sinclair'!$B$5,1,0)))</f>
        <v>0</v>
      </c>
      <c r="EW75">
        <f>IF(P75="X",1,IF(P75="x",1,IF(P75&lt;='Schuelereinst. Sinclair'!$B$5,1,0)))</f>
        <v>0</v>
      </c>
      <c r="EX75">
        <f>IF(R75="X",1,IF(R75="x",1,IF(R75&lt;='Schuelereinst. Sinclair'!$B$5,1,0)))</f>
        <v>0</v>
      </c>
      <c r="EY75">
        <f>IF(T75="X",1,IF(T75="x",1,IF(T75&lt;='Schuelereinst. Sinclair'!$B$5,1,0)))</f>
        <v>0</v>
      </c>
    </row>
    <row r="76" spans="1:155" ht="13.5" thickBot="1" x14ac:dyDescent="0.25">
      <c r="A76">
        <v>66</v>
      </c>
      <c r="B76" s="91">
        <v>20</v>
      </c>
      <c r="C76" s="260" t="str">
        <f>IF(BG76=99,"",VLOOKUP(BG76,Wiegeliste!$A$17:'Wiegeliste'!$J$66,4))</f>
        <v/>
      </c>
      <c r="D76" s="91" t="str">
        <f t="shared" si="220"/>
        <v/>
      </c>
      <c r="E76" s="133" t="str">
        <f t="shared" si="221"/>
        <v/>
      </c>
      <c r="F76" s="133" t="str">
        <f t="shared" si="222"/>
        <v/>
      </c>
      <c r="G76" s="133" t="str">
        <f>IF(BG76=99,"",VLOOKUP(BG76,Wiegeliste!$A$17:'Wiegeliste'!$J$66,6))</f>
        <v/>
      </c>
      <c r="H76" s="149" t="str">
        <f t="shared" si="186"/>
        <v/>
      </c>
      <c r="I76" s="302" t="str">
        <f>IF(C76&lt;&gt;"",IF(ISERROR(VLOOKUP(C76,Import_Gewichtheben!$A$3:$T$52,3,FALSE)),"",VLOOKUP(C76,Import_Gewichtheben!$A$3:$T$52,3,FALSE)),"")</f>
        <v/>
      </c>
      <c r="J76" s="303" t="str">
        <f>IF(C76&lt;&gt;"",IF(ISERROR(VLOOKUP(C76,Import_Gewichtheben!$A$3:$T$52,4,FALSE)),"",VLOOKUP(C76,Import_Gewichtheben!$A$3:$T$52,4,FALSE)),"")</f>
        <v/>
      </c>
      <c r="K76" s="304" t="str">
        <f>IF(C76&lt;&gt;"",IF(ISERROR(VLOOKUP(C76,Import_Gewichtheben!$A$3:$T$52,5,FALSE)),"",VLOOKUP(C76,Import_Gewichtheben!$A$3:$T$52,5,FALSE)),"")</f>
        <v/>
      </c>
      <c r="L76" s="303" t="str">
        <f>IF(C76&lt;&gt;"",IF(ISERROR(VLOOKUP(C76,Import_Gewichtheben!$A$3:$T$52,6,FALSE)),"",VLOOKUP(C76,Import_Gewichtheben!$A$3:$T$52,6,FALSE)),"")</f>
        <v/>
      </c>
      <c r="M76" s="304" t="str">
        <f>IF(C76&lt;&gt;"",IF(ISERROR(VLOOKUP(C76,Import_Gewichtheben!$A$3:$T$52,7,FALSE)),"",VLOOKUP(C76,Import_Gewichtheben!$A$3:$T$52,7,FALSE)),"")</f>
        <v/>
      </c>
      <c r="N76" s="303" t="str">
        <f>IF(C76&lt;&gt;"",IF(ISERROR(VLOOKUP(C76,Import_Gewichtheben!$A$3:$T$52,8,FALSE)),"",VLOOKUP(C76,Import_Gewichtheben!$A$3:$T$52,8,FALSE)),"")</f>
        <v/>
      </c>
      <c r="O76" s="302" t="str">
        <f>IF(C76&lt;&gt;"",IF(ISERROR(VLOOKUP(C76,Import_Gewichtheben!$A$3:$T$52,9,FALSE)),"",VLOOKUP(C76,Import_Gewichtheben!$A$3:$T$52,9,FALSE)),"")</f>
        <v/>
      </c>
      <c r="P76" s="303" t="str">
        <f>IF(C76&lt;&gt;"",IF(ISERROR(VLOOKUP(C76,Import_Gewichtheben!$A$3:$T$52,10,FALSE)),"",VLOOKUP(C76,Import_Gewichtheben!$A$3:$T$52,10,FALSE)),"")</f>
        <v/>
      </c>
      <c r="Q76" s="304" t="str">
        <f>IF(C76&lt;&gt;"",IF(ISERROR(VLOOKUP(C76,Import_Gewichtheben!$A$3:$T$52,11,FALSE)),"",VLOOKUP(C76,Import_Gewichtheben!$A$3:$T$52,11,FALSE)),"")</f>
        <v/>
      </c>
      <c r="R76" s="303" t="str">
        <f>IF(C76&lt;&gt;"",IF(ISERROR(VLOOKUP(C76,Import_Gewichtheben!$A$3:$T$52,12,FALSE)),"",VLOOKUP(C76,Import_Gewichtheben!$A$3:$T$52,12,FALSE)),"")</f>
        <v/>
      </c>
      <c r="S76" s="304" t="str">
        <f>IF(C76&lt;&gt;"",IF(ISERROR(VLOOKUP(C76,Import_Gewichtheben!$A$3:$T$52,13,FALSE)),"",VLOOKUP(C76,Import_Gewichtheben!$A$3:$T$52,13,FALSE)),"")</f>
        <v/>
      </c>
      <c r="T76" s="303" t="str">
        <f>IF(C76&lt;&gt;"",IF(ISERROR(VLOOKUP(C76,Import_Gewichtheben!$A$3:$T$52,14,FALSE)),"",VLOOKUP(C76,Import_Gewichtheben!$A$3:$T$52,14,FALSE)),"")</f>
        <v/>
      </c>
      <c r="U76" s="113" t="str">
        <f t="shared" si="223"/>
        <v/>
      </c>
      <c r="V76" s="116" t="str">
        <f t="shared" si="224"/>
        <v/>
      </c>
      <c r="W76" s="116" t="str">
        <f t="shared" si="225"/>
        <v/>
      </c>
      <c r="X76" s="323"/>
      <c r="Y76" s="324"/>
      <c r="Z76" s="101" t="str">
        <f>IF(C76="","",DU76 )</f>
        <v/>
      </c>
      <c r="AA76" s="327"/>
      <c r="AB76" s="324"/>
      <c r="AC76" s="324"/>
      <c r="AD76" s="124" t="str">
        <f t="shared" si="275"/>
        <v/>
      </c>
      <c r="AE76" s="327"/>
      <c r="AF76" s="324"/>
      <c r="AG76" s="324"/>
      <c r="AH76" s="187" t="str">
        <f>IF(C76="","",EG76)</f>
        <v/>
      </c>
      <c r="AI76" s="125" t="str">
        <f t="shared" si="277"/>
        <v/>
      </c>
      <c r="AJ76" s="126" t="str">
        <f t="shared" si="278"/>
        <v/>
      </c>
      <c r="AK76" s="120" t="str">
        <f t="shared" si="187"/>
        <v/>
      </c>
      <c r="AL76" s="137" t="str">
        <f t="shared" si="188"/>
        <v/>
      </c>
      <c r="BG76">
        <f>Wiegeliste!HN36</f>
        <v>99</v>
      </c>
      <c r="BJ76" t="str">
        <f t="shared" si="189"/>
        <v/>
      </c>
      <c r="BL76" t="str">
        <f t="shared" si="226"/>
        <v/>
      </c>
      <c r="BM76" t="str">
        <f t="shared" si="227"/>
        <v/>
      </c>
      <c r="BN76" t="str">
        <f t="shared" si="228"/>
        <v/>
      </c>
      <c r="BO76" t="str">
        <f t="shared" si="229"/>
        <v/>
      </c>
      <c r="BP76" t="str">
        <f t="shared" si="190"/>
        <v/>
      </c>
      <c r="BQ76" t="str">
        <f t="shared" si="191"/>
        <v/>
      </c>
      <c r="BR76" s="47" t="str">
        <f t="shared" si="192"/>
        <v/>
      </c>
      <c r="BS76" t="str">
        <f t="shared" si="193"/>
        <v/>
      </c>
      <c r="BT76" t="str">
        <f t="shared" si="194"/>
        <v/>
      </c>
      <c r="BU76" t="str">
        <f t="shared" si="230"/>
        <v/>
      </c>
      <c r="BV76" t="str">
        <f>IF(BU76="","",IF(BU76="U9",'Schuelereinst. Sinclair'!$B$6,IF(BU76="U11",'Schuelereinst. Sinclair'!$B$7,IF(BU76="U13",'Schuelereinst. Sinclair'!$B$8,Wemm(BU76="U15",'Schuelereinst. Sinclair'!$B$9,"")))))</f>
        <v/>
      </c>
      <c r="BW76" s="28" t="str">
        <f t="shared" si="195"/>
        <v/>
      </c>
      <c r="BX76" s="28" t="str">
        <f t="shared" si="196"/>
        <v/>
      </c>
      <c r="BY76" s="28" t="str">
        <f t="shared" si="197"/>
        <v/>
      </c>
      <c r="BZ76" s="28" t="str">
        <f t="shared" si="198"/>
        <v/>
      </c>
      <c r="CA76" s="28" t="str">
        <f t="shared" si="199"/>
        <v/>
      </c>
      <c r="CB76" s="28" t="str">
        <f t="shared" si="200"/>
        <v/>
      </c>
      <c r="CC76" s="28" t="str">
        <f t="shared" si="231"/>
        <v/>
      </c>
      <c r="CD76" s="28" t="str">
        <f t="shared" si="232"/>
        <v/>
      </c>
      <c r="CE76" s="28" t="str">
        <f t="shared" si="233"/>
        <v/>
      </c>
      <c r="CF76" s="28">
        <f t="shared" si="234"/>
        <v>0</v>
      </c>
      <c r="CG76">
        <f t="shared" si="235"/>
        <v>0</v>
      </c>
      <c r="CH76">
        <f t="shared" si="236"/>
        <v>0</v>
      </c>
      <c r="CI76">
        <f t="shared" si="237"/>
        <v>0</v>
      </c>
      <c r="CJ76">
        <f t="shared" si="238"/>
        <v>0</v>
      </c>
      <c r="CK76">
        <f t="shared" si="239"/>
        <v>0</v>
      </c>
      <c r="CL76">
        <f t="shared" si="201"/>
        <v>0</v>
      </c>
      <c r="CM76">
        <f t="shared" si="202"/>
        <v>0</v>
      </c>
      <c r="CN76">
        <f t="shared" si="240"/>
        <v>0</v>
      </c>
      <c r="CO76">
        <f t="shared" si="241"/>
        <v>0</v>
      </c>
      <c r="CP76">
        <f t="shared" si="242"/>
        <v>0</v>
      </c>
      <c r="CQ76" s="5">
        <f t="shared" si="243"/>
        <v>0</v>
      </c>
      <c r="CS76" s="28" t="str">
        <f t="shared" si="203"/>
        <v/>
      </c>
      <c r="CT76" s="28" t="str">
        <f t="shared" si="204"/>
        <v/>
      </c>
      <c r="CU76" s="28" t="str">
        <f t="shared" si="205"/>
        <v/>
      </c>
      <c r="CV76" s="28" t="str">
        <f t="shared" si="206"/>
        <v/>
      </c>
      <c r="CW76" s="28" t="str">
        <f t="shared" si="207"/>
        <v/>
      </c>
      <c r="CX76" s="28" t="str">
        <f t="shared" si="208"/>
        <v/>
      </c>
      <c r="CY76" s="28" t="str">
        <f t="shared" si="244"/>
        <v/>
      </c>
      <c r="CZ76" s="28" t="str">
        <f t="shared" si="245"/>
        <v/>
      </c>
      <c r="DA76" s="28" t="str">
        <f t="shared" si="246"/>
        <v/>
      </c>
      <c r="DB76" s="28">
        <f t="shared" si="247"/>
        <v>0</v>
      </c>
      <c r="DC76">
        <f t="shared" si="248"/>
        <v>0</v>
      </c>
      <c r="DD76">
        <f t="shared" si="249"/>
        <v>0</v>
      </c>
      <c r="DE76">
        <f t="shared" si="250"/>
        <v>0</v>
      </c>
      <c r="DF76">
        <f t="shared" si="251"/>
        <v>0</v>
      </c>
      <c r="DG76">
        <f t="shared" si="252"/>
        <v>0</v>
      </c>
      <c r="DH76">
        <f t="shared" si="253"/>
        <v>0</v>
      </c>
      <c r="DI76">
        <f t="shared" si="254"/>
        <v>0</v>
      </c>
      <c r="DJ76">
        <f t="shared" si="255"/>
        <v>0</v>
      </c>
      <c r="DK76">
        <f t="shared" si="256"/>
        <v>0</v>
      </c>
      <c r="DL76">
        <f t="shared" si="257"/>
        <v>0</v>
      </c>
      <c r="DM76" s="5">
        <f t="shared" si="258"/>
        <v>0</v>
      </c>
      <c r="DN76" s="48">
        <f t="shared" si="259"/>
        <v>0</v>
      </c>
      <c r="DO76" s="5">
        <f t="shared" si="260"/>
        <v>0</v>
      </c>
      <c r="DP76" s="5">
        <f t="shared" si="261"/>
        <v>0</v>
      </c>
      <c r="DR76" s="48">
        <f t="shared" si="209"/>
        <v>999</v>
      </c>
      <c r="DS76" s="48">
        <f t="shared" si="210"/>
        <v>999</v>
      </c>
      <c r="DT76" s="48">
        <f t="shared" si="262"/>
        <v>999</v>
      </c>
      <c r="DU76">
        <f t="shared" si="211"/>
        <v>0</v>
      </c>
      <c r="DW76" s="48">
        <f t="shared" si="263"/>
        <v>0</v>
      </c>
      <c r="DX76" s="48">
        <f t="shared" si="264"/>
        <v>0</v>
      </c>
      <c r="DY76" s="48">
        <f t="shared" si="265"/>
        <v>0</v>
      </c>
      <c r="DZ76" s="48">
        <f t="shared" si="266"/>
        <v>0</v>
      </c>
      <c r="EA76">
        <f t="shared" si="212"/>
        <v>0</v>
      </c>
      <c r="EC76" s="48">
        <f t="shared" si="267"/>
        <v>0</v>
      </c>
      <c r="ED76" s="48">
        <f t="shared" si="268"/>
        <v>0</v>
      </c>
      <c r="EE76" s="48">
        <f t="shared" si="269"/>
        <v>0</v>
      </c>
      <c r="EF76" s="48">
        <f t="shared" si="270"/>
        <v>0</v>
      </c>
      <c r="EG76">
        <f t="shared" si="213"/>
        <v>0</v>
      </c>
      <c r="EH76">
        <f t="shared" si="214"/>
        <v>0</v>
      </c>
      <c r="EJ76">
        <v>20</v>
      </c>
      <c r="EK76" s="48">
        <f t="shared" si="271"/>
        <v>0</v>
      </c>
      <c r="EL76">
        <f t="shared" si="215"/>
        <v>0</v>
      </c>
      <c r="EM76">
        <f t="shared" si="272"/>
        <v>0</v>
      </c>
      <c r="EN76">
        <f t="shared" si="216"/>
        <v>0</v>
      </c>
      <c r="EO76">
        <f t="shared" si="217"/>
        <v>99999999</v>
      </c>
      <c r="EP76">
        <f t="shared" si="273"/>
        <v>99999999</v>
      </c>
      <c r="EQ76">
        <f t="shared" si="218"/>
        <v>999</v>
      </c>
      <c r="ER76">
        <f t="shared" si="219"/>
        <v>99999</v>
      </c>
      <c r="ET76">
        <f>IF(J76="X",1,IF(J76="x",1,IF(J76&lt;='Schuelereinst. Sinclair'!$B$5,1,0)))</f>
        <v>0</v>
      </c>
      <c r="EU76">
        <f>IF(L76="X",1,IF(L76="x",1,IF(L76&lt;='Schuelereinst. Sinclair'!$B$5,1,0)))</f>
        <v>0</v>
      </c>
      <c r="EV76">
        <f>IF(N76="X",1,IF(N76="x",1,IF(N76&lt;='Schuelereinst. Sinclair'!$B$5,1,0)))</f>
        <v>0</v>
      </c>
      <c r="EW76">
        <f>IF(P76="X",1,IF(P76="x",1,IF(P76&lt;='Schuelereinst. Sinclair'!$B$5,1,0)))</f>
        <v>0</v>
      </c>
      <c r="EX76">
        <f>IF(R76="X",1,IF(R76="x",1,IF(R76&lt;='Schuelereinst. Sinclair'!$B$5,1,0)))</f>
        <v>0</v>
      </c>
      <c r="EY76">
        <f>IF(T76="X",1,IF(T76="x",1,IF(T76&lt;='Schuelereinst. Sinclair'!$B$5,1,0)))</f>
        <v>0</v>
      </c>
    </row>
    <row r="77" spans="1:155" ht="13.5" thickBot="1" x14ac:dyDescent="0.25">
      <c r="A77">
        <v>67</v>
      </c>
      <c r="B77" s="95" t="s">
        <v>2121</v>
      </c>
      <c r="C77" s="96"/>
      <c r="D77" s="96"/>
      <c r="E77" s="130"/>
      <c r="F77" s="130"/>
      <c r="G77" s="130"/>
      <c r="H77" s="130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130"/>
      <c r="AL77" s="134"/>
      <c r="BJ77" s="73" t="s">
        <v>2128</v>
      </c>
      <c r="BO77" s="73" t="s">
        <v>2129</v>
      </c>
      <c r="BP77" s="73" t="s">
        <v>145</v>
      </c>
      <c r="BR77" s="108" t="s">
        <v>2131</v>
      </c>
      <c r="BS77" s="73" t="s">
        <v>2132</v>
      </c>
      <c r="BT77" s="73" t="s">
        <v>2139</v>
      </c>
      <c r="BU77" s="73" t="s">
        <v>2122</v>
      </c>
      <c r="BV77" s="73" t="s">
        <v>2140</v>
      </c>
      <c r="CC77" s="73" t="s">
        <v>2124</v>
      </c>
      <c r="CD77" s="73" t="s">
        <v>2125</v>
      </c>
      <c r="CE77" s="73" t="s">
        <v>2126</v>
      </c>
      <c r="CF77" s="73" t="s">
        <v>2127</v>
      </c>
      <c r="CG77" s="73" t="s">
        <v>2137</v>
      </c>
      <c r="CH77" s="73" t="s">
        <v>2152</v>
      </c>
      <c r="CI77" s="73" t="s">
        <v>2153</v>
      </c>
      <c r="CJ77" s="73" t="s">
        <v>2138</v>
      </c>
      <c r="CK77" s="73" t="s">
        <v>2141</v>
      </c>
      <c r="CL77" s="73" t="s">
        <v>2142</v>
      </c>
      <c r="CM77" s="73" t="s">
        <v>2143</v>
      </c>
      <c r="CN77" s="73" t="s">
        <v>2144</v>
      </c>
      <c r="CO77" s="73" t="s">
        <v>2145</v>
      </c>
      <c r="CP77" s="73" t="s">
        <v>2146</v>
      </c>
      <c r="CQ77" s="73" t="s">
        <v>2147</v>
      </c>
      <c r="CY77" s="73" t="s">
        <v>2148</v>
      </c>
      <c r="CZ77" s="73" t="s">
        <v>2149</v>
      </c>
      <c r="DA77" s="73" t="s">
        <v>2150</v>
      </c>
      <c r="DB77" s="73" t="s">
        <v>2154</v>
      </c>
      <c r="DC77" s="73" t="s">
        <v>2151</v>
      </c>
      <c r="DD77" s="73" t="s">
        <v>2155</v>
      </c>
      <c r="DE77" s="73" t="s">
        <v>2156</v>
      </c>
      <c r="DF77" s="73" t="s">
        <v>2157</v>
      </c>
      <c r="DG77" s="73" t="s">
        <v>2158</v>
      </c>
      <c r="DH77" s="73" t="s">
        <v>2159</v>
      </c>
      <c r="DI77" s="73" t="s">
        <v>2163</v>
      </c>
      <c r="DJ77" s="73" t="s">
        <v>2160</v>
      </c>
      <c r="DK77" s="73" t="s">
        <v>2161</v>
      </c>
      <c r="DL77" s="73" t="s">
        <v>2162</v>
      </c>
      <c r="DM77" s="73" t="s">
        <v>2167</v>
      </c>
      <c r="DN77" s="73" t="s">
        <v>2166</v>
      </c>
      <c r="DO77" s="73" t="s">
        <v>2164</v>
      </c>
      <c r="DP77" s="73" t="s">
        <v>2165</v>
      </c>
      <c r="DR77" s="73" t="s">
        <v>2169</v>
      </c>
      <c r="DS77" s="73" t="s">
        <v>2170</v>
      </c>
      <c r="DT77" s="73" t="s">
        <v>2171</v>
      </c>
      <c r="DU77" s="73" t="s">
        <v>2172</v>
      </c>
      <c r="DW77" s="73" t="s">
        <v>2173</v>
      </c>
      <c r="DX77" s="73" t="s">
        <v>2174</v>
      </c>
      <c r="DY77" s="73" t="s">
        <v>2175</v>
      </c>
      <c r="DZ77" s="73" t="s">
        <v>2176</v>
      </c>
      <c r="EA77" s="73" t="s">
        <v>2177</v>
      </c>
      <c r="EC77" s="73" t="s">
        <v>2178</v>
      </c>
      <c r="ED77" s="73" t="s">
        <v>2179</v>
      </c>
      <c r="EE77" s="73" t="s">
        <v>2180</v>
      </c>
      <c r="EF77" s="73" t="s">
        <v>2181</v>
      </c>
      <c r="EG77" s="117" t="s">
        <v>2182</v>
      </c>
      <c r="EK77" s="118" t="s">
        <v>147</v>
      </c>
      <c r="EL77" s="118" t="s">
        <v>2183</v>
      </c>
      <c r="EM77" t="e">
        <f t="shared" si="272"/>
        <v>#NUM!</v>
      </c>
      <c r="EN77" s="118" t="s">
        <v>2185</v>
      </c>
      <c r="EO77" s="118"/>
      <c r="EP77" s="118"/>
    </row>
    <row r="78" spans="1:155" x14ac:dyDescent="0.2">
      <c r="A78">
        <v>68</v>
      </c>
      <c r="B78" s="89">
        <v>1</v>
      </c>
      <c r="C78" s="258" t="str">
        <f>IF(BG78=99,"",VLOOKUP(BG78,Wiegeliste!$A$17:'Wiegeliste'!$J$66,4))</f>
        <v>X276</v>
      </c>
      <c r="D78" s="89" t="str">
        <f>BP78</f>
        <v>Stögerer Fritz</v>
      </c>
      <c r="E78" s="131" t="str">
        <f>BQ78</f>
        <v>LAL</v>
      </c>
      <c r="F78" s="131">
        <f>BS78</f>
        <v>2001</v>
      </c>
      <c r="G78" s="246">
        <f>IF(BG78=99,"",VLOOKUP(BG78,Wiegeliste!$A$17:'Wiegeliste'!$J$66,6))</f>
        <v>32</v>
      </c>
      <c r="H78" s="147">
        <f t="shared" ref="H78:H97" si="279">IF(C78="","",VLOOKUP(G78,Sinclair_schueler,IF(BO78="W",3,2)))</f>
        <v>2.6564999999999999</v>
      </c>
      <c r="I78" s="296">
        <f>IF(C78&lt;&gt;"",IF(ISERROR(VLOOKUP(C78,Import_Gewichtheben!$A$3:$T$52,3,FALSE)),"",VLOOKUP(C78,Import_Gewichtheben!$A$3:$T$52,3,FALSE)),"")</f>
        <v>10</v>
      </c>
      <c r="J78" s="297" t="str">
        <f>IF(C78&lt;&gt;"",IF(ISERROR(VLOOKUP(C78,Import_Gewichtheben!$A$3:$T$52,4,FALSE)),"",VLOOKUP(C78,Import_Gewichtheben!$A$3:$T$52,4,FALSE)),"")</f>
        <v/>
      </c>
      <c r="K78" s="298">
        <f>IF(C78&lt;&gt;"",IF(ISERROR(VLOOKUP(C78,Import_Gewichtheben!$A$3:$T$52,5,FALSE)),"",VLOOKUP(C78,Import_Gewichtheben!$A$3:$T$52,5,FALSE)),"")</f>
        <v>12</v>
      </c>
      <c r="L78" s="297" t="str">
        <f>IF(C78&lt;&gt;"",IF(ISERROR(VLOOKUP(C78,Import_Gewichtheben!$A$3:$T$52,6,FALSE)),"",VLOOKUP(C78,Import_Gewichtheben!$A$3:$T$52,6,FALSE)),"")</f>
        <v/>
      </c>
      <c r="M78" s="298">
        <f>IF(C78&lt;&gt;"",IF(ISERROR(VLOOKUP(C78,Import_Gewichtheben!$A$3:$T$52,7,FALSE)),"",VLOOKUP(C78,Import_Gewichtheben!$A$3:$T$52,7,FALSE)),"")</f>
        <v>14</v>
      </c>
      <c r="N78" s="297" t="str">
        <f>IF(C78&lt;&gt;"",IF(ISERROR(VLOOKUP(C78,Import_Gewichtheben!$A$3:$T$52,8,FALSE)),"",VLOOKUP(C78,Import_Gewichtheben!$A$3:$T$52,8,FALSE)),"")</f>
        <v/>
      </c>
      <c r="O78" s="296">
        <f>IF(C78&lt;&gt;"",IF(ISERROR(VLOOKUP(C78,Import_Gewichtheben!$A$3:$T$52,9,FALSE)),"",VLOOKUP(C78,Import_Gewichtheben!$A$3:$T$52,9,FALSE)),"")</f>
        <v>14</v>
      </c>
      <c r="P78" s="297" t="str">
        <f>IF(C78&lt;&gt;"",IF(ISERROR(VLOOKUP(C78,Import_Gewichtheben!$A$3:$T$52,10,FALSE)),"",VLOOKUP(C78,Import_Gewichtheben!$A$3:$T$52,10,FALSE)),"")</f>
        <v/>
      </c>
      <c r="Q78" s="298">
        <f>IF(C78&lt;&gt;"",IF(ISERROR(VLOOKUP(C78,Import_Gewichtheben!$A$3:$T$52,11,FALSE)),"",VLOOKUP(C78,Import_Gewichtheben!$A$3:$T$52,11,FALSE)),"")</f>
        <v>16</v>
      </c>
      <c r="R78" s="297" t="str">
        <f>IF(C78&lt;&gt;"",IF(ISERROR(VLOOKUP(C78,Import_Gewichtheben!$A$3:$T$52,12,FALSE)),"",VLOOKUP(C78,Import_Gewichtheben!$A$3:$T$52,12,FALSE)),"")</f>
        <v/>
      </c>
      <c r="S78" s="298">
        <f>IF(C78&lt;&gt;"",IF(ISERROR(VLOOKUP(C78,Import_Gewichtheben!$A$3:$T$52,13,FALSE)),"",VLOOKUP(C78,Import_Gewichtheben!$A$3:$T$52,13,FALSE)),"")</f>
        <v>17</v>
      </c>
      <c r="T78" s="297" t="str">
        <f>IF(C78&lt;&gt;"",IF(ISERROR(VLOOKUP(C78,Import_Gewichtheben!$A$3:$T$52,14,FALSE)),"",VLOOKUP(C78,Import_Gewichtheben!$A$3:$T$52,14,FALSE)),"")</f>
        <v>x</v>
      </c>
      <c r="U78" s="111">
        <f>IF(C78&lt;&gt;"",DN78,"")</f>
        <v>30</v>
      </c>
      <c r="V78" s="114">
        <f>IF(C78&lt;&gt;"",DO78,"")</f>
        <v>79.694999999999993</v>
      </c>
      <c r="W78" s="114">
        <f>IF(C78&lt;&gt;"",DP78,"")</f>
        <v>79.694999999999993</v>
      </c>
      <c r="X78" s="328">
        <v>6</v>
      </c>
      <c r="Y78" s="329">
        <v>6.1</v>
      </c>
      <c r="Z78" s="99">
        <f>IF(C78="","",DU78 )</f>
        <v>90</v>
      </c>
      <c r="AA78" s="330">
        <v>5.54</v>
      </c>
      <c r="AB78" s="317">
        <v>5.53</v>
      </c>
      <c r="AC78" s="329">
        <v>5.85</v>
      </c>
      <c r="AD78" s="102">
        <f>IF(C78="","",EA78)</f>
        <v>77</v>
      </c>
      <c r="AE78" s="330">
        <v>0</v>
      </c>
      <c r="AF78" s="317">
        <v>4.7</v>
      </c>
      <c r="AG78" s="329">
        <v>4.87</v>
      </c>
      <c r="AH78" s="185">
        <f>IF(C78="","",EG78)</f>
        <v>22.08</v>
      </c>
      <c r="AI78" s="104">
        <f>IF(C78="","",EH78)</f>
        <v>58.655519999999996</v>
      </c>
      <c r="AJ78" s="105">
        <f>IF(SUM(W78,Z78,AD78,AI78)=0,"",SUM(W78,Z78,AD78,AI78))</f>
        <v>305.35051999999996</v>
      </c>
      <c r="AK78" s="119">
        <f t="shared" ref="AK78:AK97" si="280">IF(C78="","",VLOOKUP(B78,U11M_PLATZ,2))</f>
        <v>5</v>
      </c>
      <c r="AL78" s="135">
        <f t="shared" ref="AL78:AL97" si="281">IF(SUM(AK78)=0,"",VLOOKUP(AK78,Punkte_Platz,2,FALSE))</f>
        <v>11</v>
      </c>
      <c r="BG78">
        <f>Wiegeliste!HP17</f>
        <v>1</v>
      </c>
      <c r="BJ78" t="str">
        <f t="shared" ref="BJ78:BJ97" si="282">IF(C78&lt;&gt;"",C78,"")</f>
        <v>X276</v>
      </c>
      <c r="BL78" t="str">
        <f>IF(UPPER(LEFT(TEXT(BJ78,"####"),1))="W",BJ78,IF(UPPER(LEFT(TEXT(BJ78,"####"),1))="M",BJ78,IF(UPPER(LEFT(TEXT(BJ78,"####"),1))="X",BJ78,"")))</f>
        <v>X276</v>
      </c>
      <c r="BM78" t="str">
        <f>IF(BJ78&gt;0,IF(BL78="",BJ78,""),"")</f>
        <v/>
      </c>
      <c r="BN78">
        <f>IF(BK78&gt;"",IF(VLOOKUP(BK78,Athl02,1)=BK78,VLOOKUP(BK78,Athl02,2),""),
IF(BL78&gt;"",IF(VLOOKUP(BL78,Athl06,1)=BL78,VLOOKUP(BL78,Athl06,2),""),
IF(BM78&lt;&gt;"",IF(VLOOKUP(BM78,Athl04,1)=BM78,VLOOKUP(BM78,Athl04,2),""),"")))</f>
        <v>975</v>
      </c>
      <c r="BO78" t="str">
        <f>IF(BN78&lt;&gt; "",VLOOKUP(BN78, Athl01, 3),"")</f>
        <v>M</v>
      </c>
      <c r="BP78" t="str">
        <f t="shared" ref="BP78:BP97" si="283">IF(BN78="","",VLOOKUP(BN78,Athl01,2))</f>
        <v>Stögerer Fritz</v>
      </c>
      <c r="BQ78" t="str">
        <f t="shared" ref="BQ78:BQ97" si="284">IF(BN78="","",VLOOKUP(BN78,Athl01,$BQ$4))</f>
        <v>LAL</v>
      </c>
      <c r="BR78" s="47">
        <f t="shared" ref="BR78:BR97" si="285">IF(BN78="","",VLOOKUP(BN78,Athl01,4))</f>
        <v>37210</v>
      </c>
      <c r="BS78">
        <f t="shared" ref="BS78:BS97" si="286">IF(C78&lt;&gt;"",YEAR(BR78),"")</f>
        <v>2001</v>
      </c>
      <c r="BT78">
        <f t="shared" ref="BT78:BT97" si="287">IF(BS78&lt;&gt;"",$BQ$3-BS78,"")</f>
        <v>11</v>
      </c>
      <c r="BU78" t="str">
        <f>IF(BS78="","",IF(BT78&lt;=9,"U9",IF(BT78&lt;=11,"U11",IF(BT78&lt;=13,"U13",IF(BT78&lt;=15,"U15","nicht startberechtigt")))))</f>
        <v>U11</v>
      </c>
      <c r="BV78">
        <f>IF(BU78="","",IF(BU78="U9",'Schuelereinst. Sinclair'!$B$6,IF(BU78="U11",'Schuelereinst. Sinclair'!$B$7,IF(BU78="U13",'Schuelereinst. Sinclair'!$B$8,Wemm(BU78="U15",'Schuelereinst. Sinclair'!$B$9,"")))))</f>
        <v>0</v>
      </c>
      <c r="BW78" s="28">
        <f t="shared" ref="BW78:BW97" si="288">I78</f>
        <v>10</v>
      </c>
      <c r="BX78" s="28" t="str">
        <f t="shared" ref="BX78:BX97" si="289">J78</f>
        <v/>
      </c>
      <c r="BY78" s="28">
        <f t="shared" ref="BY78:BY97" si="290">K78</f>
        <v>12</v>
      </c>
      <c r="BZ78" s="28" t="str">
        <f t="shared" ref="BZ78:BZ97" si="291">L78</f>
        <v/>
      </c>
      <c r="CA78" s="28">
        <f t="shared" ref="CA78:CA97" si="292">M78</f>
        <v>14</v>
      </c>
      <c r="CB78" s="28" t="str">
        <f t="shared" ref="CB78:CB97" si="293">N78</f>
        <v/>
      </c>
      <c r="CC78" s="28">
        <f>IF(BX78="x",0,IF(BX78="X",0,BW78))</f>
        <v>10</v>
      </c>
      <c r="CD78" s="28">
        <f>IF(BZ78="x",0,IF(BZ78="X",0,BY78))</f>
        <v>12</v>
      </c>
      <c r="CE78" s="28">
        <f>IF(CB78="x",0,IF(CB78="X",0,CA78))</f>
        <v>14</v>
      </c>
      <c r="CF78" s="28">
        <f>MAX(CC78:CE78)</f>
        <v>14</v>
      </c>
      <c r="CG78">
        <f>IF(H78&lt;&gt;"",CC78*H78,0)</f>
        <v>26.564999999999998</v>
      </c>
      <c r="CH78">
        <f>IF(H78&lt;&gt;"",CD78*H78,0)</f>
        <v>31.878</v>
      </c>
      <c r="CI78">
        <f>IF(H78&lt;&gt;"",CE78*H78,0)</f>
        <v>37.190999999999995</v>
      </c>
      <c r="CJ78">
        <f>IF(H78&lt;&gt;"",CF78*H78,0)</f>
        <v>37.190999999999995</v>
      </c>
      <c r="CK78">
        <f>IF(J78="",0,IF(J78&lt;&gt;"x",IF(J78&lt;&gt;"X",J78*$BV78,0),0))</f>
        <v>0</v>
      </c>
      <c r="CL78">
        <f t="shared" ref="CL78:CL97" si="294">IF(L78="",0,IF(L78&lt;&gt;"x",IF(L78&lt;&gt;"X",L78*$BV78,0),0))</f>
        <v>0</v>
      </c>
      <c r="CM78">
        <f t="shared" ref="CM78:CM97" si="295">IF(N78="",0,IF(N78&lt;&gt;"x",IF(N78&lt;&gt;"X",N78*$BV78,0),0))</f>
        <v>0</v>
      </c>
      <c r="CN78">
        <f>CG78+CK78</f>
        <v>26.564999999999998</v>
      </c>
      <c r="CO78">
        <f>CH78+CL78</f>
        <v>31.878</v>
      </c>
      <c r="CP78">
        <f>CI78+CM78</f>
        <v>37.190999999999995</v>
      </c>
      <c r="CQ78" s="5">
        <f>MAX(CN78:CP78)</f>
        <v>37.190999999999995</v>
      </c>
      <c r="CS78" s="28">
        <f t="shared" ref="CS78:CS97" si="296">O78</f>
        <v>14</v>
      </c>
      <c r="CT78" s="28" t="str">
        <f t="shared" ref="CT78:CT97" si="297">P78</f>
        <v/>
      </c>
      <c r="CU78" s="28">
        <f t="shared" ref="CU78:CU97" si="298">Q78</f>
        <v>16</v>
      </c>
      <c r="CV78" s="28" t="str">
        <f t="shared" ref="CV78:CV97" si="299">R78</f>
        <v/>
      </c>
      <c r="CW78" s="28">
        <f t="shared" ref="CW78:CW97" si="300">S78</f>
        <v>17</v>
      </c>
      <c r="CX78" s="28" t="str">
        <f t="shared" ref="CX78:CX97" si="301">T78</f>
        <v>x</v>
      </c>
      <c r="CY78" s="28">
        <f>IF(CT78="x",0,IF(CT78="X",0,CS78))</f>
        <v>14</v>
      </c>
      <c r="CZ78" s="28">
        <f>IF(CV78="x",0,IF(CV78="X",0,CU78))</f>
        <v>16</v>
      </c>
      <c r="DA78" s="28">
        <f>IF(CX78="x",0,IF(CX78="X",0,CW78))</f>
        <v>0</v>
      </c>
      <c r="DB78" s="28">
        <f>MAX(CY78:DA78)</f>
        <v>16</v>
      </c>
      <c r="DC78">
        <f>IF(H78&lt;&gt;"",CY78*H78,0)</f>
        <v>37.190999999999995</v>
      </c>
      <c r="DD78">
        <f>IF(H78&lt;&gt;"",CZ78*H78,0)</f>
        <v>42.503999999999998</v>
      </c>
      <c r="DE78">
        <f>IF(H78&lt;&gt;"",DA78*H78,0)</f>
        <v>0</v>
      </c>
      <c r="DF78">
        <f>IF(H78&lt;&gt;"",DB78*H78,0)</f>
        <v>42.503999999999998</v>
      </c>
      <c r="DG78">
        <f>IF(P78="",0,IF(P78&lt;&gt;"x",IF(P78&lt;&gt;"X",P78*$BV78,0),0))</f>
        <v>0</v>
      </c>
      <c r="DH78">
        <f>IF(R78="",0,IF(R78&lt;&gt;"x",IF(R78&lt;&gt;"X",R78*$BV78,0),0))</f>
        <v>0</v>
      </c>
      <c r="DI78">
        <f>IF(T78="",0,IF(T78&lt;&gt;"x",IF(T78&lt;&gt;"X",T78*$BV78,0),0))</f>
        <v>0</v>
      </c>
      <c r="DJ78">
        <f>DC78+DG78</f>
        <v>37.190999999999995</v>
      </c>
      <c r="DK78">
        <f>DD78+DH78</f>
        <v>42.503999999999998</v>
      </c>
      <c r="DL78">
        <f>DE78+DI78</f>
        <v>0</v>
      </c>
      <c r="DM78" s="5">
        <f>MAX(DJ78:DL78)</f>
        <v>42.503999999999998</v>
      </c>
      <c r="DN78" s="48">
        <f>CF78+DB78</f>
        <v>30</v>
      </c>
      <c r="DO78" s="5">
        <f>CJ78+DF78</f>
        <v>79.694999999999993</v>
      </c>
      <c r="DP78" s="5">
        <f>CQ78+DM78</f>
        <v>79.694999999999993</v>
      </c>
      <c r="DR78" s="48">
        <f t="shared" ref="DR78:DR97" si="302">IF(X78=0,999,X78)</f>
        <v>6</v>
      </c>
      <c r="DS78" s="48">
        <f t="shared" ref="DS78:DS97" si="303">IF(Y78=0,999,Y78)</f>
        <v>6.1</v>
      </c>
      <c r="DT78" s="48">
        <f>MIN(DR78:DS78)</f>
        <v>6</v>
      </c>
      <c r="DU78">
        <f t="shared" ref="DU78:DU97" si="304">IF(DT78&gt;$DU$2,0,VLOOKUP(DT78,Sprint_Schueler,2))</f>
        <v>90</v>
      </c>
      <c r="DV78" s="48"/>
      <c r="DW78" s="48">
        <f>AA78</f>
        <v>5.54</v>
      </c>
      <c r="DX78" s="48">
        <f>AB78</f>
        <v>5.53</v>
      </c>
      <c r="DY78" s="48">
        <f>AC78</f>
        <v>5.85</v>
      </c>
      <c r="DZ78" s="48">
        <f>MAX(DW78:DY78)</f>
        <v>5.85</v>
      </c>
      <c r="EA78">
        <f t="shared" ref="EA78:EA97" si="305">VLOOKUP(DZ78,Sprung_Schueler,2)</f>
        <v>77</v>
      </c>
      <c r="EC78" s="48">
        <f>AE78</f>
        <v>0</v>
      </c>
      <c r="ED78" s="48">
        <f>AF78</f>
        <v>4.7</v>
      </c>
      <c r="EE78" s="48">
        <f>AG78</f>
        <v>4.87</v>
      </c>
      <c r="EF78" s="48">
        <f>MAX(EC78:EE78)</f>
        <v>4.87</v>
      </c>
      <c r="EG78">
        <f t="shared" ref="EG78:EG97" si="306">VLOOKUP(EF78,Kugel_Schueler,2)</f>
        <v>22.08</v>
      </c>
      <c r="EH78">
        <f t="shared" ref="EH78:EH97" si="307">IF(EG78=0,0,IF($EH$3="Ja",EG78*H78,EG78))</f>
        <v>58.655519999999996</v>
      </c>
      <c r="EJ78">
        <v>1</v>
      </c>
      <c r="EK78" s="48">
        <f>IF(AJ78&lt;&gt;"",ROUND(AJ78,2),0)</f>
        <v>305.35000000000002</v>
      </c>
      <c r="EL78">
        <f t="shared" ref="EL78:EL97" si="308">IF(EK78&gt;0,ROUND(EK78*$EL$2+EJ78,0),0)</f>
        <v>30535001</v>
      </c>
      <c r="EM78">
        <f>LARGE($EL$78:$EL$97,EJ78)</f>
        <v>39047005</v>
      </c>
      <c r="EN78">
        <f t="shared" ref="EN78:EN97" si="309">MOD(EM78,$EL$3)</f>
        <v>5</v>
      </c>
      <c r="EO78">
        <f t="shared" ref="EO78:EO97" si="310">IF(EN78&gt;0,EN78*$EL$2+EJ78,$EL$1)</f>
        <v>500001</v>
      </c>
      <c r="EP78">
        <f>SMALL($EO$78:$EO$97,EJ78)</f>
        <v>100005</v>
      </c>
      <c r="EQ78">
        <f t="shared" ref="EQ78:EQ97" si="311">(EP78-MOD(EP78,$EL$2))/$EL$2</f>
        <v>1</v>
      </c>
      <c r="ER78">
        <f t="shared" ref="ER78:ER97" si="312">MOD(EP78,$EL$2)</f>
        <v>5</v>
      </c>
      <c r="ET78">
        <f>IF(J78="X",1,IF(J78="x",1,IF(J78&lt;='Schuelereinst. Sinclair'!$B$5,1,0)))</f>
        <v>0</v>
      </c>
      <c r="EU78">
        <f>IF(L78="X",1,IF(L78="x",1,IF(L78&lt;='Schuelereinst. Sinclair'!$B$5,1,0)))</f>
        <v>0</v>
      </c>
      <c r="EV78">
        <f>IF(N78="X",1,IF(N78="x",1,IF(N78&lt;='Schuelereinst. Sinclair'!$B$5,1,0)))</f>
        <v>0</v>
      </c>
      <c r="EW78">
        <f>IF(P78="X",1,IF(P78="x",1,IF(P78&lt;='Schuelereinst. Sinclair'!$B$5,1,0)))</f>
        <v>0</v>
      </c>
      <c r="EX78">
        <f>IF(R78="X",1,IF(R78="x",1,IF(R78&lt;='Schuelereinst. Sinclair'!$B$5,1,0)))</f>
        <v>0</v>
      </c>
      <c r="EY78">
        <f>IF(T78="X",1,IF(T78="x",1,IF(T78&lt;='Schuelereinst. Sinclair'!$B$5,1,0)))</f>
        <v>1</v>
      </c>
    </row>
    <row r="79" spans="1:155" x14ac:dyDescent="0.2">
      <c r="A79">
        <v>69</v>
      </c>
      <c r="B79" s="90">
        <v>2</v>
      </c>
      <c r="C79" s="259" t="str">
        <f>IF(BG79=99,"",VLOOKUP(BG79,Wiegeliste!$A$17:'Wiegeliste'!$J$66,4))</f>
        <v>X278</v>
      </c>
      <c r="D79" s="90" t="str">
        <f t="shared" ref="D79:D97" si="313">BP79</f>
        <v>Woschitz Florian</v>
      </c>
      <c r="E79" s="132" t="str">
        <f t="shared" ref="E79:E97" si="314">BQ79</f>
        <v>LAL</v>
      </c>
      <c r="F79" s="132">
        <f t="shared" ref="F79:F97" si="315">BS79</f>
        <v>2002</v>
      </c>
      <c r="G79" s="132">
        <f>IF(BG79=99,"",VLOOKUP(BG79,Wiegeliste!$A$17:'Wiegeliste'!$J$66,6))</f>
        <v>25.4</v>
      </c>
      <c r="H79" s="148">
        <f t="shared" si="279"/>
        <v>3.5316999999999998</v>
      </c>
      <c r="I79" s="299">
        <f>IF(C79&lt;&gt;"",IF(ISERROR(VLOOKUP(C79,Import_Gewichtheben!$A$3:$T$52,3,FALSE)),"",VLOOKUP(C79,Import_Gewichtheben!$A$3:$T$52,3,FALSE)),"")</f>
        <v>10</v>
      </c>
      <c r="J79" s="300" t="str">
        <f>IF(C79&lt;&gt;"",IF(ISERROR(VLOOKUP(C79,Import_Gewichtheben!$A$3:$T$52,4,FALSE)),"",VLOOKUP(C79,Import_Gewichtheben!$A$3:$T$52,4,FALSE)),"")</f>
        <v/>
      </c>
      <c r="K79" s="301">
        <f>IF(C79&lt;&gt;"",IF(ISERROR(VLOOKUP(C79,Import_Gewichtheben!$A$3:$T$52,5,FALSE)),"",VLOOKUP(C79,Import_Gewichtheben!$A$3:$T$52,5,FALSE)),"")</f>
        <v>12</v>
      </c>
      <c r="L79" s="300" t="str">
        <f>IF(C79&lt;&gt;"",IF(ISERROR(VLOOKUP(C79,Import_Gewichtheben!$A$3:$T$52,6,FALSE)),"",VLOOKUP(C79,Import_Gewichtheben!$A$3:$T$52,6,FALSE)),"")</f>
        <v/>
      </c>
      <c r="M79" s="301">
        <f>IF(C79&lt;&gt;"",IF(ISERROR(VLOOKUP(C79,Import_Gewichtheben!$A$3:$T$52,7,FALSE)),"",VLOOKUP(C79,Import_Gewichtheben!$A$3:$T$52,7,FALSE)),"")</f>
        <v>14</v>
      </c>
      <c r="N79" s="300" t="str">
        <f>IF(C79&lt;&gt;"",IF(ISERROR(VLOOKUP(C79,Import_Gewichtheben!$A$3:$T$52,8,FALSE)),"",VLOOKUP(C79,Import_Gewichtheben!$A$3:$T$52,8,FALSE)),"")</f>
        <v/>
      </c>
      <c r="O79" s="299">
        <f>IF(C79&lt;&gt;"",IF(ISERROR(VLOOKUP(C79,Import_Gewichtheben!$A$3:$T$52,9,FALSE)),"",VLOOKUP(C79,Import_Gewichtheben!$A$3:$T$52,9,FALSE)),"")</f>
        <v>13</v>
      </c>
      <c r="P79" s="300" t="str">
        <f>IF(C79&lt;&gt;"",IF(ISERROR(VLOOKUP(C79,Import_Gewichtheben!$A$3:$T$52,10,FALSE)),"",VLOOKUP(C79,Import_Gewichtheben!$A$3:$T$52,10,FALSE)),"")</f>
        <v/>
      </c>
      <c r="Q79" s="301">
        <f>IF(C79&lt;&gt;"",IF(ISERROR(VLOOKUP(C79,Import_Gewichtheben!$A$3:$T$52,11,FALSE)),"",VLOOKUP(C79,Import_Gewichtheben!$A$3:$T$52,11,FALSE)),"")</f>
        <v>15</v>
      </c>
      <c r="R79" s="300" t="str">
        <f>IF(C79&lt;&gt;"",IF(ISERROR(VLOOKUP(C79,Import_Gewichtheben!$A$3:$T$52,12,FALSE)),"",VLOOKUP(C79,Import_Gewichtheben!$A$3:$T$52,12,FALSE)),"")</f>
        <v/>
      </c>
      <c r="S79" s="301">
        <f>IF(C79&lt;&gt;"",IF(ISERROR(VLOOKUP(C79,Import_Gewichtheben!$A$3:$T$52,13,FALSE)),"",VLOOKUP(C79,Import_Gewichtheben!$A$3:$T$52,13,FALSE)),"")</f>
        <v>17</v>
      </c>
      <c r="T79" s="300" t="str">
        <f>IF(C79&lt;&gt;"",IF(ISERROR(VLOOKUP(C79,Import_Gewichtheben!$A$3:$T$52,14,FALSE)),"",VLOOKUP(C79,Import_Gewichtheben!$A$3:$T$52,14,FALSE)),"")</f>
        <v>x</v>
      </c>
      <c r="U79" s="112">
        <f t="shared" ref="U79:U97" si="316">IF(C79&lt;&gt;"",DN79,"")</f>
        <v>29</v>
      </c>
      <c r="V79" s="115">
        <f t="shared" ref="V79:V97" si="317">IF(C79&lt;&gt;"",DO79,"")</f>
        <v>102.41929999999999</v>
      </c>
      <c r="W79" s="115">
        <f t="shared" ref="W79:W97" si="318">IF(C79&lt;&gt;"",DP79,"")</f>
        <v>102.41929999999999</v>
      </c>
      <c r="X79" s="316">
        <v>6.25</v>
      </c>
      <c r="Y79" s="317">
        <v>6.17</v>
      </c>
      <c r="Z79" s="100">
        <f>IF(C79="","",DU79 )</f>
        <v>86</v>
      </c>
      <c r="AA79" s="326">
        <v>4.76</v>
      </c>
      <c r="AB79" s="317">
        <v>5.0199999999999996</v>
      </c>
      <c r="AC79" s="317">
        <v>5.05</v>
      </c>
      <c r="AD79" s="103">
        <f>IF(C79="","",EA79)</f>
        <v>61</v>
      </c>
      <c r="AE79" s="326">
        <v>4.6900000000000004</v>
      </c>
      <c r="AF79" s="317">
        <v>0</v>
      </c>
      <c r="AG79" s="317">
        <v>5.0999999999999996</v>
      </c>
      <c r="AH79" s="186">
        <f>IF(C79="","",EG79)</f>
        <v>23.85</v>
      </c>
      <c r="AI79" s="106">
        <f>IF(C79="","",EH79)</f>
        <v>84.231044999999995</v>
      </c>
      <c r="AJ79" s="107">
        <f>IF(SUM(W79,Z79,AD79,AI79)=0,"",SUM(W79,Z79,AD79,AI79))</f>
        <v>333.65034500000002</v>
      </c>
      <c r="AK79" s="120">
        <f t="shared" si="280"/>
        <v>4</v>
      </c>
      <c r="AL79" s="136">
        <f t="shared" si="281"/>
        <v>12</v>
      </c>
      <c r="BG79">
        <f>Wiegeliste!HP18</f>
        <v>3</v>
      </c>
      <c r="BJ79" t="str">
        <f t="shared" si="282"/>
        <v>X278</v>
      </c>
      <c r="BL79" t="str">
        <f t="shared" ref="BL79:BL97" si="319">IF(UPPER(LEFT(TEXT(BJ79,"####"),1))="W",BJ79,IF(UPPER(LEFT(TEXT(BJ79,"####"),1))="M",BJ79,IF(UPPER(LEFT(TEXT(BJ79,"####"),1))="X",BJ79,"")))</f>
        <v>X278</v>
      </c>
      <c r="BM79" t="str">
        <f t="shared" ref="BM79:BM97" si="320">IF(BJ79&gt;0,IF(BL79="",BJ79,""),"")</f>
        <v/>
      </c>
      <c r="BN79">
        <f t="shared" ref="BN79:BN97" si="321">IF(BK79&gt;"",IF(VLOOKUP(BK79,Athl02,1)=BK79,VLOOKUP(BK79,Athl02,2),""),
IF(BL79&gt;"",IF(VLOOKUP(BL79,Athl06,1)=BL79,VLOOKUP(BL79,Athl06,2),""),
IF(BM79&lt;&gt;"",IF(VLOOKUP(BM79,Athl04,1)=BM79,VLOOKUP(BM79,Athl04,2),""),"")))</f>
        <v>977</v>
      </c>
      <c r="BO79" t="str">
        <f t="shared" ref="BO79:BO97" si="322">IF(BN79&lt;&gt; "",VLOOKUP(BN79, Athl01, 3),"")</f>
        <v>M</v>
      </c>
      <c r="BP79" t="str">
        <f t="shared" si="283"/>
        <v>Woschitz Florian</v>
      </c>
      <c r="BQ79" t="str">
        <f t="shared" si="284"/>
        <v>LAL</v>
      </c>
      <c r="BR79" s="47">
        <f t="shared" si="285"/>
        <v>37469</v>
      </c>
      <c r="BS79">
        <f t="shared" si="286"/>
        <v>2002</v>
      </c>
      <c r="BT79">
        <f t="shared" si="287"/>
        <v>10</v>
      </c>
      <c r="BU79" t="str">
        <f t="shared" ref="BU79:BU97" si="323">IF(BS79="","",IF(BT79&lt;=9,"U9",IF(BT79&lt;=11,"U11",IF(BT79&lt;=13,"U13",IF(BT79&lt;=15,"U15","nicht startberechtigt")))))</f>
        <v>U11</v>
      </c>
      <c r="BV79">
        <f>IF(BU79="","",IF(BU79="U9",'Schuelereinst. Sinclair'!$B$6,IF(BU79="U11",'Schuelereinst. Sinclair'!$B$7,IF(BU79="U13",'Schuelereinst. Sinclair'!$B$8,Wemm(BU79="U15",'Schuelereinst. Sinclair'!$B$9,"")))))</f>
        <v>0</v>
      </c>
      <c r="BW79" s="28">
        <f t="shared" si="288"/>
        <v>10</v>
      </c>
      <c r="BX79" s="28" t="str">
        <f t="shared" si="289"/>
        <v/>
      </c>
      <c r="BY79" s="28">
        <f t="shared" si="290"/>
        <v>12</v>
      </c>
      <c r="BZ79" s="28" t="str">
        <f t="shared" si="291"/>
        <v/>
      </c>
      <c r="CA79" s="28">
        <f t="shared" si="292"/>
        <v>14</v>
      </c>
      <c r="CB79" s="28" t="str">
        <f t="shared" si="293"/>
        <v/>
      </c>
      <c r="CC79" s="28">
        <f t="shared" ref="CC79:CC97" si="324">IF(BX79="x",0,IF(BX79="X",0,BW79))</f>
        <v>10</v>
      </c>
      <c r="CD79" s="28">
        <f t="shared" ref="CD79:CD97" si="325">IF(BZ79="x",0,IF(BZ79="X",0,BY79))</f>
        <v>12</v>
      </c>
      <c r="CE79" s="28">
        <f t="shared" ref="CE79:CE97" si="326">IF(CB79="x",0,IF(CB79="X",0,CA79))</f>
        <v>14</v>
      </c>
      <c r="CF79" s="28">
        <f t="shared" ref="CF79:CF97" si="327">MAX(CC79:CE79)</f>
        <v>14</v>
      </c>
      <c r="CG79">
        <f t="shared" ref="CG79:CG97" si="328">IF(H79&lt;&gt;"",CC79*H79,0)</f>
        <v>35.317</v>
      </c>
      <c r="CH79">
        <f t="shared" ref="CH79:CH97" si="329">IF(H79&lt;&gt;"",CD79*H79,0)</f>
        <v>42.380399999999995</v>
      </c>
      <c r="CI79">
        <f t="shared" ref="CI79:CI97" si="330">IF(H79&lt;&gt;"",CE79*H79,0)</f>
        <v>49.443799999999996</v>
      </c>
      <c r="CJ79">
        <f t="shared" ref="CJ79:CJ97" si="331">IF(H79&lt;&gt;"",CF79*H79,0)</f>
        <v>49.443799999999996</v>
      </c>
      <c r="CK79">
        <f t="shared" ref="CK79:CK97" si="332">IF(J79="",0,IF(J79&lt;&gt;"x",IF(J79&lt;&gt;"X",J79*$BV79,0),0))</f>
        <v>0</v>
      </c>
      <c r="CL79">
        <f t="shared" si="294"/>
        <v>0</v>
      </c>
      <c r="CM79">
        <f t="shared" si="295"/>
        <v>0</v>
      </c>
      <c r="CN79">
        <f t="shared" ref="CN79:CN97" si="333">CG79+CK79</f>
        <v>35.317</v>
      </c>
      <c r="CO79">
        <f t="shared" ref="CO79:CO97" si="334">CH79+CL79</f>
        <v>42.380399999999995</v>
      </c>
      <c r="CP79">
        <f t="shared" ref="CP79:CP97" si="335">CI79+CM79</f>
        <v>49.443799999999996</v>
      </c>
      <c r="CQ79" s="5">
        <f t="shared" ref="CQ79:CQ97" si="336">MAX(CN79:CP79)</f>
        <v>49.443799999999996</v>
      </c>
      <c r="CS79" s="28">
        <f t="shared" si="296"/>
        <v>13</v>
      </c>
      <c r="CT79" s="28" t="str">
        <f t="shared" si="297"/>
        <v/>
      </c>
      <c r="CU79" s="28">
        <f t="shared" si="298"/>
        <v>15</v>
      </c>
      <c r="CV79" s="28" t="str">
        <f t="shared" si="299"/>
        <v/>
      </c>
      <c r="CW79" s="28">
        <f t="shared" si="300"/>
        <v>17</v>
      </c>
      <c r="CX79" s="28" t="str">
        <f t="shared" si="301"/>
        <v>x</v>
      </c>
      <c r="CY79" s="28">
        <f t="shared" ref="CY79:CY97" si="337">IF(CT79="x",0,IF(CT79="X",0,CS79))</f>
        <v>13</v>
      </c>
      <c r="CZ79" s="28">
        <f t="shared" ref="CZ79:CZ97" si="338">IF(CV79="x",0,IF(CV79="X",0,CU79))</f>
        <v>15</v>
      </c>
      <c r="DA79" s="28">
        <f t="shared" ref="DA79:DA97" si="339">IF(CX79="x",0,IF(CX79="X",0,CW79))</f>
        <v>0</v>
      </c>
      <c r="DB79" s="28">
        <f t="shared" ref="DB79:DB97" si="340">MAX(CY79:DA79)</f>
        <v>15</v>
      </c>
      <c r="DC79">
        <f t="shared" ref="DC79:DC97" si="341">IF(H79&lt;&gt;"",CY79*H79,0)</f>
        <v>45.912099999999995</v>
      </c>
      <c r="DD79">
        <f t="shared" ref="DD79:DD97" si="342">IF(H79&lt;&gt;"",CZ79*H79,0)</f>
        <v>52.975499999999997</v>
      </c>
      <c r="DE79">
        <f t="shared" ref="DE79:DE97" si="343">IF(H79&lt;&gt;"",DA79*H79,0)</f>
        <v>0</v>
      </c>
      <c r="DF79">
        <f t="shared" ref="DF79:DF97" si="344">IF(H79&lt;&gt;"",DB79*H79,0)</f>
        <v>52.975499999999997</v>
      </c>
      <c r="DG79">
        <f t="shared" ref="DG79:DG97" si="345">IF(P79="",0,IF(P79&lt;&gt;"x",IF(P79&lt;&gt;"X",P79*$BV79,0),0))</f>
        <v>0</v>
      </c>
      <c r="DH79">
        <f t="shared" ref="DH79:DH97" si="346">IF(R79="",0,IF(R79&lt;&gt;"x",IF(R79&lt;&gt;"X",R79*$BV79,0),0))</f>
        <v>0</v>
      </c>
      <c r="DI79">
        <f t="shared" ref="DI79:DI97" si="347">IF(T79="",0,IF(T79&lt;&gt;"x",IF(T79&lt;&gt;"X",T79*$BV79,0),0))</f>
        <v>0</v>
      </c>
      <c r="DJ79">
        <f t="shared" ref="DJ79:DJ97" si="348">DC79+DG79</f>
        <v>45.912099999999995</v>
      </c>
      <c r="DK79">
        <f t="shared" ref="DK79:DK97" si="349">DD79+DH79</f>
        <v>52.975499999999997</v>
      </c>
      <c r="DL79">
        <f t="shared" ref="DL79:DL97" si="350">DE79+DI79</f>
        <v>0</v>
      </c>
      <c r="DM79" s="5">
        <f t="shared" ref="DM79:DM97" si="351">MAX(DJ79:DL79)</f>
        <v>52.975499999999997</v>
      </c>
      <c r="DN79" s="48">
        <f t="shared" ref="DN79:DN97" si="352">CF79+DB79</f>
        <v>29</v>
      </c>
      <c r="DO79" s="5">
        <f t="shared" ref="DO79:DO97" si="353">CJ79+DF79</f>
        <v>102.41929999999999</v>
      </c>
      <c r="DP79" s="5">
        <f t="shared" ref="DP79:DP97" si="354">CQ79+DM79</f>
        <v>102.41929999999999</v>
      </c>
      <c r="DR79" s="48">
        <f t="shared" si="302"/>
        <v>6.25</v>
      </c>
      <c r="DS79" s="48">
        <f t="shared" si="303"/>
        <v>6.17</v>
      </c>
      <c r="DT79" s="48">
        <f t="shared" ref="DT79:DT97" si="355">MIN(DR79:DS79)</f>
        <v>6.17</v>
      </c>
      <c r="DU79">
        <f t="shared" si="304"/>
        <v>86</v>
      </c>
      <c r="DW79" s="48">
        <f t="shared" ref="DW79:DW97" si="356">AA79</f>
        <v>4.76</v>
      </c>
      <c r="DX79" s="48">
        <f t="shared" ref="DX79:DX97" si="357">AB79</f>
        <v>5.0199999999999996</v>
      </c>
      <c r="DY79" s="48">
        <f t="shared" ref="DY79:DY97" si="358">AC79</f>
        <v>5.05</v>
      </c>
      <c r="DZ79" s="48">
        <f t="shared" ref="DZ79:DZ97" si="359">MAX(DW79:DY79)</f>
        <v>5.05</v>
      </c>
      <c r="EA79">
        <f t="shared" si="305"/>
        <v>61</v>
      </c>
      <c r="EC79" s="48">
        <f t="shared" ref="EC79:EC97" si="360">AE79</f>
        <v>4.6900000000000004</v>
      </c>
      <c r="ED79" s="48">
        <f t="shared" ref="ED79:ED97" si="361">AF79</f>
        <v>0</v>
      </c>
      <c r="EE79" s="48">
        <f t="shared" ref="EE79:EE97" si="362">AG79</f>
        <v>5.0999999999999996</v>
      </c>
      <c r="EF79" s="48">
        <f t="shared" ref="EF79:EF97" si="363">MAX(EC79:EE79)</f>
        <v>5.0999999999999996</v>
      </c>
      <c r="EG79">
        <f t="shared" si="306"/>
        <v>23.85</v>
      </c>
      <c r="EH79">
        <f t="shared" si="307"/>
        <v>84.231044999999995</v>
      </c>
      <c r="EJ79">
        <v>2</v>
      </c>
      <c r="EK79" s="48">
        <f t="shared" ref="EK79:EK97" si="364">IF(AJ79&lt;&gt;"",ROUND(AJ79,2),0)</f>
        <v>333.65</v>
      </c>
      <c r="EL79">
        <f t="shared" si="308"/>
        <v>33365002</v>
      </c>
      <c r="EM79">
        <f t="shared" ref="EM79:EM97" si="365">LARGE($EL$78:$EL$97,EJ79)</f>
        <v>34557004</v>
      </c>
      <c r="EN79">
        <f t="shared" si="309"/>
        <v>4</v>
      </c>
      <c r="EO79">
        <f t="shared" si="310"/>
        <v>400002</v>
      </c>
      <c r="EP79">
        <f t="shared" ref="EP79:EP97" si="366">SMALL($EO$78:$EO$97,EJ79)</f>
        <v>200004</v>
      </c>
      <c r="EQ79">
        <f t="shared" si="311"/>
        <v>2</v>
      </c>
      <c r="ER79">
        <f t="shared" si="312"/>
        <v>4</v>
      </c>
      <c r="ET79">
        <f>IF(J79="X",1,IF(J79="x",1,IF(J79&lt;='Schuelereinst. Sinclair'!$B$5,1,0)))</f>
        <v>0</v>
      </c>
      <c r="EU79">
        <f>IF(L79="X",1,IF(L79="x",1,IF(L79&lt;='Schuelereinst. Sinclair'!$B$5,1,0)))</f>
        <v>0</v>
      </c>
      <c r="EV79">
        <f>IF(N79="X",1,IF(N79="x",1,IF(N79&lt;='Schuelereinst. Sinclair'!$B$5,1,0)))</f>
        <v>0</v>
      </c>
      <c r="EW79">
        <f>IF(P79="X",1,IF(P79="x",1,IF(P79&lt;='Schuelereinst. Sinclair'!$B$5,1,0)))</f>
        <v>0</v>
      </c>
      <c r="EX79">
        <f>IF(R79="X",1,IF(R79="x",1,IF(R79&lt;='Schuelereinst. Sinclair'!$B$5,1,0)))</f>
        <v>0</v>
      </c>
      <c r="EY79">
        <f>IF(T79="X",1,IF(T79="x",1,IF(T79&lt;='Schuelereinst. Sinclair'!$B$5,1,0)))</f>
        <v>1</v>
      </c>
    </row>
    <row r="80" spans="1:155" x14ac:dyDescent="0.2">
      <c r="A80">
        <v>70</v>
      </c>
      <c r="B80" s="90">
        <v>3</v>
      </c>
      <c r="C80" s="259" t="str">
        <f>IF(BG80=99,"",VLOOKUP(BG80,Wiegeliste!$A$17:'Wiegeliste'!$J$66,4))</f>
        <v>X280</v>
      </c>
      <c r="D80" s="90" t="str">
        <f t="shared" si="313"/>
        <v>Babici David Stefan</v>
      </c>
      <c r="E80" s="132" t="str">
        <f t="shared" si="314"/>
        <v>LAL</v>
      </c>
      <c r="F80" s="132">
        <f t="shared" si="315"/>
        <v>2001</v>
      </c>
      <c r="G80" s="132">
        <f>IF(BG80=99,"",VLOOKUP(BG80,Wiegeliste!$A$17:'Wiegeliste'!$J$66,6))</f>
        <v>29</v>
      </c>
      <c r="H80" s="148">
        <f t="shared" si="279"/>
        <v>2.9859</v>
      </c>
      <c r="I80" s="299">
        <f>IF(C80&lt;&gt;"",IF(ISERROR(VLOOKUP(C80,Import_Gewichtheben!$A$3:$T$52,3,FALSE)),"",VLOOKUP(C80,Import_Gewichtheben!$A$3:$T$52,3,FALSE)),"")</f>
        <v>10</v>
      </c>
      <c r="J80" s="300" t="str">
        <f>IF(C80&lt;&gt;"",IF(ISERROR(VLOOKUP(C80,Import_Gewichtheben!$A$3:$T$52,4,FALSE)),"",VLOOKUP(C80,Import_Gewichtheben!$A$3:$T$52,4,FALSE)),"")</f>
        <v/>
      </c>
      <c r="K80" s="301">
        <f>IF(C80&lt;&gt;"",IF(ISERROR(VLOOKUP(C80,Import_Gewichtheben!$A$3:$T$52,5,FALSE)),"",VLOOKUP(C80,Import_Gewichtheben!$A$3:$T$52,5,FALSE)),"")</f>
        <v>12</v>
      </c>
      <c r="L80" s="300" t="str">
        <f>IF(C80&lt;&gt;"",IF(ISERROR(VLOOKUP(C80,Import_Gewichtheben!$A$3:$T$52,6,FALSE)),"",VLOOKUP(C80,Import_Gewichtheben!$A$3:$T$52,6,FALSE)),"")</f>
        <v/>
      </c>
      <c r="M80" s="301">
        <f>IF(C80&lt;&gt;"",IF(ISERROR(VLOOKUP(C80,Import_Gewichtheben!$A$3:$T$52,7,FALSE)),"",VLOOKUP(C80,Import_Gewichtheben!$A$3:$T$52,7,FALSE)),"")</f>
        <v>13</v>
      </c>
      <c r="N80" s="300" t="str">
        <f>IF(C80&lt;&gt;"",IF(ISERROR(VLOOKUP(C80,Import_Gewichtheben!$A$3:$T$52,8,FALSE)),"",VLOOKUP(C80,Import_Gewichtheben!$A$3:$T$52,8,FALSE)),"")</f>
        <v/>
      </c>
      <c r="O80" s="299">
        <f>IF(C80&lt;&gt;"",IF(ISERROR(VLOOKUP(C80,Import_Gewichtheben!$A$3:$T$52,9,FALSE)),"",VLOOKUP(C80,Import_Gewichtheben!$A$3:$T$52,9,FALSE)),"")</f>
        <v>13</v>
      </c>
      <c r="P80" s="300" t="str">
        <f>IF(C80&lt;&gt;"",IF(ISERROR(VLOOKUP(C80,Import_Gewichtheben!$A$3:$T$52,10,FALSE)),"",VLOOKUP(C80,Import_Gewichtheben!$A$3:$T$52,10,FALSE)),"")</f>
        <v/>
      </c>
      <c r="Q80" s="301">
        <f>IF(C80&lt;&gt;"",IF(ISERROR(VLOOKUP(C80,Import_Gewichtheben!$A$3:$T$52,11,FALSE)),"",VLOOKUP(C80,Import_Gewichtheben!$A$3:$T$52,11,FALSE)),"")</f>
        <v>15</v>
      </c>
      <c r="R80" s="300" t="str">
        <f>IF(C80&lt;&gt;"",IF(ISERROR(VLOOKUP(C80,Import_Gewichtheben!$A$3:$T$52,12,FALSE)),"",VLOOKUP(C80,Import_Gewichtheben!$A$3:$T$52,12,FALSE)),"")</f>
        <v/>
      </c>
      <c r="S80" s="301">
        <f>IF(C80&lt;&gt;"",IF(ISERROR(VLOOKUP(C80,Import_Gewichtheben!$A$3:$T$52,13,FALSE)),"",VLOOKUP(C80,Import_Gewichtheben!$A$3:$T$52,13,FALSE)),"")</f>
        <v>16</v>
      </c>
      <c r="T80" s="300" t="str">
        <f>IF(C80&lt;&gt;"",IF(ISERROR(VLOOKUP(C80,Import_Gewichtheben!$A$3:$T$52,14,FALSE)),"",VLOOKUP(C80,Import_Gewichtheben!$A$3:$T$52,14,FALSE)),"")</f>
        <v/>
      </c>
      <c r="U80" s="112">
        <f t="shared" si="316"/>
        <v>29</v>
      </c>
      <c r="V80" s="115">
        <f t="shared" si="317"/>
        <v>86.591099999999997</v>
      </c>
      <c r="W80" s="115">
        <f t="shared" si="318"/>
        <v>86.591099999999997</v>
      </c>
      <c r="X80" s="316">
        <v>5.89</v>
      </c>
      <c r="Y80" s="317">
        <v>5.75</v>
      </c>
      <c r="Z80" s="100">
        <f t="shared" ref="Z80:Z96" si="367">IF(C80="","",DU80 )</f>
        <v>96</v>
      </c>
      <c r="AA80" s="326">
        <v>5.61</v>
      </c>
      <c r="AB80" s="317">
        <v>5.66</v>
      </c>
      <c r="AC80" s="317">
        <v>5.66</v>
      </c>
      <c r="AD80" s="103">
        <f t="shared" ref="AD80:AD97" si="368">IF(C80="","",EA80)</f>
        <v>73.2</v>
      </c>
      <c r="AE80" s="326">
        <v>5.33</v>
      </c>
      <c r="AF80" s="317">
        <v>5.43</v>
      </c>
      <c r="AG80" s="317">
        <v>4.34</v>
      </c>
      <c r="AH80" s="186">
        <f t="shared" ref="AH80:AH96" si="369">IF(C80="","",EG80)</f>
        <v>26.38</v>
      </c>
      <c r="AI80" s="106">
        <f t="shared" ref="AI80:AI97" si="370">IF(C80="","",EH80)</f>
        <v>78.768041999999994</v>
      </c>
      <c r="AJ80" s="107">
        <f t="shared" ref="AJ80:AJ97" si="371">IF(SUM(W80,Z80,AD80,AI80)=0,"",SUM(W80,Z80,AD80,AI80))</f>
        <v>334.55914199999995</v>
      </c>
      <c r="AK80" s="120">
        <f t="shared" si="280"/>
        <v>3</v>
      </c>
      <c r="AL80" s="136">
        <f t="shared" si="281"/>
        <v>16</v>
      </c>
      <c r="BG80">
        <f>Wiegeliste!HP19</f>
        <v>14</v>
      </c>
      <c r="BJ80" t="str">
        <f t="shared" si="282"/>
        <v>X280</v>
      </c>
      <c r="BL80" t="str">
        <f t="shared" si="319"/>
        <v>X280</v>
      </c>
      <c r="BM80" t="str">
        <f t="shared" si="320"/>
        <v/>
      </c>
      <c r="BN80">
        <f t="shared" si="321"/>
        <v>979</v>
      </c>
      <c r="BO80" t="str">
        <f t="shared" si="322"/>
        <v>M</v>
      </c>
      <c r="BP80" t="str">
        <f t="shared" si="283"/>
        <v>Babici David Stefan</v>
      </c>
      <c r="BQ80" t="str">
        <f t="shared" si="284"/>
        <v>LAL</v>
      </c>
      <c r="BR80" s="47">
        <f t="shared" si="285"/>
        <v>37085</v>
      </c>
      <c r="BS80">
        <f t="shared" si="286"/>
        <v>2001</v>
      </c>
      <c r="BT80">
        <f t="shared" si="287"/>
        <v>11</v>
      </c>
      <c r="BU80" t="str">
        <f t="shared" si="323"/>
        <v>U11</v>
      </c>
      <c r="BV80">
        <f>IF(BU80="","",IF(BU80="U9",'Schuelereinst. Sinclair'!$B$6,IF(BU80="U11",'Schuelereinst. Sinclair'!$B$7,IF(BU80="U13",'Schuelereinst. Sinclair'!$B$8,Wemm(BU80="U15",'Schuelereinst. Sinclair'!$B$9,"")))))</f>
        <v>0</v>
      </c>
      <c r="BW80" s="28">
        <f t="shared" si="288"/>
        <v>10</v>
      </c>
      <c r="BX80" s="28" t="str">
        <f t="shared" si="289"/>
        <v/>
      </c>
      <c r="BY80" s="28">
        <f t="shared" si="290"/>
        <v>12</v>
      </c>
      <c r="BZ80" s="28" t="str">
        <f t="shared" si="291"/>
        <v/>
      </c>
      <c r="CA80" s="28">
        <f t="shared" si="292"/>
        <v>13</v>
      </c>
      <c r="CB80" s="28" t="str">
        <f t="shared" si="293"/>
        <v/>
      </c>
      <c r="CC80" s="28">
        <f t="shared" si="324"/>
        <v>10</v>
      </c>
      <c r="CD80" s="28">
        <f t="shared" si="325"/>
        <v>12</v>
      </c>
      <c r="CE80" s="28">
        <f t="shared" si="326"/>
        <v>13</v>
      </c>
      <c r="CF80" s="28">
        <f t="shared" si="327"/>
        <v>13</v>
      </c>
      <c r="CG80">
        <f t="shared" si="328"/>
        <v>29.859000000000002</v>
      </c>
      <c r="CH80">
        <f t="shared" si="329"/>
        <v>35.830799999999996</v>
      </c>
      <c r="CI80">
        <f t="shared" si="330"/>
        <v>38.816699999999997</v>
      </c>
      <c r="CJ80">
        <f t="shared" si="331"/>
        <v>38.816699999999997</v>
      </c>
      <c r="CK80">
        <f t="shared" si="332"/>
        <v>0</v>
      </c>
      <c r="CL80">
        <f t="shared" si="294"/>
        <v>0</v>
      </c>
      <c r="CM80">
        <f t="shared" si="295"/>
        <v>0</v>
      </c>
      <c r="CN80">
        <f t="shared" si="333"/>
        <v>29.859000000000002</v>
      </c>
      <c r="CO80">
        <f t="shared" si="334"/>
        <v>35.830799999999996</v>
      </c>
      <c r="CP80">
        <f t="shared" si="335"/>
        <v>38.816699999999997</v>
      </c>
      <c r="CQ80" s="5">
        <f t="shared" si="336"/>
        <v>38.816699999999997</v>
      </c>
      <c r="CS80" s="28">
        <f t="shared" si="296"/>
        <v>13</v>
      </c>
      <c r="CT80" s="28" t="str">
        <f t="shared" si="297"/>
        <v/>
      </c>
      <c r="CU80" s="28">
        <f t="shared" si="298"/>
        <v>15</v>
      </c>
      <c r="CV80" s="28" t="str">
        <f t="shared" si="299"/>
        <v/>
      </c>
      <c r="CW80" s="28">
        <f t="shared" si="300"/>
        <v>16</v>
      </c>
      <c r="CX80" s="28" t="str">
        <f t="shared" si="301"/>
        <v/>
      </c>
      <c r="CY80" s="28">
        <f t="shared" si="337"/>
        <v>13</v>
      </c>
      <c r="CZ80" s="28">
        <f t="shared" si="338"/>
        <v>15</v>
      </c>
      <c r="DA80" s="28">
        <f t="shared" si="339"/>
        <v>16</v>
      </c>
      <c r="DB80" s="28">
        <f t="shared" si="340"/>
        <v>16</v>
      </c>
      <c r="DC80">
        <f t="shared" si="341"/>
        <v>38.816699999999997</v>
      </c>
      <c r="DD80">
        <f t="shared" si="342"/>
        <v>44.788499999999999</v>
      </c>
      <c r="DE80">
        <f t="shared" si="343"/>
        <v>47.7744</v>
      </c>
      <c r="DF80">
        <f t="shared" si="344"/>
        <v>47.7744</v>
      </c>
      <c r="DG80">
        <f t="shared" si="345"/>
        <v>0</v>
      </c>
      <c r="DH80">
        <f t="shared" si="346"/>
        <v>0</v>
      </c>
      <c r="DI80">
        <f t="shared" si="347"/>
        <v>0</v>
      </c>
      <c r="DJ80">
        <f t="shared" si="348"/>
        <v>38.816699999999997</v>
      </c>
      <c r="DK80">
        <f t="shared" si="349"/>
        <v>44.788499999999999</v>
      </c>
      <c r="DL80">
        <f t="shared" si="350"/>
        <v>47.7744</v>
      </c>
      <c r="DM80" s="5">
        <f t="shared" si="351"/>
        <v>47.7744</v>
      </c>
      <c r="DN80" s="48">
        <f t="shared" si="352"/>
        <v>29</v>
      </c>
      <c r="DO80" s="5">
        <f t="shared" si="353"/>
        <v>86.591099999999997</v>
      </c>
      <c r="DP80" s="5">
        <f t="shared" si="354"/>
        <v>86.591099999999997</v>
      </c>
      <c r="DR80" s="48">
        <f t="shared" si="302"/>
        <v>5.89</v>
      </c>
      <c r="DS80" s="48">
        <f t="shared" si="303"/>
        <v>5.75</v>
      </c>
      <c r="DT80" s="48">
        <f t="shared" si="355"/>
        <v>5.75</v>
      </c>
      <c r="DU80">
        <f t="shared" si="304"/>
        <v>96</v>
      </c>
      <c r="DW80" s="48">
        <f t="shared" si="356"/>
        <v>5.61</v>
      </c>
      <c r="DX80" s="48">
        <f t="shared" si="357"/>
        <v>5.66</v>
      </c>
      <c r="DY80" s="48">
        <f t="shared" si="358"/>
        <v>5.66</v>
      </c>
      <c r="DZ80" s="48">
        <f t="shared" si="359"/>
        <v>5.66</v>
      </c>
      <c r="EA80">
        <f t="shared" si="305"/>
        <v>73.2</v>
      </c>
      <c r="EC80" s="48">
        <f t="shared" si="360"/>
        <v>5.33</v>
      </c>
      <c r="ED80" s="48">
        <f t="shared" si="361"/>
        <v>5.43</v>
      </c>
      <c r="EE80" s="48">
        <f t="shared" si="362"/>
        <v>4.34</v>
      </c>
      <c r="EF80" s="48">
        <f t="shared" si="363"/>
        <v>5.43</v>
      </c>
      <c r="EG80">
        <f t="shared" si="306"/>
        <v>26.38</v>
      </c>
      <c r="EH80">
        <f t="shared" si="307"/>
        <v>78.768041999999994</v>
      </c>
      <c r="EJ80">
        <v>3</v>
      </c>
      <c r="EK80" s="48">
        <f t="shared" si="364"/>
        <v>334.56</v>
      </c>
      <c r="EL80">
        <f t="shared" si="308"/>
        <v>33456003</v>
      </c>
      <c r="EM80">
        <f t="shared" si="365"/>
        <v>33456003</v>
      </c>
      <c r="EN80">
        <f t="shared" si="309"/>
        <v>3</v>
      </c>
      <c r="EO80">
        <f t="shared" si="310"/>
        <v>300003</v>
      </c>
      <c r="EP80">
        <f t="shared" si="366"/>
        <v>300003</v>
      </c>
      <c r="EQ80">
        <f t="shared" si="311"/>
        <v>3</v>
      </c>
      <c r="ER80">
        <f t="shared" si="312"/>
        <v>3</v>
      </c>
      <c r="ET80">
        <f>IF(J80="X",1,IF(J80="x",1,IF(J80&lt;='Schuelereinst. Sinclair'!$B$5,1,0)))</f>
        <v>0</v>
      </c>
      <c r="EU80">
        <f>IF(L80="X",1,IF(L80="x",1,IF(L80&lt;='Schuelereinst. Sinclair'!$B$5,1,0)))</f>
        <v>0</v>
      </c>
      <c r="EV80">
        <f>IF(N80="X",1,IF(N80="x",1,IF(N80&lt;='Schuelereinst. Sinclair'!$B$5,1,0)))</f>
        <v>0</v>
      </c>
      <c r="EW80">
        <f>IF(P80="X",1,IF(P80="x",1,IF(P80&lt;='Schuelereinst. Sinclair'!$B$5,1,0)))</f>
        <v>0</v>
      </c>
      <c r="EX80">
        <f>IF(R80="X",1,IF(R80="x",1,IF(R80&lt;='Schuelereinst. Sinclair'!$B$5,1,0)))</f>
        <v>0</v>
      </c>
      <c r="EY80">
        <f>IF(T80="X",1,IF(T80="x",1,IF(T80&lt;='Schuelereinst. Sinclair'!$B$5,1,0)))</f>
        <v>0</v>
      </c>
    </row>
    <row r="81" spans="1:155" x14ac:dyDescent="0.2">
      <c r="A81">
        <v>71</v>
      </c>
      <c r="B81" s="90">
        <v>4</v>
      </c>
      <c r="C81" s="259" t="str">
        <f>IF(BG81=99,"",VLOOKUP(BG81,Wiegeliste!$A$17:'Wiegeliste'!$J$66,4))</f>
        <v>X281</v>
      </c>
      <c r="D81" s="90" t="str">
        <f t="shared" si="313"/>
        <v>Dam Benjamin</v>
      </c>
      <c r="E81" s="132" t="str">
        <f t="shared" si="314"/>
        <v>LAL</v>
      </c>
      <c r="F81" s="132">
        <f t="shared" si="315"/>
        <v>2001</v>
      </c>
      <c r="G81" s="132">
        <f>IF(BG81=99,"",VLOOKUP(BG81,Wiegeliste!$A$17:'Wiegeliste'!$J$66,6))</f>
        <v>43.7</v>
      </c>
      <c r="H81" s="148">
        <f t="shared" si="279"/>
        <v>1.9164000000000001</v>
      </c>
      <c r="I81" s="299">
        <f>IF(C81&lt;&gt;"",IF(ISERROR(VLOOKUP(C81,Import_Gewichtheben!$A$3:$T$52,3,FALSE)),"",VLOOKUP(C81,Import_Gewichtheben!$A$3:$T$52,3,FALSE)),"")</f>
        <v>14</v>
      </c>
      <c r="J81" s="300" t="str">
        <f>IF(C81&lt;&gt;"",IF(ISERROR(VLOOKUP(C81,Import_Gewichtheben!$A$3:$T$52,4,FALSE)),"",VLOOKUP(C81,Import_Gewichtheben!$A$3:$T$52,4,FALSE)),"")</f>
        <v/>
      </c>
      <c r="K81" s="301">
        <f>IF(C81&lt;&gt;"",IF(ISERROR(VLOOKUP(C81,Import_Gewichtheben!$A$3:$T$52,5,FALSE)),"",VLOOKUP(C81,Import_Gewichtheben!$A$3:$T$52,5,FALSE)),"")</f>
        <v>17</v>
      </c>
      <c r="L81" s="300" t="str">
        <f>IF(C81&lt;&gt;"",IF(ISERROR(VLOOKUP(C81,Import_Gewichtheben!$A$3:$T$52,6,FALSE)),"",VLOOKUP(C81,Import_Gewichtheben!$A$3:$T$52,6,FALSE)),"")</f>
        <v/>
      </c>
      <c r="M81" s="301">
        <f>IF(C81&lt;&gt;"",IF(ISERROR(VLOOKUP(C81,Import_Gewichtheben!$A$3:$T$52,7,FALSE)),"",VLOOKUP(C81,Import_Gewichtheben!$A$3:$T$52,7,FALSE)),"")</f>
        <v>19</v>
      </c>
      <c r="N81" s="300" t="str">
        <f>IF(C81&lt;&gt;"",IF(ISERROR(VLOOKUP(C81,Import_Gewichtheben!$A$3:$T$52,8,FALSE)),"",VLOOKUP(C81,Import_Gewichtheben!$A$3:$T$52,8,FALSE)),"")</f>
        <v/>
      </c>
      <c r="O81" s="299">
        <f>IF(C81&lt;&gt;"",IF(ISERROR(VLOOKUP(C81,Import_Gewichtheben!$A$3:$T$52,9,FALSE)),"",VLOOKUP(C81,Import_Gewichtheben!$A$3:$T$52,9,FALSE)),"")</f>
        <v>20</v>
      </c>
      <c r="P81" s="300" t="str">
        <f>IF(C81&lt;&gt;"",IF(ISERROR(VLOOKUP(C81,Import_Gewichtheben!$A$3:$T$52,10,FALSE)),"",VLOOKUP(C81,Import_Gewichtheben!$A$3:$T$52,10,FALSE)),"")</f>
        <v/>
      </c>
      <c r="Q81" s="301">
        <f>IF(C81&lt;&gt;"",IF(ISERROR(VLOOKUP(C81,Import_Gewichtheben!$A$3:$T$52,11,FALSE)),"",VLOOKUP(C81,Import_Gewichtheben!$A$3:$T$52,11,FALSE)),"")</f>
        <v>23</v>
      </c>
      <c r="R81" s="300" t="str">
        <f>IF(C81&lt;&gt;"",IF(ISERROR(VLOOKUP(C81,Import_Gewichtheben!$A$3:$T$52,12,FALSE)),"",VLOOKUP(C81,Import_Gewichtheben!$A$3:$T$52,12,FALSE)),"")</f>
        <v>x</v>
      </c>
      <c r="S81" s="301">
        <f>IF(C81&lt;&gt;"",IF(ISERROR(VLOOKUP(C81,Import_Gewichtheben!$A$3:$T$52,13,FALSE)),"",VLOOKUP(C81,Import_Gewichtheben!$A$3:$T$52,13,FALSE)),"")</f>
        <v>23</v>
      </c>
      <c r="T81" s="300" t="str">
        <f>IF(C81&lt;&gt;"",IF(ISERROR(VLOOKUP(C81,Import_Gewichtheben!$A$3:$T$52,14,FALSE)),"",VLOOKUP(C81,Import_Gewichtheben!$A$3:$T$52,14,FALSE)),"")</f>
        <v/>
      </c>
      <c r="U81" s="112">
        <f t="shared" si="316"/>
        <v>42</v>
      </c>
      <c r="V81" s="115">
        <f t="shared" si="317"/>
        <v>80.488799999999998</v>
      </c>
      <c r="W81" s="115">
        <f t="shared" si="318"/>
        <v>80.488799999999998</v>
      </c>
      <c r="X81" s="316">
        <v>6</v>
      </c>
      <c r="Y81" s="317">
        <v>5.82</v>
      </c>
      <c r="Z81" s="100">
        <f t="shared" si="367"/>
        <v>95</v>
      </c>
      <c r="AA81" s="326">
        <v>5.4</v>
      </c>
      <c r="AB81" s="317">
        <v>6.17</v>
      </c>
      <c r="AC81" s="317">
        <v>6.11</v>
      </c>
      <c r="AD81" s="103">
        <f t="shared" si="368"/>
        <v>83.4</v>
      </c>
      <c r="AE81" s="326">
        <v>7.88</v>
      </c>
      <c r="AF81" s="317">
        <v>7.68</v>
      </c>
      <c r="AG81" s="317">
        <v>4.5999999999999996</v>
      </c>
      <c r="AH81" s="186">
        <f t="shared" si="369"/>
        <v>45.23</v>
      </c>
      <c r="AI81" s="106">
        <f t="shared" si="370"/>
        <v>86.678771999999995</v>
      </c>
      <c r="AJ81" s="107">
        <f t="shared" si="371"/>
        <v>345.56757199999998</v>
      </c>
      <c r="AK81" s="120">
        <f t="shared" si="280"/>
        <v>2</v>
      </c>
      <c r="AL81" s="136">
        <f t="shared" si="281"/>
        <v>20</v>
      </c>
      <c r="BG81">
        <f>Wiegeliste!HP20</f>
        <v>15</v>
      </c>
      <c r="BJ81" t="str">
        <f t="shared" si="282"/>
        <v>X281</v>
      </c>
      <c r="BL81" t="str">
        <f t="shared" si="319"/>
        <v>X281</v>
      </c>
      <c r="BM81" t="str">
        <f t="shared" si="320"/>
        <v/>
      </c>
      <c r="BN81">
        <f t="shared" si="321"/>
        <v>980</v>
      </c>
      <c r="BO81" t="str">
        <f t="shared" si="322"/>
        <v>M</v>
      </c>
      <c r="BP81" t="str">
        <f t="shared" si="283"/>
        <v>Dam Benjamin</v>
      </c>
      <c r="BQ81" t="str">
        <f t="shared" si="284"/>
        <v>LAL</v>
      </c>
      <c r="BR81" s="47">
        <f t="shared" si="285"/>
        <v>37163</v>
      </c>
      <c r="BS81">
        <f t="shared" si="286"/>
        <v>2001</v>
      </c>
      <c r="BT81">
        <f t="shared" si="287"/>
        <v>11</v>
      </c>
      <c r="BU81" t="str">
        <f t="shared" si="323"/>
        <v>U11</v>
      </c>
      <c r="BV81">
        <f>IF(BU81="","",IF(BU81="U9",'Schuelereinst. Sinclair'!$B$6,IF(BU81="U11",'Schuelereinst. Sinclair'!$B$7,IF(BU81="U13",'Schuelereinst. Sinclair'!$B$8,Wemm(BU81="U15",'Schuelereinst. Sinclair'!$B$9,"")))))</f>
        <v>0</v>
      </c>
      <c r="BW81" s="28">
        <f t="shared" si="288"/>
        <v>14</v>
      </c>
      <c r="BX81" s="28" t="str">
        <f t="shared" si="289"/>
        <v/>
      </c>
      <c r="BY81" s="28">
        <f t="shared" si="290"/>
        <v>17</v>
      </c>
      <c r="BZ81" s="28" t="str">
        <f t="shared" si="291"/>
        <v/>
      </c>
      <c r="CA81" s="28">
        <f t="shared" si="292"/>
        <v>19</v>
      </c>
      <c r="CB81" s="28" t="str">
        <f t="shared" si="293"/>
        <v/>
      </c>
      <c r="CC81" s="28">
        <f t="shared" si="324"/>
        <v>14</v>
      </c>
      <c r="CD81" s="28">
        <f t="shared" si="325"/>
        <v>17</v>
      </c>
      <c r="CE81" s="28">
        <f t="shared" si="326"/>
        <v>19</v>
      </c>
      <c r="CF81" s="28">
        <f t="shared" si="327"/>
        <v>19</v>
      </c>
      <c r="CG81">
        <f t="shared" si="328"/>
        <v>26.829600000000003</v>
      </c>
      <c r="CH81">
        <f t="shared" si="329"/>
        <v>32.578800000000001</v>
      </c>
      <c r="CI81">
        <f t="shared" si="330"/>
        <v>36.4116</v>
      </c>
      <c r="CJ81">
        <f t="shared" si="331"/>
        <v>36.4116</v>
      </c>
      <c r="CK81">
        <f t="shared" si="332"/>
        <v>0</v>
      </c>
      <c r="CL81">
        <f t="shared" si="294"/>
        <v>0</v>
      </c>
      <c r="CM81">
        <f t="shared" si="295"/>
        <v>0</v>
      </c>
      <c r="CN81">
        <f t="shared" si="333"/>
        <v>26.829600000000003</v>
      </c>
      <c r="CO81">
        <f t="shared" si="334"/>
        <v>32.578800000000001</v>
      </c>
      <c r="CP81">
        <f t="shared" si="335"/>
        <v>36.4116</v>
      </c>
      <c r="CQ81" s="5">
        <f t="shared" si="336"/>
        <v>36.4116</v>
      </c>
      <c r="CS81" s="28">
        <f t="shared" si="296"/>
        <v>20</v>
      </c>
      <c r="CT81" s="28" t="str">
        <f t="shared" si="297"/>
        <v/>
      </c>
      <c r="CU81" s="28">
        <f t="shared" si="298"/>
        <v>23</v>
      </c>
      <c r="CV81" s="28" t="str">
        <f t="shared" si="299"/>
        <v>x</v>
      </c>
      <c r="CW81" s="28">
        <f t="shared" si="300"/>
        <v>23</v>
      </c>
      <c r="CX81" s="28" t="str">
        <f t="shared" si="301"/>
        <v/>
      </c>
      <c r="CY81" s="28">
        <f t="shared" si="337"/>
        <v>20</v>
      </c>
      <c r="CZ81" s="28">
        <f t="shared" si="338"/>
        <v>0</v>
      </c>
      <c r="DA81" s="28">
        <f t="shared" si="339"/>
        <v>23</v>
      </c>
      <c r="DB81" s="28">
        <f t="shared" si="340"/>
        <v>23</v>
      </c>
      <c r="DC81">
        <f t="shared" si="341"/>
        <v>38.328000000000003</v>
      </c>
      <c r="DD81">
        <f t="shared" si="342"/>
        <v>0</v>
      </c>
      <c r="DE81">
        <f t="shared" si="343"/>
        <v>44.077200000000005</v>
      </c>
      <c r="DF81">
        <f t="shared" si="344"/>
        <v>44.077200000000005</v>
      </c>
      <c r="DG81">
        <f t="shared" si="345"/>
        <v>0</v>
      </c>
      <c r="DH81">
        <f t="shared" si="346"/>
        <v>0</v>
      </c>
      <c r="DI81">
        <f t="shared" si="347"/>
        <v>0</v>
      </c>
      <c r="DJ81">
        <f t="shared" si="348"/>
        <v>38.328000000000003</v>
      </c>
      <c r="DK81">
        <f t="shared" si="349"/>
        <v>0</v>
      </c>
      <c r="DL81">
        <f t="shared" si="350"/>
        <v>44.077200000000005</v>
      </c>
      <c r="DM81" s="5">
        <f t="shared" si="351"/>
        <v>44.077200000000005</v>
      </c>
      <c r="DN81" s="48">
        <f t="shared" si="352"/>
        <v>42</v>
      </c>
      <c r="DO81" s="5">
        <f t="shared" si="353"/>
        <v>80.488799999999998</v>
      </c>
      <c r="DP81" s="5">
        <f t="shared" si="354"/>
        <v>80.488799999999998</v>
      </c>
      <c r="DR81" s="48">
        <f t="shared" si="302"/>
        <v>6</v>
      </c>
      <c r="DS81" s="48">
        <f t="shared" si="303"/>
        <v>5.82</v>
      </c>
      <c r="DT81" s="48">
        <f t="shared" si="355"/>
        <v>5.82</v>
      </c>
      <c r="DU81">
        <f t="shared" si="304"/>
        <v>95</v>
      </c>
      <c r="DW81" s="48">
        <f t="shared" si="356"/>
        <v>5.4</v>
      </c>
      <c r="DX81" s="48">
        <f t="shared" si="357"/>
        <v>6.17</v>
      </c>
      <c r="DY81" s="48">
        <f t="shared" si="358"/>
        <v>6.11</v>
      </c>
      <c r="DZ81" s="48">
        <f t="shared" si="359"/>
        <v>6.17</v>
      </c>
      <c r="EA81">
        <f t="shared" si="305"/>
        <v>83.4</v>
      </c>
      <c r="EC81" s="48">
        <f t="shared" si="360"/>
        <v>7.88</v>
      </c>
      <c r="ED81" s="48">
        <f t="shared" si="361"/>
        <v>7.68</v>
      </c>
      <c r="EE81" s="48">
        <f t="shared" si="362"/>
        <v>4.5999999999999996</v>
      </c>
      <c r="EF81" s="48">
        <f t="shared" si="363"/>
        <v>7.88</v>
      </c>
      <c r="EG81">
        <f t="shared" si="306"/>
        <v>45.23</v>
      </c>
      <c r="EH81">
        <f t="shared" si="307"/>
        <v>86.678771999999995</v>
      </c>
      <c r="EJ81">
        <v>4</v>
      </c>
      <c r="EK81" s="48">
        <f t="shared" si="364"/>
        <v>345.57</v>
      </c>
      <c r="EL81">
        <f t="shared" si="308"/>
        <v>34557004</v>
      </c>
      <c r="EM81">
        <f t="shared" si="365"/>
        <v>33365002</v>
      </c>
      <c r="EN81">
        <f t="shared" si="309"/>
        <v>2</v>
      </c>
      <c r="EO81">
        <f t="shared" si="310"/>
        <v>200004</v>
      </c>
      <c r="EP81">
        <f t="shared" si="366"/>
        <v>400002</v>
      </c>
      <c r="EQ81">
        <f t="shared" si="311"/>
        <v>4</v>
      </c>
      <c r="ER81">
        <f t="shared" si="312"/>
        <v>2</v>
      </c>
      <c r="ET81">
        <f>IF(J81="X",1,IF(J81="x",1,IF(J81&lt;='Schuelereinst. Sinclair'!$B$5,1,0)))</f>
        <v>0</v>
      </c>
      <c r="EU81">
        <f>IF(L81="X",1,IF(L81="x",1,IF(L81&lt;='Schuelereinst. Sinclair'!$B$5,1,0)))</f>
        <v>0</v>
      </c>
      <c r="EV81">
        <f>IF(N81="X",1,IF(N81="x",1,IF(N81&lt;='Schuelereinst. Sinclair'!$B$5,1,0)))</f>
        <v>0</v>
      </c>
      <c r="EW81">
        <f>IF(P81="X",1,IF(P81="x",1,IF(P81&lt;='Schuelereinst. Sinclair'!$B$5,1,0)))</f>
        <v>0</v>
      </c>
      <c r="EX81">
        <f>IF(R81="X",1,IF(R81="x",1,IF(R81&lt;='Schuelereinst. Sinclair'!$B$5,1,0)))</f>
        <v>1</v>
      </c>
      <c r="EY81">
        <f>IF(T81="X",1,IF(T81="x",1,IF(T81&lt;='Schuelereinst. Sinclair'!$B$5,1,0)))</f>
        <v>0</v>
      </c>
    </row>
    <row r="82" spans="1:155" x14ac:dyDescent="0.2">
      <c r="A82">
        <v>72</v>
      </c>
      <c r="B82" s="90">
        <v>5</v>
      </c>
      <c r="C82" s="259" t="str">
        <f>IF(BG82=99,"",VLOOKUP(BG82,Wiegeliste!$A$17:'Wiegeliste'!$J$66,4))</f>
        <v>M377</v>
      </c>
      <c r="D82" s="90" t="str">
        <f t="shared" si="313"/>
        <v>Kanyka Mario</v>
      </c>
      <c r="E82" s="132" t="str">
        <f t="shared" si="314"/>
        <v>MÖD</v>
      </c>
      <c r="F82" s="132">
        <f t="shared" si="315"/>
        <v>2002</v>
      </c>
      <c r="G82" s="132">
        <f>IF(BG82=99,"",VLOOKUP(BG82,Wiegeliste!$A$17:'Wiegeliste'!$J$66,6))</f>
        <v>31</v>
      </c>
      <c r="H82" s="148">
        <f t="shared" si="279"/>
        <v>2.7566000000000002</v>
      </c>
      <c r="I82" s="299">
        <f>IF(C82&lt;&gt;"",IF(ISERROR(VLOOKUP(C82,Import_Gewichtheben!$A$3:$T$52,3,FALSE)),"",VLOOKUP(C82,Import_Gewichtheben!$A$3:$T$52,3,FALSE)),"")</f>
        <v>15</v>
      </c>
      <c r="J82" s="300" t="str">
        <f>IF(C82&lt;&gt;"",IF(ISERROR(VLOOKUP(C82,Import_Gewichtheben!$A$3:$T$52,4,FALSE)),"",VLOOKUP(C82,Import_Gewichtheben!$A$3:$T$52,4,FALSE)),"")</f>
        <v/>
      </c>
      <c r="K82" s="301">
        <f>IF(C82&lt;&gt;"",IF(ISERROR(VLOOKUP(C82,Import_Gewichtheben!$A$3:$T$52,5,FALSE)),"",VLOOKUP(C82,Import_Gewichtheben!$A$3:$T$52,5,FALSE)),"")</f>
        <v>18</v>
      </c>
      <c r="L82" s="300" t="str">
        <f>IF(C82&lt;&gt;"",IF(ISERROR(VLOOKUP(C82,Import_Gewichtheben!$A$3:$T$52,6,FALSE)),"",VLOOKUP(C82,Import_Gewichtheben!$A$3:$T$52,6,FALSE)),"")</f>
        <v/>
      </c>
      <c r="M82" s="301">
        <f>IF(C82&lt;&gt;"",IF(ISERROR(VLOOKUP(C82,Import_Gewichtheben!$A$3:$T$52,7,FALSE)),"",VLOOKUP(C82,Import_Gewichtheben!$A$3:$T$52,7,FALSE)),"")</f>
        <v>20</v>
      </c>
      <c r="N82" s="300" t="str">
        <f>IF(C82&lt;&gt;"",IF(ISERROR(VLOOKUP(C82,Import_Gewichtheben!$A$3:$T$52,8,FALSE)),"",VLOOKUP(C82,Import_Gewichtheben!$A$3:$T$52,8,FALSE)),"")</f>
        <v/>
      </c>
      <c r="O82" s="299">
        <f>IF(C82&lt;&gt;"",IF(ISERROR(VLOOKUP(C82,Import_Gewichtheben!$A$3:$T$52,9,FALSE)),"",VLOOKUP(C82,Import_Gewichtheben!$A$3:$T$52,9,FALSE)),"")</f>
        <v>21</v>
      </c>
      <c r="P82" s="300" t="str">
        <f>IF(C82&lt;&gt;"",IF(ISERROR(VLOOKUP(C82,Import_Gewichtheben!$A$3:$T$52,10,FALSE)),"",VLOOKUP(C82,Import_Gewichtheben!$A$3:$T$52,10,FALSE)),"")</f>
        <v/>
      </c>
      <c r="Q82" s="301">
        <f>IF(C82&lt;&gt;"",IF(ISERROR(VLOOKUP(C82,Import_Gewichtheben!$A$3:$T$52,11,FALSE)),"",VLOOKUP(C82,Import_Gewichtheben!$A$3:$T$52,11,FALSE)),"")</f>
        <v>24</v>
      </c>
      <c r="R82" s="300" t="str">
        <f>IF(C82&lt;&gt;"",IF(ISERROR(VLOOKUP(C82,Import_Gewichtheben!$A$3:$T$52,12,FALSE)),"",VLOOKUP(C82,Import_Gewichtheben!$A$3:$T$52,12,FALSE)),"")</f>
        <v/>
      </c>
      <c r="S82" s="301">
        <f>IF(C82&lt;&gt;"",IF(ISERROR(VLOOKUP(C82,Import_Gewichtheben!$A$3:$T$52,13,FALSE)),"",VLOOKUP(C82,Import_Gewichtheben!$A$3:$T$52,13,FALSE)),"")</f>
        <v>26</v>
      </c>
      <c r="T82" s="300" t="str">
        <f>IF(C82&lt;&gt;"",IF(ISERROR(VLOOKUP(C82,Import_Gewichtheben!$A$3:$T$52,14,FALSE)),"",VLOOKUP(C82,Import_Gewichtheben!$A$3:$T$52,14,FALSE)),"")</f>
        <v/>
      </c>
      <c r="U82" s="112">
        <f t="shared" si="316"/>
        <v>46</v>
      </c>
      <c r="V82" s="115">
        <f t="shared" si="317"/>
        <v>126.8036</v>
      </c>
      <c r="W82" s="115">
        <f t="shared" si="318"/>
        <v>126.8036</v>
      </c>
      <c r="X82" s="316">
        <v>5.76</v>
      </c>
      <c r="Y82" s="317">
        <v>6.02</v>
      </c>
      <c r="Z82" s="100">
        <f t="shared" si="367"/>
        <v>96</v>
      </c>
      <c r="AA82" s="326">
        <v>5.71</v>
      </c>
      <c r="AB82" s="317">
        <v>5.74</v>
      </c>
      <c r="AC82" s="317">
        <v>5.73</v>
      </c>
      <c r="AD82" s="103">
        <f t="shared" si="368"/>
        <v>74.8</v>
      </c>
      <c r="AE82" s="326">
        <v>5.92</v>
      </c>
      <c r="AF82" s="317">
        <v>5.78</v>
      </c>
      <c r="AG82" s="317">
        <v>6.38</v>
      </c>
      <c r="AH82" s="186">
        <f t="shared" si="369"/>
        <v>33.69</v>
      </c>
      <c r="AI82" s="106">
        <f t="shared" si="370"/>
        <v>92.869854000000004</v>
      </c>
      <c r="AJ82" s="107">
        <f t="shared" si="371"/>
        <v>390.47345400000006</v>
      </c>
      <c r="AK82" s="120">
        <f t="shared" si="280"/>
        <v>1</v>
      </c>
      <c r="AL82" s="136">
        <f t="shared" si="281"/>
        <v>30</v>
      </c>
      <c r="BG82">
        <f>Wiegeliste!HP21</f>
        <v>24</v>
      </c>
      <c r="BJ82" t="str">
        <f t="shared" si="282"/>
        <v>M377</v>
      </c>
      <c r="BL82" t="str">
        <f t="shared" si="319"/>
        <v>M377</v>
      </c>
      <c r="BM82" t="str">
        <f t="shared" si="320"/>
        <v/>
      </c>
      <c r="BN82">
        <f t="shared" si="321"/>
        <v>668</v>
      </c>
      <c r="BO82" t="str">
        <f t="shared" si="322"/>
        <v>M</v>
      </c>
      <c r="BP82" t="str">
        <f t="shared" si="283"/>
        <v>Kanyka Mario</v>
      </c>
      <c r="BQ82" t="str">
        <f t="shared" si="284"/>
        <v>MÖD</v>
      </c>
      <c r="BR82" s="47">
        <f t="shared" si="285"/>
        <v>37287</v>
      </c>
      <c r="BS82">
        <f t="shared" si="286"/>
        <v>2002</v>
      </c>
      <c r="BT82">
        <f t="shared" si="287"/>
        <v>10</v>
      </c>
      <c r="BU82" t="str">
        <f t="shared" si="323"/>
        <v>U11</v>
      </c>
      <c r="BV82">
        <f>IF(BU82="","",IF(BU82="U9",'Schuelereinst. Sinclair'!$B$6,IF(BU82="U11",'Schuelereinst. Sinclair'!$B$7,IF(BU82="U13",'Schuelereinst. Sinclair'!$B$8,Wemm(BU82="U15",'Schuelereinst. Sinclair'!$B$9,"")))))</f>
        <v>0</v>
      </c>
      <c r="BW82" s="28">
        <f t="shared" si="288"/>
        <v>15</v>
      </c>
      <c r="BX82" s="28" t="str">
        <f t="shared" si="289"/>
        <v/>
      </c>
      <c r="BY82" s="28">
        <f t="shared" si="290"/>
        <v>18</v>
      </c>
      <c r="BZ82" s="28" t="str">
        <f t="shared" si="291"/>
        <v/>
      </c>
      <c r="CA82" s="28">
        <f t="shared" si="292"/>
        <v>20</v>
      </c>
      <c r="CB82" s="28" t="str">
        <f t="shared" si="293"/>
        <v/>
      </c>
      <c r="CC82" s="28">
        <f t="shared" si="324"/>
        <v>15</v>
      </c>
      <c r="CD82" s="28">
        <f t="shared" si="325"/>
        <v>18</v>
      </c>
      <c r="CE82" s="28">
        <f t="shared" si="326"/>
        <v>20</v>
      </c>
      <c r="CF82" s="28">
        <f t="shared" si="327"/>
        <v>20</v>
      </c>
      <c r="CG82">
        <f t="shared" si="328"/>
        <v>41.349000000000004</v>
      </c>
      <c r="CH82">
        <f t="shared" si="329"/>
        <v>49.6188</v>
      </c>
      <c r="CI82">
        <f t="shared" si="330"/>
        <v>55.132000000000005</v>
      </c>
      <c r="CJ82">
        <f t="shared" si="331"/>
        <v>55.132000000000005</v>
      </c>
      <c r="CK82">
        <f t="shared" si="332"/>
        <v>0</v>
      </c>
      <c r="CL82">
        <f t="shared" si="294"/>
        <v>0</v>
      </c>
      <c r="CM82">
        <f t="shared" si="295"/>
        <v>0</v>
      </c>
      <c r="CN82">
        <f t="shared" si="333"/>
        <v>41.349000000000004</v>
      </c>
      <c r="CO82">
        <f t="shared" si="334"/>
        <v>49.6188</v>
      </c>
      <c r="CP82">
        <f t="shared" si="335"/>
        <v>55.132000000000005</v>
      </c>
      <c r="CQ82" s="5">
        <f t="shared" si="336"/>
        <v>55.132000000000005</v>
      </c>
      <c r="CS82" s="28">
        <f t="shared" si="296"/>
        <v>21</v>
      </c>
      <c r="CT82" s="28" t="str">
        <f t="shared" si="297"/>
        <v/>
      </c>
      <c r="CU82" s="28">
        <f t="shared" si="298"/>
        <v>24</v>
      </c>
      <c r="CV82" s="28" t="str">
        <f t="shared" si="299"/>
        <v/>
      </c>
      <c r="CW82" s="28">
        <f t="shared" si="300"/>
        <v>26</v>
      </c>
      <c r="CX82" s="28" t="str">
        <f t="shared" si="301"/>
        <v/>
      </c>
      <c r="CY82" s="28">
        <f t="shared" si="337"/>
        <v>21</v>
      </c>
      <c r="CZ82" s="28">
        <f t="shared" si="338"/>
        <v>24</v>
      </c>
      <c r="DA82" s="28">
        <f t="shared" si="339"/>
        <v>26</v>
      </c>
      <c r="DB82" s="28">
        <f t="shared" si="340"/>
        <v>26</v>
      </c>
      <c r="DC82">
        <f t="shared" si="341"/>
        <v>57.888600000000004</v>
      </c>
      <c r="DD82">
        <f t="shared" si="342"/>
        <v>66.1584</v>
      </c>
      <c r="DE82">
        <f t="shared" si="343"/>
        <v>71.671599999999998</v>
      </c>
      <c r="DF82">
        <f t="shared" si="344"/>
        <v>71.671599999999998</v>
      </c>
      <c r="DG82">
        <f t="shared" si="345"/>
        <v>0</v>
      </c>
      <c r="DH82">
        <f t="shared" si="346"/>
        <v>0</v>
      </c>
      <c r="DI82">
        <f t="shared" si="347"/>
        <v>0</v>
      </c>
      <c r="DJ82">
        <f t="shared" si="348"/>
        <v>57.888600000000004</v>
      </c>
      <c r="DK82">
        <f t="shared" si="349"/>
        <v>66.1584</v>
      </c>
      <c r="DL82">
        <f t="shared" si="350"/>
        <v>71.671599999999998</v>
      </c>
      <c r="DM82" s="5">
        <f t="shared" si="351"/>
        <v>71.671599999999998</v>
      </c>
      <c r="DN82" s="48">
        <f t="shared" si="352"/>
        <v>46</v>
      </c>
      <c r="DO82" s="5">
        <f t="shared" si="353"/>
        <v>126.8036</v>
      </c>
      <c r="DP82" s="5">
        <f t="shared" si="354"/>
        <v>126.8036</v>
      </c>
      <c r="DR82" s="48">
        <f t="shared" si="302"/>
        <v>5.76</v>
      </c>
      <c r="DS82" s="48">
        <f t="shared" si="303"/>
        <v>6.02</v>
      </c>
      <c r="DT82" s="48">
        <f t="shared" si="355"/>
        <v>5.76</v>
      </c>
      <c r="DU82">
        <f t="shared" si="304"/>
        <v>96</v>
      </c>
      <c r="DW82" s="48">
        <f t="shared" si="356"/>
        <v>5.71</v>
      </c>
      <c r="DX82" s="48">
        <f t="shared" si="357"/>
        <v>5.74</v>
      </c>
      <c r="DY82" s="48">
        <f t="shared" si="358"/>
        <v>5.73</v>
      </c>
      <c r="DZ82" s="48">
        <f t="shared" si="359"/>
        <v>5.74</v>
      </c>
      <c r="EA82">
        <f t="shared" si="305"/>
        <v>74.8</v>
      </c>
      <c r="EC82" s="48">
        <f t="shared" si="360"/>
        <v>5.92</v>
      </c>
      <c r="ED82" s="48">
        <f t="shared" si="361"/>
        <v>5.78</v>
      </c>
      <c r="EE82" s="48">
        <f t="shared" si="362"/>
        <v>6.38</v>
      </c>
      <c r="EF82" s="48">
        <f t="shared" si="363"/>
        <v>6.38</v>
      </c>
      <c r="EG82">
        <f t="shared" si="306"/>
        <v>33.69</v>
      </c>
      <c r="EH82">
        <f t="shared" si="307"/>
        <v>92.869854000000004</v>
      </c>
      <c r="EJ82">
        <v>5</v>
      </c>
      <c r="EK82" s="48">
        <f t="shared" si="364"/>
        <v>390.47</v>
      </c>
      <c r="EL82">
        <f t="shared" si="308"/>
        <v>39047005</v>
      </c>
      <c r="EM82">
        <f t="shared" si="365"/>
        <v>30535001</v>
      </c>
      <c r="EN82">
        <f t="shared" si="309"/>
        <v>1</v>
      </c>
      <c r="EO82">
        <f t="shared" si="310"/>
        <v>100005</v>
      </c>
      <c r="EP82">
        <f t="shared" si="366"/>
        <v>500001</v>
      </c>
      <c r="EQ82">
        <f t="shared" si="311"/>
        <v>5</v>
      </c>
      <c r="ER82">
        <f t="shared" si="312"/>
        <v>1</v>
      </c>
      <c r="ET82">
        <f>IF(J82="X",1,IF(J82="x",1,IF(J82&lt;='Schuelereinst. Sinclair'!$B$5,1,0)))</f>
        <v>0</v>
      </c>
      <c r="EU82">
        <f>IF(L82="X",1,IF(L82="x",1,IF(L82&lt;='Schuelereinst. Sinclair'!$B$5,1,0)))</f>
        <v>0</v>
      </c>
      <c r="EV82">
        <f>IF(N82="X",1,IF(N82="x",1,IF(N82&lt;='Schuelereinst. Sinclair'!$B$5,1,0)))</f>
        <v>0</v>
      </c>
      <c r="EW82">
        <f>IF(P82="X",1,IF(P82="x",1,IF(P82&lt;='Schuelereinst. Sinclair'!$B$5,1,0)))</f>
        <v>0</v>
      </c>
      <c r="EX82">
        <f>IF(R82="X",1,IF(R82="x",1,IF(R82&lt;='Schuelereinst. Sinclair'!$B$5,1,0)))</f>
        <v>0</v>
      </c>
      <c r="EY82">
        <f>IF(T82="X",1,IF(T82="x",1,IF(T82&lt;='Schuelereinst. Sinclair'!$B$5,1,0)))</f>
        <v>0</v>
      </c>
    </row>
    <row r="83" spans="1:155" x14ac:dyDescent="0.2">
      <c r="A83">
        <v>73</v>
      </c>
      <c r="B83" s="90">
        <v>6</v>
      </c>
      <c r="C83" s="259" t="str">
        <f>IF(BG83=99,"",VLOOKUP(BG83,Wiegeliste!$A$17:'Wiegeliste'!$J$66,4))</f>
        <v>M343</v>
      </c>
      <c r="D83" s="90" t="str">
        <f t="shared" si="313"/>
        <v>Legel Thomas</v>
      </c>
      <c r="E83" s="132" t="str">
        <f t="shared" si="314"/>
        <v>MÖD</v>
      </c>
      <c r="F83" s="132">
        <f t="shared" si="315"/>
        <v>2002</v>
      </c>
      <c r="G83" s="132">
        <f>IF(BG83=99,"",VLOOKUP(BG83,Wiegeliste!$A$17:'Wiegeliste'!$J$66,6))</f>
        <v>35</v>
      </c>
      <c r="H83" s="148">
        <f t="shared" si="279"/>
        <v>2.4020000000000001</v>
      </c>
      <c r="I83" s="299">
        <f>IF(C83&lt;&gt;"",IF(ISERROR(VLOOKUP(C83,Import_Gewichtheben!$A$3:$T$52,3,FALSE)),"",VLOOKUP(C83,Import_Gewichtheben!$A$3:$T$52,3,FALSE)),"")</f>
        <v>11</v>
      </c>
      <c r="J83" s="300" t="str">
        <f>IF(C83&lt;&gt;"",IF(ISERROR(VLOOKUP(C83,Import_Gewichtheben!$A$3:$T$52,4,FALSE)),"",VLOOKUP(C83,Import_Gewichtheben!$A$3:$T$52,4,FALSE)),"")</f>
        <v/>
      </c>
      <c r="K83" s="301">
        <f>IF(C83&lt;&gt;"",IF(ISERROR(VLOOKUP(C83,Import_Gewichtheben!$A$3:$T$52,5,FALSE)),"",VLOOKUP(C83,Import_Gewichtheben!$A$3:$T$52,5,FALSE)),"")</f>
        <v>13</v>
      </c>
      <c r="L83" s="300" t="str">
        <f>IF(C83&lt;&gt;"",IF(ISERROR(VLOOKUP(C83,Import_Gewichtheben!$A$3:$T$52,6,FALSE)),"",VLOOKUP(C83,Import_Gewichtheben!$A$3:$T$52,6,FALSE)),"")</f>
        <v/>
      </c>
      <c r="M83" s="301">
        <f>IF(C83&lt;&gt;"",IF(ISERROR(VLOOKUP(C83,Import_Gewichtheben!$A$3:$T$52,7,FALSE)),"",VLOOKUP(C83,Import_Gewichtheben!$A$3:$T$52,7,FALSE)),"")</f>
        <v>15</v>
      </c>
      <c r="N83" s="300" t="str">
        <f>IF(C83&lt;&gt;"",IF(ISERROR(VLOOKUP(C83,Import_Gewichtheben!$A$3:$T$52,8,FALSE)),"",VLOOKUP(C83,Import_Gewichtheben!$A$3:$T$52,8,FALSE)),"")</f>
        <v/>
      </c>
      <c r="O83" s="299">
        <f>IF(C83&lt;&gt;"",IF(ISERROR(VLOOKUP(C83,Import_Gewichtheben!$A$3:$T$52,9,FALSE)),"",VLOOKUP(C83,Import_Gewichtheben!$A$3:$T$52,9,FALSE)),"")</f>
        <v>16</v>
      </c>
      <c r="P83" s="300" t="str">
        <f>IF(C83&lt;&gt;"",IF(ISERROR(VLOOKUP(C83,Import_Gewichtheben!$A$3:$T$52,10,FALSE)),"",VLOOKUP(C83,Import_Gewichtheben!$A$3:$T$52,10,FALSE)),"")</f>
        <v/>
      </c>
      <c r="Q83" s="301">
        <f>IF(C83&lt;&gt;"",IF(ISERROR(VLOOKUP(C83,Import_Gewichtheben!$A$3:$T$52,11,FALSE)),"",VLOOKUP(C83,Import_Gewichtheben!$A$3:$T$52,11,FALSE)),"")</f>
        <v>18</v>
      </c>
      <c r="R83" s="300" t="str">
        <f>IF(C83&lt;&gt;"",IF(ISERROR(VLOOKUP(C83,Import_Gewichtheben!$A$3:$T$52,12,FALSE)),"",VLOOKUP(C83,Import_Gewichtheben!$A$3:$T$52,12,FALSE)),"")</f>
        <v/>
      </c>
      <c r="S83" s="301">
        <f>IF(C83&lt;&gt;"",IF(ISERROR(VLOOKUP(C83,Import_Gewichtheben!$A$3:$T$52,13,FALSE)),"",VLOOKUP(C83,Import_Gewichtheben!$A$3:$T$52,13,FALSE)),"")</f>
        <v>20</v>
      </c>
      <c r="T83" s="300" t="str">
        <f>IF(C83&lt;&gt;"",IF(ISERROR(VLOOKUP(C83,Import_Gewichtheben!$A$3:$T$52,14,FALSE)),"",VLOOKUP(C83,Import_Gewichtheben!$A$3:$T$52,14,FALSE)),"")</f>
        <v/>
      </c>
      <c r="U83" s="112">
        <f t="shared" si="316"/>
        <v>35</v>
      </c>
      <c r="V83" s="115">
        <f t="shared" si="317"/>
        <v>84.070000000000007</v>
      </c>
      <c r="W83" s="115">
        <f t="shared" si="318"/>
        <v>84.070000000000007</v>
      </c>
      <c r="X83" s="316">
        <v>6.95</v>
      </c>
      <c r="Y83" s="317">
        <v>7.45</v>
      </c>
      <c r="Z83" s="100">
        <f t="shared" si="367"/>
        <v>66</v>
      </c>
      <c r="AA83" s="326">
        <v>4.3</v>
      </c>
      <c r="AB83" s="317">
        <v>4.33</v>
      </c>
      <c r="AC83" s="317">
        <v>4.45</v>
      </c>
      <c r="AD83" s="103">
        <f t="shared" si="368"/>
        <v>49</v>
      </c>
      <c r="AE83" s="326">
        <v>4.6900000000000004</v>
      </c>
      <c r="AF83" s="317">
        <v>4.79</v>
      </c>
      <c r="AG83" s="317">
        <v>5</v>
      </c>
      <c r="AH83" s="186">
        <f t="shared" si="369"/>
        <v>23.08</v>
      </c>
      <c r="AI83" s="106">
        <f t="shared" si="370"/>
        <v>55.438159999999996</v>
      </c>
      <c r="AJ83" s="107">
        <f t="shared" si="371"/>
        <v>254.50815999999998</v>
      </c>
      <c r="AK83" s="120">
        <f t="shared" si="280"/>
        <v>6</v>
      </c>
      <c r="AL83" s="136">
        <f t="shared" si="281"/>
        <v>10</v>
      </c>
      <c r="BG83">
        <f>Wiegeliste!HP22</f>
        <v>26</v>
      </c>
      <c r="BJ83" t="str">
        <f t="shared" si="282"/>
        <v>M343</v>
      </c>
      <c r="BL83" t="str">
        <f t="shared" si="319"/>
        <v>M343</v>
      </c>
      <c r="BM83" t="str">
        <f t="shared" si="320"/>
        <v/>
      </c>
      <c r="BN83">
        <f t="shared" si="321"/>
        <v>454</v>
      </c>
      <c r="BO83" t="str">
        <f t="shared" si="322"/>
        <v>M</v>
      </c>
      <c r="BP83" t="str">
        <f t="shared" si="283"/>
        <v>Legel Thomas</v>
      </c>
      <c r="BQ83" t="str">
        <f t="shared" si="284"/>
        <v>MÖD</v>
      </c>
      <c r="BR83" s="47">
        <f t="shared" si="285"/>
        <v>37336</v>
      </c>
      <c r="BS83">
        <f t="shared" si="286"/>
        <v>2002</v>
      </c>
      <c r="BT83">
        <f t="shared" si="287"/>
        <v>10</v>
      </c>
      <c r="BU83" t="str">
        <f t="shared" si="323"/>
        <v>U11</v>
      </c>
      <c r="BV83">
        <f>IF(BU83="","",IF(BU83="U9",'Schuelereinst. Sinclair'!$B$6,IF(BU83="U11",'Schuelereinst. Sinclair'!$B$7,IF(BU83="U13",'Schuelereinst. Sinclair'!$B$8,Wemm(BU83="U15",'Schuelereinst. Sinclair'!$B$9,"")))))</f>
        <v>0</v>
      </c>
      <c r="BW83" s="28">
        <f t="shared" si="288"/>
        <v>11</v>
      </c>
      <c r="BX83" s="28" t="str">
        <f t="shared" si="289"/>
        <v/>
      </c>
      <c r="BY83" s="28">
        <f t="shared" si="290"/>
        <v>13</v>
      </c>
      <c r="BZ83" s="28" t="str">
        <f t="shared" si="291"/>
        <v/>
      </c>
      <c r="CA83" s="28">
        <f t="shared" si="292"/>
        <v>15</v>
      </c>
      <c r="CB83" s="28" t="str">
        <f t="shared" si="293"/>
        <v/>
      </c>
      <c r="CC83" s="28">
        <f t="shared" si="324"/>
        <v>11</v>
      </c>
      <c r="CD83" s="28">
        <f t="shared" si="325"/>
        <v>13</v>
      </c>
      <c r="CE83" s="28">
        <f t="shared" si="326"/>
        <v>15</v>
      </c>
      <c r="CF83" s="28">
        <f t="shared" si="327"/>
        <v>15</v>
      </c>
      <c r="CG83">
        <f t="shared" si="328"/>
        <v>26.422000000000001</v>
      </c>
      <c r="CH83">
        <f t="shared" si="329"/>
        <v>31.226000000000003</v>
      </c>
      <c r="CI83">
        <f t="shared" si="330"/>
        <v>36.03</v>
      </c>
      <c r="CJ83">
        <f t="shared" si="331"/>
        <v>36.03</v>
      </c>
      <c r="CK83">
        <f t="shared" si="332"/>
        <v>0</v>
      </c>
      <c r="CL83">
        <f t="shared" si="294"/>
        <v>0</v>
      </c>
      <c r="CM83">
        <f t="shared" si="295"/>
        <v>0</v>
      </c>
      <c r="CN83">
        <f t="shared" si="333"/>
        <v>26.422000000000001</v>
      </c>
      <c r="CO83">
        <f t="shared" si="334"/>
        <v>31.226000000000003</v>
      </c>
      <c r="CP83">
        <f t="shared" si="335"/>
        <v>36.03</v>
      </c>
      <c r="CQ83" s="5">
        <f t="shared" si="336"/>
        <v>36.03</v>
      </c>
      <c r="CS83" s="28">
        <f t="shared" si="296"/>
        <v>16</v>
      </c>
      <c r="CT83" s="28" t="str">
        <f t="shared" si="297"/>
        <v/>
      </c>
      <c r="CU83" s="28">
        <f t="shared" si="298"/>
        <v>18</v>
      </c>
      <c r="CV83" s="28" t="str">
        <f t="shared" si="299"/>
        <v/>
      </c>
      <c r="CW83" s="28">
        <f t="shared" si="300"/>
        <v>20</v>
      </c>
      <c r="CX83" s="28" t="str">
        <f t="shared" si="301"/>
        <v/>
      </c>
      <c r="CY83" s="28">
        <f t="shared" si="337"/>
        <v>16</v>
      </c>
      <c r="CZ83" s="28">
        <f t="shared" si="338"/>
        <v>18</v>
      </c>
      <c r="DA83" s="28">
        <f t="shared" si="339"/>
        <v>20</v>
      </c>
      <c r="DB83" s="28">
        <f t="shared" si="340"/>
        <v>20</v>
      </c>
      <c r="DC83">
        <f t="shared" si="341"/>
        <v>38.432000000000002</v>
      </c>
      <c r="DD83">
        <f t="shared" si="342"/>
        <v>43.236000000000004</v>
      </c>
      <c r="DE83">
        <f t="shared" si="343"/>
        <v>48.040000000000006</v>
      </c>
      <c r="DF83">
        <f t="shared" si="344"/>
        <v>48.040000000000006</v>
      </c>
      <c r="DG83">
        <f t="shared" si="345"/>
        <v>0</v>
      </c>
      <c r="DH83">
        <f t="shared" si="346"/>
        <v>0</v>
      </c>
      <c r="DI83">
        <f t="shared" si="347"/>
        <v>0</v>
      </c>
      <c r="DJ83">
        <f t="shared" si="348"/>
        <v>38.432000000000002</v>
      </c>
      <c r="DK83">
        <f t="shared" si="349"/>
        <v>43.236000000000004</v>
      </c>
      <c r="DL83">
        <f t="shared" si="350"/>
        <v>48.040000000000006</v>
      </c>
      <c r="DM83" s="5">
        <f t="shared" si="351"/>
        <v>48.040000000000006</v>
      </c>
      <c r="DN83" s="48">
        <f t="shared" si="352"/>
        <v>35</v>
      </c>
      <c r="DO83" s="5">
        <f t="shared" si="353"/>
        <v>84.070000000000007</v>
      </c>
      <c r="DP83" s="5">
        <f t="shared" si="354"/>
        <v>84.070000000000007</v>
      </c>
      <c r="DR83" s="48">
        <f t="shared" si="302"/>
        <v>6.95</v>
      </c>
      <c r="DS83" s="48">
        <f t="shared" si="303"/>
        <v>7.45</v>
      </c>
      <c r="DT83" s="48">
        <f t="shared" si="355"/>
        <v>6.95</v>
      </c>
      <c r="DU83">
        <f t="shared" si="304"/>
        <v>66</v>
      </c>
      <c r="DW83" s="48">
        <f t="shared" si="356"/>
        <v>4.3</v>
      </c>
      <c r="DX83" s="48">
        <f t="shared" si="357"/>
        <v>4.33</v>
      </c>
      <c r="DY83" s="48">
        <f t="shared" si="358"/>
        <v>4.45</v>
      </c>
      <c r="DZ83" s="48">
        <f t="shared" si="359"/>
        <v>4.45</v>
      </c>
      <c r="EA83">
        <f t="shared" si="305"/>
        <v>49</v>
      </c>
      <c r="EC83" s="48">
        <f t="shared" si="360"/>
        <v>4.6900000000000004</v>
      </c>
      <c r="ED83" s="48">
        <f t="shared" si="361"/>
        <v>4.79</v>
      </c>
      <c r="EE83" s="48">
        <f t="shared" si="362"/>
        <v>5</v>
      </c>
      <c r="EF83" s="48">
        <f t="shared" si="363"/>
        <v>5</v>
      </c>
      <c r="EG83">
        <f t="shared" si="306"/>
        <v>23.08</v>
      </c>
      <c r="EH83">
        <f t="shared" si="307"/>
        <v>55.438159999999996</v>
      </c>
      <c r="EJ83">
        <v>6</v>
      </c>
      <c r="EK83" s="48">
        <f t="shared" si="364"/>
        <v>254.51</v>
      </c>
      <c r="EL83">
        <f t="shared" si="308"/>
        <v>25451006</v>
      </c>
      <c r="EM83">
        <f t="shared" si="365"/>
        <v>25451006</v>
      </c>
      <c r="EN83">
        <f t="shared" si="309"/>
        <v>6</v>
      </c>
      <c r="EO83">
        <f t="shared" si="310"/>
        <v>600006</v>
      </c>
      <c r="EP83">
        <f t="shared" si="366"/>
        <v>600006</v>
      </c>
      <c r="EQ83">
        <f t="shared" si="311"/>
        <v>6</v>
      </c>
      <c r="ER83">
        <f t="shared" si="312"/>
        <v>6</v>
      </c>
      <c r="ET83">
        <f>IF(J83="X",1,IF(J83="x",1,IF(J83&lt;='Schuelereinst. Sinclair'!$B$5,1,0)))</f>
        <v>0</v>
      </c>
      <c r="EU83">
        <f>IF(L83="X",1,IF(L83="x",1,IF(L83&lt;='Schuelereinst. Sinclair'!$B$5,1,0)))</f>
        <v>0</v>
      </c>
      <c r="EV83">
        <f>IF(N83="X",1,IF(N83="x",1,IF(N83&lt;='Schuelereinst. Sinclair'!$B$5,1,0)))</f>
        <v>0</v>
      </c>
      <c r="EW83">
        <f>IF(P83="X",1,IF(P83="x",1,IF(P83&lt;='Schuelereinst. Sinclair'!$B$5,1,0)))</f>
        <v>0</v>
      </c>
      <c r="EX83">
        <f>IF(R83="X",1,IF(R83="x",1,IF(R83&lt;='Schuelereinst. Sinclair'!$B$5,1,0)))</f>
        <v>0</v>
      </c>
      <c r="EY83">
        <f>IF(T83="X",1,IF(T83="x",1,IF(T83&lt;='Schuelereinst. Sinclair'!$B$5,1,0)))</f>
        <v>0</v>
      </c>
    </row>
    <row r="84" spans="1:155" x14ac:dyDescent="0.2">
      <c r="A84">
        <v>74</v>
      </c>
      <c r="B84" s="90">
        <v>7</v>
      </c>
      <c r="C84" s="259" t="str">
        <f>IF(BG84=99,"",VLOOKUP(BG84,Wiegeliste!$A$17:'Wiegeliste'!$J$66,4))</f>
        <v/>
      </c>
      <c r="D84" s="90" t="str">
        <f t="shared" si="313"/>
        <v/>
      </c>
      <c r="E84" s="132" t="str">
        <f t="shared" si="314"/>
        <v/>
      </c>
      <c r="F84" s="132" t="str">
        <f t="shared" si="315"/>
        <v/>
      </c>
      <c r="G84" s="132" t="str">
        <f>IF(BG84=99,"",VLOOKUP(BG84,Wiegeliste!$A$17:'Wiegeliste'!$J$66,6))</f>
        <v/>
      </c>
      <c r="H84" s="148" t="str">
        <f t="shared" si="279"/>
        <v/>
      </c>
      <c r="I84" s="299" t="str">
        <f>IF(C84&lt;&gt;"",IF(ISERROR(VLOOKUP(C84,Import_Gewichtheben!$A$3:$T$52,3,FALSE)),"",VLOOKUP(C84,Import_Gewichtheben!$A$3:$T$52,3,FALSE)),"")</f>
        <v/>
      </c>
      <c r="J84" s="300" t="str">
        <f>IF(C84&lt;&gt;"",IF(ISERROR(VLOOKUP(C84,Import_Gewichtheben!$A$3:$T$52,4,FALSE)),"",VLOOKUP(C84,Import_Gewichtheben!$A$3:$T$52,4,FALSE)),"")</f>
        <v/>
      </c>
      <c r="K84" s="301" t="str">
        <f>IF(C84&lt;&gt;"",IF(ISERROR(VLOOKUP(C84,Import_Gewichtheben!$A$3:$T$52,5,FALSE)),"",VLOOKUP(C84,Import_Gewichtheben!$A$3:$T$52,5,FALSE)),"")</f>
        <v/>
      </c>
      <c r="L84" s="300" t="str">
        <f>IF(C84&lt;&gt;"",IF(ISERROR(VLOOKUP(C84,Import_Gewichtheben!$A$3:$T$52,6,FALSE)),"",VLOOKUP(C84,Import_Gewichtheben!$A$3:$T$52,6,FALSE)),"")</f>
        <v/>
      </c>
      <c r="M84" s="301" t="str">
        <f>IF(C84&lt;&gt;"",IF(ISERROR(VLOOKUP(C84,Import_Gewichtheben!$A$3:$T$52,7,FALSE)),"",VLOOKUP(C84,Import_Gewichtheben!$A$3:$T$52,7,FALSE)),"")</f>
        <v/>
      </c>
      <c r="N84" s="300" t="str">
        <f>IF(C84&lt;&gt;"",IF(ISERROR(VLOOKUP(C84,Import_Gewichtheben!$A$3:$T$52,8,FALSE)),"",VLOOKUP(C84,Import_Gewichtheben!$A$3:$T$52,8,FALSE)),"")</f>
        <v/>
      </c>
      <c r="O84" s="299" t="str">
        <f>IF(C84&lt;&gt;"",IF(ISERROR(VLOOKUP(C84,Import_Gewichtheben!$A$3:$T$52,9,FALSE)),"",VLOOKUP(C84,Import_Gewichtheben!$A$3:$T$52,9,FALSE)),"")</f>
        <v/>
      </c>
      <c r="P84" s="300" t="str">
        <f>IF(C84&lt;&gt;"",IF(ISERROR(VLOOKUP(C84,Import_Gewichtheben!$A$3:$T$52,10,FALSE)),"",VLOOKUP(C84,Import_Gewichtheben!$A$3:$T$52,10,FALSE)),"")</f>
        <v/>
      </c>
      <c r="Q84" s="301" t="str">
        <f>IF(C84&lt;&gt;"",IF(ISERROR(VLOOKUP(C84,Import_Gewichtheben!$A$3:$T$52,11,FALSE)),"",VLOOKUP(C84,Import_Gewichtheben!$A$3:$T$52,11,FALSE)),"")</f>
        <v/>
      </c>
      <c r="R84" s="300" t="str">
        <f>IF(C84&lt;&gt;"",IF(ISERROR(VLOOKUP(C84,Import_Gewichtheben!$A$3:$T$52,12,FALSE)),"",VLOOKUP(C84,Import_Gewichtheben!$A$3:$T$52,12,FALSE)),"")</f>
        <v/>
      </c>
      <c r="S84" s="301" t="str">
        <f>IF(C84&lt;&gt;"",IF(ISERROR(VLOOKUP(C84,Import_Gewichtheben!$A$3:$T$52,13,FALSE)),"",VLOOKUP(C84,Import_Gewichtheben!$A$3:$T$52,13,FALSE)),"")</f>
        <v/>
      </c>
      <c r="T84" s="300" t="str">
        <f>IF(C84&lt;&gt;"",IF(ISERROR(VLOOKUP(C84,Import_Gewichtheben!$A$3:$T$52,14,FALSE)),"",VLOOKUP(C84,Import_Gewichtheben!$A$3:$T$52,14,FALSE)),"")</f>
        <v/>
      </c>
      <c r="U84" s="112" t="str">
        <f t="shared" si="316"/>
        <v/>
      </c>
      <c r="V84" s="115" t="str">
        <f t="shared" si="317"/>
        <v/>
      </c>
      <c r="W84" s="115" t="str">
        <f t="shared" si="318"/>
        <v/>
      </c>
      <c r="X84" s="316"/>
      <c r="Y84" s="317"/>
      <c r="Z84" s="100" t="str">
        <f t="shared" si="367"/>
        <v/>
      </c>
      <c r="AA84" s="326"/>
      <c r="AB84" s="317"/>
      <c r="AC84" s="317"/>
      <c r="AD84" s="103" t="str">
        <f t="shared" si="368"/>
        <v/>
      </c>
      <c r="AE84" s="326"/>
      <c r="AF84" s="317"/>
      <c r="AG84" s="317"/>
      <c r="AH84" s="186" t="str">
        <f t="shared" si="369"/>
        <v/>
      </c>
      <c r="AI84" s="106" t="str">
        <f t="shared" si="370"/>
        <v/>
      </c>
      <c r="AJ84" s="107" t="str">
        <f t="shared" si="371"/>
        <v/>
      </c>
      <c r="AK84" s="120" t="str">
        <f t="shared" si="280"/>
        <v/>
      </c>
      <c r="AL84" s="136" t="str">
        <f t="shared" si="281"/>
        <v/>
      </c>
      <c r="BG84">
        <f>Wiegeliste!HP23</f>
        <v>99</v>
      </c>
      <c r="BJ84" t="str">
        <f t="shared" si="282"/>
        <v/>
      </c>
      <c r="BL84" t="str">
        <f t="shared" si="319"/>
        <v/>
      </c>
      <c r="BM84" t="str">
        <f t="shared" si="320"/>
        <v/>
      </c>
      <c r="BN84" t="str">
        <f t="shared" si="321"/>
        <v/>
      </c>
      <c r="BO84" t="str">
        <f t="shared" si="322"/>
        <v/>
      </c>
      <c r="BP84" t="str">
        <f t="shared" si="283"/>
        <v/>
      </c>
      <c r="BQ84" t="str">
        <f t="shared" si="284"/>
        <v/>
      </c>
      <c r="BR84" s="47" t="str">
        <f t="shared" si="285"/>
        <v/>
      </c>
      <c r="BS84" t="str">
        <f t="shared" si="286"/>
        <v/>
      </c>
      <c r="BT84" t="str">
        <f t="shared" si="287"/>
        <v/>
      </c>
      <c r="BU84" t="str">
        <f t="shared" si="323"/>
        <v/>
      </c>
      <c r="BV84" t="str">
        <f>IF(BU84="","",IF(BU84="U9",'Schuelereinst. Sinclair'!$B$6,IF(BU84="U11",'Schuelereinst. Sinclair'!$B$7,IF(BU84="U13",'Schuelereinst. Sinclair'!$B$8,Wemm(BU84="U15",'Schuelereinst. Sinclair'!$B$9,"")))))</f>
        <v/>
      </c>
      <c r="BW84" s="28" t="str">
        <f t="shared" si="288"/>
        <v/>
      </c>
      <c r="BX84" s="28" t="str">
        <f t="shared" si="289"/>
        <v/>
      </c>
      <c r="BY84" s="28" t="str">
        <f t="shared" si="290"/>
        <v/>
      </c>
      <c r="BZ84" s="28" t="str">
        <f t="shared" si="291"/>
        <v/>
      </c>
      <c r="CA84" s="28" t="str">
        <f t="shared" si="292"/>
        <v/>
      </c>
      <c r="CB84" s="28" t="str">
        <f t="shared" si="293"/>
        <v/>
      </c>
      <c r="CC84" s="28" t="str">
        <f t="shared" si="324"/>
        <v/>
      </c>
      <c r="CD84" s="28" t="str">
        <f t="shared" si="325"/>
        <v/>
      </c>
      <c r="CE84" s="28" t="str">
        <f t="shared" si="326"/>
        <v/>
      </c>
      <c r="CF84" s="28">
        <f t="shared" si="327"/>
        <v>0</v>
      </c>
      <c r="CG84">
        <f t="shared" si="328"/>
        <v>0</v>
      </c>
      <c r="CH84">
        <f t="shared" si="329"/>
        <v>0</v>
      </c>
      <c r="CI84">
        <f t="shared" si="330"/>
        <v>0</v>
      </c>
      <c r="CJ84">
        <f t="shared" si="331"/>
        <v>0</v>
      </c>
      <c r="CK84">
        <f t="shared" si="332"/>
        <v>0</v>
      </c>
      <c r="CL84">
        <f t="shared" si="294"/>
        <v>0</v>
      </c>
      <c r="CM84">
        <f t="shared" si="295"/>
        <v>0</v>
      </c>
      <c r="CN84">
        <f t="shared" si="333"/>
        <v>0</v>
      </c>
      <c r="CO84">
        <f t="shared" si="334"/>
        <v>0</v>
      </c>
      <c r="CP84">
        <f t="shared" si="335"/>
        <v>0</v>
      </c>
      <c r="CQ84" s="5">
        <f t="shared" si="336"/>
        <v>0</v>
      </c>
      <c r="CS84" s="28" t="str">
        <f t="shared" si="296"/>
        <v/>
      </c>
      <c r="CT84" s="28" t="str">
        <f t="shared" si="297"/>
        <v/>
      </c>
      <c r="CU84" s="28" t="str">
        <f t="shared" si="298"/>
        <v/>
      </c>
      <c r="CV84" s="28" t="str">
        <f t="shared" si="299"/>
        <v/>
      </c>
      <c r="CW84" s="28" t="str">
        <f t="shared" si="300"/>
        <v/>
      </c>
      <c r="CX84" s="28" t="str">
        <f t="shared" si="301"/>
        <v/>
      </c>
      <c r="CY84" s="28" t="str">
        <f t="shared" si="337"/>
        <v/>
      </c>
      <c r="CZ84" s="28" t="str">
        <f t="shared" si="338"/>
        <v/>
      </c>
      <c r="DA84" s="28" t="str">
        <f t="shared" si="339"/>
        <v/>
      </c>
      <c r="DB84" s="28">
        <f t="shared" si="340"/>
        <v>0</v>
      </c>
      <c r="DC84">
        <f t="shared" si="341"/>
        <v>0</v>
      </c>
      <c r="DD84">
        <f t="shared" si="342"/>
        <v>0</v>
      </c>
      <c r="DE84">
        <f t="shared" si="343"/>
        <v>0</v>
      </c>
      <c r="DF84">
        <f t="shared" si="344"/>
        <v>0</v>
      </c>
      <c r="DG84">
        <f t="shared" si="345"/>
        <v>0</v>
      </c>
      <c r="DH84">
        <f t="shared" si="346"/>
        <v>0</v>
      </c>
      <c r="DI84">
        <f t="shared" si="347"/>
        <v>0</v>
      </c>
      <c r="DJ84">
        <f t="shared" si="348"/>
        <v>0</v>
      </c>
      <c r="DK84">
        <f t="shared" si="349"/>
        <v>0</v>
      </c>
      <c r="DL84">
        <f t="shared" si="350"/>
        <v>0</v>
      </c>
      <c r="DM84" s="5">
        <f t="shared" si="351"/>
        <v>0</v>
      </c>
      <c r="DN84" s="48">
        <f t="shared" si="352"/>
        <v>0</v>
      </c>
      <c r="DO84" s="5">
        <f t="shared" si="353"/>
        <v>0</v>
      </c>
      <c r="DP84" s="5">
        <f t="shared" si="354"/>
        <v>0</v>
      </c>
      <c r="DR84" s="48">
        <f t="shared" si="302"/>
        <v>999</v>
      </c>
      <c r="DS84" s="48">
        <f t="shared" si="303"/>
        <v>999</v>
      </c>
      <c r="DT84" s="48">
        <f t="shared" si="355"/>
        <v>999</v>
      </c>
      <c r="DU84">
        <f t="shared" si="304"/>
        <v>0</v>
      </c>
      <c r="DW84" s="48">
        <f t="shared" si="356"/>
        <v>0</v>
      </c>
      <c r="DX84" s="48">
        <f t="shared" si="357"/>
        <v>0</v>
      </c>
      <c r="DY84" s="48">
        <f t="shared" si="358"/>
        <v>0</v>
      </c>
      <c r="DZ84" s="48">
        <f t="shared" si="359"/>
        <v>0</v>
      </c>
      <c r="EA84">
        <f t="shared" si="305"/>
        <v>0</v>
      </c>
      <c r="EC84" s="48">
        <f t="shared" si="360"/>
        <v>0</v>
      </c>
      <c r="ED84" s="48">
        <f t="shared" si="361"/>
        <v>0</v>
      </c>
      <c r="EE84" s="48">
        <f t="shared" si="362"/>
        <v>0</v>
      </c>
      <c r="EF84" s="48">
        <f t="shared" si="363"/>
        <v>0</v>
      </c>
      <c r="EG84">
        <f t="shared" si="306"/>
        <v>0</v>
      </c>
      <c r="EH84">
        <f t="shared" si="307"/>
        <v>0</v>
      </c>
      <c r="EJ84">
        <v>7</v>
      </c>
      <c r="EK84" s="48">
        <f t="shared" si="364"/>
        <v>0</v>
      </c>
      <c r="EL84">
        <f t="shared" si="308"/>
        <v>0</v>
      </c>
      <c r="EM84">
        <f t="shared" si="365"/>
        <v>0</v>
      </c>
      <c r="EN84">
        <f t="shared" si="309"/>
        <v>0</v>
      </c>
      <c r="EO84">
        <f t="shared" si="310"/>
        <v>99999999</v>
      </c>
      <c r="EP84">
        <f t="shared" si="366"/>
        <v>99999999</v>
      </c>
      <c r="EQ84">
        <f t="shared" si="311"/>
        <v>999</v>
      </c>
      <c r="ER84">
        <f t="shared" si="312"/>
        <v>99999</v>
      </c>
      <c r="ET84">
        <f>IF(J84="X",1,IF(J84="x",1,IF(J84&lt;='Schuelereinst. Sinclair'!$B$5,1,0)))</f>
        <v>0</v>
      </c>
      <c r="EU84">
        <f>IF(L84="X",1,IF(L84="x",1,IF(L84&lt;='Schuelereinst. Sinclair'!$B$5,1,0)))</f>
        <v>0</v>
      </c>
      <c r="EV84">
        <f>IF(N84="X",1,IF(N84="x",1,IF(N84&lt;='Schuelereinst. Sinclair'!$B$5,1,0)))</f>
        <v>0</v>
      </c>
      <c r="EW84">
        <f>IF(P84="X",1,IF(P84="x",1,IF(P84&lt;='Schuelereinst. Sinclair'!$B$5,1,0)))</f>
        <v>0</v>
      </c>
      <c r="EX84">
        <f>IF(R84="X",1,IF(R84="x",1,IF(R84&lt;='Schuelereinst. Sinclair'!$B$5,1,0)))</f>
        <v>0</v>
      </c>
      <c r="EY84">
        <f>IF(T84="X",1,IF(T84="x",1,IF(T84&lt;='Schuelereinst. Sinclair'!$B$5,1,0)))</f>
        <v>0</v>
      </c>
    </row>
    <row r="85" spans="1:155" x14ac:dyDescent="0.2">
      <c r="A85">
        <v>75</v>
      </c>
      <c r="B85" s="90">
        <v>8</v>
      </c>
      <c r="C85" s="259" t="str">
        <f>IF(BG85=99,"",VLOOKUP(BG85,Wiegeliste!$A$17:'Wiegeliste'!$J$66,4))</f>
        <v/>
      </c>
      <c r="D85" s="90" t="str">
        <f t="shared" si="313"/>
        <v/>
      </c>
      <c r="E85" s="132" t="str">
        <f t="shared" si="314"/>
        <v/>
      </c>
      <c r="F85" s="132" t="str">
        <f t="shared" si="315"/>
        <v/>
      </c>
      <c r="G85" s="132" t="str">
        <f>IF(BG85=99,"",VLOOKUP(BG85,Wiegeliste!$A$17:'Wiegeliste'!$J$66,6))</f>
        <v/>
      </c>
      <c r="H85" s="148" t="str">
        <f t="shared" si="279"/>
        <v/>
      </c>
      <c r="I85" s="299" t="str">
        <f>IF(C85&lt;&gt;"",IF(ISERROR(VLOOKUP(C85,Import_Gewichtheben!$A$3:$T$52,3,FALSE)),"",VLOOKUP(C85,Import_Gewichtheben!$A$3:$T$52,3,FALSE)),"")</f>
        <v/>
      </c>
      <c r="J85" s="300" t="str">
        <f>IF(C85&lt;&gt;"",IF(ISERROR(VLOOKUP(C85,Import_Gewichtheben!$A$3:$T$52,4,FALSE)),"",VLOOKUP(C85,Import_Gewichtheben!$A$3:$T$52,4,FALSE)),"")</f>
        <v/>
      </c>
      <c r="K85" s="301" t="str">
        <f>IF(C85&lt;&gt;"",IF(ISERROR(VLOOKUP(C85,Import_Gewichtheben!$A$3:$T$52,5,FALSE)),"",VLOOKUP(C85,Import_Gewichtheben!$A$3:$T$52,5,FALSE)),"")</f>
        <v/>
      </c>
      <c r="L85" s="300" t="str">
        <f>IF(C85&lt;&gt;"",IF(ISERROR(VLOOKUP(C85,Import_Gewichtheben!$A$3:$T$52,6,FALSE)),"",VLOOKUP(C85,Import_Gewichtheben!$A$3:$T$52,6,FALSE)),"")</f>
        <v/>
      </c>
      <c r="M85" s="301" t="str">
        <f>IF(C85&lt;&gt;"",IF(ISERROR(VLOOKUP(C85,Import_Gewichtheben!$A$3:$T$52,7,FALSE)),"",VLOOKUP(C85,Import_Gewichtheben!$A$3:$T$52,7,FALSE)),"")</f>
        <v/>
      </c>
      <c r="N85" s="300" t="str">
        <f>IF(C85&lt;&gt;"",IF(ISERROR(VLOOKUP(C85,Import_Gewichtheben!$A$3:$T$52,8,FALSE)),"",VLOOKUP(C85,Import_Gewichtheben!$A$3:$T$52,8,FALSE)),"")</f>
        <v/>
      </c>
      <c r="O85" s="299" t="str">
        <f>IF(C85&lt;&gt;"",IF(ISERROR(VLOOKUP(C85,Import_Gewichtheben!$A$3:$T$52,9,FALSE)),"",VLOOKUP(C85,Import_Gewichtheben!$A$3:$T$52,9,FALSE)),"")</f>
        <v/>
      </c>
      <c r="P85" s="300" t="str">
        <f>IF(C85&lt;&gt;"",IF(ISERROR(VLOOKUP(C85,Import_Gewichtheben!$A$3:$T$52,10,FALSE)),"",VLOOKUP(C85,Import_Gewichtheben!$A$3:$T$52,10,FALSE)),"")</f>
        <v/>
      </c>
      <c r="Q85" s="301" t="str">
        <f>IF(C85&lt;&gt;"",IF(ISERROR(VLOOKUP(C85,Import_Gewichtheben!$A$3:$T$52,11,FALSE)),"",VLOOKUP(C85,Import_Gewichtheben!$A$3:$T$52,11,FALSE)),"")</f>
        <v/>
      </c>
      <c r="R85" s="300" t="str">
        <f>IF(C85&lt;&gt;"",IF(ISERROR(VLOOKUP(C85,Import_Gewichtheben!$A$3:$T$52,12,FALSE)),"",VLOOKUP(C85,Import_Gewichtheben!$A$3:$T$52,12,FALSE)),"")</f>
        <v/>
      </c>
      <c r="S85" s="301" t="str">
        <f>IF(C85&lt;&gt;"",IF(ISERROR(VLOOKUP(C85,Import_Gewichtheben!$A$3:$T$52,13,FALSE)),"",VLOOKUP(C85,Import_Gewichtheben!$A$3:$T$52,13,FALSE)),"")</f>
        <v/>
      </c>
      <c r="T85" s="300" t="str">
        <f>IF(C85&lt;&gt;"",IF(ISERROR(VLOOKUP(C85,Import_Gewichtheben!$A$3:$T$52,14,FALSE)),"",VLOOKUP(C85,Import_Gewichtheben!$A$3:$T$52,14,FALSE)),"")</f>
        <v/>
      </c>
      <c r="U85" s="112" t="str">
        <f t="shared" si="316"/>
        <v/>
      </c>
      <c r="V85" s="115" t="str">
        <f t="shared" si="317"/>
        <v/>
      </c>
      <c r="W85" s="115" t="str">
        <f t="shared" si="318"/>
        <v/>
      </c>
      <c r="X85" s="318"/>
      <c r="Y85" s="317"/>
      <c r="Z85" s="100" t="str">
        <f t="shared" si="367"/>
        <v/>
      </c>
      <c r="AA85" s="326"/>
      <c r="AB85" s="317"/>
      <c r="AC85" s="317"/>
      <c r="AD85" s="103" t="str">
        <f t="shared" si="368"/>
        <v/>
      </c>
      <c r="AE85" s="326"/>
      <c r="AF85" s="317"/>
      <c r="AG85" s="317"/>
      <c r="AH85" s="186" t="str">
        <f t="shared" si="369"/>
        <v/>
      </c>
      <c r="AI85" s="106" t="str">
        <f t="shared" si="370"/>
        <v/>
      </c>
      <c r="AJ85" s="107" t="str">
        <f t="shared" si="371"/>
        <v/>
      </c>
      <c r="AK85" s="120" t="str">
        <f t="shared" si="280"/>
        <v/>
      </c>
      <c r="AL85" s="136" t="str">
        <f t="shared" si="281"/>
        <v/>
      </c>
      <c r="BG85">
        <f>Wiegeliste!HP24</f>
        <v>99</v>
      </c>
      <c r="BJ85" t="str">
        <f t="shared" si="282"/>
        <v/>
      </c>
      <c r="BL85" t="str">
        <f t="shared" si="319"/>
        <v/>
      </c>
      <c r="BM85" t="str">
        <f t="shared" si="320"/>
        <v/>
      </c>
      <c r="BN85" t="str">
        <f t="shared" si="321"/>
        <v/>
      </c>
      <c r="BO85" t="str">
        <f t="shared" si="322"/>
        <v/>
      </c>
      <c r="BP85" t="str">
        <f t="shared" si="283"/>
        <v/>
      </c>
      <c r="BQ85" t="str">
        <f t="shared" si="284"/>
        <v/>
      </c>
      <c r="BR85" s="47" t="str">
        <f t="shared" si="285"/>
        <v/>
      </c>
      <c r="BS85" t="str">
        <f t="shared" si="286"/>
        <v/>
      </c>
      <c r="BT85" t="str">
        <f t="shared" si="287"/>
        <v/>
      </c>
      <c r="BU85" t="str">
        <f t="shared" si="323"/>
        <v/>
      </c>
      <c r="BV85" t="str">
        <f>IF(BU85="","",IF(BU85="U9",'Schuelereinst. Sinclair'!$B$6,IF(BU85="U11",'Schuelereinst. Sinclair'!$B$7,IF(BU85="U13",'Schuelereinst. Sinclair'!$B$8,Wemm(BU85="U15",'Schuelereinst. Sinclair'!$B$9,"")))))</f>
        <v/>
      </c>
      <c r="BW85" s="28" t="str">
        <f t="shared" si="288"/>
        <v/>
      </c>
      <c r="BX85" s="28" t="str">
        <f t="shared" si="289"/>
        <v/>
      </c>
      <c r="BY85" s="28" t="str">
        <f t="shared" si="290"/>
        <v/>
      </c>
      <c r="BZ85" s="28" t="str">
        <f t="shared" si="291"/>
        <v/>
      </c>
      <c r="CA85" s="28" t="str">
        <f t="shared" si="292"/>
        <v/>
      </c>
      <c r="CB85" s="28" t="str">
        <f t="shared" si="293"/>
        <v/>
      </c>
      <c r="CC85" s="28" t="str">
        <f t="shared" si="324"/>
        <v/>
      </c>
      <c r="CD85" s="28" t="str">
        <f t="shared" si="325"/>
        <v/>
      </c>
      <c r="CE85" s="28" t="str">
        <f t="shared" si="326"/>
        <v/>
      </c>
      <c r="CF85" s="28">
        <f t="shared" si="327"/>
        <v>0</v>
      </c>
      <c r="CG85">
        <f t="shared" si="328"/>
        <v>0</v>
      </c>
      <c r="CH85">
        <f t="shared" si="329"/>
        <v>0</v>
      </c>
      <c r="CI85">
        <f t="shared" si="330"/>
        <v>0</v>
      </c>
      <c r="CJ85">
        <f t="shared" si="331"/>
        <v>0</v>
      </c>
      <c r="CK85">
        <f t="shared" si="332"/>
        <v>0</v>
      </c>
      <c r="CL85">
        <f t="shared" si="294"/>
        <v>0</v>
      </c>
      <c r="CM85">
        <f t="shared" si="295"/>
        <v>0</v>
      </c>
      <c r="CN85">
        <f t="shared" si="333"/>
        <v>0</v>
      </c>
      <c r="CO85">
        <f t="shared" si="334"/>
        <v>0</v>
      </c>
      <c r="CP85">
        <f t="shared" si="335"/>
        <v>0</v>
      </c>
      <c r="CQ85" s="5">
        <f t="shared" si="336"/>
        <v>0</v>
      </c>
      <c r="CS85" s="28" t="str">
        <f t="shared" si="296"/>
        <v/>
      </c>
      <c r="CT85" s="28" t="str">
        <f t="shared" si="297"/>
        <v/>
      </c>
      <c r="CU85" s="28" t="str">
        <f t="shared" si="298"/>
        <v/>
      </c>
      <c r="CV85" s="28" t="str">
        <f t="shared" si="299"/>
        <v/>
      </c>
      <c r="CW85" s="28" t="str">
        <f t="shared" si="300"/>
        <v/>
      </c>
      <c r="CX85" s="28" t="str">
        <f t="shared" si="301"/>
        <v/>
      </c>
      <c r="CY85" s="28" t="str">
        <f t="shared" si="337"/>
        <v/>
      </c>
      <c r="CZ85" s="28" t="str">
        <f t="shared" si="338"/>
        <v/>
      </c>
      <c r="DA85" s="28" t="str">
        <f t="shared" si="339"/>
        <v/>
      </c>
      <c r="DB85" s="28">
        <f t="shared" si="340"/>
        <v>0</v>
      </c>
      <c r="DC85">
        <f t="shared" si="341"/>
        <v>0</v>
      </c>
      <c r="DD85">
        <f t="shared" si="342"/>
        <v>0</v>
      </c>
      <c r="DE85">
        <f t="shared" si="343"/>
        <v>0</v>
      </c>
      <c r="DF85">
        <f t="shared" si="344"/>
        <v>0</v>
      </c>
      <c r="DG85">
        <f t="shared" si="345"/>
        <v>0</v>
      </c>
      <c r="DH85">
        <f t="shared" si="346"/>
        <v>0</v>
      </c>
      <c r="DI85">
        <f t="shared" si="347"/>
        <v>0</v>
      </c>
      <c r="DJ85">
        <f t="shared" si="348"/>
        <v>0</v>
      </c>
      <c r="DK85">
        <f t="shared" si="349"/>
        <v>0</v>
      </c>
      <c r="DL85">
        <f t="shared" si="350"/>
        <v>0</v>
      </c>
      <c r="DM85" s="5">
        <f t="shared" si="351"/>
        <v>0</v>
      </c>
      <c r="DN85" s="48">
        <f t="shared" si="352"/>
        <v>0</v>
      </c>
      <c r="DO85" s="5">
        <f t="shared" si="353"/>
        <v>0</v>
      </c>
      <c r="DP85" s="5">
        <f t="shared" si="354"/>
        <v>0</v>
      </c>
      <c r="DR85" s="48">
        <f t="shared" si="302"/>
        <v>999</v>
      </c>
      <c r="DS85" s="48">
        <f t="shared" si="303"/>
        <v>999</v>
      </c>
      <c r="DT85" s="48">
        <f t="shared" si="355"/>
        <v>999</v>
      </c>
      <c r="DU85">
        <f t="shared" si="304"/>
        <v>0</v>
      </c>
      <c r="DW85" s="48">
        <f t="shared" si="356"/>
        <v>0</v>
      </c>
      <c r="DX85" s="48">
        <f t="shared" si="357"/>
        <v>0</v>
      </c>
      <c r="DY85" s="48">
        <f t="shared" si="358"/>
        <v>0</v>
      </c>
      <c r="DZ85" s="48">
        <f t="shared" si="359"/>
        <v>0</v>
      </c>
      <c r="EA85">
        <f t="shared" si="305"/>
        <v>0</v>
      </c>
      <c r="EC85" s="48">
        <f t="shared" si="360"/>
        <v>0</v>
      </c>
      <c r="ED85" s="48">
        <f t="shared" si="361"/>
        <v>0</v>
      </c>
      <c r="EE85" s="48">
        <f t="shared" si="362"/>
        <v>0</v>
      </c>
      <c r="EF85" s="48">
        <f t="shared" si="363"/>
        <v>0</v>
      </c>
      <c r="EG85">
        <f t="shared" si="306"/>
        <v>0</v>
      </c>
      <c r="EH85">
        <f t="shared" si="307"/>
        <v>0</v>
      </c>
      <c r="EJ85">
        <v>8</v>
      </c>
      <c r="EK85" s="48">
        <f t="shared" si="364"/>
        <v>0</v>
      </c>
      <c r="EL85">
        <f t="shared" si="308"/>
        <v>0</v>
      </c>
      <c r="EM85">
        <f t="shared" si="365"/>
        <v>0</v>
      </c>
      <c r="EN85">
        <f t="shared" si="309"/>
        <v>0</v>
      </c>
      <c r="EO85">
        <f t="shared" si="310"/>
        <v>99999999</v>
      </c>
      <c r="EP85">
        <f t="shared" si="366"/>
        <v>99999999</v>
      </c>
      <c r="EQ85">
        <f t="shared" si="311"/>
        <v>999</v>
      </c>
      <c r="ER85">
        <f t="shared" si="312"/>
        <v>99999</v>
      </c>
      <c r="ET85">
        <f>IF(J85="X",1,IF(J85="x",1,IF(J85&lt;='Schuelereinst. Sinclair'!$B$5,1,0)))</f>
        <v>0</v>
      </c>
      <c r="EU85">
        <f>IF(L85="X",1,IF(L85="x",1,IF(L85&lt;='Schuelereinst. Sinclair'!$B$5,1,0)))</f>
        <v>0</v>
      </c>
      <c r="EV85">
        <f>IF(N85="X",1,IF(N85="x",1,IF(N85&lt;='Schuelereinst. Sinclair'!$B$5,1,0)))</f>
        <v>0</v>
      </c>
      <c r="EW85">
        <f>IF(P85="X",1,IF(P85="x",1,IF(P85&lt;='Schuelereinst. Sinclair'!$B$5,1,0)))</f>
        <v>0</v>
      </c>
      <c r="EX85">
        <f>IF(R85="X",1,IF(R85="x",1,IF(R85&lt;='Schuelereinst. Sinclair'!$B$5,1,0)))</f>
        <v>0</v>
      </c>
      <c r="EY85">
        <f>IF(T85="X",1,IF(T85="x",1,IF(T85&lt;='Schuelereinst. Sinclair'!$B$5,1,0)))</f>
        <v>0</v>
      </c>
    </row>
    <row r="86" spans="1:155" x14ac:dyDescent="0.2">
      <c r="A86">
        <v>76</v>
      </c>
      <c r="B86" s="90">
        <v>9</v>
      </c>
      <c r="C86" s="259" t="str">
        <f>IF(BG86=99,"",VLOOKUP(BG86,Wiegeliste!$A$17:'Wiegeliste'!$J$66,4))</f>
        <v/>
      </c>
      <c r="D86" s="90" t="str">
        <f t="shared" si="313"/>
        <v/>
      </c>
      <c r="E86" s="132" t="str">
        <f t="shared" si="314"/>
        <v/>
      </c>
      <c r="F86" s="132" t="str">
        <f t="shared" si="315"/>
        <v/>
      </c>
      <c r="G86" s="132" t="str">
        <f>IF(BG86=99,"",VLOOKUP(BG86,Wiegeliste!$A$17:'Wiegeliste'!$J$66,6))</f>
        <v/>
      </c>
      <c r="H86" s="148" t="str">
        <f t="shared" si="279"/>
        <v/>
      </c>
      <c r="I86" s="299" t="str">
        <f>IF(C86&lt;&gt;"",IF(ISERROR(VLOOKUP(C86,Import_Gewichtheben!$A$3:$T$52,3,FALSE)),"",VLOOKUP(C86,Import_Gewichtheben!$A$3:$T$52,3,FALSE)),"")</f>
        <v/>
      </c>
      <c r="J86" s="300" t="str">
        <f>IF(C86&lt;&gt;"",IF(ISERROR(VLOOKUP(C86,Import_Gewichtheben!$A$3:$T$52,4,FALSE)),"",VLOOKUP(C86,Import_Gewichtheben!$A$3:$T$52,4,FALSE)),"")</f>
        <v/>
      </c>
      <c r="K86" s="301" t="str">
        <f>IF(C86&lt;&gt;"",IF(ISERROR(VLOOKUP(C86,Import_Gewichtheben!$A$3:$T$52,5,FALSE)),"",VLOOKUP(C86,Import_Gewichtheben!$A$3:$T$52,5,FALSE)),"")</f>
        <v/>
      </c>
      <c r="L86" s="300" t="str">
        <f>IF(C86&lt;&gt;"",IF(ISERROR(VLOOKUP(C86,Import_Gewichtheben!$A$3:$T$52,6,FALSE)),"",VLOOKUP(C86,Import_Gewichtheben!$A$3:$T$52,6,FALSE)),"")</f>
        <v/>
      </c>
      <c r="M86" s="301" t="str">
        <f>IF(C86&lt;&gt;"",IF(ISERROR(VLOOKUP(C86,Import_Gewichtheben!$A$3:$T$52,7,FALSE)),"",VLOOKUP(C86,Import_Gewichtheben!$A$3:$T$52,7,FALSE)),"")</f>
        <v/>
      </c>
      <c r="N86" s="300" t="str">
        <f>IF(C86&lt;&gt;"",IF(ISERROR(VLOOKUP(C86,Import_Gewichtheben!$A$3:$T$52,8,FALSE)),"",VLOOKUP(C86,Import_Gewichtheben!$A$3:$T$52,8,FALSE)),"")</f>
        <v/>
      </c>
      <c r="O86" s="299" t="str">
        <f>IF(C86&lt;&gt;"",IF(ISERROR(VLOOKUP(C86,Import_Gewichtheben!$A$3:$T$52,9,FALSE)),"",VLOOKUP(C86,Import_Gewichtheben!$A$3:$T$52,9,FALSE)),"")</f>
        <v/>
      </c>
      <c r="P86" s="300" t="str">
        <f>IF(C86&lt;&gt;"",IF(ISERROR(VLOOKUP(C86,Import_Gewichtheben!$A$3:$T$52,10,FALSE)),"",VLOOKUP(C86,Import_Gewichtheben!$A$3:$T$52,10,FALSE)),"")</f>
        <v/>
      </c>
      <c r="Q86" s="301" t="str">
        <f>IF(C86&lt;&gt;"",IF(ISERROR(VLOOKUP(C86,Import_Gewichtheben!$A$3:$T$52,11,FALSE)),"",VLOOKUP(C86,Import_Gewichtheben!$A$3:$T$52,11,FALSE)),"")</f>
        <v/>
      </c>
      <c r="R86" s="300" t="str">
        <f>IF(C86&lt;&gt;"",IF(ISERROR(VLOOKUP(C86,Import_Gewichtheben!$A$3:$T$52,12,FALSE)),"",VLOOKUP(C86,Import_Gewichtheben!$A$3:$T$52,12,FALSE)),"")</f>
        <v/>
      </c>
      <c r="S86" s="301" t="str">
        <f>IF(C86&lt;&gt;"",IF(ISERROR(VLOOKUP(C86,Import_Gewichtheben!$A$3:$T$52,13,FALSE)),"",VLOOKUP(C86,Import_Gewichtheben!$A$3:$T$52,13,FALSE)),"")</f>
        <v/>
      </c>
      <c r="T86" s="300" t="str">
        <f>IF(C86&lt;&gt;"",IF(ISERROR(VLOOKUP(C86,Import_Gewichtheben!$A$3:$T$52,14,FALSE)),"",VLOOKUP(C86,Import_Gewichtheben!$A$3:$T$52,14,FALSE)),"")</f>
        <v/>
      </c>
      <c r="U86" s="112" t="str">
        <f t="shared" si="316"/>
        <v/>
      </c>
      <c r="V86" s="115" t="str">
        <f t="shared" si="317"/>
        <v/>
      </c>
      <c r="W86" s="115" t="str">
        <f t="shared" si="318"/>
        <v/>
      </c>
      <c r="X86" s="319"/>
      <c r="Y86" s="320"/>
      <c r="Z86" s="100" t="str">
        <f t="shared" si="367"/>
        <v/>
      </c>
      <c r="AA86" s="326"/>
      <c r="AB86" s="317"/>
      <c r="AC86" s="317"/>
      <c r="AD86" s="103" t="str">
        <f t="shared" si="368"/>
        <v/>
      </c>
      <c r="AE86" s="326"/>
      <c r="AF86" s="317"/>
      <c r="AG86" s="317"/>
      <c r="AH86" s="186" t="str">
        <f t="shared" si="369"/>
        <v/>
      </c>
      <c r="AI86" s="106" t="str">
        <f t="shared" si="370"/>
        <v/>
      </c>
      <c r="AJ86" s="107" t="str">
        <f t="shared" si="371"/>
        <v/>
      </c>
      <c r="AK86" s="120" t="str">
        <f t="shared" si="280"/>
        <v/>
      </c>
      <c r="AL86" s="136" t="str">
        <f t="shared" si="281"/>
        <v/>
      </c>
      <c r="BG86">
        <f>Wiegeliste!HP25</f>
        <v>99</v>
      </c>
      <c r="BJ86" t="str">
        <f t="shared" si="282"/>
        <v/>
      </c>
      <c r="BL86" t="str">
        <f t="shared" si="319"/>
        <v/>
      </c>
      <c r="BM86" t="str">
        <f t="shared" si="320"/>
        <v/>
      </c>
      <c r="BN86" t="str">
        <f t="shared" si="321"/>
        <v/>
      </c>
      <c r="BO86" t="str">
        <f t="shared" si="322"/>
        <v/>
      </c>
      <c r="BP86" t="str">
        <f t="shared" si="283"/>
        <v/>
      </c>
      <c r="BQ86" t="str">
        <f t="shared" si="284"/>
        <v/>
      </c>
      <c r="BR86" s="47" t="str">
        <f t="shared" si="285"/>
        <v/>
      </c>
      <c r="BS86" t="str">
        <f t="shared" si="286"/>
        <v/>
      </c>
      <c r="BT86" t="str">
        <f t="shared" si="287"/>
        <v/>
      </c>
      <c r="BU86" t="str">
        <f t="shared" si="323"/>
        <v/>
      </c>
      <c r="BV86" t="str">
        <f>IF(BU86="","",IF(BU86="U9",'Schuelereinst. Sinclair'!$B$6,IF(BU86="U11",'Schuelereinst. Sinclair'!$B$7,IF(BU86="U13",'Schuelereinst. Sinclair'!$B$8,Wemm(BU86="U15",'Schuelereinst. Sinclair'!$B$9,"")))))</f>
        <v/>
      </c>
      <c r="BW86" s="28" t="str">
        <f t="shared" si="288"/>
        <v/>
      </c>
      <c r="BX86" s="28" t="str">
        <f t="shared" si="289"/>
        <v/>
      </c>
      <c r="BY86" s="28" t="str">
        <f t="shared" si="290"/>
        <v/>
      </c>
      <c r="BZ86" s="28" t="str">
        <f t="shared" si="291"/>
        <v/>
      </c>
      <c r="CA86" s="28" t="str">
        <f t="shared" si="292"/>
        <v/>
      </c>
      <c r="CB86" s="28" t="str">
        <f t="shared" si="293"/>
        <v/>
      </c>
      <c r="CC86" s="28" t="str">
        <f t="shared" si="324"/>
        <v/>
      </c>
      <c r="CD86" s="28" t="str">
        <f t="shared" si="325"/>
        <v/>
      </c>
      <c r="CE86" s="28" t="str">
        <f t="shared" si="326"/>
        <v/>
      </c>
      <c r="CF86" s="28">
        <f t="shared" si="327"/>
        <v>0</v>
      </c>
      <c r="CG86">
        <f t="shared" si="328"/>
        <v>0</v>
      </c>
      <c r="CH86">
        <f t="shared" si="329"/>
        <v>0</v>
      </c>
      <c r="CI86">
        <f t="shared" si="330"/>
        <v>0</v>
      </c>
      <c r="CJ86">
        <f t="shared" si="331"/>
        <v>0</v>
      </c>
      <c r="CK86">
        <f t="shared" si="332"/>
        <v>0</v>
      </c>
      <c r="CL86">
        <f t="shared" si="294"/>
        <v>0</v>
      </c>
      <c r="CM86">
        <f t="shared" si="295"/>
        <v>0</v>
      </c>
      <c r="CN86">
        <f t="shared" si="333"/>
        <v>0</v>
      </c>
      <c r="CO86">
        <f t="shared" si="334"/>
        <v>0</v>
      </c>
      <c r="CP86">
        <f t="shared" si="335"/>
        <v>0</v>
      </c>
      <c r="CQ86" s="5">
        <f t="shared" si="336"/>
        <v>0</v>
      </c>
      <c r="CS86" s="28" t="str">
        <f t="shared" si="296"/>
        <v/>
      </c>
      <c r="CT86" s="28" t="str">
        <f t="shared" si="297"/>
        <v/>
      </c>
      <c r="CU86" s="28" t="str">
        <f t="shared" si="298"/>
        <v/>
      </c>
      <c r="CV86" s="28" t="str">
        <f t="shared" si="299"/>
        <v/>
      </c>
      <c r="CW86" s="28" t="str">
        <f t="shared" si="300"/>
        <v/>
      </c>
      <c r="CX86" s="28" t="str">
        <f t="shared" si="301"/>
        <v/>
      </c>
      <c r="CY86" s="28" t="str">
        <f t="shared" si="337"/>
        <v/>
      </c>
      <c r="CZ86" s="28" t="str">
        <f t="shared" si="338"/>
        <v/>
      </c>
      <c r="DA86" s="28" t="str">
        <f t="shared" si="339"/>
        <v/>
      </c>
      <c r="DB86" s="28">
        <f t="shared" si="340"/>
        <v>0</v>
      </c>
      <c r="DC86">
        <f t="shared" si="341"/>
        <v>0</v>
      </c>
      <c r="DD86">
        <f t="shared" si="342"/>
        <v>0</v>
      </c>
      <c r="DE86">
        <f t="shared" si="343"/>
        <v>0</v>
      </c>
      <c r="DF86">
        <f t="shared" si="344"/>
        <v>0</v>
      </c>
      <c r="DG86">
        <f t="shared" si="345"/>
        <v>0</v>
      </c>
      <c r="DH86">
        <f t="shared" si="346"/>
        <v>0</v>
      </c>
      <c r="DI86">
        <f t="shared" si="347"/>
        <v>0</v>
      </c>
      <c r="DJ86">
        <f t="shared" si="348"/>
        <v>0</v>
      </c>
      <c r="DK86">
        <f t="shared" si="349"/>
        <v>0</v>
      </c>
      <c r="DL86">
        <f t="shared" si="350"/>
        <v>0</v>
      </c>
      <c r="DM86" s="5">
        <f t="shared" si="351"/>
        <v>0</v>
      </c>
      <c r="DN86" s="48">
        <f t="shared" si="352"/>
        <v>0</v>
      </c>
      <c r="DO86" s="5">
        <f t="shared" si="353"/>
        <v>0</v>
      </c>
      <c r="DP86" s="5">
        <f t="shared" si="354"/>
        <v>0</v>
      </c>
      <c r="DR86" s="48">
        <f t="shared" si="302"/>
        <v>999</v>
      </c>
      <c r="DS86" s="48">
        <f t="shared" si="303"/>
        <v>999</v>
      </c>
      <c r="DT86" s="48">
        <f t="shared" si="355"/>
        <v>999</v>
      </c>
      <c r="DU86">
        <f t="shared" si="304"/>
        <v>0</v>
      </c>
      <c r="DW86" s="48">
        <f t="shared" si="356"/>
        <v>0</v>
      </c>
      <c r="DX86" s="48">
        <f t="shared" si="357"/>
        <v>0</v>
      </c>
      <c r="DY86" s="48">
        <f t="shared" si="358"/>
        <v>0</v>
      </c>
      <c r="DZ86" s="48">
        <f t="shared" si="359"/>
        <v>0</v>
      </c>
      <c r="EA86">
        <f t="shared" si="305"/>
        <v>0</v>
      </c>
      <c r="EC86" s="48">
        <f t="shared" si="360"/>
        <v>0</v>
      </c>
      <c r="ED86" s="48">
        <f t="shared" si="361"/>
        <v>0</v>
      </c>
      <c r="EE86" s="48">
        <f t="shared" si="362"/>
        <v>0</v>
      </c>
      <c r="EF86" s="48">
        <f t="shared" si="363"/>
        <v>0</v>
      </c>
      <c r="EG86">
        <f t="shared" si="306"/>
        <v>0</v>
      </c>
      <c r="EH86">
        <f t="shared" si="307"/>
        <v>0</v>
      </c>
      <c r="EJ86">
        <v>9</v>
      </c>
      <c r="EK86" s="48">
        <f t="shared" si="364"/>
        <v>0</v>
      </c>
      <c r="EL86">
        <f t="shared" si="308"/>
        <v>0</v>
      </c>
      <c r="EM86">
        <f t="shared" si="365"/>
        <v>0</v>
      </c>
      <c r="EN86">
        <f t="shared" si="309"/>
        <v>0</v>
      </c>
      <c r="EO86">
        <f t="shared" si="310"/>
        <v>99999999</v>
      </c>
      <c r="EP86">
        <f t="shared" si="366"/>
        <v>99999999</v>
      </c>
      <c r="EQ86">
        <f t="shared" si="311"/>
        <v>999</v>
      </c>
      <c r="ER86">
        <f t="shared" si="312"/>
        <v>99999</v>
      </c>
      <c r="ET86">
        <f>IF(J86="X",1,IF(J86="x",1,IF(J86&lt;='Schuelereinst. Sinclair'!$B$5,1,0)))</f>
        <v>0</v>
      </c>
      <c r="EU86">
        <f>IF(L86="X",1,IF(L86="x",1,IF(L86&lt;='Schuelereinst. Sinclair'!$B$5,1,0)))</f>
        <v>0</v>
      </c>
      <c r="EV86">
        <f>IF(N86="X",1,IF(N86="x",1,IF(N86&lt;='Schuelereinst. Sinclair'!$B$5,1,0)))</f>
        <v>0</v>
      </c>
      <c r="EW86">
        <f>IF(P86="X",1,IF(P86="x",1,IF(P86&lt;='Schuelereinst. Sinclair'!$B$5,1,0)))</f>
        <v>0</v>
      </c>
      <c r="EX86">
        <f>IF(R86="X",1,IF(R86="x",1,IF(R86&lt;='Schuelereinst. Sinclair'!$B$5,1,0)))</f>
        <v>0</v>
      </c>
      <c r="EY86">
        <f>IF(T86="X",1,IF(T86="x",1,IF(T86&lt;='Schuelereinst. Sinclair'!$B$5,1,0)))</f>
        <v>0</v>
      </c>
    </row>
    <row r="87" spans="1:155" x14ac:dyDescent="0.2">
      <c r="A87">
        <v>77</v>
      </c>
      <c r="B87" s="90">
        <v>10</v>
      </c>
      <c r="C87" s="259" t="str">
        <f>IF(BG87=99,"",VLOOKUP(BG87,Wiegeliste!$A$17:'Wiegeliste'!$J$66,4))</f>
        <v/>
      </c>
      <c r="D87" s="90" t="str">
        <f t="shared" si="313"/>
        <v/>
      </c>
      <c r="E87" s="132" t="str">
        <f t="shared" si="314"/>
        <v/>
      </c>
      <c r="F87" s="132" t="str">
        <f t="shared" si="315"/>
        <v/>
      </c>
      <c r="G87" s="132" t="str">
        <f>IF(BG87=99,"",VLOOKUP(BG87,Wiegeliste!$A$17:'Wiegeliste'!$J$66,6))</f>
        <v/>
      </c>
      <c r="H87" s="148" t="str">
        <f t="shared" si="279"/>
        <v/>
      </c>
      <c r="I87" s="299" t="str">
        <f>IF(C87&lt;&gt;"",IF(ISERROR(VLOOKUP(C87,Import_Gewichtheben!$A$3:$T$52,3,FALSE)),"",VLOOKUP(C87,Import_Gewichtheben!$A$3:$T$52,3,FALSE)),"")</f>
        <v/>
      </c>
      <c r="J87" s="300" t="str">
        <f>IF(C87&lt;&gt;"",IF(ISERROR(VLOOKUP(C87,Import_Gewichtheben!$A$3:$T$52,4,FALSE)),"",VLOOKUP(C87,Import_Gewichtheben!$A$3:$T$52,4,FALSE)),"")</f>
        <v/>
      </c>
      <c r="K87" s="301" t="str">
        <f>IF(C87&lt;&gt;"",IF(ISERROR(VLOOKUP(C87,Import_Gewichtheben!$A$3:$T$52,5,FALSE)),"",VLOOKUP(C87,Import_Gewichtheben!$A$3:$T$52,5,FALSE)),"")</f>
        <v/>
      </c>
      <c r="L87" s="300" t="str">
        <f>IF(C87&lt;&gt;"",IF(ISERROR(VLOOKUP(C87,Import_Gewichtheben!$A$3:$T$52,6,FALSE)),"",VLOOKUP(C87,Import_Gewichtheben!$A$3:$T$52,6,FALSE)),"")</f>
        <v/>
      </c>
      <c r="M87" s="301" t="str">
        <f>IF(C87&lt;&gt;"",IF(ISERROR(VLOOKUP(C87,Import_Gewichtheben!$A$3:$T$52,7,FALSE)),"",VLOOKUP(C87,Import_Gewichtheben!$A$3:$T$52,7,FALSE)),"")</f>
        <v/>
      </c>
      <c r="N87" s="300" t="str">
        <f>IF(C87&lt;&gt;"",IF(ISERROR(VLOOKUP(C87,Import_Gewichtheben!$A$3:$T$52,8,FALSE)),"",VLOOKUP(C87,Import_Gewichtheben!$A$3:$T$52,8,FALSE)),"")</f>
        <v/>
      </c>
      <c r="O87" s="299" t="str">
        <f>IF(C87&lt;&gt;"",IF(ISERROR(VLOOKUP(C87,Import_Gewichtheben!$A$3:$T$52,9,FALSE)),"",VLOOKUP(C87,Import_Gewichtheben!$A$3:$T$52,9,FALSE)),"")</f>
        <v/>
      </c>
      <c r="P87" s="300" t="str">
        <f>IF(C87&lt;&gt;"",IF(ISERROR(VLOOKUP(C87,Import_Gewichtheben!$A$3:$T$52,10,FALSE)),"",VLOOKUP(C87,Import_Gewichtheben!$A$3:$T$52,10,FALSE)),"")</f>
        <v/>
      </c>
      <c r="Q87" s="301" t="str">
        <f>IF(C87&lt;&gt;"",IF(ISERROR(VLOOKUP(C87,Import_Gewichtheben!$A$3:$T$52,11,FALSE)),"",VLOOKUP(C87,Import_Gewichtheben!$A$3:$T$52,11,FALSE)),"")</f>
        <v/>
      </c>
      <c r="R87" s="300" t="str">
        <f>IF(C87&lt;&gt;"",IF(ISERROR(VLOOKUP(C87,Import_Gewichtheben!$A$3:$T$52,12,FALSE)),"",VLOOKUP(C87,Import_Gewichtheben!$A$3:$T$52,12,FALSE)),"")</f>
        <v/>
      </c>
      <c r="S87" s="301" t="str">
        <f>IF(C87&lt;&gt;"",IF(ISERROR(VLOOKUP(C87,Import_Gewichtheben!$A$3:$T$52,13,FALSE)),"",VLOOKUP(C87,Import_Gewichtheben!$A$3:$T$52,13,FALSE)),"")</f>
        <v/>
      </c>
      <c r="T87" s="300" t="str">
        <f>IF(C87&lt;&gt;"",IF(ISERROR(VLOOKUP(C87,Import_Gewichtheben!$A$3:$T$52,14,FALSE)),"",VLOOKUP(C87,Import_Gewichtheben!$A$3:$T$52,14,FALSE)),"")</f>
        <v/>
      </c>
      <c r="U87" s="112" t="str">
        <f t="shared" si="316"/>
        <v/>
      </c>
      <c r="V87" s="115" t="str">
        <f t="shared" si="317"/>
        <v/>
      </c>
      <c r="W87" s="115" t="str">
        <f t="shared" si="318"/>
        <v/>
      </c>
      <c r="X87" s="321"/>
      <c r="Y87" s="322"/>
      <c r="Z87" s="100" t="str">
        <f t="shared" si="367"/>
        <v/>
      </c>
      <c r="AA87" s="326"/>
      <c r="AB87" s="317"/>
      <c r="AC87" s="317"/>
      <c r="AD87" s="103" t="str">
        <f t="shared" si="368"/>
        <v/>
      </c>
      <c r="AE87" s="326"/>
      <c r="AF87" s="317"/>
      <c r="AG87" s="317"/>
      <c r="AH87" s="186" t="str">
        <f t="shared" si="369"/>
        <v/>
      </c>
      <c r="AI87" s="106" t="str">
        <f t="shared" si="370"/>
        <v/>
      </c>
      <c r="AJ87" s="107" t="str">
        <f t="shared" si="371"/>
        <v/>
      </c>
      <c r="AK87" s="120" t="str">
        <f t="shared" si="280"/>
        <v/>
      </c>
      <c r="AL87" s="136" t="str">
        <f t="shared" si="281"/>
        <v/>
      </c>
      <c r="BG87">
        <f>Wiegeliste!HP26</f>
        <v>99</v>
      </c>
      <c r="BJ87" t="str">
        <f t="shared" si="282"/>
        <v/>
      </c>
      <c r="BL87" t="str">
        <f t="shared" si="319"/>
        <v/>
      </c>
      <c r="BM87" t="str">
        <f t="shared" si="320"/>
        <v/>
      </c>
      <c r="BN87" t="str">
        <f t="shared" si="321"/>
        <v/>
      </c>
      <c r="BO87" t="str">
        <f t="shared" si="322"/>
        <v/>
      </c>
      <c r="BP87" t="str">
        <f t="shared" si="283"/>
        <v/>
      </c>
      <c r="BQ87" t="str">
        <f t="shared" si="284"/>
        <v/>
      </c>
      <c r="BR87" s="47" t="str">
        <f t="shared" si="285"/>
        <v/>
      </c>
      <c r="BS87" t="str">
        <f t="shared" si="286"/>
        <v/>
      </c>
      <c r="BT87" t="str">
        <f t="shared" si="287"/>
        <v/>
      </c>
      <c r="BU87" t="str">
        <f t="shared" si="323"/>
        <v/>
      </c>
      <c r="BV87" t="str">
        <f>IF(BU87="","",IF(BU87="U9",'Schuelereinst. Sinclair'!$B$6,IF(BU87="U11",'Schuelereinst. Sinclair'!$B$7,IF(BU87="U13",'Schuelereinst. Sinclair'!$B$8,Wemm(BU87="U15",'Schuelereinst. Sinclair'!$B$9,"")))))</f>
        <v/>
      </c>
      <c r="BW87" s="28" t="str">
        <f t="shared" si="288"/>
        <v/>
      </c>
      <c r="BX87" s="28" t="str">
        <f t="shared" si="289"/>
        <v/>
      </c>
      <c r="BY87" s="28" t="str">
        <f t="shared" si="290"/>
        <v/>
      </c>
      <c r="BZ87" s="28" t="str">
        <f t="shared" si="291"/>
        <v/>
      </c>
      <c r="CA87" s="28" t="str">
        <f t="shared" si="292"/>
        <v/>
      </c>
      <c r="CB87" s="28" t="str">
        <f t="shared" si="293"/>
        <v/>
      </c>
      <c r="CC87" s="28" t="str">
        <f t="shared" si="324"/>
        <v/>
      </c>
      <c r="CD87" s="28" t="str">
        <f t="shared" si="325"/>
        <v/>
      </c>
      <c r="CE87" s="28" t="str">
        <f t="shared" si="326"/>
        <v/>
      </c>
      <c r="CF87" s="28">
        <f t="shared" si="327"/>
        <v>0</v>
      </c>
      <c r="CG87">
        <f t="shared" si="328"/>
        <v>0</v>
      </c>
      <c r="CH87">
        <f t="shared" si="329"/>
        <v>0</v>
      </c>
      <c r="CI87">
        <f t="shared" si="330"/>
        <v>0</v>
      </c>
      <c r="CJ87">
        <f t="shared" si="331"/>
        <v>0</v>
      </c>
      <c r="CK87">
        <f t="shared" si="332"/>
        <v>0</v>
      </c>
      <c r="CL87">
        <f t="shared" si="294"/>
        <v>0</v>
      </c>
      <c r="CM87">
        <f t="shared" si="295"/>
        <v>0</v>
      </c>
      <c r="CN87">
        <f t="shared" si="333"/>
        <v>0</v>
      </c>
      <c r="CO87">
        <f t="shared" si="334"/>
        <v>0</v>
      </c>
      <c r="CP87">
        <f t="shared" si="335"/>
        <v>0</v>
      </c>
      <c r="CQ87" s="5">
        <f t="shared" si="336"/>
        <v>0</v>
      </c>
      <c r="CS87" s="28" t="str">
        <f t="shared" si="296"/>
        <v/>
      </c>
      <c r="CT87" s="28" t="str">
        <f t="shared" si="297"/>
        <v/>
      </c>
      <c r="CU87" s="28" t="str">
        <f t="shared" si="298"/>
        <v/>
      </c>
      <c r="CV87" s="28" t="str">
        <f t="shared" si="299"/>
        <v/>
      </c>
      <c r="CW87" s="28" t="str">
        <f t="shared" si="300"/>
        <v/>
      </c>
      <c r="CX87" s="28" t="str">
        <f t="shared" si="301"/>
        <v/>
      </c>
      <c r="CY87" s="28" t="str">
        <f t="shared" si="337"/>
        <v/>
      </c>
      <c r="CZ87" s="28" t="str">
        <f t="shared" si="338"/>
        <v/>
      </c>
      <c r="DA87" s="28" t="str">
        <f t="shared" si="339"/>
        <v/>
      </c>
      <c r="DB87" s="28">
        <f t="shared" si="340"/>
        <v>0</v>
      </c>
      <c r="DC87">
        <f t="shared" si="341"/>
        <v>0</v>
      </c>
      <c r="DD87">
        <f t="shared" si="342"/>
        <v>0</v>
      </c>
      <c r="DE87">
        <f t="shared" si="343"/>
        <v>0</v>
      </c>
      <c r="DF87">
        <f t="shared" si="344"/>
        <v>0</v>
      </c>
      <c r="DG87">
        <f t="shared" si="345"/>
        <v>0</v>
      </c>
      <c r="DH87">
        <f t="shared" si="346"/>
        <v>0</v>
      </c>
      <c r="DI87">
        <f t="shared" si="347"/>
        <v>0</v>
      </c>
      <c r="DJ87">
        <f t="shared" si="348"/>
        <v>0</v>
      </c>
      <c r="DK87">
        <f t="shared" si="349"/>
        <v>0</v>
      </c>
      <c r="DL87">
        <f t="shared" si="350"/>
        <v>0</v>
      </c>
      <c r="DM87" s="5">
        <f t="shared" si="351"/>
        <v>0</v>
      </c>
      <c r="DN87" s="48">
        <f t="shared" si="352"/>
        <v>0</v>
      </c>
      <c r="DO87" s="5">
        <f t="shared" si="353"/>
        <v>0</v>
      </c>
      <c r="DP87" s="5">
        <f t="shared" si="354"/>
        <v>0</v>
      </c>
      <c r="DR87" s="48">
        <f t="shared" si="302"/>
        <v>999</v>
      </c>
      <c r="DS87" s="48">
        <f t="shared" si="303"/>
        <v>999</v>
      </c>
      <c r="DT87" s="48">
        <f t="shared" si="355"/>
        <v>999</v>
      </c>
      <c r="DU87">
        <f t="shared" si="304"/>
        <v>0</v>
      </c>
      <c r="DW87" s="48">
        <f t="shared" si="356"/>
        <v>0</v>
      </c>
      <c r="DX87" s="48">
        <f t="shared" si="357"/>
        <v>0</v>
      </c>
      <c r="DY87" s="48">
        <f t="shared" si="358"/>
        <v>0</v>
      </c>
      <c r="DZ87" s="48">
        <f t="shared" si="359"/>
        <v>0</v>
      </c>
      <c r="EA87">
        <f t="shared" si="305"/>
        <v>0</v>
      </c>
      <c r="EC87" s="48">
        <f t="shared" si="360"/>
        <v>0</v>
      </c>
      <c r="ED87" s="48">
        <f t="shared" si="361"/>
        <v>0</v>
      </c>
      <c r="EE87" s="48">
        <f t="shared" si="362"/>
        <v>0</v>
      </c>
      <c r="EF87" s="48">
        <f t="shared" si="363"/>
        <v>0</v>
      </c>
      <c r="EG87">
        <f t="shared" si="306"/>
        <v>0</v>
      </c>
      <c r="EH87">
        <f t="shared" si="307"/>
        <v>0</v>
      </c>
      <c r="EJ87">
        <v>10</v>
      </c>
      <c r="EK87" s="48">
        <f t="shared" si="364"/>
        <v>0</v>
      </c>
      <c r="EL87">
        <f t="shared" si="308"/>
        <v>0</v>
      </c>
      <c r="EM87">
        <f t="shared" si="365"/>
        <v>0</v>
      </c>
      <c r="EN87">
        <f t="shared" si="309"/>
        <v>0</v>
      </c>
      <c r="EO87">
        <f t="shared" si="310"/>
        <v>99999999</v>
      </c>
      <c r="EP87">
        <f t="shared" si="366"/>
        <v>99999999</v>
      </c>
      <c r="EQ87">
        <f t="shared" si="311"/>
        <v>999</v>
      </c>
      <c r="ER87">
        <f t="shared" si="312"/>
        <v>99999</v>
      </c>
      <c r="ET87">
        <f>IF(J87="X",1,IF(J87="x",1,IF(J87&lt;='Schuelereinst. Sinclair'!$B$5,1,0)))</f>
        <v>0</v>
      </c>
      <c r="EU87">
        <f>IF(L87="X",1,IF(L87="x",1,IF(L87&lt;='Schuelereinst. Sinclair'!$B$5,1,0)))</f>
        <v>0</v>
      </c>
      <c r="EV87">
        <f>IF(N87="X",1,IF(N87="x",1,IF(N87&lt;='Schuelereinst. Sinclair'!$B$5,1,0)))</f>
        <v>0</v>
      </c>
      <c r="EW87">
        <f>IF(P87="X",1,IF(P87="x",1,IF(P87&lt;='Schuelereinst. Sinclair'!$B$5,1,0)))</f>
        <v>0</v>
      </c>
      <c r="EX87">
        <f>IF(R87="X",1,IF(R87="x",1,IF(R87&lt;='Schuelereinst. Sinclair'!$B$5,1,0)))</f>
        <v>0</v>
      </c>
      <c r="EY87">
        <f>IF(T87="X",1,IF(T87="x",1,IF(T87&lt;='Schuelereinst. Sinclair'!$B$5,1,0)))</f>
        <v>0</v>
      </c>
    </row>
    <row r="88" spans="1:155" x14ac:dyDescent="0.2">
      <c r="A88">
        <v>78</v>
      </c>
      <c r="B88" s="90">
        <v>11</v>
      </c>
      <c r="C88" s="259" t="str">
        <f>IF(BG88=99,"",VLOOKUP(BG88,Wiegeliste!$A$17:'Wiegeliste'!$J$66,4))</f>
        <v/>
      </c>
      <c r="D88" s="90" t="str">
        <f t="shared" si="313"/>
        <v/>
      </c>
      <c r="E88" s="132" t="str">
        <f t="shared" si="314"/>
        <v/>
      </c>
      <c r="F88" s="132" t="str">
        <f t="shared" si="315"/>
        <v/>
      </c>
      <c r="G88" s="132" t="str">
        <f>IF(BG88=99,"",VLOOKUP(BG88,Wiegeliste!$A$17:'Wiegeliste'!$J$66,6))</f>
        <v/>
      </c>
      <c r="H88" s="148" t="str">
        <f t="shared" si="279"/>
        <v/>
      </c>
      <c r="I88" s="299" t="str">
        <f>IF(C88&lt;&gt;"",IF(ISERROR(VLOOKUP(C88,Import_Gewichtheben!$A$3:$T$52,3,FALSE)),"",VLOOKUP(C88,Import_Gewichtheben!$A$3:$T$52,3,FALSE)),"")</f>
        <v/>
      </c>
      <c r="J88" s="300" t="str">
        <f>IF(C88&lt;&gt;"",IF(ISERROR(VLOOKUP(C88,Import_Gewichtheben!$A$3:$T$52,4,FALSE)),"",VLOOKUP(C88,Import_Gewichtheben!$A$3:$T$52,4,FALSE)),"")</f>
        <v/>
      </c>
      <c r="K88" s="301" t="str">
        <f>IF(C88&lt;&gt;"",IF(ISERROR(VLOOKUP(C88,Import_Gewichtheben!$A$3:$T$52,5,FALSE)),"",VLOOKUP(C88,Import_Gewichtheben!$A$3:$T$52,5,FALSE)),"")</f>
        <v/>
      </c>
      <c r="L88" s="300" t="str">
        <f>IF(C88&lt;&gt;"",IF(ISERROR(VLOOKUP(C88,Import_Gewichtheben!$A$3:$T$52,6,FALSE)),"",VLOOKUP(C88,Import_Gewichtheben!$A$3:$T$52,6,FALSE)),"")</f>
        <v/>
      </c>
      <c r="M88" s="301" t="str">
        <f>IF(C88&lt;&gt;"",IF(ISERROR(VLOOKUP(C88,Import_Gewichtheben!$A$3:$T$52,7,FALSE)),"",VLOOKUP(C88,Import_Gewichtheben!$A$3:$T$52,7,FALSE)),"")</f>
        <v/>
      </c>
      <c r="N88" s="300" t="str">
        <f>IF(C88&lt;&gt;"",IF(ISERROR(VLOOKUP(C88,Import_Gewichtheben!$A$3:$T$52,8,FALSE)),"",VLOOKUP(C88,Import_Gewichtheben!$A$3:$T$52,8,FALSE)),"")</f>
        <v/>
      </c>
      <c r="O88" s="299" t="str">
        <f>IF(C88&lt;&gt;"",IF(ISERROR(VLOOKUP(C88,Import_Gewichtheben!$A$3:$T$52,9,FALSE)),"",VLOOKUP(C88,Import_Gewichtheben!$A$3:$T$52,9,FALSE)),"")</f>
        <v/>
      </c>
      <c r="P88" s="300" t="str">
        <f>IF(C88&lt;&gt;"",IF(ISERROR(VLOOKUP(C88,Import_Gewichtheben!$A$3:$T$52,10,FALSE)),"",VLOOKUP(C88,Import_Gewichtheben!$A$3:$T$52,10,FALSE)),"")</f>
        <v/>
      </c>
      <c r="Q88" s="301" t="str">
        <f>IF(C88&lt;&gt;"",IF(ISERROR(VLOOKUP(C88,Import_Gewichtheben!$A$3:$T$52,11,FALSE)),"",VLOOKUP(C88,Import_Gewichtheben!$A$3:$T$52,11,FALSE)),"")</f>
        <v/>
      </c>
      <c r="R88" s="300" t="str">
        <f>IF(C88&lt;&gt;"",IF(ISERROR(VLOOKUP(C88,Import_Gewichtheben!$A$3:$T$52,12,FALSE)),"",VLOOKUP(C88,Import_Gewichtheben!$A$3:$T$52,12,FALSE)),"")</f>
        <v/>
      </c>
      <c r="S88" s="301" t="str">
        <f>IF(C88&lt;&gt;"",IF(ISERROR(VLOOKUP(C88,Import_Gewichtheben!$A$3:$T$52,13,FALSE)),"",VLOOKUP(C88,Import_Gewichtheben!$A$3:$T$52,13,FALSE)),"")</f>
        <v/>
      </c>
      <c r="T88" s="300" t="str">
        <f>IF(C88&lt;&gt;"",IF(ISERROR(VLOOKUP(C88,Import_Gewichtheben!$A$3:$T$52,14,FALSE)),"",VLOOKUP(C88,Import_Gewichtheben!$A$3:$T$52,14,FALSE)),"")</f>
        <v/>
      </c>
      <c r="U88" s="112" t="str">
        <f t="shared" si="316"/>
        <v/>
      </c>
      <c r="V88" s="115" t="str">
        <f t="shared" si="317"/>
        <v/>
      </c>
      <c r="W88" s="115" t="str">
        <f t="shared" si="318"/>
        <v/>
      </c>
      <c r="X88" s="316"/>
      <c r="Y88" s="317"/>
      <c r="Z88" s="100" t="str">
        <f t="shared" si="367"/>
        <v/>
      </c>
      <c r="AA88" s="326"/>
      <c r="AB88" s="317"/>
      <c r="AC88" s="317"/>
      <c r="AD88" s="103" t="str">
        <f t="shared" si="368"/>
        <v/>
      </c>
      <c r="AE88" s="326"/>
      <c r="AF88" s="317"/>
      <c r="AG88" s="317"/>
      <c r="AH88" s="186" t="str">
        <f t="shared" si="369"/>
        <v/>
      </c>
      <c r="AI88" s="106" t="str">
        <f t="shared" si="370"/>
        <v/>
      </c>
      <c r="AJ88" s="107" t="str">
        <f t="shared" si="371"/>
        <v/>
      </c>
      <c r="AK88" s="120" t="str">
        <f t="shared" si="280"/>
        <v/>
      </c>
      <c r="AL88" s="136" t="str">
        <f t="shared" si="281"/>
        <v/>
      </c>
      <c r="BG88">
        <f>Wiegeliste!HP27</f>
        <v>99</v>
      </c>
      <c r="BJ88" t="str">
        <f t="shared" si="282"/>
        <v/>
      </c>
      <c r="BL88" t="str">
        <f t="shared" si="319"/>
        <v/>
      </c>
      <c r="BM88" t="str">
        <f t="shared" si="320"/>
        <v/>
      </c>
      <c r="BN88" t="str">
        <f t="shared" si="321"/>
        <v/>
      </c>
      <c r="BO88" t="str">
        <f t="shared" si="322"/>
        <v/>
      </c>
      <c r="BP88" t="str">
        <f t="shared" si="283"/>
        <v/>
      </c>
      <c r="BQ88" t="str">
        <f t="shared" si="284"/>
        <v/>
      </c>
      <c r="BR88" s="47" t="str">
        <f t="shared" si="285"/>
        <v/>
      </c>
      <c r="BS88" t="str">
        <f t="shared" si="286"/>
        <v/>
      </c>
      <c r="BT88" t="str">
        <f t="shared" si="287"/>
        <v/>
      </c>
      <c r="BU88" t="str">
        <f t="shared" si="323"/>
        <v/>
      </c>
      <c r="BV88" t="str">
        <f>IF(BU88="","",IF(BU88="U9",'Schuelereinst. Sinclair'!$B$6,IF(BU88="U11",'Schuelereinst. Sinclair'!$B$7,IF(BU88="U13",'Schuelereinst. Sinclair'!$B$8,Wemm(BU88="U15",'Schuelereinst. Sinclair'!$B$9,"")))))</f>
        <v/>
      </c>
      <c r="BW88" s="28" t="str">
        <f t="shared" si="288"/>
        <v/>
      </c>
      <c r="BX88" s="28" t="str">
        <f t="shared" si="289"/>
        <v/>
      </c>
      <c r="BY88" s="28" t="str">
        <f t="shared" si="290"/>
        <v/>
      </c>
      <c r="BZ88" s="28" t="str">
        <f t="shared" si="291"/>
        <v/>
      </c>
      <c r="CA88" s="28" t="str">
        <f t="shared" si="292"/>
        <v/>
      </c>
      <c r="CB88" s="28" t="str">
        <f t="shared" si="293"/>
        <v/>
      </c>
      <c r="CC88" s="28" t="str">
        <f t="shared" si="324"/>
        <v/>
      </c>
      <c r="CD88" s="28" t="str">
        <f t="shared" si="325"/>
        <v/>
      </c>
      <c r="CE88" s="28" t="str">
        <f t="shared" si="326"/>
        <v/>
      </c>
      <c r="CF88" s="28">
        <f t="shared" si="327"/>
        <v>0</v>
      </c>
      <c r="CG88">
        <f t="shared" si="328"/>
        <v>0</v>
      </c>
      <c r="CH88">
        <f t="shared" si="329"/>
        <v>0</v>
      </c>
      <c r="CI88">
        <f t="shared" si="330"/>
        <v>0</v>
      </c>
      <c r="CJ88">
        <f t="shared" si="331"/>
        <v>0</v>
      </c>
      <c r="CK88">
        <f t="shared" si="332"/>
        <v>0</v>
      </c>
      <c r="CL88">
        <f t="shared" si="294"/>
        <v>0</v>
      </c>
      <c r="CM88">
        <f t="shared" si="295"/>
        <v>0</v>
      </c>
      <c r="CN88">
        <f t="shared" si="333"/>
        <v>0</v>
      </c>
      <c r="CO88">
        <f t="shared" si="334"/>
        <v>0</v>
      </c>
      <c r="CP88">
        <f t="shared" si="335"/>
        <v>0</v>
      </c>
      <c r="CQ88" s="5">
        <f t="shared" si="336"/>
        <v>0</v>
      </c>
      <c r="CS88" s="28" t="str">
        <f t="shared" si="296"/>
        <v/>
      </c>
      <c r="CT88" s="28" t="str">
        <f t="shared" si="297"/>
        <v/>
      </c>
      <c r="CU88" s="28" t="str">
        <f t="shared" si="298"/>
        <v/>
      </c>
      <c r="CV88" s="28" t="str">
        <f t="shared" si="299"/>
        <v/>
      </c>
      <c r="CW88" s="28" t="str">
        <f t="shared" si="300"/>
        <v/>
      </c>
      <c r="CX88" s="28" t="str">
        <f t="shared" si="301"/>
        <v/>
      </c>
      <c r="CY88" s="28" t="str">
        <f t="shared" si="337"/>
        <v/>
      </c>
      <c r="CZ88" s="28" t="str">
        <f t="shared" si="338"/>
        <v/>
      </c>
      <c r="DA88" s="28" t="str">
        <f t="shared" si="339"/>
        <v/>
      </c>
      <c r="DB88" s="28">
        <f t="shared" si="340"/>
        <v>0</v>
      </c>
      <c r="DC88">
        <f t="shared" si="341"/>
        <v>0</v>
      </c>
      <c r="DD88">
        <f t="shared" si="342"/>
        <v>0</v>
      </c>
      <c r="DE88">
        <f t="shared" si="343"/>
        <v>0</v>
      </c>
      <c r="DF88">
        <f t="shared" si="344"/>
        <v>0</v>
      </c>
      <c r="DG88">
        <f t="shared" si="345"/>
        <v>0</v>
      </c>
      <c r="DH88">
        <f t="shared" si="346"/>
        <v>0</v>
      </c>
      <c r="DI88">
        <f t="shared" si="347"/>
        <v>0</v>
      </c>
      <c r="DJ88">
        <f t="shared" si="348"/>
        <v>0</v>
      </c>
      <c r="DK88">
        <f t="shared" si="349"/>
        <v>0</v>
      </c>
      <c r="DL88">
        <f t="shared" si="350"/>
        <v>0</v>
      </c>
      <c r="DM88" s="5">
        <f t="shared" si="351"/>
        <v>0</v>
      </c>
      <c r="DN88" s="48">
        <f t="shared" si="352"/>
        <v>0</v>
      </c>
      <c r="DO88" s="5">
        <f t="shared" si="353"/>
        <v>0</v>
      </c>
      <c r="DP88" s="5">
        <f t="shared" si="354"/>
        <v>0</v>
      </c>
      <c r="DR88" s="48">
        <f t="shared" si="302"/>
        <v>999</v>
      </c>
      <c r="DS88" s="48">
        <f t="shared" si="303"/>
        <v>999</v>
      </c>
      <c r="DT88" s="48">
        <f t="shared" si="355"/>
        <v>999</v>
      </c>
      <c r="DU88">
        <f t="shared" si="304"/>
        <v>0</v>
      </c>
      <c r="DW88" s="48">
        <f t="shared" si="356"/>
        <v>0</v>
      </c>
      <c r="DX88" s="48">
        <f t="shared" si="357"/>
        <v>0</v>
      </c>
      <c r="DY88" s="48">
        <f t="shared" si="358"/>
        <v>0</v>
      </c>
      <c r="DZ88" s="48">
        <f t="shared" si="359"/>
        <v>0</v>
      </c>
      <c r="EA88">
        <f t="shared" si="305"/>
        <v>0</v>
      </c>
      <c r="EC88" s="48">
        <f t="shared" si="360"/>
        <v>0</v>
      </c>
      <c r="ED88" s="48">
        <f t="shared" si="361"/>
        <v>0</v>
      </c>
      <c r="EE88" s="48">
        <f t="shared" si="362"/>
        <v>0</v>
      </c>
      <c r="EF88" s="48">
        <f t="shared" si="363"/>
        <v>0</v>
      </c>
      <c r="EG88">
        <f t="shared" si="306"/>
        <v>0</v>
      </c>
      <c r="EH88">
        <f t="shared" si="307"/>
        <v>0</v>
      </c>
      <c r="EJ88">
        <v>11</v>
      </c>
      <c r="EK88" s="48">
        <f t="shared" si="364"/>
        <v>0</v>
      </c>
      <c r="EL88">
        <f t="shared" si="308"/>
        <v>0</v>
      </c>
      <c r="EM88">
        <f t="shared" si="365"/>
        <v>0</v>
      </c>
      <c r="EN88">
        <f t="shared" si="309"/>
        <v>0</v>
      </c>
      <c r="EO88">
        <f t="shared" si="310"/>
        <v>99999999</v>
      </c>
      <c r="EP88">
        <f t="shared" si="366"/>
        <v>99999999</v>
      </c>
      <c r="EQ88">
        <f t="shared" si="311"/>
        <v>999</v>
      </c>
      <c r="ER88">
        <f t="shared" si="312"/>
        <v>99999</v>
      </c>
      <c r="ET88">
        <f>IF(J88="X",1,IF(J88="x",1,IF(J88&lt;='Schuelereinst. Sinclair'!$B$5,1,0)))</f>
        <v>0</v>
      </c>
      <c r="EU88">
        <f>IF(L88="X",1,IF(L88="x",1,IF(L88&lt;='Schuelereinst. Sinclair'!$B$5,1,0)))</f>
        <v>0</v>
      </c>
      <c r="EV88">
        <f>IF(N88="X",1,IF(N88="x",1,IF(N88&lt;='Schuelereinst. Sinclair'!$B$5,1,0)))</f>
        <v>0</v>
      </c>
      <c r="EW88">
        <f>IF(P88="X",1,IF(P88="x",1,IF(P88&lt;='Schuelereinst. Sinclair'!$B$5,1,0)))</f>
        <v>0</v>
      </c>
      <c r="EX88">
        <f>IF(R88="X",1,IF(R88="x",1,IF(R88&lt;='Schuelereinst. Sinclair'!$B$5,1,0)))</f>
        <v>0</v>
      </c>
      <c r="EY88">
        <f>IF(T88="X",1,IF(T88="x",1,IF(T88&lt;='Schuelereinst. Sinclair'!$B$5,1,0)))</f>
        <v>0</v>
      </c>
    </row>
    <row r="89" spans="1:155" x14ac:dyDescent="0.2">
      <c r="A89">
        <v>79</v>
      </c>
      <c r="B89" s="90">
        <v>12</v>
      </c>
      <c r="C89" s="259" t="str">
        <f>IF(BG89=99,"",VLOOKUP(BG89,Wiegeliste!$A$17:'Wiegeliste'!$J$66,4))</f>
        <v/>
      </c>
      <c r="D89" s="90" t="str">
        <f t="shared" si="313"/>
        <v/>
      </c>
      <c r="E89" s="132" t="str">
        <f t="shared" si="314"/>
        <v/>
      </c>
      <c r="F89" s="132" t="str">
        <f t="shared" si="315"/>
        <v/>
      </c>
      <c r="G89" s="132" t="str">
        <f>IF(BG89=99,"",VLOOKUP(BG89,Wiegeliste!$A$17:'Wiegeliste'!$J$66,6))</f>
        <v/>
      </c>
      <c r="H89" s="148" t="str">
        <f t="shared" si="279"/>
        <v/>
      </c>
      <c r="I89" s="299" t="str">
        <f>IF(C89&lt;&gt;"",IF(ISERROR(VLOOKUP(C89,Import_Gewichtheben!$A$3:$T$52,3,FALSE)),"",VLOOKUP(C89,Import_Gewichtheben!$A$3:$T$52,3,FALSE)),"")</f>
        <v/>
      </c>
      <c r="J89" s="300" t="str">
        <f>IF(C89&lt;&gt;"",IF(ISERROR(VLOOKUP(C89,Import_Gewichtheben!$A$3:$T$52,4,FALSE)),"",VLOOKUP(C89,Import_Gewichtheben!$A$3:$T$52,4,FALSE)),"")</f>
        <v/>
      </c>
      <c r="K89" s="301" t="str">
        <f>IF(C89&lt;&gt;"",IF(ISERROR(VLOOKUP(C89,Import_Gewichtheben!$A$3:$T$52,5,FALSE)),"",VLOOKUP(C89,Import_Gewichtheben!$A$3:$T$52,5,FALSE)),"")</f>
        <v/>
      </c>
      <c r="L89" s="300" t="str">
        <f>IF(C89&lt;&gt;"",IF(ISERROR(VLOOKUP(C89,Import_Gewichtheben!$A$3:$T$52,6,FALSE)),"",VLOOKUP(C89,Import_Gewichtheben!$A$3:$T$52,6,FALSE)),"")</f>
        <v/>
      </c>
      <c r="M89" s="301" t="str">
        <f>IF(C89&lt;&gt;"",IF(ISERROR(VLOOKUP(C89,Import_Gewichtheben!$A$3:$T$52,7,FALSE)),"",VLOOKUP(C89,Import_Gewichtheben!$A$3:$T$52,7,FALSE)),"")</f>
        <v/>
      </c>
      <c r="N89" s="300" t="str">
        <f>IF(C89&lt;&gt;"",IF(ISERROR(VLOOKUP(C89,Import_Gewichtheben!$A$3:$T$52,8,FALSE)),"",VLOOKUP(C89,Import_Gewichtheben!$A$3:$T$52,8,FALSE)),"")</f>
        <v/>
      </c>
      <c r="O89" s="299" t="str">
        <f>IF(C89&lt;&gt;"",IF(ISERROR(VLOOKUP(C89,Import_Gewichtheben!$A$3:$T$52,9,FALSE)),"",VLOOKUP(C89,Import_Gewichtheben!$A$3:$T$52,9,FALSE)),"")</f>
        <v/>
      </c>
      <c r="P89" s="300" t="str">
        <f>IF(C89&lt;&gt;"",IF(ISERROR(VLOOKUP(C89,Import_Gewichtheben!$A$3:$T$52,10,FALSE)),"",VLOOKUP(C89,Import_Gewichtheben!$A$3:$T$52,10,FALSE)),"")</f>
        <v/>
      </c>
      <c r="Q89" s="301" t="str">
        <f>IF(C89&lt;&gt;"",IF(ISERROR(VLOOKUP(C89,Import_Gewichtheben!$A$3:$T$52,11,FALSE)),"",VLOOKUP(C89,Import_Gewichtheben!$A$3:$T$52,11,FALSE)),"")</f>
        <v/>
      </c>
      <c r="R89" s="300" t="str">
        <f>IF(C89&lt;&gt;"",IF(ISERROR(VLOOKUP(C89,Import_Gewichtheben!$A$3:$T$52,12,FALSE)),"",VLOOKUP(C89,Import_Gewichtheben!$A$3:$T$52,12,FALSE)),"")</f>
        <v/>
      </c>
      <c r="S89" s="301" t="str">
        <f>IF(C89&lt;&gt;"",IF(ISERROR(VLOOKUP(C89,Import_Gewichtheben!$A$3:$T$52,13,FALSE)),"",VLOOKUP(C89,Import_Gewichtheben!$A$3:$T$52,13,FALSE)),"")</f>
        <v/>
      </c>
      <c r="T89" s="300" t="str">
        <f>IF(C89&lt;&gt;"",IF(ISERROR(VLOOKUP(C89,Import_Gewichtheben!$A$3:$T$52,14,FALSE)),"",VLOOKUP(C89,Import_Gewichtheben!$A$3:$T$52,14,FALSE)),"")</f>
        <v/>
      </c>
      <c r="U89" s="112" t="str">
        <f t="shared" si="316"/>
        <v/>
      </c>
      <c r="V89" s="115" t="str">
        <f t="shared" si="317"/>
        <v/>
      </c>
      <c r="W89" s="115" t="str">
        <f t="shared" si="318"/>
        <v/>
      </c>
      <c r="X89" s="316"/>
      <c r="Y89" s="317"/>
      <c r="Z89" s="100" t="str">
        <f t="shared" si="367"/>
        <v/>
      </c>
      <c r="AA89" s="326"/>
      <c r="AB89" s="317"/>
      <c r="AC89" s="317"/>
      <c r="AD89" s="103" t="str">
        <f t="shared" si="368"/>
        <v/>
      </c>
      <c r="AE89" s="326"/>
      <c r="AF89" s="317"/>
      <c r="AG89" s="317"/>
      <c r="AH89" s="186" t="str">
        <f t="shared" si="369"/>
        <v/>
      </c>
      <c r="AI89" s="106" t="str">
        <f t="shared" si="370"/>
        <v/>
      </c>
      <c r="AJ89" s="107" t="str">
        <f t="shared" si="371"/>
        <v/>
      </c>
      <c r="AK89" s="120" t="str">
        <f t="shared" si="280"/>
        <v/>
      </c>
      <c r="AL89" s="136" t="str">
        <f t="shared" si="281"/>
        <v/>
      </c>
      <c r="BG89">
        <f>Wiegeliste!HP28</f>
        <v>99</v>
      </c>
      <c r="BJ89" t="str">
        <f t="shared" si="282"/>
        <v/>
      </c>
      <c r="BL89" t="str">
        <f t="shared" si="319"/>
        <v/>
      </c>
      <c r="BM89" t="str">
        <f t="shared" si="320"/>
        <v/>
      </c>
      <c r="BN89" t="str">
        <f t="shared" si="321"/>
        <v/>
      </c>
      <c r="BO89" t="str">
        <f t="shared" si="322"/>
        <v/>
      </c>
      <c r="BP89" t="str">
        <f t="shared" si="283"/>
        <v/>
      </c>
      <c r="BQ89" t="str">
        <f t="shared" si="284"/>
        <v/>
      </c>
      <c r="BR89" s="47" t="str">
        <f t="shared" si="285"/>
        <v/>
      </c>
      <c r="BS89" t="str">
        <f t="shared" si="286"/>
        <v/>
      </c>
      <c r="BT89" t="str">
        <f t="shared" si="287"/>
        <v/>
      </c>
      <c r="BU89" t="str">
        <f t="shared" si="323"/>
        <v/>
      </c>
      <c r="BV89" t="str">
        <f>IF(BU89="","",IF(BU89="U9",'Schuelereinst. Sinclair'!$B$6,IF(BU89="U11",'Schuelereinst. Sinclair'!$B$7,IF(BU89="U13",'Schuelereinst. Sinclair'!$B$8,Wemm(BU89="U15",'Schuelereinst. Sinclair'!$B$9,"")))))</f>
        <v/>
      </c>
      <c r="BW89" s="28" t="str">
        <f t="shared" si="288"/>
        <v/>
      </c>
      <c r="BX89" s="28" t="str">
        <f t="shared" si="289"/>
        <v/>
      </c>
      <c r="BY89" s="28" t="str">
        <f t="shared" si="290"/>
        <v/>
      </c>
      <c r="BZ89" s="28" t="str">
        <f t="shared" si="291"/>
        <v/>
      </c>
      <c r="CA89" s="28" t="str">
        <f t="shared" si="292"/>
        <v/>
      </c>
      <c r="CB89" s="28" t="str">
        <f t="shared" si="293"/>
        <v/>
      </c>
      <c r="CC89" s="28" t="str">
        <f t="shared" si="324"/>
        <v/>
      </c>
      <c r="CD89" s="28" t="str">
        <f t="shared" si="325"/>
        <v/>
      </c>
      <c r="CE89" s="28" t="str">
        <f t="shared" si="326"/>
        <v/>
      </c>
      <c r="CF89" s="28">
        <f t="shared" si="327"/>
        <v>0</v>
      </c>
      <c r="CG89">
        <f t="shared" si="328"/>
        <v>0</v>
      </c>
      <c r="CH89">
        <f t="shared" si="329"/>
        <v>0</v>
      </c>
      <c r="CI89">
        <f t="shared" si="330"/>
        <v>0</v>
      </c>
      <c r="CJ89">
        <f t="shared" si="331"/>
        <v>0</v>
      </c>
      <c r="CK89">
        <f t="shared" si="332"/>
        <v>0</v>
      </c>
      <c r="CL89">
        <f t="shared" si="294"/>
        <v>0</v>
      </c>
      <c r="CM89">
        <f t="shared" si="295"/>
        <v>0</v>
      </c>
      <c r="CN89">
        <f t="shared" si="333"/>
        <v>0</v>
      </c>
      <c r="CO89">
        <f t="shared" si="334"/>
        <v>0</v>
      </c>
      <c r="CP89">
        <f t="shared" si="335"/>
        <v>0</v>
      </c>
      <c r="CQ89" s="5">
        <f t="shared" si="336"/>
        <v>0</v>
      </c>
      <c r="CS89" s="28" t="str">
        <f t="shared" si="296"/>
        <v/>
      </c>
      <c r="CT89" s="28" t="str">
        <f t="shared" si="297"/>
        <v/>
      </c>
      <c r="CU89" s="28" t="str">
        <f t="shared" si="298"/>
        <v/>
      </c>
      <c r="CV89" s="28" t="str">
        <f t="shared" si="299"/>
        <v/>
      </c>
      <c r="CW89" s="28" t="str">
        <f t="shared" si="300"/>
        <v/>
      </c>
      <c r="CX89" s="28" t="str">
        <f t="shared" si="301"/>
        <v/>
      </c>
      <c r="CY89" s="28" t="str">
        <f t="shared" si="337"/>
        <v/>
      </c>
      <c r="CZ89" s="28" t="str">
        <f t="shared" si="338"/>
        <v/>
      </c>
      <c r="DA89" s="28" t="str">
        <f t="shared" si="339"/>
        <v/>
      </c>
      <c r="DB89" s="28">
        <f t="shared" si="340"/>
        <v>0</v>
      </c>
      <c r="DC89">
        <f t="shared" si="341"/>
        <v>0</v>
      </c>
      <c r="DD89">
        <f t="shared" si="342"/>
        <v>0</v>
      </c>
      <c r="DE89">
        <f t="shared" si="343"/>
        <v>0</v>
      </c>
      <c r="DF89">
        <f t="shared" si="344"/>
        <v>0</v>
      </c>
      <c r="DG89">
        <f t="shared" si="345"/>
        <v>0</v>
      </c>
      <c r="DH89">
        <f t="shared" si="346"/>
        <v>0</v>
      </c>
      <c r="DI89">
        <f t="shared" si="347"/>
        <v>0</v>
      </c>
      <c r="DJ89">
        <f t="shared" si="348"/>
        <v>0</v>
      </c>
      <c r="DK89">
        <f t="shared" si="349"/>
        <v>0</v>
      </c>
      <c r="DL89">
        <f t="shared" si="350"/>
        <v>0</v>
      </c>
      <c r="DM89" s="5">
        <f t="shared" si="351"/>
        <v>0</v>
      </c>
      <c r="DN89" s="48">
        <f t="shared" si="352"/>
        <v>0</v>
      </c>
      <c r="DO89" s="5">
        <f t="shared" si="353"/>
        <v>0</v>
      </c>
      <c r="DP89" s="5">
        <f t="shared" si="354"/>
        <v>0</v>
      </c>
      <c r="DR89" s="48">
        <f t="shared" si="302"/>
        <v>999</v>
      </c>
      <c r="DS89" s="48">
        <f t="shared" si="303"/>
        <v>999</v>
      </c>
      <c r="DT89" s="48">
        <f t="shared" si="355"/>
        <v>999</v>
      </c>
      <c r="DU89">
        <f t="shared" si="304"/>
        <v>0</v>
      </c>
      <c r="DW89" s="48">
        <f t="shared" si="356"/>
        <v>0</v>
      </c>
      <c r="DX89" s="48">
        <f t="shared" si="357"/>
        <v>0</v>
      </c>
      <c r="DY89" s="48">
        <f t="shared" si="358"/>
        <v>0</v>
      </c>
      <c r="DZ89" s="48">
        <f t="shared" si="359"/>
        <v>0</v>
      </c>
      <c r="EA89">
        <f t="shared" si="305"/>
        <v>0</v>
      </c>
      <c r="EC89" s="48">
        <f t="shared" si="360"/>
        <v>0</v>
      </c>
      <c r="ED89" s="48">
        <f t="shared" si="361"/>
        <v>0</v>
      </c>
      <c r="EE89" s="48">
        <f t="shared" si="362"/>
        <v>0</v>
      </c>
      <c r="EF89" s="48">
        <f t="shared" si="363"/>
        <v>0</v>
      </c>
      <c r="EG89">
        <f t="shared" si="306"/>
        <v>0</v>
      </c>
      <c r="EH89">
        <f t="shared" si="307"/>
        <v>0</v>
      </c>
      <c r="EJ89">
        <v>12</v>
      </c>
      <c r="EK89" s="48">
        <f t="shared" si="364"/>
        <v>0</v>
      </c>
      <c r="EL89">
        <f t="shared" si="308"/>
        <v>0</v>
      </c>
      <c r="EM89">
        <f t="shared" si="365"/>
        <v>0</v>
      </c>
      <c r="EN89">
        <f t="shared" si="309"/>
        <v>0</v>
      </c>
      <c r="EO89">
        <f t="shared" si="310"/>
        <v>99999999</v>
      </c>
      <c r="EP89">
        <f t="shared" si="366"/>
        <v>99999999</v>
      </c>
      <c r="EQ89">
        <f t="shared" si="311"/>
        <v>999</v>
      </c>
      <c r="ER89">
        <f t="shared" si="312"/>
        <v>99999</v>
      </c>
      <c r="ET89">
        <f>IF(J89="X",1,IF(J89="x",1,IF(J89&lt;='Schuelereinst. Sinclair'!$B$5,1,0)))</f>
        <v>0</v>
      </c>
      <c r="EU89">
        <f>IF(L89="X",1,IF(L89="x",1,IF(L89&lt;='Schuelereinst. Sinclair'!$B$5,1,0)))</f>
        <v>0</v>
      </c>
      <c r="EV89">
        <f>IF(N89="X",1,IF(N89="x",1,IF(N89&lt;='Schuelereinst. Sinclair'!$B$5,1,0)))</f>
        <v>0</v>
      </c>
      <c r="EW89">
        <f>IF(P89="X",1,IF(P89="x",1,IF(P89&lt;='Schuelereinst. Sinclair'!$B$5,1,0)))</f>
        <v>0</v>
      </c>
      <c r="EX89">
        <f>IF(R89="X",1,IF(R89="x",1,IF(R89&lt;='Schuelereinst. Sinclair'!$B$5,1,0)))</f>
        <v>0</v>
      </c>
      <c r="EY89">
        <f>IF(T89="X",1,IF(T89="x",1,IF(T89&lt;='Schuelereinst. Sinclair'!$B$5,1,0)))</f>
        <v>0</v>
      </c>
    </row>
    <row r="90" spans="1:155" x14ac:dyDescent="0.2">
      <c r="A90">
        <v>80</v>
      </c>
      <c r="B90" s="90">
        <v>13</v>
      </c>
      <c r="C90" s="259" t="str">
        <f>IF(BG90=99,"",VLOOKUP(BG90,Wiegeliste!$A$17:'Wiegeliste'!$J$66,4))</f>
        <v/>
      </c>
      <c r="D90" s="90" t="str">
        <f t="shared" si="313"/>
        <v/>
      </c>
      <c r="E90" s="132" t="str">
        <f t="shared" si="314"/>
        <v/>
      </c>
      <c r="F90" s="132" t="str">
        <f t="shared" si="315"/>
        <v/>
      </c>
      <c r="G90" s="132" t="str">
        <f>IF(BG90=99,"",VLOOKUP(BG90,Wiegeliste!$A$17:'Wiegeliste'!$J$66,6))</f>
        <v/>
      </c>
      <c r="H90" s="148" t="str">
        <f t="shared" si="279"/>
        <v/>
      </c>
      <c r="I90" s="299" t="str">
        <f>IF(C90&lt;&gt;"",IF(ISERROR(VLOOKUP(C90,Import_Gewichtheben!$A$3:$T$52,3,FALSE)),"",VLOOKUP(C90,Import_Gewichtheben!$A$3:$T$52,3,FALSE)),"")</f>
        <v/>
      </c>
      <c r="J90" s="300" t="str">
        <f>IF(C90&lt;&gt;"",IF(ISERROR(VLOOKUP(C90,Import_Gewichtheben!$A$3:$T$52,4,FALSE)),"",VLOOKUP(C90,Import_Gewichtheben!$A$3:$T$52,4,FALSE)),"")</f>
        <v/>
      </c>
      <c r="K90" s="301" t="str">
        <f>IF(C90&lt;&gt;"",IF(ISERROR(VLOOKUP(C90,Import_Gewichtheben!$A$3:$T$52,5,FALSE)),"",VLOOKUP(C90,Import_Gewichtheben!$A$3:$T$52,5,FALSE)),"")</f>
        <v/>
      </c>
      <c r="L90" s="300" t="str">
        <f>IF(C90&lt;&gt;"",IF(ISERROR(VLOOKUP(C90,Import_Gewichtheben!$A$3:$T$52,6,FALSE)),"",VLOOKUP(C90,Import_Gewichtheben!$A$3:$T$52,6,FALSE)),"")</f>
        <v/>
      </c>
      <c r="M90" s="301" t="str">
        <f>IF(C90&lt;&gt;"",IF(ISERROR(VLOOKUP(C90,Import_Gewichtheben!$A$3:$T$52,7,FALSE)),"",VLOOKUP(C90,Import_Gewichtheben!$A$3:$T$52,7,FALSE)),"")</f>
        <v/>
      </c>
      <c r="N90" s="300" t="str">
        <f>IF(C90&lt;&gt;"",IF(ISERROR(VLOOKUP(C90,Import_Gewichtheben!$A$3:$T$52,8,FALSE)),"",VLOOKUP(C90,Import_Gewichtheben!$A$3:$T$52,8,FALSE)),"")</f>
        <v/>
      </c>
      <c r="O90" s="299" t="str">
        <f>IF(C90&lt;&gt;"",IF(ISERROR(VLOOKUP(C90,Import_Gewichtheben!$A$3:$T$52,9,FALSE)),"",VLOOKUP(C90,Import_Gewichtheben!$A$3:$T$52,9,FALSE)),"")</f>
        <v/>
      </c>
      <c r="P90" s="300" t="str">
        <f>IF(C90&lt;&gt;"",IF(ISERROR(VLOOKUP(C90,Import_Gewichtheben!$A$3:$T$52,10,FALSE)),"",VLOOKUP(C90,Import_Gewichtheben!$A$3:$T$52,10,FALSE)),"")</f>
        <v/>
      </c>
      <c r="Q90" s="301" t="str">
        <f>IF(C90&lt;&gt;"",IF(ISERROR(VLOOKUP(C90,Import_Gewichtheben!$A$3:$T$52,11,FALSE)),"",VLOOKUP(C90,Import_Gewichtheben!$A$3:$T$52,11,FALSE)),"")</f>
        <v/>
      </c>
      <c r="R90" s="300" t="str">
        <f>IF(C90&lt;&gt;"",IF(ISERROR(VLOOKUP(C90,Import_Gewichtheben!$A$3:$T$52,12,FALSE)),"",VLOOKUP(C90,Import_Gewichtheben!$A$3:$T$52,12,FALSE)),"")</f>
        <v/>
      </c>
      <c r="S90" s="301" t="str">
        <f>IF(C90&lt;&gt;"",IF(ISERROR(VLOOKUP(C90,Import_Gewichtheben!$A$3:$T$52,13,FALSE)),"",VLOOKUP(C90,Import_Gewichtheben!$A$3:$T$52,13,FALSE)),"")</f>
        <v/>
      </c>
      <c r="T90" s="300" t="str">
        <f>IF(C90&lt;&gt;"",IF(ISERROR(VLOOKUP(C90,Import_Gewichtheben!$A$3:$T$52,14,FALSE)),"",VLOOKUP(C90,Import_Gewichtheben!$A$3:$T$52,14,FALSE)),"")</f>
        <v/>
      </c>
      <c r="U90" s="112" t="str">
        <f t="shared" si="316"/>
        <v/>
      </c>
      <c r="V90" s="115" t="str">
        <f t="shared" si="317"/>
        <v/>
      </c>
      <c r="W90" s="115" t="str">
        <f t="shared" si="318"/>
        <v/>
      </c>
      <c r="X90" s="316"/>
      <c r="Y90" s="317"/>
      <c r="Z90" s="100" t="str">
        <f t="shared" si="367"/>
        <v/>
      </c>
      <c r="AA90" s="326"/>
      <c r="AB90" s="317"/>
      <c r="AC90" s="317"/>
      <c r="AD90" s="103" t="str">
        <f t="shared" si="368"/>
        <v/>
      </c>
      <c r="AE90" s="326"/>
      <c r="AF90" s="317"/>
      <c r="AG90" s="317"/>
      <c r="AH90" s="186" t="str">
        <f t="shared" si="369"/>
        <v/>
      </c>
      <c r="AI90" s="106" t="str">
        <f t="shared" si="370"/>
        <v/>
      </c>
      <c r="AJ90" s="107" t="str">
        <f t="shared" si="371"/>
        <v/>
      </c>
      <c r="AK90" s="120" t="str">
        <f t="shared" si="280"/>
        <v/>
      </c>
      <c r="AL90" s="136" t="str">
        <f t="shared" si="281"/>
        <v/>
      </c>
      <c r="BG90">
        <f>Wiegeliste!HP29</f>
        <v>99</v>
      </c>
      <c r="BJ90" t="str">
        <f t="shared" si="282"/>
        <v/>
      </c>
      <c r="BL90" t="str">
        <f t="shared" si="319"/>
        <v/>
      </c>
      <c r="BM90" t="str">
        <f t="shared" si="320"/>
        <v/>
      </c>
      <c r="BN90" t="str">
        <f t="shared" si="321"/>
        <v/>
      </c>
      <c r="BO90" t="str">
        <f t="shared" si="322"/>
        <v/>
      </c>
      <c r="BP90" t="str">
        <f t="shared" si="283"/>
        <v/>
      </c>
      <c r="BQ90" t="str">
        <f t="shared" si="284"/>
        <v/>
      </c>
      <c r="BR90" s="47" t="str">
        <f t="shared" si="285"/>
        <v/>
      </c>
      <c r="BS90" t="str">
        <f t="shared" si="286"/>
        <v/>
      </c>
      <c r="BT90" t="str">
        <f t="shared" si="287"/>
        <v/>
      </c>
      <c r="BU90" t="str">
        <f t="shared" si="323"/>
        <v/>
      </c>
      <c r="BV90" t="str">
        <f>IF(BU90="","",IF(BU90="U9",'Schuelereinst. Sinclair'!$B$6,IF(BU90="U11",'Schuelereinst. Sinclair'!$B$7,IF(BU90="U13",'Schuelereinst. Sinclair'!$B$8,Wemm(BU90="U15",'Schuelereinst. Sinclair'!$B$9,"")))))</f>
        <v/>
      </c>
      <c r="BW90" s="28" t="str">
        <f t="shared" si="288"/>
        <v/>
      </c>
      <c r="BX90" s="28" t="str">
        <f t="shared" si="289"/>
        <v/>
      </c>
      <c r="BY90" s="28" t="str">
        <f t="shared" si="290"/>
        <v/>
      </c>
      <c r="BZ90" s="28" t="str">
        <f t="shared" si="291"/>
        <v/>
      </c>
      <c r="CA90" s="28" t="str">
        <f t="shared" si="292"/>
        <v/>
      </c>
      <c r="CB90" s="28" t="str">
        <f t="shared" si="293"/>
        <v/>
      </c>
      <c r="CC90" s="28" t="str">
        <f t="shared" si="324"/>
        <v/>
      </c>
      <c r="CD90" s="28" t="str">
        <f t="shared" si="325"/>
        <v/>
      </c>
      <c r="CE90" s="28" t="str">
        <f t="shared" si="326"/>
        <v/>
      </c>
      <c r="CF90" s="28">
        <f t="shared" si="327"/>
        <v>0</v>
      </c>
      <c r="CG90">
        <f t="shared" si="328"/>
        <v>0</v>
      </c>
      <c r="CH90">
        <f t="shared" si="329"/>
        <v>0</v>
      </c>
      <c r="CI90">
        <f t="shared" si="330"/>
        <v>0</v>
      </c>
      <c r="CJ90">
        <f t="shared" si="331"/>
        <v>0</v>
      </c>
      <c r="CK90">
        <f t="shared" si="332"/>
        <v>0</v>
      </c>
      <c r="CL90">
        <f t="shared" si="294"/>
        <v>0</v>
      </c>
      <c r="CM90">
        <f t="shared" si="295"/>
        <v>0</v>
      </c>
      <c r="CN90">
        <f t="shared" si="333"/>
        <v>0</v>
      </c>
      <c r="CO90">
        <f t="shared" si="334"/>
        <v>0</v>
      </c>
      <c r="CP90">
        <f t="shared" si="335"/>
        <v>0</v>
      </c>
      <c r="CQ90" s="5">
        <f t="shared" si="336"/>
        <v>0</v>
      </c>
      <c r="CS90" s="28" t="str">
        <f t="shared" si="296"/>
        <v/>
      </c>
      <c r="CT90" s="28" t="str">
        <f t="shared" si="297"/>
        <v/>
      </c>
      <c r="CU90" s="28" t="str">
        <f t="shared" si="298"/>
        <v/>
      </c>
      <c r="CV90" s="28" t="str">
        <f t="shared" si="299"/>
        <v/>
      </c>
      <c r="CW90" s="28" t="str">
        <f t="shared" si="300"/>
        <v/>
      </c>
      <c r="CX90" s="28" t="str">
        <f t="shared" si="301"/>
        <v/>
      </c>
      <c r="CY90" s="28" t="str">
        <f t="shared" si="337"/>
        <v/>
      </c>
      <c r="CZ90" s="28" t="str">
        <f t="shared" si="338"/>
        <v/>
      </c>
      <c r="DA90" s="28" t="str">
        <f t="shared" si="339"/>
        <v/>
      </c>
      <c r="DB90" s="28">
        <f t="shared" si="340"/>
        <v>0</v>
      </c>
      <c r="DC90">
        <f t="shared" si="341"/>
        <v>0</v>
      </c>
      <c r="DD90">
        <f t="shared" si="342"/>
        <v>0</v>
      </c>
      <c r="DE90">
        <f t="shared" si="343"/>
        <v>0</v>
      </c>
      <c r="DF90">
        <f t="shared" si="344"/>
        <v>0</v>
      </c>
      <c r="DG90">
        <f t="shared" si="345"/>
        <v>0</v>
      </c>
      <c r="DH90">
        <f t="shared" si="346"/>
        <v>0</v>
      </c>
      <c r="DI90">
        <f t="shared" si="347"/>
        <v>0</v>
      </c>
      <c r="DJ90">
        <f t="shared" si="348"/>
        <v>0</v>
      </c>
      <c r="DK90">
        <f t="shared" si="349"/>
        <v>0</v>
      </c>
      <c r="DL90">
        <f t="shared" si="350"/>
        <v>0</v>
      </c>
      <c r="DM90" s="5">
        <f t="shared" si="351"/>
        <v>0</v>
      </c>
      <c r="DN90" s="48">
        <f t="shared" si="352"/>
        <v>0</v>
      </c>
      <c r="DO90" s="5">
        <f t="shared" si="353"/>
        <v>0</v>
      </c>
      <c r="DP90" s="5">
        <f t="shared" si="354"/>
        <v>0</v>
      </c>
      <c r="DR90" s="48">
        <f t="shared" si="302"/>
        <v>999</v>
      </c>
      <c r="DS90" s="48">
        <f t="shared" si="303"/>
        <v>999</v>
      </c>
      <c r="DT90" s="48">
        <f t="shared" si="355"/>
        <v>999</v>
      </c>
      <c r="DU90">
        <f t="shared" si="304"/>
        <v>0</v>
      </c>
      <c r="DW90" s="48">
        <f t="shared" si="356"/>
        <v>0</v>
      </c>
      <c r="DX90" s="48">
        <f t="shared" si="357"/>
        <v>0</v>
      </c>
      <c r="DY90" s="48">
        <f t="shared" si="358"/>
        <v>0</v>
      </c>
      <c r="DZ90" s="48">
        <f t="shared" si="359"/>
        <v>0</v>
      </c>
      <c r="EA90">
        <f t="shared" si="305"/>
        <v>0</v>
      </c>
      <c r="EC90" s="48">
        <f t="shared" si="360"/>
        <v>0</v>
      </c>
      <c r="ED90" s="48">
        <f t="shared" si="361"/>
        <v>0</v>
      </c>
      <c r="EE90" s="48">
        <f t="shared" si="362"/>
        <v>0</v>
      </c>
      <c r="EF90" s="48">
        <f t="shared" si="363"/>
        <v>0</v>
      </c>
      <c r="EG90">
        <f t="shared" si="306"/>
        <v>0</v>
      </c>
      <c r="EH90">
        <f t="shared" si="307"/>
        <v>0</v>
      </c>
      <c r="EJ90">
        <v>13</v>
      </c>
      <c r="EK90" s="48">
        <f t="shared" si="364"/>
        <v>0</v>
      </c>
      <c r="EL90">
        <f t="shared" si="308"/>
        <v>0</v>
      </c>
      <c r="EM90">
        <f t="shared" si="365"/>
        <v>0</v>
      </c>
      <c r="EN90">
        <f t="shared" si="309"/>
        <v>0</v>
      </c>
      <c r="EO90">
        <f t="shared" si="310"/>
        <v>99999999</v>
      </c>
      <c r="EP90">
        <f t="shared" si="366"/>
        <v>99999999</v>
      </c>
      <c r="EQ90">
        <f t="shared" si="311"/>
        <v>999</v>
      </c>
      <c r="ER90">
        <f t="shared" si="312"/>
        <v>99999</v>
      </c>
      <c r="ET90">
        <f>IF(J90="X",1,IF(J90="x",1,IF(J90&lt;='Schuelereinst. Sinclair'!$B$5,1,0)))</f>
        <v>0</v>
      </c>
      <c r="EU90">
        <f>IF(L90="X",1,IF(L90="x",1,IF(L90&lt;='Schuelereinst. Sinclair'!$B$5,1,0)))</f>
        <v>0</v>
      </c>
      <c r="EV90">
        <f>IF(N90="X",1,IF(N90="x",1,IF(N90&lt;='Schuelereinst. Sinclair'!$B$5,1,0)))</f>
        <v>0</v>
      </c>
      <c r="EW90">
        <f>IF(P90="X",1,IF(P90="x",1,IF(P90&lt;='Schuelereinst. Sinclair'!$B$5,1,0)))</f>
        <v>0</v>
      </c>
      <c r="EX90">
        <f>IF(R90="X",1,IF(R90="x",1,IF(R90&lt;='Schuelereinst. Sinclair'!$B$5,1,0)))</f>
        <v>0</v>
      </c>
      <c r="EY90">
        <f>IF(T90="X",1,IF(T90="x",1,IF(T90&lt;='Schuelereinst. Sinclair'!$B$5,1,0)))</f>
        <v>0</v>
      </c>
    </row>
    <row r="91" spans="1:155" x14ac:dyDescent="0.2">
      <c r="A91">
        <v>81</v>
      </c>
      <c r="B91" s="90">
        <v>14</v>
      </c>
      <c r="C91" s="259" t="str">
        <f>IF(BG91=99,"",VLOOKUP(BG91,Wiegeliste!$A$17:'Wiegeliste'!$J$66,4))</f>
        <v/>
      </c>
      <c r="D91" s="90" t="str">
        <f t="shared" si="313"/>
        <v/>
      </c>
      <c r="E91" s="132" t="str">
        <f t="shared" si="314"/>
        <v/>
      </c>
      <c r="F91" s="132" t="str">
        <f t="shared" si="315"/>
        <v/>
      </c>
      <c r="G91" s="132" t="str">
        <f>IF(BG91=99,"",VLOOKUP(BG91,Wiegeliste!$A$17:'Wiegeliste'!$J$66,6))</f>
        <v/>
      </c>
      <c r="H91" s="148" t="str">
        <f t="shared" si="279"/>
        <v/>
      </c>
      <c r="I91" s="299" t="str">
        <f>IF(C91&lt;&gt;"",IF(ISERROR(VLOOKUP(C91,Import_Gewichtheben!$A$3:$T$52,3,FALSE)),"",VLOOKUP(C91,Import_Gewichtheben!$A$3:$T$52,3,FALSE)),"")</f>
        <v/>
      </c>
      <c r="J91" s="300" t="str">
        <f>IF(C91&lt;&gt;"",IF(ISERROR(VLOOKUP(C91,Import_Gewichtheben!$A$3:$T$52,4,FALSE)),"",VLOOKUP(C91,Import_Gewichtheben!$A$3:$T$52,4,FALSE)),"")</f>
        <v/>
      </c>
      <c r="K91" s="301" t="str">
        <f>IF(C91&lt;&gt;"",IF(ISERROR(VLOOKUP(C91,Import_Gewichtheben!$A$3:$T$52,5,FALSE)),"",VLOOKUP(C91,Import_Gewichtheben!$A$3:$T$52,5,FALSE)),"")</f>
        <v/>
      </c>
      <c r="L91" s="300" t="str">
        <f>IF(C91&lt;&gt;"",IF(ISERROR(VLOOKUP(C91,Import_Gewichtheben!$A$3:$T$52,6,FALSE)),"",VLOOKUP(C91,Import_Gewichtheben!$A$3:$T$52,6,FALSE)),"")</f>
        <v/>
      </c>
      <c r="M91" s="301" t="str">
        <f>IF(C91&lt;&gt;"",IF(ISERROR(VLOOKUP(C91,Import_Gewichtheben!$A$3:$T$52,7,FALSE)),"",VLOOKUP(C91,Import_Gewichtheben!$A$3:$T$52,7,FALSE)),"")</f>
        <v/>
      </c>
      <c r="N91" s="300" t="str">
        <f>IF(C91&lt;&gt;"",IF(ISERROR(VLOOKUP(C91,Import_Gewichtheben!$A$3:$T$52,8,FALSE)),"",VLOOKUP(C91,Import_Gewichtheben!$A$3:$T$52,8,FALSE)),"")</f>
        <v/>
      </c>
      <c r="O91" s="299" t="str">
        <f>IF(C91&lt;&gt;"",IF(ISERROR(VLOOKUP(C91,Import_Gewichtheben!$A$3:$T$52,9,FALSE)),"",VLOOKUP(C91,Import_Gewichtheben!$A$3:$T$52,9,FALSE)),"")</f>
        <v/>
      </c>
      <c r="P91" s="300" t="str">
        <f>IF(C91&lt;&gt;"",IF(ISERROR(VLOOKUP(C91,Import_Gewichtheben!$A$3:$T$52,10,FALSE)),"",VLOOKUP(C91,Import_Gewichtheben!$A$3:$T$52,10,FALSE)),"")</f>
        <v/>
      </c>
      <c r="Q91" s="301" t="str">
        <f>IF(C91&lt;&gt;"",IF(ISERROR(VLOOKUP(C91,Import_Gewichtheben!$A$3:$T$52,11,FALSE)),"",VLOOKUP(C91,Import_Gewichtheben!$A$3:$T$52,11,FALSE)),"")</f>
        <v/>
      </c>
      <c r="R91" s="300" t="str">
        <f>IF(C91&lt;&gt;"",IF(ISERROR(VLOOKUP(C91,Import_Gewichtheben!$A$3:$T$52,12,FALSE)),"",VLOOKUP(C91,Import_Gewichtheben!$A$3:$T$52,12,FALSE)),"")</f>
        <v/>
      </c>
      <c r="S91" s="301" t="str">
        <f>IF(C91&lt;&gt;"",IF(ISERROR(VLOOKUP(C91,Import_Gewichtheben!$A$3:$T$52,13,FALSE)),"",VLOOKUP(C91,Import_Gewichtheben!$A$3:$T$52,13,FALSE)),"")</f>
        <v/>
      </c>
      <c r="T91" s="300" t="str">
        <f>IF(C91&lt;&gt;"",IF(ISERROR(VLOOKUP(C91,Import_Gewichtheben!$A$3:$T$52,14,FALSE)),"",VLOOKUP(C91,Import_Gewichtheben!$A$3:$T$52,14,FALSE)),"")</f>
        <v/>
      </c>
      <c r="U91" s="112" t="str">
        <f t="shared" si="316"/>
        <v/>
      </c>
      <c r="V91" s="115" t="str">
        <f t="shared" si="317"/>
        <v/>
      </c>
      <c r="W91" s="115" t="str">
        <f t="shared" si="318"/>
        <v/>
      </c>
      <c r="X91" s="316"/>
      <c r="Y91" s="317"/>
      <c r="Z91" s="100" t="str">
        <f t="shared" si="367"/>
        <v/>
      </c>
      <c r="AA91" s="326"/>
      <c r="AB91" s="317"/>
      <c r="AC91" s="317"/>
      <c r="AD91" s="103" t="str">
        <f t="shared" si="368"/>
        <v/>
      </c>
      <c r="AE91" s="326"/>
      <c r="AF91" s="317"/>
      <c r="AG91" s="317"/>
      <c r="AH91" s="186" t="str">
        <f t="shared" si="369"/>
        <v/>
      </c>
      <c r="AI91" s="106" t="str">
        <f t="shared" si="370"/>
        <v/>
      </c>
      <c r="AJ91" s="107" t="str">
        <f t="shared" si="371"/>
        <v/>
      </c>
      <c r="AK91" s="120" t="str">
        <f t="shared" si="280"/>
        <v/>
      </c>
      <c r="AL91" s="136" t="str">
        <f t="shared" si="281"/>
        <v/>
      </c>
      <c r="BG91">
        <f>Wiegeliste!HP30</f>
        <v>99</v>
      </c>
      <c r="BJ91" t="str">
        <f t="shared" si="282"/>
        <v/>
      </c>
      <c r="BL91" t="str">
        <f t="shared" si="319"/>
        <v/>
      </c>
      <c r="BM91" t="str">
        <f t="shared" si="320"/>
        <v/>
      </c>
      <c r="BN91" t="str">
        <f t="shared" si="321"/>
        <v/>
      </c>
      <c r="BO91" t="str">
        <f t="shared" si="322"/>
        <v/>
      </c>
      <c r="BP91" t="str">
        <f t="shared" si="283"/>
        <v/>
      </c>
      <c r="BQ91" t="str">
        <f t="shared" si="284"/>
        <v/>
      </c>
      <c r="BR91" s="47" t="str">
        <f t="shared" si="285"/>
        <v/>
      </c>
      <c r="BS91" t="str">
        <f t="shared" si="286"/>
        <v/>
      </c>
      <c r="BT91" t="str">
        <f t="shared" si="287"/>
        <v/>
      </c>
      <c r="BU91" t="str">
        <f t="shared" si="323"/>
        <v/>
      </c>
      <c r="BV91" t="str">
        <f>IF(BU91="","",IF(BU91="U9",'Schuelereinst. Sinclair'!$B$6,IF(BU91="U11",'Schuelereinst. Sinclair'!$B$7,IF(BU91="U13",'Schuelereinst. Sinclair'!$B$8,Wemm(BU91="U15",'Schuelereinst. Sinclair'!$B$9,"")))))</f>
        <v/>
      </c>
      <c r="BW91" s="28" t="str">
        <f t="shared" si="288"/>
        <v/>
      </c>
      <c r="BX91" s="28" t="str">
        <f t="shared" si="289"/>
        <v/>
      </c>
      <c r="BY91" s="28" t="str">
        <f t="shared" si="290"/>
        <v/>
      </c>
      <c r="BZ91" s="28" t="str">
        <f t="shared" si="291"/>
        <v/>
      </c>
      <c r="CA91" s="28" t="str">
        <f t="shared" si="292"/>
        <v/>
      </c>
      <c r="CB91" s="28" t="str">
        <f t="shared" si="293"/>
        <v/>
      </c>
      <c r="CC91" s="28" t="str">
        <f t="shared" si="324"/>
        <v/>
      </c>
      <c r="CD91" s="28" t="str">
        <f t="shared" si="325"/>
        <v/>
      </c>
      <c r="CE91" s="28" t="str">
        <f t="shared" si="326"/>
        <v/>
      </c>
      <c r="CF91" s="28">
        <f t="shared" si="327"/>
        <v>0</v>
      </c>
      <c r="CG91">
        <f t="shared" si="328"/>
        <v>0</v>
      </c>
      <c r="CH91">
        <f t="shared" si="329"/>
        <v>0</v>
      </c>
      <c r="CI91">
        <f t="shared" si="330"/>
        <v>0</v>
      </c>
      <c r="CJ91">
        <f t="shared" si="331"/>
        <v>0</v>
      </c>
      <c r="CK91">
        <f t="shared" si="332"/>
        <v>0</v>
      </c>
      <c r="CL91">
        <f t="shared" si="294"/>
        <v>0</v>
      </c>
      <c r="CM91">
        <f t="shared" si="295"/>
        <v>0</v>
      </c>
      <c r="CN91">
        <f t="shared" si="333"/>
        <v>0</v>
      </c>
      <c r="CO91">
        <f t="shared" si="334"/>
        <v>0</v>
      </c>
      <c r="CP91">
        <f t="shared" si="335"/>
        <v>0</v>
      </c>
      <c r="CQ91" s="5">
        <f t="shared" si="336"/>
        <v>0</v>
      </c>
      <c r="CS91" s="28" t="str">
        <f t="shared" si="296"/>
        <v/>
      </c>
      <c r="CT91" s="28" t="str">
        <f t="shared" si="297"/>
        <v/>
      </c>
      <c r="CU91" s="28" t="str">
        <f t="shared" si="298"/>
        <v/>
      </c>
      <c r="CV91" s="28" t="str">
        <f t="shared" si="299"/>
        <v/>
      </c>
      <c r="CW91" s="28" t="str">
        <f t="shared" si="300"/>
        <v/>
      </c>
      <c r="CX91" s="28" t="str">
        <f t="shared" si="301"/>
        <v/>
      </c>
      <c r="CY91" s="28" t="str">
        <f t="shared" si="337"/>
        <v/>
      </c>
      <c r="CZ91" s="28" t="str">
        <f t="shared" si="338"/>
        <v/>
      </c>
      <c r="DA91" s="28" t="str">
        <f t="shared" si="339"/>
        <v/>
      </c>
      <c r="DB91" s="28">
        <f t="shared" si="340"/>
        <v>0</v>
      </c>
      <c r="DC91">
        <f t="shared" si="341"/>
        <v>0</v>
      </c>
      <c r="DD91">
        <f t="shared" si="342"/>
        <v>0</v>
      </c>
      <c r="DE91">
        <f t="shared" si="343"/>
        <v>0</v>
      </c>
      <c r="DF91">
        <f t="shared" si="344"/>
        <v>0</v>
      </c>
      <c r="DG91">
        <f t="shared" si="345"/>
        <v>0</v>
      </c>
      <c r="DH91">
        <f t="shared" si="346"/>
        <v>0</v>
      </c>
      <c r="DI91">
        <f t="shared" si="347"/>
        <v>0</v>
      </c>
      <c r="DJ91">
        <f t="shared" si="348"/>
        <v>0</v>
      </c>
      <c r="DK91">
        <f t="shared" si="349"/>
        <v>0</v>
      </c>
      <c r="DL91">
        <f t="shared" si="350"/>
        <v>0</v>
      </c>
      <c r="DM91" s="5">
        <f t="shared" si="351"/>
        <v>0</v>
      </c>
      <c r="DN91" s="48">
        <f t="shared" si="352"/>
        <v>0</v>
      </c>
      <c r="DO91" s="5">
        <f t="shared" si="353"/>
        <v>0</v>
      </c>
      <c r="DP91" s="5">
        <f t="shared" si="354"/>
        <v>0</v>
      </c>
      <c r="DR91" s="48">
        <f t="shared" si="302"/>
        <v>999</v>
      </c>
      <c r="DS91" s="48">
        <f t="shared" si="303"/>
        <v>999</v>
      </c>
      <c r="DT91" s="48">
        <f t="shared" si="355"/>
        <v>999</v>
      </c>
      <c r="DU91">
        <f t="shared" si="304"/>
        <v>0</v>
      </c>
      <c r="DW91" s="48">
        <f t="shared" si="356"/>
        <v>0</v>
      </c>
      <c r="DX91" s="48">
        <f t="shared" si="357"/>
        <v>0</v>
      </c>
      <c r="DY91" s="48">
        <f t="shared" si="358"/>
        <v>0</v>
      </c>
      <c r="DZ91" s="48">
        <f t="shared" si="359"/>
        <v>0</v>
      </c>
      <c r="EA91">
        <f t="shared" si="305"/>
        <v>0</v>
      </c>
      <c r="EC91" s="48">
        <f t="shared" si="360"/>
        <v>0</v>
      </c>
      <c r="ED91" s="48">
        <f t="shared" si="361"/>
        <v>0</v>
      </c>
      <c r="EE91" s="48">
        <f t="shared" si="362"/>
        <v>0</v>
      </c>
      <c r="EF91" s="48">
        <f t="shared" si="363"/>
        <v>0</v>
      </c>
      <c r="EG91">
        <f t="shared" si="306"/>
        <v>0</v>
      </c>
      <c r="EH91">
        <f t="shared" si="307"/>
        <v>0</v>
      </c>
      <c r="EJ91">
        <v>14</v>
      </c>
      <c r="EK91" s="48">
        <f t="shared" si="364"/>
        <v>0</v>
      </c>
      <c r="EL91">
        <f t="shared" si="308"/>
        <v>0</v>
      </c>
      <c r="EM91">
        <f t="shared" si="365"/>
        <v>0</v>
      </c>
      <c r="EN91">
        <f t="shared" si="309"/>
        <v>0</v>
      </c>
      <c r="EO91">
        <f t="shared" si="310"/>
        <v>99999999</v>
      </c>
      <c r="EP91">
        <f t="shared" si="366"/>
        <v>99999999</v>
      </c>
      <c r="EQ91">
        <f t="shared" si="311"/>
        <v>999</v>
      </c>
      <c r="ER91">
        <f t="shared" si="312"/>
        <v>99999</v>
      </c>
      <c r="ET91">
        <f>IF(J91="X",1,IF(J91="x",1,IF(J91&lt;='Schuelereinst. Sinclair'!$B$5,1,0)))</f>
        <v>0</v>
      </c>
      <c r="EU91">
        <f>IF(L91="X",1,IF(L91="x",1,IF(L91&lt;='Schuelereinst. Sinclair'!$B$5,1,0)))</f>
        <v>0</v>
      </c>
      <c r="EV91">
        <f>IF(N91="X",1,IF(N91="x",1,IF(N91&lt;='Schuelereinst. Sinclair'!$B$5,1,0)))</f>
        <v>0</v>
      </c>
      <c r="EW91">
        <f>IF(P91="X",1,IF(P91="x",1,IF(P91&lt;='Schuelereinst. Sinclair'!$B$5,1,0)))</f>
        <v>0</v>
      </c>
      <c r="EX91">
        <f>IF(R91="X",1,IF(R91="x",1,IF(R91&lt;='Schuelereinst. Sinclair'!$B$5,1,0)))</f>
        <v>0</v>
      </c>
      <c r="EY91">
        <f>IF(T91="X",1,IF(T91="x",1,IF(T91&lt;='Schuelereinst. Sinclair'!$B$5,1,0)))</f>
        <v>0</v>
      </c>
    </row>
    <row r="92" spans="1:155" x14ac:dyDescent="0.2">
      <c r="A92">
        <v>82</v>
      </c>
      <c r="B92" s="90">
        <v>15</v>
      </c>
      <c r="C92" s="259" t="str">
        <f>IF(BG92=99,"",VLOOKUP(BG92,Wiegeliste!$A$17:'Wiegeliste'!$J$66,4))</f>
        <v/>
      </c>
      <c r="D92" s="90" t="str">
        <f t="shared" si="313"/>
        <v/>
      </c>
      <c r="E92" s="132" t="str">
        <f t="shared" si="314"/>
        <v/>
      </c>
      <c r="F92" s="132" t="str">
        <f t="shared" si="315"/>
        <v/>
      </c>
      <c r="G92" s="132" t="str">
        <f>IF(BG92=99,"",VLOOKUP(BG92,Wiegeliste!$A$17:'Wiegeliste'!$J$66,6))</f>
        <v/>
      </c>
      <c r="H92" s="148" t="str">
        <f t="shared" si="279"/>
        <v/>
      </c>
      <c r="I92" s="299" t="str">
        <f>IF(C92&lt;&gt;"",IF(ISERROR(VLOOKUP(C92,Import_Gewichtheben!$A$3:$T$52,3,FALSE)),"",VLOOKUP(C92,Import_Gewichtheben!$A$3:$T$52,3,FALSE)),"")</f>
        <v/>
      </c>
      <c r="J92" s="300" t="str">
        <f>IF(C92&lt;&gt;"",IF(ISERROR(VLOOKUP(C92,Import_Gewichtheben!$A$3:$T$52,4,FALSE)),"",VLOOKUP(C92,Import_Gewichtheben!$A$3:$T$52,4,FALSE)),"")</f>
        <v/>
      </c>
      <c r="K92" s="301" t="str">
        <f>IF(C92&lt;&gt;"",IF(ISERROR(VLOOKUP(C92,Import_Gewichtheben!$A$3:$T$52,5,FALSE)),"",VLOOKUP(C92,Import_Gewichtheben!$A$3:$T$52,5,FALSE)),"")</f>
        <v/>
      </c>
      <c r="L92" s="300" t="str">
        <f>IF(C92&lt;&gt;"",IF(ISERROR(VLOOKUP(C92,Import_Gewichtheben!$A$3:$T$52,6,FALSE)),"",VLOOKUP(C92,Import_Gewichtheben!$A$3:$T$52,6,FALSE)),"")</f>
        <v/>
      </c>
      <c r="M92" s="301" t="str">
        <f>IF(C92&lt;&gt;"",IF(ISERROR(VLOOKUP(C92,Import_Gewichtheben!$A$3:$T$52,7,FALSE)),"",VLOOKUP(C92,Import_Gewichtheben!$A$3:$T$52,7,FALSE)),"")</f>
        <v/>
      </c>
      <c r="N92" s="300" t="str">
        <f>IF(C92&lt;&gt;"",IF(ISERROR(VLOOKUP(C92,Import_Gewichtheben!$A$3:$T$52,8,FALSE)),"",VLOOKUP(C92,Import_Gewichtheben!$A$3:$T$52,8,FALSE)),"")</f>
        <v/>
      </c>
      <c r="O92" s="299" t="str">
        <f>IF(C92&lt;&gt;"",IF(ISERROR(VLOOKUP(C92,Import_Gewichtheben!$A$3:$T$52,9,FALSE)),"",VLOOKUP(C92,Import_Gewichtheben!$A$3:$T$52,9,FALSE)),"")</f>
        <v/>
      </c>
      <c r="P92" s="300" t="str">
        <f>IF(C92&lt;&gt;"",IF(ISERROR(VLOOKUP(C92,Import_Gewichtheben!$A$3:$T$52,10,FALSE)),"",VLOOKUP(C92,Import_Gewichtheben!$A$3:$T$52,10,FALSE)),"")</f>
        <v/>
      </c>
      <c r="Q92" s="301" t="str">
        <f>IF(C92&lt;&gt;"",IF(ISERROR(VLOOKUP(C92,Import_Gewichtheben!$A$3:$T$52,11,FALSE)),"",VLOOKUP(C92,Import_Gewichtheben!$A$3:$T$52,11,FALSE)),"")</f>
        <v/>
      </c>
      <c r="R92" s="300" t="str">
        <f>IF(C92&lt;&gt;"",IF(ISERROR(VLOOKUP(C92,Import_Gewichtheben!$A$3:$T$52,12,FALSE)),"",VLOOKUP(C92,Import_Gewichtheben!$A$3:$T$52,12,FALSE)),"")</f>
        <v/>
      </c>
      <c r="S92" s="301" t="str">
        <f>IF(C92&lt;&gt;"",IF(ISERROR(VLOOKUP(C92,Import_Gewichtheben!$A$3:$T$52,13,FALSE)),"",VLOOKUP(C92,Import_Gewichtheben!$A$3:$T$52,13,FALSE)),"")</f>
        <v/>
      </c>
      <c r="T92" s="300" t="str">
        <f>IF(C92&lt;&gt;"",IF(ISERROR(VLOOKUP(C92,Import_Gewichtheben!$A$3:$T$52,14,FALSE)),"",VLOOKUP(C92,Import_Gewichtheben!$A$3:$T$52,14,FALSE)),"")</f>
        <v/>
      </c>
      <c r="U92" s="112" t="str">
        <f t="shared" si="316"/>
        <v/>
      </c>
      <c r="V92" s="115" t="str">
        <f t="shared" si="317"/>
        <v/>
      </c>
      <c r="W92" s="115" t="str">
        <f t="shared" si="318"/>
        <v/>
      </c>
      <c r="X92" s="316"/>
      <c r="Y92" s="317"/>
      <c r="Z92" s="100" t="str">
        <f t="shared" si="367"/>
        <v/>
      </c>
      <c r="AA92" s="326"/>
      <c r="AB92" s="317"/>
      <c r="AC92" s="317"/>
      <c r="AD92" s="103" t="str">
        <f t="shared" si="368"/>
        <v/>
      </c>
      <c r="AE92" s="326"/>
      <c r="AF92" s="317"/>
      <c r="AG92" s="317"/>
      <c r="AH92" s="186" t="str">
        <f t="shared" si="369"/>
        <v/>
      </c>
      <c r="AI92" s="106" t="str">
        <f t="shared" si="370"/>
        <v/>
      </c>
      <c r="AJ92" s="107" t="str">
        <f t="shared" si="371"/>
        <v/>
      </c>
      <c r="AK92" s="120" t="str">
        <f t="shared" si="280"/>
        <v/>
      </c>
      <c r="AL92" s="136" t="str">
        <f t="shared" si="281"/>
        <v/>
      </c>
      <c r="BG92">
        <f>Wiegeliste!HP31</f>
        <v>99</v>
      </c>
      <c r="BJ92" t="str">
        <f t="shared" si="282"/>
        <v/>
      </c>
      <c r="BL92" t="str">
        <f t="shared" si="319"/>
        <v/>
      </c>
      <c r="BM92" t="str">
        <f t="shared" si="320"/>
        <v/>
      </c>
      <c r="BN92" t="str">
        <f t="shared" si="321"/>
        <v/>
      </c>
      <c r="BO92" t="str">
        <f t="shared" si="322"/>
        <v/>
      </c>
      <c r="BP92" t="str">
        <f t="shared" si="283"/>
        <v/>
      </c>
      <c r="BQ92" t="str">
        <f t="shared" si="284"/>
        <v/>
      </c>
      <c r="BR92" s="47" t="str">
        <f t="shared" si="285"/>
        <v/>
      </c>
      <c r="BS92" t="str">
        <f t="shared" si="286"/>
        <v/>
      </c>
      <c r="BT92" t="str">
        <f t="shared" si="287"/>
        <v/>
      </c>
      <c r="BU92" t="str">
        <f t="shared" si="323"/>
        <v/>
      </c>
      <c r="BV92" t="str">
        <f>IF(BU92="","",IF(BU92="U9",'Schuelereinst. Sinclair'!$B$6,IF(BU92="U11",'Schuelereinst. Sinclair'!$B$7,IF(BU92="U13",'Schuelereinst. Sinclair'!$B$8,Wemm(BU92="U15",'Schuelereinst. Sinclair'!$B$9,"")))))</f>
        <v/>
      </c>
      <c r="BW92" s="28" t="str">
        <f t="shared" si="288"/>
        <v/>
      </c>
      <c r="BX92" s="28" t="str">
        <f t="shared" si="289"/>
        <v/>
      </c>
      <c r="BY92" s="28" t="str">
        <f t="shared" si="290"/>
        <v/>
      </c>
      <c r="BZ92" s="28" t="str">
        <f t="shared" si="291"/>
        <v/>
      </c>
      <c r="CA92" s="28" t="str">
        <f t="shared" si="292"/>
        <v/>
      </c>
      <c r="CB92" s="28" t="str">
        <f t="shared" si="293"/>
        <v/>
      </c>
      <c r="CC92" s="28" t="str">
        <f t="shared" si="324"/>
        <v/>
      </c>
      <c r="CD92" s="28" t="str">
        <f t="shared" si="325"/>
        <v/>
      </c>
      <c r="CE92" s="28" t="str">
        <f t="shared" si="326"/>
        <v/>
      </c>
      <c r="CF92" s="28">
        <f t="shared" si="327"/>
        <v>0</v>
      </c>
      <c r="CG92">
        <f t="shared" si="328"/>
        <v>0</v>
      </c>
      <c r="CH92">
        <f t="shared" si="329"/>
        <v>0</v>
      </c>
      <c r="CI92">
        <f t="shared" si="330"/>
        <v>0</v>
      </c>
      <c r="CJ92">
        <f t="shared" si="331"/>
        <v>0</v>
      </c>
      <c r="CK92">
        <f t="shared" si="332"/>
        <v>0</v>
      </c>
      <c r="CL92">
        <f t="shared" si="294"/>
        <v>0</v>
      </c>
      <c r="CM92">
        <f t="shared" si="295"/>
        <v>0</v>
      </c>
      <c r="CN92">
        <f t="shared" si="333"/>
        <v>0</v>
      </c>
      <c r="CO92">
        <f t="shared" si="334"/>
        <v>0</v>
      </c>
      <c r="CP92">
        <f t="shared" si="335"/>
        <v>0</v>
      </c>
      <c r="CQ92" s="5">
        <f t="shared" si="336"/>
        <v>0</v>
      </c>
      <c r="CS92" s="28" t="str">
        <f t="shared" si="296"/>
        <v/>
      </c>
      <c r="CT92" s="28" t="str">
        <f t="shared" si="297"/>
        <v/>
      </c>
      <c r="CU92" s="28" t="str">
        <f t="shared" si="298"/>
        <v/>
      </c>
      <c r="CV92" s="28" t="str">
        <f t="shared" si="299"/>
        <v/>
      </c>
      <c r="CW92" s="28" t="str">
        <f t="shared" si="300"/>
        <v/>
      </c>
      <c r="CX92" s="28" t="str">
        <f t="shared" si="301"/>
        <v/>
      </c>
      <c r="CY92" s="28" t="str">
        <f t="shared" si="337"/>
        <v/>
      </c>
      <c r="CZ92" s="28" t="str">
        <f t="shared" si="338"/>
        <v/>
      </c>
      <c r="DA92" s="28" t="str">
        <f t="shared" si="339"/>
        <v/>
      </c>
      <c r="DB92" s="28">
        <f t="shared" si="340"/>
        <v>0</v>
      </c>
      <c r="DC92">
        <f t="shared" si="341"/>
        <v>0</v>
      </c>
      <c r="DD92">
        <f t="shared" si="342"/>
        <v>0</v>
      </c>
      <c r="DE92">
        <f t="shared" si="343"/>
        <v>0</v>
      </c>
      <c r="DF92">
        <f t="shared" si="344"/>
        <v>0</v>
      </c>
      <c r="DG92">
        <f t="shared" si="345"/>
        <v>0</v>
      </c>
      <c r="DH92">
        <f t="shared" si="346"/>
        <v>0</v>
      </c>
      <c r="DI92">
        <f t="shared" si="347"/>
        <v>0</v>
      </c>
      <c r="DJ92">
        <f t="shared" si="348"/>
        <v>0</v>
      </c>
      <c r="DK92">
        <f t="shared" si="349"/>
        <v>0</v>
      </c>
      <c r="DL92">
        <f t="shared" si="350"/>
        <v>0</v>
      </c>
      <c r="DM92" s="5">
        <f t="shared" si="351"/>
        <v>0</v>
      </c>
      <c r="DN92" s="48">
        <f t="shared" si="352"/>
        <v>0</v>
      </c>
      <c r="DO92" s="5">
        <f t="shared" si="353"/>
        <v>0</v>
      </c>
      <c r="DP92" s="5">
        <f t="shared" si="354"/>
        <v>0</v>
      </c>
      <c r="DR92" s="48">
        <f t="shared" si="302"/>
        <v>999</v>
      </c>
      <c r="DS92" s="48">
        <f t="shared" si="303"/>
        <v>999</v>
      </c>
      <c r="DT92" s="48">
        <f t="shared" si="355"/>
        <v>999</v>
      </c>
      <c r="DU92">
        <f t="shared" si="304"/>
        <v>0</v>
      </c>
      <c r="DW92" s="48">
        <f t="shared" si="356"/>
        <v>0</v>
      </c>
      <c r="DX92" s="48">
        <f t="shared" si="357"/>
        <v>0</v>
      </c>
      <c r="DY92" s="48">
        <f t="shared" si="358"/>
        <v>0</v>
      </c>
      <c r="DZ92" s="48">
        <f t="shared" si="359"/>
        <v>0</v>
      </c>
      <c r="EA92">
        <f t="shared" si="305"/>
        <v>0</v>
      </c>
      <c r="EC92" s="48">
        <f t="shared" si="360"/>
        <v>0</v>
      </c>
      <c r="ED92" s="48">
        <f t="shared" si="361"/>
        <v>0</v>
      </c>
      <c r="EE92" s="48">
        <f t="shared" si="362"/>
        <v>0</v>
      </c>
      <c r="EF92" s="48">
        <f t="shared" si="363"/>
        <v>0</v>
      </c>
      <c r="EG92">
        <f t="shared" si="306"/>
        <v>0</v>
      </c>
      <c r="EH92">
        <f t="shared" si="307"/>
        <v>0</v>
      </c>
      <c r="EJ92">
        <v>15</v>
      </c>
      <c r="EK92" s="48">
        <f t="shared" si="364"/>
        <v>0</v>
      </c>
      <c r="EL92">
        <f t="shared" si="308"/>
        <v>0</v>
      </c>
      <c r="EM92">
        <f t="shared" si="365"/>
        <v>0</v>
      </c>
      <c r="EN92">
        <f t="shared" si="309"/>
        <v>0</v>
      </c>
      <c r="EO92">
        <f t="shared" si="310"/>
        <v>99999999</v>
      </c>
      <c r="EP92">
        <f t="shared" si="366"/>
        <v>99999999</v>
      </c>
      <c r="EQ92">
        <f t="shared" si="311"/>
        <v>999</v>
      </c>
      <c r="ER92">
        <f t="shared" si="312"/>
        <v>99999</v>
      </c>
      <c r="ET92">
        <f>IF(J92="X",1,IF(J92="x",1,IF(J92&lt;='Schuelereinst. Sinclair'!$B$5,1,0)))</f>
        <v>0</v>
      </c>
      <c r="EU92">
        <f>IF(L92="X",1,IF(L92="x",1,IF(L92&lt;='Schuelereinst. Sinclair'!$B$5,1,0)))</f>
        <v>0</v>
      </c>
      <c r="EV92">
        <f>IF(N92="X",1,IF(N92="x",1,IF(N92&lt;='Schuelereinst. Sinclair'!$B$5,1,0)))</f>
        <v>0</v>
      </c>
      <c r="EW92">
        <f>IF(P92="X",1,IF(P92="x",1,IF(P92&lt;='Schuelereinst. Sinclair'!$B$5,1,0)))</f>
        <v>0</v>
      </c>
      <c r="EX92">
        <f>IF(R92="X",1,IF(R92="x",1,IF(R92&lt;='Schuelereinst. Sinclair'!$B$5,1,0)))</f>
        <v>0</v>
      </c>
      <c r="EY92">
        <f>IF(T92="X",1,IF(T92="x",1,IF(T92&lt;='Schuelereinst. Sinclair'!$B$5,1,0)))</f>
        <v>0</v>
      </c>
    </row>
    <row r="93" spans="1:155" x14ac:dyDescent="0.2">
      <c r="A93">
        <v>83</v>
      </c>
      <c r="B93" s="90">
        <v>16</v>
      </c>
      <c r="C93" s="259" t="str">
        <f>IF(BG93=99,"",VLOOKUP(BG93,Wiegeliste!$A$17:'Wiegeliste'!$J$66,4))</f>
        <v/>
      </c>
      <c r="D93" s="90" t="str">
        <f t="shared" si="313"/>
        <v/>
      </c>
      <c r="E93" s="132" t="str">
        <f t="shared" si="314"/>
        <v/>
      </c>
      <c r="F93" s="132" t="str">
        <f t="shared" si="315"/>
        <v/>
      </c>
      <c r="G93" s="132" t="str">
        <f>IF(BG93=99,"",VLOOKUP(BG93,Wiegeliste!$A$17:'Wiegeliste'!$J$66,6))</f>
        <v/>
      </c>
      <c r="H93" s="148" t="str">
        <f t="shared" si="279"/>
        <v/>
      </c>
      <c r="I93" s="299" t="str">
        <f>IF(C93&lt;&gt;"",IF(ISERROR(VLOOKUP(C93,Import_Gewichtheben!$A$3:$T$52,3,FALSE)),"",VLOOKUP(C93,Import_Gewichtheben!$A$3:$T$52,3,FALSE)),"")</f>
        <v/>
      </c>
      <c r="J93" s="300" t="str">
        <f>IF(C93&lt;&gt;"",IF(ISERROR(VLOOKUP(C93,Import_Gewichtheben!$A$3:$T$52,4,FALSE)),"",VLOOKUP(C93,Import_Gewichtheben!$A$3:$T$52,4,FALSE)),"")</f>
        <v/>
      </c>
      <c r="K93" s="301" t="str">
        <f>IF(C93&lt;&gt;"",IF(ISERROR(VLOOKUP(C93,Import_Gewichtheben!$A$3:$T$52,5,FALSE)),"",VLOOKUP(C93,Import_Gewichtheben!$A$3:$T$52,5,FALSE)),"")</f>
        <v/>
      </c>
      <c r="L93" s="300" t="str">
        <f>IF(C93&lt;&gt;"",IF(ISERROR(VLOOKUP(C93,Import_Gewichtheben!$A$3:$T$52,6,FALSE)),"",VLOOKUP(C93,Import_Gewichtheben!$A$3:$T$52,6,FALSE)),"")</f>
        <v/>
      </c>
      <c r="M93" s="301" t="str">
        <f>IF(C93&lt;&gt;"",IF(ISERROR(VLOOKUP(C93,Import_Gewichtheben!$A$3:$T$52,7,FALSE)),"",VLOOKUP(C93,Import_Gewichtheben!$A$3:$T$52,7,FALSE)),"")</f>
        <v/>
      </c>
      <c r="N93" s="300" t="str">
        <f>IF(C93&lt;&gt;"",IF(ISERROR(VLOOKUP(C93,Import_Gewichtheben!$A$3:$T$52,8,FALSE)),"",VLOOKUP(C93,Import_Gewichtheben!$A$3:$T$52,8,FALSE)),"")</f>
        <v/>
      </c>
      <c r="O93" s="299" t="str">
        <f>IF(C93&lt;&gt;"",IF(ISERROR(VLOOKUP(C93,Import_Gewichtheben!$A$3:$T$52,9,FALSE)),"",VLOOKUP(C93,Import_Gewichtheben!$A$3:$T$52,9,FALSE)),"")</f>
        <v/>
      </c>
      <c r="P93" s="300" t="str">
        <f>IF(C93&lt;&gt;"",IF(ISERROR(VLOOKUP(C93,Import_Gewichtheben!$A$3:$T$52,10,FALSE)),"",VLOOKUP(C93,Import_Gewichtheben!$A$3:$T$52,10,FALSE)),"")</f>
        <v/>
      </c>
      <c r="Q93" s="301" t="str">
        <f>IF(C93&lt;&gt;"",IF(ISERROR(VLOOKUP(C93,Import_Gewichtheben!$A$3:$T$52,11,FALSE)),"",VLOOKUP(C93,Import_Gewichtheben!$A$3:$T$52,11,FALSE)),"")</f>
        <v/>
      </c>
      <c r="R93" s="300" t="str">
        <f>IF(C93&lt;&gt;"",IF(ISERROR(VLOOKUP(C93,Import_Gewichtheben!$A$3:$T$52,12,FALSE)),"",VLOOKUP(C93,Import_Gewichtheben!$A$3:$T$52,12,FALSE)),"")</f>
        <v/>
      </c>
      <c r="S93" s="301" t="str">
        <f>IF(C93&lt;&gt;"",IF(ISERROR(VLOOKUP(C93,Import_Gewichtheben!$A$3:$T$52,13,FALSE)),"",VLOOKUP(C93,Import_Gewichtheben!$A$3:$T$52,13,FALSE)),"")</f>
        <v/>
      </c>
      <c r="T93" s="300" t="str">
        <f>IF(C93&lt;&gt;"",IF(ISERROR(VLOOKUP(C93,Import_Gewichtheben!$A$3:$T$52,14,FALSE)),"",VLOOKUP(C93,Import_Gewichtheben!$A$3:$T$52,14,FALSE)),"")</f>
        <v/>
      </c>
      <c r="U93" s="112" t="str">
        <f t="shared" si="316"/>
        <v/>
      </c>
      <c r="V93" s="115" t="str">
        <f t="shared" si="317"/>
        <v/>
      </c>
      <c r="W93" s="115" t="str">
        <f t="shared" si="318"/>
        <v/>
      </c>
      <c r="X93" s="316"/>
      <c r="Y93" s="317"/>
      <c r="Z93" s="100" t="str">
        <f t="shared" si="367"/>
        <v/>
      </c>
      <c r="AA93" s="326"/>
      <c r="AB93" s="317"/>
      <c r="AC93" s="317"/>
      <c r="AD93" s="103" t="str">
        <f t="shared" si="368"/>
        <v/>
      </c>
      <c r="AE93" s="326"/>
      <c r="AF93" s="317"/>
      <c r="AG93" s="317"/>
      <c r="AH93" s="186" t="str">
        <f t="shared" si="369"/>
        <v/>
      </c>
      <c r="AI93" s="106" t="str">
        <f t="shared" si="370"/>
        <v/>
      </c>
      <c r="AJ93" s="107" t="str">
        <f t="shared" si="371"/>
        <v/>
      </c>
      <c r="AK93" s="120" t="str">
        <f t="shared" si="280"/>
        <v/>
      </c>
      <c r="AL93" s="136" t="str">
        <f t="shared" si="281"/>
        <v/>
      </c>
      <c r="BG93">
        <f>Wiegeliste!HP32</f>
        <v>99</v>
      </c>
      <c r="BJ93" t="str">
        <f t="shared" si="282"/>
        <v/>
      </c>
      <c r="BL93" t="str">
        <f t="shared" si="319"/>
        <v/>
      </c>
      <c r="BM93" t="str">
        <f t="shared" si="320"/>
        <v/>
      </c>
      <c r="BN93" t="str">
        <f t="shared" si="321"/>
        <v/>
      </c>
      <c r="BO93" t="str">
        <f t="shared" si="322"/>
        <v/>
      </c>
      <c r="BP93" t="str">
        <f t="shared" si="283"/>
        <v/>
      </c>
      <c r="BQ93" t="str">
        <f t="shared" si="284"/>
        <v/>
      </c>
      <c r="BR93" s="47" t="str">
        <f t="shared" si="285"/>
        <v/>
      </c>
      <c r="BS93" t="str">
        <f t="shared" si="286"/>
        <v/>
      </c>
      <c r="BT93" t="str">
        <f t="shared" si="287"/>
        <v/>
      </c>
      <c r="BU93" t="str">
        <f t="shared" si="323"/>
        <v/>
      </c>
      <c r="BV93" t="str">
        <f>IF(BU93="","",IF(BU93="U9",'Schuelereinst. Sinclair'!$B$6,IF(BU93="U11",'Schuelereinst. Sinclair'!$B$7,IF(BU93="U13",'Schuelereinst. Sinclair'!$B$8,Wemm(BU93="U15",'Schuelereinst. Sinclair'!$B$9,"")))))</f>
        <v/>
      </c>
      <c r="BW93" s="28" t="str">
        <f t="shared" si="288"/>
        <v/>
      </c>
      <c r="BX93" s="28" t="str">
        <f t="shared" si="289"/>
        <v/>
      </c>
      <c r="BY93" s="28" t="str">
        <f t="shared" si="290"/>
        <v/>
      </c>
      <c r="BZ93" s="28" t="str">
        <f t="shared" si="291"/>
        <v/>
      </c>
      <c r="CA93" s="28" t="str">
        <f t="shared" si="292"/>
        <v/>
      </c>
      <c r="CB93" s="28" t="str">
        <f t="shared" si="293"/>
        <v/>
      </c>
      <c r="CC93" s="28" t="str">
        <f t="shared" si="324"/>
        <v/>
      </c>
      <c r="CD93" s="28" t="str">
        <f t="shared" si="325"/>
        <v/>
      </c>
      <c r="CE93" s="28" t="str">
        <f t="shared" si="326"/>
        <v/>
      </c>
      <c r="CF93" s="28">
        <f t="shared" si="327"/>
        <v>0</v>
      </c>
      <c r="CG93">
        <f t="shared" si="328"/>
        <v>0</v>
      </c>
      <c r="CH93">
        <f t="shared" si="329"/>
        <v>0</v>
      </c>
      <c r="CI93">
        <f t="shared" si="330"/>
        <v>0</v>
      </c>
      <c r="CJ93">
        <f t="shared" si="331"/>
        <v>0</v>
      </c>
      <c r="CK93">
        <f t="shared" si="332"/>
        <v>0</v>
      </c>
      <c r="CL93">
        <f t="shared" si="294"/>
        <v>0</v>
      </c>
      <c r="CM93">
        <f t="shared" si="295"/>
        <v>0</v>
      </c>
      <c r="CN93">
        <f t="shared" si="333"/>
        <v>0</v>
      </c>
      <c r="CO93">
        <f t="shared" si="334"/>
        <v>0</v>
      </c>
      <c r="CP93">
        <f t="shared" si="335"/>
        <v>0</v>
      </c>
      <c r="CQ93" s="5">
        <f t="shared" si="336"/>
        <v>0</v>
      </c>
      <c r="CS93" s="28" t="str">
        <f t="shared" si="296"/>
        <v/>
      </c>
      <c r="CT93" s="28" t="str">
        <f t="shared" si="297"/>
        <v/>
      </c>
      <c r="CU93" s="28" t="str">
        <f t="shared" si="298"/>
        <v/>
      </c>
      <c r="CV93" s="28" t="str">
        <f t="shared" si="299"/>
        <v/>
      </c>
      <c r="CW93" s="28" t="str">
        <f t="shared" si="300"/>
        <v/>
      </c>
      <c r="CX93" s="28" t="str">
        <f t="shared" si="301"/>
        <v/>
      </c>
      <c r="CY93" s="28" t="str">
        <f t="shared" si="337"/>
        <v/>
      </c>
      <c r="CZ93" s="28" t="str">
        <f t="shared" si="338"/>
        <v/>
      </c>
      <c r="DA93" s="28" t="str">
        <f t="shared" si="339"/>
        <v/>
      </c>
      <c r="DB93" s="28">
        <f t="shared" si="340"/>
        <v>0</v>
      </c>
      <c r="DC93">
        <f t="shared" si="341"/>
        <v>0</v>
      </c>
      <c r="DD93">
        <f t="shared" si="342"/>
        <v>0</v>
      </c>
      <c r="DE93">
        <f t="shared" si="343"/>
        <v>0</v>
      </c>
      <c r="DF93">
        <f t="shared" si="344"/>
        <v>0</v>
      </c>
      <c r="DG93">
        <f t="shared" si="345"/>
        <v>0</v>
      </c>
      <c r="DH93">
        <f t="shared" si="346"/>
        <v>0</v>
      </c>
      <c r="DI93">
        <f t="shared" si="347"/>
        <v>0</v>
      </c>
      <c r="DJ93">
        <f t="shared" si="348"/>
        <v>0</v>
      </c>
      <c r="DK93">
        <f t="shared" si="349"/>
        <v>0</v>
      </c>
      <c r="DL93">
        <f t="shared" si="350"/>
        <v>0</v>
      </c>
      <c r="DM93" s="5">
        <f t="shared" si="351"/>
        <v>0</v>
      </c>
      <c r="DN93" s="48">
        <f t="shared" si="352"/>
        <v>0</v>
      </c>
      <c r="DO93" s="5">
        <f t="shared" si="353"/>
        <v>0</v>
      </c>
      <c r="DP93" s="5">
        <f t="shared" si="354"/>
        <v>0</v>
      </c>
      <c r="DR93" s="48">
        <f t="shared" si="302"/>
        <v>999</v>
      </c>
      <c r="DS93" s="48">
        <f t="shared" si="303"/>
        <v>999</v>
      </c>
      <c r="DT93" s="48">
        <f t="shared" si="355"/>
        <v>999</v>
      </c>
      <c r="DU93">
        <f t="shared" si="304"/>
        <v>0</v>
      </c>
      <c r="DW93" s="48">
        <f t="shared" si="356"/>
        <v>0</v>
      </c>
      <c r="DX93" s="48">
        <f t="shared" si="357"/>
        <v>0</v>
      </c>
      <c r="DY93" s="48">
        <f t="shared" si="358"/>
        <v>0</v>
      </c>
      <c r="DZ93" s="48">
        <f t="shared" si="359"/>
        <v>0</v>
      </c>
      <c r="EA93">
        <f t="shared" si="305"/>
        <v>0</v>
      </c>
      <c r="EC93" s="48">
        <f t="shared" si="360"/>
        <v>0</v>
      </c>
      <c r="ED93" s="48">
        <f t="shared" si="361"/>
        <v>0</v>
      </c>
      <c r="EE93" s="48">
        <f t="shared" si="362"/>
        <v>0</v>
      </c>
      <c r="EF93" s="48">
        <f t="shared" si="363"/>
        <v>0</v>
      </c>
      <c r="EG93">
        <f t="shared" si="306"/>
        <v>0</v>
      </c>
      <c r="EH93">
        <f t="shared" si="307"/>
        <v>0</v>
      </c>
      <c r="EJ93">
        <v>16</v>
      </c>
      <c r="EK93" s="48">
        <f t="shared" si="364"/>
        <v>0</v>
      </c>
      <c r="EL93">
        <f t="shared" si="308"/>
        <v>0</v>
      </c>
      <c r="EM93">
        <f t="shared" si="365"/>
        <v>0</v>
      </c>
      <c r="EN93">
        <f t="shared" si="309"/>
        <v>0</v>
      </c>
      <c r="EO93">
        <f t="shared" si="310"/>
        <v>99999999</v>
      </c>
      <c r="EP93">
        <f t="shared" si="366"/>
        <v>99999999</v>
      </c>
      <c r="EQ93">
        <f t="shared" si="311"/>
        <v>999</v>
      </c>
      <c r="ER93">
        <f t="shared" si="312"/>
        <v>99999</v>
      </c>
      <c r="ET93">
        <f>IF(J93="X",1,IF(J93="x",1,IF(J93&lt;='Schuelereinst. Sinclair'!$B$5,1,0)))</f>
        <v>0</v>
      </c>
      <c r="EU93">
        <f>IF(L93="X",1,IF(L93="x",1,IF(L93&lt;='Schuelereinst. Sinclair'!$B$5,1,0)))</f>
        <v>0</v>
      </c>
      <c r="EV93">
        <f>IF(N93="X",1,IF(N93="x",1,IF(N93&lt;='Schuelereinst. Sinclair'!$B$5,1,0)))</f>
        <v>0</v>
      </c>
      <c r="EW93">
        <f>IF(P93="X",1,IF(P93="x",1,IF(P93&lt;='Schuelereinst. Sinclair'!$B$5,1,0)))</f>
        <v>0</v>
      </c>
      <c r="EX93">
        <f>IF(R93="X",1,IF(R93="x",1,IF(R93&lt;='Schuelereinst. Sinclair'!$B$5,1,0)))</f>
        <v>0</v>
      </c>
      <c r="EY93">
        <f>IF(T93="X",1,IF(T93="x",1,IF(T93&lt;='Schuelereinst. Sinclair'!$B$5,1,0)))</f>
        <v>0</v>
      </c>
    </row>
    <row r="94" spans="1:155" x14ac:dyDescent="0.2">
      <c r="A94">
        <v>84</v>
      </c>
      <c r="B94" s="90">
        <v>17</v>
      </c>
      <c r="C94" s="259" t="str">
        <f>IF(BG94=99,"",VLOOKUP(BG94,Wiegeliste!$A$17:'Wiegeliste'!$J$66,4))</f>
        <v/>
      </c>
      <c r="D94" s="90" t="str">
        <f t="shared" si="313"/>
        <v/>
      </c>
      <c r="E94" s="132" t="str">
        <f t="shared" si="314"/>
        <v/>
      </c>
      <c r="F94" s="132" t="str">
        <f t="shared" si="315"/>
        <v/>
      </c>
      <c r="G94" s="132" t="str">
        <f>IF(BG94=99,"",VLOOKUP(BG94,Wiegeliste!$A$17:'Wiegeliste'!$J$66,6))</f>
        <v/>
      </c>
      <c r="H94" s="148" t="str">
        <f t="shared" si="279"/>
        <v/>
      </c>
      <c r="I94" s="299" t="str">
        <f>IF(C94&lt;&gt;"",IF(ISERROR(VLOOKUP(C94,Import_Gewichtheben!$A$3:$T$52,3,FALSE)),"",VLOOKUP(C94,Import_Gewichtheben!$A$3:$T$52,3,FALSE)),"")</f>
        <v/>
      </c>
      <c r="J94" s="300" t="str">
        <f>IF(C94&lt;&gt;"",IF(ISERROR(VLOOKUP(C94,Import_Gewichtheben!$A$3:$T$52,4,FALSE)),"",VLOOKUP(C94,Import_Gewichtheben!$A$3:$T$52,4,FALSE)),"")</f>
        <v/>
      </c>
      <c r="K94" s="301" t="str">
        <f>IF(C94&lt;&gt;"",IF(ISERROR(VLOOKUP(C94,Import_Gewichtheben!$A$3:$T$52,5,FALSE)),"",VLOOKUP(C94,Import_Gewichtheben!$A$3:$T$52,5,FALSE)),"")</f>
        <v/>
      </c>
      <c r="L94" s="300" t="str">
        <f>IF(C94&lt;&gt;"",IF(ISERROR(VLOOKUP(C94,Import_Gewichtheben!$A$3:$T$52,6,FALSE)),"",VLOOKUP(C94,Import_Gewichtheben!$A$3:$T$52,6,FALSE)),"")</f>
        <v/>
      </c>
      <c r="M94" s="301" t="str">
        <f>IF(C94&lt;&gt;"",IF(ISERROR(VLOOKUP(C94,Import_Gewichtheben!$A$3:$T$52,7,FALSE)),"",VLOOKUP(C94,Import_Gewichtheben!$A$3:$T$52,7,FALSE)),"")</f>
        <v/>
      </c>
      <c r="N94" s="300" t="str">
        <f>IF(C94&lt;&gt;"",IF(ISERROR(VLOOKUP(C94,Import_Gewichtheben!$A$3:$T$52,8,FALSE)),"",VLOOKUP(C94,Import_Gewichtheben!$A$3:$T$52,8,FALSE)),"")</f>
        <v/>
      </c>
      <c r="O94" s="299" t="str">
        <f>IF(C94&lt;&gt;"",IF(ISERROR(VLOOKUP(C94,Import_Gewichtheben!$A$3:$T$52,9,FALSE)),"",VLOOKUP(C94,Import_Gewichtheben!$A$3:$T$52,9,FALSE)),"")</f>
        <v/>
      </c>
      <c r="P94" s="300" t="str">
        <f>IF(C94&lt;&gt;"",IF(ISERROR(VLOOKUP(C94,Import_Gewichtheben!$A$3:$T$52,10,FALSE)),"",VLOOKUP(C94,Import_Gewichtheben!$A$3:$T$52,10,FALSE)),"")</f>
        <v/>
      </c>
      <c r="Q94" s="301" t="str">
        <f>IF(C94&lt;&gt;"",IF(ISERROR(VLOOKUP(C94,Import_Gewichtheben!$A$3:$T$52,11,FALSE)),"",VLOOKUP(C94,Import_Gewichtheben!$A$3:$T$52,11,FALSE)),"")</f>
        <v/>
      </c>
      <c r="R94" s="300" t="str">
        <f>IF(C94&lt;&gt;"",IF(ISERROR(VLOOKUP(C94,Import_Gewichtheben!$A$3:$T$52,12,FALSE)),"",VLOOKUP(C94,Import_Gewichtheben!$A$3:$T$52,12,FALSE)),"")</f>
        <v/>
      </c>
      <c r="S94" s="301" t="str">
        <f>IF(C94&lt;&gt;"",IF(ISERROR(VLOOKUP(C94,Import_Gewichtheben!$A$3:$T$52,13,FALSE)),"",VLOOKUP(C94,Import_Gewichtheben!$A$3:$T$52,13,FALSE)),"")</f>
        <v/>
      </c>
      <c r="T94" s="300" t="str">
        <f>IF(C94&lt;&gt;"",IF(ISERROR(VLOOKUP(C94,Import_Gewichtheben!$A$3:$T$52,14,FALSE)),"",VLOOKUP(C94,Import_Gewichtheben!$A$3:$T$52,14,FALSE)),"")</f>
        <v/>
      </c>
      <c r="U94" s="112" t="str">
        <f t="shared" si="316"/>
        <v/>
      </c>
      <c r="V94" s="115" t="str">
        <f t="shared" si="317"/>
        <v/>
      </c>
      <c r="W94" s="115" t="str">
        <f t="shared" si="318"/>
        <v/>
      </c>
      <c r="X94" s="318"/>
      <c r="Y94" s="317"/>
      <c r="Z94" s="100" t="str">
        <f t="shared" si="367"/>
        <v/>
      </c>
      <c r="AA94" s="326"/>
      <c r="AB94" s="317"/>
      <c r="AC94" s="317"/>
      <c r="AD94" s="103" t="str">
        <f t="shared" si="368"/>
        <v/>
      </c>
      <c r="AE94" s="326"/>
      <c r="AF94" s="317"/>
      <c r="AG94" s="317"/>
      <c r="AH94" s="186" t="str">
        <f t="shared" si="369"/>
        <v/>
      </c>
      <c r="AI94" s="106" t="str">
        <f t="shared" si="370"/>
        <v/>
      </c>
      <c r="AJ94" s="107" t="str">
        <f t="shared" si="371"/>
        <v/>
      </c>
      <c r="AK94" s="120" t="str">
        <f t="shared" si="280"/>
        <v/>
      </c>
      <c r="AL94" s="136" t="str">
        <f t="shared" si="281"/>
        <v/>
      </c>
      <c r="BG94">
        <f>Wiegeliste!HP33</f>
        <v>99</v>
      </c>
      <c r="BJ94" t="str">
        <f t="shared" si="282"/>
        <v/>
      </c>
      <c r="BL94" t="str">
        <f t="shared" si="319"/>
        <v/>
      </c>
      <c r="BM94" t="str">
        <f t="shared" si="320"/>
        <v/>
      </c>
      <c r="BN94" t="str">
        <f t="shared" si="321"/>
        <v/>
      </c>
      <c r="BO94" t="str">
        <f t="shared" si="322"/>
        <v/>
      </c>
      <c r="BP94" t="str">
        <f t="shared" si="283"/>
        <v/>
      </c>
      <c r="BQ94" t="str">
        <f t="shared" si="284"/>
        <v/>
      </c>
      <c r="BR94" s="47" t="str">
        <f t="shared" si="285"/>
        <v/>
      </c>
      <c r="BS94" t="str">
        <f t="shared" si="286"/>
        <v/>
      </c>
      <c r="BT94" t="str">
        <f t="shared" si="287"/>
        <v/>
      </c>
      <c r="BU94" t="str">
        <f t="shared" si="323"/>
        <v/>
      </c>
      <c r="BV94" t="str">
        <f>IF(BU94="","",IF(BU94="U9",'Schuelereinst. Sinclair'!$B$6,IF(BU94="U11",'Schuelereinst. Sinclair'!$B$7,IF(BU94="U13",'Schuelereinst. Sinclair'!$B$8,Wemm(BU94="U15",'Schuelereinst. Sinclair'!$B$9,"")))))</f>
        <v/>
      </c>
      <c r="BW94" s="28" t="str">
        <f t="shared" si="288"/>
        <v/>
      </c>
      <c r="BX94" s="28" t="str">
        <f t="shared" si="289"/>
        <v/>
      </c>
      <c r="BY94" s="28" t="str">
        <f t="shared" si="290"/>
        <v/>
      </c>
      <c r="BZ94" s="28" t="str">
        <f t="shared" si="291"/>
        <v/>
      </c>
      <c r="CA94" s="28" t="str">
        <f t="shared" si="292"/>
        <v/>
      </c>
      <c r="CB94" s="28" t="str">
        <f t="shared" si="293"/>
        <v/>
      </c>
      <c r="CC94" s="28" t="str">
        <f t="shared" si="324"/>
        <v/>
      </c>
      <c r="CD94" s="28" t="str">
        <f t="shared" si="325"/>
        <v/>
      </c>
      <c r="CE94" s="28" t="str">
        <f t="shared" si="326"/>
        <v/>
      </c>
      <c r="CF94" s="28">
        <f t="shared" si="327"/>
        <v>0</v>
      </c>
      <c r="CG94">
        <f t="shared" si="328"/>
        <v>0</v>
      </c>
      <c r="CH94">
        <f t="shared" si="329"/>
        <v>0</v>
      </c>
      <c r="CI94">
        <f t="shared" si="330"/>
        <v>0</v>
      </c>
      <c r="CJ94">
        <f t="shared" si="331"/>
        <v>0</v>
      </c>
      <c r="CK94">
        <f t="shared" si="332"/>
        <v>0</v>
      </c>
      <c r="CL94">
        <f t="shared" si="294"/>
        <v>0</v>
      </c>
      <c r="CM94">
        <f t="shared" si="295"/>
        <v>0</v>
      </c>
      <c r="CN94">
        <f t="shared" si="333"/>
        <v>0</v>
      </c>
      <c r="CO94">
        <f t="shared" si="334"/>
        <v>0</v>
      </c>
      <c r="CP94">
        <f t="shared" si="335"/>
        <v>0</v>
      </c>
      <c r="CQ94" s="5">
        <f t="shared" si="336"/>
        <v>0</v>
      </c>
      <c r="CS94" s="28" t="str">
        <f t="shared" si="296"/>
        <v/>
      </c>
      <c r="CT94" s="28" t="str">
        <f t="shared" si="297"/>
        <v/>
      </c>
      <c r="CU94" s="28" t="str">
        <f t="shared" si="298"/>
        <v/>
      </c>
      <c r="CV94" s="28" t="str">
        <f t="shared" si="299"/>
        <v/>
      </c>
      <c r="CW94" s="28" t="str">
        <f t="shared" si="300"/>
        <v/>
      </c>
      <c r="CX94" s="28" t="str">
        <f t="shared" si="301"/>
        <v/>
      </c>
      <c r="CY94" s="28" t="str">
        <f t="shared" si="337"/>
        <v/>
      </c>
      <c r="CZ94" s="28" t="str">
        <f t="shared" si="338"/>
        <v/>
      </c>
      <c r="DA94" s="28" t="str">
        <f t="shared" si="339"/>
        <v/>
      </c>
      <c r="DB94" s="28">
        <f t="shared" si="340"/>
        <v>0</v>
      </c>
      <c r="DC94">
        <f t="shared" si="341"/>
        <v>0</v>
      </c>
      <c r="DD94">
        <f t="shared" si="342"/>
        <v>0</v>
      </c>
      <c r="DE94">
        <f t="shared" si="343"/>
        <v>0</v>
      </c>
      <c r="DF94">
        <f t="shared" si="344"/>
        <v>0</v>
      </c>
      <c r="DG94">
        <f t="shared" si="345"/>
        <v>0</v>
      </c>
      <c r="DH94">
        <f t="shared" si="346"/>
        <v>0</v>
      </c>
      <c r="DI94">
        <f t="shared" si="347"/>
        <v>0</v>
      </c>
      <c r="DJ94">
        <f t="shared" si="348"/>
        <v>0</v>
      </c>
      <c r="DK94">
        <f t="shared" si="349"/>
        <v>0</v>
      </c>
      <c r="DL94">
        <f t="shared" si="350"/>
        <v>0</v>
      </c>
      <c r="DM94" s="5">
        <f t="shared" si="351"/>
        <v>0</v>
      </c>
      <c r="DN94" s="48">
        <f t="shared" si="352"/>
        <v>0</v>
      </c>
      <c r="DO94" s="5">
        <f t="shared" si="353"/>
        <v>0</v>
      </c>
      <c r="DP94" s="5">
        <f t="shared" si="354"/>
        <v>0</v>
      </c>
      <c r="DR94" s="48">
        <f t="shared" si="302"/>
        <v>999</v>
      </c>
      <c r="DS94" s="48">
        <f t="shared" si="303"/>
        <v>999</v>
      </c>
      <c r="DT94" s="48">
        <f t="shared" si="355"/>
        <v>999</v>
      </c>
      <c r="DU94">
        <f t="shared" si="304"/>
        <v>0</v>
      </c>
      <c r="DW94" s="48">
        <f t="shared" si="356"/>
        <v>0</v>
      </c>
      <c r="DX94" s="48">
        <f t="shared" si="357"/>
        <v>0</v>
      </c>
      <c r="DY94" s="48">
        <f t="shared" si="358"/>
        <v>0</v>
      </c>
      <c r="DZ94" s="48">
        <f t="shared" si="359"/>
        <v>0</v>
      </c>
      <c r="EA94">
        <f t="shared" si="305"/>
        <v>0</v>
      </c>
      <c r="EC94" s="48">
        <f t="shared" si="360"/>
        <v>0</v>
      </c>
      <c r="ED94" s="48">
        <f t="shared" si="361"/>
        <v>0</v>
      </c>
      <c r="EE94" s="48">
        <f t="shared" si="362"/>
        <v>0</v>
      </c>
      <c r="EF94" s="48">
        <f t="shared" si="363"/>
        <v>0</v>
      </c>
      <c r="EG94">
        <f t="shared" si="306"/>
        <v>0</v>
      </c>
      <c r="EH94">
        <f t="shared" si="307"/>
        <v>0</v>
      </c>
      <c r="EJ94">
        <v>17</v>
      </c>
      <c r="EK94" s="48">
        <f t="shared" si="364"/>
        <v>0</v>
      </c>
      <c r="EL94">
        <f t="shared" si="308"/>
        <v>0</v>
      </c>
      <c r="EM94">
        <f t="shared" si="365"/>
        <v>0</v>
      </c>
      <c r="EN94">
        <f t="shared" si="309"/>
        <v>0</v>
      </c>
      <c r="EO94">
        <f t="shared" si="310"/>
        <v>99999999</v>
      </c>
      <c r="EP94">
        <f t="shared" si="366"/>
        <v>99999999</v>
      </c>
      <c r="EQ94">
        <f t="shared" si="311"/>
        <v>999</v>
      </c>
      <c r="ER94">
        <f t="shared" si="312"/>
        <v>99999</v>
      </c>
      <c r="ET94">
        <f>IF(J94="X",1,IF(J94="x",1,IF(J94&lt;='Schuelereinst. Sinclair'!$B$5,1,0)))</f>
        <v>0</v>
      </c>
      <c r="EU94">
        <f>IF(L94="X",1,IF(L94="x",1,IF(L94&lt;='Schuelereinst. Sinclair'!$B$5,1,0)))</f>
        <v>0</v>
      </c>
      <c r="EV94">
        <f>IF(N94="X",1,IF(N94="x",1,IF(N94&lt;='Schuelereinst. Sinclair'!$B$5,1,0)))</f>
        <v>0</v>
      </c>
      <c r="EW94">
        <f>IF(P94="X",1,IF(P94="x",1,IF(P94&lt;='Schuelereinst. Sinclair'!$B$5,1,0)))</f>
        <v>0</v>
      </c>
      <c r="EX94">
        <f>IF(R94="X",1,IF(R94="x",1,IF(R94&lt;='Schuelereinst. Sinclair'!$B$5,1,0)))</f>
        <v>0</v>
      </c>
      <c r="EY94">
        <f>IF(T94="X",1,IF(T94="x",1,IF(T94&lt;='Schuelereinst. Sinclair'!$B$5,1,0)))</f>
        <v>0</v>
      </c>
    </row>
    <row r="95" spans="1:155" x14ac:dyDescent="0.2">
      <c r="A95">
        <v>85</v>
      </c>
      <c r="B95" s="90">
        <v>18</v>
      </c>
      <c r="C95" s="259" t="str">
        <f>IF(BG95=99,"",VLOOKUP(BG95,Wiegeliste!$A$17:'Wiegeliste'!$J$66,4))</f>
        <v/>
      </c>
      <c r="D95" s="90" t="str">
        <f t="shared" si="313"/>
        <v/>
      </c>
      <c r="E95" s="132" t="str">
        <f t="shared" si="314"/>
        <v/>
      </c>
      <c r="F95" s="132" t="str">
        <f t="shared" si="315"/>
        <v/>
      </c>
      <c r="G95" s="132" t="str">
        <f>IF(BG95=99,"",VLOOKUP(BG95,Wiegeliste!$A$17:'Wiegeliste'!$J$66,6))</f>
        <v/>
      </c>
      <c r="H95" s="148" t="str">
        <f t="shared" si="279"/>
        <v/>
      </c>
      <c r="I95" s="299" t="str">
        <f>IF(C95&lt;&gt;"",IF(ISERROR(VLOOKUP(C95,Import_Gewichtheben!$A$3:$T$52,3,FALSE)),"",VLOOKUP(C95,Import_Gewichtheben!$A$3:$T$52,3,FALSE)),"")</f>
        <v/>
      </c>
      <c r="J95" s="300" t="str">
        <f>IF(C95&lt;&gt;"",IF(ISERROR(VLOOKUP(C95,Import_Gewichtheben!$A$3:$T$52,4,FALSE)),"",VLOOKUP(C95,Import_Gewichtheben!$A$3:$T$52,4,FALSE)),"")</f>
        <v/>
      </c>
      <c r="K95" s="301" t="str">
        <f>IF(C95&lt;&gt;"",IF(ISERROR(VLOOKUP(C95,Import_Gewichtheben!$A$3:$T$52,5,FALSE)),"",VLOOKUP(C95,Import_Gewichtheben!$A$3:$T$52,5,FALSE)),"")</f>
        <v/>
      </c>
      <c r="L95" s="300" t="str">
        <f>IF(C95&lt;&gt;"",IF(ISERROR(VLOOKUP(C95,Import_Gewichtheben!$A$3:$T$52,6,FALSE)),"",VLOOKUP(C95,Import_Gewichtheben!$A$3:$T$52,6,FALSE)),"")</f>
        <v/>
      </c>
      <c r="M95" s="301" t="str">
        <f>IF(C95&lt;&gt;"",IF(ISERROR(VLOOKUP(C95,Import_Gewichtheben!$A$3:$T$52,7,FALSE)),"",VLOOKUP(C95,Import_Gewichtheben!$A$3:$T$52,7,FALSE)),"")</f>
        <v/>
      </c>
      <c r="N95" s="300" t="str">
        <f>IF(C95&lt;&gt;"",IF(ISERROR(VLOOKUP(C95,Import_Gewichtheben!$A$3:$T$52,8,FALSE)),"",VLOOKUP(C95,Import_Gewichtheben!$A$3:$T$52,8,FALSE)),"")</f>
        <v/>
      </c>
      <c r="O95" s="299" t="str">
        <f>IF(C95&lt;&gt;"",IF(ISERROR(VLOOKUP(C95,Import_Gewichtheben!$A$3:$T$52,9,FALSE)),"",VLOOKUP(C95,Import_Gewichtheben!$A$3:$T$52,9,FALSE)),"")</f>
        <v/>
      </c>
      <c r="P95" s="300" t="str">
        <f>IF(C95&lt;&gt;"",IF(ISERROR(VLOOKUP(C95,Import_Gewichtheben!$A$3:$T$52,10,FALSE)),"",VLOOKUP(C95,Import_Gewichtheben!$A$3:$T$52,10,FALSE)),"")</f>
        <v/>
      </c>
      <c r="Q95" s="301" t="str">
        <f>IF(C95&lt;&gt;"",IF(ISERROR(VLOOKUP(C95,Import_Gewichtheben!$A$3:$T$52,11,FALSE)),"",VLOOKUP(C95,Import_Gewichtheben!$A$3:$T$52,11,FALSE)),"")</f>
        <v/>
      </c>
      <c r="R95" s="300" t="str">
        <f>IF(C95&lt;&gt;"",IF(ISERROR(VLOOKUP(C95,Import_Gewichtheben!$A$3:$T$52,12,FALSE)),"",VLOOKUP(C95,Import_Gewichtheben!$A$3:$T$52,12,FALSE)),"")</f>
        <v/>
      </c>
      <c r="S95" s="301" t="str">
        <f>IF(C95&lt;&gt;"",IF(ISERROR(VLOOKUP(C95,Import_Gewichtheben!$A$3:$T$52,13,FALSE)),"",VLOOKUP(C95,Import_Gewichtheben!$A$3:$T$52,13,FALSE)),"")</f>
        <v/>
      </c>
      <c r="T95" s="300" t="str">
        <f>IF(C95&lt;&gt;"",IF(ISERROR(VLOOKUP(C95,Import_Gewichtheben!$A$3:$T$52,14,FALSE)),"",VLOOKUP(C95,Import_Gewichtheben!$A$3:$T$52,14,FALSE)),"")</f>
        <v/>
      </c>
      <c r="U95" s="112" t="str">
        <f t="shared" si="316"/>
        <v/>
      </c>
      <c r="V95" s="115" t="str">
        <f t="shared" si="317"/>
        <v/>
      </c>
      <c r="W95" s="115" t="str">
        <f t="shared" si="318"/>
        <v/>
      </c>
      <c r="X95" s="319"/>
      <c r="Y95" s="320"/>
      <c r="Z95" s="100" t="str">
        <f t="shared" si="367"/>
        <v/>
      </c>
      <c r="AA95" s="326"/>
      <c r="AB95" s="317"/>
      <c r="AC95" s="317"/>
      <c r="AD95" s="103" t="str">
        <f t="shared" si="368"/>
        <v/>
      </c>
      <c r="AE95" s="326"/>
      <c r="AF95" s="317"/>
      <c r="AG95" s="317"/>
      <c r="AH95" s="186" t="str">
        <f t="shared" si="369"/>
        <v/>
      </c>
      <c r="AI95" s="106" t="str">
        <f t="shared" si="370"/>
        <v/>
      </c>
      <c r="AJ95" s="107" t="str">
        <f t="shared" si="371"/>
        <v/>
      </c>
      <c r="AK95" s="120" t="str">
        <f t="shared" si="280"/>
        <v/>
      </c>
      <c r="AL95" s="136" t="str">
        <f t="shared" si="281"/>
        <v/>
      </c>
      <c r="BG95">
        <f>Wiegeliste!HP34</f>
        <v>99</v>
      </c>
      <c r="BJ95" t="str">
        <f t="shared" si="282"/>
        <v/>
      </c>
      <c r="BL95" t="str">
        <f t="shared" si="319"/>
        <v/>
      </c>
      <c r="BM95" t="str">
        <f t="shared" si="320"/>
        <v/>
      </c>
      <c r="BN95" t="str">
        <f t="shared" si="321"/>
        <v/>
      </c>
      <c r="BO95" t="str">
        <f t="shared" si="322"/>
        <v/>
      </c>
      <c r="BP95" t="str">
        <f t="shared" si="283"/>
        <v/>
      </c>
      <c r="BQ95" t="str">
        <f t="shared" si="284"/>
        <v/>
      </c>
      <c r="BR95" s="47" t="str">
        <f t="shared" si="285"/>
        <v/>
      </c>
      <c r="BS95" t="str">
        <f t="shared" si="286"/>
        <v/>
      </c>
      <c r="BT95" t="str">
        <f t="shared" si="287"/>
        <v/>
      </c>
      <c r="BU95" t="str">
        <f t="shared" si="323"/>
        <v/>
      </c>
      <c r="BV95" t="str">
        <f>IF(BU95="","",IF(BU95="U9",'Schuelereinst. Sinclair'!$B$6,IF(BU95="U11",'Schuelereinst. Sinclair'!$B$7,IF(BU95="U13",'Schuelereinst. Sinclair'!$B$8,Wemm(BU95="U15",'Schuelereinst. Sinclair'!$B$9,"")))))</f>
        <v/>
      </c>
      <c r="BW95" s="28" t="str">
        <f t="shared" si="288"/>
        <v/>
      </c>
      <c r="BX95" s="28" t="str">
        <f t="shared" si="289"/>
        <v/>
      </c>
      <c r="BY95" s="28" t="str">
        <f t="shared" si="290"/>
        <v/>
      </c>
      <c r="BZ95" s="28" t="str">
        <f t="shared" si="291"/>
        <v/>
      </c>
      <c r="CA95" s="28" t="str">
        <f t="shared" si="292"/>
        <v/>
      </c>
      <c r="CB95" s="28" t="str">
        <f t="shared" si="293"/>
        <v/>
      </c>
      <c r="CC95" s="28" t="str">
        <f t="shared" si="324"/>
        <v/>
      </c>
      <c r="CD95" s="28" t="str">
        <f t="shared" si="325"/>
        <v/>
      </c>
      <c r="CE95" s="28" t="str">
        <f t="shared" si="326"/>
        <v/>
      </c>
      <c r="CF95" s="28">
        <f t="shared" si="327"/>
        <v>0</v>
      </c>
      <c r="CG95">
        <f t="shared" si="328"/>
        <v>0</v>
      </c>
      <c r="CH95">
        <f t="shared" si="329"/>
        <v>0</v>
      </c>
      <c r="CI95">
        <f t="shared" si="330"/>
        <v>0</v>
      </c>
      <c r="CJ95">
        <f t="shared" si="331"/>
        <v>0</v>
      </c>
      <c r="CK95">
        <f t="shared" si="332"/>
        <v>0</v>
      </c>
      <c r="CL95">
        <f t="shared" si="294"/>
        <v>0</v>
      </c>
      <c r="CM95">
        <f t="shared" si="295"/>
        <v>0</v>
      </c>
      <c r="CN95">
        <f t="shared" si="333"/>
        <v>0</v>
      </c>
      <c r="CO95">
        <f t="shared" si="334"/>
        <v>0</v>
      </c>
      <c r="CP95">
        <f t="shared" si="335"/>
        <v>0</v>
      </c>
      <c r="CQ95" s="5">
        <f t="shared" si="336"/>
        <v>0</v>
      </c>
      <c r="CS95" s="28" t="str">
        <f t="shared" si="296"/>
        <v/>
      </c>
      <c r="CT95" s="28" t="str">
        <f t="shared" si="297"/>
        <v/>
      </c>
      <c r="CU95" s="28" t="str">
        <f t="shared" si="298"/>
        <v/>
      </c>
      <c r="CV95" s="28" t="str">
        <f t="shared" si="299"/>
        <v/>
      </c>
      <c r="CW95" s="28" t="str">
        <f t="shared" si="300"/>
        <v/>
      </c>
      <c r="CX95" s="28" t="str">
        <f t="shared" si="301"/>
        <v/>
      </c>
      <c r="CY95" s="28" t="str">
        <f t="shared" si="337"/>
        <v/>
      </c>
      <c r="CZ95" s="28" t="str">
        <f t="shared" si="338"/>
        <v/>
      </c>
      <c r="DA95" s="28" t="str">
        <f t="shared" si="339"/>
        <v/>
      </c>
      <c r="DB95" s="28">
        <f t="shared" si="340"/>
        <v>0</v>
      </c>
      <c r="DC95">
        <f t="shared" si="341"/>
        <v>0</v>
      </c>
      <c r="DD95">
        <f t="shared" si="342"/>
        <v>0</v>
      </c>
      <c r="DE95">
        <f t="shared" si="343"/>
        <v>0</v>
      </c>
      <c r="DF95">
        <f t="shared" si="344"/>
        <v>0</v>
      </c>
      <c r="DG95">
        <f t="shared" si="345"/>
        <v>0</v>
      </c>
      <c r="DH95">
        <f t="shared" si="346"/>
        <v>0</v>
      </c>
      <c r="DI95">
        <f t="shared" si="347"/>
        <v>0</v>
      </c>
      <c r="DJ95">
        <f t="shared" si="348"/>
        <v>0</v>
      </c>
      <c r="DK95">
        <f t="shared" si="349"/>
        <v>0</v>
      </c>
      <c r="DL95">
        <f t="shared" si="350"/>
        <v>0</v>
      </c>
      <c r="DM95" s="5">
        <f t="shared" si="351"/>
        <v>0</v>
      </c>
      <c r="DN95" s="48">
        <f t="shared" si="352"/>
        <v>0</v>
      </c>
      <c r="DO95" s="5">
        <f t="shared" si="353"/>
        <v>0</v>
      </c>
      <c r="DP95" s="5">
        <f t="shared" si="354"/>
        <v>0</v>
      </c>
      <c r="DR95" s="48">
        <f t="shared" si="302"/>
        <v>999</v>
      </c>
      <c r="DS95" s="48">
        <f t="shared" si="303"/>
        <v>999</v>
      </c>
      <c r="DT95" s="48">
        <f t="shared" si="355"/>
        <v>999</v>
      </c>
      <c r="DU95">
        <f t="shared" si="304"/>
        <v>0</v>
      </c>
      <c r="DW95" s="48">
        <f t="shared" si="356"/>
        <v>0</v>
      </c>
      <c r="DX95" s="48">
        <f t="shared" si="357"/>
        <v>0</v>
      </c>
      <c r="DY95" s="48">
        <f t="shared" si="358"/>
        <v>0</v>
      </c>
      <c r="DZ95" s="48">
        <f t="shared" si="359"/>
        <v>0</v>
      </c>
      <c r="EA95">
        <f t="shared" si="305"/>
        <v>0</v>
      </c>
      <c r="EC95" s="48">
        <f t="shared" si="360"/>
        <v>0</v>
      </c>
      <c r="ED95" s="48">
        <f t="shared" si="361"/>
        <v>0</v>
      </c>
      <c r="EE95" s="48">
        <f t="shared" si="362"/>
        <v>0</v>
      </c>
      <c r="EF95" s="48">
        <f t="shared" si="363"/>
        <v>0</v>
      </c>
      <c r="EG95">
        <f t="shared" si="306"/>
        <v>0</v>
      </c>
      <c r="EH95">
        <f t="shared" si="307"/>
        <v>0</v>
      </c>
      <c r="EJ95">
        <v>18</v>
      </c>
      <c r="EK95" s="48">
        <f t="shared" si="364"/>
        <v>0</v>
      </c>
      <c r="EL95">
        <f t="shared" si="308"/>
        <v>0</v>
      </c>
      <c r="EM95">
        <f t="shared" si="365"/>
        <v>0</v>
      </c>
      <c r="EN95">
        <f t="shared" si="309"/>
        <v>0</v>
      </c>
      <c r="EO95">
        <f t="shared" si="310"/>
        <v>99999999</v>
      </c>
      <c r="EP95">
        <f t="shared" si="366"/>
        <v>99999999</v>
      </c>
      <c r="EQ95">
        <f t="shared" si="311"/>
        <v>999</v>
      </c>
      <c r="ER95">
        <f t="shared" si="312"/>
        <v>99999</v>
      </c>
      <c r="ET95">
        <f>IF(J95="X",1,IF(J95="x",1,IF(J95&lt;='Schuelereinst. Sinclair'!$B$5,1,0)))</f>
        <v>0</v>
      </c>
      <c r="EU95">
        <f>IF(L95="X",1,IF(L95="x",1,IF(L95&lt;='Schuelereinst. Sinclair'!$B$5,1,0)))</f>
        <v>0</v>
      </c>
      <c r="EV95">
        <f>IF(N95="X",1,IF(N95="x",1,IF(N95&lt;='Schuelereinst. Sinclair'!$B$5,1,0)))</f>
        <v>0</v>
      </c>
      <c r="EW95">
        <f>IF(P95="X",1,IF(P95="x",1,IF(P95&lt;='Schuelereinst. Sinclair'!$B$5,1,0)))</f>
        <v>0</v>
      </c>
      <c r="EX95">
        <f>IF(R95="X",1,IF(R95="x",1,IF(R95&lt;='Schuelereinst. Sinclair'!$B$5,1,0)))</f>
        <v>0</v>
      </c>
      <c r="EY95">
        <f>IF(T95="X",1,IF(T95="x",1,IF(T95&lt;='Schuelereinst. Sinclair'!$B$5,1,0)))</f>
        <v>0</v>
      </c>
    </row>
    <row r="96" spans="1:155" x14ac:dyDescent="0.2">
      <c r="A96">
        <v>86</v>
      </c>
      <c r="B96" s="90">
        <v>19</v>
      </c>
      <c r="C96" s="259" t="str">
        <f>IF(BG96=99,"",VLOOKUP(BG96,Wiegeliste!$A$17:'Wiegeliste'!$J$66,4))</f>
        <v/>
      </c>
      <c r="D96" s="90" t="str">
        <f t="shared" si="313"/>
        <v/>
      </c>
      <c r="E96" s="132" t="str">
        <f t="shared" si="314"/>
        <v/>
      </c>
      <c r="F96" s="132" t="str">
        <f t="shared" si="315"/>
        <v/>
      </c>
      <c r="G96" s="132" t="str">
        <f>IF(BG96=99,"",VLOOKUP(BG96,Wiegeliste!$A$17:'Wiegeliste'!$J$66,6))</f>
        <v/>
      </c>
      <c r="H96" s="148" t="str">
        <f t="shared" si="279"/>
        <v/>
      </c>
      <c r="I96" s="299" t="str">
        <f>IF(C96&lt;&gt;"",IF(ISERROR(VLOOKUP(C96,Import_Gewichtheben!$A$3:$T$52,3,FALSE)),"",VLOOKUP(C96,Import_Gewichtheben!$A$3:$T$52,3,FALSE)),"")</f>
        <v/>
      </c>
      <c r="J96" s="300" t="str">
        <f>IF(C96&lt;&gt;"",IF(ISERROR(VLOOKUP(C96,Import_Gewichtheben!$A$3:$T$52,4,FALSE)),"",VLOOKUP(C96,Import_Gewichtheben!$A$3:$T$52,4,FALSE)),"")</f>
        <v/>
      </c>
      <c r="K96" s="301" t="str">
        <f>IF(C96&lt;&gt;"",IF(ISERROR(VLOOKUP(C96,Import_Gewichtheben!$A$3:$T$52,5,FALSE)),"",VLOOKUP(C96,Import_Gewichtheben!$A$3:$T$52,5,FALSE)),"")</f>
        <v/>
      </c>
      <c r="L96" s="300" t="str">
        <f>IF(C96&lt;&gt;"",IF(ISERROR(VLOOKUP(C96,Import_Gewichtheben!$A$3:$T$52,6,FALSE)),"",VLOOKUP(C96,Import_Gewichtheben!$A$3:$T$52,6,FALSE)),"")</f>
        <v/>
      </c>
      <c r="M96" s="301" t="str">
        <f>IF(C96&lt;&gt;"",IF(ISERROR(VLOOKUP(C96,Import_Gewichtheben!$A$3:$T$52,7,FALSE)),"",VLOOKUP(C96,Import_Gewichtheben!$A$3:$T$52,7,FALSE)),"")</f>
        <v/>
      </c>
      <c r="N96" s="300" t="str">
        <f>IF(C96&lt;&gt;"",IF(ISERROR(VLOOKUP(C96,Import_Gewichtheben!$A$3:$T$52,8,FALSE)),"",VLOOKUP(C96,Import_Gewichtheben!$A$3:$T$52,8,FALSE)),"")</f>
        <v/>
      </c>
      <c r="O96" s="299" t="str">
        <f>IF(C96&lt;&gt;"",IF(ISERROR(VLOOKUP(C96,Import_Gewichtheben!$A$3:$T$52,9,FALSE)),"",VLOOKUP(C96,Import_Gewichtheben!$A$3:$T$52,9,FALSE)),"")</f>
        <v/>
      </c>
      <c r="P96" s="300" t="str">
        <f>IF(C96&lt;&gt;"",IF(ISERROR(VLOOKUP(C96,Import_Gewichtheben!$A$3:$T$52,10,FALSE)),"",VLOOKUP(C96,Import_Gewichtheben!$A$3:$T$52,10,FALSE)),"")</f>
        <v/>
      </c>
      <c r="Q96" s="301" t="str">
        <f>IF(C96&lt;&gt;"",IF(ISERROR(VLOOKUP(C96,Import_Gewichtheben!$A$3:$T$52,11,FALSE)),"",VLOOKUP(C96,Import_Gewichtheben!$A$3:$T$52,11,FALSE)),"")</f>
        <v/>
      </c>
      <c r="R96" s="300" t="str">
        <f>IF(C96&lt;&gt;"",IF(ISERROR(VLOOKUP(C96,Import_Gewichtheben!$A$3:$T$52,12,FALSE)),"",VLOOKUP(C96,Import_Gewichtheben!$A$3:$T$52,12,FALSE)),"")</f>
        <v/>
      </c>
      <c r="S96" s="301" t="str">
        <f>IF(C96&lt;&gt;"",IF(ISERROR(VLOOKUP(C96,Import_Gewichtheben!$A$3:$T$52,13,FALSE)),"",VLOOKUP(C96,Import_Gewichtheben!$A$3:$T$52,13,FALSE)),"")</f>
        <v/>
      </c>
      <c r="T96" s="300" t="str">
        <f>IF(C96&lt;&gt;"",IF(ISERROR(VLOOKUP(C96,Import_Gewichtheben!$A$3:$T$52,14,FALSE)),"",VLOOKUP(C96,Import_Gewichtheben!$A$3:$T$52,14,FALSE)),"")</f>
        <v/>
      </c>
      <c r="U96" s="112" t="str">
        <f t="shared" si="316"/>
        <v/>
      </c>
      <c r="V96" s="115" t="str">
        <f t="shared" si="317"/>
        <v/>
      </c>
      <c r="W96" s="115" t="str">
        <f t="shared" si="318"/>
        <v/>
      </c>
      <c r="X96" s="321"/>
      <c r="Y96" s="322"/>
      <c r="Z96" s="100" t="str">
        <f t="shared" si="367"/>
        <v/>
      </c>
      <c r="AA96" s="326"/>
      <c r="AB96" s="317"/>
      <c r="AC96" s="317"/>
      <c r="AD96" s="103" t="str">
        <f t="shared" si="368"/>
        <v/>
      </c>
      <c r="AE96" s="326"/>
      <c r="AF96" s="317"/>
      <c r="AG96" s="317"/>
      <c r="AH96" s="186" t="str">
        <f t="shared" si="369"/>
        <v/>
      </c>
      <c r="AI96" s="106" t="str">
        <f t="shared" si="370"/>
        <v/>
      </c>
      <c r="AJ96" s="107" t="str">
        <f t="shared" si="371"/>
        <v/>
      </c>
      <c r="AK96" s="120" t="str">
        <f t="shared" si="280"/>
        <v/>
      </c>
      <c r="AL96" s="136" t="str">
        <f t="shared" si="281"/>
        <v/>
      </c>
      <c r="BG96">
        <f>Wiegeliste!HP35</f>
        <v>99</v>
      </c>
      <c r="BJ96" t="str">
        <f t="shared" si="282"/>
        <v/>
      </c>
      <c r="BL96" t="str">
        <f t="shared" si="319"/>
        <v/>
      </c>
      <c r="BM96" t="str">
        <f t="shared" si="320"/>
        <v/>
      </c>
      <c r="BN96" t="str">
        <f t="shared" si="321"/>
        <v/>
      </c>
      <c r="BO96" t="str">
        <f t="shared" si="322"/>
        <v/>
      </c>
      <c r="BP96" t="str">
        <f t="shared" si="283"/>
        <v/>
      </c>
      <c r="BQ96" t="str">
        <f t="shared" si="284"/>
        <v/>
      </c>
      <c r="BR96" s="47" t="str">
        <f t="shared" si="285"/>
        <v/>
      </c>
      <c r="BS96" t="str">
        <f t="shared" si="286"/>
        <v/>
      </c>
      <c r="BT96" t="str">
        <f t="shared" si="287"/>
        <v/>
      </c>
      <c r="BU96" t="str">
        <f t="shared" si="323"/>
        <v/>
      </c>
      <c r="BV96" t="str">
        <f>IF(BU96="","",IF(BU96="U9",'Schuelereinst. Sinclair'!$B$6,IF(BU96="U11",'Schuelereinst. Sinclair'!$B$7,IF(BU96="U13",'Schuelereinst. Sinclair'!$B$8,Wemm(BU96="U15",'Schuelereinst. Sinclair'!$B$9,"")))))</f>
        <v/>
      </c>
      <c r="BW96" s="28" t="str">
        <f t="shared" si="288"/>
        <v/>
      </c>
      <c r="BX96" s="28" t="str">
        <f t="shared" si="289"/>
        <v/>
      </c>
      <c r="BY96" s="28" t="str">
        <f t="shared" si="290"/>
        <v/>
      </c>
      <c r="BZ96" s="28" t="str">
        <f t="shared" si="291"/>
        <v/>
      </c>
      <c r="CA96" s="28" t="str">
        <f t="shared" si="292"/>
        <v/>
      </c>
      <c r="CB96" s="28" t="str">
        <f t="shared" si="293"/>
        <v/>
      </c>
      <c r="CC96" s="28" t="str">
        <f t="shared" si="324"/>
        <v/>
      </c>
      <c r="CD96" s="28" t="str">
        <f t="shared" si="325"/>
        <v/>
      </c>
      <c r="CE96" s="28" t="str">
        <f t="shared" si="326"/>
        <v/>
      </c>
      <c r="CF96" s="28">
        <f t="shared" si="327"/>
        <v>0</v>
      </c>
      <c r="CG96">
        <f t="shared" si="328"/>
        <v>0</v>
      </c>
      <c r="CH96">
        <f t="shared" si="329"/>
        <v>0</v>
      </c>
      <c r="CI96">
        <f t="shared" si="330"/>
        <v>0</v>
      </c>
      <c r="CJ96">
        <f t="shared" si="331"/>
        <v>0</v>
      </c>
      <c r="CK96">
        <f t="shared" si="332"/>
        <v>0</v>
      </c>
      <c r="CL96">
        <f t="shared" si="294"/>
        <v>0</v>
      </c>
      <c r="CM96">
        <f t="shared" si="295"/>
        <v>0</v>
      </c>
      <c r="CN96">
        <f t="shared" si="333"/>
        <v>0</v>
      </c>
      <c r="CO96">
        <f t="shared" si="334"/>
        <v>0</v>
      </c>
      <c r="CP96">
        <f t="shared" si="335"/>
        <v>0</v>
      </c>
      <c r="CQ96" s="5">
        <f t="shared" si="336"/>
        <v>0</v>
      </c>
      <c r="CS96" s="28" t="str">
        <f t="shared" si="296"/>
        <v/>
      </c>
      <c r="CT96" s="28" t="str">
        <f t="shared" si="297"/>
        <v/>
      </c>
      <c r="CU96" s="28" t="str">
        <f t="shared" si="298"/>
        <v/>
      </c>
      <c r="CV96" s="28" t="str">
        <f t="shared" si="299"/>
        <v/>
      </c>
      <c r="CW96" s="28" t="str">
        <f t="shared" si="300"/>
        <v/>
      </c>
      <c r="CX96" s="28" t="str">
        <f t="shared" si="301"/>
        <v/>
      </c>
      <c r="CY96" s="28" t="str">
        <f t="shared" si="337"/>
        <v/>
      </c>
      <c r="CZ96" s="28" t="str">
        <f t="shared" si="338"/>
        <v/>
      </c>
      <c r="DA96" s="28" t="str">
        <f t="shared" si="339"/>
        <v/>
      </c>
      <c r="DB96" s="28">
        <f t="shared" si="340"/>
        <v>0</v>
      </c>
      <c r="DC96">
        <f t="shared" si="341"/>
        <v>0</v>
      </c>
      <c r="DD96">
        <f t="shared" si="342"/>
        <v>0</v>
      </c>
      <c r="DE96">
        <f t="shared" si="343"/>
        <v>0</v>
      </c>
      <c r="DF96">
        <f t="shared" si="344"/>
        <v>0</v>
      </c>
      <c r="DG96">
        <f t="shared" si="345"/>
        <v>0</v>
      </c>
      <c r="DH96">
        <f t="shared" si="346"/>
        <v>0</v>
      </c>
      <c r="DI96">
        <f t="shared" si="347"/>
        <v>0</v>
      </c>
      <c r="DJ96">
        <f t="shared" si="348"/>
        <v>0</v>
      </c>
      <c r="DK96">
        <f t="shared" si="349"/>
        <v>0</v>
      </c>
      <c r="DL96">
        <f t="shared" si="350"/>
        <v>0</v>
      </c>
      <c r="DM96" s="5">
        <f t="shared" si="351"/>
        <v>0</v>
      </c>
      <c r="DN96" s="48">
        <f t="shared" si="352"/>
        <v>0</v>
      </c>
      <c r="DO96" s="5">
        <f t="shared" si="353"/>
        <v>0</v>
      </c>
      <c r="DP96" s="5">
        <f t="shared" si="354"/>
        <v>0</v>
      </c>
      <c r="DR96" s="48">
        <f t="shared" si="302"/>
        <v>999</v>
      </c>
      <c r="DS96" s="48">
        <f t="shared" si="303"/>
        <v>999</v>
      </c>
      <c r="DT96" s="48">
        <f t="shared" si="355"/>
        <v>999</v>
      </c>
      <c r="DU96">
        <f t="shared" si="304"/>
        <v>0</v>
      </c>
      <c r="DW96" s="48">
        <f t="shared" si="356"/>
        <v>0</v>
      </c>
      <c r="DX96" s="48">
        <f t="shared" si="357"/>
        <v>0</v>
      </c>
      <c r="DY96" s="48">
        <f t="shared" si="358"/>
        <v>0</v>
      </c>
      <c r="DZ96" s="48">
        <f t="shared" si="359"/>
        <v>0</v>
      </c>
      <c r="EA96">
        <f t="shared" si="305"/>
        <v>0</v>
      </c>
      <c r="EC96" s="48">
        <f t="shared" si="360"/>
        <v>0</v>
      </c>
      <c r="ED96" s="48">
        <f t="shared" si="361"/>
        <v>0</v>
      </c>
      <c r="EE96" s="48">
        <f t="shared" si="362"/>
        <v>0</v>
      </c>
      <c r="EF96" s="48">
        <f t="shared" si="363"/>
        <v>0</v>
      </c>
      <c r="EG96">
        <f t="shared" si="306"/>
        <v>0</v>
      </c>
      <c r="EH96">
        <f t="shared" si="307"/>
        <v>0</v>
      </c>
      <c r="EJ96">
        <v>19</v>
      </c>
      <c r="EK96" s="48">
        <f t="shared" si="364"/>
        <v>0</v>
      </c>
      <c r="EL96">
        <f t="shared" si="308"/>
        <v>0</v>
      </c>
      <c r="EM96">
        <f t="shared" si="365"/>
        <v>0</v>
      </c>
      <c r="EN96">
        <f t="shared" si="309"/>
        <v>0</v>
      </c>
      <c r="EO96">
        <f t="shared" si="310"/>
        <v>99999999</v>
      </c>
      <c r="EP96">
        <f t="shared" si="366"/>
        <v>99999999</v>
      </c>
      <c r="EQ96">
        <f t="shared" si="311"/>
        <v>999</v>
      </c>
      <c r="ER96">
        <f t="shared" si="312"/>
        <v>99999</v>
      </c>
      <c r="ET96">
        <f>IF(J96="X",1,IF(J96="x",1,IF(J96&lt;='Schuelereinst. Sinclair'!$B$5,1,0)))</f>
        <v>0</v>
      </c>
      <c r="EU96">
        <f>IF(L96="X",1,IF(L96="x",1,IF(L96&lt;='Schuelereinst. Sinclair'!$B$5,1,0)))</f>
        <v>0</v>
      </c>
      <c r="EV96">
        <f>IF(N96="X",1,IF(N96="x",1,IF(N96&lt;='Schuelereinst. Sinclair'!$B$5,1,0)))</f>
        <v>0</v>
      </c>
      <c r="EW96">
        <f>IF(P96="X",1,IF(P96="x",1,IF(P96&lt;='Schuelereinst. Sinclair'!$B$5,1,0)))</f>
        <v>0</v>
      </c>
      <c r="EX96">
        <f>IF(R96="X",1,IF(R96="x",1,IF(R96&lt;='Schuelereinst. Sinclair'!$B$5,1,0)))</f>
        <v>0</v>
      </c>
      <c r="EY96">
        <f>IF(T96="X",1,IF(T96="x",1,IF(T96&lt;='Schuelereinst. Sinclair'!$B$5,1,0)))</f>
        <v>0</v>
      </c>
    </row>
    <row r="97" spans="1:155" ht="13.5" thickBot="1" x14ac:dyDescent="0.25">
      <c r="A97">
        <v>87</v>
      </c>
      <c r="B97" s="91">
        <v>20</v>
      </c>
      <c r="C97" s="260" t="str">
        <f>IF(BG97=99,"",VLOOKUP(BG97,Wiegeliste!$A$17:'Wiegeliste'!$J$66,4))</f>
        <v/>
      </c>
      <c r="D97" s="91" t="str">
        <f t="shared" si="313"/>
        <v/>
      </c>
      <c r="E97" s="133" t="str">
        <f t="shared" si="314"/>
        <v/>
      </c>
      <c r="F97" s="133" t="str">
        <f t="shared" si="315"/>
        <v/>
      </c>
      <c r="G97" s="133" t="str">
        <f>IF(BG97=99,"",VLOOKUP(BG97,Wiegeliste!$A$17:'Wiegeliste'!$J$66,6))</f>
        <v/>
      </c>
      <c r="H97" s="149" t="str">
        <f t="shared" si="279"/>
        <v/>
      </c>
      <c r="I97" s="302" t="str">
        <f>IF(C97&lt;&gt;"",IF(ISERROR(VLOOKUP(C97,Import_Gewichtheben!$A$3:$T$52,3,FALSE)),"",VLOOKUP(C97,Import_Gewichtheben!$A$3:$T$52,3,FALSE)),"")</f>
        <v/>
      </c>
      <c r="J97" s="303" t="str">
        <f>IF(C97&lt;&gt;"",IF(ISERROR(VLOOKUP(C97,Import_Gewichtheben!$A$3:$T$52,4,FALSE)),"",VLOOKUP(C97,Import_Gewichtheben!$A$3:$T$52,4,FALSE)),"")</f>
        <v/>
      </c>
      <c r="K97" s="304" t="str">
        <f>IF(C97&lt;&gt;"",IF(ISERROR(VLOOKUP(C97,Import_Gewichtheben!$A$3:$T$52,5,FALSE)),"",VLOOKUP(C97,Import_Gewichtheben!$A$3:$T$52,5,FALSE)),"")</f>
        <v/>
      </c>
      <c r="L97" s="303" t="str">
        <f>IF(C97&lt;&gt;"",IF(ISERROR(VLOOKUP(C97,Import_Gewichtheben!$A$3:$T$52,6,FALSE)),"",VLOOKUP(C97,Import_Gewichtheben!$A$3:$T$52,6,FALSE)),"")</f>
        <v/>
      </c>
      <c r="M97" s="304" t="str">
        <f>IF(C97&lt;&gt;"",IF(ISERROR(VLOOKUP(C97,Import_Gewichtheben!$A$3:$T$52,7,FALSE)),"",VLOOKUP(C97,Import_Gewichtheben!$A$3:$T$52,7,FALSE)),"")</f>
        <v/>
      </c>
      <c r="N97" s="303" t="str">
        <f>IF(C97&lt;&gt;"",IF(ISERROR(VLOOKUP(C97,Import_Gewichtheben!$A$3:$T$52,8,FALSE)),"",VLOOKUP(C97,Import_Gewichtheben!$A$3:$T$52,8,FALSE)),"")</f>
        <v/>
      </c>
      <c r="O97" s="302" t="str">
        <f>IF(C97&lt;&gt;"",IF(ISERROR(VLOOKUP(C97,Import_Gewichtheben!$A$3:$T$52,9,FALSE)),"",VLOOKUP(C97,Import_Gewichtheben!$A$3:$T$52,9,FALSE)),"")</f>
        <v/>
      </c>
      <c r="P97" s="303" t="str">
        <f>IF(C97&lt;&gt;"",IF(ISERROR(VLOOKUP(C97,Import_Gewichtheben!$A$3:$T$52,10,FALSE)),"",VLOOKUP(C97,Import_Gewichtheben!$A$3:$T$52,10,FALSE)),"")</f>
        <v/>
      </c>
      <c r="Q97" s="304" t="str">
        <f>IF(C97&lt;&gt;"",IF(ISERROR(VLOOKUP(C97,Import_Gewichtheben!$A$3:$T$52,11,FALSE)),"",VLOOKUP(C97,Import_Gewichtheben!$A$3:$T$52,11,FALSE)),"")</f>
        <v/>
      </c>
      <c r="R97" s="303" t="str">
        <f>IF(C97&lt;&gt;"",IF(ISERROR(VLOOKUP(C97,Import_Gewichtheben!$A$3:$T$52,12,FALSE)),"",VLOOKUP(C97,Import_Gewichtheben!$A$3:$T$52,12,FALSE)),"")</f>
        <v/>
      </c>
      <c r="S97" s="304" t="str">
        <f>IF(C97&lt;&gt;"",IF(ISERROR(VLOOKUP(C97,Import_Gewichtheben!$A$3:$T$52,13,FALSE)),"",VLOOKUP(C97,Import_Gewichtheben!$A$3:$T$52,13,FALSE)),"")</f>
        <v/>
      </c>
      <c r="T97" s="303" t="str">
        <f>IF(C97&lt;&gt;"",IF(ISERROR(VLOOKUP(C97,Import_Gewichtheben!$A$3:$T$52,14,FALSE)),"",VLOOKUP(C97,Import_Gewichtheben!$A$3:$T$52,14,FALSE)),"")</f>
        <v/>
      </c>
      <c r="U97" s="113" t="str">
        <f t="shared" si="316"/>
        <v/>
      </c>
      <c r="V97" s="116" t="str">
        <f t="shared" si="317"/>
        <v/>
      </c>
      <c r="W97" s="116" t="str">
        <f t="shared" si="318"/>
        <v/>
      </c>
      <c r="X97" s="323"/>
      <c r="Y97" s="324"/>
      <c r="Z97" s="101" t="str">
        <f>IF(C97="","",DU97 )</f>
        <v/>
      </c>
      <c r="AA97" s="327"/>
      <c r="AB97" s="324"/>
      <c r="AC97" s="324"/>
      <c r="AD97" s="124" t="str">
        <f t="shared" si="368"/>
        <v/>
      </c>
      <c r="AE97" s="327"/>
      <c r="AF97" s="324"/>
      <c r="AG97" s="324"/>
      <c r="AH97" s="187" t="str">
        <f>IF(C97="","",EG97)</f>
        <v/>
      </c>
      <c r="AI97" s="125" t="str">
        <f t="shared" si="370"/>
        <v/>
      </c>
      <c r="AJ97" s="126" t="str">
        <f t="shared" si="371"/>
        <v/>
      </c>
      <c r="AK97" s="121" t="str">
        <f t="shared" si="280"/>
        <v/>
      </c>
      <c r="AL97" s="137" t="str">
        <f t="shared" si="281"/>
        <v/>
      </c>
      <c r="BG97">
        <f>Wiegeliste!HP36</f>
        <v>99</v>
      </c>
      <c r="BJ97" t="str">
        <f t="shared" si="282"/>
        <v/>
      </c>
      <c r="BL97" t="str">
        <f t="shared" si="319"/>
        <v/>
      </c>
      <c r="BM97" t="str">
        <f t="shared" si="320"/>
        <v/>
      </c>
      <c r="BN97" t="str">
        <f t="shared" si="321"/>
        <v/>
      </c>
      <c r="BO97" t="str">
        <f t="shared" si="322"/>
        <v/>
      </c>
      <c r="BP97" t="str">
        <f t="shared" si="283"/>
        <v/>
      </c>
      <c r="BQ97" t="str">
        <f t="shared" si="284"/>
        <v/>
      </c>
      <c r="BR97" s="47" t="str">
        <f t="shared" si="285"/>
        <v/>
      </c>
      <c r="BS97" t="str">
        <f t="shared" si="286"/>
        <v/>
      </c>
      <c r="BT97" t="str">
        <f t="shared" si="287"/>
        <v/>
      </c>
      <c r="BU97" t="str">
        <f t="shared" si="323"/>
        <v/>
      </c>
      <c r="BV97" t="str">
        <f>IF(BU97="","",IF(BU97="U9",'Schuelereinst. Sinclair'!$B$6,IF(BU97="U11",'Schuelereinst. Sinclair'!$B$7,IF(BU97="U13",'Schuelereinst. Sinclair'!$B$8,Wemm(BU97="U15",'Schuelereinst. Sinclair'!$B$9,"")))))</f>
        <v/>
      </c>
      <c r="BW97" s="28" t="str">
        <f t="shared" si="288"/>
        <v/>
      </c>
      <c r="BX97" s="28" t="str">
        <f t="shared" si="289"/>
        <v/>
      </c>
      <c r="BY97" s="28" t="str">
        <f t="shared" si="290"/>
        <v/>
      </c>
      <c r="BZ97" s="28" t="str">
        <f t="shared" si="291"/>
        <v/>
      </c>
      <c r="CA97" s="28" t="str">
        <f t="shared" si="292"/>
        <v/>
      </c>
      <c r="CB97" s="28" t="str">
        <f t="shared" si="293"/>
        <v/>
      </c>
      <c r="CC97" s="28" t="str">
        <f t="shared" si="324"/>
        <v/>
      </c>
      <c r="CD97" s="28" t="str">
        <f t="shared" si="325"/>
        <v/>
      </c>
      <c r="CE97" s="28" t="str">
        <f t="shared" si="326"/>
        <v/>
      </c>
      <c r="CF97" s="28">
        <f t="shared" si="327"/>
        <v>0</v>
      </c>
      <c r="CG97">
        <f t="shared" si="328"/>
        <v>0</v>
      </c>
      <c r="CH97">
        <f t="shared" si="329"/>
        <v>0</v>
      </c>
      <c r="CI97">
        <f t="shared" si="330"/>
        <v>0</v>
      </c>
      <c r="CJ97">
        <f t="shared" si="331"/>
        <v>0</v>
      </c>
      <c r="CK97">
        <f t="shared" si="332"/>
        <v>0</v>
      </c>
      <c r="CL97">
        <f t="shared" si="294"/>
        <v>0</v>
      </c>
      <c r="CM97">
        <f t="shared" si="295"/>
        <v>0</v>
      </c>
      <c r="CN97">
        <f t="shared" si="333"/>
        <v>0</v>
      </c>
      <c r="CO97">
        <f t="shared" si="334"/>
        <v>0</v>
      </c>
      <c r="CP97">
        <f t="shared" si="335"/>
        <v>0</v>
      </c>
      <c r="CQ97" s="5">
        <f t="shared" si="336"/>
        <v>0</v>
      </c>
      <c r="CS97" s="28" t="str">
        <f t="shared" si="296"/>
        <v/>
      </c>
      <c r="CT97" s="28" t="str">
        <f t="shared" si="297"/>
        <v/>
      </c>
      <c r="CU97" s="28" t="str">
        <f t="shared" si="298"/>
        <v/>
      </c>
      <c r="CV97" s="28" t="str">
        <f t="shared" si="299"/>
        <v/>
      </c>
      <c r="CW97" s="28" t="str">
        <f t="shared" si="300"/>
        <v/>
      </c>
      <c r="CX97" s="28" t="str">
        <f t="shared" si="301"/>
        <v/>
      </c>
      <c r="CY97" s="28" t="str">
        <f t="shared" si="337"/>
        <v/>
      </c>
      <c r="CZ97" s="28" t="str">
        <f t="shared" si="338"/>
        <v/>
      </c>
      <c r="DA97" s="28" t="str">
        <f t="shared" si="339"/>
        <v/>
      </c>
      <c r="DB97" s="28">
        <f t="shared" si="340"/>
        <v>0</v>
      </c>
      <c r="DC97">
        <f t="shared" si="341"/>
        <v>0</v>
      </c>
      <c r="DD97">
        <f t="shared" si="342"/>
        <v>0</v>
      </c>
      <c r="DE97">
        <f t="shared" si="343"/>
        <v>0</v>
      </c>
      <c r="DF97">
        <f t="shared" si="344"/>
        <v>0</v>
      </c>
      <c r="DG97">
        <f t="shared" si="345"/>
        <v>0</v>
      </c>
      <c r="DH97">
        <f t="shared" si="346"/>
        <v>0</v>
      </c>
      <c r="DI97">
        <f t="shared" si="347"/>
        <v>0</v>
      </c>
      <c r="DJ97">
        <f t="shared" si="348"/>
        <v>0</v>
      </c>
      <c r="DK97">
        <f t="shared" si="349"/>
        <v>0</v>
      </c>
      <c r="DL97">
        <f t="shared" si="350"/>
        <v>0</v>
      </c>
      <c r="DM97" s="5">
        <f t="shared" si="351"/>
        <v>0</v>
      </c>
      <c r="DN97" s="48">
        <f t="shared" si="352"/>
        <v>0</v>
      </c>
      <c r="DO97" s="5">
        <f t="shared" si="353"/>
        <v>0</v>
      </c>
      <c r="DP97" s="5">
        <f t="shared" si="354"/>
        <v>0</v>
      </c>
      <c r="DR97" s="48">
        <f t="shared" si="302"/>
        <v>999</v>
      </c>
      <c r="DS97" s="48">
        <f t="shared" si="303"/>
        <v>999</v>
      </c>
      <c r="DT97" s="48">
        <f t="shared" si="355"/>
        <v>999</v>
      </c>
      <c r="DU97">
        <f t="shared" si="304"/>
        <v>0</v>
      </c>
      <c r="DW97" s="48">
        <f t="shared" si="356"/>
        <v>0</v>
      </c>
      <c r="DX97" s="48">
        <f t="shared" si="357"/>
        <v>0</v>
      </c>
      <c r="DY97" s="48">
        <f t="shared" si="358"/>
        <v>0</v>
      </c>
      <c r="DZ97" s="48">
        <f t="shared" si="359"/>
        <v>0</v>
      </c>
      <c r="EA97">
        <f t="shared" si="305"/>
        <v>0</v>
      </c>
      <c r="EC97" s="48">
        <f t="shared" si="360"/>
        <v>0</v>
      </c>
      <c r="ED97" s="48">
        <f t="shared" si="361"/>
        <v>0</v>
      </c>
      <c r="EE97" s="48">
        <f t="shared" si="362"/>
        <v>0</v>
      </c>
      <c r="EF97" s="48">
        <f t="shared" si="363"/>
        <v>0</v>
      </c>
      <c r="EG97">
        <f t="shared" si="306"/>
        <v>0</v>
      </c>
      <c r="EH97">
        <f t="shared" si="307"/>
        <v>0</v>
      </c>
      <c r="EJ97">
        <v>20</v>
      </c>
      <c r="EK97" s="48">
        <f t="shared" si="364"/>
        <v>0</v>
      </c>
      <c r="EL97">
        <f t="shared" si="308"/>
        <v>0</v>
      </c>
      <c r="EM97">
        <f t="shared" si="365"/>
        <v>0</v>
      </c>
      <c r="EN97">
        <f t="shared" si="309"/>
        <v>0</v>
      </c>
      <c r="EO97">
        <f t="shared" si="310"/>
        <v>99999999</v>
      </c>
      <c r="EP97">
        <f t="shared" si="366"/>
        <v>99999999</v>
      </c>
      <c r="EQ97">
        <f t="shared" si="311"/>
        <v>999</v>
      </c>
      <c r="ER97">
        <f t="shared" si="312"/>
        <v>99999</v>
      </c>
      <c r="ET97">
        <f>IF(J97="X",1,IF(J97="x",1,IF(J97&lt;='Schuelereinst. Sinclair'!$B$5,1,0)))</f>
        <v>0</v>
      </c>
      <c r="EU97">
        <f>IF(L97="X",1,IF(L97="x",1,IF(L97&lt;='Schuelereinst. Sinclair'!$B$5,1,0)))</f>
        <v>0</v>
      </c>
      <c r="EV97">
        <f>IF(N97="X",1,IF(N97="x",1,IF(N97&lt;='Schuelereinst. Sinclair'!$B$5,1,0)))</f>
        <v>0</v>
      </c>
      <c r="EW97">
        <f>IF(P97="X",1,IF(P97="x",1,IF(P97&lt;='Schuelereinst. Sinclair'!$B$5,1,0)))</f>
        <v>0</v>
      </c>
      <c r="EX97">
        <f>IF(R97="X",1,IF(R97="x",1,IF(R97&lt;='Schuelereinst. Sinclair'!$B$5,1,0)))</f>
        <v>0</v>
      </c>
      <c r="EY97">
        <f>IF(T97="X",1,IF(T97="x",1,IF(T97&lt;='Schuelereinst. Sinclair'!$B$5,1,0)))</f>
        <v>0</v>
      </c>
    </row>
    <row r="98" spans="1:155" ht="13.5" thickBot="1" x14ac:dyDescent="0.25">
      <c r="A98">
        <v>88</v>
      </c>
    </row>
    <row r="99" spans="1:155" ht="16.5" thickBot="1" x14ac:dyDescent="0.3">
      <c r="A99">
        <v>89</v>
      </c>
      <c r="B99" s="690" t="s">
        <v>2109</v>
      </c>
      <c r="C99" s="691"/>
      <c r="D99" s="691"/>
      <c r="E99" s="691"/>
      <c r="F99" s="691"/>
      <c r="G99" s="691"/>
      <c r="H99" s="691"/>
      <c r="I99" s="691"/>
      <c r="J99" s="691"/>
      <c r="K99" s="691"/>
      <c r="L99" s="691"/>
      <c r="M99" s="691"/>
      <c r="N99" s="691"/>
      <c r="O99" s="691"/>
      <c r="P99" s="691"/>
      <c r="Q99" s="691"/>
      <c r="R99" s="691"/>
      <c r="S99" s="691"/>
      <c r="T99" s="691"/>
      <c r="U99" s="691"/>
      <c r="V99" s="691"/>
      <c r="W99" s="691"/>
      <c r="X99" s="691"/>
      <c r="Y99" s="691"/>
      <c r="Z99" s="691"/>
      <c r="AA99" s="691"/>
      <c r="AB99" s="691"/>
      <c r="AC99" s="691"/>
      <c r="AD99" s="691"/>
      <c r="AE99" s="691"/>
      <c r="AF99" s="691"/>
      <c r="AG99" s="691"/>
      <c r="AH99" s="691"/>
      <c r="AI99" s="691"/>
      <c r="AJ99" s="691"/>
      <c r="AK99" s="691"/>
      <c r="AL99" s="692"/>
    </row>
    <row r="100" spans="1:155" x14ac:dyDescent="0.2">
      <c r="A100">
        <v>90</v>
      </c>
      <c r="B100" s="701" t="s">
        <v>1967</v>
      </c>
      <c r="C100" s="703" t="s">
        <v>2110</v>
      </c>
      <c r="D100" s="683" t="s">
        <v>145</v>
      </c>
      <c r="E100" s="683" t="s">
        <v>2111</v>
      </c>
      <c r="F100" s="683" t="s">
        <v>2112</v>
      </c>
      <c r="G100" s="683" t="s">
        <v>2113</v>
      </c>
      <c r="H100" s="685" t="s">
        <v>1964</v>
      </c>
      <c r="I100" s="687" t="s">
        <v>141</v>
      </c>
      <c r="J100" s="688"/>
      <c r="K100" s="688"/>
      <c r="L100" s="688"/>
      <c r="M100" s="688"/>
      <c r="N100" s="689"/>
      <c r="O100" s="687" t="s">
        <v>146</v>
      </c>
      <c r="P100" s="688"/>
      <c r="Q100" s="688"/>
      <c r="R100" s="688"/>
      <c r="S100" s="688"/>
      <c r="T100" s="689"/>
      <c r="U100" s="675" t="s">
        <v>2114</v>
      </c>
      <c r="V100" s="681" t="s">
        <v>2115</v>
      </c>
      <c r="W100" s="97" t="s">
        <v>2123</v>
      </c>
      <c r="X100" s="693">
        <v>30</v>
      </c>
      <c r="Y100" s="694"/>
      <c r="Z100" s="695"/>
      <c r="AA100" s="687" t="s">
        <v>2168</v>
      </c>
      <c r="AB100" s="688"/>
      <c r="AC100" s="688"/>
      <c r="AD100" s="689"/>
      <c r="AE100" s="696" t="s">
        <v>2116</v>
      </c>
      <c r="AF100" s="697"/>
      <c r="AG100" s="697"/>
      <c r="AH100" s="697"/>
      <c r="AI100" s="698"/>
      <c r="AJ100" s="699" t="s">
        <v>2117</v>
      </c>
      <c r="AK100" s="671" t="s">
        <v>2118</v>
      </c>
      <c r="AL100" s="673" t="s">
        <v>2119</v>
      </c>
    </row>
    <row r="101" spans="1:155" ht="13.5" thickBot="1" x14ac:dyDescent="0.25">
      <c r="A101">
        <v>91</v>
      </c>
      <c r="B101" s="702"/>
      <c r="C101" s="704"/>
      <c r="D101" s="684"/>
      <c r="E101" s="684"/>
      <c r="F101" s="684"/>
      <c r="G101" s="684"/>
      <c r="H101" s="686"/>
      <c r="I101" s="679" t="s">
        <v>1968</v>
      </c>
      <c r="J101" s="680"/>
      <c r="K101" s="677" t="s">
        <v>1969</v>
      </c>
      <c r="L101" s="680"/>
      <c r="M101" s="677" t="s">
        <v>1970</v>
      </c>
      <c r="N101" s="678"/>
      <c r="O101" s="679" t="s">
        <v>1968</v>
      </c>
      <c r="P101" s="680"/>
      <c r="Q101" s="677" t="s">
        <v>1969</v>
      </c>
      <c r="R101" s="680"/>
      <c r="S101" s="677" t="s">
        <v>1970</v>
      </c>
      <c r="T101" s="678"/>
      <c r="U101" s="676"/>
      <c r="V101" s="682"/>
      <c r="W101" s="98" t="s">
        <v>2122</v>
      </c>
      <c r="X101" s="92" t="s">
        <v>1968</v>
      </c>
      <c r="Y101" s="93" t="s">
        <v>1969</v>
      </c>
      <c r="Z101" s="94" t="s">
        <v>2119</v>
      </c>
      <c r="AA101" s="92" t="s">
        <v>1968</v>
      </c>
      <c r="AB101" s="93" t="s">
        <v>1969</v>
      </c>
      <c r="AC101" s="93" t="s">
        <v>1970</v>
      </c>
      <c r="AD101" s="94" t="s">
        <v>2119</v>
      </c>
      <c r="AE101" s="92" t="s">
        <v>1968</v>
      </c>
      <c r="AF101" s="93" t="s">
        <v>1969</v>
      </c>
      <c r="AG101" s="93" t="s">
        <v>1970</v>
      </c>
      <c r="AH101" s="188" t="s">
        <v>2208</v>
      </c>
      <c r="AI101" s="94" t="s">
        <v>2119</v>
      </c>
      <c r="AJ101" s="700"/>
      <c r="AK101" s="672"/>
      <c r="AL101" s="674"/>
    </row>
    <row r="102" spans="1:155" ht="13.5" thickBot="1" x14ac:dyDescent="0.25">
      <c r="A102">
        <v>92</v>
      </c>
      <c r="B102" s="95" t="s">
        <v>2120</v>
      </c>
      <c r="C102" s="96"/>
      <c r="D102" s="96"/>
      <c r="E102" s="130"/>
      <c r="F102" s="130"/>
      <c r="G102" s="130"/>
      <c r="H102" s="130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130"/>
      <c r="AL102" s="134"/>
      <c r="BJ102" s="73" t="s">
        <v>2128</v>
      </c>
      <c r="BO102" s="73" t="s">
        <v>2129</v>
      </c>
      <c r="BP102" s="73" t="s">
        <v>145</v>
      </c>
      <c r="BR102" s="108" t="s">
        <v>2131</v>
      </c>
      <c r="BS102" s="73" t="s">
        <v>2132</v>
      </c>
      <c r="BT102" s="73" t="s">
        <v>2139</v>
      </c>
      <c r="BU102" s="73" t="s">
        <v>2122</v>
      </c>
      <c r="BV102" s="73" t="s">
        <v>2140</v>
      </c>
      <c r="CC102" s="73" t="s">
        <v>2124</v>
      </c>
      <c r="CD102" s="73" t="s">
        <v>2125</v>
      </c>
      <c r="CE102" s="73" t="s">
        <v>2126</v>
      </c>
      <c r="CF102" s="73" t="s">
        <v>2127</v>
      </c>
      <c r="CG102" s="73" t="s">
        <v>2137</v>
      </c>
      <c r="CH102" s="73" t="s">
        <v>2152</v>
      </c>
      <c r="CI102" s="73" t="s">
        <v>2153</v>
      </c>
      <c r="CJ102" s="73" t="s">
        <v>2138</v>
      </c>
      <c r="CK102" s="73" t="s">
        <v>2141</v>
      </c>
      <c r="CL102" s="73" t="s">
        <v>2142</v>
      </c>
      <c r="CM102" s="73" t="s">
        <v>2143</v>
      </c>
      <c r="CN102" s="73" t="s">
        <v>2144</v>
      </c>
      <c r="CO102" s="73" t="s">
        <v>2145</v>
      </c>
      <c r="CP102" s="73" t="s">
        <v>2146</v>
      </c>
      <c r="CQ102" s="73" t="s">
        <v>2147</v>
      </c>
      <c r="CY102" s="73" t="s">
        <v>2148</v>
      </c>
      <c r="CZ102" s="73" t="s">
        <v>2149</v>
      </c>
      <c r="DA102" s="73" t="s">
        <v>2150</v>
      </c>
      <c r="DB102" s="73" t="s">
        <v>2154</v>
      </c>
      <c r="DC102" s="73" t="s">
        <v>2151</v>
      </c>
      <c r="DD102" s="73" t="s">
        <v>2155</v>
      </c>
      <c r="DE102" s="73" t="s">
        <v>2156</v>
      </c>
      <c r="DF102" s="73" t="s">
        <v>2157</v>
      </c>
      <c r="DG102" s="73" t="s">
        <v>2158</v>
      </c>
      <c r="DH102" s="73" t="s">
        <v>2159</v>
      </c>
      <c r="DI102" s="73" t="s">
        <v>2163</v>
      </c>
      <c r="DJ102" s="73" t="s">
        <v>2160</v>
      </c>
      <c r="DK102" s="73" t="s">
        <v>2161</v>
      </c>
      <c r="DL102" s="73" t="s">
        <v>2162</v>
      </c>
      <c r="DM102" s="73" t="s">
        <v>2167</v>
      </c>
      <c r="DN102" s="73" t="s">
        <v>2166</v>
      </c>
      <c r="DO102" s="73" t="s">
        <v>2164</v>
      </c>
      <c r="DP102" s="73" t="s">
        <v>2165</v>
      </c>
      <c r="DR102" s="73" t="s">
        <v>2169</v>
      </c>
      <c r="DS102" s="73" t="s">
        <v>2170</v>
      </c>
      <c r="DT102" s="73" t="s">
        <v>2171</v>
      </c>
      <c r="DU102" s="73" t="s">
        <v>2172</v>
      </c>
      <c r="DW102" s="73" t="s">
        <v>2173</v>
      </c>
      <c r="DX102" s="73" t="s">
        <v>2174</v>
      </c>
      <c r="DY102" s="73" t="s">
        <v>2175</v>
      </c>
      <c r="DZ102" s="73" t="s">
        <v>2176</v>
      </c>
      <c r="EA102" s="73" t="s">
        <v>2177</v>
      </c>
      <c r="EC102" s="73" t="s">
        <v>2178</v>
      </c>
      <c r="ED102" s="73" t="s">
        <v>2179</v>
      </c>
      <c r="EE102" s="73" t="s">
        <v>2180</v>
      </c>
      <c r="EF102" s="73" t="s">
        <v>2181</v>
      </c>
      <c r="EG102" s="117" t="s">
        <v>2182</v>
      </c>
      <c r="EK102" s="118" t="s">
        <v>147</v>
      </c>
      <c r="EL102" s="118" t="s">
        <v>2183</v>
      </c>
      <c r="EM102" s="118" t="s">
        <v>2184</v>
      </c>
      <c r="EN102" s="118" t="s">
        <v>2185</v>
      </c>
      <c r="EO102" s="118"/>
      <c r="EP102" s="118"/>
    </row>
    <row r="103" spans="1:155" x14ac:dyDescent="0.2">
      <c r="A103">
        <v>93</v>
      </c>
      <c r="B103" s="89">
        <v>1</v>
      </c>
      <c r="C103" s="258" t="str">
        <f>IF(BG103=99,"",VLOOKUP(BG103,Wiegeliste!$A$17:'Wiegeliste'!$J$66,4))</f>
        <v>W71</v>
      </c>
      <c r="D103" s="89" t="str">
        <f>BP103</f>
        <v>Fischer Sarah</v>
      </c>
      <c r="E103" s="131" t="str">
        <f>BQ103</f>
        <v>KRE</v>
      </c>
      <c r="F103" s="131">
        <f>BS103</f>
        <v>2000</v>
      </c>
      <c r="G103" s="246">
        <f>IF(BG103=99,"",VLOOKUP(BG103,Wiegeliste!$A$17:'Wiegeliste'!$J$66,6))</f>
        <v>55</v>
      </c>
      <c r="H103" s="147">
        <f t="shared" ref="H103:H122" si="372">IF(C103="","",VLOOKUP(G103,Sinclair_schueler,IF(BO103="W",3,2)))</f>
        <v>1.3661000000000001</v>
      </c>
      <c r="I103" s="296">
        <f>IF(C103&lt;&gt;"",IF(ISERROR(VLOOKUP(C103,Import_Gewichtheben!$A$3:$T$52,3,FALSE)),"",VLOOKUP(C103,Import_Gewichtheben!$A$3:$T$52,3,FALSE)),"")</f>
        <v>55</v>
      </c>
      <c r="J103" s="297" t="str">
        <f>IF(C103&lt;&gt;"",IF(ISERROR(VLOOKUP(C103,Import_Gewichtheben!$A$3:$T$52,4,FALSE)),"",VLOOKUP(C103,Import_Gewichtheben!$A$3:$T$52,4,FALSE)),"")</f>
        <v/>
      </c>
      <c r="K103" s="298">
        <f>IF(C103&lt;&gt;"",IF(ISERROR(VLOOKUP(C103,Import_Gewichtheben!$A$3:$T$52,5,FALSE)),"",VLOOKUP(C103,Import_Gewichtheben!$A$3:$T$52,5,FALSE)),"")</f>
        <v>60</v>
      </c>
      <c r="L103" s="297" t="str">
        <f>IF(C103&lt;&gt;"",IF(ISERROR(VLOOKUP(C103,Import_Gewichtheben!$A$3:$T$52,6,FALSE)),"",VLOOKUP(C103,Import_Gewichtheben!$A$3:$T$52,6,FALSE)),"")</f>
        <v/>
      </c>
      <c r="M103" s="298" t="str">
        <f>IF(C103&lt;&gt;"",IF(ISERROR(VLOOKUP(C103,Import_Gewichtheben!$A$3:$T$52,7,FALSE)),"",VLOOKUP(C103,Import_Gewichtheben!$A$3:$T$52,7,FALSE)),"")</f>
        <v/>
      </c>
      <c r="N103" s="297" t="str">
        <f>IF(C103&lt;&gt;"",IF(ISERROR(VLOOKUP(C103,Import_Gewichtheben!$A$3:$T$52,8,FALSE)),"",VLOOKUP(C103,Import_Gewichtheben!$A$3:$T$52,8,FALSE)),"")</f>
        <v>x</v>
      </c>
      <c r="O103" s="296">
        <f>IF(C103&lt;&gt;"",IF(ISERROR(VLOOKUP(C103,Import_Gewichtheben!$A$3:$T$52,9,FALSE)),"",VLOOKUP(C103,Import_Gewichtheben!$A$3:$T$52,9,FALSE)),"")</f>
        <v>65</v>
      </c>
      <c r="P103" s="297" t="str">
        <f>IF(C103&lt;&gt;"",IF(ISERROR(VLOOKUP(C103,Import_Gewichtheben!$A$3:$T$52,10,FALSE)),"",VLOOKUP(C103,Import_Gewichtheben!$A$3:$T$52,10,FALSE)),"")</f>
        <v/>
      </c>
      <c r="Q103" s="298">
        <f>IF(C103&lt;&gt;"",IF(ISERROR(VLOOKUP(C103,Import_Gewichtheben!$A$3:$T$52,11,FALSE)),"",VLOOKUP(C103,Import_Gewichtheben!$A$3:$T$52,11,FALSE)),"")</f>
        <v>71</v>
      </c>
      <c r="R103" s="297" t="str">
        <f>IF(C103&lt;&gt;"",IF(ISERROR(VLOOKUP(C103,Import_Gewichtheben!$A$3:$T$52,12,FALSE)),"",VLOOKUP(C103,Import_Gewichtheben!$A$3:$T$52,12,FALSE)),"")</f>
        <v/>
      </c>
      <c r="S103" s="298" t="str">
        <f>IF(C103&lt;&gt;"",IF(ISERROR(VLOOKUP(C103,Import_Gewichtheben!$A$3:$T$52,13,FALSE)),"",VLOOKUP(C103,Import_Gewichtheben!$A$3:$T$52,13,FALSE)),"")</f>
        <v/>
      </c>
      <c r="T103" s="297" t="str">
        <f>IF(C103&lt;&gt;"",IF(ISERROR(VLOOKUP(C103,Import_Gewichtheben!$A$3:$T$52,14,FALSE)),"",VLOOKUP(C103,Import_Gewichtheben!$A$3:$T$52,14,FALSE)),"")</f>
        <v>x</v>
      </c>
      <c r="U103" s="111">
        <f>IF(C103&lt;&gt;"",DN103,"")</f>
        <v>131</v>
      </c>
      <c r="V103" s="114">
        <f>IF(C103&lt;&gt;"",DO103,"")</f>
        <v>178.95910000000003</v>
      </c>
      <c r="W103" s="114">
        <f>IF(C103&lt;&gt;"",DP103,"")</f>
        <v>178.95910000000003</v>
      </c>
      <c r="X103" s="328">
        <v>6.2</v>
      </c>
      <c r="Y103" s="329">
        <v>6.18</v>
      </c>
      <c r="Z103" s="99">
        <f>IF(C103="","",DU103 )</f>
        <v>86</v>
      </c>
      <c r="AA103" s="330">
        <v>6.35</v>
      </c>
      <c r="AB103" s="317">
        <v>6.35</v>
      </c>
      <c r="AC103" s="329">
        <v>6.3</v>
      </c>
      <c r="AD103" s="102">
        <f>IF(C103="","",EA103)</f>
        <v>87</v>
      </c>
      <c r="AE103" s="330">
        <v>5.8</v>
      </c>
      <c r="AF103" s="317">
        <v>6.56</v>
      </c>
      <c r="AG103" s="329">
        <v>5.56</v>
      </c>
      <c r="AH103" s="185">
        <f>IF(C103="","",EG103)</f>
        <v>35.08</v>
      </c>
      <c r="AI103" s="104">
        <f>IF(C103="","",EH103)</f>
        <v>47.922788000000004</v>
      </c>
      <c r="AJ103" s="105">
        <f>IF(SUM(W103,Z103,AD103,AI103)=0,"",SUM(W103,Z103,AD103,AI103))</f>
        <v>399.88188800000006</v>
      </c>
      <c r="AK103" s="119">
        <f t="shared" ref="AK103:AK122" si="373">IF(C103="","",VLOOKUP(B103,U13W_PLATZ,2))</f>
        <v>1</v>
      </c>
      <c r="AL103" s="135">
        <f t="shared" ref="AL103:AL122" si="374">IF(SUM(AK103)=0,"",VLOOKUP(AK103,Punkte_Platz,2,FALSE))</f>
        <v>30</v>
      </c>
      <c r="BG103">
        <f>Wiegeliste!HR17</f>
        <v>17</v>
      </c>
      <c r="BJ103" t="str">
        <f t="shared" ref="BJ103:BJ122" si="375">IF(C103&lt;&gt;"",C103,"")</f>
        <v>W71</v>
      </c>
      <c r="BL103" t="str">
        <f>IF(UPPER(LEFT(TEXT(BJ103,"####"),1))="W",BJ103,IF(UPPER(LEFT(TEXT(BJ103,"####"),1))="M",BJ103,IF(UPPER(LEFT(TEXT(BJ103,"####"),1))="X",BJ103,"")))</f>
        <v>W71</v>
      </c>
      <c r="BM103" t="str">
        <f>IF(BJ103&gt;0,IF(BL103="",BJ103,""),"")</f>
        <v/>
      </c>
      <c r="BN103">
        <f>IF(BK103&gt;"",IF(VLOOKUP(BK103,Athl02,1)=BK103,VLOOKUP(BK103,Athl02,2),""),
IF(BL103&gt;"",IF(VLOOKUP(BL103,Athl06,1)=BL103,VLOOKUP(BL103,Athl06,2),""),
IF(BM103&lt;&gt;"",IF(VLOOKUP(BM103,Athl04,1)=BM103,VLOOKUP(BM103,Athl04,2),""),"")))</f>
        <v>435</v>
      </c>
      <c r="BO103" t="str">
        <f>IF(BN103&lt;&gt; "",VLOOKUP(BN103, Athl01, 3),"")</f>
        <v>W</v>
      </c>
      <c r="BP103" t="str">
        <f t="shared" ref="BP103:BP122" si="376">IF(BN103="","",VLOOKUP(BN103,Athl01,2))</f>
        <v>Fischer Sarah</v>
      </c>
      <c r="BQ103" t="str">
        <f t="shared" ref="BQ103:BQ122" si="377">IF(BN103="","",VLOOKUP(BN103,Athl01,$BQ$4))</f>
        <v>KRE</v>
      </c>
      <c r="BR103" s="47">
        <f t="shared" ref="BR103:BR122" si="378">IF(BN103="","",VLOOKUP(BN103,Athl01,4))</f>
        <v>36839</v>
      </c>
      <c r="BS103">
        <f t="shared" ref="BS103:BS122" si="379">IF(C103&lt;&gt;"",YEAR(BR103),"")</f>
        <v>2000</v>
      </c>
      <c r="BT103">
        <f t="shared" ref="BT103:BT122" si="380">IF(BS103&lt;&gt;"",$BQ$3-BS103,"")</f>
        <v>12</v>
      </c>
      <c r="BU103" t="str">
        <f>IF(BS103="","",IF(BT103&lt;=9,"U9",IF(BT103&lt;=11,"U11",IF(BT103&lt;=13,"U13",IF(BT103&lt;=15,"U15","nicht startberechtigt")))))</f>
        <v>U13</v>
      </c>
      <c r="BV103">
        <f>IF(BU103="","",IF(BU103="U9",'Schuelereinst. Sinclair'!$B$6,IF(BU103="U11",'Schuelereinst. Sinclair'!$B$7,IF(BU103="U13",'Schuelereinst. Sinclair'!$B$8,Wemm(BU103="U15",'Schuelereinst. Sinclair'!$B$9,"")))))</f>
        <v>0</v>
      </c>
      <c r="BW103" s="28">
        <f t="shared" ref="BW103:CB103" si="381">I103</f>
        <v>55</v>
      </c>
      <c r="BX103" s="28" t="str">
        <f t="shared" si="381"/>
        <v/>
      </c>
      <c r="BY103" s="28">
        <f t="shared" si="381"/>
        <v>60</v>
      </c>
      <c r="BZ103" s="28" t="str">
        <f t="shared" si="381"/>
        <v/>
      </c>
      <c r="CA103" s="28" t="str">
        <f t="shared" si="381"/>
        <v/>
      </c>
      <c r="CB103" s="28" t="str">
        <f t="shared" si="381"/>
        <v>x</v>
      </c>
      <c r="CC103" s="28">
        <f>IF(BX103="x",0,IF(BX103="X",0,BW103))</f>
        <v>55</v>
      </c>
      <c r="CD103" s="28">
        <f>IF(BZ103="x",0,IF(BZ103="X",0,BY103))</f>
        <v>60</v>
      </c>
      <c r="CE103" s="28">
        <f>IF(CB103="x",0,IF(CB103="X",0,CA103))</f>
        <v>0</v>
      </c>
      <c r="CF103" s="28">
        <f>MAX(CC103:CE103)</f>
        <v>60</v>
      </c>
      <c r="CG103">
        <f>IF(H103&lt;&gt;"",CC103*H103,0)</f>
        <v>75.135500000000008</v>
      </c>
      <c r="CH103">
        <f>IF(H103&lt;&gt;"",CD103*H103,0)</f>
        <v>81.966000000000008</v>
      </c>
      <c r="CI103">
        <f>IF(H103&lt;&gt;"",CE103*H103,0)</f>
        <v>0</v>
      </c>
      <c r="CJ103">
        <f>IF(H103&lt;&gt;"",CF103*H103,0)</f>
        <v>81.966000000000008</v>
      </c>
      <c r="CK103">
        <f>IF(J103="",0,IF(J103&lt;&gt;"x",IF(J103&lt;&gt;"X",J103*$BV103,0),0))</f>
        <v>0</v>
      </c>
      <c r="CL103">
        <f t="shared" ref="CL103:CL122" si="382">IF(L103="",0,IF(L103&lt;&gt;"x",IF(L103&lt;&gt;"X",L103*$BV103,0),0))</f>
        <v>0</v>
      </c>
      <c r="CM103">
        <f t="shared" ref="CM103:CM122" si="383">IF(N103="",0,IF(N103&lt;&gt;"x",IF(N103&lt;&gt;"X",N103*$BV103,0),0))</f>
        <v>0</v>
      </c>
      <c r="CN103">
        <f>CG103+CK103</f>
        <v>75.135500000000008</v>
      </c>
      <c r="CO103">
        <f>CH103+CL103</f>
        <v>81.966000000000008</v>
      </c>
      <c r="CP103">
        <f>CI103+CM103</f>
        <v>0</v>
      </c>
      <c r="CQ103" s="5">
        <f>MAX(CN103:CP103)</f>
        <v>81.966000000000008</v>
      </c>
      <c r="CS103" s="28">
        <f t="shared" ref="CS103:CX103" si="384">O103</f>
        <v>65</v>
      </c>
      <c r="CT103" s="28" t="str">
        <f t="shared" si="384"/>
        <v/>
      </c>
      <c r="CU103" s="28">
        <f t="shared" si="384"/>
        <v>71</v>
      </c>
      <c r="CV103" s="28" t="str">
        <f t="shared" si="384"/>
        <v/>
      </c>
      <c r="CW103" s="28" t="str">
        <f t="shared" si="384"/>
        <v/>
      </c>
      <c r="CX103" s="28" t="str">
        <f t="shared" si="384"/>
        <v>x</v>
      </c>
      <c r="CY103" s="28">
        <f>IF(CT103="x",0,IF(CT103="X",0,CS103))</f>
        <v>65</v>
      </c>
      <c r="CZ103" s="28">
        <f>IF(CV103="x",0,IF(CV103="X",0,CU103))</f>
        <v>71</v>
      </c>
      <c r="DA103" s="28">
        <f>IF(CX103="x",0,IF(CX103="X",0,CW103))</f>
        <v>0</v>
      </c>
      <c r="DB103" s="28">
        <f>MAX(CY103:DA103)</f>
        <v>71</v>
      </c>
      <c r="DC103">
        <f>IF(H103&lt;&gt;"",CY103*H103,0)</f>
        <v>88.796500000000009</v>
      </c>
      <c r="DD103">
        <f>IF(H103&lt;&gt;"",CZ103*H103,0)</f>
        <v>96.993100000000013</v>
      </c>
      <c r="DE103">
        <f>IF(H103&lt;&gt;"",DA103*H103,0)</f>
        <v>0</v>
      </c>
      <c r="DF103">
        <f>IF(H103&lt;&gt;"",DB103*H103,0)</f>
        <v>96.993100000000013</v>
      </c>
      <c r="DG103">
        <f>IF(P103="",0,IF(P103&lt;&gt;"x",IF(P103&lt;&gt;"X",P103*$BV103,0),0))</f>
        <v>0</v>
      </c>
      <c r="DH103">
        <f>IF(R103="",0,IF(R103&lt;&gt;"x",IF(R103&lt;&gt;"X",R103*$BV103,0),0))</f>
        <v>0</v>
      </c>
      <c r="DI103">
        <f>IF(T103="",0,IF(T103&lt;&gt;"x",IF(T103&lt;&gt;"X",T103*$BV103,0),0))</f>
        <v>0</v>
      </c>
      <c r="DJ103">
        <f>DC103+DG103</f>
        <v>88.796500000000009</v>
      </c>
      <c r="DK103">
        <f>DD103+DH103</f>
        <v>96.993100000000013</v>
      </c>
      <c r="DL103">
        <f>DE103+DI103</f>
        <v>0</v>
      </c>
      <c r="DM103" s="5">
        <f>MAX(DJ103:DL103)</f>
        <v>96.993100000000013</v>
      </c>
      <c r="DN103" s="48">
        <f>CF103+DB103</f>
        <v>131</v>
      </c>
      <c r="DO103" s="5">
        <f>CJ103+DF103</f>
        <v>178.95910000000003</v>
      </c>
      <c r="DP103" s="5">
        <f>CQ103+DM103</f>
        <v>178.95910000000003</v>
      </c>
      <c r="DR103" s="48">
        <f t="shared" ref="DR103:DR122" si="385">IF(X103=0,999,X103)</f>
        <v>6.2</v>
      </c>
      <c r="DS103" s="48">
        <f t="shared" ref="DS103:DS122" si="386">IF(Y103=0,999,Y103)</f>
        <v>6.18</v>
      </c>
      <c r="DT103" s="48">
        <f>MIN(DR103:DS103)</f>
        <v>6.18</v>
      </c>
      <c r="DU103">
        <f t="shared" ref="DU103:DU122" si="387">IF(DT103&gt;$DU$2,0,VLOOKUP(DT103,Sprint_Schueler,2))</f>
        <v>86</v>
      </c>
      <c r="DV103" s="48"/>
      <c r="DW103" s="48">
        <f>AA103</f>
        <v>6.35</v>
      </c>
      <c r="DX103" s="48">
        <f>AB103</f>
        <v>6.35</v>
      </c>
      <c r="DY103" s="48">
        <f>AC103</f>
        <v>6.3</v>
      </c>
      <c r="DZ103" s="48">
        <f>MAX(DW103:DY103)</f>
        <v>6.35</v>
      </c>
      <c r="EA103">
        <f t="shared" ref="EA103:EA143" si="388">VLOOKUP(DZ103,Sprung_Schueler,2)</f>
        <v>87</v>
      </c>
      <c r="EC103" s="48">
        <f>AE103</f>
        <v>5.8</v>
      </c>
      <c r="ED103" s="48">
        <f>AF103</f>
        <v>6.56</v>
      </c>
      <c r="EE103" s="48">
        <f>AG103</f>
        <v>5.56</v>
      </c>
      <c r="EF103" s="48">
        <f>MAX(EC103:EE103)</f>
        <v>6.56</v>
      </c>
      <c r="EG103">
        <f t="shared" ref="EG103:EG143" si="389">VLOOKUP(EF103,Kugel_Schueler,2)</f>
        <v>35.08</v>
      </c>
      <c r="EH103">
        <f t="shared" ref="EH103:EH122" si="390">IF(EG103=0,0,IF($EH$3="Ja",EG103*H103,EG103))</f>
        <v>47.922788000000004</v>
      </c>
      <c r="EJ103">
        <v>1</v>
      </c>
      <c r="EK103" s="48">
        <f>IF(AJ103&lt;&gt;"",ROUND(AJ103,2),0)</f>
        <v>399.88</v>
      </c>
      <c r="EL103">
        <f t="shared" ref="EL103:EL122" si="391">IF(EK103&gt;0,ROUND(EK103*$EL$2+EJ103,0),0)</f>
        <v>39988001</v>
      </c>
      <c r="EM103">
        <f>LARGE($EL$103:$EL$122,EJ103)</f>
        <v>39988001</v>
      </c>
      <c r="EN103">
        <f t="shared" ref="EN103:EN122" si="392">MOD(EM103,$EL$3)</f>
        <v>1</v>
      </c>
      <c r="EO103">
        <f t="shared" ref="EO103:EO122" si="393">IF(EN103&gt;0,EN103*$EL$2+EJ103,$EL$1)</f>
        <v>100001</v>
      </c>
      <c r="EP103">
        <f>SMALL($EO$103:$EO$122,EJ103)</f>
        <v>100001</v>
      </c>
      <c r="EQ103">
        <f t="shared" ref="EQ103:EQ122" si="394">(EP103-MOD(EP103,$EL$2))/$EL$2</f>
        <v>1</v>
      </c>
      <c r="ER103">
        <f t="shared" ref="ER103:ER122" si="395">MOD(EP103,$EL$2)</f>
        <v>1</v>
      </c>
      <c r="ET103">
        <f>IF(J103="X",1,IF(J103="x",1,IF(J103&lt;='Schuelereinst. Sinclair'!$B$5,1,0)))</f>
        <v>0</v>
      </c>
      <c r="EU103">
        <f>IF(L103="X",1,IF(L103="x",1,IF(L103&lt;='Schuelereinst. Sinclair'!$B$5,1,0)))</f>
        <v>0</v>
      </c>
      <c r="EV103">
        <f>IF(N103="X",1,IF(N103="x",1,IF(N103&lt;='Schuelereinst. Sinclair'!$B$5,1,0)))</f>
        <v>1</v>
      </c>
      <c r="EW103">
        <f>IF(P103="X",1,IF(P103="x",1,IF(P103&lt;='Schuelereinst. Sinclair'!$B$5,1,0)))</f>
        <v>0</v>
      </c>
      <c r="EX103">
        <f>IF(R103="X",1,IF(R103="x",1,IF(R103&lt;='Schuelereinst. Sinclair'!$B$5,1,0)))</f>
        <v>0</v>
      </c>
      <c r="EY103">
        <f>IF(T103="X",1,IF(T103="x",1,IF(T103&lt;='Schuelereinst. Sinclair'!$B$5,1,0)))</f>
        <v>1</v>
      </c>
    </row>
    <row r="104" spans="1:155" x14ac:dyDescent="0.2">
      <c r="A104">
        <v>94</v>
      </c>
      <c r="B104" s="90">
        <v>2</v>
      </c>
      <c r="C104" s="259" t="str">
        <f>IF(BG104=99,"",VLOOKUP(BG104,Wiegeliste!$A$17:'Wiegeliste'!$J$66,4))</f>
        <v>W118</v>
      </c>
      <c r="D104" s="90" t="str">
        <f t="shared" ref="D104:D122" si="396">BP104</f>
        <v>Majer Sarah</v>
      </c>
      <c r="E104" s="132" t="str">
        <f t="shared" ref="E104:E122" si="397">BQ104</f>
        <v>LAL</v>
      </c>
      <c r="F104" s="132">
        <f t="shared" ref="F104:F122" si="398">BS104</f>
        <v>2000</v>
      </c>
      <c r="G104" s="132">
        <f>IF(BG104=99,"",VLOOKUP(BG104,Wiegeliste!$A$17:'Wiegeliste'!$J$66,6))</f>
        <v>41</v>
      </c>
      <c r="H104" s="148">
        <f t="shared" si="372"/>
        <v>1.7750999999999999</v>
      </c>
      <c r="I104" s="299">
        <f>IF(C104&lt;&gt;"",IF(ISERROR(VLOOKUP(C104,Import_Gewichtheben!$A$3:$T$52,3,FALSE)),"",VLOOKUP(C104,Import_Gewichtheben!$A$3:$T$52,3,FALSE)),"")</f>
        <v>21</v>
      </c>
      <c r="J104" s="300" t="str">
        <f>IF(C104&lt;&gt;"",IF(ISERROR(VLOOKUP(C104,Import_Gewichtheben!$A$3:$T$52,4,FALSE)),"",VLOOKUP(C104,Import_Gewichtheben!$A$3:$T$52,4,FALSE)),"")</f>
        <v/>
      </c>
      <c r="K104" s="301">
        <f>IF(C104&lt;&gt;"",IF(ISERROR(VLOOKUP(C104,Import_Gewichtheben!$A$3:$T$52,5,FALSE)),"",VLOOKUP(C104,Import_Gewichtheben!$A$3:$T$52,5,FALSE)),"")</f>
        <v>23</v>
      </c>
      <c r="L104" s="300" t="str">
        <f>IF(C104&lt;&gt;"",IF(ISERROR(VLOOKUP(C104,Import_Gewichtheben!$A$3:$T$52,6,FALSE)),"",VLOOKUP(C104,Import_Gewichtheben!$A$3:$T$52,6,FALSE)),"")</f>
        <v>x</v>
      </c>
      <c r="M104" s="301">
        <f>IF(C104&lt;&gt;"",IF(ISERROR(VLOOKUP(C104,Import_Gewichtheben!$A$3:$T$52,7,FALSE)),"",VLOOKUP(C104,Import_Gewichtheben!$A$3:$T$52,7,FALSE)),"")</f>
        <v>23</v>
      </c>
      <c r="N104" s="300" t="str">
        <f>IF(C104&lt;&gt;"",IF(ISERROR(VLOOKUP(C104,Import_Gewichtheben!$A$3:$T$52,8,FALSE)),"",VLOOKUP(C104,Import_Gewichtheben!$A$3:$T$52,8,FALSE)),"")</f>
        <v>x</v>
      </c>
      <c r="O104" s="299">
        <f>IF(C104&lt;&gt;"",IF(ISERROR(VLOOKUP(C104,Import_Gewichtheben!$A$3:$T$52,9,FALSE)),"",VLOOKUP(C104,Import_Gewichtheben!$A$3:$T$52,9,FALSE)),"")</f>
        <v>28</v>
      </c>
      <c r="P104" s="300" t="str">
        <f>IF(C104&lt;&gt;"",IF(ISERROR(VLOOKUP(C104,Import_Gewichtheben!$A$3:$T$52,10,FALSE)),"",VLOOKUP(C104,Import_Gewichtheben!$A$3:$T$52,10,FALSE)),"")</f>
        <v/>
      </c>
      <c r="Q104" s="301">
        <f>IF(C104&lt;&gt;"",IF(ISERROR(VLOOKUP(C104,Import_Gewichtheben!$A$3:$T$52,11,FALSE)),"",VLOOKUP(C104,Import_Gewichtheben!$A$3:$T$52,11,FALSE)),"")</f>
        <v>31</v>
      </c>
      <c r="R104" s="300" t="str">
        <f>IF(C104&lt;&gt;"",IF(ISERROR(VLOOKUP(C104,Import_Gewichtheben!$A$3:$T$52,12,FALSE)),"",VLOOKUP(C104,Import_Gewichtheben!$A$3:$T$52,12,FALSE)),"")</f>
        <v>x</v>
      </c>
      <c r="S104" s="301">
        <f>IF(C104&lt;&gt;"",IF(ISERROR(VLOOKUP(C104,Import_Gewichtheben!$A$3:$T$52,13,FALSE)),"",VLOOKUP(C104,Import_Gewichtheben!$A$3:$T$52,13,FALSE)),"")</f>
        <v>31</v>
      </c>
      <c r="T104" s="300" t="str">
        <f>IF(C104&lt;&gt;"",IF(ISERROR(VLOOKUP(C104,Import_Gewichtheben!$A$3:$T$52,14,FALSE)),"",VLOOKUP(C104,Import_Gewichtheben!$A$3:$T$52,14,FALSE)),"")</f>
        <v>x</v>
      </c>
      <c r="U104" s="112">
        <f t="shared" ref="U104:U122" si="399">IF(C104&lt;&gt;"",DN104,"")</f>
        <v>49</v>
      </c>
      <c r="V104" s="115">
        <f t="shared" ref="V104:V122" si="400">IF(C104&lt;&gt;"",DO104,"")</f>
        <v>86.979899999999986</v>
      </c>
      <c r="W104" s="115">
        <f t="shared" ref="W104:W122" si="401">IF(C104&lt;&gt;"",DP104,"")</f>
        <v>86.979899999999986</v>
      </c>
      <c r="X104" s="316">
        <v>5.8</v>
      </c>
      <c r="Y104" s="317">
        <v>5.84</v>
      </c>
      <c r="Z104" s="100">
        <f>IF(C104="","",DU104 )</f>
        <v>95</v>
      </c>
      <c r="AA104" s="326">
        <v>6.2</v>
      </c>
      <c r="AB104" s="317">
        <v>6.25</v>
      </c>
      <c r="AC104" s="317">
        <v>6.4</v>
      </c>
      <c r="AD104" s="103">
        <f>IF(C104="","",EA104)</f>
        <v>88</v>
      </c>
      <c r="AE104" s="326">
        <v>5.5</v>
      </c>
      <c r="AF104" s="317">
        <v>5.89</v>
      </c>
      <c r="AG104" s="317">
        <v>4.82</v>
      </c>
      <c r="AH104" s="186">
        <f>IF(C104="","",EG104)</f>
        <v>29.92</v>
      </c>
      <c r="AI104" s="106">
        <f>IF(C104="","",EH104)</f>
        <v>53.110992000000003</v>
      </c>
      <c r="AJ104" s="107">
        <f>IF(SUM(W104,Z104,AD104,AI104)=0,"",SUM(W104,Z104,AD104,AI104))</f>
        <v>323.090892</v>
      </c>
      <c r="AK104" s="120">
        <f t="shared" si="373"/>
        <v>4</v>
      </c>
      <c r="AL104" s="136">
        <f t="shared" si="374"/>
        <v>12</v>
      </c>
      <c r="BG104">
        <f>Wiegeliste!HR18</f>
        <v>19</v>
      </c>
      <c r="BJ104" t="str">
        <f t="shared" si="375"/>
        <v>W118</v>
      </c>
      <c r="BL104" t="str">
        <f t="shared" ref="BL104:BL122" si="402">IF(UPPER(LEFT(TEXT(BJ104,"####"),1))="W",BJ104,IF(UPPER(LEFT(TEXT(BJ104,"####"),1))="M",BJ104,IF(UPPER(LEFT(TEXT(BJ104,"####"),1))="X",BJ104,"")))</f>
        <v>W118</v>
      </c>
      <c r="BM104" t="str">
        <f t="shared" ref="BM104:BM122" si="403">IF(BJ104&gt;0,IF(BL104="",BJ104,""),"")</f>
        <v/>
      </c>
      <c r="BN104">
        <f t="shared" ref="BN104:BN122" si="404">IF(BK104&gt;"",IF(VLOOKUP(BK104,Athl02,1)=BK104,VLOOKUP(BK104,Athl02,2),""),
IF(BL104&gt;"",IF(VLOOKUP(BL104,Athl06,1)=BL104,VLOOKUP(BL104,Athl06,2),""),
IF(BM104&lt;&gt;"",IF(VLOOKUP(BM104,Athl04,1)=BM104,VLOOKUP(BM104,Athl04,2),""),"")))</f>
        <v>705</v>
      </c>
      <c r="BO104" t="str">
        <f t="shared" ref="BO104:BO122" si="405">IF(BN104&lt;&gt; "",VLOOKUP(BN104, Athl01, 3),"")</f>
        <v>W</v>
      </c>
      <c r="BP104" t="str">
        <f t="shared" si="376"/>
        <v>Majer Sarah</v>
      </c>
      <c r="BQ104" t="str">
        <f t="shared" si="377"/>
        <v>LAL</v>
      </c>
      <c r="BR104" s="47">
        <f t="shared" si="378"/>
        <v>36573</v>
      </c>
      <c r="BS104">
        <f t="shared" si="379"/>
        <v>2000</v>
      </c>
      <c r="BT104">
        <f t="shared" si="380"/>
        <v>12</v>
      </c>
      <c r="BU104" t="str">
        <f t="shared" ref="BU104:BU122" si="406">IF(BS104="","",IF(BT104&lt;=9,"U9",IF(BT104&lt;=11,"U11",IF(BT104&lt;=13,"U13",IF(BT104&lt;=15,"U15","nicht startberechtigt")))))</f>
        <v>U13</v>
      </c>
      <c r="BV104">
        <f>IF(BU104="","",IF(BU104="U9",'Schuelereinst. Sinclair'!$B$6,IF(BU104="U11",'Schuelereinst. Sinclair'!$B$7,IF(BU104="U13",'Schuelereinst. Sinclair'!$B$8,Wemm(BU104="U15",'Schuelereinst. Sinclair'!$B$9,"")))))</f>
        <v>0</v>
      </c>
      <c r="BW104" s="28">
        <f t="shared" ref="BW104:BW122" si="407">I104</f>
        <v>21</v>
      </c>
      <c r="BX104" s="28" t="str">
        <f t="shared" ref="BX104:BX122" si="408">J104</f>
        <v/>
      </c>
      <c r="BY104" s="28">
        <f t="shared" ref="BY104:BY122" si="409">K104</f>
        <v>23</v>
      </c>
      <c r="BZ104" s="28" t="str">
        <f t="shared" ref="BZ104:BZ122" si="410">L104</f>
        <v>x</v>
      </c>
      <c r="CA104" s="28">
        <f t="shared" ref="CA104:CA122" si="411">M104</f>
        <v>23</v>
      </c>
      <c r="CB104" s="28" t="str">
        <f t="shared" ref="CB104:CB122" si="412">N104</f>
        <v>x</v>
      </c>
      <c r="CC104" s="28">
        <f t="shared" ref="CC104:CC122" si="413">IF(BX104="x",0,IF(BX104="X",0,BW104))</f>
        <v>21</v>
      </c>
      <c r="CD104" s="28">
        <f t="shared" ref="CD104:CD122" si="414">IF(BZ104="x",0,IF(BZ104="X",0,BY104))</f>
        <v>0</v>
      </c>
      <c r="CE104" s="28">
        <f t="shared" ref="CE104:CE122" si="415">IF(CB104="x",0,IF(CB104="X",0,CA104))</f>
        <v>0</v>
      </c>
      <c r="CF104" s="28">
        <f t="shared" ref="CF104:CF122" si="416">MAX(CC104:CE104)</f>
        <v>21</v>
      </c>
      <c r="CG104">
        <f t="shared" ref="CG104:CG122" si="417">IF(H104&lt;&gt;"",CC104*H104,0)</f>
        <v>37.277099999999997</v>
      </c>
      <c r="CH104">
        <f t="shared" ref="CH104:CH122" si="418">IF(H104&lt;&gt;"",CD104*H104,0)</f>
        <v>0</v>
      </c>
      <c r="CI104">
        <f t="shared" ref="CI104:CI122" si="419">IF(H104&lt;&gt;"",CE104*H104,0)</f>
        <v>0</v>
      </c>
      <c r="CJ104">
        <f t="shared" ref="CJ104:CJ122" si="420">IF(H104&lt;&gt;"",CF104*H104,0)</f>
        <v>37.277099999999997</v>
      </c>
      <c r="CK104">
        <f t="shared" ref="CK104:CK122" si="421">IF(J104="",0,IF(J104&lt;&gt;"x",IF(J104&lt;&gt;"X",J104*$BV104,0),0))</f>
        <v>0</v>
      </c>
      <c r="CL104">
        <f t="shared" si="382"/>
        <v>0</v>
      </c>
      <c r="CM104">
        <f t="shared" si="383"/>
        <v>0</v>
      </c>
      <c r="CN104">
        <f t="shared" ref="CN104:CN122" si="422">CG104+CK104</f>
        <v>37.277099999999997</v>
      </c>
      <c r="CO104">
        <f t="shared" ref="CO104:CO122" si="423">CH104+CL104</f>
        <v>0</v>
      </c>
      <c r="CP104">
        <f t="shared" ref="CP104:CP122" si="424">CI104+CM104</f>
        <v>0</v>
      </c>
      <c r="CQ104" s="5">
        <f t="shared" ref="CQ104:CQ122" si="425">MAX(CN104:CP104)</f>
        <v>37.277099999999997</v>
      </c>
      <c r="CS104" s="28">
        <f t="shared" ref="CS104:CS122" si="426">O104</f>
        <v>28</v>
      </c>
      <c r="CT104" s="28" t="str">
        <f t="shared" ref="CT104:CT122" si="427">P104</f>
        <v/>
      </c>
      <c r="CU104" s="28">
        <f t="shared" ref="CU104:CU122" si="428">Q104</f>
        <v>31</v>
      </c>
      <c r="CV104" s="28" t="str">
        <f t="shared" ref="CV104:CV122" si="429">R104</f>
        <v>x</v>
      </c>
      <c r="CW104" s="28">
        <f t="shared" ref="CW104:CW122" si="430">S104</f>
        <v>31</v>
      </c>
      <c r="CX104" s="28" t="str">
        <f t="shared" ref="CX104:CX122" si="431">T104</f>
        <v>x</v>
      </c>
      <c r="CY104" s="28">
        <f t="shared" ref="CY104:CY122" si="432">IF(CT104="x",0,IF(CT104="X",0,CS104))</f>
        <v>28</v>
      </c>
      <c r="CZ104" s="28">
        <f t="shared" ref="CZ104:CZ122" si="433">IF(CV104="x",0,IF(CV104="X",0,CU104))</f>
        <v>0</v>
      </c>
      <c r="DA104" s="28">
        <f t="shared" ref="DA104:DA122" si="434">IF(CX104="x",0,IF(CX104="X",0,CW104))</f>
        <v>0</v>
      </c>
      <c r="DB104" s="28">
        <f t="shared" ref="DB104:DB122" si="435">MAX(CY104:DA104)</f>
        <v>28</v>
      </c>
      <c r="DC104">
        <f t="shared" ref="DC104:DC122" si="436">IF(H104&lt;&gt;"",CY104*H104,0)</f>
        <v>49.702799999999996</v>
      </c>
      <c r="DD104">
        <f t="shared" ref="DD104:DD122" si="437">IF(H104&lt;&gt;"",CZ104*H104,0)</f>
        <v>0</v>
      </c>
      <c r="DE104">
        <f t="shared" ref="DE104:DE122" si="438">IF(H104&lt;&gt;"",DA104*H104,0)</f>
        <v>0</v>
      </c>
      <c r="DF104">
        <f t="shared" ref="DF104:DF122" si="439">IF(H104&lt;&gt;"",DB104*H104,0)</f>
        <v>49.702799999999996</v>
      </c>
      <c r="DG104">
        <f t="shared" ref="DG104:DG122" si="440">IF(P104="",0,IF(P104&lt;&gt;"x",IF(P104&lt;&gt;"X",P104*$BV104,0),0))</f>
        <v>0</v>
      </c>
      <c r="DH104">
        <f t="shared" ref="DH104:DH122" si="441">IF(R104="",0,IF(R104&lt;&gt;"x",IF(R104&lt;&gt;"X",R104*$BV104,0),0))</f>
        <v>0</v>
      </c>
      <c r="DI104">
        <f t="shared" ref="DI104:DI122" si="442">IF(T104="",0,IF(T104&lt;&gt;"x",IF(T104&lt;&gt;"X",T104*$BV104,0),0))</f>
        <v>0</v>
      </c>
      <c r="DJ104">
        <f t="shared" ref="DJ104:DJ122" si="443">DC104+DG104</f>
        <v>49.702799999999996</v>
      </c>
      <c r="DK104">
        <f t="shared" ref="DK104:DK122" si="444">DD104+DH104</f>
        <v>0</v>
      </c>
      <c r="DL104">
        <f t="shared" ref="DL104:DL122" si="445">DE104+DI104</f>
        <v>0</v>
      </c>
      <c r="DM104" s="5">
        <f t="shared" ref="DM104:DM122" si="446">MAX(DJ104:DL104)</f>
        <v>49.702799999999996</v>
      </c>
      <c r="DN104" s="48">
        <f t="shared" ref="DN104:DN122" si="447">CF104+DB104</f>
        <v>49</v>
      </c>
      <c r="DO104" s="5">
        <f t="shared" ref="DO104:DO122" si="448">CJ104+DF104</f>
        <v>86.979899999999986</v>
      </c>
      <c r="DP104" s="5">
        <f t="shared" ref="DP104:DP122" si="449">CQ104+DM104</f>
        <v>86.979899999999986</v>
      </c>
      <c r="DR104" s="48">
        <f t="shared" si="385"/>
        <v>5.8</v>
      </c>
      <c r="DS104" s="48">
        <f t="shared" si="386"/>
        <v>5.84</v>
      </c>
      <c r="DT104" s="48">
        <f t="shared" ref="DT104:DT122" si="450">MIN(DR104:DS104)</f>
        <v>5.8</v>
      </c>
      <c r="DU104">
        <f t="shared" si="387"/>
        <v>95</v>
      </c>
      <c r="DW104" s="48">
        <f t="shared" ref="DW104:DW122" si="451">AA104</f>
        <v>6.2</v>
      </c>
      <c r="DX104" s="48">
        <f t="shared" ref="DX104:DX122" si="452">AB104</f>
        <v>6.25</v>
      </c>
      <c r="DY104" s="48">
        <f t="shared" ref="DY104:DY122" si="453">AC104</f>
        <v>6.4</v>
      </c>
      <c r="DZ104" s="48">
        <f t="shared" ref="DZ104:DZ122" si="454">MAX(DW104:DY104)</f>
        <v>6.4</v>
      </c>
      <c r="EA104">
        <f t="shared" si="388"/>
        <v>88</v>
      </c>
      <c r="EC104" s="48">
        <f t="shared" ref="EC104:EC122" si="455">AE104</f>
        <v>5.5</v>
      </c>
      <c r="ED104" s="48">
        <f t="shared" ref="ED104:ED122" si="456">AF104</f>
        <v>5.89</v>
      </c>
      <c r="EE104" s="48">
        <f t="shared" ref="EE104:EE122" si="457">AG104</f>
        <v>4.82</v>
      </c>
      <c r="EF104" s="48">
        <f t="shared" ref="EF104:EF122" si="458">MAX(EC104:EE104)</f>
        <v>5.89</v>
      </c>
      <c r="EG104">
        <f t="shared" si="389"/>
        <v>29.92</v>
      </c>
      <c r="EH104">
        <f t="shared" si="390"/>
        <v>53.110992000000003</v>
      </c>
      <c r="EJ104">
        <v>2</v>
      </c>
      <c r="EK104" s="48">
        <f t="shared" ref="EK104:EK122" si="459">IF(AJ104&lt;&gt;"",ROUND(AJ104,2),0)</f>
        <v>323.08999999999997</v>
      </c>
      <c r="EL104">
        <f t="shared" si="391"/>
        <v>32309002</v>
      </c>
      <c r="EM104">
        <f t="shared" ref="EM104:EM122" si="460">LARGE($EL$103:$EL$122,EJ104)</f>
        <v>36565004</v>
      </c>
      <c r="EN104">
        <f t="shared" si="392"/>
        <v>4</v>
      </c>
      <c r="EO104">
        <f t="shared" si="393"/>
        <v>400002</v>
      </c>
      <c r="EP104">
        <f t="shared" ref="EP104:EP122" si="461">SMALL($EO$103:$EO$122,EJ104)</f>
        <v>200004</v>
      </c>
      <c r="EQ104">
        <f t="shared" si="394"/>
        <v>2</v>
      </c>
      <c r="ER104">
        <f t="shared" si="395"/>
        <v>4</v>
      </c>
      <c r="ET104">
        <f>IF(J104="X",1,IF(J104="x",1,IF(J104&lt;='Schuelereinst. Sinclair'!$B$5,1,0)))</f>
        <v>0</v>
      </c>
      <c r="EU104">
        <f>IF(L104="X",1,IF(L104="x",1,IF(L104&lt;='Schuelereinst. Sinclair'!$B$5,1,0)))</f>
        <v>1</v>
      </c>
      <c r="EV104">
        <f>IF(N104="X",1,IF(N104="x",1,IF(N104&lt;='Schuelereinst. Sinclair'!$B$5,1,0)))</f>
        <v>1</v>
      </c>
      <c r="EW104">
        <f>IF(P104="X",1,IF(P104="x",1,IF(P104&lt;='Schuelereinst. Sinclair'!$B$5,1,0)))</f>
        <v>0</v>
      </c>
      <c r="EX104">
        <f>IF(R104="X",1,IF(R104="x",1,IF(R104&lt;='Schuelereinst. Sinclair'!$B$5,1,0)))</f>
        <v>1</v>
      </c>
      <c r="EY104">
        <f>IF(T104="X",1,IF(T104="x",1,IF(T104&lt;='Schuelereinst. Sinclair'!$B$5,1,0)))</f>
        <v>1</v>
      </c>
    </row>
    <row r="105" spans="1:155" x14ac:dyDescent="0.2">
      <c r="A105">
        <v>95</v>
      </c>
      <c r="B105" s="90">
        <v>3</v>
      </c>
      <c r="C105" s="259" t="str">
        <f>IF(BG105=99,"",VLOOKUP(BG105,Wiegeliste!$A$17:'Wiegeliste'!$J$66,4))</f>
        <v>W119</v>
      </c>
      <c r="D105" s="90" t="str">
        <f t="shared" si="396"/>
        <v>Ortlieb Hannah</v>
      </c>
      <c r="E105" s="132" t="str">
        <f t="shared" si="397"/>
        <v>LAL</v>
      </c>
      <c r="F105" s="132">
        <f t="shared" si="398"/>
        <v>2000</v>
      </c>
      <c r="G105" s="132">
        <f>IF(BG105=99,"",VLOOKUP(BG105,Wiegeliste!$A$17:'Wiegeliste'!$J$66,6))</f>
        <v>45.5</v>
      </c>
      <c r="H105" s="148">
        <f t="shared" si="372"/>
        <v>1.6031</v>
      </c>
      <c r="I105" s="299">
        <f>IF(C105&lt;&gt;"",IF(ISERROR(VLOOKUP(C105,Import_Gewichtheben!$A$3:$T$52,3,FALSE)),"",VLOOKUP(C105,Import_Gewichtheben!$A$3:$T$52,3,FALSE)),"")</f>
        <v>21</v>
      </c>
      <c r="J105" s="300" t="str">
        <f>IF(C105&lt;&gt;"",IF(ISERROR(VLOOKUP(C105,Import_Gewichtheben!$A$3:$T$52,4,FALSE)),"",VLOOKUP(C105,Import_Gewichtheben!$A$3:$T$52,4,FALSE)),"")</f>
        <v/>
      </c>
      <c r="K105" s="301">
        <f>IF(C105&lt;&gt;"",IF(ISERROR(VLOOKUP(C105,Import_Gewichtheben!$A$3:$T$52,5,FALSE)),"",VLOOKUP(C105,Import_Gewichtheben!$A$3:$T$52,5,FALSE)),"")</f>
        <v>23</v>
      </c>
      <c r="L105" s="300" t="str">
        <f>IF(C105&lt;&gt;"",IF(ISERROR(VLOOKUP(C105,Import_Gewichtheben!$A$3:$T$52,6,FALSE)),"",VLOOKUP(C105,Import_Gewichtheben!$A$3:$T$52,6,FALSE)),"")</f>
        <v/>
      </c>
      <c r="M105" s="301">
        <f>IF(C105&lt;&gt;"",IF(ISERROR(VLOOKUP(C105,Import_Gewichtheben!$A$3:$T$52,7,FALSE)),"",VLOOKUP(C105,Import_Gewichtheben!$A$3:$T$52,7,FALSE)),"")</f>
        <v>24</v>
      </c>
      <c r="N105" s="300" t="str">
        <f>IF(C105&lt;&gt;"",IF(ISERROR(VLOOKUP(C105,Import_Gewichtheben!$A$3:$T$52,8,FALSE)),"",VLOOKUP(C105,Import_Gewichtheben!$A$3:$T$52,8,FALSE)),"")</f>
        <v/>
      </c>
      <c r="O105" s="299">
        <f>IF(C105&lt;&gt;"",IF(ISERROR(VLOOKUP(C105,Import_Gewichtheben!$A$3:$T$52,9,FALSE)),"",VLOOKUP(C105,Import_Gewichtheben!$A$3:$T$52,9,FALSE)),"")</f>
        <v>29</v>
      </c>
      <c r="P105" s="300" t="str">
        <f>IF(C105&lt;&gt;"",IF(ISERROR(VLOOKUP(C105,Import_Gewichtheben!$A$3:$T$52,10,FALSE)),"",VLOOKUP(C105,Import_Gewichtheben!$A$3:$T$52,10,FALSE)),"")</f>
        <v/>
      </c>
      <c r="Q105" s="301">
        <f>IF(C105&lt;&gt;"",IF(ISERROR(VLOOKUP(C105,Import_Gewichtheben!$A$3:$T$52,11,FALSE)),"",VLOOKUP(C105,Import_Gewichtheben!$A$3:$T$52,11,FALSE)),"")</f>
        <v>32</v>
      </c>
      <c r="R105" s="300" t="str">
        <f>IF(C105&lt;&gt;"",IF(ISERROR(VLOOKUP(C105,Import_Gewichtheben!$A$3:$T$52,12,FALSE)),"",VLOOKUP(C105,Import_Gewichtheben!$A$3:$T$52,12,FALSE)),"")</f>
        <v/>
      </c>
      <c r="S105" s="301">
        <f>IF(C105&lt;&gt;"",IF(ISERROR(VLOOKUP(C105,Import_Gewichtheben!$A$3:$T$52,13,FALSE)),"",VLOOKUP(C105,Import_Gewichtheben!$A$3:$T$52,13,FALSE)),"")</f>
        <v>34</v>
      </c>
      <c r="T105" s="300" t="str">
        <f>IF(C105&lt;&gt;"",IF(ISERROR(VLOOKUP(C105,Import_Gewichtheben!$A$3:$T$52,14,FALSE)),"",VLOOKUP(C105,Import_Gewichtheben!$A$3:$T$52,14,FALSE)),"")</f>
        <v/>
      </c>
      <c r="U105" s="112">
        <f t="shared" si="399"/>
        <v>58</v>
      </c>
      <c r="V105" s="115">
        <f t="shared" si="400"/>
        <v>92.979800000000012</v>
      </c>
      <c r="W105" s="115">
        <f t="shared" si="401"/>
        <v>92.979800000000012</v>
      </c>
      <c r="X105" s="316">
        <v>5.86</v>
      </c>
      <c r="Y105" s="317">
        <v>5.89</v>
      </c>
      <c r="Z105" s="100">
        <f t="shared" ref="Z105:Z121" si="462">IF(C105="","",DU105 )</f>
        <v>94</v>
      </c>
      <c r="AA105" s="326">
        <v>6.25</v>
      </c>
      <c r="AB105" s="317">
        <v>6.3</v>
      </c>
      <c r="AC105" s="317">
        <v>6.35</v>
      </c>
      <c r="AD105" s="103">
        <f t="shared" ref="AD105:AD122" si="463">IF(C105="","",EA105)</f>
        <v>87</v>
      </c>
      <c r="AE105" s="326">
        <v>7.01</v>
      </c>
      <c r="AF105" s="317">
        <v>6.31</v>
      </c>
      <c r="AG105" s="317">
        <v>6.53</v>
      </c>
      <c r="AH105" s="186">
        <f t="shared" ref="AH105:AH121" si="464">IF(C105="","",EG105)</f>
        <v>38.54</v>
      </c>
      <c r="AI105" s="106">
        <f t="shared" ref="AI105:AI122" si="465">IF(C105="","",EH105)</f>
        <v>61.783473999999998</v>
      </c>
      <c r="AJ105" s="107">
        <f t="shared" ref="AJ105:AJ122" si="466">IF(SUM(W105,Z105,AD105,AI105)=0,"",SUM(W105,Z105,AD105,AI105))</f>
        <v>335.76327400000002</v>
      </c>
      <c r="AK105" s="120">
        <f t="shared" si="373"/>
        <v>3</v>
      </c>
      <c r="AL105" s="136">
        <f t="shared" si="374"/>
        <v>16</v>
      </c>
      <c r="BG105">
        <f>Wiegeliste!HR19</f>
        <v>20</v>
      </c>
      <c r="BJ105" t="str">
        <f t="shared" si="375"/>
        <v>W119</v>
      </c>
      <c r="BL105" t="str">
        <f t="shared" si="402"/>
        <v>W119</v>
      </c>
      <c r="BM105" t="str">
        <f t="shared" si="403"/>
        <v/>
      </c>
      <c r="BN105">
        <f t="shared" si="404"/>
        <v>706</v>
      </c>
      <c r="BO105" t="str">
        <f t="shared" si="405"/>
        <v>W</v>
      </c>
      <c r="BP105" t="str">
        <f t="shared" si="376"/>
        <v>Ortlieb Hannah</v>
      </c>
      <c r="BQ105" t="str">
        <f t="shared" si="377"/>
        <v>LAL</v>
      </c>
      <c r="BR105" s="47">
        <f t="shared" si="378"/>
        <v>36600</v>
      </c>
      <c r="BS105">
        <f t="shared" si="379"/>
        <v>2000</v>
      </c>
      <c r="BT105">
        <f t="shared" si="380"/>
        <v>12</v>
      </c>
      <c r="BU105" t="str">
        <f t="shared" si="406"/>
        <v>U13</v>
      </c>
      <c r="BV105">
        <f>IF(BU105="","",IF(BU105="U9",'Schuelereinst. Sinclair'!$B$6,IF(BU105="U11",'Schuelereinst. Sinclair'!$B$7,IF(BU105="U13",'Schuelereinst. Sinclair'!$B$8,Wemm(BU105="U15",'Schuelereinst. Sinclair'!$B$9,"")))))</f>
        <v>0</v>
      </c>
      <c r="BW105" s="28">
        <f t="shared" si="407"/>
        <v>21</v>
      </c>
      <c r="BX105" s="28" t="str">
        <f t="shared" si="408"/>
        <v/>
      </c>
      <c r="BY105" s="28">
        <f t="shared" si="409"/>
        <v>23</v>
      </c>
      <c r="BZ105" s="28" t="str">
        <f t="shared" si="410"/>
        <v/>
      </c>
      <c r="CA105" s="28">
        <f t="shared" si="411"/>
        <v>24</v>
      </c>
      <c r="CB105" s="28" t="str">
        <f t="shared" si="412"/>
        <v/>
      </c>
      <c r="CC105" s="28">
        <f t="shared" si="413"/>
        <v>21</v>
      </c>
      <c r="CD105" s="28">
        <f t="shared" si="414"/>
        <v>23</v>
      </c>
      <c r="CE105" s="28">
        <f t="shared" si="415"/>
        <v>24</v>
      </c>
      <c r="CF105" s="28">
        <f t="shared" si="416"/>
        <v>24</v>
      </c>
      <c r="CG105">
        <f t="shared" si="417"/>
        <v>33.665100000000002</v>
      </c>
      <c r="CH105">
        <f t="shared" si="418"/>
        <v>36.871299999999998</v>
      </c>
      <c r="CI105">
        <f t="shared" si="419"/>
        <v>38.474400000000003</v>
      </c>
      <c r="CJ105">
        <f t="shared" si="420"/>
        <v>38.474400000000003</v>
      </c>
      <c r="CK105">
        <f t="shared" si="421"/>
        <v>0</v>
      </c>
      <c r="CL105">
        <f t="shared" si="382"/>
        <v>0</v>
      </c>
      <c r="CM105">
        <f t="shared" si="383"/>
        <v>0</v>
      </c>
      <c r="CN105">
        <f t="shared" si="422"/>
        <v>33.665100000000002</v>
      </c>
      <c r="CO105">
        <f t="shared" si="423"/>
        <v>36.871299999999998</v>
      </c>
      <c r="CP105">
        <f t="shared" si="424"/>
        <v>38.474400000000003</v>
      </c>
      <c r="CQ105" s="5">
        <f t="shared" si="425"/>
        <v>38.474400000000003</v>
      </c>
      <c r="CS105" s="28">
        <f t="shared" si="426"/>
        <v>29</v>
      </c>
      <c r="CT105" s="28" t="str">
        <f t="shared" si="427"/>
        <v/>
      </c>
      <c r="CU105" s="28">
        <f t="shared" si="428"/>
        <v>32</v>
      </c>
      <c r="CV105" s="28" t="str">
        <f t="shared" si="429"/>
        <v/>
      </c>
      <c r="CW105" s="28">
        <f t="shared" si="430"/>
        <v>34</v>
      </c>
      <c r="CX105" s="28" t="str">
        <f t="shared" si="431"/>
        <v/>
      </c>
      <c r="CY105" s="28">
        <f t="shared" si="432"/>
        <v>29</v>
      </c>
      <c r="CZ105" s="28">
        <f t="shared" si="433"/>
        <v>32</v>
      </c>
      <c r="DA105" s="28">
        <f t="shared" si="434"/>
        <v>34</v>
      </c>
      <c r="DB105" s="28">
        <f t="shared" si="435"/>
        <v>34</v>
      </c>
      <c r="DC105">
        <f t="shared" si="436"/>
        <v>46.489899999999999</v>
      </c>
      <c r="DD105">
        <f t="shared" si="437"/>
        <v>51.299199999999999</v>
      </c>
      <c r="DE105">
        <f t="shared" si="438"/>
        <v>54.505400000000002</v>
      </c>
      <c r="DF105">
        <f t="shared" si="439"/>
        <v>54.505400000000002</v>
      </c>
      <c r="DG105">
        <f t="shared" si="440"/>
        <v>0</v>
      </c>
      <c r="DH105">
        <f t="shared" si="441"/>
        <v>0</v>
      </c>
      <c r="DI105">
        <f t="shared" si="442"/>
        <v>0</v>
      </c>
      <c r="DJ105">
        <f t="shared" si="443"/>
        <v>46.489899999999999</v>
      </c>
      <c r="DK105">
        <f t="shared" si="444"/>
        <v>51.299199999999999</v>
      </c>
      <c r="DL105">
        <f t="shared" si="445"/>
        <v>54.505400000000002</v>
      </c>
      <c r="DM105" s="5">
        <f t="shared" si="446"/>
        <v>54.505400000000002</v>
      </c>
      <c r="DN105" s="48">
        <f t="shared" si="447"/>
        <v>58</v>
      </c>
      <c r="DO105" s="5">
        <f t="shared" si="448"/>
        <v>92.979800000000012</v>
      </c>
      <c r="DP105" s="5">
        <f t="shared" si="449"/>
        <v>92.979800000000012</v>
      </c>
      <c r="DR105" s="48">
        <f t="shared" si="385"/>
        <v>5.86</v>
      </c>
      <c r="DS105" s="48">
        <f t="shared" si="386"/>
        <v>5.89</v>
      </c>
      <c r="DT105" s="48">
        <f t="shared" si="450"/>
        <v>5.86</v>
      </c>
      <c r="DU105">
        <f t="shared" si="387"/>
        <v>94</v>
      </c>
      <c r="DW105" s="48">
        <f t="shared" si="451"/>
        <v>6.25</v>
      </c>
      <c r="DX105" s="48">
        <f t="shared" si="452"/>
        <v>6.3</v>
      </c>
      <c r="DY105" s="48">
        <f t="shared" si="453"/>
        <v>6.35</v>
      </c>
      <c r="DZ105" s="48">
        <f t="shared" si="454"/>
        <v>6.35</v>
      </c>
      <c r="EA105">
        <f t="shared" si="388"/>
        <v>87</v>
      </c>
      <c r="EC105" s="48">
        <f t="shared" si="455"/>
        <v>7.01</v>
      </c>
      <c r="ED105" s="48">
        <f t="shared" si="456"/>
        <v>6.31</v>
      </c>
      <c r="EE105" s="48">
        <f t="shared" si="457"/>
        <v>6.53</v>
      </c>
      <c r="EF105" s="48">
        <f t="shared" si="458"/>
        <v>7.01</v>
      </c>
      <c r="EG105">
        <f t="shared" si="389"/>
        <v>38.54</v>
      </c>
      <c r="EH105">
        <f t="shared" si="390"/>
        <v>61.783473999999998</v>
      </c>
      <c r="EJ105">
        <v>3</v>
      </c>
      <c r="EK105" s="48">
        <f t="shared" si="459"/>
        <v>335.76</v>
      </c>
      <c r="EL105">
        <f t="shared" si="391"/>
        <v>33576003</v>
      </c>
      <c r="EM105">
        <f t="shared" si="460"/>
        <v>33576003</v>
      </c>
      <c r="EN105">
        <f t="shared" si="392"/>
        <v>3</v>
      </c>
      <c r="EO105">
        <f t="shared" si="393"/>
        <v>300003</v>
      </c>
      <c r="EP105">
        <f t="shared" si="461"/>
        <v>300003</v>
      </c>
      <c r="EQ105">
        <f t="shared" si="394"/>
        <v>3</v>
      </c>
      <c r="ER105">
        <f t="shared" si="395"/>
        <v>3</v>
      </c>
      <c r="ET105">
        <f>IF(J105="X",1,IF(J105="x",1,IF(J105&lt;='Schuelereinst. Sinclair'!$B$5,1,0)))</f>
        <v>0</v>
      </c>
      <c r="EU105">
        <f>IF(L105="X",1,IF(L105="x",1,IF(L105&lt;='Schuelereinst. Sinclair'!$B$5,1,0)))</f>
        <v>0</v>
      </c>
      <c r="EV105">
        <f>IF(N105="X",1,IF(N105="x",1,IF(N105&lt;='Schuelereinst. Sinclair'!$B$5,1,0)))</f>
        <v>0</v>
      </c>
      <c r="EW105">
        <f>IF(P105="X",1,IF(P105="x",1,IF(P105&lt;='Schuelereinst. Sinclair'!$B$5,1,0)))</f>
        <v>0</v>
      </c>
      <c r="EX105">
        <f>IF(R105="X",1,IF(R105="x",1,IF(R105&lt;='Schuelereinst. Sinclair'!$B$5,1,0)))</f>
        <v>0</v>
      </c>
      <c r="EY105">
        <f>IF(T105="X",1,IF(T105="x",1,IF(T105&lt;='Schuelereinst. Sinclair'!$B$5,1,0)))</f>
        <v>0</v>
      </c>
    </row>
    <row r="106" spans="1:155" x14ac:dyDescent="0.2">
      <c r="A106">
        <v>96</v>
      </c>
      <c r="B106" s="90">
        <v>4</v>
      </c>
      <c r="C106" s="259" t="str">
        <f>IF(BG106=99,"",VLOOKUP(BG106,Wiegeliste!$A$17:'Wiegeliste'!$J$66,4))</f>
        <v>W122</v>
      </c>
      <c r="D106" s="90" t="str">
        <f t="shared" si="396"/>
        <v>Marschall Marianne</v>
      </c>
      <c r="E106" s="132" t="str">
        <f t="shared" si="397"/>
        <v>LAL</v>
      </c>
      <c r="F106" s="132">
        <f t="shared" si="398"/>
        <v>2000</v>
      </c>
      <c r="G106" s="132">
        <f>IF(BG106=99,"",VLOOKUP(BG106,Wiegeliste!$A$17:'Wiegeliste'!$J$66,6))</f>
        <v>37</v>
      </c>
      <c r="H106" s="148">
        <f t="shared" si="372"/>
        <v>1.9819</v>
      </c>
      <c r="I106" s="299">
        <f>IF(C106&lt;&gt;"",IF(ISERROR(VLOOKUP(C106,Import_Gewichtheben!$A$3:$T$52,3,FALSE)),"",VLOOKUP(C106,Import_Gewichtheben!$A$3:$T$52,3,FALSE)),"")</f>
        <v>21</v>
      </c>
      <c r="J106" s="300" t="str">
        <f>IF(C106&lt;&gt;"",IF(ISERROR(VLOOKUP(C106,Import_Gewichtheben!$A$3:$T$52,4,FALSE)),"",VLOOKUP(C106,Import_Gewichtheben!$A$3:$T$52,4,FALSE)),"")</f>
        <v/>
      </c>
      <c r="K106" s="301">
        <f>IF(C106&lt;&gt;"",IF(ISERROR(VLOOKUP(C106,Import_Gewichtheben!$A$3:$T$52,5,FALSE)),"",VLOOKUP(C106,Import_Gewichtheben!$A$3:$T$52,5,FALSE)),"")</f>
        <v>23</v>
      </c>
      <c r="L106" s="300" t="str">
        <f>IF(C106&lt;&gt;"",IF(ISERROR(VLOOKUP(C106,Import_Gewichtheben!$A$3:$T$52,6,FALSE)),"",VLOOKUP(C106,Import_Gewichtheben!$A$3:$T$52,6,FALSE)),"")</f>
        <v>x</v>
      </c>
      <c r="M106" s="301">
        <f>IF(C106&lt;&gt;"",IF(ISERROR(VLOOKUP(C106,Import_Gewichtheben!$A$3:$T$52,7,FALSE)),"",VLOOKUP(C106,Import_Gewichtheben!$A$3:$T$52,7,FALSE)),"")</f>
        <v>23</v>
      </c>
      <c r="N106" s="300" t="str">
        <f>IF(C106&lt;&gt;"",IF(ISERROR(VLOOKUP(C106,Import_Gewichtheben!$A$3:$T$52,8,FALSE)),"",VLOOKUP(C106,Import_Gewichtheben!$A$3:$T$52,8,FALSE)),"")</f>
        <v/>
      </c>
      <c r="O106" s="299">
        <f>IF(C106&lt;&gt;"",IF(ISERROR(VLOOKUP(C106,Import_Gewichtheben!$A$3:$T$52,9,FALSE)),"",VLOOKUP(C106,Import_Gewichtheben!$A$3:$T$52,9,FALSE)),"")</f>
        <v>30</v>
      </c>
      <c r="P106" s="300" t="str">
        <f>IF(C106&lt;&gt;"",IF(ISERROR(VLOOKUP(C106,Import_Gewichtheben!$A$3:$T$52,10,FALSE)),"",VLOOKUP(C106,Import_Gewichtheben!$A$3:$T$52,10,FALSE)),"")</f>
        <v/>
      </c>
      <c r="Q106" s="301">
        <f>IF(C106&lt;&gt;"",IF(ISERROR(VLOOKUP(C106,Import_Gewichtheben!$A$3:$T$52,11,FALSE)),"",VLOOKUP(C106,Import_Gewichtheben!$A$3:$T$52,11,FALSE)),"")</f>
        <v>32</v>
      </c>
      <c r="R106" s="300" t="str">
        <f>IF(C106&lt;&gt;"",IF(ISERROR(VLOOKUP(C106,Import_Gewichtheben!$A$3:$T$52,12,FALSE)),"",VLOOKUP(C106,Import_Gewichtheben!$A$3:$T$52,12,FALSE)),"")</f>
        <v/>
      </c>
      <c r="S106" s="301">
        <f>IF(C106&lt;&gt;"",IF(ISERROR(VLOOKUP(C106,Import_Gewichtheben!$A$3:$T$52,13,FALSE)),"",VLOOKUP(C106,Import_Gewichtheben!$A$3:$T$52,13,FALSE)),"")</f>
        <v>34</v>
      </c>
      <c r="T106" s="300" t="str">
        <f>IF(C106&lt;&gt;"",IF(ISERROR(VLOOKUP(C106,Import_Gewichtheben!$A$3:$T$52,14,FALSE)),"",VLOOKUP(C106,Import_Gewichtheben!$A$3:$T$52,14,FALSE)),"")</f>
        <v/>
      </c>
      <c r="U106" s="112">
        <f t="shared" si="399"/>
        <v>57</v>
      </c>
      <c r="V106" s="115">
        <f t="shared" si="400"/>
        <v>112.9683</v>
      </c>
      <c r="W106" s="115">
        <f t="shared" si="401"/>
        <v>112.9683</v>
      </c>
      <c r="X106" s="316">
        <v>5.82</v>
      </c>
      <c r="Y106" s="317">
        <v>5.58</v>
      </c>
      <c r="Z106" s="100">
        <f t="shared" si="462"/>
        <v>101</v>
      </c>
      <c r="AA106" s="326">
        <v>6.55</v>
      </c>
      <c r="AB106" s="317">
        <v>6.55</v>
      </c>
      <c r="AC106" s="317">
        <v>6.5</v>
      </c>
      <c r="AD106" s="103">
        <f t="shared" si="463"/>
        <v>91</v>
      </c>
      <c r="AE106" s="326">
        <v>5.98</v>
      </c>
      <c r="AF106" s="317">
        <v>5.71</v>
      </c>
      <c r="AG106" s="317">
        <v>5.48</v>
      </c>
      <c r="AH106" s="186">
        <f t="shared" si="464"/>
        <v>30.62</v>
      </c>
      <c r="AI106" s="106">
        <f t="shared" si="465"/>
        <v>60.685777999999999</v>
      </c>
      <c r="AJ106" s="107">
        <f t="shared" si="466"/>
        <v>365.65407800000003</v>
      </c>
      <c r="AK106" s="120">
        <f t="shared" si="373"/>
        <v>2</v>
      </c>
      <c r="AL106" s="136">
        <f t="shared" si="374"/>
        <v>20</v>
      </c>
      <c r="BG106">
        <f>Wiegeliste!HR20</f>
        <v>21</v>
      </c>
      <c r="BJ106" t="str">
        <f t="shared" si="375"/>
        <v>W122</v>
      </c>
      <c r="BL106" t="str">
        <f t="shared" si="402"/>
        <v>W122</v>
      </c>
      <c r="BM106" t="str">
        <f t="shared" si="403"/>
        <v/>
      </c>
      <c r="BN106">
        <f t="shared" si="404"/>
        <v>723</v>
      </c>
      <c r="BO106" t="str">
        <f t="shared" si="405"/>
        <v>W</v>
      </c>
      <c r="BP106" t="str">
        <f t="shared" si="376"/>
        <v>Marschall Marianne</v>
      </c>
      <c r="BQ106" t="str">
        <f t="shared" si="377"/>
        <v>LAL</v>
      </c>
      <c r="BR106" s="47">
        <f t="shared" si="378"/>
        <v>36679</v>
      </c>
      <c r="BS106">
        <f t="shared" si="379"/>
        <v>2000</v>
      </c>
      <c r="BT106">
        <f t="shared" si="380"/>
        <v>12</v>
      </c>
      <c r="BU106" t="str">
        <f t="shared" si="406"/>
        <v>U13</v>
      </c>
      <c r="BV106">
        <f>IF(BU106="","",IF(BU106="U9",'Schuelereinst. Sinclair'!$B$6,IF(BU106="U11",'Schuelereinst. Sinclair'!$B$7,IF(BU106="U13",'Schuelereinst. Sinclair'!$B$8,Wemm(BU106="U15",'Schuelereinst. Sinclair'!$B$9,"")))))</f>
        <v>0</v>
      </c>
      <c r="BW106" s="28">
        <f t="shared" si="407"/>
        <v>21</v>
      </c>
      <c r="BX106" s="28" t="str">
        <f t="shared" si="408"/>
        <v/>
      </c>
      <c r="BY106" s="28">
        <f t="shared" si="409"/>
        <v>23</v>
      </c>
      <c r="BZ106" s="28" t="str">
        <f t="shared" si="410"/>
        <v>x</v>
      </c>
      <c r="CA106" s="28">
        <f t="shared" si="411"/>
        <v>23</v>
      </c>
      <c r="CB106" s="28" t="str">
        <f t="shared" si="412"/>
        <v/>
      </c>
      <c r="CC106" s="28">
        <f t="shared" si="413"/>
        <v>21</v>
      </c>
      <c r="CD106" s="28">
        <f t="shared" si="414"/>
        <v>0</v>
      </c>
      <c r="CE106" s="28">
        <f t="shared" si="415"/>
        <v>23</v>
      </c>
      <c r="CF106" s="28">
        <f t="shared" si="416"/>
        <v>23</v>
      </c>
      <c r="CG106">
        <f t="shared" si="417"/>
        <v>41.619900000000001</v>
      </c>
      <c r="CH106">
        <f t="shared" si="418"/>
        <v>0</v>
      </c>
      <c r="CI106">
        <f t="shared" si="419"/>
        <v>45.5837</v>
      </c>
      <c r="CJ106">
        <f t="shared" si="420"/>
        <v>45.5837</v>
      </c>
      <c r="CK106">
        <f t="shared" si="421"/>
        <v>0</v>
      </c>
      <c r="CL106">
        <f t="shared" si="382"/>
        <v>0</v>
      </c>
      <c r="CM106">
        <f t="shared" si="383"/>
        <v>0</v>
      </c>
      <c r="CN106">
        <f t="shared" si="422"/>
        <v>41.619900000000001</v>
      </c>
      <c r="CO106">
        <f t="shared" si="423"/>
        <v>0</v>
      </c>
      <c r="CP106">
        <f t="shared" si="424"/>
        <v>45.5837</v>
      </c>
      <c r="CQ106" s="5">
        <f t="shared" si="425"/>
        <v>45.5837</v>
      </c>
      <c r="CS106" s="28">
        <f t="shared" si="426"/>
        <v>30</v>
      </c>
      <c r="CT106" s="28" t="str">
        <f t="shared" si="427"/>
        <v/>
      </c>
      <c r="CU106" s="28">
        <f t="shared" si="428"/>
        <v>32</v>
      </c>
      <c r="CV106" s="28" t="str">
        <f t="shared" si="429"/>
        <v/>
      </c>
      <c r="CW106" s="28">
        <f t="shared" si="430"/>
        <v>34</v>
      </c>
      <c r="CX106" s="28" t="str">
        <f t="shared" si="431"/>
        <v/>
      </c>
      <c r="CY106" s="28">
        <f t="shared" si="432"/>
        <v>30</v>
      </c>
      <c r="CZ106" s="28">
        <f t="shared" si="433"/>
        <v>32</v>
      </c>
      <c r="DA106" s="28">
        <f t="shared" si="434"/>
        <v>34</v>
      </c>
      <c r="DB106" s="28">
        <f t="shared" si="435"/>
        <v>34</v>
      </c>
      <c r="DC106">
        <f t="shared" si="436"/>
        <v>59.457000000000001</v>
      </c>
      <c r="DD106">
        <f t="shared" si="437"/>
        <v>63.4208</v>
      </c>
      <c r="DE106">
        <f t="shared" si="438"/>
        <v>67.384600000000006</v>
      </c>
      <c r="DF106">
        <f t="shared" si="439"/>
        <v>67.384600000000006</v>
      </c>
      <c r="DG106">
        <f t="shared" si="440"/>
        <v>0</v>
      </c>
      <c r="DH106">
        <f t="shared" si="441"/>
        <v>0</v>
      </c>
      <c r="DI106">
        <f t="shared" si="442"/>
        <v>0</v>
      </c>
      <c r="DJ106">
        <f t="shared" si="443"/>
        <v>59.457000000000001</v>
      </c>
      <c r="DK106">
        <f t="shared" si="444"/>
        <v>63.4208</v>
      </c>
      <c r="DL106">
        <f t="shared" si="445"/>
        <v>67.384600000000006</v>
      </c>
      <c r="DM106" s="5">
        <f t="shared" si="446"/>
        <v>67.384600000000006</v>
      </c>
      <c r="DN106" s="48">
        <f t="shared" si="447"/>
        <v>57</v>
      </c>
      <c r="DO106" s="5">
        <f t="shared" si="448"/>
        <v>112.9683</v>
      </c>
      <c r="DP106" s="5">
        <f t="shared" si="449"/>
        <v>112.9683</v>
      </c>
      <c r="DR106" s="48">
        <f t="shared" si="385"/>
        <v>5.82</v>
      </c>
      <c r="DS106" s="48">
        <f t="shared" si="386"/>
        <v>5.58</v>
      </c>
      <c r="DT106" s="48">
        <f t="shared" si="450"/>
        <v>5.58</v>
      </c>
      <c r="DU106">
        <f t="shared" si="387"/>
        <v>101</v>
      </c>
      <c r="DW106" s="48">
        <f t="shared" si="451"/>
        <v>6.55</v>
      </c>
      <c r="DX106" s="48">
        <f t="shared" si="452"/>
        <v>6.55</v>
      </c>
      <c r="DY106" s="48">
        <f t="shared" si="453"/>
        <v>6.5</v>
      </c>
      <c r="DZ106" s="48">
        <f t="shared" si="454"/>
        <v>6.55</v>
      </c>
      <c r="EA106">
        <f t="shared" si="388"/>
        <v>91</v>
      </c>
      <c r="EC106" s="48">
        <f t="shared" si="455"/>
        <v>5.98</v>
      </c>
      <c r="ED106" s="48">
        <f t="shared" si="456"/>
        <v>5.71</v>
      </c>
      <c r="EE106" s="48">
        <f t="shared" si="457"/>
        <v>5.48</v>
      </c>
      <c r="EF106" s="48">
        <f t="shared" si="458"/>
        <v>5.98</v>
      </c>
      <c r="EG106">
        <f t="shared" si="389"/>
        <v>30.62</v>
      </c>
      <c r="EH106">
        <f t="shared" si="390"/>
        <v>60.685777999999999</v>
      </c>
      <c r="EJ106">
        <v>4</v>
      </c>
      <c r="EK106" s="48">
        <f t="shared" si="459"/>
        <v>365.65</v>
      </c>
      <c r="EL106">
        <f t="shared" si="391"/>
        <v>36565004</v>
      </c>
      <c r="EM106">
        <f t="shared" si="460"/>
        <v>32309002</v>
      </c>
      <c r="EN106">
        <f t="shared" si="392"/>
        <v>2</v>
      </c>
      <c r="EO106">
        <f t="shared" si="393"/>
        <v>200004</v>
      </c>
      <c r="EP106">
        <f t="shared" si="461"/>
        <v>400002</v>
      </c>
      <c r="EQ106">
        <f t="shared" si="394"/>
        <v>4</v>
      </c>
      <c r="ER106">
        <f t="shared" si="395"/>
        <v>2</v>
      </c>
      <c r="ET106">
        <f>IF(J106="X",1,IF(J106="x",1,IF(J106&lt;='Schuelereinst. Sinclair'!$B$5,1,0)))</f>
        <v>0</v>
      </c>
      <c r="EU106">
        <f>IF(L106="X",1,IF(L106="x",1,IF(L106&lt;='Schuelereinst. Sinclair'!$B$5,1,0)))</f>
        <v>1</v>
      </c>
      <c r="EV106">
        <f>IF(N106="X",1,IF(N106="x",1,IF(N106&lt;='Schuelereinst. Sinclair'!$B$5,1,0)))</f>
        <v>0</v>
      </c>
      <c r="EW106">
        <f>IF(P106="X",1,IF(P106="x",1,IF(P106&lt;='Schuelereinst. Sinclair'!$B$5,1,0)))</f>
        <v>0</v>
      </c>
      <c r="EX106">
        <f>IF(R106="X",1,IF(R106="x",1,IF(R106&lt;='Schuelereinst. Sinclair'!$B$5,1,0)))</f>
        <v>0</v>
      </c>
      <c r="EY106">
        <f>IF(T106="X",1,IF(T106="x",1,IF(T106&lt;='Schuelereinst. Sinclair'!$B$5,1,0)))</f>
        <v>0</v>
      </c>
    </row>
    <row r="107" spans="1:155" x14ac:dyDescent="0.2">
      <c r="A107">
        <v>97</v>
      </c>
      <c r="B107" s="90">
        <v>5</v>
      </c>
      <c r="C107" s="259" t="str">
        <f>IF(BG107=99,"",VLOOKUP(BG107,Wiegeliste!$A$17:'Wiegeliste'!$J$66,4))</f>
        <v>X283</v>
      </c>
      <c r="D107" s="90" t="str">
        <f t="shared" si="396"/>
        <v>Schenk Celine</v>
      </c>
      <c r="E107" s="132" t="str">
        <f t="shared" si="397"/>
        <v>LAL</v>
      </c>
      <c r="F107" s="132">
        <f t="shared" si="398"/>
        <v>2000</v>
      </c>
      <c r="G107" s="132">
        <f>IF(BG107=99,"",VLOOKUP(BG107,Wiegeliste!$A$17:'Wiegeliste'!$J$66,6))</f>
        <v>45.5</v>
      </c>
      <c r="H107" s="148">
        <f t="shared" si="372"/>
        <v>1.6031</v>
      </c>
      <c r="I107" s="299">
        <f>IF(C107&lt;&gt;"",IF(ISERROR(VLOOKUP(C107,Import_Gewichtheben!$A$3:$T$52,3,FALSE)),"",VLOOKUP(C107,Import_Gewichtheben!$A$3:$T$52,3,FALSE)),"")</f>
        <v>20</v>
      </c>
      <c r="J107" s="300" t="str">
        <f>IF(C107&lt;&gt;"",IF(ISERROR(VLOOKUP(C107,Import_Gewichtheben!$A$3:$T$52,4,FALSE)),"",VLOOKUP(C107,Import_Gewichtheben!$A$3:$T$52,4,FALSE)),"")</f>
        <v/>
      </c>
      <c r="K107" s="301">
        <f>IF(C107&lt;&gt;"",IF(ISERROR(VLOOKUP(C107,Import_Gewichtheben!$A$3:$T$52,5,FALSE)),"",VLOOKUP(C107,Import_Gewichtheben!$A$3:$T$52,5,FALSE)),"")</f>
        <v>23</v>
      </c>
      <c r="L107" s="300" t="str">
        <f>IF(C107&lt;&gt;"",IF(ISERROR(VLOOKUP(C107,Import_Gewichtheben!$A$3:$T$52,6,FALSE)),"",VLOOKUP(C107,Import_Gewichtheben!$A$3:$T$52,6,FALSE)),"")</f>
        <v>x</v>
      </c>
      <c r="M107" s="301">
        <f>IF(C107&lt;&gt;"",IF(ISERROR(VLOOKUP(C107,Import_Gewichtheben!$A$3:$T$52,7,FALSE)),"",VLOOKUP(C107,Import_Gewichtheben!$A$3:$T$52,7,FALSE)),"")</f>
        <v>23</v>
      </c>
      <c r="N107" s="300" t="str">
        <f>IF(C107&lt;&gt;"",IF(ISERROR(VLOOKUP(C107,Import_Gewichtheben!$A$3:$T$52,8,FALSE)),"",VLOOKUP(C107,Import_Gewichtheben!$A$3:$T$52,8,FALSE)),"")</f>
        <v/>
      </c>
      <c r="O107" s="299">
        <f>IF(C107&lt;&gt;"",IF(ISERROR(VLOOKUP(C107,Import_Gewichtheben!$A$3:$T$52,9,FALSE)),"",VLOOKUP(C107,Import_Gewichtheben!$A$3:$T$52,9,FALSE)),"")</f>
        <v>20</v>
      </c>
      <c r="P107" s="300" t="str">
        <f>IF(C107&lt;&gt;"",IF(ISERROR(VLOOKUP(C107,Import_Gewichtheben!$A$3:$T$52,10,FALSE)),"",VLOOKUP(C107,Import_Gewichtheben!$A$3:$T$52,10,FALSE)),"")</f>
        <v/>
      </c>
      <c r="Q107" s="301">
        <f>IF(C107&lt;&gt;"",IF(ISERROR(VLOOKUP(C107,Import_Gewichtheben!$A$3:$T$52,11,FALSE)),"",VLOOKUP(C107,Import_Gewichtheben!$A$3:$T$52,11,FALSE)),"")</f>
        <v>25</v>
      </c>
      <c r="R107" s="300" t="str">
        <f>IF(C107&lt;&gt;"",IF(ISERROR(VLOOKUP(C107,Import_Gewichtheben!$A$3:$T$52,12,FALSE)),"",VLOOKUP(C107,Import_Gewichtheben!$A$3:$T$52,12,FALSE)),"")</f>
        <v>x</v>
      </c>
      <c r="S107" s="301">
        <f>IF(C107&lt;&gt;"",IF(ISERROR(VLOOKUP(C107,Import_Gewichtheben!$A$3:$T$52,13,FALSE)),"",VLOOKUP(C107,Import_Gewichtheben!$A$3:$T$52,13,FALSE)),"")</f>
        <v>25</v>
      </c>
      <c r="T107" s="300" t="str">
        <f>IF(C107&lt;&gt;"",IF(ISERROR(VLOOKUP(C107,Import_Gewichtheben!$A$3:$T$52,14,FALSE)),"",VLOOKUP(C107,Import_Gewichtheben!$A$3:$T$52,14,FALSE)),"")</f>
        <v/>
      </c>
      <c r="U107" s="112">
        <f t="shared" si="399"/>
        <v>48</v>
      </c>
      <c r="V107" s="115">
        <f t="shared" si="400"/>
        <v>76.948800000000006</v>
      </c>
      <c r="W107" s="115">
        <f t="shared" si="401"/>
        <v>76.948800000000006</v>
      </c>
      <c r="X107" s="316">
        <v>5.76</v>
      </c>
      <c r="Y107" s="317">
        <v>5.89</v>
      </c>
      <c r="Z107" s="100">
        <f t="shared" si="462"/>
        <v>96</v>
      </c>
      <c r="AA107" s="326">
        <v>6.05</v>
      </c>
      <c r="AB107" s="317">
        <v>6.15</v>
      </c>
      <c r="AC107" s="317">
        <v>6.3</v>
      </c>
      <c r="AD107" s="103">
        <f t="shared" si="463"/>
        <v>86</v>
      </c>
      <c r="AE107" s="326">
        <v>5.56</v>
      </c>
      <c r="AF107" s="317">
        <v>5.71</v>
      </c>
      <c r="AG107" s="317">
        <v>5.58</v>
      </c>
      <c r="AH107" s="186">
        <f t="shared" si="464"/>
        <v>28.54</v>
      </c>
      <c r="AI107" s="106">
        <f t="shared" si="465"/>
        <v>45.752473999999999</v>
      </c>
      <c r="AJ107" s="107">
        <f t="shared" si="466"/>
        <v>304.70127400000001</v>
      </c>
      <c r="AK107" s="120">
        <f t="shared" si="373"/>
        <v>5</v>
      </c>
      <c r="AL107" s="136">
        <f t="shared" si="374"/>
        <v>11</v>
      </c>
      <c r="BG107">
        <f>Wiegeliste!HR21</f>
        <v>23</v>
      </c>
      <c r="BJ107" t="str">
        <f t="shared" si="375"/>
        <v>X283</v>
      </c>
      <c r="BL107" t="str">
        <f t="shared" si="402"/>
        <v>X283</v>
      </c>
      <c r="BM107" t="str">
        <f t="shared" si="403"/>
        <v/>
      </c>
      <c r="BN107">
        <f t="shared" si="404"/>
        <v>982</v>
      </c>
      <c r="BO107" t="str">
        <f t="shared" si="405"/>
        <v>W</v>
      </c>
      <c r="BP107" t="str">
        <f t="shared" si="376"/>
        <v>Schenk Celine</v>
      </c>
      <c r="BQ107" t="str">
        <f t="shared" si="377"/>
        <v>LAL</v>
      </c>
      <c r="BR107" s="47">
        <f t="shared" si="378"/>
        <v>36872</v>
      </c>
      <c r="BS107">
        <f t="shared" si="379"/>
        <v>2000</v>
      </c>
      <c r="BT107">
        <f t="shared" si="380"/>
        <v>12</v>
      </c>
      <c r="BU107" t="str">
        <f t="shared" si="406"/>
        <v>U13</v>
      </c>
      <c r="BV107">
        <f>IF(BU107="","",IF(BU107="U9",'Schuelereinst. Sinclair'!$B$6,IF(BU107="U11",'Schuelereinst. Sinclair'!$B$7,IF(BU107="U13",'Schuelereinst. Sinclair'!$B$8,Wemm(BU107="U15",'Schuelereinst. Sinclair'!$B$9,"")))))</f>
        <v>0</v>
      </c>
      <c r="BW107" s="28">
        <f t="shared" si="407"/>
        <v>20</v>
      </c>
      <c r="BX107" s="28" t="str">
        <f t="shared" si="408"/>
        <v/>
      </c>
      <c r="BY107" s="28">
        <f t="shared" si="409"/>
        <v>23</v>
      </c>
      <c r="BZ107" s="28" t="str">
        <f t="shared" si="410"/>
        <v>x</v>
      </c>
      <c r="CA107" s="28">
        <f t="shared" si="411"/>
        <v>23</v>
      </c>
      <c r="CB107" s="28" t="str">
        <f t="shared" si="412"/>
        <v/>
      </c>
      <c r="CC107" s="28">
        <f t="shared" si="413"/>
        <v>20</v>
      </c>
      <c r="CD107" s="28">
        <f t="shared" si="414"/>
        <v>0</v>
      </c>
      <c r="CE107" s="28">
        <f t="shared" si="415"/>
        <v>23</v>
      </c>
      <c r="CF107" s="28">
        <f t="shared" si="416"/>
        <v>23</v>
      </c>
      <c r="CG107">
        <f t="shared" si="417"/>
        <v>32.061999999999998</v>
      </c>
      <c r="CH107">
        <f t="shared" si="418"/>
        <v>0</v>
      </c>
      <c r="CI107">
        <f t="shared" si="419"/>
        <v>36.871299999999998</v>
      </c>
      <c r="CJ107">
        <f t="shared" si="420"/>
        <v>36.871299999999998</v>
      </c>
      <c r="CK107">
        <f t="shared" si="421"/>
        <v>0</v>
      </c>
      <c r="CL107">
        <f t="shared" si="382"/>
        <v>0</v>
      </c>
      <c r="CM107">
        <f t="shared" si="383"/>
        <v>0</v>
      </c>
      <c r="CN107">
        <f t="shared" si="422"/>
        <v>32.061999999999998</v>
      </c>
      <c r="CO107">
        <f t="shared" si="423"/>
        <v>0</v>
      </c>
      <c r="CP107">
        <f t="shared" si="424"/>
        <v>36.871299999999998</v>
      </c>
      <c r="CQ107" s="5">
        <f t="shared" si="425"/>
        <v>36.871299999999998</v>
      </c>
      <c r="CS107" s="28">
        <f t="shared" si="426"/>
        <v>20</v>
      </c>
      <c r="CT107" s="28" t="str">
        <f t="shared" si="427"/>
        <v/>
      </c>
      <c r="CU107" s="28">
        <f t="shared" si="428"/>
        <v>25</v>
      </c>
      <c r="CV107" s="28" t="str">
        <f t="shared" si="429"/>
        <v>x</v>
      </c>
      <c r="CW107" s="28">
        <f t="shared" si="430"/>
        <v>25</v>
      </c>
      <c r="CX107" s="28" t="str">
        <f t="shared" si="431"/>
        <v/>
      </c>
      <c r="CY107" s="28">
        <f t="shared" si="432"/>
        <v>20</v>
      </c>
      <c r="CZ107" s="28">
        <f t="shared" si="433"/>
        <v>0</v>
      </c>
      <c r="DA107" s="28">
        <f t="shared" si="434"/>
        <v>25</v>
      </c>
      <c r="DB107" s="28">
        <f t="shared" si="435"/>
        <v>25</v>
      </c>
      <c r="DC107">
        <f t="shared" si="436"/>
        <v>32.061999999999998</v>
      </c>
      <c r="DD107">
        <f t="shared" si="437"/>
        <v>0</v>
      </c>
      <c r="DE107">
        <f t="shared" si="438"/>
        <v>40.077500000000001</v>
      </c>
      <c r="DF107">
        <f t="shared" si="439"/>
        <v>40.077500000000001</v>
      </c>
      <c r="DG107">
        <f t="shared" si="440"/>
        <v>0</v>
      </c>
      <c r="DH107">
        <f t="shared" si="441"/>
        <v>0</v>
      </c>
      <c r="DI107">
        <f t="shared" si="442"/>
        <v>0</v>
      </c>
      <c r="DJ107">
        <f t="shared" si="443"/>
        <v>32.061999999999998</v>
      </c>
      <c r="DK107">
        <f t="shared" si="444"/>
        <v>0</v>
      </c>
      <c r="DL107">
        <f t="shared" si="445"/>
        <v>40.077500000000001</v>
      </c>
      <c r="DM107" s="5">
        <f t="shared" si="446"/>
        <v>40.077500000000001</v>
      </c>
      <c r="DN107" s="48">
        <f t="shared" si="447"/>
        <v>48</v>
      </c>
      <c r="DO107" s="5">
        <f t="shared" si="448"/>
        <v>76.948800000000006</v>
      </c>
      <c r="DP107" s="5">
        <f t="shared" si="449"/>
        <v>76.948800000000006</v>
      </c>
      <c r="DR107" s="48">
        <f t="shared" si="385"/>
        <v>5.76</v>
      </c>
      <c r="DS107" s="48">
        <f t="shared" si="386"/>
        <v>5.89</v>
      </c>
      <c r="DT107" s="48">
        <f t="shared" si="450"/>
        <v>5.76</v>
      </c>
      <c r="DU107">
        <f t="shared" si="387"/>
        <v>96</v>
      </c>
      <c r="DW107" s="48">
        <f t="shared" si="451"/>
        <v>6.05</v>
      </c>
      <c r="DX107" s="48">
        <f t="shared" si="452"/>
        <v>6.15</v>
      </c>
      <c r="DY107" s="48">
        <f t="shared" si="453"/>
        <v>6.3</v>
      </c>
      <c r="DZ107" s="48">
        <f t="shared" si="454"/>
        <v>6.3</v>
      </c>
      <c r="EA107">
        <f t="shared" si="388"/>
        <v>86</v>
      </c>
      <c r="EC107" s="48">
        <f t="shared" si="455"/>
        <v>5.56</v>
      </c>
      <c r="ED107" s="48">
        <f t="shared" si="456"/>
        <v>5.71</v>
      </c>
      <c r="EE107" s="48">
        <f t="shared" si="457"/>
        <v>5.58</v>
      </c>
      <c r="EF107" s="48">
        <f t="shared" si="458"/>
        <v>5.71</v>
      </c>
      <c r="EG107">
        <f t="shared" si="389"/>
        <v>28.54</v>
      </c>
      <c r="EH107">
        <f t="shared" si="390"/>
        <v>45.752473999999999</v>
      </c>
      <c r="EJ107">
        <v>5</v>
      </c>
      <c r="EK107" s="48">
        <f t="shared" si="459"/>
        <v>304.7</v>
      </c>
      <c r="EL107">
        <f t="shared" si="391"/>
        <v>30470005</v>
      </c>
      <c r="EM107">
        <f t="shared" si="460"/>
        <v>30470005</v>
      </c>
      <c r="EN107">
        <f t="shared" si="392"/>
        <v>5</v>
      </c>
      <c r="EO107">
        <f t="shared" si="393"/>
        <v>500005</v>
      </c>
      <c r="EP107">
        <f t="shared" si="461"/>
        <v>500005</v>
      </c>
      <c r="EQ107">
        <f t="shared" si="394"/>
        <v>5</v>
      </c>
      <c r="ER107">
        <f t="shared" si="395"/>
        <v>5</v>
      </c>
      <c r="ET107">
        <f>IF(J107="X",1,IF(J107="x",1,IF(J107&lt;='Schuelereinst. Sinclair'!$B$5,1,0)))</f>
        <v>0</v>
      </c>
      <c r="EU107">
        <f>IF(L107="X",1,IF(L107="x",1,IF(L107&lt;='Schuelereinst. Sinclair'!$B$5,1,0)))</f>
        <v>1</v>
      </c>
      <c r="EV107">
        <f>IF(N107="X",1,IF(N107="x",1,IF(N107&lt;='Schuelereinst. Sinclair'!$B$5,1,0)))</f>
        <v>0</v>
      </c>
      <c r="EW107">
        <f>IF(P107="X",1,IF(P107="x",1,IF(P107&lt;='Schuelereinst. Sinclair'!$B$5,1,0)))</f>
        <v>0</v>
      </c>
      <c r="EX107">
        <f>IF(R107="X",1,IF(R107="x",1,IF(R107&lt;='Schuelereinst. Sinclair'!$B$5,1,0)))</f>
        <v>1</v>
      </c>
      <c r="EY107">
        <f>IF(T107="X",1,IF(T107="x",1,IF(T107&lt;='Schuelereinst. Sinclair'!$B$5,1,0)))</f>
        <v>0</v>
      </c>
    </row>
    <row r="108" spans="1:155" x14ac:dyDescent="0.2">
      <c r="A108">
        <v>98</v>
      </c>
      <c r="B108" s="90">
        <v>6</v>
      </c>
      <c r="C108" s="259" t="str">
        <f>IF(BG108=99,"",VLOOKUP(BG108,Wiegeliste!$A$17:'Wiegeliste'!$J$66,4))</f>
        <v/>
      </c>
      <c r="D108" s="90" t="str">
        <f t="shared" si="396"/>
        <v/>
      </c>
      <c r="E108" s="132" t="str">
        <f t="shared" si="397"/>
        <v/>
      </c>
      <c r="F108" s="132" t="str">
        <f t="shared" si="398"/>
        <v/>
      </c>
      <c r="G108" s="132" t="str">
        <f>IF(BG108=99,"",VLOOKUP(BG108,Wiegeliste!$A$17:'Wiegeliste'!$J$66,6))</f>
        <v/>
      </c>
      <c r="H108" s="148" t="str">
        <f t="shared" si="372"/>
        <v/>
      </c>
      <c r="I108" s="299" t="str">
        <f>IF(C108&lt;&gt;"",IF(ISERROR(VLOOKUP(C108,Import_Gewichtheben!$A$3:$T$52,3,FALSE)),"",VLOOKUP(C108,Import_Gewichtheben!$A$3:$T$52,3,FALSE)),"")</f>
        <v/>
      </c>
      <c r="J108" s="300" t="str">
        <f>IF(C108&lt;&gt;"",IF(ISERROR(VLOOKUP(C108,Import_Gewichtheben!$A$3:$T$52,4,FALSE)),"",VLOOKUP(C108,Import_Gewichtheben!$A$3:$T$52,4,FALSE)),"")</f>
        <v/>
      </c>
      <c r="K108" s="301" t="str">
        <f>IF(C108&lt;&gt;"",IF(ISERROR(VLOOKUP(C108,Import_Gewichtheben!$A$3:$T$52,5,FALSE)),"",VLOOKUP(C108,Import_Gewichtheben!$A$3:$T$52,5,FALSE)),"")</f>
        <v/>
      </c>
      <c r="L108" s="300" t="str">
        <f>IF(C108&lt;&gt;"",IF(ISERROR(VLOOKUP(C108,Import_Gewichtheben!$A$3:$T$52,6,FALSE)),"",VLOOKUP(C108,Import_Gewichtheben!$A$3:$T$52,6,FALSE)),"")</f>
        <v/>
      </c>
      <c r="M108" s="301" t="str">
        <f>IF(C108&lt;&gt;"",IF(ISERROR(VLOOKUP(C108,Import_Gewichtheben!$A$3:$T$52,7,FALSE)),"",VLOOKUP(C108,Import_Gewichtheben!$A$3:$T$52,7,FALSE)),"")</f>
        <v/>
      </c>
      <c r="N108" s="300" t="str">
        <f>IF(C108&lt;&gt;"",IF(ISERROR(VLOOKUP(C108,Import_Gewichtheben!$A$3:$T$52,8,FALSE)),"",VLOOKUP(C108,Import_Gewichtheben!$A$3:$T$52,8,FALSE)),"")</f>
        <v/>
      </c>
      <c r="O108" s="299" t="str">
        <f>IF(C108&lt;&gt;"",IF(ISERROR(VLOOKUP(C108,Import_Gewichtheben!$A$3:$T$52,9,FALSE)),"",VLOOKUP(C108,Import_Gewichtheben!$A$3:$T$52,9,FALSE)),"")</f>
        <v/>
      </c>
      <c r="P108" s="300" t="str">
        <f>IF(C108&lt;&gt;"",IF(ISERROR(VLOOKUP(C108,Import_Gewichtheben!$A$3:$T$52,10,FALSE)),"",VLOOKUP(C108,Import_Gewichtheben!$A$3:$T$52,10,FALSE)),"")</f>
        <v/>
      </c>
      <c r="Q108" s="301" t="str">
        <f>IF(C108&lt;&gt;"",IF(ISERROR(VLOOKUP(C108,Import_Gewichtheben!$A$3:$T$52,11,FALSE)),"",VLOOKUP(C108,Import_Gewichtheben!$A$3:$T$52,11,FALSE)),"")</f>
        <v/>
      </c>
      <c r="R108" s="300" t="str">
        <f>IF(C108&lt;&gt;"",IF(ISERROR(VLOOKUP(C108,Import_Gewichtheben!$A$3:$T$52,12,FALSE)),"",VLOOKUP(C108,Import_Gewichtheben!$A$3:$T$52,12,FALSE)),"")</f>
        <v/>
      </c>
      <c r="S108" s="301" t="str">
        <f>IF(C108&lt;&gt;"",IF(ISERROR(VLOOKUP(C108,Import_Gewichtheben!$A$3:$T$52,13,FALSE)),"",VLOOKUP(C108,Import_Gewichtheben!$A$3:$T$52,13,FALSE)),"")</f>
        <v/>
      </c>
      <c r="T108" s="300" t="str">
        <f>IF(C108&lt;&gt;"",IF(ISERROR(VLOOKUP(C108,Import_Gewichtheben!$A$3:$T$52,14,FALSE)),"",VLOOKUP(C108,Import_Gewichtheben!$A$3:$T$52,14,FALSE)),"")</f>
        <v/>
      </c>
      <c r="U108" s="112" t="str">
        <f t="shared" si="399"/>
        <v/>
      </c>
      <c r="V108" s="115" t="str">
        <f t="shared" si="400"/>
        <v/>
      </c>
      <c r="W108" s="115" t="str">
        <f t="shared" si="401"/>
        <v/>
      </c>
      <c r="X108" s="316"/>
      <c r="Y108" s="317"/>
      <c r="Z108" s="100" t="str">
        <f t="shared" si="462"/>
        <v/>
      </c>
      <c r="AA108" s="326"/>
      <c r="AB108" s="317"/>
      <c r="AC108" s="317"/>
      <c r="AD108" s="103" t="str">
        <f t="shared" si="463"/>
        <v/>
      </c>
      <c r="AE108" s="326"/>
      <c r="AF108" s="317"/>
      <c r="AG108" s="317"/>
      <c r="AH108" s="186" t="str">
        <f t="shared" si="464"/>
        <v/>
      </c>
      <c r="AI108" s="106" t="str">
        <f t="shared" si="465"/>
        <v/>
      </c>
      <c r="AJ108" s="107" t="str">
        <f t="shared" si="466"/>
        <v/>
      </c>
      <c r="AK108" s="120" t="str">
        <f t="shared" si="373"/>
        <v/>
      </c>
      <c r="AL108" s="136" t="str">
        <f t="shared" si="374"/>
        <v/>
      </c>
      <c r="BG108">
        <f>Wiegeliste!HR22</f>
        <v>99</v>
      </c>
      <c r="BJ108" t="str">
        <f t="shared" si="375"/>
        <v/>
      </c>
      <c r="BL108" t="str">
        <f t="shared" si="402"/>
        <v/>
      </c>
      <c r="BM108" t="str">
        <f t="shared" si="403"/>
        <v/>
      </c>
      <c r="BN108" t="str">
        <f t="shared" si="404"/>
        <v/>
      </c>
      <c r="BO108" t="str">
        <f t="shared" si="405"/>
        <v/>
      </c>
      <c r="BP108" t="str">
        <f t="shared" si="376"/>
        <v/>
      </c>
      <c r="BQ108" t="str">
        <f t="shared" si="377"/>
        <v/>
      </c>
      <c r="BR108" s="47" t="str">
        <f t="shared" si="378"/>
        <v/>
      </c>
      <c r="BS108" t="str">
        <f t="shared" si="379"/>
        <v/>
      </c>
      <c r="BT108" t="str">
        <f t="shared" si="380"/>
        <v/>
      </c>
      <c r="BU108" t="str">
        <f t="shared" si="406"/>
        <v/>
      </c>
      <c r="BV108" t="str">
        <f>IF(BU108="","",IF(BU108="U9",'Schuelereinst. Sinclair'!$B$6,IF(BU108="U11",'Schuelereinst. Sinclair'!$B$7,IF(BU108="U13",'Schuelereinst. Sinclair'!$B$8,Wemm(BU108="U15",'Schuelereinst. Sinclair'!$B$9,"")))))</f>
        <v/>
      </c>
      <c r="BW108" s="28" t="str">
        <f t="shared" si="407"/>
        <v/>
      </c>
      <c r="BX108" s="28" t="str">
        <f t="shared" si="408"/>
        <v/>
      </c>
      <c r="BY108" s="28" t="str">
        <f t="shared" si="409"/>
        <v/>
      </c>
      <c r="BZ108" s="28" t="str">
        <f t="shared" si="410"/>
        <v/>
      </c>
      <c r="CA108" s="28" t="str">
        <f t="shared" si="411"/>
        <v/>
      </c>
      <c r="CB108" s="28" t="str">
        <f t="shared" si="412"/>
        <v/>
      </c>
      <c r="CC108" s="28" t="str">
        <f t="shared" si="413"/>
        <v/>
      </c>
      <c r="CD108" s="28" t="str">
        <f t="shared" si="414"/>
        <v/>
      </c>
      <c r="CE108" s="28" t="str">
        <f t="shared" si="415"/>
        <v/>
      </c>
      <c r="CF108" s="28">
        <f t="shared" si="416"/>
        <v>0</v>
      </c>
      <c r="CG108">
        <f t="shared" si="417"/>
        <v>0</v>
      </c>
      <c r="CH108">
        <f t="shared" si="418"/>
        <v>0</v>
      </c>
      <c r="CI108">
        <f t="shared" si="419"/>
        <v>0</v>
      </c>
      <c r="CJ108">
        <f t="shared" si="420"/>
        <v>0</v>
      </c>
      <c r="CK108">
        <f t="shared" si="421"/>
        <v>0</v>
      </c>
      <c r="CL108">
        <f t="shared" si="382"/>
        <v>0</v>
      </c>
      <c r="CM108">
        <f t="shared" si="383"/>
        <v>0</v>
      </c>
      <c r="CN108">
        <f t="shared" si="422"/>
        <v>0</v>
      </c>
      <c r="CO108">
        <f t="shared" si="423"/>
        <v>0</v>
      </c>
      <c r="CP108">
        <f t="shared" si="424"/>
        <v>0</v>
      </c>
      <c r="CQ108" s="5">
        <f t="shared" si="425"/>
        <v>0</v>
      </c>
      <c r="CS108" s="28" t="str">
        <f t="shared" si="426"/>
        <v/>
      </c>
      <c r="CT108" s="28" t="str">
        <f t="shared" si="427"/>
        <v/>
      </c>
      <c r="CU108" s="28" t="str">
        <f t="shared" si="428"/>
        <v/>
      </c>
      <c r="CV108" s="28" t="str">
        <f t="shared" si="429"/>
        <v/>
      </c>
      <c r="CW108" s="28" t="str">
        <f t="shared" si="430"/>
        <v/>
      </c>
      <c r="CX108" s="28" t="str">
        <f t="shared" si="431"/>
        <v/>
      </c>
      <c r="CY108" s="28" t="str">
        <f t="shared" si="432"/>
        <v/>
      </c>
      <c r="CZ108" s="28" t="str">
        <f t="shared" si="433"/>
        <v/>
      </c>
      <c r="DA108" s="28" t="str">
        <f t="shared" si="434"/>
        <v/>
      </c>
      <c r="DB108" s="28">
        <f t="shared" si="435"/>
        <v>0</v>
      </c>
      <c r="DC108">
        <f t="shared" si="436"/>
        <v>0</v>
      </c>
      <c r="DD108">
        <f t="shared" si="437"/>
        <v>0</v>
      </c>
      <c r="DE108">
        <f t="shared" si="438"/>
        <v>0</v>
      </c>
      <c r="DF108">
        <f t="shared" si="439"/>
        <v>0</v>
      </c>
      <c r="DG108">
        <f t="shared" si="440"/>
        <v>0</v>
      </c>
      <c r="DH108">
        <f t="shared" si="441"/>
        <v>0</v>
      </c>
      <c r="DI108">
        <f t="shared" si="442"/>
        <v>0</v>
      </c>
      <c r="DJ108">
        <f t="shared" si="443"/>
        <v>0</v>
      </c>
      <c r="DK108">
        <f t="shared" si="444"/>
        <v>0</v>
      </c>
      <c r="DL108">
        <f t="shared" si="445"/>
        <v>0</v>
      </c>
      <c r="DM108" s="5">
        <f t="shared" si="446"/>
        <v>0</v>
      </c>
      <c r="DN108" s="48">
        <f t="shared" si="447"/>
        <v>0</v>
      </c>
      <c r="DO108" s="5">
        <f t="shared" si="448"/>
        <v>0</v>
      </c>
      <c r="DP108" s="5">
        <f t="shared" si="449"/>
        <v>0</v>
      </c>
      <c r="DR108" s="48">
        <f t="shared" si="385"/>
        <v>999</v>
      </c>
      <c r="DS108" s="48">
        <f t="shared" si="386"/>
        <v>999</v>
      </c>
      <c r="DT108" s="48">
        <f t="shared" si="450"/>
        <v>999</v>
      </c>
      <c r="DU108">
        <f t="shared" si="387"/>
        <v>0</v>
      </c>
      <c r="DW108" s="48">
        <f t="shared" si="451"/>
        <v>0</v>
      </c>
      <c r="DX108" s="48">
        <f t="shared" si="452"/>
        <v>0</v>
      </c>
      <c r="DY108" s="48">
        <f t="shared" si="453"/>
        <v>0</v>
      </c>
      <c r="DZ108" s="48">
        <f t="shared" si="454"/>
        <v>0</v>
      </c>
      <c r="EA108">
        <f t="shared" si="388"/>
        <v>0</v>
      </c>
      <c r="EC108" s="48">
        <f t="shared" si="455"/>
        <v>0</v>
      </c>
      <c r="ED108" s="48">
        <f t="shared" si="456"/>
        <v>0</v>
      </c>
      <c r="EE108" s="48">
        <f t="shared" si="457"/>
        <v>0</v>
      </c>
      <c r="EF108" s="48">
        <f t="shared" si="458"/>
        <v>0</v>
      </c>
      <c r="EG108">
        <f t="shared" si="389"/>
        <v>0</v>
      </c>
      <c r="EH108">
        <f t="shared" si="390"/>
        <v>0</v>
      </c>
      <c r="EJ108">
        <v>6</v>
      </c>
      <c r="EK108" s="48">
        <f t="shared" si="459"/>
        <v>0</v>
      </c>
      <c r="EL108">
        <f t="shared" si="391"/>
        <v>0</v>
      </c>
      <c r="EM108">
        <f t="shared" si="460"/>
        <v>0</v>
      </c>
      <c r="EN108">
        <f t="shared" si="392"/>
        <v>0</v>
      </c>
      <c r="EO108">
        <f t="shared" si="393"/>
        <v>99999999</v>
      </c>
      <c r="EP108">
        <f t="shared" si="461"/>
        <v>99999999</v>
      </c>
      <c r="EQ108">
        <f t="shared" si="394"/>
        <v>999</v>
      </c>
      <c r="ER108">
        <f t="shared" si="395"/>
        <v>99999</v>
      </c>
      <c r="ET108">
        <f>IF(J108="X",1,IF(J108="x",1,IF(J108&lt;='Schuelereinst. Sinclair'!$B$5,1,0)))</f>
        <v>0</v>
      </c>
      <c r="EU108">
        <f>IF(L108="X",1,IF(L108="x",1,IF(L108&lt;='Schuelereinst. Sinclair'!$B$5,1,0)))</f>
        <v>0</v>
      </c>
      <c r="EV108">
        <f>IF(N108="X",1,IF(N108="x",1,IF(N108&lt;='Schuelereinst. Sinclair'!$B$5,1,0)))</f>
        <v>0</v>
      </c>
      <c r="EW108">
        <f>IF(P108="X",1,IF(P108="x",1,IF(P108&lt;='Schuelereinst. Sinclair'!$B$5,1,0)))</f>
        <v>0</v>
      </c>
      <c r="EX108">
        <f>IF(R108="X",1,IF(R108="x",1,IF(R108&lt;='Schuelereinst. Sinclair'!$B$5,1,0)))</f>
        <v>0</v>
      </c>
      <c r="EY108">
        <f>IF(T108="X",1,IF(T108="x",1,IF(T108&lt;='Schuelereinst. Sinclair'!$B$5,1,0)))</f>
        <v>0</v>
      </c>
    </row>
    <row r="109" spans="1:155" x14ac:dyDescent="0.2">
      <c r="A109">
        <v>99</v>
      </c>
      <c r="B109" s="90">
        <v>7</v>
      </c>
      <c r="C109" s="259" t="str">
        <f>IF(BG109=99,"",VLOOKUP(BG109,Wiegeliste!$A$17:'Wiegeliste'!$J$66,4))</f>
        <v/>
      </c>
      <c r="D109" s="90" t="str">
        <f t="shared" si="396"/>
        <v/>
      </c>
      <c r="E109" s="132" t="str">
        <f t="shared" si="397"/>
        <v/>
      </c>
      <c r="F109" s="132" t="str">
        <f t="shared" si="398"/>
        <v/>
      </c>
      <c r="G109" s="132" t="str">
        <f>IF(BG109=99,"",VLOOKUP(BG109,Wiegeliste!$A$17:'Wiegeliste'!$J$66,6))</f>
        <v/>
      </c>
      <c r="H109" s="148" t="str">
        <f t="shared" si="372"/>
        <v/>
      </c>
      <c r="I109" s="299" t="str">
        <f>IF(C109&lt;&gt;"",IF(ISERROR(VLOOKUP(C109,Import_Gewichtheben!$A$3:$T$52,3,FALSE)),"",VLOOKUP(C109,Import_Gewichtheben!$A$3:$T$52,3,FALSE)),"")</f>
        <v/>
      </c>
      <c r="J109" s="300" t="str">
        <f>IF(C109&lt;&gt;"",IF(ISERROR(VLOOKUP(C109,Import_Gewichtheben!$A$3:$T$52,4,FALSE)),"",VLOOKUP(C109,Import_Gewichtheben!$A$3:$T$52,4,FALSE)),"")</f>
        <v/>
      </c>
      <c r="K109" s="301" t="str">
        <f>IF(C109&lt;&gt;"",IF(ISERROR(VLOOKUP(C109,Import_Gewichtheben!$A$3:$T$52,5,FALSE)),"",VLOOKUP(C109,Import_Gewichtheben!$A$3:$T$52,5,FALSE)),"")</f>
        <v/>
      </c>
      <c r="L109" s="300" t="str">
        <f>IF(C109&lt;&gt;"",IF(ISERROR(VLOOKUP(C109,Import_Gewichtheben!$A$3:$T$52,6,FALSE)),"",VLOOKUP(C109,Import_Gewichtheben!$A$3:$T$52,6,FALSE)),"")</f>
        <v/>
      </c>
      <c r="M109" s="301" t="str">
        <f>IF(C109&lt;&gt;"",IF(ISERROR(VLOOKUP(C109,Import_Gewichtheben!$A$3:$T$52,7,FALSE)),"",VLOOKUP(C109,Import_Gewichtheben!$A$3:$T$52,7,FALSE)),"")</f>
        <v/>
      </c>
      <c r="N109" s="300" t="str">
        <f>IF(C109&lt;&gt;"",IF(ISERROR(VLOOKUP(C109,Import_Gewichtheben!$A$3:$T$52,8,FALSE)),"",VLOOKUP(C109,Import_Gewichtheben!$A$3:$T$52,8,FALSE)),"")</f>
        <v/>
      </c>
      <c r="O109" s="299" t="str">
        <f>IF(C109&lt;&gt;"",IF(ISERROR(VLOOKUP(C109,Import_Gewichtheben!$A$3:$T$52,9,FALSE)),"",VLOOKUP(C109,Import_Gewichtheben!$A$3:$T$52,9,FALSE)),"")</f>
        <v/>
      </c>
      <c r="P109" s="300" t="str">
        <f>IF(C109&lt;&gt;"",IF(ISERROR(VLOOKUP(C109,Import_Gewichtheben!$A$3:$T$52,10,FALSE)),"",VLOOKUP(C109,Import_Gewichtheben!$A$3:$T$52,10,FALSE)),"")</f>
        <v/>
      </c>
      <c r="Q109" s="301" t="str">
        <f>IF(C109&lt;&gt;"",IF(ISERROR(VLOOKUP(C109,Import_Gewichtheben!$A$3:$T$52,11,FALSE)),"",VLOOKUP(C109,Import_Gewichtheben!$A$3:$T$52,11,FALSE)),"")</f>
        <v/>
      </c>
      <c r="R109" s="300" t="str">
        <f>IF(C109&lt;&gt;"",IF(ISERROR(VLOOKUP(C109,Import_Gewichtheben!$A$3:$T$52,12,FALSE)),"",VLOOKUP(C109,Import_Gewichtheben!$A$3:$T$52,12,FALSE)),"")</f>
        <v/>
      </c>
      <c r="S109" s="301" t="str">
        <f>IF(C109&lt;&gt;"",IF(ISERROR(VLOOKUP(C109,Import_Gewichtheben!$A$3:$T$52,13,FALSE)),"",VLOOKUP(C109,Import_Gewichtheben!$A$3:$T$52,13,FALSE)),"")</f>
        <v/>
      </c>
      <c r="T109" s="300" t="str">
        <f>IF(C109&lt;&gt;"",IF(ISERROR(VLOOKUP(C109,Import_Gewichtheben!$A$3:$T$52,14,FALSE)),"",VLOOKUP(C109,Import_Gewichtheben!$A$3:$T$52,14,FALSE)),"")</f>
        <v/>
      </c>
      <c r="U109" s="112" t="str">
        <f t="shared" si="399"/>
        <v/>
      </c>
      <c r="V109" s="115" t="str">
        <f t="shared" si="400"/>
        <v/>
      </c>
      <c r="W109" s="115" t="str">
        <f t="shared" si="401"/>
        <v/>
      </c>
      <c r="X109" s="316"/>
      <c r="Y109" s="317"/>
      <c r="Z109" s="100" t="str">
        <f t="shared" si="462"/>
        <v/>
      </c>
      <c r="AA109" s="326"/>
      <c r="AB109" s="317"/>
      <c r="AC109" s="317"/>
      <c r="AD109" s="103" t="str">
        <f t="shared" si="463"/>
        <v/>
      </c>
      <c r="AE109" s="326"/>
      <c r="AF109" s="317"/>
      <c r="AG109" s="317"/>
      <c r="AH109" s="186" t="str">
        <f t="shared" si="464"/>
        <v/>
      </c>
      <c r="AI109" s="106" t="str">
        <f t="shared" si="465"/>
        <v/>
      </c>
      <c r="AJ109" s="107" t="str">
        <f t="shared" si="466"/>
        <v/>
      </c>
      <c r="AK109" s="120" t="str">
        <f t="shared" si="373"/>
        <v/>
      </c>
      <c r="AL109" s="136" t="str">
        <f t="shared" si="374"/>
        <v/>
      </c>
      <c r="BG109">
        <f>Wiegeliste!HR23</f>
        <v>99</v>
      </c>
      <c r="BJ109" t="str">
        <f t="shared" si="375"/>
        <v/>
      </c>
      <c r="BL109" t="str">
        <f t="shared" si="402"/>
        <v/>
      </c>
      <c r="BM109" t="str">
        <f t="shared" si="403"/>
        <v/>
      </c>
      <c r="BN109" t="str">
        <f t="shared" si="404"/>
        <v/>
      </c>
      <c r="BO109" t="str">
        <f t="shared" si="405"/>
        <v/>
      </c>
      <c r="BP109" t="str">
        <f t="shared" si="376"/>
        <v/>
      </c>
      <c r="BQ109" t="str">
        <f t="shared" si="377"/>
        <v/>
      </c>
      <c r="BR109" s="47" t="str">
        <f t="shared" si="378"/>
        <v/>
      </c>
      <c r="BS109" t="str">
        <f t="shared" si="379"/>
        <v/>
      </c>
      <c r="BT109" t="str">
        <f t="shared" si="380"/>
        <v/>
      </c>
      <c r="BU109" t="str">
        <f t="shared" si="406"/>
        <v/>
      </c>
      <c r="BV109" t="str">
        <f>IF(BU109="","",IF(BU109="U9",'Schuelereinst. Sinclair'!$B$6,IF(BU109="U11",'Schuelereinst. Sinclair'!$B$7,IF(BU109="U13",'Schuelereinst. Sinclair'!$B$8,Wemm(BU109="U15",'Schuelereinst. Sinclair'!$B$9,"")))))</f>
        <v/>
      </c>
      <c r="BW109" s="28" t="str">
        <f t="shared" si="407"/>
        <v/>
      </c>
      <c r="BX109" s="28" t="str">
        <f t="shared" si="408"/>
        <v/>
      </c>
      <c r="BY109" s="28" t="str">
        <f t="shared" si="409"/>
        <v/>
      </c>
      <c r="BZ109" s="28" t="str">
        <f t="shared" si="410"/>
        <v/>
      </c>
      <c r="CA109" s="28" t="str">
        <f t="shared" si="411"/>
        <v/>
      </c>
      <c r="CB109" s="28" t="str">
        <f t="shared" si="412"/>
        <v/>
      </c>
      <c r="CC109" s="28" t="str">
        <f t="shared" si="413"/>
        <v/>
      </c>
      <c r="CD109" s="28" t="str">
        <f t="shared" si="414"/>
        <v/>
      </c>
      <c r="CE109" s="28" t="str">
        <f t="shared" si="415"/>
        <v/>
      </c>
      <c r="CF109" s="28">
        <f t="shared" si="416"/>
        <v>0</v>
      </c>
      <c r="CG109">
        <f t="shared" si="417"/>
        <v>0</v>
      </c>
      <c r="CH109">
        <f t="shared" si="418"/>
        <v>0</v>
      </c>
      <c r="CI109">
        <f t="shared" si="419"/>
        <v>0</v>
      </c>
      <c r="CJ109">
        <f t="shared" si="420"/>
        <v>0</v>
      </c>
      <c r="CK109">
        <f t="shared" si="421"/>
        <v>0</v>
      </c>
      <c r="CL109">
        <f t="shared" si="382"/>
        <v>0</v>
      </c>
      <c r="CM109">
        <f t="shared" si="383"/>
        <v>0</v>
      </c>
      <c r="CN109">
        <f t="shared" si="422"/>
        <v>0</v>
      </c>
      <c r="CO109">
        <f t="shared" si="423"/>
        <v>0</v>
      </c>
      <c r="CP109">
        <f t="shared" si="424"/>
        <v>0</v>
      </c>
      <c r="CQ109" s="5">
        <f t="shared" si="425"/>
        <v>0</v>
      </c>
      <c r="CS109" s="28" t="str">
        <f t="shared" si="426"/>
        <v/>
      </c>
      <c r="CT109" s="28" t="str">
        <f t="shared" si="427"/>
        <v/>
      </c>
      <c r="CU109" s="28" t="str">
        <f t="shared" si="428"/>
        <v/>
      </c>
      <c r="CV109" s="28" t="str">
        <f t="shared" si="429"/>
        <v/>
      </c>
      <c r="CW109" s="28" t="str">
        <f t="shared" si="430"/>
        <v/>
      </c>
      <c r="CX109" s="28" t="str">
        <f t="shared" si="431"/>
        <v/>
      </c>
      <c r="CY109" s="28" t="str">
        <f t="shared" si="432"/>
        <v/>
      </c>
      <c r="CZ109" s="28" t="str">
        <f t="shared" si="433"/>
        <v/>
      </c>
      <c r="DA109" s="28" t="str">
        <f t="shared" si="434"/>
        <v/>
      </c>
      <c r="DB109" s="28">
        <f t="shared" si="435"/>
        <v>0</v>
      </c>
      <c r="DC109">
        <f t="shared" si="436"/>
        <v>0</v>
      </c>
      <c r="DD109">
        <f t="shared" si="437"/>
        <v>0</v>
      </c>
      <c r="DE109">
        <f t="shared" si="438"/>
        <v>0</v>
      </c>
      <c r="DF109">
        <f t="shared" si="439"/>
        <v>0</v>
      </c>
      <c r="DG109">
        <f t="shared" si="440"/>
        <v>0</v>
      </c>
      <c r="DH109">
        <f t="shared" si="441"/>
        <v>0</v>
      </c>
      <c r="DI109">
        <f t="shared" si="442"/>
        <v>0</v>
      </c>
      <c r="DJ109">
        <f t="shared" si="443"/>
        <v>0</v>
      </c>
      <c r="DK109">
        <f t="shared" si="444"/>
        <v>0</v>
      </c>
      <c r="DL109">
        <f t="shared" si="445"/>
        <v>0</v>
      </c>
      <c r="DM109" s="5">
        <f t="shared" si="446"/>
        <v>0</v>
      </c>
      <c r="DN109" s="48">
        <f t="shared" si="447"/>
        <v>0</v>
      </c>
      <c r="DO109" s="5">
        <f t="shared" si="448"/>
        <v>0</v>
      </c>
      <c r="DP109" s="5">
        <f t="shared" si="449"/>
        <v>0</v>
      </c>
      <c r="DR109" s="48">
        <f t="shared" si="385"/>
        <v>999</v>
      </c>
      <c r="DS109" s="48">
        <f t="shared" si="386"/>
        <v>999</v>
      </c>
      <c r="DT109" s="48">
        <f t="shared" si="450"/>
        <v>999</v>
      </c>
      <c r="DU109">
        <f t="shared" si="387"/>
        <v>0</v>
      </c>
      <c r="DW109" s="48">
        <f t="shared" si="451"/>
        <v>0</v>
      </c>
      <c r="DX109" s="48">
        <f t="shared" si="452"/>
        <v>0</v>
      </c>
      <c r="DY109" s="48">
        <f t="shared" si="453"/>
        <v>0</v>
      </c>
      <c r="DZ109" s="48">
        <f t="shared" si="454"/>
        <v>0</v>
      </c>
      <c r="EA109">
        <f t="shared" si="388"/>
        <v>0</v>
      </c>
      <c r="EC109" s="48">
        <f t="shared" si="455"/>
        <v>0</v>
      </c>
      <c r="ED109" s="48">
        <f t="shared" si="456"/>
        <v>0</v>
      </c>
      <c r="EE109" s="48">
        <f t="shared" si="457"/>
        <v>0</v>
      </c>
      <c r="EF109" s="48">
        <f t="shared" si="458"/>
        <v>0</v>
      </c>
      <c r="EG109">
        <f t="shared" si="389"/>
        <v>0</v>
      </c>
      <c r="EH109">
        <f t="shared" si="390"/>
        <v>0</v>
      </c>
      <c r="EJ109">
        <v>7</v>
      </c>
      <c r="EK109" s="48">
        <f t="shared" si="459"/>
        <v>0</v>
      </c>
      <c r="EL109">
        <f t="shared" si="391"/>
        <v>0</v>
      </c>
      <c r="EM109">
        <f t="shared" si="460"/>
        <v>0</v>
      </c>
      <c r="EN109">
        <f t="shared" si="392"/>
        <v>0</v>
      </c>
      <c r="EO109">
        <f t="shared" si="393"/>
        <v>99999999</v>
      </c>
      <c r="EP109">
        <f t="shared" si="461"/>
        <v>99999999</v>
      </c>
      <c r="EQ109">
        <f t="shared" si="394"/>
        <v>999</v>
      </c>
      <c r="ER109">
        <f t="shared" si="395"/>
        <v>99999</v>
      </c>
      <c r="ET109">
        <f>IF(J109="X",1,IF(J109="x",1,IF(J109&lt;='Schuelereinst. Sinclair'!$B$5,1,0)))</f>
        <v>0</v>
      </c>
      <c r="EU109">
        <f>IF(L109="X",1,IF(L109="x",1,IF(L109&lt;='Schuelereinst. Sinclair'!$B$5,1,0)))</f>
        <v>0</v>
      </c>
      <c r="EV109">
        <f>IF(N109="X",1,IF(N109="x",1,IF(N109&lt;='Schuelereinst. Sinclair'!$B$5,1,0)))</f>
        <v>0</v>
      </c>
      <c r="EW109">
        <f>IF(P109="X",1,IF(P109="x",1,IF(P109&lt;='Schuelereinst. Sinclair'!$B$5,1,0)))</f>
        <v>0</v>
      </c>
      <c r="EX109">
        <f>IF(R109="X",1,IF(R109="x",1,IF(R109&lt;='Schuelereinst. Sinclair'!$B$5,1,0)))</f>
        <v>0</v>
      </c>
      <c r="EY109">
        <f>IF(T109="X",1,IF(T109="x",1,IF(T109&lt;='Schuelereinst. Sinclair'!$B$5,1,0)))</f>
        <v>0</v>
      </c>
    </row>
    <row r="110" spans="1:155" x14ac:dyDescent="0.2">
      <c r="A110">
        <v>100</v>
      </c>
      <c r="B110" s="90">
        <v>8</v>
      </c>
      <c r="C110" s="259" t="str">
        <f>IF(BG110=99,"",VLOOKUP(BG110,Wiegeliste!$A$17:'Wiegeliste'!$J$66,4))</f>
        <v/>
      </c>
      <c r="D110" s="90" t="str">
        <f t="shared" si="396"/>
        <v/>
      </c>
      <c r="E110" s="132" t="str">
        <f t="shared" si="397"/>
        <v/>
      </c>
      <c r="F110" s="132" t="str">
        <f t="shared" si="398"/>
        <v/>
      </c>
      <c r="G110" s="132" t="str">
        <f>IF(BG110=99,"",VLOOKUP(BG110,Wiegeliste!$A$17:'Wiegeliste'!$J$66,6))</f>
        <v/>
      </c>
      <c r="H110" s="148" t="str">
        <f t="shared" si="372"/>
        <v/>
      </c>
      <c r="I110" s="299" t="str">
        <f>IF(C110&lt;&gt;"",IF(ISERROR(VLOOKUP(C110,Import_Gewichtheben!$A$3:$T$52,3,FALSE)),"",VLOOKUP(C110,Import_Gewichtheben!$A$3:$T$52,3,FALSE)),"")</f>
        <v/>
      </c>
      <c r="J110" s="300" t="str">
        <f>IF(C110&lt;&gt;"",IF(ISERROR(VLOOKUP(C110,Import_Gewichtheben!$A$3:$T$52,4,FALSE)),"",VLOOKUP(C110,Import_Gewichtheben!$A$3:$T$52,4,FALSE)),"")</f>
        <v/>
      </c>
      <c r="K110" s="301" t="str">
        <f>IF(C110&lt;&gt;"",IF(ISERROR(VLOOKUP(C110,Import_Gewichtheben!$A$3:$T$52,5,FALSE)),"",VLOOKUP(C110,Import_Gewichtheben!$A$3:$T$52,5,FALSE)),"")</f>
        <v/>
      </c>
      <c r="L110" s="300" t="str">
        <f>IF(C110&lt;&gt;"",IF(ISERROR(VLOOKUP(C110,Import_Gewichtheben!$A$3:$T$52,6,FALSE)),"",VLOOKUP(C110,Import_Gewichtheben!$A$3:$T$52,6,FALSE)),"")</f>
        <v/>
      </c>
      <c r="M110" s="301" t="str">
        <f>IF(C110&lt;&gt;"",IF(ISERROR(VLOOKUP(C110,Import_Gewichtheben!$A$3:$T$52,7,FALSE)),"",VLOOKUP(C110,Import_Gewichtheben!$A$3:$T$52,7,FALSE)),"")</f>
        <v/>
      </c>
      <c r="N110" s="300" t="str">
        <f>IF(C110&lt;&gt;"",IF(ISERROR(VLOOKUP(C110,Import_Gewichtheben!$A$3:$T$52,8,FALSE)),"",VLOOKUP(C110,Import_Gewichtheben!$A$3:$T$52,8,FALSE)),"")</f>
        <v/>
      </c>
      <c r="O110" s="299" t="str">
        <f>IF(C110&lt;&gt;"",IF(ISERROR(VLOOKUP(C110,Import_Gewichtheben!$A$3:$T$52,9,FALSE)),"",VLOOKUP(C110,Import_Gewichtheben!$A$3:$T$52,9,FALSE)),"")</f>
        <v/>
      </c>
      <c r="P110" s="300" t="str">
        <f>IF(C110&lt;&gt;"",IF(ISERROR(VLOOKUP(C110,Import_Gewichtheben!$A$3:$T$52,10,FALSE)),"",VLOOKUP(C110,Import_Gewichtheben!$A$3:$T$52,10,FALSE)),"")</f>
        <v/>
      </c>
      <c r="Q110" s="301" t="str">
        <f>IF(C110&lt;&gt;"",IF(ISERROR(VLOOKUP(C110,Import_Gewichtheben!$A$3:$T$52,11,FALSE)),"",VLOOKUP(C110,Import_Gewichtheben!$A$3:$T$52,11,FALSE)),"")</f>
        <v/>
      </c>
      <c r="R110" s="300" t="str">
        <f>IF(C110&lt;&gt;"",IF(ISERROR(VLOOKUP(C110,Import_Gewichtheben!$A$3:$T$52,12,FALSE)),"",VLOOKUP(C110,Import_Gewichtheben!$A$3:$T$52,12,FALSE)),"")</f>
        <v/>
      </c>
      <c r="S110" s="301" t="str">
        <f>IF(C110&lt;&gt;"",IF(ISERROR(VLOOKUP(C110,Import_Gewichtheben!$A$3:$T$52,13,FALSE)),"",VLOOKUP(C110,Import_Gewichtheben!$A$3:$T$52,13,FALSE)),"")</f>
        <v/>
      </c>
      <c r="T110" s="300" t="str">
        <f>IF(C110&lt;&gt;"",IF(ISERROR(VLOOKUP(C110,Import_Gewichtheben!$A$3:$T$52,14,FALSE)),"",VLOOKUP(C110,Import_Gewichtheben!$A$3:$T$52,14,FALSE)),"")</f>
        <v/>
      </c>
      <c r="U110" s="112" t="str">
        <f t="shared" si="399"/>
        <v/>
      </c>
      <c r="V110" s="115" t="str">
        <f t="shared" si="400"/>
        <v/>
      </c>
      <c r="W110" s="115" t="str">
        <f t="shared" si="401"/>
        <v/>
      </c>
      <c r="X110" s="318"/>
      <c r="Y110" s="317"/>
      <c r="Z110" s="100" t="str">
        <f t="shared" si="462"/>
        <v/>
      </c>
      <c r="AA110" s="326"/>
      <c r="AB110" s="317"/>
      <c r="AC110" s="317"/>
      <c r="AD110" s="103" t="str">
        <f t="shared" si="463"/>
        <v/>
      </c>
      <c r="AE110" s="326"/>
      <c r="AF110" s="317"/>
      <c r="AG110" s="317"/>
      <c r="AH110" s="186" t="str">
        <f t="shared" si="464"/>
        <v/>
      </c>
      <c r="AI110" s="106" t="str">
        <f t="shared" si="465"/>
        <v/>
      </c>
      <c r="AJ110" s="107" t="str">
        <f t="shared" si="466"/>
        <v/>
      </c>
      <c r="AK110" s="120" t="str">
        <f t="shared" si="373"/>
        <v/>
      </c>
      <c r="AL110" s="136" t="str">
        <f t="shared" si="374"/>
        <v/>
      </c>
      <c r="BG110">
        <f>Wiegeliste!HR24</f>
        <v>99</v>
      </c>
      <c r="BJ110" t="str">
        <f t="shared" si="375"/>
        <v/>
      </c>
      <c r="BL110" t="str">
        <f t="shared" si="402"/>
        <v/>
      </c>
      <c r="BM110" t="str">
        <f t="shared" si="403"/>
        <v/>
      </c>
      <c r="BN110" t="str">
        <f t="shared" si="404"/>
        <v/>
      </c>
      <c r="BO110" t="str">
        <f t="shared" si="405"/>
        <v/>
      </c>
      <c r="BP110" t="str">
        <f t="shared" si="376"/>
        <v/>
      </c>
      <c r="BQ110" t="str">
        <f t="shared" si="377"/>
        <v/>
      </c>
      <c r="BR110" s="47" t="str">
        <f t="shared" si="378"/>
        <v/>
      </c>
      <c r="BS110" t="str">
        <f t="shared" si="379"/>
        <v/>
      </c>
      <c r="BT110" t="str">
        <f t="shared" si="380"/>
        <v/>
      </c>
      <c r="BU110" t="str">
        <f t="shared" si="406"/>
        <v/>
      </c>
      <c r="BV110" t="str">
        <f>IF(BU110="","",IF(BU110="U9",'Schuelereinst. Sinclair'!$B$6,IF(BU110="U11",'Schuelereinst. Sinclair'!$B$7,IF(BU110="U13",'Schuelereinst. Sinclair'!$B$8,Wemm(BU110="U15",'Schuelereinst. Sinclair'!$B$9,"")))))</f>
        <v/>
      </c>
      <c r="BW110" s="28" t="str">
        <f t="shared" si="407"/>
        <v/>
      </c>
      <c r="BX110" s="28" t="str">
        <f t="shared" si="408"/>
        <v/>
      </c>
      <c r="BY110" s="28" t="str">
        <f t="shared" si="409"/>
        <v/>
      </c>
      <c r="BZ110" s="28" t="str">
        <f t="shared" si="410"/>
        <v/>
      </c>
      <c r="CA110" s="28" t="str">
        <f t="shared" si="411"/>
        <v/>
      </c>
      <c r="CB110" s="28" t="str">
        <f t="shared" si="412"/>
        <v/>
      </c>
      <c r="CC110" s="28" t="str">
        <f t="shared" si="413"/>
        <v/>
      </c>
      <c r="CD110" s="28" t="str">
        <f t="shared" si="414"/>
        <v/>
      </c>
      <c r="CE110" s="28" t="str">
        <f t="shared" si="415"/>
        <v/>
      </c>
      <c r="CF110" s="28">
        <f t="shared" si="416"/>
        <v>0</v>
      </c>
      <c r="CG110">
        <f t="shared" si="417"/>
        <v>0</v>
      </c>
      <c r="CH110">
        <f t="shared" si="418"/>
        <v>0</v>
      </c>
      <c r="CI110">
        <f t="shared" si="419"/>
        <v>0</v>
      </c>
      <c r="CJ110">
        <f t="shared" si="420"/>
        <v>0</v>
      </c>
      <c r="CK110">
        <f t="shared" si="421"/>
        <v>0</v>
      </c>
      <c r="CL110">
        <f t="shared" si="382"/>
        <v>0</v>
      </c>
      <c r="CM110">
        <f t="shared" si="383"/>
        <v>0</v>
      </c>
      <c r="CN110">
        <f t="shared" si="422"/>
        <v>0</v>
      </c>
      <c r="CO110">
        <f t="shared" si="423"/>
        <v>0</v>
      </c>
      <c r="CP110">
        <f t="shared" si="424"/>
        <v>0</v>
      </c>
      <c r="CQ110" s="5">
        <f t="shared" si="425"/>
        <v>0</v>
      </c>
      <c r="CS110" s="28" t="str">
        <f t="shared" si="426"/>
        <v/>
      </c>
      <c r="CT110" s="28" t="str">
        <f t="shared" si="427"/>
        <v/>
      </c>
      <c r="CU110" s="28" t="str">
        <f t="shared" si="428"/>
        <v/>
      </c>
      <c r="CV110" s="28" t="str">
        <f t="shared" si="429"/>
        <v/>
      </c>
      <c r="CW110" s="28" t="str">
        <f t="shared" si="430"/>
        <v/>
      </c>
      <c r="CX110" s="28" t="str">
        <f t="shared" si="431"/>
        <v/>
      </c>
      <c r="CY110" s="28" t="str">
        <f t="shared" si="432"/>
        <v/>
      </c>
      <c r="CZ110" s="28" t="str">
        <f t="shared" si="433"/>
        <v/>
      </c>
      <c r="DA110" s="28" t="str">
        <f t="shared" si="434"/>
        <v/>
      </c>
      <c r="DB110" s="28">
        <f t="shared" si="435"/>
        <v>0</v>
      </c>
      <c r="DC110">
        <f t="shared" si="436"/>
        <v>0</v>
      </c>
      <c r="DD110">
        <f t="shared" si="437"/>
        <v>0</v>
      </c>
      <c r="DE110">
        <f t="shared" si="438"/>
        <v>0</v>
      </c>
      <c r="DF110">
        <f t="shared" si="439"/>
        <v>0</v>
      </c>
      <c r="DG110">
        <f t="shared" si="440"/>
        <v>0</v>
      </c>
      <c r="DH110">
        <f t="shared" si="441"/>
        <v>0</v>
      </c>
      <c r="DI110">
        <f t="shared" si="442"/>
        <v>0</v>
      </c>
      <c r="DJ110">
        <f t="shared" si="443"/>
        <v>0</v>
      </c>
      <c r="DK110">
        <f t="shared" si="444"/>
        <v>0</v>
      </c>
      <c r="DL110">
        <f t="shared" si="445"/>
        <v>0</v>
      </c>
      <c r="DM110" s="5">
        <f t="shared" si="446"/>
        <v>0</v>
      </c>
      <c r="DN110" s="48">
        <f t="shared" si="447"/>
        <v>0</v>
      </c>
      <c r="DO110" s="5">
        <f t="shared" si="448"/>
        <v>0</v>
      </c>
      <c r="DP110" s="5">
        <f t="shared" si="449"/>
        <v>0</v>
      </c>
      <c r="DR110" s="48">
        <f t="shared" si="385"/>
        <v>999</v>
      </c>
      <c r="DS110" s="48">
        <f t="shared" si="386"/>
        <v>999</v>
      </c>
      <c r="DT110" s="48">
        <f t="shared" si="450"/>
        <v>999</v>
      </c>
      <c r="DU110">
        <f t="shared" si="387"/>
        <v>0</v>
      </c>
      <c r="DW110" s="48">
        <f t="shared" si="451"/>
        <v>0</v>
      </c>
      <c r="DX110" s="48">
        <f t="shared" si="452"/>
        <v>0</v>
      </c>
      <c r="DY110" s="48">
        <f t="shared" si="453"/>
        <v>0</v>
      </c>
      <c r="DZ110" s="48">
        <f t="shared" si="454"/>
        <v>0</v>
      </c>
      <c r="EA110">
        <f t="shared" si="388"/>
        <v>0</v>
      </c>
      <c r="EC110" s="48">
        <f t="shared" si="455"/>
        <v>0</v>
      </c>
      <c r="ED110" s="48">
        <f t="shared" si="456"/>
        <v>0</v>
      </c>
      <c r="EE110" s="48">
        <f t="shared" si="457"/>
        <v>0</v>
      </c>
      <c r="EF110" s="48">
        <f t="shared" si="458"/>
        <v>0</v>
      </c>
      <c r="EG110">
        <f t="shared" si="389"/>
        <v>0</v>
      </c>
      <c r="EH110">
        <f t="shared" si="390"/>
        <v>0</v>
      </c>
      <c r="EJ110">
        <v>8</v>
      </c>
      <c r="EK110" s="48">
        <f t="shared" si="459"/>
        <v>0</v>
      </c>
      <c r="EL110">
        <f t="shared" si="391"/>
        <v>0</v>
      </c>
      <c r="EM110">
        <f t="shared" si="460"/>
        <v>0</v>
      </c>
      <c r="EN110">
        <f t="shared" si="392"/>
        <v>0</v>
      </c>
      <c r="EO110">
        <f t="shared" si="393"/>
        <v>99999999</v>
      </c>
      <c r="EP110">
        <f t="shared" si="461"/>
        <v>99999999</v>
      </c>
      <c r="EQ110">
        <f t="shared" si="394"/>
        <v>999</v>
      </c>
      <c r="ER110">
        <f t="shared" si="395"/>
        <v>99999</v>
      </c>
      <c r="ET110">
        <f>IF(J110="X",1,IF(J110="x",1,IF(J110&lt;='Schuelereinst. Sinclair'!$B$5,1,0)))</f>
        <v>0</v>
      </c>
      <c r="EU110">
        <f>IF(L110="X",1,IF(L110="x",1,IF(L110&lt;='Schuelereinst. Sinclair'!$B$5,1,0)))</f>
        <v>0</v>
      </c>
      <c r="EV110">
        <f>IF(N110="X",1,IF(N110="x",1,IF(N110&lt;='Schuelereinst. Sinclair'!$B$5,1,0)))</f>
        <v>0</v>
      </c>
      <c r="EW110">
        <f>IF(P110="X",1,IF(P110="x",1,IF(P110&lt;='Schuelereinst. Sinclair'!$B$5,1,0)))</f>
        <v>0</v>
      </c>
      <c r="EX110">
        <f>IF(R110="X",1,IF(R110="x",1,IF(R110&lt;='Schuelereinst. Sinclair'!$B$5,1,0)))</f>
        <v>0</v>
      </c>
      <c r="EY110">
        <f>IF(T110="X",1,IF(T110="x",1,IF(T110&lt;='Schuelereinst. Sinclair'!$B$5,1,0)))</f>
        <v>0</v>
      </c>
    </row>
    <row r="111" spans="1:155" x14ac:dyDescent="0.2">
      <c r="A111">
        <v>101</v>
      </c>
      <c r="B111" s="90">
        <v>9</v>
      </c>
      <c r="C111" s="259" t="str">
        <f>IF(BG111=99,"",VLOOKUP(BG111,Wiegeliste!$A$17:'Wiegeliste'!$J$66,4))</f>
        <v/>
      </c>
      <c r="D111" s="90" t="str">
        <f t="shared" si="396"/>
        <v/>
      </c>
      <c r="E111" s="132" t="str">
        <f t="shared" si="397"/>
        <v/>
      </c>
      <c r="F111" s="132" t="str">
        <f t="shared" si="398"/>
        <v/>
      </c>
      <c r="G111" s="132" t="str">
        <f>IF(BG111=99,"",VLOOKUP(BG111,Wiegeliste!$A$17:'Wiegeliste'!$J$66,6))</f>
        <v/>
      </c>
      <c r="H111" s="148" t="str">
        <f t="shared" si="372"/>
        <v/>
      </c>
      <c r="I111" s="299" t="str">
        <f>IF(C111&lt;&gt;"",IF(ISERROR(VLOOKUP(C111,Import_Gewichtheben!$A$3:$T$52,3,FALSE)),"",VLOOKUP(C111,Import_Gewichtheben!$A$3:$T$52,3,FALSE)),"")</f>
        <v/>
      </c>
      <c r="J111" s="300" t="str">
        <f>IF(C111&lt;&gt;"",IF(ISERROR(VLOOKUP(C111,Import_Gewichtheben!$A$3:$T$52,4,FALSE)),"",VLOOKUP(C111,Import_Gewichtheben!$A$3:$T$52,4,FALSE)),"")</f>
        <v/>
      </c>
      <c r="K111" s="301" t="str">
        <f>IF(C111&lt;&gt;"",IF(ISERROR(VLOOKUP(C111,Import_Gewichtheben!$A$3:$T$52,5,FALSE)),"",VLOOKUP(C111,Import_Gewichtheben!$A$3:$T$52,5,FALSE)),"")</f>
        <v/>
      </c>
      <c r="L111" s="300" t="str">
        <f>IF(C111&lt;&gt;"",IF(ISERROR(VLOOKUP(C111,Import_Gewichtheben!$A$3:$T$52,6,FALSE)),"",VLOOKUP(C111,Import_Gewichtheben!$A$3:$T$52,6,FALSE)),"")</f>
        <v/>
      </c>
      <c r="M111" s="301" t="str">
        <f>IF(C111&lt;&gt;"",IF(ISERROR(VLOOKUP(C111,Import_Gewichtheben!$A$3:$T$52,7,FALSE)),"",VLOOKUP(C111,Import_Gewichtheben!$A$3:$T$52,7,FALSE)),"")</f>
        <v/>
      </c>
      <c r="N111" s="300" t="str">
        <f>IF(C111&lt;&gt;"",IF(ISERROR(VLOOKUP(C111,Import_Gewichtheben!$A$3:$T$52,8,FALSE)),"",VLOOKUP(C111,Import_Gewichtheben!$A$3:$T$52,8,FALSE)),"")</f>
        <v/>
      </c>
      <c r="O111" s="299" t="str">
        <f>IF(C111&lt;&gt;"",IF(ISERROR(VLOOKUP(C111,Import_Gewichtheben!$A$3:$T$52,9,FALSE)),"",VLOOKUP(C111,Import_Gewichtheben!$A$3:$T$52,9,FALSE)),"")</f>
        <v/>
      </c>
      <c r="P111" s="300" t="str">
        <f>IF(C111&lt;&gt;"",IF(ISERROR(VLOOKUP(C111,Import_Gewichtheben!$A$3:$T$52,10,FALSE)),"",VLOOKUP(C111,Import_Gewichtheben!$A$3:$T$52,10,FALSE)),"")</f>
        <v/>
      </c>
      <c r="Q111" s="301" t="str">
        <f>IF(C111&lt;&gt;"",IF(ISERROR(VLOOKUP(C111,Import_Gewichtheben!$A$3:$T$52,11,FALSE)),"",VLOOKUP(C111,Import_Gewichtheben!$A$3:$T$52,11,FALSE)),"")</f>
        <v/>
      </c>
      <c r="R111" s="300" t="str">
        <f>IF(C111&lt;&gt;"",IF(ISERROR(VLOOKUP(C111,Import_Gewichtheben!$A$3:$T$52,12,FALSE)),"",VLOOKUP(C111,Import_Gewichtheben!$A$3:$T$52,12,FALSE)),"")</f>
        <v/>
      </c>
      <c r="S111" s="301" t="str">
        <f>IF(C111&lt;&gt;"",IF(ISERROR(VLOOKUP(C111,Import_Gewichtheben!$A$3:$T$52,13,FALSE)),"",VLOOKUP(C111,Import_Gewichtheben!$A$3:$T$52,13,FALSE)),"")</f>
        <v/>
      </c>
      <c r="T111" s="300" t="str">
        <f>IF(C111&lt;&gt;"",IF(ISERROR(VLOOKUP(C111,Import_Gewichtheben!$A$3:$T$52,14,FALSE)),"",VLOOKUP(C111,Import_Gewichtheben!$A$3:$T$52,14,FALSE)),"")</f>
        <v/>
      </c>
      <c r="U111" s="112" t="str">
        <f t="shared" si="399"/>
        <v/>
      </c>
      <c r="V111" s="115" t="str">
        <f t="shared" si="400"/>
        <v/>
      </c>
      <c r="W111" s="115" t="str">
        <f t="shared" si="401"/>
        <v/>
      </c>
      <c r="X111" s="319"/>
      <c r="Y111" s="320"/>
      <c r="Z111" s="100" t="str">
        <f t="shared" si="462"/>
        <v/>
      </c>
      <c r="AA111" s="326"/>
      <c r="AB111" s="317"/>
      <c r="AC111" s="317"/>
      <c r="AD111" s="103" t="str">
        <f t="shared" si="463"/>
        <v/>
      </c>
      <c r="AE111" s="326"/>
      <c r="AF111" s="317"/>
      <c r="AG111" s="317"/>
      <c r="AH111" s="186" t="str">
        <f t="shared" si="464"/>
        <v/>
      </c>
      <c r="AI111" s="106" t="str">
        <f t="shared" si="465"/>
        <v/>
      </c>
      <c r="AJ111" s="107" t="str">
        <f t="shared" si="466"/>
        <v/>
      </c>
      <c r="AK111" s="120" t="str">
        <f t="shared" si="373"/>
        <v/>
      </c>
      <c r="AL111" s="136" t="str">
        <f t="shared" si="374"/>
        <v/>
      </c>
      <c r="BG111">
        <f>Wiegeliste!HR25</f>
        <v>99</v>
      </c>
      <c r="BJ111" t="str">
        <f t="shared" si="375"/>
        <v/>
      </c>
      <c r="BL111" t="str">
        <f t="shared" si="402"/>
        <v/>
      </c>
      <c r="BM111" t="str">
        <f t="shared" si="403"/>
        <v/>
      </c>
      <c r="BN111" t="str">
        <f t="shared" si="404"/>
        <v/>
      </c>
      <c r="BO111" t="str">
        <f t="shared" si="405"/>
        <v/>
      </c>
      <c r="BP111" t="str">
        <f t="shared" si="376"/>
        <v/>
      </c>
      <c r="BQ111" t="str">
        <f t="shared" si="377"/>
        <v/>
      </c>
      <c r="BR111" s="47" t="str">
        <f t="shared" si="378"/>
        <v/>
      </c>
      <c r="BS111" t="str">
        <f t="shared" si="379"/>
        <v/>
      </c>
      <c r="BT111" t="str">
        <f t="shared" si="380"/>
        <v/>
      </c>
      <c r="BU111" t="str">
        <f t="shared" si="406"/>
        <v/>
      </c>
      <c r="BV111" t="str">
        <f>IF(BU111="","",IF(BU111="U9",'Schuelereinst. Sinclair'!$B$6,IF(BU111="U11",'Schuelereinst. Sinclair'!$B$7,IF(BU111="U13",'Schuelereinst. Sinclair'!$B$8,Wemm(BU111="U15",'Schuelereinst. Sinclair'!$B$9,"")))))</f>
        <v/>
      </c>
      <c r="BW111" s="28" t="str">
        <f t="shared" si="407"/>
        <v/>
      </c>
      <c r="BX111" s="28" t="str">
        <f t="shared" si="408"/>
        <v/>
      </c>
      <c r="BY111" s="28" t="str">
        <f t="shared" si="409"/>
        <v/>
      </c>
      <c r="BZ111" s="28" t="str">
        <f t="shared" si="410"/>
        <v/>
      </c>
      <c r="CA111" s="28" t="str">
        <f t="shared" si="411"/>
        <v/>
      </c>
      <c r="CB111" s="28" t="str">
        <f t="shared" si="412"/>
        <v/>
      </c>
      <c r="CC111" s="28" t="str">
        <f t="shared" si="413"/>
        <v/>
      </c>
      <c r="CD111" s="28" t="str">
        <f t="shared" si="414"/>
        <v/>
      </c>
      <c r="CE111" s="28" t="str">
        <f t="shared" si="415"/>
        <v/>
      </c>
      <c r="CF111" s="28">
        <f t="shared" si="416"/>
        <v>0</v>
      </c>
      <c r="CG111">
        <f t="shared" si="417"/>
        <v>0</v>
      </c>
      <c r="CH111">
        <f t="shared" si="418"/>
        <v>0</v>
      </c>
      <c r="CI111">
        <f t="shared" si="419"/>
        <v>0</v>
      </c>
      <c r="CJ111">
        <f t="shared" si="420"/>
        <v>0</v>
      </c>
      <c r="CK111">
        <f t="shared" si="421"/>
        <v>0</v>
      </c>
      <c r="CL111">
        <f t="shared" si="382"/>
        <v>0</v>
      </c>
      <c r="CM111">
        <f t="shared" si="383"/>
        <v>0</v>
      </c>
      <c r="CN111">
        <f t="shared" si="422"/>
        <v>0</v>
      </c>
      <c r="CO111">
        <f t="shared" si="423"/>
        <v>0</v>
      </c>
      <c r="CP111">
        <f t="shared" si="424"/>
        <v>0</v>
      </c>
      <c r="CQ111" s="5">
        <f t="shared" si="425"/>
        <v>0</v>
      </c>
      <c r="CS111" s="28" t="str">
        <f t="shared" si="426"/>
        <v/>
      </c>
      <c r="CT111" s="28" t="str">
        <f t="shared" si="427"/>
        <v/>
      </c>
      <c r="CU111" s="28" t="str">
        <f t="shared" si="428"/>
        <v/>
      </c>
      <c r="CV111" s="28" t="str">
        <f t="shared" si="429"/>
        <v/>
      </c>
      <c r="CW111" s="28" t="str">
        <f t="shared" si="430"/>
        <v/>
      </c>
      <c r="CX111" s="28" t="str">
        <f t="shared" si="431"/>
        <v/>
      </c>
      <c r="CY111" s="28" t="str">
        <f t="shared" si="432"/>
        <v/>
      </c>
      <c r="CZ111" s="28" t="str">
        <f t="shared" si="433"/>
        <v/>
      </c>
      <c r="DA111" s="28" t="str">
        <f t="shared" si="434"/>
        <v/>
      </c>
      <c r="DB111" s="28">
        <f t="shared" si="435"/>
        <v>0</v>
      </c>
      <c r="DC111">
        <f t="shared" si="436"/>
        <v>0</v>
      </c>
      <c r="DD111">
        <f t="shared" si="437"/>
        <v>0</v>
      </c>
      <c r="DE111">
        <f t="shared" si="438"/>
        <v>0</v>
      </c>
      <c r="DF111">
        <f t="shared" si="439"/>
        <v>0</v>
      </c>
      <c r="DG111">
        <f t="shared" si="440"/>
        <v>0</v>
      </c>
      <c r="DH111">
        <f t="shared" si="441"/>
        <v>0</v>
      </c>
      <c r="DI111">
        <f t="shared" si="442"/>
        <v>0</v>
      </c>
      <c r="DJ111">
        <f t="shared" si="443"/>
        <v>0</v>
      </c>
      <c r="DK111">
        <f t="shared" si="444"/>
        <v>0</v>
      </c>
      <c r="DL111">
        <f t="shared" si="445"/>
        <v>0</v>
      </c>
      <c r="DM111" s="5">
        <f t="shared" si="446"/>
        <v>0</v>
      </c>
      <c r="DN111" s="48">
        <f t="shared" si="447"/>
        <v>0</v>
      </c>
      <c r="DO111" s="5">
        <f t="shared" si="448"/>
        <v>0</v>
      </c>
      <c r="DP111" s="5">
        <f t="shared" si="449"/>
        <v>0</v>
      </c>
      <c r="DR111" s="48">
        <f t="shared" si="385"/>
        <v>999</v>
      </c>
      <c r="DS111" s="48">
        <f t="shared" si="386"/>
        <v>999</v>
      </c>
      <c r="DT111" s="48">
        <f t="shared" si="450"/>
        <v>999</v>
      </c>
      <c r="DU111">
        <f t="shared" si="387"/>
        <v>0</v>
      </c>
      <c r="DW111" s="48">
        <f t="shared" si="451"/>
        <v>0</v>
      </c>
      <c r="DX111" s="48">
        <f t="shared" si="452"/>
        <v>0</v>
      </c>
      <c r="DY111" s="48">
        <f t="shared" si="453"/>
        <v>0</v>
      </c>
      <c r="DZ111" s="48">
        <f t="shared" si="454"/>
        <v>0</v>
      </c>
      <c r="EA111">
        <f t="shared" si="388"/>
        <v>0</v>
      </c>
      <c r="EC111" s="48">
        <f t="shared" si="455"/>
        <v>0</v>
      </c>
      <c r="ED111" s="48">
        <f t="shared" si="456"/>
        <v>0</v>
      </c>
      <c r="EE111" s="48">
        <f t="shared" si="457"/>
        <v>0</v>
      </c>
      <c r="EF111" s="48">
        <f t="shared" si="458"/>
        <v>0</v>
      </c>
      <c r="EG111">
        <f t="shared" si="389"/>
        <v>0</v>
      </c>
      <c r="EH111">
        <f t="shared" si="390"/>
        <v>0</v>
      </c>
      <c r="EJ111">
        <v>9</v>
      </c>
      <c r="EK111" s="48">
        <f t="shared" si="459"/>
        <v>0</v>
      </c>
      <c r="EL111">
        <f t="shared" si="391"/>
        <v>0</v>
      </c>
      <c r="EM111">
        <f t="shared" si="460"/>
        <v>0</v>
      </c>
      <c r="EN111">
        <f t="shared" si="392"/>
        <v>0</v>
      </c>
      <c r="EO111">
        <f t="shared" si="393"/>
        <v>99999999</v>
      </c>
      <c r="EP111">
        <f t="shared" si="461"/>
        <v>99999999</v>
      </c>
      <c r="EQ111">
        <f t="shared" si="394"/>
        <v>999</v>
      </c>
      <c r="ER111">
        <f t="shared" si="395"/>
        <v>99999</v>
      </c>
      <c r="ET111">
        <f>IF(J111="X",1,IF(J111="x",1,IF(J111&lt;='Schuelereinst. Sinclair'!$B$5,1,0)))</f>
        <v>0</v>
      </c>
      <c r="EU111">
        <f>IF(L111="X",1,IF(L111="x",1,IF(L111&lt;='Schuelereinst. Sinclair'!$B$5,1,0)))</f>
        <v>0</v>
      </c>
      <c r="EV111">
        <f>IF(N111="X",1,IF(N111="x",1,IF(N111&lt;='Schuelereinst. Sinclair'!$B$5,1,0)))</f>
        <v>0</v>
      </c>
      <c r="EW111">
        <f>IF(P111="X",1,IF(P111="x",1,IF(P111&lt;='Schuelereinst. Sinclair'!$B$5,1,0)))</f>
        <v>0</v>
      </c>
      <c r="EX111">
        <f>IF(R111="X",1,IF(R111="x",1,IF(R111&lt;='Schuelereinst. Sinclair'!$B$5,1,0)))</f>
        <v>0</v>
      </c>
      <c r="EY111">
        <f>IF(T111="X",1,IF(T111="x",1,IF(T111&lt;='Schuelereinst. Sinclair'!$B$5,1,0)))</f>
        <v>0</v>
      </c>
    </row>
    <row r="112" spans="1:155" x14ac:dyDescent="0.2">
      <c r="A112">
        <v>102</v>
      </c>
      <c r="B112" s="90">
        <v>10</v>
      </c>
      <c r="C112" s="259" t="str">
        <f>IF(BG112=99,"",VLOOKUP(BG112,Wiegeliste!$A$17:'Wiegeliste'!$J$66,4))</f>
        <v/>
      </c>
      <c r="D112" s="90" t="str">
        <f t="shared" si="396"/>
        <v/>
      </c>
      <c r="E112" s="132" t="str">
        <f t="shared" si="397"/>
        <v/>
      </c>
      <c r="F112" s="132" t="str">
        <f t="shared" si="398"/>
        <v/>
      </c>
      <c r="G112" s="132" t="str">
        <f>IF(BG112=99,"",VLOOKUP(BG112,Wiegeliste!$A$17:'Wiegeliste'!$J$66,6))</f>
        <v/>
      </c>
      <c r="H112" s="148" t="str">
        <f t="shared" si="372"/>
        <v/>
      </c>
      <c r="I112" s="299" t="str">
        <f>IF(C112&lt;&gt;"",IF(ISERROR(VLOOKUP(C112,Import_Gewichtheben!$A$3:$T$52,3,FALSE)),"",VLOOKUP(C112,Import_Gewichtheben!$A$3:$T$52,3,FALSE)),"")</f>
        <v/>
      </c>
      <c r="J112" s="300" t="str">
        <f>IF(C112&lt;&gt;"",IF(ISERROR(VLOOKUP(C112,Import_Gewichtheben!$A$3:$T$52,4,FALSE)),"",VLOOKUP(C112,Import_Gewichtheben!$A$3:$T$52,4,FALSE)),"")</f>
        <v/>
      </c>
      <c r="K112" s="301" t="str">
        <f>IF(C112&lt;&gt;"",IF(ISERROR(VLOOKUP(C112,Import_Gewichtheben!$A$3:$T$52,5,FALSE)),"",VLOOKUP(C112,Import_Gewichtheben!$A$3:$T$52,5,FALSE)),"")</f>
        <v/>
      </c>
      <c r="L112" s="300" t="str">
        <f>IF(C112&lt;&gt;"",IF(ISERROR(VLOOKUP(C112,Import_Gewichtheben!$A$3:$T$52,6,FALSE)),"",VLOOKUP(C112,Import_Gewichtheben!$A$3:$T$52,6,FALSE)),"")</f>
        <v/>
      </c>
      <c r="M112" s="301" t="str">
        <f>IF(C112&lt;&gt;"",IF(ISERROR(VLOOKUP(C112,Import_Gewichtheben!$A$3:$T$52,7,FALSE)),"",VLOOKUP(C112,Import_Gewichtheben!$A$3:$T$52,7,FALSE)),"")</f>
        <v/>
      </c>
      <c r="N112" s="300" t="str">
        <f>IF(C112&lt;&gt;"",IF(ISERROR(VLOOKUP(C112,Import_Gewichtheben!$A$3:$T$52,8,FALSE)),"",VLOOKUP(C112,Import_Gewichtheben!$A$3:$T$52,8,FALSE)),"")</f>
        <v/>
      </c>
      <c r="O112" s="299" t="str">
        <f>IF(C112&lt;&gt;"",IF(ISERROR(VLOOKUP(C112,Import_Gewichtheben!$A$3:$T$52,9,FALSE)),"",VLOOKUP(C112,Import_Gewichtheben!$A$3:$T$52,9,FALSE)),"")</f>
        <v/>
      </c>
      <c r="P112" s="300" t="str">
        <f>IF(C112&lt;&gt;"",IF(ISERROR(VLOOKUP(C112,Import_Gewichtheben!$A$3:$T$52,10,FALSE)),"",VLOOKUP(C112,Import_Gewichtheben!$A$3:$T$52,10,FALSE)),"")</f>
        <v/>
      </c>
      <c r="Q112" s="301" t="str">
        <f>IF(C112&lt;&gt;"",IF(ISERROR(VLOOKUP(C112,Import_Gewichtheben!$A$3:$T$52,11,FALSE)),"",VLOOKUP(C112,Import_Gewichtheben!$A$3:$T$52,11,FALSE)),"")</f>
        <v/>
      </c>
      <c r="R112" s="300" t="str">
        <f>IF(C112&lt;&gt;"",IF(ISERROR(VLOOKUP(C112,Import_Gewichtheben!$A$3:$T$52,12,FALSE)),"",VLOOKUP(C112,Import_Gewichtheben!$A$3:$T$52,12,FALSE)),"")</f>
        <v/>
      </c>
      <c r="S112" s="301" t="str">
        <f>IF(C112&lt;&gt;"",IF(ISERROR(VLOOKUP(C112,Import_Gewichtheben!$A$3:$T$52,13,FALSE)),"",VLOOKUP(C112,Import_Gewichtheben!$A$3:$T$52,13,FALSE)),"")</f>
        <v/>
      </c>
      <c r="T112" s="300" t="str">
        <f>IF(C112&lt;&gt;"",IF(ISERROR(VLOOKUP(C112,Import_Gewichtheben!$A$3:$T$52,14,FALSE)),"",VLOOKUP(C112,Import_Gewichtheben!$A$3:$T$52,14,FALSE)),"")</f>
        <v/>
      </c>
      <c r="U112" s="112" t="str">
        <f t="shared" si="399"/>
        <v/>
      </c>
      <c r="V112" s="115" t="str">
        <f t="shared" si="400"/>
        <v/>
      </c>
      <c r="W112" s="115" t="str">
        <f t="shared" si="401"/>
        <v/>
      </c>
      <c r="X112" s="321"/>
      <c r="Y112" s="322"/>
      <c r="Z112" s="100" t="str">
        <f t="shared" si="462"/>
        <v/>
      </c>
      <c r="AA112" s="326"/>
      <c r="AB112" s="317"/>
      <c r="AC112" s="317"/>
      <c r="AD112" s="103" t="str">
        <f t="shared" si="463"/>
        <v/>
      </c>
      <c r="AE112" s="326"/>
      <c r="AF112" s="317"/>
      <c r="AG112" s="317"/>
      <c r="AH112" s="186" t="str">
        <f t="shared" si="464"/>
        <v/>
      </c>
      <c r="AI112" s="106" t="str">
        <f t="shared" si="465"/>
        <v/>
      </c>
      <c r="AJ112" s="107" t="str">
        <f t="shared" si="466"/>
        <v/>
      </c>
      <c r="AK112" s="120" t="str">
        <f t="shared" si="373"/>
        <v/>
      </c>
      <c r="AL112" s="136" t="str">
        <f t="shared" si="374"/>
        <v/>
      </c>
      <c r="BG112">
        <f>Wiegeliste!HR26</f>
        <v>99</v>
      </c>
      <c r="BJ112" t="str">
        <f t="shared" si="375"/>
        <v/>
      </c>
      <c r="BL112" t="str">
        <f t="shared" si="402"/>
        <v/>
      </c>
      <c r="BM112" t="str">
        <f t="shared" si="403"/>
        <v/>
      </c>
      <c r="BN112" t="str">
        <f t="shared" si="404"/>
        <v/>
      </c>
      <c r="BO112" t="str">
        <f t="shared" si="405"/>
        <v/>
      </c>
      <c r="BP112" t="str">
        <f t="shared" si="376"/>
        <v/>
      </c>
      <c r="BQ112" t="str">
        <f t="shared" si="377"/>
        <v/>
      </c>
      <c r="BR112" s="47" t="str">
        <f t="shared" si="378"/>
        <v/>
      </c>
      <c r="BS112" t="str">
        <f t="shared" si="379"/>
        <v/>
      </c>
      <c r="BT112" t="str">
        <f t="shared" si="380"/>
        <v/>
      </c>
      <c r="BU112" t="str">
        <f t="shared" si="406"/>
        <v/>
      </c>
      <c r="BV112" t="str">
        <f>IF(BU112="","",IF(BU112="U9",'Schuelereinst. Sinclair'!$B$6,IF(BU112="U11",'Schuelereinst. Sinclair'!$B$7,IF(BU112="U13",'Schuelereinst. Sinclair'!$B$8,Wemm(BU112="U15",'Schuelereinst. Sinclair'!$B$9,"")))))</f>
        <v/>
      </c>
      <c r="BW112" s="28" t="str">
        <f t="shared" si="407"/>
        <v/>
      </c>
      <c r="BX112" s="28" t="str">
        <f t="shared" si="408"/>
        <v/>
      </c>
      <c r="BY112" s="28" t="str">
        <f t="shared" si="409"/>
        <v/>
      </c>
      <c r="BZ112" s="28" t="str">
        <f t="shared" si="410"/>
        <v/>
      </c>
      <c r="CA112" s="28" t="str">
        <f t="shared" si="411"/>
        <v/>
      </c>
      <c r="CB112" s="28" t="str">
        <f t="shared" si="412"/>
        <v/>
      </c>
      <c r="CC112" s="28" t="str">
        <f t="shared" si="413"/>
        <v/>
      </c>
      <c r="CD112" s="28" t="str">
        <f t="shared" si="414"/>
        <v/>
      </c>
      <c r="CE112" s="28" t="str">
        <f t="shared" si="415"/>
        <v/>
      </c>
      <c r="CF112" s="28">
        <f t="shared" si="416"/>
        <v>0</v>
      </c>
      <c r="CG112">
        <f t="shared" si="417"/>
        <v>0</v>
      </c>
      <c r="CH112">
        <f t="shared" si="418"/>
        <v>0</v>
      </c>
      <c r="CI112">
        <f t="shared" si="419"/>
        <v>0</v>
      </c>
      <c r="CJ112">
        <f t="shared" si="420"/>
        <v>0</v>
      </c>
      <c r="CK112">
        <f t="shared" si="421"/>
        <v>0</v>
      </c>
      <c r="CL112">
        <f t="shared" si="382"/>
        <v>0</v>
      </c>
      <c r="CM112">
        <f t="shared" si="383"/>
        <v>0</v>
      </c>
      <c r="CN112">
        <f t="shared" si="422"/>
        <v>0</v>
      </c>
      <c r="CO112">
        <f t="shared" si="423"/>
        <v>0</v>
      </c>
      <c r="CP112">
        <f t="shared" si="424"/>
        <v>0</v>
      </c>
      <c r="CQ112" s="5">
        <f t="shared" si="425"/>
        <v>0</v>
      </c>
      <c r="CS112" s="28" t="str">
        <f t="shared" si="426"/>
        <v/>
      </c>
      <c r="CT112" s="28" t="str">
        <f t="shared" si="427"/>
        <v/>
      </c>
      <c r="CU112" s="28" t="str">
        <f t="shared" si="428"/>
        <v/>
      </c>
      <c r="CV112" s="28" t="str">
        <f t="shared" si="429"/>
        <v/>
      </c>
      <c r="CW112" s="28" t="str">
        <f t="shared" si="430"/>
        <v/>
      </c>
      <c r="CX112" s="28" t="str">
        <f t="shared" si="431"/>
        <v/>
      </c>
      <c r="CY112" s="28" t="str">
        <f t="shared" si="432"/>
        <v/>
      </c>
      <c r="CZ112" s="28" t="str">
        <f t="shared" si="433"/>
        <v/>
      </c>
      <c r="DA112" s="28" t="str">
        <f t="shared" si="434"/>
        <v/>
      </c>
      <c r="DB112" s="28">
        <f t="shared" si="435"/>
        <v>0</v>
      </c>
      <c r="DC112">
        <f t="shared" si="436"/>
        <v>0</v>
      </c>
      <c r="DD112">
        <f t="shared" si="437"/>
        <v>0</v>
      </c>
      <c r="DE112">
        <f t="shared" si="438"/>
        <v>0</v>
      </c>
      <c r="DF112">
        <f t="shared" si="439"/>
        <v>0</v>
      </c>
      <c r="DG112">
        <f t="shared" si="440"/>
        <v>0</v>
      </c>
      <c r="DH112">
        <f t="shared" si="441"/>
        <v>0</v>
      </c>
      <c r="DI112">
        <f t="shared" si="442"/>
        <v>0</v>
      </c>
      <c r="DJ112">
        <f t="shared" si="443"/>
        <v>0</v>
      </c>
      <c r="DK112">
        <f t="shared" si="444"/>
        <v>0</v>
      </c>
      <c r="DL112">
        <f t="shared" si="445"/>
        <v>0</v>
      </c>
      <c r="DM112" s="5">
        <f t="shared" si="446"/>
        <v>0</v>
      </c>
      <c r="DN112" s="48">
        <f t="shared" si="447"/>
        <v>0</v>
      </c>
      <c r="DO112" s="5">
        <f t="shared" si="448"/>
        <v>0</v>
      </c>
      <c r="DP112" s="5">
        <f t="shared" si="449"/>
        <v>0</v>
      </c>
      <c r="DR112" s="48">
        <f t="shared" si="385"/>
        <v>999</v>
      </c>
      <c r="DS112" s="48">
        <f t="shared" si="386"/>
        <v>999</v>
      </c>
      <c r="DT112" s="48">
        <f t="shared" si="450"/>
        <v>999</v>
      </c>
      <c r="DU112">
        <f t="shared" si="387"/>
        <v>0</v>
      </c>
      <c r="DW112" s="48">
        <f t="shared" si="451"/>
        <v>0</v>
      </c>
      <c r="DX112" s="48">
        <f t="shared" si="452"/>
        <v>0</v>
      </c>
      <c r="DY112" s="48">
        <f t="shared" si="453"/>
        <v>0</v>
      </c>
      <c r="DZ112" s="48">
        <f t="shared" si="454"/>
        <v>0</v>
      </c>
      <c r="EA112">
        <f t="shared" si="388"/>
        <v>0</v>
      </c>
      <c r="EC112" s="48">
        <f t="shared" si="455"/>
        <v>0</v>
      </c>
      <c r="ED112" s="48">
        <f t="shared" si="456"/>
        <v>0</v>
      </c>
      <c r="EE112" s="48">
        <f t="shared" si="457"/>
        <v>0</v>
      </c>
      <c r="EF112" s="48">
        <f t="shared" si="458"/>
        <v>0</v>
      </c>
      <c r="EG112">
        <f t="shared" si="389"/>
        <v>0</v>
      </c>
      <c r="EH112">
        <f t="shared" si="390"/>
        <v>0</v>
      </c>
      <c r="EJ112">
        <v>10</v>
      </c>
      <c r="EK112" s="48">
        <f t="shared" si="459"/>
        <v>0</v>
      </c>
      <c r="EL112">
        <f t="shared" si="391"/>
        <v>0</v>
      </c>
      <c r="EM112">
        <f t="shared" si="460"/>
        <v>0</v>
      </c>
      <c r="EN112">
        <f t="shared" si="392"/>
        <v>0</v>
      </c>
      <c r="EO112">
        <f t="shared" si="393"/>
        <v>99999999</v>
      </c>
      <c r="EP112">
        <f t="shared" si="461"/>
        <v>99999999</v>
      </c>
      <c r="EQ112">
        <f t="shared" si="394"/>
        <v>999</v>
      </c>
      <c r="ER112">
        <f t="shared" si="395"/>
        <v>99999</v>
      </c>
      <c r="ET112">
        <f>IF(J112="X",1,IF(J112="x",1,IF(J112&lt;='Schuelereinst. Sinclair'!$B$5,1,0)))</f>
        <v>0</v>
      </c>
      <c r="EU112">
        <f>IF(L112="X",1,IF(L112="x",1,IF(L112&lt;='Schuelereinst. Sinclair'!$B$5,1,0)))</f>
        <v>0</v>
      </c>
      <c r="EV112">
        <f>IF(N112="X",1,IF(N112="x",1,IF(N112&lt;='Schuelereinst. Sinclair'!$B$5,1,0)))</f>
        <v>0</v>
      </c>
      <c r="EW112">
        <f>IF(P112="X",1,IF(P112="x",1,IF(P112&lt;='Schuelereinst. Sinclair'!$B$5,1,0)))</f>
        <v>0</v>
      </c>
      <c r="EX112">
        <f>IF(R112="X",1,IF(R112="x",1,IF(R112&lt;='Schuelereinst. Sinclair'!$B$5,1,0)))</f>
        <v>0</v>
      </c>
      <c r="EY112">
        <f>IF(T112="X",1,IF(T112="x",1,IF(T112&lt;='Schuelereinst. Sinclair'!$B$5,1,0)))</f>
        <v>0</v>
      </c>
    </row>
    <row r="113" spans="1:155" x14ac:dyDescent="0.2">
      <c r="A113">
        <v>103</v>
      </c>
      <c r="B113" s="90">
        <v>11</v>
      </c>
      <c r="C113" s="259" t="str">
        <f>IF(BG113=99,"",VLOOKUP(BG113,Wiegeliste!$A$17:'Wiegeliste'!$J$66,4))</f>
        <v/>
      </c>
      <c r="D113" s="90" t="str">
        <f t="shared" si="396"/>
        <v/>
      </c>
      <c r="E113" s="132" t="str">
        <f t="shared" si="397"/>
        <v/>
      </c>
      <c r="F113" s="132" t="str">
        <f t="shared" si="398"/>
        <v/>
      </c>
      <c r="G113" s="132" t="str">
        <f>IF(BG113=99,"",VLOOKUP(BG113,Wiegeliste!$A$17:'Wiegeliste'!$J$66,6))</f>
        <v/>
      </c>
      <c r="H113" s="148" t="str">
        <f t="shared" si="372"/>
        <v/>
      </c>
      <c r="I113" s="299" t="str">
        <f>IF(C113&lt;&gt;"",IF(ISERROR(VLOOKUP(C113,Import_Gewichtheben!$A$3:$T$52,3,FALSE)),"",VLOOKUP(C113,Import_Gewichtheben!$A$3:$T$52,3,FALSE)),"")</f>
        <v/>
      </c>
      <c r="J113" s="300" t="str">
        <f>IF(C113&lt;&gt;"",IF(ISERROR(VLOOKUP(C113,Import_Gewichtheben!$A$3:$T$52,4,FALSE)),"",VLOOKUP(C113,Import_Gewichtheben!$A$3:$T$52,4,FALSE)),"")</f>
        <v/>
      </c>
      <c r="K113" s="301" t="str">
        <f>IF(C113&lt;&gt;"",IF(ISERROR(VLOOKUP(C113,Import_Gewichtheben!$A$3:$T$52,5,FALSE)),"",VLOOKUP(C113,Import_Gewichtheben!$A$3:$T$52,5,FALSE)),"")</f>
        <v/>
      </c>
      <c r="L113" s="300" t="str">
        <f>IF(C113&lt;&gt;"",IF(ISERROR(VLOOKUP(C113,Import_Gewichtheben!$A$3:$T$52,6,FALSE)),"",VLOOKUP(C113,Import_Gewichtheben!$A$3:$T$52,6,FALSE)),"")</f>
        <v/>
      </c>
      <c r="M113" s="301" t="str">
        <f>IF(C113&lt;&gt;"",IF(ISERROR(VLOOKUP(C113,Import_Gewichtheben!$A$3:$T$52,7,FALSE)),"",VLOOKUP(C113,Import_Gewichtheben!$A$3:$T$52,7,FALSE)),"")</f>
        <v/>
      </c>
      <c r="N113" s="300" t="str">
        <f>IF(C113&lt;&gt;"",IF(ISERROR(VLOOKUP(C113,Import_Gewichtheben!$A$3:$T$52,8,FALSE)),"",VLOOKUP(C113,Import_Gewichtheben!$A$3:$T$52,8,FALSE)),"")</f>
        <v/>
      </c>
      <c r="O113" s="299" t="str">
        <f>IF(C113&lt;&gt;"",IF(ISERROR(VLOOKUP(C113,Import_Gewichtheben!$A$3:$T$52,9,FALSE)),"",VLOOKUP(C113,Import_Gewichtheben!$A$3:$T$52,9,FALSE)),"")</f>
        <v/>
      </c>
      <c r="P113" s="300" t="str">
        <f>IF(C113&lt;&gt;"",IF(ISERROR(VLOOKUP(C113,Import_Gewichtheben!$A$3:$T$52,10,FALSE)),"",VLOOKUP(C113,Import_Gewichtheben!$A$3:$T$52,10,FALSE)),"")</f>
        <v/>
      </c>
      <c r="Q113" s="301" t="str">
        <f>IF(C113&lt;&gt;"",IF(ISERROR(VLOOKUP(C113,Import_Gewichtheben!$A$3:$T$52,11,FALSE)),"",VLOOKUP(C113,Import_Gewichtheben!$A$3:$T$52,11,FALSE)),"")</f>
        <v/>
      </c>
      <c r="R113" s="300" t="str">
        <f>IF(C113&lt;&gt;"",IF(ISERROR(VLOOKUP(C113,Import_Gewichtheben!$A$3:$T$52,12,FALSE)),"",VLOOKUP(C113,Import_Gewichtheben!$A$3:$T$52,12,FALSE)),"")</f>
        <v/>
      </c>
      <c r="S113" s="301" t="str">
        <f>IF(C113&lt;&gt;"",IF(ISERROR(VLOOKUP(C113,Import_Gewichtheben!$A$3:$T$52,13,FALSE)),"",VLOOKUP(C113,Import_Gewichtheben!$A$3:$T$52,13,FALSE)),"")</f>
        <v/>
      </c>
      <c r="T113" s="300" t="str">
        <f>IF(C113&lt;&gt;"",IF(ISERROR(VLOOKUP(C113,Import_Gewichtheben!$A$3:$T$52,14,FALSE)),"",VLOOKUP(C113,Import_Gewichtheben!$A$3:$T$52,14,FALSE)),"")</f>
        <v/>
      </c>
      <c r="U113" s="112" t="str">
        <f t="shared" si="399"/>
        <v/>
      </c>
      <c r="V113" s="115" t="str">
        <f t="shared" si="400"/>
        <v/>
      </c>
      <c r="W113" s="115" t="str">
        <f t="shared" si="401"/>
        <v/>
      </c>
      <c r="X113" s="316"/>
      <c r="Y113" s="317"/>
      <c r="Z113" s="100" t="str">
        <f t="shared" si="462"/>
        <v/>
      </c>
      <c r="AA113" s="326"/>
      <c r="AB113" s="317"/>
      <c r="AC113" s="317"/>
      <c r="AD113" s="103" t="str">
        <f t="shared" si="463"/>
        <v/>
      </c>
      <c r="AE113" s="326"/>
      <c r="AF113" s="317"/>
      <c r="AG113" s="317"/>
      <c r="AH113" s="186" t="str">
        <f t="shared" si="464"/>
        <v/>
      </c>
      <c r="AI113" s="106" t="str">
        <f t="shared" si="465"/>
        <v/>
      </c>
      <c r="AJ113" s="107" t="str">
        <f t="shared" si="466"/>
        <v/>
      </c>
      <c r="AK113" s="120" t="str">
        <f t="shared" si="373"/>
        <v/>
      </c>
      <c r="AL113" s="136" t="str">
        <f t="shared" si="374"/>
        <v/>
      </c>
      <c r="BG113">
        <f>Wiegeliste!HR27</f>
        <v>99</v>
      </c>
      <c r="BJ113" t="str">
        <f t="shared" si="375"/>
        <v/>
      </c>
      <c r="BL113" t="str">
        <f t="shared" si="402"/>
        <v/>
      </c>
      <c r="BM113" t="str">
        <f t="shared" si="403"/>
        <v/>
      </c>
      <c r="BN113" t="str">
        <f t="shared" si="404"/>
        <v/>
      </c>
      <c r="BO113" t="str">
        <f t="shared" si="405"/>
        <v/>
      </c>
      <c r="BP113" t="str">
        <f t="shared" si="376"/>
        <v/>
      </c>
      <c r="BQ113" t="str">
        <f t="shared" si="377"/>
        <v/>
      </c>
      <c r="BR113" s="47" t="str">
        <f t="shared" si="378"/>
        <v/>
      </c>
      <c r="BS113" t="str">
        <f t="shared" si="379"/>
        <v/>
      </c>
      <c r="BT113" t="str">
        <f t="shared" si="380"/>
        <v/>
      </c>
      <c r="BU113" t="str">
        <f t="shared" si="406"/>
        <v/>
      </c>
      <c r="BV113" t="str">
        <f>IF(BU113="","",IF(BU113="U9",'Schuelereinst. Sinclair'!$B$6,IF(BU113="U11",'Schuelereinst. Sinclair'!$B$7,IF(BU113="U13",'Schuelereinst. Sinclair'!$B$8,Wemm(BU113="U15",'Schuelereinst. Sinclair'!$B$9,"")))))</f>
        <v/>
      </c>
      <c r="BW113" s="28" t="str">
        <f t="shared" si="407"/>
        <v/>
      </c>
      <c r="BX113" s="28" t="str">
        <f t="shared" si="408"/>
        <v/>
      </c>
      <c r="BY113" s="28" t="str">
        <f t="shared" si="409"/>
        <v/>
      </c>
      <c r="BZ113" s="28" t="str">
        <f t="shared" si="410"/>
        <v/>
      </c>
      <c r="CA113" s="28" t="str">
        <f t="shared" si="411"/>
        <v/>
      </c>
      <c r="CB113" s="28" t="str">
        <f t="shared" si="412"/>
        <v/>
      </c>
      <c r="CC113" s="28" t="str">
        <f t="shared" si="413"/>
        <v/>
      </c>
      <c r="CD113" s="28" t="str">
        <f t="shared" si="414"/>
        <v/>
      </c>
      <c r="CE113" s="28" t="str">
        <f t="shared" si="415"/>
        <v/>
      </c>
      <c r="CF113" s="28">
        <f t="shared" si="416"/>
        <v>0</v>
      </c>
      <c r="CG113">
        <f t="shared" si="417"/>
        <v>0</v>
      </c>
      <c r="CH113">
        <f t="shared" si="418"/>
        <v>0</v>
      </c>
      <c r="CI113">
        <f t="shared" si="419"/>
        <v>0</v>
      </c>
      <c r="CJ113">
        <f t="shared" si="420"/>
        <v>0</v>
      </c>
      <c r="CK113">
        <f t="shared" si="421"/>
        <v>0</v>
      </c>
      <c r="CL113">
        <f t="shared" si="382"/>
        <v>0</v>
      </c>
      <c r="CM113">
        <f t="shared" si="383"/>
        <v>0</v>
      </c>
      <c r="CN113">
        <f t="shared" si="422"/>
        <v>0</v>
      </c>
      <c r="CO113">
        <f t="shared" si="423"/>
        <v>0</v>
      </c>
      <c r="CP113">
        <f t="shared" si="424"/>
        <v>0</v>
      </c>
      <c r="CQ113" s="5">
        <f t="shared" si="425"/>
        <v>0</v>
      </c>
      <c r="CS113" s="28" t="str">
        <f t="shared" si="426"/>
        <v/>
      </c>
      <c r="CT113" s="28" t="str">
        <f t="shared" si="427"/>
        <v/>
      </c>
      <c r="CU113" s="28" t="str">
        <f t="shared" si="428"/>
        <v/>
      </c>
      <c r="CV113" s="28" t="str">
        <f t="shared" si="429"/>
        <v/>
      </c>
      <c r="CW113" s="28" t="str">
        <f t="shared" si="430"/>
        <v/>
      </c>
      <c r="CX113" s="28" t="str">
        <f t="shared" si="431"/>
        <v/>
      </c>
      <c r="CY113" s="28" t="str">
        <f t="shared" si="432"/>
        <v/>
      </c>
      <c r="CZ113" s="28" t="str">
        <f t="shared" si="433"/>
        <v/>
      </c>
      <c r="DA113" s="28" t="str">
        <f t="shared" si="434"/>
        <v/>
      </c>
      <c r="DB113" s="28">
        <f t="shared" si="435"/>
        <v>0</v>
      </c>
      <c r="DC113">
        <f t="shared" si="436"/>
        <v>0</v>
      </c>
      <c r="DD113">
        <f t="shared" si="437"/>
        <v>0</v>
      </c>
      <c r="DE113">
        <f t="shared" si="438"/>
        <v>0</v>
      </c>
      <c r="DF113">
        <f t="shared" si="439"/>
        <v>0</v>
      </c>
      <c r="DG113">
        <f t="shared" si="440"/>
        <v>0</v>
      </c>
      <c r="DH113">
        <f t="shared" si="441"/>
        <v>0</v>
      </c>
      <c r="DI113">
        <f t="shared" si="442"/>
        <v>0</v>
      </c>
      <c r="DJ113">
        <f t="shared" si="443"/>
        <v>0</v>
      </c>
      <c r="DK113">
        <f t="shared" si="444"/>
        <v>0</v>
      </c>
      <c r="DL113">
        <f t="shared" si="445"/>
        <v>0</v>
      </c>
      <c r="DM113" s="5">
        <f t="shared" si="446"/>
        <v>0</v>
      </c>
      <c r="DN113" s="48">
        <f t="shared" si="447"/>
        <v>0</v>
      </c>
      <c r="DO113" s="5">
        <f t="shared" si="448"/>
        <v>0</v>
      </c>
      <c r="DP113" s="5">
        <f t="shared" si="449"/>
        <v>0</v>
      </c>
      <c r="DR113" s="48">
        <f t="shared" si="385"/>
        <v>999</v>
      </c>
      <c r="DS113" s="48">
        <f t="shared" si="386"/>
        <v>999</v>
      </c>
      <c r="DT113" s="48">
        <f t="shared" si="450"/>
        <v>999</v>
      </c>
      <c r="DU113">
        <f t="shared" si="387"/>
        <v>0</v>
      </c>
      <c r="DW113" s="48">
        <f t="shared" si="451"/>
        <v>0</v>
      </c>
      <c r="DX113" s="48">
        <f t="shared" si="452"/>
        <v>0</v>
      </c>
      <c r="DY113" s="48">
        <f t="shared" si="453"/>
        <v>0</v>
      </c>
      <c r="DZ113" s="48">
        <f t="shared" si="454"/>
        <v>0</v>
      </c>
      <c r="EA113">
        <f t="shared" si="388"/>
        <v>0</v>
      </c>
      <c r="EC113" s="48">
        <f t="shared" si="455"/>
        <v>0</v>
      </c>
      <c r="ED113" s="48">
        <f t="shared" si="456"/>
        <v>0</v>
      </c>
      <c r="EE113" s="48">
        <f t="shared" si="457"/>
        <v>0</v>
      </c>
      <c r="EF113" s="48">
        <f t="shared" si="458"/>
        <v>0</v>
      </c>
      <c r="EG113">
        <f t="shared" si="389"/>
        <v>0</v>
      </c>
      <c r="EH113">
        <f t="shared" si="390"/>
        <v>0</v>
      </c>
      <c r="EJ113">
        <v>11</v>
      </c>
      <c r="EK113" s="48">
        <f t="shared" si="459"/>
        <v>0</v>
      </c>
      <c r="EL113">
        <f t="shared" si="391"/>
        <v>0</v>
      </c>
      <c r="EM113">
        <f t="shared" si="460"/>
        <v>0</v>
      </c>
      <c r="EN113">
        <f t="shared" si="392"/>
        <v>0</v>
      </c>
      <c r="EO113">
        <f t="shared" si="393"/>
        <v>99999999</v>
      </c>
      <c r="EP113">
        <f t="shared" si="461"/>
        <v>99999999</v>
      </c>
      <c r="EQ113">
        <f t="shared" si="394"/>
        <v>999</v>
      </c>
      <c r="ER113">
        <f t="shared" si="395"/>
        <v>99999</v>
      </c>
      <c r="ET113">
        <f>IF(J113="X",1,IF(J113="x",1,IF(J113&lt;='Schuelereinst. Sinclair'!$B$5,1,0)))</f>
        <v>0</v>
      </c>
      <c r="EU113">
        <f>IF(L113="X",1,IF(L113="x",1,IF(L113&lt;='Schuelereinst. Sinclair'!$B$5,1,0)))</f>
        <v>0</v>
      </c>
      <c r="EV113">
        <f>IF(N113="X",1,IF(N113="x",1,IF(N113&lt;='Schuelereinst. Sinclair'!$B$5,1,0)))</f>
        <v>0</v>
      </c>
      <c r="EW113">
        <f>IF(P113="X",1,IF(P113="x",1,IF(P113&lt;='Schuelereinst. Sinclair'!$B$5,1,0)))</f>
        <v>0</v>
      </c>
      <c r="EX113">
        <f>IF(R113="X",1,IF(R113="x",1,IF(R113&lt;='Schuelereinst. Sinclair'!$B$5,1,0)))</f>
        <v>0</v>
      </c>
      <c r="EY113">
        <f>IF(T113="X",1,IF(T113="x",1,IF(T113&lt;='Schuelereinst. Sinclair'!$B$5,1,0)))</f>
        <v>0</v>
      </c>
    </row>
    <row r="114" spans="1:155" x14ac:dyDescent="0.2">
      <c r="A114">
        <v>104</v>
      </c>
      <c r="B114" s="90">
        <v>12</v>
      </c>
      <c r="C114" s="259" t="str">
        <f>IF(BG114=99,"",VLOOKUP(BG114,Wiegeliste!$A$17:'Wiegeliste'!$J$66,4))</f>
        <v/>
      </c>
      <c r="D114" s="90" t="str">
        <f t="shared" si="396"/>
        <v/>
      </c>
      <c r="E114" s="132" t="str">
        <f t="shared" si="397"/>
        <v/>
      </c>
      <c r="F114" s="132" t="str">
        <f t="shared" si="398"/>
        <v/>
      </c>
      <c r="G114" s="132" t="str">
        <f>IF(BG114=99,"",VLOOKUP(BG114,Wiegeliste!$A$17:'Wiegeliste'!$J$66,6))</f>
        <v/>
      </c>
      <c r="H114" s="148" t="str">
        <f t="shared" si="372"/>
        <v/>
      </c>
      <c r="I114" s="299" t="str">
        <f>IF(C114&lt;&gt;"",IF(ISERROR(VLOOKUP(C114,Import_Gewichtheben!$A$3:$T$52,3,FALSE)),"",VLOOKUP(C114,Import_Gewichtheben!$A$3:$T$52,3,FALSE)),"")</f>
        <v/>
      </c>
      <c r="J114" s="300" t="str">
        <f>IF(C114&lt;&gt;"",IF(ISERROR(VLOOKUP(C114,Import_Gewichtheben!$A$3:$T$52,4,FALSE)),"",VLOOKUP(C114,Import_Gewichtheben!$A$3:$T$52,4,FALSE)),"")</f>
        <v/>
      </c>
      <c r="K114" s="301" t="str">
        <f>IF(C114&lt;&gt;"",IF(ISERROR(VLOOKUP(C114,Import_Gewichtheben!$A$3:$T$52,5,FALSE)),"",VLOOKUP(C114,Import_Gewichtheben!$A$3:$T$52,5,FALSE)),"")</f>
        <v/>
      </c>
      <c r="L114" s="300" t="str">
        <f>IF(C114&lt;&gt;"",IF(ISERROR(VLOOKUP(C114,Import_Gewichtheben!$A$3:$T$52,6,FALSE)),"",VLOOKUP(C114,Import_Gewichtheben!$A$3:$T$52,6,FALSE)),"")</f>
        <v/>
      </c>
      <c r="M114" s="301" t="str">
        <f>IF(C114&lt;&gt;"",IF(ISERROR(VLOOKUP(C114,Import_Gewichtheben!$A$3:$T$52,7,FALSE)),"",VLOOKUP(C114,Import_Gewichtheben!$A$3:$T$52,7,FALSE)),"")</f>
        <v/>
      </c>
      <c r="N114" s="300" t="str">
        <f>IF(C114&lt;&gt;"",IF(ISERROR(VLOOKUP(C114,Import_Gewichtheben!$A$3:$T$52,8,FALSE)),"",VLOOKUP(C114,Import_Gewichtheben!$A$3:$T$52,8,FALSE)),"")</f>
        <v/>
      </c>
      <c r="O114" s="299" t="str">
        <f>IF(C114&lt;&gt;"",IF(ISERROR(VLOOKUP(C114,Import_Gewichtheben!$A$3:$T$52,9,FALSE)),"",VLOOKUP(C114,Import_Gewichtheben!$A$3:$T$52,9,FALSE)),"")</f>
        <v/>
      </c>
      <c r="P114" s="300" t="str">
        <f>IF(C114&lt;&gt;"",IF(ISERROR(VLOOKUP(C114,Import_Gewichtheben!$A$3:$T$52,10,FALSE)),"",VLOOKUP(C114,Import_Gewichtheben!$A$3:$T$52,10,FALSE)),"")</f>
        <v/>
      </c>
      <c r="Q114" s="301" t="str">
        <f>IF(C114&lt;&gt;"",IF(ISERROR(VLOOKUP(C114,Import_Gewichtheben!$A$3:$T$52,11,FALSE)),"",VLOOKUP(C114,Import_Gewichtheben!$A$3:$T$52,11,FALSE)),"")</f>
        <v/>
      </c>
      <c r="R114" s="300" t="str">
        <f>IF(C114&lt;&gt;"",IF(ISERROR(VLOOKUP(C114,Import_Gewichtheben!$A$3:$T$52,12,FALSE)),"",VLOOKUP(C114,Import_Gewichtheben!$A$3:$T$52,12,FALSE)),"")</f>
        <v/>
      </c>
      <c r="S114" s="301" t="str">
        <f>IF(C114&lt;&gt;"",IF(ISERROR(VLOOKUP(C114,Import_Gewichtheben!$A$3:$T$52,13,FALSE)),"",VLOOKUP(C114,Import_Gewichtheben!$A$3:$T$52,13,FALSE)),"")</f>
        <v/>
      </c>
      <c r="T114" s="300" t="str">
        <f>IF(C114&lt;&gt;"",IF(ISERROR(VLOOKUP(C114,Import_Gewichtheben!$A$3:$T$52,14,FALSE)),"",VLOOKUP(C114,Import_Gewichtheben!$A$3:$T$52,14,FALSE)),"")</f>
        <v/>
      </c>
      <c r="U114" s="112" t="str">
        <f t="shared" si="399"/>
        <v/>
      </c>
      <c r="V114" s="115" t="str">
        <f t="shared" si="400"/>
        <v/>
      </c>
      <c r="W114" s="115" t="str">
        <f t="shared" si="401"/>
        <v/>
      </c>
      <c r="X114" s="316"/>
      <c r="Y114" s="317"/>
      <c r="Z114" s="100" t="str">
        <f t="shared" si="462"/>
        <v/>
      </c>
      <c r="AA114" s="326"/>
      <c r="AB114" s="317"/>
      <c r="AC114" s="317"/>
      <c r="AD114" s="103" t="str">
        <f t="shared" si="463"/>
        <v/>
      </c>
      <c r="AE114" s="326"/>
      <c r="AF114" s="317"/>
      <c r="AG114" s="317"/>
      <c r="AH114" s="186" t="str">
        <f t="shared" si="464"/>
        <v/>
      </c>
      <c r="AI114" s="106" t="str">
        <f t="shared" si="465"/>
        <v/>
      </c>
      <c r="AJ114" s="107" t="str">
        <f t="shared" si="466"/>
        <v/>
      </c>
      <c r="AK114" s="120" t="str">
        <f t="shared" si="373"/>
        <v/>
      </c>
      <c r="AL114" s="136" t="str">
        <f t="shared" si="374"/>
        <v/>
      </c>
      <c r="BG114">
        <f>Wiegeliste!HR28</f>
        <v>99</v>
      </c>
      <c r="BJ114" t="str">
        <f t="shared" si="375"/>
        <v/>
      </c>
      <c r="BL114" t="str">
        <f t="shared" si="402"/>
        <v/>
      </c>
      <c r="BM114" t="str">
        <f t="shared" si="403"/>
        <v/>
      </c>
      <c r="BN114" t="str">
        <f t="shared" si="404"/>
        <v/>
      </c>
      <c r="BO114" t="str">
        <f t="shared" si="405"/>
        <v/>
      </c>
      <c r="BP114" t="str">
        <f t="shared" si="376"/>
        <v/>
      </c>
      <c r="BQ114" t="str">
        <f t="shared" si="377"/>
        <v/>
      </c>
      <c r="BR114" s="47" t="str">
        <f t="shared" si="378"/>
        <v/>
      </c>
      <c r="BS114" t="str">
        <f t="shared" si="379"/>
        <v/>
      </c>
      <c r="BT114" t="str">
        <f t="shared" si="380"/>
        <v/>
      </c>
      <c r="BU114" t="str">
        <f t="shared" si="406"/>
        <v/>
      </c>
      <c r="BV114" t="str">
        <f>IF(BU114="","",IF(BU114="U9",'Schuelereinst. Sinclair'!$B$6,IF(BU114="U11",'Schuelereinst. Sinclair'!$B$7,IF(BU114="U13",'Schuelereinst. Sinclair'!$B$8,Wemm(BU114="U15",'Schuelereinst. Sinclair'!$B$9,"")))))</f>
        <v/>
      </c>
      <c r="BW114" s="28" t="str">
        <f t="shared" si="407"/>
        <v/>
      </c>
      <c r="BX114" s="28" t="str">
        <f t="shared" si="408"/>
        <v/>
      </c>
      <c r="BY114" s="28" t="str">
        <f t="shared" si="409"/>
        <v/>
      </c>
      <c r="BZ114" s="28" t="str">
        <f t="shared" si="410"/>
        <v/>
      </c>
      <c r="CA114" s="28" t="str">
        <f t="shared" si="411"/>
        <v/>
      </c>
      <c r="CB114" s="28" t="str">
        <f t="shared" si="412"/>
        <v/>
      </c>
      <c r="CC114" s="28" t="str">
        <f t="shared" si="413"/>
        <v/>
      </c>
      <c r="CD114" s="28" t="str">
        <f t="shared" si="414"/>
        <v/>
      </c>
      <c r="CE114" s="28" t="str">
        <f t="shared" si="415"/>
        <v/>
      </c>
      <c r="CF114" s="28">
        <f t="shared" si="416"/>
        <v>0</v>
      </c>
      <c r="CG114">
        <f t="shared" si="417"/>
        <v>0</v>
      </c>
      <c r="CH114">
        <f t="shared" si="418"/>
        <v>0</v>
      </c>
      <c r="CI114">
        <f t="shared" si="419"/>
        <v>0</v>
      </c>
      <c r="CJ114">
        <f t="shared" si="420"/>
        <v>0</v>
      </c>
      <c r="CK114">
        <f t="shared" si="421"/>
        <v>0</v>
      </c>
      <c r="CL114">
        <f t="shared" si="382"/>
        <v>0</v>
      </c>
      <c r="CM114">
        <f t="shared" si="383"/>
        <v>0</v>
      </c>
      <c r="CN114">
        <f t="shared" si="422"/>
        <v>0</v>
      </c>
      <c r="CO114">
        <f t="shared" si="423"/>
        <v>0</v>
      </c>
      <c r="CP114">
        <f t="shared" si="424"/>
        <v>0</v>
      </c>
      <c r="CQ114" s="5">
        <f t="shared" si="425"/>
        <v>0</v>
      </c>
      <c r="CS114" s="28" t="str">
        <f t="shared" si="426"/>
        <v/>
      </c>
      <c r="CT114" s="28" t="str">
        <f t="shared" si="427"/>
        <v/>
      </c>
      <c r="CU114" s="28" t="str">
        <f t="shared" si="428"/>
        <v/>
      </c>
      <c r="CV114" s="28" t="str">
        <f t="shared" si="429"/>
        <v/>
      </c>
      <c r="CW114" s="28" t="str">
        <f t="shared" si="430"/>
        <v/>
      </c>
      <c r="CX114" s="28" t="str">
        <f t="shared" si="431"/>
        <v/>
      </c>
      <c r="CY114" s="28" t="str">
        <f t="shared" si="432"/>
        <v/>
      </c>
      <c r="CZ114" s="28" t="str">
        <f t="shared" si="433"/>
        <v/>
      </c>
      <c r="DA114" s="28" t="str">
        <f t="shared" si="434"/>
        <v/>
      </c>
      <c r="DB114" s="28">
        <f t="shared" si="435"/>
        <v>0</v>
      </c>
      <c r="DC114">
        <f t="shared" si="436"/>
        <v>0</v>
      </c>
      <c r="DD114">
        <f t="shared" si="437"/>
        <v>0</v>
      </c>
      <c r="DE114">
        <f t="shared" si="438"/>
        <v>0</v>
      </c>
      <c r="DF114">
        <f t="shared" si="439"/>
        <v>0</v>
      </c>
      <c r="DG114">
        <f t="shared" si="440"/>
        <v>0</v>
      </c>
      <c r="DH114">
        <f t="shared" si="441"/>
        <v>0</v>
      </c>
      <c r="DI114">
        <f t="shared" si="442"/>
        <v>0</v>
      </c>
      <c r="DJ114">
        <f t="shared" si="443"/>
        <v>0</v>
      </c>
      <c r="DK114">
        <f t="shared" si="444"/>
        <v>0</v>
      </c>
      <c r="DL114">
        <f t="shared" si="445"/>
        <v>0</v>
      </c>
      <c r="DM114" s="5">
        <f t="shared" si="446"/>
        <v>0</v>
      </c>
      <c r="DN114" s="48">
        <f t="shared" si="447"/>
        <v>0</v>
      </c>
      <c r="DO114" s="5">
        <f t="shared" si="448"/>
        <v>0</v>
      </c>
      <c r="DP114" s="5">
        <f t="shared" si="449"/>
        <v>0</v>
      </c>
      <c r="DR114" s="48">
        <f t="shared" si="385"/>
        <v>999</v>
      </c>
      <c r="DS114" s="48">
        <f t="shared" si="386"/>
        <v>999</v>
      </c>
      <c r="DT114" s="48">
        <f t="shared" si="450"/>
        <v>999</v>
      </c>
      <c r="DU114">
        <f t="shared" si="387"/>
        <v>0</v>
      </c>
      <c r="DW114" s="48">
        <f t="shared" si="451"/>
        <v>0</v>
      </c>
      <c r="DX114" s="48">
        <f t="shared" si="452"/>
        <v>0</v>
      </c>
      <c r="DY114" s="48">
        <f t="shared" si="453"/>
        <v>0</v>
      </c>
      <c r="DZ114" s="48">
        <f t="shared" si="454"/>
        <v>0</v>
      </c>
      <c r="EA114">
        <f t="shared" si="388"/>
        <v>0</v>
      </c>
      <c r="EC114" s="48">
        <f t="shared" si="455"/>
        <v>0</v>
      </c>
      <c r="ED114" s="48">
        <f t="shared" si="456"/>
        <v>0</v>
      </c>
      <c r="EE114" s="48">
        <f t="shared" si="457"/>
        <v>0</v>
      </c>
      <c r="EF114" s="48">
        <f t="shared" si="458"/>
        <v>0</v>
      </c>
      <c r="EG114">
        <f t="shared" si="389"/>
        <v>0</v>
      </c>
      <c r="EH114">
        <f t="shared" si="390"/>
        <v>0</v>
      </c>
      <c r="EJ114">
        <v>12</v>
      </c>
      <c r="EK114" s="48">
        <f t="shared" si="459"/>
        <v>0</v>
      </c>
      <c r="EL114">
        <f t="shared" si="391"/>
        <v>0</v>
      </c>
      <c r="EM114">
        <f t="shared" si="460"/>
        <v>0</v>
      </c>
      <c r="EN114">
        <f t="shared" si="392"/>
        <v>0</v>
      </c>
      <c r="EO114">
        <f t="shared" si="393"/>
        <v>99999999</v>
      </c>
      <c r="EP114">
        <f t="shared" si="461"/>
        <v>99999999</v>
      </c>
      <c r="EQ114">
        <f t="shared" si="394"/>
        <v>999</v>
      </c>
      <c r="ER114">
        <f t="shared" si="395"/>
        <v>99999</v>
      </c>
      <c r="ET114">
        <f>IF(J114="X",1,IF(J114="x",1,IF(J114&lt;='Schuelereinst. Sinclair'!$B$5,1,0)))</f>
        <v>0</v>
      </c>
      <c r="EU114">
        <f>IF(L114="X",1,IF(L114="x",1,IF(L114&lt;='Schuelereinst. Sinclair'!$B$5,1,0)))</f>
        <v>0</v>
      </c>
      <c r="EV114">
        <f>IF(N114="X",1,IF(N114="x",1,IF(N114&lt;='Schuelereinst. Sinclair'!$B$5,1,0)))</f>
        <v>0</v>
      </c>
      <c r="EW114">
        <f>IF(P114="X",1,IF(P114="x",1,IF(P114&lt;='Schuelereinst. Sinclair'!$B$5,1,0)))</f>
        <v>0</v>
      </c>
      <c r="EX114">
        <f>IF(R114="X",1,IF(R114="x",1,IF(R114&lt;='Schuelereinst. Sinclair'!$B$5,1,0)))</f>
        <v>0</v>
      </c>
      <c r="EY114">
        <f>IF(T114="X",1,IF(T114="x",1,IF(T114&lt;='Schuelereinst. Sinclair'!$B$5,1,0)))</f>
        <v>0</v>
      </c>
    </row>
    <row r="115" spans="1:155" x14ac:dyDescent="0.2">
      <c r="A115">
        <v>105</v>
      </c>
      <c r="B115" s="90">
        <v>13</v>
      </c>
      <c r="C115" s="259" t="str">
        <f>IF(BG115=99,"",VLOOKUP(BG115,Wiegeliste!$A$17:'Wiegeliste'!$J$66,4))</f>
        <v/>
      </c>
      <c r="D115" s="90" t="str">
        <f t="shared" si="396"/>
        <v/>
      </c>
      <c r="E115" s="132" t="str">
        <f t="shared" si="397"/>
        <v/>
      </c>
      <c r="F115" s="132" t="str">
        <f t="shared" si="398"/>
        <v/>
      </c>
      <c r="G115" s="132" t="str">
        <f>IF(BG115=99,"",VLOOKUP(BG115,Wiegeliste!$A$17:'Wiegeliste'!$J$66,6))</f>
        <v/>
      </c>
      <c r="H115" s="148" t="str">
        <f t="shared" si="372"/>
        <v/>
      </c>
      <c r="I115" s="299" t="str">
        <f>IF(C115&lt;&gt;"",IF(ISERROR(VLOOKUP(C115,Import_Gewichtheben!$A$3:$T$52,3,FALSE)),"",VLOOKUP(C115,Import_Gewichtheben!$A$3:$T$52,3,FALSE)),"")</f>
        <v/>
      </c>
      <c r="J115" s="300" t="str">
        <f>IF(C115&lt;&gt;"",IF(ISERROR(VLOOKUP(C115,Import_Gewichtheben!$A$3:$T$52,4,FALSE)),"",VLOOKUP(C115,Import_Gewichtheben!$A$3:$T$52,4,FALSE)),"")</f>
        <v/>
      </c>
      <c r="K115" s="301" t="str">
        <f>IF(C115&lt;&gt;"",IF(ISERROR(VLOOKUP(C115,Import_Gewichtheben!$A$3:$T$52,5,FALSE)),"",VLOOKUP(C115,Import_Gewichtheben!$A$3:$T$52,5,FALSE)),"")</f>
        <v/>
      </c>
      <c r="L115" s="300" t="str">
        <f>IF(C115&lt;&gt;"",IF(ISERROR(VLOOKUP(C115,Import_Gewichtheben!$A$3:$T$52,6,FALSE)),"",VLOOKUP(C115,Import_Gewichtheben!$A$3:$T$52,6,FALSE)),"")</f>
        <v/>
      </c>
      <c r="M115" s="301" t="str">
        <f>IF(C115&lt;&gt;"",IF(ISERROR(VLOOKUP(C115,Import_Gewichtheben!$A$3:$T$52,7,FALSE)),"",VLOOKUP(C115,Import_Gewichtheben!$A$3:$T$52,7,FALSE)),"")</f>
        <v/>
      </c>
      <c r="N115" s="300" t="str">
        <f>IF(C115&lt;&gt;"",IF(ISERROR(VLOOKUP(C115,Import_Gewichtheben!$A$3:$T$52,8,FALSE)),"",VLOOKUP(C115,Import_Gewichtheben!$A$3:$T$52,8,FALSE)),"")</f>
        <v/>
      </c>
      <c r="O115" s="299" t="str">
        <f>IF(C115&lt;&gt;"",IF(ISERROR(VLOOKUP(C115,Import_Gewichtheben!$A$3:$T$52,9,FALSE)),"",VLOOKUP(C115,Import_Gewichtheben!$A$3:$T$52,9,FALSE)),"")</f>
        <v/>
      </c>
      <c r="P115" s="300" t="str">
        <f>IF(C115&lt;&gt;"",IF(ISERROR(VLOOKUP(C115,Import_Gewichtheben!$A$3:$T$52,10,FALSE)),"",VLOOKUP(C115,Import_Gewichtheben!$A$3:$T$52,10,FALSE)),"")</f>
        <v/>
      </c>
      <c r="Q115" s="301" t="str">
        <f>IF(C115&lt;&gt;"",IF(ISERROR(VLOOKUP(C115,Import_Gewichtheben!$A$3:$T$52,11,FALSE)),"",VLOOKUP(C115,Import_Gewichtheben!$A$3:$T$52,11,FALSE)),"")</f>
        <v/>
      </c>
      <c r="R115" s="300" t="str">
        <f>IF(C115&lt;&gt;"",IF(ISERROR(VLOOKUP(C115,Import_Gewichtheben!$A$3:$T$52,12,FALSE)),"",VLOOKUP(C115,Import_Gewichtheben!$A$3:$T$52,12,FALSE)),"")</f>
        <v/>
      </c>
      <c r="S115" s="301" t="str">
        <f>IF(C115&lt;&gt;"",IF(ISERROR(VLOOKUP(C115,Import_Gewichtheben!$A$3:$T$52,13,FALSE)),"",VLOOKUP(C115,Import_Gewichtheben!$A$3:$T$52,13,FALSE)),"")</f>
        <v/>
      </c>
      <c r="T115" s="300" t="str">
        <f>IF(C115&lt;&gt;"",IF(ISERROR(VLOOKUP(C115,Import_Gewichtheben!$A$3:$T$52,14,FALSE)),"",VLOOKUP(C115,Import_Gewichtheben!$A$3:$T$52,14,FALSE)),"")</f>
        <v/>
      </c>
      <c r="U115" s="112" t="str">
        <f t="shared" si="399"/>
        <v/>
      </c>
      <c r="V115" s="115" t="str">
        <f t="shared" si="400"/>
        <v/>
      </c>
      <c r="W115" s="115" t="str">
        <f t="shared" si="401"/>
        <v/>
      </c>
      <c r="X115" s="316"/>
      <c r="Y115" s="317"/>
      <c r="Z115" s="100" t="str">
        <f t="shared" si="462"/>
        <v/>
      </c>
      <c r="AA115" s="326"/>
      <c r="AB115" s="317"/>
      <c r="AC115" s="317"/>
      <c r="AD115" s="103" t="str">
        <f t="shared" si="463"/>
        <v/>
      </c>
      <c r="AE115" s="326"/>
      <c r="AF115" s="317"/>
      <c r="AG115" s="317"/>
      <c r="AH115" s="186" t="str">
        <f t="shared" si="464"/>
        <v/>
      </c>
      <c r="AI115" s="106" t="str">
        <f t="shared" si="465"/>
        <v/>
      </c>
      <c r="AJ115" s="107" t="str">
        <f t="shared" si="466"/>
        <v/>
      </c>
      <c r="AK115" s="120" t="str">
        <f t="shared" si="373"/>
        <v/>
      </c>
      <c r="AL115" s="136" t="str">
        <f t="shared" si="374"/>
        <v/>
      </c>
      <c r="BG115">
        <f>Wiegeliste!HR29</f>
        <v>99</v>
      </c>
      <c r="BJ115" t="str">
        <f t="shared" si="375"/>
        <v/>
      </c>
      <c r="BL115" t="str">
        <f t="shared" si="402"/>
        <v/>
      </c>
      <c r="BM115" t="str">
        <f t="shared" si="403"/>
        <v/>
      </c>
      <c r="BN115" t="str">
        <f t="shared" si="404"/>
        <v/>
      </c>
      <c r="BO115" t="str">
        <f t="shared" si="405"/>
        <v/>
      </c>
      <c r="BP115" t="str">
        <f t="shared" si="376"/>
        <v/>
      </c>
      <c r="BQ115" t="str">
        <f t="shared" si="377"/>
        <v/>
      </c>
      <c r="BR115" s="47" t="str">
        <f t="shared" si="378"/>
        <v/>
      </c>
      <c r="BS115" t="str">
        <f t="shared" si="379"/>
        <v/>
      </c>
      <c r="BT115" t="str">
        <f t="shared" si="380"/>
        <v/>
      </c>
      <c r="BU115" t="str">
        <f t="shared" si="406"/>
        <v/>
      </c>
      <c r="BV115" t="str">
        <f>IF(BU115="","",IF(BU115="U9",'Schuelereinst. Sinclair'!$B$6,IF(BU115="U11",'Schuelereinst. Sinclair'!$B$7,IF(BU115="U13",'Schuelereinst. Sinclair'!$B$8,Wemm(BU115="U15",'Schuelereinst. Sinclair'!$B$9,"")))))</f>
        <v/>
      </c>
      <c r="BW115" s="28" t="str">
        <f t="shared" si="407"/>
        <v/>
      </c>
      <c r="BX115" s="28" t="str">
        <f t="shared" si="408"/>
        <v/>
      </c>
      <c r="BY115" s="28" t="str">
        <f t="shared" si="409"/>
        <v/>
      </c>
      <c r="BZ115" s="28" t="str">
        <f t="shared" si="410"/>
        <v/>
      </c>
      <c r="CA115" s="28" t="str">
        <f t="shared" si="411"/>
        <v/>
      </c>
      <c r="CB115" s="28" t="str">
        <f t="shared" si="412"/>
        <v/>
      </c>
      <c r="CC115" s="28" t="str">
        <f t="shared" si="413"/>
        <v/>
      </c>
      <c r="CD115" s="28" t="str">
        <f t="shared" si="414"/>
        <v/>
      </c>
      <c r="CE115" s="28" t="str">
        <f t="shared" si="415"/>
        <v/>
      </c>
      <c r="CF115" s="28">
        <f t="shared" si="416"/>
        <v>0</v>
      </c>
      <c r="CG115">
        <f t="shared" si="417"/>
        <v>0</v>
      </c>
      <c r="CH115">
        <f t="shared" si="418"/>
        <v>0</v>
      </c>
      <c r="CI115">
        <f t="shared" si="419"/>
        <v>0</v>
      </c>
      <c r="CJ115">
        <f t="shared" si="420"/>
        <v>0</v>
      </c>
      <c r="CK115">
        <f t="shared" si="421"/>
        <v>0</v>
      </c>
      <c r="CL115">
        <f t="shared" si="382"/>
        <v>0</v>
      </c>
      <c r="CM115">
        <f t="shared" si="383"/>
        <v>0</v>
      </c>
      <c r="CN115">
        <f t="shared" si="422"/>
        <v>0</v>
      </c>
      <c r="CO115">
        <f t="shared" si="423"/>
        <v>0</v>
      </c>
      <c r="CP115">
        <f t="shared" si="424"/>
        <v>0</v>
      </c>
      <c r="CQ115" s="5">
        <f t="shared" si="425"/>
        <v>0</v>
      </c>
      <c r="CS115" s="28" t="str">
        <f t="shared" si="426"/>
        <v/>
      </c>
      <c r="CT115" s="28" t="str">
        <f t="shared" si="427"/>
        <v/>
      </c>
      <c r="CU115" s="28" t="str">
        <f t="shared" si="428"/>
        <v/>
      </c>
      <c r="CV115" s="28" t="str">
        <f t="shared" si="429"/>
        <v/>
      </c>
      <c r="CW115" s="28" t="str">
        <f t="shared" si="430"/>
        <v/>
      </c>
      <c r="CX115" s="28" t="str">
        <f t="shared" si="431"/>
        <v/>
      </c>
      <c r="CY115" s="28" t="str">
        <f t="shared" si="432"/>
        <v/>
      </c>
      <c r="CZ115" s="28" t="str">
        <f t="shared" si="433"/>
        <v/>
      </c>
      <c r="DA115" s="28" t="str">
        <f t="shared" si="434"/>
        <v/>
      </c>
      <c r="DB115" s="28">
        <f t="shared" si="435"/>
        <v>0</v>
      </c>
      <c r="DC115">
        <f t="shared" si="436"/>
        <v>0</v>
      </c>
      <c r="DD115">
        <f t="shared" si="437"/>
        <v>0</v>
      </c>
      <c r="DE115">
        <f t="shared" si="438"/>
        <v>0</v>
      </c>
      <c r="DF115">
        <f t="shared" si="439"/>
        <v>0</v>
      </c>
      <c r="DG115">
        <f t="shared" si="440"/>
        <v>0</v>
      </c>
      <c r="DH115">
        <f t="shared" si="441"/>
        <v>0</v>
      </c>
      <c r="DI115">
        <f t="shared" si="442"/>
        <v>0</v>
      </c>
      <c r="DJ115">
        <f t="shared" si="443"/>
        <v>0</v>
      </c>
      <c r="DK115">
        <f t="shared" si="444"/>
        <v>0</v>
      </c>
      <c r="DL115">
        <f t="shared" si="445"/>
        <v>0</v>
      </c>
      <c r="DM115" s="5">
        <f t="shared" si="446"/>
        <v>0</v>
      </c>
      <c r="DN115" s="48">
        <f t="shared" si="447"/>
        <v>0</v>
      </c>
      <c r="DO115" s="5">
        <f t="shared" si="448"/>
        <v>0</v>
      </c>
      <c r="DP115" s="5">
        <f t="shared" si="449"/>
        <v>0</v>
      </c>
      <c r="DR115" s="48">
        <f t="shared" si="385"/>
        <v>999</v>
      </c>
      <c r="DS115" s="48">
        <f t="shared" si="386"/>
        <v>999</v>
      </c>
      <c r="DT115" s="48">
        <f t="shared" si="450"/>
        <v>999</v>
      </c>
      <c r="DU115">
        <f t="shared" si="387"/>
        <v>0</v>
      </c>
      <c r="DW115" s="48">
        <f t="shared" si="451"/>
        <v>0</v>
      </c>
      <c r="DX115" s="48">
        <f t="shared" si="452"/>
        <v>0</v>
      </c>
      <c r="DY115" s="48">
        <f t="shared" si="453"/>
        <v>0</v>
      </c>
      <c r="DZ115" s="48">
        <f t="shared" si="454"/>
        <v>0</v>
      </c>
      <c r="EA115">
        <f t="shared" si="388"/>
        <v>0</v>
      </c>
      <c r="EC115" s="48">
        <f t="shared" si="455"/>
        <v>0</v>
      </c>
      <c r="ED115" s="48">
        <f t="shared" si="456"/>
        <v>0</v>
      </c>
      <c r="EE115" s="48">
        <f t="shared" si="457"/>
        <v>0</v>
      </c>
      <c r="EF115" s="48">
        <f t="shared" si="458"/>
        <v>0</v>
      </c>
      <c r="EG115">
        <f t="shared" si="389"/>
        <v>0</v>
      </c>
      <c r="EH115">
        <f t="shared" si="390"/>
        <v>0</v>
      </c>
      <c r="EJ115">
        <v>13</v>
      </c>
      <c r="EK115" s="48">
        <f t="shared" si="459"/>
        <v>0</v>
      </c>
      <c r="EL115">
        <f t="shared" si="391"/>
        <v>0</v>
      </c>
      <c r="EM115">
        <f t="shared" si="460"/>
        <v>0</v>
      </c>
      <c r="EN115">
        <f t="shared" si="392"/>
        <v>0</v>
      </c>
      <c r="EO115">
        <f t="shared" si="393"/>
        <v>99999999</v>
      </c>
      <c r="EP115">
        <f t="shared" si="461"/>
        <v>99999999</v>
      </c>
      <c r="EQ115">
        <f t="shared" si="394"/>
        <v>999</v>
      </c>
      <c r="ER115">
        <f t="shared" si="395"/>
        <v>99999</v>
      </c>
      <c r="ET115">
        <f>IF(J115="X",1,IF(J115="x",1,IF(J115&lt;='Schuelereinst. Sinclair'!$B$5,1,0)))</f>
        <v>0</v>
      </c>
      <c r="EU115">
        <f>IF(L115="X",1,IF(L115="x",1,IF(L115&lt;='Schuelereinst. Sinclair'!$B$5,1,0)))</f>
        <v>0</v>
      </c>
      <c r="EV115">
        <f>IF(N115="X",1,IF(N115="x",1,IF(N115&lt;='Schuelereinst. Sinclair'!$B$5,1,0)))</f>
        <v>0</v>
      </c>
      <c r="EW115">
        <f>IF(P115="X",1,IF(P115="x",1,IF(P115&lt;='Schuelereinst. Sinclair'!$B$5,1,0)))</f>
        <v>0</v>
      </c>
      <c r="EX115">
        <f>IF(R115="X",1,IF(R115="x",1,IF(R115&lt;='Schuelereinst. Sinclair'!$B$5,1,0)))</f>
        <v>0</v>
      </c>
      <c r="EY115">
        <f>IF(T115="X",1,IF(T115="x",1,IF(T115&lt;='Schuelereinst. Sinclair'!$B$5,1,0)))</f>
        <v>0</v>
      </c>
    </row>
    <row r="116" spans="1:155" x14ac:dyDescent="0.2">
      <c r="A116">
        <v>106</v>
      </c>
      <c r="B116" s="90">
        <v>14</v>
      </c>
      <c r="C116" s="259" t="str">
        <f>IF(BG116=99,"",VLOOKUP(BG116,Wiegeliste!$A$17:'Wiegeliste'!$J$66,4))</f>
        <v/>
      </c>
      <c r="D116" s="90" t="str">
        <f t="shared" si="396"/>
        <v/>
      </c>
      <c r="E116" s="132" t="str">
        <f t="shared" si="397"/>
        <v/>
      </c>
      <c r="F116" s="132" t="str">
        <f t="shared" si="398"/>
        <v/>
      </c>
      <c r="G116" s="132" t="str">
        <f>IF(BG116=99,"",VLOOKUP(BG116,Wiegeliste!$A$17:'Wiegeliste'!$J$66,6))</f>
        <v/>
      </c>
      <c r="H116" s="148" t="str">
        <f t="shared" si="372"/>
        <v/>
      </c>
      <c r="I116" s="299" t="str">
        <f>IF(C116&lt;&gt;"",IF(ISERROR(VLOOKUP(C116,Import_Gewichtheben!$A$3:$T$52,3,FALSE)),"",VLOOKUP(C116,Import_Gewichtheben!$A$3:$T$52,3,FALSE)),"")</f>
        <v/>
      </c>
      <c r="J116" s="300" t="str">
        <f>IF(C116&lt;&gt;"",IF(ISERROR(VLOOKUP(C116,Import_Gewichtheben!$A$3:$T$52,4,FALSE)),"",VLOOKUP(C116,Import_Gewichtheben!$A$3:$T$52,4,FALSE)),"")</f>
        <v/>
      </c>
      <c r="K116" s="301" t="str">
        <f>IF(C116&lt;&gt;"",IF(ISERROR(VLOOKUP(C116,Import_Gewichtheben!$A$3:$T$52,5,FALSE)),"",VLOOKUP(C116,Import_Gewichtheben!$A$3:$T$52,5,FALSE)),"")</f>
        <v/>
      </c>
      <c r="L116" s="300" t="str">
        <f>IF(C116&lt;&gt;"",IF(ISERROR(VLOOKUP(C116,Import_Gewichtheben!$A$3:$T$52,6,FALSE)),"",VLOOKUP(C116,Import_Gewichtheben!$A$3:$T$52,6,FALSE)),"")</f>
        <v/>
      </c>
      <c r="M116" s="301" t="str">
        <f>IF(C116&lt;&gt;"",IF(ISERROR(VLOOKUP(C116,Import_Gewichtheben!$A$3:$T$52,7,FALSE)),"",VLOOKUP(C116,Import_Gewichtheben!$A$3:$T$52,7,FALSE)),"")</f>
        <v/>
      </c>
      <c r="N116" s="300" t="str">
        <f>IF(C116&lt;&gt;"",IF(ISERROR(VLOOKUP(C116,Import_Gewichtheben!$A$3:$T$52,8,FALSE)),"",VLOOKUP(C116,Import_Gewichtheben!$A$3:$T$52,8,FALSE)),"")</f>
        <v/>
      </c>
      <c r="O116" s="299" t="str">
        <f>IF(C116&lt;&gt;"",IF(ISERROR(VLOOKUP(C116,Import_Gewichtheben!$A$3:$T$52,9,FALSE)),"",VLOOKUP(C116,Import_Gewichtheben!$A$3:$T$52,9,FALSE)),"")</f>
        <v/>
      </c>
      <c r="P116" s="300" t="str">
        <f>IF(C116&lt;&gt;"",IF(ISERROR(VLOOKUP(C116,Import_Gewichtheben!$A$3:$T$52,10,FALSE)),"",VLOOKUP(C116,Import_Gewichtheben!$A$3:$T$52,10,FALSE)),"")</f>
        <v/>
      </c>
      <c r="Q116" s="301" t="str">
        <f>IF(C116&lt;&gt;"",IF(ISERROR(VLOOKUP(C116,Import_Gewichtheben!$A$3:$T$52,11,FALSE)),"",VLOOKUP(C116,Import_Gewichtheben!$A$3:$T$52,11,FALSE)),"")</f>
        <v/>
      </c>
      <c r="R116" s="300" t="str">
        <f>IF(C116&lt;&gt;"",IF(ISERROR(VLOOKUP(C116,Import_Gewichtheben!$A$3:$T$52,12,FALSE)),"",VLOOKUP(C116,Import_Gewichtheben!$A$3:$T$52,12,FALSE)),"")</f>
        <v/>
      </c>
      <c r="S116" s="301" t="str">
        <f>IF(C116&lt;&gt;"",IF(ISERROR(VLOOKUP(C116,Import_Gewichtheben!$A$3:$T$52,13,FALSE)),"",VLOOKUP(C116,Import_Gewichtheben!$A$3:$T$52,13,FALSE)),"")</f>
        <v/>
      </c>
      <c r="T116" s="300" t="str">
        <f>IF(C116&lt;&gt;"",IF(ISERROR(VLOOKUP(C116,Import_Gewichtheben!$A$3:$T$52,14,FALSE)),"",VLOOKUP(C116,Import_Gewichtheben!$A$3:$T$52,14,FALSE)),"")</f>
        <v/>
      </c>
      <c r="U116" s="112" t="str">
        <f t="shared" si="399"/>
        <v/>
      </c>
      <c r="V116" s="115" t="str">
        <f t="shared" si="400"/>
        <v/>
      </c>
      <c r="W116" s="115" t="str">
        <f t="shared" si="401"/>
        <v/>
      </c>
      <c r="X116" s="316"/>
      <c r="Y116" s="317"/>
      <c r="Z116" s="100" t="str">
        <f t="shared" si="462"/>
        <v/>
      </c>
      <c r="AA116" s="326"/>
      <c r="AB116" s="317"/>
      <c r="AC116" s="317"/>
      <c r="AD116" s="103" t="str">
        <f t="shared" si="463"/>
        <v/>
      </c>
      <c r="AE116" s="326"/>
      <c r="AF116" s="317"/>
      <c r="AG116" s="317"/>
      <c r="AH116" s="186" t="str">
        <f t="shared" si="464"/>
        <v/>
      </c>
      <c r="AI116" s="106" t="str">
        <f t="shared" si="465"/>
        <v/>
      </c>
      <c r="AJ116" s="107" t="str">
        <f t="shared" si="466"/>
        <v/>
      </c>
      <c r="AK116" s="120" t="str">
        <f t="shared" si="373"/>
        <v/>
      </c>
      <c r="AL116" s="136" t="str">
        <f t="shared" si="374"/>
        <v/>
      </c>
      <c r="BG116">
        <f>Wiegeliste!HR30</f>
        <v>99</v>
      </c>
      <c r="BJ116" t="str">
        <f t="shared" si="375"/>
        <v/>
      </c>
      <c r="BL116" t="str">
        <f t="shared" si="402"/>
        <v/>
      </c>
      <c r="BM116" t="str">
        <f t="shared" si="403"/>
        <v/>
      </c>
      <c r="BN116" t="str">
        <f t="shared" si="404"/>
        <v/>
      </c>
      <c r="BO116" t="str">
        <f t="shared" si="405"/>
        <v/>
      </c>
      <c r="BP116" t="str">
        <f t="shared" si="376"/>
        <v/>
      </c>
      <c r="BQ116" t="str">
        <f t="shared" si="377"/>
        <v/>
      </c>
      <c r="BR116" s="47" t="str">
        <f t="shared" si="378"/>
        <v/>
      </c>
      <c r="BS116" t="str">
        <f t="shared" si="379"/>
        <v/>
      </c>
      <c r="BT116" t="str">
        <f t="shared" si="380"/>
        <v/>
      </c>
      <c r="BU116" t="str">
        <f t="shared" si="406"/>
        <v/>
      </c>
      <c r="BV116" t="str">
        <f>IF(BU116="","",IF(BU116="U9",'Schuelereinst. Sinclair'!$B$6,IF(BU116="U11",'Schuelereinst. Sinclair'!$B$7,IF(BU116="U13",'Schuelereinst. Sinclair'!$B$8,Wemm(BU116="U15",'Schuelereinst. Sinclair'!$B$9,"")))))</f>
        <v/>
      </c>
      <c r="BW116" s="28" t="str">
        <f t="shared" si="407"/>
        <v/>
      </c>
      <c r="BX116" s="28" t="str">
        <f t="shared" si="408"/>
        <v/>
      </c>
      <c r="BY116" s="28" t="str">
        <f t="shared" si="409"/>
        <v/>
      </c>
      <c r="BZ116" s="28" t="str">
        <f t="shared" si="410"/>
        <v/>
      </c>
      <c r="CA116" s="28" t="str">
        <f t="shared" si="411"/>
        <v/>
      </c>
      <c r="CB116" s="28" t="str">
        <f t="shared" si="412"/>
        <v/>
      </c>
      <c r="CC116" s="28" t="str">
        <f t="shared" si="413"/>
        <v/>
      </c>
      <c r="CD116" s="28" t="str">
        <f t="shared" si="414"/>
        <v/>
      </c>
      <c r="CE116" s="28" t="str">
        <f t="shared" si="415"/>
        <v/>
      </c>
      <c r="CF116" s="28">
        <f t="shared" si="416"/>
        <v>0</v>
      </c>
      <c r="CG116">
        <f t="shared" si="417"/>
        <v>0</v>
      </c>
      <c r="CH116">
        <f t="shared" si="418"/>
        <v>0</v>
      </c>
      <c r="CI116">
        <f t="shared" si="419"/>
        <v>0</v>
      </c>
      <c r="CJ116">
        <f t="shared" si="420"/>
        <v>0</v>
      </c>
      <c r="CK116">
        <f t="shared" si="421"/>
        <v>0</v>
      </c>
      <c r="CL116">
        <f t="shared" si="382"/>
        <v>0</v>
      </c>
      <c r="CM116">
        <f t="shared" si="383"/>
        <v>0</v>
      </c>
      <c r="CN116">
        <f t="shared" si="422"/>
        <v>0</v>
      </c>
      <c r="CO116">
        <f t="shared" si="423"/>
        <v>0</v>
      </c>
      <c r="CP116">
        <f t="shared" si="424"/>
        <v>0</v>
      </c>
      <c r="CQ116" s="5">
        <f t="shared" si="425"/>
        <v>0</v>
      </c>
      <c r="CS116" s="28" t="str">
        <f t="shared" si="426"/>
        <v/>
      </c>
      <c r="CT116" s="28" t="str">
        <f t="shared" si="427"/>
        <v/>
      </c>
      <c r="CU116" s="28" t="str">
        <f t="shared" si="428"/>
        <v/>
      </c>
      <c r="CV116" s="28" t="str">
        <f t="shared" si="429"/>
        <v/>
      </c>
      <c r="CW116" s="28" t="str">
        <f t="shared" si="430"/>
        <v/>
      </c>
      <c r="CX116" s="28" t="str">
        <f t="shared" si="431"/>
        <v/>
      </c>
      <c r="CY116" s="28" t="str">
        <f t="shared" si="432"/>
        <v/>
      </c>
      <c r="CZ116" s="28" t="str">
        <f t="shared" si="433"/>
        <v/>
      </c>
      <c r="DA116" s="28" t="str">
        <f t="shared" si="434"/>
        <v/>
      </c>
      <c r="DB116" s="28">
        <f t="shared" si="435"/>
        <v>0</v>
      </c>
      <c r="DC116">
        <f t="shared" si="436"/>
        <v>0</v>
      </c>
      <c r="DD116">
        <f t="shared" si="437"/>
        <v>0</v>
      </c>
      <c r="DE116">
        <f t="shared" si="438"/>
        <v>0</v>
      </c>
      <c r="DF116">
        <f t="shared" si="439"/>
        <v>0</v>
      </c>
      <c r="DG116">
        <f t="shared" si="440"/>
        <v>0</v>
      </c>
      <c r="DH116">
        <f t="shared" si="441"/>
        <v>0</v>
      </c>
      <c r="DI116">
        <f t="shared" si="442"/>
        <v>0</v>
      </c>
      <c r="DJ116">
        <f t="shared" si="443"/>
        <v>0</v>
      </c>
      <c r="DK116">
        <f t="shared" si="444"/>
        <v>0</v>
      </c>
      <c r="DL116">
        <f t="shared" si="445"/>
        <v>0</v>
      </c>
      <c r="DM116" s="5">
        <f t="shared" si="446"/>
        <v>0</v>
      </c>
      <c r="DN116" s="48">
        <f t="shared" si="447"/>
        <v>0</v>
      </c>
      <c r="DO116" s="5">
        <f t="shared" si="448"/>
        <v>0</v>
      </c>
      <c r="DP116" s="5">
        <f t="shared" si="449"/>
        <v>0</v>
      </c>
      <c r="DR116" s="48">
        <f t="shared" si="385"/>
        <v>999</v>
      </c>
      <c r="DS116" s="48">
        <f t="shared" si="386"/>
        <v>999</v>
      </c>
      <c r="DT116" s="48">
        <f t="shared" si="450"/>
        <v>999</v>
      </c>
      <c r="DU116">
        <f t="shared" si="387"/>
        <v>0</v>
      </c>
      <c r="DW116" s="48">
        <f t="shared" si="451"/>
        <v>0</v>
      </c>
      <c r="DX116" s="48">
        <f t="shared" si="452"/>
        <v>0</v>
      </c>
      <c r="DY116" s="48">
        <f t="shared" si="453"/>
        <v>0</v>
      </c>
      <c r="DZ116" s="48">
        <f t="shared" si="454"/>
        <v>0</v>
      </c>
      <c r="EA116">
        <f t="shared" si="388"/>
        <v>0</v>
      </c>
      <c r="EC116" s="48">
        <f t="shared" si="455"/>
        <v>0</v>
      </c>
      <c r="ED116" s="48">
        <f t="shared" si="456"/>
        <v>0</v>
      </c>
      <c r="EE116" s="48">
        <f t="shared" si="457"/>
        <v>0</v>
      </c>
      <c r="EF116" s="48">
        <f t="shared" si="458"/>
        <v>0</v>
      </c>
      <c r="EG116">
        <f t="shared" si="389"/>
        <v>0</v>
      </c>
      <c r="EH116">
        <f t="shared" si="390"/>
        <v>0</v>
      </c>
      <c r="EJ116">
        <v>14</v>
      </c>
      <c r="EK116" s="48">
        <f t="shared" si="459"/>
        <v>0</v>
      </c>
      <c r="EL116">
        <f t="shared" si="391"/>
        <v>0</v>
      </c>
      <c r="EM116">
        <f t="shared" si="460"/>
        <v>0</v>
      </c>
      <c r="EN116">
        <f t="shared" si="392"/>
        <v>0</v>
      </c>
      <c r="EO116">
        <f t="shared" si="393"/>
        <v>99999999</v>
      </c>
      <c r="EP116">
        <f t="shared" si="461"/>
        <v>99999999</v>
      </c>
      <c r="EQ116">
        <f t="shared" si="394"/>
        <v>999</v>
      </c>
      <c r="ER116">
        <f t="shared" si="395"/>
        <v>99999</v>
      </c>
      <c r="ET116">
        <f>IF(J116="X",1,IF(J116="x",1,IF(J116&lt;='Schuelereinst. Sinclair'!$B$5,1,0)))</f>
        <v>0</v>
      </c>
      <c r="EU116">
        <f>IF(L116="X",1,IF(L116="x",1,IF(L116&lt;='Schuelereinst. Sinclair'!$B$5,1,0)))</f>
        <v>0</v>
      </c>
      <c r="EV116">
        <f>IF(N116="X",1,IF(N116="x",1,IF(N116&lt;='Schuelereinst. Sinclair'!$B$5,1,0)))</f>
        <v>0</v>
      </c>
      <c r="EW116">
        <f>IF(P116="X",1,IF(P116="x",1,IF(P116&lt;='Schuelereinst. Sinclair'!$B$5,1,0)))</f>
        <v>0</v>
      </c>
      <c r="EX116">
        <f>IF(R116="X",1,IF(R116="x",1,IF(R116&lt;='Schuelereinst. Sinclair'!$B$5,1,0)))</f>
        <v>0</v>
      </c>
      <c r="EY116">
        <f>IF(T116="X",1,IF(T116="x",1,IF(T116&lt;='Schuelereinst. Sinclair'!$B$5,1,0)))</f>
        <v>0</v>
      </c>
    </row>
    <row r="117" spans="1:155" x14ac:dyDescent="0.2">
      <c r="A117">
        <v>107</v>
      </c>
      <c r="B117" s="90">
        <v>15</v>
      </c>
      <c r="C117" s="259" t="str">
        <f>IF(BG117=99,"",VLOOKUP(BG117,Wiegeliste!$A$17:'Wiegeliste'!$J$66,4))</f>
        <v/>
      </c>
      <c r="D117" s="90" t="str">
        <f t="shared" si="396"/>
        <v/>
      </c>
      <c r="E117" s="132" t="str">
        <f t="shared" si="397"/>
        <v/>
      </c>
      <c r="F117" s="132" t="str">
        <f t="shared" si="398"/>
        <v/>
      </c>
      <c r="G117" s="132" t="str">
        <f>IF(BG117=99,"",VLOOKUP(BG117,Wiegeliste!$A$17:'Wiegeliste'!$J$66,6))</f>
        <v/>
      </c>
      <c r="H117" s="148" t="str">
        <f t="shared" si="372"/>
        <v/>
      </c>
      <c r="I117" s="299" t="str">
        <f>IF(C117&lt;&gt;"",IF(ISERROR(VLOOKUP(C117,Import_Gewichtheben!$A$3:$T$52,3,FALSE)),"",VLOOKUP(C117,Import_Gewichtheben!$A$3:$T$52,3,FALSE)),"")</f>
        <v/>
      </c>
      <c r="J117" s="300" t="str">
        <f>IF(C117&lt;&gt;"",IF(ISERROR(VLOOKUP(C117,Import_Gewichtheben!$A$3:$T$52,4,FALSE)),"",VLOOKUP(C117,Import_Gewichtheben!$A$3:$T$52,4,FALSE)),"")</f>
        <v/>
      </c>
      <c r="K117" s="301" t="str">
        <f>IF(C117&lt;&gt;"",IF(ISERROR(VLOOKUP(C117,Import_Gewichtheben!$A$3:$T$52,5,FALSE)),"",VLOOKUP(C117,Import_Gewichtheben!$A$3:$T$52,5,FALSE)),"")</f>
        <v/>
      </c>
      <c r="L117" s="300" t="str">
        <f>IF(C117&lt;&gt;"",IF(ISERROR(VLOOKUP(C117,Import_Gewichtheben!$A$3:$T$52,6,FALSE)),"",VLOOKUP(C117,Import_Gewichtheben!$A$3:$T$52,6,FALSE)),"")</f>
        <v/>
      </c>
      <c r="M117" s="301" t="str">
        <f>IF(C117&lt;&gt;"",IF(ISERROR(VLOOKUP(C117,Import_Gewichtheben!$A$3:$T$52,7,FALSE)),"",VLOOKUP(C117,Import_Gewichtheben!$A$3:$T$52,7,FALSE)),"")</f>
        <v/>
      </c>
      <c r="N117" s="300" t="str">
        <f>IF(C117&lt;&gt;"",IF(ISERROR(VLOOKUP(C117,Import_Gewichtheben!$A$3:$T$52,8,FALSE)),"",VLOOKUP(C117,Import_Gewichtheben!$A$3:$T$52,8,FALSE)),"")</f>
        <v/>
      </c>
      <c r="O117" s="299" t="str">
        <f>IF(C117&lt;&gt;"",IF(ISERROR(VLOOKUP(C117,Import_Gewichtheben!$A$3:$T$52,9,FALSE)),"",VLOOKUP(C117,Import_Gewichtheben!$A$3:$T$52,9,FALSE)),"")</f>
        <v/>
      </c>
      <c r="P117" s="300" t="str">
        <f>IF(C117&lt;&gt;"",IF(ISERROR(VLOOKUP(C117,Import_Gewichtheben!$A$3:$T$52,10,FALSE)),"",VLOOKUP(C117,Import_Gewichtheben!$A$3:$T$52,10,FALSE)),"")</f>
        <v/>
      </c>
      <c r="Q117" s="301" t="str">
        <f>IF(C117&lt;&gt;"",IF(ISERROR(VLOOKUP(C117,Import_Gewichtheben!$A$3:$T$52,11,FALSE)),"",VLOOKUP(C117,Import_Gewichtheben!$A$3:$T$52,11,FALSE)),"")</f>
        <v/>
      </c>
      <c r="R117" s="300" t="str">
        <f>IF(C117&lt;&gt;"",IF(ISERROR(VLOOKUP(C117,Import_Gewichtheben!$A$3:$T$52,12,FALSE)),"",VLOOKUP(C117,Import_Gewichtheben!$A$3:$T$52,12,FALSE)),"")</f>
        <v/>
      </c>
      <c r="S117" s="301" t="str">
        <f>IF(C117&lt;&gt;"",IF(ISERROR(VLOOKUP(C117,Import_Gewichtheben!$A$3:$T$52,13,FALSE)),"",VLOOKUP(C117,Import_Gewichtheben!$A$3:$T$52,13,FALSE)),"")</f>
        <v/>
      </c>
      <c r="T117" s="300" t="str">
        <f>IF(C117&lt;&gt;"",IF(ISERROR(VLOOKUP(C117,Import_Gewichtheben!$A$3:$T$52,14,FALSE)),"",VLOOKUP(C117,Import_Gewichtheben!$A$3:$T$52,14,FALSE)),"")</f>
        <v/>
      </c>
      <c r="U117" s="112" t="str">
        <f t="shared" si="399"/>
        <v/>
      </c>
      <c r="V117" s="115" t="str">
        <f t="shared" si="400"/>
        <v/>
      </c>
      <c r="W117" s="115" t="str">
        <f t="shared" si="401"/>
        <v/>
      </c>
      <c r="X117" s="316"/>
      <c r="Y117" s="317"/>
      <c r="Z117" s="100" t="str">
        <f t="shared" si="462"/>
        <v/>
      </c>
      <c r="AA117" s="326"/>
      <c r="AB117" s="317"/>
      <c r="AC117" s="317"/>
      <c r="AD117" s="103" t="str">
        <f t="shared" si="463"/>
        <v/>
      </c>
      <c r="AE117" s="326"/>
      <c r="AF117" s="317"/>
      <c r="AG117" s="317"/>
      <c r="AH117" s="186" t="str">
        <f t="shared" si="464"/>
        <v/>
      </c>
      <c r="AI117" s="106" t="str">
        <f t="shared" si="465"/>
        <v/>
      </c>
      <c r="AJ117" s="107" t="str">
        <f t="shared" si="466"/>
        <v/>
      </c>
      <c r="AK117" s="120" t="str">
        <f t="shared" si="373"/>
        <v/>
      </c>
      <c r="AL117" s="136" t="str">
        <f t="shared" si="374"/>
        <v/>
      </c>
      <c r="BG117">
        <f>Wiegeliste!HR31</f>
        <v>99</v>
      </c>
      <c r="BJ117" t="str">
        <f t="shared" si="375"/>
        <v/>
      </c>
      <c r="BL117" t="str">
        <f t="shared" si="402"/>
        <v/>
      </c>
      <c r="BM117" t="str">
        <f t="shared" si="403"/>
        <v/>
      </c>
      <c r="BN117" t="str">
        <f t="shared" si="404"/>
        <v/>
      </c>
      <c r="BO117" t="str">
        <f t="shared" si="405"/>
        <v/>
      </c>
      <c r="BP117" t="str">
        <f t="shared" si="376"/>
        <v/>
      </c>
      <c r="BQ117" t="str">
        <f t="shared" si="377"/>
        <v/>
      </c>
      <c r="BR117" s="47" t="str">
        <f t="shared" si="378"/>
        <v/>
      </c>
      <c r="BS117" t="str">
        <f t="shared" si="379"/>
        <v/>
      </c>
      <c r="BT117" t="str">
        <f t="shared" si="380"/>
        <v/>
      </c>
      <c r="BU117" t="str">
        <f t="shared" si="406"/>
        <v/>
      </c>
      <c r="BV117" t="str">
        <f>IF(BU117="","",IF(BU117="U9",'Schuelereinst. Sinclair'!$B$6,IF(BU117="U11",'Schuelereinst. Sinclair'!$B$7,IF(BU117="U13",'Schuelereinst. Sinclair'!$B$8,Wemm(BU117="U15",'Schuelereinst. Sinclair'!$B$9,"")))))</f>
        <v/>
      </c>
      <c r="BW117" s="28" t="str">
        <f t="shared" si="407"/>
        <v/>
      </c>
      <c r="BX117" s="28" t="str">
        <f t="shared" si="408"/>
        <v/>
      </c>
      <c r="BY117" s="28" t="str">
        <f t="shared" si="409"/>
        <v/>
      </c>
      <c r="BZ117" s="28" t="str">
        <f t="shared" si="410"/>
        <v/>
      </c>
      <c r="CA117" s="28" t="str">
        <f t="shared" si="411"/>
        <v/>
      </c>
      <c r="CB117" s="28" t="str">
        <f t="shared" si="412"/>
        <v/>
      </c>
      <c r="CC117" s="28" t="str">
        <f t="shared" si="413"/>
        <v/>
      </c>
      <c r="CD117" s="28" t="str">
        <f t="shared" si="414"/>
        <v/>
      </c>
      <c r="CE117" s="28" t="str">
        <f t="shared" si="415"/>
        <v/>
      </c>
      <c r="CF117" s="28">
        <f t="shared" si="416"/>
        <v>0</v>
      </c>
      <c r="CG117">
        <f t="shared" si="417"/>
        <v>0</v>
      </c>
      <c r="CH117">
        <f t="shared" si="418"/>
        <v>0</v>
      </c>
      <c r="CI117">
        <f t="shared" si="419"/>
        <v>0</v>
      </c>
      <c r="CJ117">
        <f t="shared" si="420"/>
        <v>0</v>
      </c>
      <c r="CK117">
        <f t="shared" si="421"/>
        <v>0</v>
      </c>
      <c r="CL117">
        <f t="shared" si="382"/>
        <v>0</v>
      </c>
      <c r="CM117">
        <f t="shared" si="383"/>
        <v>0</v>
      </c>
      <c r="CN117">
        <f t="shared" si="422"/>
        <v>0</v>
      </c>
      <c r="CO117">
        <f t="shared" si="423"/>
        <v>0</v>
      </c>
      <c r="CP117">
        <f t="shared" si="424"/>
        <v>0</v>
      </c>
      <c r="CQ117" s="5">
        <f t="shared" si="425"/>
        <v>0</v>
      </c>
      <c r="CS117" s="28" t="str">
        <f t="shared" si="426"/>
        <v/>
      </c>
      <c r="CT117" s="28" t="str">
        <f t="shared" si="427"/>
        <v/>
      </c>
      <c r="CU117" s="28" t="str">
        <f t="shared" si="428"/>
        <v/>
      </c>
      <c r="CV117" s="28" t="str">
        <f t="shared" si="429"/>
        <v/>
      </c>
      <c r="CW117" s="28" t="str">
        <f t="shared" si="430"/>
        <v/>
      </c>
      <c r="CX117" s="28" t="str">
        <f t="shared" si="431"/>
        <v/>
      </c>
      <c r="CY117" s="28" t="str">
        <f t="shared" si="432"/>
        <v/>
      </c>
      <c r="CZ117" s="28" t="str">
        <f t="shared" si="433"/>
        <v/>
      </c>
      <c r="DA117" s="28" t="str">
        <f t="shared" si="434"/>
        <v/>
      </c>
      <c r="DB117" s="28">
        <f t="shared" si="435"/>
        <v>0</v>
      </c>
      <c r="DC117">
        <f t="shared" si="436"/>
        <v>0</v>
      </c>
      <c r="DD117">
        <f t="shared" si="437"/>
        <v>0</v>
      </c>
      <c r="DE117">
        <f t="shared" si="438"/>
        <v>0</v>
      </c>
      <c r="DF117">
        <f t="shared" si="439"/>
        <v>0</v>
      </c>
      <c r="DG117">
        <f t="shared" si="440"/>
        <v>0</v>
      </c>
      <c r="DH117">
        <f t="shared" si="441"/>
        <v>0</v>
      </c>
      <c r="DI117">
        <f t="shared" si="442"/>
        <v>0</v>
      </c>
      <c r="DJ117">
        <f t="shared" si="443"/>
        <v>0</v>
      </c>
      <c r="DK117">
        <f t="shared" si="444"/>
        <v>0</v>
      </c>
      <c r="DL117">
        <f t="shared" si="445"/>
        <v>0</v>
      </c>
      <c r="DM117" s="5">
        <f t="shared" si="446"/>
        <v>0</v>
      </c>
      <c r="DN117" s="48">
        <f t="shared" si="447"/>
        <v>0</v>
      </c>
      <c r="DO117" s="5">
        <f t="shared" si="448"/>
        <v>0</v>
      </c>
      <c r="DP117" s="5">
        <f t="shared" si="449"/>
        <v>0</v>
      </c>
      <c r="DR117" s="48">
        <f t="shared" si="385"/>
        <v>999</v>
      </c>
      <c r="DS117" s="48">
        <f t="shared" si="386"/>
        <v>999</v>
      </c>
      <c r="DT117" s="48">
        <f t="shared" si="450"/>
        <v>999</v>
      </c>
      <c r="DU117">
        <f t="shared" si="387"/>
        <v>0</v>
      </c>
      <c r="DW117" s="48">
        <f t="shared" si="451"/>
        <v>0</v>
      </c>
      <c r="DX117" s="48">
        <f t="shared" si="452"/>
        <v>0</v>
      </c>
      <c r="DY117" s="48">
        <f t="shared" si="453"/>
        <v>0</v>
      </c>
      <c r="DZ117" s="48">
        <f t="shared" si="454"/>
        <v>0</v>
      </c>
      <c r="EA117">
        <f t="shared" si="388"/>
        <v>0</v>
      </c>
      <c r="EC117" s="48">
        <f t="shared" si="455"/>
        <v>0</v>
      </c>
      <c r="ED117" s="48">
        <f t="shared" si="456"/>
        <v>0</v>
      </c>
      <c r="EE117" s="48">
        <f t="shared" si="457"/>
        <v>0</v>
      </c>
      <c r="EF117" s="48">
        <f t="shared" si="458"/>
        <v>0</v>
      </c>
      <c r="EG117">
        <f t="shared" si="389"/>
        <v>0</v>
      </c>
      <c r="EH117">
        <f t="shared" si="390"/>
        <v>0</v>
      </c>
      <c r="EJ117">
        <v>15</v>
      </c>
      <c r="EK117" s="48">
        <f t="shared" si="459"/>
        <v>0</v>
      </c>
      <c r="EL117">
        <f t="shared" si="391"/>
        <v>0</v>
      </c>
      <c r="EM117">
        <f t="shared" si="460"/>
        <v>0</v>
      </c>
      <c r="EN117">
        <f t="shared" si="392"/>
        <v>0</v>
      </c>
      <c r="EO117">
        <f t="shared" si="393"/>
        <v>99999999</v>
      </c>
      <c r="EP117">
        <f t="shared" si="461"/>
        <v>99999999</v>
      </c>
      <c r="EQ117">
        <f t="shared" si="394"/>
        <v>999</v>
      </c>
      <c r="ER117">
        <f t="shared" si="395"/>
        <v>99999</v>
      </c>
      <c r="ET117">
        <f>IF(J117="X",1,IF(J117="x",1,IF(J117&lt;='Schuelereinst. Sinclair'!$B$5,1,0)))</f>
        <v>0</v>
      </c>
      <c r="EU117">
        <f>IF(L117="X",1,IF(L117="x",1,IF(L117&lt;='Schuelereinst. Sinclair'!$B$5,1,0)))</f>
        <v>0</v>
      </c>
      <c r="EV117">
        <f>IF(N117="X",1,IF(N117="x",1,IF(N117&lt;='Schuelereinst. Sinclair'!$B$5,1,0)))</f>
        <v>0</v>
      </c>
      <c r="EW117">
        <f>IF(P117="X",1,IF(P117="x",1,IF(P117&lt;='Schuelereinst. Sinclair'!$B$5,1,0)))</f>
        <v>0</v>
      </c>
      <c r="EX117">
        <f>IF(R117="X",1,IF(R117="x",1,IF(R117&lt;='Schuelereinst. Sinclair'!$B$5,1,0)))</f>
        <v>0</v>
      </c>
      <c r="EY117">
        <f>IF(T117="X",1,IF(T117="x",1,IF(T117&lt;='Schuelereinst. Sinclair'!$B$5,1,0)))</f>
        <v>0</v>
      </c>
    </row>
    <row r="118" spans="1:155" x14ac:dyDescent="0.2">
      <c r="A118">
        <v>108</v>
      </c>
      <c r="B118" s="90">
        <v>16</v>
      </c>
      <c r="C118" s="259" t="str">
        <f>IF(BG118=99,"",VLOOKUP(BG118,Wiegeliste!$A$17:'Wiegeliste'!$J$66,4))</f>
        <v/>
      </c>
      <c r="D118" s="90" t="str">
        <f t="shared" si="396"/>
        <v/>
      </c>
      <c r="E118" s="132" t="str">
        <f t="shared" si="397"/>
        <v/>
      </c>
      <c r="F118" s="132" t="str">
        <f t="shared" si="398"/>
        <v/>
      </c>
      <c r="G118" s="132" t="str">
        <f>IF(BG118=99,"",VLOOKUP(BG118,Wiegeliste!$A$17:'Wiegeliste'!$J$66,6))</f>
        <v/>
      </c>
      <c r="H118" s="148" t="str">
        <f t="shared" si="372"/>
        <v/>
      </c>
      <c r="I118" s="299" t="str">
        <f>IF(C118&lt;&gt;"",IF(ISERROR(VLOOKUP(C118,Import_Gewichtheben!$A$3:$T$52,3,FALSE)),"",VLOOKUP(C118,Import_Gewichtheben!$A$3:$T$52,3,FALSE)),"")</f>
        <v/>
      </c>
      <c r="J118" s="300" t="str">
        <f>IF(C118&lt;&gt;"",IF(ISERROR(VLOOKUP(C118,Import_Gewichtheben!$A$3:$T$52,4,FALSE)),"",VLOOKUP(C118,Import_Gewichtheben!$A$3:$T$52,4,FALSE)),"")</f>
        <v/>
      </c>
      <c r="K118" s="301" t="str">
        <f>IF(C118&lt;&gt;"",IF(ISERROR(VLOOKUP(C118,Import_Gewichtheben!$A$3:$T$52,5,FALSE)),"",VLOOKUP(C118,Import_Gewichtheben!$A$3:$T$52,5,FALSE)),"")</f>
        <v/>
      </c>
      <c r="L118" s="300" t="str">
        <f>IF(C118&lt;&gt;"",IF(ISERROR(VLOOKUP(C118,Import_Gewichtheben!$A$3:$T$52,6,FALSE)),"",VLOOKUP(C118,Import_Gewichtheben!$A$3:$T$52,6,FALSE)),"")</f>
        <v/>
      </c>
      <c r="M118" s="301" t="str">
        <f>IF(C118&lt;&gt;"",IF(ISERROR(VLOOKUP(C118,Import_Gewichtheben!$A$3:$T$52,7,FALSE)),"",VLOOKUP(C118,Import_Gewichtheben!$A$3:$T$52,7,FALSE)),"")</f>
        <v/>
      </c>
      <c r="N118" s="300" t="str">
        <f>IF(C118&lt;&gt;"",IF(ISERROR(VLOOKUP(C118,Import_Gewichtheben!$A$3:$T$52,8,FALSE)),"",VLOOKUP(C118,Import_Gewichtheben!$A$3:$T$52,8,FALSE)),"")</f>
        <v/>
      </c>
      <c r="O118" s="299" t="str">
        <f>IF(C118&lt;&gt;"",IF(ISERROR(VLOOKUP(C118,Import_Gewichtheben!$A$3:$T$52,9,FALSE)),"",VLOOKUP(C118,Import_Gewichtheben!$A$3:$T$52,9,FALSE)),"")</f>
        <v/>
      </c>
      <c r="P118" s="300" t="str">
        <f>IF(C118&lt;&gt;"",IF(ISERROR(VLOOKUP(C118,Import_Gewichtheben!$A$3:$T$52,10,FALSE)),"",VLOOKUP(C118,Import_Gewichtheben!$A$3:$T$52,10,FALSE)),"")</f>
        <v/>
      </c>
      <c r="Q118" s="301" t="str">
        <f>IF(C118&lt;&gt;"",IF(ISERROR(VLOOKUP(C118,Import_Gewichtheben!$A$3:$T$52,11,FALSE)),"",VLOOKUP(C118,Import_Gewichtheben!$A$3:$T$52,11,FALSE)),"")</f>
        <v/>
      </c>
      <c r="R118" s="300" t="str">
        <f>IF(C118&lt;&gt;"",IF(ISERROR(VLOOKUP(C118,Import_Gewichtheben!$A$3:$T$52,12,FALSE)),"",VLOOKUP(C118,Import_Gewichtheben!$A$3:$T$52,12,FALSE)),"")</f>
        <v/>
      </c>
      <c r="S118" s="301" t="str">
        <f>IF(C118&lt;&gt;"",IF(ISERROR(VLOOKUP(C118,Import_Gewichtheben!$A$3:$T$52,13,FALSE)),"",VLOOKUP(C118,Import_Gewichtheben!$A$3:$T$52,13,FALSE)),"")</f>
        <v/>
      </c>
      <c r="T118" s="300" t="str">
        <f>IF(C118&lt;&gt;"",IF(ISERROR(VLOOKUP(C118,Import_Gewichtheben!$A$3:$T$52,14,FALSE)),"",VLOOKUP(C118,Import_Gewichtheben!$A$3:$T$52,14,FALSE)),"")</f>
        <v/>
      </c>
      <c r="U118" s="112" t="str">
        <f t="shared" si="399"/>
        <v/>
      </c>
      <c r="V118" s="115" t="str">
        <f t="shared" si="400"/>
        <v/>
      </c>
      <c r="W118" s="115" t="str">
        <f t="shared" si="401"/>
        <v/>
      </c>
      <c r="X118" s="316"/>
      <c r="Y118" s="317"/>
      <c r="Z118" s="100" t="str">
        <f t="shared" si="462"/>
        <v/>
      </c>
      <c r="AA118" s="326"/>
      <c r="AB118" s="317"/>
      <c r="AC118" s="317"/>
      <c r="AD118" s="103" t="str">
        <f t="shared" si="463"/>
        <v/>
      </c>
      <c r="AE118" s="326"/>
      <c r="AF118" s="317"/>
      <c r="AG118" s="317"/>
      <c r="AH118" s="186" t="str">
        <f t="shared" si="464"/>
        <v/>
      </c>
      <c r="AI118" s="106" t="str">
        <f t="shared" si="465"/>
        <v/>
      </c>
      <c r="AJ118" s="107" t="str">
        <f t="shared" si="466"/>
        <v/>
      </c>
      <c r="AK118" s="120" t="str">
        <f t="shared" si="373"/>
        <v/>
      </c>
      <c r="AL118" s="136" t="str">
        <f t="shared" si="374"/>
        <v/>
      </c>
      <c r="BG118">
        <f>Wiegeliste!HR32</f>
        <v>99</v>
      </c>
      <c r="BJ118" t="str">
        <f t="shared" si="375"/>
        <v/>
      </c>
      <c r="BL118" t="str">
        <f t="shared" si="402"/>
        <v/>
      </c>
      <c r="BM118" t="str">
        <f t="shared" si="403"/>
        <v/>
      </c>
      <c r="BN118" t="str">
        <f t="shared" si="404"/>
        <v/>
      </c>
      <c r="BO118" t="str">
        <f t="shared" si="405"/>
        <v/>
      </c>
      <c r="BP118" t="str">
        <f t="shared" si="376"/>
        <v/>
      </c>
      <c r="BQ118" t="str">
        <f t="shared" si="377"/>
        <v/>
      </c>
      <c r="BR118" s="47" t="str">
        <f t="shared" si="378"/>
        <v/>
      </c>
      <c r="BS118" t="str">
        <f t="shared" si="379"/>
        <v/>
      </c>
      <c r="BT118" t="str">
        <f t="shared" si="380"/>
        <v/>
      </c>
      <c r="BU118" t="str">
        <f t="shared" si="406"/>
        <v/>
      </c>
      <c r="BV118" t="str">
        <f>IF(BU118="","",IF(BU118="U9",'Schuelereinst. Sinclair'!$B$6,IF(BU118="U11",'Schuelereinst. Sinclair'!$B$7,IF(BU118="U13",'Schuelereinst. Sinclair'!$B$8,Wemm(BU118="U15",'Schuelereinst. Sinclair'!$B$9,"")))))</f>
        <v/>
      </c>
      <c r="BW118" s="28" t="str">
        <f t="shared" si="407"/>
        <v/>
      </c>
      <c r="BX118" s="28" t="str">
        <f t="shared" si="408"/>
        <v/>
      </c>
      <c r="BY118" s="28" t="str">
        <f t="shared" si="409"/>
        <v/>
      </c>
      <c r="BZ118" s="28" t="str">
        <f t="shared" si="410"/>
        <v/>
      </c>
      <c r="CA118" s="28" t="str">
        <f t="shared" si="411"/>
        <v/>
      </c>
      <c r="CB118" s="28" t="str">
        <f t="shared" si="412"/>
        <v/>
      </c>
      <c r="CC118" s="28" t="str">
        <f t="shared" si="413"/>
        <v/>
      </c>
      <c r="CD118" s="28" t="str">
        <f t="shared" si="414"/>
        <v/>
      </c>
      <c r="CE118" s="28" t="str">
        <f t="shared" si="415"/>
        <v/>
      </c>
      <c r="CF118" s="28">
        <f t="shared" si="416"/>
        <v>0</v>
      </c>
      <c r="CG118">
        <f t="shared" si="417"/>
        <v>0</v>
      </c>
      <c r="CH118">
        <f t="shared" si="418"/>
        <v>0</v>
      </c>
      <c r="CI118">
        <f t="shared" si="419"/>
        <v>0</v>
      </c>
      <c r="CJ118">
        <f t="shared" si="420"/>
        <v>0</v>
      </c>
      <c r="CK118">
        <f t="shared" si="421"/>
        <v>0</v>
      </c>
      <c r="CL118">
        <f t="shared" si="382"/>
        <v>0</v>
      </c>
      <c r="CM118">
        <f t="shared" si="383"/>
        <v>0</v>
      </c>
      <c r="CN118">
        <f t="shared" si="422"/>
        <v>0</v>
      </c>
      <c r="CO118">
        <f t="shared" si="423"/>
        <v>0</v>
      </c>
      <c r="CP118">
        <f t="shared" si="424"/>
        <v>0</v>
      </c>
      <c r="CQ118" s="5">
        <f t="shared" si="425"/>
        <v>0</v>
      </c>
      <c r="CS118" s="28" t="str">
        <f t="shared" si="426"/>
        <v/>
      </c>
      <c r="CT118" s="28" t="str">
        <f t="shared" si="427"/>
        <v/>
      </c>
      <c r="CU118" s="28" t="str">
        <f t="shared" si="428"/>
        <v/>
      </c>
      <c r="CV118" s="28" t="str">
        <f t="shared" si="429"/>
        <v/>
      </c>
      <c r="CW118" s="28" t="str">
        <f t="shared" si="430"/>
        <v/>
      </c>
      <c r="CX118" s="28" t="str">
        <f t="shared" si="431"/>
        <v/>
      </c>
      <c r="CY118" s="28" t="str">
        <f t="shared" si="432"/>
        <v/>
      </c>
      <c r="CZ118" s="28" t="str">
        <f t="shared" si="433"/>
        <v/>
      </c>
      <c r="DA118" s="28" t="str">
        <f t="shared" si="434"/>
        <v/>
      </c>
      <c r="DB118" s="28">
        <f t="shared" si="435"/>
        <v>0</v>
      </c>
      <c r="DC118">
        <f t="shared" si="436"/>
        <v>0</v>
      </c>
      <c r="DD118">
        <f t="shared" si="437"/>
        <v>0</v>
      </c>
      <c r="DE118">
        <f t="shared" si="438"/>
        <v>0</v>
      </c>
      <c r="DF118">
        <f t="shared" si="439"/>
        <v>0</v>
      </c>
      <c r="DG118">
        <f t="shared" si="440"/>
        <v>0</v>
      </c>
      <c r="DH118">
        <f t="shared" si="441"/>
        <v>0</v>
      </c>
      <c r="DI118">
        <f t="shared" si="442"/>
        <v>0</v>
      </c>
      <c r="DJ118">
        <f t="shared" si="443"/>
        <v>0</v>
      </c>
      <c r="DK118">
        <f t="shared" si="444"/>
        <v>0</v>
      </c>
      <c r="DL118">
        <f t="shared" si="445"/>
        <v>0</v>
      </c>
      <c r="DM118" s="5">
        <f t="shared" si="446"/>
        <v>0</v>
      </c>
      <c r="DN118" s="48">
        <f t="shared" si="447"/>
        <v>0</v>
      </c>
      <c r="DO118" s="5">
        <f t="shared" si="448"/>
        <v>0</v>
      </c>
      <c r="DP118" s="5">
        <f t="shared" si="449"/>
        <v>0</v>
      </c>
      <c r="DR118" s="48">
        <f t="shared" si="385"/>
        <v>999</v>
      </c>
      <c r="DS118" s="48">
        <f t="shared" si="386"/>
        <v>999</v>
      </c>
      <c r="DT118" s="48">
        <f t="shared" si="450"/>
        <v>999</v>
      </c>
      <c r="DU118">
        <f t="shared" si="387"/>
        <v>0</v>
      </c>
      <c r="DW118" s="48">
        <f t="shared" si="451"/>
        <v>0</v>
      </c>
      <c r="DX118" s="48">
        <f t="shared" si="452"/>
        <v>0</v>
      </c>
      <c r="DY118" s="48">
        <f t="shared" si="453"/>
        <v>0</v>
      </c>
      <c r="DZ118" s="48">
        <f t="shared" si="454"/>
        <v>0</v>
      </c>
      <c r="EA118">
        <f t="shared" si="388"/>
        <v>0</v>
      </c>
      <c r="EC118" s="48">
        <f t="shared" si="455"/>
        <v>0</v>
      </c>
      <c r="ED118" s="48">
        <f t="shared" si="456"/>
        <v>0</v>
      </c>
      <c r="EE118" s="48">
        <f t="shared" si="457"/>
        <v>0</v>
      </c>
      <c r="EF118" s="48">
        <f t="shared" si="458"/>
        <v>0</v>
      </c>
      <c r="EG118">
        <f t="shared" si="389"/>
        <v>0</v>
      </c>
      <c r="EH118">
        <f t="shared" si="390"/>
        <v>0</v>
      </c>
      <c r="EJ118">
        <v>16</v>
      </c>
      <c r="EK118" s="48">
        <f t="shared" si="459"/>
        <v>0</v>
      </c>
      <c r="EL118">
        <f t="shared" si="391"/>
        <v>0</v>
      </c>
      <c r="EM118">
        <f t="shared" si="460"/>
        <v>0</v>
      </c>
      <c r="EN118">
        <f t="shared" si="392"/>
        <v>0</v>
      </c>
      <c r="EO118">
        <f t="shared" si="393"/>
        <v>99999999</v>
      </c>
      <c r="EP118">
        <f t="shared" si="461"/>
        <v>99999999</v>
      </c>
      <c r="EQ118">
        <f t="shared" si="394"/>
        <v>999</v>
      </c>
      <c r="ER118">
        <f t="shared" si="395"/>
        <v>99999</v>
      </c>
      <c r="ET118">
        <f>IF(J118="X",1,IF(J118="x",1,IF(J118&lt;='Schuelereinst. Sinclair'!$B$5,1,0)))</f>
        <v>0</v>
      </c>
      <c r="EU118">
        <f>IF(L118="X",1,IF(L118="x",1,IF(L118&lt;='Schuelereinst. Sinclair'!$B$5,1,0)))</f>
        <v>0</v>
      </c>
      <c r="EV118">
        <f>IF(N118="X",1,IF(N118="x",1,IF(N118&lt;='Schuelereinst. Sinclair'!$B$5,1,0)))</f>
        <v>0</v>
      </c>
      <c r="EW118">
        <f>IF(P118="X",1,IF(P118="x",1,IF(P118&lt;='Schuelereinst. Sinclair'!$B$5,1,0)))</f>
        <v>0</v>
      </c>
      <c r="EX118">
        <f>IF(R118="X",1,IF(R118="x",1,IF(R118&lt;='Schuelereinst. Sinclair'!$B$5,1,0)))</f>
        <v>0</v>
      </c>
      <c r="EY118">
        <f>IF(T118="X",1,IF(T118="x",1,IF(T118&lt;='Schuelereinst. Sinclair'!$B$5,1,0)))</f>
        <v>0</v>
      </c>
    </row>
    <row r="119" spans="1:155" x14ac:dyDescent="0.2">
      <c r="A119">
        <v>109</v>
      </c>
      <c r="B119" s="90">
        <v>17</v>
      </c>
      <c r="C119" s="259" t="str">
        <f>IF(BG119=99,"",VLOOKUP(BG119,Wiegeliste!$A$17:'Wiegeliste'!$J$66,4))</f>
        <v/>
      </c>
      <c r="D119" s="90" t="str">
        <f t="shared" si="396"/>
        <v/>
      </c>
      <c r="E119" s="132" t="str">
        <f t="shared" si="397"/>
        <v/>
      </c>
      <c r="F119" s="132" t="str">
        <f t="shared" si="398"/>
        <v/>
      </c>
      <c r="G119" s="132" t="str">
        <f>IF(BG119=99,"",VLOOKUP(BG119,Wiegeliste!$A$17:'Wiegeliste'!$J$66,6))</f>
        <v/>
      </c>
      <c r="H119" s="148" t="str">
        <f t="shared" si="372"/>
        <v/>
      </c>
      <c r="I119" s="299" t="str">
        <f>IF(C119&lt;&gt;"",IF(ISERROR(VLOOKUP(C119,Import_Gewichtheben!$A$3:$T$52,3,FALSE)),"",VLOOKUP(C119,Import_Gewichtheben!$A$3:$T$52,3,FALSE)),"")</f>
        <v/>
      </c>
      <c r="J119" s="300" t="str">
        <f>IF(C119&lt;&gt;"",IF(ISERROR(VLOOKUP(C119,Import_Gewichtheben!$A$3:$T$52,4,FALSE)),"",VLOOKUP(C119,Import_Gewichtheben!$A$3:$T$52,4,FALSE)),"")</f>
        <v/>
      </c>
      <c r="K119" s="301" t="str">
        <f>IF(C119&lt;&gt;"",IF(ISERROR(VLOOKUP(C119,Import_Gewichtheben!$A$3:$T$52,5,FALSE)),"",VLOOKUP(C119,Import_Gewichtheben!$A$3:$T$52,5,FALSE)),"")</f>
        <v/>
      </c>
      <c r="L119" s="300" t="str">
        <f>IF(C119&lt;&gt;"",IF(ISERROR(VLOOKUP(C119,Import_Gewichtheben!$A$3:$T$52,6,FALSE)),"",VLOOKUP(C119,Import_Gewichtheben!$A$3:$T$52,6,FALSE)),"")</f>
        <v/>
      </c>
      <c r="M119" s="301" t="str">
        <f>IF(C119&lt;&gt;"",IF(ISERROR(VLOOKUP(C119,Import_Gewichtheben!$A$3:$T$52,7,FALSE)),"",VLOOKUP(C119,Import_Gewichtheben!$A$3:$T$52,7,FALSE)),"")</f>
        <v/>
      </c>
      <c r="N119" s="300" t="str">
        <f>IF(C119&lt;&gt;"",IF(ISERROR(VLOOKUP(C119,Import_Gewichtheben!$A$3:$T$52,8,FALSE)),"",VLOOKUP(C119,Import_Gewichtheben!$A$3:$T$52,8,FALSE)),"")</f>
        <v/>
      </c>
      <c r="O119" s="299" t="str">
        <f>IF(C119&lt;&gt;"",IF(ISERROR(VLOOKUP(C119,Import_Gewichtheben!$A$3:$T$52,9,FALSE)),"",VLOOKUP(C119,Import_Gewichtheben!$A$3:$T$52,9,FALSE)),"")</f>
        <v/>
      </c>
      <c r="P119" s="300" t="str">
        <f>IF(C119&lt;&gt;"",IF(ISERROR(VLOOKUP(C119,Import_Gewichtheben!$A$3:$T$52,10,FALSE)),"",VLOOKUP(C119,Import_Gewichtheben!$A$3:$T$52,10,FALSE)),"")</f>
        <v/>
      </c>
      <c r="Q119" s="301" t="str">
        <f>IF(C119&lt;&gt;"",IF(ISERROR(VLOOKUP(C119,Import_Gewichtheben!$A$3:$T$52,11,FALSE)),"",VLOOKUP(C119,Import_Gewichtheben!$A$3:$T$52,11,FALSE)),"")</f>
        <v/>
      </c>
      <c r="R119" s="300" t="str">
        <f>IF(C119&lt;&gt;"",IF(ISERROR(VLOOKUP(C119,Import_Gewichtheben!$A$3:$T$52,12,FALSE)),"",VLOOKUP(C119,Import_Gewichtheben!$A$3:$T$52,12,FALSE)),"")</f>
        <v/>
      </c>
      <c r="S119" s="301" t="str">
        <f>IF(C119&lt;&gt;"",IF(ISERROR(VLOOKUP(C119,Import_Gewichtheben!$A$3:$T$52,13,FALSE)),"",VLOOKUP(C119,Import_Gewichtheben!$A$3:$T$52,13,FALSE)),"")</f>
        <v/>
      </c>
      <c r="T119" s="300" t="str">
        <f>IF(C119&lt;&gt;"",IF(ISERROR(VLOOKUP(C119,Import_Gewichtheben!$A$3:$T$52,14,FALSE)),"",VLOOKUP(C119,Import_Gewichtheben!$A$3:$T$52,14,FALSE)),"")</f>
        <v/>
      </c>
      <c r="U119" s="112" t="str">
        <f t="shared" si="399"/>
        <v/>
      </c>
      <c r="V119" s="115" t="str">
        <f t="shared" si="400"/>
        <v/>
      </c>
      <c r="W119" s="115" t="str">
        <f t="shared" si="401"/>
        <v/>
      </c>
      <c r="X119" s="318"/>
      <c r="Y119" s="317"/>
      <c r="Z119" s="100" t="str">
        <f t="shared" si="462"/>
        <v/>
      </c>
      <c r="AA119" s="326"/>
      <c r="AB119" s="317"/>
      <c r="AC119" s="317"/>
      <c r="AD119" s="103" t="str">
        <f t="shared" si="463"/>
        <v/>
      </c>
      <c r="AE119" s="326"/>
      <c r="AF119" s="317"/>
      <c r="AG119" s="317"/>
      <c r="AH119" s="186" t="str">
        <f t="shared" si="464"/>
        <v/>
      </c>
      <c r="AI119" s="106" t="str">
        <f t="shared" si="465"/>
        <v/>
      </c>
      <c r="AJ119" s="107" t="str">
        <f t="shared" si="466"/>
        <v/>
      </c>
      <c r="AK119" s="120" t="str">
        <f t="shared" si="373"/>
        <v/>
      </c>
      <c r="AL119" s="136" t="str">
        <f t="shared" si="374"/>
        <v/>
      </c>
      <c r="BG119">
        <f>Wiegeliste!HR33</f>
        <v>99</v>
      </c>
      <c r="BJ119" t="str">
        <f t="shared" si="375"/>
        <v/>
      </c>
      <c r="BL119" t="str">
        <f t="shared" si="402"/>
        <v/>
      </c>
      <c r="BM119" t="str">
        <f t="shared" si="403"/>
        <v/>
      </c>
      <c r="BN119" t="str">
        <f t="shared" si="404"/>
        <v/>
      </c>
      <c r="BO119" t="str">
        <f t="shared" si="405"/>
        <v/>
      </c>
      <c r="BP119" t="str">
        <f t="shared" si="376"/>
        <v/>
      </c>
      <c r="BQ119" t="str">
        <f t="shared" si="377"/>
        <v/>
      </c>
      <c r="BR119" s="47" t="str">
        <f t="shared" si="378"/>
        <v/>
      </c>
      <c r="BS119" t="str">
        <f t="shared" si="379"/>
        <v/>
      </c>
      <c r="BT119" t="str">
        <f t="shared" si="380"/>
        <v/>
      </c>
      <c r="BU119" t="str">
        <f t="shared" si="406"/>
        <v/>
      </c>
      <c r="BV119" t="str">
        <f>IF(BU119="","",IF(BU119="U9",'Schuelereinst. Sinclair'!$B$6,IF(BU119="U11",'Schuelereinst. Sinclair'!$B$7,IF(BU119="U13",'Schuelereinst. Sinclair'!$B$8,Wemm(BU119="U15",'Schuelereinst. Sinclair'!$B$9,"")))))</f>
        <v/>
      </c>
      <c r="BW119" s="28" t="str">
        <f t="shared" si="407"/>
        <v/>
      </c>
      <c r="BX119" s="28" t="str">
        <f t="shared" si="408"/>
        <v/>
      </c>
      <c r="BY119" s="28" t="str">
        <f t="shared" si="409"/>
        <v/>
      </c>
      <c r="BZ119" s="28" t="str">
        <f t="shared" si="410"/>
        <v/>
      </c>
      <c r="CA119" s="28" t="str">
        <f t="shared" si="411"/>
        <v/>
      </c>
      <c r="CB119" s="28" t="str">
        <f t="shared" si="412"/>
        <v/>
      </c>
      <c r="CC119" s="28" t="str">
        <f t="shared" si="413"/>
        <v/>
      </c>
      <c r="CD119" s="28" t="str">
        <f t="shared" si="414"/>
        <v/>
      </c>
      <c r="CE119" s="28" t="str">
        <f t="shared" si="415"/>
        <v/>
      </c>
      <c r="CF119" s="28">
        <f t="shared" si="416"/>
        <v>0</v>
      </c>
      <c r="CG119">
        <f t="shared" si="417"/>
        <v>0</v>
      </c>
      <c r="CH119">
        <f t="shared" si="418"/>
        <v>0</v>
      </c>
      <c r="CI119">
        <f t="shared" si="419"/>
        <v>0</v>
      </c>
      <c r="CJ119">
        <f t="shared" si="420"/>
        <v>0</v>
      </c>
      <c r="CK119">
        <f t="shared" si="421"/>
        <v>0</v>
      </c>
      <c r="CL119">
        <f t="shared" si="382"/>
        <v>0</v>
      </c>
      <c r="CM119">
        <f t="shared" si="383"/>
        <v>0</v>
      </c>
      <c r="CN119">
        <f t="shared" si="422"/>
        <v>0</v>
      </c>
      <c r="CO119">
        <f t="shared" si="423"/>
        <v>0</v>
      </c>
      <c r="CP119">
        <f t="shared" si="424"/>
        <v>0</v>
      </c>
      <c r="CQ119" s="5">
        <f t="shared" si="425"/>
        <v>0</v>
      </c>
      <c r="CS119" s="28" t="str">
        <f t="shared" si="426"/>
        <v/>
      </c>
      <c r="CT119" s="28" t="str">
        <f t="shared" si="427"/>
        <v/>
      </c>
      <c r="CU119" s="28" t="str">
        <f t="shared" si="428"/>
        <v/>
      </c>
      <c r="CV119" s="28" t="str">
        <f t="shared" si="429"/>
        <v/>
      </c>
      <c r="CW119" s="28" t="str">
        <f t="shared" si="430"/>
        <v/>
      </c>
      <c r="CX119" s="28" t="str">
        <f t="shared" si="431"/>
        <v/>
      </c>
      <c r="CY119" s="28" t="str">
        <f t="shared" si="432"/>
        <v/>
      </c>
      <c r="CZ119" s="28" t="str">
        <f t="shared" si="433"/>
        <v/>
      </c>
      <c r="DA119" s="28" t="str">
        <f t="shared" si="434"/>
        <v/>
      </c>
      <c r="DB119" s="28">
        <f t="shared" si="435"/>
        <v>0</v>
      </c>
      <c r="DC119">
        <f t="shared" si="436"/>
        <v>0</v>
      </c>
      <c r="DD119">
        <f t="shared" si="437"/>
        <v>0</v>
      </c>
      <c r="DE119">
        <f t="shared" si="438"/>
        <v>0</v>
      </c>
      <c r="DF119">
        <f t="shared" si="439"/>
        <v>0</v>
      </c>
      <c r="DG119">
        <f t="shared" si="440"/>
        <v>0</v>
      </c>
      <c r="DH119">
        <f t="shared" si="441"/>
        <v>0</v>
      </c>
      <c r="DI119">
        <f t="shared" si="442"/>
        <v>0</v>
      </c>
      <c r="DJ119">
        <f t="shared" si="443"/>
        <v>0</v>
      </c>
      <c r="DK119">
        <f t="shared" si="444"/>
        <v>0</v>
      </c>
      <c r="DL119">
        <f t="shared" si="445"/>
        <v>0</v>
      </c>
      <c r="DM119" s="5">
        <f t="shared" si="446"/>
        <v>0</v>
      </c>
      <c r="DN119" s="48">
        <f t="shared" si="447"/>
        <v>0</v>
      </c>
      <c r="DO119" s="5">
        <f t="shared" si="448"/>
        <v>0</v>
      </c>
      <c r="DP119" s="5">
        <f t="shared" si="449"/>
        <v>0</v>
      </c>
      <c r="DR119" s="48">
        <f t="shared" si="385"/>
        <v>999</v>
      </c>
      <c r="DS119" s="48">
        <f t="shared" si="386"/>
        <v>999</v>
      </c>
      <c r="DT119" s="48">
        <f t="shared" si="450"/>
        <v>999</v>
      </c>
      <c r="DU119">
        <f t="shared" si="387"/>
        <v>0</v>
      </c>
      <c r="DW119" s="48">
        <f t="shared" si="451"/>
        <v>0</v>
      </c>
      <c r="DX119" s="48">
        <f t="shared" si="452"/>
        <v>0</v>
      </c>
      <c r="DY119" s="48">
        <f t="shared" si="453"/>
        <v>0</v>
      </c>
      <c r="DZ119" s="48">
        <f t="shared" si="454"/>
        <v>0</v>
      </c>
      <c r="EA119">
        <f t="shared" si="388"/>
        <v>0</v>
      </c>
      <c r="EC119" s="48">
        <f t="shared" si="455"/>
        <v>0</v>
      </c>
      <c r="ED119" s="48">
        <f t="shared" si="456"/>
        <v>0</v>
      </c>
      <c r="EE119" s="48">
        <f t="shared" si="457"/>
        <v>0</v>
      </c>
      <c r="EF119" s="48">
        <f t="shared" si="458"/>
        <v>0</v>
      </c>
      <c r="EG119">
        <f t="shared" si="389"/>
        <v>0</v>
      </c>
      <c r="EH119">
        <f t="shared" si="390"/>
        <v>0</v>
      </c>
      <c r="EJ119">
        <v>17</v>
      </c>
      <c r="EK119" s="48">
        <f t="shared" si="459"/>
        <v>0</v>
      </c>
      <c r="EL119">
        <f t="shared" si="391"/>
        <v>0</v>
      </c>
      <c r="EM119">
        <f t="shared" si="460"/>
        <v>0</v>
      </c>
      <c r="EN119">
        <f t="shared" si="392"/>
        <v>0</v>
      </c>
      <c r="EO119">
        <f t="shared" si="393"/>
        <v>99999999</v>
      </c>
      <c r="EP119">
        <f t="shared" si="461"/>
        <v>99999999</v>
      </c>
      <c r="EQ119">
        <f t="shared" si="394"/>
        <v>999</v>
      </c>
      <c r="ER119">
        <f t="shared" si="395"/>
        <v>99999</v>
      </c>
      <c r="ET119">
        <f>IF(J119="X",1,IF(J119="x",1,IF(J119&lt;='Schuelereinst. Sinclair'!$B$5,1,0)))</f>
        <v>0</v>
      </c>
      <c r="EU119">
        <f>IF(L119="X",1,IF(L119="x",1,IF(L119&lt;='Schuelereinst. Sinclair'!$B$5,1,0)))</f>
        <v>0</v>
      </c>
      <c r="EV119">
        <f>IF(N119="X",1,IF(N119="x",1,IF(N119&lt;='Schuelereinst. Sinclair'!$B$5,1,0)))</f>
        <v>0</v>
      </c>
      <c r="EW119">
        <f>IF(P119="X",1,IF(P119="x",1,IF(P119&lt;='Schuelereinst. Sinclair'!$B$5,1,0)))</f>
        <v>0</v>
      </c>
      <c r="EX119">
        <f>IF(R119="X",1,IF(R119="x",1,IF(R119&lt;='Schuelereinst. Sinclair'!$B$5,1,0)))</f>
        <v>0</v>
      </c>
      <c r="EY119">
        <f>IF(T119="X",1,IF(T119="x",1,IF(T119&lt;='Schuelereinst. Sinclair'!$B$5,1,0)))</f>
        <v>0</v>
      </c>
    </row>
    <row r="120" spans="1:155" x14ac:dyDescent="0.2">
      <c r="A120">
        <v>110</v>
      </c>
      <c r="B120" s="90">
        <v>18</v>
      </c>
      <c r="C120" s="259" t="str">
        <f>IF(BG120=99,"",VLOOKUP(BG120,Wiegeliste!$A$17:'Wiegeliste'!$J$66,4))</f>
        <v/>
      </c>
      <c r="D120" s="90" t="str">
        <f t="shared" si="396"/>
        <v/>
      </c>
      <c r="E120" s="132" t="str">
        <f t="shared" si="397"/>
        <v/>
      </c>
      <c r="F120" s="132" t="str">
        <f t="shared" si="398"/>
        <v/>
      </c>
      <c r="G120" s="132" t="str">
        <f>IF(BG120=99,"",VLOOKUP(BG120,Wiegeliste!$A$17:'Wiegeliste'!$J$66,6))</f>
        <v/>
      </c>
      <c r="H120" s="148" t="str">
        <f t="shared" si="372"/>
        <v/>
      </c>
      <c r="I120" s="299" t="str">
        <f>IF(C120&lt;&gt;"",IF(ISERROR(VLOOKUP(C120,Import_Gewichtheben!$A$3:$T$52,3,FALSE)),"",VLOOKUP(C120,Import_Gewichtheben!$A$3:$T$52,3,FALSE)),"")</f>
        <v/>
      </c>
      <c r="J120" s="300" t="str">
        <f>IF(C120&lt;&gt;"",IF(ISERROR(VLOOKUP(C120,Import_Gewichtheben!$A$3:$T$52,4,FALSE)),"",VLOOKUP(C120,Import_Gewichtheben!$A$3:$T$52,4,FALSE)),"")</f>
        <v/>
      </c>
      <c r="K120" s="301" t="str">
        <f>IF(C120&lt;&gt;"",IF(ISERROR(VLOOKUP(C120,Import_Gewichtheben!$A$3:$T$52,5,FALSE)),"",VLOOKUP(C120,Import_Gewichtheben!$A$3:$T$52,5,FALSE)),"")</f>
        <v/>
      </c>
      <c r="L120" s="300" t="str">
        <f>IF(C120&lt;&gt;"",IF(ISERROR(VLOOKUP(C120,Import_Gewichtheben!$A$3:$T$52,6,FALSE)),"",VLOOKUP(C120,Import_Gewichtheben!$A$3:$T$52,6,FALSE)),"")</f>
        <v/>
      </c>
      <c r="M120" s="301" t="str">
        <f>IF(C120&lt;&gt;"",IF(ISERROR(VLOOKUP(C120,Import_Gewichtheben!$A$3:$T$52,7,FALSE)),"",VLOOKUP(C120,Import_Gewichtheben!$A$3:$T$52,7,FALSE)),"")</f>
        <v/>
      </c>
      <c r="N120" s="300" t="str">
        <f>IF(C120&lt;&gt;"",IF(ISERROR(VLOOKUP(C120,Import_Gewichtheben!$A$3:$T$52,8,FALSE)),"",VLOOKUP(C120,Import_Gewichtheben!$A$3:$T$52,8,FALSE)),"")</f>
        <v/>
      </c>
      <c r="O120" s="299" t="str">
        <f>IF(C120&lt;&gt;"",IF(ISERROR(VLOOKUP(C120,Import_Gewichtheben!$A$3:$T$52,9,FALSE)),"",VLOOKUP(C120,Import_Gewichtheben!$A$3:$T$52,9,FALSE)),"")</f>
        <v/>
      </c>
      <c r="P120" s="300" t="str">
        <f>IF(C120&lt;&gt;"",IF(ISERROR(VLOOKUP(C120,Import_Gewichtheben!$A$3:$T$52,10,FALSE)),"",VLOOKUP(C120,Import_Gewichtheben!$A$3:$T$52,10,FALSE)),"")</f>
        <v/>
      </c>
      <c r="Q120" s="301" t="str">
        <f>IF(C120&lt;&gt;"",IF(ISERROR(VLOOKUP(C120,Import_Gewichtheben!$A$3:$T$52,11,FALSE)),"",VLOOKUP(C120,Import_Gewichtheben!$A$3:$T$52,11,FALSE)),"")</f>
        <v/>
      </c>
      <c r="R120" s="300" t="str">
        <f>IF(C120&lt;&gt;"",IF(ISERROR(VLOOKUP(C120,Import_Gewichtheben!$A$3:$T$52,12,FALSE)),"",VLOOKUP(C120,Import_Gewichtheben!$A$3:$T$52,12,FALSE)),"")</f>
        <v/>
      </c>
      <c r="S120" s="301" t="str">
        <f>IF(C120&lt;&gt;"",IF(ISERROR(VLOOKUP(C120,Import_Gewichtheben!$A$3:$T$52,13,FALSE)),"",VLOOKUP(C120,Import_Gewichtheben!$A$3:$T$52,13,FALSE)),"")</f>
        <v/>
      </c>
      <c r="T120" s="300" t="str">
        <f>IF(C120&lt;&gt;"",IF(ISERROR(VLOOKUP(C120,Import_Gewichtheben!$A$3:$T$52,14,FALSE)),"",VLOOKUP(C120,Import_Gewichtheben!$A$3:$T$52,14,FALSE)),"")</f>
        <v/>
      </c>
      <c r="U120" s="112" t="str">
        <f t="shared" si="399"/>
        <v/>
      </c>
      <c r="V120" s="115" t="str">
        <f t="shared" si="400"/>
        <v/>
      </c>
      <c r="W120" s="115" t="str">
        <f t="shared" si="401"/>
        <v/>
      </c>
      <c r="X120" s="319"/>
      <c r="Y120" s="320"/>
      <c r="Z120" s="100" t="str">
        <f t="shared" si="462"/>
        <v/>
      </c>
      <c r="AA120" s="326"/>
      <c r="AB120" s="317"/>
      <c r="AC120" s="317"/>
      <c r="AD120" s="103" t="str">
        <f t="shared" si="463"/>
        <v/>
      </c>
      <c r="AE120" s="326"/>
      <c r="AF120" s="317"/>
      <c r="AG120" s="317"/>
      <c r="AH120" s="186" t="str">
        <f t="shared" si="464"/>
        <v/>
      </c>
      <c r="AI120" s="106" t="str">
        <f t="shared" si="465"/>
        <v/>
      </c>
      <c r="AJ120" s="107" t="str">
        <f t="shared" si="466"/>
        <v/>
      </c>
      <c r="AK120" s="120" t="str">
        <f t="shared" si="373"/>
        <v/>
      </c>
      <c r="AL120" s="136" t="str">
        <f t="shared" si="374"/>
        <v/>
      </c>
      <c r="BG120">
        <f>Wiegeliste!HR34</f>
        <v>99</v>
      </c>
      <c r="BJ120" t="str">
        <f t="shared" si="375"/>
        <v/>
      </c>
      <c r="BL120" t="str">
        <f t="shared" si="402"/>
        <v/>
      </c>
      <c r="BM120" t="str">
        <f t="shared" si="403"/>
        <v/>
      </c>
      <c r="BN120" t="str">
        <f t="shared" si="404"/>
        <v/>
      </c>
      <c r="BO120" t="str">
        <f t="shared" si="405"/>
        <v/>
      </c>
      <c r="BP120" t="str">
        <f t="shared" si="376"/>
        <v/>
      </c>
      <c r="BQ120" t="str">
        <f t="shared" si="377"/>
        <v/>
      </c>
      <c r="BR120" s="47" t="str">
        <f t="shared" si="378"/>
        <v/>
      </c>
      <c r="BS120" t="str">
        <f t="shared" si="379"/>
        <v/>
      </c>
      <c r="BT120" t="str">
        <f t="shared" si="380"/>
        <v/>
      </c>
      <c r="BU120" t="str">
        <f t="shared" si="406"/>
        <v/>
      </c>
      <c r="BV120" t="str">
        <f>IF(BU120="","",IF(BU120="U9",'Schuelereinst. Sinclair'!$B$6,IF(BU120="U11",'Schuelereinst. Sinclair'!$B$7,IF(BU120="U13",'Schuelereinst. Sinclair'!$B$8,Wemm(BU120="U15",'Schuelereinst. Sinclair'!$B$9,"")))))</f>
        <v/>
      </c>
      <c r="BW120" s="28" t="str">
        <f t="shared" si="407"/>
        <v/>
      </c>
      <c r="BX120" s="28" t="str">
        <f t="shared" si="408"/>
        <v/>
      </c>
      <c r="BY120" s="28" t="str">
        <f t="shared" si="409"/>
        <v/>
      </c>
      <c r="BZ120" s="28" t="str">
        <f t="shared" si="410"/>
        <v/>
      </c>
      <c r="CA120" s="28" t="str">
        <f t="shared" si="411"/>
        <v/>
      </c>
      <c r="CB120" s="28" t="str">
        <f t="shared" si="412"/>
        <v/>
      </c>
      <c r="CC120" s="28" t="str">
        <f t="shared" si="413"/>
        <v/>
      </c>
      <c r="CD120" s="28" t="str">
        <f t="shared" si="414"/>
        <v/>
      </c>
      <c r="CE120" s="28" t="str">
        <f t="shared" si="415"/>
        <v/>
      </c>
      <c r="CF120" s="28">
        <f t="shared" si="416"/>
        <v>0</v>
      </c>
      <c r="CG120">
        <f t="shared" si="417"/>
        <v>0</v>
      </c>
      <c r="CH120">
        <f t="shared" si="418"/>
        <v>0</v>
      </c>
      <c r="CI120">
        <f t="shared" si="419"/>
        <v>0</v>
      </c>
      <c r="CJ120">
        <f t="shared" si="420"/>
        <v>0</v>
      </c>
      <c r="CK120">
        <f t="shared" si="421"/>
        <v>0</v>
      </c>
      <c r="CL120">
        <f t="shared" si="382"/>
        <v>0</v>
      </c>
      <c r="CM120">
        <f t="shared" si="383"/>
        <v>0</v>
      </c>
      <c r="CN120">
        <f t="shared" si="422"/>
        <v>0</v>
      </c>
      <c r="CO120">
        <f t="shared" si="423"/>
        <v>0</v>
      </c>
      <c r="CP120">
        <f t="shared" si="424"/>
        <v>0</v>
      </c>
      <c r="CQ120" s="5">
        <f t="shared" si="425"/>
        <v>0</v>
      </c>
      <c r="CS120" s="28" t="str">
        <f t="shared" si="426"/>
        <v/>
      </c>
      <c r="CT120" s="28" t="str">
        <f t="shared" si="427"/>
        <v/>
      </c>
      <c r="CU120" s="28" t="str">
        <f t="shared" si="428"/>
        <v/>
      </c>
      <c r="CV120" s="28" t="str">
        <f t="shared" si="429"/>
        <v/>
      </c>
      <c r="CW120" s="28" t="str">
        <f t="shared" si="430"/>
        <v/>
      </c>
      <c r="CX120" s="28" t="str">
        <f t="shared" si="431"/>
        <v/>
      </c>
      <c r="CY120" s="28" t="str">
        <f t="shared" si="432"/>
        <v/>
      </c>
      <c r="CZ120" s="28" t="str">
        <f t="shared" si="433"/>
        <v/>
      </c>
      <c r="DA120" s="28" t="str">
        <f t="shared" si="434"/>
        <v/>
      </c>
      <c r="DB120" s="28">
        <f t="shared" si="435"/>
        <v>0</v>
      </c>
      <c r="DC120">
        <f t="shared" si="436"/>
        <v>0</v>
      </c>
      <c r="DD120">
        <f t="shared" si="437"/>
        <v>0</v>
      </c>
      <c r="DE120">
        <f t="shared" si="438"/>
        <v>0</v>
      </c>
      <c r="DF120">
        <f t="shared" si="439"/>
        <v>0</v>
      </c>
      <c r="DG120">
        <f t="shared" si="440"/>
        <v>0</v>
      </c>
      <c r="DH120">
        <f t="shared" si="441"/>
        <v>0</v>
      </c>
      <c r="DI120">
        <f t="shared" si="442"/>
        <v>0</v>
      </c>
      <c r="DJ120">
        <f t="shared" si="443"/>
        <v>0</v>
      </c>
      <c r="DK120">
        <f t="shared" si="444"/>
        <v>0</v>
      </c>
      <c r="DL120">
        <f t="shared" si="445"/>
        <v>0</v>
      </c>
      <c r="DM120" s="5">
        <f t="shared" si="446"/>
        <v>0</v>
      </c>
      <c r="DN120" s="48">
        <f t="shared" si="447"/>
        <v>0</v>
      </c>
      <c r="DO120" s="5">
        <f t="shared" si="448"/>
        <v>0</v>
      </c>
      <c r="DP120" s="5">
        <f t="shared" si="449"/>
        <v>0</v>
      </c>
      <c r="DR120" s="48">
        <f t="shared" si="385"/>
        <v>999</v>
      </c>
      <c r="DS120" s="48">
        <f t="shared" si="386"/>
        <v>999</v>
      </c>
      <c r="DT120" s="48">
        <f t="shared" si="450"/>
        <v>999</v>
      </c>
      <c r="DU120">
        <f t="shared" si="387"/>
        <v>0</v>
      </c>
      <c r="DW120" s="48">
        <f t="shared" si="451"/>
        <v>0</v>
      </c>
      <c r="DX120" s="48">
        <f t="shared" si="452"/>
        <v>0</v>
      </c>
      <c r="DY120" s="48">
        <f t="shared" si="453"/>
        <v>0</v>
      </c>
      <c r="DZ120" s="48">
        <f t="shared" si="454"/>
        <v>0</v>
      </c>
      <c r="EA120">
        <f t="shared" si="388"/>
        <v>0</v>
      </c>
      <c r="EC120" s="48">
        <f t="shared" si="455"/>
        <v>0</v>
      </c>
      <c r="ED120" s="48">
        <f t="shared" si="456"/>
        <v>0</v>
      </c>
      <c r="EE120" s="48">
        <f t="shared" si="457"/>
        <v>0</v>
      </c>
      <c r="EF120" s="48">
        <f t="shared" si="458"/>
        <v>0</v>
      </c>
      <c r="EG120">
        <f t="shared" si="389"/>
        <v>0</v>
      </c>
      <c r="EH120">
        <f t="shared" si="390"/>
        <v>0</v>
      </c>
      <c r="EJ120">
        <v>18</v>
      </c>
      <c r="EK120" s="48">
        <f t="shared" si="459"/>
        <v>0</v>
      </c>
      <c r="EL120">
        <f t="shared" si="391"/>
        <v>0</v>
      </c>
      <c r="EM120">
        <f t="shared" si="460"/>
        <v>0</v>
      </c>
      <c r="EN120">
        <f t="shared" si="392"/>
        <v>0</v>
      </c>
      <c r="EO120">
        <f t="shared" si="393"/>
        <v>99999999</v>
      </c>
      <c r="EP120">
        <f t="shared" si="461"/>
        <v>99999999</v>
      </c>
      <c r="EQ120">
        <f t="shared" si="394"/>
        <v>999</v>
      </c>
      <c r="ER120">
        <f t="shared" si="395"/>
        <v>99999</v>
      </c>
      <c r="ET120">
        <f>IF(J120="X",1,IF(J120="x",1,IF(J120&lt;='Schuelereinst. Sinclair'!$B$5,1,0)))</f>
        <v>0</v>
      </c>
      <c r="EU120">
        <f>IF(L120="X",1,IF(L120="x",1,IF(L120&lt;='Schuelereinst. Sinclair'!$B$5,1,0)))</f>
        <v>0</v>
      </c>
      <c r="EV120">
        <f>IF(N120="X",1,IF(N120="x",1,IF(N120&lt;='Schuelereinst. Sinclair'!$B$5,1,0)))</f>
        <v>0</v>
      </c>
      <c r="EW120">
        <f>IF(P120="X",1,IF(P120="x",1,IF(P120&lt;='Schuelereinst. Sinclair'!$B$5,1,0)))</f>
        <v>0</v>
      </c>
      <c r="EX120">
        <f>IF(R120="X",1,IF(R120="x",1,IF(R120&lt;='Schuelereinst. Sinclair'!$B$5,1,0)))</f>
        <v>0</v>
      </c>
      <c r="EY120">
        <f>IF(T120="X",1,IF(T120="x",1,IF(T120&lt;='Schuelereinst. Sinclair'!$B$5,1,0)))</f>
        <v>0</v>
      </c>
    </row>
    <row r="121" spans="1:155" x14ac:dyDescent="0.2">
      <c r="A121">
        <v>111</v>
      </c>
      <c r="B121" s="90">
        <v>19</v>
      </c>
      <c r="C121" s="259" t="str">
        <f>IF(BG121=99,"",VLOOKUP(BG121,Wiegeliste!$A$17:'Wiegeliste'!$J$66,4))</f>
        <v/>
      </c>
      <c r="D121" s="90" t="str">
        <f t="shared" si="396"/>
        <v/>
      </c>
      <c r="E121" s="132" t="str">
        <f t="shared" si="397"/>
        <v/>
      </c>
      <c r="F121" s="132" t="str">
        <f t="shared" si="398"/>
        <v/>
      </c>
      <c r="G121" s="132" t="str">
        <f>IF(BG121=99,"",VLOOKUP(BG121,Wiegeliste!$A$17:'Wiegeliste'!$J$66,6))</f>
        <v/>
      </c>
      <c r="H121" s="148" t="str">
        <f t="shared" si="372"/>
        <v/>
      </c>
      <c r="I121" s="299" t="str">
        <f>IF(C121&lt;&gt;"",IF(ISERROR(VLOOKUP(C121,Import_Gewichtheben!$A$3:$T$52,3,FALSE)),"",VLOOKUP(C121,Import_Gewichtheben!$A$3:$T$52,3,FALSE)),"")</f>
        <v/>
      </c>
      <c r="J121" s="300" t="str">
        <f>IF(C121&lt;&gt;"",IF(ISERROR(VLOOKUP(C121,Import_Gewichtheben!$A$3:$T$52,4,FALSE)),"",VLOOKUP(C121,Import_Gewichtheben!$A$3:$T$52,4,FALSE)),"")</f>
        <v/>
      </c>
      <c r="K121" s="301" t="str">
        <f>IF(C121&lt;&gt;"",IF(ISERROR(VLOOKUP(C121,Import_Gewichtheben!$A$3:$T$52,5,FALSE)),"",VLOOKUP(C121,Import_Gewichtheben!$A$3:$T$52,5,FALSE)),"")</f>
        <v/>
      </c>
      <c r="L121" s="300" t="str">
        <f>IF(C121&lt;&gt;"",IF(ISERROR(VLOOKUP(C121,Import_Gewichtheben!$A$3:$T$52,6,FALSE)),"",VLOOKUP(C121,Import_Gewichtheben!$A$3:$T$52,6,FALSE)),"")</f>
        <v/>
      </c>
      <c r="M121" s="301" t="str">
        <f>IF(C121&lt;&gt;"",IF(ISERROR(VLOOKUP(C121,Import_Gewichtheben!$A$3:$T$52,7,FALSE)),"",VLOOKUP(C121,Import_Gewichtheben!$A$3:$T$52,7,FALSE)),"")</f>
        <v/>
      </c>
      <c r="N121" s="300" t="str">
        <f>IF(C121&lt;&gt;"",IF(ISERROR(VLOOKUP(C121,Import_Gewichtheben!$A$3:$T$52,8,FALSE)),"",VLOOKUP(C121,Import_Gewichtheben!$A$3:$T$52,8,FALSE)),"")</f>
        <v/>
      </c>
      <c r="O121" s="299" t="str">
        <f>IF(C121&lt;&gt;"",IF(ISERROR(VLOOKUP(C121,Import_Gewichtheben!$A$3:$T$52,9,FALSE)),"",VLOOKUP(C121,Import_Gewichtheben!$A$3:$T$52,9,FALSE)),"")</f>
        <v/>
      </c>
      <c r="P121" s="300" t="str">
        <f>IF(C121&lt;&gt;"",IF(ISERROR(VLOOKUP(C121,Import_Gewichtheben!$A$3:$T$52,10,FALSE)),"",VLOOKUP(C121,Import_Gewichtheben!$A$3:$T$52,10,FALSE)),"")</f>
        <v/>
      </c>
      <c r="Q121" s="301" t="str">
        <f>IF(C121&lt;&gt;"",IF(ISERROR(VLOOKUP(C121,Import_Gewichtheben!$A$3:$T$52,11,FALSE)),"",VLOOKUP(C121,Import_Gewichtheben!$A$3:$T$52,11,FALSE)),"")</f>
        <v/>
      </c>
      <c r="R121" s="300" t="str">
        <f>IF(C121&lt;&gt;"",IF(ISERROR(VLOOKUP(C121,Import_Gewichtheben!$A$3:$T$52,12,FALSE)),"",VLOOKUP(C121,Import_Gewichtheben!$A$3:$T$52,12,FALSE)),"")</f>
        <v/>
      </c>
      <c r="S121" s="301" t="str">
        <f>IF(C121&lt;&gt;"",IF(ISERROR(VLOOKUP(C121,Import_Gewichtheben!$A$3:$T$52,13,FALSE)),"",VLOOKUP(C121,Import_Gewichtheben!$A$3:$T$52,13,FALSE)),"")</f>
        <v/>
      </c>
      <c r="T121" s="300" t="str">
        <f>IF(C121&lt;&gt;"",IF(ISERROR(VLOOKUP(C121,Import_Gewichtheben!$A$3:$T$52,14,FALSE)),"",VLOOKUP(C121,Import_Gewichtheben!$A$3:$T$52,14,FALSE)),"")</f>
        <v/>
      </c>
      <c r="U121" s="112" t="str">
        <f t="shared" si="399"/>
        <v/>
      </c>
      <c r="V121" s="115" t="str">
        <f t="shared" si="400"/>
        <v/>
      </c>
      <c r="W121" s="115" t="str">
        <f t="shared" si="401"/>
        <v/>
      </c>
      <c r="X121" s="321"/>
      <c r="Y121" s="322"/>
      <c r="Z121" s="100" t="str">
        <f t="shared" si="462"/>
        <v/>
      </c>
      <c r="AA121" s="326"/>
      <c r="AB121" s="317"/>
      <c r="AC121" s="317"/>
      <c r="AD121" s="103" t="str">
        <f t="shared" si="463"/>
        <v/>
      </c>
      <c r="AE121" s="326"/>
      <c r="AF121" s="317"/>
      <c r="AG121" s="317"/>
      <c r="AH121" s="186" t="str">
        <f t="shared" si="464"/>
        <v/>
      </c>
      <c r="AI121" s="106" t="str">
        <f t="shared" si="465"/>
        <v/>
      </c>
      <c r="AJ121" s="107" t="str">
        <f t="shared" si="466"/>
        <v/>
      </c>
      <c r="AK121" s="120" t="str">
        <f t="shared" si="373"/>
        <v/>
      </c>
      <c r="AL121" s="136" t="str">
        <f t="shared" si="374"/>
        <v/>
      </c>
      <c r="BG121">
        <f>Wiegeliste!HR35</f>
        <v>99</v>
      </c>
      <c r="BJ121" t="str">
        <f t="shared" si="375"/>
        <v/>
      </c>
      <c r="BL121" t="str">
        <f t="shared" si="402"/>
        <v/>
      </c>
      <c r="BM121" t="str">
        <f t="shared" si="403"/>
        <v/>
      </c>
      <c r="BN121" t="str">
        <f t="shared" si="404"/>
        <v/>
      </c>
      <c r="BO121" t="str">
        <f t="shared" si="405"/>
        <v/>
      </c>
      <c r="BP121" t="str">
        <f t="shared" si="376"/>
        <v/>
      </c>
      <c r="BQ121" t="str">
        <f t="shared" si="377"/>
        <v/>
      </c>
      <c r="BR121" s="47" t="str">
        <f t="shared" si="378"/>
        <v/>
      </c>
      <c r="BS121" t="str">
        <f t="shared" si="379"/>
        <v/>
      </c>
      <c r="BT121" t="str">
        <f t="shared" si="380"/>
        <v/>
      </c>
      <c r="BU121" t="str">
        <f t="shared" si="406"/>
        <v/>
      </c>
      <c r="BV121" t="str">
        <f>IF(BU121="","",IF(BU121="U9",'Schuelereinst. Sinclair'!$B$6,IF(BU121="U11",'Schuelereinst. Sinclair'!$B$7,IF(BU121="U13",'Schuelereinst. Sinclair'!$B$8,Wemm(BU121="U15",'Schuelereinst. Sinclair'!$B$9,"")))))</f>
        <v/>
      </c>
      <c r="BW121" s="28" t="str">
        <f t="shared" si="407"/>
        <v/>
      </c>
      <c r="BX121" s="28" t="str">
        <f t="shared" si="408"/>
        <v/>
      </c>
      <c r="BY121" s="28" t="str">
        <f t="shared" si="409"/>
        <v/>
      </c>
      <c r="BZ121" s="28" t="str">
        <f t="shared" si="410"/>
        <v/>
      </c>
      <c r="CA121" s="28" t="str">
        <f t="shared" si="411"/>
        <v/>
      </c>
      <c r="CB121" s="28" t="str">
        <f t="shared" si="412"/>
        <v/>
      </c>
      <c r="CC121" s="28" t="str">
        <f t="shared" si="413"/>
        <v/>
      </c>
      <c r="CD121" s="28" t="str">
        <f t="shared" si="414"/>
        <v/>
      </c>
      <c r="CE121" s="28" t="str">
        <f t="shared" si="415"/>
        <v/>
      </c>
      <c r="CF121" s="28">
        <f t="shared" si="416"/>
        <v>0</v>
      </c>
      <c r="CG121">
        <f t="shared" si="417"/>
        <v>0</v>
      </c>
      <c r="CH121">
        <f t="shared" si="418"/>
        <v>0</v>
      </c>
      <c r="CI121">
        <f t="shared" si="419"/>
        <v>0</v>
      </c>
      <c r="CJ121">
        <f t="shared" si="420"/>
        <v>0</v>
      </c>
      <c r="CK121">
        <f t="shared" si="421"/>
        <v>0</v>
      </c>
      <c r="CL121">
        <f t="shared" si="382"/>
        <v>0</v>
      </c>
      <c r="CM121">
        <f t="shared" si="383"/>
        <v>0</v>
      </c>
      <c r="CN121">
        <f t="shared" si="422"/>
        <v>0</v>
      </c>
      <c r="CO121">
        <f t="shared" si="423"/>
        <v>0</v>
      </c>
      <c r="CP121">
        <f t="shared" si="424"/>
        <v>0</v>
      </c>
      <c r="CQ121" s="5">
        <f t="shared" si="425"/>
        <v>0</v>
      </c>
      <c r="CS121" s="28" t="str">
        <f t="shared" si="426"/>
        <v/>
      </c>
      <c r="CT121" s="28" t="str">
        <f t="shared" si="427"/>
        <v/>
      </c>
      <c r="CU121" s="28" t="str">
        <f t="shared" si="428"/>
        <v/>
      </c>
      <c r="CV121" s="28" t="str">
        <f t="shared" si="429"/>
        <v/>
      </c>
      <c r="CW121" s="28" t="str">
        <f t="shared" si="430"/>
        <v/>
      </c>
      <c r="CX121" s="28" t="str">
        <f t="shared" si="431"/>
        <v/>
      </c>
      <c r="CY121" s="28" t="str">
        <f t="shared" si="432"/>
        <v/>
      </c>
      <c r="CZ121" s="28" t="str">
        <f t="shared" si="433"/>
        <v/>
      </c>
      <c r="DA121" s="28" t="str">
        <f t="shared" si="434"/>
        <v/>
      </c>
      <c r="DB121" s="28">
        <f t="shared" si="435"/>
        <v>0</v>
      </c>
      <c r="DC121">
        <f t="shared" si="436"/>
        <v>0</v>
      </c>
      <c r="DD121">
        <f t="shared" si="437"/>
        <v>0</v>
      </c>
      <c r="DE121">
        <f t="shared" si="438"/>
        <v>0</v>
      </c>
      <c r="DF121">
        <f t="shared" si="439"/>
        <v>0</v>
      </c>
      <c r="DG121">
        <f t="shared" si="440"/>
        <v>0</v>
      </c>
      <c r="DH121">
        <f t="shared" si="441"/>
        <v>0</v>
      </c>
      <c r="DI121">
        <f t="shared" si="442"/>
        <v>0</v>
      </c>
      <c r="DJ121">
        <f t="shared" si="443"/>
        <v>0</v>
      </c>
      <c r="DK121">
        <f t="shared" si="444"/>
        <v>0</v>
      </c>
      <c r="DL121">
        <f t="shared" si="445"/>
        <v>0</v>
      </c>
      <c r="DM121" s="5">
        <f t="shared" si="446"/>
        <v>0</v>
      </c>
      <c r="DN121" s="48">
        <f t="shared" si="447"/>
        <v>0</v>
      </c>
      <c r="DO121" s="5">
        <f t="shared" si="448"/>
        <v>0</v>
      </c>
      <c r="DP121" s="5">
        <f t="shared" si="449"/>
        <v>0</v>
      </c>
      <c r="DR121" s="48">
        <f t="shared" si="385"/>
        <v>999</v>
      </c>
      <c r="DS121" s="48">
        <f t="shared" si="386"/>
        <v>999</v>
      </c>
      <c r="DT121" s="48">
        <f t="shared" si="450"/>
        <v>999</v>
      </c>
      <c r="DU121">
        <f t="shared" si="387"/>
        <v>0</v>
      </c>
      <c r="DW121" s="48">
        <f t="shared" si="451"/>
        <v>0</v>
      </c>
      <c r="DX121" s="48">
        <f t="shared" si="452"/>
        <v>0</v>
      </c>
      <c r="DY121" s="48">
        <f t="shared" si="453"/>
        <v>0</v>
      </c>
      <c r="DZ121" s="48">
        <f t="shared" si="454"/>
        <v>0</v>
      </c>
      <c r="EA121">
        <f t="shared" si="388"/>
        <v>0</v>
      </c>
      <c r="EC121" s="48">
        <f t="shared" si="455"/>
        <v>0</v>
      </c>
      <c r="ED121" s="48">
        <f t="shared" si="456"/>
        <v>0</v>
      </c>
      <c r="EE121" s="48">
        <f t="shared" si="457"/>
        <v>0</v>
      </c>
      <c r="EF121" s="48">
        <f t="shared" si="458"/>
        <v>0</v>
      </c>
      <c r="EG121">
        <f t="shared" si="389"/>
        <v>0</v>
      </c>
      <c r="EH121">
        <f t="shared" si="390"/>
        <v>0</v>
      </c>
      <c r="EJ121">
        <v>19</v>
      </c>
      <c r="EK121" s="48">
        <f t="shared" si="459"/>
        <v>0</v>
      </c>
      <c r="EL121">
        <f t="shared" si="391"/>
        <v>0</v>
      </c>
      <c r="EM121">
        <f t="shared" si="460"/>
        <v>0</v>
      </c>
      <c r="EN121">
        <f t="shared" si="392"/>
        <v>0</v>
      </c>
      <c r="EO121">
        <f t="shared" si="393"/>
        <v>99999999</v>
      </c>
      <c r="EP121">
        <f t="shared" si="461"/>
        <v>99999999</v>
      </c>
      <c r="EQ121">
        <f t="shared" si="394"/>
        <v>999</v>
      </c>
      <c r="ER121">
        <f t="shared" si="395"/>
        <v>99999</v>
      </c>
      <c r="ET121">
        <f>IF(J121="X",1,IF(J121="x",1,IF(J121&lt;='Schuelereinst. Sinclair'!$B$5,1,0)))</f>
        <v>0</v>
      </c>
      <c r="EU121">
        <f>IF(L121="X",1,IF(L121="x",1,IF(L121&lt;='Schuelereinst. Sinclair'!$B$5,1,0)))</f>
        <v>0</v>
      </c>
      <c r="EV121">
        <f>IF(N121="X",1,IF(N121="x",1,IF(N121&lt;='Schuelereinst. Sinclair'!$B$5,1,0)))</f>
        <v>0</v>
      </c>
      <c r="EW121">
        <f>IF(P121="X",1,IF(P121="x",1,IF(P121&lt;='Schuelereinst. Sinclair'!$B$5,1,0)))</f>
        <v>0</v>
      </c>
      <c r="EX121">
        <f>IF(R121="X",1,IF(R121="x",1,IF(R121&lt;='Schuelereinst. Sinclair'!$B$5,1,0)))</f>
        <v>0</v>
      </c>
      <c r="EY121">
        <f>IF(T121="X",1,IF(T121="x",1,IF(T121&lt;='Schuelereinst. Sinclair'!$B$5,1,0)))</f>
        <v>0</v>
      </c>
    </row>
    <row r="122" spans="1:155" ht="13.5" thickBot="1" x14ac:dyDescent="0.25">
      <c r="A122">
        <v>112</v>
      </c>
      <c r="B122" s="91">
        <v>20</v>
      </c>
      <c r="C122" s="260" t="str">
        <f>IF(BG122=99,"",VLOOKUP(BG122,Wiegeliste!$A$17:'Wiegeliste'!$J$66,4))</f>
        <v/>
      </c>
      <c r="D122" s="91" t="str">
        <f t="shared" si="396"/>
        <v/>
      </c>
      <c r="E122" s="133" t="str">
        <f t="shared" si="397"/>
        <v/>
      </c>
      <c r="F122" s="133" t="str">
        <f t="shared" si="398"/>
        <v/>
      </c>
      <c r="G122" s="133" t="str">
        <f>IF(BG122=99,"",VLOOKUP(BG122,Wiegeliste!$A$17:'Wiegeliste'!$J$66,6))</f>
        <v/>
      </c>
      <c r="H122" s="149" t="str">
        <f t="shared" si="372"/>
        <v/>
      </c>
      <c r="I122" s="302" t="str">
        <f>IF(C122&lt;&gt;"",IF(ISERROR(VLOOKUP(C122,Import_Gewichtheben!$A$3:$T$52,3,FALSE)),"",VLOOKUP(C122,Import_Gewichtheben!$A$3:$T$52,3,FALSE)),"")</f>
        <v/>
      </c>
      <c r="J122" s="303" t="str">
        <f>IF(C122&lt;&gt;"",IF(ISERROR(VLOOKUP(C122,Import_Gewichtheben!$A$3:$T$52,4,FALSE)),"",VLOOKUP(C122,Import_Gewichtheben!$A$3:$T$52,4,FALSE)),"")</f>
        <v/>
      </c>
      <c r="K122" s="304" t="str">
        <f>IF(C122&lt;&gt;"",IF(ISERROR(VLOOKUP(C122,Import_Gewichtheben!$A$3:$T$52,5,FALSE)),"",VLOOKUP(C122,Import_Gewichtheben!$A$3:$T$52,5,FALSE)),"")</f>
        <v/>
      </c>
      <c r="L122" s="303" t="str">
        <f>IF(C122&lt;&gt;"",IF(ISERROR(VLOOKUP(C122,Import_Gewichtheben!$A$3:$T$52,6,FALSE)),"",VLOOKUP(C122,Import_Gewichtheben!$A$3:$T$52,6,FALSE)),"")</f>
        <v/>
      </c>
      <c r="M122" s="304" t="str">
        <f>IF(C122&lt;&gt;"",IF(ISERROR(VLOOKUP(C122,Import_Gewichtheben!$A$3:$T$52,7,FALSE)),"",VLOOKUP(C122,Import_Gewichtheben!$A$3:$T$52,7,FALSE)),"")</f>
        <v/>
      </c>
      <c r="N122" s="303" t="str">
        <f>IF(C122&lt;&gt;"",IF(ISERROR(VLOOKUP(C122,Import_Gewichtheben!$A$3:$T$52,8,FALSE)),"",VLOOKUP(C122,Import_Gewichtheben!$A$3:$T$52,8,FALSE)),"")</f>
        <v/>
      </c>
      <c r="O122" s="302" t="str">
        <f>IF(C122&lt;&gt;"",IF(ISERROR(VLOOKUP(C122,Import_Gewichtheben!$A$3:$T$52,9,FALSE)),"",VLOOKUP(C122,Import_Gewichtheben!$A$3:$T$52,9,FALSE)),"")</f>
        <v/>
      </c>
      <c r="P122" s="303" t="str">
        <f>IF(C122&lt;&gt;"",IF(ISERROR(VLOOKUP(C122,Import_Gewichtheben!$A$3:$T$52,10,FALSE)),"",VLOOKUP(C122,Import_Gewichtheben!$A$3:$T$52,10,FALSE)),"")</f>
        <v/>
      </c>
      <c r="Q122" s="304" t="str">
        <f>IF(C122&lt;&gt;"",IF(ISERROR(VLOOKUP(C122,Import_Gewichtheben!$A$3:$T$52,11,FALSE)),"",VLOOKUP(C122,Import_Gewichtheben!$A$3:$T$52,11,FALSE)),"")</f>
        <v/>
      </c>
      <c r="R122" s="303" t="str">
        <f>IF(C122&lt;&gt;"",IF(ISERROR(VLOOKUP(C122,Import_Gewichtheben!$A$3:$T$52,12,FALSE)),"",VLOOKUP(C122,Import_Gewichtheben!$A$3:$T$52,12,FALSE)),"")</f>
        <v/>
      </c>
      <c r="S122" s="304" t="str">
        <f>IF(C122&lt;&gt;"",IF(ISERROR(VLOOKUP(C122,Import_Gewichtheben!$A$3:$T$52,13,FALSE)),"",VLOOKUP(C122,Import_Gewichtheben!$A$3:$T$52,13,FALSE)),"")</f>
        <v/>
      </c>
      <c r="T122" s="303" t="str">
        <f>IF(C122&lt;&gt;"",IF(ISERROR(VLOOKUP(C122,Import_Gewichtheben!$A$3:$T$52,14,FALSE)),"",VLOOKUP(C122,Import_Gewichtheben!$A$3:$T$52,14,FALSE)),"")</f>
        <v/>
      </c>
      <c r="U122" s="113" t="str">
        <f t="shared" si="399"/>
        <v/>
      </c>
      <c r="V122" s="116" t="str">
        <f t="shared" si="400"/>
        <v/>
      </c>
      <c r="W122" s="116" t="str">
        <f t="shared" si="401"/>
        <v/>
      </c>
      <c r="X122" s="323"/>
      <c r="Y122" s="324"/>
      <c r="Z122" s="101" t="str">
        <f>IF(C122="","",DU122 )</f>
        <v/>
      </c>
      <c r="AA122" s="327"/>
      <c r="AB122" s="324"/>
      <c r="AC122" s="324"/>
      <c r="AD122" s="124" t="str">
        <f t="shared" si="463"/>
        <v/>
      </c>
      <c r="AE122" s="327"/>
      <c r="AF122" s="324"/>
      <c r="AG122" s="324"/>
      <c r="AH122" s="187" t="str">
        <f>IF(C122="","",EG122)</f>
        <v/>
      </c>
      <c r="AI122" s="125" t="str">
        <f t="shared" si="465"/>
        <v/>
      </c>
      <c r="AJ122" s="126" t="str">
        <f t="shared" si="466"/>
        <v/>
      </c>
      <c r="AK122" s="121" t="str">
        <f t="shared" si="373"/>
        <v/>
      </c>
      <c r="AL122" s="137" t="str">
        <f t="shared" si="374"/>
        <v/>
      </c>
      <c r="BG122">
        <f>Wiegeliste!HR36</f>
        <v>99</v>
      </c>
      <c r="BJ122" t="str">
        <f t="shared" si="375"/>
        <v/>
      </c>
      <c r="BL122" t="str">
        <f t="shared" si="402"/>
        <v/>
      </c>
      <c r="BM122" t="str">
        <f t="shared" si="403"/>
        <v/>
      </c>
      <c r="BN122" t="str">
        <f t="shared" si="404"/>
        <v/>
      </c>
      <c r="BO122" t="str">
        <f t="shared" si="405"/>
        <v/>
      </c>
      <c r="BP122" t="str">
        <f t="shared" si="376"/>
        <v/>
      </c>
      <c r="BQ122" t="str">
        <f t="shared" si="377"/>
        <v/>
      </c>
      <c r="BR122" s="47" t="str">
        <f t="shared" si="378"/>
        <v/>
      </c>
      <c r="BS122" t="str">
        <f t="shared" si="379"/>
        <v/>
      </c>
      <c r="BT122" t="str">
        <f t="shared" si="380"/>
        <v/>
      </c>
      <c r="BU122" t="str">
        <f t="shared" si="406"/>
        <v/>
      </c>
      <c r="BV122" t="str">
        <f>IF(BU122="","",IF(BU122="U9",'Schuelereinst. Sinclair'!$B$6,IF(BU122="U11",'Schuelereinst. Sinclair'!$B$7,IF(BU122="U13",'Schuelereinst. Sinclair'!$B$8,Wemm(BU122="U15",'Schuelereinst. Sinclair'!$B$9,"")))))</f>
        <v/>
      </c>
      <c r="BW122" s="28" t="str">
        <f t="shared" si="407"/>
        <v/>
      </c>
      <c r="BX122" s="28" t="str">
        <f t="shared" si="408"/>
        <v/>
      </c>
      <c r="BY122" s="28" t="str">
        <f t="shared" si="409"/>
        <v/>
      </c>
      <c r="BZ122" s="28" t="str">
        <f t="shared" si="410"/>
        <v/>
      </c>
      <c r="CA122" s="28" t="str">
        <f t="shared" si="411"/>
        <v/>
      </c>
      <c r="CB122" s="28" t="str">
        <f t="shared" si="412"/>
        <v/>
      </c>
      <c r="CC122" s="28" t="str">
        <f t="shared" si="413"/>
        <v/>
      </c>
      <c r="CD122" s="28" t="str">
        <f t="shared" si="414"/>
        <v/>
      </c>
      <c r="CE122" s="28" t="str">
        <f t="shared" si="415"/>
        <v/>
      </c>
      <c r="CF122" s="28">
        <f t="shared" si="416"/>
        <v>0</v>
      </c>
      <c r="CG122">
        <f t="shared" si="417"/>
        <v>0</v>
      </c>
      <c r="CH122">
        <f t="shared" si="418"/>
        <v>0</v>
      </c>
      <c r="CI122">
        <f t="shared" si="419"/>
        <v>0</v>
      </c>
      <c r="CJ122">
        <f t="shared" si="420"/>
        <v>0</v>
      </c>
      <c r="CK122">
        <f t="shared" si="421"/>
        <v>0</v>
      </c>
      <c r="CL122">
        <f t="shared" si="382"/>
        <v>0</v>
      </c>
      <c r="CM122">
        <f t="shared" si="383"/>
        <v>0</v>
      </c>
      <c r="CN122">
        <f t="shared" si="422"/>
        <v>0</v>
      </c>
      <c r="CO122">
        <f t="shared" si="423"/>
        <v>0</v>
      </c>
      <c r="CP122">
        <f t="shared" si="424"/>
        <v>0</v>
      </c>
      <c r="CQ122" s="5">
        <f t="shared" si="425"/>
        <v>0</v>
      </c>
      <c r="CS122" s="28" t="str">
        <f t="shared" si="426"/>
        <v/>
      </c>
      <c r="CT122" s="28" t="str">
        <f t="shared" si="427"/>
        <v/>
      </c>
      <c r="CU122" s="28" t="str">
        <f t="shared" si="428"/>
        <v/>
      </c>
      <c r="CV122" s="28" t="str">
        <f t="shared" si="429"/>
        <v/>
      </c>
      <c r="CW122" s="28" t="str">
        <f t="shared" si="430"/>
        <v/>
      </c>
      <c r="CX122" s="28" t="str">
        <f t="shared" si="431"/>
        <v/>
      </c>
      <c r="CY122" s="28" t="str">
        <f t="shared" si="432"/>
        <v/>
      </c>
      <c r="CZ122" s="28" t="str">
        <f t="shared" si="433"/>
        <v/>
      </c>
      <c r="DA122" s="28" t="str">
        <f t="shared" si="434"/>
        <v/>
      </c>
      <c r="DB122" s="28">
        <f t="shared" si="435"/>
        <v>0</v>
      </c>
      <c r="DC122">
        <f t="shared" si="436"/>
        <v>0</v>
      </c>
      <c r="DD122">
        <f t="shared" si="437"/>
        <v>0</v>
      </c>
      <c r="DE122">
        <f t="shared" si="438"/>
        <v>0</v>
      </c>
      <c r="DF122">
        <f t="shared" si="439"/>
        <v>0</v>
      </c>
      <c r="DG122">
        <f t="shared" si="440"/>
        <v>0</v>
      </c>
      <c r="DH122">
        <f t="shared" si="441"/>
        <v>0</v>
      </c>
      <c r="DI122">
        <f t="shared" si="442"/>
        <v>0</v>
      </c>
      <c r="DJ122">
        <f t="shared" si="443"/>
        <v>0</v>
      </c>
      <c r="DK122">
        <f t="shared" si="444"/>
        <v>0</v>
      </c>
      <c r="DL122">
        <f t="shared" si="445"/>
        <v>0</v>
      </c>
      <c r="DM122" s="5">
        <f t="shared" si="446"/>
        <v>0</v>
      </c>
      <c r="DN122" s="48">
        <f t="shared" si="447"/>
        <v>0</v>
      </c>
      <c r="DO122" s="5">
        <f t="shared" si="448"/>
        <v>0</v>
      </c>
      <c r="DP122" s="5">
        <f t="shared" si="449"/>
        <v>0</v>
      </c>
      <c r="DR122" s="48">
        <f t="shared" si="385"/>
        <v>999</v>
      </c>
      <c r="DS122" s="48">
        <f t="shared" si="386"/>
        <v>999</v>
      </c>
      <c r="DT122" s="48">
        <f t="shared" si="450"/>
        <v>999</v>
      </c>
      <c r="DU122">
        <f t="shared" si="387"/>
        <v>0</v>
      </c>
      <c r="DW122" s="48">
        <f t="shared" si="451"/>
        <v>0</v>
      </c>
      <c r="DX122" s="48">
        <f t="shared" si="452"/>
        <v>0</v>
      </c>
      <c r="DY122" s="48">
        <f t="shared" si="453"/>
        <v>0</v>
      </c>
      <c r="DZ122" s="48">
        <f t="shared" si="454"/>
        <v>0</v>
      </c>
      <c r="EA122">
        <f t="shared" si="388"/>
        <v>0</v>
      </c>
      <c r="EC122" s="48">
        <f t="shared" si="455"/>
        <v>0</v>
      </c>
      <c r="ED122" s="48">
        <f t="shared" si="456"/>
        <v>0</v>
      </c>
      <c r="EE122" s="48">
        <f t="shared" si="457"/>
        <v>0</v>
      </c>
      <c r="EF122" s="48">
        <f t="shared" si="458"/>
        <v>0</v>
      </c>
      <c r="EG122">
        <f t="shared" si="389"/>
        <v>0</v>
      </c>
      <c r="EH122">
        <f t="shared" si="390"/>
        <v>0</v>
      </c>
      <c r="EJ122">
        <v>20</v>
      </c>
      <c r="EK122" s="48">
        <f t="shared" si="459"/>
        <v>0</v>
      </c>
      <c r="EL122">
        <f t="shared" si="391"/>
        <v>0</v>
      </c>
      <c r="EM122">
        <f t="shared" si="460"/>
        <v>0</v>
      </c>
      <c r="EN122">
        <f t="shared" si="392"/>
        <v>0</v>
      </c>
      <c r="EO122">
        <f t="shared" si="393"/>
        <v>99999999</v>
      </c>
      <c r="EP122">
        <f t="shared" si="461"/>
        <v>99999999</v>
      </c>
      <c r="EQ122">
        <f t="shared" si="394"/>
        <v>999</v>
      </c>
      <c r="ER122">
        <f t="shared" si="395"/>
        <v>99999</v>
      </c>
      <c r="ET122">
        <f>IF(J122="X",1,IF(J122="x",1,IF(J122&lt;='Schuelereinst. Sinclair'!$B$5,1,0)))</f>
        <v>0</v>
      </c>
      <c r="EU122">
        <f>IF(L122="X",1,IF(L122="x",1,IF(L122&lt;='Schuelereinst. Sinclair'!$B$5,1,0)))</f>
        <v>0</v>
      </c>
      <c r="EV122">
        <f>IF(N122="X",1,IF(N122="x",1,IF(N122&lt;='Schuelereinst. Sinclair'!$B$5,1,0)))</f>
        <v>0</v>
      </c>
      <c r="EW122">
        <f>IF(P122="X",1,IF(P122="x",1,IF(P122&lt;='Schuelereinst. Sinclair'!$B$5,1,0)))</f>
        <v>0</v>
      </c>
      <c r="EX122">
        <f>IF(R122="X",1,IF(R122="x",1,IF(R122&lt;='Schuelereinst. Sinclair'!$B$5,1,0)))</f>
        <v>0</v>
      </c>
      <c r="EY122">
        <f>IF(T122="X",1,IF(T122="x",1,IF(T122&lt;='Schuelereinst. Sinclair'!$B$5,1,0)))</f>
        <v>0</v>
      </c>
    </row>
    <row r="123" spans="1:155" ht="13.5" thickBot="1" x14ac:dyDescent="0.25">
      <c r="A123">
        <v>113</v>
      </c>
      <c r="B123" s="95" t="s">
        <v>2190</v>
      </c>
      <c r="C123" s="96"/>
      <c r="D123" s="96"/>
      <c r="E123" s="130"/>
      <c r="F123" s="130"/>
      <c r="G123" s="130"/>
      <c r="H123" s="130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130"/>
      <c r="AL123" s="134"/>
      <c r="BJ123" s="73" t="s">
        <v>2128</v>
      </c>
      <c r="BO123" s="73" t="s">
        <v>2129</v>
      </c>
      <c r="BP123" s="73" t="s">
        <v>145</v>
      </c>
      <c r="BR123" s="108" t="s">
        <v>2131</v>
      </c>
      <c r="BS123" s="73" t="s">
        <v>2132</v>
      </c>
      <c r="BT123" s="73" t="s">
        <v>2139</v>
      </c>
      <c r="BU123" s="73" t="s">
        <v>2122</v>
      </c>
      <c r="BV123" s="73" t="s">
        <v>2140</v>
      </c>
      <c r="CC123" s="73" t="s">
        <v>2124</v>
      </c>
      <c r="CD123" s="73" t="s">
        <v>2125</v>
      </c>
      <c r="CE123" s="73" t="s">
        <v>2126</v>
      </c>
      <c r="CF123" s="73" t="s">
        <v>2127</v>
      </c>
      <c r="CG123" s="73" t="s">
        <v>2137</v>
      </c>
      <c r="CH123" s="73" t="s">
        <v>2152</v>
      </c>
      <c r="CI123" s="73" t="s">
        <v>2153</v>
      </c>
      <c r="CJ123" s="73" t="s">
        <v>2138</v>
      </c>
      <c r="CK123" s="73" t="s">
        <v>2141</v>
      </c>
      <c r="CL123" s="73" t="s">
        <v>2142</v>
      </c>
      <c r="CM123" s="73" t="s">
        <v>2143</v>
      </c>
      <c r="CN123" s="73" t="s">
        <v>2144</v>
      </c>
      <c r="CO123" s="73" t="s">
        <v>2145</v>
      </c>
      <c r="CP123" s="73" t="s">
        <v>2146</v>
      </c>
      <c r="CQ123" s="73" t="s">
        <v>2147</v>
      </c>
      <c r="CY123" s="73" t="s">
        <v>2148</v>
      </c>
      <c r="CZ123" s="73" t="s">
        <v>2149</v>
      </c>
      <c r="DA123" s="73" t="s">
        <v>2150</v>
      </c>
      <c r="DB123" s="73" t="s">
        <v>2154</v>
      </c>
      <c r="DC123" s="73" t="s">
        <v>2151</v>
      </c>
      <c r="DD123" s="73" t="s">
        <v>2155</v>
      </c>
      <c r="DE123" s="73" t="s">
        <v>2156</v>
      </c>
      <c r="DF123" s="73" t="s">
        <v>2157</v>
      </c>
      <c r="DG123" s="73" t="s">
        <v>2158</v>
      </c>
      <c r="DH123" s="73" t="s">
        <v>2159</v>
      </c>
      <c r="DI123" s="73" t="s">
        <v>2163</v>
      </c>
      <c r="DJ123" s="73" t="s">
        <v>2160</v>
      </c>
      <c r="DK123" s="73" t="s">
        <v>2161</v>
      </c>
      <c r="DL123" s="73" t="s">
        <v>2162</v>
      </c>
      <c r="DM123" s="73" t="s">
        <v>2167</v>
      </c>
      <c r="DN123" s="73" t="s">
        <v>2166</v>
      </c>
      <c r="DO123" s="73" t="s">
        <v>2164</v>
      </c>
      <c r="DP123" s="73" t="s">
        <v>2165</v>
      </c>
      <c r="DR123" s="73" t="s">
        <v>2169</v>
      </c>
      <c r="DS123" s="73" t="s">
        <v>2170</v>
      </c>
      <c r="DT123" s="73" t="s">
        <v>2171</v>
      </c>
      <c r="DU123" s="73" t="s">
        <v>2172</v>
      </c>
      <c r="DW123" s="73" t="s">
        <v>2173</v>
      </c>
      <c r="DX123" s="73" t="s">
        <v>2174</v>
      </c>
      <c r="DY123" s="73" t="s">
        <v>2175</v>
      </c>
      <c r="DZ123" s="73" t="s">
        <v>2176</v>
      </c>
      <c r="EA123" s="73" t="s">
        <v>2177</v>
      </c>
      <c r="EC123" s="73" t="s">
        <v>2178</v>
      </c>
      <c r="ED123" s="73" t="s">
        <v>2179</v>
      </c>
      <c r="EE123" s="73" t="s">
        <v>2180</v>
      </c>
      <c r="EF123" s="73" t="s">
        <v>2181</v>
      </c>
      <c r="EG123" s="117" t="s">
        <v>2182</v>
      </c>
      <c r="EK123" s="118" t="s">
        <v>147</v>
      </c>
      <c r="EL123" s="118" t="s">
        <v>2183</v>
      </c>
      <c r="EM123" s="118" t="s">
        <v>2184</v>
      </c>
      <c r="EN123" s="118" t="s">
        <v>2185</v>
      </c>
      <c r="EO123" s="118"/>
      <c r="EP123" s="118"/>
    </row>
    <row r="124" spans="1:155" x14ac:dyDescent="0.2">
      <c r="A124">
        <v>114</v>
      </c>
      <c r="B124" s="89">
        <v>1</v>
      </c>
      <c r="C124" s="258" t="str">
        <f>IF(BG124=99,"",VLOOKUP(BG124,Wiegeliste!$A$17:'Wiegeliste'!$J$66,4))</f>
        <v>M405</v>
      </c>
      <c r="D124" s="89" t="str">
        <f>BP124</f>
        <v>Musel Benjamin</v>
      </c>
      <c r="E124" s="131" t="str">
        <f>BQ124</f>
        <v>LAL</v>
      </c>
      <c r="F124" s="131">
        <f>BS124</f>
        <v>2000</v>
      </c>
      <c r="G124" s="246">
        <f>IF(BG124=99,"",VLOOKUP(BG124,Wiegeliste!$A$17:'Wiegeliste'!$J$66,6))</f>
        <v>34.1</v>
      </c>
      <c r="H124" s="147">
        <f t="shared" ref="H124:H143" si="467">IF(C124="","",VLOOKUP(G124,Sinclair_schueler,IF(BO124="W",3,2)))</f>
        <v>2.472</v>
      </c>
      <c r="I124" s="296">
        <f>IF(C124&lt;&gt;"",IF(ISERROR(VLOOKUP(C124,Import_Gewichtheben!$A$3:$T$52,3,FALSE)),"",VLOOKUP(C124,Import_Gewichtheben!$A$3:$T$52,3,FALSE)),"")</f>
        <v>18</v>
      </c>
      <c r="J124" s="297" t="str">
        <f>IF(C124&lt;&gt;"",IF(ISERROR(VLOOKUP(C124,Import_Gewichtheben!$A$3:$T$52,4,FALSE)),"",VLOOKUP(C124,Import_Gewichtheben!$A$3:$T$52,4,FALSE)),"")</f>
        <v/>
      </c>
      <c r="K124" s="298">
        <f>IF(C124&lt;&gt;"",IF(ISERROR(VLOOKUP(C124,Import_Gewichtheben!$A$3:$T$52,5,FALSE)),"",VLOOKUP(C124,Import_Gewichtheben!$A$3:$T$52,5,FALSE)),"")</f>
        <v>20</v>
      </c>
      <c r="L124" s="297" t="str">
        <f>IF(C124&lt;&gt;"",IF(ISERROR(VLOOKUP(C124,Import_Gewichtheben!$A$3:$T$52,6,FALSE)),"",VLOOKUP(C124,Import_Gewichtheben!$A$3:$T$52,6,FALSE)),"")</f>
        <v/>
      </c>
      <c r="M124" s="298">
        <f>IF(C124&lt;&gt;"",IF(ISERROR(VLOOKUP(C124,Import_Gewichtheben!$A$3:$T$52,7,FALSE)),"",VLOOKUP(C124,Import_Gewichtheben!$A$3:$T$52,7,FALSE)),"")</f>
        <v>21</v>
      </c>
      <c r="N124" s="297" t="str">
        <f>IF(C124&lt;&gt;"",IF(ISERROR(VLOOKUP(C124,Import_Gewichtheben!$A$3:$T$52,8,FALSE)),"",VLOOKUP(C124,Import_Gewichtheben!$A$3:$T$52,8,FALSE)),"")</f>
        <v/>
      </c>
      <c r="O124" s="296">
        <f>IF(C124&lt;&gt;"",IF(ISERROR(VLOOKUP(C124,Import_Gewichtheben!$A$3:$T$52,9,FALSE)),"",VLOOKUP(C124,Import_Gewichtheben!$A$3:$T$52,9,FALSE)),"")</f>
        <v>22</v>
      </c>
      <c r="P124" s="297" t="str">
        <f>IF(C124&lt;&gt;"",IF(ISERROR(VLOOKUP(C124,Import_Gewichtheben!$A$3:$T$52,10,FALSE)),"",VLOOKUP(C124,Import_Gewichtheben!$A$3:$T$52,10,FALSE)),"")</f>
        <v/>
      </c>
      <c r="Q124" s="298">
        <f>IF(C124&lt;&gt;"",IF(ISERROR(VLOOKUP(C124,Import_Gewichtheben!$A$3:$T$52,11,FALSE)),"",VLOOKUP(C124,Import_Gewichtheben!$A$3:$T$52,11,FALSE)),"")</f>
        <v>24</v>
      </c>
      <c r="R124" s="297" t="str">
        <f>IF(C124&lt;&gt;"",IF(ISERROR(VLOOKUP(C124,Import_Gewichtheben!$A$3:$T$52,12,FALSE)),"",VLOOKUP(C124,Import_Gewichtheben!$A$3:$T$52,12,FALSE)),"")</f>
        <v/>
      </c>
      <c r="S124" s="298">
        <f>IF(C124&lt;&gt;"",IF(ISERROR(VLOOKUP(C124,Import_Gewichtheben!$A$3:$T$52,13,FALSE)),"",VLOOKUP(C124,Import_Gewichtheben!$A$3:$T$52,13,FALSE)),"")</f>
        <v>26</v>
      </c>
      <c r="T124" s="297" t="str">
        <f>IF(C124&lt;&gt;"",IF(ISERROR(VLOOKUP(C124,Import_Gewichtheben!$A$3:$T$52,14,FALSE)),"",VLOOKUP(C124,Import_Gewichtheben!$A$3:$T$52,14,FALSE)),"")</f>
        <v/>
      </c>
      <c r="U124" s="111">
        <f>IF(C124&lt;&gt;"",DN124,"")</f>
        <v>47</v>
      </c>
      <c r="V124" s="114">
        <f>IF(C124&lt;&gt;"",DO124,"")</f>
        <v>116.184</v>
      </c>
      <c r="W124" s="114">
        <f>IF(C124&lt;&gt;"",DP124,"")</f>
        <v>116.184</v>
      </c>
      <c r="X124" s="328">
        <v>5.74</v>
      </c>
      <c r="Y124" s="329">
        <v>5.8</v>
      </c>
      <c r="Z124" s="99">
        <f>IF(C124="","",DU124 )</f>
        <v>97</v>
      </c>
      <c r="AA124" s="330">
        <v>5.2</v>
      </c>
      <c r="AB124" s="317">
        <v>5.4</v>
      </c>
      <c r="AC124" s="329">
        <v>5.4</v>
      </c>
      <c r="AD124" s="102">
        <f>IF(C124="","",EA124)</f>
        <v>68</v>
      </c>
      <c r="AE124" s="330">
        <v>4.5</v>
      </c>
      <c r="AF124" s="317">
        <v>5</v>
      </c>
      <c r="AG124" s="329">
        <v>4.62</v>
      </c>
      <c r="AH124" s="185">
        <f>IF(C124="","",EG124)</f>
        <v>23.08</v>
      </c>
      <c r="AI124" s="104">
        <f>IF(C124="","",EH124)</f>
        <v>57.053759999999997</v>
      </c>
      <c r="AJ124" s="105">
        <f>IF(SUM(W124,Z124,AD124,AI124)=0,"",SUM(W124,Z124,AD124,AI124))</f>
        <v>338.23775999999998</v>
      </c>
      <c r="AK124" s="119">
        <f t="shared" ref="AK124:AK143" si="468">IF(C124="","",VLOOKUP(B124,U13M_PLATZ,2))</f>
        <v>6</v>
      </c>
      <c r="AL124" s="135">
        <f t="shared" ref="AL124:AL143" si="469">IF(SUM(AK124)=0,"",VLOOKUP(AK124,Punkte_Platz,2,FALSE))</f>
        <v>10</v>
      </c>
      <c r="BG124">
        <f>Wiegeliste!HT17</f>
        <v>4</v>
      </c>
      <c r="BJ124" t="str">
        <f t="shared" ref="BJ124:BJ143" si="470">IF(C124&lt;&gt;"",C124,"")</f>
        <v>M405</v>
      </c>
      <c r="BL124" t="str">
        <f>IF(UPPER(LEFT(TEXT(BJ124,"####"),1))="W",BJ124,IF(UPPER(LEFT(TEXT(BJ124,"####"),1))="M",BJ124,IF(UPPER(LEFT(TEXT(BJ124,"####"),1))="X",BJ124,"")))</f>
        <v>M405</v>
      </c>
      <c r="BM124" t="str">
        <f>IF(BJ124&gt;0,IF(BL124="",BJ124,""),"")</f>
        <v/>
      </c>
      <c r="BN124">
        <f>IF(BK124&gt;"",IF(VLOOKUP(BK124,Athl02,1)=BK124,VLOOKUP(BK124,Athl02,2),""),
IF(BL124&gt;"",IF(VLOOKUP(BL124,Athl06,1)=BL124,VLOOKUP(BL124,Athl06,2),""),
IF(BM124&lt;&gt;"",IF(VLOOKUP(BM124,Athl04,1)=BM124,VLOOKUP(BM124,Athl04,2),""),"")))</f>
        <v>724</v>
      </c>
      <c r="BO124" t="str">
        <f>IF(BN124&lt;&gt; "",VLOOKUP(BN124, Athl01, 3),"")</f>
        <v>M</v>
      </c>
      <c r="BP124" t="str">
        <f t="shared" ref="BP124:BP143" si="471">IF(BN124="","",VLOOKUP(BN124,Athl01,2))</f>
        <v>Musel Benjamin</v>
      </c>
      <c r="BQ124" t="str">
        <f t="shared" ref="BQ124:BQ143" si="472">IF(BN124="","",VLOOKUP(BN124,Athl01,$BQ$4))</f>
        <v>LAL</v>
      </c>
      <c r="BR124" s="47">
        <f t="shared" ref="BR124:BR143" si="473">IF(BN124="","",VLOOKUP(BN124,Athl01,4))</f>
        <v>36579</v>
      </c>
      <c r="BS124">
        <f t="shared" ref="BS124:BS143" si="474">IF(C124&lt;&gt;"",YEAR(BR124),"")</f>
        <v>2000</v>
      </c>
      <c r="BT124">
        <f t="shared" ref="BT124:BT143" si="475">IF(BS124&lt;&gt;"",$BQ$3-BS124,"")</f>
        <v>12</v>
      </c>
      <c r="BU124" t="str">
        <f>IF(BS124="","",IF(BT124&lt;=9,"U9",IF(BT124&lt;=11,"U11",IF(BT124&lt;=13,"U13",IF(BT124&lt;=15,"U15","nicht startberechtigt")))))</f>
        <v>U13</v>
      </c>
      <c r="BV124">
        <f>IF(BU124="","",IF(BU124="U9",'Schuelereinst. Sinclair'!$B$6,IF(BU124="U11",'Schuelereinst. Sinclair'!$B$7,IF(BU124="U13",'Schuelereinst. Sinclair'!$B$8,Wemm(BU124="U15",'Schuelereinst. Sinclair'!$B$9,"")))))</f>
        <v>0</v>
      </c>
      <c r="BW124" s="28">
        <f t="shared" ref="BW124:BW143" si="476">I124</f>
        <v>18</v>
      </c>
      <c r="BX124" s="28" t="str">
        <f t="shared" ref="BX124:BX143" si="477">J124</f>
        <v/>
      </c>
      <c r="BY124" s="28">
        <f t="shared" ref="BY124:BY143" si="478">K124</f>
        <v>20</v>
      </c>
      <c r="BZ124" s="28" t="str">
        <f t="shared" ref="BZ124:BZ143" si="479">L124</f>
        <v/>
      </c>
      <c r="CA124" s="28">
        <f t="shared" ref="CA124:CA143" si="480">M124</f>
        <v>21</v>
      </c>
      <c r="CB124" s="28" t="str">
        <f t="shared" ref="CB124:CB143" si="481">N124</f>
        <v/>
      </c>
      <c r="CC124" s="28">
        <f>IF(BX124="x",0,IF(BX124="X",0,BW124))</f>
        <v>18</v>
      </c>
      <c r="CD124" s="28">
        <f>IF(BZ124="x",0,IF(BZ124="X",0,BY124))</f>
        <v>20</v>
      </c>
      <c r="CE124" s="28">
        <f>IF(CB124="x",0,IF(CB124="X",0,CA124))</f>
        <v>21</v>
      </c>
      <c r="CF124" s="28">
        <f>MAX(CC124:CE124)</f>
        <v>21</v>
      </c>
      <c r="CG124">
        <f>IF(H124&lt;&gt;"",CC124*H124,0)</f>
        <v>44.496000000000002</v>
      </c>
      <c r="CH124">
        <f>IF(H124&lt;&gt;"",CD124*H124,0)</f>
        <v>49.44</v>
      </c>
      <c r="CI124">
        <f>IF(H124&lt;&gt;"",CE124*H124,0)</f>
        <v>51.911999999999999</v>
      </c>
      <c r="CJ124">
        <f>IF(H124&lt;&gt;"",CF124*H124,0)</f>
        <v>51.911999999999999</v>
      </c>
      <c r="CK124">
        <f>IF(J124="",0,IF(J124&lt;&gt;"x",IF(J124&lt;&gt;"X",J124*$BV124,0),0))</f>
        <v>0</v>
      </c>
      <c r="CL124">
        <f t="shared" ref="CL124:CL143" si="482">IF(L124="",0,IF(L124&lt;&gt;"x",IF(L124&lt;&gt;"X",L124*$BV124,0),0))</f>
        <v>0</v>
      </c>
      <c r="CM124">
        <f t="shared" ref="CM124:CM143" si="483">IF(N124="",0,IF(N124&lt;&gt;"x",IF(N124&lt;&gt;"X",N124*$BV124,0),0))</f>
        <v>0</v>
      </c>
      <c r="CN124">
        <f>CG124+CK124</f>
        <v>44.496000000000002</v>
      </c>
      <c r="CO124">
        <f>CH124+CL124</f>
        <v>49.44</v>
      </c>
      <c r="CP124">
        <f>CI124+CM124</f>
        <v>51.911999999999999</v>
      </c>
      <c r="CQ124" s="5">
        <f>MAX(CN124:CP124)</f>
        <v>51.911999999999999</v>
      </c>
      <c r="CS124" s="28">
        <f t="shared" ref="CS124:CS143" si="484">O124</f>
        <v>22</v>
      </c>
      <c r="CT124" s="28" t="str">
        <f t="shared" ref="CT124:CT143" si="485">P124</f>
        <v/>
      </c>
      <c r="CU124" s="28">
        <f t="shared" ref="CU124:CU143" si="486">Q124</f>
        <v>24</v>
      </c>
      <c r="CV124" s="28" t="str">
        <f t="shared" ref="CV124:CV143" si="487">R124</f>
        <v/>
      </c>
      <c r="CW124" s="28">
        <f t="shared" ref="CW124:CW143" si="488">S124</f>
        <v>26</v>
      </c>
      <c r="CX124" s="28" t="str">
        <f t="shared" ref="CX124:CX143" si="489">T124</f>
        <v/>
      </c>
      <c r="CY124" s="28">
        <f>IF(CT124="x",0,IF(CT124="X",0,CS124))</f>
        <v>22</v>
      </c>
      <c r="CZ124" s="28">
        <f>IF(CV124="x",0,IF(CV124="X",0,CU124))</f>
        <v>24</v>
      </c>
      <c r="DA124" s="28">
        <f>IF(CX124="x",0,IF(CX124="X",0,CW124))</f>
        <v>26</v>
      </c>
      <c r="DB124" s="28">
        <f>MAX(CY124:DA124)</f>
        <v>26</v>
      </c>
      <c r="DC124">
        <f>IF(H124&lt;&gt;"",CY124*H124,0)</f>
        <v>54.384</v>
      </c>
      <c r="DD124">
        <f>IF(H124&lt;&gt;"",CZ124*H124,0)</f>
        <v>59.328000000000003</v>
      </c>
      <c r="DE124">
        <f>IF(H124&lt;&gt;"",DA124*H124,0)</f>
        <v>64.272000000000006</v>
      </c>
      <c r="DF124">
        <f>IF(H124&lt;&gt;"",DB124*H124,0)</f>
        <v>64.272000000000006</v>
      </c>
      <c r="DG124">
        <f>IF(P124="",0,IF(P124&lt;&gt;"x",IF(P124&lt;&gt;"X",P124*$BV124,0),0))</f>
        <v>0</v>
      </c>
      <c r="DH124">
        <f>IF(R124="",0,IF(R124&lt;&gt;"x",IF(R124&lt;&gt;"X",R124*$BV124,0),0))</f>
        <v>0</v>
      </c>
      <c r="DI124">
        <f>IF(T124="",0,IF(T124&lt;&gt;"x",IF(T124&lt;&gt;"X",T124*$BV124,0),0))</f>
        <v>0</v>
      </c>
      <c r="DJ124">
        <f>DC124+DG124</f>
        <v>54.384</v>
      </c>
      <c r="DK124">
        <f>DD124+DH124</f>
        <v>59.328000000000003</v>
      </c>
      <c r="DL124">
        <f>DE124+DI124</f>
        <v>64.272000000000006</v>
      </c>
      <c r="DM124" s="5">
        <f>MAX(DJ124:DL124)</f>
        <v>64.272000000000006</v>
      </c>
      <c r="DN124" s="48">
        <f>CF124+DB124</f>
        <v>47</v>
      </c>
      <c r="DO124" s="5">
        <f>CJ124+DF124</f>
        <v>116.184</v>
      </c>
      <c r="DP124" s="5">
        <f>CQ124+DM124</f>
        <v>116.184</v>
      </c>
      <c r="DR124" s="48">
        <f t="shared" ref="DR124:DR143" si="490">IF(X124=0,999,X124)</f>
        <v>5.74</v>
      </c>
      <c r="DS124" s="48">
        <f t="shared" ref="DS124:DS143" si="491">IF(Y124=0,999,Y124)</f>
        <v>5.8</v>
      </c>
      <c r="DT124" s="48">
        <f>MIN(DR124:DS124)</f>
        <v>5.74</v>
      </c>
      <c r="DU124">
        <f t="shared" ref="DU124:DU143" si="492">IF(DT124&gt;$DU$2,0,VLOOKUP(DT124,Sprint_Schueler,2))</f>
        <v>97</v>
      </c>
      <c r="DV124" s="48"/>
      <c r="DW124" s="48">
        <f>AA124</f>
        <v>5.2</v>
      </c>
      <c r="DX124" s="48">
        <f>AB124</f>
        <v>5.4</v>
      </c>
      <c r="DY124" s="48">
        <f>AC124</f>
        <v>5.4</v>
      </c>
      <c r="DZ124" s="48">
        <f>MAX(DW124:DY124)</f>
        <v>5.4</v>
      </c>
      <c r="EA124">
        <f t="shared" si="388"/>
        <v>68</v>
      </c>
      <c r="EC124" s="48">
        <f>AE124</f>
        <v>4.5</v>
      </c>
      <c r="ED124" s="48">
        <f>AF124</f>
        <v>5</v>
      </c>
      <c r="EE124" s="48">
        <f>AG124</f>
        <v>4.62</v>
      </c>
      <c r="EF124" s="48">
        <f>MAX(EC124:EE124)</f>
        <v>5</v>
      </c>
      <c r="EG124">
        <f t="shared" si="389"/>
        <v>23.08</v>
      </c>
      <c r="EH124">
        <f t="shared" ref="EH124:EH143" si="493">IF(EG124=0,0,IF($EH$3="Ja",EG124*H124,EG124))</f>
        <v>57.053759999999997</v>
      </c>
      <c r="EJ124">
        <v>1</v>
      </c>
      <c r="EK124" s="48">
        <f>IF(AJ124&lt;&gt;"",ROUND(AJ124,2),0)</f>
        <v>338.24</v>
      </c>
      <c r="EL124">
        <f t="shared" ref="EL124:EL143" si="494">IF(EK124&gt;0,ROUND(EK124*$EL$2+EJ124,0),0)</f>
        <v>33824001</v>
      </c>
      <c r="EM124">
        <f>LARGE($EL$124:$EL$143,EJ124)</f>
        <v>43935002</v>
      </c>
      <c r="EN124">
        <f t="shared" ref="EN124:EN143" si="495">MOD(EM124,$EL$3)</f>
        <v>2</v>
      </c>
      <c r="EO124">
        <f t="shared" ref="EO124:EO143" si="496">IF(EN124&gt;0,EN124*$EL$2+EJ124,$EL$1)</f>
        <v>200001</v>
      </c>
      <c r="EP124">
        <f>SMALL($EO$124:$EO$143,EJ124)</f>
        <v>100006</v>
      </c>
      <c r="EQ124">
        <f t="shared" ref="EQ124:EQ143" si="497">(EP124-MOD(EP124,$EL$2))/$EL$2</f>
        <v>1</v>
      </c>
      <c r="ER124">
        <f t="shared" ref="ER124:ER143" si="498">MOD(EP124,$EL$2)</f>
        <v>6</v>
      </c>
      <c r="ET124">
        <f>IF(J124="X",1,IF(J124="x",1,IF(J124&lt;='Schuelereinst. Sinclair'!$B$5,1,0)))</f>
        <v>0</v>
      </c>
      <c r="EU124">
        <f>IF(L124="X",1,IF(L124="x",1,IF(L124&lt;='Schuelereinst. Sinclair'!$B$5,1,0)))</f>
        <v>0</v>
      </c>
      <c r="EV124">
        <f>IF(N124="X",1,IF(N124="x",1,IF(N124&lt;='Schuelereinst. Sinclair'!$B$5,1,0)))</f>
        <v>0</v>
      </c>
      <c r="EW124">
        <f>IF(P124="X",1,IF(P124="x",1,IF(P124&lt;='Schuelereinst. Sinclair'!$B$5,1,0)))</f>
        <v>0</v>
      </c>
      <c r="EX124">
        <f>IF(R124="X",1,IF(R124="x",1,IF(R124&lt;='Schuelereinst. Sinclair'!$B$5,1,0)))</f>
        <v>0</v>
      </c>
      <c r="EY124">
        <f>IF(T124="X",1,IF(T124="x",1,IF(T124&lt;='Schuelereinst. Sinclair'!$B$5,1,0)))</f>
        <v>0</v>
      </c>
    </row>
    <row r="125" spans="1:155" x14ac:dyDescent="0.2">
      <c r="A125">
        <v>115</v>
      </c>
      <c r="B125" s="90">
        <v>2</v>
      </c>
      <c r="C125" s="259" t="str">
        <f>IF(BG125=99,"",VLOOKUP(BG125,Wiegeliste!$A$17:'Wiegeliste'!$J$66,4))</f>
        <v>M404</v>
      </c>
      <c r="D125" s="90" t="str">
        <f t="shared" ref="D125:D143" si="499">BP125</f>
        <v>Eißert Alexander</v>
      </c>
      <c r="E125" s="132" t="str">
        <f t="shared" ref="E125:E143" si="500">BQ125</f>
        <v>LAL</v>
      </c>
      <c r="F125" s="132">
        <f t="shared" ref="F125:F143" si="501">BS125</f>
        <v>2000</v>
      </c>
      <c r="G125" s="132">
        <f>IF(BG125=99,"",VLOOKUP(BG125,Wiegeliste!$A$17:'Wiegeliste'!$J$66,6))</f>
        <v>40</v>
      </c>
      <c r="H125" s="148">
        <f t="shared" si="467"/>
        <v>2.0884999999999998</v>
      </c>
      <c r="I125" s="299">
        <f>IF(C125&lt;&gt;"",IF(ISERROR(VLOOKUP(C125,Import_Gewichtheben!$A$3:$T$52,3,FALSE)),"",VLOOKUP(C125,Import_Gewichtheben!$A$3:$T$52,3,FALSE)),"")</f>
        <v>24</v>
      </c>
      <c r="J125" s="300" t="str">
        <f>IF(C125&lt;&gt;"",IF(ISERROR(VLOOKUP(C125,Import_Gewichtheben!$A$3:$T$52,4,FALSE)),"",VLOOKUP(C125,Import_Gewichtheben!$A$3:$T$52,4,FALSE)),"")</f>
        <v/>
      </c>
      <c r="K125" s="301">
        <f>IF(C125&lt;&gt;"",IF(ISERROR(VLOOKUP(C125,Import_Gewichtheben!$A$3:$T$52,5,FALSE)),"",VLOOKUP(C125,Import_Gewichtheben!$A$3:$T$52,5,FALSE)),"")</f>
        <v>26</v>
      </c>
      <c r="L125" s="300" t="str">
        <f>IF(C125&lt;&gt;"",IF(ISERROR(VLOOKUP(C125,Import_Gewichtheben!$A$3:$T$52,6,FALSE)),"",VLOOKUP(C125,Import_Gewichtheben!$A$3:$T$52,6,FALSE)),"")</f>
        <v/>
      </c>
      <c r="M125" s="301">
        <f>IF(C125&lt;&gt;"",IF(ISERROR(VLOOKUP(C125,Import_Gewichtheben!$A$3:$T$52,7,FALSE)),"",VLOOKUP(C125,Import_Gewichtheben!$A$3:$T$52,7,FALSE)),"")</f>
        <v>27</v>
      </c>
      <c r="N125" s="300" t="str">
        <f>IF(C125&lt;&gt;"",IF(ISERROR(VLOOKUP(C125,Import_Gewichtheben!$A$3:$T$52,8,FALSE)),"",VLOOKUP(C125,Import_Gewichtheben!$A$3:$T$52,8,FALSE)),"")</f>
        <v/>
      </c>
      <c r="O125" s="299">
        <f>IF(C125&lt;&gt;"",IF(ISERROR(VLOOKUP(C125,Import_Gewichtheben!$A$3:$T$52,9,FALSE)),"",VLOOKUP(C125,Import_Gewichtheben!$A$3:$T$52,9,FALSE)),"")</f>
        <v>28</v>
      </c>
      <c r="P125" s="300" t="str">
        <f>IF(C125&lt;&gt;"",IF(ISERROR(VLOOKUP(C125,Import_Gewichtheben!$A$3:$T$52,10,FALSE)),"",VLOOKUP(C125,Import_Gewichtheben!$A$3:$T$52,10,FALSE)),"")</f>
        <v/>
      </c>
      <c r="Q125" s="301">
        <f>IF(C125&lt;&gt;"",IF(ISERROR(VLOOKUP(C125,Import_Gewichtheben!$A$3:$T$52,11,FALSE)),"",VLOOKUP(C125,Import_Gewichtheben!$A$3:$T$52,11,FALSE)),"")</f>
        <v>30</v>
      </c>
      <c r="R125" s="300" t="str">
        <f>IF(C125&lt;&gt;"",IF(ISERROR(VLOOKUP(C125,Import_Gewichtheben!$A$3:$T$52,12,FALSE)),"",VLOOKUP(C125,Import_Gewichtheben!$A$3:$T$52,12,FALSE)),"")</f>
        <v/>
      </c>
      <c r="S125" s="301">
        <f>IF(C125&lt;&gt;"",IF(ISERROR(VLOOKUP(C125,Import_Gewichtheben!$A$3:$T$52,13,FALSE)),"",VLOOKUP(C125,Import_Gewichtheben!$A$3:$T$52,13,FALSE)),"")</f>
        <v>31</v>
      </c>
      <c r="T125" s="300" t="str">
        <f>IF(C125&lt;&gt;"",IF(ISERROR(VLOOKUP(C125,Import_Gewichtheben!$A$3:$T$52,14,FALSE)),"",VLOOKUP(C125,Import_Gewichtheben!$A$3:$T$52,14,FALSE)),"")</f>
        <v/>
      </c>
      <c r="U125" s="112">
        <f t="shared" ref="U125:U143" si="502">IF(C125&lt;&gt;"",DN125,"")</f>
        <v>58</v>
      </c>
      <c r="V125" s="115">
        <f t="shared" ref="V125:V143" si="503">IF(C125&lt;&gt;"",DO125,"")</f>
        <v>121.133</v>
      </c>
      <c r="W125" s="115">
        <f t="shared" ref="W125:W143" si="504">IF(C125&lt;&gt;"",DP125,"")</f>
        <v>121.133</v>
      </c>
      <c r="X125" s="316">
        <v>5.29</v>
      </c>
      <c r="Y125" s="317">
        <v>5.42</v>
      </c>
      <c r="Z125" s="100">
        <f>IF(C125="","",DU125 )</f>
        <v>108</v>
      </c>
      <c r="AA125" s="326">
        <v>7</v>
      </c>
      <c r="AB125" s="317">
        <v>7.2</v>
      </c>
      <c r="AC125" s="331">
        <v>7.25</v>
      </c>
      <c r="AD125" s="103">
        <f>IF(C125="","",EA125)</f>
        <v>105</v>
      </c>
      <c r="AE125" s="326">
        <v>5.87</v>
      </c>
      <c r="AF125" s="317">
        <v>7.48</v>
      </c>
      <c r="AG125" s="317">
        <v>8.5500000000000007</v>
      </c>
      <c r="AH125" s="186">
        <f>IF(C125="","",EG125)</f>
        <v>50.38</v>
      </c>
      <c r="AI125" s="106">
        <f>IF(C125="","",EH125)</f>
        <v>105.21862999999999</v>
      </c>
      <c r="AJ125" s="107">
        <f>IF(SUM(W125,Z125,AD125,AI125)=0,"",SUM(W125,Z125,AD125,AI125))</f>
        <v>439.35163</v>
      </c>
      <c r="AK125" s="120">
        <f t="shared" si="468"/>
        <v>1</v>
      </c>
      <c r="AL125" s="136">
        <f t="shared" si="469"/>
        <v>30</v>
      </c>
      <c r="BG125">
        <f>Wiegeliste!HT18</f>
        <v>5</v>
      </c>
      <c r="BJ125" t="str">
        <f t="shared" si="470"/>
        <v>M404</v>
      </c>
      <c r="BL125" t="str">
        <f t="shared" ref="BL125:BL143" si="505">IF(UPPER(LEFT(TEXT(BJ125,"####"),1))="W",BJ125,IF(UPPER(LEFT(TEXT(BJ125,"####"),1))="M",BJ125,IF(UPPER(LEFT(TEXT(BJ125,"####"),1))="X",BJ125,"")))</f>
        <v>M404</v>
      </c>
      <c r="BM125" t="str">
        <f t="shared" ref="BM125:BM143" si="506">IF(BJ125&gt;0,IF(BL125="",BJ125,""),"")</f>
        <v/>
      </c>
      <c r="BN125">
        <f t="shared" ref="BN125:BN143" si="507">IF(BK125&gt;"",IF(VLOOKUP(BK125,Athl02,1)=BK125,VLOOKUP(BK125,Athl02,2),""),
IF(BL125&gt;"",IF(VLOOKUP(BL125,Athl06,1)=BL125,VLOOKUP(BL125,Athl06,2),""),
IF(BM125&lt;&gt;"",IF(VLOOKUP(BM125,Athl04,1)=BM125,VLOOKUP(BM125,Athl04,2),""),"")))</f>
        <v>699</v>
      </c>
      <c r="BO125" t="str">
        <f t="shared" ref="BO125:BO143" si="508">IF(BN125&lt;&gt; "",VLOOKUP(BN125, Athl01, 3),"")</f>
        <v>M</v>
      </c>
      <c r="BP125" t="str">
        <f t="shared" si="471"/>
        <v>Eißert Alexander</v>
      </c>
      <c r="BQ125" t="str">
        <f t="shared" si="472"/>
        <v>LAL</v>
      </c>
      <c r="BR125" s="47">
        <f t="shared" si="473"/>
        <v>36740</v>
      </c>
      <c r="BS125">
        <f t="shared" si="474"/>
        <v>2000</v>
      </c>
      <c r="BT125">
        <f t="shared" si="475"/>
        <v>12</v>
      </c>
      <c r="BU125" t="str">
        <f t="shared" ref="BU125:BU143" si="509">IF(BS125="","",IF(BT125&lt;=9,"U9",IF(BT125&lt;=11,"U11",IF(BT125&lt;=13,"U13",IF(BT125&lt;=15,"U15","nicht startberechtigt")))))</f>
        <v>U13</v>
      </c>
      <c r="BV125">
        <f>IF(BU125="","",IF(BU125="U9",'Schuelereinst. Sinclair'!$B$6,IF(BU125="U11",'Schuelereinst. Sinclair'!$B$7,IF(BU125="U13",'Schuelereinst. Sinclair'!$B$8,Wemm(BU125="U15",'Schuelereinst. Sinclair'!$B$9,"")))))</f>
        <v>0</v>
      </c>
      <c r="BW125" s="28">
        <f t="shared" si="476"/>
        <v>24</v>
      </c>
      <c r="BX125" s="28" t="str">
        <f t="shared" si="477"/>
        <v/>
      </c>
      <c r="BY125" s="28">
        <f t="shared" si="478"/>
        <v>26</v>
      </c>
      <c r="BZ125" s="28" t="str">
        <f t="shared" si="479"/>
        <v/>
      </c>
      <c r="CA125" s="28">
        <f t="shared" si="480"/>
        <v>27</v>
      </c>
      <c r="CB125" s="28" t="str">
        <f t="shared" si="481"/>
        <v/>
      </c>
      <c r="CC125" s="28">
        <f t="shared" ref="CC125:CC143" si="510">IF(BX125="x",0,IF(BX125="X",0,BW125))</f>
        <v>24</v>
      </c>
      <c r="CD125" s="28">
        <f t="shared" ref="CD125:CD143" si="511">IF(BZ125="x",0,IF(BZ125="X",0,BY125))</f>
        <v>26</v>
      </c>
      <c r="CE125" s="28">
        <f t="shared" ref="CE125:CE143" si="512">IF(CB125="x",0,IF(CB125="X",0,CA125))</f>
        <v>27</v>
      </c>
      <c r="CF125" s="28">
        <f t="shared" ref="CF125:CF143" si="513">MAX(CC125:CE125)</f>
        <v>27</v>
      </c>
      <c r="CG125">
        <f t="shared" ref="CG125:CG143" si="514">IF(H125&lt;&gt;"",CC125*H125,0)</f>
        <v>50.123999999999995</v>
      </c>
      <c r="CH125">
        <f t="shared" ref="CH125:CH143" si="515">IF(H125&lt;&gt;"",CD125*H125,0)</f>
        <v>54.300999999999995</v>
      </c>
      <c r="CI125">
        <f t="shared" ref="CI125:CI143" si="516">IF(H125&lt;&gt;"",CE125*H125,0)</f>
        <v>56.389499999999998</v>
      </c>
      <c r="CJ125">
        <f t="shared" ref="CJ125:CJ143" si="517">IF(H125&lt;&gt;"",CF125*H125,0)</f>
        <v>56.389499999999998</v>
      </c>
      <c r="CK125">
        <f t="shared" ref="CK125:CK143" si="518">IF(J125="",0,IF(J125&lt;&gt;"x",IF(J125&lt;&gt;"X",J125*$BV125,0),0))</f>
        <v>0</v>
      </c>
      <c r="CL125">
        <f t="shared" si="482"/>
        <v>0</v>
      </c>
      <c r="CM125">
        <f t="shared" si="483"/>
        <v>0</v>
      </c>
      <c r="CN125">
        <f t="shared" ref="CN125:CN143" si="519">CG125+CK125</f>
        <v>50.123999999999995</v>
      </c>
      <c r="CO125">
        <f t="shared" ref="CO125:CO143" si="520">CH125+CL125</f>
        <v>54.300999999999995</v>
      </c>
      <c r="CP125">
        <f t="shared" ref="CP125:CP143" si="521">CI125+CM125</f>
        <v>56.389499999999998</v>
      </c>
      <c r="CQ125" s="5">
        <f t="shared" ref="CQ125:CQ143" si="522">MAX(CN125:CP125)</f>
        <v>56.389499999999998</v>
      </c>
      <c r="CS125" s="28">
        <f t="shared" si="484"/>
        <v>28</v>
      </c>
      <c r="CT125" s="28" t="str">
        <f t="shared" si="485"/>
        <v/>
      </c>
      <c r="CU125" s="28">
        <f t="shared" si="486"/>
        <v>30</v>
      </c>
      <c r="CV125" s="28" t="str">
        <f t="shared" si="487"/>
        <v/>
      </c>
      <c r="CW125" s="28">
        <f t="shared" si="488"/>
        <v>31</v>
      </c>
      <c r="CX125" s="28" t="str">
        <f t="shared" si="489"/>
        <v/>
      </c>
      <c r="CY125" s="28">
        <f t="shared" ref="CY125:CY143" si="523">IF(CT125="x",0,IF(CT125="X",0,CS125))</f>
        <v>28</v>
      </c>
      <c r="CZ125" s="28">
        <f t="shared" ref="CZ125:CZ143" si="524">IF(CV125="x",0,IF(CV125="X",0,CU125))</f>
        <v>30</v>
      </c>
      <c r="DA125" s="28">
        <f t="shared" ref="DA125:DA143" si="525">IF(CX125="x",0,IF(CX125="X",0,CW125))</f>
        <v>31</v>
      </c>
      <c r="DB125" s="28">
        <f t="shared" ref="DB125:DB143" si="526">MAX(CY125:DA125)</f>
        <v>31</v>
      </c>
      <c r="DC125">
        <f t="shared" ref="DC125:DC143" si="527">IF(H125&lt;&gt;"",CY125*H125,0)</f>
        <v>58.477999999999994</v>
      </c>
      <c r="DD125">
        <f t="shared" ref="DD125:DD143" si="528">IF(H125&lt;&gt;"",CZ125*H125,0)</f>
        <v>62.654999999999994</v>
      </c>
      <c r="DE125">
        <f t="shared" ref="DE125:DE143" si="529">IF(H125&lt;&gt;"",DA125*H125,0)</f>
        <v>64.743499999999997</v>
      </c>
      <c r="DF125">
        <f t="shared" ref="DF125:DF143" si="530">IF(H125&lt;&gt;"",DB125*H125,0)</f>
        <v>64.743499999999997</v>
      </c>
      <c r="DG125">
        <f t="shared" ref="DG125:DG143" si="531">IF(P125="",0,IF(P125&lt;&gt;"x",IF(P125&lt;&gt;"X",P125*$BV125,0),0))</f>
        <v>0</v>
      </c>
      <c r="DH125">
        <f t="shared" ref="DH125:DH143" si="532">IF(R125="",0,IF(R125&lt;&gt;"x",IF(R125&lt;&gt;"X",R125*$BV125,0),0))</f>
        <v>0</v>
      </c>
      <c r="DI125">
        <f t="shared" ref="DI125:DI143" si="533">IF(T125="",0,IF(T125&lt;&gt;"x",IF(T125&lt;&gt;"X",T125*$BV125,0),0))</f>
        <v>0</v>
      </c>
      <c r="DJ125">
        <f t="shared" ref="DJ125:DJ143" si="534">DC125+DG125</f>
        <v>58.477999999999994</v>
      </c>
      <c r="DK125">
        <f t="shared" ref="DK125:DK143" si="535">DD125+DH125</f>
        <v>62.654999999999994</v>
      </c>
      <c r="DL125">
        <f t="shared" ref="DL125:DL143" si="536">DE125+DI125</f>
        <v>64.743499999999997</v>
      </c>
      <c r="DM125" s="5">
        <f t="shared" ref="DM125:DM143" si="537">MAX(DJ125:DL125)</f>
        <v>64.743499999999997</v>
      </c>
      <c r="DN125" s="48">
        <f t="shared" ref="DN125:DN143" si="538">CF125+DB125</f>
        <v>58</v>
      </c>
      <c r="DO125" s="5">
        <f t="shared" ref="DO125:DO143" si="539">CJ125+DF125</f>
        <v>121.133</v>
      </c>
      <c r="DP125" s="5">
        <f t="shared" ref="DP125:DP143" si="540">CQ125+DM125</f>
        <v>121.133</v>
      </c>
      <c r="DR125" s="48">
        <f t="shared" si="490"/>
        <v>5.29</v>
      </c>
      <c r="DS125" s="48">
        <f t="shared" si="491"/>
        <v>5.42</v>
      </c>
      <c r="DT125" s="48">
        <f t="shared" ref="DT125:DT143" si="541">MIN(DR125:DS125)</f>
        <v>5.29</v>
      </c>
      <c r="DU125">
        <f t="shared" si="492"/>
        <v>108</v>
      </c>
      <c r="DW125" s="48">
        <f t="shared" ref="DW125:DW143" si="542">AA125</f>
        <v>7</v>
      </c>
      <c r="DX125" s="48">
        <f t="shared" ref="DX125:DX143" si="543">AB125</f>
        <v>7.2</v>
      </c>
      <c r="DY125" s="48">
        <f t="shared" ref="DY125:DY143" si="544">AC125</f>
        <v>7.25</v>
      </c>
      <c r="DZ125" s="48">
        <f t="shared" ref="DZ125:DZ143" si="545">MAX(DW125:DY125)</f>
        <v>7.25</v>
      </c>
      <c r="EA125">
        <f t="shared" si="388"/>
        <v>105</v>
      </c>
      <c r="EC125" s="48">
        <f t="shared" ref="EC125:EC143" si="546">AE125</f>
        <v>5.87</v>
      </c>
      <c r="ED125" s="48">
        <f t="shared" ref="ED125:ED143" si="547">AF125</f>
        <v>7.48</v>
      </c>
      <c r="EE125" s="48">
        <f t="shared" ref="EE125:EE143" si="548">AG125</f>
        <v>8.5500000000000007</v>
      </c>
      <c r="EF125" s="48">
        <f t="shared" ref="EF125:EF143" si="549">MAX(EC125:EE125)</f>
        <v>8.5500000000000007</v>
      </c>
      <c r="EG125">
        <f t="shared" si="389"/>
        <v>50.38</v>
      </c>
      <c r="EH125">
        <f t="shared" si="493"/>
        <v>105.21862999999999</v>
      </c>
      <c r="EJ125">
        <v>2</v>
      </c>
      <c r="EK125" s="48">
        <f t="shared" ref="EK125:EK143" si="550">IF(AJ125&lt;&gt;"",ROUND(AJ125,2),0)</f>
        <v>439.35</v>
      </c>
      <c r="EL125">
        <f t="shared" si="494"/>
        <v>43935002</v>
      </c>
      <c r="EM125">
        <f t="shared" ref="EM125:EM143" si="551">LARGE($EL$124:$EL$143,EJ125)</f>
        <v>42850004</v>
      </c>
      <c r="EN125">
        <f t="shared" si="495"/>
        <v>4</v>
      </c>
      <c r="EO125">
        <f t="shared" si="496"/>
        <v>400002</v>
      </c>
      <c r="EP125">
        <f t="shared" ref="EP125:EP143" si="552">SMALL($EO$124:$EO$143,EJ125)</f>
        <v>200001</v>
      </c>
      <c r="EQ125">
        <f t="shared" si="497"/>
        <v>2</v>
      </c>
      <c r="ER125">
        <f t="shared" si="498"/>
        <v>1</v>
      </c>
      <c r="ET125">
        <f>IF(J125="X",1,IF(J125="x",1,IF(J125&lt;='Schuelereinst. Sinclair'!$B$5,1,0)))</f>
        <v>0</v>
      </c>
      <c r="EU125">
        <f>IF(L125="X",1,IF(L125="x",1,IF(L125&lt;='Schuelereinst. Sinclair'!$B$5,1,0)))</f>
        <v>0</v>
      </c>
      <c r="EV125">
        <f>IF(N125="X",1,IF(N125="x",1,IF(N125&lt;='Schuelereinst. Sinclair'!$B$5,1,0)))</f>
        <v>0</v>
      </c>
      <c r="EW125">
        <f>IF(P125="X",1,IF(P125="x",1,IF(P125&lt;='Schuelereinst. Sinclair'!$B$5,1,0)))</f>
        <v>0</v>
      </c>
      <c r="EX125">
        <f>IF(R125="X",1,IF(R125="x",1,IF(R125&lt;='Schuelereinst. Sinclair'!$B$5,1,0)))</f>
        <v>0</v>
      </c>
      <c r="EY125">
        <f>IF(T125="X",1,IF(T125="x",1,IF(T125&lt;='Schuelereinst. Sinclair'!$B$5,1,0)))</f>
        <v>0</v>
      </c>
    </row>
    <row r="126" spans="1:155" x14ac:dyDescent="0.2">
      <c r="A126">
        <v>116</v>
      </c>
      <c r="B126" s="90">
        <v>3</v>
      </c>
      <c r="C126" s="259" t="str">
        <f>IF(BG126=99,"",VLOOKUP(BG126,Wiegeliste!$A$17:'Wiegeliste'!$J$66,4))</f>
        <v>M380</v>
      </c>
      <c r="D126" s="90" t="str">
        <f t="shared" si="499"/>
        <v>Aflenzer Maximilian</v>
      </c>
      <c r="E126" s="132" t="str">
        <f t="shared" si="500"/>
        <v>LAL</v>
      </c>
      <c r="F126" s="132">
        <f t="shared" si="501"/>
        <v>1999</v>
      </c>
      <c r="G126" s="132">
        <f>IF(BG126=99,"",VLOOKUP(BG126,Wiegeliste!$A$17:'Wiegeliste'!$J$66,6))</f>
        <v>46.7</v>
      </c>
      <c r="H126" s="148">
        <f t="shared" si="467"/>
        <v>1.8029999999999999</v>
      </c>
      <c r="I126" s="299">
        <f>IF(C126&lt;&gt;"",IF(ISERROR(VLOOKUP(C126,Import_Gewichtheben!$A$3:$T$52,3,FALSE)),"",VLOOKUP(C126,Import_Gewichtheben!$A$3:$T$52,3,FALSE)),"")</f>
        <v>30</v>
      </c>
      <c r="J126" s="300" t="str">
        <f>IF(C126&lt;&gt;"",IF(ISERROR(VLOOKUP(C126,Import_Gewichtheben!$A$3:$T$52,4,FALSE)),"",VLOOKUP(C126,Import_Gewichtheben!$A$3:$T$52,4,FALSE)),"")</f>
        <v/>
      </c>
      <c r="K126" s="301">
        <f>IF(C126&lt;&gt;"",IF(ISERROR(VLOOKUP(C126,Import_Gewichtheben!$A$3:$T$52,5,FALSE)),"",VLOOKUP(C126,Import_Gewichtheben!$A$3:$T$52,5,FALSE)),"")</f>
        <v>33</v>
      </c>
      <c r="L126" s="300" t="str">
        <f>IF(C126&lt;&gt;"",IF(ISERROR(VLOOKUP(C126,Import_Gewichtheben!$A$3:$T$52,6,FALSE)),"",VLOOKUP(C126,Import_Gewichtheben!$A$3:$T$52,6,FALSE)),"")</f>
        <v/>
      </c>
      <c r="M126" s="301">
        <f>IF(C126&lt;&gt;"",IF(ISERROR(VLOOKUP(C126,Import_Gewichtheben!$A$3:$T$52,7,FALSE)),"",VLOOKUP(C126,Import_Gewichtheben!$A$3:$T$52,7,FALSE)),"")</f>
        <v>35</v>
      </c>
      <c r="N126" s="300" t="str">
        <f>IF(C126&lt;&gt;"",IF(ISERROR(VLOOKUP(C126,Import_Gewichtheben!$A$3:$T$52,8,FALSE)),"",VLOOKUP(C126,Import_Gewichtheben!$A$3:$T$52,8,FALSE)),"")</f>
        <v>x</v>
      </c>
      <c r="O126" s="299">
        <f>IF(C126&lt;&gt;"",IF(ISERROR(VLOOKUP(C126,Import_Gewichtheben!$A$3:$T$52,9,FALSE)),"",VLOOKUP(C126,Import_Gewichtheben!$A$3:$T$52,9,FALSE)),"")</f>
        <v>40</v>
      </c>
      <c r="P126" s="300" t="str">
        <f>IF(C126&lt;&gt;"",IF(ISERROR(VLOOKUP(C126,Import_Gewichtheben!$A$3:$T$52,10,FALSE)),"",VLOOKUP(C126,Import_Gewichtheben!$A$3:$T$52,10,FALSE)),"")</f>
        <v/>
      </c>
      <c r="Q126" s="301">
        <f>IF(C126&lt;&gt;"",IF(ISERROR(VLOOKUP(C126,Import_Gewichtheben!$A$3:$T$52,11,FALSE)),"",VLOOKUP(C126,Import_Gewichtheben!$A$3:$T$52,11,FALSE)),"")</f>
        <v>43</v>
      </c>
      <c r="R126" s="300" t="str">
        <f>IF(C126&lt;&gt;"",IF(ISERROR(VLOOKUP(C126,Import_Gewichtheben!$A$3:$T$52,12,FALSE)),"",VLOOKUP(C126,Import_Gewichtheben!$A$3:$T$52,12,FALSE)),"")</f>
        <v/>
      </c>
      <c r="S126" s="301">
        <f>IF(C126&lt;&gt;"",IF(ISERROR(VLOOKUP(C126,Import_Gewichtheben!$A$3:$T$52,13,FALSE)),"",VLOOKUP(C126,Import_Gewichtheben!$A$3:$T$52,13,FALSE)),"")</f>
        <v>45</v>
      </c>
      <c r="T126" s="300" t="str">
        <f>IF(C126&lt;&gt;"",IF(ISERROR(VLOOKUP(C126,Import_Gewichtheben!$A$3:$T$52,14,FALSE)),"",VLOOKUP(C126,Import_Gewichtheben!$A$3:$T$52,14,FALSE)),"")</f>
        <v/>
      </c>
      <c r="U126" s="112">
        <f t="shared" si="502"/>
        <v>78</v>
      </c>
      <c r="V126" s="115">
        <f t="shared" si="503"/>
        <v>140.63399999999999</v>
      </c>
      <c r="W126" s="115">
        <f t="shared" si="504"/>
        <v>140.63399999999999</v>
      </c>
      <c r="X126" s="316">
        <v>5.43</v>
      </c>
      <c r="Y126" s="317">
        <v>5.46</v>
      </c>
      <c r="Z126" s="100">
        <f t="shared" ref="Z126:Z142" si="553">IF(C126="","",DU126 )</f>
        <v>104</v>
      </c>
      <c r="AA126" s="326">
        <v>6.1</v>
      </c>
      <c r="AB126" s="317">
        <v>5.95</v>
      </c>
      <c r="AC126" s="317">
        <v>5.95</v>
      </c>
      <c r="AD126" s="103">
        <f t="shared" ref="AD126:AD143" si="554">IF(C126="","",EA126)</f>
        <v>82</v>
      </c>
      <c r="AE126" s="326">
        <v>6.35</v>
      </c>
      <c r="AF126" s="317">
        <v>8.0500000000000007</v>
      </c>
      <c r="AG126" s="317">
        <v>8.3000000000000007</v>
      </c>
      <c r="AH126" s="186">
        <f t="shared" ref="AH126:AH142" si="555">IF(C126="","",EG126)</f>
        <v>48.46</v>
      </c>
      <c r="AI126" s="106">
        <f t="shared" ref="AI126:AI143" si="556">IF(C126="","",EH126)</f>
        <v>87.373379999999997</v>
      </c>
      <c r="AJ126" s="107">
        <f t="shared" ref="AJ126:AJ143" si="557">IF(SUM(W126,Z126,AD126,AI126)=0,"",SUM(W126,Z126,AD126,AI126))</f>
        <v>414.00738000000001</v>
      </c>
      <c r="AK126" s="120">
        <f t="shared" si="468"/>
        <v>3</v>
      </c>
      <c r="AL126" s="136">
        <f t="shared" si="469"/>
        <v>16</v>
      </c>
      <c r="BG126">
        <f>Wiegeliste!HT19</f>
        <v>7</v>
      </c>
      <c r="BJ126" t="str">
        <f t="shared" si="470"/>
        <v>M380</v>
      </c>
      <c r="BL126" t="str">
        <f t="shared" si="505"/>
        <v>M380</v>
      </c>
      <c r="BM126" t="str">
        <f t="shared" si="506"/>
        <v/>
      </c>
      <c r="BN126">
        <f t="shared" si="507"/>
        <v>617</v>
      </c>
      <c r="BO126" t="str">
        <f t="shared" si="508"/>
        <v>M</v>
      </c>
      <c r="BP126" t="str">
        <f t="shared" si="471"/>
        <v>Aflenzer Maximilian</v>
      </c>
      <c r="BQ126" t="str">
        <f t="shared" si="472"/>
        <v>LAL</v>
      </c>
      <c r="BR126" s="47">
        <f t="shared" si="473"/>
        <v>36249</v>
      </c>
      <c r="BS126">
        <f t="shared" si="474"/>
        <v>1999</v>
      </c>
      <c r="BT126">
        <f t="shared" si="475"/>
        <v>13</v>
      </c>
      <c r="BU126" t="str">
        <f t="shared" si="509"/>
        <v>U13</v>
      </c>
      <c r="BV126">
        <f>IF(BU126="","",IF(BU126="U9",'Schuelereinst. Sinclair'!$B$6,IF(BU126="U11",'Schuelereinst. Sinclair'!$B$7,IF(BU126="U13",'Schuelereinst. Sinclair'!$B$8,Wemm(BU126="U15",'Schuelereinst. Sinclair'!$B$9,"")))))</f>
        <v>0</v>
      </c>
      <c r="BW126" s="28">
        <f t="shared" si="476"/>
        <v>30</v>
      </c>
      <c r="BX126" s="28" t="str">
        <f t="shared" si="477"/>
        <v/>
      </c>
      <c r="BY126" s="28">
        <f t="shared" si="478"/>
        <v>33</v>
      </c>
      <c r="BZ126" s="28" t="str">
        <f t="shared" si="479"/>
        <v/>
      </c>
      <c r="CA126" s="28">
        <f t="shared" si="480"/>
        <v>35</v>
      </c>
      <c r="CB126" s="28" t="str">
        <f t="shared" si="481"/>
        <v>x</v>
      </c>
      <c r="CC126" s="28">
        <f t="shared" si="510"/>
        <v>30</v>
      </c>
      <c r="CD126" s="28">
        <f t="shared" si="511"/>
        <v>33</v>
      </c>
      <c r="CE126" s="28">
        <f t="shared" si="512"/>
        <v>0</v>
      </c>
      <c r="CF126" s="28">
        <f t="shared" si="513"/>
        <v>33</v>
      </c>
      <c r="CG126">
        <f t="shared" si="514"/>
        <v>54.089999999999996</v>
      </c>
      <c r="CH126">
        <f t="shared" si="515"/>
        <v>59.498999999999995</v>
      </c>
      <c r="CI126">
        <f t="shared" si="516"/>
        <v>0</v>
      </c>
      <c r="CJ126">
        <f t="shared" si="517"/>
        <v>59.498999999999995</v>
      </c>
      <c r="CK126">
        <f t="shared" si="518"/>
        <v>0</v>
      </c>
      <c r="CL126">
        <f t="shared" si="482"/>
        <v>0</v>
      </c>
      <c r="CM126">
        <f t="shared" si="483"/>
        <v>0</v>
      </c>
      <c r="CN126">
        <f t="shared" si="519"/>
        <v>54.089999999999996</v>
      </c>
      <c r="CO126">
        <f t="shared" si="520"/>
        <v>59.498999999999995</v>
      </c>
      <c r="CP126">
        <f t="shared" si="521"/>
        <v>0</v>
      </c>
      <c r="CQ126" s="5">
        <f t="shared" si="522"/>
        <v>59.498999999999995</v>
      </c>
      <c r="CS126" s="28">
        <f t="shared" si="484"/>
        <v>40</v>
      </c>
      <c r="CT126" s="28" t="str">
        <f t="shared" si="485"/>
        <v/>
      </c>
      <c r="CU126" s="28">
        <f t="shared" si="486"/>
        <v>43</v>
      </c>
      <c r="CV126" s="28" t="str">
        <f t="shared" si="487"/>
        <v/>
      </c>
      <c r="CW126" s="28">
        <f t="shared" si="488"/>
        <v>45</v>
      </c>
      <c r="CX126" s="28" t="str">
        <f t="shared" si="489"/>
        <v/>
      </c>
      <c r="CY126" s="28">
        <f t="shared" si="523"/>
        <v>40</v>
      </c>
      <c r="CZ126" s="28">
        <f t="shared" si="524"/>
        <v>43</v>
      </c>
      <c r="DA126" s="28">
        <f t="shared" si="525"/>
        <v>45</v>
      </c>
      <c r="DB126" s="28">
        <f t="shared" si="526"/>
        <v>45</v>
      </c>
      <c r="DC126">
        <f t="shared" si="527"/>
        <v>72.12</v>
      </c>
      <c r="DD126">
        <f t="shared" si="528"/>
        <v>77.528999999999996</v>
      </c>
      <c r="DE126">
        <f t="shared" si="529"/>
        <v>81.134999999999991</v>
      </c>
      <c r="DF126">
        <f t="shared" si="530"/>
        <v>81.134999999999991</v>
      </c>
      <c r="DG126">
        <f t="shared" si="531"/>
        <v>0</v>
      </c>
      <c r="DH126">
        <f t="shared" si="532"/>
        <v>0</v>
      </c>
      <c r="DI126">
        <f t="shared" si="533"/>
        <v>0</v>
      </c>
      <c r="DJ126">
        <f t="shared" si="534"/>
        <v>72.12</v>
      </c>
      <c r="DK126">
        <f t="shared" si="535"/>
        <v>77.528999999999996</v>
      </c>
      <c r="DL126">
        <f t="shared" si="536"/>
        <v>81.134999999999991</v>
      </c>
      <c r="DM126" s="5">
        <f t="shared" si="537"/>
        <v>81.134999999999991</v>
      </c>
      <c r="DN126" s="48">
        <f t="shared" si="538"/>
        <v>78</v>
      </c>
      <c r="DO126" s="5">
        <f t="shared" si="539"/>
        <v>140.63399999999999</v>
      </c>
      <c r="DP126" s="5">
        <f t="shared" si="540"/>
        <v>140.63399999999999</v>
      </c>
      <c r="DR126" s="48">
        <f t="shared" si="490"/>
        <v>5.43</v>
      </c>
      <c r="DS126" s="48">
        <f t="shared" si="491"/>
        <v>5.46</v>
      </c>
      <c r="DT126" s="48">
        <f t="shared" si="541"/>
        <v>5.43</v>
      </c>
      <c r="DU126">
        <f t="shared" si="492"/>
        <v>104</v>
      </c>
      <c r="DW126" s="48">
        <f t="shared" si="542"/>
        <v>6.1</v>
      </c>
      <c r="DX126" s="48">
        <f t="shared" si="543"/>
        <v>5.95</v>
      </c>
      <c r="DY126" s="48">
        <f t="shared" si="544"/>
        <v>5.95</v>
      </c>
      <c r="DZ126" s="48">
        <f t="shared" si="545"/>
        <v>6.1</v>
      </c>
      <c r="EA126">
        <f t="shared" si="388"/>
        <v>82</v>
      </c>
      <c r="EC126" s="48">
        <f t="shared" si="546"/>
        <v>6.35</v>
      </c>
      <c r="ED126" s="48">
        <f t="shared" si="547"/>
        <v>8.0500000000000007</v>
      </c>
      <c r="EE126" s="48">
        <f t="shared" si="548"/>
        <v>8.3000000000000007</v>
      </c>
      <c r="EF126" s="48">
        <f t="shared" si="549"/>
        <v>8.3000000000000007</v>
      </c>
      <c r="EG126">
        <f t="shared" si="389"/>
        <v>48.46</v>
      </c>
      <c r="EH126">
        <f t="shared" si="493"/>
        <v>87.373379999999997</v>
      </c>
      <c r="EJ126">
        <v>3</v>
      </c>
      <c r="EK126" s="48">
        <f t="shared" si="550"/>
        <v>414.01</v>
      </c>
      <c r="EL126">
        <f t="shared" si="494"/>
        <v>41401003</v>
      </c>
      <c r="EM126">
        <f t="shared" si="551"/>
        <v>41401003</v>
      </c>
      <c r="EN126">
        <f t="shared" si="495"/>
        <v>3</v>
      </c>
      <c r="EO126">
        <f t="shared" si="496"/>
        <v>300003</v>
      </c>
      <c r="EP126">
        <f t="shared" si="552"/>
        <v>300003</v>
      </c>
      <c r="EQ126">
        <f t="shared" si="497"/>
        <v>3</v>
      </c>
      <c r="ER126">
        <f t="shared" si="498"/>
        <v>3</v>
      </c>
      <c r="ET126">
        <f>IF(J126="X",1,IF(J126="x",1,IF(J126&lt;='Schuelereinst. Sinclair'!$B$5,1,0)))</f>
        <v>0</v>
      </c>
      <c r="EU126">
        <f>IF(L126="X",1,IF(L126="x",1,IF(L126&lt;='Schuelereinst. Sinclair'!$B$5,1,0)))</f>
        <v>0</v>
      </c>
      <c r="EV126">
        <f>IF(N126="X",1,IF(N126="x",1,IF(N126&lt;='Schuelereinst. Sinclair'!$B$5,1,0)))</f>
        <v>1</v>
      </c>
      <c r="EW126">
        <f>IF(P126="X",1,IF(P126="x",1,IF(P126&lt;='Schuelereinst. Sinclair'!$B$5,1,0)))</f>
        <v>0</v>
      </c>
      <c r="EX126">
        <f>IF(R126="X",1,IF(R126="x",1,IF(R126&lt;='Schuelereinst. Sinclair'!$B$5,1,0)))</f>
        <v>0</v>
      </c>
      <c r="EY126">
        <f>IF(T126="X",1,IF(T126="x",1,IF(T126&lt;='Schuelereinst. Sinclair'!$B$5,1,0)))</f>
        <v>0</v>
      </c>
    </row>
    <row r="127" spans="1:155" x14ac:dyDescent="0.2">
      <c r="A127">
        <v>117</v>
      </c>
      <c r="B127" s="90">
        <v>4</v>
      </c>
      <c r="C127" s="259" t="str">
        <f>IF(BG127=99,"",VLOOKUP(BG127,Wiegeliste!$A$17:'Wiegeliste'!$J$66,4))</f>
        <v>M370</v>
      </c>
      <c r="D127" s="90" t="str">
        <f t="shared" si="499"/>
        <v>Steinbrecher Roman</v>
      </c>
      <c r="E127" s="132" t="str">
        <f t="shared" si="500"/>
        <v>OMV</v>
      </c>
      <c r="F127" s="132">
        <f t="shared" si="501"/>
        <v>1999</v>
      </c>
      <c r="G127" s="132">
        <f>IF(BG127=99,"",VLOOKUP(BG127,Wiegeliste!$A$17:'Wiegeliste'!$J$66,6))</f>
        <v>59</v>
      </c>
      <c r="H127" s="148">
        <f t="shared" si="467"/>
        <v>1.4896</v>
      </c>
      <c r="I127" s="299">
        <f>IF(C127&lt;&gt;"",IF(ISERROR(VLOOKUP(C127,Import_Gewichtheben!$A$3:$T$52,3,FALSE)),"",VLOOKUP(C127,Import_Gewichtheben!$A$3:$T$52,3,FALSE)),"")</f>
        <v>47</v>
      </c>
      <c r="J127" s="300" t="str">
        <f>IF(C127&lt;&gt;"",IF(ISERROR(VLOOKUP(C127,Import_Gewichtheben!$A$3:$T$52,4,FALSE)),"",VLOOKUP(C127,Import_Gewichtheben!$A$3:$T$52,4,FALSE)),"")</f>
        <v/>
      </c>
      <c r="K127" s="301">
        <f>IF(C127&lt;&gt;"",IF(ISERROR(VLOOKUP(C127,Import_Gewichtheben!$A$3:$T$52,5,FALSE)),"",VLOOKUP(C127,Import_Gewichtheben!$A$3:$T$52,5,FALSE)),"")</f>
        <v>51</v>
      </c>
      <c r="L127" s="300" t="str">
        <f>IF(C127&lt;&gt;"",IF(ISERROR(VLOOKUP(C127,Import_Gewichtheben!$A$3:$T$52,6,FALSE)),"",VLOOKUP(C127,Import_Gewichtheben!$A$3:$T$52,6,FALSE)),"")</f>
        <v/>
      </c>
      <c r="M127" s="301">
        <f>IF(C127&lt;&gt;"",IF(ISERROR(VLOOKUP(C127,Import_Gewichtheben!$A$3:$T$52,7,FALSE)),"",VLOOKUP(C127,Import_Gewichtheben!$A$3:$T$52,7,FALSE)),"")</f>
        <v>54</v>
      </c>
      <c r="N127" s="300" t="str">
        <f>IF(C127&lt;&gt;"",IF(ISERROR(VLOOKUP(C127,Import_Gewichtheben!$A$3:$T$52,8,FALSE)),"",VLOOKUP(C127,Import_Gewichtheben!$A$3:$T$52,8,FALSE)),"")</f>
        <v>x</v>
      </c>
      <c r="O127" s="299">
        <f>IF(C127&lt;&gt;"",IF(ISERROR(VLOOKUP(C127,Import_Gewichtheben!$A$3:$T$52,9,FALSE)),"",VLOOKUP(C127,Import_Gewichtheben!$A$3:$T$52,9,FALSE)),"")</f>
        <v>55</v>
      </c>
      <c r="P127" s="300" t="str">
        <f>IF(C127&lt;&gt;"",IF(ISERROR(VLOOKUP(C127,Import_Gewichtheben!$A$3:$T$52,10,FALSE)),"",VLOOKUP(C127,Import_Gewichtheben!$A$3:$T$52,10,FALSE)),"")</f>
        <v/>
      </c>
      <c r="Q127" s="301">
        <f>IF(C127&lt;&gt;"",IF(ISERROR(VLOOKUP(C127,Import_Gewichtheben!$A$3:$T$52,11,FALSE)),"",VLOOKUP(C127,Import_Gewichtheben!$A$3:$T$52,11,FALSE)),"")</f>
        <v>60</v>
      </c>
      <c r="R127" s="300" t="str">
        <f>IF(C127&lt;&gt;"",IF(ISERROR(VLOOKUP(C127,Import_Gewichtheben!$A$3:$T$52,12,FALSE)),"",VLOOKUP(C127,Import_Gewichtheben!$A$3:$T$52,12,FALSE)),"")</f>
        <v/>
      </c>
      <c r="S127" s="301">
        <f>IF(C127&lt;&gt;"",IF(ISERROR(VLOOKUP(C127,Import_Gewichtheben!$A$3:$T$52,13,FALSE)),"",VLOOKUP(C127,Import_Gewichtheben!$A$3:$T$52,13,FALSE)),"")</f>
        <v>63</v>
      </c>
      <c r="T127" s="300" t="str">
        <f>IF(C127&lt;&gt;"",IF(ISERROR(VLOOKUP(C127,Import_Gewichtheben!$A$3:$T$52,14,FALSE)),"",VLOOKUP(C127,Import_Gewichtheben!$A$3:$T$52,14,FALSE)),"")</f>
        <v/>
      </c>
      <c r="U127" s="112">
        <f t="shared" si="502"/>
        <v>114</v>
      </c>
      <c r="V127" s="115">
        <f t="shared" si="503"/>
        <v>169.81440000000001</v>
      </c>
      <c r="W127" s="115">
        <f t="shared" si="504"/>
        <v>169.81440000000001</v>
      </c>
      <c r="X127" s="316">
        <v>5.45</v>
      </c>
      <c r="Y127" s="317">
        <v>5.62</v>
      </c>
      <c r="Z127" s="100">
        <f t="shared" si="553"/>
        <v>104</v>
      </c>
      <c r="AA127" s="326">
        <v>6.4</v>
      </c>
      <c r="AB127" s="317">
        <v>6.6</v>
      </c>
      <c r="AC127" s="317">
        <v>6.45</v>
      </c>
      <c r="AD127" s="103">
        <f t="shared" si="554"/>
        <v>92</v>
      </c>
      <c r="AE127" s="326">
        <v>6.72</v>
      </c>
      <c r="AF127" s="317">
        <v>7.47</v>
      </c>
      <c r="AG127" s="317">
        <v>6.67</v>
      </c>
      <c r="AH127" s="186">
        <f t="shared" si="555"/>
        <v>42.08</v>
      </c>
      <c r="AI127" s="106">
        <f t="shared" si="556"/>
        <v>62.682367999999997</v>
      </c>
      <c r="AJ127" s="107">
        <f t="shared" si="557"/>
        <v>428.49676799999997</v>
      </c>
      <c r="AK127" s="120">
        <f t="shared" si="468"/>
        <v>2</v>
      </c>
      <c r="AL127" s="136">
        <f t="shared" si="469"/>
        <v>20</v>
      </c>
      <c r="BG127">
        <f>Wiegeliste!HT20</f>
        <v>11</v>
      </c>
      <c r="BJ127" t="str">
        <f t="shared" si="470"/>
        <v>M370</v>
      </c>
      <c r="BL127" t="str">
        <f t="shared" si="505"/>
        <v>M370</v>
      </c>
      <c r="BM127" t="str">
        <f t="shared" si="506"/>
        <v/>
      </c>
      <c r="BN127">
        <f t="shared" si="507"/>
        <v>561</v>
      </c>
      <c r="BO127" t="str">
        <f t="shared" si="508"/>
        <v>M</v>
      </c>
      <c r="BP127" t="str">
        <f t="shared" si="471"/>
        <v>Steinbrecher Roman</v>
      </c>
      <c r="BQ127" t="str">
        <f t="shared" si="472"/>
        <v>OMV</v>
      </c>
      <c r="BR127" s="47">
        <f t="shared" si="473"/>
        <v>36298</v>
      </c>
      <c r="BS127">
        <f t="shared" si="474"/>
        <v>1999</v>
      </c>
      <c r="BT127">
        <f t="shared" si="475"/>
        <v>13</v>
      </c>
      <c r="BU127" t="str">
        <f t="shared" si="509"/>
        <v>U13</v>
      </c>
      <c r="BV127">
        <f>IF(BU127="","",IF(BU127="U9",'Schuelereinst. Sinclair'!$B$6,IF(BU127="U11",'Schuelereinst. Sinclair'!$B$7,IF(BU127="U13",'Schuelereinst. Sinclair'!$B$8,Wemm(BU127="U15",'Schuelereinst. Sinclair'!$B$9,"")))))</f>
        <v>0</v>
      </c>
      <c r="BW127" s="28">
        <f t="shared" si="476"/>
        <v>47</v>
      </c>
      <c r="BX127" s="28" t="str">
        <f t="shared" si="477"/>
        <v/>
      </c>
      <c r="BY127" s="28">
        <f t="shared" si="478"/>
        <v>51</v>
      </c>
      <c r="BZ127" s="28" t="str">
        <f t="shared" si="479"/>
        <v/>
      </c>
      <c r="CA127" s="28">
        <f t="shared" si="480"/>
        <v>54</v>
      </c>
      <c r="CB127" s="28" t="str">
        <f t="shared" si="481"/>
        <v>x</v>
      </c>
      <c r="CC127" s="28">
        <f t="shared" si="510"/>
        <v>47</v>
      </c>
      <c r="CD127" s="28">
        <f t="shared" si="511"/>
        <v>51</v>
      </c>
      <c r="CE127" s="28">
        <f t="shared" si="512"/>
        <v>0</v>
      </c>
      <c r="CF127" s="28">
        <f t="shared" si="513"/>
        <v>51</v>
      </c>
      <c r="CG127">
        <f t="shared" si="514"/>
        <v>70.011200000000002</v>
      </c>
      <c r="CH127">
        <f t="shared" si="515"/>
        <v>75.9696</v>
      </c>
      <c r="CI127">
        <f t="shared" si="516"/>
        <v>0</v>
      </c>
      <c r="CJ127">
        <f t="shared" si="517"/>
        <v>75.9696</v>
      </c>
      <c r="CK127">
        <f t="shared" si="518"/>
        <v>0</v>
      </c>
      <c r="CL127">
        <f t="shared" si="482"/>
        <v>0</v>
      </c>
      <c r="CM127">
        <f t="shared" si="483"/>
        <v>0</v>
      </c>
      <c r="CN127">
        <f t="shared" si="519"/>
        <v>70.011200000000002</v>
      </c>
      <c r="CO127">
        <f t="shared" si="520"/>
        <v>75.9696</v>
      </c>
      <c r="CP127">
        <f t="shared" si="521"/>
        <v>0</v>
      </c>
      <c r="CQ127" s="5">
        <f t="shared" si="522"/>
        <v>75.9696</v>
      </c>
      <c r="CS127" s="28">
        <f t="shared" si="484"/>
        <v>55</v>
      </c>
      <c r="CT127" s="28" t="str">
        <f t="shared" si="485"/>
        <v/>
      </c>
      <c r="CU127" s="28">
        <f t="shared" si="486"/>
        <v>60</v>
      </c>
      <c r="CV127" s="28" t="str">
        <f t="shared" si="487"/>
        <v/>
      </c>
      <c r="CW127" s="28">
        <f t="shared" si="488"/>
        <v>63</v>
      </c>
      <c r="CX127" s="28" t="str">
        <f t="shared" si="489"/>
        <v/>
      </c>
      <c r="CY127" s="28">
        <f t="shared" si="523"/>
        <v>55</v>
      </c>
      <c r="CZ127" s="28">
        <f t="shared" si="524"/>
        <v>60</v>
      </c>
      <c r="DA127" s="28">
        <f t="shared" si="525"/>
        <v>63</v>
      </c>
      <c r="DB127" s="28">
        <f t="shared" si="526"/>
        <v>63</v>
      </c>
      <c r="DC127">
        <f t="shared" si="527"/>
        <v>81.927999999999997</v>
      </c>
      <c r="DD127">
        <f t="shared" si="528"/>
        <v>89.376000000000005</v>
      </c>
      <c r="DE127">
        <f t="shared" si="529"/>
        <v>93.844800000000006</v>
      </c>
      <c r="DF127">
        <f t="shared" si="530"/>
        <v>93.844800000000006</v>
      </c>
      <c r="DG127">
        <f t="shared" si="531"/>
        <v>0</v>
      </c>
      <c r="DH127">
        <f t="shared" si="532"/>
        <v>0</v>
      </c>
      <c r="DI127">
        <f t="shared" si="533"/>
        <v>0</v>
      </c>
      <c r="DJ127">
        <f t="shared" si="534"/>
        <v>81.927999999999997</v>
      </c>
      <c r="DK127">
        <f t="shared" si="535"/>
        <v>89.376000000000005</v>
      </c>
      <c r="DL127">
        <f t="shared" si="536"/>
        <v>93.844800000000006</v>
      </c>
      <c r="DM127" s="5">
        <f t="shared" si="537"/>
        <v>93.844800000000006</v>
      </c>
      <c r="DN127" s="48">
        <f t="shared" si="538"/>
        <v>114</v>
      </c>
      <c r="DO127" s="5">
        <f t="shared" si="539"/>
        <v>169.81440000000001</v>
      </c>
      <c r="DP127" s="5">
        <f t="shared" si="540"/>
        <v>169.81440000000001</v>
      </c>
      <c r="DR127" s="48">
        <f t="shared" si="490"/>
        <v>5.45</v>
      </c>
      <c r="DS127" s="48">
        <f t="shared" si="491"/>
        <v>5.62</v>
      </c>
      <c r="DT127" s="48">
        <f t="shared" si="541"/>
        <v>5.45</v>
      </c>
      <c r="DU127">
        <f t="shared" si="492"/>
        <v>104</v>
      </c>
      <c r="DW127" s="48">
        <f t="shared" si="542"/>
        <v>6.4</v>
      </c>
      <c r="DX127" s="48">
        <f t="shared" si="543"/>
        <v>6.6</v>
      </c>
      <c r="DY127" s="48">
        <f t="shared" si="544"/>
        <v>6.45</v>
      </c>
      <c r="DZ127" s="48">
        <f t="shared" si="545"/>
        <v>6.6</v>
      </c>
      <c r="EA127">
        <f t="shared" si="388"/>
        <v>92</v>
      </c>
      <c r="EC127" s="48">
        <f t="shared" si="546"/>
        <v>6.72</v>
      </c>
      <c r="ED127" s="48">
        <f t="shared" si="547"/>
        <v>7.47</v>
      </c>
      <c r="EE127" s="48">
        <f t="shared" si="548"/>
        <v>6.67</v>
      </c>
      <c r="EF127" s="48">
        <f t="shared" si="549"/>
        <v>7.47</v>
      </c>
      <c r="EG127">
        <f t="shared" si="389"/>
        <v>42.08</v>
      </c>
      <c r="EH127">
        <f t="shared" si="493"/>
        <v>62.682367999999997</v>
      </c>
      <c r="EJ127">
        <v>4</v>
      </c>
      <c r="EK127" s="48">
        <f t="shared" si="550"/>
        <v>428.5</v>
      </c>
      <c r="EL127">
        <f t="shared" si="494"/>
        <v>42850004</v>
      </c>
      <c r="EM127">
        <f t="shared" si="551"/>
        <v>37804005</v>
      </c>
      <c r="EN127">
        <f t="shared" si="495"/>
        <v>5</v>
      </c>
      <c r="EO127">
        <f t="shared" si="496"/>
        <v>500004</v>
      </c>
      <c r="EP127">
        <f t="shared" si="552"/>
        <v>400002</v>
      </c>
      <c r="EQ127">
        <f t="shared" si="497"/>
        <v>4</v>
      </c>
      <c r="ER127">
        <f t="shared" si="498"/>
        <v>2</v>
      </c>
      <c r="ET127">
        <f>IF(J127="X",1,IF(J127="x",1,IF(J127&lt;='Schuelereinst. Sinclair'!$B$5,1,0)))</f>
        <v>0</v>
      </c>
      <c r="EU127">
        <f>IF(L127="X",1,IF(L127="x",1,IF(L127&lt;='Schuelereinst. Sinclair'!$B$5,1,0)))</f>
        <v>0</v>
      </c>
      <c r="EV127">
        <f>IF(N127="X",1,IF(N127="x",1,IF(N127&lt;='Schuelereinst. Sinclair'!$B$5,1,0)))</f>
        <v>1</v>
      </c>
      <c r="EW127">
        <f>IF(P127="X",1,IF(P127="x",1,IF(P127&lt;='Schuelereinst. Sinclair'!$B$5,1,0)))</f>
        <v>0</v>
      </c>
      <c r="EX127">
        <f>IF(R127="X",1,IF(R127="x",1,IF(R127&lt;='Schuelereinst. Sinclair'!$B$5,1,0)))</f>
        <v>0</v>
      </c>
      <c r="EY127">
        <f>IF(T127="X",1,IF(T127="x",1,IF(T127&lt;='Schuelereinst. Sinclair'!$B$5,1,0)))</f>
        <v>0</v>
      </c>
    </row>
    <row r="128" spans="1:155" x14ac:dyDescent="0.2">
      <c r="A128">
        <v>118</v>
      </c>
      <c r="B128" s="90">
        <v>5</v>
      </c>
      <c r="C128" s="259" t="str">
        <f>IF(BG128=99,"",VLOOKUP(BG128,Wiegeliste!$A$17:'Wiegeliste'!$J$66,4))</f>
        <v>M401</v>
      </c>
      <c r="D128" s="90" t="str">
        <f t="shared" si="499"/>
        <v>Hengl Mario</v>
      </c>
      <c r="E128" s="132" t="str">
        <f t="shared" si="500"/>
        <v>LAL</v>
      </c>
      <c r="F128" s="132">
        <f t="shared" si="501"/>
        <v>2000</v>
      </c>
      <c r="G128" s="132">
        <f>IF(BG128=99,"",VLOOKUP(BG128,Wiegeliste!$A$17:'Wiegeliste'!$J$66,6))</f>
        <v>36.700000000000003</v>
      </c>
      <c r="H128" s="148">
        <f t="shared" si="467"/>
        <v>2.2824</v>
      </c>
      <c r="I128" s="299">
        <f>IF(C128&lt;&gt;"",IF(ISERROR(VLOOKUP(C128,Import_Gewichtheben!$A$3:$T$52,3,FALSE)),"",VLOOKUP(C128,Import_Gewichtheben!$A$3:$T$52,3,FALSE)),"")</f>
        <v>29</v>
      </c>
      <c r="J128" s="300" t="str">
        <f>IF(C128&lt;&gt;"",IF(ISERROR(VLOOKUP(C128,Import_Gewichtheben!$A$3:$T$52,4,FALSE)),"",VLOOKUP(C128,Import_Gewichtheben!$A$3:$T$52,4,FALSE)),"")</f>
        <v/>
      </c>
      <c r="K128" s="301">
        <f>IF(C128&lt;&gt;"",IF(ISERROR(VLOOKUP(C128,Import_Gewichtheben!$A$3:$T$52,5,FALSE)),"",VLOOKUP(C128,Import_Gewichtheben!$A$3:$T$52,5,FALSE)),"")</f>
        <v>31</v>
      </c>
      <c r="L128" s="300" t="str">
        <f>IF(C128&lt;&gt;"",IF(ISERROR(VLOOKUP(C128,Import_Gewichtheben!$A$3:$T$52,6,FALSE)),"",VLOOKUP(C128,Import_Gewichtheben!$A$3:$T$52,6,FALSE)),"")</f>
        <v>x</v>
      </c>
      <c r="M128" s="301">
        <f>IF(C128&lt;&gt;"",IF(ISERROR(VLOOKUP(C128,Import_Gewichtheben!$A$3:$T$52,7,FALSE)),"",VLOOKUP(C128,Import_Gewichtheben!$A$3:$T$52,7,FALSE)),"")</f>
        <v>31</v>
      </c>
      <c r="N128" s="300" t="str">
        <f>IF(C128&lt;&gt;"",IF(ISERROR(VLOOKUP(C128,Import_Gewichtheben!$A$3:$T$52,8,FALSE)),"",VLOOKUP(C128,Import_Gewichtheben!$A$3:$T$52,8,FALSE)),"")</f>
        <v>x</v>
      </c>
      <c r="O128" s="299">
        <f>IF(C128&lt;&gt;"",IF(ISERROR(VLOOKUP(C128,Import_Gewichtheben!$A$3:$T$52,9,FALSE)),"",VLOOKUP(C128,Import_Gewichtheben!$A$3:$T$52,9,FALSE)),"")</f>
        <v>31</v>
      </c>
      <c r="P128" s="300" t="str">
        <f>IF(C128&lt;&gt;"",IF(ISERROR(VLOOKUP(C128,Import_Gewichtheben!$A$3:$T$52,10,FALSE)),"",VLOOKUP(C128,Import_Gewichtheben!$A$3:$T$52,10,FALSE)),"")</f>
        <v/>
      </c>
      <c r="Q128" s="301">
        <f>IF(C128&lt;&gt;"",IF(ISERROR(VLOOKUP(C128,Import_Gewichtheben!$A$3:$T$52,11,FALSE)),"",VLOOKUP(C128,Import_Gewichtheben!$A$3:$T$52,11,FALSE)),"")</f>
        <v>33</v>
      </c>
      <c r="R128" s="300" t="str">
        <f>IF(C128&lt;&gt;"",IF(ISERROR(VLOOKUP(C128,Import_Gewichtheben!$A$3:$T$52,12,FALSE)),"",VLOOKUP(C128,Import_Gewichtheben!$A$3:$T$52,12,FALSE)),"")</f>
        <v/>
      </c>
      <c r="S128" s="301">
        <f>IF(C128&lt;&gt;"",IF(ISERROR(VLOOKUP(C128,Import_Gewichtheben!$A$3:$T$52,13,FALSE)),"",VLOOKUP(C128,Import_Gewichtheben!$A$3:$T$52,13,FALSE)),"")</f>
        <v>34</v>
      </c>
      <c r="T128" s="300" t="str">
        <f>IF(C128&lt;&gt;"",IF(ISERROR(VLOOKUP(C128,Import_Gewichtheben!$A$3:$T$52,14,FALSE)),"",VLOOKUP(C128,Import_Gewichtheben!$A$3:$T$52,14,FALSE)),"")</f>
        <v/>
      </c>
      <c r="U128" s="112">
        <f t="shared" si="502"/>
        <v>63</v>
      </c>
      <c r="V128" s="115">
        <f t="shared" si="503"/>
        <v>143.7912</v>
      </c>
      <c r="W128" s="115">
        <f t="shared" si="504"/>
        <v>143.7912</v>
      </c>
      <c r="X128" s="316">
        <v>6</v>
      </c>
      <c r="Y128" s="317">
        <v>5.98</v>
      </c>
      <c r="Z128" s="100">
        <f t="shared" si="553"/>
        <v>91</v>
      </c>
      <c r="AA128" s="326">
        <v>5.9</v>
      </c>
      <c r="AB128" s="317">
        <v>5.95</v>
      </c>
      <c r="AC128" s="317">
        <v>5.9</v>
      </c>
      <c r="AD128" s="103">
        <f t="shared" si="554"/>
        <v>79</v>
      </c>
      <c r="AE128" s="326">
        <v>5.66</v>
      </c>
      <c r="AF128" s="317">
        <v>4.9400000000000004</v>
      </c>
      <c r="AG128" s="317">
        <v>0</v>
      </c>
      <c r="AH128" s="186">
        <f t="shared" si="555"/>
        <v>28.15</v>
      </c>
      <c r="AI128" s="106">
        <f t="shared" si="556"/>
        <v>64.249560000000002</v>
      </c>
      <c r="AJ128" s="107">
        <f t="shared" si="557"/>
        <v>378.04075999999998</v>
      </c>
      <c r="AK128" s="120">
        <f t="shared" si="468"/>
        <v>4</v>
      </c>
      <c r="AL128" s="136">
        <f t="shared" si="469"/>
        <v>12</v>
      </c>
      <c r="BG128">
        <f>Wiegeliste!HT21</f>
        <v>12</v>
      </c>
      <c r="BJ128" t="str">
        <f t="shared" si="470"/>
        <v>M401</v>
      </c>
      <c r="BL128" t="str">
        <f t="shared" si="505"/>
        <v>M401</v>
      </c>
      <c r="BM128" t="str">
        <f t="shared" si="506"/>
        <v/>
      </c>
      <c r="BN128">
        <f t="shared" si="507"/>
        <v>696</v>
      </c>
      <c r="BO128" t="str">
        <f t="shared" si="508"/>
        <v>M</v>
      </c>
      <c r="BP128" t="str">
        <f t="shared" si="471"/>
        <v>Hengl Mario</v>
      </c>
      <c r="BQ128" t="str">
        <f t="shared" si="472"/>
        <v>LAL</v>
      </c>
      <c r="BR128" s="47">
        <f t="shared" si="473"/>
        <v>36680</v>
      </c>
      <c r="BS128">
        <f t="shared" si="474"/>
        <v>2000</v>
      </c>
      <c r="BT128">
        <f t="shared" si="475"/>
        <v>12</v>
      </c>
      <c r="BU128" t="str">
        <f t="shared" si="509"/>
        <v>U13</v>
      </c>
      <c r="BV128">
        <f>IF(BU128="","",IF(BU128="U9",'Schuelereinst. Sinclair'!$B$6,IF(BU128="U11",'Schuelereinst. Sinclair'!$B$7,IF(BU128="U13",'Schuelereinst. Sinclair'!$B$8,Wemm(BU128="U15",'Schuelereinst. Sinclair'!$B$9,"")))))</f>
        <v>0</v>
      </c>
      <c r="BW128" s="28">
        <f t="shared" si="476"/>
        <v>29</v>
      </c>
      <c r="BX128" s="28" t="str">
        <f t="shared" si="477"/>
        <v/>
      </c>
      <c r="BY128" s="28">
        <f t="shared" si="478"/>
        <v>31</v>
      </c>
      <c r="BZ128" s="28" t="str">
        <f t="shared" si="479"/>
        <v>x</v>
      </c>
      <c r="CA128" s="28">
        <f t="shared" si="480"/>
        <v>31</v>
      </c>
      <c r="CB128" s="28" t="str">
        <f t="shared" si="481"/>
        <v>x</v>
      </c>
      <c r="CC128" s="28">
        <f t="shared" si="510"/>
        <v>29</v>
      </c>
      <c r="CD128" s="28">
        <f t="shared" si="511"/>
        <v>0</v>
      </c>
      <c r="CE128" s="28">
        <f t="shared" si="512"/>
        <v>0</v>
      </c>
      <c r="CF128" s="28">
        <f t="shared" si="513"/>
        <v>29</v>
      </c>
      <c r="CG128">
        <f t="shared" si="514"/>
        <v>66.189599999999999</v>
      </c>
      <c r="CH128">
        <f t="shared" si="515"/>
        <v>0</v>
      </c>
      <c r="CI128">
        <f t="shared" si="516"/>
        <v>0</v>
      </c>
      <c r="CJ128">
        <f t="shared" si="517"/>
        <v>66.189599999999999</v>
      </c>
      <c r="CK128">
        <f t="shared" si="518"/>
        <v>0</v>
      </c>
      <c r="CL128">
        <f t="shared" si="482"/>
        <v>0</v>
      </c>
      <c r="CM128">
        <f t="shared" si="483"/>
        <v>0</v>
      </c>
      <c r="CN128">
        <f t="shared" si="519"/>
        <v>66.189599999999999</v>
      </c>
      <c r="CO128">
        <f t="shared" si="520"/>
        <v>0</v>
      </c>
      <c r="CP128">
        <f t="shared" si="521"/>
        <v>0</v>
      </c>
      <c r="CQ128" s="5">
        <f t="shared" si="522"/>
        <v>66.189599999999999</v>
      </c>
      <c r="CS128" s="28">
        <f t="shared" si="484"/>
        <v>31</v>
      </c>
      <c r="CT128" s="28" t="str">
        <f t="shared" si="485"/>
        <v/>
      </c>
      <c r="CU128" s="28">
        <f t="shared" si="486"/>
        <v>33</v>
      </c>
      <c r="CV128" s="28" t="str">
        <f t="shared" si="487"/>
        <v/>
      </c>
      <c r="CW128" s="28">
        <f t="shared" si="488"/>
        <v>34</v>
      </c>
      <c r="CX128" s="28" t="str">
        <f t="shared" si="489"/>
        <v/>
      </c>
      <c r="CY128" s="28">
        <f t="shared" si="523"/>
        <v>31</v>
      </c>
      <c r="CZ128" s="28">
        <f t="shared" si="524"/>
        <v>33</v>
      </c>
      <c r="DA128" s="28">
        <f t="shared" si="525"/>
        <v>34</v>
      </c>
      <c r="DB128" s="28">
        <f t="shared" si="526"/>
        <v>34</v>
      </c>
      <c r="DC128">
        <f t="shared" si="527"/>
        <v>70.754400000000004</v>
      </c>
      <c r="DD128">
        <f t="shared" si="528"/>
        <v>75.319199999999995</v>
      </c>
      <c r="DE128">
        <f t="shared" si="529"/>
        <v>77.601600000000005</v>
      </c>
      <c r="DF128">
        <f t="shared" si="530"/>
        <v>77.601600000000005</v>
      </c>
      <c r="DG128">
        <f t="shared" si="531"/>
        <v>0</v>
      </c>
      <c r="DH128">
        <f t="shared" si="532"/>
        <v>0</v>
      </c>
      <c r="DI128">
        <f t="shared" si="533"/>
        <v>0</v>
      </c>
      <c r="DJ128">
        <f t="shared" si="534"/>
        <v>70.754400000000004</v>
      </c>
      <c r="DK128">
        <f t="shared" si="535"/>
        <v>75.319199999999995</v>
      </c>
      <c r="DL128">
        <f t="shared" si="536"/>
        <v>77.601600000000005</v>
      </c>
      <c r="DM128" s="5">
        <f t="shared" si="537"/>
        <v>77.601600000000005</v>
      </c>
      <c r="DN128" s="48">
        <f t="shared" si="538"/>
        <v>63</v>
      </c>
      <c r="DO128" s="5">
        <f t="shared" si="539"/>
        <v>143.7912</v>
      </c>
      <c r="DP128" s="5">
        <f t="shared" si="540"/>
        <v>143.7912</v>
      </c>
      <c r="DR128" s="48">
        <f t="shared" si="490"/>
        <v>6</v>
      </c>
      <c r="DS128" s="48">
        <f t="shared" si="491"/>
        <v>5.98</v>
      </c>
      <c r="DT128" s="48">
        <f t="shared" si="541"/>
        <v>5.98</v>
      </c>
      <c r="DU128">
        <f t="shared" si="492"/>
        <v>91</v>
      </c>
      <c r="DW128" s="48">
        <f t="shared" si="542"/>
        <v>5.9</v>
      </c>
      <c r="DX128" s="48">
        <f t="shared" si="543"/>
        <v>5.95</v>
      </c>
      <c r="DY128" s="48">
        <f t="shared" si="544"/>
        <v>5.9</v>
      </c>
      <c r="DZ128" s="48">
        <f t="shared" si="545"/>
        <v>5.95</v>
      </c>
      <c r="EA128">
        <f t="shared" si="388"/>
        <v>79</v>
      </c>
      <c r="EC128" s="48">
        <f t="shared" si="546"/>
        <v>5.66</v>
      </c>
      <c r="ED128" s="48">
        <f t="shared" si="547"/>
        <v>4.9400000000000004</v>
      </c>
      <c r="EE128" s="48">
        <f t="shared" si="548"/>
        <v>0</v>
      </c>
      <c r="EF128" s="48">
        <f t="shared" si="549"/>
        <v>5.66</v>
      </c>
      <c r="EG128">
        <f t="shared" si="389"/>
        <v>28.15</v>
      </c>
      <c r="EH128">
        <f t="shared" si="493"/>
        <v>64.249560000000002</v>
      </c>
      <c r="EJ128">
        <v>5</v>
      </c>
      <c r="EK128" s="48">
        <f t="shared" si="550"/>
        <v>378.04</v>
      </c>
      <c r="EL128">
        <f t="shared" si="494"/>
        <v>37804005</v>
      </c>
      <c r="EM128">
        <f t="shared" si="551"/>
        <v>36116006</v>
      </c>
      <c r="EN128">
        <f t="shared" si="495"/>
        <v>6</v>
      </c>
      <c r="EO128">
        <f t="shared" si="496"/>
        <v>600005</v>
      </c>
      <c r="EP128">
        <f t="shared" si="552"/>
        <v>500004</v>
      </c>
      <c r="EQ128">
        <f t="shared" si="497"/>
        <v>5</v>
      </c>
      <c r="ER128">
        <f t="shared" si="498"/>
        <v>4</v>
      </c>
      <c r="ET128">
        <f>IF(J128="X",1,IF(J128="x",1,IF(J128&lt;='Schuelereinst. Sinclair'!$B$5,1,0)))</f>
        <v>0</v>
      </c>
      <c r="EU128">
        <f>IF(L128="X",1,IF(L128="x",1,IF(L128&lt;='Schuelereinst. Sinclair'!$B$5,1,0)))</f>
        <v>1</v>
      </c>
      <c r="EV128">
        <f>IF(N128="X",1,IF(N128="x",1,IF(N128&lt;='Schuelereinst. Sinclair'!$B$5,1,0)))</f>
        <v>1</v>
      </c>
      <c r="EW128">
        <f>IF(P128="X",1,IF(P128="x",1,IF(P128&lt;='Schuelereinst. Sinclair'!$B$5,1,0)))</f>
        <v>0</v>
      </c>
      <c r="EX128">
        <f>IF(R128="X",1,IF(R128="x",1,IF(R128&lt;='Schuelereinst. Sinclair'!$B$5,1,0)))</f>
        <v>0</v>
      </c>
      <c r="EY128">
        <f>IF(T128="X",1,IF(T128="x",1,IF(T128&lt;='Schuelereinst. Sinclair'!$B$5,1,0)))</f>
        <v>0</v>
      </c>
    </row>
    <row r="129" spans="1:155" x14ac:dyDescent="0.2">
      <c r="A129">
        <v>119</v>
      </c>
      <c r="B129" s="90">
        <v>6</v>
      </c>
      <c r="C129" s="259" t="str">
        <f>IF(BG129=99,"",VLOOKUP(BG129,Wiegeliste!$A$17:'Wiegeliste'!$J$66,4))</f>
        <v>X279</v>
      </c>
      <c r="D129" s="90" t="str">
        <f t="shared" si="499"/>
        <v>Moldaschl Maximilian</v>
      </c>
      <c r="E129" s="132" t="str">
        <f t="shared" si="500"/>
        <v>LAL</v>
      </c>
      <c r="F129" s="132">
        <f t="shared" si="501"/>
        <v>2000</v>
      </c>
      <c r="G129" s="132">
        <f>IF(BG129=99,"",VLOOKUP(BG129,Wiegeliste!$A$17:'Wiegeliste'!$J$66,6))</f>
        <v>53.9</v>
      </c>
      <c r="H129" s="148">
        <f t="shared" si="467"/>
        <v>1.5967</v>
      </c>
      <c r="I129" s="299">
        <f>IF(C129&lt;&gt;"",IF(ISERROR(VLOOKUP(C129,Import_Gewichtheben!$A$3:$T$52,3,FALSE)),"",VLOOKUP(C129,Import_Gewichtheben!$A$3:$T$52,3,FALSE)),"")</f>
        <v>30</v>
      </c>
      <c r="J129" s="300" t="str">
        <f>IF(C129&lt;&gt;"",IF(ISERROR(VLOOKUP(C129,Import_Gewichtheben!$A$3:$T$52,4,FALSE)),"",VLOOKUP(C129,Import_Gewichtheben!$A$3:$T$52,4,FALSE)),"")</f>
        <v/>
      </c>
      <c r="K129" s="301">
        <f>IF(C129&lt;&gt;"",IF(ISERROR(VLOOKUP(C129,Import_Gewichtheben!$A$3:$T$52,5,FALSE)),"",VLOOKUP(C129,Import_Gewichtheben!$A$3:$T$52,5,FALSE)),"")</f>
        <v>32</v>
      </c>
      <c r="L129" s="300" t="str">
        <f>IF(C129&lt;&gt;"",IF(ISERROR(VLOOKUP(C129,Import_Gewichtheben!$A$3:$T$52,6,FALSE)),"",VLOOKUP(C129,Import_Gewichtheben!$A$3:$T$52,6,FALSE)),"")</f>
        <v/>
      </c>
      <c r="M129" s="301">
        <f>IF(C129&lt;&gt;"",IF(ISERROR(VLOOKUP(C129,Import_Gewichtheben!$A$3:$T$52,7,FALSE)),"",VLOOKUP(C129,Import_Gewichtheben!$A$3:$T$52,7,FALSE)),"")</f>
        <v>33</v>
      </c>
      <c r="N129" s="300" t="str">
        <f>IF(C129&lt;&gt;"",IF(ISERROR(VLOOKUP(C129,Import_Gewichtheben!$A$3:$T$52,8,FALSE)),"",VLOOKUP(C129,Import_Gewichtheben!$A$3:$T$52,8,FALSE)),"")</f>
        <v>x</v>
      </c>
      <c r="O129" s="299">
        <f>IF(C129&lt;&gt;"",IF(ISERROR(VLOOKUP(C129,Import_Gewichtheben!$A$3:$T$52,9,FALSE)),"",VLOOKUP(C129,Import_Gewichtheben!$A$3:$T$52,9,FALSE)),"")</f>
        <v>32</v>
      </c>
      <c r="P129" s="300" t="str">
        <f>IF(C129&lt;&gt;"",IF(ISERROR(VLOOKUP(C129,Import_Gewichtheben!$A$3:$T$52,10,FALSE)),"",VLOOKUP(C129,Import_Gewichtheben!$A$3:$T$52,10,FALSE)),"")</f>
        <v/>
      </c>
      <c r="Q129" s="301">
        <f>IF(C129&lt;&gt;"",IF(ISERROR(VLOOKUP(C129,Import_Gewichtheben!$A$3:$T$52,11,FALSE)),"",VLOOKUP(C129,Import_Gewichtheben!$A$3:$T$52,11,FALSE)),"")</f>
        <v>35</v>
      </c>
      <c r="R129" s="300" t="str">
        <f>IF(C129&lt;&gt;"",IF(ISERROR(VLOOKUP(C129,Import_Gewichtheben!$A$3:$T$52,12,FALSE)),"",VLOOKUP(C129,Import_Gewichtheben!$A$3:$T$52,12,FALSE)),"")</f>
        <v>x</v>
      </c>
      <c r="S129" s="301">
        <f>IF(C129&lt;&gt;"",IF(ISERROR(VLOOKUP(C129,Import_Gewichtheben!$A$3:$T$52,13,FALSE)),"",VLOOKUP(C129,Import_Gewichtheben!$A$3:$T$52,13,FALSE)),"")</f>
        <v>35</v>
      </c>
      <c r="T129" s="300" t="str">
        <f>IF(C129&lt;&gt;"",IF(ISERROR(VLOOKUP(C129,Import_Gewichtheben!$A$3:$T$52,14,FALSE)),"",VLOOKUP(C129,Import_Gewichtheben!$A$3:$T$52,14,FALSE)),"")</f>
        <v/>
      </c>
      <c r="U129" s="112">
        <f t="shared" si="502"/>
        <v>67</v>
      </c>
      <c r="V129" s="115">
        <f t="shared" si="503"/>
        <v>106.97890000000001</v>
      </c>
      <c r="W129" s="115">
        <f t="shared" si="504"/>
        <v>106.97890000000001</v>
      </c>
      <c r="X129" s="316">
        <v>5.86</v>
      </c>
      <c r="Y129" s="317">
        <v>5.92</v>
      </c>
      <c r="Z129" s="100">
        <f t="shared" si="553"/>
        <v>94</v>
      </c>
      <c r="AA129" s="326">
        <v>7</v>
      </c>
      <c r="AB129" s="317">
        <v>6.9</v>
      </c>
      <c r="AC129" s="317">
        <v>6.9</v>
      </c>
      <c r="AD129" s="103">
        <f t="shared" si="554"/>
        <v>100</v>
      </c>
      <c r="AE129" s="326">
        <v>6.44</v>
      </c>
      <c r="AF129" s="317">
        <v>6.88</v>
      </c>
      <c r="AG129" s="317">
        <v>6.9</v>
      </c>
      <c r="AH129" s="186">
        <f t="shared" si="555"/>
        <v>37.69</v>
      </c>
      <c r="AI129" s="106">
        <f t="shared" si="556"/>
        <v>60.179622999999999</v>
      </c>
      <c r="AJ129" s="107">
        <f t="shared" si="557"/>
        <v>361.158523</v>
      </c>
      <c r="AK129" s="120">
        <f t="shared" si="468"/>
        <v>5</v>
      </c>
      <c r="AL129" s="136">
        <f t="shared" si="469"/>
        <v>11</v>
      </c>
      <c r="BG129">
        <f>Wiegeliste!HT22</f>
        <v>13</v>
      </c>
      <c r="BJ129" t="str">
        <f t="shared" si="470"/>
        <v>X279</v>
      </c>
      <c r="BL129" t="str">
        <f t="shared" si="505"/>
        <v>X279</v>
      </c>
      <c r="BM129" t="str">
        <f t="shared" si="506"/>
        <v/>
      </c>
      <c r="BN129">
        <f t="shared" si="507"/>
        <v>978</v>
      </c>
      <c r="BO129" t="str">
        <f t="shared" si="508"/>
        <v>M</v>
      </c>
      <c r="BP129" t="str">
        <f t="shared" si="471"/>
        <v>Moldaschl Maximilian</v>
      </c>
      <c r="BQ129" t="str">
        <f t="shared" si="472"/>
        <v>LAL</v>
      </c>
      <c r="BR129" s="47">
        <f t="shared" si="473"/>
        <v>36782</v>
      </c>
      <c r="BS129">
        <f t="shared" si="474"/>
        <v>2000</v>
      </c>
      <c r="BT129">
        <f t="shared" si="475"/>
        <v>12</v>
      </c>
      <c r="BU129" t="str">
        <f t="shared" si="509"/>
        <v>U13</v>
      </c>
      <c r="BV129">
        <f>IF(BU129="","",IF(BU129="U9",'Schuelereinst. Sinclair'!$B$6,IF(BU129="U11",'Schuelereinst. Sinclair'!$B$7,IF(BU129="U13",'Schuelereinst. Sinclair'!$B$8,Wemm(BU129="U15",'Schuelereinst. Sinclair'!$B$9,"")))))</f>
        <v>0</v>
      </c>
      <c r="BW129" s="28">
        <f t="shared" si="476"/>
        <v>30</v>
      </c>
      <c r="BX129" s="28" t="str">
        <f t="shared" si="477"/>
        <v/>
      </c>
      <c r="BY129" s="28">
        <f t="shared" si="478"/>
        <v>32</v>
      </c>
      <c r="BZ129" s="28" t="str">
        <f t="shared" si="479"/>
        <v/>
      </c>
      <c r="CA129" s="28">
        <f t="shared" si="480"/>
        <v>33</v>
      </c>
      <c r="CB129" s="28" t="str">
        <f t="shared" si="481"/>
        <v>x</v>
      </c>
      <c r="CC129" s="28">
        <f t="shared" si="510"/>
        <v>30</v>
      </c>
      <c r="CD129" s="28">
        <f t="shared" si="511"/>
        <v>32</v>
      </c>
      <c r="CE129" s="28">
        <f t="shared" si="512"/>
        <v>0</v>
      </c>
      <c r="CF129" s="28">
        <f t="shared" si="513"/>
        <v>32</v>
      </c>
      <c r="CG129">
        <f t="shared" si="514"/>
        <v>47.901000000000003</v>
      </c>
      <c r="CH129">
        <f t="shared" si="515"/>
        <v>51.0944</v>
      </c>
      <c r="CI129">
        <f t="shared" si="516"/>
        <v>0</v>
      </c>
      <c r="CJ129">
        <f t="shared" si="517"/>
        <v>51.0944</v>
      </c>
      <c r="CK129">
        <f t="shared" si="518"/>
        <v>0</v>
      </c>
      <c r="CL129">
        <f t="shared" si="482"/>
        <v>0</v>
      </c>
      <c r="CM129">
        <f t="shared" si="483"/>
        <v>0</v>
      </c>
      <c r="CN129">
        <f t="shared" si="519"/>
        <v>47.901000000000003</v>
      </c>
      <c r="CO129">
        <f t="shared" si="520"/>
        <v>51.0944</v>
      </c>
      <c r="CP129">
        <f t="shared" si="521"/>
        <v>0</v>
      </c>
      <c r="CQ129" s="5">
        <f t="shared" si="522"/>
        <v>51.0944</v>
      </c>
      <c r="CS129" s="28">
        <f t="shared" si="484"/>
        <v>32</v>
      </c>
      <c r="CT129" s="28" t="str">
        <f t="shared" si="485"/>
        <v/>
      </c>
      <c r="CU129" s="28">
        <f t="shared" si="486"/>
        <v>35</v>
      </c>
      <c r="CV129" s="28" t="str">
        <f t="shared" si="487"/>
        <v>x</v>
      </c>
      <c r="CW129" s="28">
        <f t="shared" si="488"/>
        <v>35</v>
      </c>
      <c r="CX129" s="28" t="str">
        <f t="shared" si="489"/>
        <v/>
      </c>
      <c r="CY129" s="28">
        <f t="shared" si="523"/>
        <v>32</v>
      </c>
      <c r="CZ129" s="28">
        <f t="shared" si="524"/>
        <v>0</v>
      </c>
      <c r="DA129" s="28">
        <f t="shared" si="525"/>
        <v>35</v>
      </c>
      <c r="DB129" s="28">
        <f t="shared" si="526"/>
        <v>35</v>
      </c>
      <c r="DC129">
        <f t="shared" si="527"/>
        <v>51.0944</v>
      </c>
      <c r="DD129">
        <f t="shared" si="528"/>
        <v>0</v>
      </c>
      <c r="DE129">
        <f t="shared" si="529"/>
        <v>55.884500000000003</v>
      </c>
      <c r="DF129">
        <f t="shared" si="530"/>
        <v>55.884500000000003</v>
      </c>
      <c r="DG129">
        <f t="shared" si="531"/>
        <v>0</v>
      </c>
      <c r="DH129">
        <f t="shared" si="532"/>
        <v>0</v>
      </c>
      <c r="DI129">
        <f t="shared" si="533"/>
        <v>0</v>
      </c>
      <c r="DJ129">
        <f t="shared" si="534"/>
        <v>51.0944</v>
      </c>
      <c r="DK129">
        <f t="shared" si="535"/>
        <v>0</v>
      </c>
      <c r="DL129">
        <f t="shared" si="536"/>
        <v>55.884500000000003</v>
      </c>
      <c r="DM129" s="5">
        <f t="shared" si="537"/>
        <v>55.884500000000003</v>
      </c>
      <c r="DN129" s="48">
        <f t="shared" si="538"/>
        <v>67</v>
      </c>
      <c r="DO129" s="5">
        <f t="shared" si="539"/>
        <v>106.97890000000001</v>
      </c>
      <c r="DP129" s="5">
        <f t="shared" si="540"/>
        <v>106.97890000000001</v>
      </c>
      <c r="DR129" s="48">
        <f t="shared" si="490"/>
        <v>5.86</v>
      </c>
      <c r="DS129" s="48">
        <f t="shared" si="491"/>
        <v>5.92</v>
      </c>
      <c r="DT129" s="48">
        <f t="shared" si="541"/>
        <v>5.86</v>
      </c>
      <c r="DU129">
        <f t="shared" si="492"/>
        <v>94</v>
      </c>
      <c r="DW129" s="48">
        <f t="shared" si="542"/>
        <v>7</v>
      </c>
      <c r="DX129" s="48">
        <f t="shared" si="543"/>
        <v>6.9</v>
      </c>
      <c r="DY129" s="48">
        <f t="shared" si="544"/>
        <v>6.9</v>
      </c>
      <c r="DZ129" s="48">
        <f t="shared" si="545"/>
        <v>7</v>
      </c>
      <c r="EA129">
        <f t="shared" si="388"/>
        <v>100</v>
      </c>
      <c r="EC129" s="48">
        <f t="shared" si="546"/>
        <v>6.44</v>
      </c>
      <c r="ED129" s="48">
        <f t="shared" si="547"/>
        <v>6.88</v>
      </c>
      <c r="EE129" s="48">
        <f t="shared" si="548"/>
        <v>6.9</v>
      </c>
      <c r="EF129" s="48">
        <f t="shared" si="549"/>
        <v>6.9</v>
      </c>
      <c r="EG129">
        <f t="shared" si="389"/>
        <v>37.69</v>
      </c>
      <c r="EH129">
        <f t="shared" si="493"/>
        <v>60.179622999999999</v>
      </c>
      <c r="EJ129">
        <v>6</v>
      </c>
      <c r="EK129" s="48">
        <f t="shared" si="550"/>
        <v>361.16</v>
      </c>
      <c r="EL129">
        <f t="shared" si="494"/>
        <v>36116006</v>
      </c>
      <c r="EM129">
        <f t="shared" si="551"/>
        <v>33824001</v>
      </c>
      <c r="EN129">
        <f t="shared" si="495"/>
        <v>1</v>
      </c>
      <c r="EO129">
        <f t="shared" si="496"/>
        <v>100006</v>
      </c>
      <c r="EP129">
        <f t="shared" si="552"/>
        <v>600005</v>
      </c>
      <c r="EQ129">
        <f t="shared" si="497"/>
        <v>6</v>
      </c>
      <c r="ER129">
        <f t="shared" si="498"/>
        <v>5</v>
      </c>
      <c r="ET129">
        <f>IF(J129="X",1,IF(J129="x",1,IF(J129&lt;='Schuelereinst. Sinclair'!$B$5,1,0)))</f>
        <v>0</v>
      </c>
      <c r="EU129">
        <f>IF(L129="X",1,IF(L129="x",1,IF(L129&lt;='Schuelereinst. Sinclair'!$B$5,1,0)))</f>
        <v>0</v>
      </c>
      <c r="EV129">
        <f>IF(N129="X",1,IF(N129="x",1,IF(N129&lt;='Schuelereinst. Sinclair'!$B$5,1,0)))</f>
        <v>1</v>
      </c>
      <c r="EW129">
        <f>IF(P129="X",1,IF(P129="x",1,IF(P129&lt;='Schuelereinst. Sinclair'!$B$5,1,0)))</f>
        <v>0</v>
      </c>
      <c r="EX129">
        <f>IF(R129="X",1,IF(R129="x",1,IF(R129&lt;='Schuelereinst. Sinclair'!$B$5,1,0)))</f>
        <v>1</v>
      </c>
      <c r="EY129">
        <f>IF(T129="X",1,IF(T129="x",1,IF(T129&lt;='Schuelereinst. Sinclair'!$B$5,1,0)))</f>
        <v>0</v>
      </c>
    </row>
    <row r="130" spans="1:155" x14ac:dyDescent="0.2">
      <c r="A130">
        <v>120</v>
      </c>
      <c r="B130" s="90">
        <v>7</v>
      </c>
      <c r="C130" s="259" t="str">
        <f>IF(BG130=99,"",VLOOKUP(BG130,Wiegeliste!$A$17:'Wiegeliste'!$J$66,4))</f>
        <v/>
      </c>
      <c r="D130" s="90" t="str">
        <f t="shared" si="499"/>
        <v/>
      </c>
      <c r="E130" s="132" t="str">
        <f t="shared" si="500"/>
        <v/>
      </c>
      <c r="F130" s="132" t="str">
        <f t="shared" si="501"/>
        <v/>
      </c>
      <c r="G130" s="132" t="str">
        <f>IF(BG130=99,"",VLOOKUP(BG130,Wiegeliste!$A$17:'Wiegeliste'!$J$66,6))</f>
        <v/>
      </c>
      <c r="H130" s="148" t="str">
        <f t="shared" si="467"/>
        <v/>
      </c>
      <c r="I130" s="299" t="str">
        <f>IF(C130&lt;&gt;"",IF(ISERROR(VLOOKUP(C130,Import_Gewichtheben!$A$3:$T$52,3,FALSE)),"",VLOOKUP(C130,Import_Gewichtheben!$A$3:$T$52,3,FALSE)),"")</f>
        <v/>
      </c>
      <c r="J130" s="300" t="str">
        <f>IF(C130&lt;&gt;"",IF(ISERROR(VLOOKUP(C130,Import_Gewichtheben!$A$3:$T$52,4,FALSE)),"",VLOOKUP(C130,Import_Gewichtheben!$A$3:$T$52,4,FALSE)),"")</f>
        <v/>
      </c>
      <c r="K130" s="301" t="str">
        <f>IF(C130&lt;&gt;"",IF(ISERROR(VLOOKUP(C130,Import_Gewichtheben!$A$3:$T$52,5,FALSE)),"",VLOOKUP(C130,Import_Gewichtheben!$A$3:$T$52,5,FALSE)),"")</f>
        <v/>
      </c>
      <c r="L130" s="300" t="str">
        <f>IF(C130&lt;&gt;"",IF(ISERROR(VLOOKUP(C130,Import_Gewichtheben!$A$3:$T$52,6,FALSE)),"",VLOOKUP(C130,Import_Gewichtheben!$A$3:$T$52,6,FALSE)),"")</f>
        <v/>
      </c>
      <c r="M130" s="301" t="str">
        <f>IF(C130&lt;&gt;"",IF(ISERROR(VLOOKUP(C130,Import_Gewichtheben!$A$3:$T$52,7,FALSE)),"",VLOOKUP(C130,Import_Gewichtheben!$A$3:$T$52,7,FALSE)),"")</f>
        <v/>
      </c>
      <c r="N130" s="300" t="str">
        <f>IF(C130&lt;&gt;"",IF(ISERROR(VLOOKUP(C130,Import_Gewichtheben!$A$3:$T$52,8,FALSE)),"",VLOOKUP(C130,Import_Gewichtheben!$A$3:$T$52,8,FALSE)),"")</f>
        <v/>
      </c>
      <c r="O130" s="299" t="str">
        <f>IF(C130&lt;&gt;"",IF(ISERROR(VLOOKUP(C130,Import_Gewichtheben!$A$3:$T$52,9,FALSE)),"",VLOOKUP(C130,Import_Gewichtheben!$A$3:$T$52,9,FALSE)),"")</f>
        <v/>
      </c>
      <c r="P130" s="300" t="str">
        <f>IF(C130&lt;&gt;"",IF(ISERROR(VLOOKUP(C130,Import_Gewichtheben!$A$3:$T$52,10,FALSE)),"",VLOOKUP(C130,Import_Gewichtheben!$A$3:$T$52,10,FALSE)),"")</f>
        <v/>
      </c>
      <c r="Q130" s="301" t="str">
        <f>IF(C130&lt;&gt;"",IF(ISERROR(VLOOKUP(C130,Import_Gewichtheben!$A$3:$T$52,11,FALSE)),"",VLOOKUP(C130,Import_Gewichtheben!$A$3:$T$52,11,FALSE)),"")</f>
        <v/>
      </c>
      <c r="R130" s="300" t="str">
        <f>IF(C130&lt;&gt;"",IF(ISERROR(VLOOKUP(C130,Import_Gewichtheben!$A$3:$T$52,12,FALSE)),"",VLOOKUP(C130,Import_Gewichtheben!$A$3:$T$52,12,FALSE)),"")</f>
        <v/>
      </c>
      <c r="S130" s="301" t="str">
        <f>IF(C130&lt;&gt;"",IF(ISERROR(VLOOKUP(C130,Import_Gewichtheben!$A$3:$T$52,13,FALSE)),"",VLOOKUP(C130,Import_Gewichtheben!$A$3:$T$52,13,FALSE)),"")</f>
        <v/>
      </c>
      <c r="T130" s="300" t="str">
        <f>IF(C130&lt;&gt;"",IF(ISERROR(VLOOKUP(C130,Import_Gewichtheben!$A$3:$T$52,14,FALSE)),"",VLOOKUP(C130,Import_Gewichtheben!$A$3:$T$52,14,FALSE)),"")</f>
        <v/>
      </c>
      <c r="U130" s="112" t="str">
        <f t="shared" si="502"/>
        <v/>
      </c>
      <c r="V130" s="115" t="str">
        <f t="shared" si="503"/>
        <v/>
      </c>
      <c r="W130" s="115" t="str">
        <f t="shared" si="504"/>
        <v/>
      </c>
      <c r="X130" s="316"/>
      <c r="Y130" s="317"/>
      <c r="Z130" s="100" t="str">
        <f t="shared" si="553"/>
        <v/>
      </c>
      <c r="AA130" s="326"/>
      <c r="AB130" s="317"/>
      <c r="AC130" s="317"/>
      <c r="AD130" s="103" t="str">
        <f t="shared" si="554"/>
        <v/>
      </c>
      <c r="AE130" s="326"/>
      <c r="AF130" s="317"/>
      <c r="AG130" s="317"/>
      <c r="AH130" s="186" t="str">
        <f t="shared" si="555"/>
        <v/>
      </c>
      <c r="AI130" s="106" t="str">
        <f t="shared" si="556"/>
        <v/>
      </c>
      <c r="AJ130" s="107" t="str">
        <f t="shared" si="557"/>
        <v/>
      </c>
      <c r="AK130" s="120" t="str">
        <f t="shared" si="468"/>
        <v/>
      </c>
      <c r="AL130" s="136" t="str">
        <f t="shared" si="469"/>
        <v/>
      </c>
      <c r="BG130">
        <f>Wiegeliste!HT23</f>
        <v>99</v>
      </c>
      <c r="BJ130" t="str">
        <f t="shared" si="470"/>
        <v/>
      </c>
      <c r="BL130" t="str">
        <f t="shared" si="505"/>
        <v/>
      </c>
      <c r="BM130" t="str">
        <f t="shared" si="506"/>
        <v/>
      </c>
      <c r="BN130" t="str">
        <f t="shared" si="507"/>
        <v/>
      </c>
      <c r="BO130" t="str">
        <f t="shared" si="508"/>
        <v/>
      </c>
      <c r="BP130" t="str">
        <f t="shared" si="471"/>
        <v/>
      </c>
      <c r="BQ130" t="str">
        <f t="shared" si="472"/>
        <v/>
      </c>
      <c r="BR130" s="47" t="str">
        <f t="shared" si="473"/>
        <v/>
      </c>
      <c r="BS130" t="str">
        <f t="shared" si="474"/>
        <v/>
      </c>
      <c r="BT130" t="str">
        <f t="shared" si="475"/>
        <v/>
      </c>
      <c r="BU130" t="str">
        <f t="shared" si="509"/>
        <v/>
      </c>
      <c r="BV130" t="str">
        <f>IF(BU130="","",IF(BU130="U9",'Schuelereinst. Sinclair'!$B$6,IF(BU130="U11",'Schuelereinst. Sinclair'!$B$7,IF(BU130="U13",'Schuelereinst. Sinclair'!$B$8,Wemm(BU130="U15",'Schuelereinst. Sinclair'!$B$9,"")))))</f>
        <v/>
      </c>
      <c r="BW130" s="28" t="str">
        <f t="shared" si="476"/>
        <v/>
      </c>
      <c r="BX130" s="28" t="str">
        <f t="shared" si="477"/>
        <v/>
      </c>
      <c r="BY130" s="28" t="str">
        <f t="shared" si="478"/>
        <v/>
      </c>
      <c r="BZ130" s="28" t="str">
        <f t="shared" si="479"/>
        <v/>
      </c>
      <c r="CA130" s="28" t="str">
        <f t="shared" si="480"/>
        <v/>
      </c>
      <c r="CB130" s="28" t="str">
        <f t="shared" si="481"/>
        <v/>
      </c>
      <c r="CC130" s="28" t="str">
        <f t="shared" si="510"/>
        <v/>
      </c>
      <c r="CD130" s="28" t="str">
        <f t="shared" si="511"/>
        <v/>
      </c>
      <c r="CE130" s="28" t="str">
        <f t="shared" si="512"/>
        <v/>
      </c>
      <c r="CF130" s="28">
        <f t="shared" si="513"/>
        <v>0</v>
      </c>
      <c r="CG130">
        <f t="shared" si="514"/>
        <v>0</v>
      </c>
      <c r="CH130">
        <f t="shared" si="515"/>
        <v>0</v>
      </c>
      <c r="CI130">
        <f t="shared" si="516"/>
        <v>0</v>
      </c>
      <c r="CJ130">
        <f t="shared" si="517"/>
        <v>0</v>
      </c>
      <c r="CK130">
        <f t="shared" si="518"/>
        <v>0</v>
      </c>
      <c r="CL130">
        <f t="shared" si="482"/>
        <v>0</v>
      </c>
      <c r="CM130">
        <f t="shared" si="483"/>
        <v>0</v>
      </c>
      <c r="CN130">
        <f t="shared" si="519"/>
        <v>0</v>
      </c>
      <c r="CO130">
        <f t="shared" si="520"/>
        <v>0</v>
      </c>
      <c r="CP130">
        <f t="shared" si="521"/>
        <v>0</v>
      </c>
      <c r="CQ130" s="5">
        <f t="shared" si="522"/>
        <v>0</v>
      </c>
      <c r="CS130" s="28" t="str">
        <f t="shared" si="484"/>
        <v/>
      </c>
      <c r="CT130" s="28" t="str">
        <f t="shared" si="485"/>
        <v/>
      </c>
      <c r="CU130" s="28" t="str">
        <f t="shared" si="486"/>
        <v/>
      </c>
      <c r="CV130" s="28" t="str">
        <f t="shared" si="487"/>
        <v/>
      </c>
      <c r="CW130" s="28" t="str">
        <f t="shared" si="488"/>
        <v/>
      </c>
      <c r="CX130" s="28" t="str">
        <f t="shared" si="489"/>
        <v/>
      </c>
      <c r="CY130" s="28" t="str">
        <f t="shared" si="523"/>
        <v/>
      </c>
      <c r="CZ130" s="28" t="str">
        <f t="shared" si="524"/>
        <v/>
      </c>
      <c r="DA130" s="28" t="str">
        <f t="shared" si="525"/>
        <v/>
      </c>
      <c r="DB130" s="28">
        <f t="shared" si="526"/>
        <v>0</v>
      </c>
      <c r="DC130">
        <f t="shared" si="527"/>
        <v>0</v>
      </c>
      <c r="DD130">
        <f t="shared" si="528"/>
        <v>0</v>
      </c>
      <c r="DE130">
        <f t="shared" si="529"/>
        <v>0</v>
      </c>
      <c r="DF130">
        <f t="shared" si="530"/>
        <v>0</v>
      </c>
      <c r="DG130">
        <f t="shared" si="531"/>
        <v>0</v>
      </c>
      <c r="DH130">
        <f t="shared" si="532"/>
        <v>0</v>
      </c>
      <c r="DI130">
        <f t="shared" si="533"/>
        <v>0</v>
      </c>
      <c r="DJ130">
        <f t="shared" si="534"/>
        <v>0</v>
      </c>
      <c r="DK130">
        <f t="shared" si="535"/>
        <v>0</v>
      </c>
      <c r="DL130">
        <f t="shared" si="536"/>
        <v>0</v>
      </c>
      <c r="DM130" s="5">
        <f t="shared" si="537"/>
        <v>0</v>
      </c>
      <c r="DN130" s="48">
        <f t="shared" si="538"/>
        <v>0</v>
      </c>
      <c r="DO130" s="5">
        <f t="shared" si="539"/>
        <v>0</v>
      </c>
      <c r="DP130" s="5">
        <f t="shared" si="540"/>
        <v>0</v>
      </c>
      <c r="DR130" s="48">
        <f t="shared" si="490"/>
        <v>999</v>
      </c>
      <c r="DS130" s="48">
        <f t="shared" si="491"/>
        <v>999</v>
      </c>
      <c r="DT130" s="48">
        <f t="shared" si="541"/>
        <v>999</v>
      </c>
      <c r="DU130">
        <f t="shared" si="492"/>
        <v>0</v>
      </c>
      <c r="DW130" s="48">
        <f t="shared" si="542"/>
        <v>0</v>
      </c>
      <c r="DX130" s="48">
        <f t="shared" si="543"/>
        <v>0</v>
      </c>
      <c r="DY130" s="48">
        <f t="shared" si="544"/>
        <v>0</v>
      </c>
      <c r="DZ130" s="48">
        <f t="shared" si="545"/>
        <v>0</v>
      </c>
      <c r="EA130">
        <f t="shared" si="388"/>
        <v>0</v>
      </c>
      <c r="EC130" s="48">
        <f t="shared" si="546"/>
        <v>0</v>
      </c>
      <c r="ED130" s="48">
        <f t="shared" si="547"/>
        <v>0</v>
      </c>
      <c r="EE130" s="48">
        <f t="shared" si="548"/>
        <v>0</v>
      </c>
      <c r="EF130" s="48">
        <f t="shared" si="549"/>
        <v>0</v>
      </c>
      <c r="EG130">
        <f t="shared" si="389"/>
        <v>0</v>
      </c>
      <c r="EH130">
        <f t="shared" si="493"/>
        <v>0</v>
      </c>
      <c r="EJ130">
        <v>7</v>
      </c>
      <c r="EK130" s="48">
        <f t="shared" si="550"/>
        <v>0</v>
      </c>
      <c r="EL130">
        <f t="shared" si="494"/>
        <v>0</v>
      </c>
      <c r="EM130">
        <f t="shared" si="551"/>
        <v>0</v>
      </c>
      <c r="EN130">
        <f t="shared" si="495"/>
        <v>0</v>
      </c>
      <c r="EO130">
        <f t="shared" si="496"/>
        <v>99999999</v>
      </c>
      <c r="EP130">
        <f t="shared" si="552"/>
        <v>99999999</v>
      </c>
      <c r="EQ130">
        <f t="shared" si="497"/>
        <v>999</v>
      </c>
      <c r="ER130">
        <f t="shared" si="498"/>
        <v>99999</v>
      </c>
      <c r="ET130">
        <f>IF(J130="X",1,IF(J130="x",1,IF(J130&lt;='Schuelereinst. Sinclair'!$B$5,1,0)))</f>
        <v>0</v>
      </c>
      <c r="EU130">
        <f>IF(L130="X",1,IF(L130="x",1,IF(L130&lt;='Schuelereinst. Sinclair'!$B$5,1,0)))</f>
        <v>0</v>
      </c>
      <c r="EV130">
        <f>IF(N130="X",1,IF(N130="x",1,IF(N130&lt;='Schuelereinst. Sinclair'!$B$5,1,0)))</f>
        <v>0</v>
      </c>
      <c r="EW130">
        <f>IF(P130="X",1,IF(P130="x",1,IF(P130&lt;='Schuelereinst. Sinclair'!$B$5,1,0)))</f>
        <v>0</v>
      </c>
      <c r="EX130">
        <f>IF(R130="X",1,IF(R130="x",1,IF(R130&lt;='Schuelereinst. Sinclair'!$B$5,1,0)))</f>
        <v>0</v>
      </c>
      <c r="EY130">
        <f>IF(T130="X",1,IF(T130="x",1,IF(T130&lt;='Schuelereinst. Sinclair'!$B$5,1,0)))</f>
        <v>0</v>
      </c>
    </row>
    <row r="131" spans="1:155" x14ac:dyDescent="0.2">
      <c r="A131">
        <v>121</v>
      </c>
      <c r="B131" s="90">
        <v>8</v>
      </c>
      <c r="C131" s="259" t="str">
        <f>IF(BG131=99,"",VLOOKUP(BG131,Wiegeliste!$A$17:'Wiegeliste'!$J$66,4))</f>
        <v/>
      </c>
      <c r="D131" s="90" t="str">
        <f t="shared" si="499"/>
        <v/>
      </c>
      <c r="E131" s="132" t="str">
        <f t="shared" si="500"/>
        <v/>
      </c>
      <c r="F131" s="132" t="str">
        <f t="shared" si="501"/>
        <v/>
      </c>
      <c r="G131" s="132" t="str">
        <f>IF(BG131=99,"",VLOOKUP(BG131,Wiegeliste!$A$17:'Wiegeliste'!$J$66,6))</f>
        <v/>
      </c>
      <c r="H131" s="148" t="str">
        <f t="shared" si="467"/>
        <v/>
      </c>
      <c r="I131" s="299" t="str">
        <f>IF(C131&lt;&gt;"",IF(ISERROR(VLOOKUP(C131,Import_Gewichtheben!$A$3:$T$52,3,FALSE)),"",VLOOKUP(C131,Import_Gewichtheben!$A$3:$T$52,3,FALSE)),"")</f>
        <v/>
      </c>
      <c r="J131" s="300" t="str">
        <f>IF(C131&lt;&gt;"",IF(ISERROR(VLOOKUP(C131,Import_Gewichtheben!$A$3:$T$52,4,FALSE)),"",VLOOKUP(C131,Import_Gewichtheben!$A$3:$T$52,4,FALSE)),"")</f>
        <v/>
      </c>
      <c r="K131" s="301" t="str">
        <f>IF(C131&lt;&gt;"",IF(ISERROR(VLOOKUP(C131,Import_Gewichtheben!$A$3:$T$52,5,FALSE)),"",VLOOKUP(C131,Import_Gewichtheben!$A$3:$T$52,5,FALSE)),"")</f>
        <v/>
      </c>
      <c r="L131" s="300" t="str">
        <f>IF(C131&lt;&gt;"",IF(ISERROR(VLOOKUP(C131,Import_Gewichtheben!$A$3:$T$52,6,FALSE)),"",VLOOKUP(C131,Import_Gewichtheben!$A$3:$T$52,6,FALSE)),"")</f>
        <v/>
      </c>
      <c r="M131" s="301" t="str">
        <f>IF(C131&lt;&gt;"",IF(ISERROR(VLOOKUP(C131,Import_Gewichtheben!$A$3:$T$52,7,FALSE)),"",VLOOKUP(C131,Import_Gewichtheben!$A$3:$T$52,7,FALSE)),"")</f>
        <v/>
      </c>
      <c r="N131" s="300" t="str">
        <f>IF(C131&lt;&gt;"",IF(ISERROR(VLOOKUP(C131,Import_Gewichtheben!$A$3:$T$52,8,FALSE)),"",VLOOKUP(C131,Import_Gewichtheben!$A$3:$T$52,8,FALSE)),"")</f>
        <v/>
      </c>
      <c r="O131" s="299" t="str">
        <f>IF(C131&lt;&gt;"",IF(ISERROR(VLOOKUP(C131,Import_Gewichtheben!$A$3:$T$52,9,FALSE)),"",VLOOKUP(C131,Import_Gewichtheben!$A$3:$T$52,9,FALSE)),"")</f>
        <v/>
      </c>
      <c r="P131" s="300" t="str">
        <f>IF(C131&lt;&gt;"",IF(ISERROR(VLOOKUP(C131,Import_Gewichtheben!$A$3:$T$52,10,FALSE)),"",VLOOKUP(C131,Import_Gewichtheben!$A$3:$T$52,10,FALSE)),"")</f>
        <v/>
      </c>
      <c r="Q131" s="301" t="str">
        <f>IF(C131&lt;&gt;"",IF(ISERROR(VLOOKUP(C131,Import_Gewichtheben!$A$3:$T$52,11,FALSE)),"",VLOOKUP(C131,Import_Gewichtheben!$A$3:$T$52,11,FALSE)),"")</f>
        <v/>
      </c>
      <c r="R131" s="300" t="str">
        <f>IF(C131&lt;&gt;"",IF(ISERROR(VLOOKUP(C131,Import_Gewichtheben!$A$3:$T$52,12,FALSE)),"",VLOOKUP(C131,Import_Gewichtheben!$A$3:$T$52,12,FALSE)),"")</f>
        <v/>
      </c>
      <c r="S131" s="301" t="str">
        <f>IF(C131&lt;&gt;"",IF(ISERROR(VLOOKUP(C131,Import_Gewichtheben!$A$3:$T$52,13,FALSE)),"",VLOOKUP(C131,Import_Gewichtheben!$A$3:$T$52,13,FALSE)),"")</f>
        <v/>
      </c>
      <c r="T131" s="300" t="str">
        <f>IF(C131&lt;&gt;"",IF(ISERROR(VLOOKUP(C131,Import_Gewichtheben!$A$3:$T$52,14,FALSE)),"",VLOOKUP(C131,Import_Gewichtheben!$A$3:$T$52,14,FALSE)),"")</f>
        <v/>
      </c>
      <c r="U131" s="112" t="str">
        <f t="shared" si="502"/>
        <v/>
      </c>
      <c r="V131" s="115" t="str">
        <f t="shared" si="503"/>
        <v/>
      </c>
      <c r="W131" s="115" t="str">
        <f t="shared" si="504"/>
        <v/>
      </c>
      <c r="X131" s="318"/>
      <c r="Y131" s="317"/>
      <c r="Z131" s="100" t="str">
        <f t="shared" si="553"/>
        <v/>
      </c>
      <c r="AA131" s="326"/>
      <c r="AB131" s="317"/>
      <c r="AC131" s="317"/>
      <c r="AD131" s="103" t="str">
        <f t="shared" si="554"/>
        <v/>
      </c>
      <c r="AE131" s="326"/>
      <c r="AF131" s="317"/>
      <c r="AG131" s="317"/>
      <c r="AH131" s="186" t="str">
        <f t="shared" si="555"/>
        <v/>
      </c>
      <c r="AI131" s="106" t="str">
        <f t="shared" si="556"/>
        <v/>
      </c>
      <c r="AJ131" s="107" t="str">
        <f t="shared" si="557"/>
        <v/>
      </c>
      <c r="AK131" s="120" t="str">
        <f t="shared" si="468"/>
        <v/>
      </c>
      <c r="AL131" s="136" t="str">
        <f t="shared" si="469"/>
        <v/>
      </c>
      <c r="BG131">
        <f>Wiegeliste!HT24</f>
        <v>99</v>
      </c>
      <c r="BJ131" t="str">
        <f t="shared" si="470"/>
        <v/>
      </c>
      <c r="BL131" t="str">
        <f t="shared" si="505"/>
        <v/>
      </c>
      <c r="BM131" t="str">
        <f t="shared" si="506"/>
        <v/>
      </c>
      <c r="BN131" t="str">
        <f t="shared" si="507"/>
        <v/>
      </c>
      <c r="BO131" t="str">
        <f t="shared" si="508"/>
        <v/>
      </c>
      <c r="BP131" t="str">
        <f t="shared" si="471"/>
        <v/>
      </c>
      <c r="BQ131" t="str">
        <f t="shared" si="472"/>
        <v/>
      </c>
      <c r="BR131" s="47" t="str">
        <f t="shared" si="473"/>
        <v/>
      </c>
      <c r="BS131" t="str">
        <f t="shared" si="474"/>
        <v/>
      </c>
      <c r="BT131" t="str">
        <f t="shared" si="475"/>
        <v/>
      </c>
      <c r="BU131" t="str">
        <f t="shared" si="509"/>
        <v/>
      </c>
      <c r="BV131" t="str">
        <f>IF(BU131="","",IF(BU131="U9",'Schuelereinst. Sinclair'!$B$6,IF(BU131="U11",'Schuelereinst. Sinclair'!$B$7,IF(BU131="U13",'Schuelereinst. Sinclair'!$B$8,Wemm(BU131="U15",'Schuelereinst. Sinclair'!$B$9,"")))))</f>
        <v/>
      </c>
      <c r="BW131" s="28" t="str">
        <f t="shared" si="476"/>
        <v/>
      </c>
      <c r="BX131" s="28" t="str">
        <f t="shared" si="477"/>
        <v/>
      </c>
      <c r="BY131" s="28" t="str">
        <f t="shared" si="478"/>
        <v/>
      </c>
      <c r="BZ131" s="28" t="str">
        <f t="shared" si="479"/>
        <v/>
      </c>
      <c r="CA131" s="28" t="str">
        <f t="shared" si="480"/>
        <v/>
      </c>
      <c r="CB131" s="28" t="str">
        <f t="shared" si="481"/>
        <v/>
      </c>
      <c r="CC131" s="28" t="str">
        <f t="shared" si="510"/>
        <v/>
      </c>
      <c r="CD131" s="28" t="str">
        <f t="shared" si="511"/>
        <v/>
      </c>
      <c r="CE131" s="28" t="str">
        <f t="shared" si="512"/>
        <v/>
      </c>
      <c r="CF131" s="28">
        <f t="shared" si="513"/>
        <v>0</v>
      </c>
      <c r="CG131">
        <f t="shared" si="514"/>
        <v>0</v>
      </c>
      <c r="CH131">
        <f t="shared" si="515"/>
        <v>0</v>
      </c>
      <c r="CI131">
        <f t="shared" si="516"/>
        <v>0</v>
      </c>
      <c r="CJ131">
        <f t="shared" si="517"/>
        <v>0</v>
      </c>
      <c r="CK131">
        <f t="shared" si="518"/>
        <v>0</v>
      </c>
      <c r="CL131">
        <f t="shared" si="482"/>
        <v>0</v>
      </c>
      <c r="CM131">
        <f t="shared" si="483"/>
        <v>0</v>
      </c>
      <c r="CN131">
        <f t="shared" si="519"/>
        <v>0</v>
      </c>
      <c r="CO131">
        <f t="shared" si="520"/>
        <v>0</v>
      </c>
      <c r="CP131">
        <f t="shared" si="521"/>
        <v>0</v>
      </c>
      <c r="CQ131" s="5">
        <f t="shared" si="522"/>
        <v>0</v>
      </c>
      <c r="CS131" s="28" t="str">
        <f t="shared" si="484"/>
        <v/>
      </c>
      <c r="CT131" s="28" t="str">
        <f t="shared" si="485"/>
        <v/>
      </c>
      <c r="CU131" s="28" t="str">
        <f t="shared" si="486"/>
        <v/>
      </c>
      <c r="CV131" s="28" t="str">
        <f t="shared" si="487"/>
        <v/>
      </c>
      <c r="CW131" s="28" t="str">
        <f t="shared" si="488"/>
        <v/>
      </c>
      <c r="CX131" s="28" t="str">
        <f t="shared" si="489"/>
        <v/>
      </c>
      <c r="CY131" s="28" t="str">
        <f t="shared" si="523"/>
        <v/>
      </c>
      <c r="CZ131" s="28" t="str">
        <f t="shared" si="524"/>
        <v/>
      </c>
      <c r="DA131" s="28" t="str">
        <f t="shared" si="525"/>
        <v/>
      </c>
      <c r="DB131" s="28">
        <f t="shared" si="526"/>
        <v>0</v>
      </c>
      <c r="DC131">
        <f t="shared" si="527"/>
        <v>0</v>
      </c>
      <c r="DD131">
        <f t="shared" si="528"/>
        <v>0</v>
      </c>
      <c r="DE131">
        <f t="shared" si="529"/>
        <v>0</v>
      </c>
      <c r="DF131">
        <f t="shared" si="530"/>
        <v>0</v>
      </c>
      <c r="DG131">
        <f t="shared" si="531"/>
        <v>0</v>
      </c>
      <c r="DH131">
        <f t="shared" si="532"/>
        <v>0</v>
      </c>
      <c r="DI131">
        <f t="shared" si="533"/>
        <v>0</v>
      </c>
      <c r="DJ131">
        <f t="shared" si="534"/>
        <v>0</v>
      </c>
      <c r="DK131">
        <f t="shared" si="535"/>
        <v>0</v>
      </c>
      <c r="DL131">
        <f t="shared" si="536"/>
        <v>0</v>
      </c>
      <c r="DM131" s="5">
        <f t="shared" si="537"/>
        <v>0</v>
      </c>
      <c r="DN131" s="48">
        <f t="shared" si="538"/>
        <v>0</v>
      </c>
      <c r="DO131" s="5">
        <f t="shared" si="539"/>
        <v>0</v>
      </c>
      <c r="DP131" s="5">
        <f t="shared" si="540"/>
        <v>0</v>
      </c>
      <c r="DR131" s="48">
        <f t="shared" si="490"/>
        <v>999</v>
      </c>
      <c r="DS131" s="48">
        <f t="shared" si="491"/>
        <v>999</v>
      </c>
      <c r="DT131" s="48">
        <f t="shared" si="541"/>
        <v>999</v>
      </c>
      <c r="DU131">
        <f t="shared" si="492"/>
        <v>0</v>
      </c>
      <c r="DW131" s="48">
        <f t="shared" si="542"/>
        <v>0</v>
      </c>
      <c r="DX131" s="48">
        <f t="shared" si="543"/>
        <v>0</v>
      </c>
      <c r="DY131" s="48">
        <f t="shared" si="544"/>
        <v>0</v>
      </c>
      <c r="DZ131" s="48">
        <f t="shared" si="545"/>
        <v>0</v>
      </c>
      <c r="EA131">
        <f t="shared" si="388"/>
        <v>0</v>
      </c>
      <c r="EC131" s="48">
        <f t="shared" si="546"/>
        <v>0</v>
      </c>
      <c r="ED131" s="48">
        <f t="shared" si="547"/>
        <v>0</v>
      </c>
      <c r="EE131" s="48">
        <f t="shared" si="548"/>
        <v>0</v>
      </c>
      <c r="EF131" s="48">
        <f t="shared" si="549"/>
        <v>0</v>
      </c>
      <c r="EG131">
        <f t="shared" si="389"/>
        <v>0</v>
      </c>
      <c r="EH131">
        <f t="shared" si="493"/>
        <v>0</v>
      </c>
      <c r="EJ131">
        <v>8</v>
      </c>
      <c r="EK131" s="48">
        <f t="shared" si="550"/>
        <v>0</v>
      </c>
      <c r="EL131">
        <f t="shared" si="494"/>
        <v>0</v>
      </c>
      <c r="EM131">
        <f t="shared" si="551"/>
        <v>0</v>
      </c>
      <c r="EN131">
        <f t="shared" si="495"/>
        <v>0</v>
      </c>
      <c r="EO131">
        <f t="shared" si="496"/>
        <v>99999999</v>
      </c>
      <c r="EP131">
        <f t="shared" si="552"/>
        <v>99999999</v>
      </c>
      <c r="EQ131">
        <f t="shared" si="497"/>
        <v>999</v>
      </c>
      <c r="ER131">
        <f t="shared" si="498"/>
        <v>99999</v>
      </c>
      <c r="ET131">
        <f>IF(J131="X",1,IF(J131="x",1,IF(J131&lt;='Schuelereinst. Sinclair'!$B$5,1,0)))</f>
        <v>0</v>
      </c>
      <c r="EU131">
        <f>IF(L131="X",1,IF(L131="x",1,IF(L131&lt;='Schuelereinst. Sinclair'!$B$5,1,0)))</f>
        <v>0</v>
      </c>
      <c r="EV131">
        <f>IF(N131="X",1,IF(N131="x",1,IF(N131&lt;='Schuelereinst. Sinclair'!$B$5,1,0)))</f>
        <v>0</v>
      </c>
      <c r="EW131">
        <f>IF(P131="X",1,IF(P131="x",1,IF(P131&lt;='Schuelereinst. Sinclair'!$B$5,1,0)))</f>
        <v>0</v>
      </c>
      <c r="EX131">
        <f>IF(R131="X",1,IF(R131="x",1,IF(R131&lt;='Schuelereinst. Sinclair'!$B$5,1,0)))</f>
        <v>0</v>
      </c>
      <c r="EY131">
        <f>IF(T131="X",1,IF(T131="x",1,IF(T131&lt;='Schuelereinst. Sinclair'!$B$5,1,0)))</f>
        <v>0</v>
      </c>
    </row>
    <row r="132" spans="1:155" x14ac:dyDescent="0.2">
      <c r="A132">
        <v>122</v>
      </c>
      <c r="B132" s="90">
        <v>9</v>
      </c>
      <c r="C132" s="259" t="str">
        <f>IF(BG132=99,"",VLOOKUP(BG132,Wiegeliste!$A$17:'Wiegeliste'!$J$66,4))</f>
        <v/>
      </c>
      <c r="D132" s="90" t="str">
        <f t="shared" si="499"/>
        <v/>
      </c>
      <c r="E132" s="132" t="str">
        <f t="shared" si="500"/>
        <v/>
      </c>
      <c r="F132" s="132" t="str">
        <f t="shared" si="501"/>
        <v/>
      </c>
      <c r="G132" s="132" t="str">
        <f>IF(BG132=99,"",VLOOKUP(BG132,Wiegeliste!$A$17:'Wiegeliste'!$J$66,6))</f>
        <v/>
      </c>
      <c r="H132" s="148" t="str">
        <f t="shared" si="467"/>
        <v/>
      </c>
      <c r="I132" s="299" t="str">
        <f>IF(C132&lt;&gt;"",IF(ISERROR(VLOOKUP(C132,Import_Gewichtheben!$A$3:$T$52,3,FALSE)),"",VLOOKUP(C132,Import_Gewichtheben!$A$3:$T$52,3,FALSE)),"")</f>
        <v/>
      </c>
      <c r="J132" s="300" t="str">
        <f>IF(C132&lt;&gt;"",IF(ISERROR(VLOOKUP(C132,Import_Gewichtheben!$A$3:$T$52,4,FALSE)),"",VLOOKUP(C132,Import_Gewichtheben!$A$3:$T$52,4,FALSE)),"")</f>
        <v/>
      </c>
      <c r="K132" s="301" t="str">
        <f>IF(C132&lt;&gt;"",IF(ISERROR(VLOOKUP(C132,Import_Gewichtheben!$A$3:$T$52,5,FALSE)),"",VLOOKUP(C132,Import_Gewichtheben!$A$3:$T$52,5,FALSE)),"")</f>
        <v/>
      </c>
      <c r="L132" s="300" t="str">
        <f>IF(C132&lt;&gt;"",IF(ISERROR(VLOOKUP(C132,Import_Gewichtheben!$A$3:$T$52,6,FALSE)),"",VLOOKUP(C132,Import_Gewichtheben!$A$3:$T$52,6,FALSE)),"")</f>
        <v/>
      </c>
      <c r="M132" s="301" t="str">
        <f>IF(C132&lt;&gt;"",IF(ISERROR(VLOOKUP(C132,Import_Gewichtheben!$A$3:$T$52,7,FALSE)),"",VLOOKUP(C132,Import_Gewichtheben!$A$3:$T$52,7,FALSE)),"")</f>
        <v/>
      </c>
      <c r="N132" s="300" t="str">
        <f>IF(C132&lt;&gt;"",IF(ISERROR(VLOOKUP(C132,Import_Gewichtheben!$A$3:$T$52,8,FALSE)),"",VLOOKUP(C132,Import_Gewichtheben!$A$3:$T$52,8,FALSE)),"")</f>
        <v/>
      </c>
      <c r="O132" s="299" t="str">
        <f>IF(C132&lt;&gt;"",IF(ISERROR(VLOOKUP(C132,Import_Gewichtheben!$A$3:$T$52,9,FALSE)),"",VLOOKUP(C132,Import_Gewichtheben!$A$3:$T$52,9,FALSE)),"")</f>
        <v/>
      </c>
      <c r="P132" s="300" t="str">
        <f>IF(C132&lt;&gt;"",IF(ISERROR(VLOOKUP(C132,Import_Gewichtheben!$A$3:$T$52,10,FALSE)),"",VLOOKUP(C132,Import_Gewichtheben!$A$3:$T$52,10,FALSE)),"")</f>
        <v/>
      </c>
      <c r="Q132" s="301" t="str">
        <f>IF(C132&lt;&gt;"",IF(ISERROR(VLOOKUP(C132,Import_Gewichtheben!$A$3:$T$52,11,FALSE)),"",VLOOKUP(C132,Import_Gewichtheben!$A$3:$T$52,11,FALSE)),"")</f>
        <v/>
      </c>
      <c r="R132" s="300" t="str">
        <f>IF(C132&lt;&gt;"",IF(ISERROR(VLOOKUP(C132,Import_Gewichtheben!$A$3:$T$52,12,FALSE)),"",VLOOKUP(C132,Import_Gewichtheben!$A$3:$T$52,12,FALSE)),"")</f>
        <v/>
      </c>
      <c r="S132" s="301" t="str">
        <f>IF(C132&lt;&gt;"",IF(ISERROR(VLOOKUP(C132,Import_Gewichtheben!$A$3:$T$52,13,FALSE)),"",VLOOKUP(C132,Import_Gewichtheben!$A$3:$T$52,13,FALSE)),"")</f>
        <v/>
      </c>
      <c r="T132" s="300" t="str">
        <f>IF(C132&lt;&gt;"",IF(ISERROR(VLOOKUP(C132,Import_Gewichtheben!$A$3:$T$52,14,FALSE)),"",VLOOKUP(C132,Import_Gewichtheben!$A$3:$T$52,14,FALSE)),"")</f>
        <v/>
      </c>
      <c r="U132" s="112" t="str">
        <f t="shared" si="502"/>
        <v/>
      </c>
      <c r="V132" s="115" t="str">
        <f t="shared" si="503"/>
        <v/>
      </c>
      <c r="W132" s="115" t="str">
        <f t="shared" si="504"/>
        <v/>
      </c>
      <c r="X132" s="319"/>
      <c r="Y132" s="320"/>
      <c r="Z132" s="100" t="str">
        <f t="shared" si="553"/>
        <v/>
      </c>
      <c r="AA132" s="326"/>
      <c r="AB132" s="317"/>
      <c r="AC132" s="317"/>
      <c r="AD132" s="103" t="str">
        <f t="shared" si="554"/>
        <v/>
      </c>
      <c r="AE132" s="326"/>
      <c r="AF132" s="317"/>
      <c r="AG132" s="317"/>
      <c r="AH132" s="186" t="str">
        <f t="shared" si="555"/>
        <v/>
      </c>
      <c r="AI132" s="106" t="str">
        <f t="shared" si="556"/>
        <v/>
      </c>
      <c r="AJ132" s="107" t="str">
        <f t="shared" si="557"/>
        <v/>
      </c>
      <c r="AK132" s="120" t="str">
        <f t="shared" si="468"/>
        <v/>
      </c>
      <c r="AL132" s="136" t="str">
        <f t="shared" si="469"/>
        <v/>
      </c>
      <c r="BG132">
        <f>Wiegeliste!HT25</f>
        <v>99</v>
      </c>
      <c r="BJ132" t="str">
        <f t="shared" si="470"/>
        <v/>
      </c>
      <c r="BL132" t="str">
        <f t="shared" si="505"/>
        <v/>
      </c>
      <c r="BM132" t="str">
        <f t="shared" si="506"/>
        <v/>
      </c>
      <c r="BN132" t="str">
        <f t="shared" si="507"/>
        <v/>
      </c>
      <c r="BO132" t="str">
        <f t="shared" si="508"/>
        <v/>
      </c>
      <c r="BP132" t="str">
        <f t="shared" si="471"/>
        <v/>
      </c>
      <c r="BQ132" t="str">
        <f t="shared" si="472"/>
        <v/>
      </c>
      <c r="BR132" s="47" t="str">
        <f t="shared" si="473"/>
        <v/>
      </c>
      <c r="BS132" t="str">
        <f t="shared" si="474"/>
        <v/>
      </c>
      <c r="BT132" t="str">
        <f t="shared" si="475"/>
        <v/>
      </c>
      <c r="BU132" t="str">
        <f t="shared" si="509"/>
        <v/>
      </c>
      <c r="BV132" t="str">
        <f>IF(BU132="","",IF(BU132="U9",'Schuelereinst. Sinclair'!$B$6,IF(BU132="U11",'Schuelereinst. Sinclair'!$B$7,IF(BU132="U13",'Schuelereinst. Sinclair'!$B$8,Wemm(BU132="U15",'Schuelereinst. Sinclair'!$B$9,"")))))</f>
        <v/>
      </c>
      <c r="BW132" s="28" t="str">
        <f t="shared" si="476"/>
        <v/>
      </c>
      <c r="BX132" s="28" t="str">
        <f t="shared" si="477"/>
        <v/>
      </c>
      <c r="BY132" s="28" t="str">
        <f t="shared" si="478"/>
        <v/>
      </c>
      <c r="BZ132" s="28" t="str">
        <f t="shared" si="479"/>
        <v/>
      </c>
      <c r="CA132" s="28" t="str">
        <f t="shared" si="480"/>
        <v/>
      </c>
      <c r="CB132" s="28" t="str">
        <f t="shared" si="481"/>
        <v/>
      </c>
      <c r="CC132" s="28" t="str">
        <f t="shared" si="510"/>
        <v/>
      </c>
      <c r="CD132" s="28" t="str">
        <f t="shared" si="511"/>
        <v/>
      </c>
      <c r="CE132" s="28" t="str">
        <f t="shared" si="512"/>
        <v/>
      </c>
      <c r="CF132" s="28">
        <f t="shared" si="513"/>
        <v>0</v>
      </c>
      <c r="CG132">
        <f t="shared" si="514"/>
        <v>0</v>
      </c>
      <c r="CH132">
        <f t="shared" si="515"/>
        <v>0</v>
      </c>
      <c r="CI132">
        <f t="shared" si="516"/>
        <v>0</v>
      </c>
      <c r="CJ132">
        <f t="shared" si="517"/>
        <v>0</v>
      </c>
      <c r="CK132">
        <f t="shared" si="518"/>
        <v>0</v>
      </c>
      <c r="CL132">
        <f t="shared" si="482"/>
        <v>0</v>
      </c>
      <c r="CM132">
        <f t="shared" si="483"/>
        <v>0</v>
      </c>
      <c r="CN132">
        <f t="shared" si="519"/>
        <v>0</v>
      </c>
      <c r="CO132">
        <f t="shared" si="520"/>
        <v>0</v>
      </c>
      <c r="CP132">
        <f t="shared" si="521"/>
        <v>0</v>
      </c>
      <c r="CQ132" s="5">
        <f t="shared" si="522"/>
        <v>0</v>
      </c>
      <c r="CS132" s="28" t="str">
        <f t="shared" si="484"/>
        <v/>
      </c>
      <c r="CT132" s="28" t="str">
        <f t="shared" si="485"/>
        <v/>
      </c>
      <c r="CU132" s="28" t="str">
        <f t="shared" si="486"/>
        <v/>
      </c>
      <c r="CV132" s="28" t="str">
        <f t="shared" si="487"/>
        <v/>
      </c>
      <c r="CW132" s="28" t="str">
        <f t="shared" si="488"/>
        <v/>
      </c>
      <c r="CX132" s="28" t="str">
        <f t="shared" si="489"/>
        <v/>
      </c>
      <c r="CY132" s="28" t="str">
        <f t="shared" si="523"/>
        <v/>
      </c>
      <c r="CZ132" s="28" t="str">
        <f t="shared" si="524"/>
        <v/>
      </c>
      <c r="DA132" s="28" t="str">
        <f t="shared" si="525"/>
        <v/>
      </c>
      <c r="DB132" s="28">
        <f t="shared" si="526"/>
        <v>0</v>
      </c>
      <c r="DC132">
        <f t="shared" si="527"/>
        <v>0</v>
      </c>
      <c r="DD132">
        <f t="shared" si="528"/>
        <v>0</v>
      </c>
      <c r="DE132">
        <f t="shared" si="529"/>
        <v>0</v>
      </c>
      <c r="DF132">
        <f t="shared" si="530"/>
        <v>0</v>
      </c>
      <c r="DG132">
        <f t="shared" si="531"/>
        <v>0</v>
      </c>
      <c r="DH132">
        <f t="shared" si="532"/>
        <v>0</v>
      </c>
      <c r="DI132">
        <f t="shared" si="533"/>
        <v>0</v>
      </c>
      <c r="DJ132">
        <f t="shared" si="534"/>
        <v>0</v>
      </c>
      <c r="DK132">
        <f t="shared" si="535"/>
        <v>0</v>
      </c>
      <c r="DL132">
        <f t="shared" si="536"/>
        <v>0</v>
      </c>
      <c r="DM132" s="5">
        <f t="shared" si="537"/>
        <v>0</v>
      </c>
      <c r="DN132" s="48">
        <f t="shared" si="538"/>
        <v>0</v>
      </c>
      <c r="DO132" s="5">
        <f t="shared" si="539"/>
        <v>0</v>
      </c>
      <c r="DP132" s="5">
        <f t="shared" si="540"/>
        <v>0</v>
      </c>
      <c r="DR132" s="48">
        <f t="shared" si="490"/>
        <v>999</v>
      </c>
      <c r="DS132" s="48">
        <f t="shared" si="491"/>
        <v>999</v>
      </c>
      <c r="DT132" s="48">
        <f t="shared" si="541"/>
        <v>999</v>
      </c>
      <c r="DU132">
        <f t="shared" si="492"/>
        <v>0</v>
      </c>
      <c r="DW132" s="48">
        <f t="shared" si="542"/>
        <v>0</v>
      </c>
      <c r="DX132" s="48">
        <f t="shared" si="543"/>
        <v>0</v>
      </c>
      <c r="DY132" s="48">
        <f t="shared" si="544"/>
        <v>0</v>
      </c>
      <c r="DZ132" s="48">
        <f t="shared" si="545"/>
        <v>0</v>
      </c>
      <c r="EA132">
        <f t="shared" si="388"/>
        <v>0</v>
      </c>
      <c r="EC132" s="48">
        <f t="shared" si="546"/>
        <v>0</v>
      </c>
      <c r="ED132" s="48">
        <f t="shared" si="547"/>
        <v>0</v>
      </c>
      <c r="EE132" s="48">
        <f t="shared" si="548"/>
        <v>0</v>
      </c>
      <c r="EF132" s="48">
        <f t="shared" si="549"/>
        <v>0</v>
      </c>
      <c r="EG132">
        <f t="shared" si="389"/>
        <v>0</v>
      </c>
      <c r="EH132">
        <f t="shared" si="493"/>
        <v>0</v>
      </c>
      <c r="EJ132">
        <v>9</v>
      </c>
      <c r="EK132" s="48">
        <f t="shared" si="550"/>
        <v>0</v>
      </c>
      <c r="EL132">
        <f t="shared" si="494"/>
        <v>0</v>
      </c>
      <c r="EM132">
        <f t="shared" si="551"/>
        <v>0</v>
      </c>
      <c r="EN132">
        <f t="shared" si="495"/>
        <v>0</v>
      </c>
      <c r="EO132">
        <f t="shared" si="496"/>
        <v>99999999</v>
      </c>
      <c r="EP132">
        <f t="shared" si="552"/>
        <v>99999999</v>
      </c>
      <c r="EQ132">
        <f t="shared" si="497"/>
        <v>999</v>
      </c>
      <c r="ER132">
        <f t="shared" si="498"/>
        <v>99999</v>
      </c>
      <c r="ET132">
        <f>IF(J132="X",1,IF(J132="x",1,IF(J132&lt;='Schuelereinst. Sinclair'!$B$5,1,0)))</f>
        <v>0</v>
      </c>
      <c r="EU132">
        <f>IF(L132="X",1,IF(L132="x",1,IF(L132&lt;='Schuelereinst. Sinclair'!$B$5,1,0)))</f>
        <v>0</v>
      </c>
      <c r="EV132">
        <f>IF(N132="X",1,IF(N132="x",1,IF(N132&lt;='Schuelereinst. Sinclair'!$B$5,1,0)))</f>
        <v>0</v>
      </c>
      <c r="EW132">
        <f>IF(P132="X",1,IF(P132="x",1,IF(P132&lt;='Schuelereinst. Sinclair'!$B$5,1,0)))</f>
        <v>0</v>
      </c>
      <c r="EX132">
        <f>IF(R132="X",1,IF(R132="x",1,IF(R132&lt;='Schuelereinst. Sinclair'!$B$5,1,0)))</f>
        <v>0</v>
      </c>
      <c r="EY132">
        <f>IF(T132="X",1,IF(T132="x",1,IF(T132&lt;='Schuelereinst. Sinclair'!$B$5,1,0)))</f>
        <v>0</v>
      </c>
    </row>
    <row r="133" spans="1:155" x14ac:dyDescent="0.2">
      <c r="A133">
        <v>123</v>
      </c>
      <c r="B133" s="90">
        <v>10</v>
      </c>
      <c r="C133" s="259" t="str">
        <f>IF(BG133=99,"",VLOOKUP(BG133,Wiegeliste!$A$17:'Wiegeliste'!$J$66,4))</f>
        <v/>
      </c>
      <c r="D133" s="90" t="str">
        <f t="shared" si="499"/>
        <v/>
      </c>
      <c r="E133" s="132" t="str">
        <f t="shared" si="500"/>
        <v/>
      </c>
      <c r="F133" s="132" t="str">
        <f t="shared" si="501"/>
        <v/>
      </c>
      <c r="G133" s="132" t="str">
        <f>IF(BG133=99,"",VLOOKUP(BG133,Wiegeliste!$A$17:'Wiegeliste'!$J$66,6))</f>
        <v/>
      </c>
      <c r="H133" s="148" t="str">
        <f t="shared" si="467"/>
        <v/>
      </c>
      <c r="I133" s="299" t="str">
        <f>IF(C133&lt;&gt;"",IF(ISERROR(VLOOKUP(C133,Import_Gewichtheben!$A$3:$T$52,3,FALSE)),"",VLOOKUP(C133,Import_Gewichtheben!$A$3:$T$52,3,FALSE)),"")</f>
        <v/>
      </c>
      <c r="J133" s="300" t="str">
        <f>IF(C133&lt;&gt;"",IF(ISERROR(VLOOKUP(C133,Import_Gewichtheben!$A$3:$T$52,4,FALSE)),"",VLOOKUP(C133,Import_Gewichtheben!$A$3:$T$52,4,FALSE)),"")</f>
        <v/>
      </c>
      <c r="K133" s="301" t="str">
        <f>IF(C133&lt;&gt;"",IF(ISERROR(VLOOKUP(C133,Import_Gewichtheben!$A$3:$T$52,5,FALSE)),"",VLOOKUP(C133,Import_Gewichtheben!$A$3:$T$52,5,FALSE)),"")</f>
        <v/>
      </c>
      <c r="L133" s="300" t="str">
        <f>IF(C133&lt;&gt;"",IF(ISERROR(VLOOKUP(C133,Import_Gewichtheben!$A$3:$T$52,6,FALSE)),"",VLOOKUP(C133,Import_Gewichtheben!$A$3:$T$52,6,FALSE)),"")</f>
        <v/>
      </c>
      <c r="M133" s="301" t="str">
        <f>IF(C133&lt;&gt;"",IF(ISERROR(VLOOKUP(C133,Import_Gewichtheben!$A$3:$T$52,7,FALSE)),"",VLOOKUP(C133,Import_Gewichtheben!$A$3:$T$52,7,FALSE)),"")</f>
        <v/>
      </c>
      <c r="N133" s="300" t="str">
        <f>IF(C133&lt;&gt;"",IF(ISERROR(VLOOKUP(C133,Import_Gewichtheben!$A$3:$T$52,8,FALSE)),"",VLOOKUP(C133,Import_Gewichtheben!$A$3:$T$52,8,FALSE)),"")</f>
        <v/>
      </c>
      <c r="O133" s="299" t="str">
        <f>IF(C133&lt;&gt;"",IF(ISERROR(VLOOKUP(C133,Import_Gewichtheben!$A$3:$T$52,9,FALSE)),"",VLOOKUP(C133,Import_Gewichtheben!$A$3:$T$52,9,FALSE)),"")</f>
        <v/>
      </c>
      <c r="P133" s="300" t="str">
        <f>IF(C133&lt;&gt;"",IF(ISERROR(VLOOKUP(C133,Import_Gewichtheben!$A$3:$T$52,10,FALSE)),"",VLOOKUP(C133,Import_Gewichtheben!$A$3:$T$52,10,FALSE)),"")</f>
        <v/>
      </c>
      <c r="Q133" s="301" t="str">
        <f>IF(C133&lt;&gt;"",IF(ISERROR(VLOOKUP(C133,Import_Gewichtheben!$A$3:$T$52,11,FALSE)),"",VLOOKUP(C133,Import_Gewichtheben!$A$3:$T$52,11,FALSE)),"")</f>
        <v/>
      </c>
      <c r="R133" s="300" t="str">
        <f>IF(C133&lt;&gt;"",IF(ISERROR(VLOOKUP(C133,Import_Gewichtheben!$A$3:$T$52,12,FALSE)),"",VLOOKUP(C133,Import_Gewichtheben!$A$3:$T$52,12,FALSE)),"")</f>
        <v/>
      </c>
      <c r="S133" s="301" t="str">
        <f>IF(C133&lt;&gt;"",IF(ISERROR(VLOOKUP(C133,Import_Gewichtheben!$A$3:$T$52,13,FALSE)),"",VLOOKUP(C133,Import_Gewichtheben!$A$3:$T$52,13,FALSE)),"")</f>
        <v/>
      </c>
      <c r="T133" s="300" t="str">
        <f>IF(C133&lt;&gt;"",IF(ISERROR(VLOOKUP(C133,Import_Gewichtheben!$A$3:$T$52,14,FALSE)),"",VLOOKUP(C133,Import_Gewichtheben!$A$3:$T$52,14,FALSE)),"")</f>
        <v/>
      </c>
      <c r="U133" s="112" t="str">
        <f t="shared" si="502"/>
        <v/>
      </c>
      <c r="V133" s="115" t="str">
        <f t="shared" si="503"/>
        <v/>
      </c>
      <c r="W133" s="115" t="str">
        <f t="shared" si="504"/>
        <v/>
      </c>
      <c r="X133" s="321"/>
      <c r="Y133" s="322"/>
      <c r="Z133" s="100" t="str">
        <f t="shared" si="553"/>
        <v/>
      </c>
      <c r="AA133" s="326"/>
      <c r="AB133" s="317"/>
      <c r="AC133" s="317"/>
      <c r="AD133" s="103" t="str">
        <f t="shared" si="554"/>
        <v/>
      </c>
      <c r="AE133" s="326"/>
      <c r="AF133" s="317"/>
      <c r="AG133" s="317"/>
      <c r="AH133" s="186" t="str">
        <f t="shared" si="555"/>
        <v/>
      </c>
      <c r="AI133" s="106" t="str">
        <f t="shared" si="556"/>
        <v/>
      </c>
      <c r="AJ133" s="107" t="str">
        <f t="shared" si="557"/>
        <v/>
      </c>
      <c r="AK133" s="120" t="str">
        <f t="shared" si="468"/>
        <v/>
      </c>
      <c r="AL133" s="136" t="str">
        <f t="shared" si="469"/>
        <v/>
      </c>
      <c r="BG133">
        <f>Wiegeliste!HT26</f>
        <v>99</v>
      </c>
      <c r="BJ133" t="str">
        <f t="shared" si="470"/>
        <v/>
      </c>
      <c r="BL133" t="str">
        <f t="shared" si="505"/>
        <v/>
      </c>
      <c r="BM133" t="str">
        <f t="shared" si="506"/>
        <v/>
      </c>
      <c r="BN133" t="str">
        <f t="shared" si="507"/>
        <v/>
      </c>
      <c r="BO133" t="str">
        <f t="shared" si="508"/>
        <v/>
      </c>
      <c r="BP133" t="str">
        <f t="shared" si="471"/>
        <v/>
      </c>
      <c r="BQ133" t="str">
        <f t="shared" si="472"/>
        <v/>
      </c>
      <c r="BR133" s="47" t="str">
        <f t="shared" si="473"/>
        <v/>
      </c>
      <c r="BS133" t="str">
        <f t="shared" si="474"/>
        <v/>
      </c>
      <c r="BT133" t="str">
        <f t="shared" si="475"/>
        <v/>
      </c>
      <c r="BU133" t="str">
        <f t="shared" si="509"/>
        <v/>
      </c>
      <c r="BV133" t="str">
        <f>IF(BU133="","",IF(BU133="U9",'Schuelereinst. Sinclair'!$B$6,IF(BU133="U11",'Schuelereinst. Sinclair'!$B$7,IF(BU133="U13",'Schuelereinst. Sinclair'!$B$8,Wemm(BU133="U15",'Schuelereinst. Sinclair'!$B$9,"")))))</f>
        <v/>
      </c>
      <c r="BW133" s="28" t="str">
        <f t="shared" si="476"/>
        <v/>
      </c>
      <c r="BX133" s="28" t="str">
        <f t="shared" si="477"/>
        <v/>
      </c>
      <c r="BY133" s="28" t="str">
        <f t="shared" si="478"/>
        <v/>
      </c>
      <c r="BZ133" s="28" t="str">
        <f t="shared" si="479"/>
        <v/>
      </c>
      <c r="CA133" s="28" t="str">
        <f t="shared" si="480"/>
        <v/>
      </c>
      <c r="CB133" s="28" t="str">
        <f t="shared" si="481"/>
        <v/>
      </c>
      <c r="CC133" s="28" t="str">
        <f t="shared" si="510"/>
        <v/>
      </c>
      <c r="CD133" s="28" t="str">
        <f t="shared" si="511"/>
        <v/>
      </c>
      <c r="CE133" s="28" t="str">
        <f t="shared" si="512"/>
        <v/>
      </c>
      <c r="CF133" s="28">
        <f t="shared" si="513"/>
        <v>0</v>
      </c>
      <c r="CG133">
        <f t="shared" si="514"/>
        <v>0</v>
      </c>
      <c r="CH133">
        <f t="shared" si="515"/>
        <v>0</v>
      </c>
      <c r="CI133">
        <f t="shared" si="516"/>
        <v>0</v>
      </c>
      <c r="CJ133">
        <f t="shared" si="517"/>
        <v>0</v>
      </c>
      <c r="CK133">
        <f t="shared" si="518"/>
        <v>0</v>
      </c>
      <c r="CL133">
        <f t="shared" si="482"/>
        <v>0</v>
      </c>
      <c r="CM133">
        <f t="shared" si="483"/>
        <v>0</v>
      </c>
      <c r="CN133">
        <f t="shared" si="519"/>
        <v>0</v>
      </c>
      <c r="CO133">
        <f t="shared" si="520"/>
        <v>0</v>
      </c>
      <c r="CP133">
        <f t="shared" si="521"/>
        <v>0</v>
      </c>
      <c r="CQ133" s="5">
        <f t="shared" si="522"/>
        <v>0</v>
      </c>
      <c r="CS133" s="28" t="str">
        <f t="shared" si="484"/>
        <v/>
      </c>
      <c r="CT133" s="28" t="str">
        <f t="shared" si="485"/>
        <v/>
      </c>
      <c r="CU133" s="28" t="str">
        <f t="shared" si="486"/>
        <v/>
      </c>
      <c r="CV133" s="28" t="str">
        <f t="shared" si="487"/>
        <v/>
      </c>
      <c r="CW133" s="28" t="str">
        <f t="shared" si="488"/>
        <v/>
      </c>
      <c r="CX133" s="28" t="str">
        <f t="shared" si="489"/>
        <v/>
      </c>
      <c r="CY133" s="28" t="str">
        <f t="shared" si="523"/>
        <v/>
      </c>
      <c r="CZ133" s="28" t="str">
        <f t="shared" si="524"/>
        <v/>
      </c>
      <c r="DA133" s="28" t="str">
        <f t="shared" si="525"/>
        <v/>
      </c>
      <c r="DB133" s="28">
        <f t="shared" si="526"/>
        <v>0</v>
      </c>
      <c r="DC133">
        <f t="shared" si="527"/>
        <v>0</v>
      </c>
      <c r="DD133">
        <f t="shared" si="528"/>
        <v>0</v>
      </c>
      <c r="DE133">
        <f t="shared" si="529"/>
        <v>0</v>
      </c>
      <c r="DF133">
        <f t="shared" si="530"/>
        <v>0</v>
      </c>
      <c r="DG133">
        <f t="shared" si="531"/>
        <v>0</v>
      </c>
      <c r="DH133">
        <f t="shared" si="532"/>
        <v>0</v>
      </c>
      <c r="DI133">
        <f t="shared" si="533"/>
        <v>0</v>
      </c>
      <c r="DJ133">
        <f t="shared" si="534"/>
        <v>0</v>
      </c>
      <c r="DK133">
        <f t="shared" si="535"/>
        <v>0</v>
      </c>
      <c r="DL133">
        <f t="shared" si="536"/>
        <v>0</v>
      </c>
      <c r="DM133" s="5">
        <f t="shared" si="537"/>
        <v>0</v>
      </c>
      <c r="DN133" s="48">
        <f t="shared" si="538"/>
        <v>0</v>
      </c>
      <c r="DO133" s="5">
        <f t="shared" si="539"/>
        <v>0</v>
      </c>
      <c r="DP133" s="5">
        <f t="shared" si="540"/>
        <v>0</v>
      </c>
      <c r="DR133" s="48">
        <f t="shared" si="490"/>
        <v>999</v>
      </c>
      <c r="DS133" s="48">
        <f t="shared" si="491"/>
        <v>999</v>
      </c>
      <c r="DT133" s="48">
        <f t="shared" si="541"/>
        <v>999</v>
      </c>
      <c r="DU133">
        <f t="shared" si="492"/>
        <v>0</v>
      </c>
      <c r="DW133" s="48">
        <f t="shared" si="542"/>
        <v>0</v>
      </c>
      <c r="DX133" s="48">
        <f t="shared" si="543"/>
        <v>0</v>
      </c>
      <c r="DY133" s="48">
        <f t="shared" si="544"/>
        <v>0</v>
      </c>
      <c r="DZ133" s="48">
        <f t="shared" si="545"/>
        <v>0</v>
      </c>
      <c r="EA133">
        <f t="shared" si="388"/>
        <v>0</v>
      </c>
      <c r="EC133" s="48">
        <f t="shared" si="546"/>
        <v>0</v>
      </c>
      <c r="ED133" s="48">
        <f t="shared" si="547"/>
        <v>0</v>
      </c>
      <c r="EE133" s="48">
        <f t="shared" si="548"/>
        <v>0</v>
      </c>
      <c r="EF133" s="48">
        <f t="shared" si="549"/>
        <v>0</v>
      </c>
      <c r="EG133">
        <f t="shared" si="389"/>
        <v>0</v>
      </c>
      <c r="EH133">
        <f t="shared" si="493"/>
        <v>0</v>
      </c>
      <c r="EJ133">
        <v>10</v>
      </c>
      <c r="EK133" s="48">
        <f t="shared" si="550"/>
        <v>0</v>
      </c>
      <c r="EL133">
        <f t="shared" si="494"/>
        <v>0</v>
      </c>
      <c r="EM133">
        <f t="shared" si="551"/>
        <v>0</v>
      </c>
      <c r="EN133">
        <f t="shared" si="495"/>
        <v>0</v>
      </c>
      <c r="EO133">
        <f t="shared" si="496"/>
        <v>99999999</v>
      </c>
      <c r="EP133">
        <f t="shared" si="552"/>
        <v>99999999</v>
      </c>
      <c r="EQ133">
        <f t="shared" si="497"/>
        <v>999</v>
      </c>
      <c r="ER133">
        <f t="shared" si="498"/>
        <v>99999</v>
      </c>
      <c r="ET133">
        <f>IF(J133="X",1,IF(J133="x",1,IF(J133&lt;='Schuelereinst. Sinclair'!$B$5,1,0)))</f>
        <v>0</v>
      </c>
      <c r="EU133">
        <f>IF(L133="X",1,IF(L133="x",1,IF(L133&lt;='Schuelereinst. Sinclair'!$B$5,1,0)))</f>
        <v>0</v>
      </c>
      <c r="EV133">
        <f>IF(N133="X",1,IF(N133="x",1,IF(N133&lt;='Schuelereinst. Sinclair'!$B$5,1,0)))</f>
        <v>0</v>
      </c>
      <c r="EW133">
        <f>IF(P133="X",1,IF(P133="x",1,IF(P133&lt;='Schuelereinst. Sinclair'!$B$5,1,0)))</f>
        <v>0</v>
      </c>
      <c r="EX133">
        <f>IF(R133="X",1,IF(R133="x",1,IF(R133&lt;='Schuelereinst. Sinclair'!$B$5,1,0)))</f>
        <v>0</v>
      </c>
      <c r="EY133">
        <f>IF(T133="X",1,IF(T133="x",1,IF(T133&lt;='Schuelereinst. Sinclair'!$B$5,1,0)))</f>
        <v>0</v>
      </c>
    </row>
    <row r="134" spans="1:155" x14ac:dyDescent="0.2">
      <c r="A134">
        <v>124</v>
      </c>
      <c r="B134" s="90">
        <v>11</v>
      </c>
      <c r="C134" s="259" t="str">
        <f>IF(BG134=99,"",VLOOKUP(BG134,Wiegeliste!$A$17:'Wiegeliste'!$J$66,4))</f>
        <v/>
      </c>
      <c r="D134" s="90" t="str">
        <f t="shared" si="499"/>
        <v/>
      </c>
      <c r="E134" s="132" t="str">
        <f t="shared" si="500"/>
        <v/>
      </c>
      <c r="F134" s="132" t="str">
        <f t="shared" si="501"/>
        <v/>
      </c>
      <c r="G134" s="132" t="str">
        <f>IF(BG134=99,"",VLOOKUP(BG134,Wiegeliste!$A$17:'Wiegeliste'!$J$66,6))</f>
        <v/>
      </c>
      <c r="H134" s="148" t="str">
        <f t="shared" si="467"/>
        <v/>
      </c>
      <c r="I134" s="299" t="str">
        <f>IF(C134&lt;&gt;"",IF(ISERROR(VLOOKUP(C134,Import_Gewichtheben!$A$3:$T$52,3,FALSE)),"",VLOOKUP(C134,Import_Gewichtheben!$A$3:$T$52,3,FALSE)),"")</f>
        <v/>
      </c>
      <c r="J134" s="300" t="str">
        <f>IF(C134&lt;&gt;"",IF(ISERROR(VLOOKUP(C134,Import_Gewichtheben!$A$3:$T$52,4,FALSE)),"",VLOOKUP(C134,Import_Gewichtheben!$A$3:$T$52,4,FALSE)),"")</f>
        <v/>
      </c>
      <c r="K134" s="301" t="str">
        <f>IF(C134&lt;&gt;"",IF(ISERROR(VLOOKUP(C134,Import_Gewichtheben!$A$3:$T$52,5,FALSE)),"",VLOOKUP(C134,Import_Gewichtheben!$A$3:$T$52,5,FALSE)),"")</f>
        <v/>
      </c>
      <c r="L134" s="300" t="str">
        <f>IF(C134&lt;&gt;"",IF(ISERROR(VLOOKUP(C134,Import_Gewichtheben!$A$3:$T$52,6,FALSE)),"",VLOOKUP(C134,Import_Gewichtheben!$A$3:$T$52,6,FALSE)),"")</f>
        <v/>
      </c>
      <c r="M134" s="301" t="str">
        <f>IF(C134&lt;&gt;"",IF(ISERROR(VLOOKUP(C134,Import_Gewichtheben!$A$3:$T$52,7,FALSE)),"",VLOOKUP(C134,Import_Gewichtheben!$A$3:$T$52,7,FALSE)),"")</f>
        <v/>
      </c>
      <c r="N134" s="300" t="str">
        <f>IF(C134&lt;&gt;"",IF(ISERROR(VLOOKUP(C134,Import_Gewichtheben!$A$3:$T$52,8,FALSE)),"",VLOOKUP(C134,Import_Gewichtheben!$A$3:$T$52,8,FALSE)),"")</f>
        <v/>
      </c>
      <c r="O134" s="299" t="str">
        <f>IF(C134&lt;&gt;"",IF(ISERROR(VLOOKUP(C134,Import_Gewichtheben!$A$3:$T$52,9,FALSE)),"",VLOOKUP(C134,Import_Gewichtheben!$A$3:$T$52,9,FALSE)),"")</f>
        <v/>
      </c>
      <c r="P134" s="300" t="str">
        <f>IF(C134&lt;&gt;"",IF(ISERROR(VLOOKUP(C134,Import_Gewichtheben!$A$3:$T$52,10,FALSE)),"",VLOOKUP(C134,Import_Gewichtheben!$A$3:$T$52,10,FALSE)),"")</f>
        <v/>
      </c>
      <c r="Q134" s="301" t="str">
        <f>IF(C134&lt;&gt;"",IF(ISERROR(VLOOKUP(C134,Import_Gewichtheben!$A$3:$T$52,11,FALSE)),"",VLOOKUP(C134,Import_Gewichtheben!$A$3:$T$52,11,FALSE)),"")</f>
        <v/>
      </c>
      <c r="R134" s="300" t="str">
        <f>IF(C134&lt;&gt;"",IF(ISERROR(VLOOKUP(C134,Import_Gewichtheben!$A$3:$T$52,12,FALSE)),"",VLOOKUP(C134,Import_Gewichtheben!$A$3:$T$52,12,FALSE)),"")</f>
        <v/>
      </c>
      <c r="S134" s="301" t="str">
        <f>IF(C134&lt;&gt;"",IF(ISERROR(VLOOKUP(C134,Import_Gewichtheben!$A$3:$T$52,13,FALSE)),"",VLOOKUP(C134,Import_Gewichtheben!$A$3:$T$52,13,FALSE)),"")</f>
        <v/>
      </c>
      <c r="T134" s="300" t="str">
        <f>IF(C134&lt;&gt;"",IF(ISERROR(VLOOKUP(C134,Import_Gewichtheben!$A$3:$T$52,14,FALSE)),"",VLOOKUP(C134,Import_Gewichtheben!$A$3:$T$52,14,FALSE)),"")</f>
        <v/>
      </c>
      <c r="U134" s="112" t="str">
        <f t="shared" si="502"/>
        <v/>
      </c>
      <c r="V134" s="115" t="str">
        <f t="shared" si="503"/>
        <v/>
      </c>
      <c r="W134" s="115" t="str">
        <f t="shared" si="504"/>
        <v/>
      </c>
      <c r="X134" s="316"/>
      <c r="Y134" s="317"/>
      <c r="Z134" s="100" t="str">
        <f t="shared" si="553"/>
        <v/>
      </c>
      <c r="AA134" s="326"/>
      <c r="AB134" s="317"/>
      <c r="AC134" s="317"/>
      <c r="AD134" s="103" t="str">
        <f t="shared" si="554"/>
        <v/>
      </c>
      <c r="AE134" s="326"/>
      <c r="AF134" s="317"/>
      <c r="AG134" s="317"/>
      <c r="AH134" s="186" t="str">
        <f t="shared" si="555"/>
        <v/>
      </c>
      <c r="AI134" s="106" t="str">
        <f t="shared" si="556"/>
        <v/>
      </c>
      <c r="AJ134" s="107" t="str">
        <f t="shared" si="557"/>
        <v/>
      </c>
      <c r="AK134" s="120" t="str">
        <f t="shared" si="468"/>
        <v/>
      </c>
      <c r="AL134" s="136" t="str">
        <f t="shared" si="469"/>
        <v/>
      </c>
      <c r="BG134">
        <f>Wiegeliste!HT27</f>
        <v>99</v>
      </c>
      <c r="BJ134" t="str">
        <f t="shared" si="470"/>
        <v/>
      </c>
      <c r="BL134" t="str">
        <f t="shared" si="505"/>
        <v/>
      </c>
      <c r="BM134" t="str">
        <f t="shared" si="506"/>
        <v/>
      </c>
      <c r="BN134" t="str">
        <f t="shared" si="507"/>
        <v/>
      </c>
      <c r="BO134" t="str">
        <f t="shared" si="508"/>
        <v/>
      </c>
      <c r="BP134" t="str">
        <f t="shared" si="471"/>
        <v/>
      </c>
      <c r="BQ134" t="str">
        <f t="shared" si="472"/>
        <v/>
      </c>
      <c r="BR134" s="47" t="str">
        <f t="shared" si="473"/>
        <v/>
      </c>
      <c r="BS134" t="str">
        <f t="shared" si="474"/>
        <v/>
      </c>
      <c r="BT134" t="str">
        <f t="shared" si="475"/>
        <v/>
      </c>
      <c r="BU134" t="str">
        <f t="shared" si="509"/>
        <v/>
      </c>
      <c r="BV134" t="str">
        <f>IF(BU134="","",IF(BU134="U9",'Schuelereinst. Sinclair'!$B$6,IF(BU134="U11",'Schuelereinst. Sinclair'!$B$7,IF(BU134="U13",'Schuelereinst. Sinclair'!$B$8,Wemm(BU134="U15",'Schuelereinst. Sinclair'!$B$9,"")))))</f>
        <v/>
      </c>
      <c r="BW134" s="28" t="str">
        <f t="shared" si="476"/>
        <v/>
      </c>
      <c r="BX134" s="28" t="str">
        <f t="shared" si="477"/>
        <v/>
      </c>
      <c r="BY134" s="28" t="str">
        <f t="shared" si="478"/>
        <v/>
      </c>
      <c r="BZ134" s="28" t="str">
        <f t="shared" si="479"/>
        <v/>
      </c>
      <c r="CA134" s="28" t="str">
        <f t="shared" si="480"/>
        <v/>
      </c>
      <c r="CB134" s="28" t="str">
        <f t="shared" si="481"/>
        <v/>
      </c>
      <c r="CC134" s="28" t="str">
        <f t="shared" si="510"/>
        <v/>
      </c>
      <c r="CD134" s="28" t="str">
        <f t="shared" si="511"/>
        <v/>
      </c>
      <c r="CE134" s="28" t="str">
        <f t="shared" si="512"/>
        <v/>
      </c>
      <c r="CF134" s="28">
        <f t="shared" si="513"/>
        <v>0</v>
      </c>
      <c r="CG134">
        <f t="shared" si="514"/>
        <v>0</v>
      </c>
      <c r="CH134">
        <f t="shared" si="515"/>
        <v>0</v>
      </c>
      <c r="CI134">
        <f t="shared" si="516"/>
        <v>0</v>
      </c>
      <c r="CJ134">
        <f t="shared" si="517"/>
        <v>0</v>
      </c>
      <c r="CK134">
        <f t="shared" si="518"/>
        <v>0</v>
      </c>
      <c r="CL134">
        <f t="shared" si="482"/>
        <v>0</v>
      </c>
      <c r="CM134">
        <f t="shared" si="483"/>
        <v>0</v>
      </c>
      <c r="CN134">
        <f t="shared" si="519"/>
        <v>0</v>
      </c>
      <c r="CO134">
        <f t="shared" si="520"/>
        <v>0</v>
      </c>
      <c r="CP134">
        <f t="shared" si="521"/>
        <v>0</v>
      </c>
      <c r="CQ134" s="5">
        <f t="shared" si="522"/>
        <v>0</v>
      </c>
      <c r="CS134" s="28" t="str">
        <f t="shared" si="484"/>
        <v/>
      </c>
      <c r="CT134" s="28" t="str">
        <f t="shared" si="485"/>
        <v/>
      </c>
      <c r="CU134" s="28" t="str">
        <f t="shared" si="486"/>
        <v/>
      </c>
      <c r="CV134" s="28" t="str">
        <f t="shared" si="487"/>
        <v/>
      </c>
      <c r="CW134" s="28" t="str">
        <f t="shared" si="488"/>
        <v/>
      </c>
      <c r="CX134" s="28" t="str">
        <f t="shared" si="489"/>
        <v/>
      </c>
      <c r="CY134" s="28" t="str">
        <f t="shared" si="523"/>
        <v/>
      </c>
      <c r="CZ134" s="28" t="str">
        <f t="shared" si="524"/>
        <v/>
      </c>
      <c r="DA134" s="28" t="str">
        <f t="shared" si="525"/>
        <v/>
      </c>
      <c r="DB134" s="28">
        <f t="shared" si="526"/>
        <v>0</v>
      </c>
      <c r="DC134">
        <f t="shared" si="527"/>
        <v>0</v>
      </c>
      <c r="DD134">
        <f t="shared" si="528"/>
        <v>0</v>
      </c>
      <c r="DE134">
        <f t="shared" si="529"/>
        <v>0</v>
      </c>
      <c r="DF134">
        <f t="shared" si="530"/>
        <v>0</v>
      </c>
      <c r="DG134">
        <f t="shared" si="531"/>
        <v>0</v>
      </c>
      <c r="DH134">
        <f t="shared" si="532"/>
        <v>0</v>
      </c>
      <c r="DI134">
        <f t="shared" si="533"/>
        <v>0</v>
      </c>
      <c r="DJ134">
        <f t="shared" si="534"/>
        <v>0</v>
      </c>
      <c r="DK134">
        <f t="shared" si="535"/>
        <v>0</v>
      </c>
      <c r="DL134">
        <f t="shared" si="536"/>
        <v>0</v>
      </c>
      <c r="DM134" s="5">
        <f t="shared" si="537"/>
        <v>0</v>
      </c>
      <c r="DN134" s="48">
        <f t="shared" si="538"/>
        <v>0</v>
      </c>
      <c r="DO134" s="5">
        <f t="shared" si="539"/>
        <v>0</v>
      </c>
      <c r="DP134" s="5">
        <f t="shared" si="540"/>
        <v>0</v>
      </c>
      <c r="DR134" s="48">
        <f t="shared" si="490"/>
        <v>999</v>
      </c>
      <c r="DS134" s="48">
        <f t="shared" si="491"/>
        <v>999</v>
      </c>
      <c r="DT134" s="48">
        <f t="shared" si="541"/>
        <v>999</v>
      </c>
      <c r="DU134">
        <f t="shared" si="492"/>
        <v>0</v>
      </c>
      <c r="DW134" s="48">
        <f t="shared" si="542"/>
        <v>0</v>
      </c>
      <c r="DX134" s="48">
        <f t="shared" si="543"/>
        <v>0</v>
      </c>
      <c r="DY134" s="48">
        <f t="shared" si="544"/>
        <v>0</v>
      </c>
      <c r="DZ134" s="48">
        <f t="shared" si="545"/>
        <v>0</v>
      </c>
      <c r="EA134">
        <f t="shared" si="388"/>
        <v>0</v>
      </c>
      <c r="EC134" s="48">
        <f t="shared" si="546"/>
        <v>0</v>
      </c>
      <c r="ED134" s="48">
        <f t="shared" si="547"/>
        <v>0</v>
      </c>
      <c r="EE134" s="48">
        <f t="shared" si="548"/>
        <v>0</v>
      </c>
      <c r="EF134" s="48">
        <f t="shared" si="549"/>
        <v>0</v>
      </c>
      <c r="EG134">
        <f t="shared" si="389"/>
        <v>0</v>
      </c>
      <c r="EH134">
        <f t="shared" si="493"/>
        <v>0</v>
      </c>
      <c r="EJ134">
        <v>11</v>
      </c>
      <c r="EK134" s="48">
        <f t="shared" si="550"/>
        <v>0</v>
      </c>
      <c r="EL134">
        <f t="shared" si="494"/>
        <v>0</v>
      </c>
      <c r="EM134">
        <f t="shared" si="551"/>
        <v>0</v>
      </c>
      <c r="EN134">
        <f t="shared" si="495"/>
        <v>0</v>
      </c>
      <c r="EO134">
        <f t="shared" si="496"/>
        <v>99999999</v>
      </c>
      <c r="EP134">
        <f t="shared" si="552"/>
        <v>99999999</v>
      </c>
      <c r="EQ134">
        <f t="shared" si="497"/>
        <v>999</v>
      </c>
      <c r="ER134">
        <f t="shared" si="498"/>
        <v>99999</v>
      </c>
      <c r="ET134">
        <f>IF(J134="X",1,IF(J134="x",1,IF(J134&lt;='Schuelereinst. Sinclair'!$B$5,1,0)))</f>
        <v>0</v>
      </c>
      <c r="EU134">
        <f>IF(L134="X",1,IF(L134="x",1,IF(L134&lt;='Schuelereinst. Sinclair'!$B$5,1,0)))</f>
        <v>0</v>
      </c>
      <c r="EV134">
        <f>IF(N134="X",1,IF(N134="x",1,IF(N134&lt;='Schuelereinst. Sinclair'!$B$5,1,0)))</f>
        <v>0</v>
      </c>
      <c r="EW134">
        <f>IF(P134="X",1,IF(P134="x",1,IF(P134&lt;='Schuelereinst. Sinclair'!$B$5,1,0)))</f>
        <v>0</v>
      </c>
      <c r="EX134">
        <f>IF(R134="X",1,IF(R134="x",1,IF(R134&lt;='Schuelereinst. Sinclair'!$B$5,1,0)))</f>
        <v>0</v>
      </c>
      <c r="EY134">
        <f>IF(T134="X",1,IF(T134="x",1,IF(T134&lt;='Schuelereinst. Sinclair'!$B$5,1,0)))</f>
        <v>0</v>
      </c>
    </row>
    <row r="135" spans="1:155" x14ac:dyDescent="0.2">
      <c r="A135">
        <v>125</v>
      </c>
      <c r="B135" s="90">
        <v>12</v>
      </c>
      <c r="C135" s="259" t="str">
        <f>IF(BG135=99,"",VLOOKUP(BG135,Wiegeliste!$A$17:'Wiegeliste'!$J$66,4))</f>
        <v/>
      </c>
      <c r="D135" s="90" t="str">
        <f t="shared" si="499"/>
        <v/>
      </c>
      <c r="E135" s="132" t="str">
        <f t="shared" si="500"/>
        <v/>
      </c>
      <c r="F135" s="132" t="str">
        <f t="shared" si="501"/>
        <v/>
      </c>
      <c r="G135" s="132" t="str">
        <f>IF(BG135=99,"",VLOOKUP(BG135,Wiegeliste!$A$17:'Wiegeliste'!$J$66,6))</f>
        <v/>
      </c>
      <c r="H135" s="148" t="str">
        <f t="shared" si="467"/>
        <v/>
      </c>
      <c r="I135" s="299" t="str">
        <f>IF(C135&lt;&gt;"",IF(ISERROR(VLOOKUP(C135,Import_Gewichtheben!$A$3:$T$52,3,FALSE)),"",VLOOKUP(C135,Import_Gewichtheben!$A$3:$T$52,3,FALSE)),"")</f>
        <v/>
      </c>
      <c r="J135" s="300" t="str">
        <f>IF(C135&lt;&gt;"",IF(ISERROR(VLOOKUP(C135,Import_Gewichtheben!$A$3:$T$52,4,FALSE)),"",VLOOKUP(C135,Import_Gewichtheben!$A$3:$T$52,4,FALSE)),"")</f>
        <v/>
      </c>
      <c r="K135" s="301" t="str">
        <f>IF(C135&lt;&gt;"",IF(ISERROR(VLOOKUP(C135,Import_Gewichtheben!$A$3:$T$52,5,FALSE)),"",VLOOKUP(C135,Import_Gewichtheben!$A$3:$T$52,5,FALSE)),"")</f>
        <v/>
      </c>
      <c r="L135" s="300" t="str">
        <f>IF(C135&lt;&gt;"",IF(ISERROR(VLOOKUP(C135,Import_Gewichtheben!$A$3:$T$52,6,FALSE)),"",VLOOKUP(C135,Import_Gewichtheben!$A$3:$T$52,6,FALSE)),"")</f>
        <v/>
      </c>
      <c r="M135" s="301" t="str">
        <f>IF(C135&lt;&gt;"",IF(ISERROR(VLOOKUP(C135,Import_Gewichtheben!$A$3:$T$52,7,FALSE)),"",VLOOKUP(C135,Import_Gewichtheben!$A$3:$T$52,7,FALSE)),"")</f>
        <v/>
      </c>
      <c r="N135" s="300" t="str">
        <f>IF(C135&lt;&gt;"",IF(ISERROR(VLOOKUP(C135,Import_Gewichtheben!$A$3:$T$52,8,FALSE)),"",VLOOKUP(C135,Import_Gewichtheben!$A$3:$T$52,8,FALSE)),"")</f>
        <v/>
      </c>
      <c r="O135" s="299" t="str">
        <f>IF(C135&lt;&gt;"",IF(ISERROR(VLOOKUP(C135,Import_Gewichtheben!$A$3:$T$52,9,FALSE)),"",VLOOKUP(C135,Import_Gewichtheben!$A$3:$T$52,9,FALSE)),"")</f>
        <v/>
      </c>
      <c r="P135" s="300" t="str">
        <f>IF(C135&lt;&gt;"",IF(ISERROR(VLOOKUP(C135,Import_Gewichtheben!$A$3:$T$52,10,FALSE)),"",VLOOKUP(C135,Import_Gewichtheben!$A$3:$T$52,10,FALSE)),"")</f>
        <v/>
      </c>
      <c r="Q135" s="301" t="str">
        <f>IF(C135&lt;&gt;"",IF(ISERROR(VLOOKUP(C135,Import_Gewichtheben!$A$3:$T$52,11,FALSE)),"",VLOOKUP(C135,Import_Gewichtheben!$A$3:$T$52,11,FALSE)),"")</f>
        <v/>
      </c>
      <c r="R135" s="300" t="str">
        <f>IF(C135&lt;&gt;"",IF(ISERROR(VLOOKUP(C135,Import_Gewichtheben!$A$3:$T$52,12,FALSE)),"",VLOOKUP(C135,Import_Gewichtheben!$A$3:$T$52,12,FALSE)),"")</f>
        <v/>
      </c>
      <c r="S135" s="301" t="str">
        <f>IF(C135&lt;&gt;"",IF(ISERROR(VLOOKUP(C135,Import_Gewichtheben!$A$3:$T$52,13,FALSE)),"",VLOOKUP(C135,Import_Gewichtheben!$A$3:$T$52,13,FALSE)),"")</f>
        <v/>
      </c>
      <c r="T135" s="300" t="str">
        <f>IF(C135&lt;&gt;"",IF(ISERROR(VLOOKUP(C135,Import_Gewichtheben!$A$3:$T$52,14,FALSE)),"",VLOOKUP(C135,Import_Gewichtheben!$A$3:$T$52,14,FALSE)),"")</f>
        <v/>
      </c>
      <c r="U135" s="112" t="str">
        <f t="shared" si="502"/>
        <v/>
      </c>
      <c r="V135" s="115" t="str">
        <f t="shared" si="503"/>
        <v/>
      </c>
      <c r="W135" s="115" t="str">
        <f t="shared" si="504"/>
        <v/>
      </c>
      <c r="X135" s="316"/>
      <c r="Y135" s="317"/>
      <c r="Z135" s="100" t="str">
        <f t="shared" si="553"/>
        <v/>
      </c>
      <c r="AA135" s="326"/>
      <c r="AB135" s="317"/>
      <c r="AC135" s="317"/>
      <c r="AD135" s="103" t="str">
        <f t="shared" si="554"/>
        <v/>
      </c>
      <c r="AE135" s="326"/>
      <c r="AF135" s="317"/>
      <c r="AG135" s="317"/>
      <c r="AH135" s="186" t="str">
        <f t="shared" si="555"/>
        <v/>
      </c>
      <c r="AI135" s="106" t="str">
        <f t="shared" si="556"/>
        <v/>
      </c>
      <c r="AJ135" s="107" t="str">
        <f t="shared" si="557"/>
        <v/>
      </c>
      <c r="AK135" s="120" t="str">
        <f t="shared" si="468"/>
        <v/>
      </c>
      <c r="AL135" s="136" t="str">
        <f t="shared" si="469"/>
        <v/>
      </c>
      <c r="BG135">
        <f>Wiegeliste!HT28</f>
        <v>99</v>
      </c>
      <c r="BJ135" t="str">
        <f t="shared" si="470"/>
        <v/>
      </c>
      <c r="BL135" t="str">
        <f t="shared" si="505"/>
        <v/>
      </c>
      <c r="BM135" t="str">
        <f t="shared" si="506"/>
        <v/>
      </c>
      <c r="BN135" t="str">
        <f t="shared" si="507"/>
        <v/>
      </c>
      <c r="BO135" t="str">
        <f t="shared" si="508"/>
        <v/>
      </c>
      <c r="BP135" t="str">
        <f t="shared" si="471"/>
        <v/>
      </c>
      <c r="BQ135" t="str">
        <f t="shared" si="472"/>
        <v/>
      </c>
      <c r="BR135" s="47" t="str">
        <f t="shared" si="473"/>
        <v/>
      </c>
      <c r="BS135" t="str">
        <f t="shared" si="474"/>
        <v/>
      </c>
      <c r="BT135" t="str">
        <f t="shared" si="475"/>
        <v/>
      </c>
      <c r="BU135" t="str">
        <f t="shared" si="509"/>
        <v/>
      </c>
      <c r="BV135" t="str">
        <f>IF(BU135="","",IF(BU135="U9",'Schuelereinst. Sinclair'!$B$6,IF(BU135="U11",'Schuelereinst. Sinclair'!$B$7,IF(BU135="U13",'Schuelereinst. Sinclair'!$B$8,Wemm(BU135="U15",'Schuelereinst. Sinclair'!$B$9,"")))))</f>
        <v/>
      </c>
      <c r="BW135" s="28" t="str">
        <f t="shared" si="476"/>
        <v/>
      </c>
      <c r="BX135" s="28" t="str">
        <f t="shared" si="477"/>
        <v/>
      </c>
      <c r="BY135" s="28" t="str">
        <f t="shared" si="478"/>
        <v/>
      </c>
      <c r="BZ135" s="28" t="str">
        <f t="shared" si="479"/>
        <v/>
      </c>
      <c r="CA135" s="28" t="str">
        <f t="shared" si="480"/>
        <v/>
      </c>
      <c r="CB135" s="28" t="str">
        <f t="shared" si="481"/>
        <v/>
      </c>
      <c r="CC135" s="28" t="str">
        <f t="shared" si="510"/>
        <v/>
      </c>
      <c r="CD135" s="28" t="str">
        <f t="shared" si="511"/>
        <v/>
      </c>
      <c r="CE135" s="28" t="str">
        <f t="shared" si="512"/>
        <v/>
      </c>
      <c r="CF135" s="28">
        <f t="shared" si="513"/>
        <v>0</v>
      </c>
      <c r="CG135">
        <f t="shared" si="514"/>
        <v>0</v>
      </c>
      <c r="CH135">
        <f t="shared" si="515"/>
        <v>0</v>
      </c>
      <c r="CI135">
        <f t="shared" si="516"/>
        <v>0</v>
      </c>
      <c r="CJ135">
        <f t="shared" si="517"/>
        <v>0</v>
      </c>
      <c r="CK135">
        <f t="shared" si="518"/>
        <v>0</v>
      </c>
      <c r="CL135">
        <f t="shared" si="482"/>
        <v>0</v>
      </c>
      <c r="CM135">
        <f t="shared" si="483"/>
        <v>0</v>
      </c>
      <c r="CN135">
        <f t="shared" si="519"/>
        <v>0</v>
      </c>
      <c r="CO135">
        <f t="shared" si="520"/>
        <v>0</v>
      </c>
      <c r="CP135">
        <f t="shared" si="521"/>
        <v>0</v>
      </c>
      <c r="CQ135" s="5">
        <f t="shared" si="522"/>
        <v>0</v>
      </c>
      <c r="CS135" s="28" t="str">
        <f t="shared" si="484"/>
        <v/>
      </c>
      <c r="CT135" s="28" t="str">
        <f t="shared" si="485"/>
        <v/>
      </c>
      <c r="CU135" s="28" t="str">
        <f t="shared" si="486"/>
        <v/>
      </c>
      <c r="CV135" s="28" t="str">
        <f t="shared" si="487"/>
        <v/>
      </c>
      <c r="CW135" s="28" t="str">
        <f t="shared" si="488"/>
        <v/>
      </c>
      <c r="CX135" s="28" t="str">
        <f t="shared" si="489"/>
        <v/>
      </c>
      <c r="CY135" s="28" t="str">
        <f t="shared" si="523"/>
        <v/>
      </c>
      <c r="CZ135" s="28" t="str">
        <f t="shared" si="524"/>
        <v/>
      </c>
      <c r="DA135" s="28" t="str">
        <f t="shared" si="525"/>
        <v/>
      </c>
      <c r="DB135" s="28">
        <f t="shared" si="526"/>
        <v>0</v>
      </c>
      <c r="DC135">
        <f t="shared" si="527"/>
        <v>0</v>
      </c>
      <c r="DD135">
        <f t="shared" si="528"/>
        <v>0</v>
      </c>
      <c r="DE135">
        <f t="shared" si="529"/>
        <v>0</v>
      </c>
      <c r="DF135">
        <f t="shared" si="530"/>
        <v>0</v>
      </c>
      <c r="DG135">
        <f t="shared" si="531"/>
        <v>0</v>
      </c>
      <c r="DH135">
        <f t="shared" si="532"/>
        <v>0</v>
      </c>
      <c r="DI135">
        <f t="shared" si="533"/>
        <v>0</v>
      </c>
      <c r="DJ135">
        <f t="shared" si="534"/>
        <v>0</v>
      </c>
      <c r="DK135">
        <f t="shared" si="535"/>
        <v>0</v>
      </c>
      <c r="DL135">
        <f t="shared" si="536"/>
        <v>0</v>
      </c>
      <c r="DM135" s="5">
        <f t="shared" si="537"/>
        <v>0</v>
      </c>
      <c r="DN135" s="48">
        <f t="shared" si="538"/>
        <v>0</v>
      </c>
      <c r="DO135" s="5">
        <f t="shared" si="539"/>
        <v>0</v>
      </c>
      <c r="DP135" s="5">
        <f t="shared" si="540"/>
        <v>0</v>
      </c>
      <c r="DR135" s="48">
        <f t="shared" si="490"/>
        <v>999</v>
      </c>
      <c r="DS135" s="48">
        <f t="shared" si="491"/>
        <v>999</v>
      </c>
      <c r="DT135" s="48">
        <f t="shared" si="541"/>
        <v>999</v>
      </c>
      <c r="DU135">
        <f t="shared" si="492"/>
        <v>0</v>
      </c>
      <c r="DW135" s="48">
        <f t="shared" si="542"/>
        <v>0</v>
      </c>
      <c r="DX135" s="48">
        <f t="shared" si="543"/>
        <v>0</v>
      </c>
      <c r="DY135" s="48">
        <f t="shared" si="544"/>
        <v>0</v>
      </c>
      <c r="DZ135" s="48">
        <f t="shared" si="545"/>
        <v>0</v>
      </c>
      <c r="EA135">
        <f t="shared" si="388"/>
        <v>0</v>
      </c>
      <c r="EC135" s="48">
        <f t="shared" si="546"/>
        <v>0</v>
      </c>
      <c r="ED135" s="48">
        <f t="shared" si="547"/>
        <v>0</v>
      </c>
      <c r="EE135" s="48">
        <f t="shared" si="548"/>
        <v>0</v>
      </c>
      <c r="EF135" s="48">
        <f t="shared" si="549"/>
        <v>0</v>
      </c>
      <c r="EG135">
        <f t="shared" si="389"/>
        <v>0</v>
      </c>
      <c r="EH135">
        <f t="shared" si="493"/>
        <v>0</v>
      </c>
      <c r="EJ135">
        <v>12</v>
      </c>
      <c r="EK135" s="48">
        <f t="shared" si="550"/>
        <v>0</v>
      </c>
      <c r="EL135">
        <f t="shared" si="494"/>
        <v>0</v>
      </c>
      <c r="EM135">
        <f t="shared" si="551"/>
        <v>0</v>
      </c>
      <c r="EN135">
        <f t="shared" si="495"/>
        <v>0</v>
      </c>
      <c r="EO135">
        <f t="shared" si="496"/>
        <v>99999999</v>
      </c>
      <c r="EP135">
        <f t="shared" si="552"/>
        <v>99999999</v>
      </c>
      <c r="EQ135">
        <f t="shared" si="497"/>
        <v>999</v>
      </c>
      <c r="ER135">
        <f t="shared" si="498"/>
        <v>99999</v>
      </c>
      <c r="ET135">
        <f>IF(J135="X",1,IF(J135="x",1,IF(J135&lt;='Schuelereinst. Sinclair'!$B$5,1,0)))</f>
        <v>0</v>
      </c>
      <c r="EU135">
        <f>IF(L135="X",1,IF(L135="x",1,IF(L135&lt;='Schuelereinst. Sinclair'!$B$5,1,0)))</f>
        <v>0</v>
      </c>
      <c r="EV135">
        <f>IF(N135="X",1,IF(N135="x",1,IF(N135&lt;='Schuelereinst. Sinclair'!$B$5,1,0)))</f>
        <v>0</v>
      </c>
      <c r="EW135">
        <f>IF(P135="X",1,IF(P135="x",1,IF(P135&lt;='Schuelereinst. Sinclair'!$B$5,1,0)))</f>
        <v>0</v>
      </c>
      <c r="EX135">
        <f>IF(R135="X",1,IF(R135="x",1,IF(R135&lt;='Schuelereinst. Sinclair'!$B$5,1,0)))</f>
        <v>0</v>
      </c>
      <c r="EY135">
        <f>IF(T135="X",1,IF(T135="x",1,IF(T135&lt;='Schuelereinst. Sinclair'!$B$5,1,0)))</f>
        <v>0</v>
      </c>
    </row>
    <row r="136" spans="1:155" x14ac:dyDescent="0.2">
      <c r="A136">
        <v>126</v>
      </c>
      <c r="B136" s="90">
        <v>13</v>
      </c>
      <c r="C136" s="259" t="str">
        <f>IF(BG136=99,"",VLOOKUP(BG136,Wiegeliste!$A$17:'Wiegeliste'!$J$66,4))</f>
        <v/>
      </c>
      <c r="D136" s="90" t="str">
        <f t="shared" si="499"/>
        <v/>
      </c>
      <c r="E136" s="132" t="str">
        <f t="shared" si="500"/>
        <v/>
      </c>
      <c r="F136" s="132" t="str">
        <f t="shared" si="501"/>
        <v/>
      </c>
      <c r="G136" s="132" t="str">
        <f>IF(BG136=99,"",VLOOKUP(BG136,Wiegeliste!$A$17:'Wiegeliste'!$J$66,6))</f>
        <v/>
      </c>
      <c r="H136" s="148" t="str">
        <f t="shared" si="467"/>
        <v/>
      </c>
      <c r="I136" s="299" t="str">
        <f>IF(C136&lt;&gt;"",IF(ISERROR(VLOOKUP(C136,Import_Gewichtheben!$A$3:$T$52,3,FALSE)),"",VLOOKUP(C136,Import_Gewichtheben!$A$3:$T$52,3,FALSE)),"")</f>
        <v/>
      </c>
      <c r="J136" s="300" t="str">
        <f>IF(C136&lt;&gt;"",IF(ISERROR(VLOOKUP(C136,Import_Gewichtheben!$A$3:$T$52,4,FALSE)),"",VLOOKUP(C136,Import_Gewichtheben!$A$3:$T$52,4,FALSE)),"")</f>
        <v/>
      </c>
      <c r="K136" s="301" t="str">
        <f>IF(C136&lt;&gt;"",IF(ISERROR(VLOOKUP(C136,Import_Gewichtheben!$A$3:$T$52,5,FALSE)),"",VLOOKUP(C136,Import_Gewichtheben!$A$3:$T$52,5,FALSE)),"")</f>
        <v/>
      </c>
      <c r="L136" s="300" t="str">
        <f>IF(C136&lt;&gt;"",IF(ISERROR(VLOOKUP(C136,Import_Gewichtheben!$A$3:$T$52,6,FALSE)),"",VLOOKUP(C136,Import_Gewichtheben!$A$3:$T$52,6,FALSE)),"")</f>
        <v/>
      </c>
      <c r="M136" s="301" t="str">
        <f>IF(C136&lt;&gt;"",IF(ISERROR(VLOOKUP(C136,Import_Gewichtheben!$A$3:$T$52,7,FALSE)),"",VLOOKUP(C136,Import_Gewichtheben!$A$3:$T$52,7,FALSE)),"")</f>
        <v/>
      </c>
      <c r="N136" s="300" t="str">
        <f>IF(C136&lt;&gt;"",IF(ISERROR(VLOOKUP(C136,Import_Gewichtheben!$A$3:$T$52,8,FALSE)),"",VLOOKUP(C136,Import_Gewichtheben!$A$3:$T$52,8,FALSE)),"")</f>
        <v/>
      </c>
      <c r="O136" s="299" t="str">
        <f>IF(C136&lt;&gt;"",IF(ISERROR(VLOOKUP(C136,Import_Gewichtheben!$A$3:$T$52,9,FALSE)),"",VLOOKUP(C136,Import_Gewichtheben!$A$3:$T$52,9,FALSE)),"")</f>
        <v/>
      </c>
      <c r="P136" s="300" t="str">
        <f>IF(C136&lt;&gt;"",IF(ISERROR(VLOOKUP(C136,Import_Gewichtheben!$A$3:$T$52,10,FALSE)),"",VLOOKUP(C136,Import_Gewichtheben!$A$3:$T$52,10,FALSE)),"")</f>
        <v/>
      </c>
      <c r="Q136" s="301" t="str">
        <f>IF(C136&lt;&gt;"",IF(ISERROR(VLOOKUP(C136,Import_Gewichtheben!$A$3:$T$52,11,FALSE)),"",VLOOKUP(C136,Import_Gewichtheben!$A$3:$T$52,11,FALSE)),"")</f>
        <v/>
      </c>
      <c r="R136" s="300" t="str">
        <f>IF(C136&lt;&gt;"",IF(ISERROR(VLOOKUP(C136,Import_Gewichtheben!$A$3:$T$52,12,FALSE)),"",VLOOKUP(C136,Import_Gewichtheben!$A$3:$T$52,12,FALSE)),"")</f>
        <v/>
      </c>
      <c r="S136" s="301" t="str">
        <f>IF(C136&lt;&gt;"",IF(ISERROR(VLOOKUP(C136,Import_Gewichtheben!$A$3:$T$52,13,FALSE)),"",VLOOKUP(C136,Import_Gewichtheben!$A$3:$T$52,13,FALSE)),"")</f>
        <v/>
      </c>
      <c r="T136" s="300" t="str">
        <f>IF(C136&lt;&gt;"",IF(ISERROR(VLOOKUP(C136,Import_Gewichtheben!$A$3:$T$52,14,FALSE)),"",VLOOKUP(C136,Import_Gewichtheben!$A$3:$T$52,14,FALSE)),"")</f>
        <v/>
      </c>
      <c r="U136" s="112" t="str">
        <f t="shared" si="502"/>
        <v/>
      </c>
      <c r="V136" s="115" t="str">
        <f t="shared" si="503"/>
        <v/>
      </c>
      <c r="W136" s="115" t="str">
        <f t="shared" si="504"/>
        <v/>
      </c>
      <c r="X136" s="316"/>
      <c r="Y136" s="317"/>
      <c r="Z136" s="100" t="str">
        <f t="shared" si="553"/>
        <v/>
      </c>
      <c r="AA136" s="326"/>
      <c r="AB136" s="317"/>
      <c r="AC136" s="317"/>
      <c r="AD136" s="103" t="str">
        <f t="shared" si="554"/>
        <v/>
      </c>
      <c r="AE136" s="326"/>
      <c r="AF136" s="317"/>
      <c r="AG136" s="317"/>
      <c r="AH136" s="186" t="str">
        <f t="shared" si="555"/>
        <v/>
      </c>
      <c r="AI136" s="106" t="str">
        <f t="shared" si="556"/>
        <v/>
      </c>
      <c r="AJ136" s="107" t="str">
        <f t="shared" si="557"/>
        <v/>
      </c>
      <c r="AK136" s="120" t="str">
        <f t="shared" si="468"/>
        <v/>
      </c>
      <c r="AL136" s="136" t="str">
        <f t="shared" si="469"/>
        <v/>
      </c>
      <c r="BG136">
        <f>Wiegeliste!HT29</f>
        <v>99</v>
      </c>
      <c r="BJ136" t="str">
        <f t="shared" si="470"/>
        <v/>
      </c>
      <c r="BL136" t="str">
        <f t="shared" si="505"/>
        <v/>
      </c>
      <c r="BM136" t="str">
        <f t="shared" si="506"/>
        <v/>
      </c>
      <c r="BN136" t="str">
        <f t="shared" si="507"/>
        <v/>
      </c>
      <c r="BO136" t="str">
        <f t="shared" si="508"/>
        <v/>
      </c>
      <c r="BP136" t="str">
        <f t="shared" si="471"/>
        <v/>
      </c>
      <c r="BQ136" t="str">
        <f t="shared" si="472"/>
        <v/>
      </c>
      <c r="BR136" s="47" t="str">
        <f t="shared" si="473"/>
        <v/>
      </c>
      <c r="BS136" t="str">
        <f t="shared" si="474"/>
        <v/>
      </c>
      <c r="BT136" t="str">
        <f t="shared" si="475"/>
        <v/>
      </c>
      <c r="BU136" t="str">
        <f t="shared" si="509"/>
        <v/>
      </c>
      <c r="BV136" t="str">
        <f>IF(BU136="","",IF(BU136="U9",'Schuelereinst. Sinclair'!$B$6,IF(BU136="U11",'Schuelereinst. Sinclair'!$B$7,IF(BU136="U13",'Schuelereinst. Sinclair'!$B$8,Wemm(BU136="U15",'Schuelereinst. Sinclair'!$B$9,"")))))</f>
        <v/>
      </c>
      <c r="BW136" s="28" t="str">
        <f t="shared" si="476"/>
        <v/>
      </c>
      <c r="BX136" s="28" t="str">
        <f t="shared" si="477"/>
        <v/>
      </c>
      <c r="BY136" s="28" t="str">
        <f t="shared" si="478"/>
        <v/>
      </c>
      <c r="BZ136" s="28" t="str">
        <f t="shared" si="479"/>
        <v/>
      </c>
      <c r="CA136" s="28" t="str">
        <f t="shared" si="480"/>
        <v/>
      </c>
      <c r="CB136" s="28" t="str">
        <f t="shared" si="481"/>
        <v/>
      </c>
      <c r="CC136" s="28" t="str">
        <f t="shared" si="510"/>
        <v/>
      </c>
      <c r="CD136" s="28" t="str">
        <f t="shared" si="511"/>
        <v/>
      </c>
      <c r="CE136" s="28" t="str">
        <f t="shared" si="512"/>
        <v/>
      </c>
      <c r="CF136" s="28">
        <f t="shared" si="513"/>
        <v>0</v>
      </c>
      <c r="CG136">
        <f t="shared" si="514"/>
        <v>0</v>
      </c>
      <c r="CH136">
        <f t="shared" si="515"/>
        <v>0</v>
      </c>
      <c r="CI136">
        <f t="shared" si="516"/>
        <v>0</v>
      </c>
      <c r="CJ136">
        <f t="shared" si="517"/>
        <v>0</v>
      </c>
      <c r="CK136">
        <f t="shared" si="518"/>
        <v>0</v>
      </c>
      <c r="CL136">
        <f t="shared" si="482"/>
        <v>0</v>
      </c>
      <c r="CM136">
        <f t="shared" si="483"/>
        <v>0</v>
      </c>
      <c r="CN136">
        <f t="shared" si="519"/>
        <v>0</v>
      </c>
      <c r="CO136">
        <f t="shared" si="520"/>
        <v>0</v>
      </c>
      <c r="CP136">
        <f t="shared" si="521"/>
        <v>0</v>
      </c>
      <c r="CQ136" s="5">
        <f t="shared" si="522"/>
        <v>0</v>
      </c>
      <c r="CS136" s="28" t="str">
        <f t="shared" si="484"/>
        <v/>
      </c>
      <c r="CT136" s="28" t="str">
        <f t="shared" si="485"/>
        <v/>
      </c>
      <c r="CU136" s="28" t="str">
        <f t="shared" si="486"/>
        <v/>
      </c>
      <c r="CV136" s="28" t="str">
        <f t="shared" si="487"/>
        <v/>
      </c>
      <c r="CW136" s="28" t="str">
        <f t="shared" si="488"/>
        <v/>
      </c>
      <c r="CX136" s="28" t="str">
        <f t="shared" si="489"/>
        <v/>
      </c>
      <c r="CY136" s="28" t="str">
        <f t="shared" si="523"/>
        <v/>
      </c>
      <c r="CZ136" s="28" t="str">
        <f t="shared" si="524"/>
        <v/>
      </c>
      <c r="DA136" s="28" t="str">
        <f t="shared" si="525"/>
        <v/>
      </c>
      <c r="DB136" s="28">
        <f t="shared" si="526"/>
        <v>0</v>
      </c>
      <c r="DC136">
        <f t="shared" si="527"/>
        <v>0</v>
      </c>
      <c r="DD136">
        <f t="shared" si="528"/>
        <v>0</v>
      </c>
      <c r="DE136">
        <f t="shared" si="529"/>
        <v>0</v>
      </c>
      <c r="DF136">
        <f t="shared" si="530"/>
        <v>0</v>
      </c>
      <c r="DG136">
        <f t="shared" si="531"/>
        <v>0</v>
      </c>
      <c r="DH136">
        <f t="shared" si="532"/>
        <v>0</v>
      </c>
      <c r="DI136">
        <f t="shared" si="533"/>
        <v>0</v>
      </c>
      <c r="DJ136">
        <f t="shared" si="534"/>
        <v>0</v>
      </c>
      <c r="DK136">
        <f t="shared" si="535"/>
        <v>0</v>
      </c>
      <c r="DL136">
        <f t="shared" si="536"/>
        <v>0</v>
      </c>
      <c r="DM136" s="5">
        <f t="shared" si="537"/>
        <v>0</v>
      </c>
      <c r="DN136" s="48">
        <f t="shared" si="538"/>
        <v>0</v>
      </c>
      <c r="DO136" s="5">
        <f t="shared" si="539"/>
        <v>0</v>
      </c>
      <c r="DP136" s="5">
        <f t="shared" si="540"/>
        <v>0</v>
      </c>
      <c r="DR136" s="48">
        <f t="shared" si="490"/>
        <v>999</v>
      </c>
      <c r="DS136" s="48">
        <f t="shared" si="491"/>
        <v>999</v>
      </c>
      <c r="DT136" s="48">
        <f t="shared" si="541"/>
        <v>999</v>
      </c>
      <c r="DU136">
        <f t="shared" si="492"/>
        <v>0</v>
      </c>
      <c r="DW136" s="48">
        <f t="shared" si="542"/>
        <v>0</v>
      </c>
      <c r="DX136" s="48">
        <f t="shared" si="543"/>
        <v>0</v>
      </c>
      <c r="DY136" s="48">
        <f t="shared" si="544"/>
        <v>0</v>
      </c>
      <c r="DZ136" s="48">
        <f t="shared" si="545"/>
        <v>0</v>
      </c>
      <c r="EA136">
        <f t="shared" si="388"/>
        <v>0</v>
      </c>
      <c r="EC136" s="48">
        <f t="shared" si="546"/>
        <v>0</v>
      </c>
      <c r="ED136" s="48">
        <f t="shared" si="547"/>
        <v>0</v>
      </c>
      <c r="EE136" s="48">
        <f t="shared" si="548"/>
        <v>0</v>
      </c>
      <c r="EF136" s="48">
        <f t="shared" si="549"/>
        <v>0</v>
      </c>
      <c r="EG136">
        <f t="shared" si="389"/>
        <v>0</v>
      </c>
      <c r="EH136">
        <f t="shared" si="493"/>
        <v>0</v>
      </c>
      <c r="EJ136">
        <v>13</v>
      </c>
      <c r="EK136" s="48">
        <f t="shared" si="550"/>
        <v>0</v>
      </c>
      <c r="EL136">
        <f t="shared" si="494"/>
        <v>0</v>
      </c>
      <c r="EM136">
        <f t="shared" si="551"/>
        <v>0</v>
      </c>
      <c r="EN136">
        <f t="shared" si="495"/>
        <v>0</v>
      </c>
      <c r="EO136">
        <f t="shared" si="496"/>
        <v>99999999</v>
      </c>
      <c r="EP136">
        <f t="shared" si="552"/>
        <v>99999999</v>
      </c>
      <c r="EQ136">
        <f t="shared" si="497"/>
        <v>999</v>
      </c>
      <c r="ER136">
        <f t="shared" si="498"/>
        <v>99999</v>
      </c>
      <c r="ET136">
        <f>IF(J136="X",1,IF(J136="x",1,IF(J136&lt;='Schuelereinst. Sinclair'!$B$5,1,0)))</f>
        <v>0</v>
      </c>
      <c r="EU136">
        <f>IF(L136="X",1,IF(L136="x",1,IF(L136&lt;='Schuelereinst. Sinclair'!$B$5,1,0)))</f>
        <v>0</v>
      </c>
      <c r="EV136">
        <f>IF(N136="X",1,IF(N136="x",1,IF(N136&lt;='Schuelereinst. Sinclair'!$B$5,1,0)))</f>
        <v>0</v>
      </c>
      <c r="EW136">
        <f>IF(P136="X",1,IF(P136="x",1,IF(P136&lt;='Schuelereinst. Sinclair'!$B$5,1,0)))</f>
        <v>0</v>
      </c>
      <c r="EX136">
        <f>IF(R136="X",1,IF(R136="x",1,IF(R136&lt;='Schuelereinst. Sinclair'!$B$5,1,0)))</f>
        <v>0</v>
      </c>
      <c r="EY136">
        <f>IF(T136="X",1,IF(T136="x",1,IF(T136&lt;='Schuelereinst. Sinclair'!$B$5,1,0)))</f>
        <v>0</v>
      </c>
    </row>
    <row r="137" spans="1:155" x14ac:dyDescent="0.2">
      <c r="A137">
        <v>127</v>
      </c>
      <c r="B137" s="90">
        <v>14</v>
      </c>
      <c r="C137" s="259" t="str">
        <f>IF(BG137=99,"",VLOOKUP(BG137,Wiegeliste!$A$17:'Wiegeliste'!$J$66,4))</f>
        <v/>
      </c>
      <c r="D137" s="90" t="str">
        <f t="shared" si="499"/>
        <v/>
      </c>
      <c r="E137" s="132" t="str">
        <f t="shared" si="500"/>
        <v/>
      </c>
      <c r="F137" s="132" t="str">
        <f t="shared" si="501"/>
        <v/>
      </c>
      <c r="G137" s="132" t="str">
        <f>IF(BG137=99,"",VLOOKUP(BG137,Wiegeliste!$A$17:'Wiegeliste'!$J$66,6))</f>
        <v/>
      </c>
      <c r="H137" s="148" t="str">
        <f t="shared" si="467"/>
        <v/>
      </c>
      <c r="I137" s="299" t="str">
        <f>IF(C137&lt;&gt;"",IF(ISERROR(VLOOKUP(C137,Import_Gewichtheben!$A$3:$T$52,3,FALSE)),"",VLOOKUP(C137,Import_Gewichtheben!$A$3:$T$52,3,FALSE)),"")</f>
        <v/>
      </c>
      <c r="J137" s="300" t="str">
        <f>IF(C137&lt;&gt;"",IF(ISERROR(VLOOKUP(C137,Import_Gewichtheben!$A$3:$T$52,4,FALSE)),"",VLOOKUP(C137,Import_Gewichtheben!$A$3:$T$52,4,FALSE)),"")</f>
        <v/>
      </c>
      <c r="K137" s="301" t="str">
        <f>IF(C137&lt;&gt;"",IF(ISERROR(VLOOKUP(C137,Import_Gewichtheben!$A$3:$T$52,5,FALSE)),"",VLOOKUP(C137,Import_Gewichtheben!$A$3:$T$52,5,FALSE)),"")</f>
        <v/>
      </c>
      <c r="L137" s="300" t="str">
        <f>IF(C137&lt;&gt;"",IF(ISERROR(VLOOKUP(C137,Import_Gewichtheben!$A$3:$T$52,6,FALSE)),"",VLOOKUP(C137,Import_Gewichtheben!$A$3:$T$52,6,FALSE)),"")</f>
        <v/>
      </c>
      <c r="M137" s="301" t="str">
        <f>IF(C137&lt;&gt;"",IF(ISERROR(VLOOKUP(C137,Import_Gewichtheben!$A$3:$T$52,7,FALSE)),"",VLOOKUP(C137,Import_Gewichtheben!$A$3:$T$52,7,FALSE)),"")</f>
        <v/>
      </c>
      <c r="N137" s="300" t="str">
        <f>IF(C137&lt;&gt;"",IF(ISERROR(VLOOKUP(C137,Import_Gewichtheben!$A$3:$T$52,8,FALSE)),"",VLOOKUP(C137,Import_Gewichtheben!$A$3:$T$52,8,FALSE)),"")</f>
        <v/>
      </c>
      <c r="O137" s="299" t="str">
        <f>IF(C137&lt;&gt;"",IF(ISERROR(VLOOKUP(C137,Import_Gewichtheben!$A$3:$T$52,9,FALSE)),"",VLOOKUP(C137,Import_Gewichtheben!$A$3:$T$52,9,FALSE)),"")</f>
        <v/>
      </c>
      <c r="P137" s="300" t="str">
        <f>IF(C137&lt;&gt;"",IF(ISERROR(VLOOKUP(C137,Import_Gewichtheben!$A$3:$T$52,10,FALSE)),"",VLOOKUP(C137,Import_Gewichtheben!$A$3:$T$52,10,FALSE)),"")</f>
        <v/>
      </c>
      <c r="Q137" s="301" t="str">
        <f>IF(C137&lt;&gt;"",IF(ISERROR(VLOOKUP(C137,Import_Gewichtheben!$A$3:$T$52,11,FALSE)),"",VLOOKUP(C137,Import_Gewichtheben!$A$3:$T$52,11,FALSE)),"")</f>
        <v/>
      </c>
      <c r="R137" s="300" t="str">
        <f>IF(C137&lt;&gt;"",IF(ISERROR(VLOOKUP(C137,Import_Gewichtheben!$A$3:$T$52,12,FALSE)),"",VLOOKUP(C137,Import_Gewichtheben!$A$3:$T$52,12,FALSE)),"")</f>
        <v/>
      </c>
      <c r="S137" s="301" t="str">
        <f>IF(C137&lt;&gt;"",IF(ISERROR(VLOOKUP(C137,Import_Gewichtheben!$A$3:$T$52,13,FALSE)),"",VLOOKUP(C137,Import_Gewichtheben!$A$3:$T$52,13,FALSE)),"")</f>
        <v/>
      </c>
      <c r="T137" s="300" t="str">
        <f>IF(C137&lt;&gt;"",IF(ISERROR(VLOOKUP(C137,Import_Gewichtheben!$A$3:$T$52,14,FALSE)),"",VLOOKUP(C137,Import_Gewichtheben!$A$3:$T$52,14,FALSE)),"")</f>
        <v/>
      </c>
      <c r="U137" s="112" t="str">
        <f t="shared" si="502"/>
        <v/>
      </c>
      <c r="V137" s="115" t="str">
        <f t="shared" si="503"/>
        <v/>
      </c>
      <c r="W137" s="115" t="str">
        <f t="shared" si="504"/>
        <v/>
      </c>
      <c r="X137" s="316"/>
      <c r="Y137" s="317"/>
      <c r="Z137" s="100" t="str">
        <f t="shared" si="553"/>
        <v/>
      </c>
      <c r="AA137" s="326"/>
      <c r="AB137" s="317"/>
      <c r="AC137" s="317"/>
      <c r="AD137" s="103" t="str">
        <f t="shared" si="554"/>
        <v/>
      </c>
      <c r="AE137" s="326"/>
      <c r="AF137" s="317"/>
      <c r="AG137" s="317"/>
      <c r="AH137" s="186" t="str">
        <f t="shared" si="555"/>
        <v/>
      </c>
      <c r="AI137" s="106" t="str">
        <f t="shared" si="556"/>
        <v/>
      </c>
      <c r="AJ137" s="107" t="str">
        <f t="shared" si="557"/>
        <v/>
      </c>
      <c r="AK137" s="120" t="str">
        <f t="shared" si="468"/>
        <v/>
      </c>
      <c r="AL137" s="136" t="str">
        <f t="shared" si="469"/>
        <v/>
      </c>
      <c r="BG137">
        <f>Wiegeliste!HT30</f>
        <v>99</v>
      </c>
      <c r="BJ137" t="str">
        <f t="shared" si="470"/>
        <v/>
      </c>
      <c r="BL137" t="str">
        <f t="shared" si="505"/>
        <v/>
      </c>
      <c r="BM137" t="str">
        <f t="shared" si="506"/>
        <v/>
      </c>
      <c r="BN137" t="str">
        <f t="shared" si="507"/>
        <v/>
      </c>
      <c r="BO137" t="str">
        <f t="shared" si="508"/>
        <v/>
      </c>
      <c r="BP137" t="str">
        <f t="shared" si="471"/>
        <v/>
      </c>
      <c r="BQ137" t="str">
        <f t="shared" si="472"/>
        <v/>
      </c>
      <c r="BR137" s="47" t="str">
        <f t="shared" si="473"/>
        <v/>
      </c>
      <c r="BS137" t="str">
        <f t="shared" si="474"/>
        <v/>
      </c>
      <c r="BT137" t="str">
        <f t="shared" si="475"/>
        <v/>
      </c>
      <c r="BU137" t="str">
        <f t="shared" si="509"/>
        <v/>
      </c>
      <c r="BV137" t="str">
        <f>IF(BU137="","",IF(BU137="U9",'Schuelereinst. Sinclair'!$B$6,IF(BU137="U11",'Schuelereinst. Sinclair'!$B$7,IF(BU137="U13",'Schuelereinst. Sinclair'!$B$8,Wemm(BU137="U15",'Schuelereinst. Sinclair'!$B$9,"")))))</f>
        <v/>
      </c>
      <c r="BW137" s="28" t="str">
        <f t="shared" si="476"/>
        <v/>
      </c>
      <c r="BX137" s="28" t="str">
        <f t="shared" si="477"/>
        <v/>
      </c>
      <c r="BY137" s="28" t="str">
        <f t="shared" si="478"/>
        <v/>
      </c>
      <c r="BZ137" s="28" t="str">
        <f t="shared" si="479"/>
        <v/>
      </c>
      <c r="CA137" s="28" t="str">
        <f t="shared" si="480"/>
        <v/>
      </c>
      <c r="CB137" s="28" t="str">
        <f t="shared" si="481"/>
        <v/>
      </c>
      <c r="CC137" s="28" t="str">
        <f t="shared" si="510"/>
        <v/>
      </c>
      <c r="CD137" s="28" t="str">
        <f t="shared" si="511"/>
        <v/>
      </c>
      <c r="CE137" s="28" t="str">
        <f t="shared" si="512"/>
        <v/>
      </c>
      <c r="CF137" s="28">
        <f t="shared" si="513"/>
        <v>0</v>
      </c>
      <c r="CG137">
        <f t="shared" si="514"/>
        <v>0</v>
      </c>
      <c r="CH137">
        <f t="shared" si="515"/>
        <v>0</v>
      </c>
      <c r="CI137">
        <f t="shared" si="516"/>
        <v>0</v>
      </c>
      <c r="CJ137">
        <f t="shared" si="517"/>
        <v>0</v>
      </c>
      <c r="CK137">
        <f t="shared" si="518"/>
        <v>0</v>
      </c>
      <c r="CL137">
        <f t="shared" si="482"/>
        <v>0</v>
      </c>
      <c r="CM137">
        <f t="shared" si="483"/>
        <v>0</v>
      </c>
      <c r="CN137">
        <f t="shared" si="519"/>
        <v>0</v>
      </c>
      <c r="CO137">
        <f t="shared" si="520"/>
        <v>0</v>
      </c>
      <c r="CP137">
        <f t="shared" si="521"/>
        <v>0</v>
      </c>
      <c r="CQ137" s="5">
        <f t="shared" si="522"/>
        <v>0</v>
      </c>
      <c r="CS137" s="28" t="str">
        <f t="shared" si="484"/>
        <v/>
      </c>
      <c r="CT137" s="28" t="str">
        <f t="shared" si="485"/>
        <v/>
      </c>
      <c r="CU137" s="28" t="str">
        <f t="shared" si="486"/>
        <v/>
      </c>
      <c r="CV137" s="28" t="str">
        <f t="shared" si="487"/>
        <v/>
      </c>
      <c r="CW137" s="28" t="str">
        <f t="shared" si="488"/>
        <v/>
      </c>
      <c r="CX137" s="28" t="str">
        <f t="shared" si="489"/>
        <v/>
      </c>
      <c r="CY137" s="28" t="str">
        <f t="shared" si="523"/>
        <v/>
      </c>
      <c r="CZ137" s="28" t="str">
        <f t="shared" si="524"/>
        <v/>
      </c>
      <c r="DA137" s="28" t="str">
        <f t="shared" si="525"/>
        <v/>
      </c>
      <c r="DB137" s="28">
        <f t="shared" si="526"/>
        <v>0</v>
      </c>
      <c r="DC137">
        <f t="shared" si="527"/>
        <v>0</v>
      </c>
      <c r="DD137">
        <f t="shared" si="528"/>
        <v>0</v>
      </c>
      <c r="DE137">
        <f t="shared" si="529"/>
        <v>0</v>
      </c>
      <c r="DF137">
        <f t="shared" si="530"/>
        <v>0</v>
      </c>
      <c r="DG137">
        <f t="shared" si="531"/>
        <v>0</v>
      </c>
      <c r="DH137">
        <f t="shared" si="532"/>
        <v>0</v>
      </c>
      <c r="DI137">
        <f t="shared" si="533"/>
        <v>0</v>
      </c>
      <c r="DJ137">
        <f t="shared" si="534"/>
        <v>0</v>
      </c>
      <c r="DK137">
        <f t="shared" si="535"/>
        <v>0</v>
      </c>
      <c r="DL137">
        <f t="shared" si="536"/>
        <v>0</v>
      </c>
      <c r="DM137" s="5">
        <f t="shared" si="537"/>
        <v>0</v>
      </c>
      <c r="DN137" s="48">
        <f t="shared" si="538"/>
        <v>0</v>
      </c>
      <c r="DO137" s="5">
        <f t="shared" si="539"/>
        <v>0</v>
      </c>
      <c r="DP137" s="5">
        <f t="shared" si="540"/>
        <v>0</v>
      </c>
      <c r="DR137" s="48">
        <f t="shared" si="490"/>
        <v>999</v>
      </c>
      <c r="DS137" s="48">
        <f t="shared" si="491"/>
        <v>999</v>
      </c>
      <c r="DT137" s="48">
        <f t="shared" si="541"/>
        <v>999</v>
      </c>
      <c r="DU137">
        <f t="shared" si="492"/>
        <v>0</v>
      </c>
      <c r="DW137" s="48">
        <f t="shared" si="542"/>
        <v>0</v>
      </c>
      <c r="DX137" s="48">
        <f t="shared" si="543"/>
        <v>0</v>
      </c>
      <c r="DY137" s="48">
        <f t="shared" si="544"/>
        <v>0</v>
      </c>
      <c r="DZ137" s="48">
        <f t="shared" si="545"/>
        <v>0</v>
      </c>
      <c r="EA137">
        <f t="shared" si="388"/>
        <v>0</v>
      </c>
      <c r="EC137" s="48">
        <f t="shared" si="546"/>
        <v>0</v>
      </c>
      <c r="ED137" s="48">
        <f t="shared" si="547"/>
        <v>0</v>
      </c>
      <c r="EE137" s="48">
        <f t="shared" si="548"/>
        <v>0</v>
      </c>
      <c r="EF137" s="48">
        <f t="shared" si="549"/>
        <v>0</v>
      </c>
      <c r="EG137">
        <f t="shared" si="389"/>
        <v>0</v>
      </c>
      <c r="EH137">
        <f t="shared" si="493"/>
        <v>0</v>
      </c>
      <c r="EJ137">
        <v>14</v>
      </c>
      <c r="EK137" s="48">
        <f t="shared" si="550"/>
        <v>0</v>
      </c>
      <c r="EL137">
        <f t="shared" si="494"/>
        <v>0</v>
      </c>
      <c r="EM137">
        <f t="shared" si="551"/>
        <v>0</v>
      </c>
      <c r="EN137">
        <f t="shared" si="495"/>
        <v>0</v>
      </c>
      <c r="EO137">
        <f t="shared" si="496"/>
        <v>99999999</v>
      </c>
      <c r="EP137">
        <f t="shared" si="552"/>
        <v>99999999</v>
      </c>
      <c r="EQ137">
        <f t="shared" si="497"/>
        <v>999</v>
      </c>
      <c r="ER137">
        <f t="shared" si="498"/>
        <v>99999</v>
      </c>
      <c r="ET137">
        <f>IF(J137="X",1,IF(J137="x",1,IF(J137&lt;='Schuelereinst. Sinclair'!$B$5,1,0)))</f>
        <v>0</v>
      </c>
      <c r="EU137">
        <f>IF(L137="X",1,IF(L137="x",1,IF(L137&lt;='Schuelereinst. Sinclair'!$B$5,1,0)))</f>
        <v>0</v>
      </c>
      <c r="EV137">
        <f>IF(N137="X",1,IF(N137="x",1,IF(N137&lt;='Schuelereinst. Sinclair'!$B$5,1,0)))</f>
        <v>0</v>
      </c>
      <c r="EW137">
        <f>IF(P137="X",1,IF(P137="x",1,IF(P137&lt;='Schuelereinst. Sinclair'!$B$5,1,0)))</f>
        <v>0</v>
      </c>
      <c r="EX137">
        <f>IF(R137="X",1,IF(R137="x",1,IF(R137&lt;='Schuelereinst. Sinclair'!$B$5,1,0)))</f>
        <v>0</v>
      </c>
      <c r="EY137">
        <f>IF(T137="X",1,IF(T137="x",1,IF(T137&lt;='Schuelereinst. Sinclair'!$B$5,1,0)))</f>
        <v>0</v>
      </c>
    </row>
    <row r="138" spans="1:155" x14ac:dyDescent="0.2">
      <c r="A138">
        <v>128</v>
      </c>
      <c r="B138" s="90">
        <v>15</v>
      </c>
      <c r="C138" s="259" t="str">
        <f>IF(BG138=99,"",VLOOKUP(BG138,Wiegeliste!$A$17:'Wiegeliste'!$J$66,4))</f>
        <v/>
      </c>
      <c r="D138" s="90" t="str">
        <f t="shared" si="499"/>
        <v/>
      </c>
      <c r="E138" s="132" t="str">
        <f t="shared" si="500"/>
        <v/>
      </c>
      <c r="F138" s="132" t="str">
        <f t="shared" si="501"/>
        <v/>
      </c>
      <c r="G138" s="132" t="str">
        <f>IF(BG138=99,"",VLOOKUP(BG138,Wiegeliste!$A$17:'Wiegeliste'!$J$66,6))</f>
        <v/>
      </c>
      <c r="H138" s="148" t="str">
        <f t="shared" si="467"/>
        <v/>
      </c>
      <c r="I138" s="299" t="str">
        <f>IF(C138&lt;&gt;"",IF(ISERROR(VLOOKUP(C138,Import_Gewichtheben!$A$3:$T$52,3,FALSE)),"",VLOOKUP(C138,Import_Gewichtheben!$A$3:$T$52,3,FALSE)),"")</f>
        <v/>
      </c>
      <c r="J138" s="300" t="str">
        <f>IF(C138&lt;&gt;"",IF(ISERROR(VLOOKUP(C138,Import_Gewichtheben!$A$3:$T$52,4,FALSE)),"",VLOOKUP(C138,Import_Gewichtheben!$A$3:$T$52,4,FALSE)),"")</f>
        <v/>
      </c>
      <c r="K138" s="301" t="str">
        <f>IF(C138&lt;&gt;"",IF(ISERROR(VLOOKUP(C138,Import_Gewichtheben!$A$3:$T$52,5,FALSE)),"",VLOOKUP(C138,Import_Gewichtheben!$A$3:$T$52,5,FALSE)),"")</f>
        <v/>
      </c>
      <c r="L138" s="300" t="str">
        <f>IF(C138&lt;&gt;"",IF(ISERROR(VLOOKUP(C138,Import_Gewichtheben!$A$3:$T$52,6,FALSE)),"",VLOOKUP(C138,Import_Gewichtheben!$A$3:$T$52,6,FALSE)),"")</f>
        <v/>
      </c>
      <c r="M138" s="301" t="str">
        <f>IF(C138&lt;&gt;"",IF(ISERROR(VLOOKUP(C138,Import_Gewichtheben!$A$3:$T$52,7,FALSE)),"",VLOOKUP(C138,Import_Gewichtheben!$A$3:$T$52,7,FALSE)),"")</f>
        <v/>
      </c>
      <c r="N138" s="300" t="str">
        <f>IF(C138&lt;&gt;"",IF(ISERROR(VLOOKUP(C138,Import_Gewichtheben!$A$3:$T$52,8,FALSE)),"",VLOOKUP(C138,Import_Gewichtheben!$A$3:$T$52,8,FALSE)),"")</f>
        <v/>
      </c>
      <c r="O138" s="299" t="str">
        <f>IF(C138&lt;&gt;"",IF(ISERROR(VLOOKUP(C138,Import_Gewichtheben!$A$3:$T$52,9,FALSE)),"",VLOOKUP(C138,Import_Gewichtheben!$A$3:$T$52,9,FALSE)),"")</f>
        <v/>
      </c>
      <c r="P138" s="300" t="str">
        <f>IF(C138&lt;&gt;"",IF(ISERROR(VLOOKUP(C138,Import_Gewichtheben!$A$3:$T$52,10,FALSE)),"",VLOOKUP(C138,Import_Gewichtheben!$A$3:$T$52,10,FALSE)),"")</f>
        <v/>
      </c>
      <c r="Q138" s="301" t="str">
        <f>IF(C138&lt;&gt;"",IF(ISERROR(VLOOKUP(C138,Import_Gewichtheben!$A$3:$T$52,11,FALSE)),"",VLOOKUP(C138,Import_Gewichtheben!$A$3:$T$52,11,FALSE)),"")</f>
        <v/>
      </c>
      <c r="R138" s="300" t="str">
        <f>IF(C138&lt;&gt;"",IF(ISERROR(VLOOKUP(C138,Import_Gewichtheben!$A$3:$T$52,12,FALSE)),"",VLOOKUP(C138,Import_Gewichtheben!$A$3:$T$52,12,FALSE)),"")</f>
        <v/>
      </c>
      <c r="S138" s="301" t="str">
        <f>IF(C138&lt;&gt;"",IF(ISERROR(VLOOKUP(C138,Import_Gewichtheben!$A$3:$T$52,13,FALSE)),"",VLOOKUP(C138,Import_Gewichtheben!$A$3:$T$52,13,FALSE)),"")</f>
        <v/>
      </c>
      <c r="T138" s="300" t="str">
        <f>IF(C138&lt;&gt;"",IF(ISERROR(VLOOKUP(C138,Import_Gewichtheben!$A$3:$T$52,14,FALSE)),"",VLOOKUP(C138,Import_Gewichtheben!$A$3:$T$52,14,FALSE)),"")</f>
        <v/>
      </c>
      <c r="U138" s="112" t="str">
        <f t="shared" si="502"/>
        <v/>
      </c>
      <c r="V138" s="115" t="str">
        <f t="shared" si="503"/>
        <v/>
      </c>
      <c r="W138" s="115" t="str">
        <f t="shared" si="504"/>
        <v/>
      </c>
      <c r="X138" s="316"/>
      <c r="Y138" s="317"/>
      <c r="Z138" s="100" t="str">
        <f t="shared" si="553"/>
        <v/>
      </c>
      <c r="AA138" s="326"/>
      <c r="AB138" s="317"/>
      <c r="AC138" s="317"/>
      <c r="AD138" s="103" t="str">
        <f t="shared" si="554"/>
        <v/>
      </c>
      <c r="AE138" s="326"/>
      <c r="AF138" s="317"/>
      <c r="AG138" s="317"/>
      <c r="AH138" s="186" t="str">
        <f t="shared" si="555"/>
        <v/>
      </c>
      <c r="AI138" s="106" t="str">
        <f t="shared" si="556"/>
        <v/>
      </c>
      <c r="AJ138" s="107" t="str">
        <f t="shared" si="557"/>
        <v/>
      </c>
      <c r="AK138" s="120" t="str">
        <f t="shared" si="468"/>
        <v/>
      </c>
      <c r="AL138" s="136" t="str">
        <f t="shared" si="469"/>
        <v/>
      </c>
      <c r="BG138">
        <f>Wiegeliste!HT31</f>
        <v>99</v>
      </c>
      <c r="BJ138" t="str">
        <f t="shared" si="470"/>
        <v/>
      </c>
      <c r="BL138" t="str">
        <f t="shared" si="505"/>
        <v/>
      </c>
      <c r="BM138" t="str">
        <f t="shared" si="506"/>
        <v/>
      </c>
      <c r="BN138" t="str">
        <f t="shared" si="507"/>
        <v/>
      </c>
      <c r="BO138" t="str">
        <f t="shared" si="508"/>
        <v/>
      </c>
      <c r="BP138" t="str">
        <f t="shared" si="471"/>
        <v/>
      </c>
      <c r="BQ138" t="str">
        <f t="shared" si="472"/>
        <v/>
      </c>
      <c r="BR138" s="47" t="str">
        <f t="shared" si="473"/>
        <v/>
      </c>
      <c r="BS138" t="str">
        <f t="shared" si="474"/>
        <v/>
      </c>
      <c r="BT138" t="str">
        <f t="shared" si="475"/>
        <v/>
      </c>
      <c r="BU138" t="str">
        <f t="shared" si="509"/>
        <v/>
      </c>
      <c r="BV138" t="str">
        <f>IF(BU138="","",IF(BU138="U9",'Schuelereinst. Sinclair'!$B$6,IF(BU138="U11",'Schuelereinst. Sinclair'!$B$7,IF(BU138="U13",'Schuelereinst. Sinclair'!$B$8,Wemm(BU138="U15",'Schuelereinst. Sinclair'!$B$9,"")))))</f>
        <v/>
      </c>
      <c r="BW138" s="28" t="str">
        <f t="shared" si="476"/>
        <v/>
      </c>
      <c r="BX138" s="28" t="str">
        <f t="shared" si="477"/>
        <v/>
      </c>
      <c r="BY138" s="28" t="str">
        <f t="shared" si="478"/>
        <v/>
      </c>
      <c r="BZ138" s="28" t="str">
        <f t="shared" si="479"/>
        <v/>
      </c>
      <c r="CA138" s="28" t="str">
        <f t="shared" si="480"/>
        <v/>
      </c>
      <c r="CB138" s="28" t="str">
        <f t="shared" si="481"/>
        <v/>
      </c>
      <c r="CC138" s="28" t="str">
        <f t="shared" si="510"/>
        <v/>
      </c>
      <c r="CD138" s="28" t="str">
        <f t="shared" si="511"/>
        <v/>
      </c>
      <c r="CE138" s="28" t="str">
        <f t="shared" si="512"/>
        <v/>
      </c>
      <c r="CF138" s="28">
        <f t="shared" si="513"/>
        <v>0</v>
      </c>
      <c r="CG138">
        <f t="shared" si="514"/>
        <v>0</v>
      </c>
      <c r="CH138">
        <f t="shared" si="515"/>
        <v>0</v>
      </c>
      <c r="CI138">
        <f t="shared" si="516"/>
        <v>0</v>
      </c>
      <c r="CJ138">
        <f t="shared" si="517"/>
        <v>0</v>
      </c>
      <c r="CK138">
        <f t="shared" si="518"/>
        <v>0</v>
      </c>
      <c r="CL138">
        <f t="shared" si="482"/>
        <v>0</v>
      </c>
      <c r="CM138">
        <f t="shared" si="483"/>
        <v>0</v>
      </c>
      <c r="CN138">
        <f t="shared" si="519"/>
        <v>0</v>
      </c>
      <c r="CO138">
        <f t="shared" si="520"/>
        <v>0</v>
      </c>
      <c r="CP138">
        <f t="shared" si="521"/>
        <v>0</v>
      </c>
      <c r="CQ138" s="5">
        <f t="shared" si="522"/>
        <v>0</v>
      </c>
      <c r="CS138" s="28" t="str">
        <f t="shared" si="484"/>
        <v/>
      </c>
      <c r="CT138" s="28" t="str">
        <f t="shared" si="485"/>
        <v/>
      </c>
      <c r="CU138" s="28" t="str">
        <f t="shared" si="486"/>
        <v/>
      </c>
      <c r="CV138" s="28" t="str">
        <f t="shared" si="487"/>
        <v/>
      </c>
      <c r="CW138" s="28" t="str">
        <f t="shared" si="488"/>
        <v/>
      </c>
      <c r="CX138" s="28" t="str">
        <f t="shared" si="489"/>
        <v/>
      </c>
      <c r="CY138" s="28" t="str">
        <f t="shared" si="523"/>
        <v/>
      </c>
      <c r="CZ138" s="28" t="str">
        <f t="shared" si="524"/>
        <v/>
      </c>
      <c r="DA138" s="28" t="str">
        <f t="shared" si="525"/>
        <v/>
      </c>
      <c r="DB138" s="28">
        <f t="shared" si="526"/>
        <v>0</v>
      </c>
      <c r="DC138">
        <f t="shared" si="527"/>
        <v>0</v>
      </c>
      <c r="DD138">
        <f t="shared" si="528"/>
        <v>0</v>
      </c>
      <c r="DE138">
        <f t="shared" si="529"/>
        <v>0</v>
      </c>
      <c r="DF138">
        <f t="shared" si="530"/>
        <v>0</v>
      </c>
      <c r="DG138">
        <f t="shared" si="531"/>
        <v>0</v>
      </c>
      <c r="DH138">
        <f t="shared" si="532"/>
        <v>0</v>
      </c>
      <c r="DI138">
        <f t="shared" si="533"/>
        <v>0</v>
      </c>
      <c r="DJ138">
        <f t="shared" si="534"/>
        <v>0</v>
      </c>
      <c r="DK138">
        <f t="shared" si="535"/>
        <v>0</v>
      </c>
      <c r="DL138">
        <f t="shared" si="536"/>
        <v>0</v>
      </c>
      <c r="DM138" s="5">
        <f t="shared" si="537"/>
        <v>0</v>
      </c>
      <c r="DN138" s="48">
        <f t="shared" si="538"/>
        <v>0</v>
      </c>
      <c r="DO138" s="5">
        <f t="shared" si="539"/>
        <v>0</v>
      </c>
      <c r="DP138" s="5">
        <f t="shared" si="540"/>
        <v>0</v>
      </c>
      <c r="DR138" s="48">
        <f t="shared" si="490"/>
        <v>999</v>
      </c>
      <c r="DS138" s="48">
        <f t="shared" si="491"/>
        <v>999</v>
      </c>
      <c r="DT138" s="48">
        <f t="shared" si="541"/>
        <v>999</v>
      </c>
      <c r="DU138">
        <f t="shared" si="492"/>
        <v>0</v>
      </c>
      <c r="DW138" s="48">
        <f t="shared" si="542"/>
        <v>0</v>
      </c>
      <c r="DX138" s="48">
        <f t="shared" si="543"/>
        <v>0</v>
      </c>
      <c r="DY138" s="48">
        <f t="shared" si="544"/>
        <v>0</v>
      </c>
      <c r="DZ138" s="48">
        <f t="shared" si="545"/>
        <v>0</v>
      </c>
      <c r="EA138">
        <f t="shared" si="388"/>
        <v>0</v>
      </c>
      <c r="EC138" s="48">
        <f t="shared" si="546"/>
        <v>0</v>
      </c>
      <c r="ED138" s="48">
        <f t="shared" si="547"/>
        <v>0</v>
      </c>
      <c r="EE138" s="48">
        <f t="shared" si="548"/>
        <v>0</v>
      </c>
      <c r="EF138" s="48">
        <f t="shared" si="549"/>
        <v>0</v>
      </c>
      <c r="EG138">
        <f t="shared" si="389"/>
        <v>0</v>
      </c>
      <c r="EH138">
        <f t="shared" si="493"/>
        <v>0</v>
      </c>
      <c r="EJ138">
        <v>15</v>
      </c>
      <c r="EK138" s="48">
        <f t="shared" si="550"/>
        <v>0</v>
      </c>
      <c r="EL138">
        <f t="shared" si="494"/>
        <v>0</v>
      </c>
      <c r="EM138">
        <f t="shared" si="551"/>
        <v>0</v>
      </c>
      <c r="EN138">
        <f t="shared" si="495"/>
        <v>0</v>
      </c>
      <c r="EO138">
        <f t="shared" si="496"/>
        <v>99999999</v>
      </c>
      <c r="EP138">
        <f t="shared" si="552"/>
        <v>99999999</v>
      </c>
      <c r="EQ138">
        <f t="shared" si="497"/>
        <v>999</v>
      </c>
      <c r="ER138">
        <f t="shared" si="498"/>
        <v>99999</v>
      </c>
      <c r="ET138">
        <f>IF(J138="X",1,IF(J138="x",1,IF(J138&lt;='Schuelereinst. Sinclair'!$B$5,1,0)))</f>
        <v>0</v>
      </c>
      <c r="EU138">
        <f>IF(L138="X",1,IF(L138="x",1,IF(L138&lt;='Schuelereinst. Sinclair'!$B$5,1,0)))</f>
        <v>0</v>
      </c>
      <c r="EV138">
        <f>IF(N138="X",1,IF(N138="x",1,IF(N138&lt;='Schuelereinst. Sinclair'!$B$5,1,0)))</f>
        <v>0</v>
      </c>
      <c r="EW138">
        <f>IF(P138="X",1,IF(P138="x",1,IF(P138&lt;='Schuelereinst. Sinclair'!$B$5,1,0)))</f>
        <v>0</v>
      </c>
      <c r="EX138">
        <f>IF(R138="X",1,IF(R138="x",1,IF(R138&lt;='Schuelereinst. Sinclair'!$B$5,1,0)))</f>
        <v>0</v>
      </c>
      <c r="EY138">
        <f>IF(T138="X",1,IF(T138="x",1,IF(T138&lt;='Schuelereinst. Sinclair'!$B$5,1,0)))</f>
        <v>0</v>
      </c>
    </row>
    <row r="139" spans="1:155" x14ac:dyDescent="0.2">
      <c r="A139">
        <v>129</v>
      </c>
      <c r="B139" s="90">
        <v>16</v>
      </c>
      <c r="C139" s="259" t="str">
        <f>IF(BG139=99,"",VLOOKUP(BG139,Wiegeliste!$A$17:'Wiegeliste'!$J$66,4))</f>
        <v/>
      </c>
      <c r="D139" s="90" t="str">
        <f t="shared" si="499"/>
        <v/>
      </c>
      <c r="E139" s="132" t="str">
        <f t="shared" si="500"/>
        <v/>
      </c>
      <c r="F139" s="132" t="str">
        <f t="shared" si="501"/>
        <v/>
      </c>
      <c r="G139" s="132" t="str">
        <f>IF(BG139=99,"",VLOOKUP(BG139,Wiegeliste!$A$17:'Wiegeliste'!$J$66,6))</f>
        <v/>
      </c>
      <c r="H139" s="148" t="str">
        <f t="shared" si="467"/>
        <v/>
      </c>
      <c r="I139" s="299" t="str">
        <f>IF(C139&lt;&gt;"",IF(ISERROR(VLOOKUP(C139,Import_Gewichtheben!$A$3:$T$52,3,FALSE)),"",VLOOKUP(C139,Import_Gewichtheben!$A$3:$T$52,3,FALSE)),"")</f>
        <v/>
      </c>
      <c r="J139" s="300" t="str">
        <f>IF(C139&lt;&gt;"",IF(ISERROR(VLOOKUP(C139,Import_Gewichtheben!$A$3:$T$52,4,FALSE)),"",VLOOKUP(C139,Import_Gewichtheben!$A$3:$T$52,4,FALSE)),"")</f>
        <v/>
      </c>
      <c r="K139" s="301" t="str">
        <f>IF(C139&lt;&gt;"",IF(ISERROR(VLOOKUP(C139,Import_Gewichtheben!$A$3:$T$52,5,FALSE)),"",VLOOKUP(C139,Import_Gewichtheben!$A$3:$T$52,5,FALSE)),"")</f>
        <v/>
      </c>
      <c r="L139" s="300" t="str">
        <f>IF(C139&lt;&gt;"",IF(ISERROR(VLOOKUP(C139,Import_Gewichtheben!$A$3:$T$52,6,FALSE)),"",VLOOKUP(C139,Import_Gewichtheben!$A$3:$T$52,6,FALSE)),"")</f>
        <v/>
      </c>
      <c r="M139" s="301" t="str">
        <f>IF(C139&lt;&gt;"",IF(ISERROR(VLOOKUP(C139,Import_Gewichtheben!$A$3:$T$52,7,FALSE)),"",VLOOKUP(C139,Import_Gewichtheben!$A$3:$T$52,7,FALSE)),"")</f>
        <v/>
      </c>
      <c r="N139" s="300" t="str">
        <f>IF(C139&lt;&gt;"",IF(ISERROR(VLOOKUP(C139,Import_Gewichtheben!$A$3:$T$52,8,FALSE)),"",VLOOKUP(C139,Import_Gewichtheben!$A$3:$T$52,8,FALSE)),"")</f>
        <v/>
      </c>
      <c r="O139" s="299" t="str">
        <f>IF(C139&lt;&gt;"",IF(ISERROR(VLOOKUP(C139,Import_Gewichtheben!$A$3:$T$52,9,FALSE)),"",VLOOKUP(C139,Import_Gewichtheben!$A$3:$T$52,9,FALSE)),"")</f>
        <v/>
      </c>
      <c r="P139" s="300" t="str">
        <f>IF(C139&lt;&gt;"",IF(ISERROR(VLOOKUP(C139,Import_Gewichtheben!$A$3:$T$52,10,FALSE)),"",VLOOKUP(C139,Import_Gewichtheben!$A$3:$T$52,10,FALSE)),"")</f>
        <v/>
      </c>
      <c r="Q139" s="301" t="str">
        <f>IF(C139&lt;&gt;"",IF(ISERROR(VLOOKUP(C139,Import_Gewichtheben!$A$3:$T$52,11,FALSE)),"",VLOOKUP(C139,Import_Gewichtheben!$A$3:$T$52,11,FALSE)),"")</f>
        <v/>
      </c>
      <c r="R139" s="300" t="str">
        <f>IF(C139&lt;&gt;"",IF(ISERROR(VLOOKUP(C139,Import_Gewichtheben!$A$3:$T$52,12,FALSE)),"",VLOOKUP(C139,Import_Gewichtheben!$A$3:$T$52,12,FALSE)),"")</f>
        <v/>
      </c>
      <c r="S139" s="301" t="str">
        <f>IF(C139&lt;&gt;"",IF(ISERROR(VLOOKUP(C139,Import_Gewichtheben!$A$3:$T$52,13,FALSE)),"",VLOOKUP(C139,Import_Gewichtheben!$A$3:$T$52,13,FALSE)),"")</f>
        <v/>
      </c>
      <c r="T139" s="300" t="str">
        <f>IF(C139&lt;&gt;"",IF(ISERROR(VLOOKUP(C139,Import_Gewichtheben!$A$3:$T$52,14,FALSE)),"",VLOOKUP(C139,Import_Gewichtheben!$A$3:$T$52,14,FALSE)),"")</f>
        <v/>
      </c>
      <c r="U139" s="112" t="str">
        <f t="shared" si="502"/>
        <v/>
      </c>
      <c r="V139" s="115" t="str">
        <f t="shared" si="503"/>
        <v/>
      </c>
      <c r="W139" s="115" t="str">
        <f t="shared" si="504"/>
        <v/>
      </c>
      <c r="X139" s="316"/>
      <c r="Y139" s="317"/>
      <c r="Z139" s="100" t="str">
        <f t="shared" si="553"/>
        <v/>
      </c>
      <c r="AA139" s="326"/>
      <c r="AB139" s="317"/>
      <c r="AC139" s="317"/>
      <c r="AD139" s="103" t="str">
        <f t="shared" si="554"/>
        <v/>
      </c>
      <c r="AE139" s="326"/>
      <c r="AF139" s="317"/>
      <c r="AG139" s="317"/>
      <c r="AH139" s="186" t="str">
        <f t="shared" si="555"/>
        <v/>
      </c>
      <c r="AI139" s="106" t="str">
        <f t="shared" si="556"/>
        <v/>
      </c>
      <c r="AJ139" s="107" t="str">
        <f t="shared" si="557"/>
        <v/>
      </c>
      <c r="AK139" s="120" t="str">
        <f t="shared" si="468"/>
        <v/>
      </c>
      <c r="AL139" s="136" t="str">
        <f t="shared" si="469"/>
        <v/>
      </c>
      <c r="BG139">
        <f>Wiegeliste!HT32</f>
        <v>99</v>
      </c>
      <c r="BJ139" t="str">
        <f t="shared" si="470"/>
        <v/>
      </c>
      <c r="BL139" t="str">
        <f t="shared" si="505"/>
        <v/>
      </c>
      <c r="BM139" t="str">
        <f t="shared" si="506"/>
        <v/>
      </c>
      <c r="BN139" t="str">
        <f t="shared" si="507"/>
        <v/>
      </c>
      <c r="BO139" t="str">
        <f t="shared" si="508"/>
        <v/>
      </c>
      <c r="BP139" t="str">
        <f t="shared" si="471"/>
        <v/>
      </c>
      <c r="BQ139" t="str">
        <f t="shared" si="472"/>
        <v/>
      </c>
      <c r="BR139" s="47" t="str">
        <f t="shared" si="473"/>
        <v/>
      </c>
      <c r="BS139" t="str">
        <f t="shared" si="474"/>
        <v/>
      </c>
      <c r="BT139" t="str">
        <f t="shared" si="475"/>
        <v/>
      </c>
      <c r="BU139" t="str">
        <f t="shared" si="509"/>
        <v/>
      </c>
      <c r="BV139" t="str">
        <f>IF(BU139="","",IF(BU139="U9",'Schuelereinst. Sinclair'!$B$6,IF(BU139="U11",'Schuelereinst. Sinclair'!$B$7,IF(BU139="U13",'Schuelereinst. Sinclair'!$B$8,Wemm(BU139="U15",'Schuelereinst. Sinclair'!$B$9,"")))))</f>
        <v/>
      </c>
      <c r="BW139" s="28" t="str">
        <f t="shared" si="476"/>
        <v/>
      </c>
      <c r="BX139" s="28" t="str">
        <f t="shared" si="477"/>
        <v/>
      </c>
      <c r="BY139" s="28" t="str">
        <f t="shared" si="478"/>
        <v/>
      </c>
      <c r="BZ139" s="28" t="str">
        <f t="shared" si="479"/>
        <v/>
      </c>
      <c r="CA139" s="28" t="str">
        <f t="shared" si="480"/>
        <v/>
      </c>
      <c r="CB139" s="28" t="str">
        <f t="shared" si="481"/>
        <v/>
      </c>
      <c r="CC139" s="28" t="str">
        <f t="shared" si="510"/>
        <v/>
      </c>
      <c r="CD139" s="28" t="str">
        <f t="shared" si="511"/>
        <v/>
      </c>
      <c r="CE139" s="28" t="str">
        <f t="shared" si="512"/>
        <v/>
      </c>
      <c r="CF139" s="28">
        <f t="shared" si="513"/>
        <v>0</v>
      </c>
      <c r="CG139">
        <f t="shared" si="514"/>
        <v>0</v>
      </c>
      <c r="CH139">
        <f t="shared" si="515"/>
        <v>0</v>
      </c>
      <c r="CI139">
        <f t="shared" si="516"/>
        <v>0</v>
      </c>
      <c r="CJ139">
        <f t="shared" si="517"/>
        <v>0</v>
      </c>
      <c r="CK139">
        <f t="shared" si="518"/>
        <v>0</v>
      </c>
      <c r="CL139">
        <f t="shared" si="482"/>
        <v>0</v>
      </c>
      <c r="CM139">
        <f t="shared" si="483"/>
        <v>0</v>
      </c>
      <c r="CN139">
        <f t="shared" si="519"/>
        <v>0</v>
      </c>
      <c r="CO139">
        <f t="shared" si="520"/>
        <v>0</v>
      </c>
      <c r="CP139">
        <f t="shared" si="521"/>
        <v>0</v>
      </c>
      <c r="CQ139" s="5">
        <f t="shared" si="522"/>
        <v>0</v>
      </c>
      <c r="CS139" s="28" t="str">
        <f t="shared" si="484"/>
        <v/>
      </c>
      <c r="CT139" s="28" t="str">
        <f t="shared" si="485"/>
        <v/>
      </c>
      <c r="CU139" s="28" t="str">
        <f t="shared" si="486"/>
        <v/>
      </c>
      <c r="CV139" s="28" t="str">
        <f t="shared" si="487"/>
        <v/>
      </c>
      <c r="CW139" s="28" t="str">
        <f t="shared" si="488"/>
        <v/>
      </c>
      <c r="CX139" s="28" t="str">
        <f t="shared" si="489"/>
        <v/>
      </c>
      <c r="CY139" s="28" t="str">
        <f t="shared" si="523"/>
        <v/>
      </c>
      <c r="CZ139" s="28" t="str">
        <f t="shared" si="524"/>
        <v/>
      </c>
      <c r="DA139" s="28" t="str">
        <f t="shared" si="525"/>
        <v/>
      </c>
      <c r="DB139" s="28">
        <f t="shared" si="526"/>
        <v>0</v>
      </c>
      <c r="DC139">
        <f t="shared" si="527"/>
        <v>0</v>
      </c>
      <c r="DD139">
        <f t="shared" si="528"/>
        <v>0</v>
      </c>
      <c r="DE139">
        <f t="shared" si="529"/>
        <v>0</v>
      </c>
      <c r="DF139">
        <f t="shared" si="530"/>
        <v>0</v>
      </c>
      <c r="DG139">
        <f t="shared" si="531"/>
        <v>0</v>
      </c>
      <c r="DH139">
        <f t="shared" si="532"/>
        <v>0</v>
      </c>
      <c r="DI139">
        <f t="shared" si="533"/>
        <v>0</v>
      </c>
      <c r="DJ139">
        <f t="shared" si="534"/>
        <v>0</v>
      </c>
      <c r="DK139">
        <f t="shared" si="535"/>
        <v>0</v>
      </c>
      <c r="DL139">
        <f t="shared" si="536"/>
        <v>0</v>
      </c>
      <c r="DM139" s="5">
        <f t="shared" si="537"/>
        <v>0</v>
      </c>
      <c r="DN139" s="48">
        <f t="shared" si="538"/>
        <v>0</v>
      </c>
      <c r="DO139" s="5">
        <f t="shared" si="539"/>
        <v>0</v>
      </c>
      <c r="DP139" s="5">
        <f t="shared" si="540"/>
        <v>0</v>
      </c>
      <c r="DR139" s="48">
        <f t="shared" si="490"/>
        <v>999</v>
      </c>
      <c r="DS139" s="48">
        <f t="shared" si="491"/>
        <v>999</v>
      </c>
      <c r="DT139" s="48">
        <f t="shared" si="541"/>
        <v>999</v>
      </c>
      <c r="DU139">
        <f t="shared" si="492"/>
        <v>0</v>
      </c>
      <c r="DW139" s="48">
        <f t="shared" si="542"/>
        <v>0</v>
      </c>
      <c r="DX139" s="48">
        <f t="shared" si="543"/>
        <v>0</v>
      </c>
      <c r="DY139" s="48">
        <f t="shared" si="544"/>
        <v>0</v>
      </c>
      <c r="DZ139" s="48">
        <f t="shared" si="545"/>
        <v>0</v>
      </c>
      <c r="EA139">
        <f t="shared" si="388"/>
        <v>0</v>
      </c>
      <c r="EC139" s="48">
        <f t="shared" si="546"/>
        <v>0</v>
      </c>
      <c r="ED139" s="48">
        <f t="shared" si="547"/>
        <v>0</v>
      </c>
      <c r="EE139" s="48">
        <f t="shared" si="548"/>
        <v>0</v>
      </c>
      <c r="EF139" s="48">
        <f t="shared" si="549"/>
        <v>0</v>
      </c>
      <c r="EG139">
        <f t="shared" si="389"/>
        <v>0</v>
      </c>
      <c r="EH139">
        <f t="shared" si="493"/>
        <v>0</v>
      </c>
      <c r="EJ139">
        <v>16</v>
      </c>
      <c r="EK139" s="48">
        <f t="shared" si="550"/>
        <v>0</v>
      </c>
      <c r="EL139">
        <f t="shared" si="494"/>
        <v>0</v>
      </c>
      <c r="EM139">
        <f t="shared" si="551"/>
        <v>0</v>
      </c>
      <c r="EN139">
        <f t="shared" si="495"/>
        <v>0</v>
      </c>
      <c r="EO139">
        <f t="shared" si="496"/>
        <v>99999999</v>
      </c>
      <c r="EP139">
        <f t="shared" si="552"/>
        <v>99999999</v>
      </c>
      <c r="EQ139">
        <f t="shared" si="497"/>
        <v>999</v>
      </c>
      <c r="ER139">
        <f t="shared" si="498"/>
        <v>99999</v>
      </c>
      <c r="ET139">
        <f>IF(J139="X",1,IF(J139="x",1,IF(J139&lt;='Schuelereinst. Sinclair'!$B$5,1,0)))</f>
        <v>0</v>
      </c>
      <c r="EU139">
        <f>IF(L139="X",1,IF(L139="x",1,IF(L139&lt;='Schuelereinst. Sinclair'!$B$5,1,0)))</f>
        <v>0</v>
      </c>
      <c r="EV139">
        <f>IF(N139="X",1,IF(N139="x",1,IF(N139&lt;='Schuelereinst. Sinclair'!$B$5,1,0)))</f>
        <v>0</v>
      </c>
      <c r="EW139">
        <f>IF(P139="X",1,IF(P139="x",1,IF(P139&lt;='Schuelereinst. Sinclair'!$B$5,1,0)))</f>
        <v>0</v>
      </c>
      <c r="EX139">
        <f>IF(R139="X",1,IF(R139="x",1,IF(R139&lt;='Schuelereinst. Sinclair'!$B$5,1,0)))</f>
        <v>0</v>
      </c>
      <c r="EY139">
        <f>IF(T139="X",1,IF(T139="x",1,IF(T139&lt;='Schuelereinst. Sinclair'!$B$5,1,0)))</f>
        <v>0</v>
      </c>
    </row>
    <row r="140" spans="1:155" x14ac:dyDescent="0.2">
      <c r="A140">
        <v>130</v>
      </c>
      <c r="B140" s="90">
        <v>17</v>
      </c>
      <c r="C140" s="259" t="str">
        <f>IF(BG140=99,"",VLOOKUP(BG140,Wiegeliste!$A$17:'Wiegeliste'!$J$66,4))</f>
        <v/>
      </c>
      <c r="D140" s="90" t="str">
        <f t="shared" si="499"/>
        <v/>
      </c>
      <c r="E140" s="132" t="str">
        <f t="shared" si="500"/>
        <v/>
      </c>
      <c r="F140" s="132" t="str">
        <f t="shared" si="501"/>
        <v/>
      </c>
      <c r="G140" s="132" t="str">
        <f>IF(BG140=99,"",VLOOKUP(BG140,Wiegeliste!$A$17:'Wiegeliste'!$J$66,6))</f>
        <v/>
      </c>
      <c r="H140" s="148" t="str">
        <f t="shared" si="467"/>
        <v/>
      </c>
      <c r="I140" s="299" t="str">
        <f>IF(C140&lt;&gt;"",IF(ISERROR(VLOOKUP(C140,Import_Gewichtheben!$A$3:$T$52,3,FALSE)),"",VLOOKUP(C140,Import_Gewichtheben!$A$3:$T$52,3,FALSE)),"")</f>
        <v/>
      </c>
      <c r="J140" s="300" t="str">
        <f>IF(C140&lt;&gt;"",IF(ISERROR(VLOOKUP(C140,Import_Gewichtheben!$A$3:$T$52,4,FALSE)),"",VLOOKUP(C140,Import_Gewichtheben!$A$3:$T$52,4,FALSE)),"")</f>
        <v/>
      </c>
      <c r="K140" s="301" t="str">
        <f>IF(C140&lt;&gt;"",IF(ISERROR(VLOOKUP(C140,Import_Gewichtheben!$A$3:$T$52,5,FALSE)),"",VLOOKUP(C140,Import_Gewichtheben!$A$3:$T$52,5,FALSE)),"")</f>
        <v/>
      </c>
      <c r="L140" s="300" t="str">
        <f>IF(C140&lt;&gt;"",IF(ISERROR(VLOOKUP(C140,Import_Gewichtheben!$A$3:$T$52,6,FALSE)),"",VLOOKUP(C140,Import_Gewichtheben!$A$3:$T$52,6,FALSE)),"")</f>
        <v/>
      </c>
      <c r="M140" s="301" t="str">
        <f>IF(C140&lt;&gt;"",IF(ISERROR(VLOOKUP(C140,Import_Gewichtheben!$A$3:$T$52,7,FALSE)),"",VLOOKUP(C140,Import_Gewichtheben!$A$3:$T$52,7,FALSE)),"")</f>
        <v/>
      </c>
      <c r="N140" s="300" t="str">
        <f>IF(C140&lt;&gt;"",IF(ISERROR(VLOOKUP(C140,Import_Gewichtheben!$A$3:$T$52,8,FALSE)),"",VLOOKUP(C140,Import_Gewichtheben!$A$3:$T$52,8,FALSE)),"")</f>
        <v/>
      </c>
      <c r="O140" s="299" t="str">
        <f>IF(C140&lt;&gt;"",IF(ISERROR(VLOOKUP(C140,Import_Gewichtheben!$A$3:$T$52,9,FALSE)),"",VLOOKUP(C140,Import_Gewichtheben!$A$3:$T$52,9,FALSE)),"")</f>
        <v/>
      </c>
      <c r="P140" s="300" t="str">
        <f>IF(C140&lt;&gt;"",IF(ISERROR(VLOOKUP(C140,Import_Gewichtheben!$A$3:$T$52,10,FALSE)),"",VLOOKUP(C140,Import_Gewichtheben!$A$3:$T$52,10,FALSE)),"")</f>
        <v/>
      </c>
      <c r="Q140" s="301" t="str">
        <f>IF(C140&lt;&gt;"",IF(ISERROR(VLOOKUP(C140,Import_Gewichtheben!$A$3:$T$52,11,FALSE)),"",VLOOKUP(C140,Import_Gewichtheben!$A$3:$T$52,11,FALSE)),"")</f>
        <v/>
      </c>
      <c r="R140" s="300" t="str">
        <f>IF(C140&lt;&gt;"",IF(ISERROR(VLOOKUP(C140,Import_Gewichtheben!$A$3:$T$52,12,FALSE)),"",VLOOKUP(C140,Import_Gewichtheben!$A$3:$T$52,12,FALSE)),"")</f>
        <v/>
      </c>
      <c r="S140" s="301" t="str">
        <f>IF(C140&lt;&gt;"",IF(ISERROR(VLOOKUP(C140,Import_Gewichtheben!$A$3:$T$52,13,FALSE)),"",VLOOKUP(C140,Import_Gewichtheben!$A$3:$T$52,13,FALSE)),"")</f>
        <v/>
      </c>
      <c r="T140" s="300" t="str">
        <f>IF(C140&lt;&gt;"",IF(ISERROR(VLOOKUP(C140,Import_Gewichtheben!$A$3:$T$52,14,FALSE)),"",VLOOKUP(C140,Import_Gewichtheben!$A$3:$T$52,14,FALSE)),"")</f>
        <v/>
      </c>
      <c r="U140" s="112" t="str">
        <f t="shared" si="502"/>
        <v/>
      </c>
      <c r="V140" s="115" t="str">
        <f t="shared" si="503"/>
        <v/>
      </c>
      <c r="W140" s="115" t="str">
        <f t="shared" si="504"/>
        <v/>
      </c>
      <c r="X140" s="318"/>
      <c r="Y140" s="317"/>
      <c r="Z140" s="100" t="str">
        <f t="shared" si="553"/>
        <v/>
      </c>
      <c r="AA140" s="326"/>
      <c r="AB140" s="317"/>
      <c r="AC140" s="317"/>
      <c r="AD140" s="103" t="str">
        <f t="shared" si="554"/>
        <v/>
      </c>
      <c r="AE140" s="326"/>
      <c r="AF140" s="317"/>
      <c r="AG140" s="317"/>
      <c r="AH140" s="186" t="str">
        <f t="shared" si="555"/>
        <v/>
      </c>
      <c r="AI140" s="106" t="str">
        <f t="shared" si="556"/>
        <v/>
      </c>
      <c r="AJ140" s="107" t="str">
        <f t="shared" si="557"/>
        <v/>
      </c>
      <c r="AK140" s="120" t="str">
        <f t="shared" si="468"/>
        <v/>
      </c>
      <c r="AL140" s="136" t="str">
        <f t="shared" si="469"/>
        <v/>
      </c>
      <c r="BG140">
        <f>Wiegeliste!HT33</f>
        <v>99</v>
      </c>
      <c r="BJ140" t="str">
        <f t="shared" si="470"/>
        <v/>
      </c>
      <c r="BL140" t="str">
        <f t="shared" si="505"/>
        <v/>
      </c>
      <c r="BM140" t="str">
        <f t="shared" si="506"/>
        <v/>
      </c>
      <c r="BN140" t="str">
        <f t="shared" si="507"/>
        <v/>
      </c>
      <c r="BO140" t="str">
        <f t="shared" si="508"/>
        <v/>
      </c>
      <c r="BP140" t="str">
        <f t="shared" si="471"/>
        <v/>
      </c>
      <c r="BQ140" t="str">
        <f t="shared" si="472"/>
        <v/>
      </c>
      <c r="BR140" s="47" t="str">
        <f t="shared" si="473"/>
        <v/>
      </c>
      <c r="BS140" t="str">
        <f t="shared" si="474"/>
        <v/>
      </c>
      <c r="BT140" t="str">
        <f t="shared" si="475"/>
        <v/>
      </c>
      <c r="BU140" t="str">
        <f t="shared" si="509"/>
        <v/>
      </c>
      <c r="BV140" t="str">
        <f>IF(BU140="","",IF(BU140="U9",'Schuelereinst. Sinclair'!$B$6,IF(BU140="U11",'Schuelereinst. Sinclair'!$B$7,IF(BU140="U13",'Schuelereinst. Sinclair'!$B$8,Wemm(BU140="U15",'Schuelereinst. Sinclair'!$B$9,"")))))</f>
        <v/>
      </c>
      <c r="BW140" s="28" t="str">
        <f t="shared" si="476"/>
        <v/>
      </c>
      <c r="BX140" s="28" t="str">
        <f t="shared" si="477"/>
        <v/>
      </c>
      <c r="BY140" s="28" t="str">
        <f t="shared" si="478"/>
        <v/>
      </c>
      <c r="BZ140" s="28" t="str">
        <f t="shared" si="479"/>
        <v/>
      </c>
      <c r="CA140" s="28" t="str">
        <f t="shared" si="480"/>
        <v/>
      </c>
      <c r="CB140" s="28" t="str">
        <f t="shared" si="481"/>
        <v/>
      </c>
      <c r="CC140" s="28" t="str">
        <f t="shared" si="510"/>
        <v/>
      </c>
      <c r="CD140" s="28" t="str">
        <f t="shared" si="511"/>
        <v/>
      </c>
      <c r="CE140" s="28" t="str">
        <f t="shared" si="512"/>
        <v/>
      </c>
      <c r="CF140" s="28">
        <f t="shared" si="513"/>
        <v>0</v>
      </c>
      <c r="CG140">
        <f t="shared" si="514"/>
        <v>0</v>
      </c>
      <c r="CH140">
        <f t="shared" si="515"/>
        <v>0</v>
      </c>
      <c r="CI140">
        <f t="shared" si="516"/>
        <v>0</v>
      </c>
      <c r="CJ140">
        <f t="shared" si="517"/>
        <v>0</v>
      </c>
      <c r="CK140">
        <f t="shared" si="518"/>
        <v>0</v>
      </c>
      <c r="CL140">
        <f t="shared" si="482"/>
        <v>0</v>
      </c>
      <c r="CM140">
        <f t="shared" si="483"/>
        <v>0</v>
      </c>
      <c r="CN140">
        <f t="shared" si="519"/>
        <v>0</v>
      </c>
      <c r="CO140">
        <f t="shared" si="520"/>
        <v>0</v>
      </c>
      <c r="CP140">
        <f t="shared" si="521"/>
        <v>0</v>
      </c>
      <c r="CQ140" s="5">
        <f t="shared" si="522"/>
        <v>0</v>
      </c>
      <c r="CS140" s="28" t="str">
        <f t="shared" si="484"/>
        <v/>
      </c>
      <c r="CT140" s="28" t="str">
        <f t="shared" si="485"/>
        <v/>
      </c>
      <c r="CU140" s="28" t="str">
        <f t="shared" si="486"/>
        <v/>
      </c>
      <c r="CV140" s="28" t="str">
        <f t="shared" si="487"/>
        <v/>
      </c>
      <c r="CW140" s="28" t="str">
        <f t="shared" si="488"/>
        <v/>
      </c>
      <c r="CX140" s="28" t="str">
        <f t="shared" si="489"/>
        <v/>
      </c>
      <c r="CY140" s="28" t="str">
        <f t="shared" si="523"/>
        <v/>
      </c>
      <c r="CZ140" s="28" t="str">
        <f t="shared" si="524"/>
        <v/>
      </c>
      <c r="DA140" s="28" t="str">
        <f t="shared" si="525"/>
        <v/>
      </c>
      <c r="DB140" s="28">
        <f t="shared" si="526"/>
        <v>0</v>
      </c>
      <c r="DC140">
        <f t="shared" si="527"/>
        <v>0</v>
      </c>
      <c r="DD140">
        <f t="shared" si="528"/>
        <v>0</v>
      </c>
      <c r="DE140">
        <f t="shared" si="529"/>
        <v>0</v>
      </c>
      <c r="DF140">
        <f t="shared" si="530"/>
        <v>0</v>
      </c>
      <c r="DG140">
        <f t="shared" si="531"/>
        <v>0</v>
      </c>
      <c r="DH140">
        <f t="shared" si="532"/>
        <v>0</v>
      </c>
      <c r="DI140">
        <f t="shared" si="533"/>
        <v>0</v>
      </c>
      <c r="DJ140">
        <f t="shared" si="534"/>
        <v>0</v>
      </c>
      <c r="DK140">
        <f t="shared" si="535"/>
        <v>0</v>
      </c>
      <c r="DL140">
        <f t="shared" si="536"/>
        <v>0</v>
      </c>
      <c r="DM140" s="5">
        <f t="shared" si="537"/>
        <v>0</v>
      </c>
      <c r="DN140" s="48">
        <f t="shared" si="538"/>
        <v>0</v>
      </c>
      <c r="DO140" s="5">
        <f t="shared" si="539"/>
        <v>0</v>
      </c>
      <c r="DP140" s="5">
        <f t="shared" si="540"/>
        <v>0</v>
      </c>
      <c r="DR140" s="48">
        <f t="shared" si="490"/>
        <v>999</v>
      </c>
      <c r="DS140" s="48">
        <f t="shared" si="491"/>
        <v>999</v>
      </c>
      <c r="DT140" s="48">
        <f t="shared" si="541"/>
        <v>999</v>
      </c>
      <c r="DU140">
        <f t="shared" si="492"/>
        <v>0</v>
      </c>
      <c r="DW140" s="48">
        <f t="shared" si="542"/>
        <v>0</v>
      </c>
      <c r="DX140" s="48">
        <f t="shared" si="543"/>
        <v>0</v>
      </c>
      <c r="DY140" s="48">
        <f t="shared" si="544"/>
        <v>0</v>
      </c>
      <c r="DZ140" s="48">
        <f t="shared" si="545"/>
        <v>0</v>
      </c>
      <c r="EA140">
        <f t="shared" si="388"/>
        <v>0</v>
      </c>
      <c r="EC140" s="48">
        <f t="shared" si="546"/>
        <v>0</v>
      </c>
      <c r="ED140" s="48">
        <f t="shared" si="547"/>
        <v>0</v>
      </c>
      <c r="EE140" s="48">
        <f t="shared" si="548"/>
        <v>0</v>
      </c>
      <c r="EF140" s="48">
        <f t="shared" si="549"/>
        <v>0</v>
      </c>
      <c r="EG140">
        <f t="shared" si="389"/>
        <v>0</v>
      </c>
      <c r="EH140">
        <f t="shared" si="493"/>
        <v>0</v>
      </c>
      <c r="EJ140">
        <v>17</v>
      </c>
      <c r="EK140" s="48">
        <f t="shared" si="550"/>
        <v>0</v>
      </c>
      <c r="EL140">
        <f t="shared" si="494"/>
        <v>0</v>
      </c>
      <c r="EM140">
        <f t="shared" si="551"/>
        <v>0</v>
      </c>
      <c r="EN140">
        <f t="shared" si="495"/>
        <v>0</v>
      </c>
      <c r="EO140">
        <f t="shared" si="496"/>
        <v>99999999</v>
      </c>
      <c r="EP140">
        <f t="shared" si="552"/>
        <v>99999999</v>
      </c>
      <c r="EQ140">
        <f t="shared" si="497"/>
        <v>999</v>
      </c>
      <c r="ER140">
        <f t="shared" si="498"/>
        <v>99999</v>
      </c>
      <c r="ET140">
        <f>IF(J140="X",1,IF(J140="x",1,IF(J140&lt;='Schuelereinst. Sinclair'!$B$5,1,0)))</f>
        <v>0</v>
      </c>
      <c r="EU140">
        <f>IF(L140="X",1,IF(L140="x",1,IF(L140&lt;='Schuelereinst. Sinclair'!$B$5,1,0)))</f>
        <v>0</v>
      </c>
      <c r="EV140">
        <f>IF(N140="X",1,IF(N140="x",1,IF(N140&lt;='Schuelereinst. Sinclair'!$B$5,1,0)))</f>
        <v>0</v>
      </c>
      <c r="EW140">
        <f>IF(P140="X",1,IF(P140="x",1,IF(P140&lt;='Schuelereinst. Sinclair'!$B$5,1,0)))</f>
        <v>0</v>
      </c>
      <c r="EX140">
        <f>IF(R140="X",1,IF(R140="x",1,IF(R140&lt;='Schuelereinst. Sinclair'!$B$5,1,0)))</f>
        <v>0</v>
      </c>
      <c r="EY140">
        <f>IF(T140="X",1,IF(T140="x",1,IF(T140&lt;='Schuelereinst. Sinclair'!$B$5,1,0)))</f>
        <v>0</v>
      </c>
    </row>
    <row r="141" spans="1:155" x14ac:dyDescent="0.2">
      <c r="A141">
        <v>131</v>
      </c>
      <c r="B141" s="90">
        <v>18</v>
      </c>
      <c r="C141" s="259" t="str">
        <f>IF(BG141=99,"",VLOOKUP(BG141,Wiegeliste!$A$17:'Wiegeliste'!$J$66,4))</f>
        <v/>
      </c>
      <c r="D141" s="90" t="str">
        <f t="shared" si="499"/>
        <v/>
      </c>
      <c r="E141" s="132" t="str">
        <f t="shared" si="500"/>
        <v/>
      </c>
      <c r="F141" s="132" t="str">
        <f t="shared" si="501"/>
        <v/>
      </c>
      <c r="G141" s="132" t="str">
        <f>IF(BG141=99,"",VLOOKUP(BG141,Wiegeliste!$A$17:'Wiegeliste'!$J$66,6))</f>
        <v/>
      </c>
      <c r="H141" s="148" t="str">
        <f t="shared" si="467"/>
        <v/>
      </c>
      <c r="I141" s="299" t="str">
        <f>IF(C141&lt;&gt;"",IF(ISERROR(VLOOKUP(C141,Import_Gewichtheben!$A$3:$T$52,3,FALSE)),"",VLOOKUP(C141,Import_Gewichtheben!$A$3:$T$52,3,FALSE)),"")</f>
        <v/>
      </c>
      <c r="J141" s="300" t="str">
        <f>IF(C141&lt;&gt;"",IF(ISERROR(VLOOKUP(C141,Import_Gewichtheben!$A$3:$T$52,4,FALSE)),"",VLOOKUP(C141,Import_Gewichtheben!$A$3:$T$52,4,FALSE)),"")</f>
        <v/>
      </c>
      <c r="K141" s="301" t="str">
        <f>IF(C141&lt;&gt;"",IF(ISERROR(VLOOKUP(C141,Import_Gewichtheben!$A$3:$T$52,5,FALSE)),"",VLOOKUP(C141,Import_Gewichtheben!$A$3:$T$52,5,FALSE)),"")</f>
        <v/>
      </c>
      <c r="L141" s="300" t="str">
        <f>IF(C141&lt;&gt;"",IF(ISERROR(VLOOKUP(C141,Import_Gewichtheben!$A$3:$T$52,6,FALSE)),"",VLOOKUP(C141,Import_Gewichtheben!$A$3:$T$52,6,FALSE)),"")</f>
        <v/>
      </c>
      <c r="M141" s="301" t="str">
        <f>IF(C141&lt;&gt;"",IF(ISERROR(VLOOKUP(C141,Import_Gewichtheben!$A$3:$T$52,7,FALSE)),"",VLOOKUP(C141,Import_Gewichtheben!$A$3:$T$52,7,FALSE)),"")</f>
        <v/>
      </c>
      <c r="N141" s="300" t="str">
        <f>IF(C141&lt;&gt;"",IF(ISERROR(VLOOKUP(C141,Import_Gewichtheben!$A$3:$T$52,8,FALSE)),"",VLOOKUP(C141,Import_Gewichtheben!$A$3:$T$52,8,FALSE)),"")</f>
        <v/>
      </c>
      <c r="O141" s="299" t="str">
        <f>IF(C141&lt;&gt;"",IF(ISERROR(VLOOKUP(C141,Import_Gewichtheben!$A$3:$T$52,9,FALSE)),"",VLOOKUP(C141,Import_Gewichtheben!$A$3:$T$52,9,FALSE)),"")</f>
        <v/>
      </c>
      <c r="P141" s="300" t="str">
        <f>IF(C141&lt;&gt;"",IF(ISERROR(VLOOKUP(C141,Import_Gewichtheben!$A$3:$T$52,10,FALSE)),"",VLOOKUP(C141,Import_Gewichtheben!$A$3:$T$52,10,FALSE)),"")</f>
        <v/>
      </c>
      <c r="Q141" s="301" t="str">
        <f>IF(C141&lt;&gt;"",IF(ISERROR(VLOOKUP(C141,Import_Gewichtheben!$A$3:$T$52,11,FALSE)),"",VLOOKUP(C141,Import_Gewichtheben!$A$3:$T$52,11,FALSE)),"")</f>
        <v/>
      </c>
      <c r="R141" s="300" t="str">
        <f>IF(C141&lt;&gt;"",IF(ISERROR(VLOOKUP(C141,Import_Gewichtheben!$A$3:$T$52,12,FALSE)),"",VLOOKUP(C141,Import_Gewichtheben!$A$3:$T$52,12,FALSE)),"")</f>
        <v/>
      </c>
      <c r="S141" s="301" t="str">
        <f>IF(C141&lt;&gt;"",IF(ISERROR(VLOOKUP(C141,Import_Gewichtheben!$A$3:$T$52,13,FALSE)),"",VLOOKUP(C141,Import_Gewichtheben!$A$3:$T$52,13,FALSE)),"")</f>
        <v/>
      </c>
      <c r="T141" s="300" t="str">
        <f>IF(C141&lt;&gt;"",IF(ISERROR(VLOOKUP(C141,Import_Gewichtheben!$A$3:$T$52,14,FALSE)),"",VLOOKUP(C141,Import_Gewichtheben!$A$3:$T$52,14,FALSE)),"")</f>
        <v/>
      </c>
      <c r="U141" s="112" t="str">
        <f t="shared" si="502"/>
        <v/>
      </c>
      <c r="V141" s="115" t="str">
        <f t="shared" si="503"/>
        <v/>
      </c>
      <c r="W141" s="115" t="str">
        <f t="shared" si="504"/>
        <v/>
      </c>
      <c r="X141" s="319"/>
      <c r="Y141" s="320"/>
      <c r="Z141" s="100" t="str">
        <f t="shared" si="553"/>
        <v/>
      </c>
      <c r="AA141" s="326"/>
      <c r="AB141" s="317"/>
      <c r="AC141" s="317"/>
      <c r="AD141" s="103" t="str">
        <f t="shared" si="554"/>
        <v/>
      </c>
      <c r="AE141" s="326"/>
      <c r="AF141" s="317"/>
      <c r="AG141" s="317"/>
      <c r="AH141" s="186" t="str">
        <f t="shared" si="555"/>
        <v/>
      </c>
      <c r="AI141" s="106" t="str">
        <f t="shared" si="556"/>
        <v/>
      </c>
      <c r="AJ141" s="107" t="str">
        <f t="shared" si="557"/>
        <v/>
      </c>
      <c r="AK141" s="120" t="str">
        <f t="shared" si="468"/>
        <v/>
      </c>
      <c r="AL141" s="136" t="str">
        <f t="shared" si="469"/>
        <v/>
      </c>
      <c r="BG141">
        <f>Wiegeliste!HT34</f>
        <v>99</v>
      </c>
      <c r="BJ141" t="str">
        <f t="shared" si="470"/>
        <v/>
      </c>
      <c r="BL141" t="str">
        <f t="shared" si="505"/>
        <v/>
      </c>
      <c r="BM141" t="str">
        <f t="shared" si="506"/>
        <v/>
      </c>
      <c r="BN141" t="str">
        <f t="shared" si="507"/>
        <v/>
      </c>
      <c r="BO141" t="str">
        <f t="shared" si="508"/>
        <v/>
      </c>
      <c r="BP141" t="str">
        <f t="shared" si="471"/>
        <v/>
      </c>
      <c r="BQ141" t="str">
        <f t="shared" si="472"/>
        <v/>
      </c>
      <c r="BR141" s="47" t="str">
        <f t="shared" si="473"/>
        <v/>
      </c>
      <c r="BS141" t="str">
        <f t="shared" si="474"/>
        <v/>
      </c>
      <c r="BT141" t="str">
        <f t="shared" si="475"/>
        <v/>
      </c>
      <c r="BU141" t="str">
        <f t="shared" si="509"/>
        <v/>
      </c>
      <c r="BV141" t="str">
        <f>IF(BU141="","",IF(BU141="U9",'Schuelereinst. Sinclair'!$B$6,IF(BU141="U11",'Schuelereinst. Sinclair'!$B$7,IF(BU141="U13",'Schuelereinst. Sinclair'!$B$8,Wemm(BU141="U15",'Schuelereinst. Sinclair'!$B$9,"")))))</f>
        <v/>
      </c>
      <c r="BW141" s="28" t="str">
        <f t="shared" si="476"/>
        <v/>
      </c>
      <c r="BX141" s="28" t="str">
        <f t="shared" si="477"/>
        <v/>
      </c>
      <c r="BY141" s="28" t="str">
        <f t="shared" si="478"/>
        <v/>
      </c>
      <c r="BZ141" s="28" t="str">
        <f t="shared" si="479"/>
        <v/>
      </c>
      <c r="CA141" s="28" t="str">
        <f t="shared" si="480"/>
        <v/>
      </c>
      <c r="CB141" s="28" t="str">
        <f t="shared" si="481"/>
        <v/>
      </c>
      <c r="CC141" s="28" t="str">
        <f t="shared" si="510"/>
        <v/>
      </c>
      <c r="CD141" s="28" t="str">
        <f t="shared" si="511"/>
        <v/>
      </c>
      <c r="CE141" s="28" t="str">
        <f t="shared" si="512"/>
        <v/>
      </c>
      <c r="CF141" s="28">
        <f t="shared" si="513"/>
        <v>0</v>
      </c>
      <c r="CG141">
        <f t="shared" si="514"/>
        <v>0</v>
      </c>
      <c r="CH141">
        <f t="shared" si="515"/>
        <v>0</v>
      </c>
      <c r="CI141">
        <f t="shared" si="516"/>
        <v>0</v>
      </c>
      <c r="CJ141">
        <f t="shared" si="517"/>
        <v>0</v>
      </c>
      <c r="CK141">
        <f t="shared" si="518"/>
        <v>0</v>
      </c>
      <c r="CL141">
        <f t="shared" si="482"/>
        <v>0</v>
      </c>
      <c r="CM141">
        <f t="shared" si="483"/>
        <v>0</v>
      </c>
      <c r="CN141">
        <f t="shared" si="519"/>
        <v>0</v>
      </c>
      <c r="CO141">
        <f t="shared" si="520"/>
        <v>0</v>
      </c>
      <c r="CP141">
        <f t="shared" si="521"/>
        <v>0</v>
      </c>
      <c r="CQ141" s="5">
        <f t="shared" si="522"/>
        <v>0</v>
      </c>
      <c r="CS141" s="28" t="str">
        <f t="shared" si="484"/>
        <v/>
      </c>
      <c r="CT141" s="28" t="str">
        <f t="shared" si="485"/>
        <v/>
      </c>
      <c r="CU141" s="28" t="str">
        <f t="shared" si="486"/>
        <v/>
      </c>
      <c r="CV141" s="28" t="str">
        <f t="shared" si="487"/>
        <v/>
      </c>
      <c r="CW141" s="28" t="str">
        <f t="shared" si="488"/>
        <v/>
      </c>
      <c r="CX141" s="28" t="str">
        <f t="shared" si="489"/>
        <v/>
      </c>
      <c r="CY141" s="28" t="str">
        <f t="shared" si="523"/>
        <v/>
      </c>
      <c r="CZ141" s="28" t="str">
        <f t="shared" si="524"/>
        <v/>
      </c>
      <c r="DA141" s="28" t="str">
        <f t="shared" si="525"/>
        <v/>
      </c>
      <c r="DB141" s="28">
        <f t="shared" si="526"/>
        <v>0</v>
      </c>
      <c r="DC141">
        <f t="shared" si="527"/>
        <v>0</v>
      </c>
      <c r="DD141">
        <f t="shared" si="528"/>
        <v>0</v>
      </c>
      <c r="DE141">
        <f t="shared" si="529"/>
        <v>0</v>
      </c>
      <c r="DF141">
        <f t="shared" si="530"/>
        <v>0</v>
      </c>
      <c r="DG141">
        <f t="shared" si="531"/>
        <v>0</v>
      </c>
      <c r="DH141">
        <f t="shared" si="532"/>
        <v>0</v>
      </c>
      <c r="DI141">
        <f t="shared" si="533"/>
        <v>0</v>
      </c>
      <c r="DJ141">
        <f t="shared" si="534"/>
        <v>0</v>
      </c>
      <c r="DK141">
        <f t="shared" si="535"/>
        <v>0</v>
      </c>
      <c r="DL141">
        <f t="shared" si="536"/>
        <v>0</v>
      </c>
      <c r="DM141" s="5">
        <f t="shared" si="537"/>
        <v>0</v>
      </c>
      <c r="DN141" s="48">
        <f t="shared" si="538"/>
        <v>0</v>
      </c>
      <c r="DO141" s="5">
        <f t="shared" si="539"/>
        <v>0</v>
      </c>
      <c r="DP141" s="5">
        <f t="shared" si="540"/>
        <v>0</v>
      </c>
      <c r="DR141" s="48">
        <f t="shared" si="490"/>
        <v>999</v>
      </c>
      <c r="DS141" s="48">
        <f t="shared" si="491"/>
        <v>999</v>
      </c>
      <c r="DT141" s="48">
        <f t="shared" si="541"/>
        <v>999</v>
      </c>
      <c r="DU141">
        <f t="shared" si="492"/>
        <v>0</v>
      </c>
      <c r="DW141" s="48">
        <f t="shared" si="542"/>
        <v>0</v>
      </c>
      <c r="DX141" s="48">
        <f t="shared" si="543"/>
        <v>0</v>
      </c>
      <c r="DY141" s="48">
        <f t="shared" si="544"/>
        <v>0</v>
      </c>
      <c r="DZ141" s="48">
        <f t="shared" si="545"/>
        <v>0</v>
      </c>
      <c r="EA141">
        <f t="shared" si="388"/>
        <v>0</v>
      </c>
      <c r="EC141" s="48">
        <f t="shared" si="546"/>
        <v>0</v>
      </c>
      <c r="ED141" s="48">
        <f t="shared" si="547"/>
        <v>0</v>
      </c>
      <c r="EE141" s="48">
        <f t="shared" si="548"/>
        <v>0</v>
      </c>
      <c r="EF141" s="48">
        <f t="shared" si="549"/>
        <v>0</v>
      </c>
      <c r="EG141">
        <f t="shared" si="389"/>
        <v>0</v>
      </c>
      <c r="EH141">
        <f t="shared" si="493"/>
        <v>0</v>
      </c>
      <c r="EJ141">
        <v>18</v>
      </c>
      <c r="EK141" s="48">
        <f t="shared" si="550"/>
        <v>0</v>
      </c>
      <c r="EL141">
        <f t="shared" si="494"/>
        <v>0</v>
      </c>
      <c r="EM141">
        <f t="shared" si="551"/>
        <v>0</v>
      </c>
      <c r="EN141">
        <f t="shared" si="495"/>
        <v>0</v>
      </c>
      <c r="EO141">
        <f t="shared" si="496"/>
        <v>99999999</v>
      </c>
      <c r="EP141">
        <f t="shared" si="552"/>
        <v>99999999</v>
      </c>
      <c r="EQ141">
        <f t="shared" si="497"/>
        <v>999</v>
      </c>
      <c r="ER141">
        <f t="shared" si="498"/>
        <v>99999</v>
      </c>
      <c r="ET141">
        <f>IF(J141="X",1,IF(J141="x",1,IF(J141&lt;='Schuelereinst. Sinclair'!$B$5,1,0)))</f>
        <v>0</v>
      </c>
      <c r="EU141">
        <f>IF(L141="X",1,IF(L141="x",1,IF(L141&lt;='Schuelereinst. Sinclair'!$B$5,1,0)))</f>
        <v>0</v>
      </c>
      <c r="EV141">
        <f>IF(N141="X",1,IF(N141="x",1,IF(N141&lt;='Schuelereinst. Sinclair'!$B$5,1,0)))</f>
        <v>0</v>
      </c>
      <c r="EW141">
        <f>IF(P141="X",1,IF(P141="x",1,IF(P141&lt;='Schuelereinst. Sinclair'!$B$5,1,0)))</f>
        <v>0</v>
      </c>
      <c r="EX141">
        <f>IF(R141="X",1,IF(R141="x",1,IF(R141&lt;='Schuelereinst. Sinclair'!$B$5,1,0)))</f>
        <v>0</v>
      </c>
      <c r="EY141">
        <f>IF(T141="X",1,IF(T141="x",1,IF(T141&lt;='Schuelereinst. Sinclair'!$B$5,1,0)))</f>
        <v>0</v>
      </c>
    </row>
    <row r="142" spans="1:155" x14ac:dyDescent="0.2">
      <c r="A142">
        <v>132</v>
      </c>
      <c r="B142" s="90">
        <v>19</v>
      </c>
      <c r="C142" s="259" t="str">
        <f>IF(BG142=99,"",VLOOKUP(BG142,Wiegeliste!$A$17:'Wiegeliste'!$J$66,4))</f>
        <v/>
      </c>
      <c r="D142" s="90" t="str">
        <f t="shared" si="499"/>
        <v/>
      </c>
      <c r="E142" s="132" t="str">
        <f t="shared" si="500"/>
        <v/>
      </c>
      <c r="F142" s="132" t="str">
        <f t="shared" si="501"/>
        <v/>
      </c>
      <c r="G142" s="132" t="str">
        <f>IF(BG142=99,"",VLOOKUP(BG142,Wiegeliste!$A$17:'Wiegeliste'!$J$66,6))</f>
        <v/>
      </c>
      <c r="H142" s="148" t="str">
        <f t="shared" si="467"/>
        <v/>
      </c>
      <c r="I142" s="299" t="str">
        <f>IF(C142&lt;&gt;"",IF(ISERROR(VLOOKUP(C142,Import_Gewichtheben!$A$3:$T$52,3,FALSE)),"",VLOOKUP(C142,Import_Gewichtheben!$A$3:$T$52,3,FALSE)),"")</f>
        <v/>
      </c>
      <c r="J142" s="300" t="str">
        <f>IF(C142&lt;&gt;"",IF(ISERROR(VLOOKUP(C142,Import_Gewichtheben!$A$3:$T$52,4,FALSE)),"",VLOOKUP(C142,Import_Gewichtheben!$A$3:$T$52,4,FALSE)),"")</f>
        <v/>
      </c>
      <c r="K142" s="301" t="str">
        <f>IF(C142&lt;&gt;"",IF(ISERROR(VLOOKUP(C142,Import_Gewichtheben!$A$3:$T$52,5,FALSE)),"",VLOOKUP(C142,Import_Gewichtheben!$A$3:$T$52,5,FALSE)),"")</f>
        <v/>
      </c>
      <c r="L142" s="300" t="str">
        <f>IF(C142&lt;&gt;"",IF(ISERROR(VLOOKUP(C142,Import_Gewichtheben!$A$3:$T$52,6,FALSE)),"",VLOOKUP(C142,Import_Gewichtheben!$A$3:$T$52,6,FALSE)),"")</f>
        <v/>
      </c>
      <c r="M142" s="301" t="str">
        <f>IF(C142&lt;&gt;"",IF(ISERROR(VLOOKUP(C142,Import_Gewichtheben!$A$3:$T$52,7,FALSE)),"",VLOOKUP(C142,Import_Gewichtheben!$A$3:$T$52,7,FALSE)),"")</f>
        <v/>
      </c>
      <c r="N142" s="300" t="str">
        <f>IF(C142&lt;&gt;"",IF(ISERROR(VLOOKUP(C142,Import_Gewichtheben!$A$3:$T$52,8,FALSE)),"",VLOOKUP(C142,Import_Gewichtheben!$A$3:$T$52,8,FALSE)),"")</f>
        <v/>
      </c>
      <c r="O142" s="299" t="str">
        <f>IF(C142&lt;&gt;"",IF(ISERROR(VLOOKUP(C142,Import_Gewichtheben!$A$3:$T$52,9,FALSE)),"",VLOOKUP(C142,Import_Gewichtheben!$A$3:$T$52,9,FALSE)),"")</f>
        <v/>
      </c>
      <c r="P142" s="300" t="str">
        <f>IF(C142&lt;&gt;"",IF(ISERROR(VLOOKUP(C142,Import_Gewichtheben!$A$3:$T$52,10,FALSE)),"",VLOOKUP(C142,Import_Gewichtheben!$A$3:$T$52,10,FALSE)),"")</f>
        <v/>
      </c>
      <c r="Q142" s="301" t="str">
        <f>IF(C142&lt;&gt;"",IF(ISERROR(VLOOKUP(C142,Import_Gewichtheben!$A$3:$T$52,11,FALSE)),"",VLOOKUP(C142,Import_Gewichtheben!$A$3:$T$52,11,FALSE)),"")</f>
        <v/>
      </c>
      <c r="R142" s="300" t="str">
        <f>IF(C142&lt;&gt;"",IF(ISERROR(VLOOKUP(C142,Import_Gewichtheben!$A$3:$T$52,12,FALSE)),"",VLOOKUP(C142,Import_Gewichtheben!$A$3:$T$52,12,FALSE)),"")</f>
        <v/>
      </c>
      <c r="S142" s="301" t="str">
        <f>IF(C142&lt;&gt;"",IF(ISERROR(VLOOKUP(C142,Import_Gewichtheben!$A$3:$T$52,13,FALSE)),"",VLOOKUP(C142,Import_Gewichtheben!$A$3:$T$52,13,FALSE)),"")</f>
        <v/>
      </c>
      <c r="T142" s="300" t="str">
        <f>IF(C142&lt;&gt;"",IF(ISERROR(VLOOKUP(C142,Import_Gewichtheben!$A$3:$T$52,14,FALSE)),"",VLOOKUP(C142,Import_Gewichtheben!$A$3:$T$52,14,FALSE)),"")</f>
        <v/>
      </c>
      <c r="U142" s="112" t="str">
        <f t="shared" si="502"/>
        <v/>
      </c>
      <c r="V142" s="115" t="str">
        <f t="shared" si="503"/>
        <v/>
      </c>
      <c r="W142" s="115" t="str">
        <f t="shared" si="504"/>
        <v/>
      </c>
      <c r="X142" s="321"/>
      <c r="Y142" s="322"/>
      <c r="Z142" s="100" t="str">
        <f t="shared" si="553"/>
        <v/>
      </c>
      <c r="AA142" s="326"/>
      <c r="AB142" s="317"/>
      <c r="AC142" s="317"/>
      <c r="AD142" s="103" t="str">
        <f t="shared" si="554"/>
        <v/>
      </c>
      <c r="AE142" s="326"/>
      <c r="AF142" s="317"/>
      <c r="AG142" s="317"/>
      <c r="AH142" s="186" t="str">
        <f t="shared" si="555"/>
        <v/>
      </c>
      <c r="AI142" s="106" t="str">
        <f t="shared" si="556"/>
        <v/>
      </c>
      <c r="AJ142" s="107" t="str">
        <f t="shared" si="557"/>
        <v/>
      </c>
      <c r="AK142" s="120" t="str">
        <f t="shared" si="468"/>
        <v/>
      </c>
      <c r="AL142" s="136" t="str">
        <f t="shared" si="469"/>
        <v/>
      </c>
      <c r="BG142">
        <f>Wiegeliste!HT35</f>
        <v>99</v>
      </c>
      <c r="BJ142" t="str">
        <f t="shared" si="470"/>
        <v/>
      </c>
      <c r="BL142" t="str">
        <f t="shared" si="505"/>
        <v/>
      </c>
      <c r="BM142" t="str">
        <f t="shared" si="506"/>
        <v/>
      </c>
      <c r="BN142" t="str">
        <f t="shared" si="507"/>
        <v/>
      </c>
      <c r="BO142" t="str">
        <f t="shared" si="508"/>
        <v/>
      </c>
      <c r="BP142" t="str">
        <f t="shared" si="471"/>
        <v/>
      </c>
      <c r="BQ142" t="str">
        <f t="shared" si="472"/>
        <v/>
      </c>
      <c r="BR142" s="47" t="str">
        <f t="shared" si="473"/>
        <v/>
      </c>
      <c r="BS142" t="str">
        <f t="shared" si="474"/>
        <v/>
      </c>
      <c r="BT142" t="str">
        <f t="shared" si="475"/>
        <v/>
      </c>
      <c r="BU142" t="str">
        <f t="shared" si="509"/>
        <v/>
      </c>
      <c r="BV142" t="str">
        <f>IF(BU142="","",IF(BU142="U9",'Schuelereinst. Sinclair'!$B$6,IF(BU142="U11",'Schuelereinst. Sinclair'!$B$7,IF(BU142="U13",'Schuelereinst. Sinclair'!$B$8,Wemm(BU142="U15",'Schuelereinst. Sinclair'!$B$9,"")))))</f>
        <v/>
      </c>
      <c r="BW142" s="28" t="str">
        <f t="shared" si="476"/>
        <v/>
      </c>
      <c r="BX142" s="28" t="str">
        <f t="shared" si="477"/>
        <v/>
      </c>
      <c r="BY142" s="28" t="str">
        <f t="shared" si="478"/>
        <v/>
      </c>
      <c r="BZ142" s="28" t="str">
        <f t="shared" si="479"/>
        <v/>
      </c>
      <c r="CA142" s="28" t="str">
        <f t="shared" si="480"/>
        <v/>
      </c>
      <c r="CB142" s="28" t="str">
        <f t="shared" si="481"/>
        <v/>
      </c>
      <c r="CC142" s="28" t="str">
        <f t="shared" si="510"/>
        <v/>
      </c>
      <c r="CD142" s="28" t="str">
        <f t="shared" si="511"/>
        <v/>
      </c>
      <c r="CE142" s="28" t="str">
        <f t="shared" si="512"/>
        <v/>
      </c>
      <c r="CF142" s="28">
        <f t="shared" si="513"/>
        <v>0</v>
      </c>
      <c r="CG142">
        <f t="shared" si="514"/>
        <v>0</v>
      </c>
      <c r="CH142">
        <f t="shared" si="515"/>
        <v>0</v>
      </c>
      <c r="CI142">
        <f t="shared" si="516"/>
        <v>0</v>
      </c>
      <c r="CJ142">
        <f t="shared" si="517"/>
        <v>0</v>
      </c>
      <c r="CK142">
        <f t="shared" si="518"/>
        <v>0</v>
      </c>
      <c r="CL142">
        <f t="shared" si="482"/>
        <v>0</v>
      </c>
      <c r="CM142">
        <f t="shared" si="483"/>
        <v>0</v>
      </c>
      <c r="CN142">
        <f t="shared" si="519"/>
        <v>0</v>
      </c>
      <c r="CO142">
        <f t="shared" si="520"/>
        <v>0</v>
      </c>
      <c r="CP142">
        <f t="shared" si="521"/>
        <v>0</v>
      </c>
      <c r="CQ142" s="5">
        <f t="shared" si="522"/>
        <v>0</v>
      </c>
      <c r="CS142" s="28" t="str">
        <f t="shared" si="484"/>
        <v/>
      </c>
      <c r="CT142" s="28" t="str">
        <f t="shared" si="485"/>
        <v/>
      </c>
      <c r="CU142" s="28" t="str">
        <f t="shared" si="486"/>
        <v/>
      </c>
      <c r="CV142" s="28" t="str">
        <f t="shared" si="487"/>
        <v/>
      </c>
      <c r="CW142" s="28" t="str">
        <f t="shared" si="488"/>
        <v/>
      </c>
      <c r="CX142" s="28" t="str">
        <f t="shared" si="489"/>
        <v/>
      </c>
      <c r="CY142" s="28" t="str">
        <f t="shared" si="523"/>
        <v/>
      </c>
      <c r="CZ142" s="28" t="str">
        <f t="shared" si="524"/>
        <v/>
      </c>
      <c r="DA142" s="28" t="str">
        <f t="shared" si="525"/>
        <v/>
      </c>
      <c r="DB142" s="28">
        <f t="shared" si="526"/>
        <v>0</v>
      </c>
      <c r="DC142">
        <f t="shared" si="527"/>
        <v>0</v>
      </c>
      <c r="DD142">
        <f t="shared" si="528"/>
        <v>0</v>
      </c>
      <c r="DE142">
        <f t="shared" si="529"/>
        <v>0</v>
      </c>
      <c r="DF142">
        <f t="shared" si="530"/>
        <v>0</v>
      </c>
      <c r="DG142">
        <f t="shared" si="531"/>
        <v>0</v>
      </c>
      <c r="DH142">
        <f t="shared" si="532"/>
        <v>0</v>
      </c>
      <c r="DI142">
        <f t="shared" si="533"/>
        <v>0</v>
      </c>
      <c r="DJ142">
        <f t="shared" si="534"/>
        <v>0</v>
      </c>
      <c r="DK142">
        <f t="shared" si="535"/>
        <v>0</v>
      </c>
      <c r="DL142">
        <f t="shared" si="536"/>
        <v>0</v>
      </c>
      <c r="DM142" s="5">
        <f t="shared" si="537"/>
        <v>0</v>
      </c>
      <c r="DN142" s="48">
        <f t="shared" si="538"/>
        <v>0</v>
      </c>
      <c r="DO142" s="5">
        <f t="shared" si="539"/>
        <v>0</v>
      </c>
      <c r="DP142" s="5">
        <f t="shared" si="540"/>
        <v>0</v>
      </c>
      <c r="DR142" s="48">
        <f t="shared" si="490"/>
        <v>999</v>
      </c>
      <c r="DS142" s="48">
        <f t="shared" si="491"/>
        <v>999</v>
      </c>
      <c r="DT142" s="48">
        <f t="shared" si="541"/>
        <v>999</v>
      </c>
      <c r="DU142">
        <f t="shared" si="492"/>
        <v>0</v>
      </c>
      <c r="DW142" s="48">
        <f t="shared" si="542"/>
        <v>0</v>
      </c>
      <c r="DX142" s="48">
        <f t="shared" si="543"/>
        <v>0</v>
      </c>
      <c r="DY142" s="48">
        <f t="shared" si="544"/>
        <v>0</v>
      </c>
      <c r="DZ142" s="48">
        <f t="shared" si="545"/>
        <v>0</v>
      </c>
      <c r="EA142">
        <f t="shared" si="388"/>
        <v>0</v>
      </c>
      <c r="EC142" s="48">
        <f t="shared" si="546"/>
        <v>0</v>
      </c>
      <c r="ED142" s="48">
        <f t="shared" si="547"/>
        <v>0</v>
      </c>
      <c r="EE142" s="48">
        <f t="shared" si="548"/>
        <v>0</v>
      </c>
      <c r="EF142" s="48">
        <f t="shared" si="549"/>
        <v>0</v>
      </c>
      <c r="EG142">
        <f t="shared" si="389"/>
        <v>0</v>
      </c>
      <c r="EH142">
        <f t="shared" si="493"/>
        <v>0</v>
      </c>
      <c r="EJ142">
        <v>19</v>
      </c>
      <c r="EK142" s="48">
        <f t="shared" si="550"/>
        <v>0</v>
      </c>
      <c r="EL142">
        <f t="shared" si="494"/>
        <v>0</v>
      </c>
      <c r="EM142">
        <f t="shared" si="551"/>
        <v>0</v>
      </c>
      <c r="EN142">
        <f t="shared" si="495"/>
        <v>0</v>
      </c>
      <c r="EO142">
        <f t="shared" si="496"/>
        <v>99999999</v>
      </c>
      <c r="EP142">
        <f t="shared" si="552"/>
        <v>99999999</v>
      </c>
      <c r="EQ142">
        <f t="shared" si="497"/>
        <v>999</v>
      </c>
      <c r="ER142">
        <f t="shared" si="498"/>
        <v>99999</v>
      </c>
      <c r="ET142">
        <f>IF(J142="X",1,IF(J142="x",1,IF(J142&lt;='Schuelereinst. Sinclair'!$B$5,1,0)))</f>
        <v>0</v>
      </c>
      <c r="EU142">
        <f>IF(L142="X",1,IF(L142="x",1,IF(L142&lt;='Schuelereinst. Sinclair'!$B$5,1,0)))</f>
        <v>0</v>
      </c>
      <c r="EV142">
        <f>IF(N142="X",1,IF(N142="x",1,IF(N142&lt;='Schuelereinst. Sinclair'!$B$5,1,0)))</f>
        <v>0</v>
      </c>
      <c r="EW142">
        <f>IF(P142="X",1,IF(P142="x",1,IF(P142&lt;='Schuelereinst. Sinclair'!$B$5,1,0)))</f>
        <v>0</v>
      </c>
      <c r="EX142">
        <f>IF(R142="X",1,IF(R142="x",1,IF(R142&lt;='Schuelereinst. Sinclair'!$B$5,1,0)))</f>
        <v>0</v>
      </c>
      <c r="EY142">
        <f>IF(T142="X",1,IF(T142="x",1,IF(T142&lt;='Schuelereinst. Sinclair'!$B$5,1,0)))</f>
        <v>0</v>
      </c>
    </row>
    <row r="143" spans="1:155" ht="13.5" thickBot="1" x14ac:dyDescent="0.25">
      <c r="A143">
        <v>133</v>
      </c>
      <c r="B143" s="91">
        <v>20</v>
      </c>
      <c r="C143" s="260" t="str">
        <f>IF(BG143=99,"",VLOOKUP(BG143,Wiegeliste!$A$17:'Wiegeliste'!$J$66,4))</f>
        <v/>
      </c>
      <c r="D143" s="91" t="str">
        <f t="shared" si="499"/>
        <v/>
      </c>
      <c r="E143" s="133" t="str">
        <f t="shared" si="500"/>
        <v/>
      </c>
      <c r="F143" s="133" t="str">
        <f t="shared" si="501"/>
        <v/>
      </c>
      <c r="G143" s="133" t="str">
        <f>IF(BG143=99,"",VLOOKUP(BG143,Wiegeliste!$A$17:'Wiegeliste'!$J$66,6))</f>
        <v/>
      </c>
      <c r="H143" s="149" t="str">
        <f t="shared" si="467"/>
        <v/>
      </c>
      <c r="I143" s="302" t="str">
        <f>IF(C143&lt;&gt;"",IF(ISERROR(VLOOKUP(C143,Import_Gewichtheben!$A$3:$T$52,3,FALSE)),"",VLOOKUP(C143,Import_Gewichtheben!$A$3:$T$52,3,FALSE)),"")</f>
        <v/>
      </c>
      <c r="J143" s="303" t="str">
        <f>IF(C143&lt;&gt;"",IF(ISERROR(VLOOKUP(C143,Import_Gewichtheben!$A$3:$T$52,4,FALSE)),"",VLOOKUP(C143,Import_Gewichtheben!$A$3:$T$52,4,FALSE)),"")</f>
        <v/>
      </c>
      <c r="K143" s="304" t="str">
        <f>IF(C143&lt;&gt;"",IF(ISERROR(VLOOKUP(C143,Import_Gewichtheben!$A$3:$T$52,5,FALSE)),"",VLOOKUP(C143,Import_Gewichtheben!$A$3:$T$52,5,FALSE)),"")</f>
        <v/>
      </c>
      <c r="L143" s="303" t="str">
        <f>IF(C143&lt;&gt;"",IF(ISERROR(VLOOKUP(C143,Import_Gewichtheben!$A$3:$T$52,6,FALSE)),"",VLOOKUP(C143,Import_Gewichtheben!$A$3:$T$52,6,FALSE)),"")</f>
        <v/>
      </c>
      <c r="M143" s="304" t="str">
        <f>IF(C143&lt;&gt;"",IF(ISERROR(VLOOKUP(C143,Import_Gewichtheben!$A$3:$T$52,7,FALSE)),"",VLOOKUP(C143,Import_Gewichtheben!$A$3:$T$52,7,FALSE)),"")</f>
        <v/>
      </c>
      <c r="N143" s="303" t="str">
        <f>IF(C143&lt;&gt;"",IF(ISERROR(VLOOKUP(C143,Import_Gewichtheben!$A$3:$T$52,8,FALSE)),"",VLOOKUP(C143,Import_Gewichtheben!$A$3:$T$52,8,FALSE)),"")</f>
        <v/>
      </c>
      <c r="O143" s="302" t="str">
        <f>IF(C143&lt;&gt;"",IF(ISERROR(VLOOKUP(C143,Import_Gewichtheben!$A$3:$T$52,9,FALSE)),"",VLOOKUP(C143,Import_Gewichtheben!$A$3:$T$52,9,FALSE)),"")</f>
        <v/>
      </c>
      <c r="P143" s="303" t="str">
        <f>IF(C143&lt;&gt;"",IF(ISERROR(VLOOKUP(C143,Import_Gewichtheben!$A$3:$T$52,10,FALSE)),"",VLOOKUP(C143,Import_Gewichtheben!$A$3:$T$52,10,FALSE)),"")</f>
        <v/>
      </c>
      <c r="Q143" s="304" t="str">
        <f>IF(C143&lt;&gt;"",IF(ISERROR(VLOOKUP(C143,Import_Gewichtheben!$A$3:$T$52,11,FALSE)),"",VLOOKUP(C143,Import_Gewichtheben!$A$3:$T$52,11,FALSE)),"")</f>
        <v/>
      </c>
      <c r="R143" s="303" t="str">
        <f>IF(C143&lt;&gt;"",IF(ISERROR(VLOOKUP(C143,Import_Gewichtheben!$A$3:$T$52,12,FALSE)),"",VLOOKUP(C143,Import_Gewichtheben!$A$3:$T$52,12,FALSE)),"")</f>
        <v/>
      </c>
      <c r="S143" s="304" t="str">
        <f>IF(C143&lt;&gt;"",IF(ISERROR(VLOOKUP(C143,Import_Gewichtheben!$A$3:$T$52,13,FALSE)),"",VLOOKUP(C143,Import_Gewichtheben!$A$3:$T$52,13,FALSE)),"")</f>
        <v/>
      </c>
      <c r="T143" s="303" t="str">
        <f>IF(C143&lt;&gt;"",IF(ISERROR(VLOOKUP(C143,Import_Gewichtheben!$A$3:$T$52,14,FALSE)),"",VLOOKUP(C143,Import_Gewichtheben!$A$3:$T$52,14,FALSE)),"")</f>
        <v/>
      </c>
      <c r="U143" s="113" t="str">
        <f t="shared" si="502"/>
        <v/>
      </c>
      <c r="V143" s="116" t="str">
        <f t="shared" si="503"/>
        <v/>
      </c>
      <c r="W143" s="116" t="str">
        <f t="shared" si="504"/>
        <v/>
      </c>
      <c r="X143" s="323"/>
      <c r="Y143" s="324"/>
      <c r="Z143" s="101" t="str">
        <f>IF(C143="","",DU143 )</f>
        <v/>
      </c>
      <c r="AA143" s="327"/>
      <c r="AB143" s="324"/>
      <c r="AC143" s="324"/>
      <c r="AD143" s="124" t="str">
        <f t="shared" si="554"/>
        <v/>
      </c>
      <c r="AE143" s="327"/>
      <c r="AF143" s="324"/>
      <c r="AG143" s="324"/>
      <c r="AH143" s="187" t="str">
        <f>IF(C143="","",EG143)</f>
        <v/>
      </c>
      <c r="AI143" s="125" t="str">
        <f t="shared" si="556"/>
        <v/>
      </c>
      <c r="AJ143" s="126" t="str">
        <f t="shared" si="557"/>
        <v/>
      </c>
      <c r="AK143" s="121" t="str">
        <f t="shared" si="468"/>
        <v/>
      </c>
      <c r="AL143" s="137" t="str">
        <f t="shared" si="469"/>
        <v/>
      </c>
      <c r="BG143">
        <f>Wiegeliste!HT36</f>
        <v>99</v>
      </c>
      <c r="BJ143" t="str">
        <f t="shared" si="470"/>
        <v/>
      </c>
      <c r="BL143" t="str">
        <f t="shared" si="505"/>
        <v/>
      </c>
      <c r="BM143" t="str">
        <f t="shared" si="506"/>
        <v/>
      </c>
      <c r="BN143" t="str">
        <f t="shared" si="507"/>
        <v/>
      </c>
      <c r="BO143" t="str">
        <f t="shared" si="508"/>
        <v/>
      </c>
      <c r="BP143" t="str">
        <f t="shared" si="471"/>
        <v/>
      </c>
      <c r="BQ143" t="str">
        <f t="shared" si="472"/>
        <v/>
      </c>
      <c r="BR143" s="47" t="str">
        <f t="shared" si="473"/>
        <v/>
      </c>
      <c r="BS143" t="str">
        <f t="shared" si="474"/>
        <v/>
      </c>
      <c r="BT143" t="str">
        <f t="shared" si="475"/>
        <v/>
      </c>
      <c r="BU143" t="str">
        <f t="shared" si="509"/>
        <v/>
      </c>
      <c r="BV143" t="str">
        <f>IF(BU143="","",IF(BU143="U9",'Schuelereinst. Sinclair'!$B$6,IF(BU143="U11",'Schuelereinst. Sinclair'!$B$7,IF(BU143="U13",'Schuelereinst. Sinclair'!$B$8,Wemm(BU143="U15",'Schuelereinst. Sinclair'!$B$9,"")))))</f>
        <v/>
      </c>
      <c r="BW143" s="28" t="str">
        <f t="shared" si="476"/>
        <v/>
      </c>
      <c r="BX143" s="28" t="str">
        <f t="shared" si="477"/>
        <v/>
      </c>
      <c r="BY143" s="28" t="str">
        <f t="shared" si="478"/>
        <v/>
      </c>
      <c r="BZ143" s="28" t="str">
        <f t="shared" si="479"/>
        <v/>
      </c>
      <c r="CA143" s="28" t="str">
        <f t="shared" si="480"/>
        <v/>
      </c>
      <c r="CB143" s="28" t="str">
        <f t="shared" si="481"/>
        <v/>
      </c>
      <c r="CC143" s="28" t="str">
        <f t="shared" si="510"/>
        <v/>
      </c>
      <c r="CD143" s="28" t="str">
        <f t="shared" si="511"/>
        <v/>
      </c>
      <c r="CE143" s="28" t="str">
        <f t="shared" si="512"/>
        <v/>
      </c>
      <c r="CF143" s="28">
        <f t="shared" si="513"/>
        <v>0</v>
      </c>
      <c r="CG143">
        <f t="shared" si="514"/>
        <v>0</v>
      </c>
      <c r="CH143">
        <f t="shared" si="515"/>
        <v>0</v>
      </c>
      <c r="CI143">
        <f t="shared" si="516"/>
        <v>0</v>
      </c>
      <c r="CJ143">
        <f t="shared" si="517"/>
        <v>0</v>
      </c>
      <c r="CK143">
        <f t="shared" si="518"/>
        <v>0</v>
      </c>
      <c r="CL143">
        <f t="shared" si="482"/>
        <v>0</v>
      </c>
      <c r="CM143">
        <f t="shared" si="483"/>
        <v>0</v>
      </c>
      <c r="CN143">
        <f t="shared" si="519"/>
        <v>0</v>
      </c>
      <c r="CO143">
        <f t="shared" si="520"/>
        <v>0</v>
      </c>
      <c r="CP143">
        <f t="shared" si="521"/>
        <v>0</v>
      </c>
      <c r="CQ143" s="5">
        <f t="shared" si="522"/>
        <v>0</v>
      </c>
      <c r="CS143" s="28" t="str">
        <f t="shared" si="484"/>
        <v/>
      </c>
      <c r="CT143" s="28" t="str">
        <f t="shared" si="485"/>
        <v/>
      </c>
      <c r="CU143" s="28" t="str">
        <f t="shared" si="486"/>
        <v/>
      </c>
      <c r="CV143" s="28" t="str">
        <f t="shared" si="487"/>
        <v/>
      </c>
      <c r="CW143" s="28" t="str">
        <f t="shared" si="488"/>
        <v/>
      </c>
      <c r="CX143" s="28" t="str">
        <f t="shared" si="489"/>
        <v/>
      </c>
      <c r="CY143" s="28" t="str">
        <f t="shared" si="523"/>
        <v/>
      </c>
      <c r="CZ143" s="28" t="str">
        <f t="shared" si="524"/>
        <v/>
      </c>
      <c r="DA143" s="28" t="str">
        <f t="shared" si="525"/>
        <v/>
      </c>
      <c r="DB143" s="28">
        <f t="shared" si="526"/>
        <v>0</v>
      </c>
      <c r="DC143">
        <f t="shared" si="527"/>
        <v>0</v>
      </c>
      <c r="DD143">
        <f t="shared" si="528"/>
        <v>0</v>
      </c>
      <c r="DE143">
        <f t="shared" si="529"/>
        <v>0</v>
      </c>
      <c r="DF143">
        <f t="shared" si="530"/>
        <v>0</v>
      </c>
      <c r="DG143">
        <f t="shared" si="531"/>
        <v>0</v>
      </c>
      <c r="DH143">
        <f t="shared" si="532"/>
        <v>0</v>
      </c>
      <c r="DI143">
        <f t="shared" si="533"/>
        <v>0</v>
      </c>
      <c r="DJ143">
        <f t="shared" si="534"/>
        <v>0</v>
      </c>
      <c r="DK143">
        <f t="shared" si="535"/>
        <v>0</v>
      </c>
      <c r="DL143">
        <f t="shared" si="536"/>
        <v>0</v>
      </c>
      <c r="DM143" s="5">
        <f t="shared" si="537"/>
        <v>0</v>
      </c>
      <c r="DN143" s="48">
        <f t="shared" si="538"/>
        <v>0</v>
      </c>
      <c r="DO143" s="5">
        <f t="shared" si="539"/>
        <v>0</v>
      </c>
      <c r="DP143" s="5">
        <f t="shared" si="540"/>
        <v>0</v>
      </c>
      <c r="DR143" s="48">
        <f t="shared" si="490"/>
        <v>999</v>
      </c>
      <c r="DS143" s="48">
        <f t="shared" si="491"/>
        <v>999</v>
      </c>
      <c r="DT143" s="48">
        <f t="shared" si="541"/>
        <v>999</v>
      </c>
      <c r="DU143">
        <f t="shared" si="492"/>
        <v>0</v>
      </c>
      <c r="DW143" s="48">
        <f t="shared" si="542"/>
        <v>0</v>
      </c>
      <c r="DX143" s="48">
        <f t="shared" si="543"/>
        <v>0</v>
      </c>
      <c r="DY143" s="48">
        <f t="shared" si="544"/>
        <v>0</v>
      </c>
      <c r="DZ143" s="48">
        <f t="shared" si="545"/>
        <v>0</v>
      </c>
      <c r="EA143">
        <f t="shared" si="388"/>
        <v>0</v>
      </c>
      <c r="EC143" s="48">
        <f t="shared" si="546"/>
        <v>0</v>
      </c>
      <c r="ED143" s="48">
        <f t="shared" si="547"/>
        <v>0</v>
      </c>
      <c r="EE143" s="48">
        <f t="shared" si="548"/>
        <v>0</v>
      </c>
      <c r="EF143" s="48">
        <f t="shared" si="549"/>
        <v>0</v>
      </c>
      <c r="EG143">
        <f t="shared" si="389"/>
        <v>0</v>
      </c>
      <c r="EH143">
        <f t="shared" si="493"/>
        <v>0</v>
      </c>
      <c r="EJ143">
        <v>20</v>
      </c>
      <c r="EK143" s="48">
        <f t="shared" si="550"/>
        <v>0</v>
      </c>
      <c r="EL143">
        <f t="shared" si="494"/>
        <v>0</v>
      </c>
      <c r="EM143">
        <f t="shared" si="551"/>
        <v>0</v>
      </c>
      <c r="EN143">
        <f t="shared" si="495"/>
        <v>0</v>
      </c>
      <c r="EO143">
        <f t="shared" si="496"/>
        <v>99999999</v>
      </c>
      <c r="EP143">
        <f t="shared" si="552"/>
        <v>99999999</v>
      </c>
      <c r="EQ143">
        <f t="shared" si="497"/>
        <v>999</v>
      </c>
      <c r="ER143">
        <f t="shared" si="498"/>
        <v>99999</v>
      </c>
      <c r="ET143">
        <f>IF(J143="X",1,IF(J143="x",1,IF(J143&lt;='Schuelereinst. Sinclair'!$B$5,1,0)))</f>
        <v>0</v>
      </c>
      <c r="EU143">
        <f>IF(L143="X",1,IF(L143="x",1,IF(L143&lt;='Schuelereinst. Sinclair'!$B$5,1,0)))</f>
        <v>0</v>
      </c>
      <c r="EV143">
        <f>IF(N143="X",1,IF(N143="x",1,IF(N143&lt;='Schuelereinst. Sinclair'!$B$5,1,0)))</f>
        <v>0</v>
      </c>
      <c r="EW143">
        <f>IF(P143="X",1,IF(P143="x",1,IF(P143&lt;='Schuelereinst. Sinclair'!$B$5,1,0)))</f>
        <v>0</v>
      </c>
      <c r="EX143">
        <f>IF(R143="X",1,IF(R143="x",1,IF(R143&lt;='Schuelereinst. Sinclair'!$B$5,1,0)))</f>
        <v>0</v>
      </c>
      <c r="EY143">
        <f>IF(T143="X",1,IF(T143="x",1,IF(T143&lt;='Schuelereinst. Sinclair'!$B$5,1,0)))</f>
        <v>0</v>
      </c>
    </row>
    <row r="144" spans="1:155" ht="13.5" thickBot="1" x14ac:dyDescent="0.25">
      <c r="A144">
        <v>134</v>
      </c>
    </row>
    <row r="145" spans="1:155" ht="16.5" thickBot="1" x14ac:dyDescent="0.3">
      <c r="A145">
        <v>135</v>
      </c>
      <c r="B145" s="690" t="s">
        <v>2191</v>
      </c>
      <c r="C145" s="691"/>
      <c r="D145" s="691"/>
      <c r="E145" s="691"/>
      <c r="F145" s="691"/>
      <c r="G145" s="691"/>
      <c r="H145" s="691"/>
      <c r="I145" s="691"/>
      <c r="J145" s="691"/>
      <c r="K145" s="691"/>
      <c r="L145" s="691"/>
      <c r="M145" s="691"/>
      <c r="N145" s="691"/>
      <c r="O145" s="691"/>
      <c r="P145" s="691"/>
      <c r="Q145" s="691"/>
      <c r="R145" s="691"/>
      <c r="S145" s="691"/>
      <c r="T145" s="691"/>
      <c r="U145" s="691"/>
      <c r="V145" s="691"/>
      <c r="W145" s="691"/>
      <c r="X145" s="691"/>
      <c r="Y145" s="691"/>
      <c r="Z145" s="691"/>
      <c r="AA145" s="691"/>
      <c r="AB145" s="691"/>
      <c r="AC145" s="691"/>
      <c r="AD145" s="691"/>
      <c r="AE145" s="691"/>
      <c r="AF145" s="691"/>
      <c r="AG145" s="691"/>
      <c r="AH145" s="691"/>
      <c r="AI145" s="691"/>
      <c r="AJ145" s="691"/>
      <c r="AK145" s="691"/>
      <c r="AL145" s="692"/>
    </row>
    <row r="146" spans="1:155" x14ac:dyDescent="0.2">
      <c r="A146">
        <v>136</v>
      </c>
      <c r="B146" s="701" t="s">
        <v>1967</v>
      </c>
      <c r="C146" s="703" t="s">
        <v>2110</v>
      </c>
      <c r="D146" s="683" t="s">
        <v>145</v>
      </c>
      <c r="E146" s="683" t="s">
        <v>2111</v>
      </c>
      <c r="F146" s="683" t="s">
        <v>2112</v>
      </c>
      <c r="G146" s="683" t="s">
        <v>2113</v>
      </c>
      <c r="H146" s="685" t="s">
        <v>1964</v>
      </c>
      <c r="I146" s="687" t="s">
        <v>141</v>
      </c>
      <c r="J146" s="688"/>
      <c r="K146" s="688"/>
      <c r="L146" s="688"/>
      <c r="M146" s="688"/>
      <c r="N146" s="689"/>
      <c r="O146" s="687" t="s">
        <v>146</v>
      </c>
      <c r="P146" s="688"/>
      <c r="Q146" s="688"/>
      <c r="R146" s="688"/>
      <c r="S146" s="688"/>
      <c r="T146" s="689"/>
      <c r="U146" s="675" t="s">
        <v>2114</v>
      </c>
      <c r="V146" s="681" t="s">
        <v>2115</v>
      </c>
      <c r="W146" s="97" t="s">
        <v>2123</v>
      </c>
      <c r="X146" s="693">
        <v>30</v>
      </c>
      <c r="Y146" s="694"/>
      <c r="Z146" s="695"/>
      <c r="AA146" s="687" t="s">
        <v>2168</v>
      </c>
      <c r="AB146" s="688"/>
      <c r="AC146" s="688"/>
      <c r="AD146" s="689"/>
      <c r="AE146" s="696" t="s">
        <v>2116</v>
      </c>
      <c r="AF146" s="697"/>
      <c r="AG146" s="697"/>
      <c r="AH146" s="697"/>
      <c r="AI146" s="698"/>
      <c r="AJ146" s="699" t="s">
        <v>2117</v>
      </c>
      <c r="AK146" s="671" t="s">
        <v>2118</v>
      </c>
      <c r="AL146" s="673" t="s">
        <v>2119</v>
      </c>
    </row>
    <row r="147" spans="1:155" ht="13.5" thickBot="1" x14ac:dyDescent="0.25">
      <c r="A147">
        <v>137</v>
      </c>
      <c r="B147" s="702"/>
      <c r="C147" s="704"/>
      <c r="D147" s="684"/>
      <c r="E147" s="684"/>
      <c r="F147" s="684"/>
      <c r="G147" s="684"/>
      <c r="H147" s="686"/>
      <c r="I147" s="679" t="s">
        <v>1968</v>
      </c>
      <c r="J147" s="680"/>
      <c r="K147" s="677" t="s">
        <v>1969</v>
      </c>
      <c r="L147" s="680"/>
      <c r="M147" s="677" t="s">
        <v>1970</v>
      </c>
      <c r="N147" s="678"/>
      <c r="O147" s="679" t="s">
        <v>1968</v>
      </c>
      <c r="P147" s="680"/>
      <c r="Q147" s="677" t="s">
        <v>1969</v>
      </c>
      <c r="R147" s="680"/>
      <c r="S147" s="677" t="s">
        <v>1970</v>
      </c>
      <c r="T147" s="678"/>
      <c r="U147" s="676"/>
      <c r="V147" s="682"/>
      <c r="W147" s="98" t="s">
        <v>2122</v>
      </c>
      <c r="X147" s="92" t="s">
        <v>1968</v>
      </c>
      <c r="Y147" s="93" t="s">
        <v>1969</v>
      </c>
      <c r="Z147" s="94" t="s">
        <v>2119</v>
      </c>
      <c r="AA147" s="92" t="s">
        <v>1968</v>
      </c>
      <c r="AB147" s="93" t="s">
        <v>1969</v>
      </c>
      <c r="AC147" s="93" t="s">
        <v>1970</v>
      </c>
      <c r="AD147" s="94" t="s">
        <v>2119</v>
      </c>
      <c r="AE147" s="92" t="s">
        <v>1968</v>
      </c>
      <c r="AF147" s="93" t="s">
        <v>1969</v>
      </c>
      <c r="AG147" s="93" t="s">
        <v>1970</v>
      </c>
      <c r="AH147" s="188" t="s">
        <v>2208</v>
      </c>
      <c r="AI147" s="94" t="s">
        <v>2119</v>
      </c>
      <c r="AJ147" s="700"/>
      <c r="AK147" s="672"/>
      <c r="AL147" s="674"/>
    </row>
    <row r="148" spans="1:155" ht="13.5" thickBot="1" x14ac:dyDescent="0.25">
      <c r="A148">
        <v>138</v>
      </c>
      <c r="B148" s="95" t="s">
        <v>2120</v>
      </c>
      <c r="C148" s="96"/>
      <c r="D148" s="96"/>
      <c r="E148" s="130"/>
      <c r="F148" s="130"/>
      <c r="G148" s="130"/>
      <c r="H148" s="130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130"/>
      <c r="AL148" s="134"/>
      <c r="BJ148" s="73" t="s">
        <v>2128</v>
      </c>
      <c r="BO148" s="73" t="s">
        <v>2129</v>
      </c>
      <c r="BP148" s="73" t="s">
        <v>145</v>
      </c>
      <c r="BR148" s="108" t="s">
        <v>2131</v>
      </c>
      <c r="BS148" s="73" t="s">
        <v>2132</v>
      </c>
      <c r="BT148" s="73" t="s">
        <v>2139</v>
      </c>
      <c r="BU148" s="73" t="s">
        <v>2122</v>
      </c>
      <c r="BV148" s="73" t="s">
        <v>2140</v>
      </c>
      <c r="CC148" s="73" t="s">
        <v>2124</v>
      </c>
      <c r="CD148" s="73" t="s">
        <v>2125</v>
      </c>
      <c r="CE148" s="73" t="s">
        <v>2126</v>
      </c>
      <c r="CF148" s="73" t="s">
        <v>2127</v>
      </c>
      <c r="CG148" s="73" t="s">
        <v>2137</v>
      </c>
      <c r="CH148" s="73" t="s">
        <v>2152</v>
      </c>
      <c r="CI148" s="73" t="s">
        <v>2153</v>
      </c>
      <c r="CJ148" s="73" t="s">
        <v>2138</v>
      </c>
      <c r="CK148" s="73" t="s">
        <v>2141</v>
      </c>
      <c r="CL148" s="73" t="s">
        <v>2142</v>
      </c>
      <c r="CM148" s="73" t="s">
        <v>2143</v>
      </c>
      <c r="CN148" s="73" t="s">
        <v>2144</v>
      </c>
      <c r="CO148" s="73" t="s">
        <v>2145</v>
      </c>
      <c r="CP148" s="73" t="s">
        <v>2146</v>
      </c>
      <c r="CQ148" s="73" t="s">
        <v>2147</v>
      </c>
      <c r="CY148" s="73" t="s">
        <v>2148</v>
      </c>
      <c r="CZ148" s="73" t="s">
        <v>2149</v>
      </c>
      <c r="DA148" s="73" t="s">
        <v>2150</v>
      </c>
      <c r="DB148" s="73" t="s">
        <v>2154</v>
      </c>
      <c r="DC148" s="73" t="s">
        <v>2151</v>
      </c>
      <c r="DD148" s="73" t="s">
        <v>2155</v>
      </c>
      <c r="DE148" s="73" t="s">
        <v>2156</v>
      </c>
      <c r="DF148" s="73" t="s">
        <v>2157</v>
      </c>
      <c r="DG148" s="73" t="s">
        <v>2158</v>
      </c>
      <c r="DH148" s="73" t="s">
        <v>2159</v>
      </c>
      <c r="DI148" s="73" t="s">
        <v>2163</v>
      </c>
      <c r="DJ148" s="73" t="s">
        <v>2160</v>
      </c>
      <c r="DK148" s="73" t="s">
        <v>2161</v>
      </c>
      <c r="DL148" s="73" t="s">
        <v>2162</v>
      </c>
      <c r="DM148" s="73" t="s">
        <v>2167</v>
      </c>
      <c r="DN148" s="73" t="s">
        <v>2166</v>
      </c>
      <c r="DO148" s="73" t="s">
        <v>2164</v>
      </c>
      <c r="DP148" s="73" t="s">
        <v>2165</v>
      </c>
      <c r="DR148" s="73" t="s">
        <v>2169</v>
      </c>
      <c r="DS148" s="73" t="s">
        <v>2170</v>
      </c>
      <c r="DT148" s="73" t="s">
        <v>2171</v>
      </c>
      <c r="DU148" s="73" t="s">
        <v>2172</v>
      </c>
      <c r="DW148" s="73" t="s">
        <v>2173</v>
      </c>
      <c r="DX148" s="73" t="s">
        <v>2174</v>
      </c>
      <c r="DY148" s="73" t="s">
        <v>2175</v>
      </c>
      <c r="DZ148" s="73" t="s">
        <v>2176</v>
      </c>
      <c r="EA148" s="73" t="s">
        <v>2177</v>
      </c>
      <c r="EC148" s="73" t="s">
        <v>2178</v>
      </c>
      <c r="ED148" s="73" t="s">
        <v>2179</v>
      </c>
      <c r="EE148" s="73" t="s">
        <v>2180</v>
      </c>
      <c r="EF148" s="73" t="s">
        <v>2181</v>
      </c>
      <c r="EG148" s="117" t="s">
        <v>2182</v>
      </c>
      <c r="EK148" s="118" t="s">
        <v>147</v>
      </c>
      <c r="EL148" s="118" t="s">
        <v>2183</v>
      </c>
      <c r="EM148" s="118" t="s">
        <v>2184</v>
      </c>
      <c r="EN148" s="118" t="s">
        <v>2185</v>
      </c>
      <c r="EO148" s="118"/>
      <c r="EP148" s="118"/>
    </row>
    <row r="149" spans="1:155" x14ac:dyDescent="0.2">
      <c r="A149">
        <v>139</v>
      </c>
      <c r="B149" s="89">
        <v>1</v>
      </c>
      <c r="C149" s="258">
        <f>IF(BG149=99,"",VLOOKUP(BG149,Wiegeliste!$A$17:'Wiegeliste'!$J$66,4))</f>
        <v>4652</v>
      </c>
      <c r="D149" s="89" t="str">
        <f>BP149</f>
        <v>Hofegger Jessica</v>
      </c>
      <c r="E149" s="131" t="str">
        <f>BQ149</f>
        <v>OMV</v>
      </c>
      <c r="F149" s="131">
        <f>BS149</f>
        <v>1997</v>
      </c>
      <c r="G149" s="246">
        <f>IF(BG149=99,"",VLOOKUP(BG149,Wiegeliste!$A$17:'Wiegeliste'!$J$66,6))</f>
        <v>65.3</v>
      </c>
      <c r="H149" s="147">
        <f t="shared" ref="H149:H168" si="558">IF(C149="","",VLOOKUP(G149,Sinclair_schueler,IF(BO149="W",3,2)))</f>
        <v>1.216</v>
      </c>
      <c r="I149" s="296">
        <f>IF(C149&lt;&gt;"",IF(ISERROR(VLOOKUP(C149,Import_Gewichtheben!$A$3:$T$52,3,FALSE)),"",VLOOKUP(C149,Import_Gewichtheben!$A$3:$T$52,3,FALSE)),"")</f>
        <v>36</v>
      </c>
      <c r="J149" s="297" t="str">
        <f>IF(C149&lt;&gt;"",IF(ISERROR(VLOOKUP(C149,Import_Gewichtheben!$A$3:$T$52,4,FALSE)),"",VLOOKUP(C149,Import_Gewichtheben!$A$3:$T$52,4,FALSE)),"")</f>
        <v/>
      </c>
      <c r="K149" s="298">
        <f>IF(C149&lt;&gt;"",IF(ISERROR(VLOOKUP(C149,Import_Gewichtheben!$A$3:$T$52,5,FALSE)),"",VLOOKUP(C149,Import_Gewichtheben!$A$3:$T$52,5,FALSE)),"")</f>
        <v>40</v>
      </c>
      <c r="L149" s="297" t="str">
        <f>IF(C149&lt;&gt;"",IF(ISERROR(VLOOKUP(C149,Import_Gewichtheben!$A$3:$T$52,6,FALSE)),"",VLOOKUP(C149,Import_Gewichtheben!$A$3:$T$52,6,FALSE)),"")</f>
        <v/>
      </c>
      <c r="M149" s="298">
        <f>IF(C149&lt;&gt;"",IF(ISERROR(VLOOKUP(C149,Import_Gewichtheben!$A$3:$T$52,7,FALSE)),"",VLOOKUP(C149,Import_Gewichtheben!$A$3:$T$52,7,FALSE)),"")</f>
        <v>44</v>
      </c>
      <c r="N149" s="297" t="str">
        <f>IF(C149&lt;&gt;"",IF(ISERROR(VLOOKUP(C149,Import_Gewichtheben!$A$3:$T$52,8,FALSE)),"",VLOOKUP(C149,Import_Gewichtheben!$A$3:$T$52,8,FALSE)),"")</f>
        <v/>
      </c>
      <c r="O149" s="296">
        <f>IF(C149&lt;&gt;"",IF(ISERROR(VLOOKUP(C149,Import_Gewichtheben!$A$3:$T$52,9,FALSE)),"",VLOOKUP(C149,Import_Gewichtheben!$A$3:$T$52,9,FALSE)),"")</f>
        <v>47</v>
      </c>
      <c r="P149" s="297" t="str">
        <f>IF(C149&lt;&gt;"",IF(ISERROR(VLOOKUP(C149,Import_Gewichtheben!$A$3:$T$52,10,FALSE)),"",VLOOKUP(C149,Import_Gewichtheben!$A$3:$T$52,10,FALSE)),"")</f>
        <v/>
      </c>
      <c r="Q149" s="298">
        <f>IF(C149&lt;&gt;"",IF(ISERROR(VLOOKUP(C149,Import_Gewichtheben!$A$3:$T$52,11,FALSE)),"",VLOOKUP(C149,Import_Gewichtheben!$A$3:$T$52,11,FALSE)),"")</f>
        <v>50</v>
      </c>
      <c r="R149" s="297" t="str">
        <f>IF(C149&lt;&gt;"",IF(ISERROR(VLOOKUP(C149,Import_Gewichtheben!$A$3:$T$52,12,FALSE)),"",VLOOKUP(C149,Import_Gewichtheben!$A$3:$T$52,12,FALSE)),"")</f>
        <v/>
      </c>
      <c r="S149" s="298">
        <f>IF(C149&lt;&gt;"",IF(ISERROR(VLOOKUP(C149,Import_Gewichtheben!$A$3:$T$52,13,FALSE)),"",VLOOKUP(C149,Import_Gewichtheben!$A$3:$T$52,13,FALSE)),"")</f>
        <v>53</v>
      </c>
      <c r="T149" s="297" t="str">
        <f>IF(C149&lt;&gt;"",IF(ISERROR(VLOOKUP(C149,Import_Gewichtheben!$A$3:$T$52,14,FALSE)),"",VLOOKUP(C149,Import_Gewichtheben!$A$3:$T$52,14,FALSE)),"")</f>
        <v>x</v>
      </c>
      <c r="U149" s="111">
        <f>IF(C149&lt;&gt;"",DN149,"")</f>
        <v>94</v>
      </c>
      <c r="V149" s="114">
        <f>IF(C149&lt;&gt;"",DO149,"")</f>
        <v>114.304</v>
      </c>
      <c r="W149" s="114">
        <f>IF(C149&lt;&gt;"",DP149,"")</f>
        <v>114.304</v>
      </c>
      <c r="X149" s="328">
        <v>6.86</v>
      </c>
      <c r="Y149" s="329">
        <v>6.89</v>
      </c>
      <c r="Z149" s="99">
        <f>IF(C149="","",DU149 )</f>
        <v>69</v>
      </c>
      <c r="AA149" s="330">
        <v>4.8499999999999996</v>
      </c>
      <c r="AB149" s="317">
        <v>4.9000000000000004</v>
      </c>
      <c r="AC149" s="329">
        <v>4.95</v>
      </c>
      <c r="AD149" s="102">
        <f>IF(C149="","",EA149)</f>
        <v>59</v>
      </c>
      <c r="AE149" s="330">
        <v>5.01</v>
      </c>
      <c r="AF149" s="317">
        <v>5.7</v>
      </c>
      <c r="AG149" s="329">
        <v>5.9</v>
      </c>
      <c r="AH149" s="185">
        <f>IF(C149="","",EG149)</f>
        <v>30</v>
      </c>
      <c r="AI149" s="104">
        <f>IF(C149="","",EH149)</f>
        <v>36.479999999999997</v>
      </c>
      <c r="AJ149" s="105">
        <f>IF(SUM(W149,Z149,AD149,AI149)=0,"",SUM(W149,Z149,AD149,AI149))</f>
        <v>278.78399999999999</v>
      </c>
      <c r="AK149" s="119">
        <f t="shared" ref="AK149:AK168" si="559">IF(C149="","",VLOOKUP(B149,U15W_PLATZ,2))</f>
        <v>1</v>
      </c>
      <c r="AL149" s="135">
        <f t="shared" ref="AL149:AL168" si="560">IF(SUM(AK149)=0,"",VLOOKUP(AK149,Punkte_Platz,2,FALSE))</f>
        <v>30</v>
      </c>
      <c r="BG149">
        <f>Wiegeliste!HV17</f>
        <v>18</v>
      </c>
      <c r="BJ149">
        <f t="shared" ref="BJ149:BJ168" si="561">IF(C149&lt;&gt;"",C149,"")</f>
        <v>4652</v>
      </c>
      <c r="BL149" t="str">
        <f>IF(UPPER(LEFT(TEXT(BJ149,"####"),1))="W",BJ149,IF(UPPER(LEFT(TEXT(BJ149,"####"),1))="M",BJ149,IF(UPPER(LEFT(TEXT(BJ149,"####"),1))="X",BJ149,"")))</f>
        <v/>
      </c>
      <c r="BM149">
        <f>IF(BJ149&gt;0,IF(BL149="",BJ149,""),"")</f>
        <v>4652</v>
      </c>
      <c r="BN149">
        <f>IF(BK149&gt;"",IF(VLOOKUP(BK149,Athl02,1)=BK149,VLOOKUP(BK149,Athl02,2),""),
IF(BL149&gt;"",IF(VLOOKUP(BL149,Athl06,1)=BL149,VLOOKUP(BL149,Athl06,2),""),
IF(BM149&lt;&gt;"",IF(VLOOKUP(BM149,Athl04,1)=BM149,VLOOKUP(BM149,Athl04,2),""),"")))</f>
        <v>544</v>
      </c>
      <c r="BO149" t="str">
        <f>IF(BN149&lt;&gt; "",VLOOKUP(BN149, Athl01, 3),"")</f>
        <v>W</v>
      </c>
      <c r="BP149" t="str">
        <f t="shared" ref="BP149:BP168" si="562">IF(BN149="","",VLOOKUP(BN149,Athl01,2))</f>
        <v>Hofegger Jessica</v>
      </c>
      <c r="BQ149" t="str">
        <f t="shared" ref="BQ149:BQ168" si="563">IF(BN149="","",VLOOKUP(BN149,Athl01,$BQ$4))</f>
        <v>OMV</v>
      </c>
      <c r="BR149" s="47">
        <f t="shared" ref="BR149:BR168" si="564">IF(BN149="","",VLOOKUP(BN149,Athl01,4))</f>
        <v>35715</v>
      </c>
      <c r="BS149">
        <f t="shared" ref="BS149:BS168" si="565">IF(C149&lt;&gt;"",YEAR(BR149),"")</f>
        <v>1997</v>
      </c>
      <c r="BT149">
        <f t="shared" ref="BT149:BT168" si="566">IF(BS149&lt;&gt;"",$BQ$3-BS149,"")</f>
        <v>15</v>
      </c>
      <c r="BU149" t="str">
        <f>IF(BS149="","",IF(BT149&lt;=9,"U9",IF(BT149&lt;=11,"U11",IF(BT149&lt;=13,"U13",IF(BT149&lt;=15,"U15","nicht startberechtigt")))))</f>
        <v>U15</v>
      </c>
      <c r="BV149" t="e">
        <f ca="1">IF(BU149="","",IF(BU149="U9",'Schuelereinst. Sinclair'!$B$6,IF(BU149="U11",'Schuelereinst. Sinclair'!$B$7,IF(BU149="U13",'Schuelereinst. Sinclair'!$B$8,Wemm(BU149="U15",'Schuelereinst. Sinclair'!$B$9,"")))))</f>
        <v>#NAME?</v>
      </c>
      <c r="BW149" s="28">
        <f t="shared" ref="BW149:BW168" si="567">I149</f>
        <v>36</v>
      </c>
      <c r="BX149" s="28" t="str">
        <f t="shared" ref="BX149:BX168" si="568">J149</f>
        <v/>
      </c>
      <c r="BY149" s="28">
        <f t="shared" ref="BY149:BY168" si="569">K149</f>
        <v>40</v>
      </c>
      <c r="BZ149" s="28" t="str">
        <f t="shared" ref="BZ149:BZ168" si="570">L149</f>
        <v/>
      </c>
      <c r="CA149" s="28">
        <f t="shared" ref="CA149:CA168" si="571">M149</f>
        <v>44</v>
      </c>
      <c r="CB149" s="28" t="str">
        <f t="shared" ref="CB149:CB168" si="572">N149</f>
        <v/>
      </c>
      <c r="CC149" s="28">
        <f>IF(BX149="x",0,IF(BX149="X",0,BW149))</f>
        <v>36</v>
      </c>
      <c r="CD149" s="28">
        <f>IF(BZ149="x",0,IF(BZ149="X",0,BY149))</f>
        <v>40</v>
      </c>
      <c r="CE149" s="28">
        <f>IF(CB149="x",0,IF(CB149="X",0,CA149))</f>
        <v>44</v>
      </c>
      <c r="CF149" s="28">
        <f>MAX(CC149:CE149)</f>
        <v>44</v>
      </c>
      <c r="CG149">
        <f>IF(H149&lt;&gt;"",CC149*H149,0)</f>
        <v>43.775999999999996</v>
      </c>
      <c r="CH149">
        <f>IF(H149&lt;&gt;"",CD149*H149,0)</f>
        <v>48.64</v>
      </c>
      <c r="CI149">
        <f>IF(H149&lt;&gt;"",CE149*H149,0)</f>
        <v>53.503999999999998</v>
      </c>
      <c r="CJ149">
        <f>IF(H149&lt;&gt;"",CF149*H149,0)</f>
        <v>53.503999999999998</v>
      </c>
      <c r="CK149">
        <f>IF(J149="",0,IF(J149&lt;&gt;"x",IF(J149&lt;&gt;"X",J149*$BV149,0),0))</f>
        <v>0</v>
      </c>
      <c r="CL149">
        <f t="shared" ref="CL149:CL168" si="573">IF(L149="",0,IF(L149&lt;&gt;"x",IF(L149&lt;&gt;"X",L149*$BV149,0),0))</f>
        <v>0</v>
      </c>
      <c r="CM149">
        <f t="shared" ref="CM149:CM168" si="574">IF(N149="",0,IF(N149&lt;&gt;"x",IF(N149&lt;&gt;"X",N149*$BV149,0),0))</f>
        <v>0</v>
      </c>
      <c r="CN149">
        <f>CG149+CK149</f>
        <v>43.775999999999996</v>
      </c>
      <c r="CO149">
        <f>CH149+CL149</f>
        <v>48.64</v>
      </c>
      <c r="CP149">
        <f>CI149+CM149</f>
        <v>53.503999999999998</v>
      </c>
      <c r="CQ149" s="5">
        <f>MAX(CN149:CP149)</f>
        <v>53.503999999999998</v>
      </c>
      <c r="CS149" s="28">
        <f t="shared" ref="CS149:CS168" si="575">O149</f>
        <v>47</v>
      </c>
      <c r="CT149" s="28" t="str">
        <f t="shared" ref="CT149:CT168" si="576">P149</f>
        <v/>
      </c>
      <c r="CU149" s="28">
        <f t="shared" ref="CU149:CU168" si="577">Q149</f>
        <v>50</v>
      </c>
      <c r="CV149" s="28" t="str">
        <f t="shared" ref="CV149:CV168" si="578">R149</f>
        <v/>
      </c>
      <c r="CW149" s="28">
        <f t="shared" ref="CW149:CW168" si="579">S149</f>
        <v>53</v>
      </c>
      <c r="CX149" s="28" t="str">
        <f t="shared" ref="CX149:CX168" si="580">T149</f>
        <v>x</v>
      </c>
      <c r="CY149" s="28">
        <f>IF(CT149="x",0,IF(CT149="X",0,CS149))</f>
        <v>47</v>
      </c>
      <c r="CZ149" s="28">
        <f>IF(CV149="x",0,IF(CV149="X",0,CU149))</f>
        <v>50</v>
      </c>
      <c r="DA149" s="28">
        <f>IF(CX149="x",0,IF(CX149="X",0,CW149))</f>
        <v>0</v>
      </c>
      <c r="DB149" s="28">
        <f>MAX(CY149:DA149)</f>
        <v>50</v>
      </c>
      <c r="DC149">
        <f>IF(H149&lt;&gt;"",CY149*H149,0)</f>
        <v>57.152000000000001</v>
      </c>
      <c r="DD149">
        <f>IF(H149&lt;&gt;"",CZ149*H149,0)</f>
        <v>60.8</v>
      </c>
      <c r="DE149">
        <f>IF(H149&lt;&gt;"",DA149*H149,0)</f>
        <v>0</v>
      </c>
      <c r="DF149">
        <f>IF(H149&lt;&gt;"",DB149*H149,0)</f>
        <v>60.8</v>
      </c>
      <c r="DG149">
        <f>IF(P149="",0,IF(P149&lt;&gt;"x",IF(P149&lt;&gt;"X",P149*$BV149,0),0))</f>
        <v>0</v>
      </c>
      <c r="DH149">
        <f>IF(R149="",0,IF(R149&lt;&gt;"x",IF(R149&lt;&gt;"X",R149*$BV149,0),0))</f>
        <v>0</v>
      </c>
      <c r="DI149">
        <f>IF(T149="",0,IF(T149&lt;&gt;"x",IF(T149&lt;&gt;"X",T149*$BV149,0),0))</f>
        <v>0</v>
      </c>
      <c r="DJ149">
        <f>DC149+DG149</f>
        <v>57.152000000000001</v>
      </c>
      <c r="DK149">
        <f>DD149+DH149</f>
        <v>60.8</v>
      </c>
      <c r="DL149">
        <f>DE149+DI149</f>
        <v>0</v>
      </c>
      <c r="DM149" s="5">
        <f>MAX(DJ149:DL149)</f>
        <v>60.8</v>
      </c>
      <c r="DN149" s="48">
        <f>CF149+DB149</f>
        <v>94</v>
      </c>
      <c r="DO149" s="5">
        <f>CJ149+DF149</f>
        <v>114.304</v>
      </c>
      <c r="DP149" s="5">
        <f>CQ149+DM149</f>
        <v>114.304</v>
      </c>
      <c r="DR149" s="48">
        <f t="shared" ref="DR149:DR168" si="581">IF(X149=0,999,X149)</f>
        <v>6.86</v>
      </c>
      <c r="DS149" s="48">
        <f t="shared" ref="DS149:DS168" si="582">IF(Y149=0,999,Y149)</f>
        <v>6.89</v>
      </c>
      <c r="DT149" s="48">
        <f>MIN(DR149:DS149)</f>
        <v>6.86</v>
      </c>
      <c r="DU149">
        <f t="shared" ref="DU149:DU168" si="583">IF(DT149&gt;$DU$2,0,VLOOKUP(DT149,Sprint_Schueler,2))</f>
        <v>69</v>
      </c>
      <c r="DV149" s="48"/>
      <c r="DW149" s="48">
        <f>AA149</f>
        <v>4.8499999999999996</v>
      </c>
      <c r="DX149" s="48">
        <f>AB149</f>
        <v>4.9000000000000004</v>
      </c>
      <c r="DY149" s="48">
        <f>AC149</f>
        <v>4.95</v>
      </c>
      <c r="DZ149" s="48">
        <f>MAX(DW149:DY149)</f>
        <v>4.95</v>
      </c>
      <c r="EA149">
        <f t="shared" ref="EA149:EA189" si="584">VLOOKUP(DZ149,Sprung_Schueler,2)</f>
        <v>59</v>
      </c>
      <c r="EC149" s="48">
        <f>AE149</f>
        <v>5.01</v>
      </c>
      <c r="ED149" s="48">
        <f>AF149</f>
        <v>5.7</v>
      </c>
      <c r="EE149" s="48">
        <f>AG149</f>
        <v>5.9</v>
      </c>
      <c r="EF149" s="48">
        <f>MAX(EC149:EE149)</f>
        <v>5.9</v>
      </c>
      <c r="EG149">
        <f t="shared" ref="EG149:EG189" si="585">VLOOKUP(EF149,Kugel_Schueler,2)</f>
        <v>30</v>
      </c>
      <c r="EH149">
        <f t="shared" ref="EH149:EH168" si="586">IF(EG149=0,0,IF($EH$3="Ja",EG149*H149,EG149))</f>
        <v>36.479999999999997</v>
      </c>
      <c r="EJ149">
        <v>1</v>
      </c>
      <c r="EK149" s="48">
        <f>IF(AJ149&lt;&gt;"",ROUND(AJ149,2),0)</f>
        <v>278.77999999999997</v>
      </c>
      <c r="EL149">
        <f t="shared" ref="EL149:EL168" si="587">IF(EK149&gt;0,ROUND(EK149*$EL$2+EJ149,0),0)</f>
        <v>27878001</v>
      </c>
      <c r="EM149">
        <f>LARGE($EL$149:$EL$168,EJ149)</f>
        <v>27878001</v>
      </c>
      <c r="EN149">
        <f t="shared" ref="EN149:EN168" si="588">MOD(EM149,$EL$3)</f>
        <v>1</v>
      </c>
      <c r="EO149">
        <f t="shared" ref="EO149:EO168" si="589">IF(EN149&gt;0,EN149*$EL$2+EJ149,$EL$1)</f>
        <v>100001</v>
      </c>
      <c r="EP149">
        <f>SMALL($EO$149:$EO$168,EJ149)</f>
        <v>100001</v>
      </c>
      <c r="EQ149">
        <f t="shared" ref="EQ149:EQ168" si="590">(EP149-MOD(EP149,$EL$2))/$EL$2</f>
        <v>1</v>
      </c>
      <c r="ER149">
        <f t="shared" ref="ER149:ER168" si="591">MOD(EP149,$EL$2)</f>
        <v>1</v>
      </c>
      <c r="ET149">
        <f>IF(J149="X",1,IF(J149="x",1,IF(J149&lt;='Schuelereinst. Sinclair'!$B$5,1,0)))</f>
        <v>0</v>
      </c>
      <c r="EU149">
        <f>IF(L149="X",1,IF(L149="x",1,IF(L149&lt;='Schuelereinst. Sinclair'!$B$5,1,0)))</f>
        <v>0</v>
      </c>
      <c r="EV149">
        <f>IF(N149="X",1,IF(N149="x",1,IF(N149&lt;='Schuelereinst. Sinclair'!$B$5,1,0)))</f>
        <v>0</v>
      </c>
      <c r="EW149">
        <f>IF(P149="X",1,IF(P149="x",1,IF(P149&lt;='Schuelereinst. Sinclair'!$B$5,1,0)))</f>
        <v>0</v>
      </c>
      <c r="EX149">
        <f>IF(R149="X",1,IF(R149="x",1,IF(R149&lt;='Schuelereinst. Sinclair'!$B$5,1,0)))</f>
        <v>0</v>
      </c>
      <c r="EY149">
        <f>IF(T149="X",1,IF(T149="x",1,IF(T149&lt;='Schuelereinst. Sinclair'!$B$5,1,0)))</f>
        <v>1</v>
      </c>
    </row>
    <row r="150" spans="1:155" x14ac:dyDescent="0.2">
      <c r="A150">
        <v>140</v>
      </c>
      <c r="B150" s="90">
        <v>2</v>
      </c>
      <c r="C150" s="259" t="str">
        <f>IF(BG150=99,"",VLOOKUP(BG150,Wiegeliste!$A$17:'Wiegeliste'!$J$66,4))</f>
        <v/>
      </c>
      <c r="D150" s="90" t="str">
        <f t="shared" ref="D150:D168" si="592">BP150</f>
        <v/>
      </c>
      <c r="E150" s="132" t="str">
        <f t="shared" ref="E150:E168" si="593">BQ150</f>
        <v/>
      </c>
      <c r="F150" s="132" t="str">
        <f t="shared" ref="F150:F168" si="594">BS150</f>
        <v/>
      </c>
      <c r="G150" s="132" t="str">
        <f>IF(BG150=99,"",VLOOKUP(BG150,Wiegeliste!$A$17:'Wiegeliste'!$J$66,6))</f>
        <v/>
      </c>
      <c r="H150" s="148" t="str">
        <f t="shared" si="558"/>
        <v/>
      </c>
      <c r="I150" s="299" t="str">
        <f>IF(C150&lt;&gt;"",IF(ISERROR(VLOOKUP(C150,Import_Gewichtheben!$A$3:$T$52,3,FALSE)),"",VLOOKUP(C150,Import_Gewichtheben!$A$3:$T$52,3,FALSE)),"")</f>
        <v/>
      </c>
      <c r="J150" s="300" t="str">
        <f>IF(C150&lt;&gt;"",IF(ISERROR(VLOOKUP(C150,Import_Gewichtheben!$A$3:$T$52,4,FALSE)),"",VLOOKUP(C150,Import_Gewichtheben!$A$3:$T$52,4,FALSE)),"")</f>
        <v/>
      </c>
      <c r="K150" s="301" t="str">
        <f>IF(C150&lt;&gt;"",IF(ISERROR(VLOOKUP(C150,Import_Gewichtheben!$A$3:$T$52,5,FALSE)),"",VLOOKUP(C150,Import_Gewichtheben!$A$3:$T$52,5,FALSE)),"")</f>
        <v/>
      </c>
      <c r="L150" s="300" t="str">
        <f>IF(C150&lt;&gt;"",IF(ISERROR(VLOOKUP(C150,Import_Gewichtheben!$A$3:$T$52,6,FALSE)),"",VLOOKUP(C150,Import_Gewichtheben!$A$3:$T$52,6,FALSE)),"")</f>
        <v/>
      </c>
      <c r="M150" s="301" t="str">
        <f>IF(C150&lt;&gt;"",IF(ISERROR(VLOOKUP(C150,Import_Gewichtheben!$A$3:$T$52,7,FALSE)),"",VLOOKUP(C150,Import_Gewichtheben!$A$3:$T$52,7,FALSE)),"")</f>
        <v/>
      </c>
      <c r="N150" s="300" t="str">
        <f>IF(C150&lt;&gt;"",IF(ISERROR(VLOOKUP(C150,Import_Gewichtheben!$A$3:$T$52,8,FALSE)),"",VLOOKUP(C150,Import_Gewichtheben!$A$3:$T$52,8,FALSE)),"")</f>
        <v/>
      </c>
      <c r="O150" s="299" t="str">
        <f>IF(C150&lt;&gt;"",IF(ISERROR(VLOOKUP(C150,Import_Gewichtheben!$A$3:$T$52,9,FALSE)),"",VLOOKUP(C150,Import_Gewichtheben!$A$3:$T$52,9,FALSE)),"")</f>
        <v/>
      </c>
      <c r="P150" s="300" t="str">
        <f>IF(C150&lt;&gt;"",IF(ISERROR(VLOOKUP(C150,Import_Gewichtheben!$A$3:$T$52,10,FALSE)),"",VLOOKUP(C150,Import_Gewichtheben!$A$3:$T$52,10,FALSE)),"")</f>
        <v/>
      </c>
      <c r="Q150" s="301" t="str">
        <f>IF(C150&lt;&gt;"",IF(ISERROR(VLOOKUP(C150,Import_Gewichtheben!$A$3:$T$52,11,FALSE)),"",VLOOKUP(C150,Import_Gewichtheben!$A$3:$T$52,11,FALSE)),"")</f>
        <v/>
      </c>
      <c r="R150" s="300" t="str">
        <f>IF(C150&lt;&gt;"",IF(ISERROR(VLOOKUP(C150,Import_Gewichtheben!$A$3:$T$52,12,FALSE)),"",VLOOKUP(C150,Import_Gewichtheben!$A$3:$T$52,12,FALSE)),"")</f>
        <v/>
      </c>
      <c r="S150" s="301" t="str">
        <f>IF(C150&lt;&gt;"",IF(ISERROR(VLOOKUP(C150,Import_Gewichtheben!$A$3:$T$52,13,FALSE)),"",VLOOKUP(C150,Import_Gewichtheben!$A$3:$T$52,13,FALSE)),"")</f>
        <v/>
      </c>
      <c r="T150" s="300" t="str">
        <f>IF(C150&lt;&gt;"",IF(ISERROR(VLOOKUP(C150,Import_Gewichtheben!$A$3:$T$52,14,FALSE)),"",VLOOKUP(C150,Import_Gewichtheben!$A$3:$T$52,14,FALSE)),"")</f>
        <v/>
      </c>
      <c r="U150" s="112" t="str">
        <f t="shared" ref="U150:U168" si="595">IF(C150&lt;&gt;"",DN150,"")</f>
        <v/>
      </c>
      <c r="V150" s="115" t="str">
        <f t="shared" ref="V150:V168" si="596">IF(C150&lt;&gt;"",DO150,"")</f>
        <v/>
      </c>
      <c r="W150" s="115" t="str">
        <f t="shared" ref="W150:W168" si="597">IF(C150&lt;&gt;"",DP150,"")</f>
        <v/>
      </c>
      <c r="X150" s="316"/>
      <c r="Y150" s="317"/>
      <c r="Z150" s="100" t="str">
        <f>IF(C150="","",DU150 )</f>
        <v/>
      </c>
      <c r="AA150" s="326"/>
      <c r="AB150" s="317"/>
      <c r="AC150" s="317"/>
      <c r="AD150" s="103" t="str">
        <f>IF(C150="","",EA150)</f>
        <v/>
      </c>
      <c r="AE150" s="326"/>
      <c r="AF150" s="317"/>
      <c r="AG150" s="317"/>
      <c r="AH150" s="186" t="str">
        <f>IF(C150="","",EG150)</f>
        <v/>
      </c>
      <c r="AI150" s="106" t="str">
        <f>IF(C150="","",EH150)</f>
        <v/>
      </c>
      <c r="AJ150" s="107" t="str">
        <f>IF(SUM(W150,Z150,AD150,AI150)=0,"",SUM(W150,Z150,AD150,AI150))</f>
        <v/>
      </c>
      <c r="AK150" s="120" t="str">
        <f t="shared" si="559"/>
        <v/>
      </c>
      <c r="AL150" s="136" t="str">
        <f t="shared" si="560"/>
        <v/>
      </c>
      <c r="BG150">
        <f>Wiegeliste!HV18</f>
        <v>99</v>
      </c>
      <c r="BJ150" t="str">
        <f t="shared" si="561"/>
        <v/>
      </c>
      <c r="BL150" t="str">
        <f t="shared" ref="BL150:BL168" si="598">IF(UPPER(LEFT(TEXT(BJ150,"####"),1))="W",BJ150,IF(UPPER(LEFT(TEXT(BJ150,"####"),1))="M",BJ150,IF(UPPER(LEFT(TEXT(BJ150,"####"),1))="X",BJ150,"")))</f>
        <v/>
      </c>
      <c r="BM150" t="str">
        <f t="shared" ref="BM150:BM168" si="599">IF(BJ150&gt;0,IF(BL150="",BJ150,""),"")</f>
        <v/>
      </c>
      <c r="BN150" t="str">
        <f t="shared" ref="BN150:BN168" si="600">IF(BK150&gt;"",IF(VLOOKUP(BK150,Athl02,1)=BK150,VLOOKUP(BK150,Athl02,2),""),
IF(BL150&gt;"",IF(VLOOKUP(BL150,Athl06,1)=BL150,VLOOKUP(BL150,Athl06,2),""),
IF(BM150&lt;&gt;"",IF(VLOOKUP(BM150,Athl04,1)=BM150,VLOOKUP(BM150,Athl04,2),""),"")))</f>
        <v/>
      </c>
      <c r="BO150" t="str">
        <f t="shared" ref="BO150:BO168" si="601">IF(BN150&lt;&gt; "",VLOOKUP(BN150, Athl01, 3),"")</f>
        <v/>
      </c>
      <c r="BP150" t="str">
        <f t="shared" si="562"/>
        <v/>
      </c>
      <c r="BQ150" t="str">
        <f t="shared" si="563"/>
        <v/>
      </c>
      <c r="BR150" s="47" t="str">
        <f t="shared" si="564"/>
        <v/>
      </c>
      <c r="BS150" t="str">
        <f t="shared" si="565"/>
        <v/>
      </c>
      <c r="BT150" t="str">
        <f t="shared" si="566"/>
        <v/>
      </c>
      <c r="BU150" t="str">
        <f t="shared" ref="BU150:BU168" si="602">IF(BS150="","",IF(BT150&lt;=9,"U9",IF(BT150&lt;=11,"U11",IF(BT150&lt;=13,"U13",IF(BT150&lt;=15,"U15","nicht startberechtigt")))))</f>
        <v/>
      </c>
      <c r="BV150" t="str">
        <f>IF(BU150="","",IF(BU150="U9",'Schuelereinst. Sinclair'!$B$6,IF(BU150="U11",'Schuelereinst. Sinclair'!$B$7,IF(BU150="U13",'Schuelereinst. Sinclair'!$B$8,Wemm(BU150="U15",'Schuelereinst. Sinclair'!$B$9,"")))))</f>
        <v/>
      </c>
      <c r="BW150" s="28" t="str">
        <f t="shared" si="567"/>
        <v/>
      </c>
      <c r="BX150" s="28" t="str">
        <f t="shared" si="568"/>
        <v/>
      </c>
      <c r="BY150" s="28" t="str">
        <f t="shared" si="569"/>
        <v/>
      </c>
      <c r="BZ150" s="28" t="str">
        <f t="shared" si="570"/>
        <v/>
      </c>
      <c r="CA150" s="28" t="str">
        <f t="shared" si="571"/>
        <v/>
      </c>
      <c r="CB150" s="28" t="str">
        <f t="shared" si="572"/>
        <v/>
      </c>
      <c r="CC150" s="28" t="str">
        <f t="shared" ref="CC150:CC168" si="603">IF(BX150="x",0,IF(BX150="X",0,BW150))</f>
        <v/>
      </c>
      <c r="CD150" s="28" t="str">
        <f t="shared" ref="CD150:CD168" si="604">IF(BZ150="x",0,IF(BZ150="X",0,BY150))</f>
        <v/>
      </c>
      <c r="CE150" s="28" t="str">
        <f t="shared" ref="CE150:CE168" si="605">IF(CB150="x",0,IF(CB150="X",0,CA150))</f>
        <v/>
      </c>
      <c r="CF150" s="28">
        <f t="shared" ref="CF150:CF168" si="606">MAX(CC150:CE150)</f>
        <v>0</v>
      </c>
      <c r="CG150">
        <f t="shared" ref="CG150:CG168" si="607">IF(H150&lt;&gt;"",CC150*H150,0)</f>
        <v>0</v>
      </c>
      <c r="CH150">
        <f t="shared" ref="CH150:CH168" si="608">IF(H150&lt;&gt;"",CD150*H150,0)</f>
        <v>0</v>
      </c>
      <c r="CI150">
        <f t="shared" ref="CI150:CI168" si="609">IF(H150&lt;&gt;"",CE150*H150,0)</f>
        <v>0</v>
      </c>
      <c r="CJ150">
        <f t="shared" ref="CJ150:CJ168" si="610">IF(H150&lt;&gt;"",CF150*H150,0)</f>
        <v>0</v>
      </c>
      <c r="CK150">
        <f t="shared" ref="CK150:CK168" si="611">IF(J150="",0,IF(J150&lt;&gt;"x",IF(J150&lt;&gt;"X",J150*$BV150,0),0))</f>
        <v>0</v>
      </c>
      <c r="CL150">
        <f t="shared" si="573"/>
        <v>0</v>
      </c>
      <c r="CM150">
        <f t="shared" si="574"/>
        <v>0</v>
      </c>
      <c r="CN150">
        <f t="shared" ref="CN150:CN168" si="612">CG150+CK150</f>
        <v>0</v>
      </c>
      <c r="CO150">
        <f t="shared" ref="CO150:CO168" si="613">CH150+CL150</f>
        <v>0</v>
      </c>
      <c r="CP150">
        <f t="shared" ref="CP150:CP168" si="614">CI150+CM150</f>
        <v>0</v>
      </c>
      <c r="CQ150" s="5">
        <f t="shared" ref="CQ150:CQ168" si="615">MAX(CN150:CP150)</f>
        <v>0</v>
      </c>
      <c r="CS150" s="28" t="str">
        <f t="shared" si="575"/>
        <v/>
      </c>
      <c r="CT150" s="28" t="str">
        <f t="shared" si="576"/>
        <v/>
      </c>
      <c r="CU150" s="28" t="str">
        <f t="shared" si="577"/>
        <v/>
      </c>
      <c r="CV150" s="28" t="str">
        <f t="shared" si="578"/>
        <v/>
      </c>
      <c r="CW150" s="28" t="str">
        <f t="shared" si="579"/>
        <v/>
      </c>
      <c r="CX150" s="28" t="str">
        <f t="shared" si="580"/>
        <v/>
      </c>
      <c r="CY150" s="28" t="str">
        <f t="shared" ref="CY150:CY168" si="616">IF(CT150="x",0,IF(CT150="X",0,CS150))</f>
        <v/>
      </c>
      <c r="CZ150" s="28" t="str">
        <f t="shared" ref="CZ150:CZ168" si="617">IF(CV150="x",0,IF(CV150="X",0,CU150))</f>
        <v/>
      </c>
      <c r="DA150" s="28" t="str">
        <f t="shared" ref="DA150:DA168" si="618">IF(CX150="x",0,IF(CX150="X",0,CW150))</f>
        <v/>
      </c>
      <c r="DB150" s="28">
        <f t="shared" ref="DB150:DB168" si="619">MAX(CY150:DA150)</f>
        <v>0</v>
      </c>
      <c r="DC150">
        <f t="shared" ref="DC150:DC168" si="620">IF(H150&lt;&gt;"",CY150*H150,0)</f>
        <v>0</v>
      </c>
      <c r="DD150">
        <f t="shared" ref="DD150:DD168" si="621">IF(H150&lt;&gt;"",CZ150*H150,0)</f>
        <v>0</v>
      </c>
      <c r="DE150">
        <f t="shared" ref="DE150:DE168" si="622">IF(H150&lt;&gt;"",DA150*H150,0)</f>
        <v>0</v>
      </c>
      <c r="DF150">
        <f t="shared" ref="DF150:DF168" si="623">IF(H150&lt;&gt;"",DB150*H150,0)</f>
        <v>0</v>
      </c>
      <c r="DG150">
        <f t="shared" ref="DG150:DG168" si="624">IF(P150="",0,IF(P150&lt;&gt;"x",IF(P150&lt;&gt;"X",P150*$BV150,0),0))</f>
        <v>0</v>
      </c>
      <c r="DH150">
        <f t="shared" ref="DH150:DH168" si="625">IF(R150="",0,IF(R150&lt;&gt;"x",IF(R150&lt;&gt;"X",R150*$BV150,0),0))</f>
        <v>0</v>
      </c>
      <c r="DI150">
        <f t="shared" ref="DI150:DI168" si="626">IF(T150="",0,IF(T150&lt;&gt;"x",IF(T150&lt;&gt;"X",T150*$BV150,0),0))</f>
        <v>0</v>
      </c>
      <c r="DJ150">
        <f t="shared" ref="DJ150:DJ168" si="627">DC150+DG150</f>
        <v>0</v>
      </c>
      <c r="DK150">
        <f t="shared" ref="DK150:DK168" si="628">DD150+DH150</f>
        <v>0</v>
      </c>
      <c r="DL150">
        <f t="shared" ref="DL150:DL168" si="629">DE150+DI150</f>
        <v>0</v>
      </c>
      <c r="DM150" s="5">
        <f t="shared" ref="DM150:DM168" si="630">MAX(DJ150:DL150)</f>
        <v>0</v>
      </c>
      <c r="DN150" s="48">
        <f t="shared" ref="DN150:DN168" si="631">CF150+DB150</f>
        <v>0</v>
      </c>
      <c r="DO150" s="5">
        <f t="shared" ref="DO150:DO168" si="632">CJ150+DF150</f>
        <v>0</v>
      </c>
      <c r="DP150" s="5">
        <f t="shared" ref="DP150:DP168" si="633">CQ150+DM150</f>
        <v>0</v>
      </c>
      <c r="DR150" s="48">
        <f t="shared" si="581"/>
        <v>999</v>
      </c>
      <c r="DS150" s="48">
        <f t="shared" si="582"/>
        <v>999</v>
      </c>
      <c r="DT150" s="48">
        <f t="shared" ref="DT150:DT168" si="634">MIN(DR150:DS150)</f>
        <v>999</v>
      </c>
      <c r="DU150">
        <f t="shared" si="583"/>
        <v>0</v>
      </c>
      <c r="DW150" s="48">
        <f t="shared" ref="DW150:DW168" si="635">AA150</f>
        <v>0</v>
      </c>
      <c r="DX150" s="48">
        <f t="shared" ref="DX150:DX168" si="636">AB150</f>
        <v>0</v>
      </c>
      <c r="DY150" s="48">
        <f t="shared" ref="DY150:DY168" si="637">AC150</f>
        <v>0</v>
      </c>
      <c r="DZ150" s="48">
        <f t="shared" ref="DZ150:DZ168" si="638">MAX(DW150:DY150)</f>
        <v>0</v>
      </c>
      <c r="EA150">
        <f t="shared" si="584"/>
        <v>0</v>
      </c>
      <c r="EC150" s="48">
        <f t="shared" ref="EC150:EC168" si="639">AE150</f>
        <v>0</v>
      </c>
      <c r="ED150" s="48">
        <f t="shared" ref="ED150:ED168" si="640">AF150</f>
        <v>0</v>
      </c>
      <c r="EE150" s="48">
        <f t="shared" ref="EE150:EE168" si="641">AG150</f>
        <v>0</v>
      </c>
      <c r="EF150" s="48">
        <f t="shared" ref="EF150:EF168" si="642">MAX(EC150:EE150)</f>
        <v>0</v>
      </c>
      <c r="EG150">
        <f t="shared" si="585"/>
        <v>0</v>
      </c>
      <c r="EH150">
        <f t="shared" si="586"/>
        <v>0</v>
      </c>
      <c r="EJ150">
        <v>2</v>
      </c>
      <c r="EK150" s="48">
        <f t="shared" ref="EK150:EK168" si="643">IF(AJ150&lt;&gt;"",ROUND(AJ150,2),0)</f>
        <v>0</v>
      </c>
      <c r="EL150">
        <f t="shared" si="587"/>
        <v>0</v>
      </c>
      <c r="EM150">
        <f t="shared" ref="EM150:EM168" si="644">LARGE($EL$149:$EL$168,EJ150)</f>
        <v>0</v>
      </c>
      <c r="EN150">
        <f t="shared" si="588"/>
        <v>0</v>
      </c>
      <c r="EO150">
        <f t="shared" si="589"/>
        <v>99999999</v>
      </c>
      <c r="EP150">
        <f t="shared" ref="EP150:EP168" si="645">SMALL($EO$149:$EO$168,EJ150)</f>
        <v>99999999</v>
      </c>
      <c r="EQ150">
        <f t="shared" si="590"/>
        <v>999</v>
      </c>
      <c r="ER150">
        <f t="shared" si="591"/>
        <v>99999</v>
      </c>
      <c r="ET150">
        <f>IF(J150="X",1,IF(J150="x",1,IF(J150&lt;='Schuelereinst. Sinclair'!$B$5,1,0)))</f>
        <v>0</v>
      </c>
      <c r="EU150">
        <f>IF(L150="X",1,IF(L150="x",1,IF(L150&lt;='Schuelereinst. Sinclair'!$B$5,1,0)))</f>
        <v>0</v>
      </c>
      <c r="EV150">
        <f>IF(N150="X",1,IF(N150="x",1,IF(N150&lt;='Schuelereinst. Sinclair'!$B$5,1,0)))</f>
        <v>0</v>
      </c>
      <c r="EW150">
        <f>IF(P150="X",1,IF(P150="x",1,IF(P150&lt;='Schuelereinst. Sinclair'!$B$5,1,0)))</f>
        <v>0</v>
      </c>
      <c r="EX150">
        <f>IF(R150="X",1,IF(R150="x",1,IF(R150&lt;='Schuelereinst. Sinclair'!$B$5,1,0)))</f>
        <v>0</v>
      </c>
      <c r="EY150">
        <f>IF(T150="X",1,IF(T150="x",1,IF(T150&lt;='Schuelereinst. Sinclair'!$B$5,1,0)))</f>
        <v>0</v>
      </c>
    </row>
    <row r="151" spans="1:155" x14ac:dyDescent="0.2">
      <c r="A151">
        <v>141</v>
      </c>
      <c r="B151" s="90">
        <v>3</v>
      </c>
      <c r="C151" s="259" t="str">
        <f>IF(BG151=99,"",VLOOKUP(BG151,Wiegeliste!$A$17:'Wiegeliste'!$J$66,4))</f>
        <v/>
      </c>
      <c r="D151" s="90" t="str">
        <f t="shared" si="592"/>
        <v/>
      </c>
      <c r="E151" s="132" t="str">
        <f t="shared" si="593"/>
        <v/>
      </c>
      <c r="F151" s="132" t="str">
        <f t="shared" si="594"/>
        <v/>
      </c>
      <c r="G151" s="132" t="str">
        <f>IF(BG151=99,"",VLOOKUP(BG151,Wiegeliste!$A$17:'Wiegeliste'!$J$66,6))</f>
        <v/>
      </c>
      <c r="H151" s="148" t="str">
        <f t="shared" si="558"/>
        <v/>
      </c>
      <c r="I151" s="299" t="str">
        <f>IF(C151&lt;&gt;"",IF(ISERROR(VLOOKUP(C151,Import_Gewichtheben!$A$3:$T$52,3,FALSE)),"",VLOOKUP(C151,Import_Gewichtheben!$A$3:$T$52,3,FALSE)),"")</f>
        <v/>
      </c>
      <c r="J151" s="300" t="str">
        <f>IF(C151&lt;&gt;"",IF(ISERROR(VLOOKUP(C151,Import_Gewichtheben!$A$3:$T$52,4,FALSE)),"",VLOOKUP(C151,Import_Gewichtheben!$A$3:$T$52,4,FALSE)),"")</f>
        <v/>
      </c>
      <c r="K151" s="301" t="str">
        <f>IF(C151&lt;&gt;"",IF(ISERROR(VLOOKUP(C151,Import_Gewichtheben!$A$3:$T$52,5,FALSE)),"",VLOOKUP(C151,Import_Gewichtheben!$A$3:$T$52,5,FALSE)),"")</f>
        <v/>
      </c>
      <c r="L151" s="300" t="str">
        <f>IF(C151&lt;&gt;"",IF(ISERROR(VLOOKUP(C151,Import_Gewichtheben!$A$3:$T$52,6,FALSE)),"",VLOOKUP(C151,Import_Gewichtheben!$A$3:$T$52,6,FALSE)),"")</f>
        <v/>
      </c>
      <c r="M151" s="301" t="str">
        <f>IF(C151&lt;&gt;"",IF(ISERROR(VLOOKUP(C151,Import_Gewichtheben!$A$3:$T$52,7,FALSE)),"",VLOOKUP(C151,Import_Gewichtheben!$A$3:$T$52,7,FALSE)),"")</f>
        <v/>
      </c>
      <c r="N151" s="300" t="str">
        <f>IF(C151&lt;&gt;"",IF(ISERROR(VLOOKUP(C151,Import_Gewichtheben!$A$3:$T$52,8,FALSE)),"",VLOOKUP(C151,Import_Gewichtheben!$A$3:$T$52,8,FALSE)),"")</f>
        <v/>
      </c>
      <c r="O151" s="299" t="str">
        <f>IF(C151&lt;&gt;"",IF(ISERROR(VLOOKUP(C151,Import_Gewichtheben!$A$3:$T$52,9,FALSE)),"",VLOOKUP(C151,Import_Gewichtheben!$A$3:$T$52,9,FALSE)),"")</f>
        <v/>
      </c>
      <c r="P151" s="300" t="str">
        <f>IF(C151&lt;&gt;"",IF(ISERROR(VLOOKUP(C151,Import_Gewichtheben!$A$3:$T$52,10,FALSE)),"",VLOOKUP(C151,Import_Gewichtheben!$A$3:$T$52,10,FALSE)),"")</f>
        <v/>
      </c>
      <c r="Q151" s="301" t="str">
        <f>IF(C151&lt;&gt;"",IF(ISERROR(VLOOKUP(C151,Import_Gewichtheben!$A$3:$T$52,11,FALSE)),"",VLOOKUP(C151,Import_Gewichtheben!$A$3:$T$52,11,FALSE)),"")</f>
        <v/>
      </c>
      <c r="R151" s="300" t="str">
        <f>IF(C151&lt;&gt;"",IF(ISERROR(VLOOKUP(C151,Import_Gewichtheben!$A$3:$T$52,12,FALSE)),"",VLOOKUP(C151,Import_Gewichtheben!$A$3:$T$52,12,FALSE)),"")</f>
        <v/>
      </c>
      <c r="S151" s="301" t="str">
        <f>IF(C151&lt;&gt;"",IF(ISERROR(VLOOKUP(C151,Import_Gewichtheben!$A$3:$T$52,13,FALSE)),"",VLOOKUP(C151,Import_Gewichtheben!$A$3:$T$52,13,FALSE)),"")</f>
        <v/>
      </c>
      <c r="T151" s="300" t="str">
        <f>IF(C151&lt;&gt;"",IF(ISERROR(VLOOKUP(C151,Import_Gewichtheben!$A$3:$T$52,14,FALSE)),"",VLOOKUP(C151,Import_Gewichtheben!$A$3:$T$52,14,FALSE)),"")</f>
        <v/>
      </c>
      <c r="U151" s="112" t="str">
        <f t="shared" si="595"/>
        <v/>
      </c>
      <c r="V151" s="115" t="str">
        <f t="shared" si="596"/>
        <v/>
      </c>
      <c r="W151" s="115" t="str">
        <f t="shared" si="597"/>
        <v/>
      </c>
      <c r="X151" s="316"/>
      <c r="Y151" s="317"/>
      <c r="Z151" s="100" t="str">
        <f t="shared" ref="Z151:Z167" si="646">IF(C151="","",DU151 )</f>
        <v/>
      </c>
      <c r="AA151" s="326"/>
      <c r="AB151" s="317"/>
      <c r="AC151" s="317"/>
      <c r="AD151" s="103" t="str">
        <f t="shared" ref="AD151:AD168" si="647">IF(C151="","",EA151)</f>
        <v/>
      </c>
      <c r="AE151" s="326"/>
      <c r="AF151" s="317"/>
      <c r="AG151" s="317"/>
      <c r="AH151" s="186" t="str">
        <f t="shared" ref="AH151:AH167" si="648">IF(C151="","",EG151)</f>
        <v/>
      </c>
      <c r="AI151" s="106" t="str">
        <f t="shared" ref="AI151:AI168" si="649">IF(C151="","",EH151)</f>
        <v/>
      </c>
      <c r="AJ151" s="107" t="str">
        <f t="shared" ref="AJ151:AJ168" si="650">IF(SUM(W151,Z151,AD151,AI151)=0,"",SUM(W151,Z151,AD151,AI151))</f>
        <v/>
      </c>
      <c r="AK151" s="120" t="str">
        <f t="shared" si="559"/>
        <v/>
      </c>
      <c r="AL151" s="136" t="str">
        <f t="shared" si="560"/>
        <v/>
      </c>
      <c r="BG151">
        <f>Wiegeliste!HV19</f>
        <v>99</v>
      </c>
      <c r="BJ151" t="str">
        <f t="shared" si="561"/>
        <v/>
      </c>
      <c r="BL151" t="str">
        <f t="shared" si="598"/>
        <v/>
      </c>
      <c r="BM151" t="str">
        <f t="shared" si="599"/>
        <v/>
      </c>
      <c r="BN151" t="str">
        <f t="shared" si="600"/>
        <v/>
      </c>
      <c r="BO151" t="str">
        <f t="shared" si="601"/>
        <v/>
      </c>
      <c r="BP151" t="str">
        <f t="shared" si="562"/>
        <v/>
      </c>
      <c r="BQ151" t="str">
        <f t="shared" si="563"/>
        <v/>
      </c>
      <c r="BR151" s="47" t="str">
        <f t="shared" si="564"/>
        <v/>
      </c>
      <c r="BS151" t="str">
        <f t="shared" si="565"/>
        <v/>
      </c>
      <c r="BT151" t="str">
        <f t="shared" si="566"/>
        <v/>
      </c>
      <c r="BU151" t="str">
        <f t="shared" si="602"/>
        <v/>
      </c>
      <c r="BV151" t="str">
        <f>IF(BU151="","",IF(BU151="U9",'Schuelereinst. Sinclair'!$B$6,IF(BU151="U11",'Schuelereinst. Sinclair'!$B$7,IF(BU151="U13",'Schuelereinst. Sinclair'!$B$8,Wemm(BU151="U15",'Schuelereinst. Sinclair'!$B$9,"")))))</f>
        <v/>
      </c>
      <c r="BW151" s="28" t="str">
        <f t="shared" si="567"/>
        <v/>
      </c>
      <c r="BX151" s="28" t="str">
        <f t="shared" si="568"/>
        <v/>
      </c>
      <c r="BY151" s="28" t="str">
        <f t="shared" si="569"/>
        <v/>
      </c>
      <c r="BZ151" s="28" t="str">
        <f t="shared" si="570"/>
        <v/>
      </c>
      <c r="CA151" s="28" t="str">
        <f t="shared" si="571"/>
        <v/>
      </c>
      <c r="CB151" s="28" t="str">
        <f t="shared" si="572"/>
        <v/>
      </c>
      <c r="CC151" s="28" t="str">
        <f t="shared" si="603"/>
        <v/>
      </c>
      <c r="CD151" s="28" t="str">
        <f t="shared" si="604"/>
        <v/>
      </c>
      <c r="CE151" s="28" t="str">
        <f t="shared" si="605"/>
        <v/>
      </c>
      <c r="CF151" s="28">
        <f t="shared" si="606"/>
        <v>0</v>
      </c>
      <c r="CG151">
        <f t="shared" si="607"/>
        <v>0</v>
      </c>
      <c r="CH151">
        <f t="shared" si="608"/>
        <v>0</v>
      </c>
      <c r="CI151">
        <f t="shared" si="609"/>
        <v>0</v>
      </c>
      <c r="CJ151">
        <f t="shared" si="610"/>
        <v>0</v>
      </c>
      <c r="CK151">
        <f t="shared" si="611"/>
        <v>0</v>
      </c>
      <c r="CL151">
        <f t="shared" si="573"/>
        <v>0</v>
      </c>
      <c r="CM151">
        <f t="shared" si="574"/>
        <v>0</v>
      </c>
      <c r="CN151">
        <f t="shared" si="612"/>
        <v>0</v>
      </c>
      <c r="CO151">
        <f t="shared" si="613"/>
        <v>0</v>
      </c>
      <c r="CP151">
        <f t="shared" si="614"/>
        <v>0</v>
      </c>
      <c r="CQ151" s="5">
        <f t="shared" si="615"/>
        <v>0</v>
      </c>
      <c r="CS151" s="28" t="str">
        <f t="shared" si="575"/>
        <v/>
      </c>
      <c r="CT151" s="28" t="str">
        <f t="shared" si="576"/>
        <v/>
      </c>
      <c r="CU151" s="28" t="str">
        <f t="shared" si="577"/>
        <v/>
      </c>
      <c r="CV151" s="28" t="str">
        <f t="shared" si="578"/>
        <v/>
      </c>
      <c r="CW151" s="28" t="str">
        <f t="shared" si="579"/>
        <v/>
      </c>
      <c r="CX151" s="28" t="str">
        <f t="shared" si="580"/>
        <v/>
      </c>
      <c r="CY151" s="28" t="str">
        <f t="shared" si="616"/>
        <v/>
      </c>
      <c r="CZ151" s="28" t="str">
        <f t="shared" si="617"/>
        <v/>
      </c>
      <c r="DA151" s="28" t="str">
        <f t="shared" si="618"/>
        <v/>
      </c>
      <c r="DB151" s="28">
        <f t="shared" si="619"/>
        <v>0</v>
      </c>
      <c r="DC151">
        <f t="shared" si="620"/>
        <v>0</v>
      </c>
      <c r="DD151">
        <f t="shared" si="621"/>
        <v>0</v>
      </c>
      <c r="DE151">
        <f t="shared" si="622"/>
        <v>0</v>
      </c>
      <c r="DF151">
        <f t="shared" si="623"/>
        <v>0</v>
      </c>
      <c r="DG151">
        <f t="shared" si="624"/>
        <v>0</v>
      </c>
      <c r="DH151">
        <f t="shared" si="625"/>
        <v>0</v>
      </c>
      <c r="DI151">
        <f t="shared" si="626"/>
        <v>0</v>
      </c>
      <c r="DJ151">
        <f t="shared" si="627"/>
        <v>0</v>
      </c>
      <c r="DK151">
        <f t="shared" si="628"/>
        <v>0</v>
      </c>
      <c r="DL151">
        <f t="shared" si="629"/>
        <v>0</v>
      </c>
      <c r="DM151" s="5">
        <f t="shared" si="630"/>
        <v>0</v>
      </c>
      <c r="DN151" s="48">
        <f t="shared" si="631"/>
        <v>0</v>
      </c>
      <c r="DO151" s="5">
        <f t="shared" si="632"/>
        <v>0</v>
      </c>
      <c r="DP151" s="5">
        <f t="shared" si="633"/>
        <v>0</v>
      </c>
      <c r="DR151" s="48">
        <f t="shared" si="581"/>
        <v>999</v>
      </c>
      <c r="DS151" s="48">
        <f t="shared" si="582"/>
        <v>999</v>
      </c>
      <c r="DT151" s="48">
        <f t="shared" si="634"/>
        <v>999</v>
      </c>
      <c r="DU151">
        <f t="shared" si="583"/>
        <v>0</v>
      </c>
      <c r="DW151" s="48">
        <f t="shared" si="635"/>
        <v>0</v>
      </c>
      <c r="DX151" s="48">
        <f t="shared" si="636"/>
        <v>0</v>
      </c>
      <c r="DY151" s="48">
        <f t="shared" si="637"/>
        <v>0</v>
      </c>
      <c r="DZ151" s="48">
        <f t="shared" si="638"/>
        <v>0</v>
      </c>
      <c r="EA151">
        <f t="shared" si="584"/>
        <v>0</v>
      </c>
      <c r="EC151" s="48">
        <f t="shared" si="639"/>
        <v>0</v>
      </c>
      <c r="ED151" s="48">
        <f t="shared" si="640"/>
        <v>0</v>
      </c>
      <c r="EE151" s="48">
        <f t="shared" si="641"/>
        <v>0</v>
      </c>
      <c r="EF151" s="48">
        <f t="shared" si="642"/>
        <v>0</v>
      </c>
      <c r="EG151">
        <f t="shared" si="585"/>
        <v>0</v>
      </c>
      <c r="EH151">
        <f t="shared" si="586"/>
        <v>0</v>
      </c>
      <c r="EJ151">
        <v>3</v>
      </c>
      <c r="EK151" s="48">
        <f t="shared" si="643"/>
        <v>0</v>
      </c>
      <c r="EL151">
        <f t="shared" si="587"/>
        <v>0</v>
      </c>
      <c r="EM151">
        <f t="shared" si="644"/>
        <v>0</v>
      </c>
      <c r="EN151">
        <f t="shared" si="588"/>
        <v>0</v>
      </c>
      <c r="EO151">
        <f t="shared" si="589"/>
        <v>99999999</v>
      </c>
      <c r="EP151">
        <f t="shared" si="645"/>
        <v>99999999</v>
      </c>
      <c r="EQ151">
        <f t="shared" si="590"/>
        <v>999</v>
      </c>
      <c r="ER151">
        <f t="shared" si="591"/>
        <v>99999</v>
      </c>
      <c r="ET151">
        <f>IF(J151="X",1,IF(J151="x",1,IF(J151&lt;='Schuelereinst. Sinclair'!$B$5,1,0)))</f>
        <v>0</v>
      </c>
      <c r="EU151">
        <f>IF(L151="X",1,IF(L151="x",1,IF(L151&lt;='Schuelereinst. Sinclair'!$B$5,1,0)))</f>
        <v>0</v>
      </c>
      <c r="EV151">
        <f>IF(N151="X",1,IF(N151="x",1,IF(N151&lt;='Schuelereinst. Sinclair'!$B$5,1,0)))</f>
        <v>0</v>
      </c>
      <c r="EW151">
        <f>IF(P151="X",1,IF(P151="x",1,IF(P151&lt;='Schuelereinst. Sinclair'!$B$5,1,0)))</f>
        <v>0</v>
      </c>
      <c r="EX151">
        <f>IF(R151="X",1,IF(R151="x",1,IF(R151&lt;='Schuelereinst. Sinclair'!$B$5,1,0)))</f>
        <v>0</v>
      </c>
      <c r="EY151">
        <f>IF(T151="X",1,IF(T151="x",1,IF(T151&lt;='Schuelereinst. Sinclair'!$B$5,1,0)))</f>
        <v>0</v>
      </c>
    </row>
    <row r="152" spans="1:155" x14ac:dyDescent="0.2">
      <c r="A152">
        <v>142</v>
      </c>
      <c r="B152" s="90">
        <v>4</v>
      </c>
      <c r="C152" s="259" t="str">
        <f>IF(BG152=99,"",VLOOKUP(BG152,Wiegeliste!$A$17:'Wiegeliste'!$J$66,4))</f>
        <v/>
      </c>
      <c r="D152" s="90" t="str">
        <f t="shared" si="592"/>
        <v/>
      </c>
      <c r="E152" s="132" t="str">
        <f t="shared" si="593"/>
        <v/>
      </c>
      <c r="F152" s="132" t="str">
        <f t="shared" si="594"/>
        <v/>
      </c>
      <c r="G152" s="132" t="str">
        <f>IF(BG152=99,"",VLOOKUP(BG152,Wiegeliste!$A$17:'Wiegeliste'!$J$66,6))</f>
        <v/>
      </c>
      <c r="H152" s="148" t="str">
        <f t="shared" si="558"/>
        <v/>
      </c>
      <c r="I152" s="299" t="str">
        <f>IF(C152&lt;&gt;"",IF(ISERROR(VLOOKUP(C152,Import_Gewichtheben!$A$3:$T$52,3,FALSE)),"",VLOOKUP(C152,Import_Gewichtheben!$A$3:$T$52,3,FALSE)),"")</f>
        <v/>
      </c>
      <c r="J152" s="300" t="str">
        <f>IF(C152&lt;&gt;"",IF(ISERROR(VLOOKUP(C152,Import_Gewichtheben!$A$3:$T$52,4,FALSE)),"",VLOOKUP(C152,Import_Gewichtheben!$A$3:$T$52,4,FALSE)),"")</f>
        <v/>
      </c>
      <c r="K152" s="301" t="str">
        <f>IF(C152&lt;&gt;"",IF(ISERROR(VLOOKUP(C152,Import_Gewichtheben!$A$3:$T$52,5,FALSE)),"",VLOOKUP(C152,Import_Gewichtheben!$A$3:$T$52,5,FALSE)),"")</f>
        <v/>
      </c>
      <c r="L152" s="300" t="str">
        <f>IF(C152&lt;&gt;"",IF(ISERROR(VLOOKUP(C152,Import_Gewichtheben!$A$3:$T$52,6,FALSE)),"",VLOOKUP(C152,Import_Gewichtheben!$A$3:$T$52,6,FALSE)),"")</f>
        <v/>
      </c>
      <c r="M152" s="301" t="str">
        <f>IF(C152&lt;&gt;"",IF(ISERROR(VLOOKUP(C152,Import_Gewichtheben!$A$3:$T$52,7,FALSE)),"",VLOOKUP(C152,Import_Gewichtheben!$A$3:$T$52,7,FALSE)),"")</f>
        <v/>
      </c>
      <c r="N152" s="300" t="str">
        <f>IF(C152&lt;&gt;"",IF(ISERROR(VLOOKUP(C152,Import_Gewichtheben!$A$3:$T$52,8,FALSE)),"",VLOOKUP(C152,Import_Gewichtheben!$A$3:$T$52,8,FALSE)),"")</f>
        <v/>
      </c>
      <c r="O152" s="299" t="str">
        <f>IF(C152&lt;&gt;"",IF(ISERROR(VLOOKUP(C152,Import_Gewichtheben!$A$3:$T$52,9,FALSE)),"",VLOOKUP(C152,Import_Gewichtheben!$A$3:$T$52,9,FALSE)),"")</f>
        <v/>
      </c>
      <c r="P152" s="300" t="str">
        <f>IF(C152&lt;&gt;"",IF(ISERROR(VLOOKUP(C152,Import_Gewichtheben!$A$3:$T$52,10,FALSE)),"",VLOOKUP(C152,Import_Gewichtheben!$A$3:$T$52,10,FALSE)),"")</f>
        <v/>
      </c>
      <c r="Q152" s="301" t="str">
        <f>IF(C152&lt;&gt;"",IF(ISERROR(VLOOKUP(C152,Import_Gewichtheben!$A$3:$T$52,11,FALSE)),"",VLOOKUP(C152,Import_Gewichtheben!$A$3:$T$52,11,FALSE)),"")</f>
        <v/>
      </c>
      <c r="R152" s="300" t="str">
        <f>IF(C152&lt;&gt;"",IF(ISERROR(VLOOKUP(C152,Import_Gewichtheben!$A$3:$T$52,12,FALSE)),"",VLOOKUP(C152,Import_Gewichtheben!$A$3:$T$52,12,FALSE)),"")</f>
        <v/>
      </c>
      <c r="S152" s="301" t="str">
        <f>IF(C152&lt;&gt;"",IF(ISERROR(VLOOKUP(C152,Import_Gewichtheben!$A$3:$T$52,13,FALSE)),"",VLOOKUP(C152,Import_Gewichtheben!$A$3:$T$52,13,FALSE)),"")</f>
        <v/>
      </c>
      <c r="T152" s="300" t="str">
        <f>IF(C152&lt;&gt;"",IF(ISERROR(VLOOKUP(C152,Import_Gewichtheben!$A$3:$T$52,14,FALSE)),"",VLOOKUP(C152,Import_Gewichtheben!$A$3:$T$52,14,FALSE)),"")</f>
        <v/>
      </c>
      <c r="U152" s="112" t="str">
        <f t="shared" si="595"/>
        <v/>
      </c>
      <c r="V152" s="115" t="str">
        <f t="shared" si="596"/>
        <v/>
      </c>
      <c r="W152" s="115" t="str">
        <f t="shared" si="597"/>
        <v/>
      </c>
      <c r="X152" s="316"/>
      <c r="Y152" s="317"/>
      <c r="Z152" s="100" t="str">
        <f t="shared" si="646"/>
        <v/>
      </c>
      <c r="AA152" s="326"/>
      <c r="AB152" s="317"/>
      <c r="AC152" s="317"/>
      <c r="AD152" s="103" t="str">
        <f t="shared" si="647"/>
        <v/>
      </c>
      <c r="AE152" s="326"/>
      <c r="AF152" s="317"/>
      <c r="AG152" s="317"/>
      <c r="AH152" s="186" t="str">
        <f t="shared" si="648"/>
        <v/>
      </c>
      <c r="AI152" s="106" t="str">
        <f t="shared" si="649"/>
        <v/>
      </c>
      <c r="AJ152" s="107" t="str">
        <f t="shared" si="650"/>
        <v/>
      </c>
      <c r="AK152" s="120" t="str">
        <f t="shared" si="559"/>
        <v/>
      </c>
      <c r="AL152" s="136" t="str">
        <f t="shared" si="560"/>
        <v/>
      </c>
      <c r="BG152">
        <f>Wiegeliste!HV20</f>
        <v>99</v>
      </c>
      <c r="BJ152" t="str">
        <f t="shared" si="561"/>
        <v/>
      </c>
      <c r="BL152" t="str">
        <f t="shared" si="598"/>
        <v/>
      </c>
      <c r="BM152" t="str">
        <f t="shared" si="599"/>
        <v/>
      </c>
      <c r="BN152" t="str">
        <f t="shared" si="600"/>
        <v/>
      </c>
      <c r="BO152" t="str">
        <f t="shared" si="601"/>
        <v/>
      </c>
      <c r="BP152" t="str">
        <f t="shared" si="562"/>
        <v/>
      </c>
      <c r="BQ152" t="str">
        <f t="shared" si="563"/>
        <v/>
      </c>
      <c r="BR152" s="47" t="str">
        <f t="shared" si="564"/>
        <v/>
      </c>
      <c r="BS152" t="str">
        <f t="shared" si="565"/>
        <v/>
      </c>
      <c r="BT152" t="str">
        <f t="shared" si="566"/>
        <v/>
      </c>
      <c r="BU152" t="str">
        <f t="shared" si="602"/>
        <v/>
      </c>
      <c r="BV152" t="str">
        <f>IF(BU152="","",IF(BU152="U9",'Schuelereinst. Sinclair'!$B$6,IF(BU152="U11",'Schuelereinst. Sinclair'!$B$7,IF(BU152="U13",'Schuelereinst. Sinclair'!$B$8,Wemm(BU152="U15",'Schuelereinst. Sinclair'!$B$9,"")))))</f>
        <v/>
      </c>
      <c r="BW152" s="28" t="str">
        <f t="shared" si="567"/>
        <v/>
      </c>
      <c r="BX152" s="28" t="str">
        <f t="shared" si="568"/>
        <v/>
      </c>
      <c r="BY152" s="28" t="str">
        <f t="shared" si="569"/>
        <v/>
      </c>
      <c r="BZ152" s="28" t="str">
        <f t="shared" si="570"/>
        <v/>
      </c>
      <c r="CA152" s="28" t="str">
        <f t="shared" si="571"/>
        <v/>
      </c>
      <c r="CB152" s="28" t="str">
        <f t="shared" si="572"/>
        <v/>
      </c>
      <c r="CC152" s="28" t="str">
        <f t="shared" si="603"/>
        <v/>
      </c>
      <c r="CD152" s="28" t="str">
        <f t="shared" si="604"/>
        <v/>
      </c>
      <c r="CE152" s="28" t="str">
        <f t="shared" si="605"/>
        <v/>
      </c>
      <c r="CF152" s="28">
        <f t="shared" si="606"/>
        <v>0</v>
      </c>
      <c r="CG152">
        <f t="shared" si="607"/>
        <v>0</v>
      </c>
      <c r="CH152">
        <f t="shared" si="608"/>
        <v>0</v>
      </c>
      <c r="CI152">
        <f t="shared" si="609"/>
        <v>0</v>
      </c>
      <c r="CJ152">
        <f t="shared" si="610"/>
        <v>0</v>
      </c>
      <c r="CK152">
        <f t="shared" si="611"/>
        <v>0</v>
      </c>
      <c r="CL152">
        <f t="shared" si="573"/>
        <v>0</v>
      </c>
      <c r="CM152">
        <f t="shared" si="574"/>
        <v>0</v>
      </c>
      <c r="CN152">
        <f t="shared" si="612"/>
        <v>0</v>
      </c>
      <c r="CO152">
        <f t="shared" si="613"/>
        <v>0</v>
      </c>
      <c r="CP152">
        <f t="shared" si="614"/>
        <v>0</v>
      </c>
      <c r="CQ152" s="5">
        <f t="shared" si="615"/>
        <v>0</v>
      </c>
      <c r="CS152" s="28" t="str">
        <f t="shared" si="575"/>
        <v/>
      </c>
      <c r="CT152" s="28" t="str">
        <f t="shared" si="576"/>
        <v/>
      </c>
      <c r="CU152" s="28" t="str">
        <f t="shared" si="577"/>
        <v/>
      </c>
      <c r="CV152" s="28" t="str">
        <f t="shared" si="578"/>
        <v/>
      </c>
      <c r="CW152" s="28" t="str">
        <f t="shared" si="579"/>
        <v/>
      </c>
      <c r="CX152" s="28" t="str">
        <f t="shared" si="580"/>
        <v/>
      </c>
      <c r="CY152" s="28" t="str">
        <f t="shared" si="616"/>
        <v/>
      </c>
      <c r="CZ152" s="28" t="str">
        <f t="shared" si="617"/>
        <v/>
      </c>
      <c r="DA152" s="28" t="str">
        <f t="shared" si="618"/>
        <v/>
      </c>
      <c r="DB152" s="28">
        <f t="shared" si="619"/>
        <v>0</v>
      </c>
      <c r="DC152">
        <f t="shared" si="620"/>
        <v>0</v>
      </c>
      <c r="DD152">
        <f t="shared" si="621"/>
        <v>0</v>
      </c>
      <c r="DE152">
        <f t="shared" si="622"/>
        <v>0</v>
      </c>
      <c r="DF152">
        <f t="shared" si="623"/>
        <v>0</v>
      </c>
      <c r="DG152">
        <f t="shared" si="624"/>
        <v>0</v>
      </c>
      <c r="DH152">
        <f t="shared" si="625"/>
        <v>0</v>
      </c>
      <c r="DI152">
        <f t="shared" si="626"/>
        <v>0</v>
      </c>
      <c r="DJ152">
        <f t="shared" si="627"/>
        <v>0</v>
      </c>
      <c r="DK152">
        <f t="shared" si="628"/>
        <v>0</v>
      </c>
      <c r="DL152">
        <f t="shared" si="629"/>
        <v>0</v>
      </c>
      <c r="DM152" s="5">
        <f t="shared" si="630"/>
        <v>0</v>
      </c>
      <c r="DN152" s="48">
        <f t="shared" si="631"/>
        <v>0</v>
      </c>
      <c r="DO152" s="5">
        <f t="shared" si="632"/>
        <v>0</v>
      </c>
      <c r="DP152" s="5">
        <f t="shared" si="633"/>
        <v>0</v>
      </c>
      <c r="DR152" s="48">
        <f t="shared" si="581"/>
        <v>999</v>
      </c>
      <c r="DS152" s="48">
        <f t="shared" si="582"/>
        <v>999</v>
      </c>
      <c r="DT152" s="48">
        <f t="shared" si="634"/>
        <v>999</v>
      </c>
      <c r="DU152">
        <f t="shared" si="583"/>
        <v>0</v>
      </c>
      <c r="DW152" s="48">
        <f t="shared" si="635"/>
        <v>0</v>
      </c>
      <c r="DX152" s="48">
        <f t="shared" si="636"/>
        <v>0</v>
      </c>
      <c r="DY152" s="48">
        <f t="shared" si="637"/>
        <v>0</v>
      </c>
      <c r="DZ152" s="48">
        <f t="shared" si="638"/>
        <v>0</v>
      </c>
      <c r="EA152">
        <f t="shared" si="584"/>
        <v>0</v>
      </c>
      <c r="EC152" s="48">
        <f t="shared" si="639"/>
        <v>0</v>
      </c>
      <c r="ED152" s="48">
        <f t="shared" si="640"/>
        <v>0</v>
      </c>
      <c r="EE152" s="48">
        <f t="shared" si="641"/>
        <v>0</v>
      </c>
      <c r="EF152" s="48">
        <f t="shared" si="642"/>
        <v>0</v>
      </c>
      <c r="EG152">
        <f t="shared" si="585"/>
        <v>0</v>
      </c>
      <c r="EH152">
        <f t="shared" si="586"/>
        <v>0</v>
      </c>
      <c r="EJ152">
        <v>4</v>
      </c>
      <c r="EK152" s="48">
        <f t="shared" si="643"/>
        <v>0</v>
      </c>
      <c r="EL152">
        <f t="shared" si="587"/>
        <v>0</v>
      </c>
      <c r="EM152">
        <f t="shared" si="644"/>
        <v>0</v>
      </c>
      <c r="EN152">
        <f t="shared" si="588"/>
        <v>0</v>
      </c>
      <c r="EO152">
        <f t="shared" si="589"/>
        <v>99999999</v>
      </c>
      <c r="EP152">
        <f t="shared" si="645"/>
        <v>99999999</v>
      </c>
      <c r="EQ152">
        <f t="shared" si="590"/>
        <v>999</v>
      </c>
      <c r="ER152">
        <f t="shared" si="591"/>
        <v>99999</v>
      </c>
      <c r="ET152">
        <f>IF(J152="X",1,IF(J152="x",1,IF(J152&lt;='Schuelereinst. Sinclair'!$B$5,1,0)))</f>
        <v>0</v>
      </c>
      <c r="EU152">
        <f>IF(L152="X",1,IF(L152="x",1,IF(L152&lt;='Schuelereinst. Sinclair'!$B$5,1,0)))</f>
        <v>0</v>
      </c>
      <c r="EV152">
        <f>IF(N152="X",1,IF(N152="x",1,IF(N152&lt;='Schuelereinst. Sinclair'!$B$5,1,0)))</f>
        <v>0</v>
      </c>
      <c r="EW152">
        <f>IF(P152="X",1,IF(P152="x",1,IF(P152&lt;='Schuelereinst. Sinclair'!$B$5,1,0)))</f>
        <v>0</v>
      </c>
      <c r="EX152">
        <f>IF(R152="X",1,IF(R152="x",1,IF(R152&lt;='Schuelereinst. Sinclair'!$B$5,1,0)))</f>
        <v>0</v>
      </c>
      <c r="EY152">
        <f>IF(T152="X",1,IF(T152="x",1,IF(T152&lt;='Schuelereinst. Sinclair'!$B$5,1,0)))</f>
        <v>0</v>
      </c>
    </row>
    <row r="153" spans="1:155" x14ac:dyDescent="0.2">
      <c r="A153">
        <v>143</v>
      </c>
      <c r="B153" s="90">
        <v>5</v>
      </c>
      <c r="C153" s="259" t="str">
        <f>IF(BG153=99,"",VLOOKUP(BG153,Wiegeliste!$A$17:'Wiegeliste'!$J$66,4))</f>
        <v/>
      </c>
      <c r="D153" s="90" t="str">
        <f t="shared" si="592"/>
        <v/>
      </c>
      <c r="E153" s="132" t="str">
        <f t="shared" si="593"/>
        <v/>
      </c>
      <c r="F153" s="132" t="str">
        <f t="shared" si="594"/>
        <v/>
      </c>
      <c r="G153" s="132" t="str">
        <f>IF(BG153=99,"",VLOOKUP(BG153,Wiegeliste!$A$17:'Wiegeliste'!$J$66,6))</f>
        <v/>
      </c>
      <c r="H153" s="148" t="str">
        <f t="shared" si="558"/>
        <v/>
      </c>
      <c r="I153" s="299" t="str">
        <f>IF(C153&lt;&gt;"",IF(ISERROR(VLOOKUP(C153,Import_Gewichtheben!$A$3:$T$52,3,FALSE)),"",VLOOKUP(C153,Import_Gewichtheben!$A$3:$T$52,3,FALSE)),"")</f>
        <v/>
      </c>
      <c r="J153" s="300" t="str">
        <f>IF(C153&lt;&gt;"",IF(ISERROR(VLOOKUP(C153,Import_Gewichtheben!$A$3:$T$52,4,FALSE)),"",VLOOKUP(C153,Import_Gewichtheben!$A$3:$T$52,4,FALSE)),"")</f>
        <v/>
      </c>
      <c r="K153" s="301" t="str">
        <f>IF(C153&lt;&gt;"",IF(ISERROR(VLOOKUP(C153,Import_Gewichtheben!$A$3:$T$52,5,FALSE)),"",VLOOKUP(C153,Import_Gewichtheben!$A$3:$T$52,5,FALSE)),"")</f>
        <v/>
      </c>
      <c r="L153" s="300" t="str">
        <f>IF(C153&lt;&gt;"",IF(ISERROR(VLOOKUP(C153,Import_Gewichtheben!$A$3:$T$52,6,FALSE)),"",VLOOKUP(C153,Import_Gewichtheben!$A$3:$T$52,6,FALSE)),"")</f>
        <v/>
      </c>
      <c r="M153" s="301" t="str">
        <f>IF(C153&lt;&gt;"",IF(ISERROR(VLOOKUP(C153,Import_Gewichtheben!$A$3:$T$52,7,FALSE)),"",VLOOKUP(C153,Import_Gewichtheben!$A$3:$T$52,7,FALSE)),"")</f>
        <v/>
      </c>
      <c r="N153" s="300" t="str">
        <f>IF(C153&lt;&gt;"",IF(ISERROR(VLOOKUP(C153,Import_Gewichtheben!$A$3:$T$52,8,FALSE)),"",VLOOKUP(C153,Import_Gewichtheben!$A$3:$T$52,8,FALSE)),"")</f>
        <v/>
      </c>
      <c r="O153" s="299" t="str">
        <f>IF(C153&lt;&gt;"",IF(ISERROR(VLOOKUP(C153,Import_Gewichtheben!$A$3:$T$52,9,FALSE)),"",VLOOKUP(C153,Import_Gewichtheben!$A$3:$T$52,9,FALSE)),"")</f>
        <v/>
      </c>
      <c r="P153" s="300" t="str">
        <f>IF(C153&lt;&gt;"",IF(ISERROR(VLOOKUP(C153,Import_Gewichtheben!$A$3:$T$52,10,FALSE)),"",VLOOKUP(C153,Import_Gewichtheben!$A$3:$T$52,10,FALSE)),"")</f>
        <v/>
      </c>
      <c r="Q153" s="301" t="str">
        <f>IF(C153&lt;&gt;"",IF(ISERROR(VLOOKUP(C153,Import_Gewichtheben!$A$3:$T$52,11,FALSE)),"",VLOOKUP(C153,Import_Gewichtheben!$A$3:$T$52,11,FALSE)),"")</f>
        <v/>
      </c>
      <c r="R153" s="300" t="str">
        <f>IF(C153&lt;&gt;"",IF(ISERROR(VLOOKUP(C153,Import_Gewichtheben!$A$3:$T$52,12,FALSE)),"",VLOOKUP(C153,Import_Gewichtheben!$A$3:$T$52,12,FALSE)),"")</f>
        <v/>
      </c>
      <c r="S153" s="301" t="str">
        <f>IF(C153&lt;&gt;"",IF(ISERROR(VLOOKUP(C153,Import_Gewichtheben!$A$3:$T$52,13,FALSE)),"",VLOOKUP(C153,Import_Gewichtheben!$A$3:$T$52,13,FALSE)),"")</f>
        <v/>
      </c>
      <c r="T153" s="300" t="str">
        <f>IF(C153&lt;&gt;"",IF(ISERROR(VLOOKUP(C153,Import_Gewichtheben!$A$3:$T$52,14,FALSE)),"",VLOOKUP(C153,Import_Gewichtheben!$A$3:$T$52,14,FALSE)),"")</f>
        <v/>
      </c>
      <c r="U153" s="112" t="str">
        <f t="shared" si="595"/>
        <v/>
      </c>
      <c r="V153" s="115" t="str">
        <f t="shared" si="596"/>
        <v/>
      </c>
      <c r="W153" s="115" t="str">
        <f t="shared" si="597"/>
        <v/>
      </c>
      <c r="X153" s="316"/>
      <c r="Y153" s="317"/>
      <c r="Z153" s="100" t="str">
        <f t="shared" si="646"/>
        <v/>
      </c>
      <c r="AA153" s="326"/>
      <c r="AB153" s="317"/>
      <c r="AC153" s="317"/>
      <c r="AD153" s="103" t="str">
        <f t="shared" si="647"/>
        <v/>
      </c>
      <c r="AE153" s="326"/>
      <c r="AF153" s="317"/>
      <c r="AG153" s="317"/>
      <c r="AH153" s="186" t="str">
        <f t="shared" si="648"/>
        <v/>
      </c>
      <c r="AI153" s="106" t="str">
        <f t="shared" si="649"/>
        <v/>
      </c>
      <c r="AJ153" s="107" t="str">
        <f t="shared" si="650"/>
        <v/>
      </c>
      <c r="AK153" s="120" t="str">
        <f t="shared" si="559"/>
        <v/>
      </c>
      <c r="AL153" s="136" t="str">
        <f t="shared" si="560"/>
        <v/>
      </c>
      <c r="BG153">
        <f>Wiegeliste!HV21</f>
        <v>99</v>
      </c>
      <c r="BJ153" t="str">
        <f t="shared" si="561"/>
        <v/>
      </c>
      <c r="BL153" t="str">
        <f t="shared" si="598"/>
        <v/>
      </c>
      <c r="BM153" t="str">
        <f t="shared" si="599"/>
        <v/>
      </c>
      <c r="BN153" t="str">
        <f t="shared" si="600"/>
        <v/>
      </c>
      <c r="BO153" t="str">
        <f t="shared" si="601"/>
        <v/>
      </c>
      <c r="BP153" t="str">
        <f t="shared" si="562"/>
        <v/>
      </c>
      <c r="BQ153" t="str">
        <f t="shared" si="563"/>
        <v/>
      </c>
      <c r="BR153" s="47" t="str">
        <f t="shared" si="564"/>
        <v/>
      </c>
      <c r="BS153" t="str">
        <f t="shared" si="565"/>
        <v/>
      </c>
      <c r="BT153" t="str">
        <f t="shared" si="566"/>
        <v/>
      </c>
      <c r="BU153" t="str">
        <f t="shared" si="602"/>
        <v/>
      </c>
      <c r="BV153" t="str">
        <f>IF(BU153="","",IF(BU153="U9",'Schuelereinst. Sinclair'!$B$6,IF(BU153="U11",'Schuelereinst. Sinclair'!$B$7,IF(BU153="U13",'Schuelereinst. Sinclair'!$B$8,Wemm(BU153="U15",'Schuelereinst. Sinclair'!$B$9,"")))))</f>
        <v/>
      </c>
      <c r="BW153" s="28" t="str">
        <f t="shared" si="567"/>
        <v/>
      </c>
      <c r="BX153" s="28" t="str">
        <f t="shared" si="568"/>
        <v/>
      </c>
      <c r="BY153" s="28" t="str">
        <f t="shared" si="569"/>
        <v/>
      </c>
      <c r="BZ153" s="28" t="str">
        <f t="shared" si="570"/>
        <v/>
      </c>
      <c r="CA153" s="28" t="str">
        <f t="shared" si="571"/>
        <v/>
      </c>
      <c r="CB153" s="28" t="str">
        <f t="shared" si="572"/>
        <v/>
      </c>
      <c r="CC153" s="28" t="str">
        <f t="shared" si="603"/>
        <v/>
      </c>
      <c r="CD153" s="28" t="str">
        <f t="shared" si="604"/>
        <v/>
      </c>
      <c r="CE153" s="28" t="str">
        <f t="shared" si="605"/>
        <v/>
      </c>
      <c r="CF153" s="28">
        <f t="shared" si="606"/>
        <v>0</v>
      </c>
      <c r="CG153">
        <f t="shared" si="607"/>
        <v>0</v>
      </c>
      <c r="CH153">
        <f t="shared" si="608"/>
        <v>0</v>
      </c>
      <c r="CI153">
        <f t="shared" si="609"/>
        <v>0</v>
      </c>
      <c r="CJ153">
        <f t="shared" si="610"/>
        <v>0</v>
      </c>
      <c r="CK153">
        <f t="shared" si="611"/>
        <v>0</v>
      </c>
      <c r="CL153">
        <f t="shared" si="573"/>
        <v>0</v>
      </c>
      <c r="CM153">
        <f t="shared" si="574"/>
        <v>0</v>
      </c>
      <c r="CN153">
        <f t="shared" si="612"/>
        <v>0</v>
      </c>
      <c r="CO153">
        <f t="shared" si="613"/>
        <v>0</v>
      </c>
      <c r="CP153">
        <f t="shared" si="614"/>
        <v>0</v>
      </c>
      <c r="CQ153" s="5">
        <f t="shared" si="615"/>
        <v>0</v>
      </c>
      <c r="CS153" s="28" t="str">
        <f t="shared" si="575"/>
        <v/>
      </c>
      <c r="CT153" s="28" t="str">
        <f t="shared" si="576"/>
        <v/>
      </c>
      <c r="CU153" s="28" t="str">
        <f t="shared" si="577"/>
        <v/>
      </c>
      <c r="CV153" s="28" t="str">
        <f t="shared" si="578"/>
        <v/>
      </c>
      <c r="CW153" s="28" t="str">
        <f t="shared" si="579"/>
        <v/>
      </c>
      <c r="CX153" s="28" t="str">
        <f t="shared" si="580"/>
        <v/>
      </c>
      <c r="CY153" s="28" t="str">
        <f t="shared" si="616"/>
        <v/>
      </c>
      <c r="CZ153" s="28" t="str">
        <f t="shared" si="617"/>
        <v/>
      </c>
      <c r="DA153" s="28" t="str">
        <f t="shared" si="618"/>
        <v/>
      </c>
      <c r="DB153" s="28">
        <f t="shared" si="619"/>
        <v>0</v>
      </c>
      <c r="DC153">
        <f t="shared" si="620"/>
        <v>0</v>
      </c>
      <c r="DD153">
        <f t="shared" si="621"/>
        <v>0</v>
      </c>
      <c r="DE153">
        <f t="shared" si="622"/>
        <v>0</v>
      </c>
      <c r="DF153">
        <f t="shared" si="623"/>
        <v>0</v>
      </c>
      <c r="DG153">
        <f t="shared" si="624"/>
        <v>0</v>
      </c>
      <c r="DH153">
        <f t="shared" si="625"/>
        <v>0</v>
      </c>
      <c r="DI153">
        <f t="shared" si="626"/>
        <v>0</v>
      </c>
      <c r="DJ153">
        <f t="shared" si="627"/>
        <v>0</v>
      </c>
      <c r="DK153">
        <f t="shared" si="628"/>
        <v>0</v>
      </c>
      <c r="DL153">
        <f t="shared" si="629"/>
        <v>0</v>
      </c>
      <c r="DM153" s="5">
        <f t="shared" si="630"/>
        <v>0</v>
      </c>
      <c r="DN153" s="48">
        <f t="shared" si="631"/>
        <v>0</v>
      </c>
      <c r="DO153" s="5">
        <f t="shared" si="632"/>
        <v>0</v>
      </c>
      <c r="DP153" s="5">
        <f t="shared" si="633"/>
        <v>0</v>
      </c>
      <c r="DR153" s="48">
        <f t="shared" si="581"/>
        <v>999</v>
      </c>
      <c r="DS153" s="48">
        <f t="shared" si="582"/>
        <v>999</v>
      </c>
      <c r="DT153" s="48">
        <f t="shared" si="634"/>
        <v>999</v>
      </c>
      <c r="DU153">
        <f t="shared" si="583"/>
        <v>0</v>
      </c>
      <c r="DW153" s="48">
        <f t="shared" si="635"/>
        <v>0</v>
      </c>
      <c r="DX153" s="48">
        <f t="shared" si="636"/>
        <v>0</v>
      </c>
      <c r="DY153" s="48">
        <f t="shared" si="637"/>
        <v>0</v>
      </c>
      <c r="DZ153" s="48">
        <f t="shared" si="638"/>
        <v>0</v>
      </c>
      <c r="EA153">
        <f t="shared" si="584"/>
        <v>0</v>
      </c>
      <c r="EC153" s="48">
        <f t="shared" si="639"/>
        <v>0</v>
      </c>
      <c r="ED153" s="48">
        <f t="shared" si="640"/>
        <v>0</v>
      </c>
      <c r="EE153" s="48">
        <f t="shared" si="641"/>
        <v>0</v>
      </c>
      <c r="EF153" s="48">
        <f t="shared" si="642"/>
        <v>0</v>
      </c>
      <c r="EG153">
        <f t="shared" si="585"/>
        <v>0</v>
      </c>
      <c r="EH153">
        <f t="shared" si="586"/>
        <v>0</v>
      </c>
      <c r="EJ153">
        <v>5</v>
      </c>
      <c r="EK153" s="48">
        <f t="shared" si="643"/>
        <v>0</v>
      </c>
      <c r="EL153">
        <f t="shared" si="587"/>
        <v>0</v>
      </c>
      <c r="EM153">
        <f t="shared" si="644"/>
        <v>0</v>
      </c>
      <c r="EN153">
        <f t="shared" si="588"/>
        <v>0</v>
      </c>
      <c r="EO153">
        <f t="shared" si="589"/>
        <v>99999999</v>
      </c>
      <c r="EP153">
        <f t="shared" si="645"/>
        <v>99999999</v>
      </c>
      <c r="EQ153">
        <f t="shared" si="590"/>
        <v>999</v>
      </c>
      <c r="ER153">
        <f t="shared" si="591"/>
        <v>99999</v>
      </c>
      <c r="ET153">
        <f>IF(J153="X",1,IF(J153="x",1,IF(J153&lt;='Schuelereinst. Sinclair'!$B$5,1,0)))</f>
        <v>0</v>
      </c>
      <c r="EU153">
        <f>IF(L153="X",1,IF(L153="x",1,IF(L153&lt;='Schuelereinst. Sinclair'!$B$5,1,0)))</f>
        <v>0</v>
      </c>
      <c r="EV153">
        <f>IF(N153="X",1,IF(N153="x",1,IF(N153&lt;='Schuelereinst. Sinclair'!$B$5,1,0)))</f>
        <v>0</v>
      </c>
      <c r="EW153">
        <f>IF(P153="X",1,IF(P153="x",1,IF(P153&lt;='Schuelereinst. Sinclair'!$B$5,1,0)))</f>
        <v>0</v>
      </c>
      <c r="EX153">
        <f>IF(R153="X",1,IF(R153="x",1,IF(R153&lt;='Schuelereinst. Sinclair'!$B$5,1,0)))</f>
        <v>0</v>
      </c>
      <c r="EY153">
        <f>IF(T153="X",1,IF(T153="x",1,IF(T153&lt;='Schuelereinst. Sinclair'!$B$5,1,0)))</f>
        <v>0</v>
      </c>
    </row>
    <row r="154" spans="1:155" x14ac:dyDescent="0.2">
      <c r="A154">
        <v>144</v>
      </c>
      <c r="B154" s="90">
        <v>6</v>
      </c>
      <c r="C154" s="259" t="str">
        <f>IF(BG154=99,"",VLOOKUP(BG154,Wiegeliste!$A$17:'Wiegeliste'!$J$66,4))</f>
        <v/>
      </c>
      <c r="D154" s="90" t="str">
        <f t="shared" si="592"/>
        <v/>
      </c>
      <c r="E154" s="132" t="str">
        <f t="shared" si="593"/>
        <v/>
      </c>
      <c r="F154" s="132" t="str">
        <f t="shared" si="594"/>
        <v/>
      </c>
      <c r="G154" s="132" t="str">
        <f>IF(BG154=99,"",VLOOKUP(BG154,Wiegeliste!$A$17:'Wiegeliste'!$J$66,6))</f>
        <v/>
      </c>
      <c r="H154" s="148" t="str">
        <f t="shared" si="558"/>
        <v/>
      </c>
      <c r="I154" s="299" t="str">
        <f>IF(C154&lt;&gt;"",IF(ISERROR(VLOOKUP(C154,Import_Gewichtheben!$A$3:$T$52,3,FALSE)),"",VLOOKUP(C154,Import_Gewichtheben!$A$3:$T$52,3,FALSE)),"")</f>
        <v/>
      </c>
      <c r="J154" s="300" t="str">
        <f>IF(C154&lt;&gt;"",IF(ISERROR(VLOOKUP(C154,Import_Gewichtheben!$A$3:$T$52,4,FALSE)),"",VLOOKUP(C154,Import_Gewichtheben!$A$3:$T$52,4,FALSE)),"")</f>
        <v/>
      </c>
      <c r="K154" s="301" t="str">
        <f>IF(C154&lt;&gt;"",IF(ISERROR(VLOOKUP(C154,Import_Gewichtheben!$A$3:$T$52,5,FALSE)),"",VLOOKUP(C154,Import_Gewichtheben!$A$3:$T$52,5,FALSE)),"")</f>
        <v/>
      </c>
      <c r="L154" s="300" t="str">
        <f>IF(C154&lt;&gt;"",IF(ISERROR(VLOOKUP(C154,Import_Gewichtheben!$A$3:$T$52,6,FALSE)),"",VLOOKUP(C154,Import_Gewichtheben!$A$3:$T$52,6,FALSE)),"")</f>
        <v/>
      </c>
      <c r="M154" s="301" t="str">
        <f>IF(C154&lt;&gt;"",IF(ISERROR(VLOOKUP(C154,Import_Gewichtheben!$A$3:$T$52,7,FALSE)),"",VLOOKUP(C154,Import_Gewichtheben!$A$3:$T$52,7,FALSE)),"")</f>
        <v/>
      </c>
      <c r="N154" s="300" t="str">
        <f>IF(C154&lt;&gt;"",IF(ISERROR(VLOOKUP(C154,Import_Gewichtheben!$A$3:$T$52,8,FALSE)),"",VLOOKUP(C154,Import_Gewichtheben!$A$3:$T$52,8,FALSE)),"")</f>
        <v/>
      </c>
      <c r="O154" s="299" t="str">
        <f>IF(C154&lt;&gt;"",IF(ISERROR(VLOOKUP(C154,Import_Gewichtheben!$A$3:$T$52,9,FALSE)),"",VLOOKUP(C154,Import_Gewichtheben!$A$3:$T$52,9,FALSE)),"")</f>
        <v/>
      </c>
      <c r="P154" s="300" t="str">
        <f>IF(C154&lt;&gt;"",IF(ISERROR(VLOOKUP(C154,Import_Gewichtheben!$A$3:$T$52,10,FALSE)),"",VLOOKUP(C154,Import_Gewichtheben!$A$3:$T$52,10,FALSE)),"")</f>
        <v/>
      </c>
      <c r="Q154" s="301" t="str">
        <f>IF(C154&lt;&gt;"",IF(ISERROR(VLOOKUP(C154,Import_Gewichtheben!$A$3:$T$52,11,FALSE)),"",VLOOKUP(C154,Import_Gewichtheben!$A$3:$T$52,11,FALSE)),"")</f>
        <v/>
      </c>
      <c r="R154" s="300" t="str">
        <f>IF(C154&lt;&gt;"",IF(ISERROR(VLOOKUP(C154,Import_Gewichtheben!$A$3:$T$52,12,FALSE)),"",VLOOKUP(C154,Import_Gewichtheben!$A$3:$T$52,12,FALSE)),"")</f>
        <v/>
      </c>
      <c r="S154" s="301" t="str">
        <f>IF(C154&lt;&gt;"",IF(ISERROR(VLOOKUP(C154,Import_Gewichtheben!$A$3:$T$52,13,FALSE)),"",VLOOKUP(C154,Import_Gewichtheben!$A$3:$T$52,13,FALSE)),"")</f>
        <v/>
      </c>
      <c r="T154" s="300" t="str">
        <f>IF(C154&lt;&gt;"",IF(ISERROR(VLOOKUP(C154,Import_Gewichtheben!$A$3:$T$52,14,FALSE)),"",VLOOKUP(C154,Import_Gewichtheben!$A$3:$T$52,14,FALSE)),"")</f>
        <v/>
      </c>
      <c r="U154" s="112" t="str">
        <f t="shared" si="595"/>
        <v/>
      </c>
      <c r="V154" s="115" t="str">
        <f t="shared" si="596"/>
        <v/>
      </c>
      <c r="W154" s="115" t="str">
        <f t="shared" si="597"/>
        <v/>
      </c>
      <c r="X154" s="316"/>
      <c r="Y154" s="317"/>
      <c r="Z154" s="100" t="str">
        <f t="shared" si="646"/>
        <v/>
      </c>
      <c r="AA154" s="326"/>
      <c r="AB154" s="317"/>
      <c r="AC154" s="317"/>
      <c r="AD154" s="103" t="str">
        <f t="shared" si="647"/>
        <v/>
      </c>
      <c r="AE154" s="326"/>
      <c r="AF154" s="317"/>
      <c r="AG154" s="317"/>
      <c r="AH154" s="186" t="str">
        <f t="shared" si="648"/>
        <v/>
      </c>
      <c r="AI154" s="106" t="str">
        <f t="shared" si="649"/>
        <v/>
      </c>
      <c r="AJ154" s="107" t="str">
        <f t="shared" si="650"/>
        <v/>
      </c>
      <c r="AK154" s="120" t="str">
        <f t="shared" si="559"/>
        <v/>
      </c>
      <c r="AL154" s="136" t="str">
        <f t="shared" si="560"/>
        <v/>
      </c>
      <c r="BG154">
        <f>Wiegeliste!HV22</f>
        <v>99</v>
      </c>
      <c r="BJ154" t="str">
        <f t="shared" si="561"/>
        <v/>
      </c>
      <c r="BL154" t="str">
        <f t="shared" si="598"/>
        <v/>
      </c>
      <c r="BM154" t="str">
        <f t="shared" si="599"/>
        <v/>
      </c>
      <c r="BN154" t="str">
        <f t="shared" si="600"/>
        <v/>
      </c>
      <c r="BO154" t="str">
        <f t="shared" si="601"/>
        <v/>
      </c>
      <c r="BP154" t="str">
        <f t="shared" si="562"/>
        <v/>
      </c>
      <c r="BQ154" t="str">
        <f t="shared" si="563"/>
        <v/>
      </c>
      <c r="BR154" s="47" t="str">
        <f t="shared" si="564"/>
        <v/>
      </c>
      <c r="BS154" t="str">
        <f t="shared" si="565"/>
        <v/>
      </c>
      <c r="BT154" t="str">
        <f t="shared" si="566"/>
        <v/>
      </c>
      <c r="BU154" t="str">
        <f t="shared" si="602"/>
        <v/>
      </c>
      <c r="BV154" t="str">
        <f>IF(BU154="","",IF(BU154="U9",'Schuelereinst. Sinclair'!$B$6,IF(BU154="U11",'Schuelereinst. Sinclair'!$B$7,IF(BU154="U13",'Schuelereinst. Sinclair'!$B$8,Wemm(BU154="U15",'Schuelereinst. Sinclair'!$B$9,"")))))</f>
        <v/>
      </c>
      <c r="BW154" s="28" t="str">
        <f t="shared" si="567"/>
        <v/>
      </c>
      <c r="BX154" s="28" t="str">
        <f t="shared" si="568"/>
        <v/>
      </c>
      <c r="BY154" s="28" t="str">
        <f t="shared" si="569"/>
        <v/>
      </c>
      <c r="BZ154" s="28" t="str">
        <f t="shared" si="570"/>
        <v/>
      </c>
      <c r="CA154" s="28" t="str">
        <f t="shared" si="571"/>
        <v/>
      </c>
      <c r="CB154" s="28" t="str">
        <f t="shared" si="572"/>
        <v/>
      </c>
      <c r="CC154" s="28" t="str">
        <f t="shared" si="603"/>
        <v/>
      </c>
      <c r="CD154" s="28" t="str">
        <f t="shared" si="604"/>
        <v/>
      </c>
      <c r="CE154" s="28" t="str">
        <f t="shared" si="605"/>
        <v/>
      </c>
      <c r="CF154" s="28">
        <f t="shared" si="606"/>
        <v>0</v>
      </c>
      <c r="CG154">
        <f t="shared" si="607"/>
        <v>0</v>
      </c>
      <c r="CH154">
        <f t="shared" si="608"/>
        <v>0</v>
      </c>
      <c r="CI154">
        <f t="shared" si="609"/>
        <v>0</v>
      </c>
      <c r="CJ154">
        <f t="shared" si="610"/>
        <v>0</v>
      </c>
      <c r="CK154">
        <f t="shared" si="611"/>
        <v>0</v>
      </c>
      <c r="CL154">
        <f t="shared" si="573"/>
        <v>0</v>
      </c>
      <c r="CM154">
        <f t="shared" si="574"/>
        <v>0</v>
      </c>
      <c r="CN154">
        <f t="shared" si="612"/>
        <v>0</v>
      </c>
      <c r="CO154">
        <f t="shared" si="613"/>
        <v>0</v>
      </c>
      <c r="CP154">
        <f t="shared" si="614"/>
        <v>0</v>
      </c>
      <c r="CQ154" s="5">
        <f t="shared" si="615"/>
        <v>0</v>
      </c>
      <c r="CS154" s="28" t="str">
        <f t="shared" si="575"/>
        <v/>
      </c>
      <c r="CT154" s="28" t="str">
        <f t="shared" si="576"/>
        <v/>
      </c>
      <c r="CU154" s="28" t="str">
        <f t="shared" si="577"/>
        <v/>
      </c>
      <c r="CV154" s="28" t="str">
        <f t="shared" si="578"/>
        <v/>
      </c>
      <c r="CW154" s="28" t="str">
        <f t="shared" si="579"/>
        <v/>
      </c>
      <c r="CX154" s="28" t="str">
        <f t="shared" si="580"/>
        <v/>
      </c>
      <c r="CY154" s="28" t="str">
        <f t="shared" si="616"/>
        <v/>
      </c>
      <c r="CZ154" s="28" t="str">
        <f t="shared" si="617"/>
        <v/>
      </c>
      <c r="DA154" s="28" t="str">
        <f t="shared" si="618"/>
        <v/>
      </c>
      <c r="DB154" s="28">
        <f t="shared" si="619"/>
        <v>0</v>
      </c>
      <c r="DC154">
        <f t="shared" si="620"/>
        <v>0</v>
      </c>
      <c r="DD154">
        <f t="shared" si="621"/>
        <v>0</v>
      </c>
      <c r="DE154">
        <f t="shared" si="622"/>
        <v>0</v>
      </c>
      <c r="DF154">
        <f t="shared" si="623"/>
        <v>0</v>
      </c>
      <c r="DG154">
        <f t="shared" si="624"/>
        <v>0</v>
      </c>
      <c r="DH154">
        <f t="shared" si="625"/>
        <v>0</v>
      </c>
      <c r="DI154">
        <f t="shared" si="626"/>
        <v>0</v>
      </c>
      <c r="DJ154">
        <f t="shared" si="627"/>
        <v>0</v>
      </c>
      <c r="DK154">
        <f t="shared" si="628"/>
        <v>0</v>
      </c>
      <c r="DL154">
        <f t="shared" si="629"/>
        <v>0</v>
      </c>
      <c r="DM154" s="5">
        <f t="shared" si="630"/>
        <v>0</v>
      </c>
      <c r="DN154" s="48">
        <f t="shared" si="631"/>
        <v>0</v>
      </c>
      <c r="DO154" s="5">
        <f t="shared" si="632"/>
        <v>0</v>
      </c>
      <c r="DP154" s="5">
        <f t="shared" si="633"/>
        <v>0</v>
      </c>
      <c r="DR154" s="48">
        <f t="shared" si="581"/>
        <v>999</v>
      </c>
      <c r="DS154" s="48">
        <f t="shared" si="582"/>
        <v>999</v>
      </c>
      <c r="DT154" s="48">
        <f t="shared" si="634"/>
        <v>999</v>
      </c>
      <c r="DU154">
        <f t="shared" si="583"/>
        <v>0</v>
      </c>
      <c r="DW154" s="48">
        <f t="shared" si="635"/>
        <v>0</v>
      </c>
      <c r="DX154" s="48">
        <f t="shared" si="636"/>
        <v>0</v>
      </c>
      <c r="DY154" s="48">
        <f t="shared" si="637"/>
        <v>0</v>
      </c>
      <c r="DZ154" s="48">
        <f t="shared" si="638"/>
        <v>0</v>
      </c>
      <c r="EA154">
        <f t="shared" si="584"/>
        <v>0</v>
      </c>
      <c r="EC154" s="48">
        <f t="shared" si="639"/>
        <v>0</v>
      </c>
      <c r="ED154" s="48">
        <f t="shared" si="640"/>
        <v>0</v>
      </c>
      <c r="EE154" s="48">
        <f t="shared" si="641"/>
        <v>0</v>
      </c>
      <c r="EF154" s="48">
        <f t="shared" si="642"/>
        <v>0</v>
      </c>
      <c r="EG154">
        <f t="shared" si="585"/>
        <v>0</v>
      </c>
      <c r="EH154">
        <f t="shared" si="586"/>
        <v>0</v>
      </c>
      <c r="EJ154">
        <v>6</v>
      </c>
      <c r="EK154" s="48">
        <f t="shared" si="643"/>
        <v>0</v>
      </c>
      <c r="EL154">
        <f t="shared" si="587"/>
        <v>0</v>
      </c>
      <c r="EM154">
        <f t="shared" si="644"/>
        <v>0</v>
      </c>
      <c r="EN154">
        <f t="shared" si="588"/>
        <v>0</v>
      </c>
      <c r="EO154">
        <f t="shared" si="589"/>
        <v>99999999</v>
      </c>
      <c r="EP154">
        <f t="shared" si="645"/>
        <v>99999999</v>
      </c>
      <c r="EQ154">
        <f t="shared" si="590"/>
        <v>999</v>
      </c>
      <c r="ER154">
        <f t="shared" si="591"/>
        <v>99999</v>
      </c>
      <c r="ET154">
        <f>IF(J154="X",1,IF(J154="x",1,IF(J154&lt;='Schuelereinst. Sinclair'!$B$5,1,0)))</f>
        <v>0</v>
      </c>
      <c r="EU154">
        <f>IF(L154="X",1,IF(L154="x",1,IF(L154&lt;='Schuelereinst. Sinclair'!$B$5,1,0)))</f>
        <v>0</v>
      </c>
      <c r="EV154">
        <f>IF(N154="X",1,IF(N154="x",1,IF(N154&lt;='Schuelereinst. Sinclair'!$B$5,1,0)))</f>
        <v>0</v>
      </c>
      <c r="EW154">
        <f>IF(P154="X",1,IF(P154="x",1,IF(P154&lt;='Schuelereinst. Sinclair'!$B$5,1,0)))</f>
        <v>0</v>
      </c>
      <c r="EX154">
        <f>IF(R154="X",1,IF(R154="x",1,IF(R154&lt;='Schuelereinst. Sinclair'!$B$5,1,0)))</f>
        <v>0</v>
      </c>
      <c r="EY154">
        <f>IF(T154="X",1,IF(T154="x",1,IF(T154&lt;='Schuelereinst. Sinclair'!$B$5,1,0)))</f>
        <v>0</v>
      </c>
    </row>
    <row r="155" spans="1:155" x14ac:dyDescent="0.2">
      <c r="A155">
        <v>145</v>
      </c>
      <c r="B155" s="90">
        <v>7</v>
      </c>
      <c r="C155" s="259" t="str">
        <f>IF(BG155=99,"",VLOOKUP(BG155,Wiegeliste!$A$17:'Wiegeliste'!$J$66,4))</f>
        <v/>
      </c>
      <c r="D155" s="90" t="str">
        <f t="shared" si="592"/>
        <v/>
      </c>
      <c r="E155" s="132" t="str">
        <f t="shared" si="593"/>
        <v/>
      </c>
      <c r="F155" s="132" t="str">
        <f t="shared" si="594"/>
        <v/>
      </c>
      <c r="G155" s="132" t="str">
        <f>IF(BG155=99,"",VLOOKUP(BG155,Wiegeliste!$A$17:'Wiegeliste'!$J$66,6))</f>
        <v/>
      </c>
      <c r="H155" s="148" t="str">
        <f t="shared" si="558"/>
        <v/>
      </c>
      <c r="I155" s="299" t="str">
        <f>IF(C155&lt;&gt;"",IF(ISERROR(VLOOKUP(C155,Import_Gewichtheben!$A$3:$T$52,3,FALSE)),"",VLOOKUP(C155,Import_Gewichtheben!$A$3:$T$52,3,FALSE)),"")</f>
        <v/>
      </c>
      <c r="J155" s="300" t="str">
        <f>IF(C155&lt;&gt;"",IF(ISERROR(VLOOKUP(C155,Import_Gewichtheben!$A$3:$T$52,4,FALSE)),"",VLOOKUP(C155,Import_Gewichtheben!$A$3:$T$52,4,FALSE)),"")</f>
        <v/>
      </c>
      <c r="K155" s="301" t="str">
        <f>IF(C155&lt;&gt;"",IF(ISERROR(VLOOKUP(C155,Import_Gewichtheben!$A$3:$T$52,5,FALSE)),"",VLOOKUP(C155,Import_Gewichtheben!$A$3:$T$52,5,FALSE)),"")</f>
        <v/>
      </c>
      <c r="L155" s="300" t="str">
        <f>IF(C155&lt;&gt;"",IF(ISERROR(VLOOKUP(C155,Import_Gewichtheben!$A$3:$T$52,6,FALSE)),"",VLOOKUP(C155,Import_Gewichtheben!$A$3:$T$52,6,FALSE)),"")</f>
        <v/>
      </c>
      <c r="M155" s="301" t="str">
        <f>IF(C155&lt;&gt;"",IF(ISERROR(VLOOKUP(C155,Import_Gewichtheben!$A$3:$T$52,7,FALSE)),"",VLOOKUP(C155,Import_Gewichtheben!$A$3:$T$52,7,FALSE)),"")</f>
        <v/>
      </c>
      <c r="N155" s="300" t="str">
        <f>IF(C155&lt;&gt;"",IF(ISERROR(VLOOKUP(C155,Import_Gewichtheben!$A$3:$T$52,8,FALSE)),"",VLOOKUP(C155,Import_Gewichtheben!$A$3:$T$52,8,FALSE)),"")</f>
        <v/>
      </c>
      <c r="O155" s="299" t="str">
        <f>IF(C155&lt;&gt;"",IF(ISERROR(VLOOKUP(C155,Import_Gewichtheben!$A$3:$T$52,9,FALSE)),"",VLOOKUP(C155,Import_Gewichtheben!$A$3:$T$52,9,FALSE)),"")</f>
        <v/>
      </c>
      <c r="P155" s="300" t="str">
        <f>IF(C155&lt;&gt;"",IF(ISERROR(VLOOKUP(C155,Import_Gewichtheben!$A$3:$T$52,10,FALSE)),"",VLOOKUP(C155,Import_Gewichtheben!$A$3:$T$52,10,FALSE)),"")</f>
        <v/>
      </c>
      <c r="Q155" s="301" t="str">
        <f>IF(C155&lt;&gt;"",IF(ISERROR(VLOOKUP(C155,Import_Gewichtheben!$A$3:$T$52,11,FALSE)),"",VLOOKUP(C155,Import_Gewichtheben!$A$3:$T$52,11,FALSE)),"")</f>
        <v/>
      </c>
      <c r="R155" s="300" t="str">
        <f>IF(C155&lt;&gt;"",IF(ISERROR(VLOOKUP(C155,Import_Gewichtheben!$A$3:$T$52,12,FALSE)),"",VLOOKUP(C155,Import_Gewichtheben!$A$3:$T$52,12,FALSE)),"")</f>
        <v/>
      </c>
      <c r="S155" s="301" t="str">
        <f>IF(C155&lt;&gt;"",IF(ISERROR(VLOOKUP(C155,Import_Gewichtheben!$A$3:$T$52,13,FALSE)),"",VLOOKUP(C155,Import_Gewichtheben!$A$3:$T$52,13,FALSE)),"")</f>
        <v/>
      </c>
      <c r="T155" s="300" t="str">
        <f>IF(C155&lt;&gt;"",IF(ISERROR(VLOOKUP(C155,Import_Gewichtheben!$A$3:$T$52,14,FALSE)),"",VLOOKUP(C155,Import_Gewichtheben!$A$3:$T$52,14,FALSE)),"")</f>
        <v/>
      </c>
      <c r="U155" s="112" t="str">
        <f t="shared" si="595"/>
        <v/>
      </c>
      <c r="V155" s="115" t="str">
        <f t="shared" si="596"/>
        <v/>
      </c>
      <c r="W155" s="115" t="str">
        <f t="shared" si="597"/>
        <v/>
      </c>
      <c r="X155" s="316"/>
      <c r="Y155" s="317"/>
      <c r="Z155" s="100" t="str">
        <f t="shared" si="646"/>
        <v/>
      </c>
      <c r="AA155" s="326"/>
      <c r="AB155" s="317"/>
      <c r="AC155" s="317"/>
      <c r="AD155" s="103" t="str">
        <f t="shared" si="647"/>
        <v/>
      </c>
      <c r="AE155" s="326"/>
      <c r="AF155" s="317"/>
      <c r="AG155" s="317"/>
      <c r="AH155" s="186" t="str">
        <f t="shared" si="648"/>
        <v/>
      </c>
      <c r="AI155" s="106" t="str">
        <f t="shared" si="649"/>
        <v/>
      </c>
      <c r="AJ155" s="107" t="str">
        <f t="shared" si="650"/>
        <v/>
      </c>
      <c r="AK155" s="120" t="str">
        <f t="shared" si="559"/>
        <v/>
      </c>
      <c r="AL155" s="136" t="str">
        <f t="shared" si="560"/>
        <v/>
      </c>
      <c r="BG155">
        <f>Wiegeliste!HV23</f>
        <v>99</v>
      </c>
      <c r="BJ155" t="str">
        <f t="shared" si="561"/>
        <v/>
      </c>
      <c r="BL155" t="str">
        <f t="shared" si="598"/>
        <v/>
      </c>
      <c r="BM155" t="str">
        <f t="shared" si="599"/>
        <v/>
      </c>
      <c r="BN155" t="str">
        <f t="shared" si="600"/>
        <v/>
      </c>
      <c r="BO155" t="str">
        <f t="shared" si="601"/>
        <v/>
      </c>
      <c r="BP155" t="str">
        <f t="shared" si="562"/>
        <v/>
      </c>
      <c r="BQ155" t="str">
        <f t="shared" si="563"/>
        <v/>
      </c>
      <c r="BR155" s="47" t="str">
        <f t="shared" si="564"/>
        <v/>
      </c>
      <c r="BS155" t="str">
        <f t="shared" si="565"/>
        <v/>
      </c>
      <c r="BT155" t="str">
        <f t="shared" si="566"/>
        <v/>
      </c>
      <c r="BU155" t="str">
        <f t="shared" si="602"/>
        <v/>
      </c>
      <c r="BV155" t="str">
        <f>IF(BU155="","",IF(BU155="U9",'Schuelereinst. Sinclair'!$B$6,IF(BU155="U11",'Schuelereinst. Sinclair'!$B$7,IF(BU155="U13",'Schuelereinst. Sinclair'!$B$8,Wemm(BU155="U15",'Schuelereinst. Sinclair'!$B$9,"")))))</f>
        <v/>
      </c>
      <c r="BW155" s="28" t="str">
        <f t="shared" si="567"/>
        <v/>
      </c>
      <c r="BX155" s="28" t="str">
        <f t="shared" si="568"/>
        <v/>
      </c>
      <c r="BY155" s="28" t="str">
        <f t="shared" si="569"/>
        <v/>
      </c>
      <c r="BZ155" s="28" t="str">
        <f t="shared" si="570"/>
        <v/>
      </c>
      <c r="CA155" s="28" t="str">
        <f t="shared" si="571"/>
        <v/>
      </c>
      <c r="CB155" s="28" t="str">
        <f t="shared" si="572"/>
        <v/>
      </c>
      <c r="CC155" s="28" t="str">
        <f t="shared" si="603"/>
        <v/>
      </c>
      <c r="CD155" s="28" t="str">
        <f t="shared" si="604"/>
        <v/>
      </c>
      <c r="CE155" s="28" t="str">
        <f t="shared" si="605"/>
        <v/>
      </c>
      <c r="CF155" s="28">
        <f t="shared" si="606"/>
        <v>0</v>
      </c>
      <c r="CG155">
        <f t="shared" si="607"/>
        <v>0</v>
      </c>
      <c r="CH155">
        <f t="shared" si="608"/>
        <v>0</v>
      </c>
      <c r="CI155">
        <f t="shared" si="609"/>
        <v>0</v>
      </c>
      <c r="CJ155">
        <f t="shared" si="610"/>
        <v>0</v>
      </c>
      <c r="CK155">
        <f t="shared" si="611"/>
        <v>0</v>
      </c>
      <c r="CL155">
        <f t="shared" si="573"/>
        <v>0</v>
      </c>
      <c r="CM155">
        <f t="shared" si="574"/>
        <v>0</v>
      </c>
      <c r="CN155">
        <f t="shared" si="612"/>
        <v>0</v>
      </c>
      <c r="CO155">
        <f t="shared" si="613"/>
        <v>0</v>
      </c>
      <c r="CP155">
        <f t="shared" si="614"/>
        <v>0</v>
      </c>
      <c r="CQ155" s="5">
        <f t="shared" si="615"/>
        <v>0</v>
      </c>
      <c r="CS155" s="28" t="str">
        <f t="shared" si="575"/>
        <v/>
      </c>
      <c r="CT155" s="28" t="str">
        <f t="shared" si="576"/>
        <v/>
      </c>
      <c r="CU155" s="28" t="str">
        <f t="shared" si="577"/>
        <v/>
      </c>
      <c r="CV155" s="28" t="str">
        <f t="shared" si="578"/>
        <v/>
      </c>
      <c r="CW155" s="28" t="str">
        <f t="shared" si="579"/>
        <v/>
      </c>
      <c r="CX155" s="28" t="str">
        <f t="shared" si="580"/>
        <v/>
      </c>
      <c r="CY155" s="28" t="str">
        <f t="shared" si="616"/>
        <v/>
      </c>
      <c r="CZ155" s="28" t="str">
        <f t="shared" si="617"/>
        <v/>
      </c>
      <c r="DA155" s="28" t="str">
        <f t="shared" si="618"/>
        <v/>
      </c>
      <c r="DB155" s="28">
        <f t="shared" si="619"/>
        <v>0</v>
      </c>
      <c r="DC155">
        <f t="shared" si="620"/>
        <v>0</v>
      </c>
      <c r="DD155">
        <f t="shared" si="621"/>
        <v>0</v>
      </c>
      <c r="DE155">
        <f t="shared" si="622"/>
        <v>0</v>
      </c>
      <c r="DF155">
        <f t="shared" si="623"/>
        <v>0</v>
      </c>
      <c r="DG155">
        <f t="shared" si="624"/>
        <v>0</v>
      </c>
      <c r="DH155">
        <f t="shared" si="625"/>
        <v>0</v>
      </c>
      <c r="DI155">
        <f t="shared" si="626"/>
        <v>0</v>
      </c>
      <c r="DJ155">
        <f t="shared" si="627"/>
        <v>0</v>
      </c>
      <c r="DK155">
        <f t="shared" si="628"/>
        <v>0</v>
      </c>
      <c r="DL155">
        <f t="shared" si="629"/>
        <v>0</v>
      </c>
      <c r="DM155" s="5">
        <f t="shared" si="630"/>
        <v>0</v>
      </c>
      <c r="DN155" s="48">
        <f t="shared" si="631"/>
        <v>0</v>
      </c>
      <c r="DO155" s="5">
        <f t="shared" si="632"/>
        <v>0</v>
      </c>
      <c r="DP155" s="5">
        <f t="shared" si="633"/>
        <v>0</v>
      </c>
      <c r="DR155" s="48">
        <f t="shared" si="581"/>
        <v>999</v>
      </c>
      <c r="DS155" s="48">
        <f t="shared" si="582"/>
        <v>999</v>
      </c>
      <c r="DT155" s="48">
        <f t="shared" si="634"/>
        <v>999</v>
      </c>
      <c r="DU155">
        <f t="shared" si="583"/>
        <v>0</v>
      </c>
      <c r="DW155" s="48">
        <f t="shared" si="635"/>
        <v>0</v>
      </c>
      <c r="DX155" s="48">
        <f t="shared" si="636"/>
        <v>0</v>
      </c>
      <c r="DY155" s="48">
        <f t="shared" si="637"/>
        <v>0</v>
      </c>
      <c r="DZ155" s="48">
        <f t="shared" si="638"/>
        <v>0</v>
      </c>
      <c r="EA155">
        <f t="shared" si="584"/>
        <v>0</v>
      </c>
      <c r="EC155" s="48">
        <f t="shared" si="639"/>
        <v>0</v>
      </c>
      <c r="ED155" s="48">
        <f t="shared" si="640"/>
        <v>0</v>
      </c>
      <c r="EE155" s="48">
        <f t="shared" si="641"/>
        <v>0</v>
      </c>
      <c r="EF155" s="48">
        <f t="shared" si="642"/>
        <v>0</v>
      </c>
      <c r="EG155">
        <f t="shared" si="585"/>
        <v>0</v>
      </c>
      <c r="EH155">
        <f t="shared" si="586"/>
        <v>0</v>
      </c>
      <c r="EJ155">
        <v>7</v>
      </c>
      <c r="EK155" s="48">
        <f t="shared" si="643"/>
        <v>0</v>
      </c>
      <c r="EL155">
        <f t="shared" si="587"/>
        <v>0</v>
      </c>
      <c r="EM155">
        <f t="shared" si="644"/>
        <v>0</v>
      </c>
      <c r="EN155">
        <f t="shared" si="588"/>
        <v>0</v>
      </c>
      <c r="EO155">
        <f t="shared" si="589"/>
        <v>99999999</v>
      </c>
      <c r="EP155">
        <f t="shared" si="645"/>
        <v>99999999</v>
      </c>
      <c r="EQ155">
        <f t="shared" si="590"/>
        <v>999</v>
      </c>
      <c r="ER155">
        <f t="shared" si="591"/>
        <v>99999</v>
      </c>
      <c r="ET155">
        <f>IF(J155="X",1,IF(J155="x",1,IF(J155&lt;='Schuelereinst. Sinclair'!$B$5,1,0)))</f>
        <v>0</v>
      </c>
      <c r="EU155">
        <f>IF(L155="X",1,IF(L155="x",1,IF(L155&lt;='Schuelereinst. Sinclair'!$B$5,1,0)))</f>
        <v>0</v>
      </c>
      <c r="EV155">
        <f>IF(N155="X",1,IF(N155="x",1,IF(N155&lt;='Schuelereinst. Sinclair'!$B$5,1,0)))</f>
        <v>0</v>
      </c>
      <c r="EW155">
        <f>IF(P155="X",1,IF(P155="x",1,IF(P155&lt;='Schuelereinst. Sinclair'!$B$5,1,0)))</f>
        <v>0</v>
      </c>
      <c r="EX155">
        <f>IF(R155="X",1,IF(R155="x",1,IF(R155&lt;='Schuelereinst. Sinclair'!$B$5,1,0)))</f>
        <v>0</v>
      </c>
      <c r="EY155">
        <f>IF(T155="X",1,IF(T155="x",1,IF(T155&lt;='Schuelereinst. Sinclair'!$B$5,1,0)))</f>
        <v>0</v>
      </c>
    </row>
    <row r="156" spans="1:155" x14ac:dyDescent="0.2">
      <c r="A156">
        <v>146</v>
      </c>
      <c r="B156" s="90">
        <v>8</v>
      </c>
      <c r="C156" s="259" t="str">
        <f>IF(BG156=99,"",VLOOKUP(BG156,Wiegeliste!$A$17:'Wiegeliste'!$J$66,4))</f>
        <v/>
      </c>
      <c r="D156" s="90" t="str">
        <f t="shared" si="592"/>
        <v/>
      </c>
      <c r="E156" s="132" t="str">
        <f t="shared" si="593"/>
        <v/>
      </c>
      <c r="F156" s="132" t="str">
        <f t="shared" si="594"/>
        <v/>
      </c>
      <c r="G156" s="132" t="str">
        <f>IF(BG156=99,"",VLOOKUP(BG156,Wiegeliste!$A$17:'Wiegeliste'!$J$66,6))</f>
        <v/>
      </c>
      <c r="H156" s="148" t="str">
        <f t="shared" si="558"/>
        <v/>
      </c>
      <c r="I156" s="299" t="str">
        <f>IF(C156&lt;&gt;"",IF(ISERROR(VLOOKUP(C156,Import_Gewichtheben!$A$3:$T$52,3,FALSE)),"",VLOOKUP(C156,Import_Gewichtheben!$A$3:$T$52,3,FALSE)),"")</f>
        <v/>
      </c>
      <c r="J156" s="300" t="str">
        <f>IF(C156&lt;&gt;"",IF(ISERROR(VLOOKUP(C156,Import_Gewichtheben!$A$3:$T$52,4,FALSE)),"",VLOOKUP(C156,Import_Gewichtheben!$A$3:$T$52,4,FALSE)),"")</f>
        <v/>
      </c>
      <c r="K156" s="301" t="str">
        <f>IF(C156&lt;&gt;"",IF(ISERROR(VLOOKUP(C156,Import_Gewichtheben!$A$3:$T$52,5,FALSE)),"",VLOOKUP(C156,Import_Gewichtheben!$A$3:$T$52,5,FALSE)),"")</f>
        <v/>
      </c>
      <c r="L156" s="300" t="str">
        <f>IF(C156&lt;&gt;"",IF(ISERROR(VLOOKUP(C156,Import_Gewichtheben!$A$3:$T$52,6,FALSE)),"",VLOOKUP(C156,Import_Gewichtheben!$A$3:$T$52,6,FALSE)),"")</f>
        <v/>
      </c>
      <c r="M156" s="301" t="str">
        <f>IF(C156&lt;&gt;"",IF(ISERROR(VLOOKUP(C156,Import_Gewichtheben!$A$3:$T$52,7,FALSE)),"",VLOOKUP(C156,Import_Gewichtheben!$A$3:$T$52,7,FALSE)),"")</f>
        <v/>
      </c>
      <c r="N156" s="300" t="str">
        <f>IF(C156&lt;&gt;"",IF(ISERROR(VLOOKUP(C156,Import_Gewichtheben!$A$3:$T$52,8,FALSE)),"",VLOOKUP(C156,Import_Gewichtheben!$A$3:$T$52,8,FALSE)),"")</f>
        <v/>
      </c>
      <c r="O156" s="299" t="str">
        <f>IF(C156&lt;&gt;"",IF(ISERROR(VLOOKUP(C156,Import_Gewichtheben!$A$3:$T$52,9,FALSE)),"",VLOOKUP(C156,Import_Gewichtheben!$A$3:$T$52,9,FALSE)),"")</f>
        <v/>
      </c>
      <c r="P156" s="300" t="str">
        <f>IF(C156&lt;&gt;"",IF(ISERROR(VLOOKUP(C156,Import_Gewichtheben!$A$3:$T$52,10,FALSE)),"",VLOOKUP(C156,Import_Gewichtheben!$A$3:$T$52,10,FALSE)),"")</f>
        <v/>
      </c>
      <c r="Q156" s="301" t="str">
        <f>IF(C156&lt;&gt;"",IF(ISERROR(VLOOKUP(C156,Import_Gewichtheben!$A$3:$T$52,11,FALSE)),"",VLOOKUP(C156,Import_Gewichtheben!$A$3:$T$52,11,FALSE)),"")</f>
        <v/>
      </c>
      <c r="R156" s="300" t="str">
        <f>IF(C156&lt;&gt;"",IF(ISERROR(VLOOKUP(C156,Import_Gewichtheben!$A$3:$T$52,12,FALSE)),"",VLOOKUP(C156,Import_Gewichtheben!$A$3:$T$52,12,FALSE)),"")</f>
        <v/>
      </c>
      <c r="S156" s="301" t="str">
        <f>IF(C156&lt;&gt;"",IF(ISERROR(VLOOKUP(C156,Import_Gewichtheben!$A$3:$T$52,13,FALSE)),"",VLOOKUP(C156,Import_Gewichtheben!$A$3:$T$52,13,FALSE)),"")</f>
        <v/>
      </c>
      <c r="T156" s="300" t="str">
        <f>IF(C156&lt;&gt;"",IF(ISERROR(VLOOKUP(C156,Import_Gewichtheben!$A$3:$T$52,14,FALSE)),"",VLOOKUP(C156,Import_Gewichtheben!$A$3:$T$52,14,FALSE)),"")</f>
        <v/>
      </c>
      <c r="U156" s="112" t="str">
        <f t="shared" si="595"/>
        <v/>
      </c>
      <c r="V156" s="115" t="str">
        <f t="shared" si="596"/>
        <v/>
      </c>
      <c r="W156" s="115" t="str">
        <f t="shared" si="597"/>
        <v/>
      </c>
      <c r="X156" s="318"/>
      <c r="Y156" s="317"/>
      <c r="Z156" s="100" t="str">
        <f t="shared" si="646"/>
        <v/>
      </c>
      <c r="AA156" s="326"/>
      <c r="AB156" s="317"/>
      <c r="AC156" s="317"/>
      <c r="AD156" s="103" t="str">
        <f t="shared" si="647"/>
        <v/>
      </c>
      <c r="AE156" s="326"/>
      <c r="AF156" s="317"/>
      <c r="AG156" s="317"/>
      <c r="AH156" s="186" t="str">
        <f t="shared" si="648"/>
        <v/>
      </c>
      <c r="AI156" s="106" t="str">
        <f t="shared" si="649"/>
        <v/>
      </c>
      <c r="AJ156" s="107" t="str">
        <f t="shared" si="650"/>
        <v/>
      </c>
      <c r="AK156" s="120" t="str">
        <f t="shared" si="559"/>
        <v/>
      </c>
      <c r="AL156" s="136" t="str">
        <f t="shared" si="560"/>
        <v/>
      </c>
      <c r="BG156">
        <f>Wiegeliste!HV24</f>
        <v>99</v>
      </c>
      <c r="BJ156" t="str">
        <f t="shared" si="561"/>
        <v/>
      </c>
      <c r="BL156" t="str">
        <f t="shared" si="598"/>
        <v/>
      </c>
      <c r="BM156" t="str">
        <f t="shared" si="599"/>
        <v/>
      </c>
      <c r="BN156" t="str">
        <f t="shared" si="600"/>
        <v/>
      </c>
      <c r="BO156" t="str">
        <f t="shared" si="601"/>
        <v/>
      </c>
      <c r="BP156" t="str">
        <f t="shared" si="562"/>
        <v/>
      </c>
      <c r="BQ156" t="str">
        <f t="shared" si="563"/>
        <v/>
      </c>
      <c r="BR156" s="47" t="str">
        <f t="shared" si="564"/>
        <v/>
      </c>
      <c r="BS156" t="str">
        <f t="shared" si="565"/>
        <v/>
      </c>
      <c r="BT156" t="str">
        <f t="shared" si="566"/>
        <v/>
      </c>
      <c r="BU156" t="str">
        <f t="shared" si="602"/>
        <v/>
      </c>
      <c r="BV156" t="str">
        <f>IF(BU156="","",IF(BU156="U9",'Schuelereinst. Sinclair'!$B$6,IF(BU156="U11",'Schuelereinst. Sinclair'!$B$7,IF(BU156="U13",'Schuelereinst. Sinclair'!$B$8,Wemm(BU156="U15",'Schuelereinst. Sinclair'!$B$9,"")))))</f>
        <v/>
      </c>
      <c r="BW156" s="28" t="str">
        <f t="shared" si="567"/>
        <v/>
      </c>
      <c r="BX156" s="28" t="str">
        <f t="shared" si="568"/>
        <v/>
      </c>
      <c r="BY156" s="28" t="str">
        <f t="shared" si="569"/>
        <v/>
      </c>
      <c r="BZ156" s="28" t="str">
        <f t="shared" si="570"/>
        <v/>
      </c>
      <c r="CA156" s="28" t="str">
        <f t="shared" si="571"/>
        <v/>
      </c>
      <c r="CB156" s="28" t="str">
        <f t="shared" si="572"/>
        <v/>
      </c>
      <c r="CC156" s="28" t="str">
        <f t="shared" si="603"/>
        <v/>
      </c>
      <c r="CD156" s="28" t="str">
        <f t="shared" si="604"/>
        <v/>
      </c>
      <c r="CE156" s="28" t="str">
        <f t="shared" si="605"/>
        <v/>
      </c>
      <c r="CF156" s="28">
        <f t="shared" si="606"/>
        <v>0</v>
      </c>
      <c r="CG156">
        <f t="shared" si="607"/>
        <v>0</v>
      </c>
      <c r="CH156">
        <f t="shared" si="608"/>
        <v>0</v>
      </c>
      <c r="CI156">
        <f t="shared" si="609"/>
        <v>0</v>
      </c>
      <c r="CJ156">
        <f t="shared" si="610"/>
        <v>0</v>
      </c>
      <c r="CK156">
        <f t="shared" si="611"/>
        <v>0</v>
      </c>
      <c r="CL156">
        <f t="shared" si="573"/>
        <v>0</v>
      </c>
      <c r="CM156">
        <f t="shared" si="574"/>
        <v>0</v>
      </c>
      <c r="CN156">
        <f t="shared" si="612"/>
        <v>0</v>
      </c>
      <c r="CO156">
        <f t="shared" si="613"/>
        <v>0</v>
      </c>
      <c r="CP156">
        <f t="shared" si="614"/>
        <v>0</v>
      </c>
      <c r="CQ156" s="5">
        <f t="shared" si="615"/>
        <v>0</v>
      </c>
      <c r="CS156" s="28" t="str">
        <f t="shared" si="575"/>
        <v/>
      </c>
      <c r="CT156" s="28" t="str">
        <f t="shared" si="576"/>
        <v/>
      </c>
      <c r="CU156" s="28" t="str">
        <f t="shared" si="577"/>
        <v/>
      </c>
      <c r="CV156" s="28" t="str">
        <f t="shared" si="578"/>
        <v/>
      </c>
      <c r="CW156" s="28" t="str">
        <f t="shared" si="579"/>
        <v/>
      </c>
      <c r="CX156" s="28" t="str">
        <f t="shared" si="580"/>
        <v/>
      </c>
      <c r="CY156" s="28" t="str">
        <f t="shared" si="616"/>
        <v/>
      </c>
      <c r="CZ156" s="28" t="str">
        <f t="shared" si="617"/>
        <v/>
      </c>
      <c r="DA156" s="28" t="str">
        <f t="shared" si="618"/>
        <v/>
      </c>
      <c r="DB156" s="28">
        <f t="shared" si="619"/>
        <v>0</v>
      </c>
      <c r="DC156">
        <f t="shared" si="620"/>
        <v>0</v>
      </c>
      <c r="DD156">
        <f t="shared" si="621"/>
        <v>0</v>
      </c>
      <c r="DE156">
        <f t="shared" si="622"/>
        <v>0</v>
      </c>
      <c r="DF156">
        <f t="shared" si="623"/>
        <v>0</v>
      </c>
      <c r="DG156">
        <f t="shared" si="624"/>
        <v>0</v>
      </c>
      <c r="DH156">
        <f t="shared" si="625"/>
        <v>0</v>
      </c>
      <c r="DI156">
        <f t="shared" si="626"/>
        <v>0</v>
      </c>
      <c r="DJ156">
        <f t="shared" si="627"/>
        <v>0</v>
      </c>
      <c r="DK156">
        <f t="shared" si="628"/>
        <v>0</v>
      </c>
      <c r="DL156">
        <f t="shared" si="629"/>
        <v>0</v>
      </c>
      <c r="DM156" s="5">
        <f t="shared" si="630"/>
        <v>0</v>
      </c>
      <c r="DN156" s="48">
        <f t="shared" si="631"/>
        <v>0</v>
      </c>
      <c r="DO156" s="5">
        <f t="shared" si="632"/>
        <v>0</v>
      </c>
      <c r="DP156" s="5">
        <f t="shared" si="633"/>
        <v>0</v>
      </c>
      <c r="DR156" s="48">
        <f t="shared" si="581"/>
        <v>999</v>
      </c>
      <c r="DS156" s="48">
        <f t="shared" si="582"/>
        <v>999</v>
      </c>
      <c r="DT156" s="48">
        <f t="shared" si="634"/>
        <v>999</v>
      </c>
      <c r="DU156">
        <f t="shared" si="583"/>
        <v>0</v>
      </c>
      <c r="DW156" s="48">
        <f t="shared" si="635"/>
        <v>0</v>
      </c>
      <c r="DX156" s="48">
        <f t="shared" si="636"/>
        <v>0</v>
      </c>
      <c r="DY156" s="48">
        <f t="shared" si="637"/>
        <v>0</v>
      </c>
      <c r="DZ156" s="48">
        <f t="shared" si="638"/>
        <v>0</v>
      </c>
      <c r="EA156">
        <f t="shared" si="584"/>
        <v>0</v>
      </c>
      <c r="EC156" s="48">
        <f t="shared" si="639"/>
        <v>0</v>
      </c>
      <c r="ED156" s="48">
        <f t="shared" si="640"/>
        <v>0</v>
      </c>
      <c r="EE156" s="48">
        <f t="shared" si="641"/>
        <v>0</v>
      </c>
      <c r="EF156" s="48">
        <f t="shared" si="642"/>
        <v>0</v>
      </c>
      <c r="EG156">
        <f t="shared" si="585"/>
        <v>0</v>
      </c>
      <c r="EH156">
        <f t="shared" si="586"/>
        <v>0</v>
      </c>
      <c r="EJ156">
        <v>8</v>
      </c>
      <c r="EK156" s="48">
        <f t="shared" si="643"/>
        <v>0</v>
      </c>
      <c r="EL156">
        <f t="shared" si="587"/>
        <v>0</v>
      </c>
      <c r="EM156">
        <f t="shared" si="644"/>
        <v>0</v>
      </c>
      <c r="EN156">
        <f t="shared" si="588"/>
        <v>0</v>
      </c>
      <c r="EO156">
        <f t="shared" si="589"/>
        <v>99999999</v>
      </c>
      <c r="EP156">
        <f t="shared" si="645"/>
        <v>99999999</v>
      </c>
      <c r="EQ156">
        <f t="shared" si="590"/>
        <v>999</v>
      </c>
      <c r="ER156">
        <f t="shared" si="591"/>
        <v>99999</v>
      </c>
      <c r="ET156">
        <f>IF(J156="X",1,IF(J156="x",1,IF(J156&lt;='Schuelereinst. Sinclair'!$B$5,1,0)))</f>
        <v>0</v>
      </c>
      <c r="EU156">
        <f>IF(L156="X",1,IF(L156="x",1,IF(L156&lt;='Schuelereinst. Sinclair'!$B$5,1,0)))</f>
        <v>0</v>
      </c>
      <c r="EV156">
        <f>IF(N156="X",1,IF(N156="x",1,IF(N156&lt;='Schuelereinst. Sinclair'!$B$5,1,0)))</f>
        <v>0</v>
      </c>
      <c r="EW156">
        <f>IF(P156="X",1,IF(P156="x",1,IF(P156&lt;='Schuelereinst. Sinclair'!$B$5,1,0)))</f>
        <v>0</v>
      </c>
      <c r="EX156">
        <f>IF(R156="X",1,IF(R156="x",1,IF(R156&lt;='Schuelereinst. Sinclair'!$B$5,1,0)))</f>
        <v>0</v>
      </c>
      <c r="EY156">
        <f>IF(T156="X",1,IF(T156="x",1,IF(T156&lt;='Schuelereinst. Sinclair'!$B$5,1,0)))</f>
        <v>0</v>
      </c>
    </row>
    <row r="157" spans="1:155" x14ac:dyDescent="0.2">
      <c r="A157">
        <v>147</v>
      </c>
      <c r="B157" s="90">
        <v>9</v>
      </c>
      <c r="C157" s="259" t="str">
        <f>IF(BG157=99,"",VLOOKUP(BG157,Wiegeliste!$A$17:'Wiegeliste'!$J$66,4))</f>
        <v/>
      </c>
      <c r="D157" s="90" t="str">
        <f t="shared" si="592"/>
        <v/>
      </c>
      <c r="E157" s="132" t="str">
        <f t="shared" si="593"/>
        <v/>
      </c>
      <c r="F157" s="132" t="str">
        <f t="shared" si="594"/>
        <v/>
      </c>
      <c r="G157" s="132" t="str">
        <f>IF(BG157=99,"",VLOOKUP(BG157,Wiegeliste!$A$17:'Wiegeliste'!$J$66,6))</f>
        <v/>
      </c>
      <c r="H157" s="148" t="str">
        <f t="shared" si="558"/>
        <v/>
      </c>
      <c r="I157" s="299" t="str">
        <f>IF(C157&lt;&gt;"",IF(ISERROR(VLOOKUP(C157,Import_Gewichtheben!$A$3:$T$52,3,FALSE)),"",VLOOKUP(C157,Import_Gewichtheben!$A$3:$T$52,3,FALSE)),"")</f>
        <v/>
      </c>
      <c r="J157" s="300" t="str">
        <f>IF(C157&lt;&gt;"",IF(ISERROR(VLOOKUP(C157,Import_Gewichtheben!$A$3:$T$52,4,FALSE)),"",VLOOKUP(C157,Import_Gewichtheben!$A$3:$T$52,4,FALSE)),"")</f>
        <v/>
      </c>
      <c r="K157" s="301" t="str">
        <f>IF(C157&lt;&gt;"",IF(ISERROR(VLOOKUP(C157,Import_Gewichtheben!$A$3:$T$52,5,FALSE)),"",VLOOKUP(C157,Import_Gewichtheben!$A$3:$T$52,5,FALSE)),"")</f>
        <v/>
      </c>
      <c r="L157" s="300" t="str">
        <f>IF(C157&lt;&gt;"",IF(ISERROR(VLOOKUP(C157,Import_Gewichtheben!$A$3:$T$52,6,FALSE)),"",VLOOKUP(C157,Import_Gewichtheben!$A$3:$T$52,6,FALSE)),"")</f>
        <v/>
      </c>
      <c r="M157" s="301" t="str">
        <f>IF(C157&lt;&gt;"",IF(ISERROR(VLOOKUP(C157,Import_Gewichtheben!$A$3:$T$52,7,FALSE)),"",VLOOKUP(C157,Import_Gewichtheben!$A$3:$T$52,7,FALSE)),"")</f>
        <v/>
      </c>
      <c r="N157" s="300" t="str">
        <f>IF(C157&lt;&gt;"",IF(ISERROR(VLOOKUP(C157,Import_Gewichtheben!$A$3:$T$52,8,FALSE)),"",VLOOKUP(C157,Import_Gewichtheben!$A$3:$T$52,8,FALSE)),"")</f>
        <v/>
      </c>
      <c r="O157" s="299" t="str">
        <f>IF(C157&lt;&gt;"",IF(ISERROR(VLOOKUP(C157,Import_Gewichtheben!$A$3:$T$52,9,FALSE)),"",VLOOKUP(C157,Import_Gewichtheben!$A$3:$T$52,9,FALSE)),"")</f>
        <v/>
      </c>
      <c r="P157" s="300" t="str">
        <f>IF(C157&lt;&gt;"",IF(ISERROR(VLOOKUP(C157,Import_Gewichtheben!$A$3:$T$52,10,FALSE)),"",VLOOKUP(C157,Import_Gewichtheben!$A$3:$T$52,10,FALSE)),"")</f>
        <v/>
      </c>
      <c r="Q157" s="301" t="str">
        <f>IF(C157&lt;&gt;"",IF(ISERROR(VLOOKUP(C157,Import_Gewichtheben!$A$3:$T$52,11,FALSE)),"",VLOOKUP(C157,Import_Gewichtheben!$A$3:$T$52,11,FALSE)),"")</f>
        <v/>
      </c>
      <c r="R157" s="300" t="str">
        <f>IF(C157&lt;&gt;"",IF(ISERROR(VLOOKUP(C157,Import_Gewichtheben!$A$3:$T$52,12,FALSE)),"",VLOOKUP(C157,Import_Gewichtheben!$A$3:$T$52,12,FALSE)),"")</f>
        <v/>
      </c>
      <c r="S157" s="301" t="str">
        <f>IF(C157&lt;&gt;"",IF(ISERROR(VLOOKUP(C157,Import_Gewichtheben!$A$3:$T$52,13,FALSE)),"",VLOOKUP(C157,Import_Gewichtheben!$A$3:$T$52,13,FALSE)),"")</f>
        <v/>
      </c>
      <c r="T157" s="300" t="str">
        <f>IF(C157&lt;&gt;"",IF(ISERROR(VLOOKUP(C157,Import_Gewichtheben!$A$3:$T$52,14,FALSE)),"",VLOOKUP(C157,Import_Gewichtheben!$A$3:$T$52,14,FALSE)),"")</f>
        <v/>
      </c>
      <c r="U157" s="112" t="str">
        <f t="shared" si="595"/>
        <v/>
      </c>
      <c r="V157" s="115" t="str">
        <f t="shared" si="596"/>
        <v/>
      </c>
      <c r="W157" s="115" t="str">
        <f t="shared" si="597"/>
        <v/>
      </c>
      <c r="X157" s="319"/>
      <c r="Y157" s="320"/>
      <c r="Z157" s="100" t="str">
        <f t="shared" si="646"/>
        <v/>
      </c>
      <c r="AA157" s="326"/>
      <c r="AB157" s="317"/>
      <c r="AC157" s="317"/>
      <c r="AD157" s="103" t="str">
        <f t="shared" si="647"/>
        <v/>
      </c>
      <c r="AE157" s="326"/>
      <c r="AF157" s="317"/>
      <c r="AG157" s="317"/>
      <c r="AH157" s="186" t="str">
        <f t="shared" si="648"/>
        <v/>
      </c>
      <c r="AI157" s="106" t="str">
        <f t="shared" si="649"/>
        <v/>
      </c>
      <c r="AJ157" s="107" t="str">
        <f t="shared" si="650"/>
        <v/>
      </c>
      <c r="AK157" s="120" t="str">
        <f t="shared" si="559"/>
        <v/>
      </c>
      <c r="AL157" s="136" t="str">
        <f t="shared" si="560"/>
        <v/>
      </c>
      <c r="BG157">
        <f>Wiegeliste!HV25</f>
        <v>99</v>
      </c>
      <c r="BJ157" t="str">
        <f t="shared" si="561"/>
        <v/>
      </c>
      <c r="BL157" t="str">
        <f t="shared" si="598"/>
        <v/>
      </c>
      <c r="BM157" t="str">
        <f t="shared" si="599"/>
        <v/>
      </c>
      <c r="BN157" t="str">
        <f t="shared" si="600"/>
        <v/>
      </c>
      <c r="BO157" t="str">
        <f t="shared" si="601"/>
        <v/>
      </c>
      <c r="BP157" t="str">
        <f t="shared" si="562"/>
        <v/>
      </c>
      <c r="BQ157" t="str">
        <f t="shared" si="563"/>
        <v/>
      </c>
      <c r="BR157" s="47" t="str">
        <f t="shared" si="564"/>
        <v/>
      </c>
      <c r="BS157" t="str">
        <f t="shared" si="565"/>
        <v/>
      </c>
      <c r="BT157" t="str">
        <f t="shared" si="566"/>
        <v/>
      </c>
      <c r="BU157" t="str">
        <f t="shared" si="602"/>
        <v/>
      </c>
      <c r="BV157" t="str">
        <f>IF(BU157="","",IF(BU157="U9",'Schuelereinst. Sinclair'!$B$6,IF(BU157="U11",'Schuelereinst. Sinclair'!$B$7,IF(BU157="U13",'Schuelereinst. Sinclair'!$B$8,Wemm(BU157="U15",'Schuelereinst. Sinclair'!$B$9,"")))))</f>
        <v/>
      </c>
      <c r="BW157" s="28" t="str">
        <f t="shared" si="567"/>
        <v/>
      </c>
      <c r="BX157" s="28" t="str">
        <f t="shared" si="568"/>
        <v/>
      </c>
      <c r="BY157" s="28" t="str">
        <f t="shared" si="569"/>
        <v/>
      </c>
      <c r="BZ157" s="28" t="str">
        <f t="shared" si="570"/>
        <v/>
      </c>
      <c r="CA157" s="28" t="str">
        <f t="shared" si="571"/>
        <v/>
      </c>
      <c r="CB157" s="28" t="str">
        <f t="shared" si="572"/>
        <v/>
      </c>
      <c r="CC157" s="28" t="str">
        <f t="shared" si="603"/>
        <v/>
      </c>
      <c r="CD157" s="28" t="str">
        <f t="shared" si="604"/>
        <v/>
      </c>
      <c r="CE157" s="28" t="str">
        <f t="shared" si="605"/>
        <v/>
      </c>
      <c r="CF157" s="28">
        <f t="shared" si="606"/>
        <v>0</v>
      </c>
      <c r="CG157">
        <f t="shared" si="607"/>
        <v>0</v>
      </c>
      <c r="CH157">
        <f t="shared" si="608"/>
        <v>0</v>
      </c>
      <c r="CI157">
        <f t="shared" si="609"/>
        <v>0</v>
      </c>
      <c r="CJ157">
        <f t="shared" si="610"/>
        <v>0</v>
      </c>
      <c r="CK157">
        <f t="shared" si="611"/>
        <v>0</v>
      </c>
      <c r="CL157">
        <f t="shared" si="573"/>
        <v>0</v>
      </c>
      <c r="CM157">
        <f t="shared" si="574"/>
        <v>0</v>
      </c>
      <c r="CN157">
        <f t="shared" si="612"/>
        <v>0</v>
      </c>
      <c r="CO157">
        <f t="shared" si="613"/>
        <v>0</v>
      </c>
      <c r="CP157">
        <f t="shared" si="614"/>
        <v>0</v>
      </c>
      <c r="CQ157" s="5">
        <f t="shared" si="615"/>
        <v>0</v>
      </c>
      <c r="CS157" s="28" t="str">
        <f t="shared" si="575"/>
        <v/>
      </c>
      <c r="CT157" s="28" t="str">
        <f t="shared" si="576"/>
        <v/>
      </c>
      <c r="CU157" s="28" t="str">
        <f t="shared" si="577"/>
        <v/>
      </c>
      <c r="CV157" s="28" t="str">
        <f t="shared" si="578"/>
        <v/>
      </c>
      <c r="CW157" s="28" t="str">
        <f t="shared" si="579"/>
        <v/>
      </c>
      <c r="CX157" s="28" t="str">
        <f t="shared" si="580"/>
        <v/>
      </c>
      <c r="CY157" s="28" t="str">
        <f t="shared" si="616"/>
        <v/>
      </c>
      <c r="CZ157" s="28" t="str">
        <f t="shared" si="617"/>
        <v/>
      </c>
      <c r="DA157" s="28" t="str">
        <f t="shared" si="618"/>
        <v/>
      </c>
      <c r="DB157" s="28">
        <f t="shared" si="619"/>
        <v>0</v>
      </c>
      <c r="DC157">
        <f t="shared" si="620"/>
        <v>0</v>
      </c>
      <c r="DD157">
        <f t="shared" si="621"/>
        <v>0</v>
      </c>
      <c r="DE157">
        <f t="shared" si="622"/>
        <v>0</v>
      </c>
      <c r="DF157">
        <f t="shared" si="623"/>
        <v>0</v>
      </c>
      <c r="DG157">
        <f t="shared" si="624"/>
        <v>0</v>
      </c>
      <c r="DH157">
        <f t="shared" si="625"/>
        <v>0</v>
      </c>
      <c r="DI157">
        <f t="shared" si="626"/>
        <v>0</v>
      </c>
      <c r="DJ157">
        <f t="shared" si="627"/>
        <v>0</v>
      </c>
      <c r="DK157">
        <f t="shared" si="628"/>
        <v>0</v>
      </c>
      <c r="DL157">
        <f t="shared" si="629"/>
        <v>0</v>
      </c>
      <c r="DM157" s="5">
        <f t="shared" si="630"/>
        <v>0</v>
      </c>
      <c r="DN157" s="48">
        <f t="shared" si="631"/>
        <v>0</v>
      </c>
      <c r="DO157" s="5">
        <f t="shared" si="632"/>
        <v>0</v>
      </c>
      <c r="DP157" s="5">
        <f t="shared" si="633"/>
        <v>0</v>
      </c>
      <c r="DR157" s="48">
        <f t="shared" si="581"/>
        <v>999</v>
      </c>
      <c r="DS157" s="48">
        <f t="shared" si="582"/>
        <v>999</v>
      </c>
      <c r="DT157" s="48">
        <f t="shared" si="634"/>
        <v>999</v>
      </c>
      <c r="DU157">
        <f t="shared" si="583"/>
        <v>0</v>
      </c>
      <c r="DW157" s="48">
        <f t="shared" si="635"/>
        <v>0</v>
      </c>
      <c r="DX157" s="48">
        <f t="shared" si="636"/>
        <v>0</v>
      </c>
      <c r="DY157" s="48">
        <f t="shared" si="637"/>
        <v>0</v>
      </c>
      <c r="DZ157" s="48">
        <f t="shared" si="638"/>
        <v>0</v>
      </c>
      <c r="EA157">
        <f t="shared" si="584"/>
        <v>0</v>
      </c>
      <c r="EC157" s="48">
        <f t="shared" si="639"/>
        <v>0</v>
      </c>
      <c r="ED157" s="48">
        <f t="shared" si="640"/>
        <v>0</v>
      </c>
      <c r="EE157" s="48">
        <f t="shared" si="641"/>
        <v>0</v>
      </c>
      <c r="EF157" s="48">
        <f t="shared" si="642"/>
        <v>0</v>
      </c>
      <c r="EG157">
        <f t="shared" si="585"/>
        <v>0</v>
      </c>
      <c r="EH157">
        <f t="shared" si="586"/>
        <v>0</v>
      </c>
      <c r="EJ157">
        <v>9</v>
      </c>
      <c r="EK157" s="48">
        <f t="shared" si="643"/>
        <v>0</v>
      </c>
      <c r="EL157">
        <f t="shared" si="587"/>
        <v>0</v>
      </c>
      <c r="EM157">
        <f t="shared" si="644"/>
        <v>0</v>
      </c>
      <c r="EN157">
        <f t="shared" si="588"/>
        <v>0</v>
      </c>
      <c r="EO157">
        <f t="shared" si="589"/>
        <v>99999999</v>
      </c>
      <c r="EP157">
        <f t="shared" si="645"/>
        <v>99999999</v>
      </c>
      <c r="EQ157">
        <f t="shared" si="590"/>
        <v>999</v>
      </c>
      <c r="ER157">
        <f t="shared" si="591"/>
        <v>99999</v>
      </c>
      <c r="ET157">
        <f>IF(J157="X",1,IF(J157="x",1,IF(J157&lt;='Schuelereinst. Sinclair'!$B$5,1,0)))</f>
        <v>0</v>
      </c>
      <c r="EU157">
        <f>IF(L157="X",1,IF(L157="x",1,IF(L157&lt;='Schuelereinst. Sinclair'!$B$5,1,0)))</f>
        <v>0</v>
      </c>
      <c r="EV157">
        <f>IF(N157="X",1,IF(N157="x",1,IF(N157&lt;='Schuelereinst. Sinclair'!$B$5,1,0)))</f>
        <v>0</v>
      </c>
      <c r="EW157">
        <f>IF(P157="X",1,IF(P157="x",1,IF(P157&lt;='Schuelereinst. Sinclair'!$B$5,1,0)))</f>
        <v>0</v>
      </c>
      <c r="EX157">
        <f>IF(R157="X",1,IF(R157="x",1,IF(R157&lt;='Schuelereinst. Sinclair'!$B$5,1,0)))</f>
        <v>0</v>
      </c>
      <c r="EY157">
        <f>IF(T157="X",1,IF(T157="x",1,IF(T157&lt;='Schuelereinst. Sinclair'!$B$5,1,0)))</f>
        <v>0</v>
      </c>
    </row>
    <row r="158" spans="1:155" x14ac:dyDescent="0.2">
      <c r="A158">
        <v>148</v>
      </c>
      <c r="B158" s="90">
        <v>10</v>
      </c>
      <c r="C158" s="259" t="str">
        <f>IF(BG158=99,"",VLOOKUP(BG158,Wiegeliste!$A$17:'Wiegeliste'!$J$66,4))</f>
        <v/>
      </c>
      <c r="D158" s="90" t="str">
        <f t="shared" si="592"/>
        <v/>
      </c>
      <c r="E158" s="132" t="str">
        <f t="shared" si="593"/>
        <v/>
      </c>
      <c r="F158" s="132" t="str">
        <f t="shared" si="594"/>
        <v/>
      </c>
      <c r="G158" s="132" t="str">
        <f>IF(BG158=99,"",VLOOKUP(BG158,Wiegeliste!$A$17:'Wiegeliste'!$J$66,6))</f>
        <v/>
      </c>
      <c r="H158" s="148" t="str">
        <f t="shared" si="558"/>
        <v/>
      </c>
      <c r="I158" s="299" t="str">
        <f>IF(C158&lt;&gt;"",IF(ISERROR(VLOOKUP(C158,Import_Gewichtheben!$A$3:$T$52,3,FALSE)),"",VLOOKUP(C158,Import_Gewichtheben!$A$3:$T$52,3,FALSE)),"")</f>
        <v/>
      </c>
      <c r="J158" s="300" t="str">
        <f>IF(C158&lt;&gt;"",IF(ISERROR(VLOOKUP(C158,Import_Gewichtheben!$A$3:$T$52,4,FALSE)),"",VLOOKUP(C158,Import_Gewichtheben!$A$3:$T$52,4,FALSE)),"")</f>
        <v/>
      </c>
      <c r="K158" s="301" t="str">
        <f>IF(C158&lt;&gt;"",IF(ISERROR(VLOOKUP(C158,Import_Gewichtheben!$A$3:$T$52,5,FALSE)),"",VLOOKUP(C158,Import_Gewichtheben!$A$3:$T$52,5,FALSE)),"")</f>
        <v/>
      </c>
      <c r="L158" s="300" t="str">
        <f>IF(C158&lt;&gt;"",IF(ISERROR(VLOOKUP(C158,Import_Gewichtheben!$A$3:$T$52,6,FALSE)),"",VLOOKUP(C158,Import_Gewichtheben!$A$3:$T$52,6,FALSE)),"")</f>
        <v/>
      </c>
      <c r="M158" s="301" t="str">
        <f>IF(C158&lt;&gt;"",IF(ISERROR(VLOOKUP(C158,Import_Gewichtheben!$A$3:$T$52,7,FALSE)),"",VLOOKUP(C158,Import_Gewichtheben!$A$3:$T$52,7,FALSE)),"")</f>
        <v/>
      </c>
      <c r="N158" s="300" t="str">
        <f>IF(C158&lt;&gt;"",IF(ISERROR(VLOOKUP(C158,Import_Gewichtheben!$A$3:$T$52,8,FALSE)),"",VLOOKUP(C158,Import_Gewichtheben!$A$3:$T$52,8,FALSE)),"")</f>
        <v/>
      </c>
      <c r="O158" s="299" t="str">
        <f>IF(C158&lt;&gt;"",IF(ISERROR(VLOOKUP(C158,Import_Gewichtheben!$A$3:$T$52,9,FALSE)),"",VLOOKUP(C158,Import_Gewichtheben!$A$3:$T$52,9,FALSE)),"")</f>
        <v/>
      </c>
      <c r="P158" s="300" t="str">
        <f>IF(C158&lt;&gt;"",IF(ISERROR(VLOOKUP(C158,Import_Gewichtheben!$A$3:$T$52,10,FALSE)),"",VLOOKUP(C158,Import_Gewichtheben!$A$3:$T$52,10,FALSE)),"")</f>
        <v/>
      </c>
      <c r="Q158" s="301" t="str">
        <f>IF(C158&lt;&gt;"",IF(ISERROR(VLOOKUP(C158,Import_Gewichtheben!$A$3:$T$52,11,FALSE)),"",VLOOKUP(C158,Import_Gewichtheben!$A$3:$T$52,11,FALSE)),"")</f>
        <v/>
      </c>
      <c r="R158" s="300" t="str">
        <f>IF(C158&lt;&gt;"",IF(ISERROR(VLOOKUP(C158,Import_Gewichtheben!$A$3:$T$52,12,FALSE)),"",VLOOKUP(C158,Import_Gewichtheben!$A$3:$T$52,12,FALSE)),"")</f>
        <v/>
      </c>
      <c r="S158" s="301" t="str">
        <f>IF(C158&lt;&gt;"",IF(ISERROR(VLOOKUP(C158,Import_Gewichtheben!$A$3:$T$52,13,FALSE)),"",VLOOKUP(C158,Import_Gewichtheben!$A$3:$T$52,13,FALSE)),"")</f>
        <v/>
      </c>
      <c r="T158" s="300" t="str">
        <f>IF(C158&lt;&gt;"",IF(ISERROR(VLOOKUP(C158,Import_Gewichtheben!$A$3:$T$52,14,FALSE)),"",VLOOKUP(C158,Import_Gewichtheben!$A$3:$T$52,14,FALSE)),"")</f>
        <v/>
      </c>
      <c r="U158" s="112" t="str">
        <f t="shared" si="595"/>
        <v/>
      </c>
      <c r="V158" s="115" t="str">
        <f t="shared" si="596"/>
        <v/>
      </c>
      <c r="W158" s="115" t="str">
        <f t="shared" si="597"/>
        <v/>
      </c>
      <c r="X158" s="321"/>
      <c r="Y158" s="322"/>
      <c r="Z158" s="100" t="str">
        <f t="shared" si="646"/>
        <v/>
      </c>
      <c r="AA158" s="326"/>
      <c r="AB158" s="317"/>
      <c r="AC158" s="317"/>
      <c r="AD158" s="103" t="str">
        <f t="shared" si="647"/>
        <v/>
      </c>
      <c r="AE158" s="326"/>
      <c r="AF158" s="317"/>
      <c r="AG158" s="317"/>
      <c r="AH158" s="186" t="str">
        <f t="shared" si="648"/>
        <v/>
      </c>
      <c r="AI158" s="106" t="str">
        <f t="shared" si="649"/>
        <v/>
      </c>
      <c r="AJ158" s="107" t="str">
        <f t="shared" si="650"/>
        <v/>
      </c>
      <c r="AK158" s="120" t="str">
        <f t="shared" si="559"/>
        <v/>
      </c>
      <c r="AL158" s="136" t="str">
        <f t="shared" si="560"/>
        <v/>
      </c>
      <c r="BG158">
        <f>Wiegeliste!HV26</f>
        <v>99</v>
      </c>
      <c r="BJ158" t="str">
        <f t="shared" si="561"/>
        <v/>
      </c>
      <c r="BL158" t="str">
        <f t="shared" si="598"/>
        <v/>
      </c>
      <c r="BM158" t="str">
        <f t="shared" si="599"/>
        <v/>
      </c>
      <c r="BN158" t="str">
        <f t="shared" si="600"/>
        <v/>
      </c>
      <c r="BO158" t="str">
        <f t="shared" si="601"/>
        <v/>
      </c>
      <c r="BP158" t="str">
        <f t="shared" si="562"/>
        <v/>
      </c>
      <c r="BQ158" t="str">
        <f t="shared" si="563"/>
        <v/>
      </c>
      <c r="BR158" s="47" t="str">
        <f t="shared" si="564"/>
        <v/>
      </c>
      <c r="BS158" t="str">
        <f t="shared" si="565"/>
        <v/>
      </c>
      <c r="BT158" t="str">
        <f t="shared" si="566"/>
        <v/>
      </c>
      <c r="BU158" t="str">
        <f t="shared" si="602"/>
        <v/>
      </c>
      <c r="BV158" t="str">
        <f>IF(BU158="","",IF(BU158="U9",'Schuelereinst. Sinclair'!$B$6,IF(BU158="U11",'Schuelereinst. Sinclair'!$B$7,IF(BU158="U13",'Schuelereinst. Sinclair'!$B$8,Wemm(BU158="U15",'Schuelereinst. Sinclair'!$B$9,"")))))</f>
        <v/>
      </c>
      <c r="BW158" s="28" t="str">
        <f t="shared" si="567"/>
        <v/>
      </c>
      <c r="BX158" s="28" t="str">
        <f t="shared" si="568"/>
        <v/>
      </c>
      <c r="BY158" s="28" t="str">
        <f t="shared" si="569"/>
        <v/>
      </c>
      <c r="BZ158" s="28" t="str">
        <f t="shared" si="570"/>
        <v/>
      </c>
      <c r="CA158" s="28" t="str">
        <f t="shared" si="571"/>
        <v/>
      </c>
      <c r="CB158" s="28" t="str">
        <f t="shared" si="572"/>
        <v/>
      </c>
      <c r="CC158" s="28" t="str">
        <f t="shared" si="603"/>
        <v/>
      </c>
      <c r="CD158" s="28" t="str">
        <f t="shared" si="604"/>
        <v/>
      </c>
      <c r="CE158" s="28" t="str">
        <f t="shared" si="605"/>
        <v/>
      </c>
      <c r="CF158" s="28">
        <f t="shared" si="606"/>
        <v>0</v>
      </c>
      <c r="CG158">
        <f t="shared" si="607"/>
        <v>0</v>
      </c>
      <c r="CH158">
        <f t="shared" si="608"/>
        <v>0</v>
      </c>
      <c r="CI158">
        <f t="shared" si="609"/>
        <v>0</v>
      </c>
      <c r="CJ158">
        <f t="shared" si="610"/>
        <v>0</v>
      </c>
      <c r="CK158">
        <f t="shared" si="611"/>
        <v>0</v>
      </c>
      <c r="CL158">
        <f t="shared" si="573"/>
        <v>0</v>
      </c>
      <c r="CM158">
        <f t="shared" si="574"/>
        <v>0</v>
      </c>
      <c r="CN158">
        <f t="shared" si="612"/>
        <v>0</v>
      </c>
      <c r="CO158">
        <f t="shared" si="613"/>
        <v>0</v>
      </c>
      <c r="CP158">
        <f t="shared" si="614"/>
        <v>0</v>
      </c>
      <c r="CQ158" s="5">
        <f t="shared" si="615"/>
        <v>0</v>
      </c>
      <c r="CS158" s="28" t="str">
        <f t="shared" si="575"/>
        <v/>
      </c>
      <c r="CT158" s="28" t="str">
        <f t="shared" si="576"/>
        <v/>
      </c>
      <c r="CU158" s="28" t="str">
        <f t="shared" si="577"/>
        <v/>
      </c>
      <c r="CV158" s="28" t="str">
        <f t="shared" si="578"/>
        <v/>
      </c>
      <c r="CW158" s="28" t="str">
        <f t="shared" si="579"/>
        <v/>
      </c>
      <c r="CX158" s="28" t="str">
        <f t="shared" si="580"/>
        <v/>
      </c>
      <c r="CY158" s="28" t="str">
        <f t="shared" si="616"/>
        <v/>
      </c>
      <c r="CZ158" s="28" t="str">
        <f t="shared" si="617"/>
        <v/>
      </c>
      <c r="DA158" s="28" t="str">
        <f t="shared" si="618"/>
        <v/>
      </c>
      <c r="DB158" s="28">
        <f t="shared" si="619"/>
        <v>0</v>
      </c>
      <c r="DC158">
        <f t="shared" si="620"/>
        <v>0</v>
      </c>
      <c r="DD158">
        <f t="shared" si="621"/>
        <v>0</v>
      </c>
      <c r="DE158">
        <f t="shared" si="622"/>
        <v>0</v>
      </c>
      <c r="DF158">
        <f t="shared" si="623"/>
        <v>0</v>
      </c>
      <c r="DG158">
        <f t="shared" si="624"/>
        <v>0</v>
      </c>
      <c r="DH158">
        <f t="shared" si="625"/>
        <v>0</v>
      </c>
      <c r="DI158">
        <f t="shared" si="626"/>
        <v>0</v>
      </c>
      <c r="DJ158">
        <f t="shared" si="627"/>
        <v>0</v>
      </c>
      <c r="DK158">
        <f t="shared" si="628"/>
        <v>0</v>
      </c>
      <c r="DL158">
        <f t="shared" si="629"/>
        <v>0</v>
      </c>
      <c r="DM158" s="5">
        <f t="shared" si="630"/>
        <v>0</v>
      </c>
      <c r="DN158" s="48">
        <f t="shared" si="631"/>
        <v>0</v>
      </c>
      <c r="DO158" s="5">
        <f t="shared" si="632"/>
        <v>0</v>
      </c>
      <c r="DP158" s="5">
        <f t="shared" si="633"/>
        <v>0</v>
      </c>
      <c r="DR158" s="48">
        <f t="shared" si="581"/>
        <v>999</v>
      </c>
      <c r="DS158" s="48">
        <f t="shared" si="582"/>
        <v>999</v>
      </c>
      <c r="DT158" s="48">
        <f t="shared" si="634"/>
        <v>999</v>
      </c>
      <c r="DU158">
        <f t="shared" si="583"/>
        <v>0</v>
      </c>
      <c r="DW158" s="48">
        <f t="shared" si="635"/>
        <v>0</v>
      </c>
      <c r="DX158" s="48">
        <f t="shared" si="636"/>
        <v>0</v>
      </c>
      <c r="DY158" s="48">
        <f t="shared" si="637"/>
        <v>0</v>
      </c>
      <c r="DZ158" s="48">
        <f t="shared" si="638"/>
        <v>0</v>
      </c>
      <c r="EA158">
        <f t="shared" si="584"/>
        <v>0</v>
      </c>
      <c r="EC158" s="48">
        <f t="shared" si="639"/>
        <v>0</v>
      </c>
      <c r="ED158" s="48">
        <f t="shared" si="640"/>
        <v>0</v>
      </c>
      <c r="EE158" s="48">
        <f t="shared" si="641"/>
        <v>0</v>
      </c>
      <c r="EF158" s="48">
        <f t="shared" si="642"/>
        <v>0</v>
      </c>
      <c r="EG158">
        <f t="shared" si="585"/>
        <v>0</v>
      </c>
      <c r="EH158">
        <f t="shared" si="586"/>
        <v>0</v>
      </c>
      <c r="EJ158">
        <v>10</v>
      </c>
      <c r="EK158" s="48">
        <f t="shared" si="643"/>
        <v>0</v>
      </c>
      <c r="EL158">
        <f t="shared" si="587"/>
        <v>0</v>
      </c>
      <c r="EM158">
        <f t="shared" si="644"/>
        <v>0</v>
      </c>
      <c r="EN158">
        <f t="shared" si="588"/>
        <v>0</v>
      </c>
      <c r="EO158">
        <f t="shared" si="589"/>
        <v>99999999</v>
      </c>
      <c r="EP158">
        <f t="shared" si="645"/>
        <v>99999999</v>
      </c>
      <c r="EQ158">
        <f t="shared" si="590"/>
        <v>999</v>
      </c>
      <c r="ER158">
        <f t="shared" si="591"/>
        <v>99999</v>
      </c>
      <c r="ET158">
        <f>IF(J158="X",1,IF(J158="x",1,IF(J158&lt;='Schuelereinst. Sinclair'!$B$5,1,0)))</f>
        <v>0</v>
      </c>
      <c r="EU158">
        <f>IF(L158="X",1,IF(L158="x",1,IF(L158&lt;='Schuelereinst. Sinclair'!$B$5,1,0)))</f>
        <v>0</v>
      </c>
      <c r="EV158">
        <f>IF(N158="X",1,IF(N158="x",1,IF(N158&lt;='Schuelereinst. Sinclair'!$B$5,1,0)))</f>
        <v>0</v>
      </c>
      <c r="EW158">
        <f>IF(P158="X",1,IF(P158="x",1,IF(P158&lt;='Schuelereinst. Sinclair'!$B$5,1,0)))</f>
        <v>0</v>
      </c>
      <c r="EX158">
        <f>IF(R158="X",1,IF(R158="x",1,IF(R158&lt;='Schuelereinst. Sinclair'!$B$5,1,0)))</f>
        <v>0</v>
      </c>
      <c r="EY158">
        <f>IF(T158="X",1,IF(T158="x",1,IF(T158&lt;='Schuelereinst. Sinclair'!$B$5,1,0)))</f>
        <v>0</v>
      </c>
    </row>
    <row r="159" spans="1:155" x14ac:dyDescent="0.2">
      <c r="A159">
        <v>149</v>
      </c>
      <c r="B159" s="90">
        <v>11</v>
      </c>
      <c r="C159" s="259" t="str">
        <f>IF(BG159=99,"",VLOOKUP(BG159,Wiegeliste!$A$17:'Wiegeliste'!$J$66,4))</f>
        <v/>
      </c>
      <c r="D159" s="90" t="str">
        <f t="shared" si="592"/>
        <v/>
      </c>
      <c r="E159" s="132" t="str">
        <f t="shared" si="593"/>
        <v/>
      </c>
      <c r="F159" s="132" t="str">
        <f t="shared" si="594"/>
        <v/>
      </c>
      <c r="G159" s="132" t="str">
        <f>IF(BG159=99,"",VLOOKUP(BG159,Wiegeliste!$A$17:'Wiegeliste'!$J$66,6))</f>
        <v/>
      </c>
      <c r="H159" s="148" t="str">
        <f t="shared" si="558"/>
        <v/>
      </c>
      <c r="I159" s="299" t="str">
        <f>IF(C159&lt;&gt;"",IF(ISERROR(VLOOKUP(C159,Import_Gewichtheben!$A$3:$T$52,3,FALSE)),"",VLOOKUP(C159,Import_Gewichtheben!$A$3:$T$52,3,FALSE)),"")</f>
        <v/>
      </c>
      <c r="J159" s="300" t="str">
        <f>IF(C159&lt;&gt;"",IF(ISERROR(VLOOKUP(C159,Import_Gewichtheben!$A$3:$T$52,4,FALSE)),"",VLOOKUP(C159,Import_Gewichtheben!$A$3:$T$52,4,FALSE)),"")</f>
        <v/>
      </c>
      <c r="K159" s="301" t="str">
        <f>IF(C159&lt;&gt;"",IF(ISERROR(VLOOKUP(C159,Import_Gewichtheben!$A$3:$T$52,5,FALSE)),"",VLOOKUP(C159,Import_Gewichtheben!$A$3:$T$52,5,FALSE)),"")</f>
        <v/>
      </c>
      <c r="L159" s="300" t="str">
        <f>IF(C159&lt;&gt;"",IF(ISERROR(VLOOKUP(C159,Import_Gewichtheben!$A$3:$T$52,6,FALSE)),"",VLOOKUP(C159,Import_Gewichtheben!$A$3:$T$52,6,FALSE)),"")</f>
        <v/>
      </c>
      <c r="M159" s="301" t="str">
        <f>IF(C159&lt;&gt;"",IF(ISERROR(VLOOKUP(C159,Import_Gewichtheben!$A$3:$T$52,7,FALSE)),"",VLOOKUP(C159,Import_Gewichtheben!$A$3:$T$52,7,FALSE)),"")</f>
        <v/>
      </c>
      <c r="N159" s="300" t="str">
        <f>IF(C159&lt;&gt;"",IF(ISERROR(VLOOKUP(C159,Import_Gewichtheben!$A$3:$T$52,8,FALSE)),"",VLOOKUP(C159,Import_Gewichtheben!$A$3:$T$52,8,FALSE)),"")</f>
        <v/>
      </c>
      <c r="O159" s="299" t="str">
        <f>IF(C159&lt;&gt;"",IF(ISERROR(VLOOKUP(C159,Import_Gewichtheben!$A$3:$T$52,9,FALSE)),"",VLOOKUP(C159,Import_Gewichtheben!$A$3:$T$52,9,FALSE)),"")</f>
        <v/>
      </c>
      <c r="P159" s="300" t="str">
        <f>IF(C159&lt;&gt;"",IF(ISERROR(VLOOKUP(C159,Import_Gewichtheben!$A$3:$T$52,10,FALSE)),"",VLOOKUP(C159,Import_Gewichtheben!$A$3:$T$52,10,FALSE)),"")</f>
        <v/>
      </c>
      <c r="Q159" s="301" t="str">
        <f>IF(C159&lt;&gt;"",IF(ISERROR(VLOOKUP(C159,Import_Gewichtheben!$A$3:$T$52,11,FALSE)),"",VLOOKUP(C159,Import_Gewichtheben!$A$3:$T$52,11,FALSE)),"")</f>
        <v/>
      </c>
      <c r="R159" s="300" t="str">
        <f>IF(C159&lt;&gt;"",IF(ISERROR(VLOOKUP(C159,Import_Gewichtheben!$A$3:$T$52,12,FALSE)),"",VLOOKUP(C159,Import_Gewichtheben!$A$3:$T$52,12,FALSE)),"")</f>
        <v/>
      </c>
      <c r="S159" s="301" t="str">
        <f>IF(C159&lt;&gt;"",IF(ISERROR(VLOOKUP(C159,Import_Gewichtheben!$A$3:$T$52,13,FALSE)),"",VLOOKUP(C159,Import_Gewichtheben!$A$3:$T$52,13,FALSE)),"")</f>
        <v/>
      </c>
      <c r="T159" s="300" t="str">
        <f>IF(C159&lt;&gt;"",IF(ISERROR(VLOOKUP(C159,Import_Gewichtheben!$A$3:$T$52,14,FALSE)),"",VLOOKUP(C159,Import_Gewichtheben!$A$3:$T$52,14,FALSE)),"")</f>
        <v/>
      </c>
      <c r="U159" s="112" t="str">
        <f t="shared" si="595"/>
        <v/>
      </c>
      <c r="V159" s="115" t="str">
        <f t="shared" si="596"/>
        <v/>
      </c>
      <c r="W159" s="115" t="str">
        <f t="shared" si="597"/>
        <v/>
      </c>
      <c r="X159" s="316"/>
      <c r="Y159" s="317"/>
      <c r="Z159" s="100" t="str">
        <f t="shared" si="646"/>
        <v/>
      </c>
      <c r="AA159" s="326"/>
      <c r="AB159" s="317"/>
      <c r="AC159" s="317"/>
      <c r="AD159" s="103" t="str">
        <f t="shared" si="647"/>
        <v/>
      </c>
      <c r="AE159" s="326"/>
      <c r="AF159" s="317"/>
      <c r="AG159" s="317"/>
      <c r="AH159" s="186" t="str">
        <f t="shared" si="648"/>
        <v/>
      </c>
      <c r="AI159" s="106" t="str">
        <f t="shared" si="649"/>
        <v/>
      </c>
      <c r="AJ159" s="107" t="str">
        <f t="shared" si="650"/>
        <v/>
      </c>
      <c r="AK159" s="120" t="str">
        <f t="shared" si="559"/>
        <v/>
      </c>
      <c r="AL159" s="136" t="str">
        <f t="shared" si="560"/>
        <v/>
      </c>
      <c r="BG159">
        <f>Wiegeliste!HV27</f>
        <v>99</v>
      </c>
      <c r="BJ159" t="str">
        <f t="shared" si="561"/>
        <v/>
      </c>
      <c r="BL159" t="str">
        <f t="shared" si="598"/>
        <v/>
      </c>
      <c r="BM159" t="str">
        <f t="shared" si="599"/>
        <v/>
      </c>
      <c r="BN159" t="str">
        <f t="shared" si="600"/>
        <v/>
      </c>
      <c r="BO159" t="str">
        <f t="shared" si="601"/>
        <v/>
      </c>
      <c r="BP159" t="str">
        <f t="shared" si="562"/>
        <v/>
      </c>
      <c r="BQ159" t="str">
        <f t="shared" si="563"/>
        <v/>
      </c>
      <c r="BR159" s="47" t="str">
        <f t="shared" si="564"/>
        <v/>
      </c>
      <c r="BS159" t="str">
        <f t="shared" si="565"/>
        <v/>
      </c>
      <c r="BT159" t="str">
        <f t="shared" si="566"/>
        <v/>
      </c>
      <c r="BU159" t="str">
        <f t="shared" si="602"/>
        <v/>
      </c>
      <c r="BV159" t="str">
        <f>IF(BU159="","",IF(BU159="U9",'Schuelereinst. Sinclair'!$B$6,IF(BU159="U11",'Schuelereinst. Sinclair'!$B$7,IF(BU159="U13",'Schuelereinst. Sinclair'!$B$8,Wemm(BU159="U15",'Schuelereinst. Sinclair'!$B$9,"")))))</f>
        <v/>
      </c>
      <c r="BW159" s="28" t="str">
        <f t="shared" si="567"/>
        <v/>
      </c>
      <c r="BX159" s="28" t="str">
        <f t="shared" si="568"/>
        <v/>
      </c>
      <c r="BY159" s="28" t="str">
        <f t="shared" si="569"/>
        <v/>
      </c>
      <c r="BZ159" s="28" t="str">
        <f t="shared" si="570"/>
        <v/>
      </c>
      <c r="CA159" s="28" t="str">
        <f t="shared" si="571"/>
        <v/>
      </c>
      <c r="CB159" s="28" t="str">
        <f t="shared" si="572"/>
        <v/>
      </c>
      <c r="CC159" s="28" t="str">
        <f t="shared" si="603"/>
        <v/>
      </c>
      <c r="CD159" s="28" t="str">
        <f t="shared" si="604"/>
        <v/>
      </c>
      <c r="CE159" s="28" t="str">
        <f t="shared" si="605"/>
        <v/>
      </c>
      <c r="CF159" s="28">
        <f t="shared" si="606"/>
        <v>0</v>
      </c>
      <c r="CG159">
        <f t="shared" si="607"/>
        <v>0</v>
      </c>
      <c r="CH159">
        <f t="shared" si="608"/>
        <v>0</v>
      </c>
      <c r="CI159">
        <f t="shared" si="609"/>
        <v>0</v>
      </c>
      <c r="CJ159">
        <f t="shared" si="610"/>
        <v>0</v>
      </c>
      <c r="CK159">
        <f t="shared" si="611"/>
        <v>0</v>
      </c>
      <c r="CL159">
        <f t="shared" si="573"/>
        <v>0</v>
      </c>
      <c r="CM159">
        <f t="shared" si="574"/>
        <v>0</v>
      </c>
      <c r="CN159">
        <f t="shared" si="612"/>
        <v>0</v>
      </c>
      <c r="CO159">
        <f t="shared" si="613"/>
        <v>0</v>
      </c>
      <c r="CP159">
        <f t="shared" si="614"/>
        <v>0</v>
      </c>
      <c r="CQ159" s="5">
        <f t="shared" si="615"/>
        <v>0</v>
      </c>
      <c r="CS159" s="28" t="str">
        <f t="shared" si="575"/>
        <v/>
      </c>
      <c r="CT159" s="28" t="str">
        <f t="shared" si="576"/>
        <v/>
      </c>
      <c r="CU159" s="28" t="str">
        <f t="shared" si="577"/>
        <v/>
      </c>
      <c r="CV159" s="28" t="str">
        <f t="shared" si="578"/>
        <v/>
      </c>
      <c r="CW159" s="28" t="str">
        <f t="shared" si="579"/>
        <v/>
      </c>
      <c r="CX159" s="28" t="str">
        <f t="shared" si="580"/>
        <v/>
      </c>
      <c r="CY159" s="28" t="str">
        <f t="shared" si="616"/>
        <v/>
      </c>
      <c r="CZ159" s="28" t="str">
        <f t="shared" si="617"/>
        <v/>
      </c>
      <c r="DA159" s="28" t="str">
        <f t="shared" si="618"/>
        <v/>
      </c>
      <c r="DB159" s="28">
        <f t="shared" si="619"/>
        <v>0</v>
      </c>
      <c r="DC159">
        <f t="shared" si="620"/>
        <v>0</v>
      </c>
      <c r="DD159">
        <f t="shared" si="621"/>
        <v>0</v>
      </c>
      <c r="DE159">
        <f t="shared" si="622"/>
        <v>0</v>
      </c>
      <c r="DF159">
        <f t="shared" si="623"/>
        <v>0</v>
      </c>
      <c r="DG159">
        <f t="shared" si="624"/>
        <v>0</v>
      </c>
      <c r="DH159">
        <f t="shared" si="625"/>
        <v>0</v>
      </c>
      <c r="DI159">
        <f t="shared" si="626"/>
        <v>0</v>
      </c>
      <c r="DJ159">
        <f t="shared" si="627"/>
        <v>0</v>
      </c>
      <c r="DK159">
        <f t="shared" si="628"/>
        <v>0</v>
      </c>
      <c r="DL159">
        <f t="shared" si="629"/>
        <v>0</v>
      </c>
      <c r="DM159" s="5">
        <f t="shared" si="630"/>
        <v>0</v>
      </c>
      <c r="DN159" s="48">
        <f t="shared" si="631"/>
        <v>0</v>
      </c>
      <c r="DO159" s="5">
        <f t="shared" si="632"/>
        <v>0</v>
      </c>
      <c r="DP159" s="5">
        <f t="shared" si="633"/>
        <v>0</v>
      </c>
      <c r="DR159" s="48">
        <f t="shared" si="581"/>
        <v>999</v>
      </c>
      <c r="DS159" s="48">
        <f t="shared" si="582"/>
        <v>999</v>
      </c>
      <c r="DT159" s="48">
        <f t="shared" si="634"/>
        <v>999</v>
      </c>
      <c r="DU159">
        <f t="shared" si="583"/>
        <v>0</v>
      </c>
      <c r="DW159" s="48">
        <f t="shared" si="635"/>
        <v>0</v>
      </c>
      <c r="DX159" s="48">
        <f t="shared" si="636"/>
        <v>0</v>
      </c>
      <c r="DY159" s="48">
        <f t="shared" si="637"/>
        <v>0</v>
      </c>
      <c r="DZ159" s="48">
        <f t="shared" si="638"/>
        <v>0</v>
      </c>
      <c r="EA159">
        <f t="shared" si="584"/>
        <v>0</v>
      </c>
      <c r="EC159" s="48">
        <f t="shared" si="639"/>
        <v>0</v>
      </c>
      <c r="ED159" s="48">
        <f t="shared" si="640"/>
        <v>0</v>
      </c>
      <c r="EE159" s="48">
        <f t="shared" si="641"/>
        <v>0</v>
      </c>
      <c r="EF159" s="48">
        <f t="shared" si="642"/>
        <v>0</v>
      </c>
      <c r="EG159">
        <f t="shared" si="585"/>
        <v>0</v>
      </c>
      <c r="EH159">
        <f t="shared" si="586"/>
        <v>0</v>
      </c>
      <c r="EJ159">
        <v>11</v>
      </c>
      <c r="EK159" s="48">
        <f t="shared" si="643"/>
        <v>0</v>
      </c>
      <c r="EL159">
        <f t="shared" si="587"/>
        <v>0</v>
      </c>
      <c r="EM159">
        <f t="shared" si="644"/>
        <v>0</v>
      </c>
      <c r="EN159">
        <f t="shared" si="588"/>
        <v>0</v>
      </c>
      <c r="EO159">
        <f t="shared" si="589"/>
        <v>99999999</v>
      </c>
      <c r="EP159">
        <f t="shared" si="645"/>
        <v>99999999</v>
      </c>
      <c r="EQ159">
        <f t="shared" si="590"/>
        <v>999</v>
      </c>
      <c r="ER159">
        <f t="shared" si="591"/>
        <v>99999</v>
      </c>
      <c r="ET159">
        <f>IF(J159="X",1,IF(J159="x",1,IF(J159&lt;='Schuelereinst. Sinclair'!$B$5,1,0)))</f>
        <v>0</v>
      </c>
      <c r="EU159">
        <f>IF(L159="X",1,IF(L159="x",1,IF(L159&lt;='Schuelereinst. Sinclair'!$B$5,1,0)))</f>
        <v>0</v>
      </c>
      <c r="EV159">
        <f>IF(N159="X",1,IF(N159="x",1,IF(N159&lt;='Schuelereinst. Sinclair'!$B$5,1,0)))</f>
        <v>0</v>
      </c>
      <c r="EW159">
        <f>IF(P159="X",1,IF(P159="x",1,IF(P159&lt;='Schuelereinst. Sinclair'!$B$5,1,0)))</f>
        <v>0</v>
      </c>
      <c r="EX159">
        <f>IF(R159="X",1,IF(R159="x",1,IF(R159&lt;='Schuelereinst. Sinclair'!$B$5,1,0)))</f>
        <v>0</v>
      </c>
      <c r="EY159">
        <f>IF(T159="X",1,IF(T159="x",1,IF(T159&lt;='Schuelereinst. Sinclair'!$B$5,1,0)))</f>
        <v>0</v>
      </c>
    </row>
    <row r="160" spans="1:155" x14ac:dyDescent="0.2">
      <c r="A160">
        <v>150</v>
      </c>
      <c r="B160" s="90">
        <v>12</v>
      </c>
      <c r="C160" s="259" t="str">
        <f>IF(BG160=99,"",VLOOKUP(BG160,Wiegeliste!$A$17:'Wiegeliste'!$J$66,4))</f>
        <v/>
      </c>
      <c r="D160" s="90" t="str">
        <f t="shared" si="592"/>
        <v/>
      </c>
      <c r="E160" s="132" t="str">
        <f t="shared" si="593"/>
        <v/>
      </c>
      <c r="F160" s="132" t="str">
        <f t="shared" si="594"/>
        <v/>
      </c>
      <c r="G160" s="132" t="str">
        <f>IF(BG160=99,"",VLOOKUP(BG160,Wiegeliste!$A$17:'Wiegeliste'!$J$66,6))</f>
        <v/>
      </c>
      <c r="H160" s="148" t="str">
        <f t="shared" si="558"/>
        <v/>
      </c>
      <c r="I160" s="299" t="str">
        <f>IF(C160&lt;&gt;"",IF(ISERROR(VLOOKUP(C160,Import_Gewichtheben!$A$3:$T$52,3,FALSE)),"",VLOOKUP(C160,Import_Gewichtheben!$A$3:$T$52,3,FALSE)),"")</f>
        <v/>
      </c>
      <c r="J160" s="300" t="str">
        <f>IF(C160&lt;&gt;"",IF(ISERROR(VLOOKUP(C160,Import_Gewichtheben!$A$3:$T$52,4,FALSE)),"",VLOOKUP(C160,Import_Gewichtheben!$A$3:$T$52,4,FALSE)),"")</f>
        <v/>
      </c>
      <c r="K160" s="301" t="str">
        <f>IF(C160&lt;&gt;"",IF(ISERROR(VLOOKUP(C160,Import_Gewichtheben!$A$3:$T$52,5,FALSE)),"",VLOOKUP(C160,Import_Gewichtheben!$A$3:$T$52,5,FALSE)),"")</f>
        <v/>
      </c>
      <c r="L160" s="300" t="str">
        <f>IF(C160&lt;&gt;"",IF(ISERROR(VLOOKUP(C160,Import_Gewichtheben!$A$3:$T$52,6,FALSE)),"",VLOOKUP(C160,Import_Gewichtheben!$A$3:$T$52,6,FALSE)),"")</f>
        <v/>
      </c>
      <c r="M160" s="301" t="str">
        <f>IF(C160&lt;&gt;"",IF(ISERROR(VLOOKUP(C160,Import_Gewichtheben!$A$3:$T$52,7,FALSE)),"",VLOOKUP(C160,Import_Gewichtheben!$A$3:$T$52,7,FALSE)),"")</f>
        <v/>
      </c>
      <c r="N160" s="300" t="str">
        <f>IF(C160&lt;&gt;"",IF(ISERROR(VLOOKUP(C160,Import_Gewichtheben!$A$3:$T$52,8,FALSE)),"",VLOOKUP(C160,Import_Gewichtheben!$A$3:$T$52,8,FALSE)),"")</f>
        <v/>
      </c>
      <c r="O160" s="299" t="str">
        <f>IF(C160&lt;&gt;"",IF(ISERROR(VLOOKUP(C160,Import_Gewichtheben!$A$3:$T$52,9,FALSE)),"",VLOOKUP(C160,Import_Gewichtheben!$A$3:$T$52,9,FALSE)),"")</f>
        <v/>
      </c>
      <c r="P160" s="300" t="str">
        <f>IF(C160&lt;&gt;"",IF(ISERROR(VLOOKUP(C160,Import_Gewichtheben!$A$3:$T$52,10,FALSE)),"",VLOOKUP(C160,Import_Gewichtheben!$A$3:$T$52,10,FALSE)),"")</f>
        <v/>
      </c>
      <c r="Q160" s="301" t="str">
        <f>IF(C160&lt;&gt;"",IF(ISERROR(VLOOKUP(C160,Import_Gewichtheben!$A$3:$T$52,11,FALSE)),"",VLOOKUP(C160,Import_Gewichtheben!$A$3:$T$52,11,FALSE)),"")</f>
        <v/>
      </c>
      <c r="R160" s="300" t="str">
        <f>IF(C160&lt;&gt;"",IF(ISERROR(VLOOKUP(C160,Import_Gewichtheben!$A$3:$T$52,12,FALSE)),"",VLOOKUP(C160,Import_Gewichtheben!$A$3:$T$52,12,FALSE)),"")</f>
        <v/>
      </c>
      <c r="S160" s="301" t="str">
        <f>IF(C160&lt;&gt;"",IF(ISERROR(VLOOKUP(C160,Import_Gewichtheben!$A$3:$T$52,13,FALSE)),"",VLOOKUP(C160,Import_Gewichtheben!$A$3:$T$52,13,FALSE)),"")</f>
        <v/>
      </c>
      <c r="T160" s="300" t="str">
        <f>IF(C160&lt;&gt;"",IF(ISERROR(VLOOKUP(C160,Import_Gewichtheben!$A$3:$T$52,14,FALSE)),"",VLOOKUP(C160,Import_Gewichtheben!$A$3:$T$52,14,FALSE)),"")</f>
        <v/>
      </c>
      <c r="U160" s="112" t="str">
        <f t="shared" si="595"/>
        <v/>
      </c>
      <c r="V160" s="115" t="str">
        <f t="shared" si="596"/>
        <v/>
      </c>
      <c r="W160" s="115" t="str">
        <f t="shared" si="597"/>
        <v/>
      </c>
      <c r="X160" s="316"/>
      <c r="Y160" s="317"/>
      <c r="Z160" s="100" t="str">
        <f t="shared" si="646"/>
        <v/>
      </c>
      <c r="AA160" s="326"/>
      <c r="AB160" s="317"/>
      <c r="AC160" s="317"/>
      <c r="AD160" s="103" t="str">
        <f t="shared" si="647"/>
        <v/>
      </c>
      <c r="AE160" s="326"/>
      <c r="AF160" s="317"/>
      <c r="AG160" s="317"/>
      <c r="AH160" s="186" t="str">
        <f t="shared" si="648"/>
        <v/>
      </c>
      <c r="AI160" s="106" t="str">
        <f t="shared" si="649"/>
        <v/>
      </c>
      <c r="AJ160" s="107" t="str">
        <f t="shared" si="650"/>
        <v/>
      </c>
      <c r="AK160" s="120" t="str">
        <f t="shared" si="559"/>
        <v/>
      </c>
      <c r="AL160" s="136" t="str">
        <f t="shared" si="560"/>
        <v/>
      </c>
      <c r="BG160">
        <f>Wiegeliste!HV28</f>
        <v>99</v>
      </c>
      <c r="BJ160" t="str">
        <f t="shared" si="561"/>
        <v/>
      </c>
      <c r="BL160" t="str">
        <f t="shared" si="598"/>
        <v/>
      </c>
      <c r="BM160" t="str">
        <f t="shared" si="599"/>
        <v/>
      </c>
      <c r="BN160" t="str">
        <f t="shared" si="600"/>
        <v/>
      </c>
      <c r="BO160" t="str">
        <f t="shared" si="601"/>
        <v/>
      </c>
      <c r="BP160" t="str">
        <f t="shared" si="562"/>
        <v/>
      </c>
      <c r="BQ160" t="str">
        <f t="shared" si="563"/>
        <v/>
      </c>
      <c r="BR160" s="47" t="str">
        <f t="shared" si="564"/>
        <v/>
      </c>
      <c r="BS160" t="str">
        <f t="shared" si="565"/>
        <v/>
      </c>
      <c r="BT160" t="str">
        <f t="shared" si="566"/>
        <v/>
      </c>
      <c r="BU160" t="str">
        <f t="shared" si="602"/>
        <v/>
      </c>
      <c r="BV160" t="str">
        <f>IF(BU160="","",IF(BU160="U9",'Schuelereinst. Sinclair'!$B$6,IF(BU160="U11",'Schuelereinst. Sinclair'!$B$7,IF(BU160="U13",'Schuelereinst. Sinclair'!$B$8,Wemm(BU160="U15",'Schuelereinst. Sinclair'!$B$9,"")))))</f>
        <v/>
      </c>
      <c r="BW160" s="28" t="str">
        <f t="shared" si="567"/>
        <v/>
      </c>
      <c r="BX160" s="28" t="str">
        <f t="shared" si="568"/>
        <v/>
      </c>
      <c r="BY160" s="28" t="str">
        <f t="shared" si="569"/>
        <v/>
      </c>
      <c r="BZ160" s="28" t="str">
        <f t="shared" si="570"/>
        <v/>
      </c>
      <c r="CA160" s="28" t="str">
        <f t="shared" si="571"/>
        <v/>
      </c>
      <c r="CB160" s="28" t="str">
        <f t="shared" si="572"/>
        <v/>
      </c>
      <c r="CC160" s="28" t="str">
        <f t="shared" si="603"/>
        <v/>
      </c>
      <c r="CD160" s="28" t="str">
        <f t="shared" si="604"/>
        <v/>
      </c>
      <c r="CE160" s="28" t="str">
        <f t="shared" si="605"/>
        <v/>
      </c>
      <c r="CF160" s="28">
        <f t="shared" si="606"/>
        <v>0</v>
      </c>
      <c r="CG160">
        <f t="shared" si="607"/>
        <v>0</v>
      </c>
      <c r="CH160">
        <f t="shared" si="608"/>
        <v>0</v>
      </c>
      <c r="CI160">
        <f t="shared" si="609"/>
        <v>0</v>
      </c>
      <c r="CJ160">
        <f t="shared" si="610"/>
        <v>0</v>
      </c>
      <c r="CK160">
        <f t="shared" si="611"/>
        <v>0</v>
      </c>
      <c r="CL160">
        <f t="shared" si="573"/>
        <v>0</v>
      </c>
      <c r="CM160">
        <f t="shared" si="574"/>
        <v>0</v>
      </c>
      <c r="CN160">
        <f t="shared" si="612"/>
        <v>0</v>
      </c>
      <c r="CO160">
        <f t="shared" si="613"/>
        <v>0</v>
      </c>
      <c r="CP160">
        <f t="shared" si="614"/>
        <v>0</v>
      </c>
      <c r="CQ160" s="5">
        <f t="shared" si="615"/>
        <v>0</v>
      </c>
      <c r="CS160" s="28" t="str">
        <f t="shared" si="575"/>
        <v/>
      </c>
      <c r="CT160" s="28" t="str">
        <f t="shared" si="576"/>
        <v/>
      </c>
      <c r="CU160" s="28" t="str">
        <f t="shared" si="577"/>
        <v/>
      </c>
      <c r="CV160" s="28" t="str">
        <f t="shared" si="578"/>
        <v/>
      </c>
      <c r="CW160" s="28" t="str">
        <f t="shared" si="579"/>
        <v/>
      </c>
      <c r="CX160" s="28" t="str">
        <f t="shared" si="580"/>
        <v/>
      </c>
      <c r="CY160" s="28" t="str">
        <f t="shared" si="616"/>
        <v/>
      </c>
      <c r="CZ160" s="28" t="str">
        <f t="shared" si="617"/>
        <v/>
      </c>
      <c r="DA160" s="28" t="str">
        <f t="shared" si="618"/>
        <v/>
      </c>
      <c r="DB160" s="28">
        <f t="shared" si="619"/>
        <v>0</v>
      </c>
      <c r="DC160">
        <f t="shared" si="620"/>
        <v>0</v>
      </c>
      <c r="DD160">
        <f t="shared" si="621"/>
        <v>0</v>
      </c>
      <c r="DE160">
        <f t="shared" si="622"/>
        <v>0</v>
      </c>
      <c r="DF160">
        <f t="shared" si="623"/>
        <v>0</v>
      </c>
      <c r="DG160">
        <f t="shared" si="624"/>
        <v>0</v>
      </c>
      <c r="DH160">
        <f t="shared" si="625"/>
        <v>0</v>
      </c>
      <c r="DI160">
        <f t="shared" si="626"/>
        <v>0</v>
      </c>
      <c r="DJ160">
        <f t="shared" si="627"/>
        <v>0</v>
      </c>
      <c r="DK160">
        <f t="shared" si="628"/>
        <v>0</v>
      </c>
      <c r="DL160">
        <f t="shared" si="629"/>
        <v>0</v>
      </c>
      <c r="DM160" s="5">
        <f t="shared" si="630"/>
        <v>0</v>
      </c>
      <c r="DN160" s="48">
        <f t="shared" si="631"/>
        <v>0</v>
      </c>
      <c r="DO160" s="5">
        <f t="shared" si="632"/>
        <v>0</v>
      </c>
      <c r="DP160" s="5">
        <f t="shared" si="633"/>
        <v>0</v>
      </c>
      <c r="DR160" s="48">
        <f t="shared" si="581"/>
        <v>999</v>
      </c>
      <c r="DS160" s="48">
        <f t="shared" si="582"/>
        <v>999</v>
      </c>
      <c r="DT160" s="48">
        <f t="shared" si="634"/>
        <v>999</v>
      </c>
      <c r="DU160">
        <f t="shared" si="583"/>
        <v>0</v>
      </c>
      <c r="DW160" s="48">
        <f t="shared" si="635"/>
        <v>0</v>
      </c>
      <c r="DX160" s="48">
        <f t="shared" si="636"/>
        <v>0</v>
      </c>
      <c r="DY160" s="48">
        <f t="shared" si="637"/>
        <v>0</v>
      </c>
      <c r="DZ160" s="48">
        <f t="shared" si="638"/>
        <v>0</v>
      </c>
      <c r="EA160">
        <f t="shared" si="584"/>
        <v>0</v>
      </c>
      <c r="EC160" s="48">
        <f t="shared" si="639"/>
        <v>0</v>
      </c>
      <c r="ED160" s="48">
        <f t="shared" si="640"/>
        <v>0</v>
      </c>
      <c r="EE160" s="48">
        <f t="shared" si="641"/>
        <v>0</v>
      </c>
      <c r="EF160" s="48">
        <f t="shared" si="642"/>
        <v>0</v>
      </c>
      <c r="EG160">
        <f t="shared" si="585"/>
        <v>0</v>
      </c>
      <c r="EH160">
        <f t="shared" si="586"/>
        <v>0</v>
      </c>
      <c r="EJ160">
        <v>12</v>
      </c>
      <c r="EK160" s="48">
        <f t="shared" si="643"/>
        <v>0</v>
      </c>
      <c r="EL160">
        <f t="shared" si="587"/>
        <v>0</v>
      </c>
      <c r="EM160">
        <f t="shared" si="644"/>
        <v>0</v>
      </c>
      <c r="EN160">
        <f t="shared" si="588"/>
        <v>0</v>
      </c>
      <c r="EO160">
        <f t="shared" si="589"/>
        <v>99999999</v>
      </c>
      <c r="EP160">
        <f t="shared" si="645"/>
        <v>99999999</v>
      </c>
      <c r="EQ160">
        <f t="shared" si="590"/>
        <v>999</v>
      </c>
      <c r="ER160">
        <f t="shared" si="591"/>
        <v>99999</v>
      </c>
      <c r="ET160">
        <f>IF(J160="X",1,IF(J160="x",1,IF(J160&lt;='Schuelereinst. Sinclair'!$B$5,1,0)))</f>
        <v>0</v>
      </c>
      <c r="EU160">
        <f>IF(L160="X",1,IF(L160="x",1,IF(L160&lt;='Schuelereinst. Sinclair'!$B$5,1,0)))</f>
        <v>0</v>
      </c>
      <c r="EV160">
        <f>IF(N160="X",1,IF(N160="x",1,IF(N160&lt;='Schuelereinst. Sinclair'!$B$5,1,0)))</f>
        <v>0</v>
      </c>
      <c r="EW160">
        <f>IF(P160="X",1,IF(P160="x",1,IF(P160&lt;='Schuelereinst. Sinclair'!$B$5,1,0)))</f>
        <v>0</v>
      </c>
      <c r="EX160">
        <f>IF(R160="X",1,IF(R160="x",1,IF(R160&lt;='Schuelereinst. Sinclair'!$B$5,1,0)))</f>
        <v>0</v>
      </c>
      <c r="EY160">
        <f>IF(T160="X",1,IF(T160="x",1,IF(T160&lt;='Schuelereinst. Sinclair'!$B$5,1,0)))</f>
        <v>0</v>
      </c>
    </row>
    <row r="161" spans="1:155" x14ac:dyDescent="0.2">
      <c r="A161">
        <v>151</v>
      </c>
      <c r="B161" s="90">
        <v>13</v>
      </c>
      <c r="C161" s="259" t="str">
        <f>IF(BG161=99,"",VLOOKUP(BG161,Wiegeliste!$A$17:'Wiegeliste'!$J$66,4))</f>
        <v/>
      </c>
      <c r="D161" s="90" t="str">
        <f t="shared" si="592"/>
        <v/>
      </c>
      <c r="E161" s="132" t="str">
        <f t="shared" si="593"/>
        <v/>
      </c>
      <c r="F161" s="132" t="str">
        <f t="shared" si="594"/>
        <v/>
      </c>
      <c r="G161" s="132" t="str">
        <f>IF(BG161=99,"",VLOOKUP(BG161,Wiegeliste!$A$17:'Wiegeliste'!$J$66,6))</f>
        <v/>
      </c>
      <c r="H161" s="148" t="str">
        <f t="shared" si="558"/>
        <v/>
      </c>
      <c r="I161" s="299" t="str">
        <f>IF(C161&lt;&gt;"",IF(ISERROR(VLOOKUP(C161,Import_Gewichtheben!$A$3:$T$52,3,FALSE)),"",VLOOKUP(C161,Import_Gewichtheben!$A$3:$T$52,3,FALSE)),"")</f>
        <v/>
      </c>
      <c r="J161" s="300" t="str">
        <f>IF(C161&lt;&gt;"",IF(ISERROR(VLOOKUP(C161,Import_Gewichtheben!$A$3:$T$52,4,FALSE)),"",VLOOKUP(C161,Import_Gewichtheben!$A$3:$T$52,4,FALSE)),"")</f>
        <v/>
      </c>
      <c r="K161" s="301" t="str">
        <f>IF(C161&lt;&gt;"",IF(ISERROR(VLOOKUP(C161,Import_Gewichtheben!$A$3:$T$52,5,FALSE)),"",VLOOKUP(C161,Import_Gewichtheben!$A$3:$T$52,5,FALSE)),"")</f>
        <v/>
      </c>
      <c r="L161" s="300" t="str">
        <f>IF(C161&lt;&gt;"",IF(ISERROR(VLOOKUP(C161,Import_Gewichtheben!$A$3:$T$52,6,FALSE)),"",VLOOKUP(C161,Import_Gewichtheben!$A$3:$T$52,6,FALSE)),"")</f>
        <v/>
      </c>
      <c r="M161" s="301" t="str">
        <f>IF(C161&lt;&gt;"",IF(ISERROR(VLOOKUP(C161,Import_Gewichtheben!$A$3:$T$52,7,FALSE)),"",VLOOKUP(C161,Import_Gewichtheben!$A$3:$T$52,7,FALSE)),"")</f>
        <v/>
      </c>
      <c r="N161" s="300" t="str">
        <f>IF(C161&lt;&gt;"",IF(ISERROR(VLOOKUP(C161,Import_Gewichtheben!$A$3:$T$52,8,FALSE)),"",VLOOKUP(C161,Import_Gewichtheben!$A$3:$T$52,8,FALSE)),"")</f>
        <v/>
      </c>
      <c r="O161" s="299" t="str">
        <f>IF(C161&lt;&gt;"",IF(ISERROR(VLOOKUP(C161,Import_Gewichtheben!$A$3:$T$52,9,FALSE)),"",VLOOKUP(C161,Import_Gewichtheben!$A$3:$T$52,9,FALSE)),"")</f>
        <v/>
      </c>
      <c r="P161" s="300" t="str">
        <f>IF(C161&lt;&gt;"",IF(ISERROR(VLOOKUP(C161,Import_Gewichtheben!$A$3:$T$52,10,FALSE)),"",VLOOKUP(C161,Import_Gewichtheben!$A$3:$T$52,10,FALSE)),"")</f>
        <v/>
      </c>
      <c r="Q161" s="301" t="str">
        <f>IF(C161&lt;&gt;"",IF(ISERROR(VLOOKUP(C161,Import_Gewichtheben!$A$3:$T$52,11,FALSE)),"",VLOOKUP(C161,Import_Gewichtheben!$A$3:$T$52,11,FALSE)),"")</f>
        <v/>
      </c>
      <c r="R161" s="300" t="str">
        <f>IF(C161&lt;&gt;"",IF(ISERROR(VLOOKUP(C161,Import_Gewichtheben!$A$3:$T$52,12,FALSE)),"",VLOOKUP(C161,Import_Gewichtheben!$A$3:$T$52,12,FALSE)),"")</f>
        <v/>
      </c>
      <c r="S161" s="301" t="str">
        <f>IF(C161&lt;&gt;"",IF(ISERROR(VLOOKUP(C161,Import_Gewichtheben!$A$3:$T$52,13,FALSE)),"",VLOOKUP(C161,Import_Gewichtheben!$A$3:$T$52,13,FALSE)),"")</f>
        <v/>
      </c>
      <c r="T161" s="300" t="str">
        <f>IF(C161&lt;&gt;"",IF(ISERROR(VLOOKUP(C161,Import_Gewichtheben!$A$3:$T$52,14,FALSE)),"",VLOOKUP(C161,Import_Gewichtheben!$A$3:$T$52,14,FALSE)),"")</f>
        <v/>
      </c>
      <c r="U161" s="112" t="str">
        <f t="shared" si="595"/>
        <v/>
      </c>
      <c r="V161" s="115" t="str">
        <f t="shared" si="596"/>
        <v/>
      </c>
      <c r="W161" s="115" t="str">
        <f t="shared" si="597"/>
        <v/>
      </c>
      <c r="X161" s="316"/>
      <c r="Y161" s="317"/>
      <c r="Z161" s="100" t="str">
        <f t="shared" si="646"/>
        <v/>
      </c>
      <c r="AA161" s="326"/>
      <c r="AB161" s="317"/>
      <c r="AC161" s="317"/>
      <c r="AD161" s="103" t="str">
        <f t="shared" si="647"/>
        <v/>
      </c>
      <c r="AE161" s="326"/>
      <c r="AF161" s="317"/>
      <c r="AG161" s="317"/>
      <c r="AH161" s="186" t="str">
        <f t="shared" si="648"/>
        <v/>
      </c>
      <c r="AI161" s="106" t="str">
        <f t="shared" si="649"/>
        <v/>
      </c>
      <c r="AJ161" s="107" t="str">
        <f t="shared" si="650"/>
        <v/>
      </c>
      <c r="AK161" s="120" t="str">
        <f t="shared" si="559"/>
        <v/>
      </c>
      <c r="AL161" s="136" t="str">
        <f t="shared" si="560"/>
        <v/>
      </c>
      <c r="BG161">
        <f>Wiegeliste!HV29</f>
        <v>99</v>
      </c>
      <c r="BJ161" t="str">
        <f t="shared" si="561"/>
        <v/>
      </c>
      <c r="BL161" t="str">
        <f t="shared" si="598"/>
        <v/>
      </c>
      <c r="BM161" t="str">
        <f t="shared" si="599"/>
        <v/>
      </c>
      <c r="BN161" t="str">
        <f t="shared" si="600"/>
        <v/>
      </c>
      <c r="BO161" t="str">
        <f t="shared" si="601"/>
        <v/>
      </c>
      <c r="BP161" t="str">
        <f t="shared" si="562"/>
        <v/>
      </c>
      <c r="BQ161" t="str">
        <f t="shared" si="563"/>
        <v/>
      </c>
      <c r="BR161" s="47" t="str">
        <f t="shared" si="564"/>
        <v/>
      </c>
      <c r="BS161" t="str">
        <f t="shared" si="565"/>
        <v/>
      </c>
      <c r="BT161" t="str">
        <f t="shared" si="566"/>
        <v/>
      </c>
      <c r="BU161" t="str">
        <f t="shared" si="602"/>
        <v/>
      </c>
      <c r="BV161" t="str">
        <f>IF(BU161="","",IF(BU161="U9",'Schuelereinst. Sinclair'!$B$6,IF(BU161="U11",'Schuelereinst. Sinclair'!$B$7,IF(BU161="U13",'Schuelereinst. Sinclair'!$B$8,Wemm(BU161="U15",'Schuelereinst. Sinclair'!$B$9,"")))))</f>
        <v/>
      </c>
      <c r="BW161" s="28" t="str">
        <f t="shared" si="567"/>
        <v/>
      </c>
      <c r="BX161" s="28" t="str">
        <f t="shared" si="568"/>
        <v/>
      </c>
      <c r="BY161" s="28" t="str">
        <f t="shared" si="569"/>
        <v/>
      </c>
      <c r="BZ161" s="28" t="str">
        <f t="shared" si="570"/>
        <v/>
      </c>
      <c r="CA161" s="28" t="str">
        <f t="shared" si="571"/>
        <v/>
      </c>
      <c r="CB161" s="28" t="str">
        <f t="shared" si="572"/>
        <v/>
      </c>
      <c r="CC161" s="28" t="str">
        <f t="shared" si="603"/>
        <v/>
      </c>
      <c r="CD161" s="28" t="str">
        <f t="shared" si="604"/>
        <v/>
      </c>
      <c r="CE161" s="28" t="str">
        <f t="shared" si="605"/>
        <v/>
      </c>
      <c r="CF161" s="28">
        <f t="shared" si="606"/>
        <v>0</v>
      </c>
      <c r="CG161">
        <f t="shared" si="607"/>
        <v>0</v>
      </c>
      <c r="CH161">
        <f t="shared" si="608"/>
        <v>0</v>
      </c>
      <c r="CI161">
        <f t="shared" si="609"/>
        <v>0</v>
      </c>
      <c r="CJ161">
        <f t="shared" si="610"/>
        <v>0</v>
      </c>
      <c r="CK161">
        <f t="shared" si="611"/>
        <v>0</v>
      </c>
      <c r="CL161">
        <f t="shared" si="573"/>
        <v>0</v>
      </c>
      <c r="CM161">
        <f t="shared" si="574"/>
        <v>0</v>
      </c>
      <c r="CN161">
        <f t="shared" si="612"/>
        <v>0</v>
      </c>
      <c r="CO161">
        <f t="shared" si="613"/>
        <v>0</v>
      </c>
      <c r="CP161">
        <f t="shared" si="614"/>
        <v>0</v>
      </c>
      <c r="CQ161" s="5">
        <f t="shared" si="615"/>
        <v>0</v>
      </c>
      <c r="CS161" s="28" t="str">
        <f t="shared" si="575"/>
        <v/>
      </c>
      <c r="CT161" s="28" t="str">
        <f t="shared" si="576"/>
        <v/>
      </c>
      <c r="CU161" s="28" t="str">
        <f t="shared" si="577"/>
        <v/>
      </c>
      <c r="CV161" s="28" t="str">
        <f t="shared" si="578"/>
        <v/>
      </c>
      <c r="CW161" s="28" t="str">
        <f t="shared" si="579"/>
        <v/>
      </c>
      <c r="CX161" s="28" t="str">
        <f t="shared" si="580"/>
        <v/>
      </c>
      <c r="CY161" s="28" t="str">
        <f t="shared" si="616"/>
        <v/>
      </c>
      <c r="CZ161" s="28" t="str">
        <f t="shared" si="617"/>
        <v/>
      </c>
      <c r="DA161" s="28" t="str">
        <f t="shared" si="618"/>
        <v/>
      </c>
      <c r="DB161" s="28">
        <f t="shared" si="619"/>
        <v>0</v>
      </c>
      <c r="DC161">
        <f t="shared" si="620"/>
        <v>0</v>
      </c>
      <c r="DD161">
        <f t="shared" si="621"/>
        <v>0</v>
      </c>
      <c r="DE161">
        <f t="shared" si="622"/>
        <v>0</v>
      </c>
      <c r="DF161">
        <f t="shared" si="623"/>
        <v>0</v>
      </c>
      <c r="DG161">
        <f t="shared" si="624"/>
        <v>0</v>
      </c>
      <c r="DH161">
        <f t="shared" si="625"/>
        <v>0</v>
      </c>
      <c r="DI161">
        <f t="shared" si="626"/>
        <v>0</v>
      </c>
      <c r="DJ161">
        <f t="shared" si="627"/>
        <v>0</v>
      </c>
      <c r="DK161">
        <f t="shared" si="628"/>
        <v>0</v>
      </c>
      <c r="DL161">
        <f t="shared" si="629"/>
        <v>0</v>
      </c>
      <c r="DM161" s="5">
        <f t="shared" si="630"/>
        <v>0</v>
      </c>
      <c r="DN161" s="48">
        <f t="shared" si="631"/>
        <v>0</v>
      </c>
      <c r="DO161" s="5">
        <f t="shared" si="632"/>
        <v>0</v>
      </c>
      <c r="DP161" s="5">
        <f t="shared" si="633"/>
        <v>0</v>
      </c>
      <c r="DR161" s="48">
        <f t="shared" si="581"/>
        <v>999</v>
      </c>
      <c r="DS161" s="48">
        <f t="shared" si="582"/>
        <v>999</v>
      </c>
      <c r="DT161" s="48">
        <f t="shared" si="634"/>
        <v>999</v>
      </c>
      <c r="DU161">
        <f t="shared" si="583"/>
        <v>0</v>
      </c>
      <c r="DW161" s="48">
        <f t="shared" si="635"/>
        <v>0</v>
      </c>
      <c r="DX161" s="48">
        <f t="shared" si="636"/>
        <v>0</v>
      </c>
      <c r="DY161" s="48">
        <f t="shared" si="637"/>
        <v>0</v>
      </c>
      <c r="DZ161" s="48">
        <f t="shared" si="638"/>
        <v>0</v>
      </c>
      <c r="EA161">
        <f t="shared" si="584"/>
        <v>0</v>
      </c>
      <c r="EC161" s="48">
        <f t="shared" si="639"/>
        <v>0</v>
      </c>
      <c r="ED161" s="48">
        <f t="shared" si="640"/>
        <v>0</v>
      </c>
      <c r="EE161" s="48">
        <f t="shared" si="641"/>
        <v>0</v>
      </c>
      <c r="EF161" s="48">
        <f t="shared" si="642"/>
        <v>0</v>
      </c>
      <c r="EG161">
        <f t="shared" si="585"/>
        <v>0</v>
      </c>
      <c r="EH161">
        <f t="shared" si="586"/>
        <v>0</v>
      </c>
      <c r="EJ161">
        <v>13</v>
      </c>
      <c r="EK161" s="48">
        <f t="shared" si="643"/>
        <v>0</v>
      </c>
      <c r="EL161">
        <f t="shared" si="587"/>
        <v>0</v>
      </c>
      <c r="EM161">
        <f t="shared" si="644"/>
        <v>0</v>
      </c>
      <c r="EN161">
        <f t="shared" si="588"/>
        <v>0</v>
      </c>
      <c r="EO161">
        <f t="shared" si="589"/>
        <v>99999999</v>
      </c>
      <c r="EP161">
        <f t="shared" si="645"/>
        <v>99999999</v>
      </c>
      <c r="EQ161">
        <f t="shared" si="590"/>
        <v>999</v>
      </c>
      <c r="ER161">
        <f t="shared" si="591"/>
        <v>99999</v>
      </c>
      <c r="ET161">
        <f>IF(J161="X",1,IF(J161="x",1,IF(J161&lt;='Schuelereinst. Sinclair'!$B$5,1,0)))</f>
        <v>0</v>
      </c>
      <c r="EU161">
        <f>IF(L161="X",1,IF(L161="x",1,IF(L161&lt;='Schuelereinst. Sinclair'!$B$5,1,0)))</f>
        <v>0</v>
      </c>
      <c r="EV161">
        <f>IF(N161="X",1,IF(N161="x",1,IF(N161&lt;='Schuelereinst. Sinclair'!$B$5,1,0)))</f>
        <v>0</v>
      </c>
      <c r="EW161">
        <f>IF(P161="X",1,IF(P161="x",1,IF(P161&lt;='Schuelereinst. Sinclair'!$B$5,1,0)))</f>
        <v>0</v>
      </c>
      <c r="EX161">
        <f>IF(R161="X",1,IF(R161="x",1,IF(R161&lt;='Schuelereinst. Sinclair'!$B$5,1,0)))</f>
        <v>0</v>
      </c>
      <c r="EY161">
        <f>IF(T161="X",1,IF(T161="x",1,IF(T161&lt;='Schuelereinst. Sinclair'!$B$5,1,0)))</f>
        <v>0</v>
      </c>
    </row>
    <row r="162" spans="1:155" x14ac:dyDescent="0.2">
      <c r="A162">
        <v>152</v>
      </c>
      <c r="B162" s="90">
        <v>14</v>
      </c>
      <c r="C162" s="259" t="str">
        <f>IF(BG162=99,"",VLOOKUP(BG162,Wiegeliste!$A$17:'Wiegeliste'!$J$66,4))</f>
        <v/>
      </c>
      <c r="D162" s="90" t="str">
        <f t="shared" si="592"/>
        <v/>
      </c>
      <c r="E162" s="132" t="str">
        <f t="shared" si="593"/>
        <v/>
      </c>
      <c r="F162" s="132" t="str">
        <f t="shared" si="594"/>
        <v/>
      </c>
      <c r="G162" s="132" t="str">
        <f>IF(BG162=99,"",VLOOKUP(BG162,Wiegeliste!$A$17:'Wiegeliste'!$J$66,6))</f>
        <v/>
      </c>
      <c r="H162" s="148" t="str">
        <f t="shared" si="558"/>
        <v/>
      </c>
      <c r="I162" s="299" t="str">
        <f>IF(C162&lt;&gt;"",IF(ISERROR(VLOOKUP(C162,Import_Gewichtheben!$A$3:$T$52,3,FALSE)),"",VLOOKUP(C162,Import_Gewichtheben!$A$3:$T$52,3,FALSE)),"")</f>
        <v/>
      </c>
      <c r="J162" s="300" t="str">
        <f>IF(C162&lt;&gt;"",IF(ISERROR(VLOOKUP(C162,Import_Gewichtheben!$A$3:$T$52,4,FALSE)),"",VLOOKUP(C162,Import_Gewichtheben!$A$3:$T$52,4,FALSE)),"")</f>
        <v/>
      </c>
      <c r="K162" s="301" t="str">
        <f>IF(C162&lt;&gt;"",IF(ISERROR(VLOOKUP(C162,Import_Gewichtheben!$A$3:$T$52,5,FALSE)),"",VLOOKUP(C162,Import_Gewichtheben!$A$3:$T$52,5,FALSE)),"")</f>
        <v/>
      </c>
      <c r="L162" s="300" t="str">
        <f>IF(C162&lt;&gt;"",IF(ISERROR(VLOOKUP(C162,Import_Gewichtheben!$A$3:$T$52,6,FALSE)),"",VLOOKUP(C162,Import_Gewichtheben!$A$3:$T$52,6,FALSE)),"")</f>
        <v/>
      </c>
      <c r="M162" s="301" t="str">
        <f>IF(C162&lt;&gt;"",IF(ISERROR(VLOOKUP(C162,Import_Gewichtheben!$A$3:$T$52,7,FALSE)),"",VLOOKUP(C162,Import_Gewichtheben!$A$3:$T$52,7,FALSE)),"")</f>
        <v/>
      </c>
      <c r="N162" s="300" t="str">
        <f>IF(C162&lt;&gt;"",IF(ISERROR(VLOOKUP(C162,Import_Gewichtheben!$A$3:$T$52,8,FALSE)),"",VLOOKUP(C162,Import_Gewichtheben!$A$3:$T$52,8,FALSE)),"")</f>
        <v/>
      </c>
      <c r="O162" s="299" t="str">
        <f>IF(C162&lt;&gt;"",IF(ISERROR(VLOOKUP(C162,Import_Gewichtheben!$A$3:$T$52,9,FALSE)),"",VLOOKUP(C162,Import_Gewichtheben!$A$3:$T$52,9,FALSE)),"")</f>
        <v/>
      </c>
      <c r="P162" s="300" t="str">
        <f>IF(C162&lt;&gt;"",IF(ISERROR(VLOOKUP(C162,Import_Gewichtheben!$A$3:$T$52,10,FALSE)),"",VLOOKUP(C162,Import_Gewichtheben!$A$3:$T$52,10,FALSE)),"")</f>
        <v/>
      </c>
      <c r="Q162" s="301" t="str">
        <f>IF(C162&lt;&gt;"",IF(ISERROR(VLOOKUP(C162,Import_Gewichtheben!$A$3:$T$52,11,FALSE)),"",VLOOKUP(C162,Import_Gewichtheben!$A$3:$T$52,11,FALSE)),"")</f>
        <v/>
      </c>
      <c r="R162" s="300" t="str">
        <f>IF(C162&lt;&gt;"",IF(ISERROR(VLOOKUP(C162,Import_Gewichtheben!$A$3:$T$52,12,FALSE)),"",VLOOKUP(C162,Import_Gewichtheben!$A$3:$T$52,12,FALSE)),"")</f>
        <v/>
      </c>
      <c r="S162" s="301" t="str">
        <f>IF(C162&lt;&gt;"",IF(ISERROR(VLOOKUP(C162,Import_Gewichtheben!$A$3:$T$52,13,FALSE)),"",VLOOKUP(C162,Import_Gewichtheben!$A$3:$T$52,13,FALSE)),"")</f>
        <v/>
      </c>
      <c r="T162" s="300" t="str">
        <f>IF(C162&lt;&gt;"",IF(ISERROR(VLOOKUP(C162,Import_Gewichtheben!$A$3:$T$52,14,FALSE)),"",VLOOKUP(C162,Import_Gewichtheben!$A$3:$T$52,14,FALSE)),"")</f>
        <v/>
      </c>
      <c r="U162" s="112" t="str">
        <f t="shared" si="595"/>
        <v/>
      </c>
      <c r="V162" s="115" t="str">
        <f t="shared" si="596"/>
        <v/>
      </c>
      <c r="W162" s="115" t="str">
        <f t="shared" si="597"/>
        <v/>
      </c>
      <c r="X162" s="316"/>
      <c r="Y162" s="317"/>
      <c r="Z162" s="100" t="str">
        <f t="shared" si="646"/>
        <v/>
      </c>
      <c r="AA162" s="326"/>
      <c r="AB162" s="317"/>
      <c r="AC162" s="317"/>
      <c r="AD162" s="103" t="str">
        <f t="shared" si="647"/>
        <v/>
      </c>
      <c r="AE162" s="326"/>
      <c r="AF162" s="317"/>
      <c r="AG162" s="317"/>
      <c r="AH162" s="186" t="str">
        <f t="shared" si="648"/>
        <v/>
      </c>
      <c r="AI162" s="106" t="str">
        <f t="shared" si="649"/>
        <v/>
      </c>
      <c r="AJ162" s="107" t="str">
        <f t="shared" si="650"/>
        <v/>
      </c>
      <c r="AK162" s="120" t="str">
        <f t="shared" si="559"/>
        <v/>
      </c>
      <c r="AL162" s="136" t="str">
        <f t="shared" si="560"/>
        <v/>
      </c>
      <c r="BG162">
        <f>Wiegeliste!HV30</f>
        <v>99</v>
      </c>
      <c r="BJ162" t="str">
        <f t="shared" si="561"/>
        <v/>
      </c>
      <c r="BL162" t="str">
        <f t="shared" si="598"/>
        <v/>
      </c>
      <c r="BM162" t="str">
        <f t="shared" si="599"/>
        <v/>
      </c>
      <c r="BN162" t="str">
        <f t="shared" si="600"/>
        <v/>
      </c>
      <c r="BO162" t="str">
        <f t="shared" si="601"/>
        <v/>
      </c>
      <c r="BP162" t="str">
        <f t="shared" si="562"/>
        <v/>
      </c>
      <c r="BQ162" t="str">
        <f t="shared" si="563"/>
        <v/>
      </c>
      <c r="BR162" s="47" t="str">
        <f t="shared" si="564"/>
        <v/>
      </c>
      <c r="BS162" t="str">
        <f t="shared" si="565"/>
        <v/>
      </c>
      <c r="BT162" t="str">
        <f t="shared" si="566"/>
        <v/>
      </c>
      <c r="BU162" t="str">
        <f t="shared" si="602"/>
        <v/>
      </c>
      <c r="BV162" t="str">
        <f>IF(BU162="","",IF(BU162="U9",'Schuelereinst. Sinclair'!$B$6,IF(BU162="U11",'Schuelereinst. Sinclair'!$B$7,IF(BU162="U13",'Schuelereinst. Sinclair'!$B$8,Wemm(BU162="U15",'Schuelereinst. Sinclair'!$B$9,"")))))</f>
        <v/>
      </c>
      <c r="BW162" s="28" t="str">
        <f t="shared" si="567"/>
        <v/>
      </c>
      <c r="BX162" s="28" t="str">
        <f t="shared" si="568"/>
        <v/>
      </c>
      <c r="BY162" s="28" t="str">
        <f t="shared" si="569"/>
        <v/>
      </c>
      <c r="BZ162" s="28" t="str">
        <f t="shared" si="570"/>
        <v/>
      </c>
      <c r="CA162" s="28" t="str">
        <f t="shared" si="571"/>
        <v/>
      </c>
      <c r="CB162" s="28" t="str">
        <f t="shared" si="572"/>
        <v/>
      </c>
      <c r="CC162" s="28" t="str">
        <f t="shared" si="603"/>
        <v/>
      </c>
      <c r="CD162" s="28" t="str">
        <f t="shared" si="604"/>
        <v/>
      </c>
      <c r="CE162" s="28" t="str">
        <f t="shared" si="605"/>
        <v/>
      </c>
      <c r="CF162" s="28">
        <f t="shared" si="606"/>
        <v>0</v>
      </c>
      <c r="CG162">
        <f t="shared" si="607"/>
        <v>0</v>
      </c>
      <c r="CH162">
        <f t="shared" si="608"/>
        <v>0</v>
      </c>
      <c r="CI162">
        <f t="shared" si="609"/>
        <v>0</v>
      </c>
      <c r="CJ162">
        <f t="shared" si="610"/>
        <v>0</v>
      </c>
      <c r="CK162">
        <f t="shared" si="611"/>
        <v>0</v>
      </c>
      <c r="CL162">
        <f t="shared" si="573"/>
        <v>0</v>
      </c>
      <c r="CM162">
        <f t="shared" si="574"/>
        <v>0</v>
      </c>
      <c r="CN162">
        <f t="shared" si="612"/>
        <v>0</v>
      </c>
      <c r="CO162">
        <f t="shared" si="613"/>
        <v>0</v>
      </c>
      <c r="CP162">
        <f t="shared" si="614"/>
        <v>0</v>
      </c>
      <c r="CQ162" s="5">
        <f t="shared" si="615"/>
        <v>0</v>
      </c>
      <c r="CS162" s="28" t="str">
        <f t="shared" si="575"/>
        <v/>
      </c>
      <c r="CT162" s="28" t="str">
        <f t="shared" si="576"/>
        <v/>
      </c>
      <c r="CU162" s="28" t="str">
        <f t="shared" si="577"/>
        <v/>
      </c>
      <c r="CV162" s="28" t="str">
        <f t="shared" si="578"/>
        <v/>
      </c>
      <c r="CW162" s="28" t="str">
        <f t="shared" si="579"/>
        <v/>
      </c>
      <c r="CX162" s="28" t="str">
        <f t="shared" si="580"/>
        <v/>
      </c>
      <c r="CY162" s="28" t="str">
        <f t="shared" si="616"/>
        <v/>
      </c>
      <c r="CZ162" s="28" t="str">
        <f t="shared" si="617"/>
        <v/>
      </c>
      <c r="DA162" s="28" t="str">
        <f t="shared" si="618"/>
        <v/>
      </c>
      <c r="DB162" s="28">
        <f t="shared" si="619"/>
        <v>0</v>
      </c>
      <c r="DC162">
        <f t="shared" si="620"/>
        <v>0</v>
      </c>
      <c r="DD162">
        <f t="shared" si="621"/>
        <v>0</v>
      </c>
      <c r="DE162">
        <f t="shared" si="622"/>
        <v>0</v>
      </c>
      <c r="DF162">
        <f t="shared" si="623"/>
        <v>0</v>
      </c>
      <c r="DG162">
        <f t="shared" si="624"/>
        <v>0</v>
      </c>
      <c r="DH162">
        <f t="shared" si="625"/>
        <v>0</v>
      </c>
      <c r="DI162">
        <f t="shared" si="626"/>
        <v>0</v>
      </c>
      <c r="DJ162">
        <f t="shared" si="627"/>
        <v>0</v>
      </c>
      <c r="DK162">
        <f t="shared" si="628"/>
        <v>0</v>
      </c>
      <c r="DL162">
        <f t="shared" si="629"/>
        <v>0</v>
      </c>
      <c r="DM162" s="5">
        <f t="shared" si="630"/>
        <v>0</v>
      </c>
      <c r="DN162" s="48">
        <f t="shared" si="631"/>
        <v>0</v>
      </c>
      <c r="DO162" s="5">
        <f t="shared" si="632"/>
        <v>0</v>
      </c>
      <c r="DP162" s="5">
        <f t="shared" si="633"/>
        <v>0</v>
      </c>
      <c r="DR162" s="48">
        <f t="shared" si="581"/>
        <v>999</v>
      </c>
      <c r="DS162" s="48">
        <f t="shared" si="582"/>
        <v>999</v>
      </c>
      <c r="DT162" s="48">
        <f t="shared" si="634"/>
        <v>999</v>
      </c>
      <c r="DU162">
        <f t="shared" si="583"/>
        <v>0</v>
      </c>
      <c r="DW162" s="48">
        <f t="shared" si="635"/>
        <v>0</v>
      </c>
      <c r="DX162" s="48">
        <f t="shared" si="636"/>
        <v>0</v>
      </c>
      <c r="DY162" s="48">
        <f t="shared" si="637"/>
        <v>0</v>
      </c>
      <c r="DZ162" s="48">
        <f t="shared" si="638"/>
        <v>0</v>
      </c>
      <c r="EA162">
        <f t="shared" si="584"/>
        <v>0</v>
      </c>
      <c r="EC162" s="48">
        <f t="shared" si="639"/>
        <v>0</v>
      </c>
      <c r="ED162" s="48">
        <f t="shared" si="640"/>
        <v>0</v>
      </c>
      <c r="EE162" s="48">
        <f t="shared" si="641"/>
        <v>0</v>
      </c>
      <c r="EF162" s="48">
        <f t="shared" si="642"/>
        <v>0</v>
      </c>
      <c r="EG162">
        <f t="shared" si="585"/>
        <v>0</v>
      </c>
      <c r="EH162">
        <f t="shared" si="586"/>
        <v>0</v>
      </c>
      <c r="EJ162">
        <v>14</v>
      </c>
      <c r="EK162" s="48">
        <f t="shared" si="643"/>
        <v>0</v>
      </c>
      <c r="EL162">
        <f t="shared" si="587"/>
        <v>0</v>
      </c>
      <c r="EM162">
        <f t="shared" si="644"/>
        <v>0</v>
      </c>
      <c r="EN162">
        <f t="shared" si="588"/>
        <v>0</v>
      </c>
      <c r="EO162">
        <f t="shared" si="589"/>
        <v>99999999</v>
      </c>
      <c r="EP162">
        <f t="shared" si="645"/>
        <v>99999999</v>
      </c>
      <c r="EQ162">
        <f t="shared" si="590"/>
        <v>999</v>
      </c>
      <c r="ER162">
        <f t="shared" si="591"/>
        <v>99999</v>
      </c>
      <c r="ET162">
        <f>IF(J162="X",1,IF(J162="x",1,IF(J162&lt;='Schuelereinst. Sinclair'!$B$5,1,0)))</f>
        <v>0</v>
      </c>
      <c r="EU162">
        <f>IF(L162="X",1,IF(L162="x",1,IF(L162&lt;='Schuelereinst. Sinclair'!$B$5,1,0)))</f>
        <v>0</v>
      </c>
      <c r="EV162">
        <f>IF(N162="X",1,IF(N162="x",1,IF(N162&lt;='Schuelereinst. Sinclair'!$B$5,1,0)))</f>
        <v>0</v>
      </c>
      <c r="EW162">
        <f>IF(P162="X",1,IF(P162="x",1,IF(P162&lt;='Schuelereinst. Sinclair'!$B$5,1,0)))</f>
        <v>0</v>
      </c>
      <c r="EX162">
        <f>IF(R162="X",1,IF(R162="x",1,IF(R162&lt;='Schuelereinst. Sinclair'!$B$5,1,0)))</f>
        <v>0</v>
      </c>
      <c r="EY162">
        <f>IF(T162="X",1,IF(T162="x",1,IF(T162&lt;='Schuelereinst. Sinclair'!$B$5,1,0)))</f>
        <v>0</v>
      </c>
    </row>
    <row r="163" spans="1:155" x14ac:dyDescent="0.2">
      <c r="A163">
        <v>153</v>
      </c>
      <c r="B163" s="90">
        <v>15</v>
      </c>
      <c r="C163" s="259" t="str">
        <f>IF(BG163=99,"",VLOOKUP(BG163,Wiegeliste!$A$17:'Wiegeliste'!$J$66,4))</f>
        <v/>
      </c>
      <c r="D163" s="90" t="str">
        <f t="shared" si="592"/>
        <v/>
      </c>
      <c r="E163" s="132" t="str">
        <f t="shared" si="593"/>
        <v/>
      </c>
      <c r="F163" s="132" t="str">
        <f t="shared" si="594"/>
        <v/>
      </c>
      <c r="G163" s="132" t="str">
        <f>IF(BG163=99,"",VLOOKUP(BG163,Wiegeliste!$A$17:'Wiegeliste'!$J$66,6))</f>
        <v/>
      </c>
      <c r="H163" s="148" t="str">
        <f t="shared" si="558"/>
        <v/>
      </c>
      <c r="I163" s="299" t="str">
        <f>IF(C163&lt;&gt;"",IF(ISERROR(VLOOKUP(C163,Import_Gewichtheben!$A$3:$T$52,3,FALSE)),"",VLOOKUP(C163,Import_Gewichtheben!$A$3:$T$52,3,FALSE)),"")</f>
        <v/>
      </c>
      <c r="J163" s="300" t="str">
        <f>IF(C163&lt;&gt;"",IF(ISERROR(VLOOKUP(C163,Import_Gewichtheben!$A$3:$T$52,4,FALSE)),"",VLOOKUP(C163,Import_Gewichtheben!$A$3:$T$52,4,FALSE)),"")</f>
        <v/>
      </c>
      <c r="K163" s="301" t="str">
        <f>IF(C163&lt;&gt;"",IF(ISERROR(VLOOKUP(C163,Import_Gewichtheben!$A$3:$T$52,5,FALSE)),"",VLOOKUP(C163,Import_Gewichtheben!$A$3:$T$52,5,FALSE)),"")</f>
        <v/>
      </c>
      <c r="L163" s="300" t="str">
        <f>IF(C163&lt;&gt;"",IF(ISERROR(VLOOKUP(C163,Import_Gewichtheben!$A$3:$T$52,6,FALSE)),"",VLOOKUP(C163,Import_Gewichtheben!$A$3:$T$52,6,FALSE)),"")</f>
        <v/>
      </c>
      <c r="M163" s="301" t="str">
        <f>IF(C163&lt;&gt;"",IF(ISERROR(VLOOKUP(C163,Import_Gewichtheben!$A$3:$T$52,7,FALSE)),"",VLOOKUP(C163,Import_Gewichtheben!$A$3:$T$52,7,FALSE)),"")</f>
        <v/>
      </c>
      <c r="N163" s="300" t="str">
        <f>IF(C163&lt;&gt;"",IF(ISERROR(VLOOKUP(C163,Import_Gewichtheben!$A$3:$T$52,8,FALSE)),"",VLOOKUP(C163,Import_Gewichtheben!$A$3:$T$52,8,FALSE)),"")</f>
        <v/>
      </c>
      <c r="O163" s="299" t="str">
        <f>IF(C163&lt;&gt;"",IF(ISERROR(VLOOKUP(C163,Import_Gewichtheben!$A$3:$T$52,9,FALSE)),"",VLOOKUP(C163,Import_Gewichtheben!$A$3:$T$52,9,FALSE)),"")</f>
        <v/>
      </c>
      <c r="P163" s="300" t="str">
        <f>IF(C163&lt;&gt;"",IF(ISERROR(VLOOKUP(C163,Import_Gewichtheben!$A$3:$T$52,10,FALSE)),"",VLOOKUP(C163,Import_Gewichtheben!$A$3:$T$52,10,FALSE)),"")</f>
        <v/>
      </c>
      <c r="Q163" s="301" t="str">
        <f>IF(C163&lt;&gt;"",IF(ISERROR(VLOOKUP(C163,Import_Gewichtheben!$A$3:$T$52,11,FALSE)),"",VLOOKUP(C163,Import_Gewichtheben!$A$3:$T$52,11,FALSE)),"")</f>
        <v/>
      </c>
      <c r="R163" s="300" t="str">
        <f>IF(C163&lt;&gt;"",IF(ISERROR(VLOOKUP(C163,Import_Gewichtheben!$A$3:$T$52,12,FALSE)),"",VLOOKUP(C163,Import_Gewichtheben!$A$3:$T$52,12,FALSE)),"")</f>
        <v/>
      </c>
      <c r="S163" s="301" t="str">
        <f>IF(C163&lt;&gt;"",IF(ISERROR(VLOOKUP(C163,Import_Gewichtheben!$A$3:$T$52,13,FALSE)),"",VLOOKUP(C163,Import_Gewichtheben!$A$3:$T$52,13,FALSE)),"")</f>
        <v/>
      </c>
      <c r="T163" s="300" t="str">
        <f>IF(C163&lt;&gt;"",IF(ISERROR(VLOOKUP(C163,Import_Gewichtheben!$A$3:$T$52,14,FALSE)),"",VLOOKUP(C163,Import_Gewichtheben!$A$3:$T$52,14,FALSE)),"")</f>
        <v/>
      </c>
      <c r="U163" s="112" t="str">
        <f t="shared" si="595"/>
        <v/>
      </c>
      <c r="V163" s="115" t="str">
        <f t="shared" si="596"/>
        <v/>
      </c>
      <c r="W163" s="115" t="str">
        <f t="shared" si="597"/>
        <v/>
      </c>
      <c r="X163" s="316"/>
      <c r="Y163" s="317"/>
      <c r="Z163" s="100" t="str">
        <f t="shared" si="646"/>
        <v/>
      </c>
      <c r="AA163" s="326"/>
      <c r="AB163" s="317"/>
      <c r="AC163" s="317"/>
      <c r="AD163" s="103" t="str">
        <f t="shared" si="647"/>
        <v/>
      </c>
      <c r="AE163" s="326"/>
      <c r="AF163" s="317"/>
      <c r="AG163" s="317"/>
      <c r="AH163" s="186" t="str">
        <f t="shared" si="648"/>
        <v/>
      </c>
      <c r="AI163" s="106" t="str">
        <f t="shared" si="649"/>
        <v/>
      </c>
      <c r="AJ163" s="107" t="str">
        <f t="shared" si="650"/>
        <v/>
      </c>
      <c r="AK163" s="120" t="str">
        <f t="shared" si="559"/>
        <v/>
      </c>
      <c r="AL163" s="136" t="str">
        <f t="shared" si="560"/>
        <v/>
      </c>
      <c r="BG163">
        <f>Wiegeliste!HV31</f>
        <v>99</v>
      </c>
      <c r="BJ163" t="str">
        <f t="shared" si="561"/>
        <v/>
      </c>
      <c r="BL163" t="str">
        <f t="shared" si="598"/>
        <v/>
      </c>
      <c r="BM163" t="str">
        <f t="shared" si="599"/>
        <v/>
      </c>
      <c r="BN163" t="str">
        <f t="shared" si="600"/>
        <v/>
      </c>
      <c r="BO163" t="str">
        <f t="shared" si="601"/>
        <v/>
      </c>
      <c r="BP163" t="str">
        <f t="shared" si="562"/>
        <v/>
      </c>
      <c r="BQ163" t="str">
        <f t="shared" si="563"/>
        <v/>
      </c>
      <c r="BR163" s="47" t="str">
        <f t="shared" si="564"/>
        <v/>
      </c>
      <c r="BS163" t="str">
        <f t="shared" si="565"/>
        <v/>
      </c>
      <c r="BT163" t="str">
        <f t="shared" si="566"/>
        <v/>
      </c>
      <c r="BU163" t="str">
        <f t="shared" si="602"/>
        <v/>
      </c>
      <c r="BV163" t="str">
        <f>IF(BU163="","",IF(BU163="U9",'Schuelereinst. Sinclair'!$B$6,IF(BU163="U11",'Schuelereinst. Sinclair'!$B$7,IF(BU163="U13",'Schuelereinst. Sinclair'!$B$8,Wemm(BU163="U15",'Schuelereinst. Sinclair'!$B$9,"")))))</f>
        <v/>
      </c>
      <c r="BW163" s="28" t="str">
        <f t="shared" si="567"/>
        <v/>
      </c>
      <c r="BX163" s="28" t="str">
        <f t="shared" si="568"/>
        <v/>
      </c>
      <c r="BY163" s="28" t="str">
        <f t="shared" si="569"/>
        <v/>
      </c>
      <c r="BZ163" s="28" t="str">
        <f t="shared" si="570"/>
        <v/>
      </c>
      <c r="CA163" s="28" t="str">
        <f t="shared" si="571"/>
        <v/>
      </c>
      <c r="CB163" s="28" t="str">
        <f t="shared" si="572"/>
        <v/>
      </c>
      <c r="CC163" s="28" t="str">
        <f t="shared" si="603"/>
        <v/>
      </c>
      <c r="CD163" s="28" t="str">
        <f t="shared" si="604"/>
        <v/>
      </c>
      <c r="CE163" s="28" t="str">
        <f t="shared" si="605"/>
        <v/>
      </c>
      <c r="CF163" s="28">
        <f t="shared" si="606"/>
        <v>0</v>
      </c>
      <c r="CG163">
        <f t="shared" si="607"/>
        <v>0</v>
      </c>
      <c r="CH163">
        <f t="shared" si="608"/>
        <v>0</v>
      </c>
      <c r="CI163">
        <f t="shared" si="609"/>
        <v>0</v>
      </c>
      <c r="CJ163">
        <f t="shared" si="610"/>
        <v>0</v>
      </c>
      <c r="CK163">
        <f t="shared" si="611"/>
        <v>0</v>
      </c>
      <c r="CL163">
        <f t="shared" si="573"/>
        <v>0</v>
      </c>
      <c r="CM163">
        <f t="shared" si="574"/>
        <v>0</v>
      </c>
      <c r="CN163">
        <f t="shared" si="612"/>
        <v>0</v>
      </c>
      <c r="CO163">
        <f t="shared" si="613"/>
        <v>0</v>
      </c>
      <c r="CP163">
        <f t="shared" si="614"/>
        <v>0</v>
      </c>
      <c r="CQ163" s="5">
        <f t="shared" si="615"/>
        <v>0</v>
      </c>
      <c r="CS163" s="28" t="str">
        <f t="shared" si="575"/>
        <v/>
      </c>
      <c r="CT163" s="28" t="str">
        <f t="shared" si="576"/>
        <v/>
      </c>
      <c r="CU163" s="28" t="str">
        <f t="shared" si="577"/>
        <v/>
      </c>
      <c r="CV163" s="28" t="str">
        <f t="shared" si="578"/>
        <v/>
      </c>
      <c r="CW163" s="28" t="str">
        <f t="shared" si="579"/>
        <v/>
      </c>
      <c r="CX163" s="28" t="str">
        <f t="shared" si="580"/>
        <v/>
      </c>
      <c r="CY163" s="28" t="str">
        <f t="shared" si="616"/>
        <v/>
      </c>
      <c r="CZ163" s="28" t="str">
        <f t="shared" si="617"/>
        <v/>
      </c>
      <c r="DA163" s="28" t="str">
        <f t="shared" si="618"/>
        <v/>
      </c>
      <c r="DB163" s="28">
        <f t="shared" si="619"/>
        <v>0</v>
      </c>
      <c r="DC163">
        <f t="shared" si="620"/>
        <v>0</v>
      </c>
      <c r="DD163">
        <f t="shared" si="621"/>
        <v>0</v>
      </c>
      <c r="DE163">
        <f t="shared" si="622"/>
        <v>0</v>
      </c>
      <c r="DF163">
        <f t="shared" si="623"/>
        <v>0</v>
      </c>
      <c r="DG163">
        <f t="shared" si="624"/>
        <v>0</v>
      </c>
      <c r="DH163">
        <f t="shared" si="625"/>
        <v>0</v>
      </c>
      <c r="DI163">
        <f t="shared" si="626"/>
        <v>0</v>
      </c>
      <c r="DJ163">
        <f t="shared" si="627"/>
        <v>0</v>
      </c>
      <c r="DK163">
        <f t="shared" si="628"/>
        <v>0</v>
      </c>
      <c r="DL163">
        <f t="shared" si="629"/>
        <v>0</v>
      </c>
      <c r="DM163" s="5">
        <f t="shared" si="630"/>
        <v>0</v>
      </c>
      <c r="DN163" s="48">
        <f t="shared" si="631"/>
        <v>0</v>
      </c>
      <c r="DO163" s="5">
        <f t="shared" si="632"/>
        <v>0</v>
      </c>
      <c r="DP163" s="5">
        <f t="shared" si="633"/>
        <v>0</v>
      </c>
      <c r="DR163" s="48">
        <f t="shared" si="581"/>
        <v>999</v>
      </c>
      <c r="DS163" s="48">
        <f t="shared" si="582"/>
        <v>999</v>
      </c>
      <c r="DT163" s="48">
        <f t="shared" si="634"/>
        <v>999</v>
      </c>
      <c r="DU163">
        <f t="shared" si="583"/>
        <v>0</v>
      </c>
      <c r="DW163" s="48">
        <f t="shared" si="635"/>
        <v>0</v>
      </c>
      <c r="DX163" s="48">
        <f t="shared" si="636"/>
        <v>0</v>
      </c>
      <c r="DY163" s="48">
        <f t="shared" si="637"/>
        <v>0</v>
      </c>
      <c r="DZ163" s="48">
        <f t="shared" si="638"/>
        <v>0</v>
      </c>
      <c r="EA163">
        <f t="shared" si="584"/>
        <v>0</v>
      </c>
      <c r="EC163" s="48">
        <f t="shared" si="639"/>
        <v>0</v>
      </c>
      <c r="ED163" s="48">
        <f t="shared" si="640"/>
        <v>0</v>
      </c>
      <c r="EE163" s="48">
        <f t="shared" si="641"/>
        <v>0</v>
      </c>
      <c r="EF163" s="48">
        <f t="shared" si="642"/>
        <v>0</v>
      </c>
      <c r="EG163">
        <f t="shared" si="585"/>
        <v>0</v>
      </c>
      <c r="EH163">
        <f t="shared" si="586"/>
        <v>0</v>
      </c>
      <c r="EJ163">
        <v>15</v>
      </c>
      <c r="EK163" s="48">
        <f t="shared" si="643"/>
        <v>0</v>
      </c>
      <c r="EL163">
        <f t="shared" si="587"/>
        <v>0</v>
      </c>
      <c r="EM163">
        <f t="shared" si="644"/>
        <v>0</v>
      </c>
      <c r="EN163">
        <f t="shared" si="588"/>
        <v>0</v>
      </c>
      <c r="EO163">
        <f t="shared" si="589"/>
        <v>99999999</v>
      </c>
      <c r="EP163">
        <f t="shared" si="645"/>
        <v>99999999</v>
      </c>
      <c r="EQ163">
        <f t="shared" si="590"/>
        <v>999</v>
      </c>
      <c r="ER163">
        <f t="shared" si="591"/>
        <v>99999</v>
      </c>
      <c r="ET163">
        <f>IF(J163="X",1,IF(J163="x",1,IF(J163&lt;='Schuelereinst. Sinclair'!$B$5,1,0)))</f>
        <v>0</v>
      </c>
      <c r="EU163">
        <f>IF(L163="X",1,IF(L163="x",1,IF(L163&lt;='Schuelereinst. Sinclair'!$B$5,1,0)))</f>
        <v>0</v>
      </c>
      <c r="EV163">
        <f>IF(N163="X",1,IF(N163="x",1,IF(N163&lt;='Schuelereinst. Sinclair'!$B$5,1,0)))</f>
        <v>0</v>
      </c>
      <c r="EW163">
        <f>IF(P163="X",1,IF(P163="x",1,IF(P163&lt;='Schuelereinst. Sinclair'!$B$5,1,0)))</f>
        <v>0</v>
      </c>
      <c r="EX163">
        <f>IF(R163="X",1,IF(R163="x",1,IF(R163&lt;='Schuelereinst. Sinclair'!$B$5,1,0)))</f>
        <v>0</v>
      </c>
      <c r="EY163">
        <f>IF(T163="X",1,IF(T163="x",1,IF(T163&lt;='Schuelereinst. Sinclair'!$B$5,1,0)))</f>
        <v>0</v>
      </c>
    </row>
    <row r="164" spans="1:155" x14ac:dyDescent="0.2">
      <c r="A164">
        <v>154</v>
      </c>
      <c r="B164" s="90">
        <v>16</v>
      </c>
      <c r="C164" s="259" t="str">
        <f>IF(BG164=99,"",VLOOKUP(BG164,Wiegeliste!$A$17:'Wiegeliste'!$J$66,4))</f>
        <v/>
      </c>
      <c r="D164" s="90" t="str">
        <f t="shared" si="592"/>
        <v/>
      </c>
      <c r="E164" s="132" t="str">
        <f t="shared" si="593"/>
        <v/>
      </c>
      <c r="F164" s="132" t="str">
        <f t="shared" si="594"/>
        <v/>
      </c>
      <c r="G164" s="132" t="str">
        <f>IF(BG164=99,"",VLOOKUP(BG164,Wiegeliste!$A$17:'Wiegeliste'!$J$66,6))</f>
        <v/>
      </c>
      <c r="H164" s="148" t="str">
        <f t="shared" si="558"/>
        <v/>
      </c>
      <c r="I164" s="299" t="str">
        <f>IF(C164&lt;&gt;"",IF(ISERROR(VLOOKUP(C164,Import_Gewichtheben!$A$3:$T$52,3,FALSE)),"",VLOOKUP(C164,Import_Gewichtheben!$A$3:$T$52,3,FALSE)),"")</f>
        <v/>
      </c>
      <c r="J164" s="300" t="str">
        <f>IF(C164&lt;&gt;"",IF(ISERROR(VLOOKUP(C164,Import_Gewichtheben!$A$3:$T$52,4,FALSE)),"",VLOOKUP(C164,Import_Gewichtheben!$A$3:$T$52,4,FALSE)),"")</f>
        <v/>
      </c>
      <c r="K164" s="301" t="str">
        <f>IF(C164&lt;&gt;"",IF(ISERROR(VLOOKUP(C164,Import_Gewichtheben!$A$3:$T$52,5,FALSE)),"",VLOOKUP(C164,Import_Gewichtheben!$A$3:$T$52,5,FALSE)),"")</f>
        <v/>
      </c>
      <c r="L164" s="300" t="str">
        <f>IF(C164&lt;&gt;"",IF(ISERROR(VLOOKUP(C164,Import_Gewichtheben!$A$3:$T$52,6,FALSE)),"",VLOOKUP(C164,Import_Gewichtheben!$A$3:$T$52,6,FALSE)),"")</f>
        <v/>
      </c>
      <c r="M164" s="301" t="str">
        <f>IF(C164&lt;&gt;"",IF(ISERROR(VLOOKUP(C164,Import_Gewichtheben!$A$3:$T$52,7,FALSE)),"",VLOOKUP(C164,Import_Gewichtheben!$A$3:$T$52,7,FALSE)),"")</f>
        <v/>
      </c>
      <c r="N164" s="300" t="str">
        <f>IF(C164&lt;&gt;"",IF(ISERROR(VLOOKUP(C164,Import_Gewichtheben!$A$3:$T$52,8,FALSE)),"",VLOOKUP(C164,Import_Gewichtheben!$A$3:$T$52,8,FALSE)),"")</f>
        <v/>
      </c>
      <c r="O164" s="299" t="str">
        <f>IF(C164&lt;&gt;"",IF(ISERROR(VLOOKUP(C164,Import_Gewichtheben!$A$3:$T$52,9,FALSE)),"",VLOOKUP(C164,Import_Gewichtheben!$A$3:$T$52,9,FALSE)),"")</f>
        <v/>
      </c>
      <c r="P164" s="300" t="str">
        <f>IF(C164&lt;&gt;"",IF(ISERROR(VLOOKUP(C164,Import_Gewichtheben!$A$3:$T$52,10,FALSE)),"",VLOOKUP(C164,Import_Gewichtheben!$A$3:$T$52,10,FALSE)),"")</f>
        <v/>
      </c>
      <c r="Q164" s="301" t="str">
        <f>IF(C164&lt;&gt;"",IF(ISERROR(VLOOKUP(C164,Import_Gewichtheben!$A$3:$T$52,11,FALSE)),"",VLOOKUP(C164,Import_Gewichtheben!$A$3:$T$52,11,FALSE)),"")</f>
        <v/>
      </c>
      <c r="R164" s="300" t="str">
        <f>IF(C164&lt;&gt;"",IF(ISERROR(VLOOKUP(C164,Import_Gewichtheben!$A$3:$T$52,12,FALSE)),"",VLOOKUP(C164,Import_Gewichtheben!$A$3:$T$52,12,FALSE)),"")</f>
        <v/>
      </c>
      <c r="S164" s="301" t="str">
        <f>IF(C164&lt;&gt;"",IF(ISERROR(VLOOKUP(C164,Import_Gewichtheben!$A$3:$T$52,13,FALSE)),"",VLOOKUP(C164,Import_Gewichtheben!$A$3:$T$52,13,FALSE)),"")</f>
        <v/>
      </c>
      <c r="T164" s="300" t="str">
        <f>IF(C164&lt;&gt;"",IF(ISERROR(VLOOKUP(C164,Import_Gewichtheben!$A$3:$T$52,14,FALSE)),"",VLOOKUP(C164,Import_Gewichtheben!$A$3:$T$52,14,FALSE)),"")</f>
        <v/>
      </c>
      <c r="U164" s="112" t="str">
        <f t="shared" si="595"/>
        <v/>
      </c>
      <c r="V164" s="115" t="str">
        <f t="shared" si="596"/>
        <v/>
      </c>
      <c r="W164" s="115" t="str">
        <f t="shared" si="597"/>
        <v/>
      </c>
      <c r="X164" s="316"/>
      <c r="Y164" s="317"/>
      <c r="Z164" s="100" t="str">
        <f t="shared" si="646"/>
        <v/>
      </c>
      <c r="AA164" s="326"/>
      <c r="AB164" s="317"/>
      <c r="AC164" s="317"/>
      <c r="AD164" s="103" t="str">
        <f t="shared" si="647"/>
        <v/>
      </c>
      <c r="AE164" s="326"/>
      <c r="AF164" s="317"/>
      <c r="AG164" s="317"/>
      <c r="AH164" s="186" t="str">
        <f t="shared" si="648"/>
        <v/>
      </c>
      <c r="AI164" s="106" t="str">
        <f t="shared" si="649"/>
        <v/>
      </c>
      <c r="AJ164" s="107" t="str">
        <f t="shared" si="650"/>
        <v/>
      </c>
      <c r="AK164" s="120" t="str">
        <f t="shared" si="559"/>
        <v/>
      </c>
      <c r="AL164" s="136" t="str">
        <f t="shared" si="560"/>
        <v/>
      </c>
      <c r="BG164">
        <f>Wiegeliste!HV32</f>
        <v>99</v>
      </c>
      <c r="BJ164" t="str">
        <f t="shared" si="561"/>
        <v/>
      </c>
      <c r="BL164" t="str">
        <f t="shared" si="598"/>
        <v/>
      </c>
      <c r="BM164" t="str">
        <f t="shared" si="599"/>
        <v/>
      </c>
      <c r="BN164" t="str">
        <f t="shared" si="600"/>
        <v/>
      </c>
      <c r="BO164" t="str">
        <f t="shared" si="601"/>
        <v/>
      </c>
      <c r="BP164" t="str">
        <f t="shared" si="562"/>
        <v/>
      </c>
      <c r="BQ164" t="str">
        <f t="shared" si="563"/>
        <v/>
      </c>
      <c r="BR164" s="47" t="str">
        <f t="shared" si="564"/>
        <v/>
      </c>
      <c r="BS164" t="str">
        <f t="shared" si="565"/>
        <v/>
      </c>
      <c r="BT164" t="str">
        <f t="shared" si="566"/>
        <v/>
      </c>
      <c r="BU164" t="str">
        <f t="shared" si="602"/>
        <v/>
      </c>
      <c r="BV164" t="str">
        <f>IF(BU164="","",IF(BU164="U9",'Schuelereinst. Sinclair'!$B$6,IF(BU164="U11",'Schuelereinst. Sinclair'!$B$7,IF(BU164="U13",'Schuelereinst. Sinclair'!$B$8,Wemm(BU164="U15",'Schuelereinst. Sinclair'!$B$9,"")))))</f>
        <v/>
      </c>
      <c r="BW164" s="28" t="str">
        <f t="shared" si="567"/>
        <v/>
      </c>
      <c r="BX164" s="28" t="str">
        <f t="shared" si="568"/>
        <v/>
      </c>
      <c r="BY164" s="28" t="str">
        <f t="shared" si="569"/>
        <v/>
      </c>
      <c r="BZ164" s="28" t="str">
        <f t="shared" si="570"/>
        <v/>
      </c>
      <c r="CA164" s="28" t="str">
        <f t="shared" si="571"/>
        <v/>
      </c>
      <c r="CB164" s="28" t="str">
        <f t="shared" si="572"/>
        <v/>
      </c>
      <c r="CC164" s="28" t="str">
        <f t="shared" si="603"/>
        <v/>
      </c>
      <c r="CD164" s="28" t="str">
        <f t="shared" si="604"/>
        <v/>
      </c>
      <c r="CE164" s="28" t="str">
        <f t="shared" si="605"/>
        <v/>
      </c>
      <c r="CF164" s="28">
        <f t="shared" si="606"/>
        <v>0</v>
      </c>
      <c r="CG164">
        <f t="shared" si="607"/>
        <v>0</v>
      </c>
      <c r="CH164">
        <f t="shared" si="608"/>
        <v>0</v>
      </c>
      <c r="CI164">
        <f t="shared" si="609"/>
        <v>0</v>
      </c>
      <c r="CJ164">
        <f t="shared" si="610"/>
        <v>0</v>
      </c>
      <c r="CK164">
        <f t="shared" si="611"/>
        <v>0</v>
      </c>
      <c r="CL164">
        <f t="shared" si="573"/>
        <v>0</v>
      </c>
      <c r="CM164">
        <f t="shared" si="574"/>
        <v>0</v>
      </c>
      <c r="CN164">
        <f t="shared" si="612"/>
        <v>0</v>
      </c>
      <c r="CO164">
        <f t="shared" si="613"/>
        <v>0</v>
      </c>
      <c r="CP164">
        <f t="shared" si="614"/>
        <v>0</v>
      </c>
      <c r="CQ164" s="5">
        <f t="shared" si="615"/>
        <v>0</v>
      </c>
      <c r="CS164" s="28" t="str">
        <f t="shared" si="575"/>
        <v/>
      </c>
      <c r="CT164" s="28" t="str">
        <f t="shared" si="576"/>
        <v/>
      </c>
      <c r="CU164" s="28" t="str">
        <f t="shared" si="577"/>
        <v/>
      </c>
      <c r="CV164" s="28" t="str">
        <f t="shared" si="578"/>
        <v/>
      </c>
      <c r="CW164" s="28" t="str">
        <f t="shared" si="579"/>
        <v/>
      </c>
      <c r="CX164" s="28" t="str">
        <f t="shared" si="580"/>
        <v/>
      </c>
      <c r="CY164" s="28" t="str">
        <f t="shared" si="616"/>
        <v/>
      </c>
      <c r="CZ164" s="28" t="str">
        <f t="shared" si="617"/>
        <v/>
      </c>
      <c r="DA164" s="28" t="str">
        <f t="shared" si="618"/>
        <v/>
      </c>
      <c r="DB164" s="28">
        <f t="shared" si="619"/>
        <v>0</v>
      </c>
      <c r="DC164">
        <f t="shared" si="620"/>
        <v>0</v>
      </c>
      <c r="DD164">
        <f t="shared" si="621"/>
        <v>0</v>
      </c>
      <c r="DE164">
        <f t="shared" si="622"/>
        <v>0</v>
      </c>
      <c r="DF164">
        <f t="shared" si="623"/>
        <v>0</v>
      </c>
      <c r="DG164">
        <f t="shared" si="624"/>
        <v>0</v>
      </c>
      <c r="DH164">
        <f t="shared" si="625"/>
        <v>0</v>
      </c>
      <c r="DI164">
        <f t="shared" si="626"/>
        <v>0</v>
      </c>
      <c r="DJ164">
        <f t="shared" si="627"/>
        <v>0</v>
      </c>
      <c r="DK164">
        <f t="shared" si="628"/>
        <v>0</v>
      </c>
      <c r="DL164">
        <f t="shared" si="629"/>
        <v>0</v>
      </c>
      <c r="DM164" s="5">
        <f t="shared" si="630"/>
        <v>0</v>
      </c>
      <c r="DN164" s="48">
        <f t="shared" si="631"/>
        <v>0</v>
      </c>
      <c r="DO164" s="5">
        <f t="shared" si="632"/>
        <v>0</v>
      </c>
      <c r="DP164" s="5">
        <f t="shared" si="633"/>
        <v>0</v>
      </c>
      <c r="DR164" s="48">
        <f t="shared" si="581"/>
        <v>999</v>
      </c>
      <c r="DS164" s="48">
        <f t="shared" si="582"/>
        <v>999</v>
      </c>
      <c r="DT164" s="48">
        <f t="shared" si="634"/>
        <v>999</v>
      </c>
      <c r="DU164">
        <f t="shared" si="583"/>
        <v>0</v>
      </c>
      <c r="DW164" s="48">
        <f t="shared" si="635"/>
        <v>0</v>
      </c>
      <c r="DX164" s="48">
        <f t="shared" si="636"/>
        <v>0</v>
      </c>
      <c r="DY164" s="48">
        <f t="shared" si="637"/>
        <v>0</v>
      </c>
      <c r="DZ164" s="48">
        <f t="shared" si="638"/>
        <v>0</v>
      </c>
      <c r="EA164">
        <f t="shared" si="584"/>
        <v>0</v>
      </c>
      <c r="EC164" s="48">
        <f t="shared" si="639"/>
        <v>0</v>
      </c>
      <c r="ED164" s="48">
        <f t="shared" si="640"/>
        <v>0</v>
      </c>
      <c r="EE164" s="48">
        <f t="shared" si="641"/>
        <v>0</v>
      </c>
      <c r="EF164" s="48">
        <f t="shared" si="642"/>
        <v>0</v>
      </c>
      <c r="EG164">
        <f t="shared" si="585"/>
        <v>0</v>
      </c>
      <c r="EH164">
        <f t="shared" si="586"/>
        <v>0</v>
      </c>
      <c r="EJ164">
        <v>16</v>
      </c>
      <c r="EK164" s="48">
        <f t="shared" si="643"/>
        <v>0</v>
      </c>
      <c r="EL164">
        <f t="shared" si="587"/>
        <v>0</v>
      </c>
      <c r="EM164">
        <f t="shared" si="644"/>
        <v>0</v>
      </c>
      <c r="EN164">
        <f t="shared" si="588"/>
        <v>0</v>
      </c>
      <c r="EO164">
        <f t="shared" si="589"/>
        <v>99999999</v>
      </c>
      <c r="EP164">
        <f t="shared" si="645"/>
        <v>99999999</v>
      </c>
      <c r="EQ164">
        <f t="shared" si="590"/>
        <v>999</v>
      </c>
      <c r="ER164">
        <f t="shared" si="591"/>
        <v>99999</v>
      </c>
      <c r="ET164">
        <f>IF(J164="X",1,IF(J164="x",1,IF(J164&lt;='Schuelereinst. Sinclair'!$B$5,1,0)))</f>
        <v>0</v>
      </c>
      <c r="EU164">
        <f>IF(L164="X",1,IF(L164="x",1,IF(L164&lt;='Schuelereinst. Sinclair'!$B$5,1,0)))</f>
        <v>0</v>
      </c>
      <c r="EV164">
        <f>IF(N164="X",1,IF(N164="x",1,IF(N164&lt;='Schuelereinst. Sinclair'!$B$5,1,0)))</f>
        <v>0</v>
      </c>
      <c r="EW164">
        <f>IF(P164="X",1,IF(P164="x",1,IF(P164&lt;='Schuelereinst. Sinclair'!$B$5,1,0)))</f>
        <v>0</v>
      </c>
      <c r="EX164">
        <f>IF(R164="X",1,IF(R164="x",1,IF(R164&lt;='Schuelereinst. Sinclair'!$B$5,1,0)))</f>
        <v>0</v>
      </c>
      <c r="EY164">
        <f>IF(T164="X",1,IF(T164="x",1,IF(T164&lt;='Schuelereinst. Sinclair'!$B$5,1,0)))</f>
        <v>0</v>
      </c>
    </row>
    <row r="165" spans="1:155" x14ac:dyDescent="0.2">
      <c r="A165">
        <v>155</v>
      </c>
      <c r="B165" s="90">
        <v>17</v>
      </c>
      <c r="C165" s="259" t="str">
        <f>IF(BG165=99,"",VLOOKUP(BG165,Wiegeliste!$A$17:'Wiegeliste'!$J$66,4))</f>
        <v/>
      </c>
      <c r="D165" s="90" t="str">
        <f t="shared" si="592"/>
        <v/>
      </c>
      <c r="E165" s="132" t="str">
        <f t="shared" si="593"/>
        <v/>
      </c>
      <c r="F165" s="132" t="str">
        <f t="shared" si="594"/>
        <v/>
      </c>
      <c r="G165" s="132" t="str">
        <f>IF(BG165=99,"",VLOOKUP(BG165,Wiegeliste!$A$17:'Wiegeliste'!$J$66,6))</f>
        <v/>
      </c>
      <c r="H165" s="148" t="str">
        <f t="shared" si="558"/>
        <v/>
      </c>
      <c r="I165" s="299" t="str">
        <f>IF(C165&lt;&gt;"",IF(ISERROR(VLOOKUP(C165,Import_Gewichtheben!$A$3:$T$52,3,FALSE)),"",VLOOKUP(C165,Import_Gewichtheben!$A$3:$T$52,3,FALSE)),"")</f>
        <v/>
      </c>
      <c r="J165" s="300" t="str">
        <f>IF(C165&lt;&gt;"",IF(ISERROR(VLOOKUP(C165,Import_Gewichtheben!$A$3:$T$52,4,FALSE)),"",VLOOKUP(C165,Import_Gewichtheben!$A$3:$T$52,4,FALSE)),"")</f>
        <v/>
      </c>
      <c r="K165" s="301" t="str">
        <f>IF(C165&lt;&gt;"",IF(ISERROR(VLOOKUP(C165,Import_Gewichtheben!$A$3:$T$52,5,FALSE)),"",VLOOKUP(C165,Import_Gewichtheben!$A$3:$T$52,5,FALSE)),"")</f>
        <v/>
      </c>
      <c r="L165" s="300" t="str">
        <f>IF(C165&lt;&gt;"",IF(ISERROR(VLOOKUP(C165,Import_Gewichtheben!$A$3:$T$52,6,FALSE)),"",VLOOKUP(C165,Import_Gewichtheben!$A$3:$T$52,6,FALSE)),"")</f>
        <v/>
      </c>
      <c r="M165" s="301" t="str">
        <f>IF(C165&lt;&gt;"",IF(ISERROR(VLOOKUP(C165,Import_Gewichtheben!$A$3:$T$52,7,FALSE)),"",VLOOKUP(C165,Import_Gewichtheben!$A$3:$T$52,7,FALSE)),"")</f>
        <v/>
      </c>
      <c r="N165" s="300" t="str">
        <f>IF(C165&lt;&gt;"",IF(ISERROR(VLOOKUP(C165,Import_Gewichtheben!$A$3:$T$52,8,FALSE)),"",VLOOKUP(C165,Import_Gewichtheben!$A$3:$T$52,8,FALSE)),"")</f>
        <v/>
      </c>
      <c r="O165" s="299" t="str">
        <f>IF(C165&lt;&gt;"",IF(ISERROR(VLOOKUP(C165,Import_Gewichtheben!$A$3:$T$52,9,FALSE)),"",VLOOKUP(C165,Import_Gewichtheben!$A$3:$T$52,9,FALSE)),"")</f>
        <v/>
      </c>
      <c r="P165" s="300" t="str">
        <f>IF(C165&lt;&gt;"",IF(ISERROR(VLOOKUP(C165,Import_Gewichtheben!$A$3:$T$52,10,FALSE)),"",VLOOKUP(C165,Import_Gewichtheben!$A$3:$T$52,10,FALSE)),"")</f>
        <v/>
      </c>
      <c r="Q165" s="301" t="str">
        <f>IF(C165&lt;&gt;"",IF(ISERROR(VLOOKUP(C165,Import_Gewichtheben!$A$3:$T$52,11,FALSE)),"",VLOOKUP(C165,Import_Gewichtheben!$A$3:$T$52,11,FALSE)),"")</f>
        <v/>
      </c>
      <c r="R165" s="300" t="str">
        <f>IF(C165&lt;&gt;"",IF(ISERROR(VLOOKUP(C165,Import_Gewichtheben!$A$3:$T$52,12,FALSE)),"",VLOOKUP(C165,Import_Gewichtheben!$A$3:$T$52,12,FALSE)),"")</f>
        <v/>
      </c>
      <c r="S165" s="301" t="str">
        <f>IF(C165&lt;&gt;"",IF(ISERROR(VLOOKUP(C165,Import_Gewichtheben!$A$3:$T$52,13,FALSE)),"",VLOOKUP(C165,Import_Gewichtheben!$A$3:$T$52,13,FALSE)),"")</f>
        <v/>
      </c>
      <c r="T165" s="300" t="str">
        <f>IF(C165&lt;&gt;"",IF(ISERROR(VLOOKUP(C165,Import_Gewichtheben!$A$3:$T$52,14,FALSE)),"",VLOOKUP(C165,Import_Gewichtheben!$A$3:$T$52,14,FALSE)),"")</f>
        <v/>
      </c>
      <c r="U165" s="112" t="str">
        <f t="shared" si="595"/>
        <v/>
      </c>
      <c r="V165" s="115" t="str">
        <f t="shared" si="596"/>
        <v/>
      </c>
      <c r="W165" s="115" t="str">
        <f t="shared" si="597"/>
        <v/>
      </c>
      <c r="X165" s="318"/>
      <c r="Y165" s="317"/>
      <c r="Z165" s="100" t="str">
        <f t="shared" si="646"/>
        <v/>
      </c>
      <c r="AA165" s="326"/>
      <c r="AB165" s="317"/>
      <c r="AC165" s="317"/>
      <c r="AD165" s="103" t="str">
        <f t="shared" si="647"/>
        <v/>
      </c>
      <c r="AE165" s="326"/>
      <c r="AF165" s="317"/>
      <c r="AG165" s="317"/>
      <c r="AH165" s="186" t="str">
        <f t="shared" si="648"/>
        <v/>
      </c>
      <c r="AI165" s="106" t="str">
        <f t="shared" si="649"/>
        <v/>
      </c>
      <c r="AJ165" s="107" t="str">
        <f t="shared" si="650"/>
        <v/>
      </c>
      <c r="AK165" s="120" t="str">
        <f t="shared" si="559"/>
        <v/>
      </c>
      <c r="AL165" s="136" t="str">
        <f t="shared" si="560"/>
        <v/>
      </c>
      <c r="BG165">
        <f>Wiegeliste!HV33</f>
        <v>99</v>
      </c>
      <c r="BJ165" t="str">
        <f t="shared" si="561"/>
        <v/>
      </c>
      <c r="BL165" t="str">
        <f t="shared" si="598"/>
        <v/>
      </c>
      <c r="BM165" t="str">
        <f t="shared" si="599"/>
        <v/>
      </c>
      <c r="BN165" t="str">
        <f t="shared" si="600"/>
        <v/>
      </c>
      <c r="BO165" t="str">
        <f t="shared" si="601"/>
        <v/>
      </c>
      <c r="BP165" t="str">
        <f t="shared" si="562"/>
        <v/>
      </c>
      <c r="BQ165" t="str">
        <f t="shared" si="563"/>
        <v/>
      </c>
      <c r="BR165" s="47" t="str">
        <f t="shared" si="564"/>
        <v/>
      </c>
      <c r="BS165" t="str">
        <f t="shared" si="565"/>
        <v/>
      </c>
      <c r="BT165" t="str">
        <f t="shared" si="566"/>
        <v/>
      </c>
      <c r="BU165" t="str">
        <f t="shared" si="602"/>
        <v/>
      </c>
      <c r="BV165" t="str">
        <f>IF(BU165="","",IF(BU165="U9",'Schuelereinst. Sinclair'!$B$6,IF(BU165="U11",'Schuelereinst. Sinclair'!$B$7,IF(BU165="U13",'Schuelereinst. Sinclair'!$B$8,Wemm(BU165="U15",'Schuelereinst. Sinclair'!$B$9,"")))))</f>
        <v/>
      </c>
      <c r="BW165" s="28" t="str">
        <f t="shared" si="567"/>
        <v/>
      </c>
      <c r="BX165" s="28" t="str">
        <f t="shared" si="568"/>
        <v/>
      </c>
      <c r="BY165" s="28" t="str">
        <f t="shared" si="569"/>
        <v/>
      </c>
      <c r="BZ165" s="28" t="str">
        <f t="shared" si="570"/>
        <v/>
      </c>
      <c r="CA165" s="28" t="str">
        <f t="shared" si="571"/>
        <v/>
      </c>
      <c r="CB165" s="28" t="str">
        <f t="shared" si="572"/>
        <v/>
      </c>
      <c r="CC165" s="28" t="str">
        <f t="shared" si="603"/>
        <v/>
      </c>
      <c r="CD165" s="28" t="str">
        <f t="shared" si="604"/>
        <v/>
      </c>
      <c r="CE165" s="28" t="str">
        <f t="shared" si="605"/>
        <v/>
      </c>
      <c r="CF165" s="28">
        <f t="shared" si="606"/>
        <v>0</v>
      </c>
      <c r="CG165">
        <f t="shared" si="607"/>
        <v>0</v>
      </c>
      <c r="CH165">
        <f t="shared" si="608"/>
        <v>0</v>
      </c>
      <c r="CI165">
        <f t="shared" si="609"/>
        <v>0</v>
      </c>
      <c r="CJ165">
        <f t="shared" si="610"/>
        <v>0</v>
      </c>
      <c r="CK165">
        <f t="shared" si="611"/>
        <v>0</v>
      </c>
      <c r="CL165">
        <f t="shared" si="573"/>
        <v>0</v>
      </c>
      <c r="CM165">
        <f t="shared" si="574"/>
        <v>0</v>
      </c>
      <c r="CN165">
        <f t="shared" si="612"/>
        <v>0</v>
      </c>
      <c r="CO165">
        <f t="shared" si="613"/>
        <v>0</v>
      </c>
      <c r="CP165">
        <f t="shared" si="614"/>
        <v>0</v>
      </c>
      <c r="CQ165" s="5">
        <f t="shared" si="615"/>
        <v>0</v>
      </c>
      <c r="CS165" s="28" t="str">
        <f t="shared" si="575"/>
        <v/>
      </c>
      <c r="CT165" s="28" t="str">
        <f t="shared" si="576"/>
        <v/>
      </c>
      <c r="CU165" s="28" t="str">
        <f t="shared" si="577"/>
        <v/>
      </c>
      <c r="CV165" s="28" t="str">
        <f t="shared" si="578"/>
        <v/>
      </c>
      <c r="CW165" s="28" t="str">
        <f t="shared" si="579"/>
        <v/>
      </c>
      <c r="CX165" s="28" t="str">
        <f t="shared" si="580"/>
        <v/>
      </c>
      <c r="CY165" s="28" t="str">
        <f t="shared" si="616"/>
        <v/>
      </c>
      <c r="CZ165" s="28" t="str">
        <f t="shared" si="617"/>
        <v/>
      </c>
      <c r="DA165" s="28" t="str">
        <f t="shared" si="618"/>
        <v/>
      </c>
      <c r="DB165" s="28">
        <f t="shared" si="619"/>
        <v>0</v>
      </c>
      <c r="DC165">
        <f t="shared" si="620"/>
        <v>0</v>
      </c>
      <c r="DD165">
        <f t="shared" si="621"/>
        <v>0</v>
      </c>
      <c r="DE165">
        <f t="shared" si="622"/>
        <v>0</v>
      </c>
      <c r="DF165">
        <f t="shared" si="623"/>
        <v>0</v>
      </c>
      <c r="DG165">
        <f t="shared" si="624"/>
        <v>0</v>
      </c>
      <c r="DH165">
        <f t="shared" si="625"/>
        <v>0</v>
      </c>
      <c r="DI165">
        <f t="shared" si="626"/>
        <v>0</v>
      </c>
      <c r="DJ165">
        <f t="shared" si="627"/>
        <v>0</v>
      </c>
      <c r="DK165">
        <f t="shared" si="628"/>
        <v>0</v>
      </c>
      <c r="DL165">
        <f t="shared" si="629"/>
        <v>0</v>
      </c>
      <c r="DM165" s="5">
        <f t="shared" si="630"/>
        <v>0</v>
      </c>
      <c r="DN165" s="48">
        <f t="shared" si="631"/>
        <v>0</v>
      </c>
      <c r="DO165" s="5">
        <f t="shared" si="632"/>
        <v>0</v>
      </c>
      <c r="DP165" s="5">
        <f t="shared" si="633"/>
        <v>0</v>
      </c>
      <c r="DR165" s="48">
        <f t="shared" si="581"/>
        <v>999</v>
      </c>
      <c r="DS165" s="48">
        <f t="shared" si="582"/>
        <v>999</v>
      </c>
      <c r="DT165" s="48">
        <f t="shared" si="634"/>
        <v>999</v>
      </c>
      <c r="DU165">
        <f t="shared" si="583"/>
        <v>0</v>
      </c>
      <c r="DW165" s="48">
        <f t="shared" si="635"/>
        <v>0</v>
      </c>
      <c r="DX165" s="48">
        <f t="shared" si="636"/>
        <v>0</v>
      </c>
      <c r="DY165" s="48">
        <f t="shared" si="637"/>
        <v>0</v>
      </c>
      <c r="DZ165" s="48">
        <f t="shared" si="638"/>
        <v>0</v>
      </c>
      <c r="EA165">
        <f t="shared" si="584"/>
        <v>0</v>
      </c>
      <c r="EC165" s="48">
        <f t="shared" si="639"/>
        <v>0</v>
      </c>
      <c r="ED165" s="48">
        <f t="shared" si="640"/>
        <v>0</v>
      </c>
      <c r="EE165" s="48">
        <f t="shared" si="641"/>
        <v>0</v>
      </c>
      <c r="EF165" s="48">
        <f t="shared" si="642"/>
        <v>0</v>
      </c>
      <c r="EG165">
        <f t="shared" si="585"/>
        <v>0</v>
      </c>
      <c r="EH165">
        <f t="shared" si="586"/>
        <v>0</v>
      </c>
      <c r="EJ165">
        <v>17</v>
      </c>
      <c r="EK165" s="48">
        <f t="shared" si="643"/>
        <v>0</v>
      </c>
      <c r="EL165">
        <f t="shared" si="587"/>
        <v>0</v>
      </c>
      <c r="EM165">
        <f t="shared" si="644"/>
        <v>0</v>
      </c>
      <c r="EN165">
        <f t="shared" si="588"/>
        <v>0</v>
      </c>
      <c r="EO165">
        <f t="shared" si="589"/>
        <v>99999999</v>
      </c>
      <c r="EP165">
        <f t="shared" si="645"/>
        <v>99999999</v>
      </c>
      <c r="EQ165">
        <f t="shared" si="590"/>
        <v>999</v>
      </c>
      <c r="ER165">
        <f t="shared" si="591"/>
        <v>99999</v>
      </c>
      <c r="ET165">
        <f>IF(J165="X",1,IF(J165="x",1,IF(J165&lt;='Schuelereinst. Sinclair'!$B$5,1,0)))</f>
        <v>0</v>
      </c>
      <c r="EU165">
        <f>IF(L165="X",1,IF(L165="x",1,IF(L165&lt;='Schuelereinst. Sinclair'!$B$5,1,0)))</f>
        <v>0</v>
      </c>
      <c r="EV165">
        <f>IF(N165="X",1,IF(N165="x",1,IF(N165&lt;='Schuelereinst. Sinclair'!$B$5,1,0)))</f>
        <v>0</v>
      </c>
      <c r="EW165">
        <f>IF(P165="X",1,IF(P165="x",1,IF(P165&lt;='Schuelereinst. Sinclair'!$B$5,1,0)))</f>
        <v>0</v>
      </c>
      <c r="EX165">
        <f>IF(R165="X",1,IF(R165="x",1,IF(R165&lt;='Schuelereinst. Sinclair'!$B$5,1,0)))</f>
        <v>0</v>
      </c>
      <c r="EY165">
        <f>IF(T165="X",1,IF(T165="x",1,IF(T165&lt;='Schuelereinst. Sinclair'!$B$5,1,0)))</f>
        <v>0</v>
      </c>
    </row>
    <row r="166" spans="1:155" x14ac:dyDescent="0.2">
      <c r="A166">
        <v>156</v>
      </c>
      <c r="B166" s="90">
        <v>18</v>
      </c>
      <c r="C166" s="259" t="str">
        <f>IF(BG166=99,"",VLOOKUP(BG166,Wiegeliste!$A$17:'Wiegeliste'!$J$66,4))</f>
        <v/>
      </c>
      <c r="D166" s="90" t="str">
        <f t="shared" si="592"/>
        <v/>
      </c>
      <c r="E166" s="132" t="str">
        <f t="shared" si="593"/>
        <v/>
      </c>
      <c r="F166" s="132" t="str">
        <f t="shared" si="594"/>
        <v/>
      </c>
      <c r="G166" s="132" t="str">
        <f>IF(BG166=99,"",VLOOKUP(BG166,Wiegeliste!$A$17:'Wiegeliste'!$J$66,6))</f>
        <v/>
      </c>
      <c r="H166" s="148" t="str">
        <f t="shared" si="558"/>
        <v/>
      </c>
      <c r="I166" s="299" t="str">
        <f>IF(C166&lt;&gt;"",IF(ISERROR(VLOOKUP(C166,Import_Gewichtheben!$A$3:$T$52,3,FALSE)),"",VLOOKUP(C166,Import_Gewichtheben!$A$3:$T$52,3,FALSE)),"")</f>
        <v/>
      </c>
      <c r="J166" s="300" t="str">
        <f>IF(C166&lt;&gt;"",IF(ISERROR(VLOOKUP(C166,Import_Gewichtheben!$A$3:$T$52,4,FALSE)),"",VLOOKUP(C166,Import_Gewichtheben!$A$3:$T$52,4,FALSE)),"")</f>
        <v/>
      </c>
      <c r="K166" s="301" t="str">
        <f>IF(C166&lt;&gt;"",IF(ISERROR(VLOOKUP(C166,Import_Gewichtheben!$A$3:$T$52,5,FALSE)),"",VLOOKUP(C166,Import_Gewichtheben!$A$3:$T$52,5,FALSE)),"")</f>
        <v/>
      </c>
      <c r="L166" s="300" t="str">
        <f>IF(C166&lt;&gt;"",IF(ISERROR(VLOOKUP(C166,Import_Gewichtheben!$A$3:$T$52,6,FALSE)),"",VLOOKUP(C166,Import_Gewichtheben!$A$3:$T$52,6,FALSE)),"")</f>
        <v/>
      </c>
      <c r="M166" s="301" t="str">
        <f>IF(C166&lt;&gt;"",IF(ISERROR(VLOOKUP(C166,Import_Gewichtheben!$A$3:$T$52,7,FALSE)),"",VLOOKUP(C166,Import_Gewichtheben!$A$3:$T$52,7,FALSE)),"")</f>
        <v/>
      </c>
      <c r="N166" s="300" t="str">
        <f>IF(C166&lt;&gt;"",IF(ISERROR(VLOOKUP(C166,Import_Gewichtheben!$A$3:$T$52,8,FALSE)),"",VLOOKUP(C166,Import_Gewichtheben!$A$3:$T$52,8,FALSE)),"")</f>
        <v/>
      </c>
      <c r="O166" s="299" t="str">
        <f>IF(C166&lt;&gt;"",IF(ISERROR(VLOOKUP(C166,Import_Gewichtheben!$A$3:$T$52,9,FALSE)),"",VLOOKUP(C166,Import_Gewichtheben!$A$3:$T$52,9,FALSE)),"")</f>
        <v/>
      </c>
      <c r="P166" s="300" t="str">
        <f>IF(C166&lt;&gt;"",IF(ISERROR(VLOOKUP(C166,Import_Gewichtheben!$A$3:$T$52,10,FALSE)),"",VLOOKUP(C166,Import_Gewichtheben!$A$3:$T$52,10,FALSE)),"")</f>
        <v/>
      </c>
      <c r="Q166" s="301" t="str">
        <f>IF(C166&lt;&gt;"",IF(ISERROR(VLOOKUP(C166,Import_Gewichtheben!$A$3:$T$52,11,FALSE)),"",VLOOKUP(C166,Import_Gewichtheben!$A$3:$T$52,11,FALSE)),"")</f>
        <v/>
      </c>
      <c r="R166" s="300" t="str">
        <f>IF(C166&lt;&gt;"",IF(ISERROR(VLOOKUP(C166,Import_Gewichtheben!$A$3:$T$52,12,FALSE)),"",VLOOKUP(C166,Import_Gewichtheben!$A$3:$T$52,12,FALSE)),"")</f>
        <v/>
      </c>
      <c r="S166" s="301" t="str">
        <f>IF(C166&lt;&gt;"",IF(ISERROR(VLOOKUP(C166,Import_Gewichtheben!$A$3:$T$52,13,FALSE)),"",VLOOKUP(C166,Import_Gewichtheben!$A$3:$T$52,13,FALSE)),"")</f>
        <v/>
      </c>
      <c r="T166" s="300" t="str">
        <f>IF(C166&lt;&gt;"",IF(ISERROR(VLOOKUP(C166,Import_Gewichtheben!$A$3:$T$52,14,FALSE)),"",VLOOKUP(C166,Import_Gewichtheben!$A$3:$T$52,14,FALSE)),"")</f>
        <v/>
      </c>
      <c r="U166" s="112" t="str">
        <f t="shared" si="595"/>
        <v/>
      </c>
      <c r="V166" s="115" t="str">
        <f t="shared" si="596"/>
        <v/>
      </c>
      <c r="W166" s="115" t="str">
        <f t="shared" si="597"/>
        <v/>
      </c>
      <c r="X166" s="319"/>
      <c r="Y166" s="320"/>
      <c r="Z166" s="100" t="str">
        <f t="shared" si="646"/>
        <v/>
      </c>
      <c r="AA166" s="326"/>
      <c r="AB166" s="317"/>
      <c r="AC166" s="317"/>
      <c r="AD166" s="103" t="str">
        <f t="shared" si="647"/>
        <v/>
      </c>
      <c r="AE166" s="326"/>
      <c r="AF166" s="317"/>
      <c r="AG166" s="317"/>
      <c r="AH166" s="186" t="str">
        <f t="shared" si="648"/>
        <v/>
      </c>
      <c r="AI166" s="106" t="str">
        <f t="shared" si="649"/>
        <v/>
      </c>
      <c r="AJ166" s="107" t="str">
        <f t="shared" si="650"/>
        <v/>
      </c>
      <c r="AK166" s="120" t="str">
        <f t="shared" si="559"/>
        <v/>
      </c>
      <c r="AL166" s="136" t="str">
        <f t="shared" si="560"/>
        <v/>
      </c>
      <c r="BG166">
        <f>Wiegeliste!HV34</f>
        <v>99</v>
      </c>
      <c r="BJ166" t="str">
        <f t="shared" si="561"/>
        <v/>
      </c>
      <c r="BL166" t="str">
        <f t="shared" si="598"/>
        <v/>
      </c>
      <c r="BM166" t="str">
        <f t="shared" si="599"/>
        <v/>
      </c>
      <c r="BN166" t="str">
        <f t="shared" si="600"/>
        <v/>
      </c>
      <c r="BO166" t="str">
        <f t="shared" si="601"/>
        <v/>
      </c>
      <c r="BP166" t="str">
        <f t="shared" si="562"/>
        <v/>
      </c>
      <c r="BQ166" t="str">
        <f t="shared" si="563"/>
        <v/>
      </c>
      <c r="BR166" s="47" t="str">
        <f t="shared" si="564"/>
        <v/>
      </c>
      <c r="BS166" t="str">
        <f t="shared" si="565"/>
        <v/>
      </c>
      <c r="BT166" t="str">
        <f t="shared" si="566"/>
        <v/>
      </c>
      <c r="BU166" t="str">
        <f t="shared" si="602"/>
        <v/>
      </c>
      <c r="BV166" t="str">
        <f>IF(BU166="","",IF(BU166="U9",'Schuelereinst. Sinclair'!$B$6,IF(BU166="U11",'Schuelereinst. Sinclair'!$B$7,IF(BU166="U13",'Schuelereinst. Sinclair'!$B$8,Wemm(BU166="U15",'Schuelereinst. Sinclair'!$B$9,"")))))</f>
        <v/>
      </c>
      <c r="BW166" s="28" t="str">
        <f t="shared" si="567"/>
        <v/>
      </c>
      <c r="BX166" s="28" t="str">
        <f t="shared" si="568"/>
        <v/>
      </c>
      <c r="BY166" s="28" t="str">
        <f t="shared" si="569"/>
        <v/>
      </c>
      <c r="BZ166" s="28" t="str">
        <f t="shared" si="570"/>
        <v/>
      </c>
      <c r="CA166" s="28" t="str">
        <f t="shared" si="571"/>
        <v/>
      </c>
      <c r="CB166" s="28" t="str">
        <f t="shared" si="572"/>
        <v/>
      </c>
      <c r="CC166" s="28" t="str">
        <f t="shared" si="603"/>
        <v/>
      </c>
      <c r="CD166" s="28" t="str">
        <f t="shared" si="604"/>
        <v/>
      </c>
      <c r="CE166" s="28" t="str">
        <f t="shared" si="605"/>
        <v/>
      </c>
      <c r="CF166" s="28">
        <f t="shared" si="606"/>
        <v>0</v>
      </c>
      <c r="CG166">
        <f t="shared" si="607"/>
        <v>0</v>
      </c>
      <c r="CH166">
        <f t="shared" si="608"/>
        <v>0</v>
      </c>
      <c r="CI166">
        <f t="shared" si="609"/>
        <v>0</v>
      </c>
      <c r="CJ166">
        <f t="shared" si="610"/>
        <v>0</v>
      </c>
      <c r="CK166">
        <f t="shared" si="611"/>
        <v>0</v>
      </c>
      <c r="CL166">
        <f t="shared" si="573"/>
        <v>0</v>
      </c>
      <c r="CM166">
        <f t="shared" si="574"/>
        <v>0</v>
      </c>
      <c r="CN166">
        <f t="shared" si="612"/>
        <v>0</v>
      </c>
      <c r="CO166">
        <f t="shared" si="613"/>
        <v>0</v>
      </c>
      <c r="CP166">
        <f t="shared" si="614"/>
        <v>0</v>
      </c>
      <c r="CQ166" s="5">
        <f t="shared" si="615"/>
        <v>0</v>
      </c>
      <c r="CS166" s="28" t="str">
        <f t="shared" si="575"/>
        <v/>
      </c>
      <c r="CT166" s="28" t="str">
        <f t="shared" si="576"/>
        <v/>
      </c>
      <c r="CU166" s="28" t="str">
        <f t="shared" si="577"/>
        <v/>
      </c>
      <c r="CV166" s="28" t="str">
        <f t="shared" si="578"/>
        <v/>
      </c>
      <c r="CW166" s="28" t="str">
        <f t="shared" si="579"/>
        <v/>
      </c>
      <c r="CX166" s="28" t="str">
        <f t="shared" si="580"/>
        <v/>
      </c>
      <c r="CY166" s="28" t="str">
        <f t="shared" si="616"/>
        <v/>
      </c>
      <c r="CZ166" s="28" t="str">
        <f t="shared" si="617"/>
        <v/>
      </c>
      <c r="DA166" s="28" t="str">
        <f t="shared" si="618"/>
        <v/>
      </c>
      <c r="DB166" s="28">
        <f t="shared" si="619"/>
        <v>0</v>
      </c>
      <c r="DC166">
        <f t="shared" si="620"/>
        <v>0</v>
      </c>
      <c r="DD166">
        <f t="shared" si="621"/>
        <v>0</v>
      </c>
      <c r="DE166">
        <f t="shared" si="622"/>
        <v>0</v>
      </c>
      <c r="DF166">
        <f t="shared" si="623"/>
        <v>0</v>
      </c>
      <c r="DG166">
        <f t="shared" si="624"/>
        <v>0</v>
      </c>
      <c r="DH166">
        <f t="shared" si="625"/>
        <v>0</v>
      </c>
      <c r="DI166">
        <f t="shared" si="626"/>
        <v>0</v>
      </c>
      <c r="DJ166">
        <f t="shared" si="627"/>
        <v>0</v>
      </c>
      <c r="DK166">
        <f t="shared" si="628"/>
        <v>0</v>
      </c>
      <c r="DL166">
        <f t="shared" si="629"/>
        <v>0</v>
      </c>
      <c r="DM166" s="5">
        <f t="shared" si="630"/>
        <v>0</v>
      </c>
      <c r="DN166" s="48">
        <f t="shared" si="631"/>
        <v>0</v>
      </c>
      <c r="DO166" s="5">
        <f t="shared" si="632"/>
        <v>0</v>
      </c>
      <c r="DP166" s="5">
        <f t="shared" si="633"/>
        <v>0</v>
      </c>
      <c r="DR166" s="48">
        <f t="shared" si="581"/>
        <v>999</v>
      </c>
      <c r="DS166" s="48">
        <f t="shared" si="582"/>
        <v>999</v>
      </c>
      <c r="DT166" s="48">
        <f t="shared" si="634"/>
        <v>999</v>
      </c>
      <c r="DU166">
        <f t="shared" si="583"/>
        <v>0</v>
      </c>
      <c r="DW166" s="48">
        <f t="shared" si="635"/>
        <v>0</v>
      </c>
      <c r="DX166" s="48">
        <f t="shared" si="636"/>
        <v>0</v>
      </c>
      <c r="DY166" s="48">
        <f t="shared" si="637"/>
        <v>0</v>
      </c>
      <c r="DZ166" s="48">
        <f t="shared" si="638"/>
        <v>0</v>
      </c>
      <c r="EA166">
        <f t="shared" si="584"/>
        <v>0</v>
      </c>
      <c r="EC166" s="48">
        <f t="shared" si="639"/>
        <v>0</v>
      </c>
      <c r="ED166" s="48">
        <f t="shared" si="640"/>
        <v>0</v>
      </c>
      <c r="EE166" s="48">
        <f t="shared" si="641"/>
        <v>0</v>
      </c>
      <c r="EF166" s="48">
        <f t="shared" si="642"/>
        <v>0</v>
      </c>
      <c r="EG166">
        <f t="shared" si="585"/>
        <v>0</v>
      </c>
      <c r="EH166">
        <f t="shared" si="586"/>
        <v>0</v>
      </c>
      <c r="EJ166">
        <v>18</v>
      </c>
      <c r="EK166" s="48">
        <f t="shared" si="643"/>
        <v>0</v>
      </c>
      <c r="EL166">
        <f t="shared" si="587"/>
        <v>0</v>
      </c>
      <c r="EM166">
        <f t="shared" si="644"/>
        <v>0</v>
      </c>
      <c r="EN166">
        <f t="shared" si="588"/>
        <v>0</v>
      </c>
      <c r="EO166">
        <f t="shared" si="589"/>
        <v>99999999</v>
      </c>
      <c r="EP166">
        <f t="shared" si="645"/>
        <v>99999999</v>
      </c>
      <c r="EQ166">
        <f t="shared" si="590"/>
        <v>999</v>
      </c>
      <c r="ER166">
        <f t="shared" si="591"/>
        <v>99999</v>
      </c>
      <c r="ET166">
        <f>IF(J166="X",1,IF(J166="x",1,IF(J166&lt;='Schuelereinst. Sinclair'!$B$5,1,0)))</f>
        <v>0</v>
      </c>
      <c r="EU166">
        <f>IF(L166="X",1,IF(L166="x",1,IF(L166&lt;='Schuelereinst. Sinclair'!$B$5,1,0)))</f>
        <v>0</v>
      </c>
      <c r="EV166">
        <f>IF(N166="X",1,IF(N166="x",1,IF(N166&lt;='Schuelereinst. Sinclair'!$B$5,1,0)))</f>
        <v>0</v>
      </c>
      <c r="EW166">
        <f>IF(P166="X",1,IF(P166="x",1,IF(P166&lt;='Schuelereinst. Sinclair'!$B$5,1,0)))</f>
        <v>0</v>
      </c>
      <c r="EX166">
        <f>IF(R166="X",1,IF(R166="x",1,IF(R166&lt;='Schuelereinst. Sinclair'!$B$5,1,0)))</f>
        <v>0</v>
      </c>
      <c r="EY166">
        <f>IF(T166="X",1,IF(T166="x",1,IF(T166&lt;='Schuelereinst. Sinclair'!$B$5,1,0)))</f>
        <v>0</v>
      </c>
    </row>
    <row r="167" spans="1:155" x14ac:dyDescent="0.2">
      <c r="A167">
        <v>157</v>
      </c>
      <c r="B167" s="90">
        <v>19</v>
      </c>
      <c r="C167" s="259" t="str">
        <f>IF(BG167=99,"",VLOOKUP(BG167,Wiegeliste!$A$17:'Wiegeliste'!$J$66,4))</f>
        <v/>
      </c>
      <c r="D167" s="90" t="str">
        <f t="shared" si="592"/>
        <v/>
      </c>
      <c r="E167" s="132" t="str">
        <f t="shared" si="593"/>
        <v/>
      </c>
      <c r="F167" s="132" t="str">
        <f t="shared" si="594"/>
        <v/>
      </c>
      <c r="G167" s="132" t="str">
        <f>IF(BG167=99,"",VLOOKUP(BG167,Wiegeliste!$A$17:'Wiegeliste'!$J$66,6))</f>
        <v/>
      </c>
      <c r="H167" s="148" t="str">
        <f t="shared" si="558"/>
        <v/>
      </c>
      <c r="I167" s="299" t="str">
        <f>IF(C167&lt;&gt;"",IF(ISERROR(VLOOKUP(C167,Import_Gewichtheben!$A$3:$T$52,3,FALSE)),"",VLOOKUP(C167,Import_Gewichtheben!$A$3:$T$52,3,FALSE)),"")</f>
        <v/>
      </c>
      <c r="J167" s="300" t="str">
        <f>IF(C167&lt;&gt;"",IF(ISERROR(VLOOKUP(C167,Import_Gewichtheben!$A$3:$T$52,4,FALSE)),"",VLOOKUP(C167,Import_Gewichtheben!$A$3:$T$52,4,FALSE)),"")</f>
        <v/>
      </c>
      <c r="K167" s="301" t="str">
        <f>IF(C167&lt;&gt;"",IF(ISERROR(VLOOKUP(C167,Import_Gewichtheben!$A$3:$T$52,5,FALSE)),"",VLOOKUP(C167,Import_Gewichtheben!$A$3:$T$52,5,FALSE)),"")</f>
        <v/>
      </c>
      <c r="L167" s="300" t="str">
        <f>IF(C167&lt;&gt;"",IF(ISERROR(VLOOKUP(C167,Import_Gewichtheben!$A$3:$T$52,6,FALSE)),"",VLOOKUP(C167,Import_Gewichtheben!$A$3:$T$52,6,FALSE)),"")</f>
        <v/>
      </c>
      <c r="M167" s="301" t="str">
        <f>IF(C167&lt;&gt;"",IF(ISERROR(VLOOKUP(C167,Import_Gewichtheben!$A$3:$T$52,7,FALSE)),"",VLOOKUP(C167,Import_Gewichtheben!$A$3:$T$52,7,FALSE)),"")</f>
        <v/>
      </c>
      <c r="N167" s="300" t="str">
        <f>IF(C167&lt;&gt;"",IF(ISERROR(VLOOKUP(C167,Import_Gewichtheben!$A$3:$T$52,8,FALSE)),"",VLOOKUP(C167,Import_Gewichtheben!$A$3:$T$52,8,FALSE)),"")</f>
        <v/>
      </c>
      <c r="O167" s="299" t="str">
        <f>IF(C167&lt;&gt;"",IF(ISERROR(VLOOKUP(C167,Import_Gewichtheben!$A$3:$T$52,9,FALSE)),"",VLOOKUP(C167,Import_Gewichtheben!$A$3:$T$52,9,FALSE)),"")</f>
        <v/>
      </c>
      <c r="P167" s="300" t="str">
        <f>IF(C167&lt;&gt;"",IF(ISERROR(VLOOKUP(C167,Import_Gewichtheben!$A$3:$T$52,10,FALSE)),"",VLOOKUP(C167,Import_Gewichtheben!$A$3:$T$52,10,FALSE)),"")</f>
        <v/>
      </c>
      <c r="Q167" s="301" t="str">
        <f>IF(C167&lt;&gt;"",IF(ISERROR(VLOOKUP(C167,Import_Gewichtheben!$A$3:$T$52,11,FALSE)),"",VLOOKUP(C167,Import_Gewichtheben!$A$3:$T$52,11,FALSE)),"")</f>
        <v/>
      </c>
      <c r="R167" s="300" t="str">
        <f>IF(C167&lt;&gt;"",IF(ISERROR(VLOOKUP(C167,Import_Gewichtheben!$A$3:$T$52,12,FALSE)),"",VLOOKUP(C167,Import_Gewichtheben!$A$3:$T$52,12,FALSE)),"")</f>
        <v/>
      </c>
      <c r="S167" s="301" t="str">
        <f>IF(C167&lt;&gt;"",IF(ISERROR(VLOOKUP(C167,Import_Gewichtheben!$A$3:$T$52,13,FALSE)),"",VLOOKUP(C167,Import_Gewichtheben!$A$3:$T$52,13,FALSE)),"")</f>
        <v/>
      </c>
      <c r="T167" s="300" t="str">
        <f>IF(C167&lt;&gt;"",IF(ISERROR(VLOOKUP(C167,Import_Gewichtheben!$A$3:$T$52,14,FALSE)),"",VLOOKUP(C167,Import_Gewichtheben!$A$3:$T$52,14,FALSE)),"")</f>
        <v/>
      </c>
      <c r="U167" s="112" t="str">
        <f t="shared" si="595"/>
        <v/>
      </c>
      <c r="V167" s="115" t="str">
        <f t="shared" si="596"/>
        <v/>
      </c>
      <c r="W167" s="115" t="str">
        <f t="shared" si="597"/>
        <v/>
      </c>
      <c r="X167" s="321"/>
      <c r="Y167" s="322"/>
      <c r="Z167" s="100" t="str">
        <f t="shared" si="646"/>
        <v/>
      </c>
      <c r="AA167" s="326"/>
      <c r="AB167" s="317"/>
      <c r="AC167" s="317"/>
      <c r="AD167" s="103" t="str">
        <f t="shared" si="647"/>
        <v/>
      </c>
      <c r="AE167" s="326"/>
      <c r="AF167" s="317"/>
      <c r="AG167" s="317"/>
      <c r="AH167" s="186" t="str">
        <f t="shared" si="648"/>
        <v/>
      </c>
      <c r="AI167" s="106" t="str">
        <f t="shared" si="649"/>
        <v/>
      </c>
      <c r="AJ167" s="107" t="str">
        <f t="shared" si="650"/>
        <v/>
      </c>
      <c r="AK167" s="120" t="str">
        <f t="shared" si="559"/>
        <v/>
      </c>
      <c r="AL167" s="136" t="str">
        <f t="shared" si="560"/>
        <v/>
      </c>
      <c r="BG167">
        <f>Wiegeliste!HV35</f>
        <v>99</v>
      </c>
      <c r="BJ167" t="str">
        <f t="shared" si="561"/>
        <v/>
      </c>
      <c r="BL167" t="str">
        <f t="shared" si="598"/>
        <v/>
      </c>
      <c r="BM167" t="str">
        <f t="shared" si="599"/>
        <v/>
      </c>
      <c r="BN167" t="str">
        <f t="shared" si="600"/>
        <v/>
      </c>
      <c r="BO167" t="str">
        <f t="shared" si="601"/>
        <v/>
      </c>
      <c r="BP167" t="str">
        <f t="shared" si="562"/>
        <v/>
      </c>
      <c r="BQ167" t="str">
        <f t="shared" si="563"/>
        <v/>
      </c>
      <c r="BR167" s="47" t="str">
        <f t="shared" si="564"/>
        <v/>
      </c>
      <c r="BS167" t="str">
        <f t="shared" si="565"/>
        <v/>
      </c>
      <c r="BT167" t="str">
        <f t="shared" si="566"/>
        <v/>
      </c>
      <c r="BU167" t="str">
        <f t="shared" si="602"/>
        <v/>
      </c>
      <c r="BV167" t="str">
        <f>IF(BU167="","",IF(BU167="U9",'Schuelereinst. Sinclair'!$B$6,IF(BU167="U11",'Schuelereinst. Sinclair'!$B$7,IF(BU167="U13",'Schuelereinst. Sinclair'!$B$8,Wemm(BU167="U15",'Schuelereinst. Sinclair'!$B$9,"")))))</f>
        <v/>
      </c>
      <c r="BW167" s="28" t="str">
        <f t="shared" si="567"/>
        <v/>
      </c>
      <c r="BX167" s="28" t="str">
        <f t="shared" si="568"/>
        <v/>
      </c>
      <c r="BY167" s="28" t="str">
        <f t="shared" si="569"/>
        <v/>
      </c>
      <c r="BZ167" s="28" t="str">
        <f t="shared" si="570"/>
        <v/>
      </c>
      <c r="CA167" s="28" t="str">
        <f t="shared" si="571"/>
        <v/>
      </c>
      <c r="CB167" s="28" t="str">
        <f t="shared" si="572"/>
        <v/>
      </c>
      <c r="CC167" s="28" t="str">
        <f t="shared" si="603"/>
        <v/>
      </c>
      <c r="CD167" s="28" t="str">
        <f t="shared" si="604"/>
        <v/>
      </c>
      <c r="CE167" s="28" t="str">
        <f t="shared" si="605"/>
        <v/>
      </c>
      <c r="CF167" s="28">
        <f t="shared" si="606"/>
        <v>0</v>
      </c>
      <c r="CG167">
        <f t="shared" si="607"/>
        <v>0</v>
      </c>
      <c r="CH167">
        <f t="shared" si="608"/>
        <v>0</v>
      </c>
      <c r="CI167">
        <f t="shared" si="609"/>
        <v>0</v>
      </c>
      <c r="CJ167">
        <f t="shared" si="610"/>
        <v>0</v>
      </c>
      <c r="CK167">
        <f t="shared" si="611"/>
        <v>0</v>
      </c>
      <c r="CL167">
        <f t="shared" si="573"/>
        <v>0</v>
      </c>
      <c r="CM167">
        <f t="shared" si="574"/>
        <v>0</v>
      </c>
      <c r="CN167">
        <f t="shared" si="612"/>
        <v>0</v>
      </c>
      <c r="CO167">
        <f t="shared" si="613"/>
        <v>0</v>
      </c>
      <c r="CP167">
        <f t="shared" si="614"/>
        <v>0</v>
      </c>
      <c r="CQ167" s="5">
        <f t="shared" si="615"/>
        <v>0</v>
      </c>
      <c r="CS167" s="28" t="str">
        <f t="shared" si="575"/>
        <v/>
      </c>
      <c r="CT167" s="28" t="str">
        <f t="shared" si="576"/>
        <v/>
      </c>
      <c r="CU167" s="28" t="str">
        <f t="shared" si="577"/>
        <v/>
      </c>
      <c r="CV167" s="28" t="str">
        <f t="shared" si="578"/>
        <v/>
      </c>
      <c r="CW167" s="28" t="str">
        <f t="shared" si="579"/>
        <v/>
      </c>
      <c r="CX167" s="28" t="str">
        <f t="shared" si="580"/>
        <v/>
      </c>
      <c r="CY167" s="28" t="str">
        <f t="shared" si="616"/>
        <v/>
      </c>
      <c r="CZ167" s="28" t="str">
        <f t="shared" si="617"/>
        <v/>
      </c>
      <c r="DA167" s="28" t="str">
        <f t="shared" si="618"/>
        <v/>
      </c>
      <c r="DB167" s="28">
        <f t="shared" si="619"/>
        <v>0</v>
      </c>
      <c r="DC167">
        <f t="shared" si="620"/>
        <v>0</v>
      </c>
      <c r="DD167">
        <f t="shared" si="621"/>
        <v>0</v>
      </c>
      <c r="DE167">
        <f t="shared" si="622"/>
        <v>0</v>
      </c>
      <c r="DF167">
        <f t="shared" si="623"/>
        <v>0</v>
      </c>
      <c r="DG167">
        <f t="shared" si="624"/>
        <v>0</v>
      </c>
      <c r="DH167">
        <f t="shared" si="625"/>
        <v>0</v>
      </c>
      <c r="DI167">
        <f t="shared" si="626"/>
        <v>0</v>
      </c>
      <c r="DJ167">
        <f t="shared" si="627"/>
        <v>0</v>
      </c>
      <c r="DK167">
        <f t="shared" si="628"/>
        <v>0</v>
      </c>
      <c r="DL167">
        <f t="shared" si="629"/>
        <v>0</v>
      </c>
      <c r="DM167" s="5">
        <f t="shared" si="630"/>
        <v>0</v>
      </c>
      <c r="DN167" s="48">
        <f t="shared" si="631"/>
        <v>0</v>
      </c>
      <c r="DO167" s="5">
        <f t="shared" si="632"/>
        <v>0</v>
      </c>
      <c r="DP167" s="5">
        <f t="shared" si="633"/>
        <v>0</v>
      </c>
      <c r="DR167" s="48">
        <f t="shared" si="581"/>
        <v>999</v>
      </c>
      <c r="DS167" s="48">
        <f t="shared" si="582"/>
        <v>999</v>
      </c>
      <c r="DT167" s="48">
        <f t="shared" si="634"/>
        <v>999</v>
      </c>
      <c r="DU167">
        <f t="shared" si="583"/>
        <v>0</v>
      </c>
      <c r="DW167" s="48">
        <f t="shared" si="635"/>
        <v>0</v>
      </c>
      <c r="DX167" s="48">
        <f t="shared" si="636"/>
        <v>0</v>
      </c>
      <c r="DY167" s="48">
        <f t="shared" si="637"/>
        <v>0</v>
      </c>
      <c r="DZ167" s="48">
        <f t="shared" si="638"/>
        <v>0</v>
      </c>
      <c r="EA167">
        <f t="shared" si="584"/>
        <v>0</v>
      </c>
      <c r="EC167" s="48">
        <f t="shared" si="639"/>
        <v>0</v>
      </c>
      <c r="ED167" s="48">
        <f t="shared" si="640"/>
        <v>0</v>
      </c>
      <c r="EE167" s="48">
        <f t="shared" si="641"/>
        <v>0</v>
      </c>
      <c r="EF167" s="48">
        <f t="shared" si="642"/>
        <v>0</v>
      </c>
      <c r="EG167">
        <f t="shared" si="585"/>
        <v>0</v>
      </c>
      <c r="EH167">
        <f t="shared" si="586"/>
        <v>0</v>
      </c>
      <c r="EJ167">
        <v>19</v>
      </c>
      <c r="EK167" s="48">
        <f t="shared" si="643"/>
        <v>0</v>
      </c>
      <c r="EL167">
        <f t="shared" si="587"/>
        <v>0</v>
      </c>
      <c r="EM167">
        <f t="shared" si="644"/>
        <v>0</v>
      </c>
      <c r="EN167">
        <f t="shared" si="588"/>
        <v>0</v>
      </c>
      <c r="EO167">
        <f t="shared" si="589"/>
        <v>99999999</v>
      </c>
      <c r="EP167">
        <f t="shared" si="645"/>
        <v>99999999</v>
      </c>
      <c r="EQ167">
        <f t="shared" si="590"/>
        <v>999</v>
      </c>
      <c r="ER167">
        <f t="shared" si="591"/>
        <v>99999</v>
      </c>
      <c r="ET167">
        <f>IF(J167="X",1,IF(J167="x",1,IF(J167&lt;='Schuelereinst. Sinclair'!$B$5,1,0)))</f>
        <v>0</v>
      </c>
      <c r="EU167">
        <f>IF(L167="X",1,IF(L167="x",1,IF(L167&lt;='Schuelereinst. Sinclair'!$B$5,1,0)))</f>
        <v>0</v>
      </c>
      <c r="EV167">
        <f>IF(N167="X",1,IF(N167="x",1,IF(N167&lt;='Schuelereinst. Sinclair'!$B$5,1,0)))</f>
        <v>0</v>
      </c>
      <c r="EW167">
        <f>IF(P167="X",1,IF(P167="x",1,IF(P167&lt;='Schuelereinst. Sinclair'!$B$5,1,0)))</f>
        <v>0</v>
      </c>
      <c r="EX167">
        <f>IF(R167="X",1,IF(R167="x",1,IF(R167&lt;='Schuelereinst. Sinclair'!$B$5,1,0)))</f>
        <v>0</v>
      </c>
      <c r="EY167">
        <f>IF(T167="X",1,IF(T167="x",1,IF(T167&lt;='Schuelereinst. Sinclair'!$B$5,1,0)))</f>
        <v>0</v>
      </c>
    </row>
    <row r="168" spans="1:155" ht="13.5" thickBot="1" x14ac:dyDescent="0.25">
      <c r="A168">
        <v>158</v>
      </c>
      <c r="B168" s="91">
        <v>20</v>
      </c>
      <c r="C168" s="260" t="str">
        <f>IF(BG168=99,"",VLOOKUP(BG168,Wiegeliste!$A$17:'Wiegeliste'!$J$66,4))</f>
        <v/>
      </c>
      <c r="D168" s="91" t="str">
        <f t="shared" si="592"/>
        <v/>
      </c>
      <c r="E168" s="133" t="str">
        <f t="shared" si="593"/>
        <v/>
      </c>
      <c r="F168" s="133" t="str">
        <f t="shared" si="594"/>
        <v/>
      </c>
      <c r="G168" s="133" t="str">
        <f>IF(BG168=99,"",VLOOKUP(BG168,Wiegeliste!$A$17:'Wiegeliste'!$J$66,6))</f>
        <v/>
      </c>
      <c r="H168" s="149" t="str">
        <f t="shared" si="558"/>
        <v/>
      </c>
      <c r="I168" s="302" t="str">
        <f>IF(C168&lt;&gt;"",IF(ISERROR(VLOOKUP(C168,Import_Gewichtheben!$A$3:$T$52,3,FALSE)),"",VLOOKUP(C168,Import_Gewichtheben!$A$3:$T$52,3,FALSE)),"")</f>
        <v/>
      </c>
      <c r="J168" s="303" t="str">
        <f>IF(C168&lt;&gt;"",IF(ISERROR(VLOOKUP(C168,Import_Gewichtheben!$A$3:$T$52,4,FALSE)),"",VLOOKUP(C168,Import_Gewichtheben!$A$3:$T$52,4,FALSE)),"")</f>
        <v/>
      </c>
      <c r="K168" s="304" t="str">
        <f>IF(C168&lt;&gt;"",IF(ISERROR(VLOOKUP(C168,Import_Gewichtheben!$A$3:$T$52,5,FALSE)),"",VLOOKUP(C168,Import_Gewichtheben!$A$3:$T$52,5,FALSE)),"")</f>
        <v/>
      </c>
      <c r="L168" s="303" t="str">
        <f>IF(C168&lt;&gt;"",IF(ISERROR(VLOOKUP(C168,Import_Gewichtheben!$A$3:$T$52,6,FALSE)),"",VLOOKUP(C168,Import_Gewichtheben!$A$3:$T$52,6,FALSE)),"")</f>
        <v/>
      </c>
      <c r="M168" s="304" t="str">
        <f>IF(C168&lt;&gt;"",IF(ISERROR(VLOOKUP(C168,Import_Gewichtheben!$A$3:$T$52,7,FALSE)),"",VLOOKUP(C168,Import_Gewichtheben!$A$3:$T$52,7,FALSE)),"")</f>
        <v/>
      </c>
      <c r="N168" s="303" t="str">
        <f>IF(C168&lt;&gt;"",IF(ISERROR(VLOOKUP(C168,Import_Gewichtheben!$A$3:$T$52,8,FALSE)),"",VLOOKUP(C168,Import_Gewichtheben!$A$3:$T$52,8,FALSE)),"")</f>
        <v/>
      </c>
      <c r="O168" s="302" t="str">
        <f>IF(C168&lt;&gt;"",IF(ISERROR(VLOOKUP(C168,Import_Gewichtheben!$A$3:$T$52,9,FALSE)),"",VLOOKUP(C168,Import_Gewichtheben!$A$3:$T$52,9,FALSE)),"")</f>
        <v/>
      </c>
      <c r="P168" s="303" t="str">
        <f>IF(C168&lt;&gt;"",IF(ISERROR(VLOOKUP(C168,Import_Gewichtheben!$A$3:$T$52,10,FALSE)),"",VLOOKUP(C168,Import_Gewichtheben!$A$3:$T$52,10,FALSE)),"")</f>
        <v/>
      </c>
      <c r="Q168" s="304" t="str">
        <f>IF(C168&lt;&gt;"",IF(ISERROR(VLOOKUP(C168,Import_Gewichtheben!$A$3:$T$52,11,FALSE)),"",VLOOKUP(C168,Import_Gewichtheben!$A$3:$T$52,11,FALSE)),"")</f>
        <v/>
      </c>
      <c r="R168" s="303" t="str">
        <f>IF(C168&lt;&gt;"",IF(ISERROR(VLOOKUP(C168,Import_Gewichtheben!$A$3:$T$52,12,FALSE)),"",VLOOKUP(C168,Import_Gewichtheben!$A$3:$T$52,12,FALSE)),"")</f>
        <v/>
      </c>
      <c r="S168" s="304" t="str">
        <f>IF(C168&lt;&gt;"",IF(ISERROR(VLOOKUP(C168,Import_Gewichtheben!$A$3:$T$52,13,FALSE)),"",VLOOKUP(C168,Import_Gewichtheben!$A$3:$T$52,13,FALSE)),"")</f>
        <v/>
      </c>
      <c r="T168" s="303" t="str">
        <f>IF(C168&lt;&gt;"",IF(ISERROR(VLOOKUP(C168,Import_Gewichtheben!$A$3:$T$52,14,FALSE)),"",VLOOKUP(C168,Import_Gewichtheben!$A$3:$T$52,14,FALSE)),"")</f>
        <v/>
      </c>
      <c r="U168" s="113" t="str">
        <f t="shared" si="595"/>
        <v/>
      </c>
      <c r="V168" s="116" t="str">
        <f t="shared" si="596"/>
        <v/>
      </c>
      <c r="W168" s="116" t="str">
        <f t="shared" si="597"/>
        <v/>
      </c>
      <c r="X168" s="323"/>
      <c r="Y168" s="324"/>
      <c r="Z168" s="101" t="str">
        <f>IF(C168="","",DU168 )</f>
        <v/>
      </c>
      <c r="AA168" s="327"/>
      <c r="AB168" s="324"/>
      <c r="AC168" s="324"/>
      <c r="AD168" s="124" t="str">
        <f t="shared" si="647"/>
        <v/>
      </c>
      <c r="AE168" s="327"/>
      <c r="AF168" s="324"/>
      <c r="AG168" s="324"/>
      <c r="AH168" s="187" t="str">
        <f>IF(C168="","",EG168)</f>
        <v/>
      </c>
      <c r="AI168" s="125" t="str">
        <f t="shared" si="649"/>
        <v/>
      </c>
      <c r="AJ168" s="126" t="str">
        <f t="shared" si="650"/>
        <v/>
      </c>
      <c r="AK168" s="120" t="str">
        <f t="shared" si="559"/>
        <v/>
      </c>
      <c r="AL168" s="137" t="str">
        <f t="shared" si="560"/>
        <v/>
      </c>
      <c r="BG168">
        <f>Wiegeliste!HV36</f>
        <v>99</v>
      </c>
      <c r="BJ168" t="str">
        <f t="shared" si="561"/>
        <v/>
      </c>
      <c r="BL168" t="str">
        <f t="shared" si="598"/>
        <v/>
      </c>
      <c r="BM168" t="str">
        <f t="shared" si="599"/>
        <v/>
      </c>
      <c r="BN168" t="str">
        <f t="shared" si="600"/>
        <v/>
      </c>
      <c r="BO168" t="str">
        <f t="shared" si="601"/>
        <v/>
      </c>
      <c r="BP168" t="str">
        <f t="shared" si="562"/>
        <v/>
      </c>
      <c r="BQ168" t="str">
        <f t="shared" si="563"/>
        <v/>
      </c>
      <c r="BR168" s="47" t="str">
        <f t="shared" si="564"/>
        <v/>
      </c>
      <c r="BS168" t="str">
        <f t="shared" si="565"/>
        <v/>
      </c>
      <c r="BT168" t="str">
        <f t="shared" si="566"/>
        <v/>
      </c>
      <c r="BU168" t="str">
        <f t="shared" si="602"/>
        <v/>
      </c>
      <c r="BV168" t="str">
        <f>IF(BU168="","",IF(BU168="U9",'Schuelereinst. Sinclair'!$B$6,IF(BU168="U11",'Schuelereinst. Sinclair'!$B$7,IF(BU168="U13",'Schuelereinst. Sinclair'!$B$8,Wemm(BU168="U15",'Schuelereinst. Sinclair'!$B$9,"")))))</f>
        <v/>
      </c>
      <c r="BW168" s="28" t="str">
        <f t="shared" si="567"/>
        <v/>
      </c>
      <c r="BX168" s="28" t="str">
        <f t="shared" si="568"/>
        <v/>
      </c>
      <c r="BY168" s="28" t="str">
        <f t="shared" si="569"/>
        <v/>
      </c>
      <c r="BZ168" s="28" t="str">
        <f t="shared" si="570"/>
        <v/>
      </c>
      <c r="CA168" s="28" t="str">
        <f t="shared" si="571"/>
        <v/>
      </c>
      <c r="CB168" s="28" t="str">
        <f t="shared" si="572"/>
        <v/>
      </c>
      <c r="CC168" s="28" t="str">
        <f t="shared" si="603"/>
        <v/>
      </c>
      <c r="CD168" s="28" t="str">
        <f t="shared" si="604"/>
        <v/>
      </c>
      <c r="CE168" s="28" t="str">
        <f t="shared" si="605"/>
        <v/>
      </c>
      <c r="CF168" s="28">
        <f t="shared" si="606"/>
        <v>0</v>
      </c>
      <c r="CG168">
        <f t="shared" si="607"/>
        <v>0</v>
      </c>
      <c r="CH168">
        <f t="shared" si="608"/>
        <v>0</v>
      </c>
      <c r="CI168">
        <f t="shared" si="609"/>
        <v>0</v>
      </c>
      <c r="CJ168">
        <f t="shared" si="610"/>
        <v>0</v>
      </c>
      <c r="CK168">
        <f t="shared" si="611"/>
        <v>0</v>
      </c>
      <c r="CL168">
        <f t="shared" si="573"/>
        <v>0</v>
      </c>
      <c r="CM168">
        <f t="shared" si="574"/>
        <v>0</v>
      </c>
      <c r="CN168">
        <f t="shared" si="612"/>
        <v>0</v>
      </c>
      <c r="CO168">
        <f t="shared" si="613"/>
        <v>0</v>
      </c>
      <c r="CP168">
        <f t="shared" si="614"/>
        <v>0</v>
      </c>
      <c r="CQ168" s="5">
        <f t="shared" si="615"/>
        <v>0</v>
      </c>
      <c r="CS168" s="28" t="str">
        <f t="shared" si="575"/>
        <v/>
      </c>
      <c r="CT168" s="28" t="str">
        <f t="shared" si="576"/>
        <v/>
      </c>
      <c r="CU168" s="28" t="str">
        <f t="shared" si="577"/>
        <v/>
      </c>
      <c r="CV168" s="28" t="str">
        <f t="shared" si="578"/>
        <v/>
      </c>
      <c r="CW168" s="28" t="str">
        <f t="shared" si="579"/>
        <v/>
      </c>
      <c r="CX168" s="28" t="str">
        <f t="shared" si="580"/>
        <v/>
      </c>
      <c r="CY168" s="28" t="str">
        <f t="shared" si="616"/>
        <v/>
      </c>
      <c r="CZ168" s="28" t="str">
        <f t="shared" si="617"/>
        <v/>
      </c>
      <c r="DA168" s="28" t="str">
        <f t="shared" si="618"/>
        <v/>
      </c>
      <c r="DB168" s="28">
        <f t="shared" si="619"/>
        <v>0</v>
      </c>
      <c r="DC168">
        <f t="shared" si="620"/>
        <v>0</v>
      </c>
      <c r="DD168">
        <f t="shared" si="621"/>
        <v>0</v>
      </c>
      <c r="DE168">
        <f t="shared" si="622"/>
        <v>0</v>
      </c>
      <c r="DF168">
        <f t="shared" si="623"/>
        <v>0</v>
      </c>
      <c r="DG168">
        <f t="shared" si="624"/>
        <v>0</v>
      </c>
      <c r="DH168">
        <f t="shared" si="625"/>
        <v>0</v>
      </c>
      <c r="DI168">
        <f t="shared" si="626"/>
        <v>0</v>
      </c>
      <c r="DJ168">
        <f t="shared" si="627"/>
        <v>0</v>
      </c>
      <c r="DK168">
        <f t="shared" si="628"/>
        <v>0</v>
      </c>
      <c r="DL168">
        <f t="shared" si="629"/>
        <v>0</v>
      </c>
      <c r="DM168" s="5">
        <f t="shared" si="630"/>
        <v>0</v>
      </c>
      <c r="DN168" s="48">
        <f t="shared" si="631"/>
        <v>0</v>
      </c>
      <c r="DO168" s="5">
        <f t="shared" si="632"/>
        <v>0</v>
      </c>
      <c r="DP168" s="5">
        <f t="shared" si="633"/>
        <v>0</v>
      </c>
      <c r="DR168" s="48">
        <f t="shared" si="581"/>
        <v>999</v>
      </c>
      <c r="DS168" s="48">
        <f t="shared" si="582"/>
        <v>999</v>
      </c>
      <c r="DT168" s="48">
        <f t="shared" si="634"/>
        <v>999</v>
      </c>
      <c r="DU168">
        <f t="shared" si="583"/>
        <v>0</v>
      </c>
      <c r="DW168" s="48">
        <f t="shared" si="635"/>
        <v>0</v>
      </c>
      <c r="DX168" s="48">
        <f t="shared" si="636"/>
        <v>0</v>
      </c>
      <c r="DY168" s="48">
        <f t="shared" si="637"/>
        <v>0</v>
      </c>
      <c r="DZ168" s="48">
        <f t="shared" si="638"/>
        <v>0</v>
      </c>
      <c r="EA168">
        <f t="shared" si="584"/>
        <v>0</v>
      </c>
      <c r="EC168" s="48">
        <f t="shared" si="639"/>
        <v>0</v>
      </c>
      <c r="ED168" s="48">
        <f t="shared" si="640"/>
        <v>0</v>
      </c>
      <c r="EE168" s="48">
        <f t="shared" si="641"/>
        <v>0</v>
      </c>
      <c r="EF168" s="48">
        <f t="shared" si="642"/>
        <v>0</v>
      </c>
      <c r="EG168">
        <f t="shared" si="585"/>
        <v>0</v>
      </c>
      <c r="EH168">
        <f t="shared" si="586"/>
        <v>0</v>
      </c>
      <c r="EJ168">
        <v>20</v>
      </c>
      <c r="EK168" s="48">
        <f t="shared" si="643"/>
        <v>0</v>
      </c>
      <c r="EL168">
        <f t="shared" si="587"/>
        <v>0</v>
      </c>
      <c r="EM168">
        <f t="shared" si="644"/>
        <v>0</v>
      </c>
      <c r="EN168">
        <f t="shared" si="588"/>
        <v>0</v>
      </c>
      <c r="EO168">
        <f t="shared" si="589"/>
        <v>99999999</v>
      </c>
      <c r="EP168">
        <f t="shared" si="645"/>
        <v>99999999</v>
      </c>
      <c r="EQ168">
        <f t="shared" si="590"/>
        <v>999</v>
      </c>
      <c r="ER168">
        <f t="shared" si="591"/>
        <v>99999</v>
      </c>
      <c r="ET168">
        <f>IF(J168="X",1,IF(J168="x",1,IF(J168&lt;='Schuelereinst. Sinclair'!$B$5,1,0)))</f>
        <v>0</v>
      </c>
      <c r="EU168">
        <f>IF(L168="X",1,IF(L168="x",1,IF(L168&lt;='Schuelereinst. Sinclair'!$B$5,1,0)))</f>
        <v>0</v>
      </c>
      <c r="EV168">
        <f>IF(N168="X",1,IF(N168="x",1,IF(N168&lt;='Schuelereinst. Sinclair'!$B$5,1,0)))</f>
        <v>0</v>
      </c>
      <c r="EW168">
        <f>IF(P168="X",1,IF(P168="x",1,IF(P168&lt;='Schuelereinst. Sinclair'!$B$5,1,0)))</f>
        <v>0</v>
      </c>
      <c r="EX168">
        <f>IF(R168="X",1,IF(R168="x",1,IF(R168&lt;='Schuelereinst. Sinclair'!$B$5,1,0)))</f>
        <v>0</v>
      </c>
      <c r="EY168">
        <f>IF(T168="X",1,IF(T168="x",1,IF(T168&lt;='Schuelereinst. Sinclair'!$B$5,1,0)))</f>
        <v>0</v>
      </c>
    </row>
    <row r="169" spans="1:155" ht="13.5" thickBot="1" x14ac:dyDescent="0.25">
      <c r="A169">
        <v>159</v>
      </c>
      <c r="B169" s="95" t="s">
        <v>2190</v>
      </c>
      <c r="C169" s="96"/>
      <c r="D169" s="96"/>
      <c r="E169" s="130"/>
      <c r="F169" s="130"/>
      <c r="G169" s="130"/>
      <c r="H169" s="130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130"/>
      <c r="AL169" s="134"/>
      <c r="BJ169" s="73" t="s">
        <v>2128</v>
      </c>
      <c r="BO169" s="73" t="s">
        <v>2129</v>
      </c>
      <c r="BP169" s="73" t="s">
        <v>145</v>
      </c>
      <c r="BR169" s="108" t="s">
        <v>2131</v>
      </c>
      <c r="BS169" s="73" t="s">
        <v>2132</v>
      </c>
      <c r="BT169" s="73" t="s">
        <v>2139</v>
      </c>
      <c r="BU169" s="73" t="s">
        <v>2122</v>
      </c>
      <c r="BV169" s="73" t="s">
        <v>2140</v>
      </c>
      <c r="CC169" s="73" t="s">
        <v>2124</v>
      </c>
      <c r="CD169" s="73" t="s">
        <v>2125</v>
      </c>
      <c r="CE169" s="73" t="s">
        <v>2126</v>
      </c>
      <c r="CF169" s="73" t="s">
        <v>2127</v>
      </c>
      <c r="CG169" s="73" t="s">
        <v>2137</v>
      </c>
      <c r="CH169" s="73" t="s">
        <v>2152</v>
      </c>
      <c r="CI169" s="73" t="s">
        <v>2153</v>
      </c>
      <c r="CJ169" s="73" t="s">
        <v>2138</v>
      </c>
      <c r="CK169" s="73" t="s">
        <v>2141</v>
      </c>
      <c r="CL169" s="73" t="s">
        <v>2142</v>
      </c>
      <c r="CM169" s="73" t="s">
        <v>2143</v>
      </c>
      <c r="CN169" s="73" t="s">
        <v>2144</v>
      </c>
      <c r="CO169" s="73" t="s">
        <v>2145</v>
      </c>
      <c r="CP169" s="73" t="s">
        <v>2146</v>
      </c>
      <c r="CQ169" s="73" t="s">
        <v>2147</v>
      </c>
      <c r="CY169" s="73" t="s">
        <v>2148</v>
      </c>
      <c r="CZ169" s="73" t="s">
        <v>2149</v>
      </c>
      <c r="DA169" s="73" t="s">
        <v>2150</v>
      </c>
      <c r="DB169" s="73" t="s">
        <v>2154</v>
      </c>
      <c r="DC169" s="73" t="s">
        <v>2151</v>
      </c>
      <c r="DD169" s="73" t="s">
        <v>2155</v>
      </c>
      <c r="DE169" s="73" t="s">
        <v>2156</v>
      </c>
      <c r="DF169" s="73" t="s">
        <v>2157</v>
      </c>
      <c r="DG169" s="73" t="s">
        <v>2158</v>
      </c>
      <c r="DH169" s="73" t="s">
        <v>2159</v>
      </c>
      <c r="DI169" s="73" t="s">
        <v>2163</v>
      </c>
      <c r="DJ169" s="73" t="s">
        <v>2160</v>
      </c>
      <c r="DK169" s="73" t="s">
        <v>2161</v>
      </c>
      <c r="DL169" s="73" t="s">
        <v>2162</v>
      </c>
      <c r="DM169" s="73" t="s">
        <v>2167</v>
      </c>
      <c r="DN169" s="73" t="s">
        <v>2166</v>
      </c>
      <c r="DO169" s="73" t="s">
        <v>2164</v>
      </c>
      <c r="DP169" s="73" t="s">
        <v>2165</v>
      </c>
      <c r="DR169" s="73" t="s">
        <v>2169</v>
      </c>
      <c r="DS169" s="73" t="s">
        <v>2170</v>
      </c>
      <c r="DT169" s="73" t="s">
        <v>2171</v>
      </c>
      <c r="DU169" s="73" t="s">
        <v>2172</v>
      </c>
      <c r="DW169" s="73" t="s">
        <v>2173</v>
      </c>
      <c r="DX169" s="73" t="s">
        <v>2174</v>
      </c>
      <c r="DY169" s="73" t="s">
        <v>2175</v>
      </c>
      <c r="DZ169" s="73" t="s">
        <v>2176</v>
      </c>
      <c r="EA169" s="73" t="s">
        <v>2177</v>
      </c>
      <c r="EC169" s="73" t="s">
        <v>2178</v>
      </c>
      <c r="ED169" s="73" t="s">
        <v>2179</v>
      </c>
      <c r="EE169" s="73" t="s">
        <v>2180</v>
      </c>
      <c r="EF169" s="73" t="s">
        <v>2181</v>
      </c>
      <c r="EG169" s="117" t="s">
        <v>2182</v>
      </c>
      <c r="EK169" s="118" t="s">
        <v>147</v>
      </c>
      <c r="EL169" s="118" t="s">
        <v>2183</v>
      </c>
      <c r="EM169" s="118" t="s">
        <v>2184</v>
      </c>
      <c r="EN169" s="118" t="s">
        <v>2185</v>
      </c>
      <c r="EO169" s="118"/>
      <c r="EP169" s="118"/>
    </row>
    <row r="170" spans="1:155" x14ac:dyDescent="0.2">
      <c r="A170">
        <v>160</v>
      </c>
      <c r="B170" s="89">
        <v>1</v>
      </c>
      <c r="C170" s="258" t="str">
        <f>IF(BG170=99,"",VLOOKUP(BG170,Wiegeliste!$A$17:'Wiegeliste'!$J$66,4))</f>
        <v>M394</v>
      </c>
      <c r="D170" s="89" t="str">
        <f>BP170</f>
        <v>Dollinger Stefan</v>
      </c>
      <c r="E170" s="131" t="str">
        <f>BQ170</f>
        <v>LAL</v>
      </c>
      <c r="F170" s="131">
        <f>BS170</f>
        <v>1998</v>
      </c>
      <c r="G170" s="246">
        <f>IF(BG170=99,"",VLOOKUP(BG170,Wiegeliste!$A$17:'Wiegeliste'!$J$66,6))</f>
        <v>52.1</v>
      </c>
      <c r="H170" s="147">
        <f t="shared" ref="H170:H189" si="651">IF(C170="","",VLOOKUP(G170,Sinclair_schueler,IF(BO170="W",3,2)))</f>
        <v>1.6412</v>
      </c>
      <c r="I170" s="296">
        <f>IF(C170&lt;&gt;"",IF(ISERROR(VLOOKUP(C170,Import_Gewichtheben!$A$3:$T$52,3,FALSE)),"",VLOOKUP(C170,Import_Gewichtheben!$A$3:$T$52,3,FALSE)),"")</f>
        <v>25</v>
      </c>
      <c r="J170" s="297" t="str">
        <f>IF(C170&lt;&gt;"",IF(ISERROR(VLOOKUP(C170,Import_Gewichtheben!$A$3:$T$52,4,FALSE)),"",VLOOKUP(C170,Import_Gewichtheben!$A$3:$T$52,4,FALSE)),"")</f>
        <v/>
      </c>
      <c r="K170" s="298">
        <f>IF(C170&lt;&gt;"",IF(ISERROR(VLOOKUP(C170,Import_Gewichtheben!$A$3:$T$52,5,FALSE)),"",VLOOKUP(C170,Import_Gewichtheben!$A$3:$T$52,5,FALSE)),"")</f>
        <v>28</v>
      </c>
      <c r="L170" s="297" t="str">
        <f>IF(C170&lt;&gt;"",IF(ISERROR(VLOOKUP(C170,Import_Gewichtheben!$A$3:$T$52,6,FALSE)),"",VLOOKUP(C170,Import_Gewichtheben!$A$3:$T$52,6,FALSE)),"")</f>
        <v/>
      </c>
      <c r="M170" s="298">
        <f>IF(C170&lt;&gt;"",IF(ISERROR(VLOOKUP(C170,Import_Gewichtheben!$A$3:$T$52,7,FALSE)),"",VLOOKUP(C170,Import_Gewichtheben!$A$3:$T$52,7,FALSE)),"")</f>
        <v>29</v>
      </c>
      <c r="N170" s="297" t="str">
        <f>IF(C170&lt;&gt;"",IF(ISERROR(VLOOKUP(C170,Import_Gewichtheben!$A$3:$T$52,8,FALSE)),"",VLOOKUP(C170,Import_Gewichtheben!$A$3:$T$52,8,FALSE)),"")</f>
        <v/>
      </c>
      <c r="O170" s="296">
        <f>IF(C170&lt;&gt;"",IF(ISERROR(VLOOKUP(C170,Import_Gewichtheben!$A$3:$T$52,9,FALSE)),"",VLOOKUP(C170,Import_Gewichtheben!$A$3:$T$52,9,FALSE)),"")</f>
        <v>30</v>
      </c>
      <c r="P170" s="297" t="str">
        <f>IF(C170&lt;&gt;"",IF(ISERROR(VLOOKUP(C170,Import_Gewichtheben!$A$3:$T$52,10,FALSE)),"",VLOOKUP(C170,Import_Gewichtheben!$A$3:$T$52,10,FALSE)),"")</f>
        <v/>
      </c>
      <c r="Q170" s="298">
        <f>IF(C170&lt;&gt;"",IF(ISERROR(VLOOKUP(C170,Import_Gewichtheben!$A$3:$T$52,11,FALSE)),"",VLOOKUP(C170,Import_Gewichtheben!$A$3:$T$52,11,FALSE)),"")</f>
        <v>33</v>
      </c>
      <c r="R170" s="297" t="str">
        <f>IF(C170&lt;&gt;"",IF(ISERROR(VLOOKUP(C170,Import_Gewichtheben!$A$3:$T$52,12,FALSE)),"",VLOOKUP(C170,Import_Gewichtheben!$A$3:$T$52,12,FALSE)),"")</f>
        <v/>
      </c>
      <c r="S170" s="298">
        <f>IF(C170&lt;&gt;"",IF(ISERROR(VLOOKUP(C170,Import_Gewichtheben!$A$3:$T$52,13,FALSE)),"",VLOOKUP(C170,Import_Gewichtheben!$A$3:$T$52,13,FALSE)),"")</f>
        <v>36</v>
      </c>
      <c r="T170" s="297" t="str">
        <f>IF(C170&lt;&gt;"",IF(ISERROR(VLOOKUP(C170,Import_Gewichtheben!$A$3:$T$52,14,FALSE)),"",VLOOKUP(C170,Import_Gewichtheben!$A$3:$T$52,14,FALSE)),"")</f>
        <v/>
      </c>
      <c r="U170" s="111">
        <f>IF(C170&lt;&gt;"",DN170,"")</f>
        <v>65</v>
      </c>
      <c r="V170" s="114">
        <f>IF(C170&lt;&gt;"",DO170,"")</f>
        <v>106.678</v>
      </c>
      <c r="W170" s="114">
        <f>IF(C170&lt;&gt;"",DP170,"")</f>
        <v>106.678</v>
      </c>
      <c r="X170" s="328">
        <v>5.44</v>
      </c>
      <c r="Y170" s="329">
        <v>5.45</v>
      </c>
      <c r="Z170" s="99">
        <f>IF(C170="","",DU170 )</f>
        <v>104</v>
      </c>
      <c r="AA170" s="330">
        <v>6.7</v>
      </c>
      <c r="AB170" s="317">
        <v>6.75</v>
      </c>
      <c r="AC170" s="329">
        <v>6.7</v>
      </c>
      <c r="AD170" s="102">
        <f>IF(C170="","",EA170)</f>
        <v>95</v>
      </c>
      <c r="AE170" s="330">
        <v>7</v>
      </c>
      <c r="AF170" s="317">
        <v>6.78</v>
      </c>
      <c r="AG170" s="329">
        <v>7.18</v>
      </c>
      <c r="AH170" s="185">
        <f>IF(C170="","",EG170)</f>
        <v>39.85</v>
      </c>
      <c r="AI170" s="104">
        <f>IF(C170="","",EH170)</f>
        <v>65.401820000000001</v>
      </c>
      <c r="AJ170" s="105">
        <f>IF(SUM(W170,Z170,AD170,AI170)=0,"",SUM(W170,Z170,AD170,AI170))</f>
        <v>371.07981999999998</v>
      </c>
      <c r="AK170" s="119">
        <f t="shared" ref="AK170:AK189" si="652">IF(C170="","",VLOOKUP(B170,U15M_PLATZ,2))</f>
        <v>4</v>
      </c>
      <c r="AL170" s="135">
        <f t="shared" ref="AL170:AL189" si="653">IF(SUM(AK170)=0,"",VLOOKUP(AK170,Punkte_Platz,2,FALSE))</f>
        <v>12</v>
      </c>
      <c r="BG170">
        <f>Wiegeliste!HX17</f>
        <v>6</v>
      </c>
      <c r="BJ170" t="str">
        <f t="shared" ref="BJ170:BJ189" si="654">IF(C170&lt;&gt;"",C170,"")</f>
        <v>M394</v>
      </c>
      <c r="BL170" t="str">
        <f>IF(UPPER(LEFT(TEXT(BJ170,"####"),1))="W",BJ170,IF(UPPER(LEFT(TEXT(BJ170,"####"),1))="M",BJ170,IF(UPPER(LEFT(TEXT(BJ170,"####"),1))="X",BJ170,"")))</f>
        <v>M394</v>
      </c>
      <c r="BM170" t="str">
        <f>IF(BJ170&gt;0,IF(BL170="",BJ170,""),"")</f>
        <v/>
      </c>
      <c r="BN170">
        <f>IF(BK170&gt;"",IF(VLOOKUP(BK170,Athl02,1)=BK170,VLOOKUP(BK170,Athl02,2),""),
IF(BL170&gt;"",IF(VLOOKUP(BL170,Athl06,1)=BL170,VLOOKUP(BL170,Athl06,2),""),
IF(BM170&lt;&gt;"",IF(VLOOKUP(BM170,Athl04,1)=BM170,VLOOKUP(BM170,Athl04,2),""),"")))</f>
        <v>690</v>
      </c>
      <c r="BO170" t="str">
        <f>IF(BN170&lt;&gt; "",VLOOKUP(BN170, Athl01, 3),"")</f>
        <v>M</v>
      </c>
      <c r="BP170" t="str">
        <f t="shared" ref="BP170:BP189" si="655">IF(BN170="","",VLOOKUP(BN170,Athl01,2))</f>
        <v>Dollinger Stefan</v>
      </c>
      <c r="BQ170" t="str">
        <f t="shared" ref="BQ170:BQ189" si="656">IF(BN170="","",VLOOKUP(BN170,Athl01,$BQ$4))</f>
        <v>LAL</v>
      </c>
      <c r="BR170" s="47">
        <f t="shared" ref="BR170:BR189" si="657">IF(BN170="","",VLOOKUP(BN170,Athl01,4))</f>
        <v>36152</v>
      </c>
      <c r="BS170">
        <f t="shared" ref="BS170:BS189" si="658">IF(C170&lt;&gt;"",YEAR(BR170),"")</f>
        <v>1998</v>
      </c>
      <c r="BT170">
        <f t="shared" ref="BT170:BT189" si="659">IF(BS170&lt;&gt;"",$BQ$3-BS170,"")</f>
        <v>14</v>
      </c>
      <c r="BU170" t="str">
        <f>IF(BS170="","",IF(BT170&lt;=9,"U9",IF(BT170&lt;=11,"U11",IF(BT170&lt;=13,"U13",IF(BT170&lt;=15,"U15","nicht startberechtigt")))))</f>
        <v>U15</v>
      </c>
      <c r="BV170">
        <f>IF(BU170="","",IF(BU170="U9",'Schuelereinst. Sinclair'!$B$6,IF(BU170="U11",'Schuelereinst. Sinclair'!$B$7,IF(BU170="U13",'Schuelereinst. Sinclair'!$B$8,IF(BU170="U15",'Schuelereinst. Sinclair'!$B$9,"")))))</f>
        <v>0</v>
      </c>
      <c r="BW170" s="28">
        <f t="shared" ref="BW170:BW189" si="660">I170</f>
        <v>25</v>
      </c>
      <c r="BX170" s="28" t="str">
        <f t="shared" ref="BX170:BX189" si="661">J170</f>
        <v/>
      </c>
      <c r="BY170" s="28">
        <f t="shared" ref="BY170:BY189" si="662">K170</f>
        <v>28</v>
      </c>
      <c r="BZ170" s="28" t="str">
        <f t="shared" ref="BZ170:BZ189" si="663">L170</f>
        <v/>
      </c>
      <c r="CA170" s="28">
        <f t="shared" ref="CA170:CA189" si="664">M170</f>
        <v>29</v>
      </c>
      <c r="CB170" s="28" t="str">
        <f t="shared" ref="CB170:CB189" si="665">N170</f>
        <v/>
      </c>
      <c r="CC170" s="28">
        <f>IF(BX170="x",0,IF(BX170="X",0,BW170))</f>
        <v>25</v>
      </c>
      <c r="CD170" s="28">
        <f>IF(BZ170="x",0,IF(BZ170="X",0,BY170))</f>
        <v>28</v>
      </c>
      <c r="CE170" s="28">
        <f>IF(CB170="x",0,IF(CB170="X",0,CA170))</f>
        <v>29</v>
      </c>
      <c r="CF170" s="28">
        <f>MAX(CC170:CE170)</f>
        <v>29</v>
      </c>
      <c r="CG170">
        <f>IF(H170&lt;&gt;"",CC170*H170,0)</f>
        <v>41.03</v>
      </c>
      <c r="CH170">
        <f>IF(H170&lt;&gt;"",CD170*H170,0)</f>
        <v>45.953600000000002</v>
      </c>
      <c r="CI170">
        <f>IF(H170&lt;&gt;"",CE170*H170,0)</f>
        <v>47.594799999999999</v>
      </c>
      <c r="CJ170">
        <f>IF(H170&lt;&gt;"",CF170*H170,0)</f>
        <v>47.594799999999999</v>
      </c>
      <c r="CK170">
        <f>IF(J170="",0,IF(J170&lt;&gt;"x",IF(J170&lt;&gt;"X",J170*$BV170,0),0))</f>
        <v>0</v>
      </c>
      <c r="CL170">
        <f t="shared" ref="CL170:CL189" si="666">IF(L170="",0,IF(L170&lt;&gt;"x",IF(L170&lt;&gt;"X",L170*$BV170,0),0))</f>
        <v>0</v>
      </c>
      <c r="CM170">
        <f t="shared" ref="CM170:CM189" si="667">IF(N170="",0,IF(N170&lt;&gt;"x",IF(N170&lt;&gt;"X",N170*$BV170,0),0))</f>
        <v>0</v>
      </c>
      <c r="CN170">
        <f>CG170+CK170</f>
        <v>41.03</v>
      </c>
      <c r="CO170">
        <f>CH170+CL170</f>
        <v>45.953600000000002</v>
      </c>
      <c r="CP170">
        <f>CI170+CM170</f>
        <v>47.594799999999999</v>
      </c>
      <c r="CQ170" s="5">
        <f>MAX(CN170:CP170)</f>
        <v>47.594799999999999</v>
      </c>
      <c r="CS170" s="28">
        <f t="shared" ref="CS170:CS189" si="668">O170</f>
        <v>30</v>
      </c>
      <c r="CT170" s="28" t="str">
        <f t="shared" ref="CT170:CT189" si="669">P170</f>
        <v/>
      </c>
      <c r="CU170" s="28">
        <f t="shared" ref="CU170:CU189" si="670">Q170</f>
        <v>33</v>
      </c>
      <c r="CV170" s="28" t="str">
        <f t="shared" ref="CV170:CV189" si="671">R170</f>
        <v/>
      </c>
      <c r="CW170" s="28">
        <f t="shared" ref="CW170:CW189" si="672">S170</f>
        <v>36</v>
      </c>
      <c r="CX170" s="28" t="str">
        <f t="shared" ref="CX170:CX189" si="673">T170</f>
        <v/>
      </c>
      <c r="CY170" s="28">
        <f>IF(CT170="x",0,IF(CT170="X",0,CS170))</f>
        <v>30</v>
      </c>
      <c r="CZ170" s="28">
        <f>IF(CV170="x",0,IF(CV170="X",0,CU170))</f>
        <v>33</v>
      </c>
      <c r="DA170" s="28">
        <f>IF(CX170="x",0,IF(CX170="X",0,CW170))</f>
        <v>36</v>
      </c>
      <c r="DB170" s="28">
        <f>MAX(CY170:DA170)</f>
        <v>36</v>
      </c>
      <c r="DC170">
        <f>IF(H170&lt;&gt;"",CY170*H170,0)</f>
        <v>49.235999999999997</v>
      </c>
      <c r="DD170">
        <f>IF(H170&lt;&gt;"",CZ170*H170,0)</f>
        <v>54.159599999999998</v>
      </c>
      <c r="DE170">
        <f>IF(H170&lt;&gt;"",DA170*H170,0)</f>
        <v>59.083199999999998</v>
      </c>
      <c r="DF170">
        <f>IF(H170&lt;&gt;"",DB170*H170,0)</f>
        <v>59.083199999999998</v>
      </c>
      <c r="DG170">
        <f>IF(P170="",0,IF(P170&lt;&gt;"x",IF(P170&lt;&gt;"X",P170*$BV170,0),0))</f>
        <v>0</v>
      </c>
      <c r="DH170">
        <f>IF(R170="",0,IF(R170&lt;&gt;"x",IF(R170&lt;&gt;"X",R170*$BV170,0),0))</f>
        <v>0</v>
      </c>
      <c r="DI170">
        <f>IF(T170="",0,IF(T170&lt;&gt;"x",IF(T170&lt;&gt;"X",T170*$BV170,0),0))</f>
        <v>0</v>
      </c>
      <c r="DJ170">
        <f>DC170+DG170</f>
        <v>49.235999999999997</v>
      </c>
      <c r="DK170">
        <f>DD170+DH170</f>
        <v>54.159599999999998</v>
      </c>
      <c r="DL170">
        <f>DE170+DI170</f>
        <v>59.083199999999998</v>
      </c>
      <c r="DM170" s="5">
        <f>MAX(DJ170:DL170)</f>
        <v>59.083199999999998</v>
      </c>
      <c r="DN170" s="48">
        <f>CF170+DB170</f>
        <v>65</v>
      </c>
      <c r="DO170" s="5">
        <f>CJ170+DF170</f>
        <v>106.678</v>
      </c>
      <c r="DP170" s="5">
        <f>CQ170+DM170</f>
        <v>106.678</v>
      </c>
      <c r="DR170" s="48">
        <f t="shared" ref="DR170:DR189" si="674">IF(X170=0,999,X170)</f>
        <v>5.44</v>
      </c>
      <c r="DS170" s="48">
        <f t="shared" ref="DS170:DS189" si="675">IF(Y170=0,999,Y170)</f>
        <v>5.45</v>
      </c>
      <c r="DT170" s="48">
        <f>MIN(DR170:DS170)</f>
        <v>5.44</v>
      </c>
      <c r="DU170">
        <f t="shared" ref="DU170:DU189" si="676">IF(DT170&gt;$DU$2,0,VLOOKUP(DT170,Sprint_Schueler,2))</f>
        <v>104</v>
      </c>
      <c r="DV170" s="48"/>
      <c r="DW170" s="48">
        <f>AA170</f>
        <v>6.7</v>
      </c>
      <c r="DX170" s="48">
        <f>AB170</f>
        <v>6.75</v>
      </c>
      <c r="DY170" s="48">
        <f>AC170</f>
        <v>6.7</v>
      </c>
      <c r="DZ170" s="48">
        <f>MAX(DW170:DY170)</f>
        <v>6.75</v>
      </c>
      <c r="EA170">
        <f t="shared" si="584"/>
        <v>95</v>
      </c>
      <c r="EC170" s="48">
        <f>AE170</f>
        <v>7</v>
      </c>
      <c r="ED170" s="48">
        <f>AF170</f>
        <v>6.78</v>
      </c>
      <c r="EE170" s="48">
        <f>AG170</f>
        <v>7.18</v>
      </c>
      <c r="EF170" s="48">
        <f>MAX(EC170:EE170)</f>
        <v>7.18</v>
      </c>
      <c r="EG170">
        <f t="shared" si="585"/>
        <v>39.85</v>
      </c>
      <c r="EH170">
        <f t="shared" ref="EH170:EH189" si="677">IF(EG170=0,0,IF($EH$3="Ja",EG170*H170,EG170))</f>
        <v>65.401820000000001</v>
      </c>
      <c r="EJ170">
        <v>1</v>
      </c>
      <c r="EK170" s="48">
        <f>IF(AJ170&lt;&gt;"",ROUND(AJ170,2),0)</f>
        <v>371.08</v>
      </c>
      <c r="EL170">
        <f t="shared" ref="EL170:EL189" si="678">IF(EK170&gt;0,ROUND(EK170*$EL$2+EJ170,0),0)</f>
        <v>37108001</v>
      </c>
      <c r="EM170">
        <f>LARGE($EL$170:$EL$189,EJ170)</f>
        <v>46725002</v>
      </c>
      <c r="EN170">
        <f t="shared" ref="EN170:EN189" si="679">MOD(EM170,$EL$3)</f>
        <v>2</v>
      </c>
      <c r="EO170">
        <f t="shared" ref="EO170:EO189" si="680">IF(EN170&gt;0,EN170*$EL$2+EJ170,$EL$1)</f>
        <v>200001</v>
      </c>
      <c r="EP170">
        <f>SMALL($EO$170:$EO$189,EJ170)</f>
        <v>100004</v>
      </c>
      <c r="EQ170">
        <f t="shared" ref="EQ170:EQ189" si="681">(EP170-MOD(EP170,$EL$2))/$EL$2</f>
        <v>1</v>
      </c>
      <c r="ER170">
        <f t="shared" ref="ER170:ER189" si="682">MOD(EP170,$EL$2)</f>
        <v>4</v>
      </c>
      <c r="ET170">
        <f>IF(J170="X",1,IF(J170="x",1,IF(J170&lt;='Schuelereinst. Sinclair'!$B$5,1,0)))</f>
        <v>0</v>
      </c>
      <c r="EU170">
        <f>IF(L170="X",1,IF(L170="x",1,IF(L170&lt;='Schuelereinst. Sinclair'!$B$5,1,0)))</f>
        <v>0</v>
      </c>
      <c r="EV170">
        <f>IF(N170="X",1,IF(N170="x",1,IF(N170&lt;='Schuelereinst. Sinclair'!$B$5,1,0)))</f>
        <v>0</v>
      </c>
      <c r="EW170">
        <f>IF(P170="X",1,IF(P170="x",1,IF(P170&lt;='Schuelereinst. Sinclair'!$B$5,1,0)))</f>
        <v>0</v>
      </c>
      <c r="EX170">
        <f>IF(R170="X",1,IF(R170="x",1,IF(R170&lt;='Schuelereinst. Sinclair'!$B$5,1,0)))</f>
        <v>0</v>
      </c>
      <c r="EY170">
        <f>IF(T170="X",1,IF(T170="x",1,IF(T170&lt;='Schuelereinst. Sinclair'!$B$5,1,0)))</f>
        <v>0</v>
      </c>
    </row>
    <row r="171" spans="1:155" x14ac:dyDescent="0.2">
      <c r="A171">
        <v>161</v>
      </c>
      <c r="B171" s="90">
        <v>2</v>
      </c>
      <c r="C171" s="259">
        <f>IF(BG171=99,"",VLOOKUP(BG171,Wiegeliste!$A$17:'Wiegeliste'!$J$66,4))</f>
        <v>4702</v>
      </c>
      <c r="D171" s="90" t="str">
        <f t="shared" ref="D171:D189" si="683">BP171</f>
        <v>Gotthart Phillip</v>
      </c>
      <c r="E171" s="132" t="str">
        <f t="shared" ref="E171:E189" si="684">BQ171</f>
        <v>LAL</v>
      </c>
      <c r="F171" s="132">
        <f t="shared" ref="F171:F189" si="685">BS171</f>
        <v>1998</v>
      </c>
      <c r="G171" s="132">
        <f>IF(BG171=99,"",VLOOKUP(BG171,Wiegeliste!$A$17:'Wiegeliste'!$J$66,6))</f>
        <v>70.2</v>
      </c>
      <c r="H171" s="148">
        <f t="shared" si="651"/>
        <v>1.3240000000000001</v>
      </c>
      <c r="I171" s="299">
        <f>IF(C171&lt;&gt;"",IF(ISERROR(VLOOKUP(C171,Import_Gewichtheben!$A$3:$T$52,3,FALSE)),"",VLOOKUP(C171,Import_Gewichtheben!$A$3:$T$52,3,FALSE)),"")</f>
        <v>50</v>
      </c>
      <c r="J171" s="300" t="str">
        <f>IF(C171&lt;&gt;"",IF(ISERROR(VLOOKUP(C171,Import_Gewichtheben!$A$3:$T$52,4,FALSE)),"",VLOOKUP(C171,Import_Gewichtheben!$A$3:$T$52,4,FALSE)),"")</f>
        <v/>
      </c>
      <c r="K171" s="301">
        <f>IF(C171&lt;&gt;"",IF(ISERROR(VLOOKUP(C171,Import_Gewichtheben!$A$3:$T$52,5,FALSE)),"",VLOOKUP(C171,Import_Gewichtheben!$A$3:$T$52,5,FALSE)),"")</f>
        <v>54</v>
      </c>
      <c r="L171" s="300" t="str">
        <f>IF(C171&lt;&gt;"",IF(ISERROR(VLOOKUP(C171,Import_Gewichtheben!$A$3:$T$52,6,FALSE)),"",VLOOKUP(C171,Import_Gewichtheben!$A$3:$T$52,6,FALSE)),"")</f>
        <v/>
      </c>
      <c r="M171" s="301">
        <f>IF(C171&lt;&gt;"",IF(ISERROR(VLOOKUP(C171,Import_Gewichtheben!$A$3:$T$52,7,FALSE)),"",VLOOKUP(C171,Import_Gewichtheben!$A$3:$T$52,7,FALSE)),"")</f>
        <v>56</v>
      </c>
      <c r="N171" s="300" t="str">
        <f>IF(C171&lt;&gt;"",IF(ISERROR(VLOOKUP(C171,Import_Gewichtheben!$A$3:$T$52,8,FALSE)),"",VLOOKUP(C171,Import_Gewichtheben!$A$3:$T$52,8,FALSE)),"")</f>
        <v/>
      </c>
      <c r="O171" s="299">
        <f>IF(C171&lt;&gt;"",IF(ISERROR(VLOOKUP(C171,Import_Gewichtheben!$A$3:$T$52,9,FALSE)),"",VLOOKUP(C171,Import_Gewichtheben!$A$3:$T$52,9,FALSE)),"")</f>
        <v>67</v>
      </c>
      <c r="P171" s="300" t="str">
        <f>IF(C171&lt;&gt;"",IF(ISERROR(VLOOKUP(C171,Import_Gewichtheben!$A$3:$T$52,10,FALSE)),"",VLOOKUP(C171,Import_Gewichtheben!$A$3:$T$52,10,FALSE)),"")</f>
        <v/>
      </c>
      <c r="Q171" s="301">
        <f>IF(C171&lt;&gt;"",IF(ISERROR(VLOOKUP(C171,Import_Gewichtheben!$A$3:$T$52,11,FALSE)),"",VLOOKUP(C171,Import_Gewichtheben!$A$3:$T$52,11,FALSE)),"")</f>
        <v>71</v>
      </c>
      <c r="R171" s="300" t="str">
        <f>IF(C171&lt;&gt;"",IF(ISERROR(VLOOKUP(C171,Import_Gewichtheben!$A$3:$T$52,12,FALSE)),"",VLOOKUP(C171,Import_Gewichtheben!$A$3:$T$52,12,FALSE)),"")</f>
        <v/>
      </c>
      <c r="S171" s="301">
        <f>IF(C171&lt;&gt;"",IF(ISERROR(VLOOKUP(C171,Import_Gewichtheben!$A$3:$T$52,13,FALSE)),"",VLOOKUP(C171,Import_Gewichtheben!$A$3:$T$52,13,FALSE)),"")</f>
        <v>75</v>
      </c>
      <c r="T171" s="300" t="str">
        <f>IF(C171&lt;&gt;"",IF(ISERROR(VLOOKUP(C171,Import_Gewichtheben!$A$3:$T$52,14,FALSE)),"",VLOOKUP(C171,Import_Gewichtheben!$A$3:$T$52,14,FALSE)),"")</f>
        <v>x</v>
      </c>
      <c r="U171" s="112">
        <f t="shared" ref="U171:U189" si="686">IF(C171&lt;&gt;"",DN171,"")</f>
        <v>127</v>
      </c>
      <c r="V171" s="115">
        <f t="shared" ref="V171:V189" si="687">IF(C171&lt;&gt;"",DO171,"")</f>
        <v>168.14800000000002</v>
      </c>
      <c r="W171" s="115">
        <f t="shared" ref="W171:W189" si="688">IF(C171&lt;&gt;"",DP171,"")</f>
        <v>168.14800000000002</v>
      </c>
      <c r="X171" s="316">
        <v>5.39</v>
      </c>
      <c r="Y171" s="317">
        <v>5.16</v>
      </c>
      <c r="Z171" s="100">
        <f>IF(C171="","",DU171 )</f>
        <v>111</v>
      </c>
      <c r="AA171" s="326">
        <v>7.8</v>
      </c>
      <c r="AB171" s="317">
        <v>7.5</v>
      </c>
      <c r="AC171" s="317">
        <v>7.65</v>
      </c>
      <c r="AD171" s="103">
        <f>IF(C171="","",EA171)</f>
        <v>116</v>
      </c>
      <c r="AE171" s="326">
        <v>8.9</v>
      </c>
      <c r="AF171" s="317">
        <v>8.75</v>
      </c>
      <c r="AG171" s="317">
        <v>9.08</v>
      </c>
      <c r="AH171" s="186">
        <f>IF(C171="","",EG171)</f>
        <v>54.46</v>
      </c>
      <c r="AI171" s="106">
        <f>IF(C171="","",EH171)</f>
        <v>72.105040000000002</v>
      </c>
      <c r="AJ171" s="107">
        <f>IF(SUM(W171,Z171,AD171,AI171)=0,"",SUM(W171,Z171,AD171,AI171))</f>
        <v>467.25304000000006</v>
      </c>
      <c r="AK171" s="120">
        <f t="shared" si="652"/>
        <v>1</v>
      </c>
      <c r="AL171" s="136">
        <f t="shared" si="653"/>
        <v>30</v>
      </c>
      <c r="BG171">
        <f>Wiegeliste!HX18</f>
        <v>8</v>
      </c>
      <c r="BJ171">
        <f t="shared" si="654"/>
        <v>4702</v>
      </c>
      <c r="BL171" t="str">
        <f t="shared" ref="BL171:BL189" si="689">IF(UPPER(LEFT(TEXT(BJ171,"####"),1))="W",BJ171,IF(UPPER(LEFT(TEXT(BJ171,"####"),1))="M",BJ171,IF(UPPER(LEFT(TEXT(BJ171,"####"),1))="X",BJ171,"")))</f>
        <v/>
      </c>
      <c r="BM171">
        <f t="shared" ref="BM171:BM189" si="690">IF(BJ171&gt;0,IF(BL171="",BJ171,""),"")</f>
        <v>4702</v>
      </c>
      <c r="BN171">
        <f t="shared" ref="BN171:BN189" si="691">IF(BK171&gt;"",IF(VLOOKUP(BK171,Athl02,1)=BK171,VLOOKUP(BK171,Athl02,2),""),
IF(BL171&gt;"",IF(VLOOKUP(BL171,Athl06,1)=BL171,VLOOKUP(BL171,Athl06,2),""),
IF(BM171&lt;&gt;"",IF(VLOOKUP(BM171,Athl04,1)=BM171,VLOOKUP(BM171,Athl04,2),""),"")))</f>
        <v>616</v>
      </c>
      <c r="BO171" t="str">
        <f t="shared" ref="BO171:BO189" si="692">IF(BN171&lt;&gt; "",VLOOKUP(BN171, Athl01, 3),"")</f>
        <v>M</v>
      </c>
      <c r="BP171" t="str">
        <f t="shared" si="655"/>
        <v>Gotthart Phillip</v>
      </c>
      <c r="BQ171" t="str">
        <f t="shared" si="656"/>
        <v>LAL</v>
      </c>
      <c r="BR171" s="47">
        <f t="shared" si="657"/>
        <v>36061</v>
      </c>
      <c r="BS171">
        <f t="shared" si="658"/>
        <v>1998</v>
      </c>
      <c r="BT171">
        <f t="shared" si="659"/>
        <v>14</v>
      </c>
      <c r="BU171" t="str">
        <f t="shared" ref="BU171:BU189" si="693">IF(BS171="","",IF(BT171&lt;=9,"U9",IF(BT171&lt;=11,"U11",IF(BT171&lt;=13,"U13",IF(BT171&lt;=15,"U15","nicht startberechtigt")))))</f>
        <v>U15</v>
      </c>
      <c r="BV171">
        <f>IF(BU171="","",IF(BU171="U9",'Schuelereinst. Sinclair'!$B$6,IF(BU171="U11",'Schuelereinst. Sinclair'!$B$7,IF(BU171="U13",'Schuelereinst. Sinclair'!$B$8,IF(BU171="U15",'Schuelereinst. Sinclair'!$B$9,"")))))</f>
        <v>0</v>
      </c>
      <c r="BW171" s="28">
        <f t="shared" si="660"/>
        <v>50</v>
      </c>
      <c r="BX171" s="28" t="str">
        <f t="shared" si="661"/>
        <v/>
      </c>
      <c r="BY171" s="28">
        <f t="shared" si="662"/>
        <v>54</v>
      </c>
      <c r="BZ171" s="28" t="str">
        <f t="shared" si="663"/>
        <v/>
      </c>
      <c r="CA171" s="28">
        <f t="shared" si="664"/>
        <v>56</v>
      </c>
      <c r="CB171" s="28" t="str">
        <f t="shared" si="665"/>
        <v/>
      </c>
      <c r="CC171" s="28">
        <f t="shared" ref="CC171:CC189" si="694">IF(BX171="x",0,IF(BX171="X",0,BW171))</f>
        <v>50</v>
      </c>
      <c r="CD171" s="28">
        <f t="shared" ref="CD171:CD189" si="695">IF(BZ171="x",0,IF(BZ171="X",0,BY171))</f>
        <v>54</v>
      </c>
      <c r="CE171" s="28">
        <f t="shared" ref="CE171:CE189" si="696">IF(CB171="x",0,IF(CB171="X",0,CA171))</f>
        <v>56</v>
      </c>
      <c r="CF171" s="28">
        <f t="shared" ref="CF171:CF189" si="697">MAX(CC171:CE171)</f>
        <v>56</v>
      </c>
      <c r="CG171">
        <f t="shared" ref="CG171:CG189" si="698">IF(H171&lt;&gt;"",CC171*H171,0)</f>
        <v>66.2</v>
      </c>
      <c r="CH171">
        <f t="shared" ref="CH171:CH189" si="699">IF(H171&lt;&gt;"",CD171*H171,0)</f>
        <v>71.496000000000009</v>
      </c>
      <c r="CI171">
        <f t="shared" ref="CI171:CI189" si="700">IF(H171&lt;&gt;"",CE171*H171,0)</f>
        <v>74.144000000000005</v>
      </c>
      <c r="CJ171">
        <f t="shared" ref="CJ171:CJ189" si="701">IF(H171&lt;&gt;"",CF171*H171,0)</f>
        <v>74.144000000000005</v>
      </c>
      <c r="CK171">
        <f t="shared" ref="CK171:CK189" si="702">IF(J171="",0,IF(J171&lt;&gt;"x",IF(J171&lt;&gt;"X",J171*$BV171,0),0))</f>
        <v>0</v>
      </c>
      <c r="CL171">
        <f t="shared" si="666"/>
        <v>0</v>
      </c>
      <c r="CM171">
        <f t="shared" si="667"/>
        <v>0</v>
      </c>
      <c r="CN171">
        <f t="shared" ref="CN171:CN189" si="703">CG171+CK171</f>
        <v>66.2</v>
      </c>
      <c r="CO171">
        <f t="shared" ref="CO171:CO189" si="704">CH171+CL171</f>
        <v>71.496000000000009</v>
      </c>
      <c r="CP171">
        <f t="shared" ref="CP171:CP189" si="705">CI171+CM171</f>
        <v>74.144000000000005</v>
      </c>
      <c r="CQ171" s="5">
        <f t="shared" ref="CQ171:CQ189" si="706">MAX(CN171:CP171)</f>
        <v>74.144000000000005</v>
      </c>
      <c r="CS171" s="28">
        <f t="shared" si="668"/>
        <v>67</v>
      </c>
      <c r="CT171" s="28" t="str">
        <f t="shared" si="669"/>
        <v/>
      </c>
      <c r="CU171" s="28">
        <f t="shared" si="670"/>
        <v>71</v>
      </c>
      <c r="CV171" s="28" t="str">
        <f t="shared" si="671"/>
        <v/>
      </c>
      <c r="CW171" s="28">
        <f t="shared" si="672"/>
        <v>75</v>
      </c>
      <c r="CX171" s="28" t="str">
        <f t="shared" si="673"/>
        <v>x</v>
      </c>
      <c r="CY171" s="28">
        <f t="shared" ref="CY171:CY189" si="707">IF(CT171="x",0,IF(CT171="X",0,CS171))</f>
        <v>67</v>
      </c>
      <c r="CZ171" s="28">
        <f t="shared" ref="CZ171:CZ189" si="708">IF(CV171="x",0,IF(CV171="X",0,CU171))</f>
        <v>71</v>
      </c>
      <c r="DA171" s="28">
        <f t="shared" ref="DA171:DA189" si="709">IF(CX171="x",0,IF(CX171="X",0,CW171))</f>
        <v>0</v>
      </c>
      <c r="DB171" s="28">
        <f t="shared" ref="DB171:DB189" si="710">MAX(CY171:DA171)</f>
        <v>71</v>
      </c>
      <c r="DC171">
        <f t="shared" ref="DC171:DC189" si="711">IF(H171&lt;&gt;"",CY171*H171,0)</f>
        <v>88.707999999999998</v>
      </c>
      <c r="DD171">
        <f t="shared" ref="DD171:DD189" si="712">IF(H171&lt;&gt;"",CZ171*H171,0)</f>
        <v>94.004000000000005</v>
      </c>
      <c r="DE171">
        <f t="shared" ref="DE171:DE189" si="713">IF(H171&lt;&gt;"",DA171*H171,0)</f>
        <v>0</v>
      </c>
      <c r="DF171">
        <f t="shared" ref="DF171:DF189" si="714">IF(H171&lt;&gt;"",DB171*H171,0)</f>
        <v>94.004000000000005</v>
      </c>
      <c r="DG171">
        <f t="shared" ref="DG171:DG189" si="715">IF(P171="",0,IF(P171&lt;&gt;"x",IF(P171&lt;&gt;"X",P171*$BV171,0),0))</f>
        <v>0</v>
      </c>
      <c r="DH171">
        <f t="shared" ref="DH171:DH189" si="716">IF(R171="",0,IF(R171&lt;&gt;"x",IF(R171&lt;&gt;"X",R171*$BV171,0),0))</f>
        <v>0</v>
      </c>
      <c r="DI171">
        <f t="shared" ref="DI171:DI189" si="717">IF(T171="",0,IF(T171&lt;&gt;"x",IF(T171&lt;&gt;"X",T171*$BV171,0),0))</f>
        <v>0</v>
      </c>
      <c r="DJ171">
        <f t="shared" ref="DJ171:DJ189" si="718">DC171+DG171</f>
        <v>88.707999999999998</v>
      </c>
      <c r="DK171">
        <f t="shared" ref="DK171:DK189" si="719">DD171+DH171</f>
        <v>94.004000000000005</v>
      </c>
      <c r="DL171">
        <f t="shared" ref="DL171:DL189" si="720">DE171+DI171</f>
        <v>0</v>
      </c>
      <c r="DM171" s="5">
        <f t="shared" ref="DM171:DM189" si="721">MAX(DJ171:DL171)</f>
        <v>94.004000000000005</v>
      </c>
      <c r="DN171" s="48">
        <f t="shared" ref="DN171:DN189" si="722">CF171+DB171</f>
        <v>127</v>
      </c>
      <c r="DO171" s="5">
        <f t="shared" ref="DO171:DO189" si="723">CJ171+DF171</f>
        <v>168.14800000000002</v>
      </c>
      <c r="DP171" s="5">
        <f t="shared" ref="DP171:DP189" si="724">CQ171+DM171</f>
        <v>168.14800000000002</v>
      </c>
      <c r="DR171" s="48">
        <f t="shared" si="674"/>
        <v>5.39</v>
      </c>
      <c r="DS171" s="48">
        <f t="shared" si="675"/>
        <v>5.16</v>
      </c>
      <c r="DT171" s="48">
        <f t="shared" ref="DT171:DT189" si="725">MIN(DR171:DS171)</f>
        <v>5.16</v>
      </c>
      <c r="DU171">
        <f t="shared" si="676"/>
        <v>111</v>
      </c>
      <c r="DW171" s="48">
        <f t="shared" ref="DW171:DW189" si="726">AA171</f>
        <v>7.8</v>
      </c>
      <c r="DX171" s="48">
        <f t="shared" ref="DX171:DX189" si="727">AB171</f>
        <v>7.5</v>
      </c>
      <c r="DY171" s="48">
        <f t="shared" ref="DY171:DY189" si="728">AC171</f>
        <v>7.65</v>
      </c>
      <c r="DZ171" s="48">
        <f t="shared" ref="DZ171:DZ189" si="729">MAX(DW171:DY171)</f>
        <v>7.8</v>
      </c>
      <c r="EA171">
        <f t="shared" si="584"/>
        <v>116</v>
      </c>
      <c r="EC171" s="48">
        <f t="shared" ref="EC171:EC189" si="730">AE171</f>
        <v>8.9</v>
      </c>
      <c r="ED171" s="48">
        <f t="shared" ref="ED171:ED189" si="731">AF171</f>
        <v>8.75</v>
      </c>
      <c r="EE171" s="48">
        <f t="shared" ref="EE171:EE189" si="732">AG171</f>
        <v>9.08</v>
      </c>
      <c r="EF171" s="48">
        <f t="shared" ref="EF171:EF189" si="733">MAX(EC171:EE171)</f>
        <v>9.08</v>
      </c>
      <c r="EG171">
        <f t="shared" si="585"/>
        <v>54.46</v>
      </c>
      <c r="EH171">
        <f t="shared" si="677"/>
        <v>72.105040000000002</v>
      </c>
      <c r="EJ171">
        <v>2</v>
      </c>
      <c r="EK171" s="48">
        <f t="shared" ref="EK171:EK189" si="734">IF(AJ171&lt;&gt;"",ROUND(AJ171,2),0)</f>
        <v>467.25</v>
      </c>
      <c r="EL171">
        <f t="shared" si="678"/>
        <v>46725002</v>
      </c>
      <c r="EM171">
        <f t="shared" ref="EM171:EM189" si="735">LARGE($EL$170:$EL$189,EJ171)</f>
        <v>42897004</v>
      </c>
      <c r="EN171">
        <f t="shared" si="679"/>
        <v>4</v>
      </c>
      <c r="EO171">
        <f t="shared" si="680"/>
        <v>400002</v>
      </c>
      <c r="EP171">
        <f t="shared" ref="EP171:EP189" si="736">SMALL($EO$170:$EO$189,EJ171)</f>
        <v>200001</v>
      </c>
      <c r="EQ171">
        <f t="shared" si="681"/>
        <v>2</v>
      </c>
      <c r="ER171">
        <f t="shared" si="682"/>
        <v>1</v>
      </c>
      <c r="ET171">
        <f>IF(J171="X",1,IF(J171="x",1,IF(J171&lt;='Schuelereinst. Sinclair'!$B$5,1,0)))</f>
        <v>0</v>
      </c>
      <c r="EU171">
        <f>IF(L171="X",1,IF(L171="x",1,IF(L171&lt;='Schuelereinst. Sinclair'!$B$5,1,0)))</f>
        <v>0</v>
      </c>
      <c r="EV171">
        <f>IF(N171="X",1,IF(N171="x",1,IF(N171&lt;='Schuelereinst. Sinclair'!$B$5,1,0)))</f>
        <v>0</v>
      </c>
      <c r="EW171">
        <f>IF(P171="X",1,IF(P171="x",1,IF(P171&lt;='Schuelereinst. Sinclair'!$B$5,1,0)))</f>
        <v>0</v>
      </c>
      <c r="EX171">
        <f>IF(R171="X",1,IF(R171="x",1,IF(R171&lt;='Schuelereinst. Sinclair'!$B$5,1,0)))</f>
        <v>0</v>
      </c>
      <c r="EY171">
        <f>IF(T171="X",1,IF(T171="x",1,IF(T171&lt;='Schuelereinst. Sinclair'!$B$5,1,0)))</f>
        <v>1</v>
      </c>
    </row>
    <row r="172" spans="1:155" x14ac:dyDescent="0.2">
      <c r="A172">
        <v>162</v>
      </c>
      <c r="B172" s="90">
        <v>3</v>
      </c>
      <c r="C172" s="259">
        <f>IF(BG172=99,"",VLOOKUP(BG172,Wiegeliste!$A$17:'Wiegeliste'!$J$66,4))</f>
        <v>4705</v>
      </c>
      <c r="D172" s="90" t="str">
        <f t="shared" si="683"/>
        <v>Hartl Oliver</v>
      </c>
      <c r="E172" s="132" t="str">
        <f t="shared" si="684"/>
        <v>OMV</v>
      </c>
      <c r="F172" s="132">
        <f t="shared" si="685"/>
        <v>1998</v>
      </c>
      <c r="G172" s="132">
        <f>IF(BG172=99,"",VLOOKUP(BG172,Wiegeliste!$A$17:'Wiegeliste'!$J$66,6))</f>
        <v>68.3</v>
      </c>
      <c r="H172" s="148">
        <f t="shared" si="651"/>
        <v>1.347</v>
      </c>
      <c r="I172" s="299">
        <f>IF(C172&lt;&gt;"",IF(ISERROR(VLOOKUP(C172,Import_Gewichtheben!$A$3:$T$52,3,FALSE)),"",VLOOKUP(C172,Import_Gewichtheben!$A$3:$T$52,3,FALSE)),"")</f>
        <v>44</v>
      </c>
      <c r="J172" s="300" t="str">
        <f>IF(C172&lt;&gt;"",IF(ISERROR(VLOOKUP(C172,Import_Gewichtheben!$A$3:$T$52,4,FALSE)),"",VLOOKUP(C172,Import_Gewichtheben!$A$3:$T$52,4,FALSE)),"")</f>
        <v/>
      </c>
      <c r="K172" s="301">
        <f>IF(C172&lt;&gt;"",IF(ISERROR(VLOOKUP(C172,Import_Gewichtheben!$A$3:$T$52,5,FALSE)),"",VLOOKUP(C172,Import_Gewichtheben!$A$3:$T$52,5,FALSE)),"")</f>
        <v>47</v>
      </c>
      <c r="L172" s="300" t="str">
        <f>IF(C172&lt;&gt;"",IF(ISERROR(VLOOKUP(C172,Import_Gewichtheben!$A$3:$T$52,6,FALSE)),"",VLOOKUP(C172,Import_Gewichtheben!$A$3:$T$52,6,FALSE)),"")</f>
        <v/>
      </c>
      <c r="M172" s="301">
        <f>IF(C172&lt;&gt;"",IF(ISERROR(VLOOKUP(C172,Import_Gewichtheben!$A$3:$T$52,7,FALSE)),"",VLOOKUP(C172,Import_Gewichtheben!$A$3:$T$52,7,FALSE)),"")</f>
        <v>50</v>
      </c>
      <c r="N172" s="300" t="str">
        <f>IF(C172&lt;&gt;"",IF(ISERROR(VLOOKUP(C172,Import_Gewichtheben!$A$3:$T$52,8,FALSE)),"",VLOOKUP(C172,Import_Gewichtheben!$A$3:$T$52,8,FALSE)),"")</f>
        <v/>
      </c>
      <c r="O172" s="299">
        <f>IF(C172&lt;&gt;"",IF(ISERROR(VLOOKUP(C172,Import_Gewichtheben!$A$3:$T$52,9,FALSE)),"",VLOOKUP(C172,Import_Gewichtheben!$A$3:$T$52,9,FALSE)),"")</f>
        <v>55</v>
      </c>
      <c r="P172" s="300" t="str">
        <f>IF(C172&lt;&gt;"",IF(ISERROR(VLOOKUP(C172,Import_Gewichtheben!$A$3:$T$52,10,FALSE)),"",VLOOKUP(C172,Import_Gewichtheben!$A$3:$T$52,10,FALSE)),"")</f>
        <v/>
      </c>
      <c r="Q172" s="301">
        <f>IF(C172&lt;&gt;"",IF(ISERROR(VLOOKUP(C172,Import_Gewichtheben!$A$3:$T$52,11,FALSE)),"",VLOOKUP(C172,Import_Gewichtheben!$A$3:$T$52,11,FALSE)),"")</f>
        <v>58</v>
      </c>
      <c r="R172" s="300" t="str">
        <f>IF(C172&lt;&gt;"",IF(ISERROR(VLOOKUP(C172,Import_Gewichtheben!$A$3:$T$52,12,FALSE)),"",VLOOKUP(C172,Import_Gewichtheben!$A$3:$T$52,12,FALSE)),"")</f>
        <v>x</v>
      </c>
      <c r="S172" s="301" t="str">
        <f>IF(C172&lt;&gt;"",IF(ISERROR(VLOOKUP(C172,Import_Gewichtheben!$A$3:$T$52,13,FALSE)),"",VLOOKUP(C172,Import_Gewichtheben!$A$3:$T$52,13,FALSE)),"")</f>
        <v/>
      </c>
      <c r="T172" s="300" t="str">
        <f>IF(C172&lt;&gt;"",IF(ISERROR(VLOOKUP(C172,Import_Gewichtheben!$A$3:$T$52,14,FALSE)),"",VLOOKUP(C172,Import_Gewichtheben!$A$3:$T$52,14,FALSE)),"")</f>
        <v>x</v>
      </c>
      <c r="U172" s="112">
        <f t="shared" si="686"/>
        <v>105</v>
      </c>
      <c r="V172" s="115">
        <f t="shared" si="687"/>
        <v>141.435</v>
      </c>
      <c r="W172" s="115">
        <f t="shared" si="688"/>
        <v>141.435</v>
      </c>
      <c r="X172" s="316">
        <v>5.97</v>
      </c>
      <c r="Y172" s="317">
        <v>5.87</v>
      </c>
      <c r="Z172" s="100">
        <f t="shared" ref="Z172:Z188" si="737">IF(C172="","",DU172 )</f>
        <v>93</v>
      </c>
      <c r="AA172" s="326">
        <v>6</v>
      </c>
      <c r="AB172" s="317">
        <v>5.9</v>
      </c>
      <c r="AC172" s="317">
        <v>0</v>
      </c>
      <c r="AD172" s="103">
        <f t="shared" ref="AD172:AD189" si="738">IF(C172="","",EA172)</f>
        <v>80</v>
      </c>
      <c r="AE172" s="326">
        <v>7.88</v>
      </c>
      <c r="AF172" s="317">
        <v>7.44</v>
      </c>
      <c r="AG172" s="317">
        <v>7.48</v>
      </c>
      <c r="AH172" s="186">
        <f t="shared" ref="AH172:AH188" si="739">IF(C172="","",EG172)</f>
        <v>45.23</v>
      </c>
      <c r="AI172" s="106">
        <f t="shared" ref="AI172:AI189" si="740">IF(C172="","",EH172)</f>
        <v>60.924809999999994</v>
      </c>
      <c r="AJ172" s="107">
        <f t="shared" ref="AJ172:AJ189" si="741">IF(SUM(W172,Z172,AD172,AI172)=0,"",SUM(W172,Z172,AD172,AI172))</f>
        <v>375.35980999999998</v>
      </c>
      <c r="AK172" s="120">
        <f t="shared" si="652"/>
        <v>3</v>
      </c>
      <c r="AL172" s="136">
        <f t="shared" si="653"/>
        <v>16</v>
      </c>
      <c r="BG172">
        <f>Wiegeliste!HX19</f>
        <v>10</v>
      </c>
      <c r="BJ172">
        <f t="shared" si="654"/>
        <v>4705</v>
      </c>
      <c r="BL172" t="str">
        <f t="shared" si="689"/>
        <v/>
      </c>
      <c r="BM172">
        <f t="shared" si="690"/>
        <v>4705</v>
      </c>
      <c r="BN172">
        <f t="shared" si="691"/>
        <v>439</v>
      </c>
      <c r="BO172" t="str">
        <f t="shared" si="692"/>
        <v>M</v>
      </c>
      <c r="BP172" t="str">
        <f t="shared" si="655"/>
        <v>Hartl Oliver</v>
      </c>
      <c r="BQ172" t="str">
        <f t="shared" si="656"/>
        <v>OMV</v>
      </c>
      <c r="BR172" s="47">
        <f t="shared" si="657"/>
        <v>36154</v>
      </c>
      <c r="BS172">
        <f t="shared" si="658"/>
        <v>1998</v>
      </c>
      <c r="BT172">
        <f t="shared" si="659"/>
        <v>14</v>
      </c>
      <c r="BU172" t="str">
        <f t="shared" si="693"/>
        <v>U15</v>
      </c>
      <c r="BV172">
        <f>IF(BU172="","",IF(BU172="U9",'Schuelereinst. Sinclair'!$B$6,IF(BU172="U11",'Schuelereinst. Sinclair'!$B$7,IF(BU172="U13",'Schuelereinst. Sinclair'!$B$8,IF(BU172="U15",'Schuelereinst. Sinclair'!$B$9,"")))))</f>
        <v>0</v>
      </c>
      <c r="BW172" s="28">
        <f t="shared" si="660"/>
        <v>44</v>
      </c>
      <c r="BX172" s="28" t="str">
        <f t="shared" si="661"/>
        <v/>
      </c>
      <c r="BY172" s="28">
        <f t="shared" si="662"/>
        <v>47</v>
      </c>
      <c r="BZ172" s="28" t="str">
        <f t="shared" si="663"/>
        <v/>
      </c>
      <c r="CA172" s="28">
        <f t="shared" si="664"/>
        <v>50</v>
      </c>
      <c r="CB172" s="28" t="str">
        <f t="shared" si="665"/>
        <v/>
      </c>
      <c r="CC172" s="28">
        <f t="shared" si="694"/>
        <v>44</v>
      </c>
      <c r="CD172" s="28">
        <f t="shared" si="695"/>
        <v>47</v>
      </c>
      <c r="CE172" s="28">
        <f t="shared" si="696"/>
        <v>50</v>
      </c>
      <c r="CF172" s="28">
        <f t="shared" si="697"/>
        <v>50</v>
      </c>
      <c r="CG172">
        <f t="shared" si="698"/>
        <v>59.268000000000001</v>
      </c>
      <c r="CH172">
        <f t="shared" si="699"/>
        <v>63.308999999999997</v>
      </c>
      <c r="CI172">
        <f t="shared" si="700"/>
        <v>67.349999999999994</v>
      </c>
      <c r="CJ172">
        <f t="shared" si="701"/>
        <v>67.349999999999994</v>
      </c>
      <c r="CK172">
        <f t="shared" si="702"/>
        <v>0</v>
      </c>
      <c r="CL172">
        <f t="shared" si="666"/>
        <v>0</v>
      </c>
      <c r="CM172">
        <f t="shared" si="667"/>
        <v>0</v>
      </c>
      <c r="CN172">
        <f t="shared" si="703"/>
        <v>59.268000000000001</v>
      </c>
      <c r="CO172">
        <f t="shared" si="704"/>
        <v>63.308999999999997</v>
      </c>
      <c r="CP172">
        <f t="shared" si="705"/>
        <v>67.349999999999994</v>
      </c>
      <c r="CQ172" s="5">
        <f t="shared" si="706"/>
        <v>67.349999999999994</v>
      </c>
      <c r="CS172" s="28">
        <f t="shared" si="668"/>
        <v>55</v>
      </c>
      <c r="CT172" s="28" t="str">
        <f t="shared" si="669"/>
        <v/>
      </c>
      <c r="CU172" s="28">
        <f t="shared" si="670"/>
        <v>58</v>
      </c>
      <c r="CV172" s="28" t="str">
        <f t="shared" si="671"/>
        <v>x</v>
      </c>
      <c r="CW172" s="28" t="str">
        <f t="shared" si="672"/>
        <v/>
      </c>
      <c r="CX172" s="28" t="str">
        <f t="shared" si="673"/>
        <v>x</v>
      </c>
      <c r="CY172" s="28">
        <f t="shared" si="707"/>
        <v>55</v>
      </c>
      <c r="CZ172" s="28">
        <f t="shared" si="708"/>
        <v>0</v>
      </c>
      <c r="DA172" s="28">
        <f t="shared" si="709"/>
        <v>0</v>
      </c>
      <c r="DB172" s="28">
        <f t="shared" si="710"/>
        <v>55</v>
      </c>
      <c r="DC172">
        <f t="shared" si="711"/>
        <v>74.084999999999994</v>
      </c>
      <c r="DD172">
        <f t="shared" si="712"/>
        <v>0</v>
      </c>
      <c r="DE172">
        <f t="shared" si="713"/>
        <v>0</v>
      </c>
      <c r="DF172">
        <f t="shared" si="714"/>
        <v>74.084999999999994</v>
      </c>
      <c r="DG172">
        <f t="shared" si="715"/>
        <v>0</v>
      </c>
      <c r="DH172">
        <f t="shared" si="716"/>
        <v>0</v>
      </c>
      <c r="DI172">
        <f t="shared" si="717"/>
        <v>0</v>
      </c>
      <c r="DJ172">
        <f t="shared" si="718"/>
        <v>74.084999999999994</v>
      </c>
      <c r="DK172">
        <f t="shared" si="719"/>
        <v>0</v>
      </c>
      <c r="DL172">
        <f t="shared" si="720"/>
        <v>0</v>
      </c>
      <c r="DM172" s="5">
        <f t="shared" si="721"/>
        <v>74.084999999999994</v>
      </c>
      <c r="DN172" s="48">
        <f t="shared" si="722"/>
        <v>105</v>
      </c>
      <c r="DO172" s="5">
        <f t="shared" si="723"/>
        <v>141.435</v>
      </c>
      <c r="DP172" s="5">
        <f t="shared" si="724"/>
        <v>141.435</v>
      </c>
      <c r="DR172" s="48">
        <f t="shared" si="674"/>
        <v>5.97</v>
      </c>
      <c r="DS172" s="48">
        <f t="shared" si="675"/>
        <v>5.87</v>
      </c>
      <c r="DT172" s="48">
        <f t="shared" si="725"/>
        <v>5.87</v>
      </c>
      <c r="DU172">
        <f t="shared" si="676"/>
        <v>93</v>
      </c>
      <c r="DW172" s="48">
        <f t="shared" si="726"/>
        <v>6</v>
      </c>
      <c r="DX172" s="48">
        <f t="shared" si="727"/>
        <v>5.9</v>
      </c>
      <c r="DY172" s="48">
        <f t="shared" si="728"/>
        <v>0</v>
      </c>
      <c r="DZ172" s="48">
        <f t="shared" si="729"/>
        <v>6</v>
      </c>
      <c r="EA172">
        <f t="shared" si="584"/>
        <v>80</v>
      </c>
      <c r="EC172" s="48">
        <f t="shared" si="730"/>
        <v>7.88</v>
      </c>
      <c r="ED172" s="48">
        <f t="shared" si="731"/>
        <v>7.44</v>
      </c>
      <c r="EE172" s="48">
        <f t="shared" si="732"/>
        <v>7.48</v>
      </c>
      <c r="EF172" s="48">
        <f t="shared" si="733"/>
        <v>7.88</v>
      </c>
      <c r="EG172">
        <f t="shared" si="585"/>
        <v>45.23</v>
      </c>
      <c r="EH172">
        <f t="shared" si="677"/>
        <v>60.924809999999994</v>
      </c>
      <c r="EJ172">
        <v>3</v>
      </c>
      <c r="EK172" s="48">
        <f t="shared" si="734"/>
        <v>375.36</v>
      </c>
      <c r="EL172">
        <f t="shared" si="678"/>
        <v>37536003</v>
      </c>
      <c r="EM172">
        <f t="shared" si="735"/>
        <v>37536003</v>
      </c>
      <c r="EN172">
        <f t="shared" si="679"/>
        <v>3</v>
      </c>
      <c r="EO172">
        <f t="shared" si="680"/>
        <v>300003</v>
      </c>
      <c r="EP172">
        <f t="shared" si="736"/>
        <v>300003</v>
      </c>
      <c r="EQ172">
        <f t="shared" si="681"/>
        <v>3</v>
      </c>
      <c r="ER172">
        <f t="shared" si="682"/>
        <v>3</v>
      </c>
      <c r="ET172">
        <f>IF(J172="X",1,IF(J172="x",1,IF(J172&lt;='Schuelereinst. Sinclair'!$B$5,1,0)))</f>
        <v>0</v>
      </c>
      <c r="EU172">
        <f>IF(L172="X",1,IF(L172="x",1,IF(L172&lt;='Schuelereinst. Sinclair'!$B$5,1,0)))</f>
        <v>0</v>
      </c>
      <c r="EV172">
        <f>IF(N172="X",1,IF(N172="x",1,IF(N172&lt;='Schuelereinst. Sinclair'!$B$5,1,0)))</f>
        <v>0</v>
      </c>
      <c r="EW172">
        <f>IF(P172="X",1,IF(P172="x",1,IF(P172&lt;='Schuelereinst. Sinclair'!$B$5,1,0)))</f>
        <v>0</v>
      </c>
      <c r="EX172">
        <f>IF(R172="X",1,IF(R172="x",1,IF(R172&lt;='Schuelereinst. Sinclair'!$B$5,1,0)))</f>
        <v>1</v>
      </c>
      <c r="EY172">
        <f>IF(T172="X",1,IF(T172="x",1,IF(T172&lt;='Schuelereinst. Sinclair'!$B$5,1,0)))</f>
        <v>1</v>
      </c>
    </row>
    <row r="173" spans="1:155" x14ac:dyDescent="0.2">
      <c r="A173">
        <v>163</v>
      </c>
      <c r="B173" s="90">
        <v>4</v>
      </c>
      <c r="C173" s="259">
        <f>IF(BG173=99,"",VLOOKUP(BG173,Wiegeliste!$A$17:'Wiegeliste'!$J$66,4))</f>
        <v>4711</v>
      </c>
      <c r="D173" s="90" t="str">
        <f t="shared" si="683"/>
        <v>Gomboc Lukas</v>
      </c>
      <c r="E173" s="132" t="str">
        <f t="shared" si="684"/>
        <v>VÖD</v>
      </c>
      <c r="F173" s="132">
        <f t="shared" si="685"/>
        <v>1998</v>
      </c>
      <c r="G173" s="132">
        <f>IF(BG173=99,"",VLOOKUP(BG173,Wiegeliste!$A$17:'Wiegeliste'!$J$66,6))</f>
        <v>77</v>
      </c>
      <c r="H173" s="148">
        <f t="shared" si="651"/>
        <v>1.2541</v>
      </c>
      <c r="I173" s="299">
        <f>IF(C173&lt;&gt;"",IF(ISERROR(VLOOKUP(C173,Import_Gewichtheben!$A$3:$T$52,3,FALSE)),"",VLOOKUP(C173,Import_Gewichtheben!$A$3:$T$52,3,FALSE)),"")</f>
        <v>50</v>
      </c>
      <c r="J173" s="300" t="str">
        <f>IF(C173&lt;&gt;"",IF(ISERROR(VLOOKUP(C173,Import_Gewichtheben!$A$3:$T$52,4,FALSE)),"",VLOOKUP(C173,Import_Gewichtheben!$A$3:$T$52,4,FALSE)),"")</f>
        <v/>
      </c>
      <c r="K173" s="301">
        <f>IF(C173&lt;&gt;"",IF(ISERROR(VLOOKUP(C173,Import_Gewichtheben!$A$3:$T$52,5,FALSE)),"",VLOOKUP(C173,Import_Gewichtheben!$A$3:$T$52,5,FALSE)),"")</f>
        <v>54</v>
      </c>
      <c r="L173" s="300" t="str">
        <f>IF(C173&lt;&gt;"",IF(ISERROR(VLOOKUP(C173,Import_Gewichtheben!$A$3:$T$52,6,FALSE)),"",VLOOKUP(C173,Import_Gewichtheben!$A$3:$T$52,6,FALSE)),"")</f>
        <v/>
      </c>
      <c r="M173" s="301">
        <f>IF(C173&lt;&gt;"",IF(ISERROR(VLOOKUP(C173,Import_Gewichtheben!$A$3:$T$52,7,FALSE)),"",VLOOKUP(C173,Import_Gewichtheben!$A$3:$T$52,7,FALSE)),"")</f>
        <v>58</v>
      </c>
      <c r="N173" s="300" t="str">
        <f>IF(C173&lt;&gt;"",IF(ISERROR(VLOOKUP(C173,Import_Gewichtheben!$A$3:$T$52,8,FALSE)),"",VLOOKUP(C173,Import_Gewichtheben!$A$3:$T$52,8,FALSE)),"")</f>
        <v/>
      </c>
      <c r="O173" s="299">
        <f>IF(C173&lt;&gt;"",IF(ISERROR(VLOOKUP(C173,Import_Gewichtheben!$A$3:$T$52,9,FALSE)),"",VLOOKUP(C173,Import_Gewichtheben!$A$3:$T$52,9,FALSE)),"")</f>
        <v>68</v>
      </c>
      <c r="P173" s="300" t="str">
        <f>IF(C173&lt;&gt;"",IF(ISERROR(VLOOKUP(C173,Import_Gewichtheben!$A$3:$T$52,10,FALSE)),"",VLOOKUP(C173,Import_Gewichtheben!$A$3:$T$52,10,FALSE)),"")</f>
        <v/>
      </c>
      <c r="Q173" s="301">
        <f>IF(C173&lt;&gt;"",IF(ISERROR(VLOOKUP(C173,Import_Gewichtheben!$A$3:$T$52,11,FALSE)),"",VLOOKUP(C173,Import_Gewichtheben!$A$3:$T$52,11,FALSE)),"")</f>
        <v>72</v>
      </c>
      <c r="R173" s="300" t="str">
        <f>IF(C173&lt;&gt;"",IF(ISERROR(VLOOKUP(C173,Import_Gewichtheben!$A$3:$T$52,12,FALSE)),"",VLOOKUP(C173,Import_Gewichtheben!$A$3:$T$52,12,FALSE)),"")</f>
        <v/>
      </c>
      <c r="S173" s="301">
        <f>IF(C173&lt;&gt;"",IF(ISERROR(VLOOKUP(C173,Import_Gewichtheben!$A$3:$T$52,13,FALSE)),"",VLOOKUP(C173,Import_Gewichtheben!$A$3:$T$52,13,FALSE)),"")</f>
        <v>75</v>
      </c>
      <c r="T173" s="300" t="str">
        <f>IF(C173&lt;&gt;"",IF(ISERROR(VLOOKUP(C173,Import_Gewichtheben!$A$3:$T$52,14,FALSE)),"",VLOOKUP(C173,Import_Gewichtheben!$A$3:$T$52,14,FALSE)),"")</f>
        <v>x</v>
      </c>
      <c r="U173" s="112">
        <f t="shared" si="686"/>
        <v>130</v>
      </c>
      <c r="V173" s="115">
        <f t="shared" si="687"/>
        <v>163.03299999999999</v>
      </c>
      <c r="W173" s="115">
        <f t="shared" si="688"/>
        <v>163.03299999999999</v>
      </c>
      <c r="X173" s="316">
        <v>5.95</v>
      </c>
      <c r="Y173" s="317">
        <v>6</v>
      </c>
      <c r="Z173" s="100">
        <f t="shared" si="737"/>
        <v>91</v>
      </c>
      <c r="AA173" s="326">
        <v>6.8</v>
      </c>
      <c r="AB173" s="317">
        <v>7.15</v>
      </c>
      <c r="AC173" s="317">
        <v>7.25</v>
      </c>
      <c r="AD173" s="103">
        <f t="shared" si="738"/>
        <v>105</v>
      </c>
      <c r="AE173" s="326">
        <v>8.4600000000000009</v>
      </c>
      <c r="AF173" s="317">
        <v>8.02</v>
      </c>
      <c r="AG173" s="317">
        <v>9.25</v>
      </c>
      <c r="AH173" s="186">
        <f t="shared" si="739"/>
        <v>55.77</v>
      </c>
      <c r="AI173" s="106">
        <f t="shared" si="740"/>
        <v>69.941157000000004</v>
      </c>
      <c r="AJ173" s="107">
        <f t="shared" si="741"/>
        <v>428.97415699999999</v>
      </c>
      <c r="AK173" s="120">
        <f t="shared" si="652"/>
        <v>2</v>
      </c>
      <c r="AL173" s="136">
        <f t="shared" si="653"/>
        <v>20</v>
      </c>
      <c r="BG173">
        <f>Wiegeliste!HX20</f>
        <v>25</v>
      </c>
      <c r="BJ173">
        <f t="shared" si="654"/>
        <v>4711</v>
      </c>
      <c r="BL173" t="str">
        <f t="shared" si="689"/>
        <v/>
      </c>
      <c r="BM173">
        <f t="shared" si="690"/>
        <v>4711</v>
      </c>
      <c r="BN173">
        <f t="shared" si="691"/>
        <v>709</v>
      </c>
      <c r="BO173" t="str">
        <f t="shared" si="692"/>
        <v>M</v>
      </c>
      <c r="BP173" t="str">
        <f t="shared" si="655"/>
        <v>Gomboc Lukas</v>
      </c>
      <c r="BQ173" t="str">
        <f t="shared" si="656"/>
        <v>VÖD</v>
      </c>
      <c r="BR173" s="47">
        <f t="shared" si="657"/>
        <v>35968</v>
      </c>
      <c r="BS173">
        <f t="shared" si="658"/>
        <v>1998</v>
      </c>
      <c r="BT173">
        <f t="shared" si="659"/>
        <v>14</v>
      </c>
      <c r="BU173" t="str">
        <f t="shared" si="693"/>
        <v>U15</v>
      </c>
      <c r="BV173">
        <f>IF(BU173="","",IF(BU173="U9",'Schuelereinst. Sinclair'!$B$6,IF(BU173="U11",'Schuelereinst. Sinclair'!$B$7,IF(BU173="U13",'Schuelereinst. Sinclair'!$B$8,IF(BU173="U15",'Schuelereinst. Sinclair'!$B$9,"")))))</f>
        <v>0</v>
      </c>
      <c r="BW173" s="28">
        <f t="shared" si="660"/>
        <v>50</v>
      </c>
      <c r="BX173" s="28" t="str">
        <f t="shared" si="661"/>
        <v/>
      </c>
      <c r="BY173" s="28">
        <f t="shared" si="662"/>
        <v>54</v>
      </c>
      <c r="BZ173" s="28" t="str">
        <f t="shared" si="663"/>
        <v/>
      </c>
      <c r="CA173" s="28">
        <f t="shared" si="664"/>
        <v>58</v>
      </c>
      <c r="CB173" s="28" t="str">
        <f t="shared" si="665"/>
        <v/>
      </c>
      <c r="CC173" s="28">
        <f t="shared" si="694"/>
        <v>50</v>
      </c>
      <c r="CD173" s="28">
        <f t="shared" si="695"/>
        <v>54</v>
      </c>
      <c r="CE173" s="28">
        <f t="shared" si="696"/>
        <v>58</v>
      </c>
      <c r="CF173" s="28">
        <f t="shared" si="697"/>
        <v>58</v>
      </c>
      <c r="CG173">
        <f t="shared" si="698"/>
        <v>62.704999999999998</v>
      </c>
      <c r="CH173">
        <f t="shared" si="699"/>
        <v>67.721400000000003</v>
      </c>
      <c r="CI173">
        <f t="shared" si="700"/>
        <v>72.737799999999993</v>
      </c>
      <c r="CJ173">
        <f t="shared" si="701"/>
        <v>72.737799999999993</v>
      </c>
      <c r="CK173">
        <f t="shared" si="702"/>
        <v>0</v>
      </c>
      <c r="CL173">
        <f t="shared" si="666"/>
        <v>0</v>
      </c>
      <c r="CM173">
        <f t="shared" si="667"/>
        <v>0</v>
      </c>
      <c r="CN173">
        <f t="shared" si="703"/>
        <v>62.704999999999998</v>
      </c>
      <c r="CO173">
        <f t="shared" si="704"/>
        <v>67.721400000000003</v>
      </c>
      <c r="CP173">
        <f t="shared" si="705"/>
        <v>72.737799999999993</v>
      </c>
      <c r="CQ173" s="5">
        <f t="shared" si="706"/>
        <v>72.737799999999993</v>
      </c>
      <c r="CS173" s="28">
        <f t="shared" si="668"/>
        <v>68</v>
      </c>
      <c r="CT173" s="28" t="str">
        <f t="shared" si="669"/>
        <v/>
      </c>
      <c r="CU173" s="28">
        <f t="shared" si="670"/>
        <v>72</v>
      </c>
      <c r="CV173" s="28" t="str">
        <f t="shared" si="671"/>
        <v/>
      </c>
      <c r="CW173" s="28">
        <f t="shared" si="672"/>
        <v>75</v>
      </c>
      <c r="CX173" s="28" t="str">
        <f t="shared" si="673"/>
        <v>x</v>
      </c>
      <c r="CY173" s="28">
        <f t="shared" si="707"/>
        <v>68</v>
      </c>
      <c r="CZ173" s="28">
        <f t="shared" si="708"/>
        <v>72</v>
      </c>
      <c r="DA173" s="28">
        <f t="shared" si="709"/>
        <v>0</v>
      </c>
      <c r="DB173" s="28">
        <f t="shared" si="710"/>
        <v>72</v>
      </c>
      <c r="DC173">
        <f t="shared" si="711"/>
        <v>85.278800000000004</v>
      </c>
      <c r="DD173">
        <f t="shared" si="712"/>
        <v>90.295199999999994</v>
      </c>
      <c r="DE173">
        <f t="shared" si="713"/>
        <v>0</v>
      </c>
      <c r="DF173">
        <f t="shared" si="714"/>
        <v>90.295199999999994</v>
      </c>
      <c r="DG173">
        <f t="shared" si="715"/>
        <v>0</v>
      </c>
      <c r="DH173">
        <f t="shared" si="716"/>
        <v>0</v>
      </c>
      <c r="DI173">
        <f t="shared" si="717"/>
        <v>0</v>
      </c>
      <c r="DJ173">
        <f t="shared" si="718"/>
        <v>85.278800000000004</v>
      </c>
      <c r="DK173">
        <f t="shared" si="719"/>
        <v>90.295199999999994</v>
      </c>
      <c r="DL173">
        <f t="shared" si="720"/>
        <v>0</v>
      </c>
      <c r="DM173" s="5">
        <f t="shared" si="721"/>
        <v>90.295199999999994</v>
      </c>
      <c r="DN173" s="48">
        <f t="shared" si="722"/>
        <v>130</v>
      </c>
      <c r="DO173" s="5">
        <f t="shared" si="723"/>
        <v>163.03299999999999</v>
      </c>
      <c r="DP173" s="5">
        <f t="shared" si="724"/>
        <v>163.03299999999999</v>
      </c>
      <c r="DR173" s="48">
        <f t="shared" si="674"/>
        <v>5.95</v>
      </c>
      <c r="DS173" s="48">
        <f t="shared" si="675"/>
        <v>6</v>
      </c>
      <c r="DT173" s="48">
        <f t="shared" si="725"/>
        <v>5.95</v>
      </c>
      <c r="DU173">
        <f t="shared" si="676"/>
        <v>91</v>
      </c>
      <c r="DW173" s="48">
        <f t="shared" si="726"/>
        <v>6.8</v>
      </c>
      <c r="DX173" s="48">
        <f t="shared" si="727"/>
        <v>7.15</v>
      </c>
      <c r="DY173" s="48">
        <f t="shared" si="728"/>
        <v>7.25</v>
      </c>
      <c r="DZ173" s="48">
        <f t="shared" si="729"/>
        <v>7.25</v>
      </c>
      <c r="EA173">
        <f t="shared" si="584"/>
        <v>105</v>
      </c>
      <c r="EC173" s="48">
        <f t="shared" si="730"/>
        <v>8.4600000000000009</v>
      </c>
      <c r="ED173" s="48">
        <f t="shared" si="731"/>
        <v>8.02</v>
      </c>
      <c r="EE173" s="48">
        <f t="shared" si="732"/>
        <v>9.25</v>
      </c>
      <c r="EF173" s="48">
        <f t="shared" si="733"/>
        <v>9.25</v>
      </c>
      <c r="EG173">
        <f t="shared" si="585"/>
        <v>55.77</v>
      </c>
      <c r="EH173">
        <f t="shared" si="677"/>
        <v>69.941157000000004</v>
      </c>
      <c r="EJ173">
        <v>4</v>
      </c>
      <c r="EK173" s="48">
        <f t="shared" si="734"/>
        <v>428.97</v>
      </c>
      <c r="EL173">
        <f t="shared" si="678"/>
        <v>42897004</v>
      </c>
      <c r="EM173">
        <f t="shared" si="735"/>
        <v>37108001</v>
      </c>
      <c r="EN173">
        <f t="shared" si="679"/>
        <v>1</v>
      </c>
      <c r="EO173">
        <f t="shared" si="680"/>
        <v>100004</v>
      </c>
      <c r="EP173">
        <f t="shared" si="736"/>
        <v>400002</v>
      </c>
      <c r="EQ173">
        <f t="shared" si="681"/>
        <v>4</v>
      </c>
      <c r="ER173">
        <f t="shared" si="682"/>
        <v>2</v>
      </c>
      <c r="ET173">
        <f>IF(J173="X",1,IF(J173="x",1,IF(J173&lt;='Schuelereinst. Sinclair'!$B$5,1,0)))</f>
        <v>0</v>
      </c>
      <c r="EU173">
        <f>IF(L173="X",1,IF(L173="x",1,IF(L173&lt;='Schuelereinst. Sinclair'!$B$5,1,0)))</f>
        <v>0</v>
      </c>
      <c r="EV173">
        <f>IF(N173="X",1,IF(N173="x",1,IF(N173&lt;='Schuelereinst. Sinclair'!$B$5,1,0)))</f>
        <v>0</v>
      </c>
      <c r="EW173">
        <f>IF(P173="X",1,IF(P173="x",1,IF(P173&lt;='Schuelereinst. Sinclair'!$B$5,1,0)))</f>
        <v>0</v>
      </c>
      <c r="EX173">
        <f>IF(R173="X",1,IF(R173="x",1,IF(R173&lt;='Schuelereinst. Sinclair'!$B$5,1,0)))</f>
        <v>0</v>
      </c>
      <c r="EY173">
        <f>IF(T173="X",1,IF(T173="x",1,IF(T173&lt;='Schuelereinst. Sinclair'!$B$5,1,0)))</f>
        <v>1</v>
      </c>
    </row>
    <row r="174" spans="1:155" x14ac:dyDescent="0.2">
      <c r="A174">
        <v>164</v>
      </c>
      <c r="B174" s="90">
        <v>5</v>
      </c>
      <c r="C174" s="259" t="str">
        <f>IF(BG174=99,"",VLOOKUP(BG174,Wiegeliste!$A$17:'Wiegeliste'!$J$66,4))</f>
        <v/>
      </c>
      <c r="D174" s="90" t="str">
        <f t="shared" si="683"/>
        <v/>
      </c>
      <c r="E174" s="132" t="str">
        <f t="shared" si="684"/>
        <v/>
      </c>
      <c r="F174" s="132" t="str">
        <f t="shared" si="685"/>
        <v/>
      </c>
      <c r="G174" s="132" t="str">
        <f>IF(BG174=99,"",VLOOKUP(BG174,Wiegeliste!$A$17:'Wiegeliste'!$J$66,6))</f>
        <v/>
      </c>
      <c r="H174" s="148" t="str">
        <f t="shared" si="651"/>
        <v/>
      </c>
      <c r="I174" s="299" t="str">
        <f>IF(C174&lt;&gt;"",IF(ISERROR(VLOOKUP(C174,Import_Gewichtheben!$A$3:$T$52,3,FALSE)),"",VLOOKUP(C174,Import_Gewichtheben!$A$3:$T$52,3,FALSE)),"")</f>
        <v/>
      </c>
      <c r="J174" s="300" t="str">
        <f>IF(C174&lt;&gt;"",IF(ISERROR(VLOOKUP(C174,Import_Gewichtheben!$A$3:$T$52,4,FALSE)),"",VLOOKUP(C174,Import_Gewichtheben!$A$3:$T$52,4,FALSE)),"")</f>
        <v/>
      </c>
      <c r="K174" s="301" t="str">
        <f>IF(C174&lt;&gt;"",IF(ISERROR(VLOOKUP(C174,Import_Gewichtheben!$A$3:$T$52,5,FALSE)),"",VLOOKUP(C174,Import_Gewichtheben!$A$3:$T$52,5,FALSE)),"")</f>
        <v/>
      </c>
      <c r="L174" s="300" t="str">
        <f>IF(C174&lt;&gt;"",IF(ISERROR(VLOOKUP(C174,Import_Gewichtheben!$A$3:$T$52,6,FALSE)),"",VLOOKUP(C174,Import_Gewichtheben!$A$3:$T$52,6,FALSE)),"")</f>
        <v/>
      </c>
      <c r="M174" s="301" t="str">
        <f>IF(C174&lt;&gt;"",IF(ISERROR(VLOOKUP(C174,Import_Gewichtheben!$A$3:$T$52,7,FALSE)),"",VLOOKUP(C174,Import_Gewichtheben!$A$3:$T$52,7,FALSE)),"")</f>
        <v/>
      </c>
      <c r="N174" s="300" t="str">
        <f>IF(C174&lt;&gt;"",IF(ISERROR(VLOOKUP(C174,Import_Gewichtheben!$A$3:$T$52,8,FALSE)),"",VLOOKUP(C174,Import_Gewichtheben!$A$3:$T$52,8,FALSE)),"")</f>
        <v/>
      </c>
      <c r="O174" s="299" t="str">
        <f>IF(C174&lt;&gt;"",IF(ISERROR(VLOOKUP(C174,Import_Gewichtheben!$A$3:$T$52,9,FALSE)),"",VLOOKUP(C174,Import_Gewichtheben!$A$3:$T$52,9,FALSE)),"")</f>
        <v/>
      </c>
      <c r="P174" s="300" t="str">
        <f>IF(C174&lt;&gt;"",IF(ISERROR(VLOOKUP(C174,Import_Gewichtheben!$A$3:$T$52,10,FALSE)),"",VLOOKUP(C174,Import_Gewichtheben!$A$3:$T$52,10,FALSE)),"")</f>
        <v/>
      </c>
      <c r="Q174" s="301" t="str">
        <f>IF(C174&lt;&gt;"",IF(ISERROR(VLOOKUP(C174,Import_Gewichtheben!$A$3:$T$52,11,FALSE)),"",VLOOKUP(C174,Import_Gewichtheben!$A$3:$T$52,11,FALSE)),"")</f>
        <v/>
      </c>
      <c r="R174" s="300" t="str">
        <f>IF(C174&lt;&gt;"",IF(ISERROR(VLOOKUP(C174,Import_Gewichtheben!$A$3:$T$52,12,FALSE)),"",VLOOKUP(C174,Import_Gewichtheben!$A$3:$T$52,12,FALSE)),"")</f>
        <v/>
      </c>
      <c r="S174" s="301" t="str">
        <f>IF(C174&lt;&gt;"",IF(ISERROR(VLOOKUP(C174,Import_Gewichtheben!$A$3:$T$52,13,FALSE)),"",VLOOKUP(C174,Import_Gewichtheben!$A$3:$T$52,13,FALSE)),"")</f>
        <v/>
      </c>
      <c r="T174" s="300" t="str">
        <f>IF(C174&lt;&gt;"",IF(ISERROR(VLOOKUP(C174,Import_Gewichtheben!$A$3:$T$52,14,FALSE)),"",VLOOKUP(C174,Import_Gewichtheben!$A$3:$T$52,14,FALSE)),"")</f>
        <v/>
      </c>
      <c r="U174" s="112" t="str">
        <f t="shared" si="686"/>
        <v/>
      </c>
      <c r="V174" s="115" t="str">
        <f t="shared" si="687"/>
        <v/>
      </c>
      <c r="W174" s="115" t="str">
        <f t="shared" si="688"/>
        <v/>
      </c>
      <c r="X174" s="316"/>
      <c r="Y174" s="317"/>
      <c r="Z174" s="100" t="str">
        <f t="shared" si="737"/>
        <v/>
      </c>
      <c r="AA174" s="326"/>
      <c r="AB174" s="317"/>
      <c r="AC174" s="317"/>
      <c r="AD174" s="103" t="str">
        <f t="shared" si="738"/>
        <v/>
      </c>
      <c r="AE174" s="326"/>
      <c r="AF174" s="317"/>
      <c r="AG174" s="317"/>
      <c r="AH174" s="186" t="str">
        <f t="shared" si="739"/>
        <v/>
      </c>
      <c r="AI174" s="106" t="str">
        <f t="shared" si="740"/>
        <v/>
      </c>
      <c r="AJ174" s="107" t="str">
        <f t="shared" si="741"/>
        <v/>
      </c>
      <c r="AK174" s="120" t="str">
        <f t="shared" si="652"/>
        <v/>
      </c>
      <c r="AL174" s="136" t="str">
        <f t="shared" si="653"/>
        <v/>
      </c>
      <c r="BG174">
        <f>Wiegeliste!HX21</f>
        <v>99</v>
      </c>
      <c r="BJ174" t="str">
        <f t="shared" si="654"/>
        <v/>
      </c>
      <c r="BL174" t="str">
        <f t="shared" si="689"/>
        <v/>
      </c>
      <c r="BM174" t="str">
        <f t="shared" si="690"/>
        <v/>
      </c>
      <c r="BN174" t="str">
        <f t="shared" si="691"/>
        <v/>
      </c>
      <c r="BO174" t="str">
        <f t="shared" si="692"/>
        <v/>
      </c>
      <c r="BP174" t="str">
        <f t="shared" si="655"/>
        <v/>
      </c>
      <c r="BQ174" t="str">
        <f t="shared" si="656"/>
        <v/>
      </c>
      <c r="BR174" s="47" t="str">
        <f t="shared" si="657"/>
        <v/>
      </c>
      <c r="BS174" t="str">
        <f t="shared" si="658"/>
        <v/>
      </c>
      <c r="BT174" t="str">
        <f t="shared" si="659"/>
        <v/>
      </c>
      <c r="BU174" t="str">
        <f t="shared" si="693"/>
        <v/>
      </c>
      <c r="BV174" t="str">
        <f>IF(BU174="","",IF(BU174="U9",'Schuelereinst. Sinclair'!$B$6,IF(BU174="U11",'Schuelereinst. Sinclair'!$B$7,IF(BU174="U13",'Schuelereinst. Sinclair'!$B$8,IF(BU174="U15",'Schuelereinst. Sinclair'!$B$9,"")))))</f>
        <v/>
      </c>
      <c r="BW174" s="28" t="str">
        <f t="shared" si="660"/>
        <v/>
      </c>
      <c r="BX174" s="28" t="str">
        <f t="shared" si="661"/>
        <v/>
      </c>
      <c r="BY174" s="28" t="str">
        <f t="shared" si="662"/>
        <v/>
      </c>
      <c r="BZ174" s="28" t="str">
        <f t="shared" si="663"/>
        <v/>
      </c>
      <c r="CA174" s="28" t="str">
        <f t="shared" si="664"/>
        <v/>
      </c>
      <c r="CB174" s="28" t="str">
        <f t="shared" si="665"/>
        <v/>
      </c>
      <c r="CC174" s="28" t="str">
        <f t="shared" si="694"/>
        <v/>
      </c>
      <c r="CD174" s="28" t="str">
        <f t="shared" si="695"/>
        <v/>
      </c>
      <c r="CE174" s="28" t="str">
        <f t="shared" si="696"/>
        <v/>
      </c>
      <c r="CF174" s="28">
        <f t="shared" si="697"/>
        <v>0</v>
      </c>
      <c r="CG174">
        <f t="shared" si="698"/>
        <v>0</v>
      </c>
      <c r="CH174">
        <f t="shared" si="699"/>
        <v>0</v>
      </c>
      <c r="CI174">
        <f t="shared" si="700"/>
        <v>0</v>
      </c>
      <c r="CJ174">
        <f t="shared" si="701"/>
        <v>0</v>
      </c>
      <c r="CK174">
        <f t="shared" si="702"/>
        <v>0</v>
      </c>
      <c r="CL174">
        <f t="shared" si="666"/>
        <v>0</v>
      </c>
      <c r="CM174">
        <f t="shared" si="667"/>
        <v>0</v>
      </c>
      <c r="CN174">
        <f t="shared" si="703"/>
        <v>0</v>
      </c>
      <c r="CO174">
        <f t="shared" si="704"/>
        <v>0</v>
      </c>
      <c r="CP174">
        <f t="shared" si="705"/>
        <v>0</v>
      </c>
      <c r="CQ174" s="5">
        <f t="shared" si="706"/>
        <v>0</v>
      </c>
      <c r="CS174" s="28" t="str">
        <f t="shared" si="668"/>
        <v/>
      </c>
      <c r="CT174" s="28" t="str">
        <f t="shared" si="669"/>
        <v/>
      </c>
      <c r="CU174" s="28" t="str">
        <f t="shared" si="670"/>
        <v/>
      </c>
      <c r="CV174" s="28" t="str">
        <f t="shared" si="671"/>
        <v/>
      </c>
      <c r="CW174" s="28" t="str">
        <f t="shared" si="672"/>
        <v/>
      </c>
      <c r="CX174" s="28" t="str">
        <f t="shared" si="673"/>
        <v/>
      </c>
      <c r="CY174" s="28" t="str">
        <f t="shared" si="707"/>
        <v/>
      </c>
      <c r="CZ174" s="28" t="str">
        <f t="shared" si="708"/>
        <v/>
      </c>
      <c r="DA174" s="28" t="str">
        <f t="shared" si="709"/>
        <v/>
      </c>
      <c r="DB174" s="28">
        <f t="shared" si="710"/>
        <v>0</v>
      </c>
      <c r="DC174">
        <f t="shared" si="711"/>
        <v>0</v>
      </c>
      <c r="DD174">
        <f t="shared" si="712"/>
        <v>0</v>
      </c>
      <c r="DE174">
        <f t="shared" si="713"/>
        <v>0</v>
      </c>
      <c r="DF174">
        <f t="shared" si="714"/>
        <v>0</v>
      </c>
      <c r="DG174">
        <f t="shared" si="715"/>
        <v>0</v>
      </c>
      <c r="DH174">
        <f t="shared" si="716"/>
        <v>0</v>
      </c>
      <c r="DI174">
        <f t="shared" si="717"/>
        <v>0</v>
      </c>
      <c r="DJ174">
        <f t="shared" si="718"/>
        <v>0</v>
      </c>
      <c r="DK174">
        <f t="shared" si="719"/>
        <v>0</v>
      </c>
      <c r="DL174">
        <f t="shared" si="720"/>
        <v>0</v>
      </c>
      <c r="DM174" s="5">
        <f t="shared" si="721"/>
        <v>0</v>
      </c>
      <c r="DN174" s="48">
        <f t="shared" si="722"/>
        <v>0</v>
      </c>
      <c r="DO174" s="5">
        <f t="shared" si="723"/>
        <v>0</v>
      </c>
      <c r="DP174" s="5">
        <f t="shared" si="724"/>
        <v>0</v>
      </c>
      <c r="DR174" s="48">
        <f t="shared" si="674"/>
        <v>999</v>
      </c>
      <c r="DS174" s="48">
        <f t="shared" si="675"/>
        <v>999</v>
      </c>
      <c r="DT174" s="48">
        <f t="shared" si="725"/>
        <v>999</v>
      </c>
      <c r="DU174">
        <f t="shared" si="676"/>
        <v>0</v>
      </c>
      <c r="DW174" s="48">
        <f t="shared" si="726"/>
        <v>0</v>
      </c>
      <c r="DX174" s="48">
        <f t="shared" si="727"/>
        <v>0</v>
      </c>
      <c r="DY174" s="48">
        <f t="shared" si="728"/>
        <v>0</v>
      </c>
      <c r="DZ174" s="48">
        <f t="shared" si="729"/>
        <v>0</v>
      </c>
      <c r="EA174">
        <f t="shared" si="584"/>
        <v>0</v>
      </c>
      <c r="EC174" s="48">
        <f t="shared" si="730"/>
        <v>0</v>
      </c>
      <c r="ED174" s="48">
        <f t="shared" si="731"/>
        <v>0</v>
      </c>
      <c r="EE174" s="48">
        <f t="shared" si="732"/>
        <v>0</v>
      </c>
      <c r="EF174" s="48">
        <f t="shared" si="733"/>
        <v>0</v>
      </c>
      <c r="EG174">
        <f t="shared" si="585"/>
        <v>0</v>
      </c>
      <c r="EH174">
        <f t="shared" si="677"/>
        <v>0</v>
      </c>
      <c r="EJ174">
        <v>5</v>
      </c>
      <c r="EK174" s="48">
        <f t="shared" si="734"/>
        <v>0</v>
      </c>
      <c r="EL174">
        <f t="shared" si="678"/>
        <v>0</v>
      </c>
      <c r="EM174">
        <f t="shared" si="735"/>
        <v>0</v>
      </c>
      <c r="EN174">
        <f t="shared" si="679"/>
        <v>0</v>
      </c>
      <c r="EO174">
        <f t="shared" si="680"/>
        <v>99999999</v>
      </c>
      <c r="EP174">
        <f t="shared" si="736"/>
        <v>99999999</v>
      </c>
      <c r="EQ174">
        <f t="shared" si="681"/>
        <v>999</v>
      </c>
      <c r="ER174">
        <f t="shared" si="682"/>
        <v>99999</v>
      </c>
      <c r="ET174">
        <f>IF(J174="X",1,IF(J174="x",1,IF(J174&lt;='Schuelereinst. Sinclair'!$B$5,1,0)))</f>
        <v>0</v>
      </c>
      <c r="EU174">
        <f>IF(L174="X",1,IF(L174="x",1,IF(L174&lt;='Schuelereinst. Sinclair'!$B$5,1,0)))</f>
        <v>0</v>
      </c>
      <c r="EV174">
        <f>IF(N174="X",1,IF(N174="x",1,IF(N174&lt;='Schuelereinst. Sinclair'!$B$5,1,0)))</f>
        <v>0</v>
      </c>
      <c r="EW174">
        <f>IF(P174="X",1,IF(P174="x",1,IF(P174&lt;='Schuelereinst. Sinclair'!$B$5,1,0)))</f>
        <v>0</v>
      </c>
      <c r="EX174">
        <f>IF(R174="X",1,IF(R174="x",1,IF(R174&lt;='Schuelereinst. Sinclair'!$B$5,1,0)))</f>
        <v>0</v>
      </c>
      <c r="EY174">
        <f>IF(T174="X",1,IF(T174="x",1,IF(T174&lt;='Schuelereinst. Sinclair'!$B$5,1,0)))</f>
        <v>0</v>
      </c>
    </row>
    <row r="175" spans="1:155" x14ac:dyDescent="0.2">
      <c r="A175">
        <v>165</v>
      </c>
      <c r="B175" s="90">
        <v>6</v>
      </c>
      <c r="C175" s="259" t="str">
        <f>IF(BG175=99,"",VLOOKUP(BG175,Wiegeliste!$A$17:'Wiegeliste'!$J$66,4))</f>
        <v/>
      </c>
      <c r="D175" s="90" t="str">
        <f t="shared" si="683"/>
        <v/>
      </c>
      <c r="E175" s="132" t="str">
        <f t="shared" si="684"/>
        <v/>
      </c>
      <c r="F175" s="132" t="str">
        <f t="shared" si="685"/>
        <v/>
      </c>
      <c r="G175" s="132" t="str">
        <f>IF(BG175=99,"",VLOOKUP(BG175,Wiegeliste!$A$17:'Wiegeliste'!$J$66,6))</f>
        <v/>
      </c>
      <c r="H175" s="148" t="str">
        <f t="shared" si="651"/>
        <v/>
      </c>
      <c r="I175" s="299" t="str">
        <f>IF(C175&lt;&gt;"",IF(ISERROR(VLOOKUP(C175,Import_Gewichtheben!$A$3:$T$52,3,FALSE)),"",VLOOKUP(C175,Import_Gewichtheben!$A$3:$T$52,3,FALSE)),"")</f>
        <v/>
      </c>
      <c r="J175" s="300" t="str">
        <f>IF(C175&lt;&gt;"",IF(ISERROR(VLOOKUP(C175,Import_Gewichtheben!$A$3:$T$52,4,FALSE)),"",VLOOKUP(C175,Import_Gewichtheben!$A$3:$T$52,4,FALSE)),"")</f>
        <v/>
      </c>
      <c r="K175" s="301" t="str">
        <f>IF(C175&lt;&gt;"",IF(ISERROR(VLOOKUP(C175,Import_Gewichtheben!$A$3:$T$52,5,FALSE)),"",VLOOKUP(C175,Import_Gewichtheben!$A$3:$T$52,5,FALSE)),"")</f>
        <v/>
      </c>
      <c r="L175" s="300" t="str">
        <f>IF(C175&lt;&gt;"",IF(ISERROR(VLOOKUP(C175,Import_Gewichtheben!$A$3:$T$52,6,FALSE)),"",VLOOKUP(C175,Import_Gewichtheben!$A$3:$T$52,6,FALSE)),"")</f>
        <v/>
      </c>
      <c r="M175" s="301" t="str">
        <f>IF(C175&lt;&gt;"",IF(ISERROR(VLOOKUP(C175,Import_Gewichtheben!$A$3:$T$52,7,FALSE)),"",VLOOKUP(C175,Import_Gewichtheben!$A$3:$T$52,7,FALSE)),"")</f>
        <v/>
      </c>
      <c r="N175" s="300" t="str">
        <f>IF(C175&lt;&gt;"",IF(ISERROR(VLOOKUP(C175,Import_Gewichtheben!$A$3:$T$52,8,FALSE)),"",VLOOKUP(C175,Import_Gewichtheben!$A$3:$T$52,8,FALSE)),"")</f>
        <v/>
      </c>
      <c r="O175" s="299" t="str">
        <f>IF(C175&lt;&gt;"",IF(ISERROR(VLOOKUP(C175,Import_Gewichtheben!$A$3:$T$52,9,FALSE)),"",VLOOKUP(C175,Import_Gewichtheben!$A$3:$T$52,9,FALSE)),"")</f>
        <v/>
      </c>
      <c r="P175" s="300" t="str">
        <f>IF(C175&lt;&gt;"",IF(ISERROR(VLOOKUP(C175,Import_Gewichtheben!$A$3:$T$52,10,FALSE)),"",VLOOKUP(C175,Import_Gewichtheben!$A$3:$T$52,10,FALSE)),"")</f>
        <v/>
      </c>
      <c r="Q175" s="301" t="str">
        <f>IF(C175&lt;&gt;"",IF(ISERROR(VLOOKUP(C175,Import_Gewichtheben!$A$3:$T$52,11,FALSE)),"",VLOOKUP(C175,Import_Gewichtheben!$A$3:$T$52,11,FALSE)),"")</f>
        <v/>
      </c>
      <c r="R175" s="300" t="str">
        <f>IF(C175&lt;&gt;"",IF(ISERROR(VLOOKUP(C175,Import_Gewichtheben!$A$3:$T$52,12,FALSE)),"",VLOOKUP(C175,Import_Gewichtheben!$A$3:$T$52,12,FALSE)),"")</f>
        <v/>
      </c>
      <c r="S175" s="301" t="str">
        <f>IF(C175&lt;&gt;"",IF(ISERROR(VLOOKUP(C175,Import_Gewichtheben!$A$3:$T$52,13,FALSE)),"",VLOOKUP(C175,Import_Gewichtheben!$A$3:$T$52,13,FALSE)),"")</f>
        <v/>
      </c>
      <c r="T175" s="300" t="str">
        <f>IF(C175&lt;&gt;"",IF(ISERROR(VLOOKUP(C175,Import_Gewichtheben!$A$3:$T$52,14,FALSE)),"",VLOOKUP(C175,Import_Gewichtheben!$A$3:$T$52,14,FALSE)),"")</f>
        <v/>
      </c>
      <c r="U175" s="112" t="str">
        <f t="shared" si="686"/>
        <v/>
      </c>
      <c r="V175" s="115" t="str">
        <f t="shared" si="687"/>
        <v/>
      </c>
      <c r="W175" s="115" t="str">
        <f t="shared" si="688"/>
        <v/>
      </c>
      <c r="X175" s="316"/>
      <c r="Y175" s="317"/>
      <c r="Z175" s="100" t="str">
        <f t="shared" si="737"/>
        <v/>
      </c>
      <c r="AA175" s="326"/>
      <c r="AB175" s="317"/>
      <c r="AC175" s="317"/>
      <c r="AD175" s="103" t="str">
        <f t="shared" si="738"/>
        <v/>
      </c>
      <c r="AE175" s="326"/>
      <c r="AF175" s="317"/>
      <c r="AG175" s="317"/>
      <c r="AH175" s="186" t="str">
        <f t="shared" si="739"/>
        <v/>
      </c>
      <c r="AI175" s="106" t="str">
        <f t="shared" si="740"/>
        <v/>
      </c>
      <c r="AJ175" s="107" t="str">
        <f t="shared" si="741"/>
        <v/>
      </c>
      <c r="AK175" s="120" t="str">
        <f t="shared" si="652"/>
        <v/>
      </c>
      <c r="AL175" s="136" t="str">
        <f t="shared" si="653"/>
        <v/>
      </c>
      <c r="BG175">
        <f>Wiegeliste!HX22</f>
        <v>99</v>
      </c>
      <c r="BJ175" t="str">
        <f t="shared" si="654"/>
        <v/>
      </c>
      <c r="BL175" t="str">
        <f t="shared" si="689"/>
        <v/>
      </c>
      <c r="BM175" t="str">
        <f t="shared" si="690"/>
        <v/>
      </c>
      <c r="BN175" t="str">
        <f t="shared" si="691"/>
        <v/>
      </c>
      <c r="BO175" t="str">
        <f t="shared" si="692"/>
        <v/>
      </c>
      <c r="BP175" t="str">
        <f t="shared" si="655"/>
        <v/>
      </c>
      <c r="BQ175" t="str">
        <f t="shared" si="656"/>
        <v/>
      </c>
      <c r="BR175" s="47" t="str">
        <f t="shared" si="657"/>
        <v/>
      </c>
      <c r="BS175" t="str">
        <f t="shared" si="658"/>
        <v/>
      </c>
      <c r="BT175" t="str">
        <f t="shared" si="659"/>
        <v/>
      </c>
      <c r="BU175" t="str">
        <f t="shared" si="693"/>
        <v/>
      </c>
      <c r="BV175" t="str">
        <f>IF(BU175="","",IF(BU175="U9",'Schuelereinst. Sinclair'!$B$6,IF(BU175="U11",'Schuelereinst. Sinclair'!$B$7,IF(BU175="U13",'Schuelereinst. Sinclair'!$B$8,IF(BU175="U15",'Schuelereinst. Sinclair'!$B$9,"")))))</f>
        <v/>
      </c>
      <c r="BW175" s="28" t="str">
        <f t="shared" si="660"/>
        <v/>
      </c>
      <c r="BX175" s="28" t="str">
        <f t="shared" si="661"/>
        <v/>
      </c>
      <c r="BY175" s="28" t="str">
        <f t="shared" si="662"/>
        <v/>
      </c>
      <c r="BZ175" s="28" t="str">
        <f t="shared" si="663"/>
        <v/>
      </c>
      <c r="CA175" s="28" t="str">
        <f t="shared" si="664"/>
        <v/>
      </c>
      <c r="CB175" s="28" t="str">
        <f t="shared" si="665"/>
        <v/>
      </c>
      <c r="CC175" s="28" t="str">
        <f t="shared" si="694"/>
        <v/>
      </c>
      <c r="CD175" s="28" t="str">
        <f t="shared" si="695"/>
        <v/>
      </c>
      <c r="CE175" s="28" t="str">
        <f t="shared" si="696"/>
        <v/>
      </c>
      <c r="CF175" s="28">
        <f t="shared" si="697"/>
        <v>0</v>
      </c>
      <c r="CG175">
        <f t="shared" si="698"/>
        <v>0</v>
      </c>
      <c r="CH175">
        <f t="shared" si="699"/>
        <v>0</v>
      </c>
      <c r="CI175">
        <f t="shared" si="700"/>
        <v>0</v>
      </c>
      <c r="CJ175">
        <f t="shared" si="701"/>
        <v>0</v>
      </c>
      <c r="CK175">
        <f t="shared" si="702"/>
        <v>0</v>
      </c>
      <c r="CL175">
        <f t="shared" si="666"/>
        <v>0</v>
      </c>
      <c r="CM175">
        <f t="shared" si="667"/>
        <v>0</v>
      </c>
      <c r="CN175">
        <f t="shared" si="703"/>
        <v>0</v>
      </c>
      <c r="CO175">
        <f t="shared" si="704"/>
        <v>0</v>
      </c>
      <c r="CP175">
        <f t="shared" si="705"/>
        <v>0</v>
      </c>
      <c r="CQ175" s="5">
        <f t="shared" si="706"/>
        <v>0</v>
      </c>
      <c r="CS175" s="28" t="str">
        <f t="shared" si="668"/>
        <v/>
      </c>
      <c r="CT175" s="28" t="str">
        <f t="shared" si="669"/>
        <v/>
      </c>
      <c r="CU175" s="28" t="str">
        <f t="shared" si="670"/>
        <v/>
      </c>
      <c r="CV175" s="28" t="str">
        <f t="shared" si="671"/>
        <v/>
      </c>
      <c r="CW175" s="28" t="str">
        <f t="shared" si="672"/>
        <v/>
      </c>
      <c r="CX175" s="28" t="str">
        <f t="shared" si="673"/>
        <v/>
      </c>
      <c r="CY175" s="28" t="str">
        <f t="shared" si="707"/>
        <v/>
      </c>
      <c r="CZ175" s="28" t="str">
        <f t="shared" si="708"/>
        <v/>
      </c>
      <c r="DA175" s="28" t="str">
        <f t="shared" si="709"/>
        <v/>
      </c>
      <c r="DB175" s="28">
        <f t="shared" si="710"/>
        <v>0</v>
      </c>
      <c r="DC175">
        <f t="shared" si="711"/>
        <v>0</v>
      </c>
      <c r="DD175">
        <f t="shared" si="712"/>
        <v>0</v>
      </c>
      <c r="DE175">
        <f t="shared" si="713"/>
        <v>0</v>
      </c>
      <c r="DF175">
        <f t="shared" si="714"/>
        <v>0</v>
      </c>
      <c r="DG175">
        <f t="shared" si="715"/>
        <v>0</v>
      </c>
      <c r="DH175">
        <f t="shared" si="716"/>
        <v>0</v>
      </c>
      <c r="DI175">
        <f t="shared" si="717"/>
        <v>0</v>
      </c>
      <c r="DJ175">
        <f t="shared" si="718"/>
        <v>0</v>
      </c>
      <c r="DK175">
        <f t="shared" si="719"/>
        <v>0</v>
      </c>
      <c r="DL175">
        <f t="shared" si="720"/>
        <v>0</v>
      </c>
      <c r="DM175" s="5">
        <f t="shared" si="721"/>
        <v>0</v>
      </c>
      <c r="DN175" s="48">
        <f t="shared" si="722"/>
        <v>0</v>
      </c>
      <c r="DO175" s="5">
        <f t="shared" si="723"/>
        <v>0</v>
      </c>
      <c r="DP175" s="5">
        <f t="shared" si="724"/>
        <v>0</v>
      </c>
      <c r="DR175" s="48">
        <f t="shared" si="674"/>
        <v>999</v>
      </c>
      <c r="DS175" s="48">
        <f t="shared" si="675"/>
        <v>999</v>
      </c>
      <c r="DT175" s="48">
        <f t="shared" si="725"/>
        <v>999</v>
      </c>
      <c r="DU175">
        <f t="shared" si="676"/>
        <v>0</v>
      </c>
      <c r="DW175" s="48">
        <f t="shared" si="726"/>
        <v>0</v>
      </c>
      <c r="DX175" s="48">
        <f t="shared" si="727"/>
        <v>0</v>
      </c>
      <c r="DY175" s="48">
        <f t="shared" si="728"/>
        <v>0</v>
      </c>
      <c r="DZ175" s="48">
        <f t="shared" si="729"/>
        <v>0</v>
      </c>
      <c r="EA175">
        <f t="shared" si="584"/>
        <v>0</v>
      </c>
      <c r="EC175" s="48">
        <f t="shared" si="730"/>
        <v>0</v>
      </c>
      <c r="ED175" s="48">
        <f t="shared" si="731"/>
        <v>0</v>
      </c>
      <c r="EE175" s="48">
        <f t="shared" si="732"/>
        <v>0</v>
      </c>
      <c r="EF175" s="48">
        <f t="shared" si="733"/>
        <v>0</v>
      </c>
      <c r="EG175">
        <f t="shared" si="585"/>
        <v>0</v>
      </c>
      <c r="EH175">
        <f t="shared" si="677"/>
        <v>0</v>
      </c>
      <c r="EJ175">
        <v>6</v>
      </c>
      <c r="EK175" s="48">
        <f t="shared" si="734"/>
        <v>0</v>
      </c>
      <c r="EL175">
        <f t="shared" si="678"/>
        <v>0</v>
      </c>
      <c r="EM175">
        <f t="shared" si="735"/>
        <v>0</v>
      </c>
      <c r="EN175">
        <f t="shared" si="679"/>
        <v>0</v>
      </c>
      <c r="EO175">
        <f t="shared" si="680"/>
        <v>99999999</v>
      </c>
      <c r="EP175">
        <f t="shared" si="736"/>
        <v>99999999</v>
      </c>
      <c r="EQ175">
        <f t="shared" si="681"/>
        <v>999</v>
      </c>
      <c r="ER175">
        <f t="shared" si="682"/>
        <v>99999</v>
      </c>
      <c r="ET175">
        <f>IF(J175="X",1,IF(J175="x",1,IF(J175&lt;='Schuelereinst. Sinclair'!$B$5,1,0)))</f>
        <v>0</v>
      </c>
      <c r="EU175">
        <f>IF(L175="X",1,IF(L175="x",1,IF(L175&lt;='Schuelereinst. Sinclair'!$B$5,1,0)))</f>
        <v>0</v>
      </c>
      <c r="EV175">
        <f>IF(N175="X",1,IF(N175="x",1,IF(N175&lt;='Schuelereinst. Sinclair'!$B$5,1,0)))</f>
        <v>0</v>
      </c>
      <c r="EW175">
        <f>IF(P175="X",1,IF(P175="x",1,IF(P175&lt;='Schuelereinst. Sinclair'!$B$5,1,0)))</f>
        <v>0</v>
      </c>
      <c r="EX175">
        <f>IF(R175="X",1,IF(R175="x",1,IF(R175&lt;='Schuelereinst. Sinclair'!$B$5,1,0)))</f>
        <v>0</v>
      </c>
      <c r="EY175">
        <f>IF(T175="X",1,IF(T175="x",1,IF(T175&lt;='Schuelereinst. Sinclair'!$B$5,1,0)))</f>
        <v>0</v>
      </c>
    </row>
    <row r="176" spans="1:155" x14ac:dyDescent="0.2">
      <c r="A176">
        <v>166</v>
      </c>
      <c r="B176" s="90">
        <v>7</v>
      </c>
      <c r="C176" s="259" t="str">
        <f>IF(BG176=99,"",VLOOKUP(BG176,Wiegeliste!$A$17:'Wiegeliste'!$J$66,4))</f>
        <v/>
      </c>
      <c r="D176" s="90" t="str">
        <f t="shared" si="683"/>
        <v/>
      </c>
      <c r="E176" s="132" t="str">
        <f t="shared" si="684"/>
        <v/>
      </c>
      <c r="F176" s="132" t="str">
        <f t="shared" si="685"/>
        <v/>
      </c>
      <c r="G176" s="132" t="str">
        <f>IF(BG176=99,"",VLOOKUP(BG176,Wiegeliste!$A$17:'Wiegeliste'!$J$66,6))</f>
        <v/>
      </c>
      <c r="H176" s="148" t="str">
        <f t="shared" si="651"/>
        <v/>
      </c>
      <c r="I176" s="299" t="str">
        <f>IF(C176&lt;&gt;"",IF(ISERROR(VLOOKUP(C176,Import_Gewichtheben!$A$3:$T$52,3,FALSE)),"",VLOOKUP(C176,Import_Gewichtheben!$A$3:$T$52,3,FALSE)),"")</f>
        <v/>
      </c>
      <c r="J176" s="300" t="str">
        <f>IF(C176&lt;&gt;"",IF(ISERROR(VLOOKUP(C176,Import_Gewichtheben!$A$3:$T$52,4,FALSE)),"",VLOOKUP(C176,Import_Gewichtheben!$A$3:$T$52,4,FALSE)),"")</f>
        <v/>
      </c>
      <c r="K176" s="301" t="str">
        <f>IF(C176&lt;&gt;"",IF(ISERROR(VLOOKUP(C176,Import_Gewichtheben!$A$3:$T$52,5,FALSE)),"",VLOOKUP(C176,Import_Gewichtheben!$A$3:$T$52,5,FALSE)),"")</f>
        <v/>
      </c>
      <c r="L176" s="300" t="str">
        <f>IF(C176&lt;&gt;"",IF(ISERROR(VLOOKUP(C176,Import_Gewichtheben!$A$3:$T$52,6,FALSE)),"",VLOOKUP(C176,Import_Gewichtheben!$A$3:$T$52,6,FALSE)),"")</f>
        <v/>
      </c>
      <c r="M176" s="301" t="str">
        <f>IF(C176&lt;&gt;"",IF(ISERROR(VLOOKUP(C176,Import_Gewichtheben!$A$3:$T$52,7,FALSE)),"",VLOOKUP(C176,Import_Gewichtheben!$A$3:$T$52,7,FALSE)),"")</f>
        <v/>
      </c>
      <c r="N176" s="300" t="str">
        <f>IF(C176&lt;&gt;"",IF(ISERROR(VLOOKUP(C176,Import_Gewichtheben!$A$3:$T$52,8,FALSE)),"",VLOOKUP(C176,Import_Gewichtheben!$A$3:$T$52,8,FALSE)),"")</f>
        <v/>
      </c>
      <c r="O176" s="299" t="str">
        <f>IF(C176&lt;&gt;"",IF(ISERROR(VLOOKUP(C176,Import_Gewichtheben!$A$3:$T$52,9,FALSE)),"",VLOOKUP(C176,Import_Gewichtheben!$A$3:$T$52,9,FALSE)),"")</f>
        <v/>
      </c>
      <c r="P176" s="300" t="str">
        <f>IF(C176&lt;&gt;"",IF(ISERROR(VLOOKUP(C176,Import_Gewichtheben!$A$3:$T$52,10,FALSE)),"",VLOOKUP(C176,Import_Gewichtheben!$A$3:$T$52,10,FALSE)),"")</f>
        <v/>
      </c>
      <c r="Q176" s="301" t="str">
        <f>IF(C176&lt;&gt;"",IF(ISERROR(VLOOKUP(C176,Import_Gewichtheben!$A$3:$T$52,11,FALSE)),"",VLOOKUP(C176,Import_Gewichtheben!$A$3:$T$52,11,FALSE)),"")</f>
        <v/>
      </c>
      <c r="R176" s="300" t="str">
        <f>IF(C176&lt;&gt;"",IF(ISERROR(VLOOKUP(C176,Import_Gewichtheben!$A$3:$T$52,12,FALSE)),"",VLOOKUP(C176,Import_Gewichtheben!$A$3:$T$52,12,FALSE)),"")</f>
        <v/>
      </c>
      <c r="S176" s="301" t="str">
        <f>IF(C176&lt;&gt;"",IF(ISERROR(VLOOKUP(C176,Import_Gewichtheben!$A$3:$T$52,13,FALSE)),"",VLOOKUP(C176,Import_Gewichtheben!$A$3:$T$52,13,FALSE)),"")</f>
        <v/>
      </c>
      <c r="T176" s="300" t="str">
        <f>IF(C176&lt;&gt;"",IF(ISERROR(VLOOKUP(C176,Import_Gewichtheben!$A$3:$T$52,14,FALSE)),"",VLOOKUP(C176,Import_Gewichtheben!$A$3:$T$52,14,FALSE)),"")</f>
        <v/>
      </c>
      <c r="U176" s="112" t="str">
        <f t="shared" si="686"/>
        <v/>
      </c>
      <c r="V176" s="115" t="str">
        <f t="shared" si="687"/>
        <v/>
      </c>
      <c r="W176" s="115" t="str">
        <f t="shared" si="688"/>
        <v/>
      </c>
      <c r="X176" s="316"/>
      <c r="Y176" s="317"/>
      <c r="Z176" s="100" t="str">
        <f t="shared" si="737"/>
        <v/>
      </c>
      <c r="AA176" s="326"/>
      <c r="AB176" s="317"/>
      <c r="AC176" s="317"/>
      <c r="AD176" s="103" t="str">
        <f t="shared" si="738"/>
        <v/>
      </c>
      <c r="AE176" s="326"/>
      <c r="AF176" s="317"/>
      <c r="AG176" s="317"/>
      <c r="AH176" s="186" t="str">
        <f t="shared" si="739"/>
        <v/>
      </c>
      <c r="AI176" s="106" t="str">
        <f t="shared" si="740"/>
        <v/>
      </c>
      <c r="AJ176" s="107" t="str">
        <f t="shared" si="741"/>
        <v/>
      </c>
      <c r="AK176" s="120" t="str">
        <f t="shared" si="652"/>
        <v/>
      </c>
      <c r="AL176" s="136" t="str">
        <f t="shared" si="653"/>
        <v/>
      </c>
      <c r="BG176">
        <f>Wiegeliste!HX23</f>
        <v>99</v>
      </c>
      <c r="BJ176" t="str">
        <f t="shared" si="654"/>
        <v/>
      </c>
      <c r="BL176" t="str">
        <f t="shared" si="689"/>
        <v/>
      </c>
      <c r="BM176" t="str">
        <f t="shared" si="690"/>
        <v/>
      </c>
      <c r="BN176" t="str">
        <f t="shared" si="691"/>
        <v/>
      </c>
      <c r="BO176" t="str">
        <f t="shared" si="692"/>
        <v/>
      </c>
      <c r="BP176" t="str">
        <f t="shared" si="655"/>
        <v/>
      </c>
      <c r="BQ176" t="str">
        <f t="shared" si="656"/>
        <v/>
      </c>
      <c r="BR176" s="47" t="str">
        <f t="shared" si="657"/>
        <v/>
      </c>
      <c r="BS176" t="str">
        <f t="shared" si="658"/>
        <v/>
      </c>
      <c r="BT176" t="str">
        <f t="shared" si="659"/>
        <v/>
      </c>
      <c r="BU176" t="str">
        <f t="shared" si="693"/>
        <v/>
      </c>
      <c r="BV176" t="str">
        <f>IF(BU176="","",IF(BU176="U9",'Schuelereinst. Sinclair'!$B$6,IF(BU176="U11",'Schuelereinst. Sinclair'!$B$7,IF(BU176="U13",'Schuelereinst. Sinclair'!$B$8,Wemm(BU176="U15",'Schuelereinst. Sinclair'!$B$9,"")))))</f>
        <v/>
      </c>
      <c r="BW176" s="28" t="str">
        <f t="shared" si="660"/>
        <v/>
      </c>
      <c r="BX176" s="28" t="str">
        <f t="shared" si="661"/>
        <v/>
      </c>
      <c r="BY176" s="28" t="str">
        <f t="shared" si="662"/>
        <v/>
      </c>
      <c r="BZ176" s="28" t="str">
        <f t="shared" si="663"/>
        <v/>
      </c>
      <c r="CA176" s="28" t="str">
        <f t="shared" si="664"/>
        <v/>
      </c>
      <c r="CB176" s="28" t="str">
        <f t="shared" si="665"/>
        <v/>
      </c>
      <c r="CC176" s="28" t="str">
        <f t="shared" si="694"/>
        <v/>
      </c>
      <c r="CD176" s="28" t="str">
        <f t="shared" si="695"/>
        <v/>
      </c>
      <c r="CE176" s="28" t="str">
        <f t="shared" si="696"/>
        <v/>
      </c>
      <c r="CF176" s="28">
        <f t="shared" si="697"/>
        <v>0</v>
      </c>
      <c r="CG176">
        <f t="shared" si="698"/>
        <v>0</v>
      </c>
      <c r="CH176">
        <f t="shared" si="699"/>
        <v>0</v>
      </c>
      <c r="CI176">
        <f t="shared" si="700"/>
        <v>0</v>
      </c>
      <c r="CJ176">
        <f t="shared" si="701"/>
        <v>0</v>
      </c>
      <c r="CK176">
        <f t="shared" si="702"/>
        <v>0</v>
      </c>
      <c r="CL176">
        <f t="shared" si="666"/>
        <v>0</v>
      </c>
      <c r="CM176">
        <f t="shared" si="667"/>
        <v>0</v>
      </c>
      <c r="CN176">
        <f t="shared" si="703"/>
        <v>0</v>
      </c>
      <c r="CO176">
        <f t="shared" si="704"/>
        <v>0</v>
      </c>
      <c r="CP176">
        <f t="shared" si="705"/>
        <v>0</v>
      </c>
      <c r="CQ176" s="5">
        <f t="shared" si="706"/>
        <v>0</v>
      </c>
      <c r="CS176" s="28" t="str">
        <f t="shared" si="668"/>
        <v/>
      </c>
      <c r="CT176" s="28" t="str">
        <f t="shared" si="669"/>
        <v/>
      </c>
      <c r="CU176" s="28" t="str">
        <f t="shared" si="670"/>
        <v/>
      </c>
      <c r="CV176" s="28" t="str">
        <f t="shared" si="671"/>
        <v/>
      </c>
      <c r="CW176" s="28" t="str">
        <f t="shared" si="672"/>
        <v/>
      </c>
      <c r="CX176" s="28" t="str">
        <f t="shared" si="673"/>
        <v/>
      </c>
      <c r="CY176" s="28" t="str">
        <f t="shared" si="707"/>
        <v/>
      </c>
      <c r="CZ176" s="28" t="str">
        <f t="shared" si="708"/>
        <v/>
      </c>
      <c r="DA176" s="28" t="str">
        <f t="shared" si="709"/>
        <v/>
      </c>
      <c r="DB176" s="28">
        <f t="shared" si="710"/>
        <v>0</v>
      </c>
      <c r="DC176">
        <f t="shared" si="711"/>
        <v>0</v>
      </c>
      <c r="DD176">
        <f t="shared" si="712"/>
        <v>0</v>
      </c>
      <c r="DE176">
        <f t="shared" si="713"/>
        <v>0</v>
      </c>
      <c r="DF176">
        <f t="shared" si="714"/>
        <v>0</v>
      </c>
      <c r="DG176">
        <f t="shared" si="715"/>
        <v>0</v>
      </c>
      <c r="DH176">
        <f t="shared" si="716"/>
        <v>0</v>
      </c>
      <c r="DI176">
        <f t="shared" si="717"/>
        <v>0</v>
      </c>
      <c r="DJ176">
        <f t="shared" si="718"/>
        <v>0</v>
      </c>
      <c r="DK176">
        <f t="shared" si="719"/>
        <v>0</v>
      </c>
      <c r="DL176">
        <f t="shared" si="720"/>
        <v>0</v>
      </c>
      <c r="DM176" s="5">
        <f t="shared" si="721"/>
        <v>0</v>
      </c>
      <c r="DN176" s="48">
        <f t="shared" si="722"/>
        <v>0</v>
      </c>
      <c r="DO176" s="5">
        <f t="shared" si="723"/>
        <v>0</v>
      </c>
      <c r="DP176" s="5">
        <f t="shared" si="724"/>
        <v>0</v>
      </c>
      <c r="DR176" s="48">
        <f t="shared" si="674"/>
        <v>999</v>
      </c>
      <c r="DS176" s="48">
        <f t="shared" si="675"/>
        <v>999</v>
      </c>
      <c r="DT176" s="48">
        <f t="shared" si="725"/>
        <v>999</v>
      </c>
      <c r="DU176">
        <f t="shared" si="676"/>
        <v>0</v>
      </c>
      <c r="DW176" s="48">
        <f t="shared" si="726"/>
        <v>0</v>
      </c>
      <c r="DX176" s="48">
        <f t="shared" si="727"/>
        <v>0</v>
      </c>
      <c r="DY176" s="48">
        <f t="shared" si="728"/>
        <v>0</v>
      </c>
      <c r="DZ176" s="48">
        <f t="shared" si="729"/>
        <v>0</v>
      </c>
      <c r="EA176">
        <f t="shared" si="584"/>
        <v>0</v>
      </c>
      <c r="EC176" s="48">
        <f t="shared" si="730"/>
        <v>0</v>
      </c>
      <c r="ED176" s="48">
        <f t="shared" si="731"/>
        <v>0</v>
      </c>
      <c r="EE176" s="48">
        <f t="shared" si="732"/>
        <v>0</v>
      </c>
      <c r="EF176" s="48">
        <f t="shared" si="733"/>
        <v>0</v>
      </c>
      <c r="EG176">
        <f t="shared" si="585"/>
        <v>0</v>
      </c>
      <c r="EH176">
        <f t="shared" si="677"/>
        <v>0</v>
      </c>
      <c r="EJ176">
        <v>7</v>
      </c>
      <c r="EK176" s="48">
        <f t="shared" si="734"/>
        <v>0</v>
      </c>
      <c r="EL176">
        <f t="shared" si="678"/>
        <v>0</v>
      </c>
      <c r="EM176">
        <f t="shared" si="735"/>
        <v>0</v>
      </c>
      <c r="EN176">
        <f t="shared" si="679"/>
        <v>0</v>
      </c>
      <c r="EO176">
        <f t="shared" si="680"/>
        <v>99999999</v>
      </c>
      <c r="EP176">
        <f t="shared" si="736"/>
        <v>99999999</v>
      </c>
      <c r="EQ176">
        <f t="shared" si="681"/>
        <v>999</v>
      </c>
      <c r="ER176">
        <f t="shared" si="682"/>
        <v>99999</v>
      </c>
      <c r="ET176">
        <f>IF(J176="X",1,IF(J176="x",1,IF(J176&lt;='Schuelereinst. Sinclair'!$B$5,1,0)))</f>
        <v>0</v>
      </c>
      <c r="EU176">
        <f>IF(L176="X",1,IF(L176="x",1,IF(L176&lt;='Schuelereinst. Sinclair'!$B$5,1,0)))</f>
        <v>0</v>
      </c>
      <c r="EV176">
        <f>IF(N176="X",1,IF(N176="x",1,IF(N176&lt;='Schuelereinst. Sinclair'!$B$5,1,0)))</f>
        <v>0</v>
      </c>
      <c r="EW176">
        <f>IF(P176="X",1,IF(P176="x",1,IF(P176&lt;='Schuelereinst. Sinclair'!$B$5,1,0)))</f>
        <v>0</v>
      </c>
      <c r="EX176">
        <f>IF(R176="X",1,IF(R176="x",1,IF(R176&lt;='Schuelereinst. Sinclair'!$B$5,1,0)))</f>
        <v>0</v>
      </c>
      <c r="EY176">
        <f>IF(T176="X",1,IF(T176="x",1,IF(T176&lt;='Schuelereinst. Sinclair'!$B$5,1,0)))</f>
        <v>0</v>
      </c>
    </row>
    <row r="177" spans="1:155" x14ac:dyDescent="0.2">
      <c r="A177">
        <v>167</v>
      </c>
      <c r="B177" s="90">
        <v>8</v>
      </c>
      <c r="C177" s="259" t="str">
        <f>IF(BG177=99,"",VLOOKUP(BG177,Wiegeliste!$A$17:'Wiegeliste'!$J$66,4))</f>
        <v/>
      </c>
      <c r="D177" s="90" t="str">
        <f t="shared" si="683"/>
        <v/>
      </c>
      <c r="E177" s="132" t="str">
        <f t="shared" si="684"/>
        <v/>
      </c>
      <c r="F177" s="132" t="str">
        <f t="shared" si="685"/>
        <v/>
      </c>
      <c r="G177" s="132" t="str">
        <f>IF(BG177=99,"",VLOOKUP(BG177,Wiegeliste!$A$17:'Wiegeliste'!$J$66,6))</f>
        <v/>
      </c>
      <c r="H177" s="148" t="str">
        <f t="shared" si="651"/>
        <v/>
      </c>
      <c r="I177" s="299" t="str">
        <f>IF(C177&lt;&gt;"",IF(ISERROR(VLOOKUP(C177,Import_Gewichtheben!$A$3:$T$52,3,FALSE)),"",VLOOKUP(C177,Import_Gewichtheben!$A$3:$T$52,3,FALSE)),"")</f>
        <v/>
      </c>
      <c r="J177" s="300" t="str">
        <f>IF(C177&lt;&gt;"",IF(ISERROR(VLOOKUP(C177,Import_Gewichtheben!$A$3:$T$52,4,FALSE)),"",VLOOKUP(C177,Import_Gewichtheben!$A$3:$T$52,4,FALSE)),"")</f>
        <v/>
      </c>
      <c r="K177" s="301" t="str">
        <f>IF(C177&lt;&gt;"",IF(ISERROR(VLOOKUP(C177,Import_Gewichtheben!$A$3:$T$52,5,FALSE)),"",VLOOKUP(C177,Import_Gewichtheben!$A$3:$T$52,5,FALSE)),"")</f>
        <v/>
      </c>
      <c r="L177" s="300" t="str">
        <f>IF(C177&lt;&gt;"",IF(ISERROR(VLOOKUP(C177,Import_Gewichtheben!$A$3:$T$52,6,FALSE)),"",VLOOKUP(C177,Import_Gewichtheben!$A$3:$T$52,6,FALSE)),"")</f>
        <v/>
      </c>
      <c r="M177" s="301" t="str">
        <f>IF(C177&lt;&gt;"",IF(ISERROR(VLOOKUP(C177,Import_Gewichtheben!$A$3:$T$52,7,FALSE)),"",VLOOKUP(C177,Import_Gewichtheben!$A$3:$T$52,7,FALSE)),"")</f>
        <v/>
      </c>
      <c r="N177" s="300" t="str">
        <f>IF(C177&lt;&gt;"",IF(ISERROR(VLOOKUP(C177,Import_Gewichtheben!$A$3:$T$52,8,FALSE)),"",VLOOKUP(C177,Import_Gewichtheben!$A$3:$T$52,8,FALSE)),"")</f>
        <v/>
      </c>
      <c r="O177" s="299" t="str">
        <f>IF(C177&lt;&gt;"",IF(ISERROR(VLOOKUP(C177,Import_Gewichtheben!$A$3:$T$52,9,FALSE)),"",VLOOKUP(C177,Import_Gewichtheben!$A$3:$T$52,9,FALSE)),"")</f>
        <v/>
      </c>
      <c r="P177" s="300" t="str">
        <f>IF(C177&lt;&gt;"",IF(ISERROR(VLOOKUP(C177,Import_Gewichtheben!$A$3:$T$52,10,FALSE)),"",VLOOKUP(C177,Import_Gewichtheben!$A$3:$T$52,10,FALSE)),"")</f>
        <v/>
      </c>
      <c r="Q177" s="301" t="str">
        <f>IF(C177&lt;&gt;"",IF(ISERROR(VLOOKUP(C177,Import_Gewichtheben!$A$3:$T$52,11,FALSE)),"",VLOOKUP(C177,Import_Gewichtheben!$A$3:$T$52,11,FALSE)),"")</f>
        <v/>
      </c>
      <c r="R177" s="300" t="str">
        <f>IF(C177&lt;&gt;"",IF(ISERROR(VLOOKUP(C177,Import_Gewichtheben!$A$3:$T$52,12,FALSE)),"",VLOOKUP(C177,Import_Gewichtheben!$A$3:$T$52,12,FALSE)),"")</f>
        <v/>
      </c>
      <c r="S177" s="301" t="str">
        <f>IF(C177&lt;&gt;"",IF(ISERROR(VLOOKUP(C177,Import_Gewichtheben!$A$3:$T$52,13,FALSE)),"",VLOOKUP(C177,Import_Gewichtheben!$A$3:$T$52,13,FALSE)),"")</f>
        <v/>
      </c>
      <c r="T177" s="300" t="str">
        <f>IF(C177&lt;&gt;"",IF(ISERROR(VLOOKUP(C177,Import_Gewichtheben!$A$3:$T$52,14,FALSE)),"",VLOOKUP(C177,Import_Gewichtheben!$A$3:$T$52,14,FALSE)),"")</f>
        <v/>
      </c>
      <c r="U177" s="112" t="str">
        <f t="shared" si="686"/>
        <v/>
      </c>
      <c r="V177" s="115" t="str">
        <f t="shared" si="687"/>
        <v/>
      </c>
      <c r="W177" s="115" t="str">
        <f t="shared" si="688"/>
        <v/>
      </c>
      <c r="X177" s="318"/>
      <c r="Y177" s="317"/>
      <c r="Z177" s="100" t="str">
        <f t="shared" si="737"/>
        <v/>
      </c>
      <c r="AA177" s="326"/>
      <c r="AB177" s="317"/>
      <c r="AC177" s="317"/>
      <c r="AD177" s="103" t="str">
        <f t="shared" si="738"/>
        <v/>
      </c>
      <c r="AE177" s="326"/>
      <c r="AF177" s="317"/>
      <c r="AG177" s="317"/>
      <c r="AH177" s="186" t="str">
        <f t="shared" si="739"/>
        <v/>
      </c>
      <c r="AI177" s="106" t="str">
        <f t="shared" si="740"/>
        <v/>
      </c>
      <c r="AJ177" s="107" t="str">
        <f t="shared" si="741"/>
        <v/>
      </c>
      <c r="AK177" s="120" t="str">
        <f t="shared" si="652"/>
        <v/>
      </c>
      <c r="AL177" s="136" t="str">
        <f t="shared" si="653"/>
        <v/>
      </c>
      <c r="BG177">
        <f>Wiegeliste!HX24</f>
        <v>99</v>
      </c>
      <c r="BJ177" t="str">
        <f t="shared" si="654"/>
        <v/>
      </c>
      <c r="BL177" t="str">
        <f t="shared" si="689"/>
        <v/>
      </c>
      <c r="BM177" t="str">
        <f t="shared" si="690"/>
        <v/>
      </c>
      <c r="BN177" t="str">
        <f t="shared" si="691"/>
        <v/>
      </c>
      <c r="BO177" t="str">
        <f t="shared" si="692"/>
        <v/>
      </c>
      <c r="BP177" t="str">
        <f t="shared" si="655"/>
        <v/>
      </c>
      <c r="BQ177" t="str">
        <f t="shared" si="656"/>
        <v/>
      </c>
      <c r="BR177" s="47" t="str">
        <f t="shared" si="657"/>
        <v/>
      </c>
      <c r="BS177" t="str">
        <f t="shared" si="658"/>
        <v/>
      </c>
      <c r="BT177" t="str">
        <f t="shared" si="659"/>
        <v/>
      </c>
      <c r="BU177" t="str">
        <f t="shared" si="693"/>
        <v/>
      </c>
      <c r="BV177" t="str">
        <f>IF(BU177="","",IF(BU177="U9",'Schuelereinst. Sinclair'!$B$6,IF(BU177="U11",'Schuelereinst. Sinclair'!$B$7,IF(BU177="U13",'Schuelereinst. Sinclair'!$B$8,Wemm(BU177="U15",'Schuelereinst. Sinclair'!$B$9,"")))))</f>
        <v/>
      </c>
      <c r="BW177" s="28" t="str">
        <f t="shared" si="660"/>
        <v/>
      </c>
      <c r="BX177" s="28" t="str">
        <f t="shared" si="661"/>
        <v/>
      </c>
      <c r="BY177" s="28" t="str">
        <f t="shared" si="662"/>
        <v/>
      </c>
      <c r="BZ177" s="28" t="str">
        <f t="shared" si="663"/>
        <v/>
      </c>
      <c r="CA177" s="28" t="str">
        <f t="shared" si="664"/>
        <v/>
      </c>
      <c r="CB177" s="28" t="str">
        <f t="shared" si="665"/>
        <v/>
      </c>
      <c r="CC177" s="28" t="str">
        <f t="shared" si="694"/>
        <v/>
      </c>
      <c r="CD177" s="28" t="str">
        <f t="shared" si="695"/>
        <v/>
      </c>
      <c r="CE177" s="28" t="str">
        <f t="shared" si="696"/>
        <v/>
      </c>
      <c r="CF177" s="28">
        <f t="shared" si="697"/>
        <v>0</v>
      </c>
      <c r="CG177">
        <f t="shared" si="698"/>
        <v>0</v>
      </c>
      <c r="CH177">
        <f t="shared" si="699"/>
        <v>0</v>
      </c>
      <c r="CI177">
        <f t="shared" si="700"/>
        <v>0</v>
      </c>
      <c r="CJ177">
        <f t="shared" si="701"/>
        <v>0</v>
      </c>
      <c r="CK177">
        <f t="shared" si="702"/>
        <v>0</v>
      </c>
      <c r="CL177">
        <f t="shared" si="666"/>
        <v>0</v>
      </c>
      <c r="CM177">
        <f t="shared" si="667"/>
        <v>0</v>
      </c>
      <c r="CN177">
        <f t="shared" si="703"/>
        <v>0</v>
      </c>
      <c r="CO177">
        <f t="shared" si="704"/>
        <v>0</v>
      </c>
      <c r="CP177">
        <f t="shared" si="705"/>
        <v>0</v>
      </c>
      <c r="CQ177" s="5">
        <f t="shared" si="706"/>
        <v>0</v>
      </c>
      <c r="CS177" s="28" t="str">
        <f t="shared" si="668"/>
        <v/>
      </c>
      <c r="CT177" s="28" t="str">
        <f t="shared" si="669"/>
        <v/>
      </c>
      <c r="CU177" s="28" t="str">
        <f t="shared" si="670"/>
        <v/>
      </c>
      <c r="CV177" s="28" t="str">
        <f t="shared" si="671"/>
        <v/>
      </c>
      <c r="CW177" s="28" t="str">
        <f t="shared" si="672"/>
        <v/>
      </c>
      <c r="CX177" s="28" t="str">
        <f t="shared" si="673"/>
        <v/>
      </c>
      <c r="CY177" s="28" t="str">
        <f t="shared" si="707"/>
        <v/>
      </c>
      <c r="CZ177" s="28" t="str">
        <f t="shared" si="708"/>
        <v/>
      </c>
      <c r="DA177" s="28" t="str">
        <f t="shared" si="709"/>
        <v/>
      </c>
      <c r="DB177" s="28">
        <f t="shared" si="710"/>
        <v>0</v>
      </c>
      <c r="DC177">
        <f t="shared" si="711"/>
        <v>0</v>
      </c>
      <c r="DD177">
        <f t="shared" si="712"/>
        <v>0</v>
      </c>
      <c r="DE177">
        <f t="shared" si="713"/>
        <v>0</v>
      </c>
      <c r="DF177">
        <f t="shared" si="714"/>
        <v>0</v>
      </c>
      <c r="DG177">
        <f t="shared" si="715"/>
        <v>0</v>
      </c>
      <c r="DH177">
        <f t="shared" si="716"/>
        <v>0</v>
      </c>
      <c r="DI177">
        <f t="shared" si="717"/>
        <v>0</v>
      </c>
      <c r="DJ177">
        <f t="shared" si="718"/>
        <v>0</v>
      </c>
      <c r="DK177">
        <f t="shared" si="719"/>
        <v>0</v>
      </c>
      <c r="DL177">
        <f t="shared" si="720"/>
        <v>0</v>
      </c>
      <c r="DM177" s="5">
        <f t="shared" si="721"/>
        <v>0</v>
      </c>
      <c r="DN177" s="48">
        <f t="shared" si="722"/>
        <v>0</v>
      </c>
      <c r="DO177" s="5">
        <f t="shared" si="723"/>
        <v>0</v>
      </c>
      <c r="DP177" s="5">
        <f t="shared" si="724"/>
        <v>0</v>
      </c>
      <c r="DR177" s="48">
        <f t="shared" si="674"/>
        <v>999</v>
      </c>
      <c r="DS177" s="48">
        <f t="shared" si="675"/>
        <v>999</v>
      </c>
      <c r="DT177" s="48">
        <f t="shared" si="725"/>
        <v>999</v>
      </c>
      <c r="DU177">
        <f t="shared" si="676"/>
        <v>0</v>
      </c>
      <c r="DW177" s="48">
        <f t="shared" si="726"/>
        <v>0</v>
      </c>
      <c r="DX177" s="48">
        <f t="shared" si="727"/>
        <v>0</v>
      </c>
      <c r="DY177" s="48">
        <f t="shared" si="728"/>
        <v>0</v>
      </c>
      <c r="DZ177" s="48">
        <f t="shared" si="729"/>
        <v>0</v>
      </c>
      <c r="EA177">
        <f t="shared" si="584"/>
        <v>0</v>
      </c>
      <c r="EC177" s="48">
        <f t="shared" si="730"/>
        <v>0</v>
      </c>
      <c r="ED177" s="48">
        <f t="shared" si="731"/>
        <v>0</v>
      </c>
      <c r="EE177" s="48">
        <f t="shared" si="732"/>
        <v>0</v>
      </c>
      <c r="EF177" s="48">
        <f t="shared" si="733"/>
        <v>0</v>
      </c>
      <c r="EG177">
        <f t="shared" si="585"/>
        <v>0</v>
      </c>
      <c r="EH177">
        <f t="shared" si="677"/>
        <v>0</v>
      </c>
      <c r="EJ177">
        <v>8</v>
      </c>
      <c r="EK177" s="48">
        <f t="shared" si="734"/>
        <v>0</v>
      </c>
      <c r="EL177">
        <f t="shared" si="678"/>
        <v>0</v>
      </c>
      <c r="EM177">
        <f t="shared" si="735"/>
        <v>0</v>
      </c>
      <c r="EN177">
        <f t="shared" si="679"/>
        <v>0</v>
      </c>
      <c r="EO177">
        <f t="shared" si="680"/>
        <v>99999999</v>
      </c>
      <c r="EP177">
        <f t="shared" si="736"/>
        <v>99999999</v>
      </c>
      <c r="EQ177">
        <f t="shared" si="681"/>
        <v>999</v>
      </c>
      <c r="ER177">
        <f t="shared" si="682"/>
        <v>99999</v>
      </c>
      <c r="ET177">
        <f>IF(J177="X",1,IF(J177="x",1,IF(J177&lt;='Schuelereinst. Sinclair'!$B$5,1,0)))</f>
        <v>0</v>
      </c>
      <c r="EU177">
        <f>IF(L177="X",1,IF(L177="x",1,IF(L177&lt;='Schuelereinst. Sinclair'!$B$5,1,0)))</f>
        <v>0</v>
      </c>
      <c r="EV177">
        <f>IF(N177="X",1,IF(N177="x",1,IF(N177&lt;='Schuelereinst. Sinclair'!$B$5,1,0)))</f>
        <v>0</v>
      </c>
      <c r="EW177">
        <f>IF(P177="X",1,IF(P177="x",1,IF(P177&lt;='Schuelereinst. Sinclair'!$B$5,1,0)))</f>
        <v>0</v>
      </c>
      <c r="EX177">
        <f>IF(R177="X",1,IF(R177="x",1,IF(R177&lt;='Schuelereinst. Sinclair'!$B$5,1,0)))</f>
        <v>0</v>
      </c>
      <c r="EY177">
        <f>IF(T177="X",1,IF(T177="x",1,IF(T177&lt;='Schuelereinst. Sinclair'!$B$5,1,0)))</f>
        <v>0</v>
      </c>
    </row>
    <row r="178" spans="1:155" x14ac:dyDescent="0.2">
      <c r="A178">
        <v>168</v>
      </c>
      <c r="B178" s="90">
        <v>9</v>
      </c>
      <c r="C178" s="259" t="str">
        <f>IF(BG178=99,"",VLOOKUP(BG178,Wiegeliste!$A$17:'Wiegeliste'!$J$66,4))</f>
        <v/>
      </c>
      <c r="D178" s="90" t="str">
        <f t="shared" si="683"/>
        <v/>
      </c>
      <c r="E178" s="132" t="str">
        <f t="shared" si="684"/>
        <v/>
      </c>
      <c r="F178" s="132" t="str">
        <f t="shared" si="685"/>
        <v/>
      </c>
      <c r="G178" s="132" t="str">
        <f>IF(BG178=99,"",VLOOKUP(BG178,Wiegeliste!$A$17:'Wiegeliste'!$J$66,6))</f>
        <v/>
      </c>
      <c r="H178" s="148" t="str">
        <f t="shared" si="651"/>
        <v/>
      </c>
      <c r="I178" s="299" t="str">
        <f>IF(C178&lt;&gt;"",IF(ISERROR(VLOOKUP(C178,Import_Gewichtheben!$A$3:$T$52,3,FALSE)),"",VLOOKUP(C178,Import_Gewichtheben!$A$3:$T$52,3,FALSE)),"")</f>
        <v/>
      </c>
      <c r="J178" s="300" t="str">
        <f>IF(C178&lt;&gt;"",IF(ISERROR(VLOOKUP(C178,Import_Gewichtheben!$A$3:$T$52,4,FALSE)),"",VLOOKUP(C178,Import_Gewichtheben!$A$3:$T$52,4,FALSE)),"")</f>
        <v/>
      </c>
      <c r="K178" s="301" t="str">
        <f>IF(C178&lt;&gt;"",IF(ISERROR(VLOOKUP(C178,Import_Gewichtheben!$A$3:$T$52,5,FALSE)),"",VLOOKUP(C178,Import_Gewichtheben!$A$3:$T$52,5,FALSE)),"")</f>
        <v/>
      </c>
      <c r="L178" s="300" t="str">
        <f>IF(C178&lt;&gt;"",IF(ISERROR(VLOOKUP(C178,Import_Gewichtheben!$A$3:$T$52,6,FALSE)),"",VLOOKUP(C178,Import_Gewichtheben!$A$3:$T$52,6,FALSE)),"")</f>
        <v/>
      </c>
      <c r="M178" s="301" t="str">
        <f>IF(C178&lt;&gt;"",IF(ISERROR(VLOOKUP(C178,Import_Gewichtheben!$A$3:$T$52,7,FALSE)),"",VLOOKUP(C178,Import_Gewichtheben!$A$3:$T$52,7,FALSE)),"")</f>
        <v/>
      </c>
      <c r="N178" s="300" t="str">
        <f>IF(C178&lt;&gt;"",IF(ISERROR(VLOOKUP(C178,Import_Gewichtheben!$A$3:$T$52,8,FALSE)),"",VLOOKUP(C178,Import_Gewichtheben!$A$3:$T$52,8,FALSE)),"")</f>
        <v/>
      </c>
      <c r="O178" s="299" t="str">
        <f>IF(C178&lt;&gt;"",IF(ISERROR(VLOOKUP(C178,Import_Gewichtheben!$A$3:$T$52,9,FALSE)),"",VLOOKUP(C178,Import_Gewichtheben!$A$3:$T$52,9,FALSE)),"")</f>
        <v/>
      </c>
      <c r="P178" s="300" t="str">
        <f>IF(C178&lt;&gt;"",IF(ISERROR(VLOOKUP(C178,Import_Gewichtheben!$A$3:$T$52,10,FALSE)),"",VLOOKUP(C178,Import_Gewichtheben!$A$3:$T$52,10,FALSE)),"")</f>
        <v/>
      </c>
      <c r="Q178" s="301" t="str">
        <f>IF(C178&lt;&gt;"",IF(ISERROR(VLOOKUP(C178,Import_Gewichtheben!$A$3:$T$52,11,FALSE)),"",VLOOKUP(C178,Import_Gewichtheben!$A$3:$T$52,11,FALSE)),"")</f>
        <v/>
      </c>
      <c r="R178" s="300" t="str">
        <f>IF(C178&lt;&gt;"",IF(ISERROR(VLOOKUP(C178,Import_Gewichtheben!$A$3:$T$52,12,FALSE)),"",VLOOKUP(C178,Import_Gewichtheben!$A$3:$T$52,12,FALSE)),"")</f>
        <v/>
      </c>
      <c r="S178" s="301" t="str">
        <f>IF(C178&lt;&gt;"",IF(ISERROR(VLOOKUP(C178,Import_Gewichtheben!$A$3:$T$52,13,FALSE)),"",VLOOKUP(C178,Import_Gewichtheben!$A$3:$T$52,13,FALSE)),"")</f>
        <v/>
      </c>
      <c r="T178" s="300" t="str">
        <f>IF(C178&lt;&gt;"",IF(ISERROR(VLOOKUP(C178,Import_Gewichtheben!$A$3:$T$52,14,FALSE)),"",VLOOKUP(C178,Import_Gewichtheben!$A$3:$T$52,14,FALSE)),"")</f>
        <v/>
      </c>
      <c r="U178" s="112" t="str">
        <f t="shared" si="686"/>
        <v/>
      </c>
      <c r="V178" s="115" t="str">
        <f t="shared" si="687"/>
        <v/>
      </c>
      <c r="W178" s="115" t="str">
        <f t="shared" si="688"/>
        <v/>
      </c>
      <c r="X178" s="319"/>
      <c r="Y178" s="320"/>
      <c r="Z178" s="100" t="str">
        <f t="shared" si="737"/>
        <v/>
      </c>
      <c r="AA178" s="326"/>
      <c r="AB178" s="317"/>
      <c r="AC178" s="317"/>
      <c r="AD178" s="103" t="str">
        <f t="shared" si="738"/>
        <v/>
      </c>
      <c r="AE178" s="326"/>
      <c r="AF178" s="317"/>
      <c r="AG178" s="317"/>
      <c r="AH178" s="186" t="str">
        <f t="shared" si="739"/>
        <v/>
      </c>
      <c r="AI178" s="106" t="str">
        <f t="shared" si="740"/>
        <v/>
      </c>
      <c r="AJ178" s="107" t="str">
        <f t="shared" si="741"/>
        <v/>
      </c>
      <c r="AK178" s="120" t="str">
        <f t="shared" si="652"/>
        <v/>
      </c>
      <c r="AL178" s="136" t="str">
        <f t="shared" si="653"/>
        <v/>
      </c>
      <c r="BG178">
        <f>Wiegeliste!HX25</f>
        <v>99</v>
      </c>
      <c r="BJ178" t="str">
        <f t="shared" si="654"/>
        <v/>
      </c>
      <c r="BL178" t="str">
        <f t="shared" si="689"/>
        <v/>
      </c>
      <c r="BM178" t="str">
        <f t="shared" si="690"/>
        <v/>
      </c>
      <c r="BN178" t="str">
        <f t="shared" si="691"/>
        <v/>
      </c>
      <c r="BO178" t="str">
        <f t="shared" si="692"/>
        <v/>
      </c>
      <c r="BP178" t="str">
        <f t="shared" si="655"/>
        <v/>
      </c>
      <c r="BQ178" t="str">
        <f t="shared" si="656"/>
        <v/>
      </c>
      <c r="BR178" s="47" t="str">
        <f t="shared" si="657"/>
        <v/>
      </c>
      <c r="BS178" t="str">
        <f t="shared" si="658"/>
        <v/>
      </c>
      <c r="BT178" t="str">
        <f t="shared" si="659"/>
        <v/>
      </c>
      <c r="BU178" t="str">
        <f t="shared" si="693"/>
        <v/>
      </c>
      <c r="BV178" t="str">
        <f>IF(BU178="","",IF(BU178="U9",'Schuelereinst. Sinclair'!$B$6,IF(BU178="U11",'Schuelereinst. Sinclair'!$B$7,IF(BU178="U13",'Schuelereinst. Sinclair'!$B$8,Wemm(BU178="U15",'Schuelereinst. Sinclair'!$B$9,"")))))</f>
        <v/>
      </c>
      <c r="BW178" s="28" t="str">
        <f t="shared" si="660"/>
        <v/>
      </c>
      <c r="BX178" s="28" t="str">
        <f t="shared" si="661"/>
        <v/>
      </c>
      <c r="BY178" s="28" t="str">
        <f t="shared" si="662"/>
        <v/>
      </c>
      <c r="BZ178" s="28" t="str">
        <f t="shared" si="663"/>
        <v/>
      </c>
      <c r="CA178" s="28" t="str">
        <f t="shared" si="664"/>
        <v/>
      </c>
      <c r="CB178" s="28" t="str">
        <f t="shared" si="665"/>
        <v/>
      </c>
      <c r="CC178" s="28" t="str">
        <f t="shared" si="694"/>
        <v/>
      </c>
      <c r="CD178" s="28" t="str">
        <f t="shared" si="695"/>
        <v/>
      </c>
      <c r="CE178" s="28" t="str">
        <f t="shared" si="696"/>
        <v/>
      </c>
      <c r="CF178" s="28">
        <f t="shared" si="697"/>
        <v>0</v>
      </c>
      <c r="CG178">
        <f t="shared" si="698"/>
        <v>0</v>
      </c>
      <c r="CH178">
        <f t="shared" si="699"/>
        <v>0</v>
      </c>
      <c r="CI178">
        <f t="shared" si="700"/>
        <v>0</v>
      </c>
      <c r="CJ178">
        <f t="shared" si="701"/>
        <v>0</v>
      </c>
      <c r="CK178">
        <f t="shared" si="702"/>
        <v>0</v>
      </c>
      <c r="CL178">
        <f t="shared" si="666"/>
        <v>0</v>
      </c>
      <c r="CM178">
        <f t="shared" si="667"/>
        <v>0</v>
      </c>
      <c r="CN178">
        <f t="shared" si="703"/>
        <v>0</v>
      </c>
      <c r="CO178">
        <f t="shared" si="704"/>
        <v>0</v>
      </c>
      <c r="CP178">
        <f t="shared" si="705"/>
        <v>0</v>
      </c>
      <c r="CQ178" s="5">
        <f t="shared" si="706"/>
        <v>0</v>
      </c>
      <c r="CS178" s="28" t="str">
        <f t="shared" si="668"/>
        <v/>
      </c>
      <c r="CT178" s="28" t="str">
        <f t="shared" si="669"/>
        <v/>
      </c>
      <c r="CU178" s="28" t="str">
        <f t="shared" si="670"/>
        <v/>
      </c>
      <c r="CV178" s="28" t="str">
        <f t="shared" si="671"/>
        <v/>
      </c>
      <c r="CW178" s="28" t="str">
        <f t="shared" si="672"/>
        <v/>
      </c>
      <c r="CX178" s="28" t="str">
        <f t="shared" si="673"/>
        <v/>
      </c>
      <c r="CY178" s="28" t="str">
        <f t="shared" si="707"/>
        <v/>
      </c>
      <c r="CZ178" s="28" t="str">
        <f t="shared" si="708"/>
        <v/>
      </c>
      <c r="DA178" s="28" t="str">
        <f t="shared" si="709"/>
        <v/>
      </c>
      <c r="DB178" s="28">
        <f t="shared" si="710"/>
        <v>0</v>
      </c>
      <c r="DC178">
        <f t="shared" si="711"/>
        <v>0</v>
      </c>
      <c r="DD178">
        <f t="shared" si="712"/>
        <v>0</v>
      </c>
      <c r="DE178">
        <f t="shared" si="713"/>
        <v>0</v>
      </c>
      <c r="DF178">
        <f t="shared" si="714"/>
        <v>0</v>
      </c>
      <c r="DG178">
        <f t="shared" si="715"/>
        <v>0</v>
      </c>
      <c r="DH178">
        <f t="shared" si="716"/>
        <v>0</v>
      </c>
      <c r="DI178">
        <f t="shared" si="717"/>
        <v>0</v>
      </c>
      <c r="DJ178">
        <f t="shared" si="718"/>
        <v>0</v>
      </c>
      <c r="DK178">
        <f t="shared" si="719"/>
        <v>0</v>
      </c>
      <c r="DL178">
        <f t="shared" si="720"/>
        <v>0</v>
      </c>
      <c r="DM178" s="5">
        <f t="shared" si="721"/>
        <v>0</v>
      </c>
      <c r="DN178" s="48">
        <f t="shared" si="722"/>
        <v>0</v>
      </c>
      <c r="DO178" s="5">
        <f t="shared" si="723"/>
        <v>0</v>
      </c>
      <c r="DP178" s="5">
        <f t="shared" si="724"/>
        <v>0</v>
      </c>
      <c r="DR178" s="48">
        <f t="shared" si="674"/>
        <v>999</v>
      </c>
      <c r="DS178" s="48">
        <f t="shared" si="675"/>
        <v>999</v>
      </c>
      <c r="DT178" s="48">
        <f t="shared" si="725"/>
        <v>999</v>
      </c>
      <c r="DU178">
        <f t="shared" si="676"/>
        <v>0</v>
      </c>
      <c r="DW178" s="48">
        <f t="shared" si="726"/>
        <v>0</v>
      </c>
      <c r="DX178" s="48">
        <f t="shared" si="727"/>
        <v>0</v>
      </c>
      <c r="DY178" s="48">
        <f t="shared" si="728"/>
        <v>0</v>
      </c>
      <c r="DZ178" s="48">
        <f t="shared" si="729"/>
        <v>0</v>
      </c>
      <c r="EA178">
        <f t="shared" si="584"/>
        <v>0</v>
      </c>
      <c r="EC178" s="48">
        <f t="shared" si="730"/>
        <v>0</v>
      </c>
      <c r="ED178" s="48">
        <f t="shared" si="731"/>
        <v>0</v>
      </c>
      <c r="EE178" s="48">
        <f t="shared" si="732"/>
        <v>0</v>
      </c>
      <c r="EF178" s="48">
        <f t="shared" si="733"/>
        <v>0</v>
      </c>
      <c r="EG178">
        <f t="shared" si="585"/>
        <v>0</v>
      </c>
      <c r="EH178">
        <f t="shared" si="677"/>
        <v>0</v>
      </c>
      <c r="EJ178">
        <v>9</v>
      </c>
      <c r="EK178" s="48">
        <f t="shared" si="734"/>
        <v>0</v>
      </c>
      <c r="EL178">
        <f t="shared" si="678"/>
        <v>0</v>
      </c>
      <c r="EM178">
        <f t="shared" si="735"/>
        <v>0</v>
      </c>
      <c r="EN178">
        <f t="shared" si="679"/>
        <v>0</v>
      </c>
      <c r="EO178">
        <f t="shared" si="680"/>
        <v>99999999</v>
      </c>
      <c r="EP178">
        <f t="shared" si="736"/>
        <v>99999999</v>
      </c>
      <c r="EQ178">
        <f t="shared" si="681"/>
        <v>999</v>
      </c>
      <c r="ER178">
        <f t="shared" si="682"/>
        <v>99999</v>
      </c>
      <c r="ET178">
        <f>IF(J178="X",1,IF(J178="x",1,IF(J178&lt;='Schuelereinst. Sinclair'!$B$5,1,0)))</f>
        <v>0</v>
      </c>
      <c r="EU178">
        <f>IF(L178="X",1,IF(L178="x",1,IF(L178&lt;='Schuelereinst. Sinclair'!$B$5,1,0)))</f>
        <v>0</v>
      </c>
      <c r="EV178">
        <f>IF(N178="X",1,IF(N178="x",1,IF(N178&lt;='Schuelereinst. Sinclair'!$B$5,1,0)))</f>
        <v>0</v>
      </c>
      <c r="EW178">
        <f>IF(P178="X",1,IF(P178="x",1,IF(P178&lt;='Schuelereinst. Sinclair'!$B$5,1,0)))</f>
        <v>0</v>
      </c>
      <c r="EX178">
        <f>IF(R178="X",1,IF(R178="x",1,IF(R178&lt;='Schuelereinst. Sinclair'!$B$5,1,0)))</f>
        <v>0</v>
      </c>
      <c r="EY178">
        <f>IF(T178="X",1,IF(T178="x",1,IF(T178&lt;='Schuelereinst. Sinclair'!$B$5,1,0)))</f>
        <v>0</v>
      </c>
    </row>
    <row r="179" spans="1:155" x14ac:dyDescent="0.2">
      <c r="A179">
        <v>169</v>
      </c>
      <c r="B179" s="90">
        <v>10</v>
      </c>
      <c r="C179" s="259" t="str">
        <f>IF(BG179=99,"",VLOOKUP(BG179,Wiegeliste!$A$17:'Wiegeliste'!$J$66,4))</f>
        <v/>
      </c>
      <c r="D179" s="90" t="str">
        <f t="shared" si="683"/>
        <v/>
      </c>
      <c r="E179" s="132" t="str">
        <f t="shared" si="684"/>
        <v/>
      </c>
      <c r="F179" s="132" t="str">
        <f t="shared" si="685"/>
        <v/>
      </c>
      <c r="G179" s="132" t="str">
        <f>IF(BG179=99,"",VLOOKUP(BG179,Wiegeliste!$A$17:'Wiegeliste'!$J$66,6))</f>
        <v/>
      </c>
      <c r="H179" s="148" t="str">
        <f t="shared" si="651"/>
        <v/>
      </c>
      <c r="I179" s="299" t="str">
        <f>IF(C179&lt;&gt;"",IF(ISERROR(VLOOKUP(C179,Import_Gewichtheben!$A$3:$T$52,3,FALSE)),"",VLOOKUP(C179,Import_Gewichtheben!$A$3:$T$52,3,FALSE)),"")</f>
        <v/>
      </c>
      <c r="J179" s="300" t="str">
        <f>IF(C179&lt;&gt;"",IF(ISERROR(VLOOKUP(C179,Import_Gewichtheben!$A$3:$T$52,4,FALSE)),"",VLOOKUP(C179,Import_Gewichtheben!$A$3:$T$52,4,FALSE)),"")</f>
        <v/>
      </c>
      <c r="K179" s="301" t="str">
        <f>IF(C179&lt;&gt;"",IF(ISERROR(VLOOKUP(C179,Import_Gewichtheben!$A$3:$T$52,5,FALSE)),"",VLOOKUP(C179,Import_Gewichtheben!$A$3:$T$52,5,FALSE)),"")</f>
        <v/>
      </c>
      <c r="L179" s="300" t="str">
        <f>IF(C179&lt;&gt;"",IF(ISERROR(VLOOKUP(C179,Import_Gewichtheben!$A$3:$T$52,6,FALSE)),"",VLOOKUP(C179,Import_Gewichtheben!$A$3:$T$52,6,FALSE)),"")</f>
        <v/>
      </c>
      <c r="M179" s="301" t="str">
        <f>IF(C179&lt;&gt;"",IF(ISERROR(VLOOKUP(C179,Import_Gewichtheben!$A$3:$T$52,7,FALSE)),"",VLOOKUP(C179,Import_Gewichtheben!$A$3:$T$52,7,FALSE)),"")</f>
        <v/>
      </c>
      <c r="N179" s="300" t="str">
        <f>IF(C179&lt;&gt;"",IF(ISERROR(VLOOKUP(C179,Import_Gewichtheben!$A$3:$T$52,8,FALSE)),"",VLOOKUP(C179,Import_Gewichtheben!$A$3:$T$52,8,FALSE)),"")</f>
        <v/>
      </c>
      <c r="O179" s="299" t="str">
        <f>IF(C179&lt;&gt;"",IF(ISERROR(VLOOKUP(C179,Import_Gewichtheben!$A$3:$T$52,9,FALSE)),"",VLOOKUP(C179,Import_Gewichtheben!$A$3:$T$52,9,FALSE)),"")</f>
        <v/>
      </c>
      <c r="P179" s="300" t="str">
        <f>IF(C179&lt;&gt;"",IF(ISERROR(VLOOKUP(C179,Import_Gewichtheben!$A$3:$T$52,10,FALSE)),"",VLOOKUP(C179,Import_Gewichtheben!$A$3:$T$52,10,FALSE)),"")</f>
        <v/>
      </c>
      <c r="Q179" s="301" t="str">
        <f>IF(C179&lt;&gt;"",IF(ISERROR(VLOOKUP(C179,Import_Gewichtheben!$A$3:$T$52,11,FALSE)),"",VLOOKUP(C179,Import_Gewichtheben!$A$3:$T$52,11,FALSE)),"")</f>
        <v/>
      </c>
      <c r="R179" s="300" t="str">
        <f>IF(C179&lt;&gt;"",IF(ISERROR(VLOOKUP(C179,Import_Gewichtheben!$A$3:$T$52,12,FALSE)),"",VLOOKUP(C179,Import_Gewichtheben!$A$3:$T$52,12,FALSE)),"")</f>
        <v/>
      </c>
      <c r="S179" s="301" t="str">
        <f>IF(C179&lt;&gt;"",IF(ISERROR(VLOOKUP(C179,Import_Gewichtheben!$A$3:$T$52,13,FALSE)),"",VLOOKUP(C179,Import_Gewichtheben!$A$3:$T$52,13,FALSE)),"")</f>
        <v/>
      </c>
      <c r="T179" s="300" t="str">
        <f>IF(C179&lt;&gt;"",IF(ISERROR(VLOOKUP(C179,Import_Gewichtheben!$A$3:$T$52,14,FALSE)),"",VLOOKUP(C179,Import_Gewichtheben!$A$3:$T$52,14,FALSE)),"")</f>
        <v/>
      </c>
      <c r="U179" s="112" t="str">
        <f t="shared" si="686"/>
        <v/>
      </c>
      <c r="V179" s="115" t="str">
        <f t="shared" si="687"/>
        <v/>
      </c>
      <c r="W179" s="115" t="str">
        <f t="shared" si="688"/>
        <v/>
      </c>
      <c r="X179" s="321"/>
      <c r="Y179" s="322"/>
      <c r="Z179" s="100" t="str">
        <f t="shared" si="737"/>
        <v/>
      </c>
      <c r="AA179" s="326"/>
      <c r="AB179" s="317"/>
      <c r="AC179" s="317"/>
      <c r="AD179" s="103" t="str">
        <f t="shared" si="738"/>
        <v/>
      </c>
      <c r="AE179" s="326"/>
      <c r="AF179" s="317"/>
      <c r="AG179" s="317"/>
      <c r="AH179" s="186" t="str">
        <f t="shared" si="739"/>
        <v/>
      </c>
      <c r="AI179" s="106" t="str">
        <f t="shared" si="740"/>
        <v/>
      </c>
      <c r="AJ179" s="107" t="str">
        <f t="shared" si="741"/>
        <v/>
      </c>
      <c r="AK179" s="120" t="str">
        <f t="shared" si="652"/>
        <v/>
      </c>
      <c r="AL179" s="136" t="str">
        <f t="shared" si="653"/>
        <v/>
      </c>
      <c r="BG179">
        <f>Wiegeliste!HX26</f>
        <v>99</v>
      </c>
      <c r="BJ179" t="str">
        <f t="shared" si="654"/>
        <v/>
      </c>
      <c r="BL179" t="str">
        <f t="shared" si="689"/>
        <v/>
      </c>
      <c r="BM179" t="str">
        <f t="shared" si="690"/>
        <v/>
      </c>
      <c r="BN179" t="str">
        <f t="shared" si="691"/>
        <v/>
      </c>
      <c r="BO179" t="str">
        <f t="shared" si="692"/>
        <v/>
      </c>
      <c r="BP179" t="str">
        <f t="shared" si="655"/>
        <v/>
      </c>
      <c r="BQ179" t="str">
        <f t="shared" si="656"/>
        <v/>
      </c>
      <c r="BR179" s="47" t="str">
        <f t="shared" si="657"/>
        <v/>
      </c>
      <c r="BS179" t="str">
        <f t="shared" si="658"/>
        <v/>
      </c>
      <c r="BT179" t="str">
        <f t="shared" si="659"/>
        <v/>
      </c>
      <c r="BU179" t="str">
        <f t="shared" si="693"/>
        <v/>
      </c>
      <c r="BV179" t="str">
        <f>IF(BU179="","",IF(BU179="U9",'Schuelereinst. Sinclair'!$B$6,IF(BU179="U11",'Schuelereinst. Sinclair'!$B$7,IF(BU179="U13",'Schuelereinst. Sinclair'!$B$8,Wemm(BU179="U15",'Schuelereinst. Sinclair'!$B$9,"")))))</f>
        <v/>
      </c>
      <c r="BW179" s="28" t="str">
        <f t="shared" si="660"/>
        <v/>
      </c>
      <c r="BX179" s="28" t="str">
        <f t="shared" si="661"/>
        <v/>
      </c>
      <c r="BY179" s="28" t="str">
        <f t="shared" si="662"/>
        <v/>
      </c>
      <c r="BZ179" s="28" t="str">
        <f t="shared" si="663"/>
        <v/>
      </c>
      <c r="CA179" s="28" t="str">
        <f t="shared" si="664"/>
        <v/>
      </c>
      <c r="CB179" s="28" t="str">
        <f t="shared" si="665"/>
        <v/>
      </c>
      <c r="CC179" s="28" t="str">
        <f t="shared" si="694"/>
        <v/>
      </c>
      <c r="CD179" s="28" t="str">
        <f t="shared" si="695"/>
        <v/>
      </c>
      <c r="CE179" s="28" t="str">
        <f t="shared" si="696"/>
        <v/>
      </c>
      <c r="CF179" s="28">
        <f t="shared" si="697"/>
        <v>0</v>
      </c>
      <c r="CG179">
        <f t="shared" si="698"/>
        <v>0</v>
      </c>
      <c r="CH179">
        <f t="shared" si="699"/>
        <v>0</v>
      </c>
      <c r="CI179">
        <f t="shared" si="700"/>
        <v>0</v>
      </c>
      <c r="CJ179">
        <f t="shared" si="701"/>
        <v>0</v>
      </c>
      <c r="CK179">
        <f t="shared" si="702"/>
        <v>0</v>
      </c>
      <c r="CL179">
        <f t="shared" si="666"/>
        <v>0</v>
      </c>
      <c r="CM179">
        <f t="shared" si="667"/>
        <v>0</v>
      </c>
      <c r="CN179">
        <f t="shared" si="703"/>
        <v>0</v>
      </c>
      <c r="CO179">
        <f t="shared" si="704"/>
        <v>0</v>
      </c>
      <c r="CP179">
        <f t="shared" si="705"/>
        <v>0</v>
      </c>
      <c r="CQ179" s="5">
        <f t="shared" si="706"/>
        <v>0</v>
      </c>
      <c r="CS179" s="28" t="str">
        <f t="shared" si="668"/>
        <v/>
      </c>
      <c r="CT179" s="28" t="str">
        <f t="shared" si="669"/>
        <v/>
      </c>
      <c r="CU179" s="28" t="str">
        <f t="shared" si="670"/>
        <v/>
      </c>
      <c r="CV179" s="28" t="str">
        <f t="shared" si="671"/>
        <v/>
      </c>
      <c r="CW179" s="28" t="str">
        <f t="shared" si="672"/>
        <v/>
      </c>
      <c r="CX179" s="28" t="str">
        <f t="shared" si="673"/>
        <v/>
      </c>
      <c r="CY179" s="28" t="str">
        <f t="shared" si="707"/>
        <v/>
      </c>
      <c r="CZ179" s="28" t="str">
        <f t="shared" si="708"/>
        <v/>
      </c>
      <c r="DA179" s="28" t="str">
        <f t="shared" si="709"/>
        <v/>
      </c>
      <c r="DB179" s="28">
        <f t="shared" si="710"/>
        <v>0</v>
      </c>
      <c r="DC179">
        <f t="shared" si="711"/>
        <v>0</v>
      </c>
      <c r="DD179">
        <f t="shared" si="712"/>
        <v>0</v>
      </c>
      <c r="DE179">
        <f t="shared" si="713"/>
        <v>0</v>
      </c>
      <c r="DF179">
        <f t="shared" si="714"/>
        <v>0</v>
      </c>
      <c r="DG179">
        <f t="shared" si="715"/>
        <v>0</v>
      </c>
      <c r="DH179">
        <f t="shared" si="716"/>
        <v>0</v>
      </c>
      <c r="DI179">
        <f t="shared" si="717"/>
        <v>0</v>
      </c>
      <c r="DJ179">
        <f t="shared" si="718"/>
        <v>0</v>
      </c>
      <c r="DK179">
        <f t="shared" si="719"/>
        <v>0</v>
      </c>
      <c r="DL179">
        <f t="shared" si="720"/>
        <v>0</v>
      </c>
      <c r="DM179" s="5">
        <f t="shared" si="721"/>
        <v>0</v>
      </c>
      <c r="DN179" s="48">
        <f t="shared" si="722"/>
        <v>0</v>
      </c>
      <c r="DO179" s="5">
        <f t="shared" si="723"/>
        <v>0</v>
      </c>
      <c r="DP179" s="5">
        <f t="shared" si="724"/>
        <v>0</v>
      </c>
      <c r="DR179" s="48">
        <f t="shared" si="674"/>
        <v>999</v>
      </c>
      <c r="DS179" s="48">
        <f t="shared" si="675"/>
        <v>999</v>
      </c>
      <c r="DT179" s="48">
        <f t="shared" si="725"/>
        <v>999</v>
      </c>
      <c r="DU179">
        <f t="shared" si="676"/>
        <v>0</v>
      </c>
      <c r="DW179" s="48">
        <f t="shared" si="726"/>
        <v>0</v>
      </c>
      <c r="DX179" s="48">
        <f t="shared" si="727"/>
        <v>0</v>
      </c>
      <c r="DY179" s="48">
        <f t="shared" si="728"/>
        <v>0</v>
      </c>
      <c r="DZ179" s="48">
        <f t="shared" si="729"/>
        <v>0</v>
      </c>
      <c r="EA179">
        <f t="shared" si="584"/>
        <v>0</v>
      </c>
      <c r="EC179" s="48">
        <f t="shared" si="730"/>
        <v>0</v>
      </c>
      <c r="ED179" s="48">
        <f t="shared" si="731"/>
        <v>0</v>
      </c>
      <c r="EE179" s="48">
        <f t="shared" si="732"/>
        <v>0</v>
      </c>
      <c r="EF179" s="48">
        <f t="shared" si="733"/>
        <v>0</v>
      </c>
      <c r="EG179">
        <f t="shared" si="585"/>
        <v>0</v>
      </c>
      <c r="EH179">
        <f t="shared" si="677"/>
        <v>0</v>
      </c>
      <c r="EJ179">
        <v>10</v>
      </c>
      <c r="EK179" s="48">
        <f t="shared" si="734"/>
        <v>0</v>
      </c>
      <c r="EL179">
        <f t="shared" si="678"/>
        <v>0</v>
      </c>
      <c r="EM179">
        <f t="shared" si="735"/>
        <v>0</v>
      </c>
      <c r="EN179">
        <f t="shared" si="679"/>
        <v>0</v>
      </c>
      <c r="EO179">
        <f t="shared" si="680"/>
        <v>99999999</v>
      </c>
      <c r="EP179">
        <f t="shared" si="736"/>
        <v>99999999</v>
      </c>
      <c r="EQ179">
        <f t="shared" si="681"/>
        <v>999</v>
      </c>
      <c r="ER179">
        <f t="shared" si="682"/>
        <v>99999</v>
      </c>
      <c r="ET179">
        <f>IF(J179="X",1,IF(J179="x",1,IF(J179&lt;='Schuelereinst. Sinclair'!$B$5,1,0)))</f>
        <v>0</v>
      </c>
      <c r="EU179">
        <f>IF(L179="X",1,IF(L179="x",1,IF(L179&lt;='Schuelereinst. Sinclair'!$B$5,1,0)))</f>
        <v>0</v>
      </c>
      <c r="EV179">
        <f>IF(N179="X",1,IF(N179="x",1,IF(N179&lt;='Schuelereinst. Sinclair'!$B$5,1,0)))</f>
        <v>0</v>
      </c>
      <c r="EW179">
        <f>IF(P179="X",1,IF(P179="x",1,IF(P179&lt;='Schuelereinst. Sinclair'!$B$5,1,0)))</f>
        <v>0</v>
      </c>
      <c r="EX179">
        <f>IF(R179="X",1,IF(R179="x",1,IF(R179&lt;='Schuelereinst. Sinclair'!$B$5,1,0)))</f>
        <v>0</v>
      </c>
      <c r="EY179">
        <f>IF(T179="X",1,IF(T179="x",1,IF(T179&lt;='Schuelereinst. Sinclair'!$B$5,1,0)))</f>
        <v>0</v>
      </c>
    </row>
    <row r="180" spans="1:155" x14ac:dyDescent="0.2">
      <c r="A180">
        <v>170</v>
      </c>
      <c r="B180" s="90">
        <v>11</v>
      </c>
      <c r="C180" s="259" t="str">
        <f>IF(BG180=99,"",VLOOKUP(BG180,Wiegeliste!$A$17:'Wiegeliste'!$J$66,4))</f>
        <v/>
      </c>
      <c r="D180" s="90" t="str">
        <f t="shared" si="683"/>
        <v/>
      </c>
      <c r="E180" s="132" t="str">
        <f t="shared" si="684"/>
        <v/>
      </c>
      <c r="F180" s="132" t="str">
        <f t="shared" si="685"/>
        <v/>
      </c>
      <c r="G180" s="132" t="str">
        <f>IF(BG180=99,"",VLOOKUP(BG180,Wiegeliste!$A$17:'Wiegeliste'!$J$66,6))</f>
        <v/>
      </c>
      <c r="H180" s="148" t="str">
        <f t="shared" si="651"/>
        <v/>
      </c>
      <c r="I180" s="299" t="str">
        <f>IF(C180&lt;&gt;"",IF(ISERROR(VLOOKUP(C180,Import_Gewichtheben!$A$3:$T$52,3,FALSE)),"",VLOOKUP(C180,Import_Gewichtheben!$A$3:$T$52,3,FALSE)),"")</f>
        <v/>
      </c>
      <c r="J180" s="300" t="str">
        <f>IF(C180&lt;&gt;"",IF(ISERROR(VLOOKUP(C180,Import_Gewichtheben!$A$3:$T$52,4,FALSE)),"",VLOOKUP(C180,Import_Gewichtheben!$A$3:$T$52,4,FALSE)),"")</f>
        <v/>
      </c>
      <c r="K180" s="301" t="str">
        <f>IF(C180&lt;&gt;"",IF(ISERROR(VLOOKUP(C180,Import_Gewichtheben!$A$3:$T$52,5,FALSE)),"",VLOOKUP(C180,Import_Gewichtheben!$A$3:$T$52,5,FALSE)),"")</f>
        <v/>
      </c>
      <c r="L180" s="300" t="str">
        <f>IF(C180&lt;&gt;"",IF(ISERROR(VLOOKUP(C180,Import_Gewichtheben!$A$3:$T$52,6,FALSE)),"",VLOOKUP(C180,Import_Gewichtheben!$A$3:$T$52,6,FALSE)),"")</f>
        <v/>
      </c>
      <c r="M180" s="301" t="str">
        <f>IF(C180&lt;&gt;"",IF(ISERROR(VLOOKUP(C180,Import_Gewichtheben!$A$3:$T$52,7,FALSE)),"",VLOOKUP(C180,Import_Gewichtheben!$A$3:$T$52,7,FALSE)),"")</f>
        <v/>
      </c>
      <c r="N180" s="300" t="str">
        <f>IF(C180&lt;&gt;"",IF(ISERROR(VLOOKUP(C180,Import_Gewichtheben!$A$3:$T$52,8,FALSE)),"",VLOOKUP(C180,Import_Gewichtheben!$A$3:$T$52,8,FALSE)),"")</f>
        <v/>
      </c>
      <c r="O180" s="299" t="str">
        <f>IF(C180&lt;&gt;"",IF(ISERROR(VLOOKUP(C180,Import_Gewichtheben!$A$3:$T$52,9,FALSE)),"",VLOOKUP(C180,Import_Gewichtheben!$A$3:$T$52,9,FALSE)),"")</f>
        <v/>
      </c>
      <c r="P180" s="300" t="str">
        <f>IF(C180&lt;&gt;"",IF(ISERROR(VLOOKUP(C180,Import_Gewichtheben!$A$3:$T$52,10,FALSE)),"",VLOOKUP(C180,Import_Gewichtheben!$A$3:$T$52,10,FALSE)),"")</f>
        <v/>
      </c>
      <c r="Q180" s="301" t="str">
        <f>IF(C180&lt;&gt;"",IF(ISERROR(VLOOKUP(C180,Import_Gewichtheben!$A$3:$T$52,11,FALSE)),"",VLOOKUP(C180,Import_Gewichtheben!$A$3:$T$52,11,FALSE)),"")</f>
        <v/>
      </c>
      <c r="R180" s="300" t="str">
        <f>IF(C180&lt;&gt;"",IF(ISERROR(VLOOKUP(C180,Import_Gewichtheben!$A$3:$T$52,12,FALSE)),"",VLOOKUP(C180,Import_Gewichtheben!$A$3:$T$52,12,FALSE)),"")</f>
        <v/>
      </c>
      <c r="S180" s="301" t="str">
        <f>IF(C180&lt;&gt;"",IF(ISERROR(VLOOKUP(C180,Import_Gewichtheben!$A$3:$T$52,13,FALSE)),"",VLOOKUP(C180,Import_Gewichtheben!$A$3:$T$52,13,FALSE)),"")</f>
        <v/>
      </c>
      <c r="T180" s="300" t="str">
        <f>IF(C180&lt;&gt;"",IF(ISERROR(VLOOKUP(C180,Import_Gewichtheben!$A$3:$T$52,14,FALSE)),"",VLOOKUP(C180,Import_Gewichtheben!$A$3:$T$52,14,FALSE)),"")</f>
        <v/>
      </c>
      <c r="U180" s="112" t="str">
        <f t="shared" si="686"/>
        <v/>
      </c>
      <c r="V180" s="115" t="str">
        <f t="shared" si="687"/>
        <v/>
      </c>
      <c r="W180" s="115" t="str">
        <f t="shared" si="688"/>
        <v/>
      </c>
      <c r="X180" s="316"/>
      <c r="Y180" s="317"/>
      <c r="Z180" s="100" t="str">
        <f t="shared" si="737"/>
        <v/>
      </c>
      <c r="AA180" s="326"/>
      <c r="AB180" s="317"/>
      <c r="AC180" s="317"/>
      <c r="AD180" s="103" t="str">
        <f t="shared" si="738"/>
        <v/>
      </c>
      <c r="AE180" s="326"/>
      <c r="AF180" s="317"/>
      <c r="AG180" s="317"/>
      <c r="AH180" s="186" t="str">
        <f t="shared" si="739"/>
        <v/>
      </c>
      <c r="AI180" s="106" t="str">
        <f t="shared" si="740"/>
        <v/>
      </c>
      <c r="AJ180" s="107" t="str">
        <f t="shared" si="741"/>
        <v/>
      </c>
      <c r="AK180" s="120" t="str">
        <f t="shared" si="652"/>
        <v/>
      </c>
      <c r="AL180" s="136" t="str">
        <f t="shared" si="653"/>
        <v/>
      </c>
      <c r="BG180">
        <f>Wiegeliste!HX27</f>
        <v>99</v>
      </c>
      <c r="BJ180" t="str">
        <f t="shared" si="654"/>
        <v/>
      </c>
      <c r="BL180" t="str">
        <f t="shared" si="689"/>
        <v/>
      </c>
      <c r="BM180" t="str">
        <f t="shared" si="690"/>
        <v/>
      </c>
      <c r="BN180" t="str">
        <f t="shared" si="691"/>
        <v/>
      </c>
      <c r="BO180" t="str">
        <f t="shared" si="692"/>
        <v/>
      </c>
      <c r="BP180" t="str">
        <f t="shared" si="655"/>
        <v/>
      </c>
      <c r="BQ180" t="str">
        <f t="shared" si="656"/>
        <v/>
      </c>
      <c r="BR180" s="47" t="str">
        <f t="shared" si="657"/>
        <v/>
      </c>
      <c r="BS180" t="str">
        <f t="shared" si="658"/>
        <v/>
      </c>
      <c r="BT180" t="str">
        <f t="shared" si="659"/>
        <v/>
      </c>
      <c r="BU180" t="str">
        <f t="shared" si="693"/>
        <v/>
      </c>
      <c r="BV180" t="str">
        <f>IF(BU180="","",IF(BU180="U9",'Schuelereinst. Sinclair'!$B$6,IF(BU180="U11",'Schuelereinst. Sinclair'!$B$7,IF(BU180="U13",'Schuelereinst. Sinclair'!$B$8,Wemm(BU180="U15",'Schuelereinst. Sinclair'!$B$9,"")))))</f>
        <v/>
      </c>
      <c r="BW180" s="28" t="str">
        <f t="shared" si="660"/>
        <v/>
      </c>
      <c r="BX180" s="28" t="str">
        <f t="shared" si="661"/>
        <v/>
      </c>
      <c r="BY180" s="28" t="str">
        <f t="shared" si="662"/>
        <v/>
      </c>
      <c r="BZ180" s="28" t="str">
        <f t="shared" si="663"/>
        <v/>
      </c>
      <c r="CA180" s="28" t="str">
        <f t="shared" si="664"/>
        <v/>
      </c>
      <c r="CB180" s="28" t="str">
        <f t="shared" si="665"/>
        <v/>
      </c>
      <c r="CC180" s="28" t="str">
        <f t="shared" si="694"/>
        <v/>
      </c>
      <c r="CD180" s="28" t="str">
        <f t="shared" si="695"/>
        <v/>
      </c>
      <c r="CE180" s="28" t="str">
        <f t="shared" si="696"/>
        <v/>
      </c>
      <c r="CF180" s="28">
        <f t="shared" si="697"/>
        <v>0</v>
      </c>
      <c r="CG180">
        <f t="shared" si="698"/>
        <v>0</v>
      </c>
      <c r="CH180">
        <f t="shared" si="699"/>
        <v>0</v>
      </c>
      <c r="CI180">
        <f t="shared" si="700"/>
        <v>0</v>
      </c>
      <c r="CJ180">
        <f t="shared" si="701"/>
        <v>0</v>
      </c>
      <c r="CK180">
        <f t="shared" si="702"/>
        <v>0</v>
      </c>
      <c r="CL180">
        <f t="shared" si="666"/>
        <v>0</v>
      </c>
      <c r="CM180">
        <f t="shared" si="667"/>
        <v>0</v>
      </c>
      <c r="CN180">
        <f t="shared" si="703"/>
        <v>0</v>
      </c>
      <c r="CO180">
        <f t="shared" si="704"/>
        <v>0</v>
      </c>
      <c r="CP180">
        <f t="shared" si="705"/>
        <v>0</v>
      </c>
      <c r="CQ180" s="5">
        <f t="shared" si="706"/>
        <v>0</v>
      </c>
      <c r="CS180" s="28" t="str">
        <f t="shared" si="668"/>
        <v/>
      </c>
      <c r="CT180" s="28" t="str">
        <f t="shared" si="669"/>
        <v/>
      </c>
      <c r="CU180" s="28" t="str">
        <f t="shared" si="670"/>
        <v/>
      </c>
      <c r="CV180" s="28" t="str">
        <f t="shared" si="671"/>
        <v/>
      </c>
      <c r="CW180" s="28" t="str">
        <f t="shared" si="672"/>
        <v/>
      </c>
      <c r="CX180" s="28" t="str">
        <f t="shared" si="673"/>
        <v/>
      </c>
      <c r="CY180" s="28" t="str">
        <f t="shared" si="707"/>
        <v/>
      </c>
      <c r="CZ180" s="28" t="str">
        <f t="shared" si="708"/>
        <v/>
      </c>
      <c r="DA180" s="28" t="str">
        <f t="shared" si="709"/>
        <v/>
      </c>
      <c r="DB180" s="28">
        <f t="shared" si="710"/>
        <v>0</v>
      </c>
      <c r="DC180">
        <f t="shared" si="711"/>
        <v>0</v>
      </c>
      <c r="DD180">
        <f t="shared" si="712"/>
        <v>0</v>
      </c>
      <c r="DE180">
        <f t="shared" si="713"/>
        <v>0</v>
      </c>
      <c r="DF180">
        <f t="shared" si="714"/>
        <v>0</v>
      </c>
      <c r="DG180">
        <f t="shared" si="715"/>
        <v>0</v>
      </c>
      <c r="DH180">
        <f t="shared" si="716"/>
        <v>0</v>
      </c>
      <c r="DI180">
        <f t="shared" si="717"/>
        <v>0</v>
      </c>
      <c r="DJ180">
        <f t="shared" si="718"/>
        <v>0</v>
      </c>
      <c r="DK180">
        <f t="shared" si="719"/>
        <v>0</v>
      </c>
      <c r="DL180">
        <f t="shared" si="720"/>
        <v>0</v>
      </c>
      <c r="DM180" s="5">
        <f t="shared" si="721"/>
        <v>0</v>
      </c>
      <c r="DN180" s="48">
        <f t="shared" si="722"/>
        <v>0</v>
      </c>
      <c r="DO180" s="5">
        <f t="shared" si="723"/>
        <v>0</v>
      </c>
      <c r="DP180" s="5">
        <f t="shared" si="724"/>
        <v>0</v>
      </c>
      <c r="DR180" s="48">
        <f t="shared" si="674"/>
        <v>999</v>
      </c>
      <c r="DS180" s="48">
        <f t="shared" si="675"/>
        <v>999</v>
      </c>
      <c r="DT180" s="48">
        <f t="shared" si="725"/>
        <v>999</v>
      </c>
      <c r="DU180">
        <f t="shared" si="676"/>
        <v>0</v>
      </c>
      <c r="DW180" s="48">
        <f t="shared" si="726"/>
        <v>0</v>
      </c>
      <c r="DX180" s="48">
        <f t="shared" si="727"/>
        <v>0</v>
      </c>
      <c r="DY180" s="48">
        <f t="shared" si="728"/>
        <v>0</v>
      </c>
      <c r="DZ180" s="48">
        <f t="shared" si="729"/>
        <v>0</v>
      </c>
      <c r="EA180">
        <f t="shared" si="584"/>
        <v>0</v>
      </c>
      <c r="EC180" s="48">
        <f t="shared" si="730"/>
        <v>0</v>
      </c>
      <c r="ED180" s="48">
        <f t="shared" si="731"/>
        <v>0</v>
      </c>
      <c r="EE180" s="48">
        <f t="shared" si="732"/>
        <v>0</v>
      </c>
      <c r="EF180" s="48">
        <f t="shared" si="733"/>
        <v>0</v>
      </c>
      <c r="EG180">
        <f t="shared" si="585"/>
        <v>0</v>
      </c>
      <c r="EH180">
        <f t="shared" si="677"/>
        <v>0</v>
      </c>
      <c r="EJ180">
        <v>11</v>
      </c>
      <c r="EK180" s="48">
        <f t="shared" si="734"/>
        <v>0</v>
      </c>
      <c r="EL180">
        <f t="shared" si="678"/>
        <v>0</v>
      </c>
      <c r="EM180">
        <f t="shared" si="735"/>
        <v>0</v>
      </c>
      <c r="EN180">
        <f t="shared" si="679"/>
        <v>0</v>
      </c>
      <c r="EO180">
        <f t="shared" si="680"/>
        <v>99999999</v>
      </c>
      <c r="EP180">
        <f t="shared" si="736"/>
        <v>99999999</v>
      </c>
      <c r="EQ180">
        <f t="shared" si="681"/>
        <v>999</v>
      </c>
      <c r="ER180">
        <f t="shared" si="682"/>
        <v>99999</v>
      </c>
      <c r="ET180">
        <f>IF(J180="X",1,IF(J180="x",1,IF(J180&lt;='Schuelereinst. Sinclair'!$B$5,1,0)))</f>
        <v>0</v>
      </c>
      <c r="EU180">
        <f>IF(L180="X",1,IF(L180="x",1,IF(L180&lt;='Schuelereinst. Sinclair'!$B$5,1,0)))</f>
        <v>0</v>
      </c>
      <c r="EV180">
        <f>IF(N180="X",1,IF(N180="x",1,IF(N180&lt;='Schuelereinst. Sinclair'!$B$5,1,0)))</f>
        <v>0</v>
      </c>
      <c r="EW180">
        <f>IF(P180="X",1,IF(P180="x",1,IF(P180&lt;='Schuelereinst. Sinclair'!$B$5,1,0)))</f>
        <v>0</v>
      </c>
      <c r="EX180">
        <f>IF(R180="X",1,IF(R180="x",1,IF(R180&lt;='Schuelereinst. Sinclair'!$B$5,1,0)))</f>
        <v>0</v>
      </c>
      <c r="EY180">
        <f>IF(T180="X",1,IF(T180="x",1,IF(T180&lt;='Schuelereinst. Sinclair'!$B$5,1,0)))</f>
        <v>0</v>
      </c>
    </row>
    <row r="181" spans="1:155" x14ac:dyDescent="0.2">
      <c r="A181">
        <v>171</v>
      </c>
      <c r="B181" s="90">
        <v>12</v>
      </c>
      <c r="C181" s="259" t="str">
        <f>IF(BG181=99,"",VLOOKUP(BG181,Wiegeliste!$A$17:'Wiegeliste'!$J$66,4))</f>
        <v/>
      </c>
      <c r="D181" s="90" t="str">
        <f t="shared" si="683"/>
        <v/>
      </c>
      <c r="E181" s="132" t="str">
        <f t="shared" si="684"/>
        <v/>
      </c>
      <c r="F181" s="132" t="str">
        <f t="shared" si="685"/>
        <v/>
      </c>
      <c r="G181" s="132" t="str">
        <f>IF(BG181=99,"",VLOOKUP(BG181,Wiegeliste!$A$17:'Wiegeliste'!$J$66,6))</f>
        <v/>
      </c>
      <c r="H181" s="148" t="str">
        <f t="shared" si="651"/>
        <v/>
      </c>
      <c r="I181" s="299" t="str">
        <f>IF(C181&lt;&gt;"",IF(ISERROR(VLOOKUP(C181,Import_Gewichtheben!$A$3:$T$52,3,FALSE)),"",VLOOKUP(C181,Import_Gewichtheben!$A$3:$T$52,3,FALSE)),"")</f>
        <v/>
      </c>
      <c r="J181" s="300" t="str">
        <f>IF(C181&lt;&gt;"",IF(ISERROR(VLOOKUP(C181,Import_Gewichtheben!$A$3:$T$52,4,FALSE)),"",VLOOKUP(C181,Import_Gewichtheben!$A$3:$T$52,4,FALSE)),"")</f>
        <v/>
      </c>
      <c r="K181" s="301" t="str">
        <f>IF(C181&lt;&gt;"",IF(ISERROR(VLOOKUP(C181,Import_Gewichtheben!$A$3:$T$52,5,FALSE)),"",VLOOKUP(C181,Import_Gewichtheben!$A$3:$T$52,5,FALSE)),"")</f>
        <v/>
      </c>
      <c r="L181" s="300" t="str">
        <f>IF(C181&lt;&gt;"",IF(ISERROR(VLOOKUP(C181,Import_Gewichtheben!$A$3:$T$52,6,FALSE)),"",VLOOKUP(C181,Import_Gewichtheben!$A$3:$T$52,6,FALSE)),"")</f>
        <v/>
      </c>
      <c r="M181" s="301" t="str">
        <f>IF(C181&lt;&gt;"",IF(ISERROR(VLOOKUP(C181,Import_Gewichtheben!$A$3:$T$52,7,FALSE)),"",VLOOKUP(C181,Import_Gewichtheben!$A$3:$T$52,7,FALSE)),"")</f>
        <v/>
      </c>
      <c r="N181" s="300" t="str">
        <f>IF(C181&lt;&gt;"",IF(ISERROR(VLOOKUP(C181,Import_Gewichtheben!$A$3:$T$52,8,FALSE)),"",VLOOKUP(C181,Import_Gewichtheben!$A$3:$T$52,8,FALSE)),"")</f>
        <v/>
      </c>
      <c r="O181" s="299" t="str">
        <f>IF(C181&lt;&gt;"",IF(ISERROR(VLOOKUP(C181,Import_Gewichtheben!$A$3:$T$52,9,FALSE)),"",VLOOKUP(C181,Import_Gewichtheben!$A$3:$T$52,9,FALSE)),"")</f>
        <v/>
      </c>
      <c r="P181" s="300" t="str">
        <f>IF(C181&lt;&gt;"",IF(ISERROR(VLOOKUP(C181,Import_Gewichtheben!$A$3:$T$52,10,FALSE)),"",VLOOKUP(C181,Import_Gewichtheben!$A$3:$T$52,10,FALSE)),"")</f>
        <v/>
      </c>
      <c r="Q181" s="301" t="str">
        <f>IF(C181&lt;&gt;"",IF(ISERROR(VLOOKUP(C181,Import_Gewichtheben!$A$3:$T$52,11,FALSE)),"",VLOOKUP(C181,Import_Gewichtheben!$A$3:$T$52,11,FALSE)),"")</f>
        <v/>
      </c>
      <c r="R181" s="300" t="str">
        <f>IF(C181&lt;&gt;"",IF(ISERROR(VLOOKUP(C181,Import_Gewichtheben!$A$3:$T$52,12,FALSE)),"",VLOOKUP(C181,Import_Gewichtheben!$A$3:$T$52,12,FALSE)),"")</f>
        <v/>
      </c>
      <c r="S181" s="301" t="str">
        <f>IF(C181&lt;&gt;"",IF(ISERROR(VLOOKUP(C181,Import_Gewichtheben!$A$3:$T$52,13,FALSE)),"",VLOOKUP(C181,Import_Gewichtheben!$A$3:$T$52,13,FALSE)),"")</f>
        <v/>
      </c>
      <c r="T181" s="300" t="str">
        <f>IF(C181&lt;&gt;"",IF(ISERROR(VLOOKUP(C181,Import_Gewichtheben!$A$3:$T$52,14,FALSE)),"",VLOOKUP(C181,Import_Gewichtheben!$A$3:$T$52,14,FALSE)),"")</f>
        <v/>
      </c>
      <c r="U181" s="112" t="str">
        <f t="shared" si="686"/>
        <v/>
      </c>
      <c r="V181" s="115" t="str">
        <f t="shared" si="687"/>
        <v/>
      </c>
      <c r="W181" s="115" t="str">
        <f t="shared" si="688"/>
        <v/>
      </c>
      <c r="X181" s="316"/>
      <c r="Y181" s="317"/>
      <c r="Z181" s="100" t="str">
        <f t="shared" si="737"/>
        <v/>
      </c>
      <c r="AA181" s="326"/>
      <c r="AB181" s="317"/>
      <c r="AC181" s="317"/>
      <c r="AD181" s="103" t="str">
        <f t="shared" si="738"/>
        <v/>
      </c>
      <c r="AE181" s="326"/>
      <c r="AF181" s="317"/>
      <c r="AG181" s="317"/>
      <c r="AH181" s="186" t="str">
        <f t="shared" si="739"/>
        <v/>
      </c>
      <c r="AI181" s="106" t="str">
        <f t="shared" si="740"/>
        <v/>
      </c>
      <c r="AJ181" s="107" t="str">
        <f t="shared" si="741"/>
        <v/>
      </c>
      <c r="AK181" s="120" t="str">
        <f t="shared" si="652"/>
        <v/>
      </c>
      <c r="AL181" s="136" t="str">
        <f t="shared" si="653"/>
        <v/>
      </c>
      <c r="BG181">
        <f>Wiegeliste!HX28</f>
        <v>99</v>
      </c>
      <c r="BJ181" t="str">
        <f t="shared" si="654"/>
        <v/>
      </c>
      <c r="BL181" t="str">
        <f t="shared" si="689"/>
        <v/>
      </c>
      <c r="BM181" t="str">
        <f t="shared" si="690"/>
        <v/>
      </c>
      <c r="BN181" t="str">
        <f t="shared" si="691"/>
        <v/>
      </c>
      <c r="BO181" t="str">
        <f t="shared" si="692"/>
        <v/>
      </c>
      <c r="BP181" t="str">
        <f t="shared" si="655"/>
        <v/>
      </c>
      <c r="BQ181" t="str">
        <f t="shared" si="656"/>
        <v/>
      </c>
      <c r="BR181" s="47" t="str">
        <f t="shared" si="657"/>
        <v/>
      </c>
      <c r="BS181" t="str">
        <f t="shared" si="658"/>
        <v/>
      </c>
      <c r="BT181" t="str">
        <f t="shared" si="659"/>
        <v/>
      </c>
      <c r="BU181" t="str">
        <f t="shared" si="693"/>
        <v/>
      </c>
      <c r="BV181" t="str">
        <f>IF(BU181="","",IF(BU181="U9",'Schuelereinst. Sinclair'!$B$6,IF(BU181="U11",'Schuelereinst. Sinclair'!$B$7,IF(BU181="U13",'Schuelereinst. Sinclair'!$B$8,Wemm(BU181="U15",'Schuelereinst. Sinclair'!$B$9,"")))))</f>
        <v/>
      </c>
      <c r="BW181" s="28" t="str">
        <f t="shared" si="660"/>
        <v/>
      </c>
      <c r="BX181" s="28" t="str">
        <f t="shared" si="661"/>
        <v/>
      </c>
      <c r="BY181" s="28" t="str">
        <f t="shared" si="662"/>
        <v/>
      </c>
      <c r="BZ181" s="28" t="str">
        <f t="shared" si="663"/>
        <v/>
      </c>
      <c r="CA181" s="28" t="str">
        <f t="shared" si="664"/>
        <v/>
      </c>
      <c r="CB181" s="28" t="str">
        <f t="shared" si="665"/>
        <v/>
      </c>
      <c r="CC181" s="28" t="str">
        <f t="shared" si="694"/>
        <v/>
      </c>
      <c r="CD181" s="28" t="str">
        <f t="shared" si="695"/>
        <v/>
      </c>
      <c r="CE181" s="28" t="str">
        <f t="shared" si="696"/>
        <v/>
      </c>
      <c r="CF181" s="28">
        <f t="shared" si="697"/>
        <v>0</v>
      </c>
      <c r="CG181">
        <f t="shared" si="698"/>
        <v>0</v>
      </c>
      <c r="CH181">
        <f t="shared" si="699"/>
        <v>0</v>
      </c>
      <c r="CI181">
        <f t="shared" si="700"/>
        <v>0</v>
      </c>
      <c r="CJ181">
        <f t="shared" si="701"/>
        <v>0</v>
      </c>
      <c r="CK181">
        <f t="shared" si="702"/>
        <v>0</v>
      </c>
      <c r="CL181">
        <f t="shared" si="666"/>
        <v>0</v>
      </c>
      <c r="CM181">
        <f t="shared" si="667"/>
        <v>0</v>
      </c>
      <c r="CN181">
        <f t="shared" si="703"/>
        <v>0</v>
      </c>
      <c r="CO181">
        <f t="shared" si="704"/>
        <v>0</v>
      </c>
      <c r="CP181">
        <f t="shared" si="705"/>
        <v>0</v>
      </c>
      <c r="CQ181" s="5">
        <f t="shared" si="706"/>
        <v>0</v>
      </c>
      <c r="CS181" s="28" t="str">
        <f t="shared" si="668"/>
        <v/>
      </c>
      <c r="CT181" s="28" t="str">
        <f t="shared" si="669"/>
        <v/>
      </c>
      <c r="CU181" s="28" t="str">
        <f t="shared" si="670"/>
        <v/>
      </c>
      <c r="CV181" s="28" t="str">
        <f t="shared" si="671"/>
        <v/>
      </c>
      <c r="CW181" s="28" t="str">
        <f t="shared" si="672"/>
        <v/>
      </c>
      <c r="CX181" s="28" t="str">
        <f t="shared" si="673"/>
        <v/>
      </c>
      <c r="CY181" s="28" t="str">
        <f t="shared" si="707"/>
        <v/>
      </c>
      <c r="CZ181" s="28" t="str">
        <f t="shared" si="708"/>
        <v/>
      </c>
      <c r="DA181" s="28" t="str">
        <f t="shared" si="709"/>
        <v/>
      </c>
      <c r="DB181" s="28">
        <f t="shared" si="710"/>
        <v>0</v>
      </c>
      <c r="DC181">
        <f t="shared" si="711"/>
        <v>0</v>
      </c>
      <c r="DD181">
        <f t="shared" si="712"/>
        <v>0</v>
      </c>
      <c r="DE181">
        <f t="shared" si="713"/>
        <v>0</v>
      </c>
      <c r="DF181">
        <f t="shared" si="714"/>
        <v>0</v>
      </c>
      <c r="DG181">
        <f t="shared" si="715"/>
        <v>0</v>
      </c>
      <c r="DH181">
        <f t="shared" si="716"/>
        <v>0</v>
      </c>
      <c r="DI181">
        <f t="shared" si="717"/>
        <v>0</v>
      </c>
      <c r="DJ181">
        <f t="shared" si="718"/>
        <v>0</v>
      </c>
      <c r="DK181">
        <f t="shared" si="719"/>
        <v>0</v>
      </c>
      <c r="DL181">
        <f t="shared" si="720"/>
        <v>0</v>
      </c>
      <c r="DM181" s="5">
        <f t="shared" si="721"/>
        <v>0</v>
      </c>
      <c r="DN181" s="48">
        <f t="shared" si="722"/>
        <v>0</v>
      </c>
      <c r="DO181" s="5">
        <f t="shared" si="723"/>
        <v>0</v>
      </c>
      <c r="DP181" s="5">
        <f t="shared" si="724"/>
        <v>0</v>
      </c>
      <c r="DR181" s="48">
        <f t="shared" si="674"/>
        <v>999</v>
      </c>
      <c r="DS181" s="48">
        <f t="shared" si="675"/>
        <v>999</v>
      </c>
      <c r="DT181" s="48">
        <f t="shared" si="725"/>
        <v>999</v>
      </c>
      <c r="DU181">
        <f t="shared" si="676"/>
        <v>0</v>
      </c>
      <c r="DW181" s="48">
        <f t="shared" si="726"/>
        <v>0</v>
      </c>
      <c r="DX181" s="48">
        <f t="shared" si="727"/>
        <v>0</v>
      </c>
      <c r="DY181" s="48">
        <f t="shared" si="728"/>
        <v>0</v>
      </c>
      <c r="DZ181" s="48">
        <f t="shared" si="729"/>
        <v>0</v>
      </c>
      <c r="EA181">
        <f t="shared" si="584"/>
        <v>0</v>
      </c>
      <c r="EC181" s="48">
        <f t="shared" si="730"/>
        <v>0</v>
      </c>
      <c r="ED181" s="48">
        <f t="shared" si="731"/>
        <v>0</v>
      </c>
      <c r="EE181" s="48">
        <f t="shared" si="732"/>
        <v>0</v>
      </c>
      <c r="EF181" s="48">
        <f t="shared" si="733"/>
        <v>0</v>
      </c>
      <c r="EG181">
        <f t="shared" si="585"/>
        <v>0</v>
      </c>
      <c r="EH181">
        <f t="shared" si="677"/>
        <v>0</v>
      </c>
      <c r="EJ181">
        <v>12</v>
      </c>
      <c r="EK181" s="48">
        <f t="shared" si="734"/>
        <v>0</v>
      </c>
      <c r="EL181">
        <f t="shared" si="678"/>
        <v>0</v>
      </c>
      <c r="EM181">
        <f t="shared" si="735"/>
        <v>0</v>
      </c>
      <c r="EN181">
        <f t="shared" si="679"/>
        <v>0</v>
      </c>
      <c r="EO181">
        <f t="shared" si="680"/>
        <v>99999999</v>
      </c>
      <c r="EP181">
        <f t="shared" si="736"/>
        <v>99999999</v>
      </c>
      <c r="EQ181">
        <f t="shared" si="681"/>
        <v>999</v>
      </c>
      <c r="ER181">
        <f t="shared" si="682"/>
        <v>99999</v>
      </c>
      <c r="ET181">
        <f>IF(J181="X",1,IF(J181="x",1,IF(J181&lt;='Schuelereinst. Sinclair'!$B$5,1,0)))</f>
        <v>0</v>
      </c>
      <c r="EU181">
        <f>IF(L181="X",1,IF(L181="x",1,IF(L181&lt;='Schuelereinst. Sinclair'!$B$5,1,0)))</f>
        <v>0</v>
      </c>
      <c r="EV181">
        <f>IF(N181="X",1,IF(N181="x",1,IF(N181&lt;='Schuelereinst. Sinclair'!$B$5,1,0)))</f>
        <v>0</v>
      </c>
      <c r="EW181">
        <f>IF(P181="X",1,IF(P181="x",1,IF(P181&lt;='Schuelereinst. Sinclair'!$B$5,1,0)))</f>
        <v>0</v>
      </c>
      <c r="EX181">
        <f>IF(R181="X",1,IF(R181="x",1,IF(R181&lt;='Schuelereinst. Sinclair'!$B$5,1,0)))</f>
        <v>0</v>
      </c>
      <c r="EY181">
        <f>IF(T181="X",1,IF(T181="x",1,IF(T181&lt;='Schuelereinst. Sinclair'!$B$5,1,0)))</f>
        <v>0</v>
      </c>
    </row>
    <row r="182" spans="1:155" x14ac:dyDescent="0.2">
      <c r="A182">
        <v>172</v>
      </c>
      <c r="B182" s="90">
        <v>13</v>
      </c>
      <c r="C182" s="259" t="str">
        <f>IF(BG182=99,"",VLOOKUP(BG182,Wiegeliste!$A$17:'Wiegeliste'!$J$66,4))</f>
        <v/>
      </c>
      <c r="D182" s="90" t="str">
        <f t="shared" si="683"/>
        <v/>
      </c>
      <c r="E182" s="132" t="str">
        <f t="shared" si="684"/>
        <v/>
      </c>
      <c r="F182" s="132" t="str">
        <f t="shared" si="685"/>
        <v/>
      </c>
      <c r="G182" s="132" t="str">
        <f>IF(BG182=99,"",VLOOKUP(BG182,Wiegeliste!$A$17:'Wiegeliste'!$J$66,6))</f>
        <v/>
      </c>
      <c r="H182" s="148" t="str">
        <f t="shared" si="651"/>
        <v/>
      </c>
      <c r="I182" s="299" t="str">
        <f>IF(C182&lt;&gt;"",IF(ISERROR(VLOOKUP(C182,Import_Gewichtheben!$A$3:$T$52,3,FALSE)),"",VLOOKUP(C182,Import_Gewichtheben!$A$3:$T$52,3,FALSE)),"")</f>
        <v/>
      </c>
      <c r="J182" s="300" t="str">
        <f>IF(C182&lt;&gt;"",IF(ISERROR(VLOOKUP(C182,Import_Gewichtheben!$A$3:$T$52,4,FALSE)),"",VLOOKUP(C182,Import_Gewichtheben!$A$3:$T$52,4,FALSE)),"")</f>
        <v/>
      </c>
      <c r="K182" s="301" t="str">
        <f>IF(C182&lt;&gt;"",IF(ISERROR(VLOOKUP(C182,Import_Gewichtheben!$A$3:$T$52,5,FALSE)),"",VLOOKUP(C182,Import_Gewichtheben!$A$3:$T$52,5,FALSE)),"")</f>
        <v/>
      </c>
      <c r="L182" s="300" t="str">
        <f>IF(C182&lt;&gt;"",IF(ISERROR(VLOOKUP(C182,Import_Gewichtheben!$A$3:$T$52,6,FALSE)),"",VLOOKUP(C182,Import_Gewichtheben!$A$3:$T$52,6,FALSE)),"")</f>
        <v/>
      </c>
      <c r="M182" s="301" t="str">
        <f>IF(C182&lt;&gt;"",IF(ISERROR(VLOOKUP(C182,Import_Gewichtheben!$A$3:$T$52,7,FALSE)),"",VLOOKUP(C182,Import_Gewichtheben!$A$3:$T$52,7,FALSE)),"")</f>
        <v/>
      </c>
      <c r="N182" s="300" t="str">
        <f>IF(C182&lt;&gt;"",IF(ISERROR(VLOOKUP(C182,Import_Gewichtheben!$A$3:$T$52,8,FALSE)),"",VLOOKUP(C182,Import_Gewichtheben!$A$3:$T$52,8,FALSE)),"")</f>
        <v/>
      </c>
      <c r="O182" s="299" t="str">
        <f>IF(C182&lt;&gt;"",IF(ISERROR(VLOOKUP(C182,Import_Gewichtheben!$A$3:$T$52,9,FALSE)),"",VLOOKUP(C182,Import_Gewichtheben!$A$3:$T$52,9,FALSE)),"")</f>
        <v/>
      </c>
      <c r="P182" s="300" t="str">
        <f>IF(C182&lt;&gt;"",IF(ISERROR(VLOOKUP(C182,Import_Gewichtheben!$A$3:$T$52,10,FALSE)),"",VLOOKUP(C182,Import_Gewichtheben!$A$3:$T$52,10,FALSE)),"")</f>
        <v/>
      </c>
      <c r="Q182" s="301" t="str">
        <f>IF(C182&lt;&gt;"",IF(ISERROR(VLOOKUP(C182,Import_Gewichtheben!$A$3:$T$52,11,FALSE)),"",VLOOKUP(C182,Import_Gewichtheben!$A$3:$T$52,11,FALSE)),"")</f>
        <v/>
      </c>
      <c r="R182" s="300" t="str">
        <f>IF(C182&lt;&gt;"",IF(ISERROR(VLOOKUP(C182,Import_Gewichtheben!$A$3:$T$52,12,FALSE)),"",VLOOKUP(C182,Import_Gewichtheben!$A$3:$T$52,12,FALSE)),"")</f>
        <v/>
      </c>
      <c r="S182" s="301" t="str">
        <f>IF(C182&lt;&gt;"",IF(ISERROR(VLOOKUP(C182,Import_Gewichtheben!$A$3:$T$52,13,FALSE)),"",VLOOKUP(C182,Import_Gewichtheben!$A$3:$T$52,13,FALSE)),"")</f>
        <v/>
      </c>
      <c r="T182" s="300" t="str">
        <f>IF(C182&lt;&gt;"",IF(ISERROR(VLOOKUP(C182,Import_Gewichtheben!$A$3:$T$52,14,FALSE)),"",VLOOKUP(C182,Import_Gewichtheben!$A$3:$T$52,14,FALSE)),"")</f>
        <v/>
      </c>
      <c r="U182" s="112" t="str">
        <f t="shared" si="686"/>
        <v/>
      </c>
      <c r="V182" s="115" t="str">
        <f t="shared" si="687"/>
        <v/>
      </c>
      <c r="W182" s="115" t="str">
        <f t="shared" si="688"/>
        <v/>
      </c>
      <c r="X182" s="316"/>
      <c r="Y182" s="317"/>
      <c r="Z182" s="100" t="str">
        <f t="shared" si="737"/>
        <v/>
      </c>
      <c r="AA182" s="326"/>
      <c r="AB182" s="317"/>
      <c r="AC182" s="317"/>
      <c r="AD182" s="103" t="str">
        <f t="shared" si="738"/>
        <v/>
      </c>
      <c r="AE182" s="326"/>
      <c r="AF182" s="317"/>
      <c r="AG182" s="317"/>
      <c r="AH182" s="186" t="str">
        <f t="shared" si="739"/>
        <v/>
      </c>
      <c r="AI182" s="106" t="str">
        <f t="shared" si="740"/>
        <v/>
      </c>
      <c r="AJ182" s="107" t="str">
        <f t="shared" si="741"/>
        <v/>
      </c>
      <c r="AK182" s="120" t="str">
        <f t="shared" si="652"/>
        <v/>
      </c>
      <c r="AL182" s="136" t="str">
        <f t="shared" si="653"/>
        <v/>
      </c>
      <c r="BG182">
        <f>Wiegeliste!HX29</f>
        <v>99</v>
      </c>
      <c r="BJ182" t="str">
        <f t="shared" si="654"/>
        <v/>
      </c>
      <c r="BL182" t="str">
        <f t="shared" si="689"/>
        <v/>
      </c>
      <c r="BM182" t="str">
        <f t="shared" si="690"/>
        <v/>
      </c>
      <c r="BN182" t="str">
        <f t="shared" si="691"/>
        <v/>
      </c>
      <c r="BO182" t="str">
        <f t="shared" si="692"/>
        <v/>
      </c>
      <c r="BP182" t="str">
        <f t="shared" si="655"/>
        <v/>
      </c>
      <c r="BQ182" t="str">
        <f t="shared" si="656"/>
        <v/>
      </c>
      <c r="BR182" s="47" t="str">
        <f t="shared" si="657"/>
        <v/>
      </c>
      <c r="BS182" t="str">
        <f t="shared" si="658"/>
        <v/>
      </c>
      <c r="BT182" t="str">
        <f t="shared" si="659"/>
        <v/>
      </c>
      <c r="BU182" t="str">
        <f t="shared" si="693"/>
        <v/>
      </c>
      <c r="BV182" t="str">
        <f>IF(BU182="","",IF(BU182="U9",'Schuelereinst. Sinclair'!$B$6,IF(BU182="U11",'Schuelereinst. Sinclair'!$B$7,IF(BU182="U13",'Schuelereinst. Sinclair'!$B$8,Wemm(BU182="U15",'Schuelereinst. Sinclair'!$B$9,"")))))</f>
        <v/>
      </c>
      <c r="BW182" s="28" t="str">
        <f t="shared" si="660"/>
        <v/>
      </c>
      <c r="BX182" s="28" t="str">
        <f t="shared" si="661"/>
        <v/>
      </c>
      <c r="BY182" s="28" t="str">
        <f t="shared" si="662"/>
        <v/>
      </c>
      <c r="BZ182" s="28" t="str">
        <f t="shared" si="663"/>
        <v/>
      </c>
      <c r="CA182" s="28" t="str">
        <f t="shared" si="664"/>
        <v/>
      </c>
      <c r="CB182" s="28" t="str">
        <f t="shared" si="665"/>
        <v/>
      </c>
      <c r="CC182" s="28" t="str">
        <f t="shared" si="694"/>
        <v/>
      </c>
      <c r="CD182" s="28" t="str">
        <f t="shared" si="695"/>
        <v/>
      </c>
      <c r="CE182" s="28" t="str">
        <f t="shared" si="696"/>
        <v/>
      </c>
      <c r="CF182" s="28">
        <f t="shared" si="697"/>
        <v>0</v>
      </c>
      <c r="CG182">
        <f t="shared" si="698"/>
        <v>0</v>
      </c>
      <c r="CH182">
        <f t="shared" si="699"/>
        <v>0</v>
      </c>
      <c r="CI182">
        <f t="shared" si="700"/>
        <v>0</v>
      </c>
      <c r="CJ182">
        <f t="shared" si="701"/>
        <v>0</v>
      </c>
      <c r="CK182">
        <f t="shared" si="702"/>
        <v>0</v>
      </c>
      <c r="CL182">
        <f t="shared" si="666"/>
        <v>0</v>
      </c>
      <c r="CM182">
        <f t="shared" si="667"/>
        <v>0</v>
      </c>
      <c r="CN182">
        <f t="shared" si="703"/>
        <v>0</v>
      </c>
      <c r="CO182">
        <f t="shared" si="704"/>
        <v>0</v>
      </c>
      <c r="CP182">
        <f t="shared" si="705"/>
        <v>0</v>
      </c>
      <c r="CQ182" s="5">
        <f t="shared" si="706"/>
        <v>0</v>
      </c>
      <c r="CS182" s="28" t="str">
        <f t="shared" si="668"/>
        <v/>
      </c>
      <c r="CT182" s="28" t="str">
        <f t="shared" si="669"/>
        <v/>
      </c>
      <c r="CU182" s="28" t="str">
        <f t="shared" si="670"/>
        <v/>
      </c>
      <c r="CV182" s="28" t="str">
        <f t="shared" si="671"/>
        <v/>
      </c>
      <c r="CW182" s="28" t="str">
        <f t="shared" si="672"/>
        <v/>
      </c>
      <c r="CX182" s="28" t="str">
        <f t="shared" si="673"/>
        <v/>
      </c>
      <c r="CY182" s="28" t="str">
        <f t="shared" si="707"/>
        <v/>
      </c>
      <c r="CZ182" s="28" t="str">
        <f t="shared" si="708"/>
        <v/>
      </c>
      <c r="DA182" s="28" t="str">
        <f t="shared" si="709"/>
        <v/>
      </c>
      <c r="DB182" s="28">
        <f t="shared" si="710"/>
        <v>0</v>
      </c>
      <c r="DC182">
        <f t="shared" si="711"/>
        <v>0</v>
      </c>
      <c r="DD182">
        <f t="shared" si="712"/>
        <v>0</v>
      </c>
      <c r="DE182">
        <f t="shared" si="713"/>
        <v>0</v>
      </c>
      <c r="DF182">
        <f t="shared" si="714"/>
        <v>0</v>
      </c>
      <c r="DG182">
        <f t="shared" si="715"/>
        <v>0</v>
      </c>
      <c r="DH182">
        <f t="shared" si="716"/>
        <v>0</v>
      </c>
      <c r="DI182">
        <f t="shared" si="717"/>
        <v>0</v>
      </c>
      <c r="DJ182">
        <f t="shared" si="718"/>
        <v>0</v>
      </c>
      <c r="DK182">
        <f t="shared" si="719"/>
        <v>0</v>
      </c>
      <c r="DL182">
        <f t="shared" si="720"/>
        <v>0</v>
      </c>
      <c r="DM182" s="5">
        <f t="shared" si="721"/>
        <v>0</v>
      </c>
      <c r="DN182" s="48">
        <f t="shared" si="722"/>
        <v>0</v>
      </c>
      <c r="DO182" s="5">
        <f t="shared" si="723"/>
        <v>0</v>
      </c>
      <c r="DP182" s="5">
        <f t="shared" si="724"/>
        <v>0</v>
      </c>
      <c r="DR182" s="48">
        <f t="shared" si="674"/>
        <v>999</v>
      </c>
      <c r="DS182" s="48">
        <f t="shared" si="675"/>
        <v>999</v>
      </c>
      <c r="DT182" s="48">
        <f t="shared" si="725"/>
        <v>999</v>
      </c>
      <c r="DU182">
        <f t="shared" si="676"/>
        <v>0</v>
      </c>
      <c r="DW182" s="48">
        <f t="shared" si="726"/>
        <v>0</v>
      </c>
      <c r="DX182" s="48">
        <f t="shared" si="727"/>
        <v>0</v>
      </c>
      <c r="DY182" s="48">
        <f t="shared" si="728"/>
        <v>0</v>
      </c>
      <c r="DZ182" s="48">
        <f t="shared" si="729"/>
        <v>0</v>
      </c>
      <c r="EA182">
        <f t="shared" si="584"/>
        <v>0</v>
      </c>
      <c r="EC182" s="48">
        <f t="shared" si="730"/>
        <v>0</v>
      </c>
      <c r="ED182" s="48">
        <f t="shared" si="731"/>
        <v>0</v>
      </c>
      <c r="EE182" s="48">
        <f t="shared" si="732"/>
        <v>0</v>
      </c>
      <c r="EF182" s="48">
        <f t="shared" si="733"/>
        <v>0</v>
      </c>
      <c r="EG182">
        <f t="shared" si="585"/>
        <v>0</v>
      </c>
      <c r="EH182">
        <f t="shared" si="677"/>
        <v>0</v>
      </c>
      <c r="EJ182">
        <v>13</v>
      </c>
      <c r="EK182" s="48">
        <f t="shared" si="734"/>
        <v>0</v>
      </c>
      <c r="EL182">
        <f t="shared" si="678"/>
        <v>0</v>
      </c>
      <c r="EM182">
        <f t="shared" si="735"/>
        <v>0</v>
      </c>
      <c r="EN182">
        <f t="shared" si="679"/>
        <v>0</v>
      </c>
      <c r="EO182">
        <f t="shared" si="680"/>
        <v>99999999</v>
      </c>
      <c r="EP182">
        <f t="shared" si="736"/>
        <v>99999999</v>
      </c>
      <c r="EQ182">
        <f t="shared" si="681"/>
        <v>999</v>
      </c>
      <c r="ER182">
        <f t="shared" si="682"/>
        <v>99999</v>
      </c>
      <c r="ET182">
        <f>IF(J182="X",1,IF(J182="x",1,IF(J182&lt;='Schuelereinst. Sinclair'!$B$5,1,0)))</f>
        <v>0</v>
      </c>
      <c r="EU182">
        <f>IF(L182="X",1,IF(L182="x",1,IF(L182&lt;='Schuelereinst. Sinclair'!$B$5,1,0)))</f>
        <v>0</v>
      </c>
      <c r="EV182">
        <f>IF(N182="X",1,IF(N182="x",1,IF(N182&lt;='Schuelereinst. Sinclair'!$B$5,1,0)))</f>
        <v>0</v>
      </c>
      <c r="EW182">
        <f>IF(P182="X",1,IF(P182="x",1,IF(P182&lt;='Schuelereinst. Sinclair'!$B$5,1,0)))</f>
        <v>0</v>
      </c>
      <c r="EX182">
        <f>IF(R182="X",1,IF(R182="x",1,IF(R182&lt;='Schuelereinst. Sinclair'!$B$5,1,0)))</f>
        <v>0</v>
      </c>
      <c r="EY182">
        <f>IF(T182="X",1,IF(T182="x",1,IF(T182&lt;='Schuelereinst. Sinclair'!$B$5,1,0)))</f>
        <v>0</v>
      </c>
    </row>
    <row r="183" spans="1:155" x14ac:dyDescent="0.2">
      <c r="A183">
        <v>173</v>
      </c>
      <c r="B183" s="90">
        <v>14</v>
      </c>
      <c r="C183" s="259" t="str">
        <f>IF(BG183=99,"",VLOOKUP(BG183,Wiegeliste!$A$17:'Wiegeliste'!$J$66,4))</f>
        <v/>
      </c>
      <c r="D183" s="90" t="str">
        <f t="shared" si="683"/>
        <v/>
      </c>
      <c r="E183" s="132" t="str">
        <f t="shared" si="684"/>
        <v/>
      </c>
      <c r="F183" s="132" t="str">
        <f t="shared" si="685"/>
        <v/>
      </c>
      <c r="G183" s="132" t="str">
        <f>IF(BG183=99,"",VLOOKUP(BG183,Wiegeliste!$A$17:'Wiegeliste'!$J$66,6))</f>
        <v/>
      </c>
      <c r="H183" s="148" t="str">
        <f t="shared" si="651"/>
        <v/>
      </c>
      <c r="I183" s="299" t="str">
        <f>IF(C183&lt;&gt;"",IF(ISERROR(VLOOKUP(C183,Import_Gewichtheben!$A$3:$T$52,3,FALSE)),"",VLOOKUP(C183,Import_Gewichtheben!$A$3:$T$52,3,FALSE)),"")</f>
        <v/>
      </c>
      <c r="J183" s="300" t="str">
        <f>IF(C183&lt;&gt;"",IF(ISERROR(VLOOKUP(C183,Import_Gewichtheben!$A$3:$T$52,4,FALSE)),"",VLOOKUP(C183,Import_Gewichtheben!$A$3:$T$52,4,FALSE)),"")</f>
        <v/>
      </c>
      <c r="K183" s="301" t="str">
        <f>IF(C183&lt;&gt;"",IF(ISERROR(VLOOKUP(C183,Import_Gewichtheben!$A$3:$T$52,5,FALSE)),"",VLOOKUP(C183,Import_Gewichtheben!$A$3:$T$52,5,FALSE)),"")</f>
        <v/>
      </c>
      <c r="L183" s="300" t="str">
        <f>IF(C183&lt;&gt;"",IF(ISERROR(VLOOKUP(C183,Import_Gewichtheben!$A$3:$T$52,6,FALSE)),"",VLOOKUP(C183,Import_Gewichtheben!$A$3:$T$52,6,FALSE)),"")</f>
        <v/>
      </c>
      <c r="M183" s="301" t="str">
        <f>IF(C183&lt;&gt;"",IF(ISERROR(VLOOKUP(C183,Import_Gewichtheben!$A$3:$T$52,7,FALSE)),"",VLOOKUP(C183,Import_Gewichtheben!$A$3:$T$52,7,FALSE)),"")</f>
        <v/>
      </c>
      <c r="N183" s="300" t="str">
        <f>IF(C183&lt;&gt;"",IF(ISERROR(VLOOKUP(C183,Import_Gewichtheben!$A$3:$T$52,8,FALSE)),"",VLOOKUP(C183,Import_Gewichtheben!$A$3:$T$52,8,FALSE)),"")</f>
        <v/>
      </c>
      <c r="O183" s="299" t="str">
        <f>IF(C183&lt;&gt;"",IF(ISERROR(VLOOKUP(C183,Import_Gewichtheben!$A$3:$T$52,9,FALSE)),"",VLOOKUP(C183,Import_Gewichtheben!$A$3:$T$52,9,FALSE)),"")</f>
        <v/>
      </c>
      <c r="P183" s="300" t="str">
        <f>IF(C183&lt;&gt;"",IF(ISERROR(VLOOKUP(C183,Import_Gewichtheben!$A$3:$T$52,10,FALSE)),"",VLOOKUP(C183,Import_Gewichtheben!$A$3:$T$52,10,FALSE)),"")</f>
        <v/>
      </c>
      <c r="Q183" s="301" t="str">
        <f>IF(C183&lt;&gt;"",IF(ISERROR(VLOOKUP(C183,Import_Gewichtheben!$A$3:$T$52,11,FALSE)),"",VLOOKUP(C183,Import_Gewichtheben!$A$3:$T$52,11,FALSE)),"")</f>
        <v/>
      </c>
      <c r="R183" s="300" t="str">
        <f>IF(C183&lt;&gt;"",IF(ISERROR(VLOOKUP(C183,Import_Gewichtheben!$A$3:$T$52,12,FALSE)),"",VLOOKUP(C183,Import_Gewichtheben!$A$3:$T$52,12,FALSE)),"")</f>
        <v/>
      </c>
      <c r="S183" s="301" t="str">
        <f>IF(C183&lt;&gt;"",IF(ISERROR(VLOOKUP(C183,Import_Gewichtheben!$A$3:$T$52,13,FALSE)),"",VLOOKUP(C183,Import_Gewichtheben!$A$3:$T$52,13,FALSE)),"")</f>
        <v/>
      </c>
      <c r="T183" s="300" t="str">
        <f>IF(C183&lt;&gt;"",IF(ISERROR(VLOOKUP(C183,Import_Gewichtheben!$A$3:$T$52,14,FALSE)),"",VLOOKUP(C183,Import_Gewichtheben!$A$3:$T$52,14,FALSE)),"")</f>
        <v/>
      </c>
      <c r="U183" s="112" t="str">
        <f t="shared" si="686"/>
        <v/>
      </c>
      <c r="V183" s="115" t="str">
        <f t="shared" si="687"/>
        <v/>
      </c>
      <c r="W183" s="115" t="str">
        <f t="shared" si="688"/>
        <v/>
      </c>
      <c r="X183" s="316"/>
      <c r="Y183" s="317"/>
      <c r="Z183" s="100" t="str">
        <f t="shared" si="737"/>
        <v/>
      </c>
      <c r="AA183" s="326"/>
      <c r="AB183" s="317"/>
      <c r="AC183" s="317"/>
      <c r="AD183" s="103" t="str">
        <f t="shared" si="738"/>
        <v/>
      </c>
      <c r="AE183" s="326"/>
      <c r="AF183" s="317"/>
      <c r="AG183" s="317"/>
      <c r="AH183" s="186" t="str">
        <f t="shared" si="739"/>
        <v/>
      </c>
      <c r="AI183" s="106" t="str">
        <f t="shared" si="740"/>
        <v/>
      </c>
      <c r="AJ183" s="107" t="str">
        <f t="shared" si="741"/>
        <v/>
      </c>
      <c r="AK183" s="120" t="str">
        <f t="shared" si="652"/>
        <v/>
      </c>
      <c r="AL183" s="136" t="str">
        <f t="shared" si="653"/>
        <v/>
      </c>
      <c r="BG183">
        <f>Wiegeliste!HX30</f>
        <v>99</v>
      </c>
      <c r="BJ183" t="str">
        <f t="shared" si="654"/>
        <v/>
      </c>
      <c r="BL183" t="str">
        <f t="shared" si="689"/>
        <v/>
      </c>
      <c r="BM183" t="str">
        <f t="shared" si="690"/>
        <v/>
      </c>
      <c r="BN183" t="str">
        <f t="shared" si="691"/>
        <v/>
      </c>
      <c r="BO183" t="str">
        <f t="shared" si="692"/>
        <v/>
      </c>
      <c r="BP183" t="str">
        <f t="shared" si="655"/>
        <v/>
      </c>
      <c r="BQ183" t="str">
        <f t="shared" si="656"/>
        <v/>
      </c>
      <c r="BR183" s="47" t="str">
        <f t="shared" si="657"/>
        <v/>
      </c>
      <c r="BS183" t="str">
        <f t="shared" si="658"/>
        <v/>
      </c>
      <c r="BT183" t="str">
        <f t="shared" si="659"/>
        <v/>
      </c>
      <c r="BU183" t="str">
        <f t="shared" si="693"/>
        <v/>
      </c>
      <c r="BV183" t="str">
        <f>IF(BU183="","",IF(BU183="U9",'Schuelereinst. Sinclair'!$B$6,IF(BU183="U11",'Schuelereinst. Sinclair'!$B$7,IF(BU183="U13",'Schuelereinst. Sinclair'!$B$8,Wemm(BU183="U15",'Schuelereinst. Sinclair'!$B$9,"")))))</f>
        <v/>
      </c>
      <c r="BW183" s="28" t="str">
        <f t="shared" si="660"/>
        <v/>
      </c>
      <c r="BX183" s="28" t="str">
        <f t="shared" si="661"/>
        <v/>
      </c>
      <c r="BY183" s="28" t="str">
        <f t="shared" si="662"/>
        <v/>
      </c>
      <c r="BZ183" s="28" t="str">
        <f t="shared" si="663"/>
        <v/>
      </c>
      <c r="CA183" s="28" t="str">
        <f t="shared" si="664"/>
        <v/>
      </c>
      <c r="CB183" s="28" t="str">
        <f t="shared" si="665"/>
        <v/>
      </c>
      <c r="CC183" s="28" t="str">
        <f t="shared" si="694"/>
        <v/>
      </c>
      <c r="CD183" s="28" t="str">
        <f t="shared" si="695"/>
        <v/>
      </c>
      <c r="CE183" s="28" t="str">
        <f t="shared" si="696"/>
        <v/>
      </c>
      <c r="CF183" s="28">
        <f t="shared" si="697"/>
        <v>0</v>
      </c>
      <c r="CG183">
        <f t="shared" si="698"/>
        <v>0</v>
      </c>
      <c r="CH183">
        <f t="shared" si="699"/>
        <v>0</v>
      </c>
      <c r="CI183">
        <f t="shared" si="700"/>
        <v>0</v>
      </c>
      <c r="CJ183">
        <f t="shared" si="701"/>
        <v>0</v>
      </c>
      <c r="CK183">
        <f t="shared" si="702"/>
        <v>0</v>
      </c>
      <c r="CL183">
        <f t="shared" si="666"/>
        <v>0</v>
      </c>
      <c r="CM183">
        <f t="shared" si="667"/>
        <v>0</v>
      </c>
      <c r="CN183">
        <f t="shared" si="703"/>
        <v>0</v>
      </c>
      <c r="CO183">
        <f t="shared" si="704"/>
        <v>0</v>
      </c>
      <c r="CP183">
        <f t="shared" si="705"/>
        <v>0</v>
      </c>
      <c r="CQ183" s="5">
        <f t="shared" si="706"/>
        <v>0</v>
      </c>
      <c r="CS183" s="28" t="str">
        <f t="shared" si="668"/>
        <v/>
      </c>
      <c r="CT183" s="28" t="str">
        <f t="shared" si="669"/>
        <v/>
      </c>
      <c r="CU183" s="28" t="str">
        <f t="shared" si="670"/>
        <v/>
      </c>
      <c r="CV183" s="28" t="str">
        <f t="shared" si="671"/>
        <v/>
      </c>
      <c r="CW183" s="28" t="str">
        <f t="shared" si="672"/>
        <v/>
      </c>
      <c r="CX183" s="28" t="str">
        <f t="shared" si="673"/>
        <v/>
      </c>
      <c r="CY183" s="28" t="str">
        <f t="shared" si="707"/>
        <v/>
      </c>
      <c r="CZ183" s="28" t="str">
        <f t="shared" si="708"/>
        <v/>
      </c>
      <c r="DA183" s="28" t="str">
        <f t="shared" si="709"/>
        <v/>
      </c>
      <c r="DB183" s="28">
        <f t="shared" si="710"/>
        <v>0</v>
      </c>
      <c r="DC183">
        <f t="shared" si="711"/>
        <v>0</v>
      </c>
      <c r="DD183">
        <f t="shared" si="712"/>
        <v>0</v>
      </c>
      <c r="DE183">
        <f t="shared" si="713"/>
        <v>0</v>
      </c>
      <c r="DF183">
        <f t="shared" si="714"/>
        <v>0</v>
      </c>
      <c r="DG183">
        <f t="shared" si="715"/>
        <v>0</v>
      </c>
      <c r="DH183">
        <f t="shared" si="716"/>
        <v>0</v>
      </c>
      <c r="DI183">
        <f t="shared" si="717"/>
        <v>0</v>
      </c>
      <c r="DJ183">
        <f t="shared" si="718"/>
        <v>0</v>
      </c>
      <c r="DK183">
        <f t="shared" si="719"/>
        <v>0</v>
      </c>
      <c r="DL183">
        <f t="shared" si="720"/>
        <v>0</v>
      </c>
      <c r="DM183" s="5">
        <f t="shared" si="721"/>
        <v>0</v>
      </c>
      <c r="DN183" s="48">
        <f t="shared" si="722"/>
        <v>0</v>
      </c>
      <c r="DO183" s="5">
        <f t="shared" si="723"/>
        <v>0</v>
      </c>
      <c r="DP183" s="5">
        <f t="shared" si="724"/>
        <v>0</v>
      </c>
      <c r="DR183" s="48">
        <f t="shared" si="674"/>
        <v>999</v>
      </c>
      <c r="DS183" s="48">
        <f t="shared" si="675"/>
        <v>999</v>
      </c>
      <c r="DT183" s="48">
        <f t="shared" si="725"/>
        <v>999</v>
      </c>
      <c r="DU183">
        <f t="shared" si="676"/>
        <v>0</v>
      </c>
      <c r="DW183" s="48">
        <f t="shared" si="726"/>
        <v>0</v>
      </c>
      <c r="DX183" s="48">
        <f t="shared" si="727"/>
        <v>0</v>
      </c>
      <c r="DY183" s="48">
        <f t="shared" si="728"/>
        <v>0</v>
      </c>
      <c r="DZ183" s="48">
        <f t="shared" si="729"/>
        <v>0</v>
      </c>
      <c r="EA183">
        <f t="shared" si="584"/>
        <v>0</v>
      </c>
      <c r="EC183" s="48">
        <f t="shared" si="730"/>
        <v>0</v>
      </c>
      <c r="ED183" s="48">
        <f t="shared" si="731"/>
        <v>0</v>
      </c>
      <c r="EE183" s="48">
        <f t="shared" si="732"/>
        <v>0</v>
      </c>
      <c r="EF183" s="48">
        <f t="shared" si="733"/>
        <v>0</v>
      </c>
      <c r="EG183">
        <f t="shared" si="585"/>
        <v>0</v>
      </c>
      <c r="EH183">
        <f t="shared" si="677"/>
        <v>0</v>
      </c>
      <c r="EJ183">
        <v>14</v>
      </c>
      <c r="EK183" s="48">
        <f t="shared" si="734"/>
        <v>0</v>
      </c>
      <c r="EL183">
        <f t="shared" si="678"/>
        <v>0</v>
      </c>
      <c r="EM183">
        <f t="shared" si="735"/>
        <v>0</v>
      </c>
      <c r="EN183">
        <f t="shared" si="679"/>
        <v>0</v>
      </c>
      <c r="EO183">
        <f t="shared" si="680"/>
        <v>99999999</v>
      </c>
      <c r="EP183">
        <f t="shared" si="736"/>
        <v>99999999</v>
      </c>
      <c r="EQ183">
        <f t="shared" si="681"/>
        <v>999</v>
      </c>
      <c r="ER183">
        <f t="shared" si="682"/>
        <v>99999</v>
      </c>
      <c r="ET183">
        <f>IF(J183="X",1,IF(J183="x",1,IF(J183&lt;='Schuelereinst. Sinclair'!$B$5,1,0)))</f>
        <v>0</v>
      </c>
      <c r="EU183">
        <f>IF(L183="X",1,IF(L183="x",1,IF(L183&lt;='Schuelereinst. Sinclair'!$B$5,1,0)))</f>
        <v>0</v>
      </c>
      <c r="EV183">
        <f>IF(N183="X",1,IF(N183="x",1,IF(N183&lt;='Schuelereinst. Sinclair'!$B$5,1,0)))</f>
        <v>0</v>
      </c>
      <c r="EW183">
        <f>IF(P183="X",1,IF(P183="x",1,IF(P183&lt;='Schuelereinst. Sinclair'!$B$5,1,0)))</f>
        <v>0</v>
      </c>
      <c r="EX183">
        <f>IF(R183="X",1,IF(R183="x",1,IF(R183&lt;='Schuelereinst. Sinclair'!$B$5,1,0)))</f>
        <v>0</v>
      </c>
      <c r="EY183">
        <f>IF(T183="X",1,IF(T183="x",1,IF(T183&lt;='Schuelereinst. Sinclair'!$B$5,1,0)))</f>
        <v>0</v>
      </c>
    </row>
    <row r="184" spans="1:155" x14ac:dyDescent="0.2">
      <c r="A184">
        <v>174</v>
      </c>
      <c r="B184" s="90">
        <v>15</v>
      </c>
      <c r="C184" s="259" t="str">
        <f>IF(BG184=99,"",VLOOKUP(BG184,Wiegeliste!$A$17:'Wiegeliste'!$J$66,4))</f>
        <v/>
      </c>
      <c r="D184" s="90" t="str">
        <f t="shared" si="683"/>
        <v/>
      </c>
      <c r="E184" s="132" t="str">
        <f t="shared" si="684"/>
        <v/>
      </c>
      <c r="F184" s="132" t="str">
        <f t="shared" si="685"/>
        <v/>
      </c>
      <c r="G184" s="132" t="str">
        <f>IF(BG184=99,"",VLOOKUP(BG184,Wiegeliste!$A$17:'Wiegeliste'!$J$66,6))</f>
        <v/>
      </c>
      <c r="H184" s="148" t="str">
        <f t="shared" si="651"/>
        <v/>
      </c>
      <c r="I184" s="299" t="str">
        <f>IF(C184&lt;&gt;"",IF(ISERROR(VLOOKUP(C184,Import_Gewichtheben!$A$3:$T$52,3,FALSE)),"",VLOOKUP(C184,Import_Gewichtheben!$A$3:$T$52,3,FALSE)),"")</f>
        <v/>
      </c>
      <c r="J184" s="300" t="str">
        <f>IF(C184&lt;&gt;"",IF(ISERROR(VLOOKUP(C184,Import_Gewichtheben!$A$3:$T$52,4,FALSE)),"",VLOOKUP(C184,Import_Gewichtheben!$A$3:$T$52,4,FALSE)),"")</f>
        <v/>
      </c>
      <c r="K184" s="301" t="str">
        <f>IF(C184&lt;&gt;"",IF(ISERROR(VLOOKUP(C184,Import_Gewichtheben!$A$3:$T$52,5,FALSE)),"",VLOOKUP(C184,Import_Gewichtheben!$A$3:$T$52,5,FALSE)),"")</f>
        <v/>
      </c>
      <c r="L184" s="300" t="str">
        <f>IF(C184&lt;&gt;"",IF(ISERROR(VLOOKUP(C184,Import_Gewichtheben!$A$3:$T$52,6,FALSE)),"",VLOOKUP(C184,Import_Gewichtheben!$A$3:$T$52,6,FALSE)),"")</f>
        <v/>
      </c>
      <c r="M184" s="301" t="str">
        <f>IF(C184&lt;&gt;"",IF(ISERROR(VLOOKUP(C184,Import_Gewichtheben!$A$3:$T$52,7,FALSE)),"",VLOOKUP(C184,Import_Gewichtheben!$A$3:$T$52,7,FALSE)),"")</f>
        <v/>
      </c>
      <c r="N184" s="300" t="str">
        <f>IF(C184&lt;&gt;"",IF(ISERROR(VLOOKUP(C184,Import_Gewichtheben!$A$3:$T$52,8,FALSE)),"",VLOOKUP(C184,Import_Gewichtheben!$A$3:$T$52,8,FALSE)),"")</f>
        <v/>
      </c>
      <c r="O184" s="299" t="str">
        <f>IF(C184&lt;&gt;"",IF(ISERROR(VLOOKUP(C184,Import_Gewichtheben!$A$3:$T$52,9,FALSE)),"",VLOOKUP(C184,Import_Gewichtheben!$A$3:$T$52,9,FALSE)),"")</f>
        <v/>
      </c>
      <c r="P184" s="300" t="str">
        <f>IF(C184&lt;&gt;"",IF(ISERROR(VLOOKUP(C184,Import_Gewichtheben!$A$3:$T$52,10,FALSE)),"",VLOOKUP(C184,Import_Gewichtheben!$A$3:$T$52,10,FALSE)),"")</f>
        <v/>
      </c>
      <c r="Q184" s="301" t="str">
        <f>IF(C184&lt;&gt;"",IF(ISERROR(VLOOKUP(C184,Import_Gewichtheben!$A$3:$T$52,11,FALSE)),"",VLOOKUP(C184,Import_Gewichtheben!$A$3:$T$52,11,FALSE)),"")</f>
        <v/>
      </c>
      <c r="R184" s="300" t="str">
        <f>IF(C184&lt;&gt;"",IF(ISERROR(VLOOKUP(C184,Import_Gewichtheben!$A$3:$T$52,12,FALSE)),"",VLOOKUP(C184,Import_Gewichtheben!$A$3:$T$52,12,FALSE)),"")</f>
        <v/>
      </c>
      <c r="S184" s="301" t="str">
        <f>IF(C184&lt;&gt;"",IF(ISERROR(VLOOKUP(C184,Import_Gewichtheben!$A$3:$T$52,13,FALSE)),"",VLOOKUP(C184,Import_Gewichtheben!$A$3:$T$52,13,FALSE)),"")</f>
        <v/>
      </c>
      <c r="T184" s="300" t="str">
        <f>IF(C184&lt;&gt;"",IF(ISERROR(VLOOKUP(C184,Import_Gewichtheben!$A$3:$T$52,14,FALSE)),"",VLOOKUP(C184,Import_Gewichtheben!$A$3:$T$52,14,FALSE)),"")</f>
        <v/>
      </c>
      <c r="U184" s="112" t="str">
        <f t="shared" si="686"/>
        <v/>
      </c>
      <c r="V184" s="115" t="str">
        <f t="shared" si="687"/>
        <v/>
      </c>
      <c r="W184" s="115" t="str">
        <f t="shared" si="688"/>
        <v/>
      </c>
      <c r="X184" s="316"/>
      <c r="Y184" s="317"/>
      <c r="Z184" s="100" t="str">
        <f t="shared" si="737"/>
        <v/>
      </c>
      <c r="AA184" s="326"/>
      <c r="AB184" s="317"/>
      <c r="AC184" s="317"/>
      <c r="AD184" s="103" t="str">
        <f t="shared" si="738"/>
        <v/>
      </c>
      <c r="AE184" s="326"/>
      <c r="AF184" s="317"/>
      <c r="AG184" s="317"/>
      <c r="AH184" s="186" t="str">
        <f t="shared" si="739"/>
        <v/>
      </c>
      <c r="AI184" s="106" t="str">
        <f t="shared" si="740"/>
        <v/>
      </c>
      <c r="AJ184" s="107" t="str">
        <f t="shared" si="741"/>
        <v/>
      </c>
      <c r="AK184" s="120" t="str">
        <f t="shared" si="652"/>
        <v/>
      </c>
      <c r="AL184" s="136" t="str">
        <f t="shared" si="653"/>
        <v/>
      </c>
      <c r="BG184">
        <f>Wiegeliste!HX31</f>
        <v>99</v>
      </c>
      <c r="BJ184" t="str">
        <f t="shared" si="654"/>
        <v/>
      </c>
      <c r="BL184" t="str">
        <f t="shared" si="689"/>
        <v/>
      </c>
      <c r="BM184" t="str">
        <f t="shared" si="690"/>
        <v/>
      </c>
      <c r="BN184" t="str">
        <f t="shared" si="691"/>
        <v/>
      </c>
      <c r="BO184" t="str">
        <f t="shared" si="692"/>
        <v/>
      </c>
      <c r="BP184" t="str">
        <f t="shared" si="655"/>
        <v/>
      </c>
      <c r="BQ184" t="str">
        <f t="shared" si="656"/>
        <v/>
      </c>
      <c r="BR184" s="47" t="str">
        <f t="shared" si="657"/>
        <v/>
      </c>
      <c r="BS184" t="str">
        <f t="shared" si="658"/>
        <v/>
      </c>
      <c r="BT184" t="str">
        <f t="shared" si="659"/>
        <v/>
      </c>
      <c r="BU184" t="str">
        <f t="shared" si="693"/>
        <v/>
      </c>
      <c r="BV184" t="str">
        <f>IF(BU184="","",IF(BU184="U9",'Schuelereinst. Sinclair'!$B$6,IF(BU184="U11",'Schuelereinst. Sinclair'!$B$7,IF(BU184="U13",'Schuelereinst. Sinclair'!$B$8,Wemm(BU184="U15",'Schuelereinst. Sinclair'!$B$9,"")))))</f>
        <v/>
      </c>
      <c r="BW184" s="28" t="str">
        <f t="shared" si="660"/>
        <v/>
      </c>
      <c r="BX184" s="28" t="str">
        <f t="shared" si="661"/>
        <v/>
      </c>
      <c r="BY184" s="28" t="str">
        <f t="shared" si="662"/>
        <v/>
      </c>
      <c r="BZ184" s="28" t="str">
        <f t="shared" si="663"/>
        <v/>
      </c>
      <c r="CA184" s="28" t="str">
        <f t="shared" si="664"/>
        <v/>
      </c>
      <c r="CB184" s="28" t="str">
        <f t="shared" si="665"/>
        <v/>
      </c>
      <c r="CC184" s="28" t="str">
        <f t="shared" si="694"/>
        <v/>
      </c>
      <c r="CD184" s="28" t="str">
        <f t="shared" si="695"/>
        <v/>
      </c>
      <c r="CE184" s="28" t="str">
        <f t="shared" si="696"/>
        <v/>
      </c>
      <c r="CF184" s="28">
        <f t="shared" si="697"/>
        <v>0</v>
      </c>
      <c r="CG184">
        <f t="shared" si="698"/>
        <v>0</v>
      </c>
      <c r="CH184">
        <f t="shared" si="699"/>
        <v>0</v>
      </c>
      <c r="CI184">
        <f t="shared" si="700"/>
        <v>0</v>
      </c>
      <c r="CJ184">
        <f t="shared" si="701"/>
        <v>0</v>
      </c>
      <c r="CK184">
        <f t="shared" si="702"/>
        <v>0</v>
      </c>
      <c r="CL184">
        <f t="shared" si="666"/>
        <v>0</v>
      </c>
      <c r="CM184">
        <f t="shared" si="667"/>
        <v>0</v>
      </c>
      <c r="CN184">
        <f t="shared" si="703"/>
        <v>0</v>
      </c>
      <c r="CO184">
        <f t="shared" si="704"/>
        <v>0</v>
      </c>
      <c r="CP184">
        <f t="shared" si="705"/>
        <v>0</v>
      </c>
      <c r="CQ184" s="5">
        <f t="shared" si="706"/>
        <v>0</v>
      </c>
      <c r="CS184" s="28" t="str">
        <f t="shared" si="668"/>
        <v/>
      </c>
      <c r="CT184" s="28" t="str">
        <f t="shared" si="669"/>
        <v/>
      </c>
      <c r="CU184" s="28" t="str">
        <f t="shared" si="670"/>
        <v/>
      </c>
      <c r="CV184" s="28" t="str">
        <f t="shared" si="671"/>
        <v/>
      </c>
      <c r="CW184" s="28" t="str">
        <f t="shared" si="672"/>
        <v/>
      </c>
      <c r="CX184" s="28" t="str">
        <f t="shared" si="673"/>
        <v/>
      </c>
      <c r="CY184" s="28" t="str">
        <f t="shared" si="707"/>
        <v/>
      </c>
      <c r="CZ184" s="28" t="str">
        <f t="shared" si="708"/>
        <v/>
      </c>
      <c r="DA184" s="28" t="str">
        <f t="shared" si="709"/>
        <v/>
      </c>
      <c r="DB184" s="28">
        <f t="shared" si="710"/>
        <v>0</v>
      </c>
      <c r="DC184">
        <f t="shared" si="711"/>
        <v>0</v>
      </c>
      <c r="DD184">
        <f t="shared" si="712"/>
        <v>0</v>
      </c>
      <c r="DE184">
        <f t="shared" si="713"/>
        <v>0</v>
      </c>
      <c r="DF184">
        <f t="shared" si="714"/>
        <v>0</v>
      </c>
      <c r="DG184">
        <f t="shared" si="715"/>
        <v>0</v>
      </c>
      <c r="DH184">
        <f t="shared" si="716"/>
        <v>0</v>
      </c>
      <c r="DI184">
        <f t="shared" si="717"/>
        <v>0</v>
      </c>
      <c r="DJ184">
        <f t="shared" si="718"/>
        <v>0</v>
      </c>
      <c r="DK184">
        <f t="shared" si="719"/>
        <v>0</v>
      </c>
      <c r="DL184">
        <f t="shared" si="720"/>
        <v>0</v>
      </c>
      <c r="DM184" s="5">
        <f t="shared" si="721"/>
        <v>0</v>
      </c>
      <c r="DN184" s="48">
        <f t="shared" si="722"/>
        <v>0</v>
      </c>
      <c r="DO184" s="5">
        <f t="shared" si="723"/>
        <v>0</v>
      </c>
      <c r="DP184" s="5">
        <f t="shared" si="724"/>
        <v>0</v>
      </c>
      <c r="DR184" s="48">
        <f t="shared" si="674"/>
        <v>999</v>
      </c>
      <c r="DS184" s="48">
        <f t="shared" si="675"/>
        <v>999</v>
      </c>
      <c r="DT184" s="48">
        <f t="shared" si="725"/>
        <v>999</v>
      </c>
      <c r="DU184">
        <f t="shared" si="676"/>
        <v>0</v>
      </c>
      <c r="DW184" s="48">
        <f t="shared" si="726"/>
        <v>0</v>
      </c>
      <c r="DX184" s="48">
        <f t="shared" si="727"/>
        <v>0</v>
      </c>
      <c r="DY184" s="48">
        <f t="shared" si="728"/>
        <v>0</v>
      </c>
      <c r="DZ184" s="48">
        <f t="shared" si="729"/>
        <v>0</v>
      </c>
      <c r="EA184">
        <f t="shared" si="584"/>
        <v>0</v>
      </c>
      <c r="EC184" s="48">
        <f t="shared" si="730"/>
        <v>0</v>
      </c>
      <c r="ED184" s="48">
        <f t="shared" si="731"/>
        <v>0</v>
      </c>
      <c r="EE184" s="48">
        <f t="shared" si="732"/>
        <v>0</v>
      </c>
      <c r="EF184" s="48">
        <f t="shared" si="733"/>
        <v>0</v>
      </c>
      <c r="EG184">
        <f t="shared" si="585"/>
        <v>0</v>
      </c>
      <c r="EH184">
        <f t="shared" si="677"/>
        <v>0</v>
      </c>
      <c r="EJ184">
        <v>15</v>
      </c>
      <c r="EK184" s="48">
        <f t="shared" si="734"/>
        <v>0</v>
      </c>
      <c r="EL184">
        <f t="shared" si="678"/>
        <v>0</v>
      </c>
      <c r="EM184">
        <f t="shared" si="735"/>
        <v>0</v>
      </c>
      <c r="EN184">
        <f t="shared" si="679"/>
        <v>0</v>
      </c>
      <c r="EO184">
        <f t="shared" si="680"/>
        <v>99999999</v>
      </c>
      <c r="EP184">
        <f t="shared" si="736"/>
        <v>99999999</v>
      </c>
      <c r="EQ184">
        <f t="shared" si="681"/>
        <v>999</v>
      </c>
      <c r="ER184">
        <f t="shared" si="682"/>
        <v>99999</v>
      </c>
      <c r="ET184">
        <f>IF(J184="X",1,IF(J184="x",1,IF(J184&lt;='Schuelereinst. Sinclair'!$B$5,1,0)))</f>
        <v>0</v>
      </c>
      <c r="EU184">
        <f>IF(L184="X",1,IF(L184="x",1,IF(L184&lt;='Schuelereinst. Sinclair'!$B$5,1,0)))</f>
        <v>0</v>
      </c>
      <c r="EV184">
        <f>IF(N184="X",1,IF(N184="x",1,IF(N184&lt;='Schuelereinst. Sinclair'!$B$5,1,0)))</f>
        <v>0</v>
      </c>
      <c r="EW184">
        <f>IF(P184="X",1,IF(P184="x",1,IF(P184&lt;='Schuelereinst. Sinclair'!$B$5,1,0)))</f>
        <v>0</v>
      </c>
      <c r="EX184">
        <f>IF(R184="X",1,IF(R184="x",1,IF(R184&lt;='Schuelereinst. Sinclair'!$B$5,1,0)))</f>
        <v>0</v>
      </c>
      <c r="EY184">
        <f>IF(T184="X",1,IF(T184="x",1,IF(T184&lt;='Schuelereinst. Sinclair'!$B$5,1,0)))</f>
        <v>0</v>
      </c>
    </row>
    <row r="185" spans="1:155" x14ac:dyDescent="0.2">
      <c r="A185">
        <v>175</v>
      </c>
      <c r="B185" s="90">
        <v>16</v>
      </c>
      <c r="C185" s="259" t="str">
        <f>IF(BG185=99,"",VLOOKUP(BG185,Wiegeliste!$A$17:'Wiegeliste'!$J$66,4))</f>
        <v/>
      </c>
      <c r="D185" s="90" t="str">
        <f t="shared" si="683"/>
        <v/>
      </c>
      <c r="E185" s="132" t="str">
        <f t="shared" si="684"/>
        <v/>
      </c>
      <c r="F185" s="132" t="str">
        <f t="shared" si="685"/>
        <v/>
      </c>
      <c r="G185" s="132" t="str">
        <f>IF(BG185=99,"",VLOOKUP(BG185,Wiegeliste!$A$17:'Wiegeliste'!$J$66,6))</f>
        <v/>
      </c>
      <c r="H185" s="148" t="str">
        <f t="shared" si="651"/>
        <v/>
      </c>
      <c r="I185" s="299" t="str">
        <f>IF(C185&lt;&gt;"",IF(ISERROR(VLOOKUP(C185,Import_Gewichtheben!$A$3:$T$52,3,FALSE)),"",VLOOKUP(C185,Import_Gewichtheben!$A$3:$T$52,3,FALSE)),"")</f>
        <v/>
      </c>
      <c r="J185" s="300" t="str">
        <f>IF(C185&lt;&gt;"",IF(ISERROR(VLOOKUP(C185,Import_Gewichtheben!$A$3:$T$52,4,FALSE)),"",VLOOKUP(C185,Import_Gewichtheben!$A$3:$T$52,4,FALSE)),"")</f>
        <v/>
      </c>
      <c r="K185" s="301" t="str">
        <f>IF(C185&lt;&gt;"",IF(ISERROR(VLOOKUP(C185,Import_Gewichtheben!$A$3:$T$52,5,FALSE)),"",VLOOKUP(C185,Import_Gewichtheben!$A$3:$T$52,5,FALSE)),"")</f>
        <v/>
      </c>
      <c r="L185" s="300" t="str">
        <f>IF(C185&lt;&gt;"",IF(ISERROR(VLOOKUP(C185,Import_Gewichtheben!$A$3:$T$52,6,FALSE)),"",VLOOKUP(C185,Import_Gewichtheben!$A$3:$T$52,6,FALSE)),"")</f>
        <v/>
      </c>
      <c r="M185" s="301" t="str">
        <f>IF(C185&lt;&gt;"",IF(ISERROR(VLOOKUP(C185,Import_Gewichtheben!$A$3:$T$52,7,FALSE)),"",VLOOKUP(C185,Import_Gewichtheben!$A$3:$T$52,7,FALSE)),"")</f>
        <v/>
      </c>
      <c r="N185" s="300" t="str">
        <f>IF(C185&lt;&gt;"",IF(ISERROR(VLOOKUP(C185,Import_Gewichtheben!$A$3:$T$52,8,FALSE)),"",VLOOKUP(C185,Import_Gewichtheben!$A$3:$T$52,8,FALSE)),"")</f>
        <v/>
      </c>
      <c r="O185" s="299" t="str">
        <f>IF(C185&lt;&gt;"",IF(ISERROR(VLOOKUP(C185,Import_Gewichtheben!$A$3:$T$52,9,FALSE)),"",VLOOKUP(C185,Import_Gewichtheben!$A$3:$T$52,9,FALSE)),"")</f>
        <v/>
      </c>
      <c r="P185" s="300" t="str">
        <f>IF(C185&lt;&gt;"",IF(ISERROR(VLOOKUP(C185,Import_Gewichtheben!$A$3:$T$52,10,FALSE)),"",VLOOKUP(C185,Import_Gewichtheben!$A$3:$T$52,10,FALSE)),"")</f>
        <v/>
      </c>
      <c r="Q185" s="301" t="str">
        <f>IF(C185&lt;&gt;"",IF(ISERROR(VLOOKUP(C185,Import_Gewichtheben!$A$3:$T$52,11,FALSE)),"",VLOOKUP(C185,Import_Gewichtheben!$A$3:$T$52,11,FALSE)),"")</f>
        <v/>
      </c>
      <c r="R185" s="300" t="str">
        <f>IF(C185&lt;&gt;"",IF(ISERROR(VLOOKUP(C185,Import_Gewichtheben!$A$3:$T$52,12,FALSE)),"",VLOOKUP(C185,Import_Gewichtheben!$A$3:$T$52,12,FALSE)),"")</f>
        <v/>
      </c>
      <c r="S185" s="301" t="str">
        <f>IF(C185&lt;&gt;"",IF(ISERROR(VLOOKUP(C185,Import_Gewichtheben!$A$3:$T$52,13,FALSE)),"",VLOOKUP(C185,Import_Gewichtheben!$A$3:$T$52,13,FALSE)),"")</f>
        <v/>
      </c>
      <c r="T185" s="300" t="str">
        <f>IF(C185&lt;&gt;"",IF(ISERROR(VLOOKUP(C185,Import_Gewichtheben!$A$3:$T$52,14,FALSE)),"",VLOOKUP(C185,Import_Gewichtheben!$A$3:$T$52,14,FALSE)),"")</f>
        <v/>
      </c>
      <c r="U185" s="112" t="str">
        <f t="shared" si="686"/>
        <v/>
      </c>
      <c r="V185" s="115" t="str">
        <f t="shared" si="687"/>
        <v/>
      </c>
      <c r="W185" s="115" t="str">
        <f t="shared" si="688"/>
        <v/>
      </c>
      <c r="X185" s="316"/>
      <c r="Y185" s="317"/>
      <c r="Z185" s="100" t="str">
        <f t="shared" si="737"/>
        <v/>
      </c>
      <c r="AA185" s="326"/>
      <c r="AB185" s="317"/>
      <c r="AC185" s="317"/>
      <c r="AD185" s="103" t="str">
        <f t="shared" si="738"/>
        <v/>
      </c>
      <c r="AE185" s="326"/>
      <c r="AF185" s="317"/>
      <c r="AG185" s="317"/>
      <c r="AH185" s="186" t="str">
        <f t="shared" si="739"/>
        <v/>
      </c>
      <c r="AI185" s="106" t="str">
        <f t="shared" si="740"/>
        <v/>
      </c>
      <c r="AJ185" s="107" t="str">
        <f t="shared" si="741"/>
        <v/>
      </c>
      <c r="AK185" s="120" t="str">
        <f t="shared" si="652"/>
        <v/>
      </c>
      <c r="AL185" s="136" t="str">
        <f t="shared" si="653"/>
        <v/>
      </c>
      <c r="BG185">
        <f>Wiegeliste!HX32</f>
        <v>99</v>
      </c>
      <c r="BJ185" t="str">
        <f t="shared" si="654"/>
        <v/>
      </c>
      <c r="BL185" t="str">
        <f t="shared" si="689"/>
        <v/>
      </c>
      <c r="BM185" t="str">
        <f t="shared" si="690"/>
        <v/>
      </c>
      <c r="BN185" t="str">
        <f t="shared" si="691"/>
        <v/>
      </c>
      <c r="BO185" t="str">
        <f t="shared" si="692"/>
        <v/>
      </c>
      <c r="BP185" t="str">
        <f t="shared" si="655"/>
        <v/>
      </c>
      <c r="BQ185" t="str">
        <f t="shared" si="656"/>
        <v/>
      </c>
      <c r="BR185" s="47" t="str">
        <f t="shared" si="657"/>
        <v/>
      </c>
      <c r="BS185" t="str">
        <f t="shared" si="658"/>
        <v/>
      </c>
      <c r="BT185" t="str">
        <f t="shared" si="659"/>
        <v/>
      </c>
      <c r="BU185" t="str">
        <f t="shared" si="693"/>
        <v/>
      </c>
      <c r="BV185" t="str">
        <f>IF(BU185="","",IF(BU185="U9",'Schuelereinst. Sinclair'!$B$6,IF(BU185="U11",'Schuelereinst. Sinclair'!$B$7,IF(BU185="U13",'Schuelereinst. Sinclair'!$B$8,Wemm(BU185="U15",'Schuelereinst. Sinclair'!$B$9,"")))))</f>
        <v/>
      </c>
      <c r="BW185" s="28" t="str">
        <f t="shared" si="660"/>
        <v/>
      </c>
      <c r="BX185" s="28" t="str">
        <f t="shared" si="661"/>
        <v/>
      </c>
      <c r="BY185" s="28" t="str">
        <f t="shared" si="662"/>
        <v/>
      </c>
      <c r="BZ185" s="28" t="str">
        <f t="shared" si="663"/>
        <v/>
      </c>
      <c r="CA185" s="28" t="str">
        <f t="shared" si="664"/>
        <v/>
      </c>
      <c r="CB185" s="28" t="str">
        <f t="shared" si="665"/>
        <v/>
      </c>
      <c r="CC185" s="28" t="str">
        <f t="shared" si="694"/>
        <v/>
      </c>
      <c r="CD185" s="28" t="str">
        <f t="shared" si="695"/>
        <v/>
      </c>
      <c r="CE185" s="28" t="str">
        <f t="shared" si="696"/>
        <v/>
      </c>
      <c r="CF185" s="28">
        <f t="shared" si="697"/>
        <v>0</v>
      </c>
      <c r="CG185">
        <f t="shared" si="698"/>
        <v>0</v>
      </c>
      <c r="CH185">
        <f t="shared" si="699"/>
        <v>0</v>
      </c>
      <c r="CI185">
        <f t="shared" si="700"/>
        <v>0</v>
      </c>
      <c r="CJ185">
        <f t="shared" si="701"/>
        <v>0</v>
      </c>
      <c r="CK185">
        <f t="shared" si="702"/>
        <v>0</v>
      </c>
      <c r="CL185">
        <f t="shared" si="666"/>
        <v>0</v>
      </c>
      <c r="CM185">
        <f t="shared" si="667"/>
        <v>0</v>
      </c>
      <c r="CN185">
        <f t="shared" si="703"/>
        <v>0</v>
      </c>
      <c r="CO185">
        <f t="shared" si="704"/>
        <v>0</v>
      </c>
      <c r="CP185">
        <f t="shared" si="705"/>
        <v>0</v>
      </c>
      <c r="CQ185" s="5">
        <f t="shared" si="706"/>
        <v>0</v>
      </c>
      <c r="CS185" s="28" t="str">
        <f t="shared" si="668"/>
        <v/>
      </c>
      <c r="CT185" s="28" t="str">
        <f t="shared" si="669"/>
        <v/>
      </c>
      <c r="CU185" s="28" t="str">
        <f t="shared" si="670"/>
        <v/>
      </c>
      <c r="CV185" s="28" t="str">
        <f t="shared" si="671"/>
        <v/>
      </c>
      <c r="CW185" s="28" t="str">
        <f t="shared" si="672"/>
        <v/>
      </c>
      <c r="CX185" s="28" t="str">
        <f t="shared" si="673"/>
        <v/>
      </c>
      <c r="CY185" s="28" t="str">
        <f t="shared" si="707"/>
        <v/>
      </c>
      <c r="CZ185" s="28" t="str">
        <f t="shared" si="708"/>
        <v/>
      </c>
      <c r="DA185" s="28" t="str">
        <f t="shared" si="709"/>
        <v/>
      </c>
      <c r="DB185" s="28">
        <f t="shared" si="710"/>
        <v>0</v>
      </c>
      <c r="DC185">
        <f t="shared" si="711"/>
        <v>0</v>
      </c>
      <c r="DD185">
        <f t="shared" si="712"/>
        <v>0</v>
      </c>
      <c r="DE185">
        <f t="shared" si="713"/>
        <v>0</v>
      </c>
      <c r="DF185">
        <f t="shared" si="714"/>
        <v>0</v>
      </c>
      <c r="DG185">
        <f t="shared" si="715"/>
        <v>0</v>
      </c>
      <c r="DH185">
        <f t="shared" si="716"/>
        <v>0</v>
      </c>
      <c r="DI185">
        <f t="shared" si="717"/>
        <v>0</v>
      </c>
      <c r="DJ185">
        <f t="shared" si="718"/>
        <v>0</v>
      </c>
      <c r="DK185">
        <f t="shared" si="719"/>
        <v>0</v>
      </c>
      <c r="DL185">
        <f t="shared" si="720"/>
        <v>0</v>
      </c>
      <c r="DM185" s="5">
        <f t="shared" si="721"/>
        <v>0</v>
      </c>
      <c r="DN185" s="48">
        <f t="shared" si="722"/>
        <v>0</v>
      </c>
      <c r="DO185" s="5">
        <f t="shared" si="723"/>
        <v>0</v>
      </c>
      <c r="DP185" s="5">
        <f t="shared" si="724"/>
        <v>0</v>
      </c>
      <c r="DR185" s="48">
        <f t="shared" si="674"/>
        <v>999</v>
      </c>
      <c r="DS185" s="48">
        <f t="shared" si="675"/>
        <v>999</v>
      </c>
      <c r="DT185" s="48">
        <f t="shared" si="725"/>
        <v>999</v>
      </c>
      <c r="DU185">
        <f t="shared" si="676"/>
        <v>0</v>
      </c>
      <c r="DW185" s="48">
        <f t="shared" si="726"/>
        <v>0</v>
      </c>
      <c r="DX185" s="48">
        <f t="shared" si="727"/>
        <v>0</v>
      </c>
      <c r="DY185" s="48">
        <f t="shared" si="728"/>
        <v>0</v>
      </c>
      <c r="DZ185" s="48">
        <f t="shared" si="729"/>
        <v>0</v>
      </c>
      <c r="EA185">
        <f t="shared" si="584"/>
        <v>0</v>
      </c>
      <c r="EC185" s="48">
        <f t="shared" si="730"/>
        <v>0</v>
      </c>
      <c r="ED185" s="48">
        <f t="shared" si="731"/>
        <v>0</v>
      </c>
      <c r="EE185" s="48">
        <f t="shared" si="732"/>
        <v>0</v>
      </c>
      <c r="EF185" s="48">
        <f t="shared" si="733"/>
        <v>0</v>
      </c>
      <c r="EG185">
        <f t="shared" si="585"/>
        <v>0</v>
      </c>
      <c r="EH185">
        <f t="shared" si="677"/>
        <v>0</v>
      </c>
      <c r="EJ185">
        <v>16</v>
      </c>
      <c r="EK185" s="48">
        <f t="shared" si="734"/>
        <v>0</v>
      </c>
      <c r="EL185">
        <f t="shared" si="678"/>
        <v>0</v>
      </c>
      <c r="EM185">
        <f t="shared" si="735"/>
        <v>0</v>
      </c>
      <c r="EN185">
        <f t="shared" si="679"/>
        <v>0</v>
      </c>
      <c r="EO185">
        <f t="shared" si="680"/>
        <v>99999999</v>
      </c>
      <c r="EP185">
        <f t="shared" si="736"/>
        <v>99999999</v>
      </c>
      <c r="EQ185">
        <f t="shared" si="681"/>
        <v>999</v>
      </c>
      <c r="ER185">
        <f t="shared" si="682"/>
        <v>99999</v>
      </c>
      <c r="ET185">
        <f>IF(J185="X",1,IF(J185="x",1,IF(J185&lt;='Schuelereinst. Sinclair'!$B$5,1,0)))</f>
        <v>0</v>
      </c>
      <c r="EU185">
        <f>IF(L185="X",1,IF(L185="x",1,IF(L185&lt;='Schuelereinst. Sinclair'!$B$5,1,0)))</f>
        <v>0</v>
      </c>
      <c r="EV185">
        <f>IF(N185="X",1,IF(N185="x",1,IF(N185&lt;='Schuelereinst. Sinclair'!$B$5,1,0)))</f>
        <v>0</v>
      </c>
      <c r="EW185">
        <f>IF(P185="X",1,IF(P185="x",1,IF(P185&lt;='Schuelereinst. Sinclair'!$B$5,1,0)))</f>
        <v>0</v>
      </c>
      <c r="EX185">
        <f>IF(R185="X",1,IF(R185="x",1,IF(R185&lt;='Schuelereinst. Sinclair'!$B$5,1,0)))</f>
        <v>0</v>
      </c>
      <c r="EY185">
        <f>IF(T185="X",1,IF(T185="x",1,IF(T185&lt;='Schuelereinst. Sinclair'!$B$5,1,0)))</f>
        <v>0</v>
      </c>
    </row>
    <row r="186" spans="1:155" x14ac:dyDescent="0.2">
      <c r="A186">
        <v>176</v>
      </c>
      <c r="B186" s="90">
        <v>17</v>
      </c>
      <c r="C186" s="259" t="str">
        <f>IF(BG186=99,"",VLOOKUP(BG186,Wiegeliste!$A$17:'Wiegeliste'!$J$66,4))</f>
        <v/>
      </c>
      <c r="D186" s="90" t="str">
        <f t="shared" si="683"/>
        <v/>
      </c>
      <c r="E186" s="132" t="str">
        <f t="shared" si="684"/>
        <v/>
      </c>
      <c r="F186" s="132" t="str">
        <f t="shared" si="685"/>
        <v/>
      </c>
      <c r="G186" s="132" t="str">
        <f>IF(BG186=99,"",VLOOKUP(BG186,Wiegeliste!$A$17:'Wiegeliste'!$J$66,6))</f>
        <v/>
      </c>
      <c r="H186" s="148" t="str">
        <f t="shared" si="651"/>
        <v/>
      </c>
      <c r="I186" s="299" t="str">
        <f>IF(C186&lt;&gt;"",IF(ISERROR(VLOOKUP(C186,Import_Gewichtheben!$A$3:$T$52,3,FALSE)),"",VLOOKUP(C186,Import_Gewichtheben!$A$3:$T$52,3,FALSE)),"")</f>
        <v/>
      </c>
      <c r="J186" s="300" t="str">
        <f>IF(C186&lt;&gt;"",IF(ISERROR(VLOOKUP(C186,Import_Gewichtheben!$A$3:$T$52,4,FALSE)),"",VLOOKUP(C186,Import_Gewichtheben!$A$3:$T$52,4,FALSE)),"")</f>
        <v/>
      </c>
      <c r="K186" s="301" t="str">
        <f>IF(C186&lt;&gt;"",IF(ISERROR(VLOOKUP(C186,Import_Gewichtheben!$A$3:$T$52,5,FALSE)),"",VLOOKUP(C186,Import_Gewichtheben!$A$3:$T$52,5,FALSE)),"")</f>
        <v/>
      </c>
      <c r="L186" s="300" t="str">
        <f>IF(C186&lt;&gt;"",IF(ISERROR(VLOOKUP(C186,Import_Gewichtheben!$A$3:$T$52,6,FALSE)),"",VLOOKUP(C186,Import_Gewichtheben!$A$3:$T$52,6,FALSE)),"")</f>
        <v/>
      </c>
      <c r="M186" s="301" t="str">
        <f>IF(C186&lt;&gt;"",IF(ISERROR(VLOOKUP(C186,Import_Gewichtheben!$A$3:$T$52,7,FALSE)),"",VLOOKUP(C186,Import_Gewichtheben!$A$3:$T$52,7,FALSE)),"")</f>
        <v/>
      </c>
      <c r="N186" s="300" t="str">
        <f>IF(C186&lt;&gt;"",IF(ISERROR(VLOOKUP(C186,Import_Gewichtheben!$A$3:$T$52,8,FALSE)),"",VLOOKUP(C186,Import_Gewichtheben!$A$3:$T$52,8,FALSE)),"")</f>
        <v/>
      </c>
      <c r="O186" s="299" t="str">
        <f>IF(C186&lt;&gt;"",IF(ISERROR(VLOOKUP(C186,Import_Gewichtheben!$A$3:$T$52,9,FALSE)),"",VLOOKUP(C186,Import_Gewichtheben!$A$3:$T$52,9,FALSE)),"")</f>
        <v/>
      </c>
      <c r="P186" s="300" t="str">
        <f>IF(C186&lt;&gt;"",IF(ISERROR(VLOOKUP(C186,Import_Gewichtheben!$A$3:$T$52,10,FALSE)),"",VLOOKUP(C186,Import_Gewichtheben!$A$3:$T$52,10,FALSE)),"")</f>
        <v/>
      </c>
      <c r="Q186" s="301" t="str">
        <f>IF(C186&lt;&gt;"",IF(ISERROR(VLOOKUP(C186,Import_Gewichtheben!$A$3:$T$52,11,FALSE)),"",VLOOKUP(C186,Import_Gewichtheben!$A$3:$T$52,11,FALSE)),"")</f>
        <v/>
      </c>
      <c r="R186" s="300" t="str">
        <f>IF(C186&lt;&gt;"",IF(ISERROR(VLOOKUP(C186,Import_Gewichtheben!$A$3:$T$52,12,FALSE)),"",VLOOKUP(C186,Import_Gewichtheben!$A$3:$T$52,12,FALSE)),"")</f>
        <v/>
      </c>
      <c r="S186" s="301" t="str">
        <f>IF(C186&lt;&gt;"",IF(ISERROR(VLOOKUP(C186,Import_Gewichtheben!$A$3:$T$52,13,FALSE)),"",VLOOKUP(C186,Import_Gewichtheben!$A$3:$T$52,13,FALSE)),"")</f>
        <v/>
      </c>
      <c r="T186" s="300" t="str">
        <f>IF(C186&lt;&gt;"",IF(ISERROR(VLOOKUP(C186,Import_Gewichtheben!$A$3:$T$52,14,FALSE)),"",VLOOKUP(C186,Import_Gewichtheben!$A$3:$T$52,14,FALSE)),"")</f>
        <v/>
      </c>
      <c r="U186" s="112" t="str">
        <f t="shared" si="686"/>
        <v/>
      </c>
      <c r="V186" s="115" t="str">
        <f t="shared" si="687"/>
        <v/>
      </c>
      <c r="W186" s="115" t="str">
        <f t="shared" si="688"/>
        <v/>
      </c>
      <c r="X186" s="318"/>
      <c r="Y186" s="317"/>
      <c r="Z186" s="100" t="str">
        <f t="shared" si="737"/>
        <v/>
      </c>
      <c r="AA186" s="326"/>
      <c r="AB186" s="317"/>
      <c r="AC186" s="317"/>
      <c r="AD186" s="103" t="str">
        <f t="shared" si="738"/>
        <v/>
      </c>
      <c r="AE186" s="326"/>
      <c r="AF186" s="317"/>
      <c r="AG186" s="317"/>
      <c r="AH186" s="186" t="str">
        <f t="shared" si="739"/>
        <v/>
      </c>
      <c r="AI186" s="106" t="str">
        <f t="shared" si="740"/>
        <v/>
      </c>
      <c r="AJ186" s="107" t="str">
        <f t="shared" si="741"/>
        <v/>
      </c>
      <c r="AK186" s="120" t="str">
        <f t="shared" si="652"/>
        <v/>
      </c>
      <c r="AL186" s="136" t="str">
        <f t="shared" si="653"/>
        <v/>
      </c>
      <c r="BG186">
        <f>Wiegeliste!HX33</f>
        <v>99</v>
      </c>
      <c r="BJ186" t="str">
        <f t="shared" si="654"/>
        <v/>
      </c>
      <c r="BL186" t="str">
        <f t="shared" si="689"/>
        <v/>
      </c>
      <c r="BM186" t="str">
        <f t="shared" si="690"/>
        <v/>
      </c>
      <c r="BN186" t="str">
        <f t="shared" si="691"/>
        <v/>
      </c>
      <c r="BO186" t="str">
        <f t="shared" si="692"/>
        <v/>
      </c>
      <c r="BP186" t="str">
        <f t="shared" si="655"/>
        <v/>
      </c>
      <c r="BQ186" t="str">
        <f t="shared" si="656"/>
        <v/>
      </c>
      <c r="BR186" s="47" t="str">
        <f t="shared" si="657"/>
        <v/>
      </c>
      <c r="BS186" t="str">
        <f t="shared" si="658"/>
        <v/>
      </c>
      <c r="BT186" t="str">
        <f t="shared" si="659"/>
        <v/>
      </c>
      <c r="BU186" t="str">
        <f t="shared" si="693"/>
        <v/>
      </c>
      <c r="BV186" t="str">
        <f>IF(BU186="","",IF(BU186="U9",'Schuelereinst. Sinclair'!$B$6,IF(BU186="U11",'Schuelereinst. Sinclair'!$B$7,IF(BU186="U13",'Schuelereinst. Sinclair'!$B$8,Wemm(BU186="U15",'Schuelereinst. Sinclair'!$B$9,"")))))</f>
        <v/>
      </c>
      <c r="BW186" s="28" t="str">
        <f t="shared" si="660"/>
        <v/>
      </c>
      <c r="BX186" s="28" t="str">
        <f t="shared" si="661"/>
        <v/>
      </c>
      <c r="BY186" s="28" t="str">
        <f t="shared" si="662"/>
        <v/>
      </c>
      <c r="BZ186" s="28" t="str">
        <f t="shared" si="663"/>
        <v/>
      </c>
      <c r="CA186" s="28" t="str">
        <f t="shared" si="664"/>
        <v/>
      </c>
      <c r="CB186" s="28" t="str">
        <f t="shared" si="665"/>
        <v/>
      </c>
      <c r="CC186" s="28" t="str">
        <f t="shared" si="694"/>
        <v/>
      </c>
      <c r="CD186" s="28" t="str">
        <f t="shared" si="695"/>
        <v/>
      </c>
      <c r="CE186" s="28" t="str">
        <f t="shared" si="696"/>
        <v/>
      </c>
      <c r="CF186" s="28">
        <f t="shared" si="697"/>
        <v>0</v>
      </c>
      <c r="CG186">
        <f t="shared" si="698"/>
        <v>0</v>
      </c>
      <c r="CH186">
        <f t="shared" si="699"/>
        <v>0</v>
      </c>
      <c r="CI186">
        <f t="shared" si="700"/>
        <v>0</v>
      </c>
      <c r="CJ186">
        <f t="shared" si="701"/>
        <v>0</v>
      </c>
      <c r="CK186">
        <f t="shared" si="702"/>
        <v>0</v>
      </c>
      <c r="CL186">
        <f t="shared" si="666"/>
        <v>0</v>
      </c>
      <c r="CM186">
        <f t="shared" si="667"/>
        <v>0</v>
      </c>
      <c r="CN186">
        <f t="shared" si="703"/>
        <v>0</v>
      </c>
      <c r="CO186">
        <f t="shared" si="704"/>
        <v>0</v>
      </c>
      <c r="CP186">
        <f t="shared" si="705"/>
        <v>0</v>
      </c>
      <c r="CQ186" s="5">
        <f t="shared" si="706"/>
        <v>0</v>
      </c>
      <c r="CS186" s="28" t="str">
        <f t="shared" si="668"/>
        <v/>
      </c>
      <c r="CT186" s="28" t="str">
        <f t="shared" si="669"/>
        <v/>
      </c>
      <c r="CU186" s="28" t="str">
        <f t="shared" si="670"/>
        <v/>
      </c>
      <c r="CV186" s="28" t="str">
        <f t="shared" si="671"/>
        <v/>
      </c>
      <c r="CW186" s="28" t="str">
        <f t="shared" si="672"/>
        <v/>
      </c>
      <c r="CX186" s="28" t="str">
        <f t="shared" si="673"/>
        <v/>
      </c>
      <c r="CY186" s="28" t="str">
        <f t="shared" si="707"/>
        <v/>
      </c>
      <c r="CZ186" s="28" t="str">
        <f t="shared" si="708"/>
        <v/>
      </c>
      <c r="DA186" s="28" t="str">
        <f t="shared" si="709"/>
        <v/>
      </c>
      <c r="DB186" s="28">
        <f t="shared" si="710"/>
        <v>0</v>
      </c>
      <c r="DC186">
        <f t="shared" si="711"/>
        <v>0</v>
      </c>
      <c r="DD186">
        <f t="shared" si="712"/>
        <v>0</v>
      </c>
      <c r="DE186">
        <f t="shared" si="713"/>
        <v>0</v>
      </c>
      <c r="DF186">
        <f t="shared" si="714"/>
        <v>0</v>
      </c>
      <c r="DG186">
        <f t="shared" si="715"/>
        <v>0</v>
      </c>
      <c r="DH186">
        <f t="shared" si="716"/>
        <v>0</v>
      </c>
      <c r="DI186">
        <f t="shared" si="717"/>
        <v>0</v>
      </c>
      <c r="DJ186">
        <f t="shared" si="718"/>
        <v>0</v>
      </c>
      <c r="DK186">
        <f t="shared" si="719"/>
        <v>0</v>
      </c>
      <c r="DL186">
        <f t="shared" si="720"/>
        <v>0</v>
      </c>
      <c r="DM186" s="5">
        <f t="shared" si="721"/>
        <v>0</v>
      </c>
      <c r="DN186" s="48">
        <f t="shared" si="722"/>
        <v>0</v>
      </c>
      <c r="DO186" s="5">
        <f t="shared" si="723"/>
        <v>0</v>
      </c>
      <c r="DP186" s="5">
        <f t="shared" si="724"/>
        <v>0</v>
      </c>
      <c r="DR186" s="48">
        <f t="shared" si="674"/>
        <v>999</v>
      </c>
      <c r="DS186" s="48">
        <f t="shared" si="675"/>
        <v>999</v>
      </c>
      <c r="DT186" s="48">
        <f t="shared" si="725"/>
        <v>999</v>
      </c>
      <c r="DU186">
        <f t="shared" si="676"/>
        <v>0</v>
      </c>
      <c r="DW186" s="48">
        <f t="shared" si="726"/>
        <v>0</v>
      </c>
      <c r="DX186" s="48">
        <f t="shared" si="727"/>
        <v>0</v>
      </c>
      <c r="DY186" s="48">
        <f t="shared" si="728"/>
        <v>0</v>
      </c>
      <c r="DZ186" s="48">
        <f t="shared" si="729"/>
        <v>0</v>
      </c>
      <c r="EA186">
        <f t="shared" si="584"/>
        <v>0</v>
      </c>
      <c r="EC186" s="48">
        <f t="shared" si="730"/>
        <v>0</v>
      </c>
      <c r="ED186" s="48">
        <f t="shared" si="731"/>
        <v>0</v>
      </c>
      <c r="EE186" s="48">
        <f t="shared" si="732"/>
        <v>0</v>
      </c>
      <c r="EF186" s="48">
        <f t="shared" si="733"/>
        <v>0</v>
      </c>
      <c r="EG186">
        <f t="shared" si="585"/>
        <v>0</v>
      </c>
      <c r="EH186">
        <f t="shared" si="677"/>
        <v>0</v>
      </c>
      <c r="EJ186">
        <v>17</v>
      </c>
      <c r="EK186" s="48">
        <f t="shared" si="734"/>
        <v>0</v>
      </c>
      <c r="EL186">
        <f t="shared" si="678"/>
        <v>0</v>
      </c>
      <c r="EM186">
        <f t="shared" si="735"/>
        <v>0</v>
      </c>
      <c r="EN186">
        <f t="shared" si="679"/>
        <v>0</v>
      </c>
      <c r="EO186">
        <f t="shared" si="680"/>
        <v>99999999</v>
      </c>
      <c r="EP186">
        <f t="shared" si="736"/>
        <v>99999999</v>
      </c>
      <c r="EQ186">
        <f t="shared" si="681"/>
        <v>999</v>
      </c>
      <c r="ER186">
        <f t="shared" si="682"/>
        <v>99999</v>
      </c>
      <c r="ET186">
        <f>IF(J186="X",1,IF(J186="x",1,IF(J186&lt;='Schuelereinst. Sinclair'!$B$5,1,0)))</f>
        <v>0</v>
      </c>
      <c r="EU186">
        <f>IF(L186="X",1,IF(L186="x",1,IF(L186&lt;='Schuelereinst. Sinclair'!$B$5,1,0)))</f>
        <v>0</v>
      </c>
      <c r="EV186">
        <f>IF(N186="X",1,IF(N186="x",1,IF(N186&lt;='Schuelereinst. Sinclair'!$B$5,1,0)))</f>
        <v>0</v>
      </c>
      <c r="EW186">
        <f>IF(P186="X",1,IF(P186="x",1,IF(P186&lt;='Schuelereinst. Sinclair'!$B$5,1,0)))</f>
        <v>0</v>
      </c>
      <c r="EX186">
        <f>IF(R186="X",1,IF(R186="x",1,IF(R186&lt;='Schuelereinst. Sinclair'!$B$5,1,0)))</f>
        <v>0</v>
      </c>
      <c r="EY186">
        <f>IF(T186="X",1,IF(T186="x",1,IF(T186&lt;='Schuelereinst. Sinclair'!$B$5,1,0)))</f>
        <v>0</v>
      </c>
    </row>
    <row r="187" spans="1:155" x14ac:dyDescent="0.2">
      <c r="A187">
        <v>177</v>
      </c>
      <c r="B187" s="90">
        <v>18</v>
      </c>
      <c r="C187" s="259" t="str">
        <f>IF(BG187=99,"",VLOOKUP(BG187,Wiegeliste!$A$17:'Wiegeliste'!$J$66,4))</f>
        <v/>
      </c>
      <c r="D187" s="90" t="str">
        <f t="shared" si="683"/>
        <v/>
      </c>
      <c r="E187" s="132" t="str">
        <f t="shared" si="684"/>
        <v/>
      </c>
      <c r="F187" s="132" t="str">
        <f t="shared" si="685"/>
        <v/>
      </c>
      <c r="G187" s="132" t="str">
        <f>IF(BG187=99,"",VLOOKUP(BG187,Wiegeliste!$A$17:'Wiegeliste'!$J$66,6))</f>
        <v/>
      </c>
      <c r="H187" s="148" t="str">
        <f t="shared" si="651"/>
        <v/>
      </c>
      <c r="I187" s="299" t="str">
        <f>IF(C187&lt;&gt;"",IF(ISERROR(VLOOKUP(C187,Import_Gewichtheben!$A$3:$T$52,3,FALSE)),"",VLOOKUP(C187,Import_Gewichtheben!$A$3:$T$52,3,FALSE)),"")</f>
        <v/>
      </c>
      <c r="J187" s="300" t="str">
        <f>IF(C187&lt;&gt;"",IF(ISERROR(VLOOKUP(C187,Import_Gewichtheben!$A$3:$T$52,4,FALSE)),"",VLOOKUP(C187,Import_Gewichtheben!$A$3:$T$52,4,FALSE)),"")</f>
        <v/>
      </c>
      <c r="K187" s="301" t="str">
        <f>IF(C187&lt;&gt;"",IF(ISERROR(VLOOKUP(C187,Import_Gewichtheben!$A$3:$T$52,5,FALSE)),"",VLOOKUP(C187,Import_Gewichtheben!$A$3:$T$52,5,FALSE)),"")</f>
        <v/>
      </c>
      <c r="L187" s="300" t="str">
        <f>IF(C187&lt;&gt;"",IF(ISERROR(VLOOKUP(C187,Import_Gewichtheben!$A$3:$T$52,6,FALSE)),"",VLOOKUP(C187,Import_Gewichtheben!$A$3:$T$52,6,FALSE)),"")</f>
        <v/>
      </c>
      <c r="M187" s="301" t="str">
        <f>IF(C187&lt;&gt;"",IF(ISERROR(VLOOKUP(C187,Import_Gewichtheben!$A$3:$T$52,7,FALSE)),"",VLOOKUP(C187,Import_Gewichtheben!$A$3:$T$52,7,FALSE)),"")</f>
        <v/>
      </c>
      <c r="N187" s="300" t="str">
        <f>IF(C187&lt;&gt;"",IF(ISERROR(VLOOKUP(C187,Import_Gewichtheben!$A$3:$T$52,8,FALSE)),"",VLOOKUP(C187,Import_Gewichtheben!$A$3:$T$52,8,FALSE)),"")</f>
        <v/>
      </c>
      <c r="O187" s="299" t="str">
        <f>IF(C187&lt;&gt;"",IF(ISERROR(VLOOKUP(C187,Import_Gewichtheben!$A$3:$T$52,9,FALSE)),"",VLOOKUP(C187,Import_Gewichtheben!$A$3:$T$52,9,FALSE)),"")</f>
        <v/>
      </c>
      <c r="P187" s="300" t="str">
        <f>IF(C187&lt;&gt;"",IF(ISERROR(VLOOKUP(C187,Import_Gewichtheben!$A$3:$T$52,10,FALSE)),"",VLOOKUP(C187,Import_Gewichtheben!$A$3:$T$52,10,FALSE)),"")</f>
        <v/>
      </c>
      <c r="Q187" s="301" t="str">
        <f>IF(C187&lt;&gt;"",IF(ISERROR(VLOOKUP(C187,Import_Gewichtheben!$A$3:$T$52,11,FALSE)),"",VLOOKUP(C187,Import_Gewichtheben!$A$3:$T$52,11,FALSE)),"")</f>
        <v/>
      </c>
      <c r="R187" s="300" t="str">
        <f>IF(C187&lt;&gt;"",IF(ISERROR(VLOOKUP(C187,Import_Gewichtheben!$A$3:$T$52,12,FALSE)),"",VLOOKUP(C187,Import_Gewichtheben!$A$3:$T$52,12,FALSE)),"")</f>
        <v/>
      </c>
      <c r="S187" s="301" t="str">
        <f>IF(C187&lt;&gt;"",IF(ISERROR(VLOOKUP(C187,Import_Gewichtheben!$A$3:$T$52,13,FALSE)),"",VLOOKUP(C187,Import_Gewichtheben!$A$3:$T$52,13,FALSE)),"")</f>
        <v/>
      </c>
      <c r="T187" s="300" t="str">
        <f>IF(C187&lt;&gt;"",IF(ISERROR(VLOOKUP(C187,Import_Gewichtheben!$A$3:$T$52,14,FALSE)),"",VLOOKUP(C187,Import_Gewichtheben!$A$3:$T$52,14,FALSE)),"")</f>
        <v/>
      </c>
      <c r="U187" s="112" t="str">
        <f t="shared" si="686"/>
        <v/>
      </c>
      <c r="V187" s="115" t="str">
        <f t="shared" si="687"/>
        <v/>
      </c>
      <c r="W187" s="115" t="str">
        <f t="shared" si="688"/>
        <v/>
      </c>
      <c r="X187" s="319"/>
      <c r="Y187" s="320"/>
      <c r="Z187" s="100" t="str">
        <f t="shared" si="737"/>
        <v/>
      </c>
      <c r="AA187" s="326"/>
      <c r="AB187" s="317"/>
      <c r="AC187" s="317"/>
      <c r="AD187" s="103" t="str">
        <f t="shared" si="738"/>
        <v/>
      </c>
      <c r="AE187" s="326"/>
      <c r="AF187" s="317"/>
      <c r="AG187" s="317"/>
      <c r="AH187" s="186" t="str">
        <f t="shared" si="739"/>
        <v/>
      </c>
      <c r="AI187" s="106" t="str">
        <f t="shared" si="740"/>
        <v/>
      </c>
      <c r="AJ187" s="107" t="str">
        <f t="shared" si="741"/>
        <v/>
      </c>
      <c r="AK187" s="120" t="str">
        <f t="shared" si="652"/>
        <v/>
      </c>
      <c r="AL187" s="136" t="str">
        <f t="shared" si="653"/>
        <v/>
      </c>
      <c r="BG187">
        <f>Wiegeliste!HX34</f>
        <v>99</v>
      </c>
      <c r="BJ187" t="str">
        <f t="shared" si="654"/>
        <v/>
      </c>
      <c r="BL187" t="str">
        <f t="shared" si="689"/>
        <v/>
      </c>
      <c r="BM187" t="str">
        <f t="shared" si="690"/>
        <v/>
      </c>
      <c r="BN187" t="str">
        <f t="shared" si="691"/>
        <v/>
      </c>
      <c r="BO187" t="str">
        <f t="shared" si="692"/>
        <v/>
      </c>
      <c r="BP187" t="str">
        <f t="shared" si="655"/>
        <v/>
      </c>
      <c r="BQ187" t="str">
        <f t="shared" si="656"/>
        <v/>
      </c>
      <c r="BR187" s="47" t="str">
        <f t="shared" si="657"/>
        <v/>
      </c>
      <c r="BS187" t="str">
        <f t="shared" si="658"/>
        <v/>
      </c>
      <c r="BT187" t="str">
        <f t="shared" si="659"/>
        <v/>
      </c>
      <c r="BU187" t="str">
        <f t="shared" si="693"/>
        <v/>
      </c>
      <c r="BV187" t="str">
        <f>IF(BU187="","",IF(BU187="U9",'Schuelereinst. Sinclair'!$B$6,IF(BU187="U11",'Schuelereinst. Sinclair'!$B$7,IF(BU187="U13",'Schuelereinst. Sinclair'!$B$8,Wemm(BU187="U15",'Schuelereinst. Sinclair'!$B$9,"")))))</f>
        <v/>
      </c>
      <c r="BW187" s="28" t="str">
        <f t="shared" si="660"/>
        <v/>
      </c>
      <c r="BX187" s="28" t="str">
        <f t="shared" si="661"/>
        <v/>
      </c>
      <c r="BY187" s="28" t="str">
        <f t="shared" si="662"/>
        <v/>
      </c>
      <c r="BZ187" s="28" t="str">
        <f t="shared" si="663"/>
        <v/>
      </c>
      <c r="CA187" s="28" t="str">
        <f t="shared" si="664"/>
        <v/>
      </c>
      <c r="CB187" s="28" t="str">
        <f t="shared" si="665"/>
        <v/>
      </c>
      <c r="CC187" s="28" t="str">
        <f t="shared" si="694"/>
        <v/>
      </c>
      <c r="CD187" s="28" t="str">
        <f t="shared" si="695"/>
        <v/>
      </c>
      <c r="CE187" s="28" t="str">
        <f t="shared" si="696"/>
        <v/>
      </c>
      <c r="CF187" s="28">
        <f t="shared" si="697"/>
        <v>0</v>
      </c>
      <c r="CG187">
        <f t="shared" si="698"/>
        <v>0</v>
      </c>
      <c r="CH187">
        <f t="shared" si="699"/>
        <v>0</v>
      </c>
      <c r="CI187">
        <f t="shared" si="700"/>
        <v>0</v>
      </c>
      <c r="CJ187">
        <f t="shared" si="701"/>
        <v>0</v>
      </c>
      <c r="CK187">
        <f t="shared" si="702"/>
        <v>0</v>
      </c>
      <c r="CL187">
        <f t="shared" si="666"/>
        <v>0</v>
      </c>
      <c r="CM187">
        <f t="shared" si="667"/>
        <v>0</v>
      </c>
      <c r="CN187">
        <f t="shared" si="703"/>
        <v>0</v>
      </c>
      <c r="CO187">
        <f t="shared" si="704"/>
        <v>0</v>
      </c>
      <c r="CP187">
        <f t="shared" si="705"/>
        <v>0</v>
      </c>
      <c r="CQ187" s="5">
        <f t="shared" si="706"/>
        <v>0</v>
      </c>
      <c r="CS187" s="28" t="str">
        <f t="shared" si="668"/>
        <v/>
      </c>
      <c r="CT187" s="28" t="str">
        <f t="shared" si="669"/>
        <v/>
      </c>
      <c r="CU187" s="28" t="str">
        <f t="shared" si="670"/>
        <v/>
      </c>
      <c r="CV187" s="28" t="str">
        <f t="shared" si="671"/>
        <v/>
      </c>
      <c r="CW187" s="28" t="str">
        <f t="shared" si="672"/>
        <v/>
      </c>
      <c r="CX187" s="28" t="str">
        <f t="shared" si="673"/>
        <v/>
      </c>
      <c r="CY187" s="28" t="str">
        <f t="shared" si="707"/>
        <v/>
      </c>
      <c r="CZ187" s="28" t="str">
        <f t="shared" si="708"/>
        <v/>
      </c>
      <c r="DA187" s="28" t="str">
        <f t="shared" si="709"/>
        <v/>
      </c>
      <c r="DB187" s="28">
        <f t="shared" si="710"/>
        <v>0</v>
      </c>
      <c r="DC187">
        <f t="shared" si="711"/>
        <v>0</v>
      </c>
      <c r="DD187">
        <f t="shared" si="712"/>
        <v>0</v>
      </c>
      <c r="DE187">
        <f t="shared" si="713"/>
        <v>0</v>
      </c>
      <c r="DF187">
        <f t="shared" si="714"/>
        <v>0</v>
      </c>
      <c r="DG187">
        <f t="shared" si="715"/>
        <v>0</v>
      </c>
      <c r="DH187">
        <f t="shared" si="716"/>
        <v>0</v>
      </c>
      <c r="DI187">
        <f t="shared" si="717"/>
        <v>0</v>
      </c>
      <c r="DJ187">
        <f t="shared" si="718"/>
        <v>0</v>
      </c>
      <c r="DK187">
        <f t="shared" si="719"/>
        <v>0</v>
      </c>
      <c r="DL187">
        <f t="shared" si="720"/>
        <v>0</v>
      </c>
      <c r="DM187" s="5">
        <f t="shared" si="721"/>
        <v>0</v>
      </c>
      <c r="DN187" s="48">
        <f t="shared" si="722"/>
        <v>0</v>
      </c>
      <c r="DO187" s="5">
        <f t="shared" si="723"/>
        <v>0</v>
      </c>
      <c r="DP187" s="5">
        <f t="shared" si="724"/>
        <v>0</v>
      </c>
      <c r="DR187" s="48">
        <f t="shared" si="674"/>
        <v>999</v>
      </c>
      <c r="DS187" s="48">
        <f t="shared" si="675"/>
        <v>999</v>
      </c>
      <c r="DT187" s="48">
        <f t="shared" si="725"/>
        <v>999</v>
      </c>
      <c r="DU187">
        <f t="shared" si="676"/>
        <v>0</v>
      </c>
      <c r="DW187" s="48">
        <f t="shared" si="726"/>
        <v>0</v>
      </c>
      <c r="DX187" s="48">
        <f t="shared" si="727"/>
        <v>0</v>
      </c>
      <c r="DY187" s="48">
        <f t="shared" si="728"/>
        <v>0</v>
      </c>
      <c r="DZ187" s="48">
        <f t="shared" si="729"/>
        <v>0</v>
      </c>
      <c r="EA187">
        <f t="shared" si="584"/>
        <v>0</v>
      </c>
      <c r="EC187" s="48">
        <f t="shared" si="730"/>
        <v>0</v>
      </c>
      <c r="ED187" s="48">
        <f t="shared" si="731"/>
        <v>0</v>
      </c>
      <c r="EE187" s="48">
        <f t="shared" si="732"/>
        <v>0</v>
      </c>
      <c r="EF187" s="48">
        <f t="shared" si="733"/>
        <v>0</v>
      </c>
      <c r="EG187">
        <f t="shared" si="585"/>
        <v>0</v>
      </c>
      <c r="EH187">
        <f t="shared" si="677"/>
        <v>0</v>
      </c>
      <c r="EJ187">
        <v>18</v>
      </c>
      <c r="EK187" s="48">
        <f t="shared" si="734"/>
        <v>0</v>
      </c>
      <c r="EL187">
        <f t="shared" si="678"/>
        <v>0</v>
      </c>
      <c r="EM187">
        <f t="shared" si="735"/>
        <v>0</v>
      </c>
      <c r="EN187">
        <f t="shared" si="679"/>
        <v>0</v>
      </c>
      <c r="EO187">
        <f t="shared" si="680"/>
        <v>99999999</v>
      </c>
      <c r="EP187">
        <f t="shared" si="736"/>
        <v>99999999</v>
      </c>
      <c r="EQ187">
        <f t="shared" si="681"/>
        <v>999</v>
      </c>
      <c r="ER187">
        <f t="shared" si="682"/>
        <v>99999</v>
      </c>
      <c r="ET187">
        <f>IF(J187="X",1,IF(J187="x",1,IF(J187&lt;='Schuelereinst. Sinclair'!$B$5,1,0)))</f>
        <v>0</v>
      </c>
      <c r="EU187">
        <f>IF(L187="X",1,IF(L187="x",1,IF(L187&lt;='Schuelereinst. Sinclair'!$B$5,1,0)))</f>
        <v>0</v>
      </c>
      <c r="EV187">
        <f>IF(N187="X",1,IF(N187="x",1,IF(N187&lt;='Schuelereinst. Sinclair'!$B$5,1,0)))</f>
        <v>0</v>
      </c>
      <c r="EW187">
        <f>IF(P187="X",1,IF(P187="x",1,IF(P187&lt;='Schuelereinst. Sinclair'!$B$5,1,0)))</f>
        <v>0</v>
      </c>
      <c r="EX187">
        <f>IF(R187="X",1,IF(R187="x",1,IF(R187&lt;='Schuelereinst. Sinclair'!$B$5,1,0)))</f>
        <v>0</v>
      </c>
      <c r="EY187">
        <f>IF(T187="X",1,IF(T187="x",1,IF(T187&lt;='Schuelereinst. Sinclair'!$B$5,1,0)))</f>
        <v>0</v>
      </c>
    </row>
    <row r="188" spans="1:155" x14ac:dyDescent="0.2">
      <c r="A188">
        <v>178</v>
      </c>
      <c r="B188" s="90">
        <v>19</v>
      </c>
      <c r="C188" s="259" t="str">
        <f>IF(BG188=99,"",VLOOKUP(BG188,Wiegeliste!$A$17:'Wiegeliste'!$J$66,4))</f>
        <v/>
      </c>
      <c r="D188" s="90" t="str">
        <f t="shared" si="683"/>
        <v/>
      </c>
      <c r="E188" s="132" t="str">
        <f t="shared" si="684"/>
        <v/>
      </c>
      <c r="F188" s="132" t="str">
        <f t="shared" si="685"/>
        <v/>
      </c>
      <c r="G188" s="132" t="str">
        <f>IF(BG188=99,"",VLOOKUP(BG188,Wiegeliste!$A$17:'Wiegeliste'!$J$66,6))</f>
        <v/>
      </c>
      <c r="H188" s="148" t="str">
        <f t="shared" si="651"/>
        <v/>
      </c>
      <c r="I188" s="299" t="str">
        <f>IF(C188&lt;&gt;"",IF(ISERROR(VLOOKUP(C188,Import_Gewichtheben!$A$3:$T$52,3,FALSE)),"",VLOOKUP(C188,Import_Gewichtheben!$A$3:$T$52,3,FALSE)),"")</f>
        <v/>
      </c>
      <c r="J188" s="300" t="str">
        <f>IF(C188&lt;&gt;"",IF(ISERROR(VLOOKUP(C188,Import_Gewichtheben!$A$3:$T$52,4,FALSE)),"",VLOOKUP(C188,Import_Gewichtheben!$A$3:$T$52,4,FALSE)),"")</f>
        <v/>
      </c>
      <c r="K188" s="301" t="str">
        <f>IF(C188&lt;&gt;"",IF(ISERROR(VLOOKUP(C188,Import_Gewichtheben!$A$3:$T$52,5,FALSE)),"",VLOOKUP(C188,Import_Gewichtheben!$A$3:$T$52,5,FALSE)),"")</f>
        <v/>
      </c>
      <c r="L188" s="300" t="str">
        <f>IF(C188&lt;&gt;"",IF(ISERROR(VLOOKUP(C188,Import_Gewichtheben!$A$3:$T$52,6,FALSE)),"",VLOOKUP(C188,Import_Gewichtheben!$A$3:$T$52,6,FALSE)),"")</f>
        <v/>
      </c>
      <c r="M188" s="301" t="str">
        <f>IF(C188&lt;&gt;"",IF(ISERROR(VLOOKUP(C188,Import_Gewichtheben!$A$3:$T$52,7,FALSE)),"",VLOOKUP(C188,Import_Gewichtheben!$A$3:$T$52,7,FALSE)),"")</f>
        <v/>
      </c>
      <c r="N188" s="300" t="str">
        <f>IF(C188&lt;&gt;"",IF(ISERROR(VLOOKUP(C188,Import_Gewichtheben!$A$3:$T$52,8,FALSE)),"",VLOOKUP(C188,Import_Gewichtheben!$A$3:$T$52,8,FALSE)),"")</f>
        <v/>
      </c>
      <c r="O188" s="299" t="str">
        <f>IF(C188&lt;&gt;"",IF(ISERROR(VLOOKUP(C188,Import_Gewichtheben!$A$3:$T$52,9,FALSE)),"",VLOOKUP(C188,Import_Gewichtheben!$A$3:$T$52,9,FALSE)),"")</f>
        <v/>
      </c>
      <c r="P188" s="300" t="str">
        <f>IF(C188&lt;&gt;"",IF(ISERROR(VLOOKUP(C188,Import_Gewichtheben!$A$3:$T$52,10,FALSE)),"",VLOOKUP(C188,Import_Gewichtheben!$A$3:$T$52,10,FALSE)),"")</f>
        <v/>
      </c>
      <c r="Q188" s="301" t="str">
        <f>IF(C188&lt;&gt;"",IF(ISERROR(VLOOKUP(C188,Import_Gewichtheben!$A$3:$T$52,11,FALSE)),"",VLOOKUP(C188,Import_Gewichtheben!$A$3:$T$52,11,FALSE)),"")</f>
        <v/>
      </c>
      <c r="R188" s="300" t="str">
        <f>IF(C188&lt;&gt;"",IF(ISERROR(VLOOKUP(C188,Import_Gewichtheben!$A$3:$T$52,12,FALSE)),"",VLOOKUP(C188,Import_Gewichtheben!$A$3:$T$52,12,FALSE)),"")</f>
        <v/>
      </c>
      <c r="S188" s="301" t="str">
        <f>IF(C188&lt;&gt;"",IF(ISERROR(VLOOKUP(C188,Import_Gewichtheben!$A$3:$T$52,13,FALSE)),"",VLOOKUP(C188,Import_Gewichtheben!$A$3:$T$52,13,FALSE)),"")</f>
        <v/>
      </c>
      <c r="T188" s="300" t="str">
        <f>IF(C188&lt;&gt;"",IF(ISERROR(VLOOKUP(C188,Import_Gewichtheben!$A$3:$T$52,14,FALSE)),"",VLOOKUP(C188,Import_Gewichtheben!$A$3:$T$52,14,FALSE)),"")</f>
        <v/>
      </c>
      <c r="U188" s="112" t="str">
        <f t="shared" si="686"/>
        <v/>
      </c>
      <c r="V188" s="115" t="str">
        <f t="shared" si="687"/>
        <v/>
      </c>
      <c r="W188" s="115" t="str">
        <f t="shared" si="688"/>
        <v/>
      </c>
      <c r="X188" s="321"/>
      <c r="Y188" s="322"/>
      <c r="Z188" s="100" t="str">
        <f t="shared" si="737"/>
        <v/>
      </c>
      <c r="AA188" s="326"/>
      <c r="AB188" s="317"/>
      <c r="AC188" s="317"/>
      <c r="AD188" s="103" t="str">
        <f t="shared" si="738"/>
        <v/>
      </c>
      <c r="AE188" s="326"/>
      <c r="AF188" s="317"/>
      <c r="AG188" s="317"/>
      <c r="AH188" s="186" t="str">
        <f t="shared" si="739"/>
        <v/>
      </c>
      <c r="AI188" s="106" t="str">
        <f t="shared" si="740"/>
        <v/>
      </c>
      <c r="AJ188" s="107" t="str">
        <f t="shared" si="741"/>
        <v/>
      </c>
      <c r="AK188" s="120" t="str">
        <f t="shared" si="652"/>
        <v/>
      </c>
      <c r="AL188" s="136" t="str">
        <f t="shared" si="653"/>
        <v/>
      </c>
      <c r="BG188">
        <f>Wiegeliste!HX35</f>
        <v>99</v>
      </c>
      <c r="BJ188" t="str">
        <f t="shared" si="654"/>
        <v/>
      </c>
      <c r="BL188" t="str">
        <f t="shared" si="689"/>
        <v/>
      </c>
      <c r="BM188" t="str">
        <f t="shared" si="690"/>
        <v/>
      </c>
      <c r="BN188" t="str">
        <f t="shared" si="691"/>
        <v/>
      </c>
      <c r="BO188" t="str">
        <f t="shared" si="692"/>
        <v/>
      </c>
      <c r="BP188" t="str">
        <f t="shared" si="655"/>
        <v/>
      </c>
      <c r="BQ188" t="str">
        <f t="shared" si="656"/>
        <v/>
      </c>
      <c r="BR188" s="47" t="str">
        <f t="shared" si="657"/>
        <v/>
      </c>
      <c r="BS188" t="str">
        <f t="shared" si="658"/>
        <v/>
      </c>
      <c r="BT188" t="str">
        <f t="shared" si="659"/>
        <v/>
      </c>
      <c r="BU188" t="str">
        <f t="shared" si="693"/>
        <v/>
      </c>
      <c r="BV188" t="str">
        <f>IF(BU188="","",IF(BU188="U9",'Schuelereinst. Sinclair'!$B$6,IF(BU188="U11",'Schuelereinst. Sinclair'!$B$7,IF(BU188="U13",'Schuelereinst. Sinclair'!$B$8,Wemm(BU188="U15",'Schuelereinst. Sinclair'!$B$9,"")))))</f>
        <v/>
      </c>
      <c r="BW188" s="28" t="str">
        <f t="shared" si="660"/>
        <v/>
      </c>
      <c r="BX188" s="28" t="str">
        <f t="shared" si="661"/>
        <v/>
      </c>
      <c r="BY188" s="28" t="str">
        <f t="shared" si="662"/>
        <v/>
      </c>
      <c r="BZ188" s="28" t="str">
        <f t="shared" si="663"/>
        <v/>
      </c>
      <c r="CA188" s="28" t="str">
        <f t="shared" si="664"/>
        <v/>
      </c>
      <c r="CB188" s="28" t="str">
        <f t="shared" si="665"/>
        <v/>
      </c>
      <c r="CC188" s="28" t="str">
        <f t="shared" si="694"/>
        <v/>
      </c>
      <c r="CD188" s="28" t="str">
        <f t="shared" si="695"/>
        <v/>
      </c>
      <c r="CE188" s="28" t="str">
        <f t="shared" si="696"/>
        <v/>
      </c>
      <c r="CF188" s="28">
        <f t="shared" si="697"/>
        <v>0</v>
      </c>
      <c r="CG188">
        <f t="shared" si="698"/>
        <v>0</v>
      </c>
      <c r="CH188">
        <f t="shared" si="699"/>
        <v>0</v>
      </c>
      <c r="CI188">
        <f t="shared" si="700"/>
        <v>0</v>
      </c>
      <c r="CJ188">
        <f t="shared" si="701"/>
        <v>0</v>
      </c>
      <c r="CK188">
        <f t="shared" si="702"/>
        <v>0</v>
      </c>
      <c r="CL188">
        <f t="shared" si="666"/>
        <v>0</v>
      </c>
      <c r="CM188">
        <f t="shared" si="667"/>
        <v>0</v>
      </c>
      <c r="CN188">
        <f t="shared" si="703"/>
        <v>0</v>
      </c>
      <c r="CO188">
        <f t="shared" si="704"/>
        <v>0</v>
      </c>
      <c r="CP188">
        <f t="shared" si="705"/>
        <v>0</v>
      </c>
      <c r="CQ188" s="5">
        <f t="shared" si="706"/>
        <v>0</v>
      </c>
      <c r="CS188" s="28" t="str">
        <f t="shared" si="668"/>
        <v/>
      </c>
      <c r="CT188" s="28" t="str">
        <f t="shared" si="669"/>
        <v/>
      </c>
      <c r="CU188" s="28" t="str">
        <f t="shared" si="670"/>
        <v/>
      </c>
      <c r="CV188" s="28" t="str">
        <f t="shared" si="671"/>
        <v/>
      </c>
      <c r="CW188" s="28" t="str">
        <f t="shared" si="672"/>
        <v/>
      </c>
      <c r="CX188" s="28" t="str">
        <f t="shared" si="673"/>
        <v/>
      </c>
      <c r="CY188" s="28" t="str">
        <f t="shared" si="707"/>
        <v/>
      </c>
      <c r="CZ188" s="28" t="str">
        <f t="shared" si="708"/>
        <v/>
      </c>
      <c r="DA188" s="28" t="str">
        <f t="shared" si="709"/>
        <v/>
      </c>
      <c r="DB188" s="28">
        <f t="shared" si="710"/>
        <v>0</v>
      </c>
      <c r="DC188">
        <f t="shared" si="711"/>
        <v>0</v>
      </c>
      <c r="DD188">
        <f t="shared" si="712"/>
        <v>0</v>
      </c>
      <c r="DE188">
        <f t="shared" si="713"/>
        <v>0</v>
      </c>
      <c r="DF188">
        <f t="shared" si="714"/>
        <v>0</v>
      </c>
      <c r="DG188">
        <f t="shared" si="715"/>
        <v>0</v>
      </c>
      <c r="DH188">
        <f t="shared" si="716"/>
        <v>0</v>
      </c>
      <c r="DI188">
        <f t="shared" si="717"/>
        <v>0</v>
      </c>
      <c r="DJ188">
        <f t="shared" si="718"/>
        <v>0</v>
      </c>
      <c r="DK188">
        <f t="shared" si="719"/>
        <v>0</v>
      </c>
      <c r="DL188">
        <f t="shared" si="720"/>
        <v>0</v>
      </c>
      <c r="DM188" s="5">
        <f t="shared" si="721"/>
        <v>0</v>
      </c>
      <c r="DN188" s="48">
        <f t="shared" si="722"/>
        <v>0</v>
      </c>
      <c r="DO188" s="5">
        <f t="shared" si="723"/>
        <v>0</v>
      </c>
      <c r="DP188" s="5">
        <f t="shared" si="724"/>
        <v>0</v>
      </c>
      <c r="DR188" s="48">
        <f t="shared" si="674"/>
        <v>999</v>
      </c>
      <c r="DS188" s="48">
        <f t="shared" si="675"/>
        <v>999</v>
      </c>
      <c r="DT188" s="48">
        <f t="shared" si="725"/>
        <v>999</v>
      </c>
      <c r="DU188">
        <f t="shared" si="676"/>
        <v>0</v>
      </c>
      <c r="DW188" s="48">
        <f t="shared" si="726"/>
        <v>0</v>
      </c>
      <c r="DX188" s="48">
        <f t="shared" si="727"/>
        <v>0</v>
      </c>
      <c r="DY188" s="48">
        <f t="shared" si="728"/>
        <v>0</v>
      </c>
      <c r="DZ188" s="48">
        <f t="shared" si="729"/>
        <v>0</v>
      </c>
      <c r="EA188">
        <f t="shared" si="584"/>
        <v>0</v>
      </c>
      <c r="EC188" s="48">
        <f t="shared" si="730"/>
        <v>0</v>
      </c>
      <c r="ED188" s="48">
        <f t="shared" si="731"/>
        <v>0</v>
      </c>
      <c r="EE188" s="48">
        <f t="shared" si="732"/>
        <v>0</v>
      </c>
      <c r="EF188" s="48">
        <f t="shared" si="733"/>
        <v>0</v>
      </c>
      <c r="EG188">
        <f t="shared" si="585"/>
        <v>0</v>
      </c>
      <c r="EH188">
        <f t="shared" si="677"/>
        <v>0</v>
      </c>
      <c r="EJ188">
        <v>19</v>
      </c>
      <c r="EK188" s="48">
        <f t="shared" si="734"/>
        <v>0</v>
      </c>
      <c r="EL188">
        <f t="shared" si="678"/>
        <v>0</v>
      </c>
      <c r="EM188">
        <f t="shared" si="735"/>
        <v>0</v>
      </c>
      <c r="EN188">
        <f t="shared" si="679"/>
        <v>0</v>
      </c>
      <c r="EO188">
        <f t="shared" si="680"/>
        <v>99999999</v>
      </c>
      <c r="EP188">
        <f t="shared" si="736"/>
        <v>99999999</v>
      </c>
      <c r="EQ188">
        <f t="shared" si="681"/>
        <v>999</v>
      </c>
      <c r="ER188">
        <f t="shared" si="682"/>
        <v>99999</v>
      </c>
      <c r="ET188">
        <f>IF(J188="X",1,IF(J188="x",1,IF(J188&lt;='Schuelereinst. Sinclair'!$B$5,1,0)))</f>
        <v>0</v>
      </c>
      <c r="EU188">
        <f>IF(L188="X",1,IF(L188="x",1,IF(L188&lt;='Schuelereinst. Sinclair'!$B$5,1,0)))</f>
        <v>0</v>
      </c>
      <c r="EV188">
        <f>IF(N188="X",1,IF(N188="x",1,IF(N188&lt;='Schuelereinst. Sinclair'!$B$5,1,0)))</f>
        <v>0</v>
      </c>
      <c r="EW188">
        <f>IF(P188="X",1,IF(P188="x",1,IF(P188&lt;='Schuelereinst. Sinclair'!$B$5,1,0)))</f>
        <v>0</v>
      </c>
      <c r="EX188">
        <f>IF(R188="X",1,IF(R188="x",1,IF(R188&lt;='Schuelereinst. Sinclair'!$B$5,1,0)))</f>
        <v>0</v>
      </c>
      <c r="EY188">
        <f>IF(T188="X",1,IF(T188="x",1,IF(T188&lt;='Schuelereinst. Sinclair'!$B$5,1,0)))</f>
        <v>0</v>
      </c>
    </row>
    <row r="189" spans="1:155" ht="13.5" thickBot="1" x14ac:dyDescent="0.25">
      <c r="A189">
        <v>179</v>
      </c>
      <c r="B189" s="91">
        <v>20</v>
      </c>
      <c r="C189" s="260" t="str">
        <f>IF(BG189=99,"",VLOOKUP(BG189,Wiegeliste!$A$17:'Wiegeliste'!$J$66,4))</f>
        <v/>
      </c>
      <c r="D189" s="91" t="str">
        <f t="shared" si="683"/>
        <v/>
      </c>
      <c r="E189" s="133" t="str">
        <f t="shared" si="684"/>
        <v/>
      </c>
      <c r="F189" s="133" t="str">
        <f t="shared" si="685"/>
        <v/>
      </c>
      <c r="G189" s="133" t="str">
        <f>IF(BG189=99,"",VLOOKUP(BG189,Wiegeliste!$A$17:'Wiegeliste'!$J$66,6))</f>
        <v/>
      </c>
      <c r="H189" s="149" t="str">
        <f t="shared" si="651"/>
        <v/>
      </c>
      <c r="I189" s="302" t="str">
        <f>IF(C189&lt;&gt;"",IF(ISERROR(VLOOKUP(C189,Import_Gewichtheben!$A$3:$T$52,3,FALSE)),"",VLOOKUP(C189,Import_Gewichtheben!$A$3:$T$52,3,FALSE)),"")</f>
        <v/>
      </c>
      <c r="J189" s="303" t="str">
        <f>IF(C189&lt;&gt;"",IF(ISERROR(VLOOKUP(C189,Import_Gewichtheben!$A$3:$T$52,4,FALSE)),"",VLOOKUP(C189,Import_Gewichtheben!$A$3:$T$52,4,FALSE)),"")</f>
        <v/>
      </c>
      <c r="K189" s="304" t="str">
        <f>IF(C189&lt;&gt;"",IF(ISERROR(VLOOKUP(C189,Import_Gewichtheben!$A$3:$T$52,5,FALSE)),"",VLOOKUP(C189,Import_Gewichtheben!$A$3:$T$52,5,FALSE)),"")</f>
        <v/>
      </c>
      <c r="L189" s="303" t="str">
        <f>IF(C189&lt;&gt;"",IF(ISERROR(VLOOKUP(C189,Import_Gewichtheben!$A$3:$T$52,6,FALSE)),"",VLOOKUP(C189,Import_Gewichtheben!$A$3:$T$52,6,FALSE)),"")</f>
        <v/>
      </c>
      <c r="M189" s="304" t="str">
        <f>IF(C189&lt;&gt;"",IF(ISERROR(VLOOKUP(C189,Import_Gewichtheben!$A$3:$T$52,7,FALSE)),"",VLOOKUP(C189,Import_Gewichtheben!$A$3:$T$52,7,FALSE)),"")</f>
        <v/>
      </c>
      <c r="N189" s="303" t="str">
        <f>IF(C189&lt;&gt;"",IF(ISERROR(VLOOKUP(C189,Import_Gewichtheben!$A$3:$T$52,8,FALSE)),"",VLOOKUP(C189,Import_Gewichtheben!$A$3:$T$52,8,FALSE)),"")</f>
        <v/>
      </c>
      <c r="O189" s="302" t="str">
        <f>IF(C189&lt;&gt;"",IF(ISERROR(VLOOKUP(C189,Import_Gewichtheben!$A$3:$T$52,9,FALSE)),"",VLOOKUP(C189,Import_Gewichtheben!$A$3:$T$52,9,FALSE)),"")</f>
        <v/>
      </c>
      <c r="P189" s="303" t="str">
        <f>IF(C189&lt;&gt;"",IF(ISERROR(VLOOKUP(C189,Import_Gewichtheben!$A$3:$T$52,10,FALSE)),"",VLOOKUP(C189,Import_Gewichtheben!$A$3:$T$52,10,FALSE)),"")</f>
        <v/>
      </c>
      <c r="Q189" s="304" t="str">
        <f>IF(C189&lt;&gt;"",IF(ISERROR(VLOOKUP(C189,Import_Gewichtheben!$A$3:$T$52,11,FALSE)),"",VLOOKUP(C189,Import_Gewichtheben!$A$3:$T$52,11,FALSE)),"")</f>
        <v/>
      </c>
      <c r="R189" s="303" t="str">
        <f>IF(C189&lt;&gt;"",IF(ISERROR(VLOOKUP(C189,Import_Gewichtheben!$A$3:$T$52,12,FALSE)),"",VLOOKUP(C189,Import_Gewichtheben!$A$3:$T$52,12,FALSE)),"")</f>
        <v/>
      </c>
      <c r="S189" s="304" t="str">
        <f>IF(C189&lt;&gt;"",IF(ISERROR(VLOOKUP(C189,Import_Gewichtheben!$A$3:$T$52,13,FALSE)),"",VLOOKUP(C189,Import_Gewichtheben!$A$3:$T$52,13,FALSE)),"")</f>
        <v/>
      </c>
      <c r="T189" s="303" t="str">
        <f>IF(C189&lt;&gt;"",IF(ISERROR(VLOOKUP(C189,Import_Gewichtheben!$A$3:$T$52,14,FALSE)),"",VLOOKUP(C189,Import_Gewichtheben!$A$3:$T$52,14,FALSE)),"")</f>
        <v/>
      </c>
      <c r="U189" s="113" t="str">
        <f t="shared" si="686"/>
        <v/>
      </c>
      <c r="V189" s="116" t="str">
        <f t="shared" si="687"/>
        <v/>
      </c>
      <c r="W189" s="116" t="str">
        <f t="shared" si="688"/>
        <v/>
      </c>
      <c r="X189" s="323"/>
      <c r="Y189" s="324"/>
      <c r="Z189" s="101" t="str">
        <f>IF(C189="","",DU189 )</f>
        <v/>
      </c>
      <c r="AA189" s="327"/>
      <c r="AB189" s="324"/>
      <c r="AC189" s="324"/>
      <c r="AD189" s="124" t="str">
        <f t="shared" si="738"/>
        <v/>
      </c>
      <c r="AE189" s="327"/>
      <c r="AF189" s="324"/>
      <c r="AG189" s="324"/>
      <c r="AH189" s="187" t="str">
        <f>IF(C189="","",EG189)</f>
        <v/>
      </c>
      <c r="AI189" s="125" t="str">
        <f t="shared" si="740"/>
        <v/>
      </c>
      <c r="AJ189" s="126" t="str">
        <f t="shared" si="741"/>
        <v/>
      </c>
      <c r="AK189" s="121" t="str">
        <f t="shared" si="652"/>
        <v/>
      </c>
      <c r="AL189" s="137" t="str">
        <f t="shared" si="653"/>
        <v/>
      </c>
      <c r="BG189">
        <f>Wiegeliste!HX36</f>
        <v>99</v>
      </c>
      <c r="BJ189" t="str">
        <f t="shared" si="654"/>
        <v/>
      </c>
      <c r="BL189" t="str">
        <f t="shared" si="689"/>
        <v/>
      </c>
      <c r="BM189" t="str">
        <f t="shared" si="690"/>
        <v/>
      </c>
      <c r="BN189" t="str">
        <f t="shared" si="691"/>
        <v/>
      </c>
      <c r="BO189" t="str">
        <f t="shared" si="692"/>
        <v/>
      </c>
      <c r="BP189" t="str">
        <f t="shared" si="655"/>
        <v/>
      </c>
      <c r="BQ189" t="str">
        <f t="shared" si="656"/>
        <v/>
      </c>
      <c r="BR189" s="47" t="str">
        <f t="shared" si="657"/>
        <v/>
      </c>
      <c r="BS189" t="str">
        <f t="shared" si="658"/>
        <v/>
      </c>
      <c r="BT189" t="str">
        <f t="shared" si="659"/>
        <v/>
      </c>
      <c r="BU189" t="str">
        <f t="shared" si="693"/>
        <v/>
      </c>
      <c r="BV189" t="str">
        <f>IF(BU189="","",IF(BU189="U9",'Schuelereinst. Sinclair'!$B$6,IF(BU189="U11",'Schuelereinst. Sinclair'!$B$7,IF(BU189="U13",'Schuelereinst. Sinclair'!$B$8,Wemm(BU189="U15",'Schuelereinst. Sinclair'!$B$9,"")))))</f>
        <v/>
      </c>
      <c r="BW189" s="28" t="str">
        <f t="shared" si="660"/>
        <v/>
      </c>
      <c r="BX189" s="28" t="str">
        <f t="shared" si="661"/>
        <v/>
      </c>
      <c r="BY189" s="28" t="str">
        <f t="shared" si="662"/>
        <v/>
      </c>
      <c r="BZ189" s="28" t="str">
        <f t="shared" si="663"/>
        <v/>
      </c>
      <c r="CA189" s="28" t="str">
        <f t="shared" si="664"/>
        <v/>
      </c>
      <c r="CB189" s="28" t="str">
        <f t="shared" si="665"/>
        <v/>
      </c>
      <c r="CC189" s="28" t="str">
        <f t="shared" si="694"/>
        <v/>
      </c>
      <c r="CD189" s="28" t="str">
        <f t="shared" si="695"/>
        <v/>
      </c>
      <c r="CE189" s="28" t="str">
        <f t="shared" si="696"/>
        <v/>
      </c>
      <c r="CF189" s="28">
        <f t="shared" si="697"/>
        <v>0</v>
      </c>
      <c r="CG189">
        <f t="shared" si="698"/>
        <v>0</v>
      </c>
      <c r="CH189">
        <f t="shared" si="699"/>
        <v>0</v>
      </c>
      <c r="CI189">
        <f t="shared" si="700"/>
        <v>0</v>
      </c>
      <c r="CJ189">
        <f t="shared" si="701"/>
        <v>0</v>
      </c>
      <c r="CK189">
        <f t="shared" si="702"/>
        <v>0</v>
      </c>
      <c r="CL189">
        <f t="shared" si="666"/>
        <v>0</v>
      </c>
      <c r="CM189">
        <f t="shared" si="667"/>
        <v>0</v>
      </c>
      <c r="CN189">
        <f t="shared" si="703"/>
        <v>0</v>
      </c>
      <c r="CO189">
        <f t="shared" si="704"/>
        <v>0</v>
      </c>
      <c r="CP189">
        <f t="shared" si="705"/>
        <v>0</v>
      </c>
      <c r="CQ189" s="5">
        <f t="shared" si="706"/>
        <v>0</v>
      </c>
      <c r="CS189" s="28" t="str">
        <f t="shared" si="668"/>
        <v/>
      </c>
      <c r="CT189" s="28" t="str">
        <f t="shared" si="669"/>
        <v/>
      </c>
      <c r="CU189" s="28" t="str">
        <f t="shared" si="670"/>
        <v/>
      </c>
      <c r="CV189" s="28" t="str">
        <f t="shared" si="671"/>
        <v/>
      </c>
      <c r="CW189" s="28" t="str">
        <f t="shared" si="672"/>
        <v/>
      </c>
      <c r="CX189" s="28" t="str">
        <f t="shared" si="673"/>
        <v/>
      </c>
      <c r="CY189" s="28" t="str">
        <f t="shared" si="707"/>
        <v/>
      </c>
      <c r="CZ189" s="28" t="str">
        <f t="shared" si="708"/>
        <v/>
      </c>
      <c r="DA189" s="28" t="str">
        <f t="shared" si="709"/>
        <v/>
      </c>
      <c r="DB189" s="28">
        <f t="shared" si="710"/>
        <v>0</v>
      </c>
      <c r="DC189">
        <f t="shared" si="711"/>
        <v>0</v>
      </c>
      <c r="DD189">
        <f t="shared" si="712"/>
        <v>0</v>
      </c>
      <c r="DE189">
        <f t="shared" si="713"/>
        <v>0</v>
      </c>
      <c r="DF189">
        <f t="shared" si="714"/>
        <v>0</v>
      </c>
      <c r="DG189">
        <f t="shared" si="715"/>
        <v>0</v>
      </c>
      <c r="DH189">
        <f t="shared" si="716"/>
        <v>0</v>
      </c>
      <c r="DI189">
        <f t="shared" si="717"/>
        <v>0</v>
      </c>
      <c r="DJ189">
        <f t="shared" si="718"/>
        <v>0</v>
      </c>
      <c r="DK189">
        <f t="shared" si="719"/>
        <v>0</v>
      </c>
      <c r="DL189">
        <f t="shared" si="720"/>
        <v>0</v>
      </c>
      <c r="DM189" s="5">
        <f t="shared" si="721"/>
        <v>0</v>
      </c>
      <c r="DN189" s="48">
        <f t="shared" si="722"/>
        <v>0</v>
      </c>
      <c r="DO189" s="5">
        <f t="shared" si="723"/>
        <v>0</v>
      </c>
      <c r="DP189" s="5">
        <f t="shared" si="724"/>
        <v>0</v>
      </c>
      <c r="DR189" s="48">
        <f t="shared" si="674"/>
        <v>999</v>
      </c>
      <c r="DS189" s="48">
        <f t="shared" si="675"/>
        <v>999</v>
      </c>
      <c r="DT189" s="48">
        <f t="shared" si="725"/>
        <v>999</v>
      </c>
      <c r="DU189">
        <f t="shared" si="676"/>
        <v>0</v>
      </c>
      <c r="DW189" s="48">
        <f t="shared" si="726"/>
        <v>0</v>
      </c>
      <c r="DX189" s="48">
        <f t="shared" si="727"/>
        <v>0</v>
      </c>
      <c r="DY189" s="48">
        <f t="shared" si="728"/>
        <v>0</v>
      </c>
      <c r="DZ189" s="48">
        <f t="shared" si="729"/>
        <v>0</v>
      </c>
      <c r="EA189">
        <f t="shared" si="584"/>
        <v>0</v>
      </c>
      <c r="EC189" s="48">
        <f t="shared" si="730"/>
        <v>0</v>
      </c>
      <c r="ED189" s="48">
        <f t="shared" si="731"/>
        <v>0</v>
      </c>
      <c r="EE189" s="48">
        <f t="shared" si="732"/>
        <v>0</v>
      </c>
      <c r="EF189" s="48">
        <f t="shared" si="733"/>
        <v>0</v>
      </c>
      <c r="EG189">
        <f t="shared" si="585"/>
        <v>0</v>
      </c>
      <c r="EH189">
        <f t="shared" si="677"/>
        <v>0</v>
      </c>
      <c r="EJ189">
        <v>20</v>
      </c>
      <c r="EK189" s="48">
        <f t="shared" si="734"/>
        <v>0</v>
      </c>
      <c r="EL189">
        <f t="shared" si="678"/>
        <v>0</v>
      </c>
      <c r="EM189">
        <f t="shared" si="735"/>
        <v>0</v>
      </c>
      <c r="EN189">
        <f t="shared" si="679"/>
        <v>0</v>
      </c>
      <c r="EO189">
        <f t="shared" si="680"/>
        <v>99999999</v>
      </c>
      <c r="EP189">
        <f t="shared" si="736"/>
        <v>99999999</v>
      </c>
      <c r="EQ189">
        <f t="shared" si="681"/>
        <v>999</v>
      </c>
      <c r="ER189">
        <f t="shared" si="682"/>
        <v>99999</v>
      </c>
      <c r="ET189">
        <f>IF(J189="X",1,IF(J189="x",1,IF(J189&lt;='Schuelereinst. Sinclair'!$B$5,1,0)))</f>
        <v>0</v>
      </c>
      <c r="EU189">
        <f>IF(L189="X",1,IF(L189="x",1,IF(L189&lt;='Schuelereinst. Sinclair'!$B$5,1,0)))</f>
        <v>0</v>
      </c>
      <c r="EV189">
        <f>IF(N189="X",1,IF(N189="x",1,IF(N189&lt;='Schuelereinst. Sinclair'!$B$5,1,0)))</f>
        <v>0</v>
      </c>
      <c r="EW189">
        <f>IF(P189="X",1,IF(P189="x",1,IF(P189&lt;='Schuelereinst. Sinclair'!$B$5,1,0)))</f>
        <v>0</v>
      </c>
      <c r="EX189">
        <f>IF(R189="X",1,IF(R189="x",1,IF(R189&lt;='Schuelereinst. Sinclair'!$B$5,1,0)))</f>
        <v>0</v>
      </c>
      <c r="EY189">
        <f>IF(T189="X",1,IF(T189="x",1,IF(T189&lt;='Schuelereinst. Sinclair'!$B$5,1,0)))</f>
        <v>0</v>
      </c>
    </row>
  </sheetData>
  <sheetProtection sheet="1" objects="1" scenarios="1"/>
  <mergeCells count="102">
    <mergeCell ref="AK146:AK147"/>
    <mergeCell ref="AL146:AL147"/>
    <mergeCell ref="I147:J147"/>
    <mergeCell ref="K147:L147"/>
    <mergeCell ref="M147:N147"/>
    <mergeCell ref="O147:P147"/>
    <mergeCell ref="AK8:AK9"/>
    <mergeCell ref="AL8:AL9"/>
    <mergeCell ref="Q9:R9"/>
    <mergeCell ref="S9:T9"/>
    <mergeCell ref="B145:AL145"/>
    <mergeCell ref="B146:B147"/>
    <mergeCell ref="C146:C147"/>
    <mergeCell ref="D146:D147"/>
    <mergeCell ref="E146:E147"/>
    <mergeCell ref="F146:F147"/>
    <mergeCell ref="G146:G147"/>
    <mergeCell ref="H146:H147"/>
    <mergeCell ref="I146:N146"/>
    <mergeCell ref="O146:T146"/>
    <mergeCell ref="U146:U147"/>
    <mergeCell ref="V146:V147"/>
    <mergeCell ref="X146:Z146"/>
    <mergeCell ref="AA146:AD146"/>
    <mergeCell ref="B1:AL2"/>
    <mergeCell ref="I3:AL4"/>
    <mergeCell ref="B3:D4"/>
    <mergeCell ref="E3:H4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I9:J9"/>
    <mergeCell ref="K9:L9"/>
    <mergeCell ref="B5:Q5"/>
    <mergeCell ref="R5:AL5"/>
    <mergeCell ref="M9:N9"/>
    <mergeCell ref="O9:P9"/>
    <mergeCell ref="X8:Z8"/>
    <mergeCell ref="AJ8:AJ9"/>
    <mergeCell ref="Q147:R147"/>
    <mergeCell ref="S147:T147"/>
    <mergeCell ref="AE146:AI146"/>
    <mergeCell ref="AJ146:AJ147"/>
    <mergeCell ref="U8:U9"/>
    <mergeCell ref="V8:V9"/>
    <mergeCell ref="X54:Z54"/>
    <mergeCell ref="AA54:AD54"/>
    <mergeCell ref="AE54:AI54"/>
    <mergeCell ref="AJ54:AJ55"/>
    <mergeCell ref="B53:AL53"/>
    <mergeCell ref="B54:B55"/>
    <mergeCell ref="C54:C55"/>
    <mergeCell ref="D54:D55"/>
    <mergeCell ref="E54:E55"/>
    <mergeCell ref="F54:F55"/>
    <mergeCell ref="G54:G55"/>
    <mergeCell ref="H54:H55"/>
    <mergeCell ref="I54:N54"/>
    <mergeCell ref="O54:T54"/>
    <mergeCell ref="I55:J55"/>
    <mergeCell ref="K55:L55"/>
    <mergeCell ref="AA8:AD8"/>
    <mergeCell ref="AE8:AI8"/>
    <mergeCell ref="G100:G101"/>
    <mergeCell ref="H100:H101"/>
    <mergeCell ref="I100:N100"/>
    <mergeCell ref="O100:T100"/>
    <mergeCell ref="B99:AL99"/>
    <mergeCell ref="X100:Z100"/>
    <mergeCell ref="AA100:AD100"/>
    <mergeCell ref="AE100:AI100"/>
    <mergeCell ref="AJ100:AJ101"/>
    <mergeCell ref="B100:B101"/>
    <mergeCell ref="C100:C101"/>
    <mergeCell ref="D100:D101"/>
    <mergeCell ref="E100:E101"/>
    <mergeCell ref="F100:F101"/>
    <mergeCell ref="AK100:AK101"/>
    <mergeCell ref="AL100:AL101"/>
    <mergeCell ref="I101:J101"/>
    <mergeCell ref="K101:L101"/>
    <mergeCell ref="AK54:AK55"/>
    <mergeCell ref="AL54:AL55"/>
    <mergeCell ref="U54:U55"/>
    <mergeCell ref="M101:N101"/>
    <mergeCell ref="O101:P101"/>
    <mergeCell ref="Q101:R101"/>
    <mergeCell ref="S101:T101"/>
    <mergeCell ref="U100:U101"/>
    <mergeCell ref="V100:V101"/>
    <mergeCell ref="M55:N55"/>
    <mergeCell ref="O55:P55"/>
    <mergeCell ref="Q55:R55"/>
    <mergeCell ref="S55:T55"/>
    <mergeCell ref="V54:V55"/>
  </mergeCells>
  <conditionalFormatting sqref="AE103:AE112 AA103:AA112 AA122 AE122">
    <cfRule type="cellIs" dxfId="2553" priority="916" stopIfTrue="1" operator="greaterThanOrEqual">
      <formula>MAX(AB103:AC103)</formula>
    </cfRule>
  </conditionalFormatting>
  <conditionalFormatting sqref="AG103:AG112 AC103:AC112 AC122 AG122">
    <cfRule type="cellIs" dxfId="2552" priority="915" stopIfTrue="1" operator="greaterThan">
      <formula>MAX(AA103:AB103)</formula>
    </cfRule>
  </conditionalFormatting>
  <conditionalFormatting sqref="Y103:Y112 Y122">
    <cfRule type="cellIs" dxfId="2551" priority="907" stopIfTrue="1" operator="lessThan">
      <formula>X103</formula>
    </cfRule>
    <cfRule type="expression" dxfId="2550" priority="908" stopIfTrue="1">
      <formula>IF(X103="",TRUE,FALSE)</formula>
    </cfRule>
  </conditionalFormatting>
  <conditionalFormatting sqref="X103:X112 X122">
    <cfRule type="cellIs" dxfId="2549" priority="905" stopIfTrue="1" operator="lessThanOrEqual">
      <formula>Y103</formula>
    </cfRule>
    <cfRule type="expression" dxfId="2548" priority="906" stopIfTrue="1">
      <formula>IF(Y103="",TRUE,FALSE)</formula>
    </cfRule>
  </conditionalFormatting>
  <conditionalFormatting sqref="AB103:AB112 AF103:AF112 AF122 AB122">
    <cfRule type="expression" dxfId="2547" priority="904" stopIfTrue="1">
      <formula>IF(AB103&gt;AA103,IF(AB103&gt;=AC103,TRUE,FALSE))</formula>
    </cfRule>
  </conditionalFormatting>
  <conditionalFormatting sqref="AL103:AL122">
    <cfRule type="cellIs" dxfId="2546" priority="903" stopIfTrue="1" operator="between">
      <formula>1</formula>
      <formula>3</formula>
    </cfRule>
  </conditionalFormatting>
  <conditionalFormatting sqref="B103:B112 B122">
    <cfRule type="cellIs" dxfId="2545" priority="902" stopIfTrue="1" operator="notBetween">
      <formula>1</formula>
      <formula>50</formula>
    </cfRule>
  </conditionalFormatting>
  <conditionalFormatting sqref="AA103:AA106">
    <cfRule type="cellIs" dxfId="2544" priority="901" stopIfTrue="1" operator="greaterThanOrEqual">
      <formula>MAX(AB103:AC103)</formula>
    </cfRule>
  </conditionalFormatting>
  <conditionalFormatting sqref="AC103:AC106">
    <cfRule type="cellIs" dxfId="2543" priority="900" stopIfTrue="1" operator="greaterThan">
      <formula>MAX(AA103:AB103)</formula>
    </cfRule>
  </conditionalFormatting>
  <conditionalFormatting sqref="AB103:AB106">
    <cfRule type="expression" dxfId="2542" priority="899" stopIfTrue="1">
      <formula>IF(AB103&gt;AA103,IF(AB103&gt;=AC103,TRUE,FALSE))</formula>
    </cfRule>
  </conditionalFormatting>
  <conditionalFormatting sqref="AE103:AE106">
    <cfRule type="cellIs" dxfId="2541" priority="892" stopIfTrue="1" operator="greaterThanOrEqual">
      <formula>MAX(AF103:AG103)</formula>
    </cfRule>
  </conditionalFormatting>
  <conditionalFormatting sqref="AG103:AG106">
    <cfRule type="cellIs" dxfId="2540" priority="891" stopIfTrue="1" operator="greaterThan">
      <formula>MAX(AE103:AF103)</formula>
    </cfRule>
  </conditionalFormatting>
  <conditionalFormatting sqref="AF103:AF106">
    <cfRule type="expression" dxfId="2539" priority="890" stopIfTrue="1">
      <formula>IF(AF103&gt;AE103,IF(AF103&gt;=AG103,TRUE,FALSE))</formula>
    </cfRule>
  </conditionalFormatting>
  <conditionalFormatting sqref="Y122">
    <cfRule type="cellIs" dxfId="2538" priority="882" stopIfTrue="1" operator="lessThan">
      <formula>X122</formula>
    </cfRule>
    <cfRule type="expression" dxfId="2537" priority="883" stopIfTrue="1">
      <formula>IF(X122="",TRUE,FALSE)</formula>
    </cfRule>
  </conditionalFormatting>
  <conditionalFormatting sqref="X122">
    <cfRule type="cellIs" dxfId="2536" priority="880" stopIfTrue="1" operator="lessThanOrEqual">
      <formula>Y122</formula>
    </cfRule>
    <cfRule type="expression" dxfId="2535" priority="881" stopIfTrue="1">
      <formula>IF(Y122="",TRUE,FALSE)</formula>
    </cfRule>
  </conditionalFormatting>
  <conditionalFormatting sqref="AA122">
    <cfRule type="cellIs" dxfId="2534" priority="879" stopIfTrue="1" operator="greaterThanOrEqual">
      <formula>MAX(AB122:AC122)</formula>
    </cfRule>
  </conditionalFormatting>
  <conditionalFormatting sqref="AC122">
    <cfRule type="cellIs" dxfId="2533" priority="878" stopIfTrue="1" operator="greaterThan">
      <formula>MAX(AA122:AB122)</formula>
    </cfRule>
  </conditionalFormatting>
  <conditionalFormatting sqref="AB122">
    <cfRule type="expression" dxfId="2532" priority="877" stopIfTrue="1">
      <formula>IF(AB122&gt;AA122,IF(AB122&gt;=AC122,TRUE,FALSE))</formula>
    </cfRule>
  </conditionalFormatting>
  <conditionalFormatting sqref="AE122">
    <cfRule type="cellIs" dxfId="2531" priority="876" stopIfTrue="1" operator="greaterThanOrEqual">
      <formula>MAX(AF122:AG122)</formula>
    </cfRule>
  </conditionalFormatting>
  <conditionalFormatting sqref="AG122">
    <cfRule type="cellIs" dxfId="2530" priority="875" stopIfTrue="1" operator="greaterThan">
      <formula>MAX(AE122:AF122)</formula>
    </cfRule>
  </conditionalFormatting>
  <conditionalFormatting sqref="AF122">
    <cfRule type="expression" dxfId="2529" priority="874" stopIfTrue="1">
      <formula>IF(AF122&gt;AE122,IF(AF122&gt;=AG122,TRUE,FALSE))</formula>
    </cfRule>
  </conditionalFormatting>
  <conditionalFormatting sqref="X112 X122">
    <cfRule type="cellIs" dxfId="2528" priority="866" stopIfTrue="1" operator="lessThanOrEqual">
      <formula>Y112</formula>
    </cfRule>
    <cfRule type="expression" dxfId="2527" priority="867" stopIfTrue="1">
      <formula>IF(Y112="",TRUE,FALSE)</formula>
    </cfRule>
  </conditionalFormatting>
  <conditionalFormatting sqref="X122">
    <cfRule type="cellIs" dxfId="2526" priority="864" stopIfTrue="1" operator="lessThanOrEqual">
      <formula>Y122</formula>
    </cfRule>
    <cfRule type="expression" dxfId="2525" priority="865" stopIfTrue="1">
      <formula>IF(Y122="",TRUE,FALSE)</formula>
    </cfRule>
  </conditionalFormatting>
  <conditionalFormatting sqref="D103:D112 D122">
    <cfRule type="cellIs" dxfId="2524" priority="861" stopIfTrue="1" operator="notBetween">
      <formula>1</formula>
      <formula>50</formula>
    </cfRule>
  </conditionalFormatting>
  <conditionalFormatting sqref="E103:E112 E122">
    <cfRule type="cellIs" dxfId="2523" priority="860" stopIfTrue="1" operator="notBetween">
      <formula>1</formula>
      <formula>50</formula>
    </cfRule>
  </conditionalFormatting>
  <conditionalFormatting sqref="F103:F112 F122">
    <cfRule type="cellIs" dxfId="2522" priority="859" stopIfTrue="1" operator="notBetween">
      <formula>1</formula>
      <formula>50</formula>
    </cfRule>
  </conditionalFormatting>
  <conditionalFormatting sqref="AE113:AE121 AA113:AA121">
    <cfRule type="cellIs" dxfId="2521" priority="856" stopIfTrue="1" operator="greaterThanOrEqual">
      <formula>MAX(AB113:AC113)</formula>
    </cfRule>
  </conditionalFormatting>
  <conditionalFormatting sqref="AG113:AG121 AC113:AC121">
    <cfRule type="cellIs" dxfId="2520" priority="855" stopIfTrue="1" operator="greaterThan">
      <formula>MAX(AA113:AB113)</formula>
    </cfRule>
  </conditionalFormatting>
  <conditionalFormatting sqref="Y113:Y121">
    <cfRule type="cellIs" dxfId="2519" priority="849" stopIfTrue="1" operator="lessThan">
      <formula>X113</formula>
    </cfRule>
    <cfRule type="expression" dxfId="2518" priority="850" stopIfTrue="1">
      <formula>IF(X113="",TRUE,FALSE)</formula>
    </cfRule>
  </conditionalFormatting>
  <conditionalFormatting sqref="X113:X121">
    <cfRule type="cellIs" dxfId="2517" priority="847" stopIfTrue="1" operator="lessThanOrEqual">
      <formula>Y113</formula>
    </cfRule>
    <cfRule type="expression" dxfId="2516" priority="848" stopIfTrue="1">
      <formula>IF(Y113="",TRUE,FALSE)</formula>
    </cfRule>
  </conditionalFormatting>
  <conditionalFormatting sqref="AB113:AB121 AF113:AF121">
    <cfRule type="expression" dxfId="2515" priority="846" stopIfTrue="1">
      <formula>IF(AB113&gt;AA113,IF(AB113&gt;=AC113,TRUE,FALSE))</formula>
    </cfRule>
  </conditionalFormatting>
  <conditionalFormatting sqref="B113:B121">
    <cfRule type="cellIs" dxfId="2514" priority="844" stopIfTrue="1" operator="notBetween">
      <formula>1</formula>
      <formula>50</formula>
    </cfRule>
  </conditionalFormatting>
  <conditionalFormatting sqref="AA113:AA115">
    <cfRule type="cellIs" dxfId="2513" priority="843" stopIfTrue="1" operator="greaterThanOrEqual">
      <formula>MAX(AB113:AC113)</formula>
    </cfRule>
  </conditionalFormatting>
  <conditionalFormatting sqref="AC113:AC115">
    <cfRule type="cellIs" dxfId="2512" priority="842" stopIfTrue="1" operator="greaterThan">
      <formula>MAX(AA113:AB113)</formula>
    </cfRule>
  </conditionalFormatting>
  <conditionalFormatting sqref="AB113:AB115">
    <cfRule type="expression" dxfId="2511" priority="841" stopIfTrue="1">
      <formula>IF(AB113&gt;AA113,IF(AB113&gt;=AC113,TRUE,FALSE))</formula>
    </cfRule>
  </conditionalFormatting>
  <conditionalFormatting sqref="AE113:AE115">
    <cfRule type="cellIs" dxfId="2510" priority="840" stopIfTrue="1" operator="greaterThanOrEqual">
      <formula>MAX(AF113:AG113)</formula>
    </cfRule>
  </conditionalFormatting>
  <conditionalFormatting sqref="AG113:AG115">
    <cfRule type="cellIs" dxfId="2509" priority="839" stopIfTrue="1" operator="greaterThan">
      <formula>MAX(AE113:AF113)</formula>
    </cfRule>
  </conditionalFormatting>
  <conditionalFormatting sqref="AF113:AF115">
    <cfRule type="expression" dxfId="2508" priority="838" stopIfTrue="1">
      <formula>IF(AF113&gt;AE113,IF(AF113&gt;=AG113,TRUE,FALSE))</formula>
    </cfRule>
  </conditionalFormatting>
  <conditionalFormatting sqref="X121">
    <cfRule type="cellIs" dxfId="2507" priority="836" stopIfTrue="1" operator="lessThanOrEqual">
      <formula>Y121</formula>
    </cfRule>
    <cfRule type="expression" dxfId="2506" priority="837" stopIfTrue="1">
      <formula>IF(Y121="",TRUE,FALSE)</formula>
    </cfRule>
  </conditionalFormatting>
  <conditionalFormatting sqref="D113:D121">
    <cfRule type="cellIs" dxfId="2505" priority="835" stopIfTrue="1" operator="notBetween">
      <formula>1</formula>
      <formula>50</formula>
    </cfRule>
  </conditionalFormatting>
  <conditionalFormatting sqref="E113:E121">
    <cfRule type="cellIs" dxfId="2504" priority="834" stopIfTrue="1" operator="notBetween">
      <formula>1</formula>
      <formula>50</formula>
    </cfRule>
  </conditionalFormatting>
  <conditionalFormatting sqref="F113:F121">
    <cfRule type="cellIs" dxfId="2503" priority="833" stopIfTrue="1" operator="notBetween">
      <formula>1</formula>
      <formula>50</formula>
    </cfRule>
  </conditionalFormatting>
  <conditionalFormatting sqref="U103:U112 U122">
    <cfRule type="cellIs" dxfId="2502" priority="826" stopIfTrue="1" operator="notBetween">
      <formula>1</formula>
      <formula>50</formula>
    </cfRule>
  </conditionalFormatting>
  <conditionalFormatting sqref="V103:V112 V122">
    <cfRule type="cellIs" dxfId="2501" priority="825" stopIfTrue="1" operator="notBetween">
      <formula>1</formula>
      <formula>50</formula>
    </cfRule>
  </conditionalFormatting>
  <conditionalFormatting sqref="W103:W112 W122">
    <cfRule type="cellIs" dxfId="2500" priority="824" stopIfTrue="1" operator="notBetween">
      <formula>1</formula>
      <formula>50</formula>
    </cfRule>
  </conditionalFormatting>
  <conditionalFormatting sqref="U113:U121">
    <cfRule type="cellIs" dxfId="2499" priority="823" stopIfTrue="1" operator="notBetween">
      <formula>1</formula>
      <formula>50</formula>
    </cfRule>
  </conditionalFormatting>
  <conditionalFormatting sqref="V113:V121">
    <cfRule type="cellIs" dxfId="2498" priority="822" stopIfTrue="1" operator="notBetween">
      <formula>1</formula>
      <formula>50</formula>
    </cfRule>
  </conditionalFormatting>
  <conditionalFormatting sqref="W113:W121">
    <cfRule type="cellIs" dxfId="2497" priority="821" stopIfTrue="1" operator="notBetween">
      <formula>1</formula>
      <formula>50</formula>
    </cfRule>
  </conditionalFormatting>
  <conditionalFormatting sqref="AK113:AK121">
    <cfRule type="cellIs" dxfId="2496" priority="819" stopIfTrue="1" operator="notBetween">
      <formula>1</formula>
      <formula>50</formula>
    </cfRule>
  </conditionalFormatting>
  <conditionalFormatting sqref="AK103:AK112 AK122">
    <cfRule type="cellIs" dxfId="2495" priority="820" stopIfTrue="1" operator="notBetween">
      <formula>1</formula>
      <formula>50</formula>
    </cfRule>
  </conditionalFormatting>
  <conditionalFormatting sqref="AE57 AA57:AA66 AA76 AE76 AE61:AE66">
    <cfRule type="cellIs" dxfId="2494" priority="803" stopIfTrue="1" operator="greaterThanOrEqual">
      <formula>MAX(AB57:AC57)</formula>
    </cfRule>
  </conditionalFormatting>
  <conditionalFormatting sqref="AG57 AC57:AC66 AC76 AG76 AG61:AG66">
    <cfRule type="cellIs" dxfId="2493" priority="802" stopIfTrue="1" operator="greaterThan">
      <formula>MAX(AA57:AB57)</formula>
    </cfRule>
  </conditionalFormatting>
  <conditionalFormatting sqref="Y57:Y66 Y76">
    <cfRule type="cellIs" dxfId="2492" priority="798" stopIfTrue="1" operator="lessThan">
      <formula>X57</formula>
    </cfRule>
    <cfRule type="expression" dxfId="2491" priority="799" stopIfTrue="1">
      <formula>IF(X57="",TRUE,FALSE)</formula>
    </cfRule>
  </conditionalFormatting>
  <conditionalFormatting sqref="X57:X66 X76">
    <cfRule type="cellIs" dxfId="2490" priority="796" stopIfTrue="1" operator="lessThanOrEqual">
      <formula>Y57</formula>
    </cfRule>
    <cfRule type="expression" dxfId="2489" priority="797" stopIfTrue="1">
      <formula>IF(Y57="",TRUE,FALSE)</formula>
    </cfRule>
  </conditionalFormatting>
  <conditionalFormatting sqref="AB57:AB66 AF57 AF76 AB76 AF61:AF66">
    <cfRule type="expression" dxfId="2488" priority="795" stopIfTrue="1">
      <formula>IF(AB57&gt;AA57,IF(AB57&gt;=AC57,TRUE,FALSE))</formula>
    </cfRule>
  </conditionalFormatting>
  <conditionalFormatting sqref="AL57:AL76">
    <cfRule type="cellIs" dxfId="2487" priority="794" stopIfTrue="1" operator="between">
      <formula>1</formula>
      <formula>3</formula>
    </cfRule>
  </conditionalFormatting>
  <conditionalFormatting sqref="B57:B66 B76">
    <cfRule type="cellIs" dxfId="2486" priority="793" stopIfTrue="1" operator="notBetween">
      <formula>1</formula>
      <formula>50</formula>
    </cfRule>
  </conditionalFormatting>
  <conditionalFormatting sqref="AA57:AA60">
    <cfRule type="cellIs" dxfId="2485" priority="792" stopIfTrue="1" operator="greaterThanOrEqual">
      <formula>MAX(AB57:AC57)</formula>
    </cfRule>
  </conditionalFormatting>
  <conditionalFormatting sqref="AC57:AC60">
    <cfRule type="cellIs" dxfId="2484" priority="791" stopIfTrue="1" operator="greaterThan">
      <formula>MAX(AA57:AB57)</formula>
    </cfRule>
  </conditionalFormatting>
  <conditionalFormatting sqref="AB57:AB60">
    <cfRule type="expression" dxfId="2483" priority="790" stopIfTrue="1">
      <formula>IF(AB57&gt;AA57,IF(AB57&gt;=AC57,TRUE,FALSE))</formula>
    </cfRule>
  </conditionalFormatting>
  <conditionalFormatting sqref="AE57">
    <cfRule type="cellIs" dxfId="2482" priority="789" stopIfTrue="1" operator="greaterThanOrEqual">
      <formula>MAX(AF57:AG57)</formula>
    </cfRule>
  </conditionalFormatting>
  <conditionalFormatting sqref="AG57">
    <cfRule type="cellIs" dxfId="2481" priority="788" stopIfTrue="1" operator="greaterThan">
      <formula>MAX(AE57:AF57)</formula>
    </cfRule>
  </conditionalFormatting>
  <conditionalFormatting sqref="AF57">
    <cfRule type="expression" dxfId="2480" priority="787" stopIfTrue="1">
      <formula>IF(AF57&gt;AE57,IF(AF57&gt;=AG57,TRUE,FALSE))</formula>
    </cfRule>
  </conditionalFormatting>
  <conditionalFormatting sqref="Y76">
    <cfRule type="cellIs" dxfId="2479" priority="785" stopIfTrue="1" operator="lessThan">
      <formula>X76</formula>
    </cfRule>
    <cfRule type="expression" dxfId="2478" priority="786" stopIfTrue="1">
      <formula>IF(X76="",TRUE,FALSE)</formula>
    </cfRule>
  </conditionalFormatting>
  <conditionalFormatting sqref="X76">
    <cfRule type="cellIs" dxfId="2477" priority="783" stopIfTrue="1" operator="lessThanOrEqual">
      <formula>Y76</formula>
    </cfRule>
    <cfRule type="expression" dxfId="2476" priority="784" stopIfTrue="1">
      <formula>IF(Y76="",TRUE,FALSE)</formula>
    </cfRule>
  </conditionalFormatting>
  <conditionalFormatting sqref="AA76">
    <cfRule type="cellIs" dxfId="2475" priority="782" stopIfTrue="1" operator="greaterThanOrEqual">
      <formula>MAX(AB76:AC76)</formula>
    </cfRule>
  </conditionalFormatting>
  <conditionalFormatting sqref="AC76">
    <cfRule type="cellIs" dxfId="2474" priority="781" stopIfTrue="1" operator="greaterThan">
      <formula>MAX(AA76:AB76)</formula>
    </cfRule>
  </conditionalFormatting>
  <conditionalFormatting sqref="AB76">
    <cfRule type="expression" dxfId="2473" priority="780" stopIfTrue="1">
      <formula>IF(AB76&gt;AA76,IF(AB76&gt;=AC76,TRUE,FALSE))</formula>
    </cfRule>
  </conditionalFormatting>
  <conditionalFormatting sqref="AE76">
    <cfRule type="cellIs" dxfId="2472" priority="779" stopIfTrue="1" operator="greaterThanOrEqual">
      <formula>MAX(AF76:AG76)</formula>
    </cfRule>
  </conditionalFormatting>
  <conditionalFormatting sqref="AG76">
    <cfRule type="cellIs" dxfId="2471" priority="778" stopIfTrue="1" operator="greaterThan">
      <formula>MAX(AE76:AF76)</formula>
    </cfRule>
  </conditionalFormatting>
  <conditionalFormatting sqref="AF76">
    <cfRule type="expression" dxfId="2470" priority="777" stopIfTrue="1">
      <formula>IF(AF76&gt;AE76,IF(AF76&gt;=AG76,TRUE,FALSE))</formula>
    </cfRule>
  </conditionalFormatting>
  <conditionalFormatting sqref="X66 X76">
    <cfRule type="cellIs" dxfId="2469" priority="775" stopIfTrue="1" operator="lessThanOrEqual">
      <formula>Y66</formula>
    </cfRule>
    <cfRule type="expression" dxfId="2468" priority="776" stopIfTrue="1">
      <formula>IF(Y66="",TRUE,FALSE)</formula>
    </cfRule>
  </conditionalFormatting>
  <conditionalFormatting sqref="X76">
    <cfRule type="cellIs" dxfId="2467" priority="773" stopIfTrue="1" operator="lessThanOrEqual">
      <formula>Y76</formula>
    </cfRule>
    <cfRule type="expression" dxfId="2466" priority="774" stopIfTrue="1">
      <formula>IF(Y76="",TRUE,FALSE)</formula>
    </cfRule>
  </conditionalFormatting>
  <conditionalFormatting sqref="D57:D66 D76">
    <cfRule type="cellIs" dxfId="2465" priority="772" stopIfTrue="1" operator="notBetween">
      <formula>1</formula>
      <formula>50</formula>
    </cfRule>
  </conditionalFormatting>
  <conditionalFormatting sqref="E57:E66 E76">
    <cfRule type="cellIs" dxfId="2464" priority="771" stopIfTrue="1" operator="notBetween">
      <formula>1</formula>
      <formula>50</formula>
    </cfRule>
  </conditionalFormatting>
  <conditionalFormatting sqref="F57:F66 F76">
    <cfRule type="cellIs" dxfId="2463" priority="770" stopIfTrue="1" operator="notBetween">
      <formula>1</formula>
      <formula>50</formula>
    </cfRule>
  </conditionalFormatting>
  <conditionalFormatting sqref="AE67:AE75 AA67:AA75">
    <cfRule type="cellIs" dxfId="2462" priority="769" stopIfTrue="1" operator="greaterThanOrEqual">
      <formula>MAX(AB67:AC67)</formula>
    </cfRule>
  </conditionalFormatting>
  <conditionalFormatting sqref="AG67:AG75 AC67:AC75">
    <cfRule type="cellIs" dxfId="2461" priority="768" stopIfTrue="1" operator="greaterThan">
      <formula>MAX(AA67:AB67)</formula>
    </cfRule>
  </conditionalFormatting>
  <conditionalFormatting sqref="Y67:Y75">
    <cfRule type="cellIs" dxfId="2460" priority="766" stopIfTrue="1" operator="lessThan">
      <formula>X67</formula>
    </cfRule>
    <cfRule type="expression" dxfId="2459" priority="767" stopIfTrue="1">
      <formula>IF(X67="",TRUE,FALSE)</formula>
    </cfRule>
  </conditionalFormatting>
  <conditionalFormatting sqref="X67:X75">
    <cfRule type="cellIs" dxfId="2458" priority="764" stopIfTrue="1" operator="lessThanOrEqual">
      <formula>Y67</formula>
    </cfRule>
    <cfRule type="expression" dxfId="2457" priority="765" stopIfTrue="1">
      <formula>IF(Y67="",TRUE,FALSE)</formula>
    </cfRule>
  </conditionalFormatting>
  <conditionalFormatting sqref="AB67:AB75 AF67:AF75">
    <cfRule type="expression" dxfId="2456" priority="763" stopIfTrue="1">
      <formula>IF(AB67&gt;AA67,IF(AB67&gt;=AC67,TRUE,FALSE))</formula>
    </cfRule>
  </conditionalFormatting>
  <conditionalFormatting sqref="B67:B75">
    <cfRule type="cellIs" dxfId="2455" priority="762" stopIfTrue="1" operator="notBetween">
      <formula>1</formula>
      <formula>50</formula>
    </cfRule>
  </conditionalFormatting>
  <conditionalFormatting sqref="AA67:AA69">
    <cfRule type="cellIs" dxfId="2454" priority="761" stopIfTrue="1" operator="greaterThanOrEqual">
      <formula>MAX(AB67:AC67)</formula>
    </cfRule>
  </conditionalFormatting>
  <conditionalFormatting sqref="AC67:AC69">
    <cfRule type="cellIs" dxfId="2453" priority="760" stopIfTrue="1" operator="greaterThan">
      <formula>MAX(AA67:AB67)</formula>
    </cfRule>
  </conditionalFormatting>
  <conditionalFormatting sqref="AB67:AB69">
    <cfRule type="expression" dxfId="2452" priority="759" stopIfTrue="1">
      <formula>IF(AB67&gt;AA67,IF(AB67&gt;=AC67,TRUE,FALSE))</formula>
    </cfRule>
  </conditionalFormatting>
  <conditionalFormatting sqref="AE67:AE69">
    <cfRule type="cellIs" dxfId="2451" priority="758" stopIfTrue="1" operator="greaterThanOrEqual">
      <formula>MAX(AF67:AG67)</formula>
    </cfRule>
  </conditionalFormatting>
  <conditionalFormatting sqref="AG67:AG69">
    <cfRule type="cellIs" dxfId="2450" priority="757" stopIfTrue="1" operator="greaterThan">
      <formula>MAX(AE67:AF67)</formula>
    </cfRule>
  </conditionalFormatting>
  <conditionalFormatting sqref="AF67:AF69">
    <cfRule type="expression" dxfId="2449" priority="756" stopIfTrue="1">
      <formula>IF(AF67&gt;AE67,IF(AF67&gt;=AG67,TRUE,FALSE))</formula>
    </cfRule>
  </conditionalFormatting>
  <conditionalFormatting sqref="X75">
    <cfRule type="cellIs" dxfId="2448" priority="754" stopIfTrue="1" operator="lessThanOrEqual">
      <formula>Y75</formula>
    </cfRule>
    <cfRule type="expression" dxfId="2447" priority="755" stopIfTrue="1">
      <formula>IF(Y75="",TRUE,FALSE)</formula>
    </cfRule>
  </conditionalFormatting>
  <conditionalFormatting sqref="D67:D75">
    <cfRule type="cellIs" dxfId="2446" priority="753" stopIfTrue="1" operator="notBetween">
      <formula>1</formula>
      <formula>50</formula>
    </cfRule>
  </conditionalFormatting>
  <conditionalFormatting sqref="E67:E75">
    <cfRule type="cellIs" dxfId="2445" priority="752" stopIfTrue="1" operator="notBetween">
      <formula>1</formula>
      <formula>50</formula>
    </cfRule>
  </conditionalFormatting>
  <conditionalFormatting sqref="F67:F75">
    <cfRule type="cellIs" dxfId="2444" priority="751" stopIfTrue="1" operator="notBetween">
      <formula>1</formula>
      <formula>50</formula>
    </cfRule>
  </conditionalFormatting>
  <conditionalFormatting sqref="U57:U66 U76">
    <cfRule type="cellIs" dxfId="2443" priority="747" stopIfTrue="1" operator="notBetween">
      <formula>1</formula>
      <formula>50</formula>
    </cfRule>
  </conditionalFormatting>
  <conditionalFormatting sqref="V57:V66 V76">
    <cfRule type="cellIs" dxfId="2442" priority="746" stopIfTrue="1" operator="notBetween">
      <formula>1</formula>
      <formula>50</formula>
    </cfRule>
  </conditionalFormatting>
  <conditionalFormatting sqref="W57:W66 W76">
    <cfRule type="cellIs" dxfId="2441" priority="745" stopIfTrue="1" operator="notBetween">
      <formula>1</formula>
      <formula>50</formula>
    </cfRule>
  </conditionalFormatting>
  <conditionalFormatting sqref="U67:U75">
    <cfRule type="cellIs" dxfId="2440" priority="744" stopIfTrue="1" operator="notBetween">
      <formula>1</formula>
      <formula>50</formula>
    </cfRule>
  </conditionalFormatting>
  <conditionalFormatting sqref="V67:V75">
    <cfRule type="cellIs" dxfId="2439" priority="743" stopIfTrue="1" operator="notBetween">
      <formula>1</formula>
      <formula>50</formula>
    </cfRule>
  </conditionalFormatting>
  <conditionalFormatting sqref="W67:W75">
    <cfRule type="cellIs" dxfId="2438" priority="742" stopIfTrue="1" operator="notBetween">
      <formula>1</formula>
      <formula>50</formula>
    </cfRule>
  </conditionalFormatting>
  <conditionalFormatting sqref="AK57:AK76">
    <cfRule type="cellIs" dxfId="2437" priority="741" stopIfTrue="1" operator="notBetween">
      <formula>1</formula>
      <formula>50</formula>
    </cfRule>
  </conditionalFormatting>
  <conditionalFormatting sqref="AE78:AE87 AA78:AA87 AA97 AE97">
    <cfRule type="cellIs" dxfId="2436" priority="726" stopIfTrue="1" operator="greaterThanOrEqual">
      <formula>MAX(AB78:AC78)</formula>
    </cfRule>
  </conditionalFormatting>
  <conditionalFormatting sqref="AG78:AG87 AC78:AC87 AC97 AG97">
    <cfRule type="cellIs" dxfId="2435" priority="725" stopIfTrue="1" operator="greaterThan">
      <formula>MAX(AA78:AB78)</formula>
    </cfRule>
  </conditionalFormatting>
  <conditionalFormatting sqref="Y78:Y87 Y97">
    <cfRule type="cellIs" dxfId="2434" priority="721" stopIfTrue="1" operator="lessThan">
      <formula>X78</formula>
    </cfRule>
    <cfRule type="expression" dxfId="2433" priority="722" stopIfTrue="1">
      <formula>IF(X78="",TRUE,FALSE)</formula>
    </cfRule>
  </conditionalFormatting>
  <conditionalFormatting sqref="X78:X87 X97">
    <cfRule type="cellIs" dxfId="2432" priority="719" stopIfTrue="1" operator="lessThanOrEqual">
      <formula>Y78</formula>
    </cfRule>
    <cfRule type="expression" dxfId="2431" priority="720" stopIfTrue="1">
      <formula>IF(Y78="",TRUE,FALSE)</formula>
    </cfRule>
  </conditionalFormatting>
  <conditionalFormatting sqref="AB78:AB87 AF78:AF87 AF97 AB97">
    <cfRule type="expression" dxfId="2430" priority="718" stopIfTrue="1">
      <formula>IF(AB78&gt;AA78,IF(AB78&gt;=AC78,TRUE,FALSE))</formula>
    </cfRule>
  </conditionalFormatting>
  <conditionalFormatting sqref="AL78:AL97">
    <cfRule type="cellIs" dxfId="2429" priority="717" stopIfTrue="1" operator="between">
      <formula>1</formula>
      <formula>3</formula>
    </cfRule>
  </conditionalFormatting>
  <conditionalFormatting sqref="B78:B87 B97">
    <cfRule type="cellIs" dxfId="2428" priority="716" stopIfTrue="1" operator="notBetween">
      <formula>1</formula>
      <formula>50</formula>
    </cfRule>
  </conditionalFormatting>
  <conditionalFormatting sqref="AA78:AA81">
    <cfRule type="cellIs" dxfId="2427" priority="715" stopIfTrue="1" operator="greaterThanOrEqual">
      <formula>MAX(AB78:AC78)</formula>
    </cfRule>
  </conditionalFormatting>
  <conditionalFormatting sqref="AC78:AC81">
    <cfRule type="cellIs" dxfId="2426" priority="714" stopIfTrue="1" operator="greaterThan">
      <formula>MAX(AA78:AB78)</formula>
    </cfRule>
  </conditionalFormatting>
  <conditionalFormatting sqref="AB78:AB81">
    <cfRule type="expression" dxfId="2425" priority="713" stopIfTrue="1">
      <formula>IF(AB78&gt;AA78,IF(AB78&gt;=AC78,TRUE,FALSE))</formula>
    </cfRule>
  </conditionalFormatting>
  <conditionalFormatting sqref="AE78:AE81">
    <cfRule type="cellIs" dxfId="2424" priority="712" stopIfTrue="1" operator="greaterThanOrEqual">
      <formula>MAX(AF78:AG78)</formula>
    </cfRule>
  </conditionalFormatting>
  <conditionalFormatting sqref="AG78:AG81">
    <cfRule type="cellIs" dxfId="2423" priority="711" stopIfTrue="1" operator="greaterThan">
      <formula>MAX(AE78:AF78)</formula>
    </cfRule>
  </conditionalFormatting>
  <conditionalFormatting sqref="AF78:AF81">
    <cfRule type="expression" dxfId="2422" priority="710" stopIfTrue="1">
      <formula>IF(AF78&gt;AE78,IF(AF78&gt;=AG78,TRUE,FALSE))</formula>
    </cfRule>
  </conditionalFormatting>
  <conditionalFormatting sqref="Y97">
    <cfRule type="cellIs" dxfId="2421" priority="708" stopIfTrue="1" operator="lessThan">
      <formula>X97</formula>
    </cfRule>
    <cfRule type="expression" dxfId="2420" priority="709" stopIfTrue="1">
      <formula>IF(X97="",TRUE,FALSE)</formula>
    </cfRule>
  </conditionalFormatting>
  <conditionalFormatting sqref="X97">
    <cfRule type="cellIs" dxfId="2419" priority="706" stopIfTrue="1" operator="lessThanOrEqual">
      <formula>Y97</formula>
    </cfRule>
    <cfRule type="expression" dxfId="2418" priority="707" stopIfTrue="1">
      <formula>IF(Y97="",TRUE,FALSE)</formula>
    </cfRule>
  </conditionalFormatting>
  <conditionalFormatting sqref="AA97">
    <cfRule type="cellIs" dxfId="2417" priority="705" stopIfTrue="1" operator="greaterThanOrEqual">
      <formula>MAX(AB97:AC97)</formula>
    </cfRule>
  </conditionalFormatting>
  <conditionalFormatting sqref="AC97">
    <cfRule type="cellIs" dxfId="2416" priority="704" stopIfTrue="1" operator="greaterThan">
      <formula>MAX(AA97:AB97)</formula>
    </cfRule>
  </conditionalFormatting>
  <conditionalFormatting sqref="AB97">
    <cfRule type="expression" dxfId="2415" priority="703" stopIfTrue="1">
      <formula>IF(AB97&gt;AA97,IF(AB97&gt;=AC97,TRUE,FALSE))</formula>
    </cfRule>
  </conditionalFormatting>
  <conditionalFormatting sqref="AE97">
    <cfRule type="cellIs" dxfId="2414" priority="702" stopIfTrue="1" operator="greaterThanOrEqual">
      <formula>MAX(AF97:AG97)</formula>
    </cfRule>
  </conditionalFormatting>
  <conditionalFormatting sqref="AG97">
    <cfRule type="cellIs" dxfId="2413" priority="701" stopIfTrue="1" operator="greaterThan">
      <formula>MAX(AE97:AF97)</formula>
    </cfRule>
  </conditionalFormatting>
  <conditionalFormatting sqref="AF97">
    <cfRule type="expression" dxfId="2412" priority="700" stopIfTrue="1">
      <formula>IF(AF97&gt;AE97,IF(AF97&gt;=AG97,TRUE,FALSE))</formula>
    </cfRule>
  </conditionalFormatting>
  <conditionalFormatting sqref="X87 X97">
    <cfRule type="cellIs" dxfId="2411" priority="698" stopIfTrue="1" operator="lessThanOrEqual">
      <formula>Y87</formula>
    </cfRule>
    <cfRule type="expression" dxfId="2410" priority="699" stopIfTrue="1">
      <formula>IF(Y87="",TRUE,FALSE)</formula>
    </cfRule>
  </conditionalFormatting>
  <conditionalFormatting sqref="X97">
    <cfRule type="cellIs" dxfId="2409" priority="696" stopIfTrue="1" operator="lessThanOrEqual">
      <formula>Y97</formula>
    </cfRule>
    <cfRule type="expression" dxfId="2408" priority="697" stopIfTrue="1">
      <formula>IF(Y97="",TRUE,FALSE)</formula>
    </cfRule>
  </conditionalFormatting>
  <conditionalFormatting sqref="D78:D87 D97">
    <cfRule type="cellIs" dxfId="2407" priority="695" stopIfTrue="1" operator="notBetween">
      <formula>1</formula>
      <formula>50</formula>
    </cfRule>
  </conditionalFormatting>
  <conditionalFormatting sqref="E78:E87 E97">
    <cfRule type="cellIs" dxfId="2406" priority="694" stopIfTrue="1" operator="notBetween">
      <formula>1</formula>
      <formula>50</formula>
    </cfRule>
  </conditionalFormatting>
  <conditionalFormatting sqref="F78:F87 F97">
    <cfRule type="cellIs" dxfId="2405" priority="693" stopIfTrue="1" operator="notBetween">
      <formula>1</formula>
      <formula>50</formula>
    </cfRule>
  </conditionalFormatting>
  <conditionalFormatting sqref="AE88:AE96 AA88:AA96">
    <cfRule type="cellIs" dxfId="2404" priority="692" stopIfTrue="1" operator="greaterThanOrEqual">
      <formula>MAX(AB88:AC88)</formula>
    </cfRule>
  </conditionalFormatting>
  <conditionalFormatting sqref="AG88:AG96 AC88:AC96">
    <cfRule type="cellIs" dxfId="2403" priority="691" stopIfTrue="1" operator="greaterThan">
      <formula>MAX(AA88:AB88)</formula>
    </cfRule>
  </conditionalFormatting>
  <conditionalFormatting sqref="Y88:Y96">
    <cfRule type="cellIs" dxfId="2402" priority="689" stopIfTrue="1" operator="lessThan">
      <formula>X88</formula>
    </cfRule>
    <cfRule type="expression" dxfId="2401" priority="690" stopIfTrue="1">
      <formula>IF(X88="",TRUE,FALSE)</formula>
    </cfRule>
  </conditionalFormatting>
  <conditionalFormatting sqref="X88:X96">
    <cfRule type="cellIs" dxfId="2400" priority="687" stopIfTrue="1" operator="lessThanOrEqual">
      <formula>Y88</formula>
    </cfRule>
    <cfRule type="expression" dxfId="2399" priority="688" stopIfTrue="1">
      <formula>IF(Y88="",TRUE,FALSE)</formula>
    </cfRule>
  </conditionalFormatting>
  <conditionalFormatting sqref="AB88:AB96 AF88:AF96">
    <cfRule type="expression" dxfId="2398" priority="686" stopIfTrue="1">
      <formula>IF(AB88&gt;AA88,IF(AB88&gt;=AC88,TRUE,FALSE))</formula>
    </cfRule>
  </conditionalFormatting>
  <conditionalFormatting sqref="B88:B96">
    <cfRule type="cellIs" dxfId="2397" priority="685" stopIfTrue="1" operator="notBetween">
      <formula>1</formula>
      <formula>50</formula>
    </cfRule>
  </conditionalFormatting>
  <conditionalFormatting sqref="AA88:AA90">
    <cfRule type="cellIs" dxfId="2396" priority="684" stopIfTrue="1" operator="greaterThanOrEqual">
      <formula>MAX(AB88:AC88)</formula>
    </cfRule>
  </conditionalFormatting>
  <conditionalFormatting sqref="AC88:AC90">
    <cfRule type="cellIs" dxfId="2395" priority="683" stopIfTrue="1" operator="greaterThan">
      <formula>MAX(AA88:AB88)</formula>
    </cfRule>
  </conditionalFormatting>
  <conditionalFormatting sqref="AB88:AB90">
    <cfRule type="expression" dxfId="2394" priority="682" stopIfTrue="1">
      <formula>IF(AB88&gt;AA88,IF(AB88&gt;=AC88,TRUE,FALSE))</formula>
    </cfRule>
  </conditionalFormatting>
  <conditionalFormatting sqref="AE88:AE90">
    <cfRule type="cellIs" dxfId="2393" priority="681" stopIfTrue="1" operator="greaterThanOrEqual">
      <formula>MAX(AF88:AG88)</formula>
    </cfRule>
  </conditionalFormatting>
  <conditionalFormatting sqref="AG88:AG90">
    <cfRule type="cellIs" dxfId="2392" priority="680" stopIfTrue="1" operator="greaterThan">
      <formula>MAX(AE88:AF88)</formula>
    </cfRule>
  </conditionalFormatting>
  <conditionalFormatting sqref="AF88:AF90">
    <cfRule type="expression" dxfId="2391" priority="679" stopIfTrue="1">
      <formula>IF(AF88&gt;AE88,IF(AF88&gt;=AG88,TRUE,FALSE))</formula>
    </cfRule>
  </conditionalFormatting>
  <conditionalFormatting sqref="X96">
    <cfRule type="cellIs" dxfId="2390" priority="677" stopIfTrue="1" operator="lessThanOrEqual">
      <formula>Y96</formula>
    </cfRule>
    <cfRule type="expression" dxfId="2389" priority="678" stopIfTrue="1">
      <formula>IF(Y96="",TRUE,FALSE)</formula>
    </cfRule>
  </conditionalFormatting>
  <conditionalFormatting sqref="D88:D96">
    <cfRule type="cellIs" dxfId="2388" priority="676" stopIfTrue="1" operator="notBetween">
      <formula>1</formula>
      <formula>50</formula>
    </cfRule>
  </conditionalFormatting>
  <conditionalFormatting sqref="E88:E96">
    <cfRule type="cellIs" dxfId="2387" priority="675" stopIfTrue="1" operator="notBetween">
      <formula>1</formula>
      <formula>50</formula>
    </cfRule>
  </conditionalFormatting>
  <conditionalFormatting sqref="F88:F96">
    <cfRule type="cellIs" dxfId="2386" priority="674" stopIfTrue="1" operator="notBetween">
      <formula>1</formula>
      <formula>50</formula>
    </cfRule>
  </conditionalFormatting>
  <conditionalFormatting sqref="U78:U87 U97">
    <cfRule type="cellIs" dxfId="2385" priority="670" stopIfTrue="1" operator="notBetween">
      <formula>1</formula>
      <formula>50</formula>
    </cfRule>
  </conditionalFormatting>
  <conditionalFormatting sqref="V78:V87 V97">
    <cfRule type="cellIs" dxfId="2384" priority="669" stopIfTrue="1" operator="notBetween">
      <formula>1</formula>
      <formula>50</formula>
    </cfRule>
  </conditionalFormatting>
  <conditionalFormatting sqref="W78:W87 W97">
    <cfRule type="cellIs" dxfId="2383" priority="668" stopIfTrue="1" operator="notBetween">
      <formula>1</formula>
      <formula>50</formula>
    </cfRule>
  </conditionalFormatting>
  <conditionalFormatting sqref="U88:U96">
    <cfRule type="cellIs" dxfId="2382" priority="667" stopIfTrue="1" operator="notBetween">
      <formula>1</formula>
      <formula>50</formula>
    </cfRule>
  </conditionalFormatting>
  <conditionalFormatting sqref="V88:V96">
    <cfRule type="cellIs" dxfId="2381" priority="666" stopIfTrue="1" operator="notBetween">
      <formula>1</formula>
      <formula>50</formula>
    </cfRule>
  </conditionalFormatting>
  <conditionalFormatting sqref="W88:W96">
    <cfRule type="cellIs" dxfId="2380" priority="665" stopIfTrue="1" operator="notBetween">
      <formula>1</formula>
      <formula>50</formula>
    </cfRule>
  </conditionalFormatting>
  <conditionalFormatting sqref="AK78:AK97">
    <cfRule type="cellIs" dxfId="2379" priority="664" stopIfTrue="1" operator="notBetween">
      <formula>1</formula>
      <formula>50</formula>
    </cfRule>
  </conditionalFormatting>
  <conditionalFormatting sqref="S33:S51">
    <cfRule type="expression" dxfId="2378" priority="497" stopIfTrue="1">
      <formula>DA33=DB33</formula>
    </cfRule>
  </conditionalFormatting>
  <conditionalFormatting sqref="AE11:AE20 AA11:AA20 AA30 AE30">
    <cfRule type="cellIs" dxfId="2377" priority="649" stopIfTrue="1" operator="greaterThanOrEqual">
      <formula>MAX(AB11:AC11)</formula>
    </cfRule>
  </conditionalFormatting>
  <conditionalFormatting sqref="AG11:AG20 AC11:AC20 AC30 AG30">
    <cfRule type="cellIs" dxfId="2376" priority="648" stopIfTrue="1" operator="greaterThan">
      <formula>MAX(AA11:AB11)</formula>
    </cfRule>
  </conditionalFormatting>
  <conditionalFormatting sqref="I11:I30">
    <cfRule type="expression" dxfId="2375" priority="647" stopIfTrue="1">
      <formula>IF(J11="x",FALSE,IF(I11=MAX(AO11:AQ11),TRUE,FALSE))</formula>
    </cfRule>
  </conditionalFormatting>
  <conditionalFormatting sqref="K11:K30">
    <cfRule type="expression" dxfId="2374" priority="646" stopIfTrue="1">
      <formula>IF(L11="x",FALSE,IF(K11=MAX(AO11:AQ11),TRUE,FALSE))</formula>
    </cfRule>
  </conditionalFormatting>
  <conditionalFormatting sqref="Y11:Y20 Y30">
    <cfRule type="cellIs" dxfId="2373" priority="644" stopIfTrue="1" operator="lessThan">
      <formula>X11</formula>
    </cfRule>
    <cfRule type="expression" dxfId="2372" priority="645" stopIfTrue="1">
      <formula>IF(X11="",TRUE,FALSE)</formula>
    </cfRule>
  </conditionalFormatting>
  <conditionalFormatting sqref="X11:X20 X30">
    <cfRule type="cellIs" dxfId="2371" priority="642" stopIfTrue="1" operator="lessThanOrEqual">
      <formula>Y11</formula>
    </cfRule>
    <cfRule type="expression" dxfId="2370" priority="643" stopIfTrue="1">
      <formula>IF(Y11="",TRUE,FALSE)</formula>
    </cfRule>
  </conditionalFormatting>
  <conditionalFormatting sqref="AB11:AB20 AF11:AF20 AF30 AB30">
    <cfRule type="expression" dxfId="2369" priority="641" stopIfTrue="1">
      <formula>IF(AB11&gt;AA11,IF(AB11&gt;=AC11,TRUE,FALSE))</formula>
    </cfRule>
  </conditionalFormatting>
  <conditionalFormatting sqref="AL11:AL30">
    <cfRule type="cellIs" dxfId="2368" priority="640" stopIfTrue="1" operator="between">
      <formula>1</formula>
      <formula>3</formula>
    </cfRule>
  </conditionalFormatting>
  <conditionalFormatting sqref="B11:B20 B30">
    <cfRule type="cellIs" dxfId="2367" priority="639" stopIfTrue="1" operator="notBetween">
      <formula>1</formula>
      <formula>50</formula>
    </cfRule>
  </conditionalFormatting>
  <conditionalFormatting sqref="AA11:AA14">
    <cfRule type="cellIs" dxfId="2366" priority="638" stopIfTrue="1" operator="greaterThanOrEqual">
      <formula>MAX(AB11:AC11)</formula>
    </cfRule>
  </conditionalFormatting>
  <conditionalFormatting sqref="AC11:AC14">
    <cfRule type="cellIs" dxfId="2365" priority="637" stopIfTrue="1" operator="greaterThan">
      <formula>MAX(AA11:AB11)</formula>
    </cfRule>
  </conditionalFormatting>
  <conditionalFormatting sqref="AB11:AB14">
    <cfRule type="expression" dxfId="2364" priority="636" stopIfTrue="1">
      <formula>IF(AB11&gt;AA11,IF(AB11&gt;=AC11,TRUE,FALSE))</formula>
    </cfRule>
  </conditionalFormatting>
  <conditionalFormatting sqref="AE11:AE14">
    <cfRule type="cellIs" dxfId="2363" priority="635" stopIfTrue="1" operator="greaterThanOrEqual">
      <formula>MAX(AF11:AG11)</formula>
    </cfRule>
  </conditionalFormatting>
  <conditionalFormatting sqref="AG11:AG14">
    <cfRule type="cellIs" dxfId="2362" priority="634" stopIfTrue="1" operator="greaterThan">
      <formula>MAX(AE11:AF11)</formula>
    </cfRule>
  </conditionalFormatting>
  <conditionalFormatting sqref="AF11:AF14">
    <cfRule type="expression" dxfId="2361" priority="633" stopIfTrue="1">
      <formula>IF(AF11&gt;AE11,IF(AF11&gt;=AG11,TRUE,FALSE))</formula>
    </cfRule>
  </conditionalFormatting>
  <conditionalFormatting sqref="Y30">
    <cfRule type="cellIs" dxfId="2360" priority="631" stopIfTrue="1" operator="lessThan">
      <formula>X30</formula>
    </cfRule>
    <cfRule type="expression" dxfId="2359" priority="632" stopIfTrue="1">
      <formula>IF(X30="",TRUE,FALSE)</formula>
    </cfRule>
  </conditionalFormatting>
  <conditionalFormatting sqref="X30">
    <cfRule type="cellIs" dxfId="2358" priority="629" stopIfTrue="1" operator="lessThanOrEqual">
      <formula>Y30</formula>
    </cfRule>
    <cfRule type="expression" dxfId="2357" priority="630" stopIfTrue="1">
      <formula>IF(Y30="",TRUE,FALSE)</formula>
    </cfRule>
  </conditionalFormatting>
  <conditionalFormatting sqref="AA30">
    <cfRule type="cellIs" dxfId="2356" priority="628" stopIfTrue="1" operator="greaterThanOrEqual">
      <formula>MAX(AB30:AC30)</formula>
    </cfRule>
  </conditionalFormatting>
  <conditionalFormatting sqref="AC30">
    <cfRule type="cellIs" dxfId="2355" priority="627" stopIfTrue="1" operator="greaterThan">
      <formula>MAX(AA30:AB30)</formula>
    </cfRule>
  </conditionalFormatting>
  <conditionalFormatting sqref="AB30">
    <cfRule type="expression" dxfId="2354" priority="626" stopIfTrue="1">
      <formula>IF(AB30&gt;AA30,IF(AB30&gt;=AC30,TRUE,FALSE))</formula>
    </cfRule>
  </conditionalFormatting>
  <conditionalFormatting sqref="AE30">
    <cfRule type="cellIs" dxfId="2353" priority="625" stopIfTrue="1" operator="greaterThanOrEqual">
      <formula>MAX(AF30:AG30)</formula>
    </cfRule>
  </conditionalFormatting>
  <conditionalFormatting sqref="AG30">
    <cfRule type="cellIs" dxfId="2352" priority="624" stopIfTrue="1" operator="greaterThan">
      <formula>MAX(AE30:AF30)</formula>
    </cfRule>
  </conditionalFormatting>
  <conditionalFormatting sqref="AF30">
    <cfRule type="expression" dxfId="2351" priority="623" stopIfTrue="1">
      <formula>IF(AF30&gt;AE30,IF(AF30&gt;=AG30,TRUE,FALSE))</formula>
    </cfRule>
  </conditionalFormatting>
  <conditionalFormatting sqref="X20 X30">
    <cfRule type="cellIs" dxfId="2350" priority="621" stopIfTrue="1" operator="lessThanOrEqual">
      <formula>Y20</formula>
    </cfRule>
    <cfRule type="expression" dxfId="2349" priority="622" stopIfTrue="1">
      <formula>IF(Y20="",TRUE,FALSE)</formula>
    </cfRule>
  </conditionalFormatting>
  <conditionalFormatting sqref="X30">
    <cfRule type="cellIs" dxfId="2348" priority="619" stopIfTrue="1" operator="lessThanOrEqual">
      <formula>Y30</formula>
    </cfRule>
    <cfRule type="expression" dxfId="2347" priority="620" stopIfTrue="1">
      <formula>IF(Y30="",TRUE,FALSE)</formula>
    </cfRule>
  </conditionalFormatting>
  <conditionalFormatting sqref="E11:E20 E30">
    <cfRule type="cellIs" dxfId="2346" priority="617" stopIfTrue="1" operator="notBetween">
      <formula>1</formula>
      <formula>50</formula>
    </cfRule>
  </conditionalFormatting>
  <conditionalFormatting sqref="F11:F20 F30">
    <cfRule type="cellIs" dxfId="2345" priority="616" stopIfTrue="1" operator="notBetween">
      <formula>1</formula>
      <formula>50</formula>
    </cfRule>
  </conditionalFormatting>
  <conditionalFormatting sqref="M11:M30">
    <cfRule type="expression" dxfId="2344" priority="650" stopIfTrue="1">
      <formula>IF(N11="x",FALSE,IF(M11=MAX(AO11:AQ11),TRUE,FALSE))</formula>
    </cfRule>
  </conditionalFormatting>
  <conditionalFormatting sqref="AE21:AE29 AA21:AA29">
    <cfRule type="cellIs" dxfId="2343" priority="615" stopIfTrue="1" operator="greaterThanOrEqual">
      <formula>MAX(AB21:AC21)</formula>
    </cfRule>
  </conditionalFormatting>
  <conditionalFormatting sqref="AG21:AG29 AC21:AC29">
    <cfRule type="cellIs" dxfId="2342" priority="614" stopIfTrue="1" operator="greaterThan">
      <formula>MAX(AA21:AB21)</formula>
    </cfRule>
  </conditionalFormatting>
  <conditionalFormatting sqref="Y21:Y29">
    <cfRule type="cellIs" dxfId="2341" priority="612" stopIfTrue="1" operator="lessThan">
      <formula>X21</formula>
    </cfRule>
    <cfRule type="expression" dxfId="2340" priority="613" stopIfTrue="1">
      <formula>IF(X21="",TRUE,FALSE)</formula>
    </cfRule>
  </conditionalFormatting>
  <conditionalFormatting sqref="X21:X29">
    <cfRule type="cellIs" dxfId="2339" priority="610" stopIfTrue="1" operator="lessThanOrEqual">
      <formula>Y21</formula>
    </cfRule>
    <cfRule type="expression" dxfId="2338" priority="611" stopIfTrue="1">
      <formula>IF(Y21="",TRUE,FALSE)</formula>
    </cfRule>
  </conditionalFormatting>
  <conditionalFormatting sqref="AB21:AB29 AF21:AF29">
    <cfRule type="expression" dxfId="2337" priority="609" stopIfTrue="1">
      <formula>IF(AB21&gt;AA21,IF(AB21&gt;=AC21,TRUE,FALSE))</formula>
    </cfRule>
  </conditionalFormatting>
  <conditionalFormatting sqref="B21:B29">
    <cfRule type="cellIs" dxfId="2336" priority="608" stopIfTrue="1" operator="notBetween">
      <formula>1</formula>
      <formula>50</formula>
    </cfRule>
  </conditionalFormatting>
  <conditionalFormatting sqref="AA21:AA23">
    <cfRule type="cellIs" dxfId="2335" priority="607" stopIfTrue="1" operator="greaterThanOrEqual">
      <formula>MAX(AB21:AC21)</formula>
    </cfRule>
  </conditionalFormatting>
  <conditionalFormatting sqref="AC21:AC23">
    <cfRule type="cellIs" dxfId="2334" priority="606" stopIfTrue="1" operator="greaterThan">
      <formula>MAX(AA21:AB21)</formula>
    </cfRule>
  </conditionalFormatting>
  <conditionalFormatting sqref="AB21:AB23">
    <cfRule type="expression" dxfId="2333" priority="605" stopIfTrue="1">
      <formula>IF(AB21&gt;AA21,IF(AB21&gt;=AC21,TRUE,FALSE))</formula>
    </cfRule>
  </conditionalFormatting>
  <conditionalFormatting sqref="AE21:AE23">
    <cfRule type="cellIs" dxfId="2332" priority="604" stopIfTrue="1" operator="greaterThanOrEqual">
      <formula>MAX(AF21:AG21)</formula>
    </cfRule>
  </conditionalFormatting>
  <conditionalFormatting sqref="AG21:AG23">
    <cfRule type="cellIs" dxfId="2331" priority="603" stopIfTrue="1" operator="greaterThan">
      <formula>MAX(AE21:AF21)</formula>
    </cfRule>
  </conditionalFormatting>
  <conditionalFormatting sqref="AF21:AF23">
    <cfRule type="expression" dxfId="2330" priority="602" stopIfTrue="1">
      <formula>IF(AF21&gt;AE21,IF(AF21&gt;=AG21,TRUE,FALSE))</formula>
    </cfRule>
  </conditionalFormatting>
  <conditionalFormatting sqref="X29">
    <cfRule type="cellIs" dxfId="2329" priority="600" stopIfTrue="1" operator="lessThanOrEqual">
      <formula>Y29</formula>
    </cfRule>
    <cfRule type="expression" dxfId="2328" priority="601" stopIfTrue="1">
      <formula>IF(Y29="",TRUE,FALSE)</formula>
    </cfRule>
  </conditionalFormatting>
  <conditionalFormatting sqref="E21:E29">
    <cfRule type="cellIs" dxfId="2327" priority="598" stopIfTrue="1" operator="notBetween">
      <formula>1</formula>
      <formula>50</formula>
    </cfRule>
  </conditionalFormatting>
  <conditionalFormatting sqref="F21:F29">
    <cfRule type="cellIs" dxfId="2326" priority="597" stopIfTrue="1" operator="notBetween">
      <formula>1</formula>
      <formula>50</formula>
    </cfRule>
  </conditionalFormatting>
  <conditionalFormatting sqref="O11:O30">
    <cfRule type="expression" dxfId="2325" priority="595" stopIfTrue="1">
      <formula>IF(P11="x",FALSE,IF(O11=MAX(AU11:AW11),TRUE,FALSE))</formula>
    </cfRule>
  </conditionalFormatting>
  <conditionalFormatting sqref="Q11:Q30">
    <cfRule type="expression" dxfId="2324" priority="594" stopIfTrue="1">
      <formula>IF(R11="x",FALSE,IF(Q11=MAX(AU11:AW11),TRUE,FALSE))</formula>
    </cfRule>
  </conditionalFormatting>
  <conditionalFormatting sqref="S11:S30">
    <cfRule type="expression" dxfId="2323" priority="596" stopIfTrue="1">
      <formula>IF(T11="x",FALSE,IF(S11=MAX(AU11:AW11),TRUE,FALSE))</formula>
    </cfRule>
  </conditionalFormatting>
  <conditionalFormatting sqref="U11:U20 U30">
    <cfRule type="cellIs" dxfId="2322" priority="593" stopIfTrue="1" operator="notBetween">
      <formula>1</formula>
      <formula>50</formula>
    </cfRule>
  </conditionalFormatting>
  <conditionalFormatting sqref="V11:V20 V30">
    <cfRule type="cellIs" dxfId="2321" priority="592" stopIfTrue="1" operator="notBetween">
      <formula>1</formula>
      <formula>50</formula>
    </cfRule>
  </conditionalFormatting>
  <conditionalFormatting sqref="W11:W20 W30">
    <cfRule type="cellIs" dxfId="2320" priority="591" stopIfTrue="1" operator="notBetween">
      <formula>1</formula>
      <formula>50</formula>
    </cfRule>
  </conditionalFormatting>
  <conditionalFormatting sqref="U21:U29">
    <cfRule type="cellIs" dxfId="2319" priority="590" stopIfTrue="1" operator="notBetween">
      <formula>1</formula>
      <formula>50</formula>
    </cfRule>
  </conditionalFormatting>
  <conditionalFormatting sqref="V21:V29">
    <cfRule type="cellIs" dxfId="2318" priority="589" stopIfTrue="1" operator="notBetween">
      <formula>1</formula>
      <formula>50</formula>
    </cfRule>
  </conditionalFormatting>
  <conditionalFormatting sqref="W21:W29">
    <cfRule type="cellIs" dxfId="2317" priority="588" stopIfTrue="1" operator="notBetween">
      <formula>1</formula>
      <formula>50</formula>
    </cfRule>
  </conditionalFormatting>
  <conditionalFormatting sqref="AK11:AK30">
    <cfRule type="cellIs" dxfId="2316" priority="587" stopIfTrue="1" operator="notBetween">
      <formula>1</formula>
      <formula>50</formula>
    </cfRule>
  </conditionalFormatting>
  <conditionalFormatting sqref="I11">
    <cfRule type="expression" dxfId="2315" priority="585" stopIfTrue="1">
      <formula>CC11=CF11</formula>
    </cfRule>
  </conditionalFormatting>
  <conditionalFormatting sqref="I12:I30">
    <cfRule type="expression" dxfId="2314" priority="584" stopIfTrue="1">
      <formula>CC12=CF12</formula>
    </cfRule>
  </conditionalFormatting>
  <conditionalFormatting sqref="K11">
    <cfRule type="expression" dxfId="2313" priority="583" stopIfTrue="1">
      <formula>CD11=CF11</formula>
    </cfRule>
  </conditionalFormatting>
  <conditionalFormatting sqref="K12:K30">
    <cfRule type="expression" dxfId="2312" priority="582" stopIfTrue="1">
      <formula>CD12=CF12</formula>
    </cfRule>
  </conditionalFormatting>
  <conditionalFormatting sqref="M11">
    <cfRule type="expression" dxfId="2311" priority="581" stopIfTrue="1">
      <formula>CE11=CF11</formula>
    </cfRule>
  </conditionalFormatting>
  <conditionalFormatting sqref="M12:M30">
    <cfRule type="expression" dxfId="2310" priority="580" stopIfTrue="1">
      <formula>CE12=CF12</formula>
    </cfRule>
  </conditionalFormatting>
  <conditionalFormatting sqref="O11">
    <cfRule type="expression" dxfId="2309" priority="579" stopIfTrue="1">
      <formula>CY11=DB11</formula>
    </cfRule>
  </conditionalFormatting>
  <conditionalFormatting sqref="Q11">
    <cfRule type="expression" dxfId="2308" priority="578" stopIfTrue="1">
      <formula>CZ11=DB11</formula>
    </cfRule>
  </conditionalFormatting>
  <conditionalFormatting sqref="S11">
    <cfRule type="expression" dxfId="2307" priority="577" stopIfTrue="1">
      <formula>DA11=DB11</formula>
    </cfRule>
  </conditionalFormatting>
  <conditionalFormatting sqref="O12:O30">
    <cfRule type="expression" dxfId="2306" priority="576" stopIfTrue="1">
      <formula>CY12=DB12</formula>
    </cfRule>
  </conditionalFormatting>
  <conditionalFormatting sqref="Q12:Q30">
    <cfRule type="expression" dxfId="2305" priority="575" stopIfTrue="1">
      <formula>CZ12=DB12</formula>
    </cfRule>
  </conditionalFormatting>
  <conditionalFormatting sqref="S12:S30">
    <cfRule type="expression" dxfId="2304" priority="574" stopIfTrue="1">
      <formula>DA12=DB12</formula>
    </cfRule>
  </conditionalFormatting>
  <conditionalFormatting sqref="AE32:AE41 AA32:AA41 AA51 AE51">
    <cfRule type="cellIs" dxfId="2303" priority="572" stopIfTrue="1" operator="greaterThanOrEqual">
      <formula>MAX(AB32:AC32)</formula>
    </cfRule>
  </conditionalFormatting>
  <conditionalFormatting sqref="AG32:AG41 AC32:AC41 AC51 AG51">
    <cfRule type="cellIs" dxfId="2302" priority="571" stopIfTrue="1" operator="greaterThan">
      <formula>MAX(AA32:AB32)</formula>
    </cfRule>
  </conditionalFormatting>
  <conditionalFormatting sqref="I32:I51">
    <cfRule type="expression" dxfId="2301" priority="570" stopIfTrue="1">
      <formula>IF(J32="x",FALSE,IF(I32=MAX(AO32:AQ32),TRUE,FALSE))</formula>
    </cfRule>
  </conditionalFormatting>
  <conditionalFormatting sqref="K32:K51">
    <cfRule type="expression" dxfId="2300" priority="569" stopIfTrue="1">
      <formula>IF(L32="x",FALSE,IF(K32=MAX(AO32:AQ32),TRUE,FALSE))</formula>
    </cfRule>
  </conditionalFormatting>
  <conditionalFormatting sqref="Y32:Y41 Y51">
    <cfRule type="cellIs" dxfId="2299" priority="567" stopIfTrue="1" operator="lessThan">
      <formula>X32</formula>
    </cfRule>
    <cfRule type="expression" dxfId="2298" priority="568" stopIfTrue="1">
      <formula>IF(X32="",TRUE,FALSE)</formula>
    </cfRule>
  </conditionalFormatting>
  <conditionalFormatting sqref="X32:X41 X51">
    <cfRule type="cellIs" dxfId="2297" priority="565" stopIfTrue="1" operator="lessThanOrEqual">
      <formula>Y32</formula>
    </cfRule>
    <cfRule type="expression" dxfId="2296" priority="566" stopIfTrue="1">
      <formula>IF(Y32="",TRUE,FALSE)</formula>
    </cfRule>
  </conditionalFormatting>
  <conditionalFormatting sqref="AB32:AB41 AF32:AF41 AF51 AB51">
    <cfRule type="expression" dxfId="2295" priority="564" stopIfTrue="1">
      <formula>IF(AB32&gt;AA32,IF(AB32&gt;=AC32,TRUE,FALSE))</formula>
    </cfRule>
  </conditionalFormatting>
  <conditionalFormatting sqref="AL32:AL51">
    <cfRule type="cellIs" dxfId="2294" priority="563" stopIfTrue="1" operator="between">
      <formula>1</formula>
      <formula>3</formula>
    </cfRule>
  </conditionalFormatting>
  <conditionalFormatting sqref="B32:B41 B51">
    <cfRule type="cellIs" dxfId="2293" priority="562" stopIfTrue="1" operator="notBetween">
      <formula>1</formula>
      <formula>50</formula>
    </cfRule>
  </conditionalFormatting>
  <conditionalFormatting sqref="AA32:AA35">
    <cfRule type="cellIs" dxfId="2292" priority="561" stopIfTrue="1" operator="greaterThanOrEqual">
      <formula>MAX(AB32:AC32)</formula>
    </cfRule>
  </conditionalFormatting>
  <conditionalFormatting sqref="AC32:AC35">
    <cfRule type="cellIs" dxfId="2291" priority="560" stopIfTrue="1" operator="greaterThan">
      <formula>MAX(AA32:AB32)</formula>
    </cfRule>
  </conditionalFormatting>
  <conditionalFormatting sqref="AB32:AB35">
    <cfRule type="expression" dxfId="2290" priority="559" stopIfTrue="1">
      <formula>IF(AB32&gt;AA32,IF(AB32&gt;=AC32,TRUE,FALSE))</formula>
    </cfRule>
  </conditionalFormatting>
  <conditionalFormatting sqref="AE32:AE35">
    <cfRule type="cellIs" dxfId="2289" priority="558" stopIfTrue="1" operator="greaterThanOrEqual">
      <formula>MAX(AF32:AG32)</formula>
    </cfRule>
  </conditionalFormatting>
  <conditionalFormatting sqref="AG32:AG35">
    <cfRule type="cellIs" dxfId="2288" priority="557" stopIfTrue="1" operator="greaterThan">
      <formula>MAX(AE32:AF32)</formula>
    </cfRule>
  </conditionalFormatting>
  <conditionalFormatting sqref="AF32:AF35">
    <cfRule type="expression" dxfId="2287" priority="556" stopIfTrue="1">
      <formula>IF(AF32&gt;AE32,IF(AF32&gt;=AG32,TRUE,FALSE))</formula>
    </cfRule>
  </conditionalFormatting>
  <conditionalFormatting sqref="Y51">
    <cfRule type="cellIs" dxfId="2286" priority="554" stopIfTrue="1" operator="lessThan">
      <formula>X51</formula>
    </cfRule>
    <cfRule type="expression" dxfId="2285" priority="555" stopIfTrue="1">
      <formula>IF(X51="",TRUE,FALSE)</formula>
    </cfRule>
  </conditionalFormatting>
  <conditionalFormatting sqref="X51">
    <cfRule type="cellIs" dxfId="2284" priority="552" stopIfTrue="1" operator="lessThanOrEqual">
      <formula>Y51</formula>
    </cfRule>
    <cfRule type="expression" dxfId="2283" priority="553" stopIfTrue="1">
      <formula>IF(Y51="",TRUE,FALSE)</formula>
    </cfRule>
  </conditionalFormatting>
  <conditionalFormatting sqref="AA51">
    <cfRule type="cellIs" dxfId="2282" priority="551" stopIfTrue="1" operator="greaterThanOrEqual">
      <formula>MAX(AB51:AC51)</formula>
    </cfRule>
  </conditionalFormatting>
  <conditionalFormatting sqref="AC51">
    <cfRule type="cellIs" dxfId="2281" priority="550" stopIfTrue="1" operator="greaterThan">
      <formula>MAX(AA51:AB51)</formula>
    </cfRule>
  </conditionalFormatting>
  <conditionalFormatting sqref="AB51">
    <cfRule type="expression" dxfId="2280" priority="549" stopIfTrue="1">
      <formula>IF(AB51&gt;AA51,IF(AB51&gt;=AC51,TRUE,FALSE))</formula>
    </cfRule>
  </conditionalFormatting>
  <conditionalFormatting sqref="AE51">
    <cfRule type="cellIs" dxfId="2279" priority="548" stopIfTrue="1" operator="greaterThanOrEqual">
      <formula>MAX(AF51:AG51)</formula>
    </cfRule>
  </conditionalFormatting>
  <conditionalFormatting sqref="AG51">
    <cfRule type="cellIs" dxfId="2278" priority="547" stopIfTrue="1" operator="greaterThan">
      <formula>MAX(AE51:AF51)</formula>
    </cfRule>
  </conditionalFormatting>
  <conditionalFormatting sqref="AF51">
    <cfRule type="expression" dxfId="2277" priority="546" stopIfTrue="1">
      <formula>IF(AF51&gt;AE51,IF(AF51&gt;=AG51,TRUE,FALSE))</formula>
    </cfRule>
  </conditionalFormatting>
  <conditionalFormatting sqref="X41 X51">
    <cfRule type="cellIs" dxfId="2276" priority="544" stopIfTrue="1" operator="lessThanOrEqual">
      <formula>Y41</formula>
    </cfRule>
    <cfRule type="expression" dxfId="2275" priority="545" stopIfTrue="1">
      <formula>IF(Y41="",TRUE,FALSE)</formula>
    </cfRule>
  </conditionalFormatting>
  <conditionalFormatting sqref="X51">
    <cfRule type="cellIs" dxfId="2274" priority="542" stopIfTrue="1" operator="lessThanOrEqual">
      <formula>Y51</formula>
    </cfRule>
    <cfRule type="expression" dxfId="2273" priority="543" stopIfTrue="1">
      <formula>IF(Y51="",TRUE,FALSE)</formula>
    </cfRule>
  </conditionalFormatting>
  <conditionalFormatting sqref="D32:D41 D51">
    <cfRule type="cellIs" dxfId="2272" priority="541" stopIfTrue="1" operator="notBetween">
      <formula>1</formula>
      <formula>50</formula>
    </cfRule>
  </conditionalFormatting>
  <conditionalFormatting sqref="E32:E41 E51">
    <cfRule type="cellIs" dxfId="2271" priority="540" stopIfTrue="1" operator="notBetween">
      <formula>1</formula>
      <formula>50</formula>
    </cfRule>
  </conditionalFormatting>
  <conditionalFormatting sqref="F32:F41 F51">
    <cfRule type="cellIs" dxfId="2270" priority="539" stopIfTrue="1" operator="notBetween">
      <formula>1</formula>
      <formula>50</formula>
    </cfRule>
  </conditionalFormatting>
  <conditionalFormatting sqref="M32:M51">
    <cfRule type="expression" dxfId="2269" priority="573" stopIfTrue="1">
      <formula>IF(N32="x",FALSE,IF(M32=MAX(AO32:AQ32),TRUE,FALSE))</formula>
    </cfRule>
  </conditionalFormatting>
  <conditionalFormatting sqref="AE42:AE50 AA42:AA50">
    <cfRule type="cellIs" dxfId="2268" priority="538" stopIfTrue="1" operator="greaterThanOrEqual">
      <formula>MAX(AB42:AC42)</formula>
    </cfRule>
  </conditionalFormatting>
  <conditionalFormatting sqref="AG42:AG50 AC42:AC50">
    <cfRule type="cellIs" dxfId="2267" priority="537" stopIfTrue="1" operator="greaterThan">
      <formula>MAX(AA42:AB42)</formula>
    </cfRule>
  </conditionalFormatting>
  <conditionalFormatting sqref="Y42:Y50">
    <cfRule type="cellIs" dxfId="2266" priority="535" stopIfTrue="1" operator="lessThan">
      <formula>X42</formula>
    </cfRule>
    <cfRule type="expression" dxfId="2265" priority="536" stopIfTrue="1">
      <formula>IF(X42="",TRUE,FALSE)</formula>
    </cfRule>
  </conditionalFormatting>
  <conditionalFormatting sqref="X42:X50">
    <cfRule type="cellIs" dxfId="2264" priority="533" stopIfTrue="1" operator="lessThanOrEqual">
      <formula>Y42</formula>
    </cfRule>
    <cfRule type="expression" dxfId="2263" priority="534" stopIfTrue="1">
      <formula>IF(Y42="",TRUE,FALSE)</formula>
    </cfRule>
  </conditionalFormatting>
  <conditionalFormatting sqref="AB42:AB50 AF42:AF50">
    <cfRule type="expression" dxfId="2262" priority="532" stopIfTrue="1">
      <formula>IF(AB42&gt;AA42,IF(AB42&gt;=AC42,TRUE,FALSE))</formula>
    </cfRule>
  </conditionalFormatting>
  <conditionalFormatting sqref="B42:B50">
    <cfRule type="cellIs" dxfId="2261" priority="531" stopIfTrue="1" operator="notBetween">
      <formula>1</formula>
      <formula>50</formula>
    </cfRule>
  </conditionalFormatting>
  <conditionalFormatting sqref="AA42:AA44">
    <cfRule type="cellIs" dxfId="2260" priority="530" stopIfTrue="1" operator="greaterThanOrEqual">
      <formula>MAX(AB42:AC42)</formula>
    </cfRule>
  </conditionalFormatting>
  <conditionalFormatting sqref="AC42:AC44">
    <cfRule type="cellIs" dxfId="2259" priority="529" stopIfTrue="1" operator="greaterThan">
      <formula>MAX(AA42:AB42)</formula>
    </cfRule>
  </conditionalFormatting>
  <conditionalFormatting sqref="AB42:AB44">
    <cfRule type="expression" dxfId="2258" priority="528" stopIfTrue="1">
      <formula>IF(AB42&gt;AA42,IF(AB42&gt;=AC42,TRUE,FALSE))</formula>
    </cfRule>
  </conditionalFormatting>
  <conditionalFormatting sqref="AE42:AE44">
    <cfRule type="cellIs" dxfId="2257" priority="527" stopIfTrue="1" operator="greaterThanOrEqual">
      <formula>MAX(AF42:AG42)</formula>
    </cfRule>
  </conditionalFormatting>
  <conditionalFormatting sqref="AG42:AG44">
    <cfRule type="cellIs" dxfId="2256" priority="526" stopIfTrue="1" operator="greaterThan">
      <formula>MAX(AE42:AF42)</formula>
    </cfRule>
  </conditionalFormatting>
  <conditionalFormatting sqref="AF42:AF44">
    <cfRule type="expression" dxfId="2255" priority="525" stopIfTrue="1">
      <formula>IF(AF42&gt;AE42,IF(AF42&gt;=AG42,TRUE,FALSE))</formula>
    </cfRule>
  </conditionalFormatting>
  <conditionalFormatting sqref="X50">
    <cfRule type="cellIs" dxfId="2254" priority="523" stopIfTrue="1" operator="lessThanOrEqual">
      <formula>Y50</formula>
    </cfRule>
    <cfRule type="expression" dxfId="2253" priority="524" stopIfTrue="1">
      <formula>IF(Y50="",TRUE,FALSE)</formula>
    </cfRule>
  </conditionalFormatting>
  <conditionalFormatting sqref="D42:D50">
    <cfRule type="cellIs" dxfId="2252" priority="522" stopIfTrue="1" operator="notBetween">
      <formula>1</formula>
      <formula>50</formula>
    </cfRule>
  </conditionalFormatting>
  <conditionalFormatting sqref="E42:E50">
    <cfRule type="cellIs" dxfId="2251" priority="521" stopIfTrue="1" operator="notBetween">
      <formula>1</formula>
      <formula>50</formula>
    </cfRule>
  </conditionalFormatting>
  <conditionalFormatting sqref="F42:F50">
    <cfRule type="cellIs" dxfId="2250" priority="520" stopIfTrue="1" operator="notBetween">
      <formula>1</formula>
      <formula>50</formula>
    </cfRule>
  </conditionalFormatting>
  <conditionalFormatting sqref="O32:O51">
    <cfRule type="expression" dxfId="2249" priority="518" stopIfTrue="1">
      <formula>IF(P32="x",FALSE,IF(O32=MAX(AU32:AW32),TRUE,FALSE))</formula>
    </cfRule>
  </conditionalFormatting>
  <conditionalFormatting sqref="Q32:Q51">
    <cfRule type="expression" dxfId="2248" priority="517" stopIfTrue="1">
      <formula>IF(R32="x",FALSE,IF(Q32=MAX(AU32:AW32),TRUE,FALSE))</formula>
    </cfRule>
  </conditionalFormatting>
  <conditionalFormatting sqref="S32:S51">
    <cfRule type="expression" dxfId="2247" priority="519" stopIfTrue="1">
      <formula>IF(T32="x",FALSE,IF(S32=MAX(AU32:AW32),TRUE,FALSE))</formula>
    </cfRule>
  </conditionalFormatting>
  <conditionalFormatting sqref="U32:U41 U51">
    <cfRule type="cellIs" dxfId="2246" priority="516" stopIfTrue="1" operator="notBetween">
      <formula>1</formula>
      <formula>50</formula>
    </cfRule>
  </conditionalFormatting>
  <conditionalFormatting sqref="V32:V41 V51">
    <cfRule type="cellIs" dxfId="2245" priority="515" stopIfTrue="1" operator="notBetween">
      <formula>1</formula>
      <formula>50</formula>
    </cfRule>
  </conditionalFormatting>
  <conditionalFormatting sqref="W32:W41 W51">
    <cfRule type="cellIs" dxfId="2244" priority="514" stopIfTrue="1" operator="notBetween">
      <formula>1</formula>
      <formula>50</formula>
    </cfRule>
  </conditionalFormatting>
  <conditionalFormatting sqref="U42:U50">
    <cfRule type="cellIs" dxfId="2243" priority="513" stopIfTrue="1" operator="notBetween">
      <formula>1</formula>
      <formula>50</formula>
    </cfRule>
  </conditionalFormatting>
  <conditionalFormatting sqref="V42:V50">
    <cfRule type="cellIs" dxfId="2242" priority="512" stopIfTrue="1" operator="notBetween">
      <formula>1</formula>
      <formula>50</formula>
    </cfRule>
  </conditionalFormatting>
  <conditionalFormatting sqref="W42:W50">
    <cfRule type="cellIs" dxfId="2241" priority="511" stopIfTrue="1" operator="notBetween">
      <formula>1</formula>
      <formula>50</formula>
    </cfRule>
  </conditionalFormatting>
  <conditionalFormatting sqref="AK32:AK51">
    <cfRule type="cellIs" dxfId="2240" priority="510" stopIfTrue="1" operator="notBetween">
      <formula>1</formula>
      <formula>50</formula>
    </cfRule>
  </conditionalFormatting>
  <conditionalFormatting sqref="I32">
    <cfRule type="expression" dxfId="2239" priority="508" stopIfTrue="1">
      <formula>CC32=CF32</formula>
    </cfRule>
  </conditionalFormatting>
  <conditionalFormatting sqref="I33:I51">
    <cfRule type="expression" dxfId="2238" priority="507" stopIfTrue="1">
      <formula>CC33=CF33</formula>
    </cfRule>
  </conditionalFormatting>
  <conditionalFormatting sqref="K32">
    <cfRule type="expression" dxfId="2237" priority="506" stopIfTrue="1">
      <formula>CD32=CF32</formula>
    </cfRule>
  </conditionalFormatting>
  <conditionalFormatting sqref="K33:K51">
    <cfRule type="expression" dxfId="2236" priority="505" stopIfTrue="1">
      <formula>CD33=CF33</formula>
    </cfRule>
  </conditionalFormatting>
  <conditionalFormatting sqref="M32">
    <cfRule type="expression" dxfId="2235" priority="504" stopIfTrue="1">
      <formula>CE32=CF32</formula>
    </cfRule>
  </conditionalFormatting>
  <conditionalFormatting sqref="M33:M51">
    <cfRule type="expression" dxfId="2234" priority="503" stopIfTrue="1">
      <formula>CE33=CF33</formula>
    </cfRule>
  </conditionalFormatting>
  <conditionalFormatting sqref="O32">
    <cfRule type="expression" dxfId="2233" priority="502" stopIfTrue="1">
      <formula>CY32=DB32</formula>
    </cfRule>
  </conditionalFormatting>
  <conditionalFormatting sqref="Q32">
    <cfRule type="expression" dxfId="2232" priority="501" stopIfTrue="1">
      <formula>CZ32=DB32</formula>
    </cfRule>
  </conditionalFormatting>
  <conditionalFormatting sqref="S32">
    <cfRule type="expression" dxfId="2231" priority="500" stopIfTrue="1">
      <formula>DA32=DB32</formula>
    </cfRule>
  </conditionalFormatting>
  <conditionalFormatting sqref="O33:O51">
    <cfRule type="expression" dxfId="2230" priority="499" stopIfTrue="1">
      <formula>CY33=DB33</formula>
    </cfRule>
  </conditionalFormatting>
  <conditionalFormatting sqref="Q33:Q51">
    <cfRule type="expression" dxfId="2229" priority="498" stopIfTrue="1">
      <formula>CZ33=DB33</formula>
    </cfRule>
  </conditionalFormatting>
  <conditionalFormatting sqref="AE124:AE133 AA124:AA133 AA143 AE143">
    <cfRule type="cellIs" dxfId="2228" priority="495" stopIfTrue="1" operator="greaterThanOrEqual">
      <formula>MAX(AB124:AC124)</formula>
    </cfRule>
  </conditionalFormatting>
  <conditionalFormatting sqref="AG124:AG133 AC124:AC133 AC143 AG143">
    <cfRule type="cellIs" dxfId="2227" priority="494" stopIfTrue="1" operator="greaterThan">
      <formula>MAX(AA124:AB124)</formula>
    </cfRule>
  </conditionalFormatting>
  <conditionalFormatting sqref="Y124:Y133 Y143">
    <cfRule type="cellIs" dxfId="2226" priority="490" stopIfTrue="1" operator="lessThan">
      <formula>X124</formula>
    </cfRule>
    <cfRule type="expression" dxfId="2225" priority="491" stopIfTrue="1">
      <formula>IF(X124="",TRUE,FALSE)</formula>
    </cfRule>
  </conditionalFormatting>
  <conditionalFormatting sqref="X124:X133 X143">
    <cfRule type="cellIs" dxfId="2224" priority="488" stopIfTrue="1" operator="lessThanOrEqual">
      <formula>Y124</formula>
    </cfRule>
    <cfRule type="expression" dxfId="2223" priority="489" stopIfTrue="1">
      <formula>IF(Y124="",TRUE,FALSE)</formula>
    </cfRule>
  </conditionalFormatting>
  <conditionalFormatting sqref="AB124:AB133 AF124:AF133 AF143 AB143">
    <cfRule type="expression" dxfId="2222" priority="487" stopIfTrue="1">
      <formula>IF(AB124&gt;AA124,IF(AB124&gt;=AC124,TRUE,FALSE))</formula>
    </cfRule>
  </conditionalFormatting>
  <conditionalFormatting sqref="AL124:AL143">
    <cfRule type="cellIs" dxfId="2221" priority="486" stopIfTrue="1" operator="between">
      <formula>1</formula>
      <formula>3</formula>
    </cfRule>
  </conditionalFormatting>
  <conditionalFormatting sqref="B124:B133 B143">
    <cfRule type="cellIs" dxfId="2220" priority="485" stopIfTrue="1" operator="notBetween">
      <formula>1</formula>
      <formula>50</formula>
    </cfRule>
  </conditionalFormatting>
  <conditionalFormatting sqref="AA124:AA127">
    <cfRule type="cellIs" dxfId="2219" priority="484" stopIfTrue="1" operator="greaterThanOrEqual">
      <formula>MAX(AB124:AC124)</formula>
    </cfRule>
  </conditionalFormatting>
  <conditionalFormatting sqref="AC124:AC127">
    <cfRule type="cellIs" dxfId="2218" priority="483" stopIfTrue="1" operator="greaterThan">
      <formula>MAX(AA124:AB124)</formula>
    </cfRule>
  </conditionalFormatting>
  <conditionalFormatting sqref="AB124:AB127">
    <cfRule type="expression" dxfId="2217" priority="482" stopIfTrue="1">
      <formula>IF(AB124&gt;AA124,IF(AB124&gt;=AC124,TRUE,FALSE))</formula>
    </cfRule>
  </conditionalFormatting>
  <conditionalFormatting sqref="AE124:AE127">
    <cfRule type="cellIs" dxfId="2216" priority="481" stopIfTrue="1" operator="greaterThanOrEqual">
      <formula>MAX(AF124:AG124)</formula>
    </cfRule>
  </conditionalFormatting>
  <conditionalFormatting sqref="AG124:AG127">
    <cfRule type="cellIs" dxfId="2215" priority="480" stopIfTrue="1" operator="greaterThan">
      <formula>MAX(AE124:AF124)</formula>
    </cfRule>
  </conditionalFormatting>
  <conditionalFormatting sqref="AF124:AF127">
    <cfRule type="expression" dxfId="2214" priority="479" stopIfTrue="1">
      <formula>IF(AF124&gt;AE124,IF(AF124&gt;=AG124,TRUE,FALSE))</formula>
    </cfRule>
  </conditionalFormatting>
  <conditionalFormatting sqref="Y143">
    <cfRule type="cellIs" dxfId="2213" priority="477" stopIfTrue="1" operator="lessThan">
      <formula>X143</formula>
    </cfRule>
    <cfRule type="expression" dxfId="2212" priority="478" stopIfTrue="1">
      <formula>IF(X143="",TRUE,FALSE)</formula>
    </cfRule>
  </conditionalFormatting>
  <conditionalFormatting sqref="X143">
    <cfRule type="cellIs" dxfId="2211" priority="475" stopIfTrue="1" operator="lessThanOrEqual">
      <formula>Y143</formula>
    </cfRule>
    <cfRule type="expression" dxfId="2210" priority="476" stopIfTrue="1">
      <formula>IF(Y143="",TRUE,FALSE)</formula>
    </cfRule>
  </conditionalFormatting>
  <conditionalFormatting sqref="AA143">
    <cfRule type="cellIs" dxfId="2209" priority="474" stopIfTrue="1" operator="greaterThanOrEqual">
      <formula>MAX(AB143:AC143)</formula>
    </cfRule>
  </conditionalFormatting>
  <conditionalFormatting sqref="AC143">
    <cfRule type="cellIs" dxfId="2208" priority="473" stopIfTrue="1" operator="greaterThan">
      <formula>MAX(AA143:AB143)</formula>
    </cfRule>
  </conditionalFormatting>
  <conditionalFormatting sqref="AB143">
    <cfRule type="expression" dxfId="2207" priority="472" stopIfTrue="1">
      <formula>IF(AB143&gt;AA143,IF(AB143&gt;=AC143,TRUE,FALSE))</formula>
    </cfRule>
  </conditionalFormatting>
  <conditionalFormatting sqref="AE143">
    <cfRule type="cellIs" dxfId="2206" priority="471" stopIfTrue="1" operator="greaterThanOrEqual">
      <formula>MAX(AF143:AG143)</formula>
    </cfRule>
  </conditionalFormatting>
  <conditionalFormatting sqref="AG143">
    <cfRule type="cellIs" dxfId="2205" priority="470" stopIfTrue="1" operator="greaterThan">
      <formula>MAX(AE143:AF143)</formula>
    </cfRule>
  </conditionalFormatting>
  <conditionalFormatting sqref="AF143">
    <cfRule type="expression" dxfId="2204" priority="469" stopIfTrue="1">
      <formula>IF(AF143&gt;AE143,IF(AF143&gt;=AG143,TRUE,FALSE))</formula>
    </cfRule>
  </conditionalFormatting>
  <conditionalFormatting sqref="X133 X143">
    <cfRule type="cellIs" dxfId="2203" priority="467" stopIfTrue="1" operator="lessThanOrEqual">
      <formula>Y133</formula>
    </cfRule>
    <cfRule type="expression" dxfId="2202" priority="468" stopIfTrue="1">
      <formula>IF(Y133="",TRUE,FALSE)</formula>
    </cfRule>
  </conditionalFormatting>
  <conditionalFormatting sqref="X143">
    <cfRule type="cellIs" dxfId="2201" priority="465" stopIfTrue="1" operator="lessThanOrEqual">
      <formula>Y143</formula>
    </cfRule>
    <cfRule type="expression" dxfId="2200" priority="466" stopIfTrue="1">
      <formula>IF(Y143="",TRUE,FALSE)</formula>
    </cfRule>
  </conditionalFormatting>
  <conditionalFormatting sqref="D124:D133 D143">
    <cfRule type="cellIs" dxfId="2199" priority="464" stopIfTrue="1" operator="notBetween">
      <formula>1</formula>
      <formula>50</formula>
    </cfRule>
  </conditionalFormatting>
  <conditionalFormatting sqref="E124:E133 E143">
    <cfRule type="cellIs" dxfId="2198" priority="463" stopIfTrue="1" operator="notBetween">
      <formula>1</formula>
      <formula>50</formula>
    </cfRule>
  </conditionalFormatting>
  <conditionalFormatting sqref="F124:F133 F143">
    <cfRule type="cellIs" dxfId="2197" priority="462" stopIfTrue="1" operator="notBetween">
      <formula>1</formula>
      <formula>50</formula>
    </cfRule>
  </conditionalFormatting>
  <conditionalFormatting sqref="AE134:AE142 AA134:AA142">
    <cfRule type="cellIs" dxfId="2196" priority="461" stopIfTrue="1" operator="greaterThanOrEqual">
      <formula>MAX(AB134:AC134)</formula>
    </cfRule>
  </conditionalFormatting>
  <conditionalFormatting sqref="AG134:AG142 AC134:AC142">
    <cfRule type="cellIs" dxfId="2195" priority="460" stopIfTrue="1" operator="greaterThan">
      <formula>MAX(AA134:AB134)</formula>
    </cfRule>
  </conditionalFormatting>
  <conditionalFormatting sqref="Y134:Y142">
    <cfRule type="cellIs" dxfId="2194" priority="458" stopIfTrue="1" operator="lessThan">
      <formula>X134</formula>
    </cfRule>
    <cfRule type="expression" dxfId="2193" priority="459" stopIfTrue="1">
      <formula>IF(X134="",TRUE,FALSE)</formula>
    </cfRule>
  </conditionalFormatting>
  <conditionalFormatting sqref="X134:X142">
    <cfRule type="cellIs" dxfId="2192" priority="456" stopIfTrue="1" operator="lessThanOrEqual">
      <formula>Y134</formula>
    </cfRule>
    <cfRule type="expression" dxfId="2191" priority="457" stopIfTrue="1">
      <formula>IF(Y134="",TRUE,FALSE)</formula>
    </cfRule>
  </conditionalFormatting>
  <conditionalFormatting sqref="AB134:AB142 AF134:AF142">
    <cfRule type="expression" dxfId="2190" priority="455" stopIfTrue="1">
      <formula>IF(AB134&gt;AA134,IF(AB134&gt;=AC134,TRUE,FALSE))</formula>
    </cfRule>
  </conditionalFormatting>
  <conditionalFormatting sqref="B134:B142">
    <cfRule type="cellIs" dxfId="2189" priority="454" stopIfTrue="1" operator="notBetween">
      <formula>1</formula>
      <formula>50</formula>
    </cfRule>
  </conditionalFormatting>
  <conditionalFormatting sqref="AA134:AA136">
    <cfRule type="cellIs" dxfId="2188" priority="453" stopIfTrue="1" operator="greaterThanOrEqual">
      <formula>MAX(AB134:AC134)</formula>
    </cfRule>
  </conditionalFormatting>
  <conditionalFormatting sqref="AC134:AC136">
    <cfRule type="cellIs" dxfId="2187" priority="452" stopIfTrue="1" operator="greaterThan">
      <formula>MAX(AA134:AB134)</formula>
    </cfRule>
  </conditionalFormatting>
  <conditionalFormatting sqref="AB134:AB136">
    <cfRule type="expression" dxfId="2186" priority="451" stopIfTrue="1">
      <formula>IF(AB134&gt;AA134,IF(AB134&gt;=AC134,TRUE,FALSE))</formula>
    </cfRule>
  </conditionalFormatting>
  <conditionalFormatting sqref="AE134:AE136">
    <cfRule type="cellIs" dxfId="2185" priority="450" stopIfTrue="1" operator="greaterThanOrEqual">
      <formula>MAX(AF134:AG134)</formula>
    </cfRule>
  </conditionalFormatting>
  <conditionalFormatting sqref="AG134:AG136">
    <cfRule type="cellIs" dxfId="2184" priority="449" stopIfTrue="1" operator="greaterThan">
      <formula>MAX(AE134:AF134)</formula>
    </cfRule>
  </conditionalFormatting>
  <conditionalFormatting sqref="AF134:AF136">
    <cfRule type="expression" dxfId="2183" priority="448" stopIfTrue="1">
      <formula>IF(AF134&gt;AE134,IF(AF134&gt;=AG134,TRUE,FALSE))</formula>
    </cfRule>
  </conditionalFormatting>
  <conditionalFormatting sqref="X142">
    <cfRule type="cellIs" dxfId="2182" priority="446" stopIfTrue="1" operator="lessThanOrEqual">
      <formula>Y142</formula>
    </cfRule>
    <cfRule type="expression" dxfId="2181" priority="447" stopIfTrue="1">
      <formula>IF(Y142="",TRUE,FALSE)</formula>
    </cfRule>
  </conditionalFormatting>
  <conditionalFormatting sqref="D134:D142">
    <cfRule type="cellIs" dxfId="2180" priority="445" stopIfTrue="1" operator="notBetween">
      <formula>1</formula>
      <formula>50</formula>
    </cfRule>
  </conditionalFormatting>
  <conditionalFormatting sqref="E134:E142">
    <cfRule type="cellIs" dxfId="2179" priority="444" stopIfTrue="1" operator="notBetween">
      <formula>1</formula>
      <formula>50</formula>
    </cfRule>
  </conditionalFormatting>
  <conditionalFormatting sqref="F134:F142">
    <cfRule type="cellIs" dxfId="2178" priority="443" stopIfTrue="1" operator="notBetween">
      <formula>1</formula>
      <formula>50</formula>
    </cfRule>
  </conditionalFormatting>
  <conditionalFormatting sqref="U124:U133 U143">
    <cfRule type="cellIs" dxfId="2177" priority="439" stopIfTrue="1" operator="notBetween">
      <formula>1</formula>
      <formula>50</formula>
    </cfRule>
  </conditionalFormatting>
  <conditionalFormatting sqref="V124:V133 V143">
    <cfRule type="cellIs" dxfId="2176" priority="438" stopIfTrue="1" operator="notBetween">
      <formula>1</formula>
      <formula>50</formula>
    </cfRule>
  </conditionalFormatting>
  <conditionalFormatting sqref="W124:W133 W143">
    <cfRule type="cellIs" dxfId="2175" priority="437" stopIfTrue="1" operator="notBetween">
      <formula>1</formula>
      <formula>50</formula>
    </cfRule>
  </conditionalFormatting>
  <conditionalFormatting sqref="U134:U142">
    <cfRule type="cellIs" dxfId="2174" priority="436" stopIfTrue="1" operator="notBetween">
      <formula>1</formula>
      <formula>50</formula>
    </cfRule>
  </conditionalFormatting>
  <conditionalFormatting sqref="V134:V142">
    <cfRule type="cellIs" dxfId="2173" priority="435" stopIfTrue="1" operator="notBetween">
      <formula>1</formula>
      <formula>50</formula>
    </cfRule>
  </conditionalFormatting>
  <conditionalFormatting sqref="W134:W142">
    <cfRule type="cellIs" dxfId="2172" priority="434" stopIfTrue="1" operator="notBetween">
      <formula>1</formula>
      <formula>50</formula>
    </cfRule>
  </conditionalFormatting>
  <conditionalFormatting sqref="AK124:AK143">
    <cfRule type="cellIs" dxfId="2171" priority="433" stopIfTrue="1" operator="notBetween">
      <formula>1</formula>
      <formula>50</formula>
    </cfRule>
  </conditionalFormatting>
  <conditionalFormatting sqref="AE149:AE158 AA149:AA158 AA168 AE168">
    <cfRule type="cellIs" dxfId="2170" priority="418" stopIfTrue="1" operator="greaterThanOrEqual">
      <formula>MAX(AB149:AC149)</formula>
    </cfRule>
  </conditionalFormatting>
  <conditionalFormatting sqref="AG149:AG158 AC149:AC158 AC168 AG168">
    <cfRule type="cellIs" dxfId="2169" priority="417" stopIfTrue="1" operator="greaterThan">
      <formula>MAX(AA149:AB149)</formula>
    </cfRule>
  </conditionalFormatting>
  <conditionalFormatting sqref="Y149:Y158 Y168">
    <cfRule type="cellIs" dxfId="2168" priority="413" stopIfTrue="1" operator="lessThan">
      <formula>X149</formula>
    </cfRule>
    <cfRule type="expression" dxfId="2167" priority="414" stopIfTrue="1">
      <formula>IF(X149="",TRUE,FALSE)</formula>
    </cfRule>
  </conditionalFormatting>
  <conditionalFormatting sqref="X149:X158 X168">
    <cfRule type="cellIs" dxfId="2166" priority="411" stopIfTrue="1" operator="lessThanOrEqual">
      <formula>Y149</formula>
    </cfRule>
    <cfRule type="expression" dxfId="2165" priority="412" stopIfTrue="1">
      <formula>IF(Y149="",TRUE,FALSE)</formula>
    </cfRule>
  </conditionalFormatting>
  <conditionalFormatting sqref="AB149:AB158 AF149:AF158 AF168 AB168">
    <cfRule type="expression" dxfId="2164" priority="410" stopIfTrue="1">
      <formula>IF(AB149&gt;AA149,IF(AB149&gt;=AC149,TRUE,FALSE))</formula>
    </cfRule>
  </conditionalFormatting>
  <conditionalFormatting sqref="AL149:AL168">
    <cfRule type="cellIs" dxfId="2163" priority="409" stopIfTrue="1" operator="between">
      <formula>1</formula>
      <formula>3</formula>
    </cfRule>
  </conditionalFormatting>
  <conditionalFormatting sqref="B149:B158 B168">
    <cfRule type="cellIs" dxfId="2162" priority="408" stopIfTrue="1" operator="notBetween">
      <formula>1</formula>
      <formula>50</formula>
    </cfRule>
  </conditionalFormatting>
  <conditionalFormatting sqref="AA149:AA152">
    <cfRule type="cellIs" dxfId="2161" priority="407" stopIfTrue="1" operator="greaterThanOrEqual">
      <formula>MAX(AB149:AC149)</formula>
    </cfRule>
  </conditionalFormatting>
  <conditionalFormatting sqref="AC149:AC152">
    <cfRule type="cellIs" dxfId="2160" priority="406" stopIfTrue="1" operator="greaterThan">
      <formula>MAX(AA149:AB149)</formula>
    </cfRule>
  </conditionalFormatting>
  <conditionalFormatting sqref="AB149:AB152">
    <cfRule type="expression" dxfId="2159" priority="405" stopIfTrue="1">
      <formula>IF(AB149&gt;AA149,IF(AB149&gt;=AC149,TRUE,FALSE))</formula>
    </cfRule>
  </conditionalFormatting>
  <conditionalFormatting sqref="AE149:AE152">
    <cfRule type="cellIs" dxfId="2158" priority="404" stopIfTrue="1" operator="greaterThanOrEqual">
      <formula>MAX(AF149:AG149)</formula>
    </cfRule>
  </conditionalFormatting>
  <conditionalFormatting sqref="AG149:AG152">
    <cfRule type="cellIs" dxfId="2157" priority="403" stopIfTrue="1" operator="greaterThan">
      <formula>MAX(AE149:AF149)</formula>
    </cfRule>
  </conditionalFormatting>
  <conditionalFormatting sqref="AF149:AF152">
    <cfRule type="expression" dxfId="2156" priority="402" stopIfTrue="1">
      <formula>IF(AF149&gt;AE149,IF(AF149&gt;=AG149,TRUE,FALSE))</formula>
    </cfRule>
  </conditionalFormatting>
  <conditionalFormatting sqref="Y168">
    <cfRule type="cellIs" dxfId="2155" priority="400" stopIfTrue="1" operator="lessThan">
      <formula>X168</formula>
    </cfRule>
    <cfRule type="expression" dxfId="2154" priority="401" stopIfTrue="1">
      <formula>IF(X168="",TRUE,FALSE)</formula>
    </cfRule>
  </conditionalFormatting>
  <conditionalFormatting sqref="X168">
    <cfRule type="cellIs" dxfId="2153" priority="398" stopIfTrue="1" operator="lessThanOrEqual">
      <formula>Y168</formula>
    </cfRule>
    <cfRule type="expression" dxfId="2152" priority="399" stopIfTrue="1">
      <formula>IF(Y168="",TRUE,FALSE)</formula>
    </cfRule>
  </conditionalFormatting>
  <conditionalFormatting sqref="AA168">
    <cfRule type="cellIs" dxfId="2151" priority="397" stopIfTrue="1" operator="greaterThanOrEqual">
      <formula>MAX(AB168:AC168)</formula>
    </cfRule>
  </conditionalFormatting>
  <conditionalFormatting sqref="AC168">
    <cfRule type="cellIs" dxfId="2150" priority="396" stopIfTrue="1" operator="greaterThan">
      <formula>MAX(AA168:AB168)</formula>
    </cfRule>
  </conditionalFormatting>
  <conditionalFormatting sqref="AB168">
    <cfRule type="expression" dxfId="2149" priority="395" stopIfTrue="1">
      <formula>IF(AB168&gt;AA168,IF(AB168&gt;=AC168,TRUE,FALSE))</formula>
    </cfRule>
  </conditionalFormatting>
  <conditionalFormatting sqref="AE168">
    <cfRule type="cellIs" dxfId="2148" priority="394" stopIfTrue="1" operator="greaterThanOrEqual">
      <formula>MAX(AF168:AG168)</formula>
    </cfRule>
  </conditionalFormatting>
  <conditionalFormatting sqref="AG168">
    <cfRule type="cellIs" dxfId="2147" priority="393" stopIfTrue="1" operator="greaterThan">
      <formula>MAX(AE168:AF168)</formula>
    </cfRule>
  </conditionalFormatting>
  <conditionalFormatting sqref="AF168">
    <cfRule type="expression" dxfId="2146" priority="392" stopIfTrue="1">
      <formula>IF(AF168&gt;AE168,IF(AF168&gt;=AG168,TRUE,FALSE))</formula>
    </cfRule>
  </conditionalFormatting>
  <conditionalFormatting sqref="X158 X168">
    <cfRule type="cellIs" dxfId="2145" priority="390" stopIfTrue="1" operator="lessThanOrEqual">
      <formula>Y158</formula>
    </cfRule>
    <cfRule type="expression" dxfId="2144" priority="391" stopIfTrue="1">
      <formula>IF(Y158="",TRUE,FALSE)</formula>
    </cfRule>
  </conditionalFormatting>
  <conditionalFormatting sqref="X168">
    <cfRule type="cellIs" dxfId="2143" priority="388" stopIfTrue="1" operator="lessThanOrEqual">
      <formula>Y168</formula>
    </cfRule>
    <cfRule type="expression" dxfId="2142" priority="389" stopIfTrue="1">
      <formula>IF(Y168="",TRUE,FALSE)</formula>
    </cfRule>
  </conditionalFormatting>
  <conditionalFormatting sqref="D149:D158 D168">
    <cfRule type="cellIs" dxfId="2141" priority="387" stopIfTrue="1" operator="notBetween">
      <formula>1</formula>
      <formula>50</formula>
    </cfRule>
  </conditionalFormatting>
  <conditionalFormatting sqref="E149:E158 E168">
    <cfRule type="cellIs" dxfId="2140" priority="386" stopIfTrue="1" operator="notBetween">
      <formula>1</formula>
      <formula>50</formula>
    </cfRule>
  </conditionalFormatting>
  <conditionalFormatting sqref="F149:F158 F168">
    <cfRule type="cellIs" dxfId="2139" priority="385" stopIfTrue="1" operator="notBetween">
      <formula>1</formula>
      <formula>50</formula>
    </cfRule>
  </conditionalFormatting>
  <conditionalFormatting sqref="AE159:AE167 AA159:AA167">
    <cfRule type="cellIs" dxfId="2138" priority="384" stopIfTrue="1" operator="greaterThanOrEqual">
      <formula>MAX(AB159:AC159)</formula>
    </cfRule>
  </conditionalFormatting>
  <conditionalFormatting sqref="AG159:AG167 AC159:AC167">
    <cfRule type="cellIs" dxfId="2137" priority="383" stopIfTrue="1" operator="greaterThan">
      <formula>MAX(AA159:AB159)</formula>
    </cfRule>
  </conditionalFormatting>
  <conditionalFormatting sqref="Y159:Y167">
    <cfRule type="cellIs" dxfId="2136" priority="381" stopIfTrue="1" operator="lessThan">
      <formula>X159</formula>
    </cfRule>
    <cfRule type="expression" dxfId="2135" priority="382" stopIfTrue="1">
      <formula>IF(X159="",TRUE,FALSE)</formula>
    </cfRule>
  </conditionalFormatting>
  <conditionalFormatting sqref="X159:X167">
    <cfRule type="cellIs" dxfId="2134" priority="379" stopIfTrue="1" operator="lessThanOrEqual">
      <formula>Y159</formula>
    </cfRule>
    <cfRule type="expression" dxfId="2133" priority="380" stopIfTrue="1">
      <formula>IF(Y159="",TRUE,FALSE)</formula>
    </cfRule>
  </conditionalFormatting>
  <conditionalFormatting sqref="AB159:AB167 AF159:AF167">
    <cfRule type="expression" dxfId="2132" priority="378" stopIfTrue="1">
      <formula>IF(AB159&gt;AA159,IF(AB159&gt;=AC159,TRUE,FALSE))</formula>
    </cfRule>
  </conditionalFormatting>
  <conditionalFormatting sqref="B159:B167">
    <cfRule type="cellIs" dxfId="2131" priority="377" stopIfTrue="1" operator="notBetween">
      <formula>1</formula>
      <formula>50</formula>
    </cfRule>
  </conditionalFormatting>
  <conditionalFormatting sqref="AA159:AA161">
    <cfRule type="cellIs" dxfId="2130" priority="376" stopIfTrue="1" operator="greaterThanOrEqual">
      <formula>MAX(AB159:AC159)</formula>
    </cfRule>
  </conditionalFormatting>
  <conditionalFormatting sqref="AC159:AC161">
    <cfRule type="cellIs" dxfId="2129" priority="375" stopIfTrue="1" operator="greaterThan">
      <formula>MAX(AA159:AB159)</formula>
    </cfRule>
  </conditionalFormatting>
  <conditionalFormatting sqref="AB159:AB161">
    <cfRule type="expression" dxfId="2128" priority="374" stopIfTrue="1">
      <formula>IF(AB159&gt;AA159,IF(AB159&gt;=AC159,TRUE,FALSE))</formula>
    </cfRule>
  </conditionalFormatting>
  <conditionalFormatting sqref="AE159:AE161">
    <cfRule type="cellIs" dxfId="2127" priority="373" stopIfTrue="1" operator="greaterThanOrEqual">
      <formula>MAX(AF159:AG159)</formula>
    </cfRule>
  </conditionalFormatting>
  <conditionalFormatting sqref="AG159:AG161">
    <cfRule type="cellIs" dxfId="2126" priority="372" stopIfTrue="1" operator="greaterThan">
      <formula>MAX(AE159:AF159)</formula>
    </cfRule>
  </conditionalFormatting>
  <conditionalFormatting sqref="AF159:AF161">
    <cfRule type="expression" dxfId="2125" priority="371" stopIfTrue="1">
      <formula>IF(AF159&gt;AE159,IF(AF159&gt;=AG159,TRUE,FALSE))</formula>
    </cfRule>
  </conditionalFormatting>
  <conditionalFormatting sqref="X167">
    <cfRule type="cellIs" dxfId="2124" priority="369" stopIfTrue="1" operator="lessThanOrEqual">
      <formula>Y167</formula>
    </cfRule>
    <cfRule type="expression" dxfId="2123" priority="370" stopIfTrue="1">
      <formula>IF(Y167="",TRUE,FALSE)</formula>
    </cfRule>
  </conditionalFormatting>
  <conditionalFormatting sqref="D159:D167">
    <cfRule type="cellIs" dxfId="2122" priority="368" stopIfTrue="1" operator="notBetween">
      <formula>1</formula>
      <formula>50</formula>
    </cfRule>
  </conditionalFormatting>
  <conditionalFormatting sqref="E159:E167">
    <cfRule type="cellIs" dxfId="2121" priority="367" stopIfTrue="1" operator="notBetween">
      <formula>1</formula>
      <formula>50</formula>
    </cfRule>
  </conditionalFormatting>
  <conditionalFormatting sqref="F159:F167">
    <cfRule type="cellIs" dxfId="2120" priority="366" stopIfTrue="1" operator="notBetween">
      <formula>1</formula>
      <formula>50</formula>
    </cfRule>
  </conditionalFormatting>
  <conditionalFormatting sqref="U149:U158 U168">
    <cfRule type="cellIs" dxfId="2119" priority="362" stopIfTrue="1" operator="notBetween">
      <formula>1</formula>
      <formula>50</formula>
    </cfRule>
  </conditionalFormatting>
  <conditionalFormatting sqref="V149:V158 V168">
    <cfRule type="cellIs" dxfId="2118" priority="361" stopIfTrue="1" operator="notBetween">
      <formula>1</formula>
      <formula>50</formula>
    </cfRule>
  </conditionalFormatting>
  <conditionalFormatting sqref="W149:W158 W168">
    <cfRule type="cellIs" dxfId="2117" priority="360" stopIfTrue="1" operator="notBetween">
      <formula>1</formula>
      <formula>50</formula>
    </cfRule>
  </conditionalFormatting>
  <conditionalFormatting sqref="U159:U167">
    <cfRule type="cellIs" dxfId="2116" priority="359" stopIfTrue="1" operator="notBetween">
      <formula>1</formula>
      <formula>50</formula>
    </cfRule>
  </conditionalFormatting>
  <conditionalFormatting sqref="V159:V167">
    <cfRule type="cellIs" dxfId="2115" priority="358" stopIfTrue="1" operator="notBetween">
      <formula>1</formula>
      <formula>50</formula>
    </cfRule>
  </conditionalFormatting>
  <conditionalFormatting sqref="W159:W167">
    <cfRule type="cellIs" dxfId="2114" priority="357" stopIfTrue="1" operator="notBetween">
      <formula>1</formula>
      <formula>50</formula>
    </cfRule>
  </conditionalFormatting>
  <conditionalFormatting sqref="AK149:AK168">
    <cfRule type="cellIs" dxfId="2113" priority="356" stopIfTrue="1" operator="notBetween">
      <formula>1</formula>
      <formula>50</formula>
    </cfRule>
  </conditionalFormatting>
  <conditionalFormatting sqref="AE170:AE179 AA170:AA179 AA189 AE189">
    <cfRule type="cellIs" dxfId="2112" priority="341" stopIfTrue="1" operator="greaterThanOrEqual">
      <formula>MAX(AB170:AC170)</formula>
    </cfRule>
  </conditionalFormatting>
  <conditionalFormatting sqref="AG170:AG179 AC170:AC179 AC189 AG189">
    <cfRule type="cellIs" dxfId="2111" priority="340" stopIfTrue="1" operator="greaterThan">
      <formula>MAX(AA170:AB170)</formula>
    </cfRule>
  </conditionalFormatting>
  <conditionalFormatting sqref="Y170:Y179 Y189">
    <cfRule type="cellIs" dxfId="2110" priority="336" stopIfTrue="1" operator="lessThan">
      <formula>X170</formula>
    </cfRule>
    <cfRule type="expression" dxfId="2109" priority="337" stopIfTrue="1">
      <formula>IF(X170="",TRUE,FALSE)</formula>
    </cfRule>
  </conditionalFormatting>
  <conditionalFormatting sqref="X170:X179 X189">
    <cfRule type="cellIs" dxfId="2108" priority="334" stopIfTrue="1" operator="lessThanOrEqual">
      <formula>Y170</formula>
    </cfRule>
    <cfRule type="expression" dxfId="2107" priority="335" stopIfTrue="1">
      <formula>IF(Y170="",TRUE,FALSE)</formula>
    </cfRule>
  </conditionalFormatting>
  <conditionalFormatting sqref="AB170:AB179 AF170:AF179 AF189 AB189">
    <cfRule type="expression" dxfId="2106" priority="333" stopIfTrue="1">
      <formula>IF(AB170&gt;AA170,IF(AB170&gt;=AC170,TRUE,FALSE))</formula>
    </cfRule>
  </conditionalFormatting>
  <conditionalFormatting sqref="AL170:AL189">
    <cfRule type="cellIs" dxfId="2105" priority="332" stopIfTrue="1" operator="between">
      <formula>1</formula>
      <formula>3</formula>
    </cfRule>
  </conditionalFormatting>
  <conditionalFormatting sqref="B170:B179 B189">
    <cfRule type="cellIs" dxfId="2104" priority="331" stopIfTrue="1" operator="notBetween">
      <formula>1</formula>
      <formula>50</formula>
    </cfRule>
  </conditionalFormatting>
  <conditionalFormatting sqref="AA170:AA173">
    <cfRule type="cellIs" dxfId="2103" priority="330" stopIfTrue="1" operator="greaterThanOrEqual">
      <formula>MAX(AB170:AC170)</formula>
    </cfRule>
  </conditionalFormatting>
  <conditionalFormatting sqref="AC170:AC173">
    <cfRule type="cellIs" dxfId="2102" priority="329" stopIfTrue="1" operator="greaterThan">
      <formula>MAX(AA170:AB170)</formula>
    </cfRule>
  </conditionalFormatting>
  <conditionalFormatting sqref="AB170:AB173">
    <cfRule type="expression" dxfId="2101" priority="328" stopIfTrue="1">
      <formula>IF(AB170&gt;AA170,IF(AB170&gt;=AC170,TRUE,FALSE))</formula>
    </cfRule>
  </conditionalFormatting>
  <conditionalFormatting sqref="AE170:AE173">
    <cfRule type="cellIs" dxfId="2100" priority="327" stopIfTrue="1" operator="greaterThanOrEqual">
      <formula>MAX(AF170:AG170)</formula>
    </cfRule>
  </conditionalFormatting>
  <conditionalFormatting sqref="AG170:AG173">
    <cfRule type="cellIs" dxfId="2099" priority="326" stopIfTrue="1" operator="greaterThan">
      <formula>MAX(AE170:AF170)</formula>
    </cfRule>
  </conditionalFormatting>
  <conditionalFormatting sqref="AF170:AF173">
    <cfRule type="expression" dxfId="2098" priority="325" stopIfTrue="1">
      <formula>IF(AF170&gt;AE170,IF(AF170&gt;=AG170,TRUE,FALSE))</formula>
    </cfRule>
  </conditionalFormatting>
  <conditionalFormatting sqref="Y189">
    <cfRule type="cellIs" dxfId="2097" priority="323" stopIfTrue="1" operator="lessThan">
      <formula>X189</formula>
    </cfRule>
    <cfRule type="expression" dxfId="2096" priority="324" stopIfTrue="1">
      <formula>IF(X189="",TRUE,FALSE)</formula>
    </cfRule>
  </conditionalFormatting>
  <conditionalFormatting sqref="X189">
    <cfRule type="cellIs" dxfId="2095" priority="321" stopIfTrue="1" operator="lessThanOrEqual">
      <formula>Y189</formula>
    </cfRule>
    <cfRule type="expression" dxfId="2094" priority="322" stopIfTrue="1">
      <formula>IF(Y189="",TRUE,FALSE)</formula>
    </cfRule>
  </conditionalFormatting>
  <conditionalFormatting sqref="AA189">
    <cfRule type="cellIs" dxfId="2093" priority="320" stopIfTrue="1" operator="greaterThanOrEqual">
      <formula>MAX(AB189:AC189)</formula>
    </cfRule>
  </conditionalFormatting>
  <conditionalFormatting sqref="AC189">
    <cfRule type="cellIs" dxfId="2092" priority="319" stopIfTrue="1" operator="greaterThan">
      <formula>MAX(AA189:AB189)</formula>
    </cfRule>
  </conditionalFormatting>
  <conditionalFormatting sqref="AB189">
    <cfRule type="expression" dxfId="2091" priority="318" stopIfTrue="1">
      <formula>IF(AB189&gt;AA189,IF(AB189&gt;=AC189,TRUE,FALSE))</formula>
    </cfRule>
  </conditionalFormatting>
  <conditionalFormatting sqref="AE189">
    <cfRule type="cellIs" dxfId="2090" priority="317" stopIfTrue="1" operator="greaterThanOrEqual">
      <formula>MAX(AF189:AG189)</formula>
    </cfRule>
  </conditionalFormatting>
  <conditionalFormatting sqref="AG189">
    <cfRule type="cellIs" dxfId="2089" priority="316" stopIfTrue="1" operator="greaterThan">
      <formula>MAX(AE189:AF189)</formula>
    </cfRule>
  </conditionalFormatting>
  <conditionalFormatting sqref="AF189">
    <cfRule type="expression" dxfId="2088" priority="315" stopIfTrue="1">
      <formula>IF(AF189&gt;AE189,IF(AF189&gt;=AG189,TRUE,FALSE))</formula>
    </cfRule>
  </conditionalFormatting>
  <conditionalFormatting sqref="X179 X189">
    <cfRule type="cellIs" dxfId="2087" priority="313" stopIfTrue="1" operator="lessThanOrEqual">
      <formula>Y179</formula>
    </cfRule>
    <cfRule type="expression" dxfId="2086" priority="314" stopIfTrue="1">
      <formula>IF(Y179="",TRUE,FALSE)</formula>
    </cfRule>
  </conditionalFormatting>
  <conditionalFormatting sqref="X189">
    <cfRule type="cellIs" dxfId="2085" priority="311" stopIfTrue="1" operator="lessThanOrEqual">
      <formula>Y189</formula>
    </cfRule>
    <cfRule type="expression" dxfId="2084" priority="312" stopIfTrue="1">
      <formula>IF(Y189="",TRUE,FALSE)</formula>
    </cfRule>
  </conditionalFormatting>
  <conditionalFormatting sqref="D170:D179 D189">
    <cfRule type="cellIs" dxfId="2083" priority="310" stopIfTrue="1" operator="notBetween">
      <formula>1</formula>
      <formula>50</formula>
    </cfRule>
  </conditionalFormatting>
  <conditionalFormatting sqref="E170:E179 E189">
    <cfRule type="cellIs" dxfId="2082" priority="309" stopIfTrue="1" operator="notBetween">
      <formula>1</formula>
      <formula>50</formula>
    </cfRule>
  </conditionalFormatting>
  <conditionalFormatting sqref="F170:F179 F189">
    <cfRule type="cellIs" dxfId="2081" priority="308" stopIfTrue="1" operator="notBetween">
      <formula>1</formula>
      <formula>50</formula>
    </cfRule>
  </conditionalFormatting>
  <conditionalFormatting sqref="AE180:AE188 AA180:AA188">
    <cfRule type="cellIs" dxfId="2080" priority="307" stopIfTrue="1" operator="greaterThanOrEqual">
      <formula>MAX(AB180:AC180)</formula>
    </cfRule>
  </conditionalFormatting>
  <conditionalFormatting sqref="AG180:AG188 AC180:AC188">
    <cfRule type="cellIs" dxfId="2079" priority="306" stopIfTrue="1" operator="greaterThan">
      <formula>MAX(AA180:AB180)</formula>
    </cfRule>
  </conditionalFormatting>
  <conditionalFormatting sqref="Y180:Y188">
    <cfRule type="cellIs" dxfId="2078" priority="304" stopIfTrue="1" operator="lessThan">
      <formula>X180</formula>
    </cfRule>
    <cfRule type="expression" dxfId="2077" priority="305" stopIfTrue="1">
      <formula>IF(X180="",TRUE,FALSE)</formula>
    </cfRule>
  </conditionalFormatting>
  <conditionalFormatting sqref="X180:X188">
    <cfRule type="cellIs" dxfId="2076" priority="302" stopIfTrue="1" operator="lessThanOrEqual">
      <formula>Y180</formula>
    </cfRule>
    <cfRule type="expression" dxfId="2075" priority="303" stopIfTrue="1">
      <formula>IF(Y180="",TRUE,FALSE)</formula>
    </cfRule>
  </conditionalFormatting>
  <conditionalFormatting sqref="AB180:AB188 AF180:AF188">
    <cfRule type="expression" dxfId="2074" priority="301" stopIfTrue="1">
      <formula>IF(AB180&gt;AA180,IF(AB180&gt;=AC180,TRUE,FALSE))</formula>
    </cfRule>
  </conditionalFormatting>
  <conditionalFormatting sqref="B180:B188">
    <cfRule type="cellIs" dxfId="2073" priority="300" stopIfTrue="1" operator="notBetween">
      <formula>1</formula>
      <formula>50</formula>
    </cfRule>
  </conditionalFormatting>
  <conditionalFormatting sqref="AA180:AA182">
    <cfRule type="cellIs" dxfId="2072" priority="299" stopIfTrue="1" operator="greaterThanOrEqual">
      <formula>MAX(AB180:AC180)</formula>
    </cfRule>
  </conditionalFormatting>
  <conditionalFormatting sqref="AC180:AC182">
    <cfRule type="cellIs" dxfId="2071" priority="298" stopIfTrue="1" operator="greaterThan">
      <formula>MAX(AA180:AB180)</formula>
    </cfRule>
  </conditionalFormatting>
  <conditionalFormatting sqref="AB180:AB182">
    <cfRule type="expression" dxfId="2070" priority="297" stopIfTrue="1">
      <formula>IF(AB180&gt;AA180,IF(AB180&gt;=AC180,TRUE,FALSE))</formula>
    </cfRule>
  </conditionalFormatting>
  <conditionalFormatting sqref="AE180:AE182">
    <cfRule type="cellIs" dxfId="2069" priority="296" stopIfTrue="1" operator="greaterThanOrEqual">
      <formula>MAX(AF180:AG180)</formula>
    </cfRule>
  </conditionalFormatting>
  <conditionalFormatting sqref="AG180:AG182">
    <cfRule type="cellIs" dxfId="2068" priority="295" stopIfTrue="1" operator="greaterThan">
      <formula>MAX(AE180:AF180)</formula>
    </cfRule>
  </conditionalFormatting>
  <conditionalFormatting sqref="AF180:AF182">
    <cfRule type="expression" dxfId="2067" priority="294" stopIfTrue="1">
      <formula>IF(AF180&gt;AE180,IF(AF180&gt;=AG180,TRUE,FALSE))</formula>
    </cfRule>
  </conditionalFormatting>
  <conditionalFormatting sqref="X188">
    <cfRule type="cellIs" dxfId="2066" priority="292" stopIfTrue="1" operator="lessThanOrEqual">
      <formula>Y188</formula>
    </cfRule>
    <cfRule type="expression" dxfId="2065" priority="293" stopIfTrue="1">
      <formula>IF(Y188="",TRUE,FALSE)</formula>
    </cfRule>
  </conditionalFormatting>
  <conditionalFormatting sqref="D180:D188">
    <cfRule type="cellIs" dxfId="2064" priority="291" stopIfTrue="1" operator="notBetween">
      <formula>1</formula>
      <formula>50</formula>
    </cfRule>
  </conditionalFormatting>
  <conditionalFormatting sqref="E180:E188">
    <cfRule type="cellIs" dxfId="2063" priority="290" stopIfTrue="1" operator="notBetween">
      <formula>1</formula>
      <formula>50</formula>
    </cfRule>
  </conditionalFormatting>
  <conditionalFormatting sqref="F180:F188">
    <cfRule type="cellIs" dxfId="2062" priority="289" stopIfTrue="1" operator="notBetween">
      <formula>1</formula>
      <formula>50</formula>
    </cfRule>
  </conditionalFormatting>
  <conditionalFormatting sqref="U170:U179 U189">
    <cfRule type="cellIs" dxfId="2061" priority="285" stopIfTrue="1" operator="notBetween">
      <formula>1</formula>
      <formula>50</formula>
    </cfRule>
  </conditionalFormatting>
  <conditionalFormatting sqref="V170:V179 V189">
    <cfRule type="cellIs" dxfId="2060" priority="284" stopIfTrue="1" operator="notBetween">
      <formula>1</formula>
      <formula>50</formula>
    </cfRule>
  </conditionalFormatting>
  <conditionalFormatting sqref="W170:W179 W189">
    <cfRule type="cellIs" dxfId="2059" priority="283" stopIfTrue="1" operator="notBetween">
      <formula>1</formula>
      <formula>50</formula>
    </cfRule>
  </conditionalFormatting>
  <conditionalFormatting sqref="U180:U188">
    <cfRule type="cellIs" dxfId="2058" priority="282" stopIfTrue="1" operator="notBetween">
      <formula>1</formula>
      <formula>50</formula>
    </cfRule>
  </conditionalFormatting>
  <conditionalFormatting sqref="V180:V188">
    <cfRule type="cellIs" dxfId="2057" priority="281" stopIfTrue="1" operator="notBetween">
      <formula>1</formula>
      <formula>50</formula>
    </cfRule>
  </conditionalFormatting>
  <conditionalFormatting sqref="W180:W188">
    <cfRule type="cellIs" dxfId="2056" priority="280" stopIfTrue="1" operator="notBetween">
      <formula>1</formula>
      <formula>50</formula>
    </cfRule>
  </conditionalFormatting>
  <conditionalFormatting sqref="AK170:AK189">
    <cfRule type="cellIs" dxfId="2055" priority="279" stopIfTrue="1" operator="notBetween">
      <formula>1</formula>
      <formula>50</formula>
    </cfRule>
  </conditionalFormatting>
  <conditionalFormatting sqref="AE58:AE60">
    <cfRule type="cellIs" dxfId="2054" priority="253" stopIfTrue="1" operator="greaterThanOrEqual">
      <formula>MAX(AF58:AG58)</formula>
    </cfRule>
  </conditionalFormatting>
  <conditionalFormatting sqref="AG58:AG60">
    <cfRule type="cellIs" dxfId="2053" priority="252" stopIfTrue="1" operator="greaterThan">
      <formula>MAX(AE58:AF58)</formula>
    </cfRule>
  </conditionalFormatting>
  <conditionalFormatting sqref="AF58:AF60">
    <cfRule type="expression" dxfId="2052" priority="251" stopIfTrue="1">
      <formula>IF(AF58&gt;AE58,IF(AF58&gt;=AG58,TRUE,FALSE))</formula>
    </cfRule>
  </conditionalFormatting>
  <conditionalFormatting sqref="H124:H133 H143">
    <cfRule type="cellIs" dxfId="2051" priority="250" stopIfTrue="1" operator="notBetween">
      <formula>1</formula>
      <formula>50</formula>
    </cfRule>
  </conditionalFormatting>
  <conditionalFormatting sqref="H134:H142">
    <cfRule type="cellIs" dxfId="2050" priority="249" stopIfTrue="1" operator="notBetween">
      <formula>1</formula>
      <formula>50</formula>
    </cfRule>
  </conditionalFormatting>
  <conditionalFormatting sqref="H149:H158 H168">
    <cfRule type="cellIs" dxfId="2049" priority="248" stopIfTrue="1" operator="notBetween">
      <formula>1</formula>
      <formula>50</formula>
    </cfRule>
  </conditionalFormatting>
  <conditionalFormatting sqref="H159:H167">
    <cfRule type="cellIs" dxfId="2048" priority="247" stopIfTrue="1" operator="notBetween">
      <formula>1</formula>
      <formula>50</formula>
    </cfRule>
  </conditionalFormatting>
  <conditionalFormatting sqref="H170:H179 H189">
    <cfRule type="cellIs" dxfId="2047" priority="246" stopIfTrue="1" operator="notBetween">
      <formula>1</formula>
      <formula>50</formula>
    </cfRule>
  </conditionalFormatting>
  <conditionalFormatting sqref="H180:H188">
    <cfRule type="cellIs" dxfId="2046" priority="245" stopIfTrue="1" operator="notBetween">
      <formula>1</formula>
      <formula>50</formula>
    </cfRule>
  </conditionalFormatting>
  <conditionalFormatting sqref="H103:H112 H122">
    <cfRule type="cellIs" dxfId="2045" priority="244" stopIfTrue="1" operator="notBetween">
      <formula>1</formula>
      <formula>50</formula>
    </cfRule>
  </conditionalFormatting>
  <conditionalFormatting sqref="H113:H121">
    <cfRule type="cellIs" dxfId="2044" priority="243" stopIfTrue="1" operator="notBetween">
      <formula>1</formula>
      <formula>50</formula>
    </cfRule>
  </conditionalFormatting>
  <conditionalFormatting sqref="H78:H87 H97">
    <cfRule type="cellIs" dxfId="2043" priority="242" stopIfTrue="1" operator="notBetween">
      <formula>1</formula>
      <formula>50</formula>
    </cfRule>
  </conditionalFormatting>
  <conditionalFormatting sqref="H88:H96">
    <cfRule type="cellIs" dxfId="2042" priority="241" stopIfTrue="1" operator="notBetween">
      <formula>1</formula>
      <formula>50</formula>
    </cfRule>
  </conditionalFormatting>
  <conditionalFormatting sqref="H57:H66 H76">
    <cfRule type="cellIs" dxfId="2041" priority="240" stopIfTrue="1" operator="notBetween">
      <formula>1</formula>
      <formula>50</formula>
    </cfRule>
  </conditionalFormatting>
  <conditionalFormatting sqref="H67:H75">
    <cfRule type="cellIs" dxfId="2040" priority="239" stopIfTrue="1" operator="notBetween">
      <formula>1</formula>
      <formula>50</formula>
    </cfRule>
  </conditionalFormatting>
  <conditionalFormatting sqref="H32:H41 H51">
    <cfRule type="cellIs" dxfId="2039" priority="238" stopIfTrue="1" operator="notBetween">
      <formula>1</formula>
      <formula>50</formula>
    </cfRule>
  </conditionalFormatting>
  <conditionalFormatting sqref="H42:H50">
    <cfRule type="cellIs" dxfId="2038" priority="237" stopIfTrue="1" operator="notBetween">
      <formula>1</formula>
      <formula>50</formula>
    </cfRule>
  </conditionalFormatting>
  <conditionalFormatting sqref="H11:H20 H30">
    <cfRule type="cellIs" dxfId="2037" priority="236" stopIfTrue="1" operator="notBetween">
      <formula>1</formula>
      <formula>50</formula>
    </cfRule>
  </conditionalFormatting>
  <conditionalFormatting sqref="H21:H29">
    <cfRule type="cellIs" dxfId="2036" priority="235" stopIfTrue="1" operator="notBetween">
      <formula>1</formula>
      <formula>50</formula>
    </cfRule>
  </conditionalFormatting>
  <conditionalFormatting sqref="D11:D20 D30">
    <cfRule type="cellIs" dxfId="2035" priority="234" stopIfTrue="1" operator="notBetween">
      <formula>1</formula>
      <formula>50</formula>
    </cfRule>
  </conditionalFormatting>
  <conditionalFormatting sqref="D21:D29">
    <cfRule type="cellIs" dxfId="2034" priority="233" stopIfTrue="1" operator="notBetween">
      <formula>1</formula>
      <formula>50</formula>
    </cfRule>
  </conditionalFormatting>
  <conditionalFormatting sqref="G11:G20 G30">
    <cfRule type="cellIs" dxfId="2033" priority="232" stopIfTrue="1" operator="notBetween">
      <formula>1</formula>
      <formula>50</formula>
    </cfRule>
  </conditionalFormatting>
  <conditionalFormatting sqref="G21:G29">
    <cfRule type="cellIs" dxfId="2032" priority="231" stopIfTrue="1" operator="notBetween">
      <formula>1</formula>
      <formula>50</formula>
    </cfRule>
  </conditionalFormatting>
  <conditionalFormatting sqref="G32:G41 G51">
    <cfRule type="cellIs" dxfId="2031" priority="230" stopIfTrue="1" operator="notBetween">
      <formula>1</formula>
      <formula>50</formula>
    </cfRule>
  </conditionalFormatting>
  <conditionalFormatting sqref="G42:G50">
    <cfRule type="cellIs" dxfId="2030" priority="229" stopIfTrue="1" operator="notBetween">
      <formula>1</formula>
      <formula>50</formula>
    </cfRule>
  </conditionalFormatting>
  <conditionalFormatting sqref="G57:G66 G76">
    <cfRule type="cellIs" dxfId="2029" priority="228" stopIfTrue="1" operator="notBetween">
      <formula>1</formula>
      <formula>50</formula>
    </cfRule>
  </conditionalFormatting>
  <conditionalFormatting sqref="G67:G75">
    <cfRule type="cellIs" dxfId="2028" priority="227" stopIfTrue="1" operator="notBetween">
      <formula>1</formula>
      <formula>50</formula>
    </cfRule>
  </conditionalFormatting>
  <conditionalFormatting sqref="G78:G87 G97">
    <cfRule type="cellIs" dxfId="2027" priority="226" stopIfTrue="1" operator="notBetween">
      <formula>1</formula>
      <formula>50</formula>
    </cfRule>
  </conditionalFormatting>
  <conditionalFormatting sqref="G88:G96">
    <cfRule type="cellIs" dxfId="2026" priority="225" stopIfTrue="1" operator="notBetween">
      <formula>1</formula>
      <formula>50</formula>
    </cfRule>
  </conditionalFormatting>
  <conditionalFormatting sqref="G103:G112 G122">
    <cfRule type="cellIs" dxfId="2025" priority="224" stopIfTrue="1" operator="notBetween">
      <formula>1</formula>
      <formula>50</formula>
    </cfRule>
  </conditionalFormatting>
  <conditionalFormatting sqref="G113:G121">
    <cfRule type="cellIs" dxfId="2024" priority="223" stopIfTrue="1" operator="notBetween">
      <formula>1</formula>
      <formula>50</formula>
    </cfRule>
  </conditionalFormatting>
  <conditionalFormatting sqref="G124:G133 G143">
    <cfRule type="cellIs" dxfId="2023" priority="222" stopIfTrue="1" operator="notBetween">
      <formula>1</formula>
      <formula>50</formula>
    </cfRule>
  </conditionalFormatting>
  <conditionalFormatting sqref="G134:G142">
    <cfRule type="cellIs" dxfId="2022" priority="221" stopIfTrue="1" operator="notBetween">
      <formula>1</formula>
      <formula>50</formula>
    </cfRule>
  </conditionalFormatting>
  <conditionalFormatting sqref="G149:G158 G168">
    <cfRule type="cellIs" dxfId="2021" priority="220" stopIfTrue="1" operator="notBetween">
      <formula>1</formula>
      <formula>50</formula>
    </cfRule>
  </conditionalFormatting>
  <conditionalFormatting sqref="G159:G167">
    <cfRule type="cellIs" dxfId="2020" priority="219" stopIfTrue="1" operator="notBetween">
      <formula>1</formula>
      <formula>50</formula>
    </cfRule>
  </conditionalFormatting>
  <conditionalFormatting sqref="G170:G179 G189">
    <cfRule type="cellIs" dxfId="2019" priority="218" stopIfTrue="1" operator="notBetween">
      <formula>1</formula>
      <formula>50</formula>
    </cfRule>
  </conditionalFormatting>
  <conditionalFormatting sqref="G180:G188">
    <cfRule type="cellIs" dxfId="2018" priority="217" stopIfTrue="1" operator="notBetween">
      <formula>1</formula>
      <formula>50</formula>
    </cfRule>
  </conditionalFormatting>
  <conditionalFormatting sqref="Q58:Q76">
    <cfRule type="expression" dxfId="2017" priority="92" stopIfTrue="1">
      <formula>CZ58=DB58</formula>
    </cfRule>
  </conditionalFormatting>
  <conditionalFormatting sqref="S58:S76">
    <cfRule type="expression" dxfId="2016" priority="91" stopIfTrue="1">
      <formula>DA58=DB58</formula>
    </cfRule>
  </conditionalFormatting>
  <conditionalFormatting sqref="Q79:Q97">
    <cfRule type="expression" dxfId="2015" priority="83" stopIfTrue="1">
      <formula>CZ79=DB79</formula>
    </cfRule>
  </conditionalFormatting>
  <conditionalFormatting sqref="S79:S97">
    <cfRule type="expression" dxfId="2014" priority="82" stopIfTrue="1">
      <formula>DA79=DB79</formula>
    </cfRule>
  </conditionalFormatting>
  <conditionalFormatting sqref="Q104:Q122">
    <cfRule type="expression" dxfId="2013" priority="74" stopIfTrue="1">
      <formula>CZ104=DB104</formula>
    </cfRule>
  </conditionalFormatting>
  <conditionalFormatting sqref="S104:S122">
    <cfRule type="expression" dxfId="2012" priority="73" stopIfTrue="1">
      <formula>DA104=DB104</formula>
    </cfRule>
  </conditionalFormatting>
  <conditionalFormatting sqref="Q125:Q143">
    <cfRule type="expression" dxfId="2011" priority="65" stopIfTrue="1">
      <formula>CZ125=DB125</formula>
    </cfRule>
  </conditionalFormatting>
  <conditionalFormatting sqref="S125:S143">
    <cfRule type="expression" dxfId="2010" priority="64" stopIfTrue="1">
      <formula>DA125=DB125</formula>
    </cfRule>
  </conditionalFormatting>
  <conditionalFormatting sqref="Q150:Q168">
    <cfRule type="expression" dxfId="2009" priority="56" stopIfTrue="1">
      <formula>CZ150=DB150</formula>
    </cfRule>
  </conditionalFormatting>
  <conditionalFormatting sqref="S150:S168">
    <cfRule type="expression" dxfId="2008" priority="55" stopIfTrue="1">
      <formula>DA150=DB150</formula>
    </cfRule>
  </conditionalFormatting>
  <conditionalFormatting sqref="I57:I76">
    <cfRule type="expression" dxfId="2007" priority="107" stopIfTrue="1">
      <formula>IF(J57="x",FALSE,IF(I57=MAX(AO57:AQ57),TRUE,FALSE))</formula>
    </cfRule>
  </conditionalFormatting>
  <conditionalFormatting sqref="K57:K76">
    <cfRule type="expression" dxfId="2006" priority="106" stopIfTrue="1">
      <formula>IF(L57="x",FALSE,IF(K57=MAX(AO57:AQ57),TRUE,FALSE))</formula>
    </cfRule>
  </conditionalFormatting>
  <conditionalFormatting sqref="M57:M76">
    <cfRule type="expression" dxfId="2005" priority="108" stopIfTrue="1">
      <formula>IF(N57="x",FALSE,IF(M57=MAX(AO57:AQ57),TRUE,FALSE))</formula>
    </cfRule>
  </conditionalFormatting>
  <conditionalFormatting sqref="I57">
    <cfRule type="expression" dxfId="2004" priority="105" stopIfTrue="1">
      <formula>CC57=CF57</formula>
    </cfRule>
  </conditionalFormatting>
  <conditionalFormatting sqref="I58:I76">
    <cfRule type="expression" dxfId="2003" priority="104" stopIfTrue="1">
      <formula>CC58=CF58</formula>
    </cfRule>
  </conditionalFormatting>
  <conditionalFormatting sqref="K57">
    <cfRule type="expression" dxfId="2002" priority="103" stopIfTrue="1">
      <formula>CD57=CF57</formula>
    </cfRule>
  </conditionalFormatting>
  <conditionalFormatting sqref="K58:K76">
    <cfRule type="expression" dxfId="2001" priority="102" stopIfTrue="1">
      <formula>CD58=CF58</formula>
    </cfRule>
  </conditionalFormatting>
  <conditionalFormatting sqref="M57">
    <cfRule type="expression" dxfId="2000" priority="101" stopIfTrue="1">
      <formula>CE57=CF57</formula>
    </cfRule>
  </conditionalFormatting>
  <conditionalFormatting sqref="M58:M76">
    <cfRule type="expression" dxfId="1999" priority="100" stopIfTrue="1">
      <formula>CE58=CF58</formula>
    </cfRule>
  </conditionalFormatting>
  <conditionalFormatting sqref="O57:O76">
    <cfRule type="expression" dxfId="1998" priority="98" stopIfTrue="1">
      <formula>IF(P57="x",FALSE,IF(O57=MAX(AU57:AW57),TRUE,FALSE))</formula>
    </cfRule>
  </conditionalFormatting>
  <conditionalFormatting sqref="Q57:Q76">
    <cfRule type="expression" dxfId="1997" priority="97" stopIfTrue="1">
      <formula>IF(R57="x",FALSE,IF(Q57=MAX(AU57:AW57),TRUE,FALSE))</formula>
    </cfRule>
  </conditionalFormatting>
  <conditionalFormatting sqref="S57:S76">
    <cfRule type="expression" dxfId="1996" priority="99" stopIfTrue="1">
      <formula>IF(T57="x",FALSE,IF(S57=MAX(AU57:AW57),TRUE,FALSE))</formula>
    </cfRule>
  </conditionalFormatting>
  <conditionalFormatting sqref="O57">
    <cfRule type="expression" dxfId="1995" priority="96" stopIfTrue="1">
      <formula>CY57=DB57</formula>
    </cfRule>
  </conditionalFormatting>
  <conditionalFormatting sqref="Q57">
    <cfRule type="expression" dxfId="1994" priority="95" stopIfTrue="1">
      <formula>CZ57=DB57</formula>
    </cfRule>
  </conditionalFormatting>
  <conditionalFormatting sqref="S57">
    <cfRule type="expression" dxfId="1993" priority="94" stopIfTrue="1">
      <formula>DA57=DB57</formula>
    </cfRule>
  </conditionalFormatting>
  <conditionalFormatting sqref="O58:O76">
    <cfRule type="expression" dxfId="1992" priority="93" stopIfTrue="1">
      <formula>CY58=DB58</formula>
    </cfRule>
  </conditionalFormatting>
  <conditionalFormatting sqref="O78:O97">
    <cfRule type="expression" dxfId="1991" priority="89" stopIfTrue="1">
      <formula>IF(P78="x",FALSE,IF(O78=MAX(AU78:AW78),TRUE,FALSE))</formula>
    </cfRule>
  </conditionalFormatting>
  <conditionalFormatting sqref="Q78:Q97">
    <cfRule type="expression" dxfId="1990" priority="88" stopIfTrue="1">
      <formula>IF(R78="x",FALSE,IF(Q78=MAX(AU78:AW78),TRUE,FALSE))</formula>
    </cfRule>
  </conditionalFormatting>
  <conditionalFormatting sqref="S78:S97">
    <cfRule type="expression" dxfId="1989" priority="90" stopIfTrue="1">
      <formula>IF(T78="x",FALSE,IF(S78=MAX(AU78:AW78),TRUE,FALSE))</formula>
    </cfRule>
  </conditionalFormatting>
  <conditionalFormatting sqref="O78">
    <cfRule type="expression" dxfId="1988" priority="87" stopIfTrue="1">
      <formula>CY78=DB78</formula>
    </cfRule>
  </conditionalFormatting>
  <conditionalFormatting sqref="Q78">
    <cfRule type="expression" dxfId="1987" priority="86" stopIfTrue="1">
      <formula>CZ78=DB78</formula>
    </cfRule>
  </conditionalFormatting>
  <conditionalFormatting sqref="S78">
    <cfRule type="expression" dxfId="1986" priority="85" stopIfTrue="1">
      <formula>DA78=DB78</formula>
    </cfRule>
  </conditionalFormatting>
  <conditionalFormatting sqref="O79:O97">
    <cfRule type="expression" dxfId="1985" priority="84" stopIfTrue="1">
      <formula>CY79=DB79</formula>
    </cfRule>
  </conditionalFormatting>
  <conditionalFormatting sqref="O103:O122">
    <cfRule type="expression" dxfId="1984" priority="80" stopIfTrue="1">
      <formula>IF(P103="x",FALSE,IF(O103=MAX(AU103:AW103),TRUE,FALSE))</formula>
    </cfRule>
  </conditionalFormatting>
  <conditionalFormatting sqref="Q103:Q122">
    <cfRule type="expression" dxfId="1983" priority="79" stopIfTrue="1">
      <formula>IF(R103="x",FALSE,IF(Q103=MAX(AU103:AW103),TRUE,FALSE))</formula>
    </cfRule>
  </conditionalFormatting>
  <conditionalFormatting sqref="S103:S122">
    <cfRule type="expression" dxfId="1982" priority="81" stopIfTrue="1">
      <formula>IF(T103="x",FALSE,IF(S103=MAX(AU103:AW103),TRUE,FALSE))</formula>
    </cfRule>
  </conditionalFormatting>
  <conditionalFormatting sqref="O103">
    <cfRule type="expression" dxfId="1981" priority="78" stopIfTrue="1">
      <formula>CY103=DB103</formula>
    </cfRule>
  </conditionalFormatting>
  <conditionalFormatting sqref="Q103">
    <cfRule type="expression" dxfId="1980" priority="77" stopIfTrue="1">
      <formula>CZ103=DB103</formula>
    </cfRule>
  </conditionalFormatting>
  <conditionalFormatting sqref="S103">
    <cfRule type="expression" dxfId="1979" priority="76" stopIfTrue="1">
      <formula>DA103=DB103</formula>
    </cfRule>
  </conditionalFormatting>
  <conditionalFormatting sqref="O104:O122">
    <cfRule type="expression" dxfId="1978" priority="75" stopIfTrue="1">
      <formula>CY104=DB104</formula>
    </cfRule>
  </conditionalFormatting>
  <conditionalFormatting sqref="O124:O143">
    <cfRule type="expression" dxfId="1977" priority="71" stopIfTrue="1">
      <formula>IF(P124="x",FALSE,IF(O124=MAX(AU124:AW124),TRUE,FALSE))</formula>
    </cfRule>
  </conditionalFormatting>
  <conditionalFormatting sqref="Q124:Q143">
    <cfRule type="expression" dxfId="1976" priority="70" stopIfTrue="1">
      <formula>IF(R124="x",FALSE,IF(Q124=MAX(AU124:AW124),TRUE,FALSE))</formula>
    </cfRule>
  </conditionalFormatting>
  <conditionalFormatting sqref="S124:S143">
    <cfRule type="expression" dxfId="1975" priority="72" stopIfTrue="1">
      <formula>IF(T124="x",FALSE,IF(S124=MAX(AU124:AW124),TRUE,FALSE))</formula>
    </cfRule>
  </conditionalFormatting>
  <conditionalFormatting sqref="O124">
    <cfRule type="expression" dxfId="1974" priority="69" stopIfTrue="1">
      <formula>CY124=DB124</formula>
    </cfRule>
  </conditionalFormatting>
  <conditionalFormatting sqref="Q124">
    <cfRule type="expression" dxfId="1973" priority="68" stopIfTrue="1">
      <formula>CZ124=DB124</formula>
    </cfRule>
  </conditionalFormatting>
  <conditionalFormatting sqref="S124">
    <cfRule type="expression" dxfId="1972" priority="67" stopIfTrue="1">
      <formula>DA124=DB124</formula>
    </cfRule>
  </conditionalFormatting>
  <conditionalFormatting sqref="O125:O143">
    <cfRule type="expression" dxfId="1971" priority="66" stopIfTrue="1">
      <formula>CY125=DB125</formula>
    </cfRule>
  </conditionalFormatting>
  <conditionalFormatting sqref="O149:O168">
    <cfRule type="expression" dxfId="1970" priority="62" stopIfTrue="1">
      <formula>IF(P149="x",FALSE,IF(O149=MAX(AU149:AW149),TRUE,FALSE))</formula>
    </cfRule>
  </conditionalFormatting>
  <conditionalFormatting sqref="Q149:Q168">
    <cfRule type="expression" dxfId="1969" priority="61" stopIfTrue="1">
      <formula>IF(R149="x",FALSE,IF(Q149=MAX(AU149:AW149),TRUE,FALSE))</formula>
    </cfRule>
  </conditionalFormatting>
  <conditionalFormatting sqref="S149:S168">
    <cfRule type="expression" dxfId="1968" priority="63" stopIfTrue="1">
      <formula>IF(T149="x",FALSE,IF(S149=MAX(AU149:AW149),TRUE,FALSE))</formula>
    </cfRule>
  </conditionalFormatting>
  <conditionalFormatting sqref="O149">
    <cfRule type="expression" dxfId="1967" priority="60" stopIfTrue="1">
      <formula>CY149=DB149</formula>
    </cfRule>
  </conditionalFormatting>
  <conditionalFormatting sqref="Q149">
    <cfRule type="expression" dxfId="1966" priority="59" stopIfTrue="1">
      <formula>CZ149=DB149</formula>
    </cfRule>
  </conditionalFormatting>
  <conditionalFormatting sqref="S149">
    <cfRule type="expression" dxfId="1965" priority="58" stopIfTrue="1">
      <formula>DA149=DB149</formula>
    </cfRule>
  </conditionalFormatting>
  <conditionalFormatting sqref="O150:O168">
    <cfRule type="expression" dxfId="1964" priority="57" stopIfTrue="1">
      <formula>CY150=DB150</formula>
    </cfRule>
  </conditionalFormatting>
  <conditionalFormatting sqref="S171:S189">
    <cfRule type="expression" dxfId="1963" priority="46" stopIfTrue="1">
      <formula>DA171=DB171</formula>
    </cfRule>
  </conditionalFormatting>
  <conditionalFormatting sqref="O170:O189">
    <cfRule type="expression" dxfId="1962" priority="53" stopIfTrue="1">
      <formula>IF(P170="x",FALSE,IF(O170=MAX(AU170:AW170),TRUE,FALSE))</formula>
    </cfRule>
  </conditionalFormatting>
  <conditionalFormatting sqref="Q170:Q189">
    <cfRule type="expression" dxfId="1961" priority="52" stopIfTrue="1">
      <formula>IF(R170="x",FALSE,IF(Q170=MAX(AU170:AW170),TRUE,FALSE))</formula>
    </cfRule>
  </conditionalFormatting>
  <conditionalFormatting sqref="S170:S189">
    <cfRule type="expression" dxfId="1960" priority="54" stopIfTrue="1">
      <formula>IF(T170="x",FALSE,IF(S170=MAX(AU170:AW170),TRUE,FALSE))</formula>
    </cfRule>
  </conditionalFormatting>
  <conditionalFormatting sqref="O170">
    <cfRule type="expression" dxfId="1959" priority="51" stopIfTrue="1">
      <formula>CY170=DB170</formula>
    </cfRule>
  </conditionalFormatting>
  <conditionalFormatting sqref="Q170">
    <cfRule type="expression" dxfId="1958" priority="50" stopIfTrue="1">
      <formula>CZ170=DB170</formula>
    </cfRule>
  </conditionalFormatting>
  <conditionalFormatting sqref="S170">
    <cfRule type="expression" dxfId="1957" priority="49" stopIfTrue="1">
      <formula>DA170=DB170</formula>
    </cfRule>
  </conditionalFormatting>
  <conditionalFormatting sqref="O171:O189">
    <cfRule type="expression" dxfId="1956" priority="48" stopIfTrue="1">
      <formula>CY171=DB171</formula>
    </cfRule>
  </conditionalFormatting>
  <conditionalFormatting sqref="Q171:Q189">
    <cfRule type="expression" dxfId="1955" priority="47" stopIfTrue="1">
      <formula>CZ171=DB171</formula>
    </cfRule>
  </conditionalFormatting>
  <conditionalFormatting sqref="I78:I97">
    <cfRule type="expression" dxfId="1954" priority="44" stopIfTrue="1">
      <formula>IF(J78="x",FALSE,IF(I78=MAX(AO78:AQ78),TRUE,FALSE))</formula>
    </cfRule>
  </conditionalFormatting>
  <conditionalFormatting sqref="K78:K97">
    <cfRule type="expression" dxfId="1953" priority="43" stopIfTrue="1">
      <formula>IF(L78="x",FALSE,IF(K78=MAX(AO78:AQ78),TRUE,FALSE))</formula>
    </cfRule>
  </conditionalFormatting>
  <conditionalFormatting sqref="M78:M97">
    <cfRule type="expression" dxfId="1952" priority="45" stopIfTrue="1">
      <formula>IF(N78="x",FALSE,IF(M78=MAX(AO78:AQ78),TRUE,FALSE))</formula>
    </cfRule>
  </conditionalFormatting>
  <conditionalFormatting sqref="I78">
    <cfRule type="expression" dxfId="1951" priority="42" stopIfTrue="1">
      <formula>CC78=CF78</formula>
    </cfRule>
  </conditionalFormatting>
  <conditionalFormatting sqref="I79:I97">
    <cfRule type="expression" dxfId="1950" priority="41" stopIfTrue="1">
      <formula>CC79=CF79</formula>
    </cfRule>
  </conditionalFormatting>
  <conditionalFormatting sqref="K78">
    <cfRule type="expression" dxfId="1949" priority="40" stopIfTrue="1">
      <formula>CD78=CF78</formula>
    </cfRule>
  </conditionalFormatting>
  <conditionalFormatting sqref="K79:K97">
    <cfRule type="expression" dxfId="1948" priority="39" stopIfTrue="1">
      <formula>CD79=CF79</formula>
    </cfRule>
  </conditionalFormatting>
  <conditionalFormatting sqref="M78">
    <cfRule type="expression" dxfId="1947" priority="38" stopIfTrue="1">
      <formula>CE78=CF78</formula>
    </cfRule>
  </conditionalFormatting>
  <conditionalFormatting sqref="M79:M97">
    <cfRule type="expression" dxfId="1946" priority="37" stopIfTrue="1">
      <formula>CE79=CF79</formula>
    </cfRule>
  </conditionalFormatting>
  <conditionalFormatting sqref="I103:I122">
    <cfRule type="expression" dxfId="1945" priority="35" stopIfTrue="1">
      <formula>IF(J103="x",FALSE,IF(I103=MAX(AO103:AQ103),TRUE,FALSE))</formula>
    </cfRule>
  </conditionalFormatting>
  <conditionalFormatting sqref="K103:K122">
    <cfRule type="expression" dxfId="1944" priority="34" stopIfTrue="1">
      <formula>IF(L103="x",FALSE,IF(K103=MAX(AO103:AQ103),TRUE,FALSE))</formula>
    </cfRule>
  </conditionalFormatting>
  <conditionalFormatting sqref="M103:M122">
    <cfRule type="expression" dxfId="1943" priority="36" stopIfTrue="1">
      <formula>IF(N103="x",FALSE,IF(M103=MAX(AO103:AQ103),TRUE,FALSE))</formula>
    </cfRule>
  </conditionalFormatting>
  <conditionalFormatting sqref="I103">
    <cfRule type="expression" dxfId="1942" priority="33" stopIfTrue="1">
      <formula>CC103=CF103</formula>
    </cfRule>
  </conditionalFormatting>
  <conditionalFormatting sqref="I104:I122">
    <cfRule type="expression" dxfId="1941" priority="32" stopIfTrue="1">
      <formula>CC104=CF104</formula>
    </cfRule>
  </conditionalFormatting>
  <conditionalFormatting sqref="K103">
    <cfRule type="expression" dxfId="1940" priority="31" stopIfTrue="1">
      <formula>CD103=CF103</formula>
    </cfRule>
  </conditionalFormatting>
  <conditionalFormatting sqref="K104:K122">
    <cfRule type="expression" dxfId="1939" priority="30" stopIfTrue="1">
      <formula>CD104=CF104</formula>
    </cfRule>
  </conditionalFormatting>
  <conditionalFormatting sqref="M103">
    <cfRule type="expression" dxfId="1938" priority="29" stopIfTrue="1">
      <formula>CE103=CF103</formula>
    </cfRule>
  </conditionalFormatting>
  <conditionalFormatting sqref="M104:M122">
    <cfRule type="expression" dxfId="1937" priority="28" stopIfTrue="1">
      <formula>CE104=CF104</formula>
    </cfRule>
  </conditionalFormatting>
  <conditionalFormatting sqref="I124:I143">
    <cfRule type="expression" dxfId="1936" priority="26" stopIfTrue="1">
      <formula>IF(J124="x",FALSE,IF(I124=MAX(AO124:AQ124),TRUE,FALSE))</formula>
    </cfRule>
  </conditionalFormatting>
  <conditionalFormatting sqref="K124:K143">
    <cfRule type="expression" dxfId="1935" priority="25" stopIfTrue="1">
      <formula>IF(L124="x",FALSE,IF(K124=MAX(AO124:AQ124),TRUE,FALSE))</formula>
    </cfRule>
  </conditionalFormatting>
  <conditionalFormatting sqref="M124:M143">
    <cfRule type="expression" dxfId="1934" priority="27" stopIfTrue="1">
      <formula>IF(N124="x",FALSE,IF(M124=MAX(AO124:AQ124),TRUE,FALSE))</formula>
    </cfRule>
  </conditionalFormatting>
  <conditionalFormatting sqref="I124">
    <cfRule type="expression" dxfId="1933" priority="24" stopIfTrue="1">
      <formula>CC124=CF124</formula>
    </cfRule>
  </conditionalFormatting>
  <conditionalFormatting sqref="I125:I143">
    <cfRule type="expression" dxfId="1932" priority="23" stopIfTrue="1">
      <formula>CC125=CF125</formula>
    </cfRule>
  </conditionalFormatting>
  <conditionalFormatting sqref="K124">
    <cfRule type="expression" dxfId="1931" priority="22" stopIfTrue="1">
      <formula>CD124=CF124</formula>
    </cfRule>
  </conditionalFormatting>
  <conditionalFormatting sqref="K125:K143">
    <cfRule type="expression" dxfId="1930" priority="21" stopIfTrue="1">
      <formula>CD125=CF125</formula>
    </cfRule>
  </conditionalFormatting>
  <conditionalFormatting sqref="M124">
    <cfRule type="expression" dxfId="1929" priority="20" stopIfTrue="1">
      <formula>CE124=CF124</formula>
    </cfRule>
  </conditionalFormatting>
  <conditionalFormatting sqref="M125:M143">
    <cfRule type="expression" dxfId="1928" priority="19" stopIfTrue="1">
      <formula>CE125=CF125</formula>
    </cfRule>
  </conditionalFormatting>
  <conditionalFormatting sqref="I149:I168">
    <cfRule type="expression" dxfId="1927" priority="17" stopIfTrue="1">
      <formula>IF(J149="x",FALSE,IF(I149=MAX(AO149:AQ149),TRUE,FALSE))</formula>
    </cfRule>
  </conditionalFormatting>
  <conditionalFormatting sqref="K149:K168">
    <cfRule type="expression" dxfId="1926" priority="16" stopIfTrue="1">
      <formula>IF(L149="x",FALSE,IF(K149=MAX(AO149:AQ149),TRUE,FALSE))</formula>
    </cfRule>
  </conditionalFormatting>
  <conditionalFormatting sqref="M149:M168">
    <cfRule type="expression" dxfId="1925" priority="18" stopIfTrue="1">
      <formula>IF(N149="x",FALSE,IF(M149=MAX(AO149:AQ149),TRUE,FALSE))</formula>
    </cfRule>
  </conditionalFormatting>
  <conditionalFormatting sqref="I149">
    <cfRule type="expression" dxfId="1924" priority="15" stopIfTrue="1">
      <formula>CC149=CF149</formula>
    </cfRule>
  </conditionalFormatting>
  <conditionalFormatting sqref="I150:I168">
    <cfRule type="expression" dxfId="1923" priority="14" stopIfTrue="1">
      <formula>CC150=CF150</formula>
    </cfRule>
  </conditionalFormatting>
  <conditionalFormatting sqref="K149">
    <cfRule type="expression" dxfId="1922" priority="13" stopIfTrue="1">
      <formula>CD149=CF149</formula>
    </cfRule>
  </conditionalFormatting>
  <conditionalFormatting sqref="K150:K168">
    <cfRule type="expression" dxfId="1921" priority="12" stopIfTrue="1">
      <formula>CD150=CF150</formula>
    </cfRule>
  </conditionalFormatting>
  <conditionalFormatting sqref="M149">
    <cfRule type="expression" dxfId="1920" priority="11" stopIfTrue="1">
      <formula>CE149=CF149</formula>
    </cfRule>
  </conditionalFormatting>
  <conditionalFormatting sqref="M150:M168">
    <cfRule type="expression" dxfId="1919" priority="10" stopIfTrue="1">
      <formula>CE150=CF150</formula>
    </cfRule>
  </conditionalFormatting>
  <conditionalFormatting sqref="I170:I189">
    <cfRule type="expression" dxfId="1918" priority="8" stopIfTrue="1">
      <formula>IF(J170="x",FALSE,IF(I170=MAX(AO170:AQ170),TRUE,FALSE))</formula>
    </cfRule>
  </conditionalFormatting>
  <conditionalFormatting sqref="K170:K189">
    <cfRule type="expression" dxfId="1917" priority="7" stopIfTrue="1">
      <formula>IF(L170="x",FALSE,IF(K170=MAX(AO170:AQ170),TRUE,FALSE))</formula>
    </cfRule>
  </conditionalFormatting>
  <conditionalFormatting sqref="M170:M189">
    <cfRule type="expression" dxfId="1916" priority="9" stopIfTrue="1">
      <formula>IF(N170="x",FALSE,IF(M170=MAX(AO170:AQ170),TRUE,FALSE))</formula>
    </cfRule>
  </conditionalFormatting>
  <conditionalFormatting sqref="I170">
    <cfRule type="expression" dxfId="1915" priority="6" stopIfTrue="1">
      <formula>CC170=CF170</formula>
    </cfRule>
  </conditionalFormatting>
  <conditionalFormatting sqref="I171:I189">
    <cfRule type="expression" dxfId="1914" priority="5" stopIfTrue="1">
      <formula>CC171=CF171</formula>
    </cfRule>
  </conditionalFormatting>
  <conditionalFormatting sqref="K170">
    <cfRule type="expression" dxfId="1913" priority="4" stopIfTrue="1">
      <formula>CD170=CF170</formula>
    </cfRule>
  </conditionalFormatting>
  <conditionalFormatting sqref="K171:K189">
    <cfRule type="expression" dxfId="1912" priority="3" stopIfTrue="1">
      <formula>CD171=CF171</formula>
    </cfRule>
  </conditionalFormatting>
  <conditionalFormatting sqref="M170">
    <cfRule type="expression" dxfId="1911" priority="2" stopIfTrue="1">
      <formula>CE170=CF170</formula>
    </cfRule>
  </conditionalFormatting>
  <conditionalFormatting sqref="M171:M189">
    <cfRule type="expression" dxfId="1910" priority="1" stopIfTrue="1">
      <formula>CE171=CF171</formula>
    </cfRule>
  </conditionalFormatting>
  <dataValidations count="7">
    <dataValidation type="whole" allowBlank="1" showInputMessage="1" showErrorMessage="1" error="Bitte nur die Länge der Laufbahn eingeben: 30 oder 40!" promptTitle="Laufen" prompt="Bitte geben Sie die Länge der Laufbahn ein: 30 oder 40!" sqref="X100:Z100 X54:Z54 X8:Z8 X146:Z146">
      <formula1>30</formula1>
      <formula2>40</formula2>
    </dataValidation>
    <dataValidation type="custom" allowBlank="1" showInputMessage="1" showErrorMessage="1" sqref="J78:J97 J149:J168 J124:J143 J103:J122 J32:J51 J11:J30 J57:J76 J170:J189">
      <formula1>XBB11=1</formula1>
    </dataValidation>
    <dataValidation type="custom" allowBlank="1" showInputMessage="1" showErrorMessage="1" sqref="L78:L97 L149:L168 L124:L143 L103:L122 L32:L51 L11:L30 L57:L76 L170:L189">
      <formula1>XBC11=1</formula1>
    </dataValidation>
    <dataValidation type="custom" allowBlank="1" showInputMessage="1" showErrorMessage="1" sqref="N78:N97 N149:N168 N124:N143 N103:N122 N32:N51 N11:N30 N57:N76 N170:N189">
      <formula1>XBD11=1</formula1>
    </dataValidation>
    <dataValidation type="custom" allowBlank="1" showInputMessage="1" showErrorMessage="1" sqref="P78:P97 P149:P168 P124:P143 P103:P122 P32:P51 P11:P30 P57:P76 P170:P189">
      <formula1>XBE11=1</formula1>
    </dataValidation>
    <dataValidation type="custom" allowBlank="1" showInputMessage="1" showErrorMessage="1" sqref="R78:R97 R149:R168 R124:R143 R103:R122 R32:R51 R11:R30 R57:R76 R170:R189">
      <formula1>XBF11=1</formula1>
    </dataValidation>
    <dataValidation type="custom" allowBlank="1" showInputMessage="1" showErrorMessage="1" sqref="T78:T97 T149:T168 T124:T143 T103:T122 T32:T51 T11:T30 T57:T76 T170:T189">
      <formula1>XBG11=1</formula1>
    </dataValidation>
  </dataValidations>
  <pageMargins left="0" right="0" top="0.78740157480314965" bottom="0.78740157480314965" header="0.31496062992125984" footer="0.31496062992125984"/>
  <pageSetup paperSize="9" scale="68" fitToHeight="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189"/>
  <sheetViews>
    <sheetView topLeftCell="B1" workbookViewId="0">
      <selection activeCell="B1" sqref="A1:XFD1048576"/>
    </sheetView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6" width="5.5703125" style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0" width="5.85546875" customWidth="1"/>
    <col min="31" max="31" width="5.2851562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40" max="40" width="18.85546875" customWidth="1"/>
    <col min="41" max="49" width="11.42578125" customWidth="1"/>
    <col min="50" max="50" width="18.7109375" customWidth="1"/>
    <col min="51" max="53" width="11.42578125" customWidth="1"/>
    <col min="71" max="71" width="21.28515625" customWidth="1"/>
    <col min="72" max="72" width="5" bestFit="1" customWidth="1"/>
    <col min="73" max="73" width="11.42578125" style="47"/>
    <col min="77" max="77" width="13.140625" customWidth="1"/>
    <col min="84" max="97" width="0" hidden="1" customWidth="1"/>
    <col min="98" max="98" width="12.42578125" hidden="1" customWidth="1"/>
    <col min="99" max="109" width="0" hidden="1" customWidth="1"/>
    <col min="120" max="120" width="12.42578125" bestFit="1" customWidth="1"/>
    <col min="122" max="122" width="14.140625" bestFit="1" customWidth="1"/>
    <col min="123" max="123" width="15.28515625" bestFit="1" customWidth="1"/>
    <col min="134" max="134" width="13.28515625" bestFit="1" customWidth="1"/>
  </cols>
  <sheetData>
    <row r="1" spans="1:149" x14ac:dyDescent="0.2">
      <c r="B1" s="715" t="str">
        <f>'Akt. Runde'!B1:AL2</f>
        <v xml:space="preserve">NÖGV Nachwuchscup 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AP1">
        <v>1000</v>
      </c>
      <c r="AW1" s="118" t="s">
        <v>2451</v>
      </c>
      <c r="AX1">
        <v>42</v>
      </c>
      <c r="BT1" s="73"/>
      <c r="DX1" s="118"/>
    </row>
    <row r="2" spans="1:149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AP2">
        <v>99000</v>
      </c>
      <c r="AW2" s="118" t="s">
        <v>2452</v>
      </c>
      <c r="AX2">
        <v>88</v>
      </c>
      <c r="EK2" s="73"/>
    </row>
    <row r="3" spans="1:149" ht="9.75" customHeight="1" x14ac:dyDescent="0.2">
      <c r="B3" s="726" t="str">
        <f>'Akt. Runde'!B3:D4</f>
        <v>Ausgetragen am:</v>
      </c>
      <c r="C3" s="727"/>
      <c r="D3" s="727"/>
      <c r="E3" s="730">
        <f>'Akt. Runde'!E3:H4</f>
        <v>41196</v>
      </c>
      <c r="F3" s="731"/>
      <c r="G3" s="731"/>
      <c r="H3" s="731"/>
      <c r="I3" s="722" t="str">
        <f>'Akt. Runde'!I3:AL4</f>
        <v>5. Runde NÖ Nachwuchscup, Vösendorf</v>
      </c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722"/>
      <c r="AL3" s="723"/>
      <c r="AP3">
        <v>999000</v>
      </c>
      <c r="AW3" s="118" t="s">
        <v>2453</v>
      </c>
      <c r="AX3">
        <v>134</v>
      </c>
    </row>
    <row r="4" spans="1:149" ht="15" customHeight="1" thickBot="1" x14ac:dyDescent="0.25">
      <c r="B4" s="728"/>
      <c r="C4" s="729"/>
      <c r="D4" s="729"/>
      <c r="E4" s="732"/>
      <c r="F4" s="732"/>
      <c r="G4" s="732"/>
      <c r="H4" s="732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5"/>
      <c r="AW4" s="118" t="s">
        <v>2454</v>
      </c>
      <c r="AX4">
        <v>180</v>
      </c>
    </row>
    <row r="5" spans="1:149" ht="21" customHeight="1" thickBot="1" x14ac:dyDescent="0.25">
      <c r="B5" s="747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49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49" ht="16.5" thickBot="1" x14ac:dyDescent="0.3">
      <c r="B7" s="733" t="str">
        <f>'Akt. Runde'!B7:AL7</f>
        <v>U-9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</row>
    <row r="8" spans="1:149" x14ac:dyDescent="0.2">
      <c r="B8" s="736" t="str">
        <f>'Akt. Runde'!B8:B9</f>
        <v>Nr.</v>
      </c>
      <c r="C8" s="738" t="str">
        <f>'Akt. Runde'!C8:C9</f>
        <v>Pass Identität</v>
      </c>
      <c r="D8" s="740" t="str">
        <f>'Akt. Runde'!D8:D9</f>
        <v>Name</v>
      </c>
      <c r="E8" s="740" t="str">
        <f>'Akt. Runde'!E8:E9</f>
        <v>VER</v>
      </c>
      <c r="F8" s="740" t="str">
        <f>'Akt. Runde'!F8:F9</f>
        <v>Jg</v>
      </c>
      <c r="G8" s="740" t="str">
        <f>'Akt. Runde'!G8:G9</f>
        <v>Kg</v>
      </c>
      <c r="H8" s="742" t="str">
        <f>'Akt. Runde'!H8:H9</f>
        <v>Faktor</v>
      </c>
      <c r="I8" s="709" t="str">
        <f>'Akt. Runde'!I8:N8</f>
        <v>Reißen</v>
      </c>
      <c r="J8" s="710"/>
      <c r="K8" s="710"/>
      <c r="L8" s="710"/>
      <c r="M8" s="710"/>
      <c r="N8" s="711"/>
      <c r="O8" s="709" t="str">
        <f>'Akt. Runde'!O8:T8</f>
        <v>Stoßen</v>
      </c>
      <c r="P8" s="710"/>
      <c r="Q8" s="710"/>
      <c r="R8" s="710"/>
      <c r="S8" s="710"/>
      <c r="T8" s="711"/>
      <c r="U8" s="705" t="str">
        <f>'Akt. Runde'!U8:U9</f>
        <v>Zwei-kampf</v>
      </c>
      <c r="V8" s="707" t="str">
        <f>'Akt. Runde'!V8:V9</f>
        <v>Sc.-Pkte.</v>
      </c>
      <c r="W8" s="138" t="str">
        <f>'Akt. Runde'!W8</f>
        <v>SP+</v>
      </c>
      <c r="X8" s="753">
        <f>'Akt. Runde'!X8:Z8</f>
        <v>30</v>
      </c>
      <c r="Y8" s="754"/>
      <c r="Z8" s="755"/>
      <c r="AA8" s="709" t="str">
        <f>'Akt. Runde'!AA8:AD8</f>
        <v>3-Sprung</v>
      </c>
      <c r="AB8" s="710"/>
      <c r="AC8" s="710"/>
      <c r="AD8" s="711"/>
      <c r="AE8" s="712" t="str">
        <f>'Akt. Runde'!AE8:AI8</f>
        <v>Kugelwurf</v>
      </c>
      <c r="AF8" s="713"/>
      <c r="AG8" s="713"/>
      <c r="AH8" s="713"/>
      <c r="AI8" s="714"/>
      <c r="AJ8" s="756" t="str">
        <f>'Akt. Runde'!AJ8:AJ9</f>
        <v>Ges.-punkte</v>
      </c>
      <c r="AK8" s="758" t="str">
        <f>'Akt. Runde'!AK8:AK9</f>
        <v>Rang</v>
      </c>
      <c r="AL8" s="760" t="str">
        <f>'Akt. Runde'!AL8:AL9</f>
        <v>Pkte.</v>
      </c>
      <c r="AV8">
        <f>COUNTIF(BA11:BA189,"&gt;""")</f>
        <v>26</v>
      </c>
    </row>
    <row r="9" spans="1:149" ht="13.5" thickBot="1" x14ac:dyDescent="0.25">
      <c r="B9" s="737"/>
      <c r="C9" s="739"/>
      <c r="D9" s="741"/>
      <c r="E9" s="741"/>
      <c r="F9" s="741"/>
      <c r="G9" s="741"/>
      <c r="H9" s="743"/>
      <c r="I9" s="744" t="str">
        <f>'Akt. Runde'!I9:J9</f>
        <v>1.</v>
      </c>
      <c r="J9" s="745"/>
      <c r="K9" s="746" t="str">
        <f>'Akt. Runde'!K9:L9</f>
        <v>2.</v>
      </c>
      <c r="L9" s="745"/>
      <c r="M9" s="746" t="str">
        <f>'Akt. Runde'!M9:N9</f>
        <v>3.</v>
      </c>
      <c r="N9" s="752"/>
      <c r="O9" s="744" t="str">
        <f>'Akt. Runde'!O9:P9</f>
        <v>1.</v>
      </c>
      <c r="P9" s="745"/>
      <c r="Q9" s="746" t="str">
        <f>'Akt. Runde'!Q9:R9</f>
        <v>2.</v>
      </c>
      <c r="R9" s="745"/>
      <c r="S9" s="746" t="str">
        <f>'Akt. Runde'!S9:T9</f>
        <v>3.</v>
      </c>
      <c r="T9" s="752"/>
      <c r="U9" s="706"/>
      <c r="V9" s="708"/>
      <c r="W9" s="139" t="str">
        <f>'Akt. Runde'!W9</f>
        <v>Wertung</v>
      </c>
      <c r="X9" s="140" t="str">
        <f>'Akt. Runde'!X9</f>
        <v>1.</v>
      </c>
      <c r="Y9" s="141" t="str">
        <f>'Akt. Runde'!Y9</f>
        <v>2.</v>
      </c>
      <c r="Z9" s="142" t="str">
        <f>'Akt. Runde'!Z9</f>
        <v>Pkte.</v>
      </c>
      <c r="AA9" s="140" t="str">
        <f>'Akt. Runde'!AA9</f>
        <v>1.</v>
      </c>
      <c r="AB9" s="141" t="str">
        <f>'Akt. Runde'!AB9</f>
        <v>2.</v>
      </c>
      <c r="AC9" s="141" t="str">
        <f>'Akt. Runde'!AC9</f>
        <v>3.</v>
      </c>
      <c r="AD9" s="142" t="str">
        <f>'Akt. Runde'!AD9</f>
        <v>Pkte.</v>
      </c>
      <c r="AE9" s="140" t="str">
        <f>'Akt. Runde'!AE9</f>
        <v>1.</v>
      </c>
      <c r="AF9" s="141" t="str">
        <f>'Akt. Runde'!AF9</f>
        <v>2.</v>
      </c>
      <c r="AG9" s="141" t="str">
        <f>'Akt. Runde'!AG9</f>
        <v>3.</v>
      </c>
      <c r="AH9" s="184" t="str">
        <f>'Akt. Runde'!AH9</f>
        <v>Basis</v>
      </c>
      <c r="AI9" s="142" t="str">
        <f>'Akt. Runde'!AI9</f>
        <v>Pkte.</v>
      </c>
      <c r="AJ9" s="757"/>
      <c r="AK9" s="759"/>
      <c r="AL9" s="761"/>
    </row>
    <row r="10" spans="1:149" ht="13.5" thickBot="1" x14ac:dyDescent="0.25">
      <c r="B10" s="143" t="str">
        <f>'Akt. Runde'!B10</f>
        <v>Weiblich</v>
      </c>
      <c r="C10" s="144"/>
      <c r="D10" s="144"/>
      <c r="E10" s="145"/>
      <c r="F10" s="145"/>
      <c r="G10" s="145"/>
      <c r="H10" s="145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5"/>
      <c r="AL10" s="146"/>
      <c r="BM10" s="73"/>
      <c r="BR10" s="73"/>
      <c r="BS10" s="73"/>
      <c r="BU10" s="108"/>
      <c r="BV10" s="73"/>
      <c r="BW10" s="73"/>
      <c r="BX10" s="73"/>
      <c r="BY10" s="73"/>
      <c r="CF10" s="73" t="s">
        <v>2124</v>
      </c>
      <c r="CG10" s="73" t="s">
        <v>2125</v>
      </c>
      <c r="CH10" s="73" t="s">
        <v>2126</v>
      </c>
      <c r="CI10" s="73" t="s">
        <v>2127</v>
      </c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DB10" s="73" t="s">
        <v>2148</v>
      </c>
      <c r="DC10" s="73" t="s">
        <v>2149</v>
      </c>
      <c r="DD10" s="73" t="s">
        <v>2150</v>
      </c>
      <c r="DE10" s="73" t="s">
        <v>2154</v>
      </c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U10" s="73"/>
      <c r="DV10" s="73"/>
      <c r="DW10" s="73"/>
      <c r="DX10" s="73"/>
      <c r="DZ10" s="73"/>
      <c r="EA10" s="73"/>
      <c r="EB10" s="73"/>
      <c r="EC10" s="73"/>
      <c r="ED10" s="73"/>
      <c r="EF10" s="73"/>
      <c r="EG10" s="73"/>
      <c r="EH10" s="73"/>
      <c r="EI10" s="73"/>
      <c r="EJ10" s="117"/>
      <c r="EN10" s="118"/>
      <c r="EO10" s="118"/>
      <c r="EP10" s="118"/>
      <c r="EQ10" s="118"/>
      <c r="ER10" s="118"/>
      <c r="ES10" s="118"/>
    </row>
    <row r="11" spans="1:149" x14ac:dyDescent="0.2">
      <c r="A11">
        <v>1</v>
      </c>
      <c r="B11" s="507">
        <v>1</v>
      </c>
      <c r="C11" s="508" t="str">
        <f>IF(AR11&lt;999,VLOOKUP(AR11,'Akt. Runde'!$A$11:$AL$189,3),"")</f>
        <v/>
      </c>
      <c r="D11" s="509" t="str">
        <f>IF(AR11&lt;999,VLOOKUP(AR11,'Akt. Runde'!$A$11:$AL$189,4),"")</f>
        <v/>
      </c>
      <c r="E11" s="510" t="str">
        <f>IF(AR11&lt;999,VLOOKUP(AR11,'Akt. Runde'!$A$11:$AL$189,5),"")</f>
        <v/>
      </c>
      <c r="F11" s="510" t="str">
        <f>IF(AR11&lt;999,VLOOKUP(AR11,'Akt. Runde'!$A$11:$AL$189,6),"")</f>
        <v/>
      </c>
      <c r="G11" s="511" t="str">
        <f>IF(AR11&lt;999,VLOOKUP(AR11,'Akt. Runde'!$A$11:$AL$189,7),"")</f>
        <v/>
      </c>
      <c r="H11" s="512" t="str">
        <f>IF(AR11&lt;999,VLOOKUP(AR11,'Akt. Runde'!$A$11:$AL$189,8),"")</f>
        <v/>
      </c>
      <c r="I11" s="513" t="str">
        <f>IF(AR11&lt;999,VLOOKUP(AR11,'Akt. Runde'!$A$11:$AL$189,9),"")</f>
        <v/>
      </c>
      <c r="J11" s="514" t="str">
        <f>IF(AR11&lt;999,VLOOKUP(AR11,'Akt. Runde'!$A$11:$AL$189,10),"")</f>
        <v/>
      </c>
      <c r="K11" s="515" t="str">
        <f>IF(AR11&lt;999,VLOOKUP(AR11,'Akt. Runde'!$A$11:$AL$189,11),"")</f>
        <v/>
      </c>
      <c r="L11" s="514" t="str">
        <f>IF(AR11&lt;999,VLOOKUP(AR11,'Akt. Runde'!$A$11:$AL$189,12),"")</f>
        <v/>
      </c>
      <c r="M11" s="515" t="str">
        <f>IF(AR11&lt;999,VLOOKUP(AR11,'Akt. Runde'!$A$11:$AL$189,13),"")</f>
        <v/>
      </c>
      <c r="N11" s="514" t="str">
        <f>IF(AR11&lt;999,VLOOKUP(AR11,'Akt. Runde'!$A$11:$AL$189,14),"")</f>
        <v/>
      </c>
      <c r="O11" s="513" t="str">
        <f>IF(AR11&lt;999,VLOOKUP(AR11,'Akt. Runde'!$A$11:$AL$189,15),"")</f>
        <v/>
      </c>
      <c r="P11" s="514" t="str">
        <f>IF(AR11&lt;999,VLOOKUP(AR11,'Akt. Runde'!$A$11:$AL$189,16),"")</f>
        <v/>
      </c>
      <c r="Q11" s="515" t="str">
        <f>IF(AR11&lt;999,VLOOKUP(AR11,'Akt. Runde'!$A$11:$AL$189,17),"")</f>
        <v/>
      </c>
      <c r="R11" s="514" t="str">
        <f>IF(AR11&lt;999,VLOOKUP(AR11,'Akt. Runde'!$A$11:$AL$189,18),"")</f>
        <v/>
      </c>
      <c r="S11" s="515" t="str">
        <f>IF(AR11&lt;999,VLOOKUP(AR11,'Akt. Runde'!$A$11:$AL$189,19),"")</f>
        <v/>
      </c>
      <c r="T11" s="514" t="str">
        <f>IF(AR11&lt;999,VLOOKUP(AR11,'Akt. Runde'!$A$11:$AL$189,20),"")</f>
        <v/>
      </c>
      <c r="U11" s="516" t="str">
        <f>IF(AR11&lt;999,VLOOKUP(AR11,'Akt. Runde'!$A$11:$AL$189,21),"")</f>
        <v/>
      </c>
      <c r="V11" s="517" t="str">
        <f>IF(AR11&lt;999,VLOOKUP(AR11,'Akt. Runde'!$A$11:$AL$189,22),"")</f>
        <v/>
      </c>
      <c r="W11" s="517" t="str">
        <f>IF(AR11&lt;999,VLOOKUP(AR11,'Akt. Runde'!$A$11:$AL$189,23),"")</f>
        <v/>
      </c>
      <c r="X11" s="518" t="str">
        <f>IF(AR11&lt;999,VLOOKUP(AR11,'Akt. Runde'!$A$11:$AL$189,24),"")</f>
        <v/>
      </c>
      <c r="Y11" s="519" t="str">
        <f>IF(AR11&lt;999,VLOOKUP(AR11,'Akt. Runde'!$A$11:$AL$189,25),"")</f>
        <v/>
      </c>
      <c r="Z11" s="520" t="str">
        <f>IF(AR11&lt;999,VLOOKUP(AR11,'Akt. Runde'!$A$11:$AL$189,26),"")</f>
        <v/>
      </c>
      <c r="AA11" s="521" t="str">
        <f>IF(AR11&lt;999,VLOOKUP(AR11,'Akt. Runde'!$A$11:$AL$189,27),"")</f>
        <v/>
      </c>
      <c r="AB11" s="367" t="str">
        <f>IF(AR11&lt;999,VLOOKUP(AR11,'Akt. Runde'!$A$11:$AL$189,28),"")</f>
        <v/>
      </c>
      <c r="AC11" s="519" t="str">
        <f>IF(AR11&lt;999,VLOOKUP(AR11,'Akt. Runde'!$A$11:$AL$189,29),"")</f>
        <v/>
      </c>
      <c r="AD11" s="522" t="str">
        <f>IF(AR11&lt;999,VLOOKUP(AR11,'Akt. Runde'!$A$11:$AL$189,30),"")</f>
        <v/>
      </c>
      <c r="AE11" s="521" t="str">
        <f>IF(AR11&lt;999,VLOOKUP(AR11,'Akt. Runde'!$A$11:$AL$189,31),"")</f>
        <v/>
      </c>
      <c r="AF11" s="367" t="str">
        <f>IF(AR11&lt;999,VLOOKUP(AR11,'Akt. Runde'!$A$11:$AL$189,32),"")</f>
        <v/>
      </c>
      <c r="AG11" s="519" t="str">
        <f>IF(AR11&lt;999,VLOOKUP(AR11,'Akt. Runde'!$A$11:$AL$189,33),"")</f>
        <v/>
      </c>
      <c r="AH11" s="523" t="str">
        <f>IF(AR11&lt;999,VLOOKUP(AR11,'Akt. Runde'!$A$11:$AL$189,34),"")</f>
        <v/>
      </c>
      <c r="AI11" s="522" t="str">
        <f>IF(AR11&lt;999,VLOOKUP(AR11,'Akt. Runde'!$A$11:$AL$189,35),"")</f>
        <v/>
      </c>
      <c r="AJ11" s="524" t="str">
        <f>IF(AR11&lt;999,VLOOKUP(AR11,'Akt. Runde'!$A$11:$AL$189,36),"")</f>
        <v/>
      </c>
      <c r="AK11" s="525" t="str">
        <f>IF(AR11&lt;999,VLOOKUP(AR11,'Akt. Runde'!$A$11:$AL$189,37),"")</f>
        <v/>
      </c>
      <c r="AL11" s="526" t="str">
        <f>IF(AR11&lt;999,VLOOKUP(AR11,'Akt. Runde'!$A$11:$AL$189,38),"")</f>
        <v/>
      </c>
      <c r="AO11">
        <f>IF('Akt. Runde'!AK11="",99,'Akt. Runde'!AK11)</f>
        <v>99</v>
      </c>
      <c r="AP11">
        <f>AO11*$AP$1+A11</f>
        <v>99001</v>
      </c>
      <c r="AQ11">
        <f>SMALL($AP$11:$AP$30,B11)</f>
        <v>99001</v>
      </c>
      <c r="AR11">
        <f>IF(AQ11&gt;$AP$2,999,MOD(AQ11,$AP$1))</f>
        <v>999</v>
      </c>
      <c r="AS11">
        <f>IF(AR11=999,$AP$3,A11*$AP$1+AR11)</f>
        <v>999000</v>
      </c>
      <c r="AT11">
        <f>SMALL($AS$11:$AS$189,A11)</f>
        <v>22023</v>
      </c>
      <c r="AU11">
        <f>IF(AT11&gt;=$AP$3,999,MOD(AT11,$AP$1))</f>
        <v>23</v>
      </c>
      <c r="AV11">
        <v>1</v>
      </c>
      <c r="AW11" s="47">
        <f>IF(AU11&lt;999,$E$3,"")</f>
        <v>41196</v>
      </c>
      <c r="AX11" t="str">
        <f>IF(AU11&lt;999,VLOOKUP(AU11,'Akt. Runde'!$A$11:$AL$189,4),"")</f>
        <v>Kittenberger Kevin</v>
      </c>
      <c r="AY11" s="48">
        <f>IF(AU11&lt;999,VLOOKUP(AU11,'Akt. Runde'!$A$11:$AL$189,36),"")</f>
        <v>389.300702</v>
      </c>
      <c r="AZ11" s="447">
        <f>IF(AU11&lt;999,VLOOKUP(AU11,'Akt. Runde'!$A$11:$AL$189,37),"")</f>
        <v>1</v>
      </c>
      <c r="BA11" t="str">
        <f>IF(AU11&lt;$AX$1,"9",IF(AU11&lt;$AX$2,"11",IF(AU11&lt;$AX$3,"13",IF(AU11&lt;$AX$4,"15",""))))</f>
        <v>9</v>
      </c>
      <c r="BZ11" s="28" t="str">
        <f t="shared" ref="BZ11:BZ30" si="0">I11</f>
        <v/>
      </c>
      <c r="CA11" s="28" t="str">
        <f t="shared" ref="CA11:CA30" si="1">J11</f>
        <v/>
      </c>
      <c r="CB11" s="28" t="str">
        <f t="shared" ref="CB11:CB30" si="2">K11</f>
        <v/>
      </c>
      <c r="CC11" s="28" t="str">
        <f t="shared" ref="CC11:CC30" si="3">L11</f>
        <v/>
      </c>
      <c r="CD11" s="28" t="str">
        <f t="shared" ref="CD11:CD30" si="4">M11</f>
        <v/>
      </c>
      <c r="CE11" s="28" t="str">
        <f t="shared" ref="CE11:CE30" si="5">N11</f>
        <v/>
      </c>
      <c r="CF11" s="28" t="str">
        <f>IF(CA11="x",0,IF(CA11="X",0,BZ11))</f>
        <v/>
      </c>
      <c r="CG11" s="28" t="str">
        <f>IF(CC11="x",0,IF(CC11="X",0,CB11))</f>
        <v/>
      </c>
      <c r="CH11" s="28" t="str">
        <f>IF(CE11="x",0,IF(CE11="X",0,CD11))</f>
        <v/>
      </c>
      <c r="CI11" s="28">
        <f>MAX(CF11:CH11)</f>
        <v>0</v>
      </c>
      <c r="CT11" s="5"/>
      <c r="CV11" s="28" t="str">
        <f t="shared" ref="CV11:CV30" si="6">O11</f>
        <v/>
      </c>
      <c r="CW11" s="28" t="str">
        <f t="shared" ref="CW11:CW30" si="7">P11</f>
        <v/>
      </c>
      <c r="CX11" s="28" t="str">
        <f t="shared" ref="CX11:CX30" si="8">Q11</f>
        <v/>
      </c>
      <c r="CY11" s="28" t="str">
        <f t="shared" ref="CY11:CY30" si="9">R11</f>
        <v/>
      </c>
      <c r="CZ11" s="28" t="str">
        <f t="shared" ref="CZ11:CZ30" si="10">S11</f>
        <v/>
      </c>
      <c r="DA11" s="28" t="str">
        <f t="shared" ref="DA11:DA30" si="11">T11</f>
        <v/>
      </c>
      <c r="DB11" s="28" t="str">
        <f>IF(CW11="x",0,IF(CW11="X",0,CV11))</f>
        <v/>
      </c>
      <c r="DC11" s="28" t="str">
        <f>IF(CY11="x",0,IF(CY11="X",0,CX11))</f>
        <v/>
      </c>
      <c r="DD11" s="28" t="str">
        <f>IF(DA11="x",0,IF(DA11="X",0,CZ11))</f>
        <v/>
      </c>
      <c r="DE11" s="28">
        <f>MAX(DB11:DD11)</f>
        <v>0</v>
      </c>
      <c r="DP11" s="5"/>
      <c r="DQ11" s="48"/>
      <c r="DR11" s="5"/>
      <c r="DS11" s="5"/>
      <c r="DU11" s="48"/>
      <c r="DV11" s="48"/>
      <c r="DW11" s="48"/>
      <c r="DY11" s="48"/>
      <c r="DZ11" s="48"/>
      <c r="EA11" s="48"/>
      <c r="EB11" s="48"/>
      <c r="EC11" s="48"/>
      <c r="EF11" s="48"/>
      <c r="EG11" s="48"/>
      <c r="EH11" s="48"/>
      <c r="EI11" s="48"/>
      <c r="EN11" s="48"/>
    </row>
    <row r="12" spans="1:149" x14ac:dyDescent="0.2">
      <c r="A12">
        <v>2</v>
      </c>
      <c r="B12" s="353">
        <v>2</v>
      </c>
      <c r="C12" s="354" t="str">
        <f>IF(AR12&lt;999,VLOOKUP(AR12,'Akt. Runde'!$A$11:$AL$189,3),"")</f>
        <v/>
      </c>
      <c r="D12" s="355" t="str">
        <f>IF(AR12&lt;999,VLOOKUP(AR12,'Akt. Runde'!$A$11:$AL$189,4),"")</f>
        <v/>
      </c>
      <c r="E12" s="356" t="str">
        <f>IF(AR12&lt;999,VLOOKUP(AR12,'Akt. Runde'!$A$11:$AL$189,5),"")</f>
        <v/>
      </c>
      <c r="F12" s="356" t="str">
        <f>IF(AR12&lt;999,VLOOKUP(AR12,'Akt. Runde'!$A$11:$AL$189,6),"")</f>
        <v/>
      </c>
      <c r="G12" s="438" t="str">
        <f>IF(AR12&lt;999,VLOOKUP(AR12,'Akt. Runde'!$A$11:$AL$189,7),"")</f>
        <v/>
      </c>
      <c r="H12" s="357" t="str">
        <f>IF(AR12&lt;999,VLOOKUP(AR12,'Akt. Runde'!$A$11:$AL$189,8),"")</f>
        <v/>
      </c>
      <c r="I12" s="444" t="str">
        <f>IF(AR12&lt;999,VLOOKUP(AR12,'Akt. Runde'!$A$11:$AL$189,9),"")</f>
        <v/>
      </c>
      <c r="J12" s="445" t="str">
        <f>IF(AR12&lt;999,VLOOKUP(AR12,'Akt. Runde'!$A$11:$AL$189,10),"")</f>
        <v/>
      </c>
      <c r="K12" s="446" t="str">
        <f>IF(AR12&lt;999,VLOOKUP(AR12,'Akt. Runde'!$A$11:$AL$189,11),"")</f>
        <v/>
      </c>
      <c r="L12" s="445" t="str">
        <f>IF(AR12&lt;999,VLOOKUP(AR12,'Akt. Runde'!$A$11:$AL$189,12),"")</f>
        <v/>
      </c>
      <c r="M12" s="446" t="str">
        <f>IF(AR12&lt;999,VLOOKUP(AR12,'Akt. Runde'!$A$11:$AL$189,13),"")</f>
        <v/>
      </c>
      <c r="N12" s="445" t="str">
        <f>IF(AR12&lt;999,VLOOKUP(AR12,'Akt. Runde'!$A$11:$AL$189,14),"")</f>
        <v/>
      </c>
      <c r="O12" s="444" t="str">
        <f>IF(AR12&lt;999,VLOOKUP(AR12,'Akt. Runde'!$A$11:$AL$189,15),"")</f>
        <v/>
      </c>
      <c r="P12" s="445" t="str">
        <f>IF(AR12&lt;999,VLOOKUP(AR12,'Akt. Runde'!$A$11:$AL$189,16),"")</f>
        <v/>
      </c>
      <c r="Q12" s="446" t="str">
        <f>IF(AR12&lt;999,VLOOKUP(AR12,'Akt. Runde'!$A$11:$AL$189,17),"")</f>
        <v/>
      </c>
      <c r="R12" s="445" t="str">
        <f>IF(AR12&lt;999,VLOOKUP(AR12,'Akt. Runde'!$A$11:$AL$189,18),"")</f>
        <v/>
      </c>
      <c r="S12" s="446" t="str">
        <f>IF(AR12&lt;999,VLOOKUP(AR12,'Akt. Runde'!$A$11:$AL$189,19),"")</f>
        <v/>
      </c>
      <c r="T12" s="445" t="str">
        <f>IF(AR12&lt;999,VLOOKUP(AR12,'Akt. Runde'!$A$11:$AL$189,20),"")</f>
        <v/>
      </c>
      <c r="U12" s="430" t="str">
        <f>IF(AR12&lt;999,VLOOKUP(AR12,'Akt. Runde'!$A$11:$AL$189,21),"")</f>
        <v/>
      </c>
      <c r="V12" s="431" t="str">
        <f>IF(AR12&lt;999,VLOOKUP(AR12,'Akt. Runde'!$A$11:$AL$189,22),"")</f>
        <v/>
      </c>
      <c r="W12" s="431" t="str">
        <f>IF(AR12&lt;999,VLOOKUP(AR12,'Akt. Runde'!$A$11:$AL$189,23),"")</f>
        <v/>
      </c>
      <c r="X12" s="344" t="str">
        <f>IF(AR12&lt;999,VLOOKUP(AR12,'Akt. Runde'!$A$11:$AL$189,24),"")</f>
        <v/>
      </c>
      <c r="Y12" s="345" t="str">
        <f>IF(AR12&lt;999,VLOOKUP(AR12,'Akt. Runde'!$A$11:$AL$189,25),"")</f>
        <v/>
      </c>
      <c r="Z12" s="338" t="str">
        <f>IF(AR12&lt;999,VLOOKUP(AR12,'Akt. Runde'!$A$11:$AL$189,26),"")</f>
        <v/>
      </c>
      <c r="AA12" s="352" t="str">
        <f>IF(AR12&lt;999,VLOOKUP(AR12,'Akt. Runde'!$A$11:$AL$189,27),"")</f>
        <v/>
      </c>
      <c r="AB12" s="345" t="str">
        <f>IF(AR12&lt;999,VLOOKUP(AR12,'Akt. Runde'!$A$11:$AL$189,28),"")</f>
        <v/>
      </c>
      <c r="AC12" s="345" t="str">
        <f>IF(AR12&lt;999,VLOOKUP(AR12,'Akt. Runde'!$A$11:$AL$189,29),"")</f>
        <v/>
      </c>
      <c r="AD12" s="339" t="str">
        <f>IF(AR12&lt;999,VLOOKUP(AR12,'Akt. Runde'!$A$11:$AL$189,30),"")</f>
        <v/>
      </c>
      <c r="AE12" s="352" t="str">
        <f>IF(AR12&lt;999,VLOOKUP(AR12,'Akt. Runde'!$A$11:$AL$189,31),"")</f>
        <v/>
      </c>
      <c r="AF12" s="345" t="str">
        <f>IF(AR12&lt;999,VLOOKUP(AR12,'Akt. Runde'!$A$11:$AL$189,32),"")</f>
        <v/>
      </c>
      <c r="AG12" s="345" t="str">
        <f>IF(AR12&lt;999,VLOOKUP(AR12,'Akt. Runde'!$A$11:$AL$189,33),"")</f>
        <v/>
      </c>
      <c r="AH12" s="340" t="str">
        <f>IF(AR12&lt;999,VLOOKUP(AR12,'Akt. Runde'!$A$11:$AL$189,34),"")</f>
        <v/>
      </c>
      <c r="AI12" s="339" t="str">
        <f>IF(AR12&lt;999,VLOOKUP(AR12,'Akt. Runde'!$A$11:$AL$189,35),"")</f>
        <v/>
      </c>
      <c r="AJ12" s="341" t="str">
        <f>IF(AR12&lt;999,VLOOKUP(AR12,'Akt. Runde'!$A$11:$AL$189,36),"")</f>
        <v/>
      </c>
      <c r="AK12" s="333" t="str">
        <f>IF(AR12&lt;999,VLOOKUP(AR12,'Akt. Runde'!$A$11:$AL$189,37),"")</f>
        <v/>
      </c>
      <c r="AL12" s="136" t="str">
        <f>IF(AR12&lt;999,VLOOKUP(AR12,'Akt. Runde'!$A$11:$AL$189,38),"")</f>
        <v/>
      </c>
      <c r="AO12">
        <f>IF('Akt. Runde'!AK12="",99,'Akt. Runde'!AK12)</f>
        <v>99</v>
      </c>
      <c r="AP12">
        <f t="shared" ref="AP12:AP51" si="12">AO12*$AP$1+A12</f>
        <v>99002</v>
      </c>
      <c r="AQ12">
        <f t="shared" ref="AQ12:AQ30" si="13">SMALL($AP$11:$AP$30,B12)</f>
        <v>99002</v>
      </c>
      <c r="AR12">
        <f t="shared" ref="AR12:AR75" si="14">IF(AQ12&gt;$AP$2,999,MOD(AQ12,$AP$1))</f>
        <v>999</v>
      </c>
      <c r="AS12">
        <f t="shared" ref="AS12:AS75" si="15">IF(AR12=999,$AP$3,A12*$AP$1+AR12)</f>
        <v>999000</v>
      </c>
      <c r="AT12">
        <f t="shared" ref="AT12:AT75" si="16">SMALL($AS$11:$AS$189,A12)</f>
        <v>23022</v>
      </c>
      <c r="AU12">
        <f t="shared" ref="AU12:AU75" si="17">IF(AT12&gt;=$AP$3,999,MOD(AT12,$AP$1))</f>
        <v>22</v>
      </c>
      <c r="AV12">
        <f>AV11+1</f>
        <v>2</v>
      </c>
      <c r="AW12" s="47">
        <f t="shared" ref="AW12:AW75" si="18">IF(AU12&lt;999,$E$3,"")</f>
        <v>41196</v>
      </c>
      <c r="AX12" t="str">
        <f>IF(AU12&lt;999,VLOOKUP(AU12,'Akt. Runde'!$A$11:$AL$189,4),"")</f>
        <v>Bacsa David</v>
      </c>
      <c r="AY12" s="48">
        <f>IF(AU12&lt;999,VLOOKUP(AU12,'Akt. Runde'!$A$11:$AL$189,36),"")</f>
        <v>338.13954000000001</v>
      </c>
      <c r="AZ12" s="447">
        <f>IF(AU12&lt;999,VLOOKUP(AU12,'Akt. Runde'!$A$11:$AL$189,37),"")</f>
        <v>2</v>
      </c>
      <c r="BA12" t="str">
        <f t="shared" ref="BA12:BA75" si="19">IF(AU12&lt;$AX$1,"9",IF(AU12&lt;$AX$2,"11",IF(AU12&lt;$AX$3,"13",IF(AU12&lt;$AX$4,"15",""))))</f>
        <v>9</v>
      </c>
      <c r="BZ12" s="28" t="str">
        <f t="shared" si="0"/>
        <v/>
      </c>
      <c r="CA12" s="28" t="str">
        <f t="shared" si="1"/>
        <v/>
      </c>
      <c r="CB12" s="28" t="str">
        <f t="shared" si="2"/>
        <v/>
      </c>
      <c r="CC12" s="28" t="str">
        <f t="shared" si="3"/>
        <v/>
      </c>
      <c r="CD12" s="28" t="str">
        <f t="shared" si="4"/>
        <v/>
      </c>
      <c r="CE12" s="28" t="str">
        <f t="shared" si="5"/>
        <v/>
      </c>
      <c r="CF12" s="28" t="str">
        <f t="shared" ref="CF12:CF30" si="20">IF(CA12="x",0,IF(CA12="X",0,BZ12))</f>
        <v/>
      </c>
      <c r="CG12" s="28" t="str">
        <f t="shared" ref="CG12:CG30" si="21">IF(CC12="x",0,IF(CC12="X",0,CB12))</f>
        <v/>
      </c>
      <c r="CH12" s="28" t="str">
        <f t="shared" ref="CH12:CH30" si="22">IF(CE12="x",0,IF(CE12="X",0,CD12))</f>
        <v/>
      </c>
      <c r="CI12" s="28">
        <f t="shared" ref="CI12:CI30" si="23">MAX(CF12:CH12)</f>
        <v>0</v>
      </c>
      <c r="CT12" s="5"/>
      <c r="CV12" s="28" t="str">
        <f t="shared" si="6"/>
        <v/>
      </c>
      <c r="CW12" s="28" t="str">
        <f t="shared" si="7"/>
        <v/>
      </c>
      <c r="CX12" s="28" t="str">
        <f t="shared" si="8"/>
        <v/>
      </c>
      <c r="CY12" s="28" t="str">
        <f t="shared" si="9"/>
        <v/>
      </c>
      <c r="CZ12" s="28" t="str">
        <f t="shared" si="10"/>
        <v/>
      </c>
      <c r="DA12" s="28" t="str">
        <f t="shared" si="11"/>
        <v/>
      </c>
      <c r="DB12" s="28" t="str">
        <f t="shared" ref="DB12:DB30" si="24">IF(CW12="x",0,IF(CW12="X",0,CV12))</f>
        <v/>
      </c>
      <c r="DC12" s="28" t="str">
        <f t="shared" ref="DC12:DC30" si="25">IF(CY12="x",0,IF(CY12="X",0,CX12))</f>
        <v/>
      </c>
      <c r="DD12" s="28" t="str">
        <f t="shared" ref="DD12:DD30" si="26">IF(DA12="x",0,IF(DA12="X",0,CZ12))</f>
        <v/>
      </c>
      <c r="DE12" s="28">
        <f t="shared" ref="DE12:DE30" si="27">MAX(DB12:DD12)</f>
        <v>0</v>
      </c>
      <c r="DP12" s="5"/>
      <c r="DQ12" s="48"/>
      <c r="DR12" s="5"/>
      <c r="DS12" s="5"/>
      <c r="DU12" s="48"/>
      <c r="DV12" s="48"/>
      <c r="DW12" s="48"/>
      <c r="DZ12" s="48"/>
      <c r="EA12" s="48"/>
      <c r="EB12" s="48"/>
      <c r="EC12" s="48"/>
      <c r="EF12" s="48"/>
      <c r="EG12" s="48"/>
      <c r="EH12" s="48"/>
      <c r="EI12" s="48"/>
      <c r="EN12" s="48"/>
    </row>
    <row r="13" spans="1:149" x14ac:dyDescent="0.2">
      <c r="A13">
        <v>3</v>
      </c>
      <c r="B13" s="358">
        <v>3</v>
      </c>
      <c r="C13" s="359" t="str">
        <f>IF(AR13&lt;999,VLOOKUP(AR13,'Akt. Runde'!$A$11:$AL$189,3),"")</f>
        <v/>
      </c>
      <c r="D13" s="360" t="str">
        <f>IF(AR13&lt;999,VLOOKUP(AR13,'Akt. Runde'!$A$11:$AL$189,4),"")</f>
        <v/>
      </c>
      <c r="E13" s="361" t="str">
        <f>IF(AR13&lt;999,VLOOKUP(AR13,'Akt. Runde'!$A$11:$AL$189,5),"")</f>
        <v/>
      </c>
      <c r="F13" s="361" t="str">
        <f>IF(AR13&lt;999,VLOOKUP(AR13,'Akt. Runde'!$A$11:$AL$189,6),"")</f>
        <v/>
      </c>
      <c r="G13" s="437" t="str">
        <f>IF(AR13&lt;999,VLOOKUP(AR13,'Akt. Runde'!$A$11:$AL$189,7),"")</f>
        <v/>
      </c>
      <c r="H13" s="362" t="str">
        <f>IF(AR13&lt;999,VLOOKUP(AR13,'Akt. Runde'!$A$11:$AL$189,8),"")</f>
        <v/>
      </c>
      <c r="I13" s="363" t="str">
        <f>IF(AR13&lt;999,VLOOKUP(AR13,'Akt. Runde'!$A$11:$AL$189,9),"")</f>
        <v/>
      </c>
      <c r="J13" s="364" t="str">
        <f>IF(AR13&lt;999,VLOOKUP(AR13,'Akt. Runde'!$A$11:$AL$189,10),"")</f>
        <v/>
      </c>
      <c r="K13" s="365" t="str">
        <f>IF(AR13&lt;999,VLOOKUP(AR13,'Akt. Runde'!$A$11:$AL$189,11),"")</f>
        <v/>
      </c>
      <c r="L13" s="364" t="str">
        <f>IF(AR13&lt;999,VLOOKUP(AR13,'Akt. Runde'!$A$11:$AL$189,12),"")</f>
        <v/>
      </c>
      <c r="M13" s="365" t="str">
        <f>IF(AR13&lt;999,VLOOKUP(AR13,'Akt. Runde'!$A$11:$AL$189,13),"")</f>
        <v/>
      </c>
      <c r="N13" s="364" t="str">
        <f>IF(AR13&lt;999,VLOOKUP(AR13,'Akt. Runde'!$A$11:$AL$189,14),"")</f>
        <v/>
      </c>
      <c r="O13" s="363" t="str">
        <f>IF(AR13&lt;999,VLOOKUP(AR13,'Akt. Runde'!$A$11:$AL$189,15),"")</f>
        <v/>
      </c>
      <c r="P13" s="364" t="str">
        <f>IF(AR13&lt;999,VLOOKUP(AR13,'Akt. Runde'!$A$11:$AL$189,16),"")</f>
        <v/>
      </c>
      <c r="Q13" s="365" t="str">
        <f>IF(AR13&lt;999,VLOOKUP(AR13,'Akt. Runde'!$A$11:$AL$189,17),"")</f>
        <v/>
      </c>
      <c r="R13" s="364" t="str">
        <f>IF(AR13&lt;999,VLOOKUP(AR13,'Akt. Runde'!$A$11:$AL$189,18),"")</f>
        <v/>
      </c>
      <c r="S13" s="365" t="str">
        <f>IF(AR13&lt;999,VLOOKUP(AR13,'Akt. Runde'!$A$11:$AL$189,19),"")</f>
        <v/>
      </c>
      <c r="T13" s="364" t="str">
        <f>IF(AR13&lt;999,VLOOKUP(AR13,'Akt. Runde'!$A$11:$AL$189,20),"")</f>
        <v/>
      </c>
      <c r="U13" s="434" t="str">
        <f>IF(AR13&lt;999,VLOOKUP(AR13,'Akt. Runde'!$A$11:$AL$189,21),"")</f>
        <v/>
      </c>
      <c r="V13" s="435" t="str">
        <f>IF(AR13&lt;999,VLOOKUP(AR13,'Akt. Runde'!$A$11:$AL$189,22),"")</f>
        <v/>
      </c>
      <c r="W13" s="435" t="str">
        <f>IF(AR13&lt;999,VLOOKUP(AR13,'Akt. Runde'!$A$11:$AL$189,23),"")</f>
        <v/>
      </c>
      <c r="X13" s="366" t="str">
        <f>IF(AR13&lt;999,VLOOKUP(AR13,'Akt. Runde'!$A$11:$AL$189,24),"")</f>
        <v/>
      </c>
      <c r="Y13" s="367" t="str">
        <f>IF(AR13&lt;999,VLOOKUP(AR13,'Akt. Runde'!$A$11:$AL$189,25),"")</f>
        <v/>
      </c>
      <c r="Z13" s="368" t="str">
        <f>IF(AR13&lt;999,VLOOKUP(AR13,'Akt. Runde'!$A$11:$AL$189,26),"")</f>
        <v/>
      </c>
      <c r="AA13" s="369" t="str">
        <f>IF(AR13&lt;999,VLOOKUP(AR13,'Akt. Runde'!$A$11:$AL$189,27),"")</f>
        <v/>
      </c>
      <c r="AB13" s="367" t="str">
        <f>IF(AR13&lt;999,VLOOKUP(AR13,'Akt. Runde'!$A$11:$AL$189,28),"")</f>
        <v/>
      </c>
      <c r="AC13" s="367" t="str">
        <f>IF(AR13&lt;999,VLOOKUP(AR13,'Akt. Runde'!$A$11:$AL$189,29),"")</f>
        <v/>
      </c>
      <c r="AD13" s="370" t="str">
        <f>IF(AR13&lt;999,VLOOKUP(AR13,'Akt. Runde'!$A$11:$AL$189,30),"")</f>
        <v/>
      </c>
      <c r="AE13" s="369" t="str">
        <f>IF(AR13&lt;999,VLOOKUP(AR13,'Akt. Runde'!$A$11:$AL$189,31),"")</f>
        <v/>
      </c>
      <c r="AF13" s="367" t="str">
        <f>IF(AR13&lt;999,VLOOKUP(AR13,'Akt. Runde'!$A$11:$AL$189,32),"")</f>
        <v/>
      </c>
      <c r="AG13" s="367" t="str">
        <f>IF(AR13&lt;999,VLOOKUP(AR13,'Akt. Runde'!$A$11:$AL$189,33),"")</f>
        <v/>
      </c>
      <c r="AH13" s="371" t="str">
        <f>IF(AR13&lt;999,VLOOKUP(AR13,'Akt. Runde'!$A$11:$AL$189,34),"")</f>
        <v/>
      </c>
      <c r="AI13" s="370" t="str">
        <f>IF(AR13&lt;999,VLOOKUP(AR13,'Akt. Runde'!$A$11:$AL$189,35),"")</f>
        <v/>
      </c>
      <c r="AJ13" s="372" t="str">
        <f>IF(AR13&lt;999,VLOOKUP(AR13,'Akt. Runde'!$A$11:$AL$189,36),"")</f>
        <v/>
      </c>
      <c r="AK13" s="373" t="str">
        <f>IF(AR13&lt;999,VLOOKUP(AR13,'Akt. Runde'!$A$11:$AL$189,37),"")</f>
        <v/>
      </c>
      <c r="AL13" s="374" t="str">
        <f>IF(AR13&lt;999,VLOOKUP(AR13,'Akt. Runde'!$A$11:$AL$189,38),"")</f>
        <v/>
      </c>
      <c r="AO13">
        <f>IF('Akt. Runde'!AK13="",99,'Akt. Runde'!AK13)</f>
        <v>99</v>
      </c>
      <c r="AP13">
        <f t="shared" si="12"/>
        <v>99003</v>
      </c>
      <c r="AQ13">
        <f t="shared" si="13"/>
        <v>99003</v>
      </c>
      <c r="AR13">
        <f t="shared" si="14"/>
        <v>999</v>
      </c>
      <c r="AS13">
        <f t="shared" si="15"/>
        <v>999000</v>
      </c>
      <c r="AT13">
        <f t="shared" si="16"/>
        <v>24024</v>
      </c>
      <c r="AU13">
        <f t="shared" si="17"/>
        <v>24</v>
      </c>
      <c r="AV13">
        <f t="shared" ref="AV13:AV76" si="28">AV12+1</f>
        <v>3</v>
      </c>
      <c r="AW13" s="47">
        <f t="shared" si="18"/>
        <v>41196</v>
      </c>
      <c r="AX13" t="str">
        <f>IF(AU13&lt;999,VLOOKUP(AU13,'Akt. Runde'!$A$11:$AL$189,4),"")</f>
        <v>Schrall Tobias</v>
      </c>
      <c r="AY13" s="48">
        <f>IF(AU13&lt;999,VLOOKUP(AU13,'Akt. Runde'!$A$11:$AL$189,36),"")</f>
        <v>245.24038999999999</v>
      </c>
      <c r="AZ13" s="447">
        <f>IF(AU13&lt;999,VLOOKUP(AU13,'Akt. Runde'!$A$11:$AL$189,37),"")</f>
        <v>3</v>
      </c>
      <c r="BA13" t="str">
        <f t="shared" si="19"/>
        <v>9</v>
      </c>
      <c r="BZ13" s="28" t="str">
        <f t="shared" si="0"/>
        <v/>
      </c>
      <c r="CA13" s="28" t="str">
        <f t="shared" si="1"/>
        <v/>
      </c>
      <c r="CB13" s="28" t="str">
        <f t="shared" si="2"/>
        <v/>
      </c>
      <c r="CC13" s="28" t="str">
        <f t="shared" si="3"/>
        <v/>
      </c>
      <c r="CD13" s="28" t="str">
        <f t="shared" si="4"/>
        <v/>
      </c>
      <c r="CE13" s="28" t="str">
        <f t="shared" si="5"/>
        <v/>
      </c>
      <c r="CF13" s="28" t="str">
        <f t="shared" si="20"/>
        <v/>
      </c>
      <c r="CG13" s="28" t="str">
        <f t="shared" si="21"/>
        <v/>
      </c>
      <c r="CH13" s="28" t="str">
        <f t="shared" si="22"/>
        <v/>
      </c>
      <c r="CI13" s="28">
        <f t="shared" si="23"/>
        <v>0</v>
      </c>
      <c r="CT13" s="5"/>
      <c r="CV13" s="28" t="str">
        <f t="shared" si="6"/>
        <v/>
      </c>
      <c r="CW13" s="28" t="str">
        <f t="shared" si="7"/>
        <v/>
      </c>
      <c r="CX13" s="28" t="str">
        <f t="shared" si="8"/>
        <v/>
      </c>
      <c r="CY13" s="28" t="str">
        <f t="shared" si="9"/>
        <v/>
      </c>
      <c r="CZ13" s="28" t="str">
        <f t="shared" si="10"/>
        <v/>
      </c>
      <c r="DA13" s="28" t="str">
        <f t="shared" si="11"/>
        <v/>
      </c>
      <c r="DB13" s="28" t="str">
        <f t="shared" si="24"/>
        <v/>
      </c>
      <c r="DC13" s="28" t="str">
        <f t="shared" si="25"/>
        <v/>
      </c>
      <c r="DD13" s="28" t="str">
        <f t="shared" si="26"/>
        <v/>
      </c>
      <c r="DE13" s="28">
        <f t="shared" si="27"/>
        <v>0</v>
      </c>
      <c r="DP13" s="5"/>
      <c r="DQ13" s="48"/>
      <c r="DR13" s="5"/>
      <c r="DS13" s="5"/>
      <c r="DU13" s="48"/>
      <c r="DV13" s="48"/>
      <c r="DW13" s="48"/>
      <c r="DZ13" s="48"/>
      <c r="EA13" s="48"/>
      <c r="EB13" s="48"/>
      <c r="EC13" s="48"/>
      <c r="EF13" s="48"/>
      <c r="EG13" s="48"/>
      <c r="EH13" s="48"/>
      <c r="EI13" s="48"/>
      <c r="EN13" s="48"/>
    </row>
    <row r="14" spans="1:149" x14ac:dyDescent="0.2">
      <c r="A14">
        <v>4</v>
      </c>
      <c r="B14" s="353">
        <v>4</v>
      </c>
      <c r="C14" s="354" t="str">
        <f>IF(AR14&lt;999,VLOOKUP(AR14,'Akt. Runde'!$A$11:$AL$189,3),"")</f>
        <v/>
      </c>
      <c r="D14" s="355" t="str">
        <f>IF(AR14&lt;999,VLOOKUP(AR14,'Akt. Runde'!$A$11:$AL$189,4),"")</f>
        <v/>
      </c>
      <c r="E14" s="356" t="str">
        <f>IF(AR14&lt;999,VLOOKUP(AR14,'Akt. Runde'!$A$11:$AL$189,5),"")</f>
        <v/>
      </c>
      <c r="F14" s="356" t="str">
        <f>IF(AR14&lt;999,VLOOKUP(AR14,'Akt. Runde'!$A$11:$AL$189,6),"")</f>
        <v/>
      </c>
      <c r="G14" s="438" t="str">
        <f>IF(AR14&lt;999,VLOOKUP(AR14,'Akt. Runde'!$A$11:$AL$189,7),"")</f>
        <v/>
      </c>
      <c r="H14" s="357" t="str">
        <f>IF(AR14&lt;999,VLOOKUP(AR14,'Akt. Runde'!$A$11:$AL$189,8),"")</f>
        <v/>
      </c>
      <c r="I14" s="444" t="str">
        <f>IF(AR14&lt;999,VLOOKUP(AR14,'Akt. Runde'!$A$11:$AL$189,9),"")</f>
        <v/>
      </c>
      <c r="J14" s="445" t="str">
        <f>IF(AR14&lt;999,VLOOKUP(AR14,'Akt. Runde'!$A$11:$AL$189,10),"")</f>
        <v/>
      </c>
      <c r="K14" s="446" t="str">
        <f>IF(AR14&lt;999,VLOOKUP(AR14,'Akt. Runde'!$A$11:$AL$189,11),"")</f>
        <v/>
      </c>
      <c r="L14" s="445" t="str">
        <f>IF(AR14&lt;999,VLOOKUP(AR14,'Akt. Runde'!$A$11:$AL$189,12),"")</f>
        <v/>
      </c>
      <c r="M14" s="446" t="str">
        <f>IF(AR14&lt;999,VLOOKUP(AR14,'Akt. Runde'!$A$11:$AL$189,13),"")</f>
        <v/>
      </c>
      <c r="N14" s="445" t="str">
        <f>IF(AR14&lt;999,VLOOKUP(AR14,'Akt. Runde'!$A$11:$AL$189,14),"")</f>
        <v/>
      </c>
      <c r="O14" s="444" t="str">
        <f>IF(AR14&lt;999,VLOOKUP(AR14,'Akt. Runde'!$A$11:$AL$189,15),"")</f>
        <v/>
      </c>
      <c r="P14" s="445" t="str">
        <f>IF(AR14&lt;999,VLOOKUP(AR14,'Akt. Runde'!$A$11:$AL$189,16),"")</f>
        <v/>
      </c>
      <c r="Q14" s="446" t="str">
        <f>IF(AR14&lt;999,VLOOKUP(AR14,'Akt. Runde'!$A$11:$AL$189,17),"")</f>
        <v/>
      </c>
      <c r="R14" s="445" t="str">
        <f>IF(AR14&lt;999,VLOOKUP(AR14,'Akt. Runde'!$A$11:$AL$189,18),"")</f>
        <v/>
      </c>
      <c r="S14" s="446" t="str">
        <f>IF(AR14&lt;999,VLOOKUP(AR14,'Akt. Runde'!$A$11:$AL$189,19),"")</f>
        <v/>
      </c>
      <c r="T14" s="445" t="str">
        <f>IF(AR14&lt;999,VLOOKUP(AR14,'Akt. Runde'!$A$11:$AL$189,20),"")</f>
        <v/>
      </c>
      <c r="U14" s="430" t="str">
        <f>IF(AR14&lt;999,VLOOKUP(AR14,'Akt. Runde'!$A$11:$AL$189,21),"")</f>
        <v/>
      </c>
      <c r="V14" s="431" t="str">
        <f>IF(AR14&lt;999,VLOOKUP(AR14,'Akt. Runde'!$A$11:$AL$189,22),"")</f>
        <v/>
      </c>
      <c r="W14" s="431" t="str">
        <f>IF(AR14&lt;999,VLOOKUP(AR14,'Akt. Runde'!$A$11:$AL$189,23),"")</f>
        <v/>
      </c>
      <c r="X14" s="344" t="str">
        <f>IF(AR14&lt;999,VLOOKUP(AR14,'Akt. Runde'!$A$11:$AL$189,24),"")</f>
        <v/>
      </c>
      <c r="Y14" s="345" t="str">
        <f>IF(AR14&lt;999,VLOOKUP(AR14,'Akt. Runde'!$A$11:$AL$189,25),"")</f>
        <v/>
      </c>
      <c r="Z14" s="338" t="str">
        <f>IF(AR14&lt;999,VLOOKUP(AR14,'Akt. Runde'!$A$11:$AL$189,26),"")</f>
        <v/>
      </c>
      <c r="AA14" s="352" t="str">
        <f>IF(AR14&lt;999,VLOOKUP(AR14,'Akt. Runde'!$A$11:$AL$189,27),"")</f>
        <v/>
      </c>
      <c r="AB14" s="345" t="str">
        <f>IF(AR14&lt;999,VLOOKUP(AR14,'Akt. Runde'!$A$11:$AL$189,28),"")</f>
        <v/>
      </c>
      <c r="AC14" s="345" t="str">
        <f>IF(AR14&lt;999,VLOOKUP(AR14,'Akt. Runde'!$A$11:$AL$189,29),"")</f>
        <v/>
      </c>
      <c r="AD14" s="339" t="str">
        <f>IF(AR14&lt;999,VLOOKUP(AR14,'Akt. Runde'!$A$11:$AL$189,30),"")</f>
        <v/>
      </c>
      <c r="AE14" s="352" t="str">
        <f>IF(AR14&lt;999,VLOOKUP(AR14,'Akt. Runde'!$A$11:$AL$189,31),"")</f>
        <v/>
      </c>
      <c r="AF14" s="345" t="str">
        <f>IF(AR14&lt;999,VLOOKUP(AR14,'Akt. Runde'!$A$11:$AL$189,32),"")</f>
        <v/>
      </c>
      <c r="AG14" s="345" t="str">
        <f>IF(AR14&lt;999,VLOOKUP(AR14,'Akt. Runde'!$A$11:$AL$189,33),"")</f>
        <v/>
      </c>
      <c r="AH14" s="340" t="str">
        <f>IF(AR14&lt;999,VLOOKUP(AR14,'Akt. Runde'!$A$11:$AL$189,34),"")</f>
        <v/>
      </c>
      <c r="AI14" s="339" t="str">
        <f>IF(AR14&lt;999,VLOOKUP(AR14,'Akt. Runde'!$A$11:$AL$189,35),"")</f>
        <v/>
      </c>
      <c r="AJ14" s="341" t="str">
        <f>IF(AR14&lt;999,VLOOKUP(AR14,'Akt. Runde'!$A$11:$AL$189,36),"")</f>
        <v/>
      </c>
      <c r="AK14" s="333" t="str">
        <f>IF(AR14&lt;999,VLOOKUP(AR14,'Akt. Runde'!$A$11:$AL$189,37),"")</f>
        <v/>
      </c>
      <c r="AL14" s="136" t="str">
        <f>IF(AR14&lt;999,VLOOKUP(AR14,'Akt. Runde'!$A$11:$AL$189,38),"")</f>
        <v/>
      </c>
      <c r="AO14">
        <f>IF('Akt. Runde'!AK14="",99,'Akt. Runde'!AK14)</f>
        <v>99</v>
      </c>
      <c r="AP14">
        <f t="shared" si="12"/>
        <v>99004</v>
      </c>
      <c r="AQ14">
        <f t="shared" si="13"/>
        <v>99004</v>
      </c>
      <c r="AR14">
        <f t="shared" si="14"/>
        <v>999</v>
      </c>
      <c r="AS14">
        <f t="shared" si="15"/>
        <v>999000</v>
      </c>
      <c r="AT14">
        <f t="shared" si="16"/>
        <v>47047</v>
      </c>
      <c r="AU14">
        <f t="shared" si="17"/>
        <v>47</v>
      </c>
      <c r="AV14">
        <f t="shared" si="28"/>
        <v>4</v>
      </c>
      <c r="AW14" s="47">
        <f t="shared" si="18"/>
        <v>41196</v>
      </c>
      <c r="AX14" t="str">
        <f>IF(AU14&lt;999,VLOOKUP(AU14,'Akt. Runde'!$A$11:$AL$189,4),"")</f>
        <v>Doblinger Lena</v>
      </c>
      <c r="AY14" s="48">
        <f>IF(AU14&lt;999,VLOOKUP(AU14,'Akt. Runde'!$A$11:$AL$189,36),"")</f>
        <v>279.99633999999998</v>
      </c>
      <c r="AZ14" s="447">
        <f>IF(AU14&lt;999,VLOOKUP(AU14,'Akt. Runde'!$A$11:$AL$189,37),"")</f>
        <v>1</v>
      </c>
      <c r="BA14" t="str">
        <f t="shared" si="19"/>
        <v>11</v>
      </c>
      <c r="BZ14" s="28" t="str">
        <f t="shared" si="0"/>
        <v/>
      </c>
      <c r="CA14" s="28" t="str">
        <f t="shared" si="1"/>
        <v/>
      </c>
      <c r="CB14" s="28" t="str">
        <f t="shared" si="2"/>
        <v/>
      </c>
      <c r="CC14" s="28" t="str">
        <f t="shared" si="3"/>
        <v/>
      </c>
      <c r="CD14" s="28" t="str">
        <f t="shared" si="4"/>
        <v/>
      </c>
      <c r="CE14" s="28" t="str">
        <f t="shared" si="5"/>
        <v/>
      </c>
      <c r="CF14" s="28" t="str">
        <f t="shared" si="20"/>
        <v/>
      </c>
      <c r="CG14" s="28" t="str">
        <f t="shared" si="21"/>
        <v/>
      </c>
      <c r="CH14" s="28" t="str">
        <f t="shared" si="22"/>
        <v/>
      </c>
      <c r="CI14" s="28">
        <f t="shared" si="23"/>
        <v>0</v>
      </c>
      <c r="CT14" s="5"/>
      <c r="CV14" s="28" t="str">
        <f t="shared" si="6"/>
        <v/>
      </c>
      <c r="CW14" s="28" t="str">
        <f t="shared" si="7"/>
        <v/>
      </c>
      <c r="CX14" s="28" t="str">
        <f t="shared" si="8"/>
        <v/>
      </c>
      <c r="CY14" s="28" t="str">
        <f t="shared" si="9"/>
        <v/>
      </c>
      <c r="CZ14" s="28" t="str">
        <f t="shared" si="10"/>
        <v/>
      </c>
      <c r="DA14" s="28" t="str">
        <f t="shared" si="11"/>
        <v/>
      </c>
      <c r="DB14" s="28" t="str">
        <f t="shared" si="24"/>
        <v/>
      </c>
      <c r="DC14" s="28" t="str">
        <f t="shared" si="25"/>
        <v/>
      </c>
      <c r="DD14" s="28" t="str">
        <f t="shared" si="26"/>
        <v/>
      </c>
      <c r="DE14" s="28">
        <f t="shared" si="27"/>
        <v>0</v>
      </c>
      <c r="DP14" s="5"/>
      <c r="DQ14" s="48"/>
      <c r="DR14" s="5"/>
      <c r="DS14" s="5"/>
      <c r="DU14" s="48"/>
      <c r="DV14" s="48"/>
      <c r="DW14" s="48"/>
      <c r="DZ14" s="48"/>
      <c r="EA14" s="48"/>
      <c r="EB14" s="48"/>
      <c r="EC14" s="48"/>
      <c r="EF14" s="48"/>
      <c r="EG14" s="48"/>
      <c r="EH14" s="48"/>
      <c r="EI14" s="48"/>
      <c r="EN14" s="48"/>
    </row>
    <row r="15" spans="1:149" x14ac:dyDescent="0.2">
      <c r="A15">
        <v>5</v>
      </c>
      <c r="B15" s="358">
        <v>5</v>
      </c>
      <c r="C15" s="359" t="str">
        <f>IF(AR15&lt;999,VLOOKUP(AR15,'Akt. Runde'!$A$11:$AL$189,3),"")</f>
        <v/>
      </c>
      <c r="D15" s="360" t="str">
        <f>IF(AR15&lt;999,VLOOKUP(AR15,'Akt. Runde'!$A$11:$AL$189,4),"")</f>
        <v/>
      </c>
      <c r="E15" s="361" t="str">
        <f>IF(AR15&lt;999,VLOOKUP(AR15,'Akt. Runde'!$A$11:$AL$189,5),"")</f>
        <v/>
      </c>
      <c r="F15" s="361" t="str">
        <f>IF(AR15&lt;999,VLOOKUP(AR15,'Akt. Runde'!$A$11:$AL$189,6),"")</f>
        <v/>
      </c>
      <c r="G15" s="437" t="str">
        <f>IF(AR15&lt;999,VLOOKUP(AR15,'Akt. Runde'!$A$11:$AL$189,7),"")</f>
        <v/>
      </c>
      <c r="H15" s="362" t="str">
        <f>IF(AR15&lt;999,VLOOKUP(AR15,'Akt. Runde'!$A$11:$AL$189,8),"")</f>
        <v/>
      </c>
      <c r="I15" s="363" t="str">
        <f>IF(AR15&lt;999,VLOOKUP(AR15,'Akt. Runde'!$A$11:$AL$189,9),"")</f>
        <v/>
      </c>
      <c r="J15" s="364" t="str">
        <f>IF(AR15&lt;999,VLOOKUP(AR15,'Akt. Runde'!$A$11:$AL$189,10),"")</f>
        <v/>
      </c>
      <c r="K15" s="365" t="str">
        <f>IF(AR15&lt;999,VLOOKUP(AR15,'Akt. Runde'!$A$11:$AL$189,11),"")</f>
        <v/>
      </c>
      <c r="L15" s="364" t="str">
        <f>IF(AR15&lt;999,VLOOKUP(AR15,'Akt. Runde'!$A$11:$AL$189,12),"")</f>
        <v/>
      </c>
      <c r="M15" s="365" t="str">
        <f>IF(AR15&lt;999,VLOOKUP(AR15,'Akt. Runde'!$A$11:$AL$189,13),"")</f>
        <v/>
      </c>
      <c r="N15" s="364" t="str">
        <f>IF(AR15&lt;999,VLOOKUP(AR15,'Akt. Runde'!$A$11:$AL$189,14),"")</f>
        <v/>
      </c>
      <c r="O15" s="363" t="str">
        <f>IF(AR15&lt;999,VLOOKUP(AR15,'Akt. Runde'!$A$11:$AL$189,15),"")</f>
        <v/>
      </c>
      <c r="P15" s="364" t="str">
        <f>IF(AR15&lt;999,VLOOKUP(AR15,'Akt. Runde'!$A$11:$AL$189,16),"")</f>
        <v/>
      </c>
      <c r="Q15" s="365" t="str">
        <f>IF(AR15&lt;999,VLOOKUP(AR15,'Akt. Runde'!$A$11:$AL$189,17),"")</f>
        <v/>
      </c>
      <c r="R15" s="364" t="str">
        <f>IF(AR15&lt;999,VLOOKUP(AR15,'Akt. Runde'!$A$11:$AL$189,18),"")</f>
        <v/>
      </c>
      <c r="S15" s="365" t="str">
        <f>IF(AR15&lt;999,VLOOKUP(AR15,'Akt. Runde'!$A$11:$AL$189,19),"")</f>
        <v/>
      </c>
      <c r="T15" s="364" t="str">
        <f>IF(AR15&lt;999,VLOOKUP(AR15,'Akt. Runde'!$A$11:$AL$189,20),"")</f>
        <v/>
      </c>
      <c r="U15" s="434" t="str">
        <f>IF(AR15&lt;999,VLOOKUP(AR15,'Akt. Runde'!$A$11:$AL$189,21),"")</f>
        <v/>
      </c>
      <c r="V15" s="435" t="str">
        <f>IF(AR15&lt;999,VLOOKUP(AR15,'Akt. Runde'!$A$11:$AL$189,22),"")</f>
        <v/>
      </c>
      <c r="W15" s="435" t="str">
        <f>IF(AR15&lt;999,VLOOKUP(AR15,'Akt. Runde'!$A$11:$AL$189,23),"")</f>
        <v/>
      </c>
      <c r="X15" s="366" t="str">
        <f>IF(AR15&lt;999,VLOOKUP(AR15,'Akt. Runde'!$A$11:$AL$189,24),"")</f>
        <v/>
      </c>
      <c r="Y15" s="367" t="str">
        <f>IF(AR15&lt;999,VLOOKUP(AR15,'Akt. Runde'!$A$11:$AL$189,25),"")</f>
        <v/>
      </c>
      <c r="Z15" s="368" t="str">
        <f>IF(AR15&lt;999,VLOOKUP(AR15,'Akt. Runde'!$A$11:$AL$189,26),"")</f>
        <v/>
      </c>
      <c r="AA15" s="369" t="str">
        <f>IF(AR15&lt;999,VLOOKUP(AR15,'Akt. Runde'!$A$11:$AL$189,27),"")</f>
        <v/>
      </c>
      <c r="AB15" s="367" t="str">
        <f>IF(AR15&lt;999,VLOOKUP(AR15,'Akt. Runde'!$A$11:$AL$189,28),"")</f>
        <v/>
      </c>
      <c r="AC15" s="367" t="str">
        <f>IF(AR15&lt;999,VLOOKUP(AR15,'Akt. Runde'!$A$11:$AL$189,29),"")</f>
        <v/>
      </c>
      <c r="AD15" s="370" t="str">
        <f>IF(AR15&lt;999,VLOOKUP(AR15,'Akt. Runde'!$A$11:$AL$189,30),"")</f>
        <v/>
      </c>
      <c r="AE15" s="369" t="str">
        <f>IF(AR15&lt;999,VLOOKUP(AR15,'Akt. Runde'!$A$11:$AL$189,31),"")</f>
        <v/>
      </c>
      <c r="AF15" s="367" t="str">
        <f>IF(AR15&lt;999,VLOOKUP(AR15,'Akt. Runde'!$A$11:$AL$189,32),"")</f>
        <v/>
      </c>
      <c r="AG15" s="367" t="str">
        <f>IF(AR15&lt;999,VLOOKUP(AR15,'Akt. Runde'!$A$11:$AL$189,33),"")</f>
        <v/>
      </c>
      <c r="AH15" s="371" t="str">
        <f>IF(AR15&lt;999,VLOOKUP(AR15,'Akt. Runde'!$A$11:$AL$189,34),"")</f>
        <v/>
      </c>
      <c r="AI15" s="370" t="str">
        <f>IF(AR15&lt;999,VLOOKUP(AR15,'Akt. Runde'!$A$11:$AL$189,35),"")</f>
        <v/>
      </c>
      <c r="AJ15" s="372" t="str">
        <f>IF(AR15&lt;999,VLOOKUP(AR15,'Akt. Runde'!$A$11:$AL$189,36),"")</f>
        <v/>
      </c>
      <c r="AK15" s="373" t="str">
        <f>IF(AR15&lt;999,VLOOKUP(AR15,'Akt. Runde'!$A$11:$AL$189,37),"")</f>
        <v/>
      </c>
      <c r="AL15" s="374" t="str">
        <f>IF(AR15&lt;999,VLOOKUP(AR15,'Akt. Runde'!$A$11:$AL$189,38),"")</f>
        <v/>
      </c>
      <c r="AO15">
        <f>IF('Akt. Runde'!AK15="",99,'Akt. Runde'!AK15)</f>
        <v>99</v>
      </c>
      <c r="AP15">
        <f t="shared" si="12"/>
        <v>99005</v>
      </c>
      <c r="AQ15">
        <f t="shared" si="13"/>
        <v>99005</v>
      </c>
      <c r="AR15">
        <f t="shared" si="14"/>
        <v>999</v>
      </c>
      <c r="AS15">
        <f t="shared" si="15"/>
        <v>999000</v>
      </c>
      <c r="AT15">
        <f t="shared" si="16"/>
        <v>68072</v>
      </c>
      <c r="AU15">
        <f t="shared" si="17"/>
        <v>72</v>
      </c>
      <c r="AV15">
        <f t="shared" si="28"/>
        <v>5</v>
      </c>
      <c r="AW15" s="47">
        <f t="shared" si="18"/>
        <v>41196</v>
      </c>
      <c r="AX15" t="str">
        <f>IF(AU15&lt;999,VLOOKUP(AU15,'Akt. Runde'!$A$11:$AL$189,4),"")</f>
        <v>Kanyka Mario</v>
      </c>
      <c r="AY15" s="48">
        <f>IF(AU15&lt;999,VLOOKUP(AU15,'Akt. Runde'!$A$11:$AL$189,36),"")</f>
        <v>390.47345400000006</v>
      </c>
      <c r="AZ15" s="447">
        <f>IF(AU15&lt;999,VLOOKUP(AU15,'Akt. Runde'!$A$11:$AL$189,37),"")</f>
        <v>1</v>
      </c>
      <c r="BA15" t="str">
        <f t="shared" si="19"/>
        <v>11</v>
      </c>
      <c r="BZ15" s="28" t="str">
        <f t="shared" si="0"/>
        <v/>
      </c>
      <c r="CA15" s="28" t="str">
        <f t="shared" si="1"/>
        <v/>
      </c>
      <c r="CB15" s="28" t="str">
        <f t="shared" si="2"/>
        <v/>
      </c>
      <c r="CC15" s="28" t="str">
        <f t="shared" si="3"/>
        <v/>
      </c>
      <c r="CD15" s="28" t="str">
        <f t="shared" si="4"/>
        <v/>
      </c>
      <c r="CE15" s="28" t="str">
        <f t="shared" si="5"/>
        <v/>
      </c>
      <c r="CF15" s="28" t="str">
        <f t="shared" si="20"/>
        <v/>
      </c>
      <c r="CG15" s="28" t="str">
        <f t="shared" si="21"/>
        <v/>
      </c>
      <c r="CH15" s="28" t="str">
        <f t="shared" si="22"/>
        <v/>
      </c>
      <c r="CI15" s="28">
        <f t="shared" si="23"/>
        <v>0</v>
      </c>
      <c r="CT15" s="5"/>
      <c r="CV15" s="28" t="str">
        <f t="shared" si="6"/>
        <v/>
      </c>
      <c r="CW15" s="28" t="str">
        <f t="shared" si="7"/>
        <v/>
      </c>
      <c r="CX15" s="28" t="str">
        <f t="shared" si="8"/>
        <v/>
      </c>
      <c r="CY15" s="28" t="str">
        <f t="shared" si="9"/>
        <v/>
      </c>
      <c r="CZ15" s="28" t="str">
        <f t="shared" si="10"/>
        <v/>
      </c>
      <c r="DA15" s="28" t="str">
        <f t="shared" si="11"/>
        <v/>
      </c>
      <c r="DB15" s="28" t="str">
        <f t="shared" si="24"/>
        <v/>
      </c>
      <c r="DC15" s="28" t="str">
        <f t="shared" si="25"/>
        <v/>
      </c>
      <c r="DD15" s="28" t="str">
        <f t="shared" si="26"/>
        <v/>
      </c>
      <c r="DE15" s="28">
        <f t="shared" si="27"/>
        <v>0</v>
      </c>
      <c r="DP15" s="5"/>
      <c r="DQ15" s="48"/>
      <c r="DR15" s="5"/>
      <c r="DS15" s="5"/>
      <c r="DU15" s="48"/>
      <c r="DV15" s="48"/>
      <c r="DW15" s="48"/>
      <c r="DZ15" s="48"/>
      <c r="EA15" s="48"/>
      <c r="EB15" s="48"/>
      <c r="EC15" s="48"/>
      <c r="EF15" s="48"/>
      <c r="EG15" s="48"/>
      <c r="EH15" s="48"/>
      <c r="EI15" s="48"/>
      <c r="EN15" s="48"/>
    </row>
    <row r="16" spans="1:149" x14ac:dyDescent="0.2">
      <c r="A16">
        <v>6</v>
      </c>
      <c r="B16" s="353">
        <v>6</v>
      </c>
      <c r="C16" s="354" t="str">
        <f>IF(AR16&lt;999,VLOOKUP(AR16,'Akt. Runde'!$A$11:$AL$189,3),"")</f>
        <v/>
      </c>
      <c r="D16" s="355" t="str">
        <f>IF(AR16&lt;999,VLOOKUP(AR16,'Akt. Runde'!$A$11:$AL$189,4),"")</f>
        <v/>
      </c>
      <c r="E16" s="356" t="str">
        <f>IF(AR16&lt;999,VLOOKUP(AR16,'Akt. Runde'!$A$11:$AL$189,5),"")</f>
        <v/>
      </c>
      <c r="F16" s="356" t="str">
        <f>IF(AR16&lt;999,VLOOKUP(AR16,'Akt. Runde'!$A$11:$AL$189,6),"")</f>
        <v/>
      </c>
      <c r="G16" s="438" t="str">
        <f>IF(AR16&lt;999,VLOOKUP(AR16,'Akt. Runde'!$A$11:$AL$189,7),"")</f>
        <v/>
      </c>
      <c r="H16" s="357" t="str">
        <f>IF(AR16&lt;999,VLOOKUP(AR16,'Akt. Runde'!$A$11:$AL$189,8),"")</f>
        <v/>
      </c>
      <c r="I16" s="444" t="str">
        <f>IF(AR16&lt;999,VLOOKUP(AR16,'Akt. Runde'!$A$11:$AL$189,9),"")</f>
        <v/>
      </c>
      <c r="J16" s="445" t="str">
        <f>IF(AR16&lt;999,VLOOKUP(AR16,'Akt. Runde'!$A$11:$AL$189,10),"")</f>
        <v/>
      </c>
      <c r="K16" s="446" t="str">
        <f>IF(AR16&lt;999,VLOOKUP(AR16,'Akt. Runde'!$A$11:$AL$189,11),"")</f>
        <v/>
      </c>
      <c r="L16" s="445" t="str">
        <f>IF(AR16&lt;999,VLOOKUP(AR16,'Akt. Runde'!$A$11:$AL$189,12),"")</f>
        <v/>
      </c>
      <c r="M16" s="446" t="str">
        <f>IF(AR16&lt;999,VLOOKUP(AR16,'Akt. Runde'!$A$11:$AL$189,13),"")</f>
        <v/>
      </c>
      <c r="N16" s="445" t="str">
        <f>IF(AR16&lt;999,VLOOKUP(AR16,'Akt. Runde'!$A$11:$AL$189,14),"")</f>
        <v/>
      </c>
      <c r="O16" s="444" t="str">
        <f>IF(AR16&lt;999,VLOOKUP(AR16,'Akt. Runde'!$A$11:$AL$189,15),"")</f>
        <v/>
      </c>
      <c r="P16" s="445" t="str">
        <f>IF(AR16&lt;999,VLOOKUP(AR16,'Akt. Runde'!$A$11:$AL$189,16),"")</f>
        <v/>
      </c>
      <c r="Q16" s="446" t="str">
        <f>IF(AR16&lt;999,VLOOKUP(AR16,'Akt. Runde'!$A$11:$AL$189,17),"")</f>
        <v/>
      </c>
      <c r="R16" s="445" t="str">
        <f>IF(AR16&lt;999,VLOOKUP(AR16,'Akt. Runde'!$A$11:$AL$189,18),"")</f>
        <v/>
      </c>
      <c r="S16" s="446" t="str">
        <f>IF(AR16&lt;999,VLOOKUP(AR16,'Akt. Runde'!$A$11:$AL$189,19),"")</f>
        <v/>
      </c>
      <c r="T16" s="445" t="str">
        <f>IF(AR16&lt;999,VLOOKUP(AR16,'Akt. Runde'!$A$11:$AL$189,20),"")</f>
        <v/>
      </c>
      <c r="U16" s="430" t="str">
        <f>IF(AR16&lt;999,VLOOKUP(AR16,'Akt. Runde'!$A$11:$AL$189,21),"")</f>
        <v/>
      </c>
      <c r="V16" s="431" t="str">
        <f>IF(AR16&lt;999,VLOOKUP(AR16,'Akt. Runde'!$A$11:$AL$189,22),"")</f>
        <v/>
      </c>
      <c r="W16" s="431" t="str">
        <f>IF(AR16&lt;999,VLOOKUP(AR16,'Akt. Runde'!$A$11:$AL$189,23),"")</f>
        <v/>
      </c>
      <c r="X16" s="344" t="str">
        <f>IF(AR16&lt;999,VLOOKUP(AR16,'Akt. Runde'!$A$11:$AL$189,24),"")</f>
        <v/>
      </c>
      <c r="Y16" s="345" t="str">
        <f>IF(AR16&lt;999,VLOOKUP(AR16,'Akt. Runde'!$A$11:$AL$189,25),"")</f>
        <v/>
      </c>
      <c r="Z16" s="338" t="str">
        <f>IF(AR16&lt;999,VLOOKUP(AR16,'Akt. Runde'!$A$11:$AL$189,26),"")</f>
        <v/>
      </c>
      <c r="AA16" s="352" t="str">
        <f>IF(AR16&lt;999,VLOOKUP(AR16,'Akt. Runde'!$A$11:$AL$189,27),"")</f>
        <v/>
      </c>
      <c r="AB16" s="345" t="str">
        <f>IF(AR16&lt;999,VLOOKUP(AR16,'Akt. Runde'!$A$11:$AL$189,28),"")</f>
        <v/>
      </c>
      <c r="AC16" s="345" t="str">
        <f>IF(AR16&lt;999,VLOOKUP(AR16,'Akt. Runde'!$A$11:$AL$189,29),"")</f>
        <v/>
      </c>
      <c r="AD16" s="339" t="str">
        <f>IF(AR16&lt;999,VLOOKUP(AR16,'Akt. Runde'!$A$11:$AL$189,30),"")</f>
        <v/>
      </c>
      <c r="AE16" s="352" t="str">
        <f>IF(AR16&lt;999,VLOOKUP(AR16,'Akt. Runde'!$A$11:$AL$189,31),"")</f>
        <v/>
      </c>
      <c r="AF16" s="345" t="str">
        <f>IF(AR16&lt;999,VLOOKUP(AR16,'Akt. Runde'!$A$11:$AL$189,32),"")</f>
        <v/>
      </c>
      <c r="AG16" s="345" t="str">
        <f>IF(AR16&lt;999,VLOOKUP(AR16,'Akt. Runde'!$A$11:$AL$189,33),"")</f>
        <v/>
      </c>
      <c r="AH16" s="340" t="str">
        <f>IF(AR16&lt;999,VLOOKUP(AR16,'Akt. Runde'!$A$11:$AL$189,34),"")</f>
        <v/>
      </c>
      <c r="AI16" s="339" t="str">
        <f>IF(AR16&lt;999,VLOOKUP(AR16,'Akt. Runde'!$A$11:$AL$189,35),"")</f>
        <v/>
      </c>
      <c r="AJ16" s="341" t="str">
        <f>IF(AR16&lt;999,VLOOKUP(AR16,'Akt. Runde'!$A$11:$AL$189,36),"")</f>
        <v/>
      </c>
      <c r="AK16" s="333" t="str">
        <f>IF(AR16&lt;999,VLOOKUP(AR16,'Akt. Runde'!$A$11:$AL$189,37),"")</f>
        <v/>
      </c>
      <c r="AL16" s="136" t="str">
        <f>IF(AR16&lt;999,VLOOKUP(AR16,'Akt. Runde'!$A$11:$AL$189,38),"")</f>
        <v/>
      </c>
      <c r="AO16">
        <f>IF('Akt. Runde'!AK16="",99,'Akt. Runde'!AK16)</f>
        <v>99</v>
      </c>
      <c r="AP16">
        <f t="shared" si="12"/>
        <v>99006</v>
      </c>
      <c r="AQ16">
        <f t="shared" si="13"/>
        <v>99006</v>
      </c>
      <c r="AR16">
        <f t="shared" si="14"/>
        <v>999</v>
      </c>
      <c r="AS16">
        <f t="shared" si="15"/>
        <v>999000</v>
      </c>
      <c r="AT16">
        <f t="shared" si="16"/>
        <v>69071</v>
      </c>
      <c r="AU16">
        <f t="shared" si="17"/>
        <v>71</v>
      </c>
      <c r="AV16">
        <f t="shared" si="28"/>
        <v>6</v>
      </c>
      <c r="AW16" s="47">
        <f t="shared" si="18"/>
        <v>41196</v>
      </c>
      <c r="AX16" t="str">
        <f>IF(AU16&lt;999,VLOOKUP(AU16,'Akt. Runde'!$A$11:$AL$189,4),"")</f>
        <v>Dam Benjamin</v>
      </c>
      <c r="AY16" s="48">
        <f>IF(AU16&lt;999,VLOOKUP(AU16,'Akt. Runde'!$A$11:$AL$189,36),"")</f>
        <v>345.56757199999998</v>
      </c>
      <c r="AZ16" s="447">
        <f>IF(AU16&lt;999,VLOOKUP(AU16,'Akt. Runde'!$A$11:$AL$189,37),"")</f>
        <v>2</v>
      </c>
      <c r="BA16" t="str">
        <f t="shared" si="19"/>
        <v>11</v>
      </c>
      <c r="BZ16" s="28" t="str">
        <f t="shared" si="0"/>
        <v/>
      </c>
      <c r="CA16" s="28" t="str">
        <f t="shared" si="1"/>
        <v/>
      </c>
      <c r="CB16" s="28" t="str">
        <f t="shared" si="2"/>
        <v/>
      </c>
      <c r="CC16" s="28" t="str">
        <f t="shared" si="3"/>
        <v/>
      </c>
      <c r="CD16" s="28" t="str">
        <f t="shared" si="4"/>
        <v/>
      </c>
      <c r="CE16" s="28" t="str">
        <f t="shared" si="5"/>
        <v/>
      </c>
      <c r="CF16" s="28" t="str">
        <f t="shared" si="20"/>
        <v/>
      </c>
      <c r="CG16" s="28" t="str">
        <f t="shared" si="21"/>
        <v/>
      </c>
      <c r="CH16" s="28" t="str">
        <f t="shared" si="22"/>
        <v/>
      </c>
      <c r="CI16" s="28">
        <f t="shared" si="23"/>
        <v>0</v>
      </c>
      <c r="CT16" s="5"/>
      <c r="CV16" s="28" t="str">
        <f t="shared" si="6"/>
        <v/>
      </c>
      <c r="CW16" s="28" t="str">
        <f t="shared" si="7"/>
        <v/>
      </c>
      <c r="CX16" s="28" t="str">
        <f t="shared" si="8"/>
        <v/>
      </c>
      <c r="CY16" s="28" t="str">
        <f t="shared" si="9"/>
        <v/>
      </c>
      <c r="CZ16" s="28" t="str">
        <f t="shared" si="10"/>
        <v/>
      </c>
      <c r="DA16" s="28" t="str">
        <f t="shared" si="11"/>
        <v/>
      </c>
      <c r="DB16" s="28" t="str">
        <f t="shared" si="24"/>
        <v/>
      </c>
      <c r="DC16" s="28" t="str">
        <f t="shared" si="25"/>
        <v/>
      </c>
      <c r="DD16" s="28" t="str">
        <f t="shared" si="26"/>
        <v/>
      </c>
      <c r="DE16" s="28">
        <f t="shared" si="27"/>
        <v>0</v>
      </c>
      <c r="DP16" s="5"/>
      <c r="DQ16" s="48"/>
      <c r="DR16" s="5"/>
      <c r="DS16" s="5"/>
      <c r="DU16" s="48"/>
      <c r="DV16" s="48"/>
      <c r="DW16" s="48"/>
      <c r="DZ16" s="48"/>
      <c r="EA16" s="48"/>
      <c r="EB16" s="48"/>
      <c r="EC16" s="48"/>
      <c r="EF16" s="48"/>
      <c r="EG16" s="48"/>
      <c r="EH16" s="48"/>
      <c r="EI16" s="48"/>
      <c r="EN16" s="48"/>
    </row>
    <row r="17" spans="1:149" x14ac:dyDescent="0.2">
      <c r="A17">
        <v>7</v>
      </c>
      <c r="B17" s="358">
        <v>7</v>
      </c>
      <c r="C17" s="359" t="str">
        <f>IF(AR17&lt;999,VLOOKUP(AR17,'Akt. Runde'!$A$11:$AL$189,3),"")</f>
        <v/>
      </c>
      <c r="D17" s="360" t="str">
        <f>IF(AR17&lt;999,VLOOKUP(AR17,'Akt. Runde'!$A$11:$AL$189,4),"")</f>
        <v/>
      </c>
      <c r="E17" s="361" t="str">
        <f>IF(AR17&lt;999,VLOOKUP(AR17,'Akt. Runde'!$A$11:$AL$189,5),"")</f>
        <v/>
      </c>
      <c r="F17" s="361" t="str">
        <f>IF(AR17&lt;999,VLOOKUP(AR17,'Akt. Runde'!$A$11:$AL$189,6),"")</f>
        <v/>
      </c>
      <c r="G17" s="437" t="str">
        <f>IF(AR17&lt;999,VLOOKUP(AR17,'Akt. Runde'!$A$11:$AL$189,7),"")</f>
        <v/>
      </c>
      <c r="H17" s="362" t="str">
        <f>IF(AR17&lt;999,VLOOKUP(AR17,'Akt. Runde'!$A$11:$AL$189,8),"")</f>
        <v/>
      </c>
      <c r="I17" s="363" t="str">
        <f>IF(AR17&lt;999,VLOOKUP(AR17,'Akt. Runde'!$A$11:$AL$189,9),"")</f>
        <v/>
      </c>
      <c r="J17" s="364" t="str">
        <f>IF(AR17&lt;999,VLOOKUP(AR17,'Akt. Runde'!$A$11:$AL$189,10),"")</f>
        <v/>
      </c>
      <c r="K17" s="365" t="str">
        <f>IF(AR17&lt;999,VLOOKUP(AR17,'Akt. Runde'!$A$11:$AL$189,11),"")</f>
        <v/>
      </c>
      <c r="L17" s="364" t="str">
        <f>IF(AR17&lt;999,VLOOKUP(AR17,'Akt. Runde'!$A$11:$AL$189,12),"")</f>
        <v/>
      </c>
      <c r="M17" s="365" t="str">
        <f>IF(AR17&lt;999,VLOOKUP(AR17,'Akt. Runde'!$A$11:$AL$189,13),"")</f>
        <v/>
      </c>
      <c r="N17" s="364" t="str">
        <f>IF(AR17&lt;999,VLOOKUP(AR17,'Akt. Runde'!$A$11:$AL$189,14),"")</f>
        <v/>
      </c>
      <c r="O17" s="363" t="str">
        <f>IF(AR17&lt;999,VLOOKUP(AR17,'Akt. Runde'!$A$11:$AL$189,15),"")</f>
        <v/>
      </c>
      <c r="P17" s="364" t="str">
        <f>IF(AR17&lt;999,VLOOKUP(AR17,'Akt. Runde'!$A$11:$AL$189,16),"")</f>
        <v/>
      </c>
      <c r="Q17" s="365" t="str">
        <f>IF(AR17&lt;999,VLOOKUP(AR17,'Akt. Runde'!$A$11:$AL$189,17),"")</f>
        <v/>
      </c>
      <c r="R17" s="364" t="str">
        <f>IF(AR17&lt;999,VLOOKUP(AR17,'Akt. Runde'!$A$11:$AL$189,18),"")</f>
        <v/>
      </c>
      <c r="S17" s="365" t="str">
        <f>IF(AR17&lt;999,VLOOKUP(AR17,'Akt. Runde'!$A$11:$AL$189,19),"")</f>
        <v/>
      </c>
      <c r="T17" s="364" t="str">
        <f>IF(AR17&lt;999,VLOOKUP(AR17,'Akt. Runde'!$A$11:$AL$189,20),"")</f>
        <v/>
      </c>
      <c r="U17" s="434" t="str">
        <f>IF(AR17&lt;999,VLOOKUP(AR17,'Akt. Runde'!$A$11:$AL$189,21),"")</f>
        <v/>
      </c>
      <c r="V17" s="435" t="str">
        <f>IF(AR17&lt;999,VLOOKUP(AR17,'Akt. Runde'!$A$11:$AL$189,22),"")</f>
        <v/>
      </c>
      <c r="W17" s="435" t="str">
        <f>IF(AR17&lt;999,VLOOKUP(AR17,'Akt. Runde'!$A$11:$AL$189,23),"")</f>
        <v/>
      </c>
      <c r="X17" s="375" t="str">
        <f>IF(AR17&lt;999,VLOOKUP(AR17,'Akt. Runde'!$A$11:$AL$189,24),"")</f>
        <v/>
      </c>
      <c r="Y17" s="367" t="str">
        <f>IF(AR17&lt;999,VLOOKUP(AR17,'Akt. Runde'!$A$11:$AL$189,25),"")</f>
        <v/>
      </c>
      <c r="Z17" s="368" t="str">
        <f>IF(AR17&lt;999,VLOOKUP(AR17,'Akt. Runde'!$A$11:$AL$189,26),"")</f>
        <v/>
      </c>
      <c r="AA17" s="369" t="str">
        <f>IF(AR17&lt;999,VLOOKUP(AR17,'Akt. Runde'!$A$11:$AL$189,27),"")</f>
        <v/>
      </c>
      <c r="AB17" s="367" t="str">
        <f>IF(AR17&lt;999,VLOOKUP(AR17,'Akt. Runde'!$A$11:$AL$189,28),"")</f>
        <v/>
      </c>
      <c r="AC17" s="367" t="str">
        <f>IF(AR17&lt;999,VLOOKUP(AR17,'Akt. Runde'!$A$11:$AL$189,29),"")</f>
        <v/>
      </c>
      <c r="AD17" s="370" t="str">
        <f>IF(AR17&lt;999,VLOOKUP(AR17,'Akt. Runde'!$A$11:$AL$189,30),"")</f>
        <v/>
      </c>
      <c r="AE17" s="369" t="str">
        <f>IF(AR17&lt;999,VLOOKUP(AR17,'Akt. Runde'!$A$11:$AL$189,31),"")</f>
        <v/>
      </c>
      <c r="AF17" s="367" t="str">
        <f>IF(AR17&lt;999,VLOOKUP(AR17,'Akt. Runde'!$A$11:$AL$189,32),"")</f>
        <v/>
      </c>
      <c r="AG17" s="367" t="str">
        <f>IF(AR17&lt;999,VLOOKUP(AR17,'Akt. Runde'!$A$11:$AL$189,33),"")</f>
        <v/>
      </c>
      <c r="AH17" s="371" t="str">
        <f>IF(AR17&lt;999,VLOOKUP(AR17,'Akt. Runde'!$A$11:$AL$189,34),"")</f>
        <v/>
      </c>
      <c r="AI17" s="370" t="str">
        <f>IF(AR17&lt;999,VLOOKUP(AR17,'Akt. Runde'!$A$11:$AL$189,35),"")</f>
        <v/>
      </c>
      <c r="AJ17" s="372" t="str">
        <f>IF(AR17&lt;999,VLOOKUP(AR17,'Akt. Runde'!$A$11:$AL$189,36),"")</f>
        <v/>
      </c>
      <c r="AK17" s="373" t="str">
        <f>IF(AR17&lt;999,VLOOKUP(AR17,'Akt. Runde'!$A$11:$AL$189,37),"")</f>
        <v/>
      </c>
      <c r="AL17" s="374" t="str">
        <f>IF(AR17&lt;999,VLOOKUP(AR17,'Akt. Runde'!$A$11:$AL$189,38),"")</f>
        <v/>
      </c>
      <c r="AO17">
        <f>IF('Akt. Runde'!AK17="",99,'Akt. Runde'!AK17)</f>
        <v>99</v>
      </c>
      <c r="AP17">
        <f t="shared" si="12"/>
        <v>99007</v>
      </c>
      <c r="AQ17">
        <f t="shared" si="13"/>
        <v>99007</v>
      </c>
      <c r="AR17">
        <f t="shared" si="14"/>
        <v>999</v>
      </c>
      <c r="AS17">
        <f t="shared" si="15"/>
        <v>999000</v>
      </c>
      <c r="AT17">
        <f t="shared" si="16"/>
        <v>70070</v>
      </c>
      <c r="AU17">
        <f t="shared" si="17"/>
        <v>70</v>
      </c>
      <c r="AV17">
        <f t="shared" si="28"/>
        <v>7</v>
      </c>
      <c r="AW17" s="47">
        <f t="shared" si="18"/>
        <v>41196</v>
      </c>
      <c r="AX17" t="str">
        <f>IF(AU17&lt;999,VLOOKUP(AU17,'Akt. Runde'!$A$11:$AL$189,4),"")</f>
        <v>Babici David Stefan</v>
      </c>
      <c r="AY17" s="48">
        <f>IF(AU17&lt;999,VLOOKUP(AU17,'Akt. Runde'!$A$11:$AL$189,36),"")</f>
        <v>334.55914199999995</v>
      </c>
      <c r="AZ17" s="447">
        <f>IF(AU17&lt;999,VLOOKUP(AU17,'Akt. Runde'!$A$11:$AL$189,37),"")</f>
        <v>3</v>
      </c>
      <c r="BA17" t="str">
        <f t="shared" si="19"/>
        <v>11</v>
      </c>
      <c r="BZ17" s="28" t="str">
        <f t="shared" si="0"/>
        <v/>
      </c>
      <c r="CA17" s="28" t="str">
        <f t="shared" si="1"/>
        <v/>
      </c>
      <c r="CB17" s="28" t="str">
        <f t="shared" si="2"/>
        <v/>
      </c>
      <c r="CC17" s="28" t="str">
        <f t="shared" si="3"/>
        <v/>
      </c>
      <c r="CD17" s="28" t="str">
        <f t="shared" si="4"/>
        <v/>
      </c>
      <c r="CE17" s="28" t="str">
        <f t="shared" si="5"/>
        <v/>
      </c>
      <c r="CF17" s="28" t="str">
        <f t="shared" si="20"/>
        <v/>
      </c>
      <c r="CG17" s="28" t="str">
        <f t="shared" si="21"/>
        <v/>
      </c>
      <c r="CH17" s="28" t="str">
        <f t="shared" si="22"/>
        <v/>
      </c>
      <c r="CI17" s="28">
        <f t="shared" si="23"/>
        <v>0</v>
      </c>
      <c r="CT17" s="5"/>
      <c r="CV17" s="28" t="str">
        <f t="shared" si="6"/>
        <v/>
      </c>
      <c r="CW17" s="28" t="str">
        <f t="shared" si="7"/>
        <v/>
      </c>
      <c r="CX17" s="28" t="str">
        <f t="shared" si="8"/>
        <v/>
      </c>
      <c r="CY17" s="28" t="str">
        <f t="shared" si="9"/>
        <v/>
      </c>
      <c r="CZ17" s="28" t="str">
        <f t="shared" si="10"/>
        <v/>
      </c>
      <c r="DA17" s="28" t="str">
        <f t="shared" si="11"/>
        <v/>
      </c>
      <c r="DB17" s="28" t="str">
        <f t="shared" si="24"/>
        <v/>
      </c>
      <c r="DC17" s="28" t="str">
        <f t="shared" si="25"/>
        <v/>
      </c>
      <c r="DD17" s="28" t="str">
        <f t="shared" si="26"/>
        <v/>
      </c>
      <c r="DE17" s="28">
        <f t="shared" si="27"/>
        <v>0</v>
      </c>
      <c r="DP17" s="5"/>
      <c r="DQ17" s="48"/>
      <c r="DR17" s="5"/>
      <c r="DS17" s="5"/>
      <c r="DU17" s="48"/>
      <c r="DV17" s="48"/>
      <c r="DW17" s="48"/>
      <c r="DZ17" s="48"/>
      <c r="EA17" s="48"/>
      <c r="EB17" s="48"/>
      <c r="EC17" s="48"/>
      <c r="EF17" s="48"/>
      <c r="EG17" s="48"/>
      <c r="EH17" s="48"/>
      <c r="EI17" s="48"/>
      <c r="EN17" s="48"/>
    </row>
    <row r="18" spans="1:149" x14ac:dyDescent="0.2">
      <c r="A18">
        <v>8</v>
      </c>
      <c r="B18" s="353">
        <v>8</v>
      </c>
      <c r="C18" s="354" t="str">
        <f>IF(AR18&lt;999,VLOOKUP(AR18,'Akt. Runde'!$A$11:$AL$189,3),"")</f>
        <v/>
      </c>
      <c r="D18" s="355" t="str">
        <f>IF(AR18&lt;999,VLOOKUP(AR18,'Akt. Runde'!$A$11:$AL$189,4),"")</f>
        <v/>
      </c>
      <c r="E18" s="356" t="str">
        <f>IF(AR18&lt;999,VLOOKUP(AR18,'Akt. Runde'!$A$11:$AL$189,5),"")</f>
        <v/>
      </c>
      <c r="F18" s="356" t="str">
        <f>IF(AR18&lt;999,VLOOKUP(AR18,'Akt. Runde'!$A$11:$AL$189,6),"")</f>
        <v/>
      </c>
      <c r="G18" s="438" t="str">
        <f>IF(AR18&lt;999,VLOOKUP(AR18,'Akt. Runde'!$A$11:$AL$189,7),"")</f>
        <v/>
      </c>
      <c r="H18" s="357" t="str">
        <f>IF(AR18&lt;999,VLOOKUP(AR18,'Akt. Runde'!$A$11:$AL$189,8),"")</f>
        <v/>
      </c>
      <c r="I18" s="444" t="str">
        <f>IF(AR18&lt;999,VLOOKUP(AR18,'Akt. Runde'!$A$11:$AL$189,9),"")</f>
        <v/>
      </c>
      <c r="J18" s="445" t="str">
        <f>IF(AR18&lt;999,VLOOKUP(AR18,'Akt. Runde'!$A$11:$AL$189,10),"")</f>
        <v/>
      </c>
      <c r="K18" s="446" t="str">
        <f>IF(AR18&lt;999,VLOOKUP(AR18,'Akt. Runde'!$A$11:$AL$189,11),"")</f>
        <v/>
      </c>
      <c r="L18" s="445" t="str">
        <f>IF(AR18&lt;999,VLOOKUP(AR18,'Akt. Runde'!$A$11:$AL$189,12),"")</f>
        <v/>
      </c>
      <c r="M18" s="446" t="str">
        <f>IF(AR18&lt;999,VLOOKUP(AR18,'Akt. Runde'!$A$11:$AL$189,13),"")</f>
        <v/>
      </c>
      <c r="N18" s="445" t="str">
        <f>IF(AR18&lt;999,VLOOKUP(AR18,'Akt. Runde'!$A$11:$AL$189,14),"")</f>
        <v/>
      </c>
      <c r="O18" s="444" t="str">
        <f>IF(AR18&lt;999,VLOOKUP(AR18,'Akt. Runde'!$A$11:$AL$189,15),"")</f>
        <v/>
      </c>
      <c r="P18" s="445" t="str">
        <f>IF(AR18&lt;999,VLOOKUP(AR18,'Akt. Runde'!$A$11:$AL$189,16),"")</f>
        <v/>
      </c>
      <c r="Q18" s="446" t="str">
        <f>IF(AR18&lt;999,VLOOKUP(AR18,'Akt. Runde'!$A$11:$AL$189,17),"")</f>
        <v/>
      </c>
      <c r="R18" s="445" t="str">
        <f>IF(AR18&lt;999,VLOOKUP(AR18,'Akt. Runde'!$A$11:$AL$189,18),"")</f>
        <v/>
      </c>
      <c r="S18" s="446" t="str">
        <f>IF(AR18&lt;999,VLOOKUP(AR18,'Akt. Runde'!$A$11:$AL$189,19),"")</f>
        <v/>
      </c>
      <c r="T18" s="445" t="str">
        <f>IF(AR18&lt;999,VLOOKUP(AR18,'Akt. Runde'!$A$11:$AL$189,20),"")</f>
        <v/>
      </c>
      <c r="U18" s="430" t="str">
        <f>IF(AR18&lt;999,VLOOKUP(AR18,'Akt. Runde'!$A$11:$AL$189,21),"")</f>
        <v/>
      </c>
      <c r="V18" s="431" t="str">
        <f>IF(AR18&lt;999,VLOOKUP(AR18,'Akt. Runde'!$A$11:$AL$189,22),"")</f>
        <v/>
      </c>
      <c r="W18" s="431" t="str">
        <f>IF(AR18&lt;999,VLOOKUP(AR18,'Akt. Runde'!$A$11:$AL$189,23),"")</f>
        <v/>
      </c>
      <c r="X18" s="347" t="str">
        <f>IF(AR18&lt;999,VLOOKUP(AR18,'Akt. Runde'!$A$11:$AL$189,24),"")</f>
        <v/>
      </c>
      <c r="Y18" s="348" t="str">
        <f>IF(AR18&lt;999,VLOOKUP(AR18,'Akt. Runde'!$A$11:$AL$189,25),"")</f>
        <v/>
      </c>
      <c r="Z18" s="338" t="str">
        <f>IF(AR18&lt;999,VLOOKUP(AR18,'Akt. Runde'!$A$11:$AL$189,26),"")</f>
        <v/>
      </c>
      <c r="AA18" s="352" t="str">
        <f>IF(AR18&lt;999,VLOOKUP(AR18,'Akt. Runde'!$A$11:$AL$189,27),"")</f>
        <v/>
      </c>
      <c r="AB18" s="345" t="str">
        <f>IF(AR18&lt;999,VLOOKUP(AR18,'Akt. Runde'!$A$11:$AL$189,28),"")</f>
        <v/>
      </c>
      <c r="AC18" s="345" t="str">
        <f>IF(AR18&lt;999,VLOOKUP(AR18,'Akt. Runde'!$A$11:$AL$189,29),"")</f>
        <v/>
      </c>
      <c r="AD18" s="339" t="str">
        <f>IF(AR18&lt;999,VLOOKUP(AR18,'Akt. Runde'!$A$11:$AL$189,30),"")</f>
        <v/>
      </c>
      <c r="AE18" s="352" t="str">
        <f>IF(AR18&lt;999,VLOOKUP(AR18,'Akt. Runde'!$A$11:$AL$189,31),"")</f>
        <v/>
      </c>
      <c r="AF18" s="345" t="str">
        <f>IF(AR18&lt;999,VLOOKUP(AR18,'Akt. Runde'!$A$11:$AL$189,32),"")</f>
        <v/>
      </c>
      <c r="AG18" s="345" t="str">
        <f>IF(AR18&lt;999,VLOOKUP(AR18,'Akt. Runde'!$A$11:$AL$189,33),"")</f>
        <v/>
      </c>
      <c r="AH18" s="340" t="str">
        <f>IF(AR18&lt;999,VLOOKUP(AR18,'Akt. Runde'!$A$11:$AL$189,34),"")</f>
        <v/>
      </c>
      <c r="AI18" s="339" t="str">
        <f>IF(AR18&lt;999,VLOOKUP(AR18,'Akt. Runde'!$A$11:$AL$189,35),"")</f>
        <v/>
      </c>
      <c r="AJ18" s="341" t="str">
        <f>IF(AR18&lt;999,VLOOKUP(AR18,'Akt. Runde'!$A$11:$AL$189,36),"")</f>
        <v/>
      </c>
      <c r="AK18" s="333" t="str">
        <f>IF(AR18&lt;999,VLOOKUP(AR18,'Akt. Runde'!$A$11:$AL$189,37),"")</f>
        <v/>
      </c>
      <c r="AL18" s="136" t="str">
        <f>IF(AR18&lt;999,VLOOKUP(AR18,'Akt. Runde'!$A$11:$AL$189,38),"")</f>
        <v/>
      </c>
      <c r="AO18">
        <f>IF('Akt. Runde'!AK18="",99,'Akt. Runde'!AK18)</f>
        <v>99</v>
      </c>
      <c r="AP18">
        <f t="shared" si="12"/>
        <v>99008</v>
      </c>
      <c r="AQ18">
        <f t="shared" si="13"/>
        <v>99008</v>
      </c>
      <c r="AR18">
        <f t="shared" si="14"/>
        <v>999</v>
      </c>
      <c r="AS18">
        <f t="shared" si="15"/>
        <v>999000</v>
      </c>
      <c r="AT18">
        <f t="shared" si="16"/>
        <v>71069</v>
      </c>
      <c r="AU18">
        <f t="shared" si="17"/>
        <v>69</v>
      </c>
      <c r="AV18">
        <f t="shared" si="28"/>
        <v>8</v>
      </c>
      <c r="AW18" s="47">
        <f t="shared" si="18"/>
        <v>41196</v>
      </c>
      <c r="AX18" t="str">
        <f>IF(AU18&lt;999,VLOOKUP(AU18,'Akt. Runde'!$A$11:$AL$189,4),"")</f>
        <v>Woschitz Florian</v>
      </c>
      <c r="AY18" s="48">
        <f>IF(AU18&lt;999,VLOOKUP(AU18,'Akt. Runde'!$A$11:$AL$189,36),"")</f>
        <v>333.65034500000002</v>
      </c>
      <c r="AZ18" s="447">
        <f>IF(AU18&lt;999,VLOOKUP(AU18,'Akt. Runde'!$A$11:$AL$189,37),"")</f>
        <v>4</v>
      </c>
      <c r="BA18" t="str">
        <f t="shared" si="19"/>
        <v>11</v>
      </c>
      <c r="BZ18" s="28" t="str">
        <f t="shared" si="0"/>
        <v/>
      </c>
      <c r="CA18" s="28" t="str">
        <f t="shared" si="1"/>
        <v/>
      </c>
      <c r="CB18" s="28" t="str">
        <f t="shared" si="2"/>
        <v/>
      </c>
      <c r="CC18" s="28" t="str">
        <f t="shared" si="3"/>
        <v/>
      </c>
      <c r="CD18" s="28" t="str">
        <f t="shared" si="4"/>
        <v/>
      </c>
      <c r="CE18" s="28" t="str">
        <f t="shared" si="5"/>
        <v/>
      </c>
      <c r="CF18" s="28" t="str">
        <f t="shared" si="20"/>
        <v/>
      </c>
      <c r="CG18" s="28" t="str">
        <f t="shared" si="21"/>
        <v/>
      </c>
      <c r="CH18" s="28" t="str">
        <f t="shared" si="22"/>
        <v/>
      </c>
      <c r="CI18" s="28">
        <f t="shared" si="23"/>
        <v>0</v>
      </c>
      <c r="CT18" s="5"/>
      <c r="CV18" s="28" t="str">
        <f t="shared" si="6"/>
        <v/>
      </c>
      <c r="CW18" s="28" t="str">
        <f t="shared" si="7"/>
        <v/>
      </c>
      <c r="CX18" s="28" t="str">
        <f t="shared" si="8"/>
        <v/>
      </c>
      <c r="CY18" s="28" t="str">
        <f t="shared" si="9"/>
        <v/>
      </c>
      <c r="CZ18" s="28" t="str">
        <f t="shared" si="10"/>
        <v/>
      </c>
      <c r="DA18" s="28" t="str">
        <f t="shared" si="11"/>
        <v/>
      </c>
      <c r="DB18" s="28" t="str">
        <f t="shared" si="24"/>
        <v/>
      </c>
      <c r="DC18" s="28" t="str">
        <f t="shared" si="25"/>
        <v/>
      </c>
      <c r="DD18" s="28" t="str">
        <f t="shared" si="26"/>
        <v/>
      </c>
      <c r="DE18" s="28">
        <f t="shared" si="27"/>
        <v>0</v>
      </c>
      <c r="DP18" s="5"/>
      <c r="DQ18" s="48"/>
      <c r="DR18" s="5"/>
      <c r="DS18" s="5"/>
      <c r="DU18" s="48"/>
      <c r="DV18" s="48"/>
      <c r="DW18" s="48"/>
      <c r="DZ18" s="48"/>
      <c r="EA18" s="48"/>
      <c r="EB18" s="48"/>
      <c r="EC18" s="48"/>
      <c r="EF18" s="48"/>
      <c r="EG18" s="48"/>
      <c r="EH18" s="48"/>
      <c r="EI18" s="48"/>
      <c r="EN18" s="48"/>
    </row>
    <row r="19" spans="1:149" x14ac:dyDescent="0.2">
      <c r="A19">
        <v>9</v>
      </c>
      <c r="B19" s="358">
        <v>9</v>
      </c>
      <c r="C19" s="359" t="str">
        <f>IF(AR19&lt;999,VLOOKUP(AR19,'Akt. Runde'!$A$11:$AL$189,3),"")</f>
        <v/>
      </c>
      <c r="D19" s="360" t="str">
        <f>IF(AR19&lt;999,VLOOKUP(AR19,'Akt. Runde'!$A$11:$AL$189,4),"")</f>
        <v/>
      </c>
      <c r="E19" s="361" t="str">
        <f>IF(AR19&lt;999,VLOOKUP(AR19,'Akt. Runde'!$A$11:$AL$189,5),"")</f>
        <v/>
      </c>
      <c r="F19" s="361" t="str">
        <f>IF(AR19&lt;999,VLOOKUP(AR19,'Akt. Runde'!$A$11:$AL$189,6),"")</f>
        <v/>
      </c>
      <c r="G19" s="437" t="str">
        <f>IF(AR19&lt;999,VLOOKUP(AR19,'Akt. Runde'!$A$11:$AL$189,7),"")</f>
        <v/>
      </c>
      <c r="H19" s="362" t="str">
        <f>IF(AR19&lt;999,VLOOKUP(AR19,'Akt. Runde'!$A$11:$AL$189,8),"")</f>
        <v/>
      </c>
      <c r="I19" s="363" t="str">
        <f>IF(AR19&lt;999,VLOOKUP(AR19,'Akt. Runde'!$A$11:$AL$189,9),"")</f>
        <v/>
      </c>
      <c r="J19" s="364" t="str">
        <f>IF(AR19&lt;999,VLOOKUP(AR19,'Akt. Runde'!$A$11:$AL$189,10),"")</f>
        <v/>
      </c>
      <c r="K19" s="365" t="str">
        <f>IF(AR19&lt;999,VLOOKUP(AR19,'Akt. Runde'!$A$11:$AL$189,11),"")</f>
        <v/>
      </c>
      <c r="L19" s="364" t="str">
        <f>IF(AR19&lt;999,VLOOKUP(AR19,'Akt. Runde'!$A$11:$AL$189,12),"")</f>
        <v/>
      </c>
      <c r="M19" s="365" t="str">
        <f>IF(AR19&lt;999,VLOOKUP(AR19,'Akt. Runde'!$A$11:$AL$189,13),"")</f>
        <v/>
      </c>
      <c r="N19" s="364" t="str">
        <f>IF(AR19&lt;999,VLOOKUP(AR19,'Akt. Runde'!$A$11:$AL$189,14),"")</f>
        <v/>
      </c>
      <c r="O19" s="363" t="str">
        <f>IF(AR19&lt;999,VLOOKUP(AR19,'Akt. Runde'!$A$11:$AL$189,15),"")</f>
        <v/>
      </c>
      <c r="P19" s="364" t="str">
        <f>IF(AR19&lt;999,VLOOKUP(AR19,'Akt. Runde'!$A$11:$AL$189,16),"")</f>
        <v/>
      </c>
      <c r="Q19" s="365" t="str">
        <f>IF(AR19&lt;999,VLOOKUP(AR19,'Akt. Runde'!$A$11:$AL$189,17),"")</f>
        <v/>
      </c>
      <c r="R19" s="364" t="str">
        <f>IF(AR19&lt;999,VLOOKUP(AR19,'Akt. Runde'!$A$11:$AL$189,18),"")</f>
        <v/>
      </c>
      <c r="S19" s="365" t="str">
        <f>IF(AR19&lt;999,VLOOKUP(AR19,'Akt. Runde'!$A$11:$AL$189,19),"")</f>
        <v/>
      </c>
      <c r="T19" s="364" t="str">
        <f>IF(AR19&lt;999,VLOOKUP(AR19,'Akt. Runde'!$A$11:$AL$189,20),"")</f>
        <v/>
      </c>
      <c r="U19" s="434" t="str">
        <f>IF(AR19&lt;999,VLOOKUP(AR19,'Akt. Runde'!$A$11:$AL$189,21),"")</f>
        <v/>
      </c>
      <c r="V19" s="435" t="str">
        <f>IF(AR19&lt;999,VLOOKUP(AR19,'Akt. Runde'!$A$11:$AL$189,22),"")</f>
        <v/>
      </c>
      <c r="W19" s="435" t="str">
        <f>IF(AR19&lt;999,VLOOKUP(AR19,'Akt. Runde'!$A$11:$AL$189,23),"")</f>
        <v/>
      </c>
      <c r="X19" s="376" t="str">
        <f>IF(AR19&lt;999,VLOOKUP(AR19,'Akt. Runde'!$A$11:$AL$189,24),"")</f>
        <v/>
      </c>
      <c r="Y19" s="377" t="str">
        <f>IF(AR19&lt;999,VLOOKUP(AR19,'Akt. Runde'!$A$11:$AL$189,25),"")</f>
        <v/>
      </c>
      <c r="Z19" s="368" t="str">
        <f>IF(AR19&lt;999,VLOOKUP(AR19,'Akt. Runde'!$A$11:$AL$189,26),"")</f>
        <v/>
      </c>
      <c r="AA19" s="369" t="str">
        <f>IF(AR19&lt;999,VLOOKUP(AR19,'Akt. Runde'!$A$11:$AL$189,27),"")</f>
        <v/>
      </c>
      <c r="AB19" s="367" t="str">
        <f>IF(AR19&lt;999,VLOOKUP(AR19,'Akt. Runde'!$A$11:$AL$189,28),"")</f>
        <v/>
      </c>
      <c r="AC19" s="367" t="str">
        <f>IF(AR19&lt;999,VLOOKUP(AR19,'Akt. Runde'!$A$11:$AL$189,29),"")</f>
        <v/>
      </c>
      <c r="AD19" s="370" t="str">
        <f>IF(AR19&lt;999,VLOOKUP(AR19,'Akt. Runde'!$A$11:$AL$189,30),"")</f>
        <v/>
      </c>
      <c r="AE19" s="369" t="str">
        <f>IF(AR19&lt;999,VLOOKUP(AR19,'Akt. Runde'!$A$11:$AL$189,31),"")</f>
        <v/>
      </c>
      <c r="AF19" s="367" t="str">
        <f>IF(AR19&lt;999,VLOOKUP(AR19,'Akt. Runde'!$A$11:$AL$189,32),"")</f>
        <v/>
      </c>
      <c r="AG19" s="367" t="str">
        <f>IF(AR19&lt;999,VLOOKUP(AR19,'Akt. Runde'!$A$11:$AL$189,33),"")</f>
        <v/>
      </c>
      <c r="AH19" s="371" t="str">
        <f>IF(AR19&lt;999,VLOOKUP(AR19,'Akt. Runde'!$A$11:$AL$189,34),"")</f>
        <v/>
      </c>
      <c r="AI19" s="370" t="str">
        <f>IF(AR19&lt;999,VLOOKUP(AR19,'Akt. Runde'!$A$11:$AL$189,35),"")</f>
        <v/>
      </c>
      <c r="AJ19" s="372" t="str">
        <f>IF(AR19&lt;999,VLOOKUP(AR19,'Akt. Runde'!$A$11:$AL$189,36),"")</f>
        <v/>
      </c>
      <c r="AK19" s="373" t="str">
        <f>IF(AR19&lt;999,VLOOKUP(AR19,'Akt. Runde'!$A$11:$AL$189,37),"")</f>
        <v/>
      </c>
      <c r="AL19" s="374" t="str">
        <f>IF(AR19&lt;999,VLOOKUP(AR19,'Akt. Runde'!$A$11:$AL$189,38),"")</f>
        <v/>
      </c>
      <c r="AO19">
        <f>IF('Akt. Runde'!AK19="",99,'Akt. Runde'!AK19)</f>
        <v>99</v>
      </c>
      <c r="AP19">
        <f t="shared" si="12"/>
        <v>99009</v>
      </c>
      <c r="AQ19">
        <f t="shared" si="13"/>
        <v>99009</v>
      </c>
      <c r="AR19">
        <f t="shared" si="14"/>
        <v>999</v>
      </c>
      <c r="AS19">
        <f t="shared" si="15"/>
        <v>999000</v>
      </c>
      <c r="AT19">
        <f t="shared" si="16"/>
        <v>72068</v>
      </c>
      <c r="AU19">
        <f t="shared" si="17"/>
        <v>68</v>
      </c>
      <c r="AV19">
        <f t="shared" si="28"/>
        <v>9</v>
      </c>
      <c r="AW19" s="47">
        <f t="shared" si="18"/>
        <v>41196</v>
      </c>
      <c r="AX19" t="str">
        <f>IF(AU19&lt;999,VLOOKUP(AU19,'Akt. Runde'!$A$11:$AL$189,4),"")</f>
        <v>Stögerer Fritz</v>
      </c>
      <c r="AY19" s="48">
        <f>IF(AU19&lt;999,VLOOKUP(AU19,'Akt. Runde'!$A$11:$AL$189,36),"")</f>
        <v>305.35051999999996</v>
      </c>
      <c r="AZ19" s="447">
        <f>IF(AU19&lt;999,VLOOKUP(AU19,'Akt. Runde'!$A$11:$AL$189,37),"")</f>
        <v>5</v>
      </c>
      <c r="BA19" t="str">
        <f t="shared" si="19"/>
        <v>11</v>
      </c>
      <c r="BZ19" s="28" t="str">
        <f t="shared" si="0"/>
        <v/>
      </c>
      <c r="CA19" s="28" t="str">
        <f t="shared" si="1"/>
        <v/>
      </c>
      <c r="CB19" s="28" t="str">
        <f t="shared" si="2"/>
        <v/>
      </c>
      <c r="CC19" s="28" t="str">
        <f t="shared" si="3"/>
        <v/>
      </c>
      <c r="CD19" s="28" t="str">
        <f t="shared" si="4"/>
        <v/>
      </c>
      <c r="CE19" s="28" t="str">
        <f t="shared" si="5"/>
        <v/>
      </c>
      <c r="CF19" s="28" t="str">
        <f t="shared" si="20"/>
        <v/>
      </c>
      <c r="CG19" s="28" t="str">
        <f t="shared" si="21"/>
        <v/>
      </c>
      <c r="CH19" s="28" t="str">
        <f t="shared" si="22"/>
        <v/>
      </c>
      <c r="CI19" s="28">
        <f t="shared" si="23"/>
        <v>0</v>
      </c>
      <c r="CT19" s="5"/>
      <c r="CV19" s="28" t="str">
        <f t="shared" si="6"/>
        <v/>
      </c>
      <c r="CW19" s="28" t="str">
        <f t="shared" si="7"/>
        <v/>
      </c>
      <c r="CX19" s="28" t="str">
        <f t="shared" si="8"/>
        <v/>
      </c>
      <c r="CY19" s="28" t="str">
        <f t="shared" si="9"/>
        <v/>
      </c>
      <c r="CZ19" s="28" t="str">
        <f t="shared" si="10"/>
        <v/>
      </c>
      <c r="DA19" s="28" t="str">
        <f t="shared" si="11"/>
        <v/>
      </c>
      <c r="DB19" s="28" t="str">
        <f t="shared" si="24"/>
        <v/>
      </c>
      <c r="DC19" s="28" t="str">
        <f t="shared" si="25"/>
        <v/>
      </c>
      <c r="DD19" s="28" t="str">
        <f t="shared" si="26"/>
        <v/>
      </c>
      <c r="DE19" s="28">
        <f t="shared" si="27"/>
        <v>0</v>
      </c>
      <c r="DP19" s="5"/>
      <c r="DQ19" s="48"/>
      <c r="DR19" s="5"/>
      <c r="DS19" s="5"/>
      <c r="DU19" s="48"/>
      <c r="DV19" s="48"/>
      <c r="DW19" s="48"/>
      <c r="DZ19" s="48"/>
      <c r="EA19" s="48"/>
      <c r="EB19" s="48"/>
      <c r="EC19" s="48"/>
      <c r="EF19" s="48"/>
      <c r="EG19" s="48"/>
      <c r="EH19" s="48"/>
      <c r="EI19" s="48"/>
      <c r="EN19" s="48"/>
    </row>
    <row r="20" spans="1:149" x14ac:dyDescent="0.2">
      <c r="A20">
        <v>10</v>
      </c>
      <c r="B20" s="353">
        <v>10</v>
      </c>
      <c r="C20" s="354" t="str">
        <f>IF(AR20&lt;999,VLOOKUP(AR20,'Akt. Runde'!$A$11:$AL$189,3),"")</f>
        <v/>
      </c>
      <c r="D20" s="355" t="str">
        <f>IF(AR20&lt;999,VLOOKUP(AR20,'Akt. Runde'!$A$11:$AL$189,4),"")</f>
        <v/>
      </c>
      <c r="E20" s="356" t="str">
        <f>IF(AR20&lt;999,VLOOKUP(AR20,'Akt. Runde'!$A$11:$AL$189,5),"")</f>
        <v/>
      </c>
      <c r="F20" s="356" t="str">
        <f>IF(AR20&lt;999,VLOOKUP(AR20,'Akt. Runde'!$A$11:$AL$189,6),"")</f>
        <v/>
      </c>
      <c r="G20" s="438" t="str">
        <f>IF(AR20&lt;999,VLOOKUP(AR20,'Akt. Runde'!$A$11:$AL$189,7),"")</f>
        <v/>
      </c>
      <c r="H20" s="357" t="str">
        <f>IF(AR20&lt;999,VLOOKUP(AR20,'Akt. Runde'!$A$11:$AL$189,8),"")</f>
        <v/>
      </c>
      <c r="I20" s="444" t="str">
        <f>IF(AR20&lt;999,VLOOKUP(AR20,'Akt. Runde'!$A$11:$AL$189,9),"")</f>
        <v/>
      </c>
      <c r="J20" s="445" t="str">
        <f>IF(AR20&lt;999,VLOOKUP(AR20,'Akt. Runde'!$A$11:$AL$189,10),"")</f>
        <v/>
      </c>
      <c r="K20" s="446" t="str">
        <f>IF(AR20&lt;999,VLOOKUP(AR20,'Akt. Runde'!$A$11:$AL$189,11),"")</f>
        <v/>
      </c>
      <c r="L20" s="445" t="str">
        <f>IF(AR20&lt;999,VLOOKUP(AR20,'Akt. Runde'!$A$11:$AL$189,12),"")</f>
        <v/>
      </c>
      <c r="M20" s="446" t="str">
        <f>IF(AR20&lt;999,VLOOKUP(AR20,'Akt. Runde'!$A$11:$AL$189,13),"")</f>
        <v/>
      </c>
      <c r="N20" s="445" t="str">
        <f>IF(AR20&lt;999,VLOOKUP(AR20,'Akt. Runde'!$A$11:$AL$189,14),"")</f>
        <v/>
      </c>
      <c r="O20" s="444" t="str">
        <f>IF(AR20&lt;999,VLOOKUP(AR20,'Akt. Runde'!$A$11:$AL$189,15),"")</f>
        <v/>
      </c>
      <c r="P20" s="445" t="str">
        <f>IF(AR20&lt;999,VLOOKUP(AR20,'Akt. Runde'!$A$11:$AL$189,16),"")</f>
        <v/>
      </c>
      <c r="Q20" s="446" t="str">
        <f>IF(AR20&lt;999,VLOOKUP(AR20,'Akt. Runde'!$A$11:$AL$189,17),"")</f>
        <v/>
      </c>
      <c r="R20" s="445" t="str">
        <f>IF(AR20&lt;999,VLOOKUP(AR20,'Akt. Runde'!$A$11:$AL$189,18),"")</f>
        <v/>
      </c>
      <c r="S20" s="446" t="str">
        <f>IF(AR20&lt;999,VLOOKUP(AR20,'Akt. Runde'!$A$11:$AL$189,19),"")</f>
        <v/>
      </c>
      <c r="T20" s="445" t="str">
        <f>IF(AR20&lt;999,VLOOKUP(AR20,'Akt. Runde'!$A$11:$AL$189,20),"")</f>
        <v/>
      </c>
      <c r="U20" s="430" t="str">
        <f>IF(AR20&lt;999,VLOOKUP(AR20,'Akt. Runde'!$A$11:$AL$189,21),"")</f>
        <v/>
      </c>
      <c r="V20" s="431" t="str">
        <f>IF(AR20&lt;999,VLOOKUP(AR20,'Akt. Runde'!$A$11:$AL$189,22),"")</f>
        <v/>
      </c>
      <c r="W20" s="431" t="str">
        <f>IF(AR20&lt;999,VLOOKUP(AR20,'Akt. Runde'!$A$11:$AL$189,23),"")</f>
        <v/>
      </c>
      <c r="X20" s="344" t="str">
        <f>IF(AR20&lt;999,VLOOKUP(AR20,'Akt. Runde'!$A$11:$AL$189,24),"")</f>
        <v/>
      </c>
      <c r="Y20" s="345" t="str">
        <f>IF(AR20&lt;999,VLOOKUP(AR20,'Akt. Runde'!$A$11:$AL$189,25),"")</f>
        <v/>
      </c>
      <c r="Z20" s="338" t="str">
        <f>IF(AR20&lt;999,VLOOKUP(AR20,'Akt. Runde'!$A$11:$AL$189,26),"")</f>
        <v/>
      </c>
      <c r="AA20" s="352" t="str">
        <f>IF(AR20&lt;999,VLOOKUP(AR20,'Akt. Runde'!$A$11:$AL$189,27),"")</f>
        <v/>
      </c>
      <c r="AB20" s="345" t="str">
        <f>IF(AR20&lt;999,VLOOKUP(AR20,'Akt. Runde'!$A$11:$AL$189,28),"")</f>
        <v/>
      </c>
      <c r="AC20" s="345" t="str">
        <f>IF(AR20&lt;999,VLOOKUP(AR20,'Akt. Runde'!$A$11:$AL$189,29),"")</f>
        <v/>
      </c>
      <c r="AD20" s="339" t="str">
        <f>IF(AR20&lt;999,VLOOKUP(AR20,'Akt. Runde'!$A$11:$AL$189,30),"")</f>
        <v/>
      </c>
      <c r="AE20" s="352" t="str">
        <f>IF(AR20&lt;999,VLOOKUP(AR20,'Akt. Runde'!$A$11:$AL$189,31),"")</f>
        <v/>
      </c>
      <c r="AF20" s="345" t="str">
        <f>IF(AR20&lt;999,VLOOKUP(AR20,'Akt. Runde'!$A$11:$AL$189,32),"")</f>
        <v/>
      </c>
      <c r="AG20" s="345" t="str">
        <f>IF(AR20&lt;999,VLOOKUP(AR20,'Akt. Runde'!$A$11:$AL$189,33),"")</f>
        <v/>
      </c>
      <c r="AH20" s="340" t="str">
        <f>IF(AR20&lt;999,VLOOKUP(AR20,'Akt. Runde'!$A$11:$AL$189,34),"")</f>
        <v/>
      </c>
      <c r="AI20" s="339" t="str">
        <f>IF(AR20&lt;999,VLOOKUP(AR20,'Akt. Runde'!$A$11:$AL$189,35),"")</f>
        <v/>
      </c>
      <c r="AJ20" s="341" t="str">
        <f>IF(AR20&lt;999,VLOOKUP(AR20,'Akt. Runde'!$A$11:$AL$189,36),"")</f>
        <v/>
      </c>
      <c r="AK20" s="333" t="str">
        <f>IF(AR20&lt;999,VLOOKUP(AR20,'Akt. Runde'!$A$11:$AL$189,37),"")</f>
        <v/>
      </c>
      <c r="AL20" s="136" t="str">
        <f>IF(AR20&lt;999,VLOOKUP(AR20,'Akt. Runde'!$A$11:$AL$189,38),"")</f>
        <v/>
      </c>
      <c r="AO20">
        <f>IF('Akt. Runde'!AK20="",99,'Akt. Runde'!AK20)</f>
        <v>99</v>
      </c>
      <c r="AP20">
        <f t="shared" si="12"/>
        <v>99010</v>
      </c>
      <c r="AQ20">
        <f t="shared" si="13"/>
        <v>99010</v>
      </c>
      <c r="AR20">
        <f t="shared" si="14"/>
        <v>999</v>
      </c>
      <c r="AS20">
        <f t="shared" si="15"/>
        <v>999000</v>
      </c>
      <c r="AT20">
        <f t="shared" si="16"/>
        <v>73073</v>
      </c>
      <c r="AU20">
        <f t="shared" si="17"/>
        <v>73</v>
      </c>
      <c r="AV20">
        <f t="shared" si="28"/>
        <v>10</v>
      </c>
      <c r="AW20" s="47">
        <f t="shared" si="18"/>
        <v>41196</v>
      </c>
      <c r="AX20" t="str">
        <f>IF(AU20&lt;999,VLOOKUP(AU20,'Akt. Runde'!$A$11:$AL$189,4),"")</f>
        <v>Legel Thomas</v>
      </c>
      <c r="AY20" s="48">
        <f>IF(AU20&lt;999,VLOOKUP(AU20,'Akt. Runde'!$A$11:$AL$189,36),"")</f>
        <v>254.50815999999998</v>
      </c>
      <c r="AZ20" s="447">
        <f>IF(AU20&lt;999,VLOOKUP(AU20,'Akt. Runde'!$A$11:$AL$189,37),"")</f>
        <v>6</v>
      </c>
      <c r="BA20" t="str">
        <f t="shared" si="19"/>
        <v>11</v>
      </c>
      <c r="BZ20" s="28" t="str">
        <f t="shared" si="0"/>
        <v/>
      </c>
      <c r="CA20" s="28" t="str">
        <f t="shared" si="1"/>
        <v/>
      </c>
      <c r="CB20" s="28" t="str">
        <f t="shared" si="2"/>
        <v/>
      </c>
      <c r="CC20" s="28" t="str">
        <f t="shared" si="3"/>
        <v/>
      </c>
      <c r="CD20" s="28" t="str">
        <f t="shared" si="4"/>
        <v/>
      </c>
      <c r="CE20" s="28" t="str">
        <f t="shared" si="5"/>
        <v/>
      </c>
      <c r="CF20" s="28" t="str">
        <f t="shared" si="20"/>
        <v/>
      </c>
      <c r="CG20" s="28" t="str">
        <f t="shared" si="21"/>
        <v/>
      </c>
      <c r="CH20" s="28" t="str">
        <f t="shared" si="22"/>
        <v/>
      </c>
      <c r="CI20" s="28">
        <f t="shared" si="23"/>
        <v>0</v>
      </c>
      <c r="CT20" s="5"/>
      <c r="CV20" s="28" t="str">
        <f t="shared" si="6"/>
        <v/>
      </c>
      <c r="CW20" s="28" t="str">
        <f t="shared" si="7"/>
        <v/>
      </c>
      <c r="CX20" s="28" t="str">
        <f t="shared" si="8"/>
        <v/>
      </c>
      <c r="CY20" s="28" t="str">
        <f t="shared" si="9"/>
        <v/>
      </c>
      <c r="CZ20" s="28" t="str">
        <f t="shared" si="10"/>
        <v/>
      </c>
      <c r="DA20" s="28" t="str">
        <f t="shared" si="11"/>
        <v/>
      </c>
      <c r="DB20" s="28" t="str">
        <f t="shared" si="24"/>
        <v/>
      </c>
      <c r="DC20" s="28" t="str">
        <f t="shared" si="25"/>
        <v/>
      </c>
      <c r="DD20" s="28" t="str">
        <f t="shared" si="26"/>
        <v/>
      </c>
      <c r="DE20" s="28">
        <f t="shared" si="27"/>
        <v>0</v>
      </c>
      <c r="DP20" s="5"/>
      <c r="DQ20" s="48"/>
      <c r="DR20" s="5"/>
      <c r="DS20" s="5"/>
      <c r="DU20" s="48"/>
      <c r="DV20" s="48"/>
      <c r="DW20" s="48"/>
      <c r="DZ20" s="48"/>
      <c r="EA20" s="48"/>
      <c r="EB20" s="48"/>
      <c r="EC20" s="48"/>
      <c r="EF20" s="48"/>
      <c r="EG20" s="48"/>
      <c r="EH20" s="48"/>
      <c r="EI20" s="48"/>
      <c r="EN20" s="48"/>
    </row>
    <row r="21" spans="1:149" x14ac:dyDescent="0.2">
      <c r="A21">
        <v>11</v>
      </c>
      <c r="B21" s="358">
        <v>11</v>
      </c>
      <c r="C21" s="359" t="str">
        <f>IF(AR21&lt;999,VLOOKUP(AR21,'Akt. Runde'!$A$11:$AL$189,3),"")</f>
        <v/>
      </c>
      <c r="D21" s="360" t="str">
        <f>IF(AR21&lt;999,VLOOKUP(AR21,'Akt. Runde'!$A$11:$AL$189,4),"")</f>
        <v/>
      </c>
      <c r="E21" s="361" t="str">
        <f>IF(AR21&lt;999,VLOOKUP(AR21,'Akt. Runde'!$A$11:$AL$189,5),"")</f>
        <v/>
      </c>
      <c r="F21" s="361" t="str">
        <f>IF(AR21&lt;999,VLOOKUP(AR21,'Akt. Runde'!$A$11:$AL$189,6),"")</f>
        <v/>
      </c>
      <c r="G21" s="437" t="str">
        <f>IF(AR21&lt;999,VLOOKUP(AR21,'Akt. Runde'!$A$11:$AL$189,7),"")</f>
        <v/>
      </c>
      <c r="H21" s="362" t="str">
        <f>IF(AR21&lt;999,VLOOKUP(AR21,'Akt. Runde'!$A$11:$AL$189,8),"")</f>
        <v/>
      </c>
      <c r="I21" s="363" t="str">
        <f>IF(AR21&lt;999,VLOOKUP(AR21,'Akt. Runde'!$A$11:$AL$189,9),"")</f>
        <v/>
      </c>
      <c r="J21" s="364" t="str">
        <f>IF(AR21&lt;999,VLOOKUP(AR21,'Akt. Runde'!$A$11:$AL$189,10),"")</f>
        <v/>
      </c>
      <c r="K21" s="365" t="str">
        <f>IF(AR21&lt;999,VLOOKUP(AR21,'Akt. Runde'!$A$11:$AL$189,11),"")</f>
        <v/>
      </c>
      <c r="L21" s="364" t="str">
        <f>IF(AR21&lt;999,VLOOKUP(AR21,'Akt. Runde'!$A$11:$AL$189,12),"")</f>
        <v/>
      </c>
      <c r="M21" s="365" t="str">
        <f>IF(AR21&lt;999,VLOOKUP(AR21,'Akt. Runde'!$A$11:$AL$189,13),"")</f>
        <v/>
      </c>
      <c r="N21" s="364" t="str">
        <f>IF(AR21&lt;999,VLOOKUP(AR21,'Akt. Runde'!$A$11:$AL$189,14),"")</f>
        <v/>
      </c>
      <c r="O21" s="363" t="str">
        <f>IF(AR21&lt;999,VLOOKUP(AR21,'Akt. Runde'!$A$11:$AL$189,15),"")</f>
        <v/>
      </c>
      <c r="P21" s="364" t="str">
        <f>IF(AR21&lt;999,VLOOKUP(AR21,'Akt. Runde'!$A$11:$AL$189,16),"")</f>
        <v/>
      </c>
      <c r="Q21" s="365" t="str">
        <f>IF(AR21&lt;999,VLOOKUP(AR21,'Akt. Runde'!$A$11:$AL$189,17),"")</f>
        <v/>
      </c>
      <c r="R21" s="364" t="str">
        <f>IF(AR21&lt;999,VLOOKUP(AR21,'Akt. Runde'!$A$11:$AL$189,18),"")</f>
        <v/>
      </c>
      <c r="S21" s="365" t="str">
        <f>IF(AR21&lt;999,VLOOKUP(AR21,'Akt. Runde'!$A$11:$AL$189,19),"")</f>
        <v/>
      </c>
      <c r="T21" s="364" t="str">
        <f>IF(AR21&lt;999,VLOOKUP(AR21,'Akt. Runde'!$A$11:$AL$189,20),"")</f>
        <v/>
      </c>
      <c r="U21" s="434" t="str">
        <f>IF(AR21&lt;999,VLOOKUP(AR21,'Akt. Runde'!$A$11:$AL$189,21),"")</f>
        <v/>
      </c>
      <c r="V21" s="435" t="str">
        <f>IF(AR21&lt;999,VLOOKUP(AR21,'Akt. Runde'!$A$11:$AL$189,22),"")</f>
        <v/>
      </c>
      <c r="W21" s="435" t="str">
        <f>IF(AR21&lt;999,VLOOKUP(AR21,'Akt. Runde'!$A$11:$AL$189,23),"")</f>
        <v/>
      </c>
      <c r="X21" s="366" t="str">
        <f>IF(AR21&lt;999,VLOOKUP(AR21,'Akt. Runde'!$A$11:$AL$189,24),"")</f>
        <v/>
      </c>
      <c r="Y21" s="367" t="str">
        <f>IF(AR21&lt;999,VLOOKUP(AR21,'Akt. Runde'!$A$11:$AL$189,25),"")</f>
        <v/>
      </c>
      <c r="Z21" s="368" t="str">
        <f>IF(AR21&lt;999,VLOOKUP(AR21,'Akt. Runde'!$A$11:$AL$189,26),"")</f>
        <v/>
      </c>
      <c r="AA21" s="369" t="str">
        <f>IF(AR21&lt;999,VLOOKUP(AR21,'Akt. Runde'!$A$11:$AL$189,27),"")</f>
        <v/>
      </c>
      <c r="AB21" s="367" t="str">
        <f>IF(AR21&lt;999,VLOOKUP(AR21,'Akt. Runde'!$A$11:$AL$189,28),"")</f>
        <v/>
      </c>
      <c r="AC21" s="367" t="str">
        <f>IF(AR21&lt;999,VLOOKUP(AR21,'Akt. Runde'!$A$11:$AL$189,29),"")</f>
        <v/>
      </c>
      <c r="AD21" s="370" t="str">
        <f>IF(AR21&lt;999,VLOOKUP(AR21,'Akt. Runde'!$A$11:$AL$189,30),"")</f>
        <v/>
      </c>
      <c r="AE21" s="369" t="str">
        <f>IF(AR21&lt;999,VLOOKUP(AR21,'Akt. Runde'!$A$11:$AL$189,31),"")</f>
        <v/>
      </c>
      <c r="AF21" s="367" t="str">
        <f>IF(AR21&lt;999,VLOOKUP(AR21,'Akt. Runde'!$A$11:$AL$189,32),"")</f>
        <v/>
      </c>
      <c r="AG21" s="367" t="str">
        <f>IF(AR21&lt;999,VLOOKUP(AR21,'Akt. Runde'!$A$11:$AL$189,33),"")</f>
        <v/>
      </c>
      <c r="AH21" s="371" t="str">
        <f>IF(AR21&lt;999,VLOOKUP(AR21,'Akt. Runde'!$A$11:$AL$189,34),"")</f>
        <v/>
      </c>
      <c r="AI21" s="370" t="str">
        <f>IF(AR21&lt;999,VLOOKUP(AR21,'Akt. Runde'!$A$11:$AL$189,35),"")</f>
        <v/>
      </c>
      <c r="AJ21" s="372" t="str">
        <f>IF(AR21&lt;999,VLOOKUP(AR21,'Akt. Runde'!$A$11:$AL$189,36),"")</f>
        <v/>
      </c>
      <c r="AK21" s="373" t="str">
        <f>IF(AR21&lt;999,VLOOKUP(AR21,'Akt. Runde'!$A$11:$AL$189,37),"")</f>
        <v/>
      </c>
      <c r="AL21" s="374" t="str">
        <f>IF(AR21&lt;999,VLOOKUP(AR21,'Akt. Runde'!$A$11:$AL$189,38),"")</f>
        <v/>
      </c>
      <c r="AO21">
        <f>IF('Akt. Runde'!AK21="",99,'Akt. Runde'!AK21)</f>
        <v>99</v>
      </c>
      <c r="AP21">
        <f t="shared" si="12"/>
        <v>99011</v>
      </c>
      <c r="AQ21">
        <f t="shared" si="13"/>
        <v>99011</v>
      </c>
      <c r="AR21">
        <f t="shared" si="14"/>
        <v>999</v>
      </c>
      <c r="AS21">
        <f t="shared" si="15"/>
        <v>999000</v>
      </c>
      <c r="AT21">
        <f t="shared" si="16"/>
        <v>93093</v>
      </c>
      <c r="AU21">
        <f t="shared" si="17"/>
        <v>93</v>
      </c>
      <c r="AV21">
        <f t="shared" si="28"/>
        <v>11</v>
      </c>
      <c r="AW21" s="47">
        <f t="shared" si="18"/>
        <v>41196</v>
      </c>
      <c r="AX21" t="str">
        <f>IF(AU21&lt;999,VLOOKUP(AU21,'Akt. Runde'!$A$11:$AL$189,4),"")</f>
        <v>Fischer Sarah</v>
      </c>
      <c r="AY21" s="48">
        <f>IF(AU21&lt;999,VLOOKUP(AU21,'Akt. Runde'!$A$11:$AL$189,36),"")</f>
        <v>399.88188800000006</v>
      </c>
      <c r="AZ21" s="447">
        <f>IF(AU21&lt;999,VLOOKUP(AU21,'Akt. Runde'!$A$11:$AL$189,37),"")</f>
        <v>1</v>
      </c>
      <c r="BA21" t="str">
        <f t="shared" si="19"/>
        <v>13</v>
      </c>
      <c r="BZ21" s="28" t="str">
        <f t="shared" si="0"/>
        <v/>
      </c>
      <c r="CA21" s="28" t="str">
        <f t="shared" si="1"/>
        <v/>
      </c>
      <c r="CB21" s="28" t="str">
        <f t="shared" si="2"/>
        <v/>
      </c>
      <c r="CC21" s="28" t="str">
        <f t="shared" si="3"/>
        <v/>
      </c>
      <c r="CD21" s="28" t="str">
        <f t="shared" si="4"/>
        <v/>
      </c>
      <c r="CE21" s="28" t="str">
        <f t="shared" si="5"/>
        <v/>
      </c>
      <c r="CF21" s="28" t="str">
        <f t="shared" si="20"/>
        <v/>
      </c>
      <c r="CG21" s="28" t="str">
        <f t="shared" si="21"/>
        <v/>
      </c>
      <c r="CH21" s="28" t="str">
        <f t="shared" si="22"/>
        <v/>
      </c>
      <c r="CI21" s="28">
        <f t="shared" si="23"/>
        <v>0</v>
      </c>
      <c r="CT21" s="5"/>
      <c r="CV21" s="28" t="str">
        <f t="shared" si="6"/>
        <v/>
      </c>
      <c r="CW21" s="28" t="str">
        <f t="shared" si="7"/>
        <v/>
      </c>
      <c r="CX21" s="28" t="str">
        <f t="shared" si="8"/>
        <v/>
      </c>
      <c r="CY21" s="28" t="str">
        <f t="shared" si="9"/>
        <v/>
      </c>
      <c r="CZ21" s="28" t="str">
        <f t="shared" si="10"/>
        <v/>
      </c>
      <c r="DA21" s="28" t="str">
        <f t="shared" si="11"/>
        <v/>
      </c>
      <c r="DB21" s="28" t="str">
        <f t="shared" si="24"/>
        <v/>
      </c>
      <c r="DC21" s="28" t="str">
        <f t="shared" si="25"/>
        <v/>
      </c>
      <c r="DD21" s="28" t="str">
        <f t="shared" si="26"/>
        <v/>
      </c>
      <c r="DE21" s="28">
        <f t="shared" si="27"/>
        <v>0</v>
      </c>
      <c r="DP21" s="5"/>
      <c r="DQ21" s="48"/>
      <c r="DR21" s="5"/>
      <c r="DS21" s="5"/>
      <c r="DU21" s="48"/>
      <c r="DV21" s="48"/>
      <c r="DW21" s="48"/>
      <c r="DZ21" s="48"/>
      <c r="EA21" s="48"/>
      <c r="EB21" s="48"/>
      <c r="EC21" s="48"/>
      <c r="EF21" s="48"/>
      <c r="EG21" s="48"/>
      <c r="EH21" s="48"/>
      <c r="EI21" s="48"/>
      <c r="EN21" s="48"/>
    </row>
    <row r="22" spans="1:149" x14ac:dyDescent="0.2">
      <c r="A22">
        <v>12</v>
      </c>
      <c r="B22" s="353">
        <v>12</v>
      </c>
      <c r="C22" s="354" t="str">
        <f>IF(AR22&lt;999,VLOOKUP(AR22,'Akt. Runde'!$A$11:$AL$189,3),"")</f>
        <v/>
      </c>
      <c r="D22" s="355" t="str">
        <f>IF(AR22&lt;999,VLOOKUP(AR22,'Akt. Runde'!$A$11:$AL$189,4),"")</f>
        <v/>
      </c>
      <c r="E22" s="356" t="str">
        <f>IF(AR22&lt;999,VLOOKUP(AR22,'Akt. Runde'!$A$11:$AL$189,5),"")</f>
        <v/>
      </c>
      <c r="F22" s="356" t="str">
        <f>IF(AR22&lt;999,VLOOKUP(AR22,'Akt. Runde'!$A$11:$AL$189,6),"")</f>
        <v/>
      </c>
      <c r="G22" s="438" t="str">
        <f>IF(AR22&lt;999,VLOOKUP(AR22,'Akt. Runde'!$A$11:$AL$189,7),"")</f>
        <v/>
      </c>
      <c r="H22" s="357" t="str">
        <f>IF(AR22&lt;999,VLOOKUP(AR22,'Akt. Runde'!$A$11:$AL$189,8),"")</f>
        <v/>
      </c>
      <c r="I22" s="444" t="str">
        <f>IF(AR22&lt;999,VLOOKUP(AR22,'Akt. Runde'!$A$11:$AL$189,9),"")</f>
        <v/>
      </c>
      <c r="J22" s="445" t="str">
        <f>IF(AR22&lt;999,VLOOKUP(AR22,'Akt. Runde'!$A$11:$AL$189,10),"")</f>
        <v/>
      </c>
      <c r="K22" s="446" t="str">
        <f>IF(AR22&lt;999,VLOOKUP(AR22,'Akt. Runde'!$A$11:$AL$189,11),"")</f>
        <v/>
      </c>
      <c r="L22" s="445" t="str">
        <f>IF(AR22&lt;999,VLOOKUP(AR22,'Akt. Runde'!$A$11:$AL$189,12),"")</f>
        <v/>
      </c>
      <c r="M22" s="446" t="str">
        <f>IF(AR22&lt;999,VLOOKUP(AR22,'Akt. Runde'!$A$11:$AL$189,13),"")</f>
        <v/>
      </c>
      <c r="N22" s="445" t="str">
        <f>IF(AR22&lt;999,VLOOKUP(AR22,'Akt. Runde'!$A$11:$AL$189,14),"")</f>
        <v/>
      </c>
      <c r="O22" s="444" t="str">
        <f>IF(AR22&lt;999,VLOOKUP(AR22,'Akt. Runde'!$A$11:$AL$189,15),"")</f>
        <v/>
      </c>
      <c r="P22" s="445" t="str">
        <f>IF(AR22&lt;999,VLOOKUP(AR22,'Akt. Runde'!$A$11:$AL$189,16),"")</f>
        <v/>
      </c>
      <c r="Q22" s="446" t="str">
        <f>IF(AR22&lt;999,VLOOKUP(AR22,'Akt. Runde'!$A$11:$AL$189,17),"")</f>
        <v/>
      </c>
      <c r="R22" s="445" t="str">
        <f>IF(AR22&lt;999,VLOOKUP(AR22,'Akt. Runde'!$A$11:$AL$189,18),"")</f>
        <v/>
      </c>
      <c r="S22" s="446" t="str">
        <f>IF(AR22&lt;999,VLOOKUP(AR22,'Akt. Runde'!$A$11:$AL$189,19),"")</f>
        <v/>
      </c>
      <c r="T22" s="445" t="str">
        <f>IF(AR22&lt;999,VLOOKUP(AR22,'Akt. Runde'!$A$11:$AL$189,20),"")</f>
        <v/>
      </c>
      <c r="U22" s="430" t="str">
        <f>IF(AR22&lt;999,VLOOKUP(AR22,'Akt. Runde'!$A$11:$AL$189,21),"")</f>
        <v/>
      </c>
      <c r="V22" s="431" t="str">
        <f>IF(AR22&lt;999,VLOOKUP(AR22,'Akt. Runde'!$A$11:$AL$189,22),"")</f>
        <v/>
      </c>
      <c r="W22" s="431" t="str">
        <f>IF(AR22&lt;999,VLOOKUP(AR22,'Akt. Runde'!$A$11:$AL$189,23),"")</f>
        <v/>
      </c>
      <c r="X22" s="344" t="str">
        <f>IF(AR22&lt;999,VLOOKUP(AR22,'Akt. Runde'!$A$11:$AL$189,24),"")</f>
        <v/>
      </c>
      <c r="Y22" s="345" t="str">
        <f>IF(AR22&lt;999,VLOOKUP(AR22,'Akt. Runde'!$A$11:$AL$189,25),"")</f>
        <v/>
      </c>
      <c r="Z22" s="338" t="str">
        <f>IF(AR22&lt;999,VLOOKUP(AR22,'Akt. Runde'!$A$11:$AL$189,26),"")</f>
        <v/>
      </c>
      <c r="AA22" s="352" t="str">
        <f>IF(AR22&lt;999,VLOOKUP(AR22,'Akt. Runde'!$A$11:$AL$189,27),"")</f>
        <v/>
      </c>
      <c r="AB22" s="345" t="str">
        <f>IF(AR22&lt;999,VLOOKUP(AR22,'Akt. Runde'!$A$11:$AL$189,28),"")</f>
        <v/>
      </c>
      <c r="AC22" s="345" t="str">
        <f>IF(AR22&lt;999,VLOOKUP(AR22,'Akt. Runde'!$A$11:$AL$189,29),"")</f>
        <v/>
      </c>
      <c r="AD22" s="339" t="str">
        <f>IF(AR22&lt;999,VLOOKUP(AR22,'Akt. Runde'!$A$11:$AL$189,30),"")</f>
        <v/>
      </c>
      <c r="AE22" s="352" t="str">
        <f>IF(AR22&lt;999,VLOOKUP(AR22,'Akt. Runde'!$A$11:$AL$189,31),"")</f>
        <v/>
      </c>
      <c r="AF22" s="345" t="str">
        <f>IF(AR22&lt;999,VLOOKUP(AR22,'Akt. Runde'!$A$11:$AL$189,32),"")</f>
        <v/>
      </c>
      <c r="AG22" s="345" t="str">
        <f>IF(AR22&lt;999,VLOOKUP(AR22,'Akt. Runde'!$A$11:$AL$189,33),"")</f>
        <v/>
      </c>
      <c r="AH22" s="340" t="str">
        <f>IF(AR22&lt;999,VLOOKUP(AR22,'Akt. Runde'!$A$11:$AL$189,34),"")</f>
        <v/>
      </c>
      <c r="AI22" s="339" t="str">
        <f>IF(AR22&lt;999,VLOOKUP(AR22,'Akt. Runde'!$A$11:$AL$189,35),"")</f>
        <v/>
      </c>
      <c r="AJ22" s="341" t="str">
        <f>IF(AR22&lt;999,VLOOKUP(AR22,'Akt. Runde'!$A$11:$AL$189,36),"")</f>
        <v/>
      </c>
      <c r="AK22" s="333" t="str">
        <f>IF(AR22&lt;999,VLOOKUP(AR22,'Akt. Runde'!$A$11:$AL$189,37),"")</f>
        <v/>
      </c>
      <c r="AL22" s="136" t="str">
        <f>IF(AR22&lt;999,VLOOKUP(AR22,'Akt. Runde'!$A$11:$AL$189,38),"")</f>
        <v/>
      </c>
      <c r="AO22">
        <f>IF('Akt. Runde'!AK22="",99,'Akt. Runde'!AK22)</f>
        <v>99</v>
      </c>
      <c r="AP22">
        <f t="shared" si="12"/>
        <v>99012</v>
      </c>
      <c r="AQ22">
        <f t="shared" si="13"/>
        <v>99012</v>
      </c>
      <c r="AR22">
        <f t="shared" si="14"/>
        <v>999</v>
      </c>
      <c r="AS22">
        <f t="shared" si="15"/>
        <v>999000</v>
      </c>
      <c r="AT22">
        <f t="shared" si="16"/>
        <v>94096</v>
      </c>
      <c r="AU22">
        <f t="shared" si="17"/>
        <v>96</v>
      </c>
      <c r="AV22">
        <f t="shared" si="28"/>
        <v>12</v>
      </c>
      <c r="AW22" s="47">
        <f t="shared" si="18"/>
        <v>41196</v>
      </c>
      <c r="AX22" t="str">
        <f>IF(AU22&lt;999,VLOOKUP(AU22,'Akt. Runde'!$A$11:$AL$189,4),"")</f>
        <v>Marschall Marianne</v>
      </c>
      <c r="AY22" s="48">
        <f>IF(AU22&lt;999,VLOOKUP(AU22,'Akt. Runde'!$A$11:$AL$189,36),"")</f>
        <v>365.65407800000003</v>
      </c>
      <c r="AZ22" s="447">
        <f>IF(AU22&lt;999,VLOOKUP(AU22,'Akt. Runde'!$A$11:$AL$189,37),"")</f>
        <v>2</v>
      </c>
      <c r="BA22" t="str">
        <f t="shared" si="19"/>
        <v>13</v>
      </c>
      <c r="BZ22" s="28" t="str">
        <f t="shared" si="0"/>
        <v/>
      </c>
      <c r="CA22" s="28" t="str">
        <f t="shared" si="1"/>
        <v/>
      </c>
      <c r="CB22" s="28" t="str">
        <f t="shared" si="2"/>
        <v/>
      </c>
      <c r="CC22" s="28" t="str">
        <f t="shared" si="3"/>
        <v/>
      </c>
      <c r="CD22" s="28" t="str">
        <f t="shared" si="4"/>
        <v/>
      </c>
      <c r="CE22" s="28" t="str">
        <f t="shared" si="5"/>
        <v/>
      </c>
      <c r="CF22" s="28" t="str">
        <f t="shared" si="20"/>
        <v/>
      </c>
      <c r="CG22" s="28" t="str">
        <f t="shared" si="21"/>
        <v/>
      </c>
      <c r="CH22" s="28" t="str">
        <f t="shared" si="22"/>
        <v/>
      </c>
      <c r="CI22" s="28">
        <f t="shared" si="23"/>
        <v>0</v>
      </c>
      <c r="CT22" s="5"/>
      <c r="CV22" s="28" t="str">
        <f t="shared" si="6"/>
        <v/>
      </c>
      <c r="CW22" s="28" t="str">
        <f t="shared" si="7"/>
        <v/>
      </c>
      <c r="CX22" s="28" t="str">
        <f t="shared" si="8"/>
        <v/>
      </c>
      <c r="CY22" s="28" t="str">
        <f t="shared" si="9"/>
        <v/>
      </c>
      <c r="CZ22" s="28" t="str">
        <f t="shared" si="10"/>
        <v/>
      </c>
      <c r="DA22" s="28" t="str">
        <f t="shared" si="11"/>
        <v/>
      </c>
      <c r="DB22" s="28" t="str">
        <f t="shared" si="24"/>
        <v/>
      </c>
      <c r="DC22" s="28" t="str">
        <f t="shared" si="25"/>
        <v/>
      </c>
      <c r="DD22" s="28" t="str">
        <f t="shared" si="26"/>
        <v/>
      </c>
      <c r="DE22" s="28">
        <f t="shared" si="27"/>
        <v>0</v>
      </c>
      <c r="DP22" s="5"/>
      <c r="DQ22" s="48"/>
      <c r="DR22" s="5"/>
      <c r="DS22" s="5"/>
      <c r="DU22" s="48"/>
      <c r="DV22" s="48"/>
      <c r="DW22" s="48"/>
      <c r="DZ22" s="48"/>
      <c r="EA22" s="48"/>
      <c r="EB22" s="48"/>
      <c r="EC22" s="48"/>
      <c r="EF22" s="48"/>
      <c r="EG22" s="48"/>
      <c r="EH22" s="48"/>
      <c r="EI22" s="48"/>
      <c r="EN22" s="48"/>
    </row>
    <row r="23" spans="1:149" x14ac:dyDescent="0.2">
      <c r="A23">
        <v>13</v>
      </c>
      <c r="B23" s="358">
        <v>13</v>
      </c>
      <c r="C23" s="359" t="str">
        <f>IF(AR23&lt;999,VLOOKUP(AR23,'Akt. Runde'!$A$11:$AL$189,3),"")</f>
        <v/>
      </c>
      <c r="D23" s="360" t="str">
        <f>IF(AR23&lt;999,VLOOKUP(AR23,'Akt. Runde'!$A$11:$AL$189,4),"")</f>
        <v/>
      </c>
      <c r="E23" s="361" t="str">
        <f>IF(AR23&lt;999,VLOOKUP(AR23,'Akt. Runde'!$A$11:$AL$189,5),"")</f>
        <v/>
      </c>
      <c r="F23" s="361" t="str">
        <f>IF(AR23&lt;999,VLOOKUP(AR23,'Akt. Runde'!$A$11:$AL$189,6),"")</f>
        <v/>
      </c>
      <c r="G23" s="437" t="str">
        <f>IF(AR23&lt;999,VLOOKUP(AR23,'Akt. Runde'!$A$11:$AL$189,7),"")</f>
        <v/>
      </c>
      <c r="H23" s="362" t="str">
        <f>IF(AR23&lt;999,VLOOKUP(AR23,'Akt. Runde'!$A$11:$AL$189,8),"")</f>
        <v/>
      </c>
      <c r="I23" s="363" t="str">
        <f>IF(AR23&lt;999,VLOOKUP(AR23,'Akt. Runde'!$A$11:$AL$189,9),"")</f>
        <v/>
      </c>
      <c r="J23" s="364" t="str">
        <f>IF(AR23&lt;999,VLOOKUP(AR23,'Akt. Runde'!$A$11:$AL$189,10),"")</f>
        <v/>
      </c>
      <c r="K23" s="365" t="str">
        <f>IF(AR23&lt;999,VLOOKUP(AR23,'Akt. Runde'!$A$11:$AL$189,11),"")</f>
        <v/>
      </c>
      <c r="L23" s="364" t="str">
        <f>IF(AR23&lt;999,VLOOKUP(AR23,'Akt. Runde'!$A$11:$AL$189,12),"")</f>
        <v/>
      </c>
      <c r="M23" s="365" t="str">
        <f>IF(AR23&lt;999,VLOOKUP(AR23,'Akt. Runde'!$A$11:$AL$189,13),"")</f>
        <v/>
      </c>
      <c r="N23" s="364" t="str">
        <f>IF(AR23&lt;999,VLOOKUP(AR23,'Akt. Runde'!$A$11:$AL$189,14),"")</f>
        <v/>
      </c>
      <c r="O23" s="363" t="str">
        <f>IF(AR23&lt;999,VLOOKUP(AR23,'Akt. Runde'!$A$11:$AL$189,15),"")</f>
        <v/>
      </c>
      <c r="P23" s="364" t="str">
        <f>IF(AR23&lt;999,VLOOKUP(AR23,'Akt. Runde'!$A$11:$AL$189,16),"")</f>
        <v/>
      </c>
      <c r="Q23" s="365" t="str">
        <f>IF(AR23&lt;999,VLOOKUP(AR23,'Akt. Runde'!$A$11:$AL$189,17),"")</f>
        <v/>
      </c>
      <c r="R23" s="364" t="str">
        <f>IF(AR23&lt;999,VLOOKUP(AR23,'Akt. Runde'!$A$11:$AL$189,18),"")</f>
        <v/>
      </c>
      <c r="S23" s="365" t="str">
        <f>IF(AR23&lt;999,VLOOKUP(AR23,'Akt. Runde'!$A$11:$AL$189,19),"")</f>
        <v/>
      </c>
      <c r="T23" s="364" t="str">
        <f>IF(AR23&lt;999,VLOOKUP(AR23,'Akt. Runde'!$A$11:$AL$189,20),"")</f>
        <v/>
      </c>
      <c r="U23" s="434" t="str">
        <f>IF(AR23&lt;999,VLOOKUP(AR23,'Akt. Runde'!$A$11:$AL$189,21),"")</f>
        <v/>
      </c>
      <c r="V23" s="435" t="str">
        <f>IF(AR23&lt;999,VLOOKUP(AR23,'Akt. Runde'!$A$11:$AL$189,22),"")</f>
        <v/>
      </c>
      <c r="W23" s="435" t="str">
        <f>IF(AR23&lt;999,VLOOKUP(AR23,'Akt. Runde'!$A$11:$AL$189,23),"")</f>
        <v/>
      </c>
      <c r="X23" s="366" t="str">
        <f>IF(AR23&lt;999,VLOOKUP(AR23,'Akt. Runde'!$A$11:$AL$189,24),"")</f>
        <v/>
      </c>
      <c r="Y23" s="367" t="str">
        <f>IF(AR23&lt;999,VLOOKUP(AR23,'Akt. Runde'!$A$11:$AL$189,25),"")</f>
        <v/>
      </c>
      <c r="Z23" s="368" t="str">
        <f>IF(AR23&lt;999,VLOOKUP(AR23,'Akt. Runde'!$A$11:$AL$189,26),"")</f>
        <v/>
      </c>
      <c r="AA23" s="369" t="str">
        <f>IF(AR23&lt;999,VLOOKUP(AR23,'Akt. Runde'!$A$11:$AL$189,27),"")</f>
        <v/>
      </c>
      <c r="AB23" s="367" t="str">
        <f>IF(AR23&lt;999,VLOOKUP(AR23,'Akt. Runde'!$A$11:$AL$189,28),"")</f>
        <v/>
      </c>
      <c r="AC23" s="367" t="str">
        <f>IF(AR23&lt;999,VLOOKUP(AR23,'Akt. Runde'!$A$11:$AL$189,29),"")</f>
        <v/>
      </c>
      <c r="AD23" s="370" t="str">
        <f>IF(AR23&lt;999,VLOOKUP(AR23,'Akt. Runde'!$A$11:$AL$189,30),"")</f>
        <v/>
      </c>
      <c r="AE23" s="369" t="str">
        <f>IF(AR23&lt;999,VLOOKUP(AR23,'Akt. Runde'!$A$11:$AL$189,31),"")</f>
        <v/>
      </c>
      <c r="AF23" s="367" t="str">
        <f>IF(AR23&lt;999,VLOOKUP(AR23,'Akt. Runde'!$A$11:$AL$189,32),"")</f>
        <v/>
      </c>
      <c r="AG23" s="367" t="str">
        <f>IF(AR23&lt;999,VLOOKUP(AR23,'Akt. Runde'!$A$11:$AL$189,33),"")</f>
        <v/>
      </c>
      <c r="AH23" s="371" t="str">
        <f>IF(AR23&lt;999,VLOOKUP(AR23,'Akt. Runde'!$A$11:$AL$189,34),"")</f>
        <v/>
      </c>
      <c r="AI23" s="370" t="str">
        <f>IF(AR23&lt;999,VLOOKUP(AR23,'Akt. Runde'!$A$11:$AL$189,35),"")</f>
        <v/>
      </c>
      <c r="AJ23" s="372" t="str">
        <f>IF(AR23&lt;999,VLOOKUP(AR23,'Akt. Runde'!$A$11:$AL$189,36),"")</f>
        <v/>
      </c>
      <c r="AK23" s="373" t="str">
        <f>IF(AR23&lt;999,VLOOKUP(AR23,'Akt. Runde'!$A$11:$AL$189,37),"")</f>
        <v/>
      </c>
      <c r="AL23" s="374" t="str">
        <f>IF(AR23&lt;999,VLOOKUP(AR23,'Akt. Runde'!$A$11:$AL$189,38),"")</f>
        <v/>
      </c>
      <c r="AO23">
        <f>IF('Akt. Runde'!AK23="",99,'Akt. Runde'!AK23)</f>
        <v>99</v>
      </c>
      <c r="AP23">
        <f t="shared" si="12"/>
        <v>99013</v>
      </c>
      <c r="AQ23">
        <f t="shared" si="13"/>
        <v>99013</v>
      </c>
      <c r="AR23">
        <f t="shared" si="14"/>
        <v>999</v>
      </c>
      <c r="AS23">
        <f t="shared" si="15"/>
        <v>999000</v>
      </c>
      <c r="AT23">
        <f t="shared" si="16"/>
        <v>95095</v>
      </c>
      <c r="AU23">
        <f t="shared" si="17"/>
        <v>95</v>
      </c>
      <c r="AV23">
        <f t="shared" si="28"/>
        <v>13</v>
      </c>
      <c r="AW23" s="47">
        <f t="shared" si="18"/>
        <v>41196</v>
      </c>
      <c r="AX23" t="str">
        <f>IF(AU23&lt;999,VLOOKUP(AU23,'Akt. Runde'!$A$11:$AL$189,4),"")</f>
        <v>Ortlieb Hannah</v>
      </c>
      <c r="AY23" s="48">
        <f>IF(AU23&lt;999,VLOOKUP(AU23,'Akt. Runde'!$A$11:$AL$189,36),"")</f>
        <v>335.76327400000002</v>
      </c>
      <c r="AZ23" s="447">
        <f>IF(AU23&lt;999,VLOOKUP(AU23,'Akt. Runde'!$A$11:$AL$189,37),"")</f>
        <v>3</v>
      </c>
      <c r="BA23" t="str">
        <f t="shared" si="19"/>
        <v>13</v>
      </c>
      <c r="BZ23" s="28" t="str">
        <f t="shared" si="0"/>
        <v/>
      </c>
      <c r="CA23" s="28" t="str">
        <f t="shared" si="1"/>
        <v/>
      </c>
      <c r="CB23" s="28" t="str">
        <f t="shared" si="2"/>
        <v/>
      </c>
      <c r="CC23" s="28" t="str">
        <f t="shared" si="3"/>
        <v/>
      </c>
      <c r="CD23" s="28" t="str">
        <f t="shared" si="4"/>
        <v/>
      </c>
      <c r="CE23" s="28" t="str">
        <f t="shared" si="5"/>
        <v/>
      </c>
      <c r="CF23" s="28" t="str">
        <f t="shared" si="20"/>
        <v/>
      </c>
      <c r="CG23" s="28" t="str">
        <f t="shared" si="21"/>
        <v/>
      </c>
      <c r="CH23" s="28" t="str">
        <f t="shared" si="22"/>
        <v/>
      </c>
      <c r="CI23" s="28">
        <f t="shared" si="23"/>
        <v>0</v>
      </c>
      <c r="CT23" s="5"/>
      <c r="CV23" s="28" t="str">
        <f t="shared" si="6"/>
        <v/>
      </c>
      <c r="CW23" s="28" t="str">
        <f t="shared" si="7"/>
        <v/>
      </c>
      <c r="CX23" s="28" t="str">
        <f t="shared" si="8"/>
        <v/>
      </c>
      <c r="CY23" s="28" t="str">
        <f t="shared" si="9"/>
        <v/>
      </c>
      <c r="CZ23" s="28" t="str">
        <f t="shared" si="10"/>
        <v/>
      </c>
      <c r="DA23" s="28" t="str">
        <f t="shared" si="11"/>
        <v/>
      </c>
      <c r="DB23" s="28" t="str">
        <f t="shared" si="24"/>
        <v/>
      </c>
      <c r="DC23" s="28" t="str">
        <f t="shared" si="25"/>
        <v/>
      </c>
      <c r="DD23" s="28" t="str">
        <f t="shared" si="26"/>
        <v/>
      </c>
      <c r="DE23" s="28">
        <f t="shared" si="27"/>
        <v>0</v>
      </c>
      <c r="DP23" s="5"/>
      <c r="DQ23" s="48"/>
      <c r="DR23" s="5"/>
      <c r="DS23" s="5"/>
      <c r="DU23" s="48"/>
      <c r="DV23" s="48"/>
      <c r="DW23" s="48"/>
      <c r="DZ23" s="48"/>
      <c r="EA23" s="48"/>
      <c r="EB23" s="48"/>
      <c r="EC23" s="48"/>
      <c r="EF23" s="48"/>
      <c r="EG23" s="48"/>
      <c r="EH23" s="48"/>
      <c r="EI23" s="48"/>
      <c r="EN23" s="48"/>
    </row>
    <row r="24" spans="1:149" x14ac:dyDescent="0.2">
      <c r="A24">
        <v>14</v>
      </c>
      <c r="B24" s="353">
        <v>14</v>
      </c>
      <c r="C24" s="354" t="str">
        <f>IF(AR24&lt;999,VLOOKUP(AR24,'Akt. Runde'!$A$11:$AL$189,3),"")</f>
        <v/>
      </c>
      <c r="D24" s="355" t="str">
        <f>IF(AR24&lt;999,VLOOKUP(AR24,'Akt. Runde'!$A$11:$AL$189,4),"")</f>
        <v/>
      </c>
      <c r="E24" s="356" t="str">
        <f>IF(AR24&lt;999,VLOOKUP(AR24,'Akt. Runde'!$A$11:$AL$189,5),"")</f>
        <v/>
      </c>
      <c r="F24" s="356" t="str">
        <f>IF(AR24&lt;999,VLOOKUP(AR24,'Akt. Runde'!$A$11:$AL$189,6),"")</f>
        <v/>
      </c>
      <c r="G24" s="438" t="str">
        <f>IF(AR24&lt;999,VLOOKUP(AR24,'Akt. Runde'!$A$11:$AL$189,7),"")</f>
        <v/>
      </c>
      <c r="H24" s="357" t="str">
        <f>IF(AR24&lt;999,VLOOKUP(AR24,'Akt. Runde'!$A$11:$AL$189,8),"")</f>
        <v/>
      </c>
      <c r="I24" s="444" t="str">
        <f>IF(AR24&lt;999,VLOOKUP(AR24,'Akt. Runde'!$A$11:$AL$189,9),"")</f>
        <v/>
      </c>
      <c r="J24" s="445" t="str">
        <f>IF(AR24&lt;999,VLOOKUP(AR24,'Akt. Runde'!$A$11:$AL$189,10),"")</f>
        <v/>
      </c>
      <c r="K24" s="446" t="str">
        <f>IF(AR24&lt;999,VLOOKUP(AR24,'Akt. Runde'!$A$11:$AL$189,11),"")</f>
        <v/>
      </c>
      <c r="L24" s="445" t="str">
        <f>IF(AR24&lt;999,VLOOKUP(AR24,'Akt. Runde'!$A$11:$AL$189,12),"")</f>
        <v/>
      </c>
      <c r="M24" s="446" t="str">
        <f>IF(AR24&lt;999,VLOOKUP(AR24,'Akt. Runde'!$A$11:$AL$189,13),"")</f>
        <v/>
      </c>
      <c r="N24" s="445" t="str">
        <f>IF(AR24&lt;999,VLOOKUP(AR24,'Akt. Runde'!$A$11:$AL$189,14),"")</f>
        <v/>
      </c>
      <c r="O24" s="444" t="str">
        <f>IF(AR24&lt;999,VLOOKUP(AR24,'Akt. Runde'!$A$11:$AL$189,15),"")</f>
        <v/>
      </c>
      <c r="P24" s="445" t="str">
        <f>IF(AR24&lt;999,VLOOKUP(AR24,'Akt. Runde'!$A$11:$AL$189,16),"")</f>
        <v/>
      </c>
      <c r="Q24" s="446" t="str">
        <f>IF(AR24&lt;999,VLOOKUP(AR24,'Akt. Runde'!$A$11:$AL$189,17),"")</f>
        <v/>
      </c>
      <c r="R24" s="445" t="str">
        <f>IF(AR24&lt;999,VLOOKUP(AR24,'Akt. Runde'!$A$11:$AL$189,18),"")</f>
        <v/>
      </c>
      <c r="S24" s="446" t="str">
        <f>IF(AR24&lt;999,VLOOKUP(AR24,'Akt. Runde'!$A$11:$AL$189,19),"")</f>
        <v/>
      </c>
      <c r="T24" s="445" t="str">
        <f>IF(AR24&lt;999,VLOOKUP(AR24,'Akt. Runde'!$A$11:$AL$189,20),"")</f>
        <v/>
      </c>
      <c r="U24" s="430" t="str">
        <f>IF(AR24&lt;999,VLOOKUP(AR24,'Akt. Runde'!$A$11:$AL$189,21),"")</f>
        <v/>
      </c>
      <c r="V24" s="431" t="str">
        <f>IF(AR24&lt;999,VLOOKUP(AR24,'Akt. Runde'!$A$11:$AL$189,22),"")</f>
        <v/>
      </c>
      <c r="W24" s="431" t="str">
        <f>IF(AR24&lt;999,VLOOKUP(AR24,'Akt. Runde'!$A$11:$AL$189,23),"")</f>
        <v/>
      </c>
      <c r="X24" s="344" t="str">
        <f>IF(AR24&lt;999,VLOOKUP(AR24,'Akt. Runde'!$A$11:$AL$189,24),"")</f>
        <v/>
      </c>
      <c r="Y24" s="345" t="str">
        <f>IF(AR24&lt;999,VLOOKUP(AR24,'Akt. Runde'!$A$11:$AL$189,25),"")</f>
        <v/>
      </c>
      <c r="Z24" s="338" t="str">
        <f>IF(AR24&lt;999,VLOOKUP(AR24,'Akt. Runde'!$A$11:$AL$189,26),"")</f>
        <v/>
      </c>
      <c r="AA24" s="352" t="str">
        <f>IF(AR24&lt;999,VLOOKUP(AR24,'Akt. Runde'!$A$11:$AL$189,27),"")</f>
        <v/>
      </c>
      <c r="AB24" s="345" t="str">
        <f>IF(AR24&lt;999,VLOOKUP(AR24,'Akt. Runde'!$A$11:$AL$189,28),"")</f>
        <v/>
      </c>
      <c r="AC24" s="345" t="str">
        <f>IF(AR24&lt;999,VLOOKUP(AR24,'Akt. Runde'!$A$11:$AL$189,29),"")</f>
        <v/>
      </c>
      <c r="AD24" s="339" t="str">
        <f>IF(AR24&lt;999,VLOOKUP(AR24,'Akt. Runde'!$A$11:$AL$189,30),"")</f>
        <v/>
      </c>
      <c r="AE24" s="352" t="str">
        <f>IF(AR24&lt;999,VLOOKUP(AR24,'Akt. Runde'!$A$11:$AL$189,31),"")</f>
        <v/>
      </c>
      <c r="AF24" s="345" t="str">
        <f>IF(AR24&lt;999,VLOOKUP(AR24,'Akt. Runde'!$A$11:$AL$189,32),"")</f>
        <v/>
      </c>
      <c r="AG24" s="345" t="str">
        <f>IF(AR24&lt;999,VLOOKUP(AR24,'Akt. Runde'!$A$11:$AL$189,33),"")</f>
        <v/>
      </c>
      <c r="AH24" s="340" t="str">
        <f>IF(AR24&lt;999,VLOOKUP(AR24,'Akt. Runde'!$A$11:$AL$189,34),"")</f>
        <v/>
      </c>
      <c r="AI24" s="339" t="str">
        <f>IF(AR24&lt;999,VLOOKUP(AR24,'Akt. Runde'!$A$11:$AL$189,35),"")</f>
        <v/>
      </c>
      <c r="AJ24" s="341" t="str">
        <f>IF(AR24&lt;999,VLOOKUP(AR24,'Akt. Runde'!$A$11:$AL$189,36),"")</f>
        <v/>
      </c>
      <c r="AK24" s="333" t="str">
        <f>IF(AR24&lt;999,VLOOKUP(AR24,'Akt. Runde'!$A$11:$AL$189,37),"")</f>
        <v/>
      </c>
      <c r="AL24" s="136" t="str">
        <f>IF(AR24&lt;999,VLOOKUP(AR24,'Akt. Runde'!$A$11:$AL$189,38),"")</f>
        <v/>
      </c>
      <c r="AO24">
        <f>IF('Akt. Runde'!AK24="",99,'Akt. Runde'!AK24)</f>
        <v>99</v>
      </c>
      <c r="AP24">
        <f t="shared" si="12"/>
        <v>99014</v>
      </c>
      <c r="AQ24">
        <f t="shared" si="13"/>
        <v>99014</v>
      </c>
      <c r="AR24">
        <f t="shared" si="14"/>
        <v>999</v>
      </c>
      <c r="AS24">
        <f t="shared" si="15"/>
        <v>999000</v>
      </c>
      <c r="AT24">
        <f t="shared" si="16"/>
        <v>96094</v>
      </c>
      <c r="AU24">
        <f t="shared" si="17"/>
        <v>94</v>
      </c>
      <c r="AV24">
        <f t="shared" si="28"/>
        <v>14</v>
      </c>
      <c r="AW24" s="47">
        <f t="shared" si="18"/>
        <v>41196</v>
      </c>
      <c r="AX24" t="str">
        <f>IF(AU24&lt;999,VLOOKUP(AU24,'Akt. Runde'!$A$11:$AL$189,4),"")</f>
        <v>Majer Sarah</v>
      </c>
      <c r="AY24" s="48">
        <f>IF(AU24&lt;999,VLOOKUP(AU24,'Akt. Runde'!$A$11:$AL$189,36),"")</f>
        <v>323.090892</v>
      </c>
      <c r="AZ24" s="447">
        <f>IF(AU24&lt;999,VLOOKUP(AU24,'Akt. Runde'!$A$11:$AL$189,37),"")</f>
        <v>4</v>
      </c>
      <c r="BA24" t="str">
        <f t="shared" si="19"/>
        <v>13</v>
      </c>
      <c r="BZ24" s="28" t="str">
        <f t="shared" si="0"/>
        <v/>
      </c>
      <c r="CA24" s="28" t="str">
        <f t="shared" si="1"/>
        <v/>
      </c>
      <c r="CB24" s="28" t="str">
        <f t="shared" si="2"/>
        <v/>
      </c>
      <c r="CC24" s="28" t="str">
        <f t="shared" si="3"/>
        <v/>
      </c>
      <c r="CD24" s="28" t="str">
        <f t="shared" si="4"/>
        <v/>
      </c>
      <c r="CE24" s="28" t="str">
        <f t="shared" si="5"/>
        <v/>
      </c>
      <c r="CF24" s="28" t="str">
        <f t="shared" si="20"/>
        <v/>
      </c>
      <c r="CG24" s="28" t="str">
        <f t="shared" si="21"/>
        <v/>
      </c>
      <c r="CH24" s="28" t="str">
        <f t="shared" si="22"/>
        <v/>
      </c>
      <c r="CI24" s="28">
        <f t="shared" si="23"/>
        <v>0</v>
      </c>
      <c r="CT24" s="5"/>
      <c r="CV24" s="28" t="str">
        <f t="shared" si="6"/>
        <v/>
      </c>
      <c r="CW24" s="28" t="str">
        <f t="shared" si="7"/>
        <v/>
      </c>
      <c r="CX24" s="28" t="str">
        <f t="shared" si="8"/>
        <v/>
      </c>
      <c r="CY24" s="28" t="str">
        <f t="shared" si="9"/>
        <v/>
      </c>
      <c r="CZ24" s="28" t="str">
        <f t="shared" si="10"/>
        <v/>
      </c>
      <c r="DA24" s="28" t="str">
        <f t="shared" si="11"/>
        <v/>
      </c>
      <c r="DB24" s="28" t="str">
        <f t="shared" si="24"/>
        <v/>
      </c>
      <c r="DC24" s="28" t="str">
        <f t="shared" si="25"/>
        <v/>
      </c>
      <c r="DD24" s="28" t="str">
        <f t="shared" si="26"/>
        <v/>
      </c>
      <c r="DE24" s="28">
        <f t="shared" si="27"/>
        <v>0</v>
      </c>
      <c r="DP24" s="5"/>
      <c r="DQ24" s="48"/>
      <c r="DR24" s="5"/>
      <c r="DS24" s="5"/>
      <c r="DU24" s="48"/>
      <c r="DV24" s="48"/>
      <c r="DW24" s="48"/>
      <c r="DZ24" s="48"/>
      <c r="EA24" s="48"/>
      <c r="EB24" s="48"/>
      <c r="EC24" s="48"/>
      <c r="EF24" s="48"/>
      <c r="EG24" s="48"/>
      <c r="EH24" s="48"/>
      <c r="EI24" s="48"/>
      <c r="EN24" s="48"/>
    </row>
    <row r="25" spans="1:149" x14ac:dyDescent="0.2">
      <c r="A25">
        <v>15</v>
      </c>
      <c r="B25" s="358">
        <v>15</v>
      </c>
      <c r="C25" s="359" t="str">
        <f>IF(AR25&lt;999,VLOOKUP(AR25,'Akt. Runde'!$A$11:$AL$189,3),"")</f>
        <v/>
      </c>
      <c r="D25" s="360" t="str">
        <f>IF(AR25&lt;999,VLOOKUP(AR25,'Akt. Runde'!$A$11:$AL$189,4),"")</f>
        <v/>
      </c>
      <c r="E25" s="361" t="str">
        <f>IF(AR25&lt;999,VLOOKUP(AR25,'Akt. Runde'!$A$11:$AL$189,5),"")</f>
        <v/>
      </c>
      <c r="F25" s="361" t="str">
        <f>IF(AR25&lt;999,VLOOKUP(AR25,'Akt. Runde'!$A$11:$AL$189,6),"")</f>
        <v/>
      </c>
      <c r="G25" s="437" t="str">
        <f>IF(AR25&lt;999,VLOOKUP(AR25,'Akt. Runde'!$A$11:$AL$189,7),"")</f>
        <v/>
      </c>
      <c r="H25" s="362" t="str">
        <f>IF(AR25&lt;999,VLOOKUP(AR25,'Akt. Runde'!$A$11:$AL$189,8),"")</f>
        <v/>
      </c>
      <c r="I25" s="363" t="str">
        <f>IF(AR25&lt;999,VLOOKUP(AR25,'Akt. Runde'!$A$11:$AL$189,9),"")</f>
        <v/>
      </c>
      <c r="J25" s="364" t="str">
        <f>IF(AR25&lt;999,VLOOKUP(AR25,'Akt. Runde'!$A$11:$AL$189,10),"")</f>
        <v/>
      </c>
      <c r="K25" s="365" t="str">
        <f>IF(AR25&lt;999,VLOOKUP(AR25,'Akt. Runde'!$A$11:$AL$189,11),"")</f>
        <v/>
      </c>
      <c r="L25" s="364" t="str">
        <f>IF(AR25&lt;999,VLOOKUP(AR25,'Akt. Runde'!$A$11:$AL$189,12),"")</f>
        <v/>
      </c>
      <c r="M25" s="365" t="str">
        <f>IF(AR25&lt;999,VLOOKUP(AR25,'Akt. Runde'!$A$11:$AL$189,13),"")</f>
        <v/>
      </c>
      <c r="N25" s="364" t="str">
        <f>IF(AR25&lt;999,VLOOKUP(AR25,'Akt. Runde'!$A$11:$AL$189,14),"")</f>
        <v/>
      </c>
      <c r="O25" s="363" t="str">
        <f>IF(AR25&lt;999,VLOOKUP(AR25,'Akt. Runde'!$A$11:$AL$189,15),"")</f>
        <v/>
      </c>
      <c r="P25" s="364" t="str">
        <f>IF(AR25&lt;999,VLOOKUP(AR25,'Akt. Runde'!$A$11:$AL$189,16),"")</f>
        <v/>
      </c>
      <c r="Q25" s="365" t="str">
        <f>IF(AR25&lt;999,VLOOKUP(AR25,'Akt. Runde'!$A$11:$AL$189,17),"")</f>
        <v/>
      </c>
      <c r="R25" s="364" t="str">
        <f>IF(AR25&lt;999,VLOOKUP(AR25,'Akt. Runde'!$A$11:$AL$189,18),"")</f>
        <v/>
      </c>
      <c r="S25" s="365" t="str">
        <f>IF(AR25&lt;999,VLOOKUP(AR25,'Akt. Runde'!$A$11:$AL$189,19),"")</f>
        <v/>
      </c>
      <c r="T25" s="364" t="str">
        <f>IF(AR25&lt;999,VLOOKUP(AR25,'Akt. Runde'!$A$11:$AL$189,20),"")</f>
        <v/>
      </c>
      <c r="U25" s="434" t="str">
        <f>IF(AR25&lt;999,VLOOKUP(AR25,'Akt. Runde'!$A$11:$AL$189,21),"")</f>
        <v/>
      </c>
      <c r="V25" s="435" t="str">
        <f>IF(AR25&lt;999,VLOOKUP(AR25,'Akt. Runde'!$A$11:$AL$189,22),"")</f>
        <v/>
      </c>
      <c r="W25" s="435" t="str">
        <f>IF(AR25&lt;999,VLOOKUP(AR25,'Akt. Runde'!$A$11:$AL$189,23),"")</f>
        <v/>
      </c>
      <c r="X25" s="366" t="str">
        <f>IF(AR25&lt;999,VLOOKUP(AR25,'Akt. Runde'!$A$11:$AL$189,24),"")</f>
        <v/>
      </c>
      <c r="Y25" s="367" t="str">
        <f>IF(AR25&lt;999,VLOOKUP(AR25,'Akt. Runde'!$A$11:$AL$189,25),"")</f>
        <v/>
      </c>
      <c r="Z25" s="368" t="str">
        <f>IF(AR25&lt;999,VLOOKUP(AR25,'Akt. Runde'!$A$11:$AL$189,26),"")</f>
        <v/>
      </c>
      <c r="AA25" s="369" t="str">
        <f>IF(AR25&lt;999,VLOOKUP(AR25,'Akt. Runde'!$A$11:$AL$189,27),"")</f>
        <v/>
      </c>
      <c r="AB25" s="367" t="str">
        <f>IF(AR25&lt;999,VLOOKUP(AR25,'Akt. Runde'!$A$11:$AL$189,28),"")</f>
        <v/>
      </c>
      <c r="AC25" s="367" t="str">
        <f>IF(AR25&lt;999,VLOOKUP(AR25,'Akt. Runde'!$A$11:$AL$189,29),"")</f>
        <v/>
      </c>
      <c r="AD25" s="370" t="str">
        <f>IF(AR25&lt;999,VLOOKUP(AR25,'Akt. Runde'!$A$11:$AL$189,30),"")</f>
        <v/>
      </c>
      <c r="AE25" s="369" t="str">
        <f>IF(AR25&lt;999,VLOOKUP(AR25,'Akt. Runde'!$A$11:$AL$189,31),"")</f>
        <v/>
      </c>
      <c r="AF25" s="367" t="str">
        <f>IF(AR25&lt;999,VLOOKUP(AR25,'Akt. Runde'!$A$11:$AL$189,32),"")</f>
        <v/>
      </c>
      <c r="AG25" s="367" t="str">
        <f>IF(AR25&lt;999,VLOOKUP(AR25,'Akt. Runde'!$A$11:$AL$189,33),"")</f>
        <v/>
      </c>
      <c r="AH25" s="371" t="str">
        <f>IF(AR25&lt;999,VLOOKUP(AR25,'Akt. Runde'!$A$11:$AL$189,34),"")</f>
        <v/>
      </c>
      <c r="AI25" s="370" t="str">
        <f>IF(AR25&lt;999,VLOOKUP(AR25,'Akt. Runde'!$A$11:$AL$189,35),"")</f>
        <v/>
      </c>
      <c r="AJ25" s="372" t="str">
        <f>IF(AR25&lt;999,VLOOKUP(AR25,'Akt. Runde'!$A$11:$AL$189,36),"")</f>
        <v/>
      </c>
      <c r="AK25" s="373" t="str">
        <f>IF(AR25&lt;999,VLOOKUP(AR25,'Akt. Runde'!$A$11:$AL$189,37),"")</f>
        <v/>
      </c>
      <c r="AL25" s="374" t="str">
        <f>IF(AR25&lt;999,VLOOKUP(AR25,'Akt. Runde'!$A$11:$AL$189,38),"")</f>
        <v/>
      </c>
      <c r="AO25">
        <f>IF('Akt. Runde'!AK25="",99,'Akt. Runde'!AK25)</f>
        <v>99</v>
      </c>
      <c r="AP25">
        <f t="shared" si="12"/>
        <v>99015</v>
      </c>
      <c r="AQ25">
        <f t="shared" si="13"/>
        <v>99015</v>
      </c>
      <c r="AR25">
        <f t="shared" si="14"/>
        <v>999</v>
      </c>
      <c r="AS25">
        <f t="shared" si="15"/>
        <v>999000</v>
      </c>
      <c r="AT25">
        <f t="shared" si="16"/>
        <v>97097</v>
      </c>
      <c r="AU25">
        <f t="shared" si="17"/>
        <v>97</v>
      </c>
      <c r="AV25">
        <f t="shared" si="28"/>
        <v>15</v>
      </c>
      <c r="AW25" s="47">
        <f t="shared" si="18"/>
        <v>41196</v>
      </c>
      <c r="AX25" t="str">
        <f>IF(AU25&lt;999,VLOOKUP(AU25,'Akt. Runde'!$A$11:$AL$189,4),"")</f>
        <v>Schenk Celine</v>
      </c>
      <c r="AY25" s="48">
        <f>IF(AU25&lt;999,VLOOKUP(AU25,'Akt. Runde'!$A$11:$AL$189,36),"")</f>
        <v>304.70127400000001</v>
      </c>
      <c r="AZ25" s="447">
        <f>IF(AU25&lt;999,VLOOKUP(AU25,'Akt. Runde'!$A$11:$AL$189,37),"")</f>
        <v>5</v>
      </c>
      <c r="BA25" t="str">
        <f t="shared" si="19"/>
        <v>13</v>
      </c>
      <c r="BZ25" s="28" t="str">
        <f t="shared" si="0"/>
        <v/>
      </c>
      <c r="CA25" s="28" t="str">
        <f t="shared" si="1"/>
        <v/>
      </c>
      <c r="CB25" s="28" t="str">
        <f t="shared" si="2"/>
        <v/>
      </c>
      <c r="CC25" s="28" t="str">
        <f t="shared" si="3"/>
        <v/>
      </c>
      <c r="CD25" s="28" t="str">
        <f t="shared" si="4"/>
        <v/>
      </c>
      <c r="CE25" s="28" t="str">
        <f t="shared" si="5"/>
        <v/>
      </c>
      <c r="CF25" s="28" t="str">
        <f t="shared" si="20"/>
        <v/>
      </c>
      <c r="CG25" s="28" t="str">
        <f t="shared" si="21"/>
        <v/>
      </c>
      <c r="CH25" s="28" t="str">
        <f t="shared" si="22"/>
        <v/>
      </c>
      <c r="CI25" s="28">
        <f t="shared" si="23"/>
        <v>0</v>
      </c>
      <c r="CT25" s="5"/>
      <c r="CV25" s="28" t="str">
        <f t="shared" si="6"/>
        <v/>
      </c>
      <c r="CW25" s="28" t="str">
        <f t="shared" si="7"/>
        <v/>
      </c>
      <c r="CX25" s="28" t="str">
        <f t="shared" si="8"/>
        <v/>
      </c>
      <c r="CY25" s="28" t="str">
        <f t="shared" si="9"/>
        <v/>
      </c>
      <c r="CZ25" s="28" t="str">
        <f t="shared" si="10"/>
        <v/>
      </c>
      <c r="DA25" s="28" t="str">
        <f t="shared" si="11"/>
        <v/>
      </c>
      <c r="DB25" s="28" t="str">
        <f t="shared" si="24"/>
        <v/>
      </c>
      <c r="DC25" s="28" t="str">
        <f t="shared" si="25"/>
        <v/>
      </c>
      <c r="DD25" s="28" t="str">
        <f t="shared" si="26"/>
        <v/>
      </c>
      <c r="DE25" s="28">
        <f t="shared" si="27"/>
        <v>0</v>
      </c>
      <c r="DP25" s="5"/>
      <c r="DQ25" s="48"/>
      <c r="DR25" s="5"/>
      <c r="DS25" s="5"/>
      <c r="DU25" s="48"/>
      <c r="DV25" s="48"/>
      <c r="DW25" s="48"/>
      <c r="DZ25" s="48"/>
      <c r="EA25" s="48"/>
      <c r="EB25" s="48"/>
      <c r="EC25" s="48"/>
      <c r="EF25" s="48"/>
      <c r="EG25" s="48"/>
      <c r="EH25" s="48"/>
      <c r="EI25" s="48"/>
      <c r="EN25" s="48"/>
    </row>
    <row r="26" spans="1:149" x14ac:dyDescent="0.2">
      <c r="A26">
        <v>16</v>
      </c>
      <c r="B26" s="353">
        <v>16</v>
      </c>
      <c r="C26" s="354" t="str">
        <f>IF(AR26&lt;999,VLOOKUP(AR26,'Akt. Runde'!$A$11:$AL$189,3),"")</f>
        <v/>
      </c>
      <c r="D26" s="355" t="str">
        <f>IF(AR26&lt;999,VLOOKUP(AR26,'Akt. Runde'!$A$11:$AL$189,4),"")</f>
        <v/>
      </c>
      <c r="E26" s="356" t="str">
        <f>IF(AR26&lt;999,VLOOKUP(AR26,'Akt. Runde'!$A$11:$AL$189,5),"")</f>
        <v/>
      </c>
      <c r="F26" s="356" t="str">
        <f>IF(AR26&lt;999,VLOOKUP(AR26,'Akt. Runde'!$A$11:$AL$189,6),"")</f>
        <v/>
      </c>
      <c r="G26" s="438" t="str">
        <f>IF(AR26&lt;999,VLOOKUP(AR26,'Akt. Runde'!$A$11:$AL$189,7),"")</f>
        <v/>
      </c>
      <c r="H26" s="357" t="str">
        <f>IF(AR26&lt;999,VLOOKUP(AR26,'Akt. Runde'!$A$11:$AL$189,8),"")</f>
        <v/>
      </c>
      <c r="I26" s="444" t="str">
        <f>IF(AR26&lt;999,VLOOKUP(AR26,'Akt. Runde'!$A$11:$AL$189,9),"")</f>
        <v/>
      </c>
      <c r="J26" s="445" t="str">
        <f>IF(AR26&lt;999,VLOOKUP(AR26,'Akt. Runde'!$A$11:$AL$189,10),"")</f>
        <v/>
      </c>
      <c r="K26" s="446" t="str">
        <f>IF(AR26&lt;999,VLOOKUP(AR26,'Akt. Runde'!$A$11:$AL$189,11),"")</f>
        <v/>
      </c>
      <c r="L26" s="445" t="str">
        <f>IF(AR26&lt;999,VLOOKUP(AR26,'Akt. Runde'!$A$11:$AL$189,12),"")</f>
        <v/>
      </c>
      <c r="M26" s="446" t="str">
        <f>IF(AR26&lt;999,VLOOKUP(AR26,'Akt. Runde'!$A$11:$AL$189,13),"")</f>
        <v/>
      </c>
      <c r="N26" s="445" t="str">
        <f>IF(AR26&lt;999,VLOOKUP(AR26,'Akt. Runde'!$A$11:$AL$189,14),"")</f>
        <v/>
      </c>
      <c r="O26" s="444" t="str">
        <f>IF(AR26&lt;999,VLOOKUP(AR26,'Akt. Runde'!$A$11:$AL$189,15),"")</f>
        <v/>
      </c>
      <c r="P26" s="445" t="str">
        <f>IF(AR26&lt;999,VLOOKUP(AR26,'Akt. Runde'!$A$11:$AL$189,16),"")</f>
        <v/>
      </c>
      <c r="Q26" s="446" t="str">
        <f>IF(AR26&lt;999,VLOOKUP(AR26,'Akt. Runde'!$A$11:$AL$189,17),"")</f>
        <v/>
      </c>
      <c r="R26" s="445" t="str">
        <f>IF(AR26&lt;999,VLOOKUP(AR26,'Akt. Runde'!$A$11:$AL$189,18),"")</f>
        <v/>
      </c>
      <c r="S26" s="446" t="str">
        <f>IF(AR26&lt;999,VLOOKUP(AR26,'Akt. Runde'!$A$11:$AL$189,19),"")</f>
        <v/>
      </c>
      <c r="T26" s="445" t="str">
        <f>IF(AR26&lt;999,VLOOKUP(AR26,'Akt. Runde'!$A$11:$AL$189,20),"")</f>
        <v/>
      </c>
      <c r="U26" s="430" t="str">
        <f>IF(AR26&lt;999,VLOOKUP(AR26,'Akt. Runde'!$A$11:$AL$189,21),"")</f>
        <v/>
      </c>
      <c r="V26" s="431" t="str">
        <f>IF(AR26&lt;999,VLOOKUP(AR26,'Akt. Runde'!$A$11:$AL$189,22),"")</f>
        <v/>
      </c>
      <c r="W26" s="431" t="str">
        <f>IF(AR26&lt;999,VLOOKUP(AR26,'Akt. Runde'!$A$11:$AL$189,23),"")</f>
        <v/>
      </c>
      <c r="X26" s="346" t="str">
        <f>IF(AR26&lt;999,VLOOKUP(AR26,'Akt. Runde'!$A$11:$AL$189,24),"")</f>
        <v/>
      </c>
      <c r="Y26" s="345" t="str">
        <f>IF(AR26&lt;999,VLOOKUP(AR26,'Akt. Runde'!$A$11:$AL$189,25),"")</f>
        <v/>
      </c>
      <c r="Z26" s="338" t="str">
        <f>IF(AR26&lt;999,VLOOKUP(AR26,'Akt. Runde'!$A$11:$AL$189,26),"")</f>
        <v/>
      </c>
      <c r="AA26" s="352" t="str">
        <f>IF(AR26&lt;999,VLOOKUP(AR26,'Akt. Runde'!$A$11:$AL$189,27),"")</f>
        <v/>
      </c>
      <c r="AB26" s="345" t="str">
        <f>IF(AR26&lt;999,VLOOKUP(AR26,'Akt. Runde'!$A$11:$AL$189,28),"")</f>
        <v/>
      </c>
      <c r="AC26" s="345" t="str">
        <f>IF(AR26&lt;999,VLOOKUP(AR26,'Akt. Runde'!$A$11:$AL$189,29),"")</f>
        <v/>
      </c>
      <c r="AD26" s="339" t="str">
        <f>IF(AR26&lt;999,VLOOKUP(AR26,'Akt. Runde'!$A$11:$AL$189,30),"")</f>
        <v/>
      </c>
      <c r="AE26" s="352" t="str">
        <f>IF(AR26&lt;999,VLOOKUP(AR26,'Akt. Runde'!$A$11:$AL$189,31),"")</f>
        <v/>
      </c>
      <c r="AF26" s="345" t="str">
        <f>IF(AR26&lt;999,VLOOKUP(AR26,'Akt. Runde'!$A$11:$AL$189,32),"")</f>
        <v/>
      </c>
      <c r="AG26" s="345" t="str">
        <f>IF(AR26&lt;999,VLOOKUP(AR26,'Akt. Runde'!$A$11:$AL$189,33),"")</f>
        <v/>
      </c>
      <c r="AH26" s="340" t="str">
        <f>IF(AR26&lt;999,VLOOKUP(AR26,'Akt. Runde'!$A$11:$AL$189,34),"")</f>
        <v/>
      </c>
      <c r="AI26" s="339" t="str">
        <f>IF(AR26&lt;999,VLOOKUP(AR26,'Akt. Runde'!$A$11:$AL$189,35),"")</f>
        <v/>
      </c>
      <c r="AJ26" s="341" t="str">
        <f>IF(AR26&lt;999,VLOOKUP(AR26,'Akt. Runde'!$A$11:$AL$189,36),"")</f>
        <v/>
      </c>
      <c r="AK26" s="333" t="str">
        <f>IF(AR26&lt;999,VLOOKUP(AR26,'Akt. Runde'!$A$11:$AL$189,37),"")</f>
        <v/>
      </c>
      <c r="AL26" s="136" t="str">
        <f>IF(AR26&lt;999,VLOOKUP(AR26,'Akt. Runde'!$A$11:$AL$189,38),"")</f>
        <v/>
      </c>
      <c r="AO26">
        <f>IF('Akt. Runde'!AK26="",99,'Akt. Runde'!AK26)</f>
        <v>99</v>
      </c>
      <c r="AP26">
        <f t="shared" si="12"/>
        <v>99016</v>
      </c>
      <c r="AQ26">
        <f t="shared" si="13"/>
        <v>99016</v>
      </c>
      <c r="AR26">
        <f t="shared" si="14"/>
        <v>999</v>
      </c>
      <c r="AS26">
        <f t="shared" si="15"/>
        <v>999000</v>
      </c>
      <c r="AT26">
        <f t="shared" si="16"/>
        <v>114115</v>
      </c>
      <c r="AU26">
        <f t="shared" si="17"/>
        <v>115</v>
      </c>
      <c r="AV26">
        <f t="shared" si="28"/>
        <v>16</v>
      </c>
      <c r="AW26" s="47">
        <f t="shared" si="18"/>
        <v>41196</v>
      </c>
      <c r="AX26" t="str">
        <f>IF(AU26&lt;999,VLOOKUP(AU26,'Akt. Runde'!$A$11:$AL$189,4),"")</f>
        <v>Eißert Alexander</v>
      </c>
      <c r="AY26" s="48">
        <f>IF(AU26&lt;999,VLOOKUP(AU26,'Akt. Runde'!$A$11:$AL$189,36),"")</f>
        <v>439.35163</v>
      </c>
      <c r="AZ26" s="447">
        <f>IF(AU26&lt;999,VLOOKUP(AU26,'Akt. Runde'!$A$11:$AL$189,37),"")</f>
        <v>1</v>
      </c>
      <c r="BA26" t="str">
        <f t="shared" si="19"/>
        <v>13</v>
      </c>
      <c r="BZ26" s="28" t="str">
        <f t="shared" si="0"/>
        <v/>
      </c>
      <c r="CA26" s="28" t="str">
        <f t="shared" si="1"/>
        <v/>
      </c>
      <c r="CB26" s="28" t="str">
        <f t="shared" si="2"/>
        <v/>
      </c>
      <c r="CC26" s="28" t="str">
        <f t="shared" si="3"/>
        <v/>
      </c>
      <c r="CD26" s="28" t="str">
        <f t="shared" si="4"/>
        <v/>
      </c>
      <c r="CE26" s="28" t="str">
        <f t="shared" si="5"/>
        <v/>
      </c>
      <c r="CF26" s="28" t="str">
        <f t="shared" si="20"/>
        <v/>
      </c>
      <c r="CG26" s="28" t="str">
        <f t="shared" si="21"/>
        <v/>
      </c>
      <c r="CH26" s="28" t="str">
        <f t="shared" si="22"/>
        <v/>
      </c>
      <c r="CI26" s="28">
        <f t="shared" si="23"/>
        <v>0</v>
      </c>
      <c r="CT26" s="5"/>
      <c r="CV26" s="28" t="str">
        <f t="shared" si="6"/>
        <v/>
      </c>
      <c r="CW26" s="28" t="str">
        <f t="shared" si="7"/>
        <v/>
      </c>
      <c r="CX26" s="28" t="str">
        <f t="shared" si="8"/>
        <v/>
      </c>
      <c r="CY26" s="28" t="str">
        <f t="shared" si="9"/>
        <v/>
      </c>
      <c r="CZ26" s="28" t="str">
        <f t="shared" si="10"/>
        <v/>
      </c>
      <c r="DA26" s="28" t="str">
        <f t="shared" si="11"/>
        <v/>
      </c>
      <c r="DB26" s="28" t="str">
        <f t="shared" si="24"/>
        <v/>
      </c>
      <c r="DC26" s="28" t="str">
        <f t="shared" si="25"/>
        <v/>
      </c>
      <c r="DD26" s="28" t="str">
        <f t="shared" si="26"/>
        <v/>
      </c>
      <c r="DE26" s="28">
        <f t="shared" si="27"/>
        <v>0</v>
      </c>
      <c r="DP26" s="5"/>
      <c r="DQ26" s="48"/>
      <c r="DR26" s="5"/>
      <c r="DS26" s="5"/>
      <c r="DU26" s="48"/>
      <c r="DV26" s="48"/>
      <c r="DW26" s="48"/>
      <c r="DZ26" s="48"/>
      <c r="EA26" s="48"/>
      <c r="EB26" s="48"/>
      <c r="EC26" s="48"/>
      <c r="EF26" s="48"/>
      <c r="EG26" s="48"/>
      <c r="EH26" s="48"/>
      <c r="EI26" s="48"/>
      <c r="EN26" s="48"/>
    </row>
    <row r="27" spans="1:149" x14ac:dyDescent="0.2">
      <c r="A27">
        <v>17</v>
      </c>
      <c r="B27" s="358">
        <v>17</v>
      </c>
      <c r="C27" s="359" t="str">
        <f>IF(AR27&lt;999,VLOOKUP(AR27,'Akt. Runde'!$A$11:$AL$189,3),"")</f>
        <v/>
      </c>
      <c r="D27" s="360" t="str">
        <f>IF(AR27&lt;999,VLOOKUP(AR27,'Akt. Runde'!$A$11:$AL$189,4),"")</f>
        <v/>
      </c>
      <c r="E27" s="361" t="str">
        <f>IF(AR27&lt;999,VLOOKUP(AR27,'Akt. Runde'!$A$11:$AL$189,5),"")</f>
        <v/>
      </c>
      <c r="F27" s="361" t="str">
        <f>IF(AR27&lt;999,VLOOKUP(AR27,'Akt. Runde'!$A$11:$AL$189,6),"")</f>
        <v/>
      </c>
      <c r="G27" s="437" t="str">
        <f>IF(AR27&lt;999,VLOOKUP(AR27,'Akt. Runde'!$A$11:$AL$189,7),"")</f>
        <v/>
      </c>
      <c r="H27" s="362" t="str">
        <f>IF(AR27&lt;999,VLOOKUP(AR27,'Akt. Runde'!$A$11:$AL$189,8),"")</f>
        <v/>
      </c>
      <c r="I27" s="363" t="str">
        <f>IF(AR27&lt;999,VLOOKUP(AR27,'Akt. Runde'!$A$11:$AL$189,9),"")</f>
        <v/>
      </c>
      <c r="J27" s="364" t="str">
        <f>IF(AR27&lt;999,VLOOKUP(AR27,'Akt. Runde'!$A$11:$AL$189,10),"")</f>
        <v/>
      </c>
      <c r="K27" s="365" t="str">
        <f>IF(AR27&lt;999,VLOOKUP(AR27,'Akt. Runde'!$A$11:$AL$189,11),"")</f>
        <v/>
      </c>
      <c r="L27" s="364" t="str">
        <f>IF(AR27&lt;999,VLOOKUP(AR27,'Akt. Runde'!$A$11:$AL$189,12),"")</f>
        <v/>
      </c>
      <c r="M27" s="365" t="str">
        <f>IF(AR27&lt;999,VLOOKUP(AR27,'Akt. Runde'!$A$11:$AL$189,13),"")</f>
        <v/>
      </c>
      <c r="N27" s="364" t="str">
        <f>IF(AR27&lt;999,VLOOKUP(AR27,'Akt. Runde'!$A$11:$AL$189,14),"")</f>
        <v/>
      </c>
      <c r="O27" s="363" t="str">
        <f>IF(AR27&lt;999,VLOOKUP(AR27,'Akt. Runde'!$A$11:$AL$189,15),"")</f>
        <v/>
      </c>
      <c r="P27" s="364" t="str">
        <f>IF(AR27&lt;999,VLOOKUP(AR27,'Akt. Runde'!$A$11:$AL$189,16),"")</f>
        <v/>
      </c>
      <c r="Q27" s="365" t="str">
        <f>IF(AR27&lt;999,VLOOKUP(AR27,'Akt. Runde'!$A$11:$AL$189,17),"")</f>
        <v/>
      </c>
      <c r="R27" s="364" t="str">
        <f>IF(AR27&lt;999,VLOOKUP(AR27,'Akt. Runde'!$A$11:$AL$189,18),"")</f>
        <v/>
      </c>
      <c r="S27" s="365" t="str">
        <f>IF(AR27&lt;999,VLOOKUP(AR27,'Akt. Runde'!$A$11:$AL$189,19),"")</f>
        <v/>
      </c>
      <c r="T27" s="364" t="str">
        <f>IF(AR27&lt;999,VLOOKUP(AR27,'Akt. Runde'!$A$11:$AL$189,20),"")</f>
        <v/>
      </c>
      <c r="U27" s="434" t="str">
        <f>IF(AR27&lt;999,VLOOKUP(AR27,'Akt. Runde'!$A$11:$AL$189,21),"")</f>
        <v/>
      </c>
      <c r="V27" s="435" t="str">
        <f>IF(AR27&lt;999,VLOOKUP(AR27,'Akt. Runde'!$A$11:$AL$189,22),"")</f>
        <v/>
      </c>
      <c r="W27" s="435" t="str">
        <f>IF(AR27&lt;999,VLOOKUP(AR27,'Akt. Runde'!$A$11:$AL$189,23),"")</f>
        <v/>
      </c>
      <c r="X27" s="378" t="str">
        <f>IF(AR27&lt;999,VLOOKUP(AR27,'Akt. Runde'!$A$11:$AL$189,24),"")</f>
        <v/>
      </c>
      <c r="Y27" s="379" t="str">
        <f>IF(AR27&lt;999,VLOOKUP(AR27,'Akt. Runde'!$A$11:$AL$189,25),"")</f>
        <v/>
      </c>
      <c r="Z27" s="368" t="str">
        <f>IF(AR27&lt;999,VLOOKUP(AR27,'Akt. Runde'!$A$11:$AL$189,26),"")</f>
        <v/>
      </c>
      <c r="AA27" s="369" t="str">
        <f>IF(AR27&lt;999,VLOOKUP(AR27,'Akt. Runde'!$A$11:$AL$189,27),"")</f>
        <v/>
      </c>
      <c r="AB27" s="367" t="str">
        <f>IF(AR27&lt;999,VLOOKUP(AR27,'Akt. Runde'!$A$11:$AL$189,28),"")</f>
        <v/>
      </c>
      <c r="AC27" s="367" t="str">
        <f>IF(AR27&lt;999,VLOOKUP(AR27,'Akt. Runde'!$A$11:$AL$189,29),"")</f>
        <v/>
      </c>
      <c r="AD27" s="370" t="str">
        <f>IF(AR27&lt;999,VLOOKUP(AR27,'Akt. Runde'!$A$11:$AL$189,30),"")</f>
        <v/>
      </c>
      <c r="AE27" s="369" t="str">
        <f>IF(AR27&lt;999,VLOOKUP(AR27,'Akt. Runde'!$A$11:$AL$189,31),"")</f>
        <v/>
      </c>
      <c r="AF27" s="367" t="str">
        <f>IF(AR27&lt;999,VLOOKUP(AR27,'Akt. Runde'!$A$11:$AL$189,32),"")</f>
        <v/>
      </c>
      <c r="AG27" s="367" t="str">
        <f>IF(AR27&lt;999,VLOOKUP(AR27,'Akt. Runde'!$A$11:$AL$189,33),"")</f>
        <v/>
      </c>
      <c r="AH27" s="371" t="str">
        <f>IF(AR27&lt;999,VLOOKUP(AR27,'Akt. Runde'!$A$11:$AL$189,34),"")</f>
        <v/>
      </c>
      <c r="AI27" s="370" t="str">
        <f>IF(AR27&lt;999,VLOOKUP(AR27,'Akt. Runde'!$A$11:$AL$189,35),"")</f>
        <v/>
      </c>
      <c r="AJ27" s="372" t="str">
        <f>IF(AR27&lt;999,VLOOKUP(AR27,'Akt. Runde'!$A$11:$AL$189,36),"")</f>
        <v/>
      </c>
      <c r="AK27" s="373" t="str">
        <f>IF(AR27&lt;999,VLOOKUP(AR27,'Akt. Runde'!$A$11:$AL$189,37),"")</f>
        <v/>
      </c>
      <c r="AL27" s="374" t="str">
        <f>IF(AR27&lt;999,VLOOKUP(AR27,'Akt. Runde'!$A$11:$AL$189,38),"")</f>
        <v/>
      </c>
      <c r="AO27">
        <f>IF('Akt. Runde'!AK27="",99,'Akt. Runde'!AK27)</f>
        <v>99</v>
      </c>
      <c r="AP27">
        <f t="shared" si="12"/>
        <v>99017</v>
      </c>
      <c r="AQ27">
        <f t="shared" si="13"/>
        <v>99017</v>
      </c>
      <c r="AR27">
        <f t="shared" si="14"/>
        <v>999</v>
      </c>
      <c r="AS27">
        <f t="shared" si="15"/>
        <v>999000</v>
      </c>
      <c r="AT27">
        <f t="shared" si="16"/>
        <v>115117</v>
      </c>
      <c r="AU27">
        <f t="shared" si="17"/>
        <v>117</v>
      </c>
      <c r="AV27">
        <f t="shared" si="28"/>
        <v>17</v>
      </c>
      <c r="AW27" s="47">
        <f t="shared" si="18"/>
        <v>41196</v>
      </c>
      <c r="AX27" t="str">
        <f>IF(AU27&lt;999,VLOOKUP(AU27,'Akt. Runde'!$A$11:$AL$189,4),"")</f>
        <v>Steinbrecher Roman</v>
      </c>
      <c r="AY27" s="48">
        <f>IF(AU27&lt;999,VLOOKUP(AU27,'Akt. Runde'!$A$11:$AL$189,36),"")</f>
        <v>428.49676799999997</v>
      </c>
      <c r="AZ27" s="447">
        <f>IF(AU27&lt;999,VLOOKUP(AU27,'Akt. Runde'!$A$11:$AL$189,37),"")</f>
        <v>2</v>
      </c>
      <c r="BA27" t="str">
        <f t="shared" si="19"/>
        <v>13</v>
      </c>
      <c r="BZ27" s="28" t="str">
        <f t="shared" si="0"/>
        <v/>
      </c>
      <c r="CA27" s="28" t="str">
        <f t="shared" si="1"/>
        <v/>
      </c>
      <c r="CB27" s="28" t="str">
        <f t="shared" si="2"/>
        <v/>
      </c>
      <c r="CC27" s="28" t="str">
        <f t="shared" si="3"/>
        <v/>
      </c>
      <c r="CD27" s="28" t="str">
        <f t="shared" si="4"/>
        <v/>
      </c>
      <c r="CE27" s="28" t="str">
        <f t="shared" si="5"/>
        <v/>
      </c>
      <c r="CF27" s="28" t="str">
        <f t="shared" si="20"/>
        <v/>
      </c>
      <c r="CG27" s="28" t="str">
        <f t="shared" si="21"/>
        <v/>
      </c>
      <c r="CH27" s="28" t="str">
        <f t="shared" si="22"/>
        <v/>
      </c>
      <c r="CI27" s="28">
        <f t="shared" si="23"/>
        <v>0</v>
      </c>
      <c r="CT27" s="5"/>
      <c r="CV27" s="28" t="str">
        <f t="shared" si="6"/>
        <v/>
      </c>
      <c r="CW27" s="28" t="str">
        <f t="shared" si="7"/>
        <v/>
      </c>
      <c r="CX27" s="28" t="str">
        <f t="shared" si="8"/>
        <v/>
      </c>
      <c r="CY27" s="28" t="str">
        <f t="shared" si="9"/>
        <v/>
      </c>
      <c r="CZ27" s="28" t="str">
        <f t="shared" si="10"/>
        <v/>
      </c>
      <c r="DA27" s="28" t="str">
        <f t="shared" si="11"/>
        <v/>
      </c>
      <c r="DB27" s="28" t="str">
        <f t="shared" si="24"/>
        <v/>
      </c>
      <c r="DC27" s="28" t="str">
        <f t="shared" si="25"/>
        <v/>
      </c>
      <c r="DD27" s="28" t="str">
        <f t="shared" si="26"/>
        <v/>
      </c>
      <c r="DE27" s="28">
        <f t="shared" si="27"/>
        <v>0</v>
      </c>
      <c r="DP27" s="5"/>
      <c r="DQ27" s="48"/>
      <c r="DR27" s="5"/>
      <c r="DS27" s="5"/>
      <c r="DU27" s="48"/>
      <c r="DV27" s="48"/>
      <c r="DW27" s="48"/>
      <c r="DZ27" s="48"/>
      <c r="EA27" s="48"/>
      <c r="EB27" s="48"/>
      <c r="EC27" s="48"/>
      <c r="EF27" s="48"/>
      <c r="EG27" s="48"/>
      <c r="EH27" s="48"/>
      <c r="EI27" s="48"/>
      <c r="EN27" s="48"/>
    </row>
    <row r="28" spans="1:149" x14ac:dyDescent="0.2">
      <c r="A28">
        <v>18</v>
      </c>
      <c r="B28" s="353">
        <v>18</v>
      </c>
      <c r="C28" s="354" t="str">
        <f>IF(AR28&lt;999,VLOOKUP(AR28,'Akt. Runde'!$A$11:$AL$189,3),"")</f>
        <v/>
      </c>
      <c r="D28" s="355" t="str">
        <f>IF(AR28&lt;999,VLOOKUP(AR28,'Akt. Runde'!$A$11:$AL$189,4),"")</f>
        <v/>
      </c>
      <c r="E28" s="356" t="str">
        <f>IF(AR28&lt;999,VLOOKUP(AR28,'Akt. Runde'!$A$11:$AL$189,5),"")</f>
        <v/>
      </c>
      <c r="F28" s="356" t="str">
        <f>IF(AR28&lt;999,VLOOKUP(AR28,'Akt. Runde'!$A$11:$AL$189,6),"")</f>
        <v/>
      </c>
      <c r="G28" s="438" t="str">
        <f>IF(AR28&lt;999,VLOOKUP(AR28,'Akt. Runde'!$A$11:$AL$189,7),"")</f>
        <v/>
      </c>
      <c r="H28" s="357" t="str">
        <f>IF(AR28&lt;999,VLOOKUP(AR28,'Akt. Runde'!$A$11:$AL$189,8),"")</f>
        <v/>
      </c>
      <c r="I28" s="444" t="str">
        <f>IF(AR28&lt;999,VLOOKUP(AR28,'Akt. Runde'!$A$11:$AL$189,9),"")</f>
        <v/>
      </c>
      <c r="J28" s="445" t="str">
        <f>IF(AR28&lt;999,VLOOKUP(AR28,'Akt. Runde'!$A$11:$AL$189,10),"")</f>
        <v/>
      </c>
      <c r="K28" s="446" t="str">
        <f>IF(AR28&lt;999,VLOOKUP(AR28,'Akt. Runde'!$A$11:$AL$189,11),"")</f>
        <v/>
      </c>
      <c r="L28" s="445" t="str">
        <f>IF(AR28&lt;999,VLOOKUP(AR28,'Akt. Runde'!$A$11:$AL$189,12),"")</f>
        <v/>
      </c>
      <c r="M28" s="446" t="str">
        <f>IF(AR28&lt;999,VLOOKUP(AR28,'Akt. Runde'!$A$11:$AL$189,13),"")</f>
        <v/>
      </c>
      <c r="N28" s="445" t="str">
        <f>IF(AR28&lt;999,VLOOKUP(AR28,'Akt. Runde'!$A$11:$AL$189,14),"")</f>
        <v/>
      </c>
      <c r="O28" s="444" t="str">
        <f>IF(AR28&lt;999,VLOOKUP(AR28,'Akt. Runde'!$A$11:$AL$189,15),"")</f>
        <v/>
      </c>
      <c r="P28" s="445" t="str">
        <f>IF(AR28&lt;999,VLOOKUP(AR28,'Akt. Runde'!$A$11:$AL$189,16),"")</f>
        <v/>
      </c>
      <c r="Q28" s="446" t="str">
        <f>IF(AR28&lt;999,VLOOKUP(AR28,'Akt. Runde'!$A$11:$AL$189,17),"")</f>
        <v/>
      </c>
      <c r="R28" s="445" t="str">
        <f>IF(AR28&lt;999,VLOOKUP(AR28,'Akt. Runde'!$A$11:$AL$189,18),"")</f>
        <v/>
      </c>
      <c r="S28" s="446" t="str">
        <f>IF(AR28&lt;999,VLOOKUP(AR28,'Akt. Runde'!$A$11:$AL$189,19),"")</f>
        <v/>
      </c>
      <c r="T28" s="445" t="str">
        <f>IF(AR28&lt;999,VLOOKUP(AR28,'Akt. Runde'!$A$11:$AL$189,20),"")</f>
        <v/>
      </c>
      <c r="U28" s="430" t="str">
        <f>IF(AR28&lt;999,VLOOKUP(AR28,'Akt. Runde'!$A$11:$AL$189,21),"")</f>
        <v/>
      </c>
      <c r="V28" s="431" t="str">
        <f>IF(AR28&lt;999,VLOOKUP(AR28,'Akt. Runde'!$A$11:$AL$189,22),"")</f>
        <v/>
      </c>
      <c r="W28" s="431" t="str">
        <f>IF(AR28&lt;999,VLOOKUP(AR28,'Akt. Runde'!$A$11:$AL$189,23),"")</f>
        <v/>
      </c>
      <c r="X28" s="349" t="str">
        <f>IF(AR28&lt;999,VLOOKUP(AR28,'Akt. Runde'!$A$11:$AL$189,24),"")</f>
        <v/>
      </c>
      <c r="Y28" s="350" t="str">
        <f>IF(AR28&lt;999,VLOOKUP(AR28,'Akt. Runde'!$A$11:$AL$189,25),"")</f>
        <v/>
      </c>
      <c r="Z28" s="338" t="str">
        <f>IF(AR28&lt;999,VLOOKUP(AR28,'Akt. Runde'!$A$11:$AL$189,26),"")</f>
        <v/>
      </c>
      <c r="AA28" s="352" t="str">
        <f>IF(AR28&lt;999,VLOOKUP(AR28,'Akt. Runde'!$A$11:$AL$189,27),"")</f>
        <v/>
      </c>
      <c r="AB28" s="345" t="str">
        <f>IF(AR28&lt;999,VLOOKUP(AR28,'Akt. Runde'!$A$11:$AL$189,28),"")</f>
        <v/>
      </c>
      <c r="AC28" s="345" t="str">
        <f>IF(AR28&lt;999,VLOOKUP(AR28,'Akt. Runde'!$A$11:$AL$189,29),"")</f>
        <v/>
      </c>
      <c r="AD28" s="339" t="str">
        <f>IF(AR28&lt;999,VLOOKUP(AR28,'Akt. Runde'!$A$11:$AL$189,30),"")</f>
        <v/>
      </c>
      <c r="AE28" s="352" t="str">
        <f>IF(AR28&lt;999,VLOOKUP(AR28,'Akt. Runde'!$A$11:$AL$189,31),"")</f>
        <v/>
      </c>
      <c r="AF28" s="345" t="str">
        <f>IF(AR28&lt;999,VLOOKUP(AR28,'Akt. Runde'!$A$11:$AL$189,32),"")</f>
        <v/>
      </c>
      <c r="AG28" s="345" t="str">
        <f>IF(AR28&lt;999,VLOOKUP(AR28,'Akt. Runde'!$A$11:$AL$189,33),"")</f>
        <v/>
      </c>
      <c r="AH28" s="340" t="str">
        <f>IF(AR28&lt;999,VLOOKUP(AR28,'Akt. Runde'!$A$11:$AL$189,34),"")</f>
        <v/>
      </c>
      <c r="AI28" s="339" t="str">
        <f>IF(AR28&lt;999,VLOOKUP(AR28,'Akt. Runde'!$A$11:$AL$189,35),"")</f>
        <v/>
      </c>
      <c r="AJ28" s="341" t="str">
        <f>IF(AR28&lt;999,VLOOKUP(AR28,'Akt. Runde'!$A$11:$AL$189,36),"")</f>
        <v/>
      </c>
      <c r="AK28" s="333" t="str">
        <f>IF(AR28&lt;999,VLOOKUP(AR28,'Akt. Runde'!$A$11:$AL$189,37),"")</f>
        <v/>
      </c>
      <c r="AL28" s="136" t="str">
        <f>IF(AR28&lt;999,VLOOKUP(AR28,'Akt. Runde'!$A$11:$AL$189,38),"")</f>
        <v/>
      </c>
      <c r="AO28">
        <f>IF('Akt. Runde'!AK28="",99,'Akt. Runde'!AK28)</f>
        <v>99</v>
      </c>
      <c r="AP28">
        <f t="shared" si="12"/>
        <v>99018</v>
      </c>
      <c r="AQ28">
        <f t="shared" si="13"/>
        <v>99018</v>
      </c>
      <c r="AR28">
        <f t="shared" si="14"/>
        <v>999</v>
      </c>
      <c r="AS28">
        <f t="shared" si="15"/>
        <v>999000</v>
      </c>
      <c r="AT28">
        <f t="shared" si="16"/>
        <v>116116</v>
      </c>
      <c r="AU28">
        <f t="shared" si="17"/>
        <v>116</v>
      </c>
      <c r="AV28">
        <f t="shared" si="28"/>
        <v>18</v>
      </c>
      <c r="AW28" s="47">
        <f t="shared" si="18"/>
        <v>41196</v>
      </c>
      <c r="AX28" t="str">
        <f>IF(AU28&lt;999,VLOOKUP(AU28,'Akt. Runde'!$A$11:$AL$189,4),"")</f>
        <v>Aflenzer Maximilian</v>
      </c>
      <c r="AY28" s="48">
        <f>IF(AU28&lt;999,VLOOKUP(AU28,'Akt. Runde'!$A$11:$AL$189,36),"")</f>
        <v>414.00738000000001</v>
      </c>
      <c r="AZ28" s="447">
        <f>IF(AU28&lt;999,VLOOKUP(AU28,'Akt. Runde'!$A$11:$AL$189,37),"")</f>
        <v>3</v>
      </c>
      <c r="BA28" t="str">
        <f t="shared" si="19"/>
        <v>13</v>
      </c>
      <c r="BZ28" s="28" t="str">
        <f t="shared" si="0"/>
        <v/>
      </c>
      <c r="CA28" s="28" t="str">
        <f t="shared" si="1"/>
        <v/>
      </c>
      <c r="CB28" s="28" t="str">
        <f t="shared" si="2"/>
        <v/>
      </c>
      <c r="CC28" s="28" t="str">
        <f t="shared" si="3"/>
        <v/>
      </c>
      <c r="CD28" s="28" t="str">
        <f t="shared" si="4"/>
        <v/>
      </c>
      <c r="CE28" s="28" t="str">
        <f t="shared" si="5"/>
        <v/>
      </c>
      <c r="CF28" s="28" t="str">
        <f t="shared" si="20"/>
        <v/>
      </c>
      <c r="CG28" s="28" t="str">
        <f t="shared" si="21"/>
        <v/>
      </c>
      <c r="CH28" s="28" t="str">
        <f t="shared" si="22"/>
        <v/>
      </c>
      <c r="CI28" s="28">
        <f t="shared" si="23"/>
        <v>0</v>
      </c>
      <c r="CT28" s="5"/>
      <c r="CV28" s="28" t="str">
        <f t="shared" si="6"/>
        <v/>
      </c>
      <c r="CW28" s="28" t="str">
        <f t="shared" si="7"/>
        <v/>
      </c>
      <c r="CX28" s="28" t="str">
        <f t="shared" si="8"/>
        <v/>
      </c>
      <c r="CY28" s="28" t="str">
        <f t="shared" si="9"/>
        <v/>
      </c>
      <c r="CZ28" s="28" t="str">
        <f t="shared" si="10"/>
        <v/>
      </c>
      <c r="DA28" s="28" t="str">
        <f t="shared" si="11"/>
        <v/>
      </c>
      <c r="DB28" s="28" t="str">
        <f t="shared" si="24"/>
        <v/>
      </c>
      <c r="DC28" s="28" t="str">
        <f t="shared" si="25"/>
        <v/>
      </c>
      <c r="DD28" s="28" t="str">
        <f t="shared" si="26"/>
        <v/>
      </c>
      <c r="DE28" s="28">
        <f t="shared" si="27"/>
        <v>0</v>
      </c>
      <c r="DP28" s="5"/>
      <c r="DQ28" s="48"/>
      <c r="DR28" s="5"/>
      <c r="DS28" s="5"/>
      <c r="DU28" s="48"/>
      <c r="DV28" s="48"/>
      <c r="DW28" s="48"/>
      <c r="DZ28" s="48"/>
      <c r="EA28" s="48"/>
      <c r="EB28" s="48"/>
      <c r="EC28" s="48"/>
      <c r="EF28" s="48"/>
      <c r="EG28" s="48"/>
      <c r="EH28" s="48"/>
      <c r="EI28" s="48"/>
      <c r="EN28" s="48"/>
    </row>
    <row r="29" spans="1:149" x14ac:dyDescent="0.2">
      <c r="A29" s="527">
        <v>19</v>
      </c>
      <c r="B29" s="358">
        <v>19</v>
      </c>
      <c r="C29" s="359" t="str">
        <f>IF(AR29&lt;999,VLOOKUP(AR29,'Akt. Runde'!$A$11:$AL$189,3),"")</f>
        <v/>
      </c>
      <c r="D29" s="360" t="str">
        <f>IF(AR29&lt;999,VLOOKUP(AR29,'Akt. Runde'!$A$11:$AL$189,4),"")</f>
        <v/>
      </c>
      <c r="E29" s="361" t="str">
        <f>IF(AR29&lt;999,VLOOKUP(AR29,'Akt. Runde'!$A$11:$AL$189,5),"")</f>
        <v/>
      </c>
      <c r="F29" s="361" t="str">
        <f>IF(AR29&lt;999,VLOOKUP(AR29,'Akt. Runde'!$A$11:$AL$189,6),"")</f>
        <v/>
      </c>
      <c r="G29" s="437" t="str">
        <f>IF(AR29&lt;999,VLOOKUP(AR29,'Akt. Runde'!$A$11:$AL$189,7),"")</f>
        <v/>
      </c>
      <c r="H29" s="362" t="str">
        <f>IF(AR29&lt;999,VLOOKUP(AR29,'Akt. Runde'!$A$11:$AL$189,8),"")</f>
        <v/>
      </c>
      <c r="I29" s="363" t="str">
        <f>IF(AR29&lt;999,VLOOKUP(AR29,'Akt. Runde'!$A$11:$AL$189,9),"")</f>
        <v/>
      </c>
      <c r="J29" s="364" t="str">
        <f>IF(AR29&lt;999,VLOOKUP(AR29,'Akt. Runde'!$A$11:$AL$189,10),"")</f>
        <v/>
      </c>
      <c r="K29" s="365" t="str">
        <f>IF(AR29&lt;999,VLOOKUP(AR29,'Akt. Runde'!$A$11:$AL$189,11),"")</f>
        <v/>
      </c>
      <c r="L29" s="364" t="str">
        <f>IF(AR29&lt;999,VLOOKUP(AR29,'Akt. Runde'!$A$11:$AL$189,12),"")</f>
        <v/>
      </c>
      <c r="M29" s="365" t="str">
        <f>IF(AR29&lt;999,VLOOKUP(AR29,'Akt. Runde'!$A$11:$AL$189,13),"")</f>
        <v/>
      </c>
      <c r="N29" s="364" t="str">
        <f>IF(AR29&lt;999,VLOOKUP(AR29,'Akt. Runde'!$A$11:$AL$189,14),"")</f>
        <v/>
      </c>
      <c r="O29" s="363" t="str">
        <f>IF(AR29&lt;999,VLOOKUP(AR29,'Akt. Runde'!$A$11:$AL$189,15),"")</f>
        <v/>
      </c>
      <c r="P29" s="364" t="str">
        <f>IF(AR29&lt;999,VLOOKUP(AR29,'Akt. Runde'!$A$11:$AL$189,16),"")</f>
        <v/>
      </c>
      <c r="Q29" s="365" t="str">
        <f>IF(AR29&lt;999,VLOOKUP(AR29,'Akt. Runde'!$A$11:$AL$189,17),"")</f>
        <v/>
      </c>
      <c r="R29" s="364" t="str">
        <f>IF(AR29&lt;999,VLOOKUP(AR29,'Akt. Runde'!$A$11:$AL$189,18),"")</f>
        <v/>
      </c>
      <c r="S29" s="365" t="str">
        <f>IF(AR29&lt;999,VLOOKUP(AR29,'Akt. Runde'!$A$11:$AL$189,19),"")</f>
        <v/>
      </c>
      <c r="T29" s="364" t="str">
        <f>IF(AR29&lt;999,VLOOKUP(AR29,'Akt. Runde'!$A$11:$AL$189,20),"")</f>
        <v/>
      </c>
      <c r="U29" s="434" t="str">
        <f>IF(AR29&lt;999,VLOOKUP(AR29,'Akt. Runde'!$A$11:$AL$189,21),"")</f>
        <v/>
      </c>
      <c r="V29" s="435" t="str">
        <f>IF(AR29&lt;999,VLOOKUP(AR29,'Akt. Runde'!$A$11:$AL$189,22),"")</f>
        <v/>
      </c>
      <c r="W29" s="435" t="str">
        <f>IF(AR29&lt;999,VLOOKUP(AR29,'Akt. Runde'!$A$11:$AL$189,23),"")</f>
        <v/>
      </c>
      <c r="X29" s="376" t="str">
        <f>IF(AR29&lt;999,VLOOKUP(AR29,'Akt. Runde'!$A$11:$AL$189,24),"")</f>
        <v/>
      </c>
      <c r="Y29" s="377" t="str">
        <f>IF(AR29&lt;999,VLOOKUP(AR29,'Akt. Runde'!$A$11:$AL$189,25),"")</f>
        <v/>
      </c>
      <c r="Z29" s="368" t="str">
        <f>IF(AR29&lt;999,VLOOKUP(AR29,'Akt. Runde'!$A$11:$AL$189,26),"")</f>
        <v/>
      </c>
      <c r="AA29" s="369" t="str">
        <f>IF(AR29&lt;999,VLOOKUP(AR29,'Akt. Runde'!$A$11:$AL$189,27),"")</f>
        <v/>
      </c>
      <c r="AB29" s="367" t="str">
        <f>IF(AR29&lt;999,VLOOKUP(AR29,'Akt. Runde'!$A$11:$AL$189,28),"")</f>
        <v/>
      </c>
      <c r="AC29" s="367" t="str">
        <f>IF(AR29&lt;999,VLOOKUP(AR29,'Akt. Runde'!$A$11:$AL$189,29),"")</f>
        <v/>
      </c>
      <c r="AD29" s="370" t="str">
        <f>IF(AR29&lt;999,VLOOKUP(AR29,'Akt. Runde'!$A$11:$AL$189,30),"")</f>
        <v/>
      </c>
      <c r="AE29" s="369" t="str">
        <f>IF(AR29&lt;999,VLOOKUP(AR29,'Akt. Runde'!$A$11:$AL$189,31),"")</f>
        <v/>
      </c>
      <c r="AF29" s="367" t="str">
        <f>IF(AR29&lt;999,VLOOKUP(AR29,'Akt. Runde'!$A$11:$AL$189,32),"")</f>
        <v/>
      </c>
      <c r="AG29" s="367" t="str">
        <f>IF(AR29&lt;999,VLOOKUP(AR29,'Akt. Runde'!$A$11:$AL$189,33),"")</f>
        <v/>
      </c>
      <c r="AH29" s="371" t="str">
        <f>IF(AR29&lt;999,VLOOKUP(AR29,'Akt. Runde'!$A$11:$AL$189,34),"")</f>
        <v/>
      </c>
      <c r="AI29" s="370" t="str">
        <f>IF(AR29&lt;999,VLOOKUP(AR29,'Akt. Runde'!$A$11:$AL$189,35),"")</f>
        <v/>
      </c>
      <c r="AJ29" s="372" t="str">
        <f>IF(AR29&lt;999,VLOOKUP(AR29,'Akt. Runde'!$A$11:$AL$189,36),"")</f>
        <v/>
      </c>
      <c r="AK29" s="373" t="str">
        <f>IF(AR29&lt;999,VLOOKUP(AR29,'Akt. Runde'!$A$11:$AL$189,37),"")</f>
        <v/>
      </c>
      <c r="AL29" s="374" t="str">
        <f>IF(AR29&lt;999,VLOOKUP(AR29,'Akt. Runde'!$A$11:$AL$189,38),"")</f>
        <v/>
      </c>
      <c r="AO29">
        <f>IF('Akt. Runde'!AK29="",99,'Akt. Runde'!AK29)</f>
        <v>99</v>
      </c>
      <c r="AP29">
        <f t="shared" si="12"/>
        <v>99019</v>
      </c>
      <c r="AQ29">
        <f t="shared" si="13"/>
        <v>99019</v>
      </c>
      <c r="AR29">
        <f t="shared" si="14"/>
        <v>999</v>
      </c>
      <c r="AS29">
        <f t="shared" si="15"/>
        <v>999000</v>
      </c>
      <c r="AT29">
        <f t="shared" si="16"/>
        <v>117118</v>
      </c>
      <c r="AU29">
        <f t="shared" si="17"/>
        <v>118</v>
      </c>
      <c r="AV29">
        <f t="shared" si="28"/>
        <v>19</v>
      </c>
      <c r="AW29" s="47">
        <f t="shared" si="18"/>
        <v>41196</v>
      </c>
      <c r="AX29" t="str">
        <f>IF(AU29&lt;999,VLOOKUP(AU29,'Akt. Runde'!$A$11:$AL$189,4),"")</f>
        <v>Hengl Mario</v>
      </c>
      <c r="AY29" s="48">
        <f>IF(AU29&lt;999,VLOOKUP(AU29,'Akt. Runde'!$A$11:$AL$189,36),"")</f>
        <v>378.04075999999998</v>
      </c>
      <c r="AZ29" s="447">
        <f>IF(AU29&lt;999,VLOOKUP(AU29,'Akt. Runde'!$A$11:$AL$189,37),"")</f>
        <v>4</v>
      </c>
      <c r="BA29" t="str">
        <f t="shared" si="19"/>
        <v>13</v>
      </c>
      <c r="BZ29" s="28" t="str">
        <f t="shared" si="0"/>
        <v/>
      </c>
      <c r="CA29" s="28" t="str">
        <f t="shared" si="1"/>
        <v/>
      </c>
      <c r="CB29" s="28" t="str">
        <f t="shared" si="2"/>
        <v/>
      </c>
      <c r="CC29" s="28" t="str">
        <f t="shared" si="3"/>
        <v/>
      </c>
      <c r="CD29" s="28" t="str">
        <f t="shared" si="4"/>
        <v/>
      </c>
      <c r="CE29" s="28" t="str">
        <f t="shared" si="5"/>
        <v/>
      </c>
      <c r="CF29" s="28" t="str">
        <f t="shared" si="20"/>
        <v/>
      </c>
      <c r="CG29" s="28" t="str">
        <f t="shared" si="21"/>
        <v/>
      </c>
      <c r="CH29" s="28" t="str">
        <f t="shared" si="22"/>
        <v/>
      </c>
      <c r="CI29" s="28">
        <f t="shared" si="23"/>
        <v>0</v>
      </c>
      <c r="CT29" s="5"/>
      <c r="CV29" s="28" t="str">
        <f t="shared" si="6"/>
        <v/>
      </c>
      <c r="CW29" s="28" t="str">
        <f t="shared" si="7"/>
        <v/>
      </c>
      <c r="CX29" s="28" t="str">
        <f t="shared" si="8"/>
        <v/>
      </c>
      <c r="CY29" s="28" t="str">
        <f t="shared" si="9"/>
        <v/>
      </c>
      <c r="CZ29" s="28" t="str">
        <f t="shared" si="10"/>
        <v/>
      </c>
      <c r="DA29" s="28" t="str">
        <f t="shared" si="11"/>
        <v/>
      </c>
      <c r="DB29" s="28" t="str">
        <f t="shared" si="24"/>
        <v/>
      </c>
      <c r="DC29" s="28" t="str">
        <f t="shared" si="25"/>
        <v/>
      </c>
      <c r="DD29" s="28" t="str">
        <f t="shared" si="26"/>
        <v/>
      </c>
      <c r="DE29" s="28">
        <f t="shared" si="27"/>
        <v>0</v>
      </c>
      <c r="DP29" s="5"/>
      <c r="DQ29" s="48"/>
      <c r="DR29" s="5"/>
      <c r="DS29" s="5"/>
      <c r="DU29" s="48"/>
      <c r="DV29" s="48"/>
      <c r="DW29" s="48"/>
      <c r="DZ29" s="48"/>
      <c r="EA29" s="48"/>
      <c r="EB29" s="48"/>
      <c r="EC29" s="48"/>
      <c r="EF29" s="48"/>
      <c r="EG29" s="48"/>
      <c r="EH29" s="48"/>
      <c r="EI29" s="48"/>
      <c r="EN29" s="48"/>
    </row>
    <row r="30" spans="1:149" ht="13.5" thickBot="1" x14ac:dyDescent="0.25">
      <c r="A30">
        <v>20</v>
      </c>
      <c r="B30" s="353">
        <v>20</v>
      </c>
      <c r="C30" s="354" t="str">
        <f>IF(AR30&lt;999,VLOOKUP(AR30,'Akt. Runde'!$A$11:$AL$189,3),"")</f>
        <v/>
      </c>
      <c r="D30" s="355" t="str">
        <f>IF(AR30&lt;999,VLOOKUP(AR30,'Akt. Runde'!$A$11:$AL$189,4),"")</f>
        <v/>
      </c>
      <c r="E30" s="356" t="str">
        <f>IF(AR30&lt;999,VLOOKUP(AR30,'Akt. Runde'!$A$11:$AL$189,5),"")</f>
        <v/>
      </c>
      <c r="F30" s="356" t="str">
        <f>IF(AR30&lt;999,VLOOKUP(AR30,'Akt. Runde'!$A$11:$AL$189,6),"")</f>
        <v/>
      </c>
      <c r="G30" s="438" t="str">
        <f>IF(AR30&lt;999,VLOOKUP(AR30,'Akt. Runde'!$A$11:$AL$189,7),"")</f>
        <v/>
      </c>
      <c r="H30" s="357" t="str">
        <f>IF(AR30&lt;999,VLOOKUP(AR30,'Akt. Runde'!$A$11:$AL$189,8),"")</f>
        <v/>
      </c>
      <c r="I30" s="444" t="str">
        <f>IF(AR30&lt;999,VLOOKUP(AR30,'Akt. Runde'!$A$11:$AL$189,9),"")</f>
        <v/>
      </c>
      <c r="J30" s="445" t="str">
        <f>IF(AR30&lt;999,VLOOKUP(AR30,'Akt. Runde'!$A$11:$AL$189,10),"")</f>
        <v/>
      </c>
      <c r="K30" s="446" t="str">
        <f>IF(AR30&lt;999,VLOOKUP(AR30,'Akt. Runde'!$A$11:$AL$189,11),"")</f>
        <v/>
      </c>
      <c r="L30" s="445" t="str">
        <f>IF(AR30&lt;999,VLOOKUP(AR30,'Akt. Runde'!$A$11:$AL$189,12),"")</f>
        <v/>
      </c>
      <c r="M30" s="446" t="str">
        <f>IF(AR30&lt;999,VLOOKUP(AR30,'Akt. Runde'!$A$11:$AL$189,13),"")</f>
        <v/>
      </c>
      <c r="N30" s="445" t="str">
        <f>IF(AR30&lt;999,VLOOKUP(AR30,'Akt. Runde'!$A$11:$AL$189,14),"")</f>
        <v/>
      </c>
      <c r="O30" s="444" t="str">
        <f>IF(AR30&lt;999,VLOOKUP(AR30,'Akt. Runde'!$A$11:$AL$189,15),"")</f>
        <v/>
      </c>
      <c r="P30" s="445" t="str">
        <f>IF(AR30&lt;999,VLOOKUP(AR30,'Akt. Runde'!$A$11:$AL$189,16),"")</f>
        <v/>
      </c>
      <c r="Q30" s="446" t="str">
        <f>IF(AR30&lt;999,VLOOKUP(AR30,'Akt. Runde'!$A$11:$AL$189,17),"")</f>
        <v/>
      </c>
      <c r="R30" s="445" t="str">
        <f>IF(AR30&lt;999,VLOOKUP(AR30,'Akt. Runde'!$A$11:$AL$189,18),"")</f>
        <v/>
      </c>
      <c r="S30" s="446" t="str">
        <f>IF(AR30&lt;999,VLOOKUP(AR30,'Akt. Runde'!$A$11:$AL$189,19),"")</f>
        <v/>
      </c>
      <c r="T30" s="445" t="str">
        <f>IF(AR30&lt;999,VLOOKUP(AR30,'Akt. Runde'!$A$11:$AL$189,20),"")</f>
        <v/>
      </c>
      <c r="U30" s="430" t="str">
        <f>IF(AR30&lt;999,VLOOKUP(AR30,'Akt. Runde'!$A$11:$AL$189,21),"")</f>
        <v/>
      </c>
      <c r="V30" s="431" t="str">
        <f>IF(AR30&lt;999,VLOOKUP(AR30,'Akt. Runde'!$A$11:$AL$189,22),"")</f>
        <v/>
      </c>
      <c r="W30" s="431" t="str">
        <f>IF(AR30&lt;999,VLOOKUP(AR30,'Akt. Runde'!$A$11:$AL$189,23),"")</f>
        <v/>
      </c>
      <c r="X30" s="349" t="str">
        <f>IF(AR30&lt;999,VLOOKUP(AR30,'Akt. Runde'!$A$11:$AL$189,24),"")</f>
        <v/>
      </c>
      <c r="Y30" s="350" t="str">
        <f>IF(AR30&lt;999,VLOOKUP(AR30,'Akt. Runde'!$A$11:$AL$189,25),"")</f>
        <v/>
      </c>
      <c r="Z30" s="338" t="str">
        <f>IF(AR30&lt;999,VLOOKUP(AR30,'Akt. Runde'!$A$11:$AL$189,26),"")</f>
        <v/>
      </c>
      <c r="AA30" s="352" t="str">
        <f>IF(AR30&lt;999,VLOOKUP(AR30,'Akt. Runde'!$A$11:$AL$189,27),"")</f>
        <v/>
      </c>
      <c r="AB30" s="345" t="str">
        <f>IF(AR30&lt;999,VLOOKUP(AR30,'Akt. Runde'!$A$11:$AL$189,28),"")</f>
        <v/>
      </c>
      <c r="AC30" s="345" t="str">
        <f>IF(AR30&lt;999,VLOOKUP(AR30,'Akt. Runde'!$A$11:$AL$189,29),"")</f>
        <v/>
      </c>
      <c r="AD30" s="339" t="str">
        <f>IF(AR30&lt;999,VLOOKUP(AR30,'Akt. Runde'!$A$11:$AL$189,30),"")</f>
        <v/>
      </c>
      <c r="AE30" s="352" t="str">
        <f>IF(AR30&lt;999,VLOOKUP(AR30,'Akt. Runde'!$A$11:$AL$189,31),"")</f>
        <v/>
      </c>
      <c r="AF30" s="345" t="str">
        <f>IF(AR30&lt;999,VLOOKUP(AR30,'Akt. Runde'!$A$11:$AL$189,32),"")</f>
        <v/>
      </c>
      <c r="AG30" s="345" t="str">
        <f>IF(AR30&lt;999,VLOOKUP(AR30,'Akt. Runde'!$A$11:$AL$189,33),"")</f>
        <v/>
      </c>
      <c r="AH30" s="340" t="str">
        <f>IF(AR30&lt;999,VLOOKUP(AR30,'Akt. Runde'!$A$11:$AL$189,34),"")</f>
        <v/>
      </c>
      <c r="AI30" s="339" t="str">
        <f>IF(AR30&lt;999,VLOOKUP(AR30,'Akt. Runde'!$A$11:$AL$189,35),"")</f>
        <v/>
      </c>
      <c r="AJ30" s="341" t="str">
        <f>IF(AR30&lt;999,VLOOKUP(AR30,'Akt. Runde'!$A$11:$AL$189,36),"")</f>
        <v/>
      </c>
      <c r="AK30" s="333" t="str">
        <f>IF(AR30&lt;999,VLOOKUP(AR30,'Akt. Runde'!$A$11:$AL$189,37),"")</f>
        <v/>
      </c>
      <c r="AL30" s="136" t="str">
        <f>IF(AR30&lt;999,VLOOKUP(AR30,'Akt. Runde'!$A$11:$AL$189,38),"")</f>
        <v/>
      </c>
      <c r="AO30">
        <f>IF('Akt. Runde'!AK30="",99,'Akt. Runde'!AK30)</f>
        <v>99</v>
      </c>
      <c r="AP30">
        <f t="shared" si="12"/>
        <v>99020</v>
      </c>
      <c r="AQ30">
        <f t="shared" si="13"/>
        <v>99020</v>
      </c>
      <c r="AR30">
        <f t="shared" si="14"/>
        <v>999</v>
      </c>
      <c r="AS30">
        <f t="shared" si="15"/>
        <v>999000</v>
      </c>
      <c r="AT30">
        <f t="shared" si="16"/>
        <v>118119</v>
      </c>
      <c r="AU30">
        <f t="shared" si="17"/>
        <v>119</v>
      </c>
      <c r="AV30">
        <f t="shared" si="28"/>
        <v>20</v>
      </c>
      <c r="AW30" s="47">
        <f t="shared" si="18"/>
        <v>41196</v>
      </c>
      <c r="AX30" t="str">
        <f>IF(AU30&lt;999,VLOOKUP(AU30,'Akt. Runde'!$A$11:$AL$189,4),"")</f>
        <v>Moldaschl Maximilian</v>
      </c>
      <c r="AY30" s="48">
        <f>IF(AU30&lt;999,VLOOKUP(AU30,'Akt. Runde'!$A$11:$AL$189,36),"")</f>
        <v>361.158523</v>
      </c>
      <c r="AZ30" s="447">
        <f>IF(AU30&lt;999,VLOOKUP(AU30,'Akt. Runde'!$A$11:$AL$189,37),"")</f>
        <v>5</v>
      </c>
      <c r="BA30" t="str">
        <f t="shared" si="19"/>
        <v>13</v>
      </c>
      <c r="BZ30" s="28" t="str">
        <f t="shared" si="0"/>
        <v/>
      </c>
      <c r="CA30" s="28" t="str">
        <f t="shared" si="1"/>
        <v/>
      </c>
      <c r="CB30" s="28" t="str">
        <f t="shared" si="2"/>
        <v/>
      </c>
      <c r="CC30" s="28" t="str">
        <f t="shared" si="3"/>
        <v/>
      </c>
      <c r="CD30" s="28" t="str">
        <f t="shared" si="4"/>
        <v/>
      </c>
      <c r="CE30" s="28" t="str">
        <f t="shared" si="5"/>
        <v/>
      </c>
      <c r="CF30" s="28" t="str">
        <f t="shared" si="20"/>
        <v/>
      </c>
      <c r="CG30" s="28" t="str">
        <f t="shared" si="21"/>
        <v/>
      </c>
      <c r="CH30" s="28" t="str">
        <f t="shared" si="22"/>
        <v/>
      </c>
      <c r="CI30" s="28">
        <f t="shared" si="23"/>
        <v>0</v>
      </c>
      <c r="CT30" s="5"/>
      <c r="CV30" s="28" t="str">
        <f t="shared" si="6"/>
        <v/>
      </c>
      <c r="CW30" s="28" t="str">
        <f t="shared" si="7"/>
        <v/>
      </c>
      <c r="CX30" s="28" t="str">
        <f t="shared" si="8"/>
        <v/>
      </c>
      <c r="CY30" s="28" t="str">
        <f t="shared" si="9"/>
        <v/>
      </c>
      <c r="CZ30" s="28" t="str">
        <f t="shared" si="10"/>
        <v/>
      </c>
      <c r="DA30" s="28" t="str">
        <f t="shared" si="11"/>
        <v/>
      </c>
      <c r="DB30" s="28" t="str">
        <f t="shared" si="24"/>
        <v/>
      </c>
      <c r="DC30" s="28" t="str">
        <f t="shared" si="25"/>
        <v/>
      </c>
      <c r="DD30" s="28" t="str">
        <f t="shared" si="26"/>
        <v/>
      </c>
      <c r="DE30" s="28">
        <f t="shared" si="27"/>
        <v>0</v>
      </c>
      <c r="DP30" s="5"/>
      <c r="DQ30" s="48"/>
      <c r="DR30" s="5"/>
      <c r="DS30" s="5"/>
      <c r="DU30" s="48"/>
      <c r="DV30" s="48"/>
      <c r="DW30" s="48"/>
      <c r="DZ30" s="48"/>
      <c r="EA30" s="48"/>
      <c r="EB30" s="48"/>
      <c r="EC30" s="48"/>
      <c r="EF30" s="48"/>
      <c r="EG30" s="48"/>
      <c r="EH30" s="48"/>
      <c r="EI30" s="48"/>
      <c r="EN30" s="48"/>
    </row>
    <row r="31" spans="1:149" ht="13.5" thickBot="1" x14ac:dyDescent="0.25">
      <c r="A31">
        <v>21</v>
      </c>
      <c r="B31" s="143" t="str">
        <f>'Akt. Runde'!B31</f>
        <v>Männlich</v>
      </c>
      <c r="C31" s="144"/>
      <c r="D31" s="144"/>
      <c r="E31" s="145"/>
      <c r="F31" s="145"/>
      <c r="G31" s="145"/>
      <c r="H31" s="145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5"/>
      <c r="AL31" s="146"/>
      <c r="AQ31">
        <f>$AP$2</f>
        <v>99000</v>
      </c>
      <c r="AR31">
        <v>999</v>
      </c>
      <c r="AS31">
        <f t="shared" si="15"/>
        <v>999000</v>
      </c>
      <c r="AT31">
        <f t="shared" si="16"/>
        <v>119114</v>
      </c>
      <c r="AU31">
        <f t="shared" si="17"/>
        <v>114</v>
      </c>
      <c r="AV31">
        <f t="shared" si="28"/>
        <v>21</v>
      </c>
      <c r="AW31" s="47">
        <f t="shared" si="18"/>
        <v>41196</v>
      </c>
      <c r="AX31" t="str">
        <f>IF(AU31&lt;999,VLOOKUP(AU31,'Akt. Runde'!$A$11:$AL$189,4),"")</f>
        <v>Musel Benjamin</v>
      </c>
      <c r="AY31" s="48">
        <f>IF(AU31&lt;999,VLOOKUP(AU31,'Akt. Runde'!$A$11:$AL$189,36),"")</f>
        <v>338.23775999999998</v>
      </c>
      <c r="AZ31" s="447">
        <f>IF(AU31&lt;999,VLOOKUP(AU31,'Akt. Runde'!$A$11:$AL$189,37),"")</f>
        <v>6</v>
      </c>
      <c r="BA31" t="str">
        <f t="shared" si="19"/>
        <v>13</v>
      </c>
      <c r="BM31" s="73"/>
      <c r="BR31" s="73"/>
      <c r="BS31" s="73"/>
      <c r="BU31" s="108"/>
      <c r="BV31" s="73"/>
      <c r="BW31" s="73"/>
      <c r="BX31" s="73"/>
      <c r="BY31" s="73"/>
      <c r="CF31" s="73" t="s">
        <v>2124</v>
      </c>
      <c r="CG31" s="73" t="s">
        <v>2125</v>
      </c>
      <c r="CH31" s="73" t="s">
        <v>2126</v>
      </c>
      <c r="CI31" s="73" t="s">
        <v>2127</v>
      </c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DB31" s="73" t="s">
        <v>2148</v>
      </c>
      <c r="DC31" s="73" t="s">
        <v>2149</v>
      </c>
      <c r="DD31" s="73" t="s">
        <v>2150</v>
      </c>
      <c r="DE31" s="73" t="s">
        <v>2154</v>
      </c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U31" s="73"/>
      <c r="DV31" s="73"/>
      <c r="DW31" s="73"/>
      <c r="DX31" s="73"/>
      <c r="DZ31" s="73"/>
      <c r="EA31" s="73"/>
      <c r="EB31" s="73"/>
      <c r="EC31" s="73"/>
      <c r="ED31" s="73"/>
      <c r="EF31" s="73"/>
      <c r="EG31" s="73"/>
      <c r="EH31" s="73"/>
      <c r="EI31" s="73"/>
      <c r="EJ31" s="117"/>
      <c r="EN31" s="118"/>
      <c r="EO31" s="118"/>
      <c r="EP31" s="118"/>
      <c r="EQ31" s="118"/>
      <c r="ER31" s="118"/>
      <c r="ES31" s="118"/>
    </row>
    <row r="32" spans="1:149" x14ac:dyDescent="0.2">
      <c r="A32">
        <v>22</v>
      </c>
      <c r="B32" s="546">
        <v>1</v>
      </c>
      <c r="C32" s="528" t="str">
        <f>IF(AR32&lt;999,VLOOKUP(AR32,'Akt. Runde'!$A$11:$AL$189,3),"")</f>
        <v>M407</v>
      </c>
      <c r="D32" s="529" t="str">
        <f>IF(AR32&lt;999,VLOOKUP(AR32,'Akt. Runde'!$A$11:$AL$189,4),"")</f>
        <v>Kittenberger Kevin</v>
      </c>
      <c r="E32" s="530" t="str">
        <f>IF(AR32&lt;999,VLOOKUP(AR32,'Akt. Runde'!$A$11:$AL$189,5),"")</f>
        <v>BRU</v>
      </c>
      <c r="F32" s="530">
        <f>IF(AR32&lt;999,VLOOKUP(AR32,'Akt. Runde'!$A$11:$AL$189,6),"")</f>
        <v>2003</v>
      </c>
      <c r="G32" s="547">
        <f>IF(AR32&lt;999,VLOOKUP(AR32,'Akt. Runde'!$A$11:$AL$189,7),"")</f>
        <v>28.8</v>
      </c>
      <c r="H32" s="531">
        <f>IF(AR32&lt;999,VLOOKUP(AR32,'Akt. Runde'!$A$11:$AL$189,8),"")</f>
        <v>3.0112999999999999</v>
      </c>
      <c r="I32" s="532">
        <f>IF(AR32&lt;999,VLOOKUP(AR32,'Akt. Runde'!$A$11:$AL$189,9),"")</f>
        <v>0</v>
      </c>
      <c r="J32" s="533">
        <f>IF(AR32&lt;999,VLOOKUP(AR32,'Akt. Runde'!$A$11:$AL$189,10),"")</f>
        <v>4</v>
      </c>
      <c r="K32" s="534">
        <f>IF(AR32&lt;999,VLOOKUP(AR32,'Akt. Runde'!$A$11:$AL$189,11),"")</f>
        <v>0</v>
      </c>
      <c r="L32" s="533">
        <f>IF(AR32&lt;999,VLOOKUP(AR32,'Akt. Runde'!$A$11:$AL$189,12),"")</f>
        <v>5</v>
      </c>
      <c r="M32" s="534">
        <f>IF(AR32&lt;999,VLOOKUP(AR32,'Akt. Runde'!$A$11:$AL$189,13),"")</f>
        <v>0</v>
      </c>
      <c r="N32" s="533">
        <f>IF(AR32&lt;999,VLOOKUP(AR32,'Akt. Runde'!$A$11:$AL$189,14),"")</f>
        <v>5</v>
      </c>
      <c r="O32" s="532">
        <f>IF(AR32&lt;999,VLOOKUP(AR32,'Akt. Runde'!$A$11:$AL$189,15),"")</f>
        <v>0</v>
      </c>
      <c r="P32" s="533">
        <f>IF(AR32&lt;999,VLOOKUP(AR32,'Akt. Runde'!$A$11:$AL$189,16),"")</f>
        <v>3.5</v>
      </c>
      <c r="Q32" s="534">
        <f>IF(AR32&lt;999,VLOOKUP(AR32,'Akt. Runde'!$A$11:$AL$189,17),"")</f>
        <v>0</v>
      </c>
      <c r="R32" s="533">
        <f>IF(AR32&lt;999,VLOOKUP(AR32,'Akt. Runde'!$A$11:$AL$189,18),"")</f>
        <v>4.5</v>
      </c>
      <c r="S32" s="534">
        <f>IF(AR32&lt;999,VLOOKUP(AR32,'Akt. Runde'!$A$11:$AL$189,19),"")</f>
        <v>0</v>
      </c>
      <c r="T32" s="533">
        <f>IF(AR32&lt;999,VLOOKUP(AR32,'Akt. Runde'!$A$11:$AL$189,20),"")</f>
        <v>5</v>
      </c>
      <c r="U32" s="535">
        <f>IF(AR32&lt;999,VLOOKUP(AR32,'Akt. Runde'!$A$11:$AL$189,21),"")</f>
        <v>0</v>
      </c>
      <c r="V32" s="536">
        <f>IF(AR32&lt;999,VLOOKUP(AR32,'Akt. Runde'!$A$11:$AL$189,22),"")</f>
        <v>0</v>
      </c>
      <c r="W32" s="536">
        <f>IF(AR32&lt;999,VLOOKUP(AR32,'Akt. Runde'!$A$11:$AL$189,23),"")</f>
        <v>100</v>
      </c>
      <c r="X32" s="537">
        <f>IF(AR32&lt;999,VLOOKUP(AR32,'Akt. Runde'!$A$11:$AL$189,24),"")</f>
        <v>6.23</v>
      </c>
      <c r="Y32" s="538">
        <f>IF(AR32&lt;999,VLOOKUP(AR32,'Akt. Runde'!$A$11:$AL$189,25),"")</f>
        <v>6.06</v>
      </c>
      <c r="Z32" s="539">
        <f>IF(AR32&lt;999,VLOOKUP(AR32,'Akt. Runde'!$A$11:$AL$189,26),"")</f>
        <v>89</v>
      </c>
      <c r="AA32" s="540">
        <f>IF(AR32&lt;999,VLOOKUP(AR32,'Akt. Runde'!$A$11:$AL$189,27),"")</f>
        <v>5.6</v>
      </c>
      <c r="AB32" s="538">
        <f>IF(AR32&lt;999,VLOOKUP(AR32,'Akt. Runde'!$A$11:$AL$189,28),"")</f>
        <v>5.61</v>
      </c>
      <c r="AC32" s="538">
        <f>IF(AR32&lt;999,VLOOKUP(AR32,'Akt. Runde'!$A$11:$AL$189,29),"")</f>
        <v>5.58</v>
      </c>
      <c r="AD32" s="541">
        <f>IF(AR32&lt;999,VLOOKUP(AR32,'Akt. Runde'!$A$11:$AL$189,30),"")</f>
        <v>72.2</v>
      </c>
      <c r="AE32" s="540">
        <f>IF(AR32&lt;999,VLOOKUP(AR32,'Akt. Runde'!$A$11:$AL$189,31),"")</f>
        <v>7.28</v>
      </c>
      <c r="AF32" s="538">
        <f>IF(AR32&lt;999,VLOOKUP(AR32,'Akt. Runde'!$A$11:$AL$189,32),"")</f>
        <v>7.06</v>
      </c>
      <c r="AG32" s="538">
        <f>IF(AR32&lt;999,VLOOKUP(AR32,'Akt. Runde'!$A$11:$AL$189,33),"")</f>
        <v>7.53</v>
      </c>
      <c r="AH32" s="542">
        <f>IF(AR32&lt;999,VLOOKUP(AR32,'Akt. Runde'!$A$11:$AL$189,34),"")</f>
        <v>42.54</v>
      </c>
      <c r="AI32" s="541">
        <f>IF(AR32&lt;999,VLOOKUP(AR32,'Akt. Runde'!$A$11:$AL$189,35),"")</f>
        <v>128.10070199999998</v>
      </c>
      <c r="AJ32" s="543">
        <f>IF(AR32&lt;999,VLOOKUP(AR32,'Akt. Runde'!$A$11:$AL$189,36),"")</f>
        <v>389.300702</v>
      </c>
      <c r="AK32" s="544">
        <f>IF(AR32&lt;999,VLOOKUP(AR32,'Akt. Runde'!$A$11:$AL$189,37),"")</f>
        <v>1</v>
      </c>
      <c r="AL32" s="545">
        <f>IF(AR32&lt;999,VLOOKUP(AR32,'Akt. Runde'!$A$11:$AL$189,38),"")</f>
        <v>30</v>
      </c>
      <c r="AO32">
        <f>IF('Akt. Runde'!AK32="",99,'Akt. Runde'!AK32)</f>
        <v>2</v>
      </c>
      <c r="AP32">
        <f t="shared" si="12"/>
        <v>2022</v>
      </c>
      <c r="AQ32">
        <f>SMALL($AP$32:$AP$51,B32)</f>
        <v>1023</v>
      </c>
      <c r="AR32">
        <f t="shared" si="14"/>
        <v>23</v>
      </c>
      <c r="AS32">
        <f t="shared" si="15"/>
        <v>22023</v>
      </c>
      <c r="AT32">
        <f t="shared" si="16"/>
        <v>139139</v>
      </c>
      <c r="AU32">
        <f t="shared" si="17"/>
        <v>139</v>
      </c>
      <c r="AV32">
        <f t="shared" si="28"/>
        <v>22</v>
      </c>
      <c r="AW32" s="47">
        <f t="shared" si="18"/>
        <v>41196</v>
      </c>
      <c r="AX32" t="str">
        <f>IF(AU32&lt;999,VLOOKUP(AU32,'Akt. Runde'!$A$11:$AL$189,4),"")</f>
        <v>Hofegger Jessica</v>
      </c>
      <c r="AY32" s="48">
        <f>IF(AU32&lt;999,VLOOKUP(AU32,'Akt. Runde'!$A$11:$AL$189,36),"")</f>
        <v>278.78399999999999</v>
      </c>
      <c r="AZ32" s="447">
        <f>IF(AU32&lt;999,VLOOKUP(AU32,'Akt. Runde'!$A$11:$AL$189,37),"")</f>
        <v>1</v>
      </c>
      <c r="BA32" t="str">
        <f t="shared" si="19"/>
        <v>15</v>
      </c>
      <c r="BZ32" s="28">
        <f t="shared" ref="BZ32:BZ51" si="29">I32</f>
        <v>0</v>
      </c>
      <c r="CA32" s="28">
        <f t="shared" ref="CA32:CA51" si="30">J32</f>
        <v>4</v>
      </c>
      <c r="CB32" s="28">
        <f t="shared" ref="CB32:CB51" si="31">K32</f>
        <v>0</v>
      </c>
      <c r="CC32" s="28">
        <f t="shared" ref="CC32:CC51" si="32">L32</f>
        <v>5</v>
      </c>
      <c r="CD32" s="28">
        <f t="shared" ref="CD32:CD51" si="33">M32</f>
        <v>0</v>
      </c>
      <c r="CE32" s="28">
        <f t="shared" ref="CE32:CE51" si="34">N32</f>
        <v>5</v>
      </c>
      <c r="CF32" s="28">
        <f>IF(CA32="x",0,IF(CA32="X",0,BZ32))</f>
        <v>0</v>
      </c>
      <c r="CG32" s="28">
        <f>IF(CC32="x",0,IF(CC32="X",0,CB32))</f>
        <v>0</v>
      </c>
      <c r="CH32" s="28">
        <f>IF(CE32="x",0,IF(CE32="X",0,CD32))</f>
        <v>0</v>
      </c>
      <c r="CI32" s="28">
        <f>MAX(CF32:CH32)</f>
        <v>0</v>
      </c>
      <c r="CT32" s="5"/>
      <c r="CV32" s="28">
        <f t="shared" ref="CV32:CV51" si="35">O32</f>
        <v>0</v>
      </c>
      <c r="CW32" s="28">
        <f t="shared" ref="CW32:CW51" si="36">P32</f>
        <v>3.5</v>
      </c>
      <c r="CX32" s="28">
        <f t="shared" ref="CX32:CX51" si="37">Q32</f>
        <v>0</v>
      </c>
      <c r="CY32" s="28">
        <f t="shared" ref="CY32:CY51" si="38">R32</f>
        <v>4.5</v>
      </c>
      <c r="CZ32" s="28">
        <f t="shared" ref="CZ32:CZ51" si="39">S32</f>
        <v>0</v>
      </c>
      <c r="DA32" s="28">
        <f t="shared" ref="DA32:DA51" si="40">T32</f>
        <v>5</v>
      </c>
      <c r="DB32" s="28">
        <f>IF(CW32="x",0,IF(CW32="X",0,CV32))</f>
        <v>0</v>
      </c>
      <c r="DC32" s="28">
        <f>IF(CY32="x",0,IF(CY32="X",0,CX32))</f>
        <v>0</v>
      </c>
      <c r="DD32" s="28">
        <f>IF(DA32="x",0,IF(DA32="X",0,CZ32))</f>
        <v>0</v>
      </c>
      <c r="DE32" s="28">
        <f>MAX(DB32:DD32)</f>
        <v>0</v>
      </c>
      <c r="DP32" s="5"/>
      <c r="DQ32" s="48"/>
      <c r="DR32" s="5"/>
      <c r="DS32" s="5"/>
      <c r="DU32" s="48"/>
      <c r="DV32" s="48"/>
      <c r="DW32" s="48"/>
      <c r="DY32" s="48"/>
      <c r="DZ32" s="48"/>
      <c r="EA32" s="48"/>
      <c r="EB32" s="48"/>
      <c r="EC32" s="48"/>
      <c r="EF32" s="48"/>
      <c r="EG32" s="48"/>
      <c r="EH32" s="48"/>
      <c r="EI32" s="48"/>
      <c r="EN32" s="48"/>
    </row>
    <row r="33" spans="1:144" x14ac:dyDescent="0.2">
      <c r="A33">
        <v>23</v>
      </c>
      <c r="B33" s="353">
        <v>2</v>
      </c>
      <c r="C33" s="354" t="str">
        <f>IF(AR33&lt;999,VLOOKUP(AR33,'Akt. Runde'!$A$11:$AL$189,3),"")</f>
        <v>X277</v>
      </c>
      <c r="D33" s="355" t="str">
        <f>IF(AR33&lt;999,VLOOKUP(AR33,'Akt. Runde'!$A$11:$AL$189,4),"")</f>
        <v>Bacsa David</v>
      </c>
      <c r="E33" s="356" t="str">
        <f>IF(AR33&lt;999,VLOOKUP(AR33,'Akt. Runde'!$A$11:$AL$189,5),"")</f>
        <v>LAL</v>
      </c>
      <c r="F33" s="356">
        <f>IF(AR33&lt;999,VLOOKUP(AR33,'Akt. Runde'!$A$11:$AL$189,6),"")</f>
        <v>2003</v>
      </c>
      <c r="G33" s="438">
        <f>IF(AR33&lt;999,VLOOKUP(AR33,'Akt. Runde'!$A$11:$AL$189,7),"")</f>
        <v>35</v>
      </c>
      <c r="H33" s="357">
        <f>IF(AR33&lt;999,VLOOKUP(AR33,'Akt. Runde'!$A$11:$AL$189,8),"")</f>
        <v>2.4020000000000001</v>
      </c>
      <c r="I33" s="444">
        <f>IF(AR33&lt;999,VLOOKUP(AR33,'Akt. Runde'!$A$11:$AL$189,9),"")</f>
        <v>0</v>
      </c>
      <c r="J33" s="445">
        <f>IF(AR33&lt;999,VLOOKUP(AR33,'Akt. Runde'!$A$11:$AL$189,10),"")</f>
        <v>3</v>
      </c>
      <c r="K33" s="446">
        <f>IF(AR33&lt;999,VLOOKUP(AR33,'Akt. Runde'!$A$11:$AL$189,11),"")</f>
        <v>0</v>
      </c>
      <c r="L33" s="445">
        <f>IF(AR33&lt;999,VLOOKUP(AR33,'Akt. Runde'!$A$11:$AL$189,12),"")</f>
        <v>3.5</v>
      </c>
      <c r="M33" s="446">
        <f>IF(AR33&lt;999,VLOOKUP(AR33,'Akt. Runde'!$A$11:$AL$189,13),"")</f>
        <v>0</v>
      </c>
      <c r="N33" s="445">
        <f>IF(AR33&lt;999,VLOOKUP(AR33,'Akt. Runde'!$A$11:$AL$189,14),"")</f>
        <v>4</v>
      </c>
      <c r="O33" s="444">
        <f>IF(AR33&lt;999,VLOOKUP(AR33,'Akt. Runde'!$A$11:$AL$189,15),"")</f>
        <v>0</v>
      </c>
      <c r="P33" s="445">
        <f>IF(AR33&lt;999,VLOOKUP(AR33,'Akt. Runde'!$A$11:$AL$189,16),"")</f>
        <v>2.5</v>
      </c>
      <c r="Q33" s="446">
        <f>IF(AR33&lt;999,VLOOKUP(AR33,'Akt. Runde'!$A$11:$AL$189,17),"")</f>
        <v>0</v>
      </c>
      <c r="R33" s="445">
        <f>IF(AR33&lt;999,VLOOKUP(AR33,'Akt. Runde'!$A$11:$AL$189,18),"")</f>
        <v>2.5</v>
      </c>
      <c r="S33" s="446">
        <f>IF(AR33&lt;999,VLOOKUP(AR33,'Akt. Runde'!$A$11:$AL$189,19),"")</f>
        <v>0</v>
      </c>
      <c r="T33" s="445">
        <f>IF(AR33&lt;999,VLOOKUP(AR33,'Akt. Runde'!$A$11:$AL$189,20),"")</f>
        <v>3.5</v>
      </c>
      <c r="U33" s="430">
        <f>IF(AR33&lt;999,VLOOKUP(AR33,'Akt. Runde'!$A$11:$AL$189,21),"")</f>
        <v>0</v>
      </c>
      <c r="V33" s="431">
        <f>IF(AR33&lt;999,VLOOKUP(AR33,'Akt. Runde'!$A$11:$AL$189,22),"")</f>
        <v>0</v>
      </c>
      <c r="W33" s="431">
        <f>IF(AR33&lt;999,VLOOKUP(AR33,'Akt. Runde'!$A$11:$AL$189,23),"")</f>
        <v>75</v>
      </c>
      <c r="X33" s="344">
        <f>IF(AR33&lt;999,VLOOKUP(AR33,'Akt. Runde'!$A$11:$AL$189,24),"")</f>
        <v>6.56</v>
      </c>
      <c r="Y33" s="345">
        <f>IF(AR33&lt;999,VLOOKUP(AR33,'Akt. Runde'!$A$11:$AL$189,25),"")</f>
        <v>6.2</v>
      </c>
      <c r="Z33" s="338">
        <f>IF(AR33&lt;999,VLOOKUP(AR33,'Akt. Runde'!$A$11:$AL$189,26),"")</f>
        <v>85</v>
      </c>
      <c r="AA33" s="352">
        <f>IF(AR33&lt;999,VLOOKUP(AR33,'Akt. Runde'!$A$11:$AL$189,27),"")</f>
        <v>5.27</v>
      </c>
      <c r="AB33" s="345">
        <f>IF(AR33&lt;999,VLOOKUP(AR33,'Akt. Runde'!$A$11:$AL$189,28),"")</f>
        <v>5.28</v>
      </c>
      <c r="AC33" s="345">
        <f>IF(AR33&lt;999,VLOOKUP(AR33,'Akt. Runde'!$A$11:$AL$189,29),"")</f>
        <v>5.41</v>
      </c>
      <c r="AD33" s="339">
        <f>IF(AR33&lt;999,VLOOKUP(AR33,'Akt. Runde'!$A$11:$AL$189,30),"")</f>
        <v>68.2</v>
      </c>
      <c r="AE33" s="352">
        <f>IF(AR33&lt;999,VLOOKUP(AR33,'Akt. Runde'!$A$11:$AL$189,31),"")</f>
        <v>7.95</v>
      </c>
      <c r="AF33" s="345">
        <f>IF(AR33&lt;999,VLOOKUP(AR33,'Akt. Runde'!$A$11:$AL$189,32),"")</f>
        <v>7.56</v>
      </c>
      <c r="AG33" s="345">
        <f>IF(AR33&lt;999,VLOOKUP(AR33,'Akt. Runde'!$A$11:$AL$189,33),"")</f>
        <v>7.11</v>
      </c>
      <c r="AH33" s="340">
        <f>IF(AR33&lt;999,VLOOKUP(AR33,'Akt. Runde'!$A$11:$AL$189,34),"")</f>
        <v>45.77</v>
      </c>
      <c r="AI33" s="339">
        <f>IF(AR33&lt;999,VLOOKUP(AR33,'Akt. Runde'!$A$11:$AL$189,35),"")</f>
        <v>109.93954000000001</v>
      </c>
      <c r="AJ33" s="341">
        <f>IF(AR33&lt;999,VLOOKUP(AR33,'Akt. Runde'!$A$11:$AL$189,36),"")</f>
        <v>338.13954000000001</v>
      </c>
      <c r="AK33" s="333">
        <f>IF(AR33&lt;999,VLOOKUP(AR33,'Akt. Runde'!$A$11:$AL$189,37),"")</f>
        <v>2</v>
      </c>
      <c r="AL33" s="136">
        <f>IF(AR33&lt;999,VLOOKUP(AR33,'Akt. Runde'!$A$11:$AL$189,38),"")</f>
        <v>20</v>
      </c>
      <c r="AO33">
        <f>IF('Akt. Runde'!AK33="",99,'Akt. Runde'!AK33)</f>
        <v>1</v>
      </c>
      <c r="AP33">
        <f t="shared" si="12"/>
        <v>1023</v>
      </c>
      <c r="AQ33">
        <f t="shared" ref="AQ33:AQ51" si="41">SMALL($AP$32:$AP$51,B33)</f>
        <v>2022</v>
      </c>
      <c r="AR33">
        <f t="shared" si="14"/>
        <v>22</v>
      </c>
      <c r="AS33">
        <f t="shared" si="15"/>
        <v>23022</v>
      </c>
      <c r="AT33">
        <f t="shared" si="16"/>
        <v>160161</v>
      </c>
      <c r="AU33">
        <f t="shared" si="17"/>
        <v>161</v>
      </c>
      <c r="AV33">
        <f t="shared" si="28"/>
        <v>23</v>
      </c>
      <c r="AW33" s="47">
        <f t="shared" si="18"/>
        <v>41196</v>
      </c>
      <c r="AX33" t="str">
        <f>IF(AU33&lt;999,VLOOKUP(AU33,'Akt. Runde'!$A$11:$AL$189,4),"")</f>
        <v>Gotthart Phillip</v>
      </c>
      <c r="AY33" s="48">
        <f>IF(AU33&lt;999,VLOOKUP(AU33,'Akt. Runde'!$A$11:$AL$189,36),"")</f>
        <v>467.25304000000006</v>
      </c>
      <c r="AZ33" s="447">
        <f>IF(AU33&lt;999,VLOOKUP(AU33,'Akt. Runde'!$A$11:$AL$189,37),"")</f>
        <v>1</v>
      </c>
      <c r="BA33" t="str">
        <f t="shared" si="19"/>
        <v>15</v>
      </c>
      <c r="BZ33" s="28">
        <f t="shared" si="29"/>
        <v>0</v>
      </c>
      <c r="CA33" s="28">
        <f t="shared" si="30"/>
        <v>3</v>
      </c>
      <c r="CB33" s="28">
        <f t="shared" si="31"/>
        <v>0</v>
      </c>
      <c r="CC33" s="28">
        <f t="shared" si="32"/>
        <v>3.5</v>
      </c>
      <c r="CD33" s="28">
        <f t="shared" si="33"/>
        <v>0</v>
      </c>
      <c r="CE33" s="28">
        <f t="shared" si="34"/>
        <v>4</v>
      </c>
      <c r="CF33" s="28">
        <f t="shared" ref="CF33:CF51" si="42">IF(CA33="x",0,IF(CA33="X",0,BZ33))</f>
        <v>0</v>
      </c>
      <c r="CG33" s="28">
        <f t="shared" ref="CG33:CG51" si="43">IF(CC33="x",0,IF(CC33="X",0,CB33))</f>
        <v>0</v>
      </c>
      <c r="CH33" s="28">
        <f t="shared" ref="CH33:CH51" si="44">IF(CE33="x",0,IF(CE33="X",0,CD33))</f>
        <v>0</v>
      </c>
      <c r="CI33" s="28">
        <f t="shared" ref="CI33:CI51" si="45">MAX(CF33:CH33)</f>
        <v>0</v>
      </c>
      <c r="CT33" s="5"/>
      <c r="CV33" s="28">
        <f t="shared" si="35"/>
        <v>0</v>
      </c>
      <c r="CW33" s="28">
        <f t="shared" si="36"/>
        <v>2.5</v>
      </c>
      <c r="CX33" s="28">
        <f t="shared" si="37"/>
        <v>0</v>
      </c>
      <c r="CY33" s="28">
        <f t="shared" si="38"/>
        <v>2.5</v>
      </c>
      <c r="CZ33" s="28">
        <f t="shared" si="39"/>
        <v>0</v>
      </c>
      <c r="DA33" s="28">
        <f t="shared" si="40"/>
        <v>3.5</v>
      </c>
      <c r="DB33" s="28">
        <f t="shared" ref="DB33:DB51" si="46">IF(CW33="x",0,IF(CW33="X",0,CV33))</f>
        <v>0</v>
      </c>
      <c r="DC33" s="28">
        <f t="shared" ref="DC33:DC51" si="47">IF(CY33="x",0,IF(CY33="X",0,CX33))</f>
        <v>0</v>
      </c>
      <c r="DD33" s="28">
        <f t="shared" ref="DD33:DD51" si="48">IF(DA33="x",0,IF(DA33="X",0,CZ33))</f>
        <v>0</v>
      </c>
      <c r="DE33" s="28">
        <f t="shared" ref="DE33:DE51" si="49">MAX(DB33:DD33)</f>
        <v>0</v>
      </c>
      <c r="DP33" s="5"/>
      <c r="DQ33" s="48"/>
      <c r="DR33" s="5"/>
      <c r="DS33" s="5"/>
      <c r="DU33" s="48"/>
      <c r="DV33" s="48"/>
      <c r="DW33" s="48"/>
      <c r="DZ33" s="48"/>
      <c r="EA33" s="48"/>
      <c r="EB33" s="48"/>
      <c r="EC33" s="48"/>
      <c r="EF33" s="48"/>
      <c r="EG33" s="48"/>
      <c r="EH33" s="48"/>
      <c r="EI33" s="48"/>
      <c r="EN33" s="48"/>
    </row>
    <row r="34" spans="1:144" x14ac:dyDescent="0.2">
      <c r="A34">
        <v>24</v>
      </c>
      <c r="B34" s="387">
        <v>3</v>
      </c>
      <c r="C34" s="388" t="str">
        <f>IF(AR34&lt;999,VLOOKUP(AR34,'Akt. Runde'!$A$11:$AL$189,3),"")</f>
        <v>M419</v>
      </c>
      <c r="D34" s="389" t="str">
        <f>IF(AR34&lt;999,VLOOKUP(AR34,'Akt. Runde'!$A$11:$AL$189,4),"")</f>
        <v>Schrall Tobias</v>
      </c>
      <c r="E34" s="390" t="str">
        <f>IF(AR34&lt;999,VLOOKUP(AR34,'Akt. Runde'!$A$11:$AL$189,5),"")</f>
        <v>OMV</v>
      </c>
      <c r="F34" s="390">
        <f>IF(AR34&lt;999,VLOOKUP(AR34,'Akt. Runde'!$A$11:$AL$189,6),"")</f>
        <v>2003</v>
      </c>
      <c r="G34" s="439">
        <f>IF(AR34&lt;999,VLOOKUP(AR34,'Akt. Runde'!$A$11:$AL$189,7),"")</f>
        <v>42.8</v>
      </c>
      <c r="H34" s="391">
        <f>IF(AR34&lt;999,VLOOKUP(AR34,'Akt. Runde'!$A$11:$AL$189,8),"")</f>
        <v>1.9545999999999999</v>
      </c>
      <c r="I34" s="392">
        <f>IF(AR34&lt;999,VLOOKUP(AR34,'Akt. Runde'!$A$11:$AL$189,9),"")</f>
        <v>0</v>
      </c>
      <c r="J34" s="393">
        <f>IF(AR34&lt;999,VLOOKUP(AR34,'Akt. Runde'!$A$11:$AL$189,10),"")</f>
        <v>3.5</v>
      </c>
      <c r="K34" s="394">
        <f>IF(AR34&lt;999,VLOOKUP(AR34,'Akt. Runde'!$A$11:$AL$189,11),"")</f>
        <v>0</v>
      </c>
      <c r="L34" s="393">
        <f>IF(AR34&lt;999,VLOOKUP(AR34,'Akt. Runde'!$A$11:$AL$189,12),"")</f>
        <v>3.5</v>
      </c>
      <c r="M34" s="394">
        <f>IF(AR34&lt;999,VLOOKUP(AR34,'Akt. Runde'!$A$11:$AL$189,13),"")</f>
        <v>0</v>
      </c>
      <c r="N34" s="393">
        <f>IF(AR34&lt;999,VLOOKUP(AR34,'Akt. Runde'!$A$11:$AL$189,14),"")</f>
        <v>4.5</v>
      </c>
      <c r="O34" s="392">
        <f>IF(AR34&lt;999,VLOOKUP(AR34,'Akt. Runde'!$A$11:$AL$189,15),"")</f>
        <v>0</v>
      </c>
      <c r="P34" s="393">
        <f>IF(AR34&lt;999,VLOOKUP(AR34,'Akt. Runde'!$A$11:$AL$189,16),"")</f>
        <v>3.5</v>
      </c>
      <c r="Q34" s="394">
        <f>IF(AR34&lt;999,VLOOKUP(AR34,'Akt. Runde'!$A$11:$AL$189,17),"")</f>
        <v>0</v>
      </c>
      <c r="R34" s="393">
        <f>IF(AR34&lt;999,VLOOKUP(AR34,'Akt. Runde'!$A$11:$AL$189,18),"")</f>
        <v>4</v>
      </c>
      <c r="S34" s="394">
        <f>IF(AR34&lt;999,VLOOKUP(AR34,'Akt. Runde'!$A$11:$AL$189,19),"")</f>
        <v>0</v>
      </c>
      <c r="T34" s="393">
        <f>IF(AR34&lt;999,VLOOKUP(AR34,'Akt. Runde'!$A$11:$AL$189,20),"")</f>
        <v>3.5</v>
      </c>
      <c r="U34" s="428">
        <f>IF(AR34&lt;999,VLOOKUP(AR34,'Akt. Runde'!$A$11:$AL$189,21),"")</f>
        <v>0</v>
      </c>
      <c r="V34" s="429">
        <f>IF(AR34&lt;999,VLOOKUP(AR34,'Akt. Runde'!$A$11:$AL$189,22),"")</f>
        <v>0</v>
      </c>
      <c r="W34" s="429">
        <f>IF(AR34&lt;999,VLOOKUP(AR34,'Akt. Runde'!$A$11:$AL$189,23),"")</f>
        <v>85</v>
      </c>
      <c r="X34" s="395">
        <f>IF(AR34&lt;999,VLOOKUP(AR34,'Akt. Runde'!$A$11:$AL$189,24),"")</f>
        <v>7.57</v>
      </c>
      <c r="Y34" s="396">
        <f>IF(AR34&lt;999,VLOOKUP(AR34,'Akt. Runde'!$A$11:$AL$189,25),"")</f>
        <v>7.82</v>
      </c>
      <c r="Z34" s="397">
        <f>IF(AR34&lt;999,VLOOKUP(AR34,'Akt. Runde'!$A$11:$AL$189,26),"")</f>
        <v>51</v>
      </c>
      <c r="AA34" s="398">
        <f>IF(AR34&lt;999,VLOOKUP(AR34,'Akt. Runde'!$A$11:$AL$189,27),"")</f>
        <v>4.16</v>
      </c>
      <c r="AB34" s="396">
        <f>IF(AR34&lt;999,VLOOKUP(AR34,'Akt. Runde'!$A$11:$AL$189,28),"")</f>
        <v>4.29</v>
      </c>
      <c r="AC34" s="396">
        <f>IF(AR34&lt;999,VLOOKUP(AR34,'Akt. Runde'!$A$11:$AL$189,29),"")</f>
        <v>4.32</v>
      </c>
      <c r="AD34" s="399">
        <f>IF(AR34&lt;999,VLOOKUP(AR34,'Akt. Runde'!$A$11:$AL$189,30),"")</f>
        <v>46.4</v>
      </c>
      <c r="AE34" s="398">
        <f>IF(AR34&lt;999,VLOOKUP(AR34,'Akt. Runde'!$A$11:$AL$189,31),"")</f>
        <v>6.18</v>
      </c>
      <c r="AF34" s="396">
        <f>IF(AR34&lt;999,VLOOKUP(AR34,'Akt. Runde'!$A$11:$AL$189,32),"")</f>
        <v>4.43</v>
      </c>
      <c r="AG34" s="396">
        <f>IF(AR34&lt;999,VLOOKUP(AR34,'Akt. Runde'!$A$11:$AL$189,33),"")</f>
        <v>5.43</v>
      </c>
      <c r="AH34" s="400">
        <f>IF(AR34&lt;999,VLOOKUP(AR34,'Akt. Runde'!$A$11:$AL$189,34),"")</f>
        <v>32.15</v>
      </c>
      <c r="AI34" s="399">
        <f>IF(AR34&lt;999,VLOOKUP(AR34,'Akt. Runde'!$A$11:$AL$189,35),"")</f>
        <v>62.840389999999992</v>
      </c>
      <c r="AJ34" s="401">
        <f>IF(AR34&lt;999,VLOOKUP(AR34,'Akt. Runde'!$A$11:$AL$189,36),"")</f>
        <v>245.24038999999999</v>
      </c>
      <c r="AK34" s="402">
        <f>IF(AR34&lt;999,VLOOKUP(AR34,'Akt. Runde'!$A$11:$AL$189,37),"")</f>
        <v>3</v>
      </c>
      <c r="AL34" s="403">
        <f>IF(AR34&lt;999,VLOOKUP(AR34,'Akt. Runde'!$A$11:$AL$189,38),"")</f>
        <v>16</v>
      </c>
      <c r="AO34">
        <f>IF('Akt. Runde'!AK34="",99,'Akt. Runde'!AK34)</f>
        <v>3</v>
      </c>
      <c r="AP34">
        <f t="shared" si="12"/>
        <v>3024</v>
      </c>
      <c r="AQ34">
        <f t="shared" si="41"/>
        <v>3024</v>
      </c>
      <c r="AR34">
        <f t="shared" si="14"/>
        <v>24</v>
      </c>
      <c r="AS34">
        <f t="shared" si="15"/>
        <v>24024</v>
      </c>
      <c r="AT34">
        <f t="shared" si="16"/>
        <v>161163</v>
      </c>
      <c r="AU34">
        <f t="shared" si="17"/>
        <v>163</v>
      </c>
      <c r="AV34">
        <f t="shared" si="28"/>
        <v>24</v>
      </c>
      <c r="AW34" s="47">
        <f t="shared" si="18"/>
        <v>41196</v>
      </c>
      <c r="AX34" t="str">
        <f>IF(AU34&lt;999,VLOOKUP(AU34,'Akt. Runde'!$A$11:$AL$189,4),"")</f>
        <v>Gomboc Lukas</v>
      </c>
      <c r="AY34" s="48">
        <f>IF(AU34&lt;999,VLOOKUP(AU34,'Akt. Runde'!$A$11:$AL$189,36),"")</f>
        <v>428.97415699999999</v>
      </c>
      <c r="AZ34" s="447">
        <f>IF(AU34&lt;999,VLOOKUP(AU34,'Akt. Runde'!$A$11:$AL$189,37),"")</f>
        <v>2</v>
      </c>
      <c r="BA34" t="str">
        <f t="shared" si="19"/>
        <v>15</v>
      </c>
      <c r="BZ34" s="28">
        <f t="shared" si="29"/>
        <v>0</v>
      </c>
      <c r="CA34" s="28">
        <f t="shared" si="30"/>
        <v>3.5</v>
      </c>
      <c r="CB34" s="28">
        <f t="shared" si="31"/>
        <v>0</v>
      </c>
      <c r="CC34" s="28">
        <f t="shared" si="32"/>
        <v>3.5</v>
      </c>
      <c r="CD34" s="28">
        <f t="shared" si="33"/>
        <v>0</v>
      </c>
      <c r="CE34" s="28">
        <f t="shared" si="34"/>
        <v>4.5</v>
      </c>
      <c r="CF34" s="28">
        <f t="shared" si="42"/>
        <v>0</v>
      </c>
      <c r="CG34" s="28">
        <f t="shared" si="43"/>
        <v>0</v>
      </c>
      <c r="CH34" s="28">
        <f t="shared" si="44"/>
        <v>0</v>
      </c>
      <c r="CI34" s="28">
        <f t="shared" si="45"/>
        <v>0</v>
      </c>
      <c r="CT34" s="5"/>
      <c r="CV34" s="28">
        <f t="shared" si="35"/>
        <v>0</v>
      </c>
      <c r="CW34" s="28">
        <f t="shared" si="36"/>
        <v>3.5</v>
      </c>
      <c r="CX34" s="28">
        <f t="shared" si="37"/>
        <v>0</v>
      </c>
      <c r="CY34" s="28">
        <f t="shared" si="38"/>
        <v>4</v>
      </c>
      <c r="CZ34" s="28">
        <f t="shared" si="39"/>
        <v>0</v>
      </c>
      <c r="DA34" s="28">
        <f t="shared" si="40"/>
        <v>3.5</v>
      </c>
      <c r="DB34" s="28">
        <f t="shared" si="46"/>
        <v>0</v>
      </c>
      <c r="DC34" s="28">
        <f t="shared" si="47"/>
        <v>0</v>
      </c>
      <c r="DD34" s="28">
        <f t="shared" si="48"/>
        <v>0</v>
      </c>
      <c r="DE34" s="28">
        <f t="shared" si="49"/>
        <v>0</v>
      </c>
      <c r="DP34" s="5"/>
      <c r="DQ34" s="48"/>
      <c r="DR34" s="5"/>
      <c r="DS34" s="5"/>
      <c r="DU34" s="48"/>
      <c r="DV34" s="48"/>
      <c r="DW34" s="48"/>
      <c r="DZ34" s="48"/>
      <c r="EA34" s="48"/>
      <c r="EB34" s="48"/>
      <c r="EC34" s="48"/>
      <c r="EF34" s="48"/>
      <c r="EG34" s="48"/>
      <c r="EH34" s="48"/>
      <c r="EI34" s="48"/>
      <c r="EN34" s="48"/>
    </row>
    <row r="35" spans="1:144" x14ac:dyDescent="0.2">
      <c r="A35">
        <v>25</v>
      </c>
      <c r="B35" s="353">
        <v>4</v>
      </c>
      <c r="C35" s="354" t="str">
        <f>IF(AR35&lt;999,VLOOKUP(AR35,'Akt. Runde'!$A$11:$AL$189,3),"")</f>
        <v/>
      </c>
      <c r="D35" s="355" t="str">
        <f>IF(AR35&lt;999,VLOOKUP(AR35,'Akt. Runde'!$A$11:$AL$189,4),"")</f>
        <v/>
      </c>
      <c r="E35" s="356" t="str">
        <f>IF(AR35&lt;999,VLOOKUP(AR35,'Akt. Runde'!$A$11:$AL$189,5),"")</f>
        <v/>
      </c>
      <c r="F35" s="356" t="str">
        <f>IF(AR35&lt;999,VLOOKUP(AR35,'Akt. Runde'!$A$11:$AL$189,6),"")</f>
        <v/>
      </c>
      <c r="G35" s="438" t="str">
        <f>IF(AR35&lt;999,VLOOKUP(AR35,'Akt. Runde'!$A$11:$AL$189,7),"")</f>
        <v/>
      </c>
      <c r="H35" s="357" t="str">
        <f>IF(AR35&lt;999,VLOOKUP(AR35,'Akt. Runde'!$A$11:$AL$189,8),"")</f>
        <v/>
      </c>
      <c r="I35" s="444" t="str">
        <f>IF(AR35&lt;999,VLOOKUP(AR35,'Akt. Runde'!$A$11:$AL$189,9),"")</f>
        <v/>
      </c>
      <c r="J35" s="445" t="str">
        <f>IF(AR35&lt;999,VLOOKUP(AR35,'Akt. Runde'!$A$11:$AL$189,10),"")</f>
        <v/>
      </c>
      <c r="K35" s="446" t="str">
        <f>IF(AR35&lt;999,VLOOKUP(AR35,'Akt. Runde'!$A$11:$AL$189,11),"")</f>
        <v/>
      </c>
      <c r="L35" s="445" t="str">
        <f>IF(AR35&lt;999,VLOOKUP(AR35,'Akt. Runde'!$A$11:$AL$189,12),"")</f>
        <v/>
      </c>
      <c r="M35" s="446" t="str">
        <f>IF(AR35&lt;999,VLOOKUP(AR35,'Akt. Runde'!$A$11:$AL$189,13),"")</f>
        <v/>
      </c>
      <c r="N35" s="445" t="str">
        <f>IF(AR35&lt;999,VLOOKUP(AR35,'Akt. Runde'!$A$11:$AL$189,14),"")</f>
        <v/>
      </c>
      <c r="O35" s="444" t="str">
        <f>IF(AR35&lt;999,VLOOKUP(AR35,'Akt. Runde'!$A$11:$AL$189,15),"")</f>
        <v/>
      </c>
      <c r="P35" s="445" t="str">
        <f>IF(AR35&lt;999,VLOOKUP(AR35,'Akt. Runde'!$A$11:$AL$189,16),"")</f>
        <v/>
      </c>
      <c r="Q35" s="446" t="str">
        <f>IF(AR35&lt;999,VLOOKUP(AR35,'Akt. Runde'!$A$11:$AL$189,17),"")</f>
        <v/>
      </c>
      <c r="R35" s="445" t="str">
        <f>IF(AR35&lt;999,VLOOKUP(AR35,'Akt. Runde'!$A$11:$AL$189,18),"")</f>
        <v/>
      </c>
      <c r="S35" s="446" t="str">
        <f>IF(AR35&lt;999,VLOOKUP(AR35,'Akt. Runde'!$A$11:$AL$189,19),"")</f>
        <v/>
      </c>
      <c r="T35" s="445" t="str">
        <f>IF(AR35&lt;999,VLOOKUP(AR35,'Akt. Runde'!$A$11:$AL$189,20),"")</f>
        <v/>
      </c>
      <c r="U35" s="430" t="str">
        <f>IF(AR35&lt;999,VLOOKUP(AR35,'Akt. Runde'!$A$11:$AL$189,21),"")</f>
        <v/>
      </c>
      <c r="V35" s="431" t="str">
        <f>IF(AR35&lt;999,VLOOKUP(AR35,'Akt. Runde'!$A$11:$AL$189,22),"")</f>
        <v/>
      </c>
      <c r="W35" s="431" t="str">
        <f>IF(AR35&lt;999,VLOOKUP(AR35,'Akt. Runde'!$A$11:$AL$189,23),"")</f>
        <v/>
      </c>
      <c r="X35" s="344" t="str">
        <f>IF(AR35&lt;999,VLOOKUP(AR35,'Akt. Runde'!$A$11:$AL$189,24),"")</f>
        <v/>
      </c>
      <c r="Y35" s="345" t="str">
        <f>IF(AR35&lt;999,VLOOKUP(AR35,'Akt. Runde'!$A$11:$AL$189,25),"")</f>
        <v/>
      </c>
      <c r="Z35" s="338" t="str">
        <f>IF(AR35&lt;999,VLOOKUP(AR35,'Akt. Runde'!$A$11:$AL$189,26),"")</f>
        <v/>
      </c>
      <c r="AA35" s="352" t="str">
        <f>IF(AR35&lt;999,VLOOKUP(AR35,'Akt. Runde'!$A$11:$AL$189,27),"")</f>
        <v/>
      </c>
      <c r="AB35" s="345" t="str">
        <f>IF(AR35&lt;999,VLOOKUP(AR35,'Akt. Runde'!$A$11:$AL$189,28),"")</f>
        <v/>
      </c>
      <c r="AC35" s="345" t="str">
        <f>IF(AR35&lt;999,VLOOKUP(AR35,'Akt. Runde'!$A$11:$AL$189,29),"")</f>
        <v/>
      </c>
      <c r="AD35" s="339" t="str">
        <f>IF(AR35&lt;999,VLOOKUP(AR35,'Akt. Runde'!$A$11:$AL$189,30),"")</f>
        <v/>
      </c>
      <c r="AE35" s="352" t="str">
        <f>IF(AR35&lt;999,VLOOKUP(AR35,'Akt. Runde'!$A$11:$AL$189,31),"")</f>
        <v/>
      </c>
      <c r="AF35" s="345" t="str">
        <f>IF(AR35&lt;999,VLOOKUP(AR35,'Akt. Runde'!$A$11:$AL$189,32),"")</f>
        <v/>
      </c>
      <c r="AG35" s="345" t="str">
        <f>IF(AR35&lt;999,VLOOKUP(AR35,'Akt. Runde'!$A$11:$AL$189,33),"")</f>
        <v/>
      </c>
      <c r="AH35" s="340" t="str">
        <f>IF(AR35&lt;999,VLOOKUP(AR35,'Akt. Runde'!$A$11:$AL$189,34),"")</f>
        <v/>
      </c>
      <c r="AI35" s="339" t="str">
        <f>IF(AR35&lt;999,VLOOKUP(AR35,'Akt. Runde'!$A$11:$AL$189,35),"")</f>
        <v/>
      </c>
      <c r="AJ35" s="341" t="str">
        <f>IF(AR35&lt;999,VLOOKUP(AR35,'Akt. Runde'!$A$11:$AL$189,36),"")</f>
        <v/>
      </c>
      <c r="AK35" s="333" t="str">
        <f>IF(AR35&lt;999,VLOOKUP(AR35,'Akt. Runde'!$A$11:$AL$189,37),"")</f>
        <v/>
      </c>
      <c r="AL35" s="136" t="str">
        <f>IF(AR35&lt;999,VLOOKUP(AR35,'Akt. Runde'!$A$11:$AL$189,38),"")</f>
        <v/>
      </c>
      <c r="AO35">
        <f>IF('Akt. Runde'!AK35="",99,'Akt. Runde'!AK35)</f>
        <v>99</v>
      </c>
      <c r="AP35">
        <f t="shared" si="12"/>
        <v>99025</v>
      </c>
      <c r="AQ35">
        <f t="shared" si="41"/>
        <v>99025</v>
      </c>
      <c r="AR35">
        <f t="shared" si="14"/>
        <v>999</v>
      </c>
      <c r="AS35">
        <f t="shared" si="15"/>
        <v>999000</v>
      </c>
      <c r="AT35">
        <f t="shared" si="16"/>
        <v>162162</v>
      </c>
      <c r="AU35">
        <f t="shared" si="17"/>
        <v>162</v>
      </c>
      <c r="AV35">
        <f t="shared" si="28"/>
        <v>25</v>
      </c>
      <c r="AW35" s="47">
        <f t="shared" si="18"/>
        <v>41196</v>
      </c>
      <c r="AX35" t="str">
        <f>IF(AU35&lt;999,VLOOKUP(AU35,'Akt. Runde'!$A$11:$AL$189,4),"")</f>
        <v>Hartl Oliver</v>
      </c>
      <c r="AY35" s="48">
        <f>IF(AU35&lt;999,VLOOKUP(AU35,'Akt. Runde'!$A$11:$AL$189,36),"")</f>
        <v>375.35980999999998</v>
      </c>
      <c r="AZ35" s="447">
        <f>IF(AU35&lt;999,VLOOKUP(AU35,'Akt. Runde'!$A$11:$AL$189,37),"")</f>
        <v>3</v>
      </c>
      <c r="BA35" t="str">
        <f t="shared" si="19"/>
        <v>15</v>
      </c>
      <c r="BZ35" s="28" t="str">
        <f t="shared" si="29"/>
        <v/>
      </c>
      <c r="CA35" s="28" t="str">
        <f t="shared" si="30"/>
        <v/>
      </c>
      <c r="CB35" s="28" t="str">
        <f t="shared" si="31"/>
        <v/>
      </c>
      <c r="CC35" s="28" t="str">
        <f t="shared" si="32"/>
        <v/>
      </c>
      <c r="CD35" s="28" t="str">
        <f t="shared" si="33"/>
        <v/>
      </c>
      <c r="CE35" s="28" t="str">
        <f t="shared" si="34"/>
        <v/>
      </c>
      <c r="CF35" s="28" t="str">
        <f t="shared" si="42"/>
        <v/>
      </c>
      <c r="CG35" s="28" t="str">
        <f t="shared" si="43"/>
        <v/>
      </c>
      <c r="CH35" s="28" t="str">
        <f t="shared" si="44"/>
        <v/>
      </c>
      <c r="CI35" s="28">
        <f t="shared" si="45"/>
        <v>0</v>
      </c>
      <c r="CT35" s="5"/>
      <c r="CV35" s="28" t="str">
        <f t="shared" si="35"/>
        <v/>
      </c>
      <c r="CW35" s="28" t="str">
        <f t="shared" si="36"/>
        <v/>
      </c>
      <c r="CX35" s="28" t="str">
        <f t="shared" si="37"/>
        <v/>
      </c>
      <c r="CY35" s="28" t="str">
        <f t="shared" si="38"/>
        <v/>
      </c>
      <c r="CZ35" s="28" t="str">
        <f t="shared" si="39"/>
        <v/>
      </c>
      <c r="DA35" s="28" t="str">
        <f t="shared" si="40"/>
        <v/>
      </c>
      <c r="DB35" s="28" t="str">
        <f t="shared" si="46"/>
        <v/>
      </c>
      <c r="DC35" s="28" t="str">
        <f t="shared" si="47"/>
        <v/>
      </c>
      <c r="DD35" s="28" t="str">
        <f t="shared" si="48"/>
        <v/>
      </c>
      <c r="DE35" s="28">
        <f t="shared" si="49"/>
        <v>0</v>
      </c>
      <c r="DP35" s="5"/>
      <c r="DQ35" s="48"/>
      <c r="DR35" s="5"/>
      <c r="DS35" s="5"/>
      <c r="DU35" s="48"/>
      <c r="DV35" s="48"/>
      <c r="DW35" s="48"/>
      <c r="DZ35" s="48"/>
      <c r="EA35" s="48"/>
      <c r="EB35" s="48"/>
      <c r="EC35" s="48"/>
      <c r="EF35" s="48"/>
      <c r="EG35" s="48"/>
      <c r="EH35" s="48"/>
      <c r="EI35" s="48"/>
      <c r="EN35" s="48"/>
    </row>
    <row r="36" spans="1:144" x14ac:dyDescent="0.2">
      <c r="A36">
        <v>26</v>
      </c>
      <c r="B36" s="387">
        <v>5</v>
      </c>
      <c r="C36" s="388" t="str">
        <f>IF(AR36&lt;999,VLOOKUP(AR36,'Akt. Runde'!$A$11:$AL$189,3),"")</f>
        <v/>
      </c>
      <c r="D36" s="389" t="str">
        <f>IF(AR36&lt;999,VLOOKUP(AR36,'Akt. Runde'!$A$11:$AL$189,4),"")</f>
        <v/>
      </c>
      <c r="E36" s="390" t="str">
        <f>IF(AR36&lt;999,VLOOKUP(AR36,'Akt. Runde'!$A$11:$AL$189,5),"")</f>
        <v/>
      </c>
      <c r="F36" s="390" t="str">
        <f>IF(AR36&lt;999,VLOOKUP(AR36,'Akt. Runde'!$A$11:$AL$189,6),"")</f>
        <v/>
      </c>
      <c r="G36" s="439" t="str">
        <f>IF(AR36&lt;999,VLOOKUP(AR36,'Akt. Runde'!$A$11:$AL$189,7),"")</f>
        <v/>
      </c>
      <c r="H36" s="391" t="str">
        <f>IF(AR36&lt;999,VLOOKUP(AR36,'Akt. Runde'!$A$11:$AL$189,8),"")</f>
        <v/>
      </c>
      <c r="I36" s="392" t="str">
        <f>IF(AR36&lt;999,VLOOKUP(AR36,'Akt. Runde'!$A$11:$AL$189,9),"")</f>
        <v/>
      </c>
      <c r="J36" s="393" t="str">
        <f>IF(AR36&lt;999,VLOOKUP(AR36,'Akt. Runde'!$A$11:$AL$189,10),"")</f>
        <v/>
      </c>
      <c r="K36" s="394" t="str">
        <f>IF(AR36&lt;999,VLOOKUP(AR36,'Akt. Runde'!$A$11:$AL$189,11),"")</f>
        <v/>
      </c>
      <c r="L36" s="393" t="str">
        <f>IF(AR36&lt;999,VLOOKUP(AR36,'Akt. Runde'!$A$11:$AL$189,12),"")</f>
        <v/>
      </c>
      <c r="M36" s="394" t="str">
        <f>IF(AR36&lt;999,VLOOKUP(AR36,'Akt. Runde'!$A$11:$AL$189,13),"")</f>
        <v/>
      </c>
      <c r="N36" s="393" t="str">
        <f>IF(AR36&lt;999,VLOOKUP(AR36,'Akt. Runde'!$A$11:$AL$189,14),"")</f>
        <v/>
      </c>
      <c r="O36" s="392" t="str">
        <f>IF(AR36&lt;999,VLOOKUP(AR36,'Akt. Runde'!$A$11:$AL$189,15),"")</f>
        <v/>
      </c>
      <c r="P36" s="393" t="str">
        <f>IF(AR36&lt;999,VLOOKUP(AR36,'Akt. Runde'!$A$11:$AL$189,16),"")</f>
        <v/>
      </c>
      <c r="Q36" s="394" t="str">
        <f>IF(AR36&lt;999,VLOOKUP(AR36,'Akt. Runde'!$A$11:$AL$189,17),"")</f>
        <v/>
      </c>
      <c r="R36" s="393" t="str">
        <f>IF(AR36&lt;999,VLOOKUP(AR36,'Akt. Runde'!$A$11:$AL$189,18),"")</f>
        <v/>
      </c>
      <c r="S36" s="394" t="str">
        <f>IF(AR36&lt;999,VLOOKUP(AR36,'Akt. Runde'!$A$11:$AL$189,19),"")</f>
        <v/>
      </c>
      <c r="T36" s="393" t="str">
        <f>IF(AR36&lt;999,VLOOKUP(AR36,'Akt. Runde'!$A$11:$AL$189,20),"")</f>
        <v/>
      </c>
      <c r="U36" s="428" t="str">
        <f>IF(AR36&lt;999,VLOOKUP(AR36,'Akt. Runde'!$A$11:$AL$189,21),"")</f>
        <v/>
      </c>
      <c r="V36" s="429" t="str">
        <f>IF(AR36&lt;999,VLOOKUP(AR36,'Akt. Runde'!$A$11:$AL$189,22),"")</f>
        <v/>
      </c>
      <c r="W36" s="429" t="str">
        <f>IF(AR36&lt;999,VLOOKUP(AR36,'Akt. Runde'!$A$11:$AL$189,23),"")</f>
        <v/>
      </c>
      <c r="X36" s="395" t="str">
        <f>IF(AR36&lt;999,VLOOKUP(AR36,'Akt. Runde'!$A$11:$AL$189,24),"")</f>
        <v/>
      </c>
      <c r="Y36" s="396" t="str">
        <f>IF(AR36&lt;999,VLOOKUP(AR36,'Akt. Runde'!$A$11:$AL$189,25),"")</f>
        <v/>
      </c>
      <c r="Z36" s="397" t="str">
        <f>IF(AR36&lt;999,VLOOKUP(AR36,'Akt. Runde'!$A$11:$AL$189,26),"")</f>
        <v/>
      </c>
      <c r="AA36" s="398" t="str">
        <f>IF(AR36&lt;999,VLOOKUP(AR36,'Akt. Runde'!$A$11:$AL$189,27),"")</f>
        <v/>
      </c>
      <c r="AB36" s="396" t="str">
        <f>IF(AR36&lt;999,VLOOKUP(AR36,'Akt. Runde'!$A$11:$AL$189,28),"")</f>
        <v/>
      </c>
      <c r="AC36" s="396" t="str">
        <f>IF(AR36&lt;999,VLOOKUP(AR36,'Akt. Runde'!$A$11:$AL$189,29),"")</f>
        <v/>
      </c>
      <c r="AD36" s="399" t="str">
        <f>IF(AR36&lt;999,VLOOKUP(AR36,'Akt. Runde'!$A$11:$AL$189,30),"")</f>
        <v/>
      </c>
      <c r="AE36" s="398" t="str">
        <f>IF(AR36&lt;999,VLOOKUP(AR36,'Akt. Runde'!$A$11:$AL$189,31),"")</f>
        <v/>
      </c>
      <c r="AF36" s="396" t="str">
        <f>IF(AR36&lt;999,VLOOKUP(AR36,'Akt. Runde'!$A$11:$AL$189,32),"")</f>
        <v/>
      </c>
      <c r="AG36" s="396" t="str">
        <f>IF(AR36&lt;999,VLOOKUP(AR36,'Akt. Runde'!$A$11:$AL$189,33),"")</f>
        <v/>
      </c>
      <c r="AH36" s="400" t="str">
        <f>IF(AR36&lt;999,VLOOKUP(AR36,'Akt. Runde'!$A$11:$AL$189,34),"")</f>
        <v/>
      </c>
      <c r="AI36" s="399" t="str">
        <f>IF(AR36&lt;999,VLOOKUP(AR36,'Akt. Runde'!$A$11:$AL$189,35),"")</f>
        <v/>
      </c>
      <c r="AJ36" s="401" t="str">
        <f>IF(AR36&lt;999,VLOOKUP(AR36,'Akt. Runde'!$A$11:$AL$189,36),"")</f>
        <v/>
      </c>
      <c r="AK36" s="402" t="str">
        <f>IF(AR36&lt;999,VLOOKUP(AR36,'Akt. Runde'!$A$11:$AL$189,37),"")</f>
        <v/>
      </c>
      <c r="AL36" s="403" t="str">
        <f>IF(AR36&lt;999,VLOOKUP(AR36,'Akt. Runde'!$A$11:$AL$189,38),"")</f>
        <v/>
      </c>
      <c r="AO36">
        <f>IF('Akt. Runde'!AK36="",99,'Akt. Runde'!AK36)</f>
        <v>99</v>
      </c>
      <c r="AP36">
        <f t="shared" si="12"/>
        <v>99026</v>
      </c>
      <c r="AQ36">
        <f t="shared" si="41"/>
        <v>99026</v>
      </c>
      <c r="AR36">
        <f t="shared" si="14"/>
        <v>999</v>
      </c>
      <c r="AS36">
        <f t="shared" si="15"/>
        <v>999000</v>
      </c>
      <c r="AT36">
        <f t="shared" si="16"/>
        <v>163160</v>
      </c>
      <c r="AU36">
        <f t="shared" si="17"/>
        <v>160</v>
      </c>
      <c r="AV36">
        <f t="shared" si="28"/>
        <v>26</v>
      </c>
      <c r="AW36" s="47">
        <f t="shared" si="18"/>
        <v>41196</v>
      </c>
      <c r="AX36" t="str">
        <f>IF(AU36&lt;999,VLOOKUP(AU36,'Akt. Runde'!$A$11:$AL$189,4),"")</f>
        <v>Dollinger Stefan</v>
      </c>
      <c r="AY36" s="48">
        <f>IF(AU36&lt;999,VLOOKUP(AU36,'Akt. Runde'!$A$11:$AL$189,36),"")</f>
        <v>371.07981999999998</v>
      </c>
      <c r="AZ36" s="447">
        <f>IF(AU36&lt;999,VLOOKUP(AU36,'Akt. Runde'!$A$11:$AL$189,37),"")</f>
        <v>4</v>
      </c>
      <c r="BA36" t="str">
        <f t="shared" si="19"/>
        <v>15</v>
      </c>
      <c r="BZ36" s="28" t="str">
        <f t="shared" si="29"/>
        <v/>
      </c>
      <c r="CA36" s="28" t="str">
        <f t="shared" si="30"/>
        <v/>
      </c>
      <c r="CB36" s="28" t="str">
        <f t="shared" si="31"/>
        <v/>
      </c>
      <c r="CC36" s="28" t="str">
        <f t="shared" si="32"/>
        <v/>
      </c>
      <c r="CD36" s="28" t="str">
        <f t="shared" si="33"/>
        <v/>
      </c>
      <c r="CE36" s="28" t="str">
        <f t="shared" si="34"/>
        <v/>
      </c>
      <c r="CF36" s="28" t="str">
        <f t="shared" si="42"/>
        <v/>
      </c>
      <c r="CG36" s="28" t="str">
        <f t="shared" si="43"/>
        <v/>
      </c>
      <c r="CH36" s="28" t="str">
        <f t="shared" si="44"/>
        <v/>
      </c>
      <c r="CI36" s="28">
        <f t="shared" si="45"/>
        <v>0</v>
      </c>
      <c r="CT36" s="5"/>
      <c r="CV36" s="28" t="str">
        <f t="shared" si="35"/>
        <v/>
      </c>
      <c r="CW36" s="28" t="str">
        <f t="shared" si="36"/>
        <v/>
      </c>
      <c r="CX36" s="28" t="str">
        <f t="shared" si="37"/>
        <v/>
      </c>
      <c r="CY36" s="28" t="str">
        <f t="shared" si="38"/>
        <v/>
      </c>
      <c r="CZ36" s="28" t="str">
        <f t="shared" si="39"/>
        <v/>
      </c>
      <c r="DA36" s="28" t="str">
        <f t="shared" si="40"/>
        <v/>
      </c>
      <c r="DB36" s="28" t="str">
        <f t="shared" si="46"/>
        <v/>
      </c>
      <c r="DC36" s="28" t="str">
        <f t="shared" si="47"/>
        <v/>
      </c>
      <c r="DD36" s="28" t="str">
        <f t="shared" si="48"/>
        <v/>
      </c>
      <c r="DE36" s="28">
        <f t="shared" si="49"/>
        <v>0</v>
      </c>
      <c r="DP36" s="5"/>
      <c r="DQ36" s="48"/>
      <c r="DR36" s="5"/>
      <c r="DS36" s="5"/>
      <c r="DU36" s="48"/>
      <c r="DV36" s="48"/>
      <c r="DW36" s="48"/>
      <c r="DZ36" s="48"/>
      <c r="EA36" s="48"/>
      <c r="EB36" s="48"/>
      <c r="EC36" s="48"/>
      <c r="EF36" s="48"/>
      <c r="EG36" s="48"/>
      <c r="EH36" s="48"/>
      <c r="EI36" s="48"/>
      <c r="EN36" s="48"/>
    </row>
    <row r="37" spans="1:144" x14ac:dyDescent="0.2">
      <c r="A37">
        <v>27</v>
      </c>
      <c r="B37" s="353">
        <v>6</v>
      </c>
      <c r="C37" s="354" t="str">
        <f>IF(AR37&lt;999,VLOOKUP(AR37,'Akt. Runde'!$A$11:$AL$189,3),"")</f>
        <v/>
      </c>
      <c r="D37" s="355" t="str">
        <f>IF(AR37&lt;999,VLOOKUP(AR37,'Akt. Runde'!$A$11:$AL$189,4),"")</f>
        <v/>
      </c>
      <c r="E37" s="356" t="str">
        <f>IF(AR37&lt;999,VLOOKUP(AR37,'Akt. Runde'!$A$11:$AL$189,5),"")</f>
        <v/>
      </c>
      <c r="F37" s="356" t="str">
        <f>IF(AR37&lt;999,VLOOKUP(AR37,'Akt. Runde'!$A$11:$AL$189,6),"")</f>
        <v/>
      </c>
      <c r="G37" s="438" t="str">
        <f>IF(AR37&lt;999,VLOOKUP(AR37,'Akt. Runde'!$A$11:$AL$189,7),"")</f>
        <v/>
      </c>
      <c r="H37" s="357" t="str">
        <f>IF(AR37&lt;999,VLOOKUP(AR37,'Akt. Runde'!$A$11:$AL$189,8),"")</f>
        <v/>
      </c>
      <c r="I37" s="444" t="str">
        <f>IF(AR37&lt;999,VLOOKUP(AR37,'Akt. Runde'!$A$11:$AL$189,9),"")</f>
        <v/>
      </c>
      <c r="J37" s="445" t="str">
        <f>IF(AR37&lt;999,VLOOKUP(AR37,'Akt. Runde'!$A$11:$AL$189,10),"")</f>
        <v/>
      </c>
      <c r="K37" s="446" t="str">
        <f>IF(AR37&lt;999,VLOOKUP(AR37,'Akt. Runde'!$A$11:$AL$189,11),"")</f>
        <v/>
      </c>
      <c r="L37" s="445" t="str">
        <f>IF(AR37&lt;999,VLOOKUP(AR37,'Akt. Runde'!$A$11:$AL$189,12),"")</f>
        <v/>
      </c>
      <c r="M37" s="446" t="str">
        <f>IF(AR37&lt;999,VLOOKUP(AR37,'Akt. Runde'!$A$11:$AL$189,13),"")</f>
        <v/>
      </c>
      <c r="N37" s="445" t="str">
        <f>IF(AR37&lt;999,VLOOKUP(AR37,'Akt. Runde'!$A$11:$AL$189,14),"")</f>
        <v/>
      </c>
      <c r="O37" s="444" t="str">
        <f>IF(AR37&lt;999,VLOOKUP(AR37,'Akt. Runde'!$A$11:$AL$189,15),"")</f>
        <v/>
      </c>
      <c r="P37" s="445" t="str">
        <f>IF(AR37&lt;999,VLOOKUP(AR37,'Akt. Runde'!$A$11:$AL$189,16),"")</f>
        <v/>
      </c>
      <c r="Q37" s="446" t="str">
        <f>IF(AR37&lt;999,VLOOKUP(AR37,'Akt. Runde'!$A$11:$AL$189,17),"")</f>
        <v/>
      </c>
      <c r="R37" s="445" t="str">
        <f>IF(AR37&lt;999,VLOOKUP(AR37,'Akt. Runde'!$A$11:$AL$189,18),"")</f>
        <v/>
      </c>
      <c r="S37" s="446" t="str">
        <f>IF(AR37&lt;999,VLOOKUP(AR37,'Akt. Runde'!$A$11:$AL$189,19),"")</f>
        <v/>
      </c>
      <c r="T37" s="445" t="str">
        <f>IF(AR37&lt;999,VLOOKUP(AR37,'Akt. Runde'!$A$11:$AL$189,20),"")</f>
        <v/>
      </c>
      <c r="U37" s="430" t="str">
        <f>IF(AR37&lt;999,VLOOKUP(AR37,'Akt. Runde'!$A$11:$AL$189,21),"")</f>
        <v/>
      </c>
      <c r="V37" s="431" t="str">
        <f>IF(AR37&lt;999,VLOOKUP(AR37,'Akt. Runde'!$A$11:$AL$189,22),"")</f>
        <v/>
      </c>
      <c r="W37" s="431" t="str">
        <f>IF(AR37&lt;999,VLOOKUP(AR37,'Akt. Runde'!$A$11:$AL$189,23),"")</f>
        <v/>
      </c>
      <c r="X37" s="344" t="str">
        <f>IF(AR37&lt;999,VLOOKUP(AR37,'Akt. Runde'!$A$11:$AL$189,24),"")</f>
        <v/>
      </c>
      <c r="Y37" s="345" t="str">
        <f>IF(AR37&lt;999,VLOOKUP(AR37,'Akt. Runde'!$A$11:$AL$189,25),"")</f>
        <v/>
      </c>
      <c r="Z37" s="338" t="str">
        <f>IF(AR37&lt;999,VLOOKUP(AR37,'Akt. Runde'!$A$11:$AL$189,26),"")</f>
        <v/>
      </c>
      <c r="AA37" s="352" t="str">
        <f>IF(AR37&lt;999,VLOOKUP(AR37,'Akt. Runde'!$A$11:$AL$189,27),"")</f>
        <v/>
      </c>
      <c r="AB37" s="345" t="str">
        <f>IF(AR37&lt;999,VLOOKUP(AR37,'Akt. Runde'!$A$11:$AL$189,28),"")</f>
        <v/>
      </c>
      <c r="AC37" s="345" t="str">
        <f>IF(AR37&lt;999,VLOOKUP(AR37,'Akt. Runde'!$A$11:$AL$189,29),"")</f>
        <v/>
      </c>
      <c r="AD37" s="339" t="str">
        <f>IF(AR37&lt;999,VLOOKUP(AR37,'Akt. Runde'!$A$11:$AL$189,30),"")</f>
        <v/>
      </c>
      <c r="AE37" s="352" t="str">
        <f>IF(AR37&lt;999,VLOOKUP(AR37,'Akt. Runde'!$A$11:$AL$189,31),"")</f>
        <v/>
      </c>
      <c r="AF37" s="345" t="str">
        <f>IF(AR37&lt;999,VLOOKUP(AR37,'Akt. Runde'!$A$11:$AL$189,32),"")</f>
        <v/>
      </c>
      <c r="AG37" s="345" t="str">
        <f>IF(AR37&lt;999,VLOOKUP(AR37,'Akt. Runde'!$A$11:$AL$189,33),"")</f>
        <v/>
      </c>
      <c r="AH37" s="340" t="str">
        <f>IF(AR37&lt;999,VLOOKUP(AR37,'Akt. Runde'!$A$11:$AL$189,34),"")</f>
        <v/>
      </c>
      <c r="AI37" s="339" t="str">
        <f>IF(AR37&lt;999,VLOOKUP(AR37,'Akt. Runde'!$A$11:$AL$189,35),"")</f>
        <v/>
      </c>
      <c r="AJ37" s="341" t="str">
        <f>IF(AR37&lt;999,VLOOKUP(AR37,'Akt. Runde'!$A$11:$AL$189,36),"")</f>
        <v/>
      </c>
      <c r="AK37" s="333" t="str">
        <f>IF(AR37&lt;999,VLOOKUP(AR37,'Akt. Runde'!$A$11:$AL$189,37),"")</f>
        <v/>
      </c>
      <c r="AL37" s="136" t="str">
        <f>IF(AR37&lt;999,VLOOKUP(AR37,'Akt. Runde'!$A$11:$AL$189,38),"")</f>
        <v/>
      </c>
      <c r="AO37">
        <f>IF('Akt. Runde'!AK37="",99,'Akt. Runde'!AK37)</f>
        <v>99</v>
      </c>
      <c r="AP37">
        <f t="shared" si="12"/>
        <v>99027</v>
      </c>
      <c r="AQ37">
        <f t="shared" si="41"/>
        <v>99027</v>
      </c>
      <c r="AR37">
        <f t="shared" si="14"/>
        <v>999</v>
      </c>
      <c r="AS37">
        <f t="shared" si="15"/>
        <v>999000</v>
      </c>
      <c r="AT37">
        <f t="shared" si="16"/>
        <v>999000</v>
      </c>
      <c r="AU37">
        <f t="shared" si="17"/>
        <v>999</v>
      </c>
      <c r="AV37">
        <f t="shared" si="28"/>
        <v>27</v>
      </c>
      <c r="AW37" s="47" t="str">
        <f t="shared" si="18"/>
        <v/>
      </c>
      <c r="AX37" t="str">
        <f>IF(AU37&lt;999,VLOOKUP(AU37,'Akt. Runde'!$A$11:$AL$189,4),"")</f>
        <v/>
      </c>
      <c r="AY37" s="48" t="str">
        <f>IF(AU37&lt;999,VLOOKUP(AU37,'Akt. Runde'!$A$11:$AL$189,36),"")</f>
        <v/>
      </c>
      <c r="AZ37" s="447" t="str">
        <f>IF(AU37&lt;999,VLOOKUP(AU37,'Akt. Runde'!$A$11:$AL$189,37),"")</f>
        <v/>
      </c>
      <c r="BA37" t="str">
        <f t="shared" si="19"/>
        <v/>
      </c>
      <c r="BZ37" s="28" t="str">
        <f t="shared" si="29"/>
        <v/>
      </c>
      <c r="CA37" s="28" t="str">
        <f t="shared" si="30"/>
        <v/>
      </c>
      <c r="CB37" s="28" t="str">
        <f t="shared" si="31"/>
        <v/>
      </c>
      <c r="CC37" s="28" t="str">
        <f t="shared" si="32"/>
        <v/>
      </c>
      <c r="CD37" s="28" t="str">
        <f t="shared" si="33"/>
        <v/>
      </c>
      <c r="CE37" s="28" t="str">
        <f t="shared" si="34"/>
        <v/>
      </c>
      <c r="CF37" s="28" t="str">
        <f t="shared" si="42"/>
        <v/>
      </c>
      <c r="CG37" s="28" t="str">
        <f t="shared" si="43"/>
        <v/>
      </c>
      <c r="CH37" s="28" t="str">
        <f t="shared" si="44"/>
        <v/>
      </c>
      <c r="CI37" s="28">
        <f t="shared" si="45"/>
        <v>0</v>
      </c>
      <c r="CT37" s="5"/>
      <c r="CV37" s="28" t="str">
        <f t="shared" si="35"/>
        <v/>
      </c>
      <c r="CW37" s="28" t="str">
        <f t="shared" si="36"/>
        <v/>
      </c>
      <c r="CX37" s="28" t="str">
        <f t="shared" si="37"/>
        <v/>
      </c>
      <c r="CY37" s="28" t="str">
        <f t="shared" si="38"/>
        <v/>
      </c>
      <c r="CZ37" s="28" t="str">
        <f t="shared" si="39"/>
        <v/>
      </c>
      <c r="DA37" s="28" t="str">
        <f t="shared" si="40"/>
        <v/>
      </c>
      <c r="DB37" s="28" t="str">
        <f t="shared" si="46"/>
        <v/>
      </c>
      <c r="DC37" s="28" t="str">
        <f t="shared" si="47"/>
        <v/>
      </c>
      <c r="DD37" s="28" t="str">
        <f t="shared" si="48"/>
        <v/>
      </c>
      <c r="DE37" s="28">
        <f t="shared" si="49"/>
        <v>0</v>
      </c>
      <c r="DP37" s="5"/>
      <c r="DQ37" s="48"/>
      <c r="DR37" s="5"/>
      <c r="DS37" s="5"/>
      <c r="DU37" s="48"/>
      <c r="DV37" s="48"/>
      <c r="DW37" s="48"/>
      <c r="DZ37" s="48"/>
      <c r="EA37" s="48"/>
      <c r="EB37" s="48"/>
      <c r="EC37" s="48"/>
      <c r="EF37" s="48"/>
      <c r="EG37" s="48"/>
      <c r="EH37" s="48"/>
      <c r="EI37" s="48"/>
      <c r="EN37" s="48"/>
    </row>
    <row r="38" spans="1:144" x14ac:dyDescent="0.2">
      <c r="A38">
        <v>28</v>
      </c>
      <c r="B38" s="387">
        <v>7</v>
      </c>
      <c r="C38" s="388" t="str">
        <f>IF(AR38&lt;999,VLOOKUP(AR38,'Akt. Runde'!$A$11:$AL$189,3),"")</f>
        <v/>
      </c>
      <c r="D38" s="389" t="str">
        <f>IF(AR38&lt;999,VLOOKUP(AR38,'Akt. Runde'!$A$11:$AL$189,4),"")</f>
        <v/>
      </c>
      <c r="E38" s="390" t="str">
        <f>IF(AR38&lt;999,VLOOKUP(AR38,'Akt. Runde'!$A$11:$AL$189,5),"")</f>
        <v/>
      </c>
      <c r="F38" s="390" t="str">
        <f>IF(AR38&lt;999,VLOOKUP(AR38,'Akt. Runde'!$A$11:$AL$189,6),"")</f>
        <v/>
      </c>
      <c r="G38" s="439" t="str">
        <f>IF(AR38&lt;999,VLOOKUP(AR38,'Akt. Runde'!$A$11:$AL$189,7),"")</f>
        <v/>
      </c>
      <c r="H38" s="391" t="str">
        <f>IF(AR38&lt;999,VLOOKUP(AR38,'Akt. Runde'!$A$11:$AL$189,8),"")</f>
        <v/>
      </c>
      <c r="I38" s="392" t="str">
        <f>IF(AR38&lt;999,VLOOKUP(AR38,'Akt. Runde'!$A$11:$AL$189,9),"")</f>
        <v/>
      </c>
      <c r="J38" s="393" t="str">
        <f>IF(AR38&lt;999,VLOOKUP(AR38,'Akt. Runde'!$A$11:$AL$189,10),"")</f>
        <v/>
      </c>
      <c r="K38" s="394" t="str">
        <f>IF(AR38&lt;999,VLOOKUP(AR38,'Akt. Runde'!$A$11:$AL$189,11),"")</f>
        <v/>
      </c>
      <c r="L38" s="393" t="str">
        <f>IF(AR38&lt;999,VLOOKUP(AR38,'Akt. Runde'!$A$11:$AL$189,12),"")</f>
        <v/>
      </c>
      <c r="M38" s="394" t="str">
        <f>IF(AR38&lt;999,VLOOKUP(AR38,'Akt. Runde'!$A$11:$AL$189,13),"")</f>
        <v/>
      </c>
      <c r="N38" s="393" t="str">
        <f>IF(AR38&lt;999,VLOOKUP(AR38,'Akt. Runde'!$A$11:$AL$189,14),"")</f>
        <v/>
      </c>
      <c r="O38" s="392" t="str">
        <f>IF(AR38&lt;999,VLOOKUP(AR38,'Akt. Runde'!$A$11:$AL$189,15),"")</f>
        <v/>
      </c>
      <c r="P38" s="393" t="str">
        <f>IF(AR38&lt;999,VLOOKUP(AR38,'Akt. Runde'!$A$11:$AL$189,16),"")</f>
        <v/>
      </c>
      <c r="Q38" s="394" t="str">
        <f>IF(AR38&lt;999,VLOOKUP(AR38,'Akt. Runde'!$A$11:$AL$189,17),"")</f>
        <v/>
      </c>
      <c r="R38" s="393" t="str">
        <f>IF(AR38&lt;999,VLOOKUP(AR38,'Akt. Runde'!$A$11:$AL$189,18),"")</f>
        <v/>
      </c>
      <c r="S38" s="394" t="str">
        <f>IF(AR38&lt;999,VLOOKUP(AR38,'Akt. Runde'!$A$11:$AL$189,19),"")</f>
        <v/>
      </c>
      <c r="T38" s="393" t="str">
        <f>IF(AR38&lt;999,VLOOKUP(AR38,'Akt. Runde'!$A$11:$AL$189,20),"")</f>
        <v/>
      </c>
      <c r="U38" s="428" t="str">
        <f>IF(AR38&lt;999,VLOOKUP(AR38,'Akt. Runde'!$A$11:$AL$189,21),"")</f>
        <v/>
      </c>
      <c r="V38" s="429" t="str">
        <f>IF(AR38&lt;999,VLOOKUP(AR38,'Akt. Runde'!$A$11:$AL$189,22),"")</f>
        <v/>
      </c>
      <c r="W38" s="429" t="str">
        <f>IF(AR38&lt;999,VLOOKUP(AR38,'Akt. Runde'!$A$11:$AL$189,23),"")</f>
        <v/>
      </c>
      <c r="X38" s="404" t="str">
        <f>IF(AR38&lt;999,VLOOKUP(AR38,'Akt. Runde'!$A$11:$AL$189,24),"")</f>
        <v/>
      </c>
      <c r="Y38" s="396" t="str">
        <f>IF(AR38&lt;999,VLOOKUP(AR38,'Akt. Runde'!$A$11:$AL$189,25),"")</f>
        <v/>
      </c>
      <c r="Z38" s="397" t="str">
        <f>IF(AR38&lt;999,VLOOKUP(AR38,'Akt. Runde'!$A$11:$AL$189,26),"")</f>
        <v/>
      </c>
      <c r="AA38" s="398" t="str">
        <f>IF(AR38&lt;999,VLOOKUP(AR38,'Akt. Runde'!$A$11:$AL$189,27),"")</f>
        <v/>
      </c>
      <c r="AB38" s="396" t="str">
        <f>IF(AR38&lt;999,VLOOKUP(AR38,'Akt. Runde'!$A$11:$AL$189,28),"")</f>
        <v/>
      </c>
      <c r="AC38" s="396" t="str">
        <f>IF(AR38&lt;999,VLOOKUP(AR38,'Akt. Runde'!$A$11:$AL$189,29),"")</f>
        <v/>
      </c>
      <c r="AD38" s="399" t="str">
        <f>IF(AR38&lt;999,VLOOKUP(AR38,'Akt. Runde'!$A$11:$AL$189,30),"")</f>
        <v/>
      </c>
      <c r="AE38" s="398" t="str">
        <f>IF(AR38&lt;999,VLOOKUP(AR38,'Akt. Runde'!$A$11:$AL$189,31),"")</f>
        <v/>
      </c>
      <c r="AF38" s="396" t="str">
        <f>IF(AR38&lt;999,VLOOKUP(AR38,'Akt. Runde'!$A$11:$AL$189,32),"")</f>
        <v/>
      </c>
      <c r="AG38" s="396" t="str">
        <f>IF(AR38&lt;999,VLOOKUP(AR38,'Akt. Runde'!$A$11:$AL$189,33),"")</f>
        <v/>
      </c>
      <c r="AH38" s="400" t="str">
        <f>IF(AR38&lt;999,VLOOKUP(AR38,'Akt. Runde'!$A$11:$AL$189,34),"")</f>
        <v/>
      </c>
      <c r="AI38" s="399" t="str">
        <f>IF(AR38&lt;999,VLOOKUP(AR38,'Akt. Runde'!$A$11:$AL$189,35),"")</f>
        <v/>
      </c>
      <c r="AJ38" s="401" t="str">
        <f>IF(AR38&lt;999,VLOOKUP(AR38,'Akt. Runde'!$A$11:$AL$189,36),"")</f>
        <v/>
      </c>
      <c r="AK38" s="402" t="str">
        <f>IF(AR38&lt;999,VLOOKUP(AR38,'Akt. Runde'!$A$11:$AL$189,37),"")</f>
        <v/>
      </c>
      <c r="AL38" s="403" t="str">
        <f>IF(AR38&lt;999,VLOOKUP(AR38,'Akt. Runde'!$A$11:$AL$189,38),"")</f>
        <v/>
      </c>
      <c r="AO38">
        <f>IF('Akt. Runde'!AK38="",99,'Akt. Runde'!AK38)</f>
        <v>99</v>
      </c>
      <c r="AP38">
        <f t="shared" si="12"/>
        <v>99028</v>
      </c>
      <c r="AQ38">
        <f t="shared" si="41"/>
        <v>99028</v>
      </c>
      <c r="AR38">
        <f t="shared" si="14"/>
        <v>999</v>
      </c>
      <c r="AS38">
        <f t="shared" si="15"/>
        <v>999000</v>
      </c>
      <c r="AT38">
        <f t="shared" si="16"/>
        <v>999000</v>
      </c>
      <c r="AU38">
        <f t="shared" si="17"/>
        <v>999</v>
      </c>
      <c r="AV38">
        <f t="shared" si="28"/>
        <v>28</v>
      </c>
      <c r="AW38" s="47" t="str">
        <f t="shared" si="18"/>
        <v/>
      </c>
      <c r="AX38" t="str">
        <f>IF(AU38&lt;999,VLOOKUP(AU38,'Akt. Runde'!$A$11:$AL$189,4),"")</f>
        <v/>
      </c>
      <c r="AY38" s="48" t="str">
        <f>IF(AU38&lt;999,VLOOKUP(AU38,'Akt. Runde'!$A$11:$AL$189,36),"")</f>
        <v/>
      </c>
      <c r="AZ38" s="447" t="str">
        <f>IF(AU38&lt;999,VLOOKUP(AU38,'Akt. Runde'!$A$11:$AL$189,37),"")</f>
        <v/>
      </c>
      <c r="BA38" t="str">
        <f t="shared" si="19"/>
        <v/>
      </c>
      <c r="BZ38" s="28" t="str">
        <f t="shared" si="29"/>
        <v/>
      </c>
      <c r="CA38" s="28" t="str">
        <f t="shared" si="30"/>
        <v/>
      </c>
      <c r="CB38" s="28" t="str">
        <f t="shared" si="31"/>
        <v/>
      </c>
      <c r="CC38" s="28" t="str">
        <f t="shared" si="32"/>
        <v/>
      </c>
      <c r="CD38" s="28" t="str">
        <f t="shared" si="33"/>
        <v/>
      </c>
      <c r="CE38" s="28" t="str">
        <f t="shared" si="34"/>
        <v/>
      </c>
      <c r="CF38" s="28" t="str">
        <f t="shared" si="42"/>
        <v/>
      </c>
      <c r="CG38" s="28" t="str">
        <f t="shared" si="43"/>
        <v/>
      </c>
      <c r="CH38" s="28" t="str">
        <f t="shared" si="44"/>
        <v/>
      </c>
      <c r="CI38" s="28">
        <f t="shared" si="45"/>
        <v>0</v>
      </c>
      <c r="CT38" s="5"/>
      <c r="CV38" s="28" t="str">
        <f t="shared" si="35"/>
        <v/>
      </c>
      <c r="CW38" s="28" t="str">
        <f t="shared" si="36"/>
        <v/>
      </c>
      <c r="CX38" s="28" t="str">
        <f t="shared" si="37"/>
        <v/>
      </c>
      <c r="CY38" s="28" t="str">
        <f t="shared" si="38"/>
        <v/>
      </c>
      <c r="CZ38" s="28" t="str">
        <f t="shared" si="39"/>
        <v/>
      </c>
      <c r="DA38" s="28" t="str">
        <f t="shared" si="40"/>
        <v/>
      </c>
      <c r="DB38" s="28" t="str">
        <f t="shared" si="46"/>
        <v/>
      </c>
      <c r="DC38" s="28" t="str">
        <f t="shared" si="47"/>
        <v/>
      </c>
      <c r="DD38" s="28" t="str">
        <f t="shared" si="48"/>
        <v/>
      </c>
      <c r="DE38" s="28">
        <f t="shared" si="49"/>
        <v>0</v>
      </c>
      <c r="DP38" s="5"/>
      <c r="DQ38" s="48"/>
      <c r="DR38" s="5"/>
      <c r="DS38" s="5"/>
      <c r="DU38" s="48"/>
      <c r="DV38" s="48"/>
      <c r="DW38" s="48"/>
      <c r="DZ38" s="48"/>
      <c r="EA38" s="48"/>
      <c r="EB38" s="48"/>
      <c r="EC38" s="48"/>
      <c r="EF38" s="48"/>
      <c r="EG38" s="48"/>
      <c r="EH38" s="48"/>
      <c r="EI38" s="48"/>
      <c r="EN38" s="48"/>
    </row>
    <row r="39" spans="1:144" x14ac:dyDescent="0.2">
      <c r="A39">
        <v>29</v>
      </c>
      <c r="B39" s="353">
        <v>8</v>
      </c>
      <c r="C39" s="354" t="str">
        <f>IF(AR39&lt;999,VLOOKUP(AR39,'Akt. Runde'!$A$11:$AL$189,3),"")</f>
        <v/>
      </c>
      <c r="D39" s="355" t="str">
        <f>IF(AR39&lt;999,VLOOKUP(AR39,'Akt. Runde'!$A$11:$AL$189,4),"")</f>
        <v/>
      </c>
      <c r="E39" s="356" t="str">
        <f>IF(AR39&lt;999,VLOOKUP(AR39,'Akt. Runde'!$A$11:$AL$189,5),"")</f>
        <v/>
      </c>
      <c r="F39" s="356" t="str">
        <f>IF(AR39&lt;999,VLOOKUP(AR39,'Akt. Runde'!$A$11:$AL$189,6),"")</f>
        <v/>
      </c>
      <c r="G39" s="438" t="str">
        <f>IF(AR39&lt;999,VLOOKUP(AR39,'Akt. Runde'!$A$11:$AL$189,7),"")</f>
        <v/>
      </c>
      <c r="H39" s="357" t="str">
        <f>IF(AR39&lt;999,VLOOKUP(AR39,'Akt. Runde'!$A$11:$AL$189,8),"")</f>
        <v/>
      </c>
      <c r="I39" s="444" t="str">
        <f>IF(AR39&lt;999,VLOOKUP(AR39,'Akt. Runde'!$A$11:$AL$189,9),"")</f>
        <v/>
      </c>
      <c r="J39" s="445" t="str">
        <f>IF(AR39&lt;999,VLOOKUP(AR39,'Akt. Runde'!$A$11:$AL$189,10),"")</f>
        <v/>
      </c>
      <c r="K39" s="446" t="str">
        <f>IF(AR39&lt;999,VLOOKUP(AR39,'Akt. Runde'!$A$11:$AL$189,11),"")</f>
        <v/>
      </c>
      <c r="L39" s="445" t="str">
        <f>IF(AR39&lt;999,VLOOKUP(AR39,'Akt. Runde'!$A$11:$AL$189,12),"")</f>
        <v/>
      </c>
      <c r="M39" s="446" t="str">
        <f>IF(AR39&lt;999,VLOOKUP(AR39,'Akt. Runde'!$A$11:$AL$189,13),"")</f>
        <v/>
      </c>
      <c r="N39" s="445" t="str">
        <f>IF(AR39&lt;999,VLOOKUP(AR39,'Akt. Runde'!$A$11:$AL$189,14),"")</f>
        <v/>
      </c>
      <c r="O39" s="444" t="str">
        <f>IF(AR39&lt;999,VLOOKUP(AR39,'Akt. Runde'!$A$11:$AL$189,15),"")</f>
        <v/>
      </c>
      <c r="P39" s="445" t="str">
        <f>IF(AR39&lt;999,VLOOKUP(AR39,'Akt. Runde'!$A$11:$AL$189,16),"")</f>
        <v/>
      </c>
      <c r="Q39" s="446" t="str">
        <f>IF(AR39&lt;999,VLOOKUP(AR39,'Akt. Runde'!$A$11:$AL$189,17),"")</f>
        <v/>
      </c>
      <c r="R39" s="445" t="str">
        <f>IF(AR39&lt;999,VLOOKUP(AR39,'Akt. Runde'!$A$11:$AL$189,18),"")</f>
        <v/>
      </c>
      <c r="S39" s="446" t="str">
        <f>IF(AR39&lt;999,VLOOKUP(AR39,'Akt. Runde'!$A$11:$AL$189,19),"")</f>
        <v/>
      </c>
      <c r="T39" s="445" t="str">
        <f>IF(AR39&lt;999,VLOOKUP(AR39,'Akt. Runde'!$A$11:$AL$189,20),"")</f>
        <v/>
      </c>
      <c r="U39" s="430" t="str">
        <f>IF(AR39&lt;999,VLOOKUP(AR39,'Akt. Runde'!$A$11:$AL$189,21),"")</f>
        <v/>
      </c>
      <c r="V39" s="431" t="str">
        <f>IF(AR39&lt;999,VLOOKUP(AR39,'Akt. Runde'!$A$11:$AL$189,22),"")</f>
        <v/>
      </c>
      <c r="W39" s="431" t="str">
        <f>IF(AR39&lt;999,VLOOKUP(AR39,'Akt. Runde'!$A$11:$AL$189,23),"")</f>
        <v/>
      </c>
      <c r="X39" s="347" t="str">
        <f>IF(AR39&lt;999,VLOOKUP(AR39,'Akt. Runde'!$A$11:$AL$189,24),"")</f>
        <v/>
      </c>
      <c r="Y39" s="348" t="str">
        <f>IF(AR39&lt;999,VLOOKUP(AR39,'Akt. Runde'!$A$11:$AL$189,25),"")</f>
        <v/>
      </c>
      <c r="Z39" s="338" t="str">
        <f>IF(AR39&lt;999,VLOOKUP(AR39,'Akt. Runde'!$A$11:$AL$189,26),"")</f>
        <v/>
      </c>
      <c r="AA39" s="352" t="str">
        <f>IF(AR39&lt;999,VLOOKUP(AR39,'Akt. Runde'!$A$11:$AL$189,27),"")</f>
        <v/>
      </c>
      <c r="AB39" s="345" t="str">
        <f>IF(AR39&lt;999,VLOOKUP(AR39,'Akt. Runde'!$A$11:$AL$189,28),"")</f>
        <v/>
      </c>
      <c r="AC39" s="345" t="str">
        <f>IF(AR39&lt;999,VLOOKUP(AR39,'Akt. Runde'!$A$11:$AL$189,29),"")</f>
        <v/>
      </c>
      <c r="AD39" s="339" t="str">
        <f>IF(AR39&lt;999,VLOOKUP(AR39,'Akt. Runde'!$A$11:$AL$189,30),"")</f>
        <v/>
      </c>
      <c r="AE39" s="352" t="str">
        <f>IF(AR39&lt;999,VLOOKUP(AR39,'Akt. Runde'!$A$11:$AL$189,31),"")</f>
        <v/>
      </c>
      <c r="AF39" s="345" t="str">
        <f>IF(AR39&lt;999,VLOOKUP(AR39,'Akt. Runde'!$A$11:$AL$189,32),"")</f>
        <v/>
      </c>
      <c r="AG39" s="345" t="str">
        <f>IF(AR39&lt;999,VLOOKUP(AR39,'Akt. Runde'!$A$11:$AL$189,33),"")</f>
        <v/>
      </c>
      <c r="AH39" s="340" t="str">
        <f>IF(AR39&lt;999,VLOOKUP(AR39,'Akt. Runde'!$A$11:$AL$189,34),"")</f>
        <v/>
      </c>
      <c r="AI39" s="339" t="str">
        <f>IF(AR39&lt;999,VLOOKUP(AR39,'Akt. Runde'!$A$11:$AL$189,35),"")</f>
        <v/>
      </c>
      <c r="AJ39" s="341" t="str">
        <f>IF(AR39&lt;999,VLOOKUP(AR39,'Akt. Runde'!$A$11:$AL$189,36),"")</f>
        <v/>
      </c>
      <c r="AK39" s="333" t="str">
        <f>IF(AR39&lt;999,VLOOKUP(AR39,'Akt. Runde'!$A$11:$AL$189,37),"")</f>
        <v/>
      </c>
      <c r="AL39" s="136" t="str">
        <f>IF(AR39&lt;999,VLOOKUP(AR39,'Akt. Runde'!$A$11:$AL$189,38),"")</f>
        <v/>
      </c>
      <c r="AO39">
        <f>IF('Akt. Runde'!AK39="",99,'Akt. Runde'!AK39)</f>
        <v>99</v>
      </c>
      <c r="AP39">
        <f t="shared" si="12"/>
        <v>99029</v>
      </c>
      <c r="AQ39">
        <f t="shared" si="41"/>
        <v>99029</v>
      </c>
      <c r="AR39">
        <f t="shared" si="14"/>
        <v>999</v>
      </c>
      <c r="AS39">
        <f t="shared" si="15"/>
        <v>999000</v>
      </c>
      <c r="AT39">
        <f t="shared" si="16"/>
        <v>999000</v>
      </c>
      <c r="AU39">
        <f t="shared" si="17"/>
        <v>999</v>
      </c>
      <c r="AV39">
        <f t="shared" si="28"/>
        <v>29</v>
      </c>
      <c r="AW39" s="47" t="str">
        <f t="shared" si="18"/>
        <v/>
      </c>
      <c r="AX39" t="str">
        <f>IF(AU39&lt;999,VLOOKUP(AU39,'Akt. Runde'!$A$11:$AL$189,4),"")</f>
        <v/>
      </c>
      <c r="AY39" s="48" t="str">
        <f>IF(AU39&lt;999,VLOOKUP(AU39,'Akt. Runde'!$A$11:$AL$189,36),"")</f>
        <v/>
      </c>
      <c r="AZ39" s="447" t="str">
        <f>IF(AU39&lt;999,VLOOKUP(AU39,'Akt. Runde'!$A$11:$AL$189,37),"")</f>
        <v/>
      </c>
      <c r="BA39" t="str">
        <f t="shared" si="19"/>
        <v/>
      </c>
      <c r="BZ39" s="28" t="str">
        <f t="shared" si="29"/>
        <v/>
      </c>
      <c r="CA39" s="28" t="str">
        <f t="shared" si="30"/>
        <v/>
      </c>
      <c r="CB39" s="28" t="str">
        <f t="shared" si="31"/>
        <v/>
      </c>
      <c r="CC39" s="28" t="str">
        <f t="shared" si="32"/>
        <v/>
      </c>
      <c r="CD39" s="28" t="str">
        <f t="shared" si="33"/>
        <v/>
      </c>
      <c r="CE39" s="28" t="str">
        <f t="shared" si="34"/>
        <v/>
      </c>
      <c r="CF39" s="28" t="str">
        <f t="shared" si="42"/>
        <v/>
      </c>
      <c r="CG39" s="28" t="str">
        <f t="shared" si="43"/>
        <v/>
      </c>
      <c r="CH39" s="28" t="str">
        <f t="shared" si="44"/>
        <v/>
      </c>
      <c r="CI39" s="28">
        <f t="shared" si="45"/>
        <v>0</v>
      </c>
      <c r="CT39" s="5"/>
      <c r="CV39" s="28" t="str">
        <f t="shared" si="35"/>
        <v/>
      </c>
      <c r="CW39" s="28" t="str">
        <f t="shared" si="36"/>
        <v/>
      </c>
      <c r="CX39" s="28" t="str">
        <f t="shared" si="37"/>
        <v/>
      </c>
      <c r="CY39" s="28" t="str">
        <f t="shared" si="38"/>
        <v/>
      </c>
      <c r="CZ39" s="28" t="str">
        <f t="shared" si="39"/>
        <v/>
      </c>
      <c r="DA39" s="28" t="str">
        <f t="shared" si="40"/>
        <v/>
      </c>
      <c r="DB39" s="28" t="str">
        <f t="shared" si="46"/>
        <v/>
      </c>
      <c r="DC39" s="28" t="str">
        <f t="shared" si="47"/>
        <v/>
      </c>
      <c r="DD39" s="28" t="str">
        <f t="shared" si="48"/>
        <v/>
      </c>
      <c r="DE39" s="28">
        <f t="shared" si="49"/>
        <v>0</v>
      </c>
      <c r="DP39" s="5"/>
      <c r="DQ39" s="48"/>
      <c r="DR39" s="5"/>
      <c r="DS39" s="5"/>
      <c r="DU39" s="48"/>
      <c r="DV39" s="48"/>
      <c r="DW39" s="48"/>
      <c r="DZ39" s="48"/>
      <c r="EA39" s="48"/>
      <c r="EB39" s="48"/>
      <c r="EC39" s="48"/>
      <c r="EF39" s="48"/>
      <c r="EG39" s="48"/>
      <c r="EH39" s="48"/>
      <c r="EI39" s="48"/>
      <c r="EN39" s="48"/>
    </row>
    <row r="40" spans="1:144" x14ac:dyDescent="0.2">
      <c r="A40">
        <v>30</v>
      </c>
      <c r="B40" s="387">
        <v>9</v>
      </c>
      <c r="C40" s="388" t="str">
        <f>IF(AR40&lt;999,VLOOKUP(AR40,'Akt. Runde'!$A$11:$AL$189,3),"")</f>
        <v/>
      </c>
      <c r="D40" s="389" t="str">
        <f>IF(AR40&lt;999,VLOOKUP(AR40,'Akt. Runde'!$A$11:$AL$189,4),"")</f>
        <v/>
      </c>
      <c r="E40" s="390" t="str">
        <f>IF(AR40&lt;999,VLOOKUP(AR40,'Akt. Runde'!$A$11:$AL$189,5),"")</f>
        <v/>
      </c>
      <c r="F40" s="390" t="str">
        <f>IF(AR40&lt;999,VLOOKUP(AR40,'Akt. Runde'!$A$11:$AL$189,6),"")</f>
        <v/>
      </c>
      <c r="G40" s="439" t="str">
        <f>IF(AR40&lt;999,VLOOKUP(AR40,'Akt. Runde'!$A$11:$AL$189,7),"")</f>
        <v/>
      </c>
      <c r="H40" s="391" t="str">
        <f>IF(AR40&lt;999,VLOOKUP(AR40,'Akt. Runde'!$A$11:$AL$189,8),"")</f>
        <v/>
      </c>
      <c r="I40" s="392" t="str">
        <f>IF(AR40&lt;999,VLOOKUP(AR40,'Akt. Runde'!$A$11:$AL$189,9),"")</f>
        <v/>
      </c>
      <c r="J40" s="393" t="str">
        <f>IF(AR40&lt;999,VLOOKUP(AR40,'Akt. Runde'!$A$11:$AL$189,10),"")</f>
        <v/>
      </c>
      <c r="K40" s="394" t="str">
        <f>IF(AR40&lt;999,VLOOKUP(AR40,'Akt. Runde'!$A$11:$AL$189,11),"")</f>
        <v/>
      </c>
      <c r="L40" s="393" t="str">
        <f>IF(AR40&lt;999,VLOOKUP(AR40,'Akt. Runde'!$A$11:$AL$189,12),"")</f>
        <v/>
      </c>
      <c r="M40" s="394" t="str">
        <f>IF(AR40&lt;999,VLOOKUP(AR40,'Akt. Runde'!$A$11:$AL$189,13),"")</f>
        <v/>
      </c>
      <c r="N40" s="393" t="str">
        <f>IF(AR40&lt;999,VLOOKUP(AR40,'Akt. Runde'!$A$11:$AL$189,14),"")</f>
        <v/>
      </c>
      <c r="O40" s="392" t="str">
        <f>IF(AR40&lt;999,VLOOKUP(AR40,'Akt. Runde'!$A$11:$AL$189,15),"")</f>
        <v/>
      </c>
      <c r="P40" s="393" t="str">
        <f>IF(AR40&lt;999,VLOOKUP(AR40,'Akt. Runde'!$A$11:$AL$189,16),"")</f>
        <v/>
      </c>
      <c r="Q40" s="394" t="str">
        <f>IF(AR40&lt;999,VLOOKUP(AR40,'Akt. Runde'!$A$11:$AL$189,17),"")</f>
        <v/>
      </c>
      <c r="R40" s="393" t="str">
        <f>IF(AR40&lt;999,VLOOKUP(AR40,'Akt. Runde'!$A$11:$AL$189,18),"")</f>
        <v/>
      </c>
      <c r="S40" s="394" t="str">
        <f>IF(AR40&lt;999,VLOOKUP(AR40,'Akt. Runde'!$A$11:$AL$189,19),"")</f>
        <v/>
      </c>
      <c r="T40" s="393" t="str">
        <f>IF(AR40&lt;999,VLOOKUP(AR40,'Akt. Runde'!$A$11:$AL$189,20),"")</f>
        <v/>
      </c>
      <c r="U40" s="428" t="str">
        <f>IF(AR40&lt;999,VLOOKUP(AR40,'Akt. Runde'!$A$11:$AL$189,21),"")</f>
        <v/>
      </c>
      <c r="V40" s="429" t="str">
        <f>IF(AR40&lt;999,VLOOKUP(AR40,'Akt. Runde'!$A$11:$AL$189,22),"")</f>
        <v/>
      </c>
      <c r="W40" s="429" t="str">
        <f>IF(AR40&lt;999,VLOOKUP(AR40,'Akt. Runde'!$A$11:$AL$189,23),"")</f>
        <v/>
      </c>
      <c r="X40" s="405" t="str">
        <f>IF(AR40&lt;999,VLOOKUP(AR40,'Akt. Runde'!$A$11:$AL$189,24),"")</f>
        <v/>
      </c>
      <c r="Y40" s="406" t="str">
        <f>IF(AR40&lt;999,VLOOKUP(AR40,'Akt. Runde'!$A$11:$AL$189,25),"")</f>
        <v/>
      </c>
      <c r="Z40" s="397" t="str">
        <f>IF(AR40&lt;999,VLOOKUP(AR40,'Akt. Runde'!$A$11:$AL$189,26),"")</f>
        <v/>
      </c>
      <c r="AA40" s="398" t="str">
        <f>IF(AR40&lt;999,VLOOKUP(AR40,'Akt. Runde'!$A$11:$AL$189,27),"")</f>
        <v/>
      </c>
      <c r="AB40" s="396" t="str">
        <f>IF(AR40&lt;999,VLOOKUP(AR40,'Akt. Runde'!$A$11:$AL$189,28),"")</f>
        <v/>
      </c>
      <c r="AC40" s="396" t="str">
        <f>IF(AR40&lt;999,VLOOKUP(AR40,'Akt. Runde'!$A$11:$AL$189,29),"")</f>
        <v/>
      </c>
      <c r="AD40" s="399" t="str">
        <f>IF(AR40&lt;999,VLOOKUP(AR40,'Akt. Runde'!$A$11:$AL$189,30),"")</f>
        <v/>
      </c>
      <c r="AE40" s="398" t="str">
        <f>IF(AR40&lt;999,VLOOKUP(AR40,'Akt. Runde'!$A$11:$AL$189,31),"")</f>
        <v/>
      </c>
      <c r="AF40" s="396" t="str">
        <f>IF(AR40&lt;999,VLOOKUP(AR40,'Akt. Runde'!$A$11:$AL$189,32),"")</f>
        <v/>
      </c>
      <c r="AG40" s="396" t="str">
        <f>IF(AR40&lt;999,VLOOKUP(AR40,'Akt. Runde'!$A$11:$AL$189,33),"")</f>
        <v/>
      </c>
      <c r="AH40" s="400" t="str">
        <f>IF(AR40&lt;999,VLOOKUP(AR40,'Akt. Runde'!$A$11:$AL$189,34),"")</f>
        <v/>
      </c>
      <c r="AI40" s="399" t="str">
        <f>IF(AR40&lt;999,VLOOKUP(AR40,'Akt. Runde'!$A$11:$AL$189,35),"")</f>
        <v/>
      </c>
      <c r="AJ40" s="401" t="str">
        <f>IF(AR40&lt;999,VLOOKUP(AR40,'Akt. Runde'!$A$11:$AL$189,36),"")</f>
        <v/>
      </c>
      <c r="AK40" s="402" t="str">
        <f>IF(AR40&lt;999,VLOOKUP(AR40,'Akt. Runde'!$A$11:$AL$189,37),"")</f>
        <v/>
      </c>
      <c r="AL40" s="403" t="str">
        <f>IF(AR40&lt;999,VLOOKUP(AR40,'Akt. Runde'!$A$11:$AL$189,38),"")</f>
        <v/>
      </c>
      <c r="AO40">
        <f>IF('Akt. Runde'!AK40="",99,'Akt. Runde'!AK40)</f>
        <v>99</v>
      </c>
      <c r="AP40">
        <f t="shared" si="12"/>
        <v>99030</v>
      </c>
      <c r="AQ40">
        <f t="shared" si="41"/>
        <v>99030</v>
      </c>
      <c r="AR40">
        <f t="shared" si="14"/>
        <v>999</v>
      </c>
      <c r="AS40">
        <f t="shared" si="15"/>
        <v>999000</v>
      </c>
      <c r="AT40">
        <f t="shared" si="16"/>
        <v>999000</v>
      </c>
      <c r="AU40">
        <f t="shared" si="17"/>
        <v>999</v>
      </c>
      <c r="AV40">
        <f t="shared" si="28"/>
        <v>30</v>
      </c>
      <c r="AW40" s="47" t="str">
        <f t="shared" si="18"/>
        <v/>
      </c>
      <c r="AX40" t="str">
        <f>IF(AU40&lt;999,VLOOKUP(AU40,'Akt. Runde'!$A$11:$AL$189,4),"")</f>
        <v/>
      </c>
      <c r="AY40" s="48" t="str">
        <f>IF(AU40&lt;999,VLOOKUP(AU40,'Akt. Runde'!$A$11:$AL$189,36),"")</f>
        <v/>
      </c>
      <c r="AZ40" s="447" t="str">
        <f>IF(AU40&lt;999,VLOOKUP(AU40,'Akt. Runde'!$A$11:$AL$189,37),"")</f>
        <v/>
      </c>
      <c r="BA40" t="str">
        <f t="shared" si="19"/>
        <v/>
      </c>
      <c r="BZ40" s="28" t="str">
        <f t="shared" si="29"/>
        <v/>
      </c>
      <c r="CA40" s="28" t="str">
        <f t="shared" si="30"/>
        <v/>
      </c>
      <c r="CB40" s="28" t="str">
        <f t="shared" si="31"/>
        <v/>
      </c>
      <c r="CC40" s="28" t="str">
        <f t="shared" si="32"/>
        <v/>
      </c>
      <c r="CD40" s="28" t="str">
        <f t="shared" si="33"/>
        <v/>
      </c>
      <c r="CE40" s="28" t="str">
        <f t="shared" si="34"/>
        <v/>
      </c>
      <c r="CF40" s="28" t="str">
        <f t="shared" si="42"/>
        <v/>
      </c>
      <c r="CG40" s="28" t="str">
        <f t="shared" si="43"/>
        <v/>
      </c>
      <c r="CH40" s="28" t="str">
        <f t="shared" si="44"/>
        <v/>
      </c>
      <c r="CI40" s="28">
        <f t="shared" si="45"/>
        <v>0</v>
      </c>
      <c r="CT40" s="5"/>
      <c r="CV40" s="28" t="str">
        <f t="shared" si="35"/>
        <v/>
      </c>
      <c r="CW40" s="28" t="str">
        <f t="shared" si="36"/>
        <v/>
      </c>
      <c r="CX40" s="28" t="str">
        <f t="shared" si="37"/>
        <v/>
      </c>
      <c r="CY40" s="28" t="str">
        <f t="shared" si="38"/>
        <v/>
      </c>
      <c r="CZ40" s="28" t="str">
        <f t="shared" si="39"/>
        <v/>
      </c>
      <c r="DA40" s="28" t="str">
        <f t="shared" si="40"/>
        <v/>
      </c>
      <c r="DB40" s="28" t="str">
        <f t="shared" si="46"/>
        <v/>
      </c>
      <c r="DC40" s="28" t="str">
        <f t="shared" si="47"/>
        <v/>
      </c>
      <c r="DD40" s="28" t="str">
        <f t="shared" si="48"/>
        <v/>
      </c>
      <c r="DE40" s="28">
        <f t="shared" si="49"/>
        <v>0</v>
      </c>
      <c r="DP40" s="5"/>
      <c r="DQ40" s="48"/>
      <c r="DR40" s="5"/>
      <c r="DS40" s="5"/>
      <c r="DU40" s="48"/>
      <c r="DV40" s="48"/>
      <c r="DW40" s="48"/>
      <c r="DZ40" s="48"/>
      <c r="EA40" s="48"/>
      <c r="EB40" s="48"/>
      <c r="EC40" s="48"/>
      <c r="EF40" s="48"/>
      <c r="EG40" s="48"/>
      <c r="EH40" s="48"/>
      <c r="EI40" s="48"/>
      <c r="EN40" s="48"/>
    </row>
    <row r="41" spans="1:144" x14ac:dyDescent="0.2">
      <c r="A41">
        <v>31</v>
      </c>
      <c r="B41" s="353">
        <v>10</v>
      </c>
      <c r="C41" s="354" t="str">
        <f>IF(AR41&lt;999,VLOOKUP(AR41,'Akt. Runde'!$A$11:$AL$189,3),"")</f>
        <v/>
      </c>
      <c r="D41" s="355" t="str">
        <f>IF(AR41&lt;999,VLOOKUP(AR41,'Akt. Runde'!$A$11:$AL$189,4),"")</f>
        <v/>
      </c>
      <c r="E41" s="356" t="str">
        <f>IF(AR41&lt;999,VLOOKUP(AR41,'Akt. Runde'!$A$11:$AL$189,5),"")</f>
        <v/>
      </c>
      <c r="F41" s="356" t="str">
        <f>IF(AR41&lt;999,VLOOKUP(AR41,'Akt. Runde'!$A$11:$AL$189,6),"")</f>
        <v/>
      </c>
      <c r="G41" s="438" t="str">
        <f>IF(AR41&lt;999,VLOOKUP(AR41,'Akt. Runde'!$A$11:$AL$189,7),"")</f>
        <v/>
      </c>
      <c r="H41" s="357" t="str">
        <f>IF(AR41&lt;999,VLOOKUP(AR41,'Akt. Runde'!$A$11:$AL$189,8),"")</f>
        <v/>
      </c>
      <c r="I41" s="444" t="str">
        <f>IF(AR41&lt;999,VLOOKUP(AR41,'Akt. Runde'!$A$11:$AL$189,9),"")</f>
        <v/>
      </c>
      <c r="J41" s="445" t="str">
        <f>IF(AR41&lt;999,VLOOKUP(AR41,'Akt. Runde'!$A$11:$AL$189,10),"")</f>
        <v/>
      </c>
      <c r="K41" s="446" t="str">
        <f>IF(AR41&lt;999,VLOOKUP(AR41,'Akt. Runde'!$A$11:$AL$189,11),"")</f>
        <v/>
      </c>
      <c r="L41" s="445" t="str">
        <f>IF(AR41&lt;999,VLOOKUP(AR41,'Akt. Runde'!$A$11:$AL$189,12),"")</f>
        <v/>
      </c>
      <c r="M41" s="446" t="str">
        <f>IF(AR41&lt;999,VLOOKUP(AR41,'Akt. Runde'!$A$11:$AL$189,13),"")</f>
        <v/>
      </c>
      <c r="N41" s="445" t="str">
        <f>IF(AR41&lt;999,VLOOKUP(AR41,'Akt. Runde'!$A$11:$AL$189,14),"")</f>
        <v/>
      </c>
      <c r="O41" s="444" t="str">
        <f>IF(AR41&lt;999,VLOOKUP(AR41,'Akt. Runde'!$A$11:$AL$189,15),"")</f>
        <v/>
      </c>
      <c r="P41" s="445" t="str">
        <f>IF(AR41&lt;999,VLOOKUP(AR41,'Akt. Runde'!$A$11:$AL$189,16),"")</f>
        <v/>
      </c>
      <c r="Q41" s="446" t="str">
        <f>IF(AR41&lt;999,VLOOKUP(AR41,'Akt. Runde'!$A$11:$AL$189,17),"")</f>
        <v/>
      </c>
      <c r="R41" s="445" t="str">
        <f>IF(AR41&lt;999,VLOOKUP(AR41,'Akt. Runde'!$A$11:$AL$189,18),"")</f>
        <v/>
      </c>
      <c r="S41" s="446" t="str">
        <f>IF(AR41&lt;999,VLOOKUP(AR41,'Akt. Runde'!$A$11:$AL$189,19),"")</f>
        <v/>
      </c>
      <c r="T41" s="445" t="str">
        <f>IF(AR41&lt;999,VLOOKUP(AR41,'Akt. Runde'!$A$11:$AL$189,20),"")</f>
        <v/>
      </c>
      <c r="U41" s="430" t="str">
        <f>IF(AR41&lt;999,VLOOKUP(AR41,'Akt. Runde'!$A$11:$AL$189,21),"")</f>
        <v/>
      </c>
      <c r="V41" s="431" t="str">
        <f>IF(AR41&lt;999,VLOOKUP(AR41,'Akt. Runde'!$A$11:$AL$189,22),"")</f>
        <v/>
      </c>
      <c r="W41" s="431" t="str">
        <f>IF(AR41&lt;999,VLOOKUP(AR41,'Akt. Runde'!$A$11:$AL$189,23),"")</f>
        <v/>
      </c>
      <c r="X41" s="344" t="str">
        <f>IF(AR41&lt;999,VLOOKUP(AR41,'Akt. Runde'!$A$11:$AL$189,24),"")</f>
        <v/>
      </c>
      <c r="Y41" s="345" t="str">
        <f>IF(AR41&lt;999,VLOOKUP(AR41,'Akt. Runde'!$A$11:$AL$189,25),"")</f>
        <v/>
      </c>
      <c r="Z41" s="338" t="str">
        <f>IF(AR41&lt;999,VLOOKUP(AR41,'Akt. Runde'!$A$11:$AL$189,26),"")</f>
        <v/>
      </c>
      <c r="AA41" s="352" t="str">
        <f>IF(AR41&lt;999,VLOOKUP(AR41,'Akt. Runde'!$A$11:$AL$189,27),"")</f>
        <v/>
      </c>
      <c r="AB41" s="345" t="str">
        <f>IF(AR41&lt;999,VLOOKUP(AR41,'Akt. Runde'!$A$11:$AL$189,28),"")</f>
        <v/>
      </c>
      <c r="AC41" s="345" t="str">
        <f>IF(AR41&lt;999,VLOOKUP(AR41,'Akt. Runde'!$A$11:$AL$189,29),"")</f>
        <v/>
      </c>
      <c r="AD41" s="339" t="str">
        <f>IF(AR41&lt;999,VLOOKUP(AR41,'Akt. Runde'!$A$11:$AL$189,30),"")</f>
        <v/>
      </c>
      <c r="AE41" s="352" t="str">
        <f>IF(AR41&lt;999,VLOOKUP(AR41,'Akt. Runde'!$A$11:$AL$189,31),"")</f>
        <v/>
      </c>
      <c r="AF41" s="345" t="str">
        <f>IF(AR41&lt;999,VLOOKUP(AR41,'Akt. Runde'!$A$11:$AL$189,32),"")</f>
        <v/>
      </c>
      <c r="AG41" s="345" t="str">
        <f>IF(AR41&lt;999,VLOOKUP(AR41,'Akt. Runde'!$A$11:$AL$189,33),"")</f>
        <v/>
      </c>
      <c r="AH41" s="340" t="str">
        <f>IF(AR41&lt;999,VLOOKUP(AR41,'Akt. Runde'!$A$11:$AL$189,34),"")</f>
        <v/>
      </c>
      <c r="AI41" s="339" t="str">
        <f>IF(AR41&lt;999,VLOOKUP(AR41,'Akt. Runde'!$A$11:$AL$189,35),"")</f>
        <v/>
      </c>
      <c r="AJ41" s="341" t="str">
        <f>IF(AR41&lt;999,VLOOKUP(AR41,'Akt. Runde'!$A$11:$AL$189,36),"")</f>
        <v/>
      </c>
      <c r="AK41" s="333" t="str">
        <f>IF(AR41&lt;999,VLOOKUP(AR41,'Akt. Runde'!$A$11:$AL$189,37),"")</f>
        <v/>
      </c>
      <c r="AL41" s="136" t="str">
        <f>IF(AR41&lt;999,VLOOKUP(AR41,'Akt. Runde'!$A$11:$AL$189,38),"")</f>
        <v/>
      </c>
      <c r="AO41">
        <f>IF('Akt. Runde'!AK41="",99,'Akt. Runde'!AK41)</f>
        <v>99</v>
      </c>
      <c r="AP41">
        <f t="shared" si="12"/>
        <v>99031</v>
      </c>
      <c r="AQ41">
        <f t="shared" si="41"/>
        <v>99031</v>
      </c>
      <c r="AR41">
        <f t="shared" si="14"/>
        <v>999</v>
      </c>
      <c r="AS41">
        <f t="shared" si="15"/>
        <v>999000</v>
      </c>
      <c r="AT41">
        <f t="shared" si="16"/>
        <v>999000</v>
      </c>
      <c r="AU41">
        <f t="shared" si="17"/>
        <v>999</v>
      </c>
      <c r="AV41">
        <f t="shared" si="28"/>
        <v>31</v>
      </c>
      <c r="AW41" s="47" t="str">
        <f t="shared" si="18"/>
        <v/>
      </c>
      <c r="AX41" t="str">
        <f>IF(AU41&lt;999,VLOOKUP(AU41,'Akt. Runde'!$A$11:$AL$189,4),"")</f>
        <v/>
      </c>
      <c r="AY41" s="48" t="str">
        <f>IF(AU41&lt;999,VLOOKUP(AU41,'Akt. Runde'!$A$11:$AL$189,36),"")</f>
        <v/>
      </c>
      <c r="AZ41" s="447" t="str">
        <f>IF(AU41&lt;999,VLOOKUP(AU41,'Akt. Runde'!$A$11:$AL$189,37),"")</f>
        <v/>
      </c>
      <c r="BA41" t="str">
        <f t="shared" si="19"/>
        <v/>
      </c>
      <c r="BZ41" s="28" t="str">
        <f t="shared" si="29"/>
        <v/>
      </c>
      <c r="CA41" s="28" t="str">
        <f t="shared" si="30"/>
        <v/>
      </c>
      <c r="CB41" s="28" t="str">
        <f t="shared" si="31"/>
        <v/>
      </c>
      <c r="CC41" s="28" t="str">
        <f t="shared" si="32"/>
        <v/>
      </c>
      <c r="CD41" s="28" t="str">
        <f t="shared" si="33"/>
        <v/>
      </c>
      <c r="CE41" s="28" t="str">
        <f t="shared" si="34"/>
        <v/>
      </c>
      <c r="CF41" s="28" t="str">
        <f t="shared" si="42"/>
        <v/>
      </c>
      <c r="CG41" s="28" t="str">
        <f t="shared" si="43"/>
        <v/>
      </c>
      <c r="CH41" s="28" t="str">
        <f t="shared" si="44"/>
        <v/>
      </c>
      <c r="CI41" s="28">
        <f t="shared" si="45"/>
        <v>0</v>
      </c>
      <c r="CT41" s="5"/>
      <c r="CV41" s="28" t="str">
        <f t="shared" si="35"/>
        <v/>
      </c>
      <c r="CW41" s="28" t="str">
        <f t="shared" si="36"/>
        <v/>
      </c>
      <c r="CX41" s="28" t="str">
        <f t="shared" si="37"/>
        <v/>
      </c>
      <c r="CY41" s="28" t="str">
        <f t="shared" si="38"/>
        <v/>
      </c>
      <c r="CZ41" s="28" t="str">
        <f t="shared" si="39"/>
        <v/>
      </c>
      <c r="DA41" s="28" t="str">
        <f t="shared" si="40"/>
        <v/>
      </c>
      <c r="DB41" s="28" t="str">
        <f t="shared" si="46"/>
        <v/>
      </c>
      <c r="DC41" s="28" t="str">
        <f t="shared" si="47"/>
        <v/>
      </c>
      <c r="DD41" s="28" t="str">
        <f t="shared" si="48"/>
        <v/>
      </c>
      <c r="DE41" s="28">
        <f t="shared" si="49"/>
        <v>0</v>
      </c>
      <c r="DP41" s="5"/>
      <c r="DQ41" s="48"/>
      <c r="DR41" s="5"/>
      <c r="DS41" s="5"/>
      <c r="DU41" s="48"/>
      <c r="DV41" s="48"/>
      <c r="DW41" s="48"/>
      <c r="DZ41" s="48"/>
      <c r="EA41" s="48"/>
      <c r="EB41" s="48"/>
      <c r="EC41" s="48"/>
      <c r="EF41" s="48"/>
      <c r="EG41" s="48"/>
      <c r="EH41" s="48"/>
      <c r="EI41" s="48"/>
      <c r="EN41" s="48"/>
    </row>
    <row r="42" spans="1:144" x14ac:dyDescent="0.2">
      <c r="A42">
        <v>32</v>
      </c>
      <c r="B42" s="387">
        <v>11</v>
      </c>
      <c r="C42" s="388" t="str">
        <f>IF(AR42&lt;999,VLOOKUP(AR42,'Akt. Runde'!$A$11:$AL$189,3),"")</f>
        <v/>
      </c>
      <c r="D42" s="389" t="str">
        <f>IF(AR42&lt;999,VLOOKUP(AR42,'Akt. Runde'!$A$11:$AL$189,4),"")</f>
        <v/>
      </c>
      <c r="E42" s="390" t="str">
        <f>IF(AR42&lt;999,VLOOKUP(AR42,'Akt. Runde'!$A$11:$AL$189,5),"")</f>
        <v/>
      </c>
      <c r="F42" s="390" t="str">
        <f>IF(AR42&lt;999,VLOOKUP(AR42,'Akt. Runde'!$A$11:$AL$189,6),"")</f>
        <v/>
      </c>
      <c r="G42" s="439" t="str">
        <f>IF(AR42&lt;999,VLOOKUP(AR42,'Akt. Runde'!$A$11:$AL$189,7),"")</f>
        <v/>
      </c>
      <c r="H42" s="391" t="str">
        <f>IF(AR42&lt;999,VLOOKUP(AR42,'Akt. Runde'!$A$11:$AL$189,8),"")</f>
        <v/>
      </c>
      <c r="I42" s="392" t="str">
        <f>IF(AR42&lt;999,VLOOKUP(AR42,'Akt. Runde'!$A$11:$AL$189,9),"")</f>
        <v/>
      </c>
      <c r="J42" s="393" t="str">
        <f>IF(AR42&lt;999,VLOOKUP(AR42,'Akt. Runde'!$A$11:$AL$189,10),"")</f>
        <v/>
      </c>
      <c r="K42" s="394" t="str">
        <f>IF(AR42&lt;999,VLOOKUP(AR42,'Akt. Runde'!$A$11:$AL$189,11),"")</f>
        <v/>
      </c>
      <c r="L42" s="393" t="str">
        <f>IF(AR42&lt;999,VLOOKUP(AR42,'Akt. Runde'!$A$11:$AL$189,12),"")</f>
        <v/>
      </c>
      <c r="M42" s="394" t="str">
        <f>IF(AR42&lt;999,VLOOKUP(AR42,'Akt. Runde'!$A$11:$AL$189,13),"")</f>
        <v/>
      </c>
      <c r="N42" s="393" t="str">
        <f>IF(AR42&lt;999,VLOOKUP(AR42,'Akt. Runde'!$A$11:$AL$189,14),"")</f>
        <v/>
      </c>
      <c r="O42" s="392" t="str">
        <f>IF(AR42&lt;999,VLOOKUP(AR42,'Akt. Runde'!$A$11:$AL$189,15),"")</f>
        <v/>
      </c>
      <c r="P42" s="393" t="str">
        <f>IF(AR42&lt;999,VLOOKUP(AR42,'Akt. Runde'!$A$11:$AL$189,16),"")</f>
        <v/>
      </c>
      <c r="Q42" s="394" t="str">
        <f>IF(AR42&lt;999,VLOOKUP(AR42,'Akt. Runde'!$A$11:$AL$189,17),"")</f>
        <v/>
      </c>
      <c r="R42" s="393" t="str">
        <f>IF(AR42&lt;999,VLOOKUP(AR42,'Akt. Runde'!$A$11:$AL$189,18),"")</f>
        <v/>
      </c>
      <c r="S42" s="394" t="str">
        <f>IF(AR42&lt;999,VLOOKUP(AR42,'Akt. Runde'!$A$11:$AL$189,19),"")</f>
        <v/>
      </c>
      <c r="T42" s="393" t="str">
        <f>IF(AR42&lt;999,VLOOKUP(AR42,'Akt. Runde'!$A$11:$AL$189,20),"")</f>
        <v/>
      </c>
      <c r="U42" s="428" t="str">
        <f>IF(AR42&lt;999,VLOOKUP(AR42,'Akt. Runde'!$A$11:$AL$189,21),"")</f>
        <v/>
      </c>
      <c r="V42" s="429" t="str">
        <f>IF(AR42&lt;999,VLOOKUP(AR42,'Akt. Runde'!$A$11:$AL$189,22),"")</f>
        <v/>
      </c>
      <c r="W42" s="429" t="str">
        <f>IF(AR42&lt;999,VLOOKUP(AR42,'Akt. Runde'!$A$11:$AL$189,23),"")</f>
        <v/>
      </c>
      <c r="X42" s="395" t="str">
        <f>IF(AR42&lt;999,VLOOKUP(AR42,'Akt. Runde'!$A$11:$AL$189,24),"")</f>
        <v/>
      </c>
      <c r="Y42" s="396" t="str">
        <f>IF(AR42&lt;999,VLOOKUP(AR42,'Akt. Runde'!$A$11:$AL$189,25),"")</f>
        <v/>
      </c>
      <c r="Z42" s="397" t="str">
        <f>IF(AR42&lt;999,VLOOKUP(AR42,'Akt. Runde'!$A$11:$AL$189,26),"")</f>
        <v/>
      </c>
      <c r="AA42" s="398" t="str">
        <f>IF(AR42&lt;999,VLOOKUP(AR42,'Akt. Runde'!$A$11:$AL$189,27),"")</f>
        <v/>
      </c>
      <c r="AB42" s="396" t="str">
        <f>IF(AR42&lt;999,VLOOKUP(AR42,'Akt. Runde'!$A$11:$AL$189,28),"")</f>
        <v/>
      </c>
      <c r="AC42" s="396" t="str">
        <f>IF(AR42&lt;999,VLOOKUP(AR42,'Akt. Runde'!$A$11:$AL$189,29),"")</f>
        <v/>
      </c>
      <c r="AD42" s="399" t="str">
        <f>IF(AR42&lt;999,VLOOKUP(AR42,'Akt. Runde'!$A$11:$AL$189,30),"")</f>
        <v/>
      </c>
      <c r="AE42" s="398" t="str">
        <f>IF(AR42&lt;999,VLOOKUP(AR42,'Akt. Runde'!$A$11:$AL$189,31),"")</f>
        <v/>
      </c>
      <c r="AF42" s="396" t="str">
        <f>IF(AR42&lt;999,VLOOKUP(AR42,'Akt. Runde'!$A$11:$AL$189,32),"")</f>
        <v/>
      </c>
      <c r="AG42" s="396" t="str">
        <f>IF(AR42&lt;999,VLOOKUP(AR42,'Akt. Runde'!$A$11:$AL$189,33),"")</f>
        <v/>
      </c>
      <c r="AH42" s="400" t="str">
        <f>IF(AR42&lt;999,VLOOKUP(AR42,'Akt. Runde'!$A$11:$AL$189,34),"")</f>
        <v/>
      </c>
      <c r="AI42" s="399" t="str">
        <f>IF(AR42&lt;999,VLOOKUP(AR42,'Akt. Runde'!$A$11:$AL$189,35),"")</f>
        <v/>
      </c>
      <c r="AJ42" s="401" t="str">
        <f>IF(AR42&lt;999,VLOOKUP(AR42,'Akt. Runde'!$A$11:$AL$189,36),"")</f>
        <v/>
      </c>
      <c r="AK42" s="402" t="str">
        <f>IF(AR42&lt;999,VLOOKUP(AR42,'Akt. Runde'!$A$11:$AL$189,37),"")</f>
        <v/>
      </c>
      <c r="AL42" s="403" t="str">
        <f>IF(AR42&lt;999,VLOOKUP(AR42,'Akt. Runde'!$A$11:$AL$189,38),"")</f>
        <v/>
      </c>
      <c r="AO42">
        <f>IF('Akt. Runde'!AK42="",99,'Akt. Runde'!AK42)</f>
        <v>99</v>
      </c>
      <c r="AP42">
        <f t="shared" si="12"/>
        <v>99032</v>
      </c>
      <c r="AQ42">
        <f t="shared" si="41"/>
        <v>99032</v>
      </c>
      <c r="AR42">
        <f t="shared" si="14"/>
        <v>999</v>
      </c>
      <c r="AS42">
        <f t="shared" si="15"/>
        <v>999000</v>
      </c>
      <c r="AT42">
        <f t="shared" si="16"/>
        <v>999000</v>
      </c>
      <c r="AU42">
        <f t="shared" si="17"/>
        <v>999</v>
      </c>
      <c r="AV42">
        <f t="shared" si="28"/>
        <v>32</v>
      </c>
      <c r="AW42" s="47" t="str">
        <f t="shared" si="18"/>
        <v/>
      </c>
      <c r="AX42" t="str">
        <f>IF(AU42&lt;999,VLOOKUP(AU42,'Akt. Runde'!$A$11:$AL$189,4),"")</f>
        <v/>
      </c>
      <c r="AY42" s="48" t="str">
        <f>IF(AU42&lt;999,VLOOKUP(AU42,'Akt. Runde'!$A$11:$AL$189,36),"")</f>
        <v/>
      </c>
      <c r="AZ42" s="447" t="str">
        <f>IF(AU42&lt;999,VLOOKUP(AU42,'Akt. Runde'!$A$11:$AL$189,37),"")</f>
        <v/>
      </c>
      <c r="BA42" t="str">
        <f t="shared" si="19"/>
        <v/>
      </c>
      <c r="BZ42" s="28" t="str">
        <f t="shared" si="29"/>
        <v/>
      </c>
      <c r="CA42" s="28" t="str">
        <f t="shared" si="30"/>
        <v/>
      </c>
      <c r="CB42" s="28" t="str">
        <f t="shared" si="31"/>
        <v/>
      </c>
      <c r="CC42" s="28" t="str">
        <f t="shared" si="32"/>
        <v/>
      </c>
      <c r="CD42" s="28" t="str">
        <f t="shared" si="33"/>
        <v/>
      </c>
      <c r="CE42" s="28" t="str">
        <f t="shared" si="34"/>
        <v/>
      </c>
      <c r="CF42" s="28" t="str">
        <f t="shared" si="42"/>
        <v/>
      </c>
      <c r="CG42" s="28" t="str">
        <f t="shared" si="43"/>
        <v/>
      </c>
      <c r="CH42" s="28" t="str">
        <f t="shared" si="44"/>
        <v/>
      </c>
      <c r="CI42" s="28">
        <f t="shared" si="45"/>
        <v>0</v>
      </c>
      <c r="CT42" s="5"/>
      <c r="CV42" s="28" t="str">
        <f t="shared" si="35"/>
        <v/>
      </c>
      <c r="CW42" s="28" t="str">
        <f t="shared" si="36"/>
        <v/>
      </c>
      <c r="CX42" s="28" t="str">
        <f t="shared" si="37"/>
        <v/>
      </c>
      <c r="CY42" s="28" t="str">
        <f t="shared" si="38"/>
        <v/>
      </c>
      <c r="CZ42" s="28" t="str">
        <f t="shared" si="39"/>
        <v/>
      </c>
      <c r="DA42" s="28" t="str">
        <f t="shared" si="40"/>
        <v/>
      </c>
      <c r="DB42" s="28" t="str">
        <f t="shared" si="46"/>
        <v/>
      </c>
      <c r="DC42" s="28" t="str">
        <f t="shared" si="47"/>
        <v/>
      </c>
      <c r="DD42" s="28" t="str">
        <f t="shared" si="48"/>
        <v/>
      </c>
      <c r="DE42" s="28">
        <f t="shared" si="49"/>
        <v>0</v>
      </c>
      <c r="DP42" s="5"/>
      <c r="DQ42" s="48"/>
      <c r="DR42" s="5"/>
      <c r="DS42" s="5"/>
      <c r="DU42" s="48"/>
      <c r="DV42" s="48"/>
      <c r="DW42" s="48"/>
      <c r="DZ42" s="48"/>
      <c r="EA42" s="48"/>
      <c r="EB42" s="48"/>
      <c r="EC42" s="48"/>
      <c r="EF42" s="48"/>
      <c r="EG42" s="48"/>
      <c r="EH42" s="48"/>
      <c r="EI42" s="48"/>
      <c r="EN42" s="48"/>
    </row>
    <row r="43" spans="1:144" x14ac:dyDescent="0.2">
      <c r="A43">
        <v>33</v>
      </c>
      <c r="B43" s="353">
        <v>12</v>
      </c>
      <c r="C43" s="354" t="str">
        <f>IF(AR43&lt;999,VLOOKUP(AR43,'Akt. Runde'!$A$11:$AL$189,3),"")</f>
        <v/>
      </c>
      <c r="D43" s="355" t="str">
        <f>IF(AR43&lt;999,VLOOKUP(AR43,'Akt. Runde'!$A$11:$AL$189,4),"")</f>
        <v/>
      </c>
      <c r="E43" s="356" t="str">
        <f>IF(AR43&lt;999,VLOOKUP(AR43,'Akt. Runde'!$A$11:$AL$189,5),"")</f>
        <v/>
      </c>
      <c r="F43" s="356" t="str">
        <f>IF(AR43&lt;999,VLOOKUP(AR43,'Akt. Runde'!$A$11:$AL$189,6),"")</f>
        <v/>
      </c>
      <c r="G43" s="438" t="str">
        <f>IF(AR43&lt;999,VLOOKUP(AR43,'Akt. Runde'!$A$11:$AL$189,7),"")</f>
        <v/>
      </c>
      <c r="H43" s="357" t="str">
        <f>IF(AR43&lt;999,VLOOKUP(AR43,'Akt. Runde'!$A$11:$AL$189,8),"")</f>
        <v/>
      </c>
      <c r="I43" s="444" t="str">
        <f>IF(AR43&lt;999,VLOOKUP(AR43,'Akt. Runde'!$A$11:$AL$189,9),"")</f>
        <v/>
      </c>
      <c r="J43" s="445" t="str">
        <f>IF(AR43&lt;999,VLOOKUP(AR43,'Akt. Runde'!$A$11:$AL$189,10),"")</f>
        <v/>
      </c>
      <c r="K43" s="446" t="str">
        <f>IF(AR43&lt;999,VLOOKUP(AR43,'Akt. Runde'!$A$11:$AL$189,11),"")</f>
        <v/>
      </c>
      <c r="L43" s="445" t="str">
        <f>IF(AR43&lt;999,VLOOKUP(AR43,'Akt. Runde'!$A$11:$AL$189,12),"")</f>
        <v/>
      </c>
      <c r="M43" s="446" t="str">
        <f>IF(AR43&lt;999,VLOOKUP(AR43,'Akt. Runde'!$A$11:$AL$189,13),"")</f>
        <v/>
      </c>
      <c r="N43" s="445" t="str">
        <f>IF(AR43&lt;999,VLOOKUP(AR43,'Akt. Runde'!$A$11:$AL$189,14),"")</f>
        <v/>
      </c>
      <c r="O43" s="444" t="str">
        <f>IF(AR43&lt;999,VLOOKUP(AR43,'Akt. Runde'!$A$11:$AL$189,15),"")</f>
        <v/>
      </c>
      <c r="P43" s="445" t="str">
        <f>IF(AR43&lt;999,VLOOKUP(AR43,'Akt. Runde'!$A$11:$AL$189,16),"")</f>
        <v/>
      </c>
      <c r="Q43" s="446" t="str">
        <f>IF(AR43&lt;999,VLOOKUP(AR43,'Akt. Runde'!$A$11:$AL$189,17),"")</f>
        <v/>
      </c>
      <c r="R43" s="445" t="str">
        <f>IF(AR43&lt;999,VLOOKUP(AR43,'Akt. Runde'!$A$11:$AL$189,18),"")</f>
        <v/>
      </c>
      <c r="S43" s="446" t="str">
        <f>IF(AR43&lt;999,VLOOKUP(AR43,'Akt. Runde'!$A$11:$AL$189,19),"")</f>
        <v/>
      </c>
      <c r="T43" s="445" t="str">
        <f>IF(AR43&lt;999,VLOOKUP(AR43,'Akt. Runde'!$A$11:$AL$189,20),"")</f>
        <v/>
      </c>
      <c r="U43" s="430" t="str">
        <f>IF(AR43&lt;999,VLOOKUP(AR43,'Akt. Runde'!$A$11:$AL$189,21),"")</f>
        <v/>
      </c>
      <c r="V43" s="431" t="str">
        <f>IF(AR43&lt;999,VLOOKUP(AR43,'Akt. Runde'!$A$11:$AL$189,22),"")</f>
        <v/>
      </c>
      <c r="W43" s="431" t="str">
        <f>IF(AR43&lt;999,VLOOKUP(AR43,'Akt. Runde'!$A$11:$AL$189,23),"")</f>
        <v/>
      </c>
      <c r="X43" s="344" t="str">
        <f>IF(AR43&lt;999,VLOOKUP(AR43,'Akt. Runde'!$A$11:$AL$189,24),"")</f>
        <v/>
      </c>
      <c r="Y43" s="345" t="str">
        <f>IF(AR43&lt;999,VLOOKUP(AR43,'Akt. Runde'!$A$11:$AL$189,25),"")</f>
        <v/>
      </c>
      <c r="Z43" s="338" t="str">
        <f>IF(AR43&lt;999,VLOOKUP(AR43,'Akt. Runde'!$A$11:$AL$189,26),"")</f>
        <v/>
      </c>
      <c r="AA43" s="352" t="str">
        <f>IF(AR43&lt;999,VLOOKUP(AR43,'Akt. Runde'!$A$11:$AL$189,27),"")</f>
        <v/>
      </c>
      <c r="AB43" s="345" t="str">
        <f>IF(AR43&lt;999,VLOOKUP(AR43,'Akt. Runde'!$A$11:$AL$189,28),"")</f>
        <v/>
      </c>
      <c r="AC43" s="345" t="str">
        <f>IF(AR43&lt;999,VLOOKUP(AR43,'Akt. Runde'!$A$11:$AL$189,29),"")</f>
        <v/>
      </c>
      <c r="AD43" s="339" t="str">
        <f>IF(AR43&lt;999,VLOOKUP(AR43,'Akt. Runde'!$A$11:$AL$189,30),"")</f>
        <v/>
      </c>
      <c r="AE43" s="352" t="str">
        <f>IF(AR43&lt;999,VLOOKUP(AR43,'Akt. Runde'!$A$11:$AL$189,31),"")</f>
        <v/>
      </c>
      <c r="AF43" s="345" t="str">
        <f>IF(AR43&lt;999,VLOOKUP(AR43,'Akt. Runde'!$A$11:$AL$189,32),"")</f>
        <v/>
      </c>
      <c r="AG43" s="345" t="str">
        <f>IF(AR43&lt;999,VLOOKUP(AR43,'Akt. Runde'!$A$11:$AL$189,33),"")</f>
        <v/>
      </c>
      <c r="AH43" s="340" t="str">
        <f>IF(AR43&lt;999,VLOOKUP(AR43,'Akt. Runde'!$A$11:$AL$189,34),"")</f>
        <v/>
      </c>
      <c r="AI43" s="339" t="str">
        <f>IF(AR43&lt;999,VLOOKUP(AR43,'Akt. Runde'!$A$11:$AL$189,35),"")</f>
        <v/>
      </c>
      <c r="AJ43" s="341" t="str">
        <f>IF(AR43&lt;999,VLOOKUP(AR43,'Akt. Runde'!$A$11:$AL$189,36),"")</f>
        <v/>
      </c>
      <c r="AK43" s="333" t="str">
        <f>IF(AR43&lt;999,VLOOKUP(AR43,'Akt. Runde'!$A$11:$AL$189,37),"")</f>
        <v/>
      </c>
      <c r="AL43" s="136" t="str">
        <f>IF(AR43&lt;999,VLOOKUP(AR43,'Akt. Runde'!$A$11:$AL$189,38),"")</f>
        <v/>
      </c>
      <c r="AO43">
        <f>IF('Akt. Runde'!AK43="",99,'Akt. Runde'!AK43)</f>
        <v>99</v>
      </c>
      <c r="AP43">
        <f t="shared" si="12"/>
        <v>99033</v>
      </c>
      <c r="AQ43">
        <f t="shared" si="41"/>
        <v>99033</v>
      </c>
      <c r="AR43">
        <f t="shared" si="14"/>
        <v>999</v>
      </c>
      <c r="AS43">
        <f t="shared" si="15"/>
        <v>999000</v>
      </c>
      <c r="AT43">
        <f t="shared" si="16"/>
        <v>999000</v>
      </c>
      <c r="AU43">
        <f t="shared" si="17"/>
        <v>999</v>
      </c>
      <c r="AV43">
        <f t="shared" si="28"/>
        <v>33</v>
      </c>
      <c r="AW43" s="47" t="str">
        <f t="shared" si="18"/>
        <v/>
      </c>
      <c r="AX43" t="str">
        <f>IF(AU43&lt;999,VLOOKUP(AU43,'Akt. Runde'!$A$11:$AL$189,4),"")</f>
        <v/>
      </c>
      <c r="AY43" s="48" t="str">
        <f>IF(AU43&lt;999,VLOOKUP(AU43,'Akt. Runde'!$A$11:$AL$189,36),"")</f>
        <v/>
      </c>
      <c r="AZ43" s="447" t="str">
        <f>IF(AU43&lt;999,VLOOKUP(AU43,'Akt. Runde'!$A$11:$AL$189,37),"")</f>
        <v/>
      </c>
      <c r="BA43" t="str">
        <f t="shared" si="19"/>
        <v/>
      </c>
      <c r="BZ43" s="28" t="str">
        <f t="shared" si="29"/>
        <v/>
      </c>
      <c r="CA43" s="28" t="str">
        <f t="shared" si="30"/>
        <v/>
      </c>
      <c r="CB43" s="28" t="str">
        <f t="shared" si="31"/>
        <v/>
      </c>
      <c r="CC43" s="28" t="str">
        <f t="shared" si="32"/>
        <v/>
      </c>
      <c r="CD43" s="28" t="str">
        <f t="shared" si="33"/>
        <v/>
      </c>
      <c r="CE43" s="28" t="str">
        <f t="shared" si="34"/>
        <v/>
      </c>
      <c r="CF43" s="28" t="str">
        <f t="shared" si="42"/>
        <v/>
      </c>
      <c r="CG43" s="28" t="str">
        <f t="shared" si="43"/>
        <v/>
      </c>
      <c r="CH43" s="28" t="str">
        <f t="shared" si="44"/>
        <v/>
      </c>
      <c r="CI43" s="28">
        <f t="shared" si="45"/>
        <v>0</v>
      </c>
      <c r="CT43" s="5"/>
      <c r="CV43" s="28" t="str">
        <f t="shared" si="35"/>
        <v/>
      </c>
      <c r="CW43" s="28" t="str">
        <f t="shared" si="36"/>
        <v/>
      </c>
      <c r="CX43" s="28" t="str">
        <f t="shared" si="37"/>
        <v/>
      </c>
      <c r="CY43" s="28" t="str">
        <f t="shared" si="38"/>
        <v/>
      </c>
      <c r="CZ43" s="28" t="str">
        <f t="shared" si="39"/>
        <v/>
      </c>
      <c r="DA43" s="28" t="str">
        <f t="shared" si="40"/>
        <v/>
      </c>
      <c r="DB43" s="28" t="str">
        <f t="shared" si="46"/>
        <v/>
      </c>
      <c r="DC43" s="28" t="str">
        <f t="shared" si="47"/>
        <v/>
      </c>
      <c r="DD43" s="28" t="str">
        <f t="shared" si="48"/>
        <v/>
      </c>
      <c r="DE43" s="28">
        <f t="shared" si="49"/>
        <v>0</v>
      </c>
      <c r="DP43" s="5"/>
      <c r="DQ43" s="48"/>
      <c r="DR43" s="5"/>
      <c r="DS43" s="5"/>
      <c r="DU43" s="48"/>
      <c r="DV43" s="48"/>
      <c r="DW43" s="48"/>
      <c r="DZ43" s="48"/>
      <c r="EA43" s="48"/>
      <c r="EB43" s="48"/>
      <c r="EC43" s="48"/>
      <c r="EF43" s="48"/>
      <c r="EG43" s="48"/>
      <c r="EH43" s="48"/>
      <c r="EI43" s="48"/>
      <c r="EN43" s="48"/>
    </row>
    <row r="44" spans="1:144" x14ac:dyDescent="0.2">
      <c r="A44">
        <v>34</v>
      </c>
      <c r="B44" s="387">
        <v>13</v>
      </c>
      <c r="C44" s="388" t="str">
        <f>IF(AR44&lt;999,VLOOKUP(AR44,'Akt. Runde'!$A$11:$AL$189,3),"")</f>
        <v/>
      </c>
      <c r="D44" s="389" t="str">
        <f>IF(AR44&lt;999,VLOOKUP(AR44,'Akt. Runde'!$A$11:$AL$189,4),"")</f>
        <v/>
      </c>
      <c r="E44" s="390" t="str">
        <f>IF(AR44&lt;999,VLOOKUP(AR44,'Akt. Runde'!$A$11:$AL$189,5),"")</f>
        <v/>
      </c>
      <c r="F44" s="390" t="str">
        <f>IF(AR44&lt;999,VLOOKUP(AR44,'Akt. Runde'!$A$11:$AL$189,6),"")</f>
        <v/>
      </c>
      <c r="G44" s="439" t="str">
        <f>IF(AR44&lt;999,VLOOKUP(AR44,'Akt. Runde'!$A$11:$AL$189,7),"")</f>
        <v/>
      </c>
      <c r="H44" s="391" t="str">
        <f>IF(AR44&lt;999,VLOOKUP(AR44,'Akt. Runde'!$A$11:$AL$189,8),"")</f>
        <v/>
      </c>
      <c r="I44" s="392" t="str">
        <f>IF(AR44&lt;999,VLOOKUP(AR44,'Akt. Runde'!$A$11:$AL$189,9),"")</f>
        <v/>
      </c>
      <c r="J44" s="393" t="str">
        <f>IF(AR44&lt;999,VLOOKUP(AR44,'Akt. Runde'!$A$11:$AL$189,10),"")</f>
        <v/>
      </c>
      <c r="K44" s="394" t="str">
        <f>IF(AR44&lt;999,VLOOKUP(AR44,'Akt. Runde'!$A$11:$AL$189,11),"")</f>
        <v/>
      </c>
      <c r="L44" s="393" t="str">
        <f>IF(AR44&lt;999,VLOOKUP(AR44,'Akt. Runde'!$A$11:$AL$189,12),"")</f>
        <v/>
      </c>
      <c r="M44" s="394" t="str">
        <f>IF(AR44&lt;999,VLOOKUP(AR44,'Akt. Runde'!$A$11:$AL$189,13),"")</f>
        <v/>
      </c>
      <c r="N44" s="393" t="str">
        <f>IF(AR44&lt;999,VLOOKUP(AR44,'Akt. Runde'!$A$11:$AL$189,14),"")</f>
        <v/>
      </c>
      <c r="O44" s="392" t="str">
        <f>IF(AR44&lt;999,VLOOKUP(AR44,'Akt. Runde'!$A$11:$AL$189,15),"")</f>
        <v/>
      </c>
      <c r="P44" s="393" t="str">
        <f>IF(AR44&lt;999,VLOOKUP(AR44,'Akt. Runde'!$A$11:$AL$189,16),"")</f>
        <v/>
      </c>
      <c r="Q44" s="394" t="str">
        <f>IF(AR44&lt;999,VLOOKUP(AR44,'Akt. Runde'!$A$11:$AL$189,17),"")</f>
        <v/>
      </c>
      <c r="R44" s="393" t="str">
        <f>IF(AR44&lt;999,VLOOKUP(AR44,'Akt. Runde'!$A$11:$AL$189,18),"")</f>
        <v/>
      </c>
      <c r="S44" s="394" t="str">
        <f>IF(AR44&lt;999,VLOOKUP(AR44,'Akt. Runde'!$A$11:$AL$189,19),"")</f>
        <v/>
      </c>
      <c r="T44" s="393" t="str">
        <f>IF(AR44&lt;999,VLOOKUP(AR44,'Akt. Runde'!$A$11:$AL$189,20),"")</f>
        <v/>
      </c>
      <c r="U44" s="428" t="str">
        <f>IF(AR44&lt;999,VLOOKUP(AR44,'Akt. Runde'!$A$11:$AL$189,21),"")</f>
        <v/>
      </c>
      <c r="V44" s="429" t="str">
        <f>IF(AR44&lt;999,VLOOKUP(AR44,'Akt. Runde'!$A$11:$AL$189,22),"")</f>
        <v/>
      </c>
      <c r="W44" s="429" t="str">
        <f>IF(AR44&lt;999,VLOOKUP(AR44,'Akt. Runde'!$A$11:$AL$189,23),"")</f>
        <v/>
      </c>
      <c r="X44" s="395" t="str">
        <f>IF(AR44&lt;999,VLOOKUP(AR44,'Akt. Runde'!$A$11:$AL$189,24),"")</f>
        <v/>
      </c>
      <c r="Y44" s="396" t="str">
        <f>IF(AR44&lt;999,VLOOKUP(AR44,'Akt. Runde'!$A$11:$AL$189,25),"")</f>
        <v/>
      </c>
      <c r="Z44" s="397" t="str">
        <f>IF(AR44&lt;999,VLOOKUP(AR44,'Akt. Runde'!$A$11:$AL$189,26),"")</f>
        <v/>
      </c>
      <c r="AA44" s="398" t="str">
        <f>IF(AR44&lt;999,VLOOKUP(AR44,'Akt. Runde'!$A$11:$AL$189,27),"")</f>
        <v/>
      </c>
      <c r="AB44" s="396" t="str">
        <f>IF(AR44&lt;999,VLOOKUP(AR44,'Akt. Runde'!$A$11:$AL$189,28),"")</f>
        <v/>
      </c>
      <c r="AC44" s="396" t="str">
        <f>IF(AR44&lt;999,VLOOKUP(AR44,'Akt. Runde'!$A$11:$AL$189,29),"")</f>
        <v/>
      </c>
      <c r="AD44" s="399" t="str">
        <f>IF(AR44&lt;999,VLOOKUP(AR44,'Akt. Runde'!$A$11:$AL$189,30),"")</f>
        <v/>
      </c>
      <c r="AE44" s="398" t="str">
        <f>IF(AR44&lt;999,VLOOKUP(AR44,'Akt. Runde'!$A$11:$AL$189,31),"")</f>
        <v/>
      </c>
      <c r="AF44" s="396" t="str">
        <f>IF(AR44&lt;999,VLOOKUP(AR44,'Akt. Runde'!$A$11:$AL$189,32),"")</f>
        <v/>
      </c>
      <c r="AG44" s="396" t="str">
        <f>IF(AR44&lt;999,VLOOKUP(AR44,'Akt. Runde'!$A$11:$AL$189,33),"")</f>
        <v/>
      </c>
      <c r="AH44" s="400" t="str">
        <f>IF(AR44&lt;999,VLOOKUP(AR44,'Akt. Runde'!$A$11:$AL$189,34),"")</f>
        <v/>
      </c>
      <c r="AI44" s="399" t="str">
        <f>IF(AR44&lt;999,VLOOKUP(AR44,'Akt. Runde'!$A$11:$AL$189,35),"")</f>
        <v/>
      </c>
      <c r="AJ44" s="401" t="str">
        <f>IF(AR44&lt;999,VLOOKUP(AR44,'Akt. Runde'!$A$11:$AL$189,36),"")</f>
        <v/>
      </c>
      <c r="AK44" s="402" t="str">
        <f>IF(AR44&lt;999,VLOOKUP(AR44,'Akt. Runde'!$A$11:$AL$189,37),"")</f>
        <v/>
      </c>
      <c r="AL44" s="403" t="str">
        <f>IF(AR44&lt;999,VLOOKUP(AR44,'Akt. Runde'!$A$11:$AL$189,38),"")</f>
        <v/>
      </c>
      <c r="AO44">
        <f>IF('Akt. Runde'!AK44="",99,'Akt. Runde'!AK44)</f>
        <v>99</v>
      </c>
      <c r="AP44">
        <f t="shared" si="12"/>
        <v>99034</v>
      </c>
      <c r="AQ44">
        <f t="shared" si="41"/>
        <v>99034</v>
      </c>
      <c r="AR44">
        <f t="shared" si="14"/>
        <v>999</v>
      </c>
      <c r="AS44">
        <f t="shared" si="15"/>
        <v>999000</v>
      </c>
      <c r="AT44">
        <f t="shared" si="16"/>
        <v>999000</v>
      </c>
      <c r="AU44">
        <f t="shared" si="17"/>
        <v>999</v>
      </c>
      <c r="AV44">
        <f t="shared" si="28"/>
        <v>34</v>
      </c>
      <c r="AW44" s="47" t="str">
        <f t="shared" si="18"/>
        <v/>
      </c>
      <c r="AX44" t="str">
        <f>IF(AU44&lt;999,VLOOKUP(AU44,'Akt. Runde'!$A$11:$AL$189,4),"")</f>
        <v/>
      </c>
      <c r="AY44" s="48" t="str">
        <f>IF(AU44&lt;999,VLOOKUP(AU44,'Akt. Runde'!$A$11:$AL$189,36),"")</f>
        <v/>
      </c>
      <c r="AZ44" s="447" t="str">
        <f>IF(AU44&lt;999,VLOOKUP(AU44,'Akt. Runde'!$A$11:$AL$189,37),"")</f>
        <v/>
      </c>
      <c r="BA44" t="str">
        <f t="shared" si="19"/>
        <v/>
      </c>
      <c r="BZ44" s="28" t="str">
        <f t="shared" si="29"/>
        <v/>
      </c>
      <c r="CA44" s="28" t="str">
        <f t="shared" si="30"/>
        <v/>
      </c>
      <c r="CB44" s="28" t="str">
        <f t="shared" si="31"/>
        <v/>
      </c>
      <c r="CC44" s="28" t="str">
        <f t="shared" si="32"/>
        <v/>
      </c>
      <c r="CD44" s="28" t="str">
        <f t="shared" si="33"/>
        <v/>
      </c>
      <c r="CE44" s="28" t="str">
        <f t="shared" si="34"/>
        <v/>
      </c>
      <c r="CF44" s="28" t="str">
        <f t="shared" si="42"/>
        <v/>
      </c>
      <c r="CG44" s="28" t="str">
        <f t="shared" si="43"/>
        <v/>
      </c>
      <c r="CH44" s="28" t="str">
        <f t="shared" si="44"/>
        <v/>
      </c>
      <c r="CI44" s="28">
        <f t="shared" si="45"/>
        <v>0</v>
      </c>
      <c r="CT44" s="5"/>
      <c r="CV44" s="28" t="str">
        <f t="shared" si="35"/>
        <v/>
      </c>
      <c r="CW44" s="28" t="str">
        <f t="shared" si="36"/>
        <v/>
      </c>
      <c r="CX44" s="28" t="str">
        <f t="shared" si="37"/>
        <v/>
      </c>
      <c r="CY44" s="28" t="str">
        <f t="shared" si="38"/>
        <v/>
      </c>
      <c r="CZ44" s="28" t="str">
        <f t="shared" si="39"/>
        <v/>
      </c>
      <c r="DA44" s="28" t="str">
        <f t="shared" si="40"/>
        <v/>
      </c>
      <c r="DB44" s="28" t="str">
        <f t="shared" si="46"/>
        <v/>
      </c>
      <c r="DC44" s="28" t="str">
        <f t="shared" si="47"/>
        <v/>
      </c>
      <c r="DD44" s="28" t="str">
        <f t="shared" si="48"/>
        <v/>
      </c>
      <c r="DE44" s="28">
        <f t="shared" si="49"/>
        <v>0</v>
      </c>
      <c r="DP44" s="5"/>
      <c r="DQ44" s="48"/>
      <c r="DR44" s="5"/>
      <c r="DS44" s="5"/>
      <c r="DU44" s="48"/>
      <c r="DV44" s="48"/>
      <c r="DW44" s="48"/>
      <c r="DZ44" s="48"/>
      <c r="EA44" s="48"/>
      <c r="EB44" s="48"/>
      <c r="EC44" s="48"/>
      <c r="EF44" s="48"/>
      <c r="EG44" s="48"/>
      <c r="EH44" s="48"/>
      <c r="EI44" s="48"/>
      <c r="EN44" s="48"/>
    </row>
    <row r="45" spans="1:144" x14ac:dyDescent="0.2">
      <c r="A45">
        <v>35</v>
      </c>
      <c r="B45" s="353">
        <v>14</v>
      </c>
      <c r="C45" s="354" t="str">
        <f>IF(AR45&lt;999,VLOOKUP(AR45,'Akt. Runde'!$A$11:$AL$189,3),"")</f>
        <v/>
      </c>
      <c r="D45" s="355" t="str">
        <f>IF(AR45&lt;999,VLOOKUP(AR45,'Akt. Runde'!$A$11:$AL$189,4),"")</f>
        <v/>
      </c>
      <c r="E45" s="356" t="str">
        <f>IF(AR45&lt;999,VLOOKUP(AR45,'Akt. Runde'!$A$11:$AL$189,5),"")</f>
        <v/>
      </c>
      <c r="F45" s="356" t="str">
        <f>IF(AR45&lt;999,VLOOKUP(AR45,'Akt. Runde'!$A$11:$AL$189,6),"")</f>
        <v/>
      </c>
      <c r="G45" s="438" t="str">
        <f>IF(AR45&lt;999,VLOOKUP(AR45,'Akt. Runde'!$A$11:$AL$189,7),"")</f>
        <v/>
      </c>
      <c r="H45" s="357" t="str">
        <f>IF(AR45&lt;999,VLOOKUP(AR45,'Akt. Runde'!$A$11:$AL$189,8),"")</f>
        <v/>
      </c>
      <c r="I45" s="444" t="str">
        <f>IF(AR45&lt;999,VLOOKUP(AR45,'Akt. Runde'!$A$11:$AL$189,9),"")</f>
        <v/>
      </c>
      <c r="J45" s="445" t="str">
        <f>IF(AR45&lt;999,VLOOKUP(AR45,'Akt. Runde'!$A$11:$AL$189,10),"")</f>
        <v/>
      </c>
      <c r="K45" s="446" t="str">
        <f>IF(AR45&lt;999,VLOOKUP(AR45,'Akt. Runde'!$A$11:$AL$189,11),"")</f>
        <v/>
      </c>
      <c r="L45" s="445" t="str">
        <f>IF(AR45&lt;999,VLOOKUP(AR45,'Akt. Runde'!$A$11:$AL$189,12),"")</f>
        <v/>
      </c>
      <c r="M45" s="446" t="str">
        <f>IF(AR45&lt;999,VLOOKUP(AR45,'Akt. Runde'!$A$11:$AL$189,13),"")</f>
        <v/>
      </c>
      <c r="N45" s="445" t="str">
        <f>IF(AR45&lt;999,VLOOKUP(AR45,'Akt. Runde'!$A$11:$AL$189,14),"")</f>
        <v/>
      </c>
      <c r="O45" s="444" t="str">
        <f>IF(AR45&lt;999,VLOOKUP(AR45,'Akt. Runde'!$A$11:$AL$189,15),"")</f>
        <v/>
      </c>
      <c r="P45" s="445" t="str">
        <f>IF(AR45&lt;999,VLOOKUP(AR45,'Akt. Runde'!$A$11:$AL$189,16),"")</f>
        <v/>
      </c>
      <c r="Q45" s="446" t="str">
        <f>IF(AR45&lt;999,VLOOKUP(AR45,'Akt. Runde'!$A$11:$AL$189,17),"")</f>
        <v/>
      </c>
      <c r="R45" s="445" t="str">
        <f>IF(AR45&lt;999,VLOOKUP(AR45,'Akt. Runde'!$A$11:$AL$189,18),"")</f>
        <v/>
      </c>
      <c r="S45" s="446" t="str">
        <f>IF(AR45&lt;999,VLOOKUP(AR45,'Akt. Runde'!$A$11:$AL$189,19),"")</f>
        <v/>
      </c>
      <c r="T45" s="445" t="str">
        <f>IF(AR45&lt;999,VLOOKUP(AR45,'Akt. Runde'!$A$11:$AL$189,20),"")</f>
        <v/>
      </c>
      <c r="U45" s="430" t="str">
        <f>IF(AR45&lt;999,VLOOKUP(AR45,'Akt. Runde'!$A$11:$AL$189,21),"")</f>
        <v/>
      </c>
      <c r="V45" s="431" t="str">
        <f>IF(AR45&lt;999,VLOOKUP(AR45,'Akt. Runde'!$A$11:$AL$189,22),"")</f>
        <v/>
      </c>
      <c r="W45" s="431" t="str">
        <f>IF(AR45&lt;999,VLOOKUP(AR45,'Akt. Runde'!$A$11:$AL$189,23),"")</f>
        <v/>
      </c>
      <c r="X45" s="344" t="str">
        <f>IF(AR45&lt;999,VLOOKUP(AR45,'Akt. Runde'!$A$11:$AL$189,24),"")</f>
        <v/>
      </c>
      <c r="Y45" s="345" t="str">
        <f>IF(AR45&lt;999,VLOOKUP(AR45,'Akt. Runde'!$A$11:$AL$189,25),"")</f>
        <v/>
      </c>
      <c r="Z45" s="338" t="str">
        <f>IF(AR45&lt;999,VLOOKUP(AR45,'Akt. Runde'!$A$11:$AL$189,26),"")</f>
        <v/>
      </c>
      <c r="AA45" s="352" t="str">
        <f>IF(AR45&lt;999,VLOOKUP(AR45,'Akt. Runde'!$A$11:$AL$189,27),"")</f>
        <v/>
      </c>
      <c r="AB45" s="345" t="str">
        <f>IF(AR45&lt;999,VLOOKUP(AR45,'Akt. Runde'!$A$11:$AL$189,28),"")</f>
        <v/>
      </c>
      <c r="AC45" s="345" t="str">
        <f>IF(AR45&lt;999,VLOOKUP(AR45,'Akt. Runde'!$A$11:$AL$189,29),"")</f>
        <v/>
      </c>
      <c r="AD45" s="339" t="str">
        <f>IF(AR45&lt;999,VLOOKUP(AR45,'Akt. Runde'!$A$11:$AL$189,30),"")</f>
        <v/>
      </c>
      <c r="AE45" s="352" t="str">
        <f>IF(AR45&lt;999,VLOOKUP(AR45,'Akt. Runde'!$A$11:$AL$189,31),"")</f>
        <v/>
      </c>
      <c r="AF45" s="345" t="str">
        <f>IF(AR45&lt;999,VLOOKUP(AR45,'Akt. Runde'!$A$11:$AL$189,32),"")</f>
        <v/>
      </c>
      <c r="AG45" s="345" t="str">
        <f>IF(AR45&lt;999,VLOOKUP(AR45,'Akt. Runde'!$A$11:$AL$189,33),"")</f>
        <v/>
      </c>
      <c r="AH45" s="340" t="str">
        <f>IF(AR45&lt;999,VLOOKUP(AR45,'Akt. Runde'!$A$11:$AL$189,34),"")</f>
        <v/>
      </c>
      <c r="AI45" s="339" t="str">
        <f>IF(AR45&lt;999,VLOOKUP(AR45,'Akt. Runde'!$A$11:$AL$189,35),"")</f>
        <v/>
      </c>
      <c r="AJ45" s="341" t="str">
        <f>IF(AR45&lt;999,VLOOKUP(AR45,'Akt. Runde'!$A$11:$AL$189,36),"")</f>
        <v/>
      </c>
      <c r="AK45" s="333" t="str">
        <f>IF(AR45&lt;999,VLOOKUP(AR45,'Akt. Runde'!$A$11:$AL$189,37),"")</f>
        <v/>
      </c>
      <c r="AL45" s="136" t="str">
        <f>IF(AR45&lt;999,VLOOKUP(AR45,'Akt. Runde'!$A$11:$AL$189,38),"")</f>
        <v/>
      </c>
      <c r="AO45">
        <f>IF('Akt. Runde'!AK45="",99,'Akt. Runde'!AK45)</f>
        <v>99</v>
      </c>
      <c r="AP45">
        <f t="shared" si="12"/>
        <v>99035</v>
      </c>
      <c r="AQ45">
        <f t="shared" si="41"/>
        <v>99035</v>
      </c>
      <c r="AR45">
        <f t="shared" si="14"/>
        <v>999</v>
      </c>
      <c r="AS45">
        <f t="shared" si="15"/>
        <v>999000</v>
      </c>
      <c r="AT45">
        <f t="shared" si="16"/>
        <v>999000</v>
      </c>
      <c r="AU45">
        <f t="shared" si="17"/>
        <v>999</v>
      </c>
      <c r="AV45">
        <f t="shared" si="28"/>
        <v>35</v>
      </c>
      <c r="AW45" s="47" t="str">
        <f t="shared" si="18"/>
        <v/>
      </c>
      <c r="AX45" t="str">
        <f>IF(AU45&lt;999,VLOOKUP(AU45,'Akt. Runde'!$A$11:$AL$189,4),"")</f>
        <v/>
      </c>
      <c r="AY45" s="48" t="str">
        <f>IF(AU45&lt;999,VLOOKUP(AU45,'Akt. Runde'!$A$11:$AL$189,36),"")</f>
        <v/>
      </c>
      <c r="AZ45" s="447" t="str">
        <f>IF(AU45&lt;999,VLOOKUP(AU45,'Akt. Runde'!$A$11:$AL$189,37),"")</f>
        <v/>
      </c>
      <c r="BA45" t="str">
        <f t="shared" si="19"/>
        <v/>
      </c>
      <c r="BZ45" s="28" t="str">
        <f t="shared" si="29"/>
        <v/>
      </c>
      <c r="CA45" s="28" t="str">
        <f t="shared" si="30"/>
        <v/>
      </c>
      <c r="CB45" s="28" t="str">
        <f t="shared" si="31"/>
        <v/>
      </c>
      <c r="CC45" s="28" t="str">
        <f t="shared" si="32"/>
        <v/>
      </c>
      <c r="CD45" s="28" t="str">
        <f t="shared" si="33"/>
        <v/>
      </c>
      <c r="CE45" s="28" t="str">
        <f t="shared" si="34"/>
        <v/>
      </c>
      <c r="CF45" s="28" t="str">
        <f t="shared" si="42"/>
        <v/>
      </c>
      <c r="CG45" s="28" t="str">
        <f t="shared" si="43"/>
        <v/>
      </c>
      <c r="CH45" s="28" t="str">
        <f t="shared" si="44"/>
        <v/>
      </c>
      <c r="CI45" s="28">
        <f t="shared" si="45"/>
        <v>0</v>
      </c>
      <c r="CT45" s="5"/>
      <c r="CV45" s="28" t="str">
        <f t="shared" si="35"/>
        <v/>
      </c>
      <c r="CW45" s="28" t="str">
        <f t="shared" si="36"/>
        <v/>
      </c>
      <c r="CX45" s="28" t="str">
        <f t="shared" si="37"/>
        <v/>
      </c>
      <c r="CY45" s="28" t="str">
        <f t="shared" si="38"/>
        <v/>
      </c>
      <c r="CZ45" s="28" t="str">
        <f t="shared" si="39"/>
        <v/>
      </c>
      <c r="DA45" s="28" t="str">
        <f t="shared" si="40"/>
        <v/>
      </c>
      <c r="DB45" s="28" t="str">
        <f t="shared" si="46"/>
        <v/>
      </c>
      <c r="DC45" s="28" t="str">
        <f t="shared" si="47"/>
        <v/>
      </c>
      <c r="DD45" s="28" t="str">
        <f t="shared" si="48"/>
        <v/>
      </c>
      <c r="DE45" s="28">
        <f t="shared" si="49"/>
        <v>0</v>
      </c>
      <c r="DP45" s="5"/>
      <c r="DQ45" s="48"/>
      <c r="DR45" s="5"/>
      <c r="DS45" s="5"/>
      <c r="DU45" s="48"/>
      <c r="DV45" s="48"/>
      <c r="DW45" s="48"/>
      <c r="DZ45" s="48"/>
      <c r="EA45" s="48"/>
      <c r="EB45" s="48"/>
      <c r="EC45" s="48"/>
      <c r="EF45" s="48"/>
      <c r="EG45" s="48"/>
      <c r="EH45" s="48"/>
      <c r="EI45" s="48"/>
      <c r="EN45" s="48"/>
    </row>
    <row r="46" spans="1:144" x14ac:dyDescent="0.2">
      <c r="A46">
        <v>36</v>
      </c>
      <c r="B46" s="387">
        <v>15</v>
      </c>
      <c r="C46" s="388" t="str">
        <f>IF(AR46&lt;999,VLOOKUP(AR46,'Akt. Runde'!$A$11:$AL$189,3),"")</f>
        <v/>
      </c>
      <c r="D46" s="389" t="str">
        <f>IF(AR46&lt;999,VLOOKUP(AR46,'Akt. Runde'!$A$11:$AL$189,4),"")</f>
        <v/>
      </c>
      <c r="E46" s="390" t="str">
        <f>IF(AR46&lt;999,VLOOKUP(AR46,'Akt. Runde'!$A$11:$AL$189,5),"")</f>
        <v/>
      </c>
      <c r="F46" s="390" t="str">
        <f>IF(AR46&lt;999,VLOOKUP(AR46,'Akt. Runde'!$A$11:$AL$189,6),"")</f>
        <v/>
      </c>
      <c r="G46" s="439" t="str">
        <f>IF(AR46&lt;999,VLOOKUP(AR46,'Akt. Runde'!$A$11:$AL$189,7),"")</f>
        <v/>
      </c>
      <c r="H46" s="391" t="str">
        <f>IF(AR46&lt;999,VLOOKUP(AR46,'Akt. Runde'!$A$11:$AL$189,8),"")</f>
        <v/>
      </c>
      <c r="I46" s="392" t="str">
        <f>IF(AR46&lt;999,VLOOKUP(AR46,'Akt. Runde'!$A$11:$AL$189,9),"")</f>
        <v/>
      </c>
      <c r="J46" s="393" t="str">
        <f>IF(AR46&lt;999,VLOOKUP(AR46,'Akt. Runde'!$A$11:$AL$189,10),"")</f>
        <v/>
      </c>
      <c r="K46" s="394" t="str">
        <f>IF(AR46&lt;999,VLOOKUP(AR46,'Akt. Runde'!$A$11:$AL$189,11),"")</f>
        <v/>
      </c>
      <c r="L46" s="393" t="str">
        <f>IF(AR46&lt;999,VLOOKUP(AR46,'Akt. Runde'!$A$11:$AL$189,12),"")</f>
        <v/>
      </c>
      <c r="M46" s="394" t="str">
        <f>IF(AR46&lt;999,VLOOKUP(AR46,'Akt. Runde'!$A$11:$AL$189,13),"")</f>
        <v/>
      </c>
      <c r="N46" s="393" t="str">
        <f>IF(AR46&lt;999,VLOOKUP(AR46,'Akt. Runde'!$A$11:$AL$189,14),"")</f>
        <v/>
      </c>
      <c r="O46" s="392" t="str">
        <f>IF(AR46&lt;999,VLOOKUP(AR46,'Akt. Runde'!$A$11:$AL$189,15),"")</f>
        <v/>
      </c>
      <c r="P46" s="393" t="str">
        <f>IF(AR46&lt;999,VLOOKUP(AR46,'Akt. Runde'!$A$11:$AL$189,16),"")</f>
        <v/>
      </c>
      <c r="Q46" s="394" t="str">
        <f>IF(AR46&lt;999,VLOOKUP(AR46,'Akt. Runde'!$A$11:$AL$189,17),"")</f>
        <v/>
      </c>
      <c r="R46" s="393" t="str">
        <f>IF(AR46&lt;999,VLOOKUP(AR46,'Akt. Runde'!$A$11:$AL$189,18),"")</f>
        <v/>
      </c>
      <c r="S46" s="394" t="str">
        <f>IF(AR46&lt;999,VLOOKUP(AR46,'Akt. Runde'!$A$11:$AL$189,19),"")</f>
        <v/>
      </c>
      <c r="T46" s="393" t="str">
        <f>IF(AR46&lt;999,VLOOKUP(AR46,'Akt. Runde'!$A$11:$AL$189,20),"")</f>
        <v/>
      </c>
      <c r="U46" s="428" t="str">
        <f>IF(AR46&lt;999,VLOOKUP(AR46,'Akt. Runde'!$A$11:$AL$189,21),"")</f>
        <v/>
      </c>
      <c r="V46" s="429" t="str">
        <f>IF(AR46&lt;999,VLOOKUP(AR46,'Akt. Runde'!$A$11:$AL$189,22),"")</f>
        <v/>
      </c>
      <c r="W46" s="429" t="str">
        <f>IF(AR46&lt;999,VLOOKUP(AR46,'Akt. Runde'!$A$11:$AL$189,23),"")</f>
        <v/>
      </c>
      <c r="X46" s="395" t="str">
        <f>IF(AR46&lt;999,VLOOKUP(AR46,'Akt. Runde'!$A$11:$AL$189,24),"")</f>
        <v/>
      </c>
      <c r="Y46" s="396" t="str">
        <f>IF(AR46&lt;999,VLOOKUP(AR46,'Akt. Runde'!$A$11:$AL$189,25),"")</f>
        <v/>
      </c>
      <c r="Z46" s="397" t="str">
        <f>IF(AR46&lt;999,VLOOKUP(AR46,'Akt. Runde'!$A$11:$AL$189,26),"")</f>
        <v/>
      </c>
      <c r="AA46" s="398" t="str">
        <f>IF(AR46&lt;999,VLOOKUP(AR46,'Akt. Runde'!$A$11:$AL$189,27),"")</f>
        <v/>
      </c>
      <c r="AB46" s="396" t="str">
        <f>IF(AR46&lt;999,VLOOKUP(AR46,'Akt. Runde'!$A$11:$AL$189,28),"")</f>
        <v/>
      </c>
      <c r="AC46" s="396" t="str">
        <f>IF(AR46&lt;999,VLOOKUP(AR46,'Akt. Runde'!$A$11:$AL$189,29),"")</f>
        <v/>
      </c>
      <c r="AD46" s="399" t="str">
        <f>IF(AR46&lt;999,VLOOKUP(AR46,'Akt. Runde'!$A$11:$AL$189,30),"")</f>
        <v/>
      </c>
      <c r="AE46" s="398" t="str">
        <f>IF(AR46&lt;999,VLOOKUP(AR46,'Akt. Runde'!$A$11:$AL$189,31),"")</f>
        <v/>
      </c>
      <c r="AF46" s="396" t="str">
        <f>IF(AR46&lt;999,VLOOKUP(AR46,'Akt. Runde'!$A$11:$AL$189,32),"")</f>
        <v/>
      </c>
      <c r="AG46" s="396" t="str">
        <f>IF(AR46&lt;999,VLOOKUP(AR46,'Akt. Runde'!$A$11:$AL$189,33),"")</f>
        <v/>
      </c>
      <c r="AH46" s="400" t="str">
        <f>IF(AR46&lt;999,VLOOKUP(AR46,'Akt. Runde'!$A$11:$AL$189,34),"")</f>
        <v/>
      </c>
      <c r="AI46" s="399" t="str">
        <f>IF(AR46&lt;999,VLOOKUP(AR46,'Akt. Runde'!$A$11:$AL$189,35),"")</f>
        <v/>
      </c>
      <c r="AJ46" s="401" t="str">
        <f>IF(AR46&lt;999,VLOOKUP(AR46,'Akt. Runde'!$A$11:$AL$189,36),"")</f>
        <v/>
      </c>
      <c r="AK46" s="402" t="str">
        <f>IF(AR46&lt;999,VLOOKUP(AR46,'Akt. Runde'!$A$11:$AL$189,37),"")</f>
        <v/>
      </c>
      <c r="AL46" s="403" t="str">
        <f>IF(AR46&lt;999,VLOOKUP(AR46,'Akt. Runde'!$A$11:$AL$189,38),"")</f>
        <v/>
      </c>
      <c r="AO46">
        <f>IF('Akt. Runde'!AK46="",99,'Akt. Runde'!AK46)</f>
        <v>99</v>
      </c>
      <c r="AP46">
        <f t="shared" si="12"/>
        <v>99036</v>
      </c>
      <c r="AQ46">
        <f t="shared" si="41"/>
        <v>99036</v>
      </c>
      <c r="AR46">
        <f t="shared" si="14"/>
        <v>999</v>
      </c>
      <c r="AS46">
        <f t="shared" si="15"/>
        <v>999000</v>
      </c>
      <c r="AT46">
        <f t="shared" si="16"/>
        <v>999000</v>
      </c>
      <c r="AU46">
        <f t="shared" si="17"/>
        <v>999</v>
      </c>
      <c r="AV46">
        <f t="shared" si="28"/>
        <v>36</v>
      </c>
      <c r="AW46" s="47" t="str">
        <f t="shared" si="18"/>
        <v/>
      </c>
      <c r="AX46" t="str">
        <f>IF(AU46&lt;999,VLOOKUP(AU46,'Akt. Runde'!$A$11:$AL$189,4),"")</f>
        <v/>
      </c>
      <c r="AY46" s="48" t="str">
        <f>IF(AU46&lt;999,VLOOKUP(AU46,'Akt. Runde'!$A$11:$AL$189,36),"")</f>
        <v/>
      </c>
      <c r="AZ46" s="447" t="str">
        <f>IF(AU46&lt;999,VLOOKUP(AU46,'Akt. Runde'!$A$11:$AL$189,37),"")</f>
        <v/>
      </c>
      <c r="BA46" t="str">
        <f t="shared" si="19"/>
        <v/>
      </c>
      <c r="BZ46" s="28" t="str">
        <f t="shared" si="29"/>
        <v/>
      </c>
      <c r="CA46" s="28" t="str">
        <f t="shared" si="30"/>
        <v/>
      </c>
      <c r="CB46" s="28" t="str">
        <f t="shared" si="31"/>
        <v/>
      </c>
      <c r="CC46" s="28" t="str">
        <f t="shared" si="32"/>
        <v/>
      </c>
      <c r="CD46" s="28" t="str">
        <f t="shared" si="33"/>
        <v/>
      </c>
      <c r="CE46" s="28" t="str">
        <f t="shared" si="34"/>
        <v/>
      </c>
      <c r="CF46" s="28" t="str">
        <f t="shared" si="42"/>
        <v/>
      </c>
      <c r="CG46" s="28" t="str">
        <f t="shared" si="43"/>
        <v/>
      </c>
      <c r="CH46" s="28" t="str">
        <f t="shared" si="44"/>
        <v/>
      </c>
      <c r="CI46" s="28">
        <f t="shared" si="45"/>
        <v>0</v>
      </c>
      <c r="CT46" s="5"/>
      <c r="CV46" s="28" t="str">
        <f t="shared" si="35"/>
        <v/>
      </c>
      <c r="CW46" s="28" t="str">
        <f t="shared" si="36"/>
        <v/>
      </c>
      <c r="CX46" s="28" t="str">
        <f t="shared" si="37"/>
        <v/>
      </c>
      <c r="CY46" s="28" t="str">
        <f t="shared" si="38"/>
        <v/>
      </c>
      <c r="CZ46" s="28" t="str">
        <f t="shared" si="39"/>
        <v/>
      </c>
      <c r="DA46" s="28" t="str">
        <f t="shared" si="40"/>
        <v/>
      </c>
      <c r="DB46" s="28" t="str">
        <f t="shared" si="46"/>
        <v/>
      </c>
      <c r="DC46" s="28" t="str">
        <f t="shared" si="47"/>
        <v/>
      </c>
      <c r="DD46" s="28" t="str">
        <f t="shared" si="48"/>
        <v/>
      </c>
      <c r="DE46" s="28">
        <f t="shared" si="49"/>
        <v>0</v>
      </c>
      <c r="DP46" s="5"/>
      <c r="DQ46" s="48"/>
      <c r="DR46" s="5"/>
      <c r="DS46" s="5"/>
      <c r="DU46" s="48"/>
      <c r="DV46" s="48"/>
      <c r="DW46" s="48"/>
      <c r="DZ46" s="48"/>
      <c r="EA46" s="48"/>
      <c r="EB46" s="48"/>
      <c r="EC46" s="48"/>
      <c r="EF46" s="48"/>
      <c r="EG46" s="48"/>
      <c r="EH46" s="48"/>
      <c r="EI46" s="48"/>
      <c r="EN46" s="48"/>
    </row>
    <row r="47" spans="1:144" x14ac:dyDescent="0.2">
      <c r="A47">
        <v>37</v>
      </c>
      <c r="B47" s="353">
        <v>16</v>
      </c>
      <c r="C47" s="354" t="str">
        <f>IF(AR47&lt;999,VLOOKUP(AR47,'Akt. Runde'!$A$11:$AL$189,3),"")</f>
        <v/>
      </c>
      <c r="D47" s="355" t="str">
        <f>IF(AR47&lt;999,VLOOKUP(AR47,'Akt. Runde'!$A$11:$AL$189,4),"")</f>
        <v/>
      </c>
      <c r="E47" s="356" t="str">
        <f>IF(AR47&lt;999,VLOOKUP(AR47,'Akt. Runde'!$A$11:$AL$189,5),"")</f>
        <v/>
      </c>
      <c r="F47" s="356" t="str">
        <f>IF(AR47&lt;999,VLOOKUP(AR47,'Akt. Runde'!$A$11:$AL$189,6),"")</f>
        <v/>
      </c>
      <c r="G47" s="438" t="str">
        <f>IF(AR47&lt;999,VLOOKUP(AR47,'Akt. Runde'!$A$11:$AL$189,7),"")</f>
        <v/>
      </c>
      <c r="H47" s="357" t="str">
        <f>IF(AR47&lt;999,VLOOKUP(AR47,'Akt. Runde'!$A$11:$AL$189,8),"")</f>
        <v/>
      </c>
      <c r="I47" s="444" t="str">
        <f>IF(AR47&lt;999,VLOOKUP(AR47,'Akt. Runde'!$A$11:$AL$189,9),"")</f>
        <v/>
      </c>
      <c r="J47" s="445" t="str">
        <f>IF(AR47&lt;999,VLOOKUP(AR47,'Akt. Runde'!$A$11:$AL$189,10),"")</f>
        <v/>
      </c>
      <c r="K47" s="446" t="str">
        <f>IF(AR47&lt;999,VLOOKUP(AR47,'Akt. Runde'!$A$11:$AL$189,11),"")</f>
        <v/>
      </c>
      <c r="L47" s="445" t="str">
        <f>IF(AR47&lt;999,VLOOKUP(AR47,'Akt. Runde'!$A$11:$AL$189,12),"")</f>
        <v/>
      </c>
      <c r="M47" s="446" t="str">
        <f>IF(AR47&lt;999,VLOOKUP(AR47,'Akt. Runde'!$A$11:$AL$189,13),"")</f>
        <v/>
      </c>
      <c r="N47" s="445" t="str">
        <f>IF(AR47&lt;999,VLOOKUP(AR47,'Akt. Runde'!$A$11:$AL$189,14),"")</f>
        <v/>
      </c>
      <c r="O47" s="444" t="str">
        <f>IF(AR47&lt;999,VLOOKUP(AR47,'Akt. Runde'!$A$11:$AL$189,15),"")</f>
        <v/>
      </c>
      <c r="P47" s="445" t="str">
        <f>IF(AR47&lt;999,VLOOKUP(AR47,'Akt. Runde'!$A$11:$AL$189,16),"")</f>
        <v/>
      </c>
      <c r="Q47" s="446" t="str">
        <f>IF(AR47&lt;999,VLOOKUP(AR47,'Akt. Runde'!$A$11:$AL$189,17),"")</f>
        <v/>
      </c>
      <c r="R47" s="445" t="str">
        <f>IF(AR47&lt;999,VLOOKUP(AR47,'Akt. Runde'!$A$11:$AL$189,18),"")</f>
        <v/>
      </c>
      <c r="S47" s="446" t="str">
        <f>IF(AR47&lt;999,VLOOKUP(AR47,'Akt. Runde'!$A$11:$AL$189,19),"")</f>
        <v/>
      </c>
      <c r="T47" s="445" t="str">
        <f>IF(AR47&lt;999,VLOOKUP(AR47,'Akt. Runde'!$A$11:$AL$189,20),"")</f>
        <v/>
      </c>
      <c r="U47" s="430" t="str">
        <f>IF(AR47&lt;999,VLOOKUP(AR47,'Akt. Runde'!$A$11:$AL$189,21),"")</f>
        <v/>
      </c>
      <c r="V47" s="431" t="str">
        <f>IF(AR47&lt;999,VLOOKUP(AR47,'Akt. Runde'!$A$11:$AL$189,22),"")</f>
        <v/>
      </c>
      <c r="W47" s="431" t="str">
        <f>IF(AR47&lt;999,VLOOKUP(AR47,'Akt. Runde'!$A$11:$AL$189,23),"")</f>
        <v/>
      </c>
      <c r="X47" s="346" t="str">
        <f>IF(AR47&lt;999,VLOOKUP(AR47,'Akt. Runde'!$A$11:$AL$189,24),"")</f>
        <v/>
      </c>
      <c r="Y47" s="345" t="str">
        <f>IF(AR47&lt;999,VLOOKUP(AR47,'Akt. Runde'!$A$11:$AL$189,25),"")</f>
        <v/>
      </c>
      <c r="Z47" s="338" t="str">
        <f>IF(AR47&lt;999,VLOOKUP(AR47,'Akt. Runde'!$A$11:$AL$189,26),"")</f>
        <v/>
      </c>
      <c r="AA47" s="352" t="str">
        <f>IF(AR47&lt;999,VLOOKUP(AR47,'Akt. Runde'!$A$11:$AL$189,27),"")</f>
        <v/>
      </c>
      <c r="AB47" s="345" t="str">
        <f>IF(AR47&lt;999,VLOOKUP(AR47,'Akt. Runde'!$A$11:$AL$189,28),"")</f>
        <v/>
      </c>
      <c r="AC47" s="345" t="str">
        <f>IF(AR47&lt;999,VLOOKUP(AR47,'Akt. Runde'!$A$11:$AL$189,29),"")</f>
        <v/>
      </c>
      <c r="AD47" s="339" t="str">
        <f>IF(AR47&lt;999,VLOOKUP(AR47,'Akt. Runde'!$A$11:$AL$189,30),"")</f>
        <v/>
      </c>
      <c r="AE47" s="352" t="str">
        <f>IF(AR47&lt;999,VLOOKUP(AR47,'Akt. Runde'!$A$11:$AL$189,31),"")</f>
        <v/>
      </c>
      <c r="AF47" s="345" t="str">
        <f>IF(AR47&lt;999,VLOOKUP(AR47,'Akt. Runde'!$A$11:$AL$189,32),"")</f>
        <v/>
      </c>
      <c r="AG47" s="345" t="str">
        <f>IF(AR47&lt;999,VLOOKUP(AR47,'Akt. Runde'!$A$11:$AL$189,33),"")</f>
        <v/>
      </c>
      <c r="AH47" s="340" t="str">
        <f>IF(AR47&lt;999,VLOOKUP(AR47,'Akt. Runde'!$A$11:$AL$189,34),"")</f>
        <v/>
      </c>
      <c r="AI47" s="339" t="str">
        <f>IF(AR47&lt;999,VLOOKUP(AR47,'Akt. Runde'!$A$11:$AL$189,35),"")</f>
        <v/>
      </c>
      <c r="AJ47" s="341" t="str">
        <f>IF(AR47&lt;999,VLOOKUP(AR47,'Akt. Runde'!$A$11:$AL$189,36),"")</f>
        <v/>
      </c>
      <c r="AK47" s="333" t="str">
        <f>IF(AR47&lt;999,VLOOKUP(AR47,'Akt. Runde'!$A$11:$AL$189,37),"")</f>
        <v/>
      </c>
      <c r="AL47" s="136" t="str">
        <f>IF(AR47&lt;999,VLOOKUP(AR47,'Akt. Runde'!$A$11:$AL$189,38),"")</f>
        <v/>
      </c>
      <c r="AO47">
        <f>IF('Akt. Runde'!AK47="",99,'Akt. Runde'!AK47)</f>
        <v>99</v>
      </c>
      <c r="AP47">
        <f t="shared" si="12"/>
        <v>99037</v>
      </c>
      <c r="AQ47">
        <f t="shared" si="41"/>
        <v>99037</v>
      </c>
      <c r="AR47">
        <f t="shared" si="14"/>
        <v>999</v>
      </c>
      <c r="AS47">
        <f t="shared" si="15"/>
        <v>999000</v>
      </c>
      <c r="AT47">
        <f t="shared" si="16"/>
        <v>999000</v>
      </c>
      <c r="AU47">
        <f t="shared" si="17"/>
        <v>999</v>
      </c>
      <c r="AV47">
        <f t="shared" si="28"/>
        <v>37</v>
      </c>
      <c r="AW47" s="47" t="str">
        <f t="shared" si="18"/>
        <v/>
      </c>
      <c r="AX47" t="str">
        <f>IF(AU47&lt;999,VLOOKUP(AU47,'Akt. Runde'!$A$11:$AL$189,4),"")</f>
        <v/>
      </c>
      <c r="AY47" s="48" t="str">
        <f>IF(AU47&lt;999,VLOOKUP(AU47,'Akt. Runde'!$A$11:$AL$189,36),"")</f>
        <v/>
      </c>
      <c r="AZ47" s="447" t="str">
        <f>IF(AU47&lt;999,VLOOKUP(AU47,'Akt. Runde'!$A$11:$AL$189,37),"")</f>
        <v/>
      </c>
      <c r="BA47" t="str">
        <f t="shared" si="19"/>
        <v/>
      </c>
      <c r="BZ47" s="28" t="str">
        <f t="shared" si="29"/>
        <v/>
      </c>
      <c r="CA47" s="28" t="str">
        <f t="shared" si="30"/>
        <v/>
      </c>
      <c r="CB47" s="28" t="str">
        <f t="shared" si="31"/>
        <v/>
      </c>
      <c r="CC47" s="28" t="str">
        <f t="shared" si="32"/>
        <v/>
      </c>
      <c r="CD47" s="28" t="str">
        <f t="shared" si="33"/>
        <v/>
      </c>
      <c r="CE47" s="28" t="str">
        <f t="shared" si="34"/>
        <v/>
      </c>
      <c r="CF47" s="28" t="str">
        <f t="shared" si="42"/>
        <v/>
      </c>
      <c r="CG47" s="28" t="str">
        <f t="shared" si="43"/>
        <v/>
      </c>
      <c r="CH47" s="28" t="str">
        <f t="shared" si="44"/>
        <v/>
      </c>
      <c r="CI47" s="28">
        <f t="shared" si="45"/>
        <v>0</v>
      </c>
      <c r="CT47" s="5"/>
      <c r="CV47" s="28" t="str">
        <f t="shared" si="35"/>
        <v/>
      </c>
      <c r="CW47" s="28" t="str">
        <f t="shared" si="36"/>
        <v/>
      </c>
      <c r="CX47" s="28" t="str">
        <f t="shared" si="37"/>
        <v/>
      </c>
      <c r="CY47" s="28" t="str">
        <f t="shared" si="38"/>
        <v/>
      </c>
      <c r="CZ47" s="28" t="str">
        <f t="shared" si="39"/>
        <v/>
      </c>
      <c r="DA47" s="28" t="str">
        <f t="shared" si="40"/>
        <v/>
      </c>
      <c r="DB47" s="28" t="str">
        <f t="shared" si="46"/>
        <v/>
      </c>
      <c r="DC47" s="28" t="str">
        <f t="shared" si="47"/>
        <v/>
      </c>
      <c r="DD47" s="28" t="str">
        <f t="shared" si="48"/>
        <v/>
      </c>
      <c r="DE47" s="28">
        <f t="shared" si="49"/>
        <v>0</v>
      </c>
      <c r="DP47" s="5"/>
      <c r="DQ47" s="48"/>
      <c r="DR47" s="5"/>
      <c r="DS47" s="5"/>
      <c r="DU47" s="48"/>
      <c r="DV47" s="48"/>
      <c r="DW47" s="48"/>
      <c r="DZ47" s="48"/>
      <c r="EA47" s="48"/>
      <c r="EB47" s="48"/>
      <c r="EC47" s="48"/>
      <c r="EF47" s="48"/>
      <c r="EG47" s="48"/>
      <c r="EH47" s="48"/>
      <c r="EI47" s="48"/>
      <c r="EN47" s="48"/>
    </row>
    <row r="48" spans="1:144" x14ac:dyDescent="0.2">
      <c r="A48">
        <v>38</v>
      </c>
      <c r="B48" s="387">
        <v>17</v>
      </c>
      <c r="C48" s="388" t="str">
        <f>IF(AR48&lt;999,VLOOKUP(AR48,'Akt. Runde'!$A$11:$AL$189,3),"")</f>
        <v/>
      </c>
      <c r="D48" s="389" t="str">
        <f>IF(AR48&lt;999,VLOOKUP(AR48,'Akt. Runde'!$A$11:$AL$189,4),"")</f>
        <v/>
      </c>
      <c r="E48" s="390" t="str">
        <f>IF(AR48&lt;999,VLOOKUP(AR48,'Akt. Runde'!$A$11:$AL$189,5),"")</f>
        <v/>
      </c>
      <c r="F48" s="390" t="str">
        <f>IF(AR48&lt;999,VLOOKUP(AR48,'Akt. Runde'!$A$11:$AL$189,6),"")</f>
        <v/>
      </c>
      <c r="G48" s="439" t="str">
        <f>IF(AR48&lt;999,VLOOKUP(AR48,'Akt. Runde'!$A$11:$AL$189,7),"")</f>
        <v/>
      </c>
      <c r="H48" s="391" t="str">
        <f>IF(AR48&lt;999,VLOOKUP(AR48,'Akt. Runde'!$A$11:$AL$189,8),"")</f>
        <v/>
      </c>
      <c r="I48" s="392" t="str">
        <f>IF(AR48&lt;999,VLOOKUP(AR48,'Akt. Runde'!$A$11:$AL$189,9),"")</f>
        <v/>
      </c>
      <c r="J48" s="393" t="str">
        <f>IF(AR48&lt;999,VLOOKUP(AR48,'Akt. Runde'!$A$11:$AL$189,10),"")</f>
        <v/>
      </c>
      <c r="K48" s="394" t="str">
        <f>IF(AR48&lt;999,VLOOKUP(AR48,'Akt. Runde'!$A$11:$AL$189,11),"")</f>
        <v/>
      </c>
      <c r="L48" s="393" t="str">
        <f>IF(AR48&lt;999,VLOOKUP(AR48,'Akt. Runde'!$A$11:$AL$189,12),"")</f>
        <v/>
      </c>
      <c r="M48" s="394" t="str">
        <f>IF(AR48&lt;999,VLOOKUP(AR48,'Akt. Runde'!$A$11:$AL$189,13),"")</f>
        <v/>
      </c>
      <c r="N48" s="393" t="str">
        <f>IF(AR48&lt;999,VLOOKUP(AR48,'Akt. Runde'!$A$11:$AL$189,14),"")</f>
        <v/>
      </c>
      <c r="O48" s="392" t="str">
        <f>IF(AR48&lt;999,VLOOKUP(AR48,'Akt. Runde'!$A$11:$AL$189,15),"")</f>
        <v/>
      </c>
      <c r="P48" s="393" t="str">
        <f>IF(AR48&lt;999,VLOOKUP(AR48,'Akt. Runde'!$A$11:$AL$189,16),"")</f>
        <v/>
      </c>
      <c r="Q48" s="394" t="str">
        <f>IF(AR48&lt;999,VLOOKUP(AR48,'Akt. Runde'!$A$11:$AL$189,17),"")</f>
        <v/>
      </c>
      <c r="R48" s="393" t="str">
        <f>IF(AR48&lt;999,VLOOKUP(AR48,'Akt. Runde'!$A$11:$AL$189,18),"")</f>
        <v/>
      </c>
      <c r="S48" s="394" t="str">
        <f>IF(AR48&lt;999,VLOOKUP(AR48,'Akt. Runde'!$A$11:$AL$189,19),"")</f>
        <v/>
      </c>
      <c r="T48" s="393" t="str">
        <f>IF(AR48&lt;999,VLOOKUP(AR48,'Akt. Runde'!$A$11:$AL$189,20),"")</f>
        <v/>
      </c>
      <c r="U48" s="428" t="str">
        <f>IF(AR48&lt;999,VLOOKUP(AR48,'Akt. Runde'!$A$11:$AL$189,21),"")</f>
        <v/>
      </c>
      <c r="V48" s="429" t="str">
        <f>IF(AR48&lt;999,VLOOKUP(AR48,'Akt. Runde'!$A$11:$AL$189,22),"")</f>
        <v/>
      </c>
      <c r="W48" s="429" t="str">
        <f>IF(AR48&lt;999,VLOOKUP(AR48,'Akt. Runde'!$A$11:$AL$189,23),"")</f>
        <v/>
      </c>
      <c r="X48" s="407" t="str">
        <f>IF(AR48&lt;999,VLOOKUP(AR48,'Akt. Runde'!$A$11:$AL$189,24),"")</f>
        <v/>
      </c>
      <c r="Y48" s="408" t="str">
        <f>IF(AR48&lt;999,VLOOKUP(AR48,'Akt. Runde'!$A$11:$AL$189,25),"")</f>
        <v/>
      </c>
      <c r="Z48" s="397" t="str">
        <f>IF(AR48&lt;999,VLOOKUP(AR48,'Akt. Runde'!$A$11:$AL$189,26),"")</f>
        <v/>
      </c>
      <c r="AA48" s="398" t="str">
        <f>IF(AR48&lt;999,VLOOKUP(AR48,'Akt. Runde'!$A$11:$AL$189,27),"")</f>
        <v/>
      </c>
      <c r="AB48" s="396" t="str">
        <f>IF(AR48&lt;999,VLOOKUP(AR48,'Akt. Runde'!$A$11:$AL$189,28),"")</f>
        <v/>
      </c>
      <c r="AC48" s="396" t="str">
        <f>IF(AR48&lt;999,VLOOKUP(AR48,'Akt. Runde'!$A$11:$AL$189,29),"")</f>
        <v/>
      </c>
      <c r="AD48" s="399" t="str">
        <f>IF(AR48&lt;999,VLOOKUP(AR48,'Akt. Runde'!$A$11:$AL$189,30),"")</f>
        <v/>
      </c>
      <c r="AE48" s="398" t="str">
        <f>IF(AR48&lt;999,VLOOKUP(AR48,'Akt. Runde'!$A$11:$AL$189,31),"")</f>
        <v/>
      </c>
      <c r="AF48" s="396" t="str">
        <f>IF(AR48&lt;999,VLOOKUP(AR48,'Akt. Runde'!$A$11:$AL$189,32),"")</f>
        <v/>
      </c>
      <c r="AG48" s="396" t="str">
        <f>IF(AR48&lt;999,VLOOKUP(AR48,'Akt. Runde'!$A$11:$AL$189,33),"")</f>
        <v/>
      </c>
      <c r="AH48" s="400" t="str">
        <f>IF(AR48&lt;999,VLOOKUP(AR48,'Akt. Runde'!$A$11:$AL$189,34),"")</f>
        <v/>
      </c>
      <c r="AI48" s="399" t="str">
        <f>IF(AR48&lt;999,VLOOKUP(AR48,'Akt. Runde'!$A$11:$AL$189,35),"")</f>
        <v/>
      </c>
      <c r="AJ48" s="401" t="str">
        <f>IF(AR48&lt;999,VLOOKUP(AR48,'Akt. Runde'!$A$11:$AL$189,36),"")</f>
        <v/>
      </c>
      <c r="AK48" s="402" t="str">
        <f>IF(AR48&lt;999,VLOOKUP(AR48,'Akt. Runde'!$A$11:$AL$189,37),"")</f>
        <v/>
      </c>
      <c r="AL48" s="403" t="str">
        <f>IF(AR48&lt;999,VLOOKUP(AR48,'Akt. Runde'!$A$11:$AL$189,38),"")</f>
        <v/>
      </c>
      <c r="AO48">
        <f>IF('Akt. Runde'!AK48="",99,'Akt. Runde'!AK48)</f>
        <v>99</v>
      </c>
      <c r="AP48">
        <f t="shared" si="12"/>
        <v>99038</v>
      </c>
      <c r="AQ48">
        <f t="shared" si="41"/>
        <v>99038</v>
      </c>
      <c r="AR48">
        <f t="shared" si="14"/>
        <v>999</v>
      </c>
      <c r="AS48">
        <f t="shared" si="15"/>
        <v>999000</v>
      </c>
      <c r="AT48">
        <f t="shared" si="16"/>
        <v>999000</v>
      </c>
      <c r="AU48">
        <f t="shared" si="17"/>
        <v>999</v>
      </c>
      <c r="AV48">
        <f t="shared" si="28"/>
        <v>38</v>
      </c>
      <c r="AW48" s="47" t="str">
        <f t="shared" si="18"/>
        <v/>
      </c>
      <c r="AX48" t="str">
        <f>IF(AU48&lt;999,VLOOKUP(AU48,'Akt. Runde'!$A$11:$AL$189,4),"")</f>
        <v/>
      </c>
      <c r="AY48" s="48" t="str">
        <f>IF(AU48&lt;999,VLOOKUP(AU48,'Akt. Runde'!$A$11:$AL$189,36),"")</f>
        <v/>
      </c>
      <c r="AZ48" s="447" t="str">
        <f>IF(AU48&lt;999,VLOOKUP(AU48,'Akt. Runde'!$A$11:$AL$189,37),"")</f>
        <v/>
      </c>
      <c r="BA48" t="str">
        <f t="shared" si="19"/>
        <v/>
      </c>
      <c r="BZ48" s="28" t="str">
        <f t="shared" si="29"/>
        <v/>
      </c>
      <c r="CA48" s="28" t="str">
        <f t="shared" si="30"/>
        <v/>
      </c>
      <c r="CB48" s="28" t="str">
        <f t="shared" si="31"/>
        <v/>
      </c>
      <c r="CC48" s="28" t="str">
        <f t="shared" si="32"/>
        <v/>
      </c>
      <c r="CD48" s="28" t="str">
        <f t="shared" si="33"/>
        <v/>
      </c>
      <c r="CE48" s="28" t="str">
        <f t="shared" si="34"/>
        <v/>
      </c>
      <c r="CF48" s="28" t="str">
        <f t="shared" si="42"/>
        <v/>
      </c>
      <c r="CG48" s="28" t="str">
        <f t="shared" si="43"/>
        <v/>
      </c>
      <c r="CH48" s="28" t="str">
        <f t="shared" si="44"/>
        <v/>
      </c>
      <c r="CI48" s="28">
        <f t="shared" si="45"/>
        <v>0</v>
      </c>
      <c r="CT48" s="5"/>
      <c r="CV48" s="28" t="str">
        <f t="shared" si="35"/>
        <v/>
      </c>
      <c r="CW48" s="28" t="str">
        <f t="shared" si="36"/>
        <v/>
      </c>
      <c r="CX48" s="28" t="str">
        <f t="shared" si="37"/>
        <v/>
      </c>
      <c r="CY48" s="28" t="str">
        <f t="shared" si="38"/>
        <v/>
      </c>
      <c r="CZ48" s="28" t="str">
        <f t="shared" si="39"/>
        <v/>
      </c>
      <c r="DA48" s="28" t="str">
        <f t="shared" si="40"/>
        <v/>
      </c>
      <c r="DB48" s="28" t="str">
        <f t="shared" si="46"/>
        <v/>
      </c>
      <c r="DC48" s="28" t="str">
        <f t="shared" si="47"/>
        <v/>
      </c>
      <c r="DD48" s="28" t="str">
        <f t="shared" si="48"/>
        <v/>
      </c>
      <c r="DE48" s="28">
        <f t="shared" si="49"/>
        <v>0</v>
      </c>
      <c r="DP48" s="5"/>
      <c r="DQ48" s="48"/>
      <c r="DR48" s="5"/>
      <c r="DS48" s="5"/>
      <c r="DU48" s="48"/>
      <c r="DV48" s="48"/>
      <c r="DW48" s="48"/>
      <c r="DZ48" s="48"/>
      <c r="EA48" s="48"/>
      <c r="EB48" s="48"/>
      <c r="EC48" s="48"/>
      <c r="EF48" s="48"/>
      <c r="EG48" s="48"/>
      <c r="EH48" s="48"/>
      <c r="EI48" s="48"/>
      <c r="EN48" s="48"/>
    </row>
    <row r="49" spans="1:149" x14ac:dyDescent="0.2">
      <c r="A49">
        <v>39</v>
      </c>
      <c r="B49" s="353">
        <v>18</v>
      </c>
      <c r="C49" s="354" t="str">
        <f>IF(AR49&lt;999,VLOOKUP(AR49,'Akt. Runde'!$A$11:$AL$189,3),"")</f>
        <v/>
      </c>
      <c r="D49" s="355" t="str">
        <f>IF(AR49&lt;999,VLOOKUP(AR49,'Akt. Runde'!$A$11:$AL$189,4),"")</f>
        <v/>
      </c>
      <c r="E49" s="356" t="str">
        <f>IF(AR49&lt;999,VLOOKUP(AR49,'Akt. Runde'!$A$11:$AL$189,5),"")</f>
        <v/>
      </c>
      <c r="F49" s="356" t="str">
        <f>IF(AR49&lt;999,VLOOKUP(AR49,'Akt. Runde'!$A$11:$AL$189,6),"")</f>
        <v/>
      </c>
      <c r="G49" s="438" t="str">
        <f>IF(AR49&lt;999,VLOOKUP(AR49,'Akt. Runde'!$A$11:$AL$189,7),"")</f>
        <v/>
      </c>
      <c r="H49" s="357" t="str">
        <f>IF(AR49&lt;999,VLOOKUP(AR49,'Akt. Runde'!$A$11:$AL$189,8),"")</f>
        <v/>
      </c>
      <c r="I49" s="444" t="str">
        <f>IF(AR49&lt;999,VLOOKUP(AR49,'Akt. Runde'!$A$11:$AL$189,9),"")</f>
        <v/>
      </c>
      <c r="J49" s="445" t="str">
        <f>IF(AR49&lt;999,VLOOKUP(AR49,'Akt. Runde'!$A$11:$AL$189,10),"")</f>
        <v/>
      </c>
      <c r="K49" s="446" t="str">
        <f>IF(AR49&lt;999,VLOOKUP(AR49,'Akt. Runde'!$A$11:$AL$189,11),"")</f>
        <v/>
      </c>
      <c r="L49" s="445" t="str">
        <f>IF(AR49&lt;999,VLOOKUP(AR49,'Akt. Runde'!$A$11:$AL$189,12),"")</f>
        <v/>
      </c>
      <c r="M49" s="446" t="str">
        <f>IF(AR49&lt;999,VLOOKUP(AR49,'Akt. Runde'!$A$11:$AL$189,13),"")</f>
        <v/>
      </c>
      <c r="N49" s="445" t="str">
        <f>IF(AR49&lt;999,VLOOKUP(AR49,'Akt. Runde'!$A$11:$AL$189,14),"")</f>
        <v/>
      </c>
      <c r="O49" s="444" t="str">
        <f>IF(AR49&lt;999,VLOOKUP(AR49,'Akt. Runde'!$A$11:$AL$189,15),"")</f>
        <v/>
      </c>
      <c r="P49" s="445" t="str">
        <f>IF(AR49&lt;999,VLOOKUP(AR49,'Akt. Runde'!$A$11:$AL$189,16),"")</f>
        <v/>
      </c>
      <c r="Q49" s="446" t="str">
        <f>IF(AR49&lt;999,VLOOKUP(AR49,'Akt. Runde'!$A$11:$AL$189,17),"")</f>
        <v/>
      </c>
      <c r="R49" s="445" t="str">
        <f>IF(AR49&lt;999,VLOOKUP(AR49,'Akt. Runde'!$A$11:$AL$189,18),"")</f>
        <v/>
      </c>
      <c r="S49" s="446" t="str">
        <f>IF(AR49&lt;999,VLOOKUP(AR49,'Akt. Runde'!$A$11:$AL$189,19),"")</f>
        <v/>
      </c>
      <c r="T49" s="445" t="str">
        <f>IF(AR49&lt;999,VLOOKUP(AR49,'Akt. Runde'!$A$11:$AL$189,20),"")</f>
        <v/>
      </c>
      <c r="U49" s="430" t="str">
        <f>IF(AR49&lt;999,VLOOKUP(AR49,'Akt. Runde'!$A$11:$AL$189,21),"")</f>
        <v/>
      </c>
      <c r="V49" s="431" t="str">
        <f>IF(AR49&lt;999,VLOOKUP(AR49,'Akt. Runde'!$A$11:$AL$189,22),"")</f>
        <v/>
      </c>
      <c r="W49" s="431" t="str">
        <f>IF(AR49&lt;999,VLOOKUP(AR49,'Akt. Runde'!$A$11:$AL$189,23),"")</f>
        <v/>
      </c>
      <c r="X49" s="346" t="str">
        <f>IF(AR49&lt;999,VLOOKUP(AR49,'Akt. Runde'!$A$11:$AL$189,24),"")</f>
        <v/>
      </c>
      <c r="Y49" s="345" t="str">
        <f>IF(AR49&lt;999,VLOOKUP(AR49,'Akt. Runde'!$A$11:$AL$189,25),"")</f>
        <v/>
      </c>
      <c r="Z49" s="338" t="str">
        <f>IF(AR49&lt;999,VLOOKUP(AR49,'Akt. Runde'!$A$11:$AL$189,26),"")</f>
        <v/>
      </c>
      <c r="AA49" s="352" t="str">
        <f>IF(AR49&lt;999,VLOOKUP(AR49,'Akt. Runde'!$A$11:$AL$189,27),"")</f>
        <v/>
      </c>
      <c r="AB49" s="345" t="str">
        <f>IF(AR49&lt;999,VLOOKUP(AR49,'Akt. Runde'!$A$11:$AL$189,28),"")</f>
        <v/>
      </c>
      <c r="AC49" s="345" t="str">
        <f>IF(AR49&lt;999,VLOOKUP(AR49,'Akt. Runde'!$A$11:$AL$189,29),"")</f>
        <v/>
      </c>
      <c r="AD49" s="339" t="str">
        <f>IF(AR49&lt;999,VLOOKUP(AR49,'Akt. Runde'!$A$11:$AL$189,30),"")</f>
        <v/>
      </c>
      <c r="AE49" s="352" t="str">
        <f>IF(AR49&lt;999,VLOOKUP(AR49,'Akt. Runde'!$A$11:$AL$189,31),"")</f>
        <v/>
      </c>
      <c r="AF49" s="345" t="str">
        <f>IF(AR49&lt;999,VLOOKUP(AR49,'Akt. Runde'!$A$11:$AL$189,32),"")</f>
        <v/>
      </c>
      <c r="AG49" s="345" t="str">
        <f>IF(AR49&lt;999,VLOOKUP(AR49,'Akt. Runde'!$A$11:$AL$189,33),"")</f>
        <v/>
      </c>
      <c r="AH49" s="340" t="str">
        <f>IF(AR49&lt;999,VLOOKUP(AR49,'Akt. Runde'!$A$11:$AL$189,34),"")</f>
        <v/>
      </c>
      <c r="AI49" s="339" t="str">
        <f>IF(AR49&lt;999,VLOOKUP(AR49,'Akt. Runde'!$A$11:$AL$189,35),"")</f>
        <v/>
      </c>
      <c r="AJ49" s="341" t="str">
        <f>IF(AR49&lt;999,VLOOKUP(AR49,'Akt. Runde'!$A$11:$AL$189,36),"")</f>
        <v/>
      </c>
      <c r="AK49" s="333" t="str">
        <f>IF(AR49&lt;999,VLOOKUP(AR49,'Akt. Runde'!$A$11:$AL$189,37),"")</f>
        <v/>
      </c>
      <c r="AL49" s="136" t="str">
        <f>IF(AR49&lt;999,VLOOKUP(AR49,'Akt. Runde'!$A$11:$AL$189,38),"")</f>
        <v/>
      </c>
      <c r="AO49">
        <f>IF('Akt. Runde'!AK49="",99,'Akt. Runde'!AK49)</f>
        <v>99</v>
      </c>
      <c r="AP49">
        <f t="shared" si="12"/>
        <v>99039</v>
      </c>
      <c r="AQ49">
        <f t="shared" si="41"/>
        <v>99039</v>
      </c>
      <c r="AR49">
        <f t="shared" si="14"/>
        <v>999</v>
      </c>
      <c r="AS49">
        <f t="shared" si="15"/>
        <v>999000</v>
      </c>
      <c r="AT49">
        <f t="shared" si="16"/>
        <v>999000</v>
      </c>
      <c r="AU49">
        <f t="shared" si="17"/>
        <v>999</v>
      </c>
      <c r="AV49">
        <f t="shared" si="28"/>
        <v>39</v>
      </c>
      <c r="AW49" s="47" t="str">
        <f t="shared" si="18"/>
        <v/>
      </c>
      <c r="AX49" t="str">
        <f>IF(AU49&lt;999,VLOOKUP(AU49,'Akt. Runde'!$A$11:$AL$189,4),"")</f>
        <v/>
      </c>
      <c r="AY49" s="48" t="str">
        <f>IF(AU49&lt;999,VLOOKUP(AU49,'Akt. Runde'!$A$11:$AL$189,36),"")</f>
        <v/>
      </c>
      <c r="AZ49" s="447" t="str">
        <f>IF(AU49&lt;999,VLOOKUP(AU49,'Akt. Runde'!$A$11:$AL$189,37),"")</f>
        <v/>
      </c>
      <c r="BA49" t="str">
        <f t="shared" si="19"/>
        <v/>
      </c>
      <c r="BZ49" s="28" t="str">
        <f t="shared" si="29"/>
        <v/>
      </c>
      <c r="CA49" s="28" t="str">
        <f t="shared" si="30"/>
        <v/>
      </c>
      <c r="CB49" s="28" t="str">
        <f t="shared" si="31"/>
        <v/>
      </c>
      <c r="CC49" s="28" t="str">
        <f t="shared" si="32"/>
        <v/>
      </c>
      <c r="CD49" s="28" t="str">
        <f t="shared" si="33"/>
        <v/>
      </c>
      <c r="CE49" s="28" t="str">
        <f t="shared" si="34"/>
        <v/>
      </c>
      <c r="CF49" s="28" t="str">
        <f t="shared" si="42"/>
        <v/>
      </c>
      <c r="CG49" s="28" t="str">
        <f t="shared" si="43"/>
        <v/>
      </c>
      <c r="CH49" s="28" t="str">
        <f t="shared" si="44"/>
        <v/>
      </c>
      <c r="CI49" s="28">
        <f t="shared" si="45"/>
        <v>0</v>
      </c>
      <c r="CT49" s="5"/>
      <c r="CV49" s="28" t="str">
        <f t="shared" si="35"/>
        <v/>
      </c>
      <c r="CW49" s="28" t="str">
        <f t="shared" si="36"/>
        <v/>
      </c>
      <c r="CX49" s="28" t="str">
        <f t="shared" si="37"/>
        <v/>
      </c>
      <c r="CY49" s="28" t="str">
        <f t="shared" si="38"/>
        <v/>
      </c>
      <c r="CZ49" s="28" t="str">
        <f t="shared" si="39"/>
        <v/>
      </c>
      <c r="DA49" s="28" t="str">
        <f t="shared" si="40"/>
        <v/>
      </c>
      <c r="DB49" s="28" t="str">
        <f t="shared" si="46"/>
        <v/>
      </c>
      <c r="DC49" s="28" t="str">
        <f t="shared" si="47"/>
        <v/>
      </c>
      <c r="DD49" s="28" t="str">
        <f t="shared" si="48"/>
        <v/>
      </c>
      <c r="DE49" s="28">
        <f t="shared" si="49"/>
        <v>0</v>
      </c>
      <c r="DP49" s="5"/>
      <c r="DQ49" s="48"/>
      <c r="DR49" s="5"/>
      <c r="DS49" s="5"/>
      <c r="DU49" s="48"/>
      <c r="DV49" s="48"/>
      <c r="DW49" s="48"/>
      <c r="DZ49" s="48"/>
      <c r="EA49" s="48"/>
      <c r="EB49" s="48"/>
      <c r="EC49" s="48"/>
      <c r="EF49" s="48"/>
      <c r="EG49" s="48"/>
      <c r="EH49" s="48"/>
      <c r="EI49" s="48"/>
      <c r="EN49" s="48"/>
    </row>
    <row r="50" spans="1:149" x14ac:dyDescent="0.2">
      <c r="A50">
        <v>40</v>
      </c>
      <c r="B50" s="387">
        <v>19</v>
      </c>
      <c r="C50" s="388" t="str">
        <f>IF(AR50&lt;999,VLOOKUP(AR50,'Akt. Runde'!$A$11:$AL$189,3),"")</f>
        <v/>
      </c>
      <c r="D50" s="389" t="str">
        <f>IF(AR50&lt;999,VLOOKUP(AR50,'Akt. Runde'!$A$11:$AL$189,4),"")</f>
        <v/>
      </c>
      <c r="E50" s="390" t="str">
        <f>IF(AR50&lt;999,VLOOKUP(AR50,'Akt. Runde'!$A$11:$AL$189,5),"")</f>
        <v/>
      </c>
      <c r="F50" s="390" t="str">
        <f>IF(AR50&lt;999,VLOOKUP(AR50,'Akt. Runde'!$A$11:$AL$189,6),"")</f>
        <v/>
      </c>
      <c r="G50" s="439" t="str">
        <f>IF(AR50&lt;999,VLOOKUP(AR50,'Akt. Runde'!$A$11:$AL$189,7),"")</f>
        <v/>
      </c>
      <c r="H50" s="391" t="str">
        <f>IF(AR50&lt;999,VLOOKUP(AR50,'Akt. Runde'!$A$11:$AL$189,8),"")</f>
        <v/>
      </c>
      <c r="I50" s="392" t="str">
        <f>IF(AR50&lt;999,VLOOKUP(AR50,'Akt. Runde'!$A$11:$AL$189,9),"")</f>
        <v/>
      </c>
      <c r="J50" s="393" t="str">
        <f>IF(AR50&lt;999,VLOOKUP(AR50,'Akt. Runde'!$A$11:$AL$189,10),"")</f>
        <v/>
      </c>
      <c r="K50" s="394" t="str">
        <f>IF(AR50&lt;999,VLOOKUP(AR50,'Akt. Runde'!$A$11:$AL$189,11),"")</f>
        <v/>
      </c>
      <c r="L50" s="393" t="str">
        <f>IF(AR50&lt;999,VLOOKUP(AR50,'Akt. Runde'!$A$11:$AL$189,12),"")</f>
        <v/>
      </c>
      <c r="M50" s="394" t="str">
        <f>IF(AR50&lt;999,VLOOKUP(AR50,'Akt. Runde'!$A$11:$AL$189,13),"")</f>
        <v/>
      </c>
      <c r="N50" s="393" t="str">
        <f>IF(AR50&lt;999,VLOOKUP(AR50,'Akt. Runde'!$A$11:$AL$189,14),"")</f>
        <v/>
      </c>
      <c r="O50" s="392" t="str">
        <f>IF(AR50&lt;999,VLOOKUP(AR50,'Akt. Runde'!$A$11:$AL$189,15),"")</f>
        <v/>
      </c>
      <c r="P50" s="393" t="str">
        <f>IF(AR50&lt;999,VLOOKUP(AR50,'Akt. Runde'!$A$11:$AL$189,16),"")</f>
        <v/>
      </c>
      <c r="Q50" s="394" t="str">
        <f>IF(AR50&lt;999,VLOOKUP(AR50,'Akt. Runde'!$A$11:$AL$189,17),"")</f>
        <v/>
      </c>
      <c r="R50" s="393" t="str">
        <f>IF(AR50&lt;999,VLOOKUP(AR50,'Akt. Runde'!$A$11:$AL$189,18),"")</f>
        <v/>
      </c>
      <c r="S50" s="394" t="str">
        <f>IF(AR50&lt;999,VLOOKUP(AR50,'Akt. Runde'!$A$11:$AL$189,19),"")</f>
        <v/>
      </c>
      <c r="T50" s="393" t="str">
        <f>IF(AR50&lt;999,VLOOKUP(AR50,'Akt. Runde'!$A$11:$AL$189,20),"")</f>
        <v/>
      </c>
      <c r="U50" s="428" t="str">
        <f>IF(AR50&lt;999,VLOOKUP(AR50,'Akt. Runde'!$A$11:$AL$189,21),"")</f>
        <v/>
      </c>
      <c r="V50" s="429" t="str">
        <f>IF(AR50&lt;999,VLOOKUP(AR50,'Akt. Runde'!$A$11:$AL$189,22),"")</f>
        <v/>
      </c>
      <c r="W50" s="429" t="str">
        <f>IF(AR50&lt;999,VLOOKUP(AR50,'Akt. Runde'!$A$11:$AL$189,23),"")</f>
        <v/>
      </c>
      <c r="X50" s="407" t="str">
        <f>IF(AR50&lt;999,VLOOKUP(AR50,'Akt. Runde'!$A$11:$AL$189,24),"")</f>
        <v/>
      </c>
      <c r="Y50" s="408" t="str">
        <f>IF(AR50&lt;999,VLOOKUP(AR50,'Akt. Runde'!$A$11:$AL$189,25),"")</f>
        <v/>
      </c>
      <c r="Z50" s="397" t="str">
        <f>IF(AR50&lt;999,VLOOKUP(AR50,'Akt. Runde'!$A$11:$AL$189,26),"")</f>
        <v/>
      </c>
      <c r="AA50" s="398" t="str">
        <f>IF(AR50&lt;999,VLOOKUP(AR50,'Akt. Runde'!$A$11:$AL$189,27),"")</f>
        <v/>
      </c>
      <c r="AB50" s="396" t="str">
        <f>IF(AR50&lt;999,VLOOKUP(AR50,'Akt. Runde'!$A$11:$AL$189,28),"")</f>
        <v/>
      </c>
      <c r="AC50" s="396" t="str">
        <f>IF(AR50&lt;999,VLOOKUP(AR50,'Akt. Runde'!$A$11:$AL$189,29),"")</f>
        <v/>
      </c>
      <c r="AD50" s="399" t="str">
        <f>IF(AR50&lt;999,VLOOKUP(AR50,'Akt. Runde'!$A$11:$AL$189,30),"")</f>
        <v/>
      </c>
      <c r="AE50" s="398" t="str">
        <f>IF(AR50&lt;999,VLOOKUP(AR50,'Akt. Runde'!$A$11:$AL$189,31),"")</f>
        <v/>
      </c>
      <c r="AF50" s="396" t="str">
        <f>IF(AR50&lt;999,VLOOKUP(AR50,'Akt. Runde'!$A$11:$AL$189,32),"")</f>
        <v/>
      </c>
      <c r="AG50" s="396" t="str">
        <f>IF(AR50&lt;999,VLOOKUP(AR50,'Akt. Runde'!$A$11:$AL$189,33),"")</f>
        <v/>
      </c>
      <c r="AH50" s="400" t="str">
        <f>IF(AR50&lt;999,VLOOKUP(AR50,'Akt. Runde'!$A$11:$AL$189,34),"")</f>
        <v/>
      </c>
      <c r="AI50" s="399" t="str">
        <f>IF(AR50&lt;999,VLOOKUP(AR50,'Akt. Runde'!$A$11:$AL$189,35),"")</f>
        <v/>
      </c>
      <c r="AJ50" s="401" t="str">
        <f>IF(AR50&lt;999,VLOOKUP(AR50,'Akt. Runde'!$A$11:$AL$189,36),"")</f>
        <v/>
      </c>
      <c r="AK50" s="402" t="str">
        <f>IF(AR50&lt;999,VLOOKUP(AR50,'Akt. Runde'!$A$11:$AL$189,37),"")</f>
        <v/>
      </c>
      <c r="AL50" s="403" t="str">
        <f>IF(AR50&lt;999,VLOOKUP(AR50,'Akt. Runde'!$A$11:$AL$189,38),"")</f>
        <v/>
      </c>
      <c r="AO50">
        <f>IF('Akt. Runde'!AK50="",99,'Akt. Runde'!AK50)</f>
        <v>99</v>
      </c>
      <c r="AP50">
        <f t="shared" si="12"/>
        <v>99040</v>
      </c>
      <c r="AQ50">
        <f t="shared" si="41"/>
        <v>99040</v>
      </c>
      <c r="AR50">
        <f t="shared" si="14"/>
        <v>999</v>
      </c>
      <c r="AS50">
        <f t="shared" si="15"/>
        <v>999000</v>
      </c>
      <c r="AT50">
        <f t="shared" si="16"/>
        <v>999000</v>
      </c>
      <c r="AU50">
        <f t="shared" si="17"/>
        <v>999</v>
      </c>
      <c r="AV50">
        <f t="shared" si="28"/>
        <v>40</v>
      </c>
      <c r="AW50" s="47" t="str">
        <f t="shared" si="18"/>
        <v/>
      </c>
      <c r="AX50" t="str">
        <f>IF(AU50&lt;999,VLOOKUP(AU50,'Akt. Runde'!$A$11:$AL$189,4),"")</f>
        <v/>
      </c>
      <c r="AY50" s="48" t="str">
        <f>IF(AU50&lt;999,VLOOKUP(AU50,'Akt. Runde'!$A$11:$AL$189,36),"")</f>
        <v/>
      </c>
      <c r="AZ50" s="447" t="str">
        <f>IF(AU50&lt;999,VLOOKUP(AU50,'Akt. Runde'!$A$11:$AL$189,37),"")</f>
        <v/>
      </c>
      <c r="BA50" t="str">
        <f t="shared" si="19"/>
        <v/>
      </c>
      <c r="BZ50" s="28" t="str">
        <f t="shared" si="29"/>
        <v/>
      </c>
      <c r="CA50" s="28" t="str">
        <f t="shared" si="30"/>
        <v/>
      </c>
      <c r="CB50" s="28" t="str">
        <f t="shared" si="31"/>
        <v/>
      </c>
      <c r="CC50" s="28" t="str">
        <f t="shared" si="32"/>
        <v/>
      </c>
      <c r="CD50" s="28" t="str">
        <f t="shared" si="33"/>
        <v/>
      </c>
      <c r="CE50" s="28" t="str">
        <f t="shared" si="34"/>
        <v/>
      </c>
      <c r="CF50" s="28" t="str">
        <f t="shared" si="42"/>
        <v/>
      </c>
      <c r="CG50" s="28" t="str">
        <f t="shared" si="43"/>
        <v/>
      </c>
      <c r="CH50" s="28" t="str">
        <f t="shared" si="44"/>
        <v/>
      </c>
      <c r="CI50" s="28">
        <f t="shared" si="45"/>
        <v>0</v>
      </c>
      <c r="CT50" s="5"/>
      <c r="CV50" s="28" t="str">
        <f t="shared" si="35"/>
        <v/>
      </c>
      <c r="CW50" s="28" t="str">
        <f t="shared" si="36"/>
        <v/>
      </c>
      <c r="CX50" s="28" t="str">
        <f t="shared" si="37"/>
        <v/>
      </c>
      <c r="CY50" s="28" t="str">
        <f t="shared" si="38"/>
        <v/>
      </c>
      <c r="CZ50" s="28" t="str">
        <f t="shared" si="39"/>
        <v/>
      </c>
      <c r="DA50" s="28" t="str">
        <f t="shared" si="40"/>
        <v/>
      </c>
      <c r="DB50" s="28" t="str">
        <f t="shared" si="46"/>
        <v/>
      </c>
      <c r="DC50" s="28" t="str">
        <f t="shared" si="47"/>
        <v/>
      </c>
      <c r="DD50" s="28" t="str">
        <f t="shared" si="48"/>
        <v/>
      </c>
      <c r="DE50" s="28">
        <f t="shared" si="49"/>
        <v>0</v>
      </c>
      <c r="DP50" s="5"/>
      <c r="DQ50" s="48"/>
      <c r="DR50" s="5"/>
      <c r="DS50" s="5"/>
      <c r="DU50" s="48"/>
      <c r="DV50" s="48"/>
      <c r="DW50" s="48"/>
      <c r="DZ50" s="48"/>
      <c r="EA50" s="48"/>
      <c r="EB50" s="48"/>
      <c r="EC50" s="48"/>
      <c r="EF50" s="48"/>
      <c r="EG50" s="48"/>
      <c r="EH50" s="48"/>
      <c r="EI50" s="48"/>
      <c r="EN50" s="48"/>
    </row>
    <row r="51" spans="1:149" ht="13.5" thickBot="1" x14ac:dyDescent="0.25">
      <c r="A51">
        <v>41</v>
      </c>
      <c r="B51" s="548">
        <v>20</v>
      </c>
      <c r="C51" s="549" t="str">
        <f>IF(AR51&lt;999,VLOOKUP(AR51,'Akt. Runde'!$A$11:$AL$189,3),"")</f>
        <v/>
      </c>
      <c r="D51" s="550" t="str">
        <f>IF(AR51&lt;999,VLOOKUP(AR51,'Akt. Runde'!$A$11:$AL$189,4),"")</f>
        <v/>
      </c>
      <c r="E51" s="551" t="str">
        <f>IF(AR51&lt;999,VLOOKUP(AR51,'Akt. Runde'!$A$11:$AL$189,5),"")</f>
        <v/>
      </c>
      <c r="F51" s="551" t="str">
        <f>IF(AR51&lt;999,VLOOKUP(AR51,'Akt. Runde'!$A$11:$AL$189,6),"")</f>
        <v/>
      </c>
      <c r="G51" s="552" t="str">
        <f>IF(AR51&lt;999,VLOOKUP(AR51,'Akt. Runde'!$A$11:$AL$189,7),"")</f>
        <v/>
      </c>
      <c r="H51" s="553" t="str">
        <f>IF(AR51&lt;999,VLOOKUP(AR51,'Akt. Runde'!$A$11:$AL$189,8),"")</f>
        <v/>
      </c>
      <c r="I51" s="554" t="str">
        <f>IF(AR51&lt;999,VLOOKUP(AR51,'Akt. Runde'!$A$11:$AL$189,9),"")</f>
        <v/>
      </c>
      <c r="J51" s="555" t="str">
        <f>IF(AR51&lt;999,VLOOKUP(AR51,'Akt. Runde'!$A$11:$AL$189,10),"")</f>
        <v/>
      </c>
      <c r="K51" s="556" t="str">
        <f>IF(AR51&lt;999,VLOOKUP(AR51,'Akt. Runde'!$A$11:$AL$189,11),"")</f>
        <v/>
      </c>
      <c r="L51" s="555" t="str">
        <f>IF(AR51&lt;999,VLOOKUP(AR51,'Akt. Runde'!$A$11:$AL$189,12),"")</f>
        <v/>
      </c>
      <c r="M51" s="556" t="str">
        <f>IF(AR51&lt;999,VLOOKUP(AR51,'Akt. Runde'!$A$11:$AL$189,13),"")</f>
        <v/>
      </c>
      <c r="N51" s="555" t="str">
        <f>IF(AR51&lt;999,VLOOKUP(AR51,'Akt. Runde'!$A$11:$AL$189,14),"")</f>
        <v/>
      </c>
      <c r="O51" s="554" t="str">
        <f>IF(AR51&lt;999,VLOOKUP(AR51,'Akt. Runde'!$A$11:$AL$189,15),"")</f>
        <v/>
      </c>
      <c r="P51" s="555" t="str">
        <f>IF(AR51&lt;999,VLOOKUP(AR51,'Akt. Runde'!$A$11:$AL$189,16),"")</f>
        <v/>
      </c>
      <c r="Q51" s="556" t="str">
        <f>IF(AR51&lt;999,VLOOKUP(AR51,'Akt. Runde'!$A$11:$AL$189,17),"")</f>
        <v/>
      </c>
      <c r="R51" s="555" t="str">
        <f>IF(AR51&lt;999,VLOOKUP(AR51,'Akt. Runde'!$A$11:$AL$189,18),"")</f>
        <v/>
      </c>
      <c r="S51" s="556" t="str">
        <f>IF(AR51&lt;999,VLOOKUP(AR51,'Akt. Runde'!$A$11:$AL$189,19),"")</f>
        <v/>
      </c>
      <c r="T51" s="555" t="str">
        <f>IF(AR51&lt;999,VLOOKUP(AR51,'Akt. Runde'!$A$11:$AL$189,20),"")</f>
        <v/>
      </c>
      <c r="U51" s="557" t="str">
        <f>IF(AR51&lt;999,VLOOKUP(AR51,'Akt. Runde'!$A$11:$AL$189,21),"")</f>
        <v/>
      </c>
      <c r="V51" s="558" t="str">
        <f>IF(AR51&lt;999,VLOOKUP(AR51,'Akt. Runde'!$A$11:$AL$189,22),"")</f>
        <v/>
      </c>
      <c r="W51" s="558" t="str">
        <f>IF(AR51&lt;999,VLOOKUP(AR51,'Akt. Runde'!$A$11:$AL$189,23),"")</f>
        <v/>
      </c>
      <c r="X51" s="559" t="str">
        <f>IF(AR51&lt;999,VLOOKUP(AR51,'Akt. Runde'!$A$11:$AL$189,24),"")</f>
        <v/>
      </c>
      <c r="Y51" s="459" t="str">
        <f>IF(AR51&lt;999,VLOOKUP(AR51,'Akt. Runde'!$A$11:$AL$189,25),"")</f>
        <v/>
      </c>
      <c r="Z51" s="560" t="str">
        <f>IF(AR51&lt;999,VLOOKUP(AR51,'Akt. Runde'!$A$11:$AL$189,26),"")</f>
        <v/>
      </c>
      <c r="AA51" s="561" t="str">
        <f>IF(AR51&lt;999,VLOOKUP(AR51,'Akt. Runde'!$A$11:$AL$189,27),"")</f>
        <v/>
      </c>
      <c r="AB51" s="459" t="str">
        <f>IF(AR51&lt;999,VLOOKUP(AR51,'Akt. Runde'!$A$11:$AL$189,28),"")</f>
        <v/>
      </c>
      <c r="AC51" s="459" t="str">
        <f>IF(AR51&lt;999,VLOOKUP(AR51,'Akt. Runde'!$A$11:$AL$189,29),"")</f>
        <v/>
      </c>
      <c r="AD51" s="562" t="str">
        <f>IF(AR51&lt;999,VLOOKUP(AR51,'Akt. Runde'!$A$11:$AL$189,30),"")</f>
        <v/>
      </c>
      <c r="AE51" s="561" t="str">
        <f>IF(AR51&lt;999,VLOOKUP(AR51,'Akt. Runde'!$A$11:$AL$189,31),"")</f>
        <v/>
      </c>
      <c r="AF51" s="459" t="str">
        <f>IF(AR51&lt;999,VLOOKUP(AR51,'Akt. Runde'!$A$11:$AL$189,32),"")</f>
        <v/>
      </c>
      <c r="AG51" s="459" t="str">
        <f>IF(AR51&lt;999,VLOOKUP(AR51,'Akt. Runde'!$A$11:$AL$189,33),"")</f>
        <v/>
      </c>
      <c r="AH51" s="563" t="str">
        <f>IF(AR51&lt;999,VLOOKUP(AR51,'Akt. Runde'!$A$11:$AL$189,34),"")</f>
        <v/>
      </c>
      <c r="AI51" s="562" t="str">
        <f>IF(AR51&lt;999,VLOOKUP(AR51,'Akt. Runde'!$A$11:$AL$189,35),"")</f>
        <v/>
      </c>
      <c r="AJ51" s="564" t="str">
        <f>IF(AR51&lt;999,VLOOKUP(AR51,'Akt. Runde'!$A$11:$AL$189,36),"")</f>
        <v/>
      </c>
      <c r="AK51" s="565" t="str">
        <f>IF(AR51&lt;999,VLOOKUP(AR51,'Akt. Runde'!$A$11:$AL$189,37),"")</f>
        <v/>
      </c>
      <c r="AL51" s="137" t="str">
        <f>IF(AR51&lt;999,VLOOKUP(AR51,'Akt. Runde'!$A$11:$AL$189,38),"")</f>
        <v/>
      </c>
      <c r="AO51">
        <f>IF('Akt. Runde'!AK51="",99,'Akt. Runde'!AK51)</f>
        <v>99</v>
      </c>
      <c r="AP51">
        <f t="shared" si="12"/>
        <v>99041</v>
      </c>
      <c r="AQ51">
        <f t="shared" si="41"/>
        <v>99041</v>
      </c>
      <c r="AR51">
        <f t="shared" si="14"/>
        <v>999</v>
      </c>
      <c r="AS51">
        <f t="shared" si="15"/>
        <v>999000</v>
      </c>
      <c r="AT51">
        <f t="shared" si="16"/>
        <v>999000</v>
      </c>
      <c r="AU51">
        <f t="shared" si="17"/>
        <v>999</v>
      </c>
      <c r="AV51">
        <f t="shared" si="28"/>
        <v>41</v>
      </c>
      <c r="AW51" s="47" t="str">
        <f t="shared" si="18"/>
        <v/>
      </c>
      <c r="AX51" t="str">
        <f>IF(AU51&lt;999,VLOOKUP(AU51,'Akt. Runde'!$A$11:$AL$189,4),"")</f>
        <v/>
      </c>
      <c r="AY51" s="48" t="str">
        <f>IF(AU51&lt;999,VLOOKUP(AU51,'Akt. Runde'!$A$11:$AL$189,36),"")</f>
        <v/>
      </c>
      <c r="AZ51" s="447" t="str">
        <f>IF(AU51&lt;999,VLOOKUP(AU51,'Akt. Runde'!$A$11:$AL$189,37),"")</f>
        <v/>
      </c>
      <c r="BA51" t="str">
        <f t="shared" si="19"/>
        <v/>
      </c>
      <c r="BZ51" s="28" t="str">
        <f t="shared" si="29"/>
        <v/>
      </c>
      <c r="CA51" s="28" t="str">
        <f t="shared" si="30"/>
        <v/>
      </c>
      <c r="CB51" s="28" t="str">
        <f t="shared" si="31"/>
        <v/>
      </c>
      <c r="CC51" s="28" t="str">
        <f t="shared" si="32"/>
        <v/>
      </c>
      <c r="CD51" s="28" t="str">
        <f t="shared" si="33"/>
        <v/>
      </c>
      <c r="CE51" s="28" t="str">
        <f t="shared" si="34"/>
        <v/>
      </c>
      <c r="CF51" s="28" t="str">
        <f t="shared" si="42"/>
        <v/>
      </c>
      <c r="CG51" s="28" t="str">
        <f t="shared" si="43"/>
        <v/>
      </c>
      <c r="CH51" s="28" t="str">
        <f t="shared" si="44"/>
        <v/>
      </c>
      <c r="CI51" s="28">
        <f t="shared" si="45"/>
        <v>0</v>
      </c>
      <c r="CT51" s="5"/>
      <c r="CV51" s="28" t="str">
        <f t="shared" si="35"/>
        <v/>
      </c>
      <c r="CW51" s="28" t="str">
        <f t="shared" si="36"/>
        <v/>
      </c>
      <c r="CX51" s="28" t="str">
        <f t="shared" si="37"/>
        <v/>
      </c>
      <c r="CY51" s="28" t="str">
        <f t="shared" si="38"/>
        <v/>
      </c>
      <c r="CZ51" s="28" t="str">
        <f t="shared" si="39"/>
        <v/>
      </c>
      <c r="DA51" s="28" t="str">
        <f t="shared" si="40"/>
        <v/>
      </c>
      <c r="DB51" s="28" t="str">
        <f t="shared" si="46"/>
        <v/>
      </c>
      <c r="DC51" s="28" t="str">
        <f t="shared" si="47"/>
        <v/>
      </c>
      <c r="DD51" s="28" t="str">
        <f t="shared" si="48"/>
        <v/>
      </c>
      <c r="DE51" s="28">
        <f t="shared" si="49"/>
        <v>0</v>
      </c>
      <c r="DP51" s="5"/>
      <c r="DQ51" s="48"/>
      <c r="DR51" s="5"/>
      <c r="DS51" s="5"/>
      <c r="DU51" s="48"/>
      <c r="DV51" s="48"/>
      <c r="DW51" s="48"/>
      <c r="DZ51" s="48"/>
      <c r="EA51" s="48"/>
      <c r="EB51" s="48"/>
      <c r="EC51" s="48"/>
      <c r="EF51" s="48"/>
      <c r="EG51" s="48"/>
      <c r="EH51" s="48"/>
      <c r="EI51" s="48"/>
      <c r="EN51" s="48"/>
    </row>
    <row r="52" spans="1:149" ht="13.5" thickBot="1" x14ac:dyDescent="0.25">
      <c r="A52">
        <v>42</v>
      </c>
      <c r="AQ52">
        <f>$AP$2</f>
        <v>99000</v>
      </c>
      <c r="AR52">
        <v>999</v>
      </c>
      <c r="AS52">
        <f t="shared" si="15"/>
        <v>999000</v>
      </c>
      <c r="AT52">
        <f t="shared" si="16"/>
        <v>999000</v>
      </c>
      <c r="AU52">
        <f t="shared" si="17"/>
        <v>999</v>
      </c>
      <c r="AV52">
        <f t="shared" si="28"/>
        <v>42</v>
      </c>
      <c r="AW52" s="47" t="str">
        <f t="shared" si="18"/>
        <v/>
      </c>
      <c r="AX52" t="str">
        <f>IF(AU52&lt;999,VLOOKUP(AU52,'Akt. Runde'!$A$11:$AL$189,4),"")</f>
        <v/>
      </c>
      <c r="AY52" s="48" t="str">
        <f>IF(AU52&lt;999,VLOOKUP(AU52,'Akt. Runde'!$A$11:$AL$189,36),"")</f>
        <v/>
      </c>
      <c r="AZ52" s="447" t="str">
        <f>IF(AU52&lt;999,VLOOKUP(AU52,'Akt. Runde'!$A$11:$AL$189,37),"")</f>
        <v/>
      </c>
      <c r="BA52" t="str">
        <f t="shared" si="19"/>
        <v/>
      </c>
    </row>
    <row r="53" spans="1:149" ht="16.5" thickBot="1" x14ac:dyDescent="0.3">
      <c r="A53">
        <v>43</v>
      </c>
      <c r="B53" s="733" t="str">
        <f>'Akt. Runde'!B53:AL53</f>
        <v>U-11</v>
      </c>
      <c r="C53" s="734"/>
      <c r="D53" s="734"/>
      <c r="E53" s="734"/>
      <c r="F53" s="734"/>
      <c r="G53" s="734"/>
      <c r="H53" s="734"/>
      <c r="I53" s="734"/>
      <c r="J53" s="734"/>
      <c r="K53" s="734"/>
      <c r="L53" s="734"/>
      <c r="M53" s="734"/>
      <c r="N53" s="734"/>
      <c r="O53" s="734"/>
      <c r="P53" s="734"/>
      <c r="Q53" s="734"/>
      <c r="R53" s="734"/>
      <c r="S53" s="734"/>
      <c r="T53" s="734"/>
      <c r="U53" s="734"/>
      <c r="V53" s="734"/>
      <c r="W53" s="734"/>
      <c r="X53" s="734"/>
      <c r="Y53" s="734"/>
      <c r="Z53" s="734"/>
      <c r="AA53" s="734"/>
      <c r="AB53" s="734"/>
      <c r="AC53" s="734"/>
      <c r="AD53" s="734"/>
      <c r="AE53" s="734"/>
      <c r="AF53" s="734"/>
      <c r="AG53" s="734"/>
      <c r="AH53" s="734"/>
      <c r="AI53" s="734"/>
      <c r="AJ53" s="734"/>
      <c r="AK53" s="734"/>
      <c r="AL53" s="735"/>
      <c r="AQ53">
        <f>$AP$2</f>
        <v>99000</v>
      </c>
      <c r="AR53">
        <v>999</v>
      </c>
      <c r="AS53">
        <f t="shared" si="15"/>
        <v>999000</v>
      </c>
      <c r="AT53">
        <f t="shared" si="16"/>
        <v>999000</v>
      </c>
      <c r="AU53">
        <f t="shared" si="17"/>
        <v>999</v>
      </c>
      <c r="AV53">
        <f t="shared" si="28"/>
        <v>43</v>
      </c>
      <c r="AW53" s="47" t="str">
        <f t="shared" si="18"/>
        <v/>
      </c>
      <c r="AX53" t="str">
        <f>IF(AU53&lt;999,VLOOKUP(AU53,'Akt. Runde'!$A$11:$AL$189,4),"")</f>
        <v/>
      </c>
      <c r="AY53" s="48" t="str">
        <f>IF(AU53&lt;999,VLOOKUP(AU53,'Akt. Runde'!$A$11:$AL$189,36),"")</f>
        <v/>
      </c>
      <c r="AZ53" s="447" t="str">
        <f>IF(AU53&lt;999,VLOOKUP(AU53,'Akt. Runde'!$A$11:$AL$189,37),"")</f>
        <v/>
      </c>
      <c r="BA53" t="str">
        <f t="shared" si="19"/>
        <v/>
      </c>
    </row>
    <row r="54" spans="1:149" x14ac:dyDescent="0.2">
      <c r="A54">
        <v>44</v>
      </c>
      <c r="B54" s="736" t="str">
        <f>'Akt. Runde'!B54:B55</f>
        <v>Nr.</v>
      </c>
      <c r="C54" s="738" t="str">
        <f>'Akt. Runde'!C54:C55</f>
        <v>Pass Identität</v>
      </c>
      <c r="D54" s="740" t="str">
        <f>'Akt. Runde'!D54:D55</f>
        <v>Name</v>
      </c>
      <c r="E54" s="740" t="str">
        <f>'Akt. Runde'!E54:E55</f>
        <v>VER</v>
      </c>
      <c r="F54" s="740" t="str">
        <f>'Akt. Runde'!F54:F55</f>
        <v>Jg</v>
      </c>
      <c r="G54" s="740" t="str">
        <f>'Akt. Runde'!G54:G55</f>
        <v>Kg</v>
      </c>
      <c r="H54" s="742" t="str">
        <f>'Akt. Runde'!H54:H55</f>
        <v>Faktor</v>
      </c>
      <c r="I54" s="709" t="str">
        <f>'Akt. Runde'!I54:N54</f>
        <v>Reißen</v>
      </c>
      <c r="J54" s="710"/>
      <c r="K54" s="710"/>
      <c r="L54" s="710"/>
      <c r="M54" s="710"/>
      <c r="N54" s="711"/>
      <c r="O54" s="709" t="str">
        <f>'Akt. Runde'!O54:T54</f>
        <v>Stoßen</v>
      </c>
      <c r="P54" s="710"/>
      <c r="Q54" s="710"/>
      <c r="R54" s="710"/>
      <c r="S54" s="710"/>
      <c r="T54" s="711"/>
      <c r="U54" s="705" t="str">
        <f>'Akt. Runde'!U54:U55</f>
        <v>Zwei-kampf</v>
      </c>
      <c r="V54" s="707" t="str">
        <f>'Akt. Runde'!V54:V55</f>
        <v>Sc.-Pkte.</v>
      </c>
      <c r="W54" s="138" t="str">
        <f>'Akt. Runde'!W54</f>
        <v>SP+</v>
      </c>
      <c r="X54" s="753">
        <f>'Akt. Runde'!X54:Z54</f>
        <v>30</v>
      </c>
      <c r="Y54" s="754"/>
      <c r="Z54" s="755"/>
      <c r="AA54" s="709" t="str">
        <f>'Akt. Runde'!AA54:AD54</f>
        <v>3-Sprung</v>
      </c>
      <c r="AB54" s="710"/>
      <c r="AC54" s="710"/>
      <c r="AD54" s="711"/>
      <c r="AE54" s="712" t="str">
        <f>'Akt. Runde'!AE54:AI54</f>
        <v>Kugelwurf</v>
      </c>
      <c r="AF54" s="713"/>
      <c r="AG54" s="713"/>
      <c r="AH54" s="713"/>
      <c r="AI54" s="714"/>
      <c r="AJ54" s="756" t="str">
        <f>'Akt. Runde'!AJ54:AJ55</f>
        <v>Ges.-punkte</v>
      </c>
      <c r="AK54" s="758" t="str">
        <f>'Akt. Runde'!AK54:AK55</f>
        <v>Rang</v>
      </c>
      <c r="AL54" s="760" t="str">
        <f>'Akt. Runde'!AL54:AL55</f>
        <v>Pkte.</v>
      </c>
      <c r="AQ54">
        <f>$AP$2</f>
        <v>99000</v>
      </c>
      <c r="AR54">
        <v>999</v>
      </c>
      <c r="AS54">
        <f t="shared" si="15"/>
        <v>999000</v>
      </c>
      <c r="AT54">
        <f t="shared" si="16"/>
        <v>999000</v>
      </c>
      <c r="AU54">
        <f t="shared" si="17"/>
        <v>999</v>
      </c>
      <c r="AV54">
        <f t="shared" si="28"/>
        <v>44</v>
      </c>
      <c r="AW54" s="47" t="str">
        <f t="shared" si="18"/>
        <v/>
      </c>
      <c r="AX54" t="str">
        <f>IF(AU54&lt;999,VLOOKUP(AU54,'Akt. Runde'!$A$11:$AL$189,4),"")</f>
        <v/>
      </c>
      <c r="AY54" s="48" t="str">
        <f>IF(AU54&lt;999,VLOOKUP(AU54,'Akt. Runde'!$A$11:$AL$189,36),"")</f>
        <v/>
      </c>
      <c r="AZ54" s="447" t="str">
        <f>IF(AU54&lt;999,VLOOKUP(AU54,'Akt. Runde'!$A$11:$AL$189,37),"")</f>
        <v/>
      </c>
      <c r="BA54" t="str">
        <f t="shared" si="19"/>
        <v/>
      </c>
    </row>
    <row r="55" spans="1:149" ht="13.5" thickBot="1" x14ac:dyDescent="0.25">
      <c r="A55">
        <v>45</v>
      </c>
      <c r="B55" s="737"/>
      <c r="C55" s="739"/>
      <c r="D55" s="741"/>
      <c r="E55" s="741"/>
      <c r="F55" s="741"/>
      <c r="G55" s="741"/>
      <c r="H55" s="743"/>
      <c r="I55" s="744" t="str">
        <f>'Akt. Runde'!I55:J55</f>
        <v>1.</v>
      </c>
      <c r="J55" s="745"/>
      <c r="K55" s="746" t="str">
        <f>'Akt. Runde'!K55:L55</f>
        <v>2.</v>
      </c>
      <c r="L55" s="745"/>
      <c r="M55" s="746" t="str">
        <f>'Akt. Runde'!M55:N55</f>
        <v>3.</v>
      </c>
      <c r="N55" s="752"/>
      <c r="O55" s="744" t="str">
        <f>'Akt. Runde'!O55:P55</f>
        <v>1.</v>
      </c>
      <c r="P55" s="745"/>
      <c r="Q55" s="746" t="str">
        <f>'Akt. Runde'!Q55:R55</f>
        <v>2.</v>
      </c>
      <c r="R55" s="745"/>
      <c r="S55" s="746" t="str">
        <f>'Akt. Runde'!S55:T55</f>
        <v>3.</v>
      </c>
      <c r="T55" s="752"/>
      <c r="U55" s="706"/>
      <c r="V55" s="708"/>
      <c r="W55" s="139" t="str">
        <f>'Akt. Runde'!W55</f>
        <v>Wertung</v>
      </c>
      <c r="X55" s="140" t="str">
        <f>'Akt. Runde'!X55</f>
        <v>1.</v>
      </c>
      <c r="Y55" s="141" t="str">
        <f>'Akt. Runde'!Y55</f>
        <v>2.</v>
      </c>
      <c r="Z55" s="142" t="str">
        <f>'Akt. Runde'!Z55</f>
        <v>Pkte.</v>
      </c>
      <c r="AA55" s="140" t="str">
        <f>'Akt. Runde'!AA55</f>
        <v>1.</v>
      </c>
      <c r="AB55" s="141" t="str">
        <f>'Akt. Runde'!AB55</f>
        <v>2.</v>
      </c>
      <c r="AC55" s="141" t="str">
        <f>'Akt. Runde'!AC55</f>
        <v>3.</v>
      </c>
      <c r="AD55" s="142" t="str">
        <f>'Akt. Runde'!AD55</f>
        <v>Pkte.</v>
      </c>
      <c r="AE55" s="140" t="str">
        <f>'Akt. Runde'!AE55</f>
        <v>1.</v>
      </c>
      <c r="AF55" s="141" t="str">
        <f>'Akt. Runde'!AF55</f>
        <v>2.</v>
      </c>
      <c r="AG55" s="141" t="str">
        <f>'Akt. Runde'!AG55</f>
        <v>3.</v>
      </c>
      <c r="AH55" s="184" t="str">
        <f>'Akt. Runde'!AH55</f>
        <v>Basis</v>
      </c>
      <c r="AI55" s="142" t="str">
        <f>'Akt. Runde'!AI55</f>
        <v>Pkte.</v>
      </c>
      <c r="AJ55" s="757"/>
      <c r="AK55" s="759"/>
      <c r="AL55" s="761"/>
      <c r="AQ55">
        <f>$AP$2</f>
        <v>99000</v>
      </c>
      <c r="AR55">
        <v>999</v>
      </c>
      <c r="AS55">
        <f t="shared" si="15"/>
        <v>999000</v>
      </c>
      <c r="AT55">
        <f t="shared" si="16"/>
        <v>999000</v>
      </c>
      <c r="AU55">
        <f t="shared" si="17"/>
        <v>999</v>
      </c>
      <c r="AV55">
        <f t="shared" si="28"/>
        <v>45</v>
      </c>
      <c r="AW55" s="47" t="str">
        <f t="shared" si="18"/>
        <v/>
      </c>
      <c r="AX55" t="str">
        <f>IF(AU55&lt;999,VLOOKUP(AU55,'Akt. Runde'!$A$11:$AL$189,4),"")</f>
        <v/>
      </c>
      <c r="AY55" s="48" t="str">
        <f>IF(AU55&lt;999,VLOOKUP(AU55,'Akt. Runde'!$A$11:$AL$189,36),"")</f>
        <v/>
      </c>
      <c r="AZ55" s="447" t="str">
        <f>IF(AU55&lt;999,VLOOKUP(AU55,'Akt. Runde'!$A$11:$AL$189,37),"")</f>
        <v/>
      </c>
      <c r="BA55" t="str">
        <f t="shared" si="19"/>
        <v/>
      </c>
    </row>
    <row r="56" spans="1:149" ht="13.5" thickBot="1" x14ac:dyDescent="0.25">
      <c r="A56">
        <v>46</v>
      </c>
      <c r="B56" s="143" t="str">
        <f>'Akt. Runde'!B56</f>
        <v>Weiblich</v>
      </c>
      <c r="C56" s="144"/>
      <c r="D56" s="144"/>
      <c r="E56" s="145"/>
      <c r="F56" s="145"/>
      <c r="G56" s="145"/>
      <c r="H56" s="145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5"/>
      <c r="AL56" s="146"/>
      <c r="AQ56">
        <f>$AP$2</f>
        <v>99000</v>
      </c>
      <c r="AR56">
        <v>999</v>
      </c>
      <c r="AS56">
        <f t="shared" si="15"/>
        <v>999000</v>
      </c>
      <c r="AT56">
        <f t="shared" si="16"/>
        <v>999000</v>
      </c>
      <c r="AU56">
        <f t="shared" si="17"/>
        <v>999</v>
      </c>
      <c r="AV56">
        <f t="shared" si="28"/>
        <v>46</v>
      </c>
      <c r="AW56" s="47" t="str">
        <f t="shared" si="18"/>
        <v/>
      </c>
      <c r="AX56" t="str">
        <f>IF(AU56&lt;999,VLOOKUP(AU56,'Akt. Runde'!$A$11:$AL$189,4),"")</f>
        <v/>
      </c>
      <c r="AY56" s="48" t="str">
        <f>IF(AU56&lt;999,VLOOKUP(AU56,'Akt. Runde'!$A$11:$AL$189,36),"")</f>
        <v/>
      </c>
      <c r="AZ56" s="447" t="str">
        <f>IF(AU56&lt;999,VLOOKUP(AU56,'Akt. Runde'!$A$11:$AL$189,37),"")</f>
        <v/>
      </c>
      <c r="BA56" t="str">
        <f t="shared" si="19"/>
        <v/>
      </c>
      <c r="BM56" s="73"/>
      <c r="BR56" s="73"/>
      <c r="BS56" s="73"/>
      <c r="BU56" s="108"/>
      <c r="BV56" s="73"/>
      <c r="BW56" s="73"/>
      <c r="BX56" s="73"/>
      <c r="BY56" s="73"/>
      <c r="CF56" s="73" t="s">
        <v>2124</v>
      </c>
      <c r="CG56" s="73" t="s">
        <v>2125</v>
      </c>
      <c r="CH56" s="73" t="s">
        <v>2126</v>
      </c>
      <c r="CI56" s="73" t="s">
        <v>2127</v>
      </c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DB56" s="73" t="s">
        <v>2148</v>
      </c>
      <c r="DC56" s="73" t="s">
        <v>2149</v>
      </c>
      <c r="DD56" s="73" t="s">
        <v>2150</v>
      </c>
      <c r="DE56" s="73" t="s">
        <v>2154</v>
      </c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U56" s="73"/>
      <c r="DV56" s="73"/>
      <c r="DW56" s="73"/>
      <c r="DX56" s="73"/>
      <c r="DZ56" s="73"/>
      <c r="EA56" s="73"/>
      <c r="EB56" s="73"/>
      <c r="EC56" s="73"/>
      <c r="ED56" s="73"/>
      <c r="EF56" s="73"/>
      <c r="EG56" s="73"/>
      <c r="EH56" s="73"/>
      <c r="EI56" s="73"/>
      <c r="EJ56" s="117"/>
      <c r="EN56" s="118"/>
      <c r="EO56" s="118"/>
      <c r="EP56" s="118"/>
      <c r="EQ56" s="118"/>
      <c r="ER56" s="118"/>
      <c r="ES56" s="118"/>
    </row>
    <row r="57" spans="1:149" x14ac:dyDescent="0.2">
      <c r="A57">
        <v>47</v>
      </c>
      <c r="B57" s="507">
        <v>1</v>
      </c>
      <c r="C57" s="508" t="str">
        <f>IF(AR57&lt;999,VLOOKUP(AR57,'Akt. Runde'!$A$11:$AL$189,3),"")</f>
        <v>X282</v>
      </c>
      <c r="D57" s="509" t="str">
        <f>IF(AR57&lt;999,VLOOKUP(AR57,'Akt. Runde'!$A$11:$AL$189,4),"")</f>
        <v>Doblinger Lena</v>
      </c>
      <c r="E57" s="510" t="str">
        <f>IF(AR57&lt;999,VLOOKUP(AR57,'Akt. Runde'!$A$11:$AL$189,5),"")</f>
        <v>LAL</v>
      </c>
      <c r="F57" s="510">
        <f>IF(AR57&lt;999,VLOOKUP(AR57,'Akt. Runde'!$A$11:$AL$189,6),"")</f>
        <v>2001</v>
      </c>
      <c r="G57" s="511">
        <f>IF(AR57&lt;999,VLOOKUP(AR57,'Akt. Runde'!$A$11:$AL$189,7),"")</f>
        <v>40.299999999999997</v>
      </c>
      <c r="H57" s="512">
        <f>IF(AR57&lt;999,VLOOKUP(AR57,'Akt. Runde'!$A$11:$AL$189,8),"")</f>
        <v>1.8069999999999999</v>
      </c>
      <c r="I57" s="513">
        <f>IF(AR57&lt;999,VLOOKUP(AR57,'Akt. Runde'!$A$11:$AL$189,9),"")</f>
        <v>14</v>
      </c>
      <c r="J57" s="514" t="str">
        <f>IF(AR57&lt;999,VLOOKUP(AR57,'Akt. Runde'!$A$11:$AL$189,10),"")</f>
        <v/>
      </c>
      <c r="K57" s="515">
        <f>IF(AR57&lt;999,VLOOKUP(AR57,'Akt. Runde'!$A$11:$AL$189,11),"")</f>
        <v>16</v>
      </c>
      <c r="L57" s="514" t="str">
        <f>IF(AR57&lt;999,VLOOKUP(AR57,'Akt. Runde'!$A$11:$AL$189,12),"")</f>
        <v/>
      </c>
      <c r="M57" s="515">
        <f>IF(AR57&lt;999,VLOOKUP(AR57,'Akt. Runde'!$A$11:$AL$189,13),"")</f>
        <v>18</v>
      </c>
      <c r="N57" s="514" t="str">
        <f>IF(AR57&lt;999,VLOOKUP(AR57,'Akt. Runde'!$A$11:$AL$189,14),"")</f>
        <v/>
      </c>
      <c r="O57" s="513">
        <f>IF(AR57&lt;999,VLOOKUP(AR57,'Akt. Runde'!$A$11:$AL$189,15),"")</f>
        <v>17</v>
      </c>
      <c r="P57" s="514" t="str">
        <f>IF(AR57&lt;999,VLOOKUP(AR57,'Akt. Runde'!$A$11:$AL$189,16),"")</f>
        <v/>
      </c>
      <c r="Q57" s="515">
        <f>IF(AR57&lt;999,VLOOKUP(AR57,'Akt. Runde'!$A$11:$AL$189,17),"")</f>
        <v>20</v>
      </c>
      <c r="R57" s="514" t="str">
        <f>IF(AR57&lt;999,VLOOKUP(AR57,'Akt. Runde'!$A$11:$AL$189,18),"")</f>
        <v/>
      </c>
      <c r="S57" s="515">
        <f>IF(AR57&lt;999,VLOOKUP(AR57,'Akt. Runde'!$A$11:$AL$189,19),"")</f>
        <v>21</v>
      </c>
      <c r="T57" s="514" t="str">
        <f>IF(AR57&lt;999,VLOOKUP(AR57,'Akt. Runde'!$A$11:$AL$189,20),"")</f>
        <v/>
      </c>
      <c r="U57" s="516">
        <f>IF(AR57&lt;999,VLOOKUP(AR57,'Akt. Runde'!$A$11:$AL$189,21),"")</f>
        <v>39</v>
      </c>
      <c r="V57" s="517">
        <f>IF(AR57&lt;999,VLOOKUP(AR57,'Akt. Runde'!$A$11:$AL$189,22),"")</f>
        <v>70.472999999999985</v>
      </c>
      <c r="W57" s="517">
        <f>IF(AR57&lt;999,VLOOKUP(AR57,'Akt. Runde'!$A$11:$AL$189,23),"")</f>
        <v>70.472999999999985</v>
      </c>
      <c r="X57" s="518">
        <f>IF(AR57&lt;999,VLOOKUP(AR57,'Akt. Runde'!$A$11:$AL$189,24),"")</f>
        <v>5.94</v>
      </c>
      <c r="Y57" s="519">
        <f>IF(AR57&lt;999,VLOOKUP(AR57,'Akt. Runde'!$A$11:$AL$189,25),"")</f>
        <v>6.29</v>
      </c>
      <c r="Z57" s="520">
        <f>IF(AR57&lt;999,VLOOKUP(AR57,'Akt. Runde'!$A$11:$AL$189,26),"")</f>
        <v>92</v>
      </c>
      <c r="AA57" s="521">
        <f>IF(AR57&lt;999,VLOOKUP(AR57,'Akt. Runde'!$A$11:$AL$189,27),"")</f>
        <v>4.95</v>
      </c>
      <c r="AB57" s="367">
        <f>IF(AR57&lt;999,VLOOKUP(AR57,'Akt. Runde'!$A$11:$AL$189,28),"")</f>
        <v>4.9000000000000004</v>
      </c>
      <c r="AC57" s="519">
        <f>IF(AR57&lt;999,VLOOKUP(AR57,'Akt. Runde'!$A$11:$AL$189,29),"")</f>
        <v>5.2</v>
      </c>
      <c r="AD57" s="522">
        <f>IF(AR57&lt;999,VLOOKUP(AR57,'Akt. Runde'!$A$11:$AL$189,30),"")</f>
        <v>64</v>
      </c>
      <c r="AE57" s="521">
        <f>IF(AR57&lt;999,VLOOKUP(AR57,'Akt. Runde'!$A$11:$AL$189,31),"")</f>
        <v>5.85</v>
      </c>
      <c r="AF57" s="367">
        <f>IF(AR57&lt;999,VLOOKUP(AR57,'Akt. Runde'!$A$11:$AL$189,32),"")</f>
        <v>5.47</v>
      </c>
      <c r="AG57" s="519">
        <f>IF(AR57&lt;999,VLOOKUP(AR57,'Akt. Runde'!$A$11:$AL$189,33),"")</f>
        <v>4.25</v>
      </c>
      <c r="AH57" s="523">
        <f>IF(AR57&lt;999,VLOOKUP(AR57,'Akt. Runde'!$A$11:$AL$189,34),"")</f>
        <v>29.62</v>
      </c>
      <c r="AI57" s="522">
        <f>IF(AR57&lt;999,VLOOKUP(AR57,'Akt. Runde'!$A$11:$AL$189,35),"")</f>
        <v>53.523339999999997</v>
      </c>
      <c r="AJ57" s="524">
        <f>IF(AR57&lt;999,VLOOKUP(AR57,'Akt. Runde'!$A$11:$AL$189,36),"")</f>
        <v>279.99633999999998</v>
      </c>
      <c r="AK57" s="525">
        <f>IF(AR57&lt;999,VLOOKUP(AR57,'Akt. Runde'!$A$11:$AL$189,37),"")</f>
        <v>1</v>
      </c>
      <c r="AL57" s="526">
        <f>IF(AR57&lt;999,VLOOKUP(AR57,'Akt. Runde'!$A$11:$AL$189,38),"")</f>
        <v>30</v>
      </c>
      <c r="AO57">
        <f>IF('Akt. Runde'!AK57="",99,'Akt. Runde'!AK57)</f>
        <v>1</v>
      </c>
      <c r="AP57">
        <f t="shared" ref="AP57:AP97" si="50">AO57*$AP$1+A57</f>
        <v>1047</v>
      </c>
      <c r="AQ57">
        <f>SMALL($AP$57:$AP$76,B57)</f>
        <v>1047</v>
      </c>
      <c r="AR57">
        <f t="shared" si="14"/>
        <v>47</v>
      </c>
      <c r="AS57">
        <f t="shared" si="15"/>
        <v>47047</v>
      </c>
      <c r="AT57">
        <f t="shared" si="16"/>
        <v>999000</v>
      </c>
      <c r="AU57">
        <f t="shared" si="17"/>
        <v>999</v>
      </c>
      <c r="AV57">
        <f t="shared" si="28"/>
        <v>47</v>
      </c>
      <c r="AW57" s="47" t="str">
        <f t="shared" si="18"/>
        <v/>
      </c>
      <c r="AX57" t="str">
        <f>IF(AU57&lt;999,VLOOKUP(AU57,'Akt. Runde'!$A$11:$AL$189,4),"")</f>
        <v/>
      </c>
      <c r="AY57" s="48" t="str">
        <f>IF(AU57&lt;999,VLOOKUP(AU57,'Akt. Runde'!$A$11:$AL$189,36),"")</f>
        <v/>
      </c>
      <c r="AZ57" s="447" t="str">
        <f>IF(AU57&lt;999,VLOOKUP(AU57,'Akt. Runde'!$A$11:$AL$189,37),"")</f>
        <v/>
      </c>
      <c r="BA57" t="str">
        <f t="shared" si="19"/>
        <v/>
      </c>
      <c r="BZ57" s="28">
        <f t="shared" ref="BZ57:BZ76" si="51">I57</f>
        <v>14</v>
      </c>
      <c r="CA57" s="28" t="str">
        <f t="shared" ref="CA57:CA76" si="52">J57</f>
        <v/>
      </c>
      <c r="CB57" s="28">
        <f t="shared" ref="CB57:CB76" si="53">K57</f>
        <v>16</v>
      </c>
      <c r="CC57" s="28" t="str">
        <f t="shared" ref="CC57:CC76" si="54">L57</f>
        <v/>
      </c>
      <c r="CD57" s="28">
        <f t="shared" ref="CD57:CD76" si="55">M57</f>
        <v>18</v>
      </c>
      <c r="CE57" s="28" t="str">
        <f t="shared" ref="CE57:CE76" si="56">N57</f>
        <v/>
      </c>
      <c r="CF57" s="28">
        <f>IF(CA57="x",0,IF(CA57="X",0,BZ57))</f>
        <v>14</v>
      </c>
      <c r="CG57" s="28">
        <f>IF(CC57="x",0,IF(CC57="X",0,CB57))</f>
        <v>16</v>
      </c>
      <c r="CH57" s="28">
        <f>IF(CE57="x",0,IF(CE57="X",0,CD57))</f>
        <v>18</v>
      </c>
      <c r="CI57" s="28">
        <f>MAX(CF57:CH57)</f>
        <v>18</v>
      </c>
      <c r="CT57" s="5"/>
      <c r="CV57" s="28">
        <f t="shared" ref="CV57:CV76" si="57">O57</f>
        <v>17</v>
      </c>
      <c r="CW57" s="28" t="str">
        <f t="shared" ref="CW57:CW76" si="58">P57</f>
        <v/>
      </c>
      <c r="CX57" s="28">
        <f t="shared" ref="CX57:CX76" si="59">Q57</f>
        <v>20</v>
      </c>
      <c r="CY57" s="28" t="str">
        <f t="shared" ref="CY57:CY76" si="60">R57</f>
        <v/>
      </c>
      <c r="CZ57" s="28">
        <f t="shared" ref="CZ57:CZ76" si="61">S57</f>
        <v>21</v>
      </c>
      <c r="DA57" s="28" t="str">
        <f t="shared" ref="DA57:DA76" si="62">T57</f>
        <v/>
      </c>
      <c r="DB57" s="28">
        <f>IF(CW57="x",0,IF(CW57="X",0,CV57))</f>
        <v>17</v>
      </c>
      <c r="DC57" s="28">
        <f>IF(CY57="x",0,IF(CY57="X",0,CX57))</f>
        <v>20</v>
      </c>
      <c r="DD57" s="28">
        <f>IF(DA57="x",0,IF(DA57="X",0,CZ57))</f>
        <v>21</v>
      </c>
      <c r="DE57" s="28">
        <f>MAX(DB57:DD57)</f>
        <v>21</v>
      </c>
      <c r="DP57" s="5"/>
      <c r="DQ57" s="48"/>
      <c r="DR57" s="5"/>
      <c r="DS57" s="5"/>
      <c r="DU57" s="48"/>
      <c r="DV57" s="48"/>
      <c r="DW57" s="48"/>
      <c r="DY57" s="48"/>
      <c r="DZ57" s="48"/>
      <c r="EA57" s="48"/>
      <c r="EB57" s="48"/>
      <c r="EC57" s="48"/>
      <c r="EF57" s="48"/>
      <c r="EG57" s="48"/>
      <c r="EH57" s="48"/>
      <c r="EI57" s="48"/>
      <c r="EN57" s="48"/>
    </row>
    <row r="58" spans="1:149" x14ac:dyDescent="0.2">
      <c r="A58">
        <v>48</v>
      </c>
      <c r="B58" s="353">
        <v>2</v>
      </c>
      <c r="C58" s="354" t="str">
        <f>IF(AR58&lt;999,VLOOKUP(AR58,'Akt. Runde'!$A$11:$AL$189,3),"")</f>
        <v/>
      </c>
      <c r="D58" s="355" t="str">
        <f>IF(AR58&lt;999,VLOOKUP(AR58,'Akt. Runde'!$A$11:$AL$189,4),"")</f>
        <v/>
      </c>
      <c r="E58" s="356" t="str">
        <f>IF(AR58&lt;999,VLOOKUP(AR58,'Akt. Runde'!$A$11:$AL$189,5),"")</f>
        <v/>
      </c>
      <c r="F58" s="356" t="str">
        <f>IF(AR58&lt;999,VLOOKUP(AR58,'Akt. Runde'!$A$11:$AL$189,6),"")</f>
        <v/>
      </c>
      <c r="G58" s="438" t="str">
        <f>IF(AR58&lt;999,VLOOKUP(AR58,'Akt. Runde'!$A$11:$AL$189,7),"")</f>
        <v/>
      </c>
      <c r="H58" s="357" t="str">
        <f>IF(AR58&lt;999,VLOOKUP(AR58,'Akt. Runde'!$A$11:$AL$189,8),"")</f>
        <v/>
      </c>
      <c r="I58" s="444" t="str">
        <f>IF(AR58&lt;999,VLOOKUP(AR58,'Akt. Runde'!$A$11:$AL$189,9),"")</f>
        <v/>
      </c>
      <c r="J58" s="445" t="str">
        <f>IF(AR58&lt;999,VLOOKUP(AR58,'Akt. Runde'!$A$11:$AL$189,10),"")</f>
        <v/>
      </c>
      <c r="K58" s="446" t="str">
        <f>IF(AR58&lt;999,VLOOKUP(AR58,'Akt. Runde'!$A$11:$AL$189,11),"")</f>
        <v/>
      </c>
      <c r="L58" s="445" t="str">
        <f>IF(AR58&lt;999,VLOOKUP(AR58,'Akt. Runde'!$A$11:$AL$189,12),"")</f>
        <v/>
      </c>
      <c r="M58" s="446" t="str">
        <f>IF(AR58&lt;999,VLOOKUP(AR58,'Akt. Runde'!$A$11:$AL$189,13),"")</f>
        <v/>
      </c>
      <c r="N58" s="445" t="str">
        <f>IF(AR58&lt;999,VLOOKUP(AR58,'Akt. Runde'!$A$11:$AL$189,14),"")</f>
        <v/>
      </c>
      <c r="O58" s="444" t="str">
        <f>IF(AR58&lt;999,VLOOKUP(AR58,'Akt. Runde'!$A$11:$AL$189,15),"")</f>
        <v/>
      </c>
      <c r="P58" s="445" t="str">
        <f>IF(AR58&lt;999,VLOOKUP(AR58,'Akt. Runde'!$A$11:$AL$189,16),"")</f>
        <v/>
      </c>
      <c r="Q58" s="446" t="str">
        <f>IF(AR58&lt;999,VLOOKUP(AR58,'Akt. Runde'!$A$11:$AL$189,17),"")</f>
        <v/>
      </c>
      <c r="R58" s="445" t="str">
        <f>IF(AR58&lt;999,VLOOKUP(AR58,'Akt. Runde'!$A$11:$AL$189,18),"")</f>
        <v/>
      </c>
      <c r="S58" s="446" t="str">
        <f>IF(AR58&lt;999,VLOOKUP(AR58,'Akt. Runde'!$A$11:$AL$189,19),"")</f>
        <v/>
      </c>
      <c r="T58" s="445" t="str">
        <f>IF(AR58&lt;999,VLOOKUP(AR58,'Akt. Runde'!$A$11:$AL$189,20),"")</f>
        <v/>
      </c>
      <c r="U58" s="430" t="str">
        <f>IF(AR58&lt;999,VLOOKUP(AR58,'Akt. Runde'!$A$11:$AL$189,21),"")</f>
        <v/>
      </c>
      <c r="V58" s="431" t="str">
        <f>IF(AR58&lt;999,VLOOKUP(AR58,'Akt. Runde'!$A$11:$AL$189,22),"")</f>
        <v/>
      </c>
      <c r="W58" s="431" t="str">
        <f>IF(AR58&lt;999,VLOOKUP(AR58,'Akt. Runde'!$A$11:$AL$189,23),"")</f>
        <v/>
      </c>
      <c r="X58" s="344" t="str">
        <f>IF(AR58&lt;999,VLOOKUP(AR58,'Akt. Runde'!$A$11:$AL$189,24),"")</f>
        <v/>
      </c>
      <c r="Y58" s="345" t="str">
        <f>IF(AR58&lt;999,VLOOKUP(AR58,'Akt. Runde'!$A$11:$AL$189,25),"")</f>
        <v/>
      </c>
      <c r="Z58" s="338" t="str">
        <f>IF(AR58&lt;999,VLOOKUP(AR58,'Akt. Runde'!$A$11:$AL$189,26),"")</f>
        <v/>
      </c>
      <c r="AA58" s="352" t="str">
        <f>IF(AR58&lt;999,VLOOKUP(AR58,'Akt. Runde'!$A$11:$AL$189,27),"")</f>
        <v/>
      </c>
      <c r="AB58" s="345" t="str">
        <f>IF(AR58&lt;999,VLOOKUP(AR58,'Akt. Runde'!$A$11:$AL$189,28),"")</f>
        <v/>
      </c>
      <c r="AC58" s="345" t="str">
        <f>IF(AR58&lt;999,VLOOKUP(AR58,'Akt. Runde'!$A$11:$AL$189,29),"")</f>
        <v/>
      </c>
      <c r="AD58" s="339" t="str">
        <f>IF(AR58&lt;999,VLOOKUP(AR58,'Akt. Runde'!$A$11:$AL$189,30),"")</f>
        <v/>
      </c>
      <c r="AE58" s="352" t="str">
        <f>IF(AR58&lt;999,VLOOKUP(AR58,'Akt. Runde'!$A$11:$AL$189,31),"")</f>
        <v/>
      </c>
      <c r="AF58" s="345" t="str">
        <f>IF(AR58&lt;999,VLOOKUP(AR58,'Akt. Runde'!$A$11:$AL$189,32),"")</f>
        <v/>
      </c>
      <c r="AG58" s="345" t="str">
        <f>IF(AR58&lt;999,VLOOKUP(AR58,'Akt. Runde'!$A$11:$AL$189,33),"")</f>
        <v/>
      </c>
      <c r="AH58" s="340" t="str">
        <f>IF(AR58&lt;999,VLOOKUP(AR58,'Akt. Runde'!$A$11:$AL$189,34),"")</f>
        <v/>
      </c>
      <c r="AI58" s="339" t="str">
        <f>IF(AR58&lt;999,VLOOKUP(AR58,'Akt. Runde'!$A$11:$AL$189,35),"")</f>
        <v/>
      </c>
      <c r="AJ58" s="341" t="str">
        <f>IF(AR58&lt;999,VLOOKUP(AR58,'Akt. Runde'!$A$11:$AL$189,36),"")</f>
        <v/>
      </c>
      <c r="AK58" s="333" t="str">
        <f>IF(AR58&lt;999,VLOOKUP(AR58,'Akt. Runde'!$A$11:$AL$189,37),"")</f>
        <v/>
      </c>
      <c r="AL58" s="136" t="str">
        <f>IF(AR58&lt;999,VLOOKUP(AR58,'Akt. Runde'!$A$11:$AL$189,38),"")</f>
        <v/>
      </c>
      <c r="AO58">
        <f>IF('Akt. Runde'!AK58="",99,'Akt. Runde'!AK58)</f>
        <v>99</v>
      </c>
      <c r="AP58">
        <f t="shared" si="50"/>
        <v>99048</v>
      </c>
      <c r="AQ58">
        <f t="shared" ref="AQ58:AQ76" si="63">SMALL($AP$57:$AP$76,B58)</f>
        <v>99048</v>
      </c>
      <c r="AR58">
        <f t="shared" si="14"/>
        <v>999</v>
      </c>
      <c r="AS58">
        <f t="shared" si="15"/>
        <v>999000</v>
      </c>
      <c r="AT58">
        <f t="shared" si="16"/>
        <v>999000</v>
      </c>
      <c r="AU58">
        <f t="shared" si="17"/>
        <v>999</v>
      </c>
      <c r="AV58">
        <f t="shared" si="28"/>
        <v>48</v>
      </c>
      <c r="AW58" s="47" t="str">
        <f t="shared" si="18"/>
        <v/>
      </c>
      <c r="AX58" t="str">
        <f>IF(AU58&lt;999,VLOOKUP(AU58,'Akt. Runde'!$A$11:$AL$189,4),"")</f>
        <v/>
      </c>
      <c r="AY58" s="48" t="str">
        <f>IF(AU58&lt;999,VLOOKUP(AU58,'Akt. Runde'!$A$11:$AL$189,36),"")</f>
        <v/>
      </c>
      <c r="AZ58" s="447" t="str">
        <f>IF(AU58&lt;999,VLOOKUP(AU58,'Akt. Runde'!$A$11:$AL$189,37),"")</f>
        <v/>
      </c>
      <c r="BA58" t="str">
        <f t="shared" si="19"/>
        <v/>
      </c>
      <c r="BZ58" s="28" t="str">
        <f t="shared" si="51"/>
        <v/>
      </c>
      <c r="CA58" s="28" t="str">
        <f t="shared" si="52"/>
        <v/>
      </c>
      <c r="CB58" s="28" t="str">
        <f t="shared" si="53"/>
        <v/>
      </c>
      <c r="CC58" s="28" t="str">
        <f t="shared" si="54"/>
        <v/>
      </c>
      <c r="CD58" s="28" t="str">
        <f t="shared" si="55"/>
        <v/>
      </c>
      <c r="CE58" s="28" t="str">
        <f t="shared" si="56"/>
        <v/>
      </c>
      <c r="CF58" s="28" t="str">
        <f t="shared" ref="CF58:CF76" si="64">IF(CA58="x",0,IF(CA58="X",0,BZ58))</f>
        <v/>
      </c>
      <c r="CG58" s="28" t="str">
        <f t="shared" ref="CG58:CG76" si="65">IF(CC58="x",0,IF(CC58="X",0,CB58))</f>
        <v/>
      </c>
      <c r="CH58" s="28" t="str">
        <f t="shared" ref="CH58:CH76" si="66">IF(CE58="x",0,IF(CE58="X",0,CD58))</f>
        <v/>
      </c>
      <c r="CI58" s="28">
        <f t="shared" ref="CI58:CI76" si="67">MAX(CF58:CH58)</f>
        <v>0</v>
      </c>
      <c r="CT58" s="5"/>
      <c r="CV58" s="28" t="str">
        <f t="shared" si="57"/>
        <v/>
      </c>
      <c r="CW58" s="28" t="str">
        <f t="shared" si="58"/>
        <v/>
      </c>
      <c r="CX58" s="28" t="str">
        <f t="shared" si="59"/>
        <v/>
      </c>
      <c r="CY58" s="28" t="str">
        <f t="shared" si="60"/>
        <v/>
      </c>
      <c r="CZ58" s="28" t="str">
        <f t="shared" si="61"/>
        <v/>
      </c>
      <c r="DA58" s="28" t="str">
        <f t="shared" si="62"/>
        <v/>
      </c>
      <c r="DB58" s="28" t="str">
        <f t="shared" ref="DB58:DB76" si="68">IF(CW58="x",0,IF(CW58="X",0,CV58))</f>
        <v/>
      </c>
      <c r="DC58" s="28" t="str">
        <f t="shared" ref="DC58:DC76" si="69">IF(CY58="x",0,IF(CY58="X",0,CX58))</f>
        <v/>
      </c>
      <c r="DD58" s="28" t="str">
        <f t="shared" ref="DD58:DD76" si="70">IF(DA58="x",0,IF(DA58="X",0,CZ58))</f>
        <v/>
      </c>
      <c r="DE58" s="28">
        <f t="shared" ref="DE58:DE76" si="71">MAX(DB58:DD58)</f>
        <v>0</v>
      </c>
      <c r="DP58" s="5"/>
      <c r="DQ58" s="48"/>
      <c r="DR58" s="5"/>
      <c r="DS58" s="5"/>
      <c r="DU58" s="48"/>
      <c r="DV58" s="48"/>
      <c r="DW58" s="48"/>
      <c r="DZ58" s="48"/>
      <c r="EA58" s="48"/>
      <c r="EB58" s="48"/>
      <c r="EC58" s="48"/>
      <c r="EF58" s="48"/>
      <c r="EG58" s="48"/>
      <c r="EH58" s="48"/>
      <c r="EI58" s="48"/>
      <c r="EN58" s="48"/>
    </row>
    <row r="59" spans="1:149" x14ac:dyDescent="0.2">
      <c r="A59">
        <v>49</v>
      </c>
      <c r="B59" s="358">
        <v>3</v>
      </c>
      <c r="C59" s="359" t="str">
        <f>IF(AR59&lt;999,VLOOKUP(AR59,'Akt. Runde'!$A$11:$AL$189,3),"")</f>
        <v/>
      </c>
      <c r="D59" s="360" t="str">
        <f>IF(AR59&lt;999,VLOOKUP(AR59,'Akt. Runde'!$A$11:$AL$189,4),"")</f>
        <v/>
      </c>
      <c r="E59" s="361" t="str">
        <f>IF(AR59&lt;999,VLOOKUP(AR59,'Akt. Runde'!$A$11:$AL$189,5),"")</f>
        <v/>
      </c>
      <c r="F59" s="361" t="str">
        <f>IF(AR59&lt;999,VLOOKUP(AR59,'Akt. Runde'!$A$11:$AL$189,6),"")</f>
        <v/>
      </c>
      <c r="G59" s="437" t="str">
        <f>IF(AR59&lt;999,VLOOKUP(AR59,'Akt. Runde'!$A$11:$AL$189,7),"")</f>
        <v/>
      </c>
      <c r="H59" s="362" t="str">
        <f>IF(AR59&lt;999,VLOOKUP(AR59,'Akt. Runde'!$A$11:$AL$189,8),"")</f>
        <v/>
      </c>
      <c r="I59" s="363" t="str">
        <f>IF(AR59&lt;999,VLOOKUP(AR59,'Akt. Runde'!$A$11:$AL$189,9),"")</f>
        <v/>
      </c>
      <c r="J59" s="364" t="str">
        <f>IF(AR59&lt;999,VLOOKUP(AR59,'Akt. Runde'!$A$11:$AL$189,10),"")</f>
        <v/>
      </c>
      <c r="K59" s="365" t="str">
        <f>IF(AR59&lt;999,VLOOKUP(AR59,'Akt. Runde'!$A$11:$AL$189,11),"")</f>
        <v/>
      </c>
      <c r="L59" s="364" t="str">
        <f>IF(AR59&lt;999,VLOOKUP(AR59,'Akt. Runde'!$A$11:$AL$189,12),"")</f>
        <v/>
      </c>
      <c r="M59" s="365" t="str">
        <f>IF(AR59&lt;999,VLOOKUP(AR59,'Akt. Runde'!$A$11:$AL$189,13),"")</f>
        <v/>
      </c>
      <c r="N59" s="364" t="str">
        <f>IF(AR59&lt;999,VLOOKUP(AR59,'Akt. Runde'!$A$11:$AL$189,14),"")</f>
        <v/>
      </c>
      <c r="O59" s="363" t="str">
        <f>IF(AR59&lt;999,VLOOKUP(AR59,'Akt. Runde'!$A$11:$AL$189,15),"")</f>
        <v/>
      </c>
      <c r="P59" s="364" t="str">
        <f>IF(AR59&lt;999,VLOOKUP(AR59,'Akt. Runde'!$A$11:$AL$189,16),"")</f>
        <v/>
      </c>
      <c r="Q59" s="365" t="str">
        <f>IF(AR59&lt;999,VLOOKUP(AR59,'Akt. Runde'!$A$11:$AL$189,17),"")</f>
        <v/>
      </c>
      <c r="R59" s="364" t="str">
        <f>IF(AR59&lt;999,VLOOKUP(AR59,'Akt. Runde'!$A$11:$AL$189,18),"")</f>
        <v/>
      </c>
      <c r="S59" s="365" t="str">
        <f>IF(AR59&lt;999,VLOOKUP(AR59,'Akt. Runde'!$A$11:$AL$189,19),"")</f>
        <v/>
      </c>
      <c r="T59" s="364" t="str">
        <f>IF(AR59&lt;999,VLOOKUP(AR59,'Akt. Runde'!$A$11:$AL$189,20),"")</f>
        <v/>
      </c>
      <c r="U59" s="434" t="str">
        <f>IF(AR59&lt;999,VLOOKUP(AR59,'Akt. Runde'!$A$11:$AL$189,21),"")</f>
        <v/>
      </c>
      <c r="V59" s="435" t="str">
        <f>IF(AR59&lt;999,VLOOKUP(AR59,'Akt. Runde'!$A$11:$AL$189,22),"")</f>
        <v/>
      </c>
      <c r="W59" s="435" t="str">
        <f>IF(AR59&lt;999,VLOOKUP(AR59,'Akt. Runde'!$A$11:$AL$189,23),"")</f>
        <v/>
      </c>
      <c r="X59" s="366" t="str">
        <f>IF(AR59&lt;999,VLOOKUP(AR59,'Akt. Runde'!$A$11:$AL$189,24),"")</f>
        <v/>
      </c>
      <c r="Y59" s="367" t="str">
        <f>IF(AR59&lt;999,VLOOKUP(AR59,'Akt. Runde'!$A$11:$AL$189,25),"")</f>
        <v/>
      </c>
      <c r="Z59" s="368" t="str">
        <f>IF(AR59&lt;999,VLOOKUP(AR59,'Akt. Runde'!$A$11:$AL$189,26),"")</f>
        <v/>
      </c>
      <c r="AA59" s="369" t="str">
        <f>IF(AR59&lt;999,VLOOKUP(AR59,'Akt. Runde'!$A$11:$AL$189,27),"")</f>
        <v/>
      </c>
      <c r="AB59" s="367" t="str">
        <f>IF(AR59&lt;999,VLOOKUP(AR59,'Akt. Runde'!$A$11:$AL$189,28),"")</f>
        <v/>
      </c>
      <c r="AC59" s="367" t="str">
        <f>IF(AR59&lt;999,VLOOKUP(AR59,'Akt. Runde'!$A$11:$AL$189,29),"")</f>
        <v/>
      </c>
      <c r="AD59" s="370" t="str">
        <f>IF(AR59&lt;999,VLOOKUP(AR59,'Akt. Runde'!$A$11:$AL$189,30),"")</f>
        <v/>
      </c>
      <c r="AE59" s="369" t="str">
        <f>IF(AR59&lt;999,VLOOKUP(AR59,'Akt. Runde'!$A$11:$AL$189,31),"")</f>
        <v/>
      </c>
      <c r="AF59" s="367" t="str">
        <f>IF(AR59&lt;999,VLOOKUP(AR59,'Akt. Runde'!$A$11:$AL$189,32),"")</f>
        <v/>
      </c>
      <c r="AG59" s="367" t="str">
        <f>IF(AR59&lt;999,VLOOKUP(AR59,'Akt. Runde'!$A$11:$AL$189,33),"")</f>
        <v/>
      </c>
      <c r="AH59" s="371" t="str">
        <f>IF(AR59&lt;999,VLOOKUP(AR59,'Akt. Runde'!$A$11:$AL$189,34),"")</f>
        <v/>
      </c>
      <c r="AI59" s="370" t="str">
        <f>IF(AR59&lt;999,VLOOKUP(AR59,'Akt. Runde'!$A$11:$AL$189,35),"")</f>
        <v/>
      </c>
      <c r="AJ59" s="372" t="str">
        <f>IF(AR59&lt;999,VLOOKUP(AR59,'Akt. Runde'!$A$11:$AL$189,36),"")</f>
        <v/>
      </c>
      <c r="AK59" s="373" t="str">
        <f>IF(AR59&lt;999,VLOOKUP(AR59,'Akt. Runde'!$A$11:$AL$189,37),"")</f>
        <v/>
      </c>
      <c r="AL59" s="374" t="str">
        <f>IF(AR59&lt;999,VLOOKUP(AR59,'Akt. Runde'!$A$11:$AL$189,38),"")</f>
        <v/>
      </c>
      <c r="AO59">
        <f>IF('Akt. Runde'!AK59="",99,'Akt. Runde'!AK59)</f>
        <v>99</v>
      </c>
      <c r="AP59">
        <f t="shared" si="50"/>
        <v>99049</v>
      </c>
      <c r="AQ59">
        <f t="shared" si="63"/>
        <v>99049</v>
      </c>
      <c r="AR59">
        <f t="shared" si="14"/>
        <v>999</v>
      </c>
      <c r="AS59">
        <f t="shared" si="15"/>
        <v>999000</v>
      </c>
      <c r="AT59">
        <f t="shared" si="16"/>
        <v>999000</v>
      </c>
      <c r="AU59">
        <f t="shared" si="17"/>
        <v>999</v>
      </c>
      <c r="AV59">
        <f t="shared" si="28"/>
        <v>49</v>
      </c>
      <c r="AW59" s="47" t="str">
        <f t="shared" si="18"/>
        <v/>
      </c>
      <c r="AX59" t="str">
        <f>IF(AU59&lt;999,VLOOKUP(AU59,'Akt. Runde'!$A$11:$AL$189,4),"")</f>
        <v/>
      </c>
      <c r="AY59" s="48" t="str">
        <f>IF(AU59&lt;999,VLOOKUP(AU59,'Akt. Runde'!$A$11:$AL$189,36),"")</f>
        <v/>
      </c>
      <c r="AZ59" s="447" t="str">
        <f>IF(AU59&lt;999,VLOOKUP(AU59,'Akt. Runde'!$A$11:$AL$189,37),"")</f>
        <v/>
      </c>
      <c r="BA59" t="str">
        <f t="shared" si="19"/>
        <v/>
      </c>
      <c r="BZ59" s="28" t="str">
        <f t="shared" si="51"/>
        <v/>
      </c>
      <c r="CA59" s="28" t="str">
        <f t="shared" si="52"/>
        <v/>
      </c>
      <c r="CB59" s="28" t="str">
        <f t="shared" si="53"/>
        <v/>
      </c>
      <c r="CC59" s="28" t="str">
        <f t="shared" si="54"/>
        <v/>
      </c>
      <c r="CD59" s="28" t="str">
        <f t="shared" si="55"/>
        <v/>
      </c>
      <c r="CE59" s="28" t="str">
        <f t="shared" si="56"/>
        <v/>
      </c>
      <c r="CF59" s="28" t="str">
        <f t="shared" si="64"/>
        <v/>
      </c>
      <c r="CG59" s="28" t="str">
        <f t="shared" si="65"/>
        <v/>
      </c>
      <c r="CH59" s="28" t="str">
        <f t="shared" si="66"/>
        <v/>
      </c>
      <c r="CI59" s="28">
        <f t="shared" si="67"/>
        <v>0</v>
      </c>
      <c r="CT59" s="5"/>
      <c r="CV59" s="28" t="str">
        <f t="shared" si="57"/>
        <v/>
      </c>
      <c r="CW59" s="28" t="str">
        <f t="shared" si="58"/>
        <v/>
      </c>
      <c r="CX59" s="28" t="str">
        <f t="shared" si="59"/>
        <v/>
      </c>
      <c r="CY59" s="28" t="str">
        <f t="shared" si="60"/>
        <v/>
      </c>
      <c r="CZ59" s="28" t="str">
        <f t="shared" si="61"/>
        <v/>
      </c>
      <c r="DA59" s="28" t="str">
        <f t="shared" si="62"/>
        <v/>
      </c>
      <c r="DB59" s="28" t="str">
        <f t="shared" si="68"/>
        <v/>
      </c>
      <c r="DC59" s="28" t="str">
        <f t="shared" si="69"/>
        <v/>
      </c>
      <c r="DD59" s="28" t="str">
        <f t="shared" si="70"/>
        <v/>
      </c>
      <c r="DE59" s="28">
        <f t="shared" si="71"/>
        <v>0</v>
      </c>
      <c r="DP59" s="5"/>
      <c r="DQ59" s="48"/>
      <c r="DR59" s="5"/>
      <c r="DS59" s="5"/>
      <c r="DU59" s="48"/>
      <c r="DV59" s="48"/>
      <c r="DW59" s="48"/>
      <c r="DZ59" s="48"/>
      <c r="EA59" s="48"/>
      <c r="EB59" s="48"/>
      <c r="EC59" s="48"/>
      <c r="EF59" s="48"/>
      <c r="EG59" s="48"/>
      <c r="EH59" s="48"/>
      <c r="EI59" s="48"/>
      <c r="EN59" s="48"/>
    </row>
    <row r="60" spans="1:149" x14ac:dyDescent="0.2">
      <c r="A60">
        <v>50</v>
      </c>
      <c r="B60" s="353">
        <v>4</v>
      </c>
      <c r="C60" s="354" t="str">
        <f>IF(AR60&lt;999,VLOOKUP(AR60,'Akt. Runde'!$A$11:$AL$189,3),"")</f>
        <v/>
      </c>
      <c r="D60" s="355" t="str">
        <f>IF(AR60&lt;999,VLOOKUP(AR60,'Akt. Runde'!$A$11:$AL$189,4),"")</f>
        <v/>
      </c>
      <c r="E60" s="356" t="str">
        <f>IF(AR60&lt;999,VLOOKUP(AR60,'Akt. Runde'!$A$11:$AL$189,5),"")</f>
        <v/>
      </c>
      <c r="F60" s="356" t="str">
        <f>IF(AR60&lt;999,VLOOKUP(AR60,'Akt. Runde'!$A$11:$AL$189,6),"")</f>
        <v/>
      </c>
      <c r="G60" s="438" t="str">
        <f>IF(AR60&lt;999,VLOOKUP(AR60,'Akt. Runde'!$A$11:$AL$189,7),"")</f>
        <v/>
      </c>
      <c r="H60" s="357" t="str">
        <f>IF(AR60&lt;999,VLOOKUP(AR60,'Akt. Runde'!$A$11:$AL$189,8),"")</f>
        <v/>
      </c>
      <c r="I60" s="444" t="str">
        <f>IF(AR60&lt;999,VLOOKUP(AR60,'Akt. Runde'!$A$11:$AL$189,9),"")</f>
        <v/>
      </c>
      <c r="J60" s="445" t="str">
        <f>IF(AR60&lt;999,VLOOKUP(AR60,'Akt. Runde'!$A$11:$AL$189,10),"")</f>
        <v/>
      </c>
      <c r="K60" s="446" t="str">
        <f>IF(AR60&lt;999,VLOOKUP(AR60,'Akt. Runde'!$A$11:$AL$189,11),"")</f>
        <v/>
      </c>
      <c r="L60" s="445" t="str">
        <f>IF(AR60&lt;999,VLOOKUP(AR60,'Akt. Runde'!$A$11:$AL$189,12),"")</f>
        <v/>
      </c>
      <c r="M60" s="446" t="str">
        <f>IF(AR60&lt;999,VLOOKUP(AR60,'Akt. Runde'!$A$11:$AL$189,13),"")</f>
        <v/>
      </c>
      <c r="N60" s="445" t="str">
        <f>IF(AR60&lt;999,VLOOKUP(AR60,'Akt. Runde'!$A$11:$AL$189,14),"")</f>
        <v/>
      </c>
      <c r="O60" s="444" t="str">
        <f>IF(AR60&lt;999,VLOOKUP(AR60,'Akt. Runde'!$A$11:$AL$189,15),"")</f>
        <v/>
      </c>
      <c r="P60" s="445" t="str">
        <f>IF(AR60&lt;999,VLOOKUP(AR60,'Akt. Runde'!$A$11:$AL$189,16),"")</f>
        <v/>
      </c>
      <c r="Q60" s="446" t="str">
        <f>IF(AR60&lt;999,VLOOKUP(AR60,'Akt. Runde'!$A$11:$AL$189,17),"")</f>
        <v/>
      </c>
      <c r="R60" s="445" t="str">
        <f>IF(AR60&lt;999,VLOOKUP(AR60,'Akt. Runde'!$A$11:$AL$189,18),"")</f>
        <v/>
      </c>
      <c r="S60" s="446" t="str">
        <f>IF(AR60&lt;999,VLOOKUP(AR60,'Akt. Runde'!$A$11:$AL$189,19),"")</f>
        <v/>
      </c>
      <c r="T60" s="445" t="str">
        <f>IF(AR60&lt;999,VLOOKUP(AR60,'Akt. Runde'!$A$11:$AL$189,20),"")</f>
        <v/>
      </c>
      <c r="U60" s="430" t="str">
        <f>IF(AR60&lt;999,VLOOKUP(AR60,'Akt. Runde'!$A$11:$AL$189,21),"")</f>
        <v/>
      </c>
      <c r="V60" s="431" t="str">
        <f>IF(AR60&lt;999,VLOOKUP(AR60,'Akt. Runde'!$A$11:$AL$189,22),"")</f>
        <v/>
      </c>
      <c r="W60" s="431" t="str">
        <f>IF(AR60&lt;999,VLOOKUP(AR60,'Akt. Runde'!$A$11:$AL$189,23),"")</f>
        <v/>
      </c>
      <c r="X60" s="344" t="str">
        <f>IF(AR60&lt;999,VLOOKUP(AR60,'Akt. Runde'!$A$11:$AL$189,24),"")</f>
        <v/>
      </c>
      <c r="Y60" s="345" t="str">
        <f>IF(AR60&lt;999,VLOOKUP(AR60,'Akt. Runde'!$A$11:$AL$189,25),"")</f>
        <v/>
      </c>
      <c r="Z60" s="338" t="str">
        <f>IF(AR60&lt;999,VLOOKUP(AR60,'Akt. Runde'!$A$11:$AL$189,26),"")</f>
        <v/>
      </c>
      <c r="AA60" s="352" t="str">
        <f>IF(AR60&lt;999,VLOOKUP(AR60,'Akt. Runde'!$A$11:$AL$189,27),"")</f>
        <v/>
      </c>
      <c r="AB60" s="345" t="str">
        <f>IF(AR60&lt;999,VLOOKUP(AR60,'Akt. Runde'!$A$11:$AL$189,28),"")</f>
        <v/>
      </c>
      <c r="AC60" s="345" t="str">
        <f>IF(AR60&lt;999,VLOOKUP(AR60,'Akt. Runde'!$A$11:$AL$189,29),"")</f>
        <v/>
      </c>
      <c r="AD60" s="339" t="str">
        <f>IF(AR60&lt;999,VLOOKUP(AR60,'Akt. Runde'!$A$11:$AL$189,30),"")</f>
        <v/>
      </c>
      <c r="AE60" s="352" t="str">
        <f>IF(AR60&lt;999,VLOOKUP(AR60,'Akt. Runde'!$A$11:$AL$189,31),"")</f>
        <v/>
      </c>
      <c r="AF60" s="345" t="str">
        <f>IF(AR60&lt;999,VLOOKUP(AR60,'Akt. Runde'!$A$11:$AL$189,32),"")</f>
        <v/>
      </c>
      <c r="AG60" s="345" t="str">
        <f>IF(AR60&lt;999,VLOOKUP(AR60,'Akt. Runde'!$A$11:$AL$189,33),"")</f>
        <v/>
      </c>
      <c r="AH60" s="340" t="str">
        <f>IF(AR60&lt;999,VLOOKUP(AR60,'Akt. Runde'!$A$11:$AL$189,34),"")</f>
        <v/>
      </c>
      <c r="AI60" s="339" t="str">
        <f>IF(AR60&lt;999,VLOOKUP(AR60,'Akt. Runde'!$A$11:$AL$189,35),"")</f>
        <v/>
      </c>
      <c r="AJ60" s="341" t="str">
        <f>IF(AR60&lt;999,VLOOKUP(AR60,'Akt. Runde'!$A$11:$AL$189,36),"")</f>
        <v/>
      </c>
      <c r="AK60" s="333" t="str">
        <f>IF(AR60&lt;999,VLOOKUP(AR60,'Akt. Runde'!$A$11:$AL$189,37),"")</f>
        <v/>
      </c>
      <c r="AL60" s="136" t="str">
        <f>IF(AR60&lt;999,VLOOKUP(AR60,'Akt. Runde'!$A$11:$AL$189,38),"")</f>
        <v/>
      </c>
      <c r="AO60">
        <f>IF('Akt. Runde'!AK60="",99,'Akt. Runde'!AK60)</f>
        <v>99</v>
      </c>
      <c r="AP60">
        <f t="shared" si="50"/>
        <v>99050</v>
      </c>
      <c r="AQ60">
        <f t="shared" si="63"/>
        <v>99050</v>
      </c>
      <c r="AR60">
        <f t="shared" si="14"/>
        <v>999</v>
      </c>
      <c r="AS60">
        <f t="shared" si="15"/>
        <v>999000</v>
      </c>
      <c r="AT60">
        <f t="shared" si="16"/>
        <v>999000</v>
      </c>
      <c r="AU60">
        <f t="shared" si="17"/>
        <v>999</v>
      </c>
      <c r="AV60">
        <f t="shared" si="28"/>
        <v>50</v>
      </c>
      <c r="AW60" s="47" t="str">
        <f t="shared" si="18"/>
        <v/>
      </c>
      <c r="AX60" t="str">
        <f>IF(AU60&lt;999,VLOOKUP(AU60,'Akt. Runde'!$A$11:$AL$189,4),"")</f>
        <v/>
      </c>
      <c r="AY60" s="48" t="str">
        <f>IF(AU60&lt;999,VLOOKUP(AU60,'Akt. Runde'!$A$11:$AL$189,36),"")</f>
        <v/>
      </c>
      <c r="AZ60" s="447" t="str">
        <f>IF(AU60&lt;999,VLOOKUP(AU60,'Akt. Runde'!$A$11:$AL$189,37),"")</f>
        <v/>
      </c>
      <c r="BA60" t="str">
        <f t="shared" si="19"/>
        <v/>
      </c>
      <c r="BZ60" s="28" t="str">
        <f t="shared" si="51"/>
        <v/>
      </c>
      <c r="CA60" s="28" t="str">
        <f t="shared" si="52"/>
        <v/>
      </c>
      <c r="CB60" s="28" t="str">
        <f t="shared" si="53"/>
        <v/>
      </c>
      <c r="CC60" s="28" t="str">
        <f t="shared" si="54"/>
        <v/>
      </c>
      <c r="CD60" s="28" t="str">
        <f t="shared" si="55"/>
        <v/>
      </c>
      <c r="CE60" s="28" t="str">
        <f t="shared" si="56"/>
        <v/>
      </c>
      <c r="CF60" s="28" t="str">
        <f t="shared" si="64"/>
        <v/>
      </c>
      <c r="CG60" s="28" t="str">
        <f t="shared" si="65"/>
        <v/>
      </c>
      <c r="CH60" s="28" t="str">
        <f t="shared" si="66"/>
        <v/>
      </c>
      <c r="CI60" s="28">
        <f t="shared" si="67"/>
        <v>0</v>
      </c>
      <c r="CT60" s="5"/>
      <c r="CV60" s="28" t="str">
        <f t="shared" si="57"/>
        <v/>
      </c>
      <c r="CW60" s="28" t="str">
        <f t="shared" si="58"/>
        <v/>
      </c>
      <c r="CX60" s="28" t="str">
        <f t="shared" si="59"/>
        <v/>
      </c>
      <c r="CY60" s="28" t="str">
        <f t="shared" si="60"/>
        <v/>
      </c>
      <c r="CZ60" s="28" t="str">
        <f t="shared" si="61"/>
        <v/>
      </c>
      <c r="DA60" s="28" t="str">
        <f t="shared" si="62"/>
        <v/>
      </c>
      <c r="DB60" s="28" t="str">
        <f t="shared" si="68"/>
        <v/>
      </c>
      <c r="DC60" s="28" t="str">
        <f t="shared" si="69"/>
        <v/>
      </c>
      <c r="DD60" s="28" t="str">
        <f t="shared" si="70"/>
        <v/>
      </c>
      <c r="DE60" s="28">
        <f t="shared" si="71"/>
        <v>0</v>
      </c>
      <c r="DP60" s="5"/>
      <c r="DQ60" s="48"/>
      <c r="DR60" s="5"/>
      <c r="DS60" s="5"/>
      <c r="DU60" s="48"/>
      <c r="DV60" s="48"/>
      <c r="DW60" s="48"/>
      <c r="DZ60" s="48"/>
      <c r="EA60" s="48"/>
      <c r="EB60" s="48"/>
      <c r="EC60" s="48"/>
      <c r="EF60" s="48"/>
      <c r="EG60" s="48"/>
      <c r="EH60" s="48"/>
      <c r="EI60" s="48"/>
      <c r="EN60" s="48"/>
    </row>
    <row r="61" spans="1:149" x14ac:dyDescent="0.2">
      <c r="A61">
        <v>51</v>
      </c>
      <c r="B61" s="358">
        <v>5</v>
      </c>
      <c r="C61" s="359" t="str">
        <f>IF(AR61&lt;999,VLOOKUP(AR61,'Akt. Runde'!$A$11:$AL$189,3),"")</f>
        <v/>
      </c>
      <c r="D61" s="360" t="str">
        <f>IF(AR61&lt;999,VLOOKUP(AR61,'Akt. Runde'!$A$11:$AL$189,4),"")</f>
        <v/>
      </c>
      <c r="E61" s="361" t="str">
        <f>IF(AR61&lt;999,VLOOKUP(AR61,'Akt. Runde'!$A$11:$AL$189,5),"")</f>
        <v/>
      </c>
      <c r="F61" s="361" t="str">
        <f>IF(AR61&lt;999,VLOOKUP(AR61,'Akt. Runde'!$A$11:$AL$189,6),"")</f>
        <v/>
      </c>
      <c r="G61" s="437" t="str">
        <f>IF(AR61&lt;999,VLOOKUP(AR61,'Akt. Runde'!$A$11:$AL$189,7),"")</f>
        <v/>
      </c>
      <c r="H61" s="362" t="str">
        <f>IF(AR61&lt;999,VLOOKUP(AR61,'Akt. Runde'!$A$11:$AL$189,8),"")</f>
        <v/>
      </c>
      <c r="I61" s="363" t="str">
        <f>IF(AR61&lt;999,VLOOKUP(AR61,'Akt. Runde'!$A$11:$AL$189,9),"")</f>
        <v/>
      </c>
      <c r="J61" s="364" t="str">
        <f>IF(AR61&lt;999,VLOOKUP(AR61,'Akt. Runde'!$A$11:$AL$189,10),"")</f>
        <v/>
      </c>
      <c r="K61" s="365" t="str">
        <f>IF(AR61&lt;999,VLOOKUP(AR61,'Akt. Runde'!$A$11:$AL$189,11),"")</f>
        <v/>
      </c>
      <c r="L61" s="364" t="str">
        <f>IF(AR61&lt;999,VLOOKUP(AR61,'Akt. Runde'!$A$11:$AL$189,12),"")</f>
        <v/>
      </c>
      <c r="M61" s="365" t="str">
        <f>IF(AR61&lt;999,VLOOKUP(AR61,'Akt. Runde'!$A$11:$AL$189,13),"")</f>
        <v/>
      </c>
      <c r="N61" s="364" t="str">
        <f>IF(AR61&lt;999,VLOOKUP(AR61,'Akt. Runde'!$A$11:$AL$189,14),"")</f>
        <v/>
      </c>
      <c r="O61" s="363" t="str">
        <f>IF(AR61&lt;999,VLOOKUP(AR61,'Akt. Runde'!$A$11:$AL$189,15),"")</f>
        <v/>
      </c>
      <c r="P61" s="364" t="str">
        <f>IF(AR61&lt;999,VLOOKUP(AR61,'Akt. Runde'!$A$11:$AL$189,16),"")</f>
        <v/>
      </c>
      <c r="Q61" s="365" t="str">
        <f>IF(AR61&lt;999,VLOOKUP(AR61,'Akt. Runde'!$A$11:$AL$189,17),"")</f>
        <v/>
      </c>
      <c r="R61" s="364" t="str">
        <f>IF(AR61&lt;999,VLOOKUP(AR61,'Akt. Runde'!$A$11:$AL$189,18),"")</f>
        <v/>
      </c>
      <c r="S61" s="365" t="str">
        <f>IF(AR61&lt;999,VLOOKUP(AR61,'Akt. Runde'!$A$11:$AL$189,19),"")</f>
        <v/>
      </c>
      <c r="T61" s="364" t="str">
        <f>IF(AR61&lt;999,VLOOKUP(AR61,'Akt. Runde'!$A$11:$AL$189,20),"")</f>
        <v/>
      </c>
      <c r="U61" s="434" t="str">
        <f>IF(AR61&lt;999,VLOOKUP(AR61,'Akt. Runde'!$A$11:$AL$189,21),"")</f>
        <v/>
      </c>
      <c r="V61" s="435" t="str">
        <f>IF(AR61&lt;999,VLOOKUP(AR61,'Akt. Runde'!$A$11:$AL$189,22),"")</f>
        <v/>
      </c>
      <c r="W61" s="435" t="str">
        <f>IF(AR61&lt;999,VLOOKUP(AR61,'Akt. Runde'!$A$11:$AL$189,23),"")</f>
        <v/>
      </c>
      <c r="X61" s="366" t="str">
        <f>IF(AR61&lt;999,VLOOKUP(AR61,'Akt. Runde'!$A$11:$AL$189,24),"")</f>
        <v/>
      </c>
      <c r="Y61" s="367" t="str">
        <f>IF(AR61&lt;999,VLOOKUP(AR61,'Akt. Runde'!$A$11:$AL$189,25),"")</f>
        <v/>
      </c>
      <c r="Z61" s="368" t="str">
        <f>IF(AR61&lt;999,VLOOKUP(AR61,'Akt. Runde'!$A$11:$AL$189,26),"")</f>
        <v/>
      </c>
      <c r="AA61" s="369" t="str">
        <f>IF(AR61&lt;999,VLOOKUP(AR61,'Akt. Runde'!$A$11:$AL$189,27),"")</f>
        <v/>
      </c>
      <c r="AB61" s="367" t="str">
        <f>IF(AR61&lt;999,VLOOKUP(AR61,'Akt. Runde'!$A$11:$AL$189,28),"")</f>
        <v/>
      </c>
      <c r="AC61" s="367" t="str">
        <f>IF(AR61&lt;999,VLOOKUP(AR61,'Akt. Runde'!$A$11:$AL$189,29),"")</f>
        <v/>
      </c>
      <c r="AD61" s="370" t="str">
        <f>IF(AR61&lt;999,VLOOKUP(AR61,'Akt. Runde'!$A$11:$AL$189,30),"")</f>
        <v/>
      </c>
      <c r="AE61" s="369" t="str">
        <f>IF(AR61&lt;999,VLOOKUP(AR61,'Akt. Runde'!$A$11:$AL$189,31),"")</f>
        <v/>
      </c>
      <c r="AF61" s="367" t="str">
        <f>IF(AR61&lt;999,VLOOKUP(AR61,'Akt. Runde'!$A$11:$AL$189,32),"")</f>
        <v/>
      </c>
      <c r="AG61" s="367" t="str">
        <f>IF(AR61&lt;999,VLOOKUP(AR61,'Akt. Runde'!$A$11:$AL$189,33),"")</f>
        <v/>
      </c>
      <c r="AH61" s="371" t="str">
        <f>IF(AR61&lt;999,VLOOKUP(AR61,'Akt. Runde'!$A$11:$AL$189,34),"")</f>
        <v/>
      </c>
      <c r="AI61" s="370" t="str">
        <f>IF(AR61&lt;999,VLOOKUP(AR61,'Akt. Runde'!$A$11:$AL$189,35),"")</f>
        <v/>
      </c>
      <c r="AJ61" s="372" t="str">
        <f>IF(AR61&lt;999,VLOOKUP(AR61,'Akt. Runde'!$A$11:$AL$189,36),"")</f>
        <v/>
      </c>
      <c r="AK61" s="373" t="str">
        <f>IF(AR61&lt;999,VLOOKUP(AR61,'Akt. Runde'!$A$11:$AL$189,37),"")</f>
        <v/>
      </c>
      <c r="AL61" s="374" t="str">
        <f>IF(AR61&lt;999,VLOOKUP(AR61,'Akt. Runde'!$A$11:$AL$189,38),"")</f>
        <v/>
      </c>
      <c r="AO61">
        <f>IF('Akt. Runde'!AK61="",99,'Akt. Runde'!AK61)</f>
        <v>99</v>
      </c>
      <c r="AP61">
        <f t="shared" si="50"/>
        <v>99051</v>
      </c>
      <c r="AQ61">
        <f t="shared" si="63"/>
        <v>99051</v>
      </c>
      <c r="AR61">
        <f t="shared" si="14"/>
        <v>999</v>
      </c>
      <c r="AS61">
        <f t="shared" si="15"/>
        <v>999000</v>
      </c>
      <c r="AT61">
        <f t="shared" si="16"/>
        <v>999000</v>
      </c>
      <c r="AU61">
        <f t="shared" si="17"/>
        <v>999</v>
      </c>
      <c r="AV61">
        <f t="shared" si="28"/>
        <v>51</v>
      </c>
      <c r="AW61" s="47" t="str">
        <f t="shared" si="18"/>
        <v/>
      </c>
      <c r="AX61" t="str">
        <f>IF(AU61&lt;999,VLOOKUP(AU61,'Akt. Runde'!$A$11:$AL$189,4),"")</f>
        <v/>
      </c>
      <c r="AY61" s="48" t="str">
        <f>IF(AU61&lt;999,VLOOKUP(AU61,'Akt. Runde'!$A$11:$AL$189,36),"")</f>
        <v/>
      </c>
      <c r="AZ61" s="447" t="str">
        <f>IF(AU61&lt;999,VLOOKUP(AU61,'Akt. Runde'!$A$11:$AL$189,37),"")</f>
        <v/>
      </c>
      <c r="BA61" t="str">
        <f t="shared" si="19"/>
        <v/>
      </c>
      <c r="BZ61" s="28" t="str">
        <f t="shared" si="51"/>
        <v/>
      </c>
      <c r="CA61" s="28" t="str">
        <f t="shared" si="52"/>
        <v/>
      </c>
      <c r="CB61" s="28" t="str">
        <f t="shared" si="53"/>
        <v/>
      </c>
      <c r="CC61" s="28" t="str">
        <f t="shared" si="54"/>
        <v/>
      </c>
      <c r="CD61" s="28" t="str">
        <f t="shared" si="55"/>
        <v/>
      </c>
      <c r="CE61" s="28" t="str">
        <f t="shared" si="56"/>
        <v/>
      </c>
      <c r="CF61" s="28" t="str">
        <f t="shared" si="64"/>
        <v/>
      </c>
      <c r="CG61" s="28" t="str">
        <f t="shared" si="65"/>
        <v/>
      </c>
      <c r="CH61" s="28" t="str">
        <f t="shared" si="66"/>
        <v/>
      </c>
      <c r="CI61" s="28">
        <f t="shared" si="67"/>
        <v>0</v>
      </c>
      <c r="CT61" s="5"/>
      <c r="CV61" s="28" t="str">
        <f t="shared" si="57"/>
        <v/>
      </c>
      <c r="CW61" s="28" t="str">
        <f t="shared" si="58"/>
        <v/>
      </c>
      <c r="CX61" s="28" t="str">
        <f t="shared" si="59"/>
        <v/>
      </c>
      <c r="CY61" s="28" t="str">
        <f t="shared" si="60"/>
        <v/>
      </c>
      <c r="CZ61" s="28" t="str">
        <f t="shared" si="61"/>
        <v/>
      </c>
      <c r="DA61" s="28" t="str">
        <f t="shared" si="62"/>
        <v/>
      </c>
      <c r="DB61" s="28" t="str">
        <f t="shared" si="68"/>
        <v/>
      </c>
      <c r="DC61" s="28" t="str">
        <f t="shared" si="69"/>
        <v/>
      </c>
      <c r="DD61" s="28" t="str">
        <f t="shared" si="70"/>
        <v/>
      </c>
      <c r="DE61" s="28">
        <f t="shared" si="71"/>
        <v>0</v>
      </c>
      <c r="DP61" s="5"/>
      <c r="DQ61" s="48"/>
      <c r="DR61" s="5"/>
      <c r="DS61" s="5"/>
      <c r="DU61" s="48"/>
      <c r="DV61" s="48"/>
      <c r="DW61" s="48"/>
      <c r="DZ61" s="48"/>
      <c r="EA61" s="48"/>
      <c r="EB61" s="48"/>
      <c r="EC61" s="48"/>
      <c r="EF61" s="48"/>
      <c r="EG61" s="48"/>
      <c r="EH61" s="48"/>
      <c r="EI61" s="48"/>
      <c r="EN61" s="48"/>
    </row>
    <row r="62" spans="1:149" x14ac:dyDescent="0.2">
      <c r="A62">
        <v>52</v>
      </c>
      <c r="B62" s="353">
        <v>6</v>
      </c>
      <c r="C62" s="354" t="str">
        <f>IF(AR62&lt;999,VLOOKUP(AR62,'Akt. Runde'!$A$11:$AL$189,3),"")</f>
        <v/>
      </c>
      <c r="D62" s="355" t="str">
        <f>IF(AR62&lt;999,VLOOKUP(AR62,'Akt. Runde'!$A$11:$AL$189,4),"")</f>
        <v/>
      </c>
      <c r="E62" s="356" t="str">
        <f>IF(AR62&lt;999,VLOOKUP(AR62,'Akt. Runde'!$A$11:$AL$189,5),"")</f>
        <v/>
      </c>
      <c r="F62" s="356" t="str">
        <f>IF(AR62&lt;999,VLOOKUP(AR62,'Akt. Runde'!$A$11:$AL$189,6),"")</f>
        <v/>
      </c>
      <c r="G62" s="438" t="str">
        <f>IF(AR62&lt;999,VLOOKUP(AR62,'Akt. Runde'!$A$11:$AL$189,7),"")</f>
        <v/>
      </c>
      <c r="H62" s="357" t="str">
        <f>IF(AR62&lt;999,VLOOKUP(AR62,'Akt. Runde'!$A$11:$AL$189,8),"")</f>
        <v/>
      </c>
      <c r="I62" s="444" t="str">
        <f>IF(AR62&lt;999,VLOOKUP(AR62,'Akt. Runde'!$A$11:$AL$189,9),"")</f>
        <v/>
      </c>
      <c r="J62" s="445" t="str">
        <f>IF(AR62&lt;999,VLOOKUP(AR62,'Akt. Runde'!$A$11:$AL$189,10),"")</f>
        <v/>
      </c>
      <c r="K62" s="446" t="str">
        <f>IF(AR62&lt;999,VLOOKUP(AR62,'Akt. Runde'!$A$11:$AL$189,11),"")</f>
        <v/>
      </c>
      <c r="L62" s="445" t="str">
        <f>IF(AR62&lt;999,VLOOKUP(AR62,'Akt. Runde'!$A$11:$AL$189,12),"")</f>
        <v/>
      </c>
      <c r="M62" s="446" t="str">
        <f>IF(AR62&lt;999,VLOOKUP(AR62,'Akt. Runde'!$A$11:$AL$189,13),"")</f>
        <v/>
      </c>
      <c r="N62" s="445" t="str">
        <f>IF(AR62&lt;999,VLOOKUP(AR62,'Akt. Runde'!$A$11:$AL$189,14),"")</f>
        <v/>
      </c>
      <c r="O62" s="444" t="str">
        <f>IF(AR62&lt;999,VLOOKUP(AR62,'Akt. Runde'!$A$11:$AL$189,15),"")</f>
        <v/>
      </c>
      <c r="P62" s="445" t="str">
        <f>IF(AR62&lt;999,VLOOKUP(AR62,'Akt. Runde'!$A$11:$AL$189,16),"")</f>
        <v/>
      </c>
      <c r="Q62" s="446" t="str">
        <f>IF(AR62&lt;999,VLOOKUP(AR62,'Akt. Runde'!$A$11:$AL$189,17),"")</f>
        <v/>
      </c>
      <c r="R62" s="445" t="str">
        <f>IF(AR62&lt;999,VLOOKUP(AR62,'Akt. Runde'!$A$11:$AL$189,18),"")</f>
        <v/>
      </c>
      <c r="S62" s="446" t="str">
        <f>IF(AR62&lt;999,VLOOKUP(AR62,'Akt. Runde'!$A$11:$AL$189,19),"")</f>
        <v/>
      </c>
      <c r="T62" s="445" t="str">
        <f>IF(AR62&lt;999,VLOOKUP(AR62,'Akt. Runde'!$A$11:$AL$189,20),"")</f>
        <v/>
      </c>
      <c r="U62" s="430" t="str">
        <f>IF(AR62&lt;999,VLOOKUP(AR62,'Akt. Runde'!$A$11:$AL$189,21),"")</f>
        <v/>
      </c>
      <c r="V62" s="431" t="str">
        <f>IF(AR62&lt;999,VLOOKUP(AR62,'Akt. Runde'!$A$11:$AL$189,22),"")</f>
        <v/>
      </c>
      <c r="W62" s="431" t="str">
        <f>IF(AR62&lt;999,VLOOKUP(AR62,'Akt. Runde'!$A$11:$AL$189,23),"")</f>
        <v/>
      </c>
      <c r="X62" s="344" t="str">
        <f>IF(AR62&lt;999,VLOOKUP(AR62,'Akt. Runde'!$A$11:$AL$189,24),"")</f>
        <v/>
      </c>
      <c r="Y62" s="345" t="str">
        <f>IF(AR62&lt;999,VLOOKUP(AR62,'Akt. Runde'!$A$11:$AL$189,25),"")</f>
        <v/>
      </c>
      <c r="Z62" s="338" t="str">
        <f>IF(AR62&lt;999,VLOOKUP(AR62,'Akt. Runde'!$A$11:$AL$189,26),"")</f>
        <v/>
      </c>
      <c r="AA62" s="352" t="str">
        <f>IF(AR62&lt;999,VLOOKUP(AR62,'Akt. Runde'!$A$11:$AL$189,27),"")</f>
        <v/>
      </c>
      <c r="AB62" s="345" t="str">
        <f>IF(AR62&lt;999,VLOOKUP(AR62,'Akt. Runde'!$A$11:$AL$189,28),"")</f>
        <v/>
      </c>
      <c r="AC62" s="345" t="str">
        <f>IF(AR62&lt;999,VLOOKUP(AR62,'Akt. Runde'!$A$11:$AL$189,29),"")</f>
        <v/>
      </c>
      <c r="AD62" s="339" t="str">
        <f>IF(AR62&lt;999,VLOOKUP(AR62,'Akt. Runde'!$A$11:$AL$189,30),"")</f>
        <v/>
      </c>
      <c r="AE62" s="352" t="str">
        <f>IF(AR62&lt;999,VLOOKUP(AR62,'Akt. Runde'!$A$11:$AL$189,31),"")</f>
        <v/>
      </c>
      <c r="AF62" s="345" t="str">
        <f>IF(AR62&lt;999,VLOOKUP(AR62,'Akt. Runde'!$A$11:$AL$189,32),"")</f>
        <v/>
      </c>
      <c r="AG62" s="345" t="str">
        <f>IF(AR62&lt;999,VLOOKUP(AR62,'Akt. Runde'!$A$11:$AL$189,33),"")</f>
        <v/>
      </c>
      <c r="AH62" s="340" t="str">
        <f>IF(AR62&lt;999,VLOOKUP(AR62,'Akt. Runde'!$A$11:$AL$189,34),"")</f>
        <v/>
      </c>
      <c r="AI62" s="339" t="str">
        <f>IF(AR62&lt;999,VLOOKUP(AR62,'Akt. Runde'!$A$11:$AL$189,35),"")</f>
        <v/>
      </c>
      <c r="AJ62" s="341" t="str">
        <f>IF(AR62&lt;999,VLOOKUP(AR62,'Akt. Runde'!$A$11:$AL$189,36),"")</f>
        <v/>
      </c>
      <c r="AK62" s="333" t="str">
        <f>IF(AR62&lt;999,VLOOKUP(AR62,'Akt. Runde'!$A$11:$AL$189,37),"")</f>
        <v/>
      </c>
      <c r="AL62" s="136" t="str">
        <f>IF(AR62&lt;999,VLOOKUP(AR62,'Akt. Runde'!$A$11:$AL$189,38),"")</f>
        <v/>
      </c>
      <c r="AO62">
        <f>IF('Akt. Runde'!AK62="",99,'Akt. Runde'!AK62)</f>
        <v>99</v>
      </c>
      <c r="AP62">
        <f t="shared" si="50"/>
        <v>99052</v>
      </c>
      <c r="AQ62">
        <f t="shared" si="63"/>
        <v>99052</v>
      </c>
      <c r="AR62">
        <f t="shared" si="14"/>
        <v>999</v>
      </c>
      <c r="AS62">
        <f t="shared" si="15"/>
        <v>999000</v>
      </c>
      <c r="AT62">
        <f t="shared" si="16"/>
        <v>999000</v>
      </c>
      <c r="AU62">
        <f t="shared" si="17"/>
        <v>999</v>
      </c>
      <c r="AV62">
        <f t="shared" si="28"/>
        <v>52</v>
      </c>
      <c r="AW62" s="47" t="str">
        <f t="shared" si="18"/>
        <v/>
      </c>
      <c r="AX62" t="str">
        <f>IF(AU62&lt;999,VLOOKUP(AU62,'Akt. Runde'!$A$11:$AL$189,4),"")</f>
        <v/>
      </c>
      <c r="AY62" s="48" t="str">
        <f>IF(AU62&lt;999,VLOOKUP(AU62,'Akt. Runde'!$A$11:$AL$189,36),"")</f>
        <v/>
      </c>
      <c r="AZ62" s="447" t="str">
        <f>IF(AU62&lt;999,VLOOKUP(AU62,'Akt. Runde'!$A$11:$AL$189,37),"")</f>
        <v/>
      </c>
      <c r="BA62" t="str">
        <f t="shared" si="19"/>
        <v/>
      </c>
      <c r="BZ62" s="28" t="str">
        <f t="shared" si="51"/>
        <v/>
      </c>
      <c r="CA62" s="28" t="str">
        <f t="shared" si="52"/>
        <v/>
      </c>
      <c r="CB62" s="28" t="str">
        <f t="shared" si="53"/>
        <v/>
      </c>
      <c r="CC62" s="28" t="str">
        <f t="shared" si="54"/>
        <v/>
      </c>
      <c r="CD62" s="28" t="str">
        <f t="shared" si="55"/>
        <v/>
      </c>
      <c r="CE62" s="28" t="str">
        <f t="shared" si="56"/>
        <v/>
      </c>
      <c r="CF62" s="28" t="str">
        <f t="shared" si="64"/>
        <v/>
      </c>
      <c r="CG62" s="28" t="str">
        <f t="shared" si="65"/>
        <v/>
      </c>
      <c r="CH62" s="28" t="str">
        <f t="shared" si="66"/>
        <v/>
      </c>
      <c r="CI62" s="28">
        <f t="shared" si="67"/>
        <v>0</v>
      </c>
      <c r="CT62" s="5"/>
      <c r="CV62" s="28" t="str">
        <f t="shared" si="57"/>
        <v/>
      </c>
      <c r="CW62" s="28" t="str">
        <f t="shared" si="58"/>
        <v/>
      </c>
      <c r="CX62" s="28" t="str">
        <f t="shared" si="59"/>
        <v/>
      </c>
      <c r="CY62" s="28" t="str">
        <f t="shared" si="60"/>
        <v/>
      </c>
      <c r="CZ62" s="28" t="str">
        <f t="shared" si="61"/>
        <v/>
      </c>
      <c r="DA62" s="28" t="str">
        <f t="shared" si="62"/>
        <v/>
      </c>
      <c r="DB62" s="28" t="str">
        <f t="shared" si="68"/>
        <v/>
      </c>
      <c r="DC62" s="28" t="str">
        <f t="shared" si="69"/>
        <v/>
      </c>
      <c r="DD62" s="28" t="str">
        <f t="shared" si="70"/>
        <v/>
      </c>
      <c r="DE62" s="28">
        <f t="shared" si="71"/>
        <v>0</v>
      </c>
      <c r="DP62" s="5"/>
      <c r="DQ62" s="48"/>
      <c r="DR62" s="5"/>
      <c r="DS62" s="5"/>
      <c r="DU62" s="48"/>
      <c r="DV62" s="48"/>
      <c r="DW62" s="48"/>
      <c r="DZ62" s="48"/>
      <c r="EA62" s="48"/>
      <c r="EB62" s="48"/>
      <c r="EC62" s="48"/>
      <c r="EF62" s="48"/>
      <c r="EG62" s="48"/>
      <c r="EH62" s="48"/>
      <c r="EI62" s="48"/>
      <c r="EN62" s="48"/>
    </row>
    <row r="63" spans="1:149" x14ac:dyDescent="0.2">
      <c r="A63">
        <v>53</v>
      </c>
      <c r="B63" s="358">
        <v>7</v>
      </c>
      <c r="C63" s="359" t="str">
        <f>IF(AR63&lt;999,VLOOKUP(AR63,'Akt. Runde'!$A$11:$AL$189,3),"")</f>
        <v/>
      </c>
      <c r="D63" s="360" t="str">
        <f>IF(AR63&lt;999,VLOOKUP(AR63,'Akt. Runde'!$A$11:$AL$189,4),"")</f>
        <v/>
      </c>
      <c r="E63" s="361" t="str">
        <f>IF(AR63&lt;999,VLOOKUP(AR63,'Akt. Runde'!$A$11:$AL$189,5),"")</f>
        <v/>
      </c>
      <c r="F63" s="361" t="str">
        <f>IF(AR63&lt;999,VLOOKUP(AR63,'Akt. Runde'!$A$11:$AL$189,6),"")</f>
        <v/>
      </c>
      <c r="G63" s="437" t="str">
        <f>IF(AR63&lt;999,VLOOKUP(AR63,'Akt. Runde'!$A$11:$AL$189,7),"")</f>
        <v/>
      </c>
      <c r="H63" s="362" t="str">
        <f>IF(AR63&lt;999,VLOOKUP(AR63,'Akt. Runde'!$A$11:$AL$189,8),"")</f>
        <v/>
      </c>
      <c r="I63" s="363" t="str">
        <f>IF(AR63&lt;999,VLOOKUP(AR63,'Akt. Runde'!$A$11:$AL$189,9),"")</f>
        <v/>
      </c>
      <c r="J63" s="364" t="str">
        <f>IF(AR63&lt;999,VLOOKUP(AR63,'Akt. Runde'!$A$11:$AL$189,10),"")</f>
        <v/>
      </c>
      <c r="K63" s="365" t="str">
        <f>IF(AR63&lt;999,VLOOKUP(AR63,'Akt. Runde'!$A$11:$AL$189,11),"")</f>
        <v/>
      </c>
      <c r="L63" s="364" t="str">
        <f>IF(AR63&lt;999,VLOOKUP(AR63,'Akt. Runde'!$A$11:$AL$189,12),"")</f>
        <v/>
      </c>
      <c r="M63" s="365" t="str">
        <f>IF(AR63&lt;999,VLOOKUP(AR63,'Akt. Runde'!$A$11:$AL$189,13),"")</f>
        <v/>
      </c>
      <c r="N63" s="364" t="str">
        <f>IF(AR63&lt;999,VLOOKUP(AR63,'Akt. Runde'!$A$11:$AL$189,14),"")</f>
        <v/>
      </c>
      <c r="O63" s="363" t="str">
        <f>IF(AR63&lt;999,VLOOKUP(AR63,'Akt. Runde'!$A$11:$AL$189,15),"")</f>
        <v/>
      </c>
      <c r="P63" s="364" t="str">
        <f>IF(AR63&lt;999,VLOOKUP(AR63,'Akt. Runde'!$A$11:$AL$189,16),"")</f>
        <v/>
      </c>
      <c r="Q63" s="365" t="str">
        <f>IF(AR63&lt;999,VLOOKUP(AR63,'Akt. Runde'!$A$11:$AL$189,17),"")</f>
        <v/>
      </c>
      <c r="R63" s="364" t="str">
        <f>IF(AR63&lt;999,VLOOKUP(AR63,'Akt. Runde'!$A$11:$AL$189,18),"")</f>
        <v/>
      </c>
      <c r="S63" s="365" t="str">
        <f>IF(AR63&lt;999,VLOOKUP(AR63,'Akt. Runde'!$A$11:$AL$189,19),"")</f>
        <v/>
      </c>
      <c r="T63" s="364" t="str">
        <f>IF(AR63&lt;999,VLOOKUP(AR63,'Akt. Runde'!$A$11:$AL$189,20),"")</f>
        <v/>
      </c>
      <c r="U63" s="434" t="str">
        <f>IF(AR63&lt;999,VLOOKUP(AR63,'Akt. Runde'!$A$11:$AL$189,21),"")</f>
        <v/>
      </c>
      <c r="V63" s="435" t="str">
        <f>IF(AR63&lt;999,VLOOKUP(AR63,'Akt. Runde'!$A$11:$AL$189,22),"")</f>
        <v/>
      </c>
      <c r="W63" s="435" t="str">
        <f>IF(AR63&lt;999,VLOOKUP(AR63,'Akt. Runde'!$A$11:$AL$189,23),"")</f>
        <v/>
      </c>
      <c r="X63" s="375" t="str">
        <f>IF(AR63&lt;999,VLOOKUP(AR63,'Akt. Runde'!$A$11:$AL$189,24),"")</f>
        <v/>
      </c>
      <c r="Y63" s="367" t="str">
        <f>IF(AR63&lt;999,VLOOKUP(AR63,'Akt. Runde'!$A$11:$AL$189,25),"")</f>
        <v/>
      </c>
      <c r="Z63" s="368" t="str">
        <f>IF(AR63&lt;999,VLOOKUP(AR63,'Akt. Runde'!$A$11:$AL$189,26),"")</f>
        <v/>
      </c>
      <c r="AA63" s="369" t="str">
        <f>IF(AR63&lt;999,VLOOKUP(AR63,'Akt. Runde'!$A$11:$AL$189,27),"")</f>
        <v/>
      </c>
      <c r="AB63" s="367" t="str">
        <f>IF(AR63&lt;999,VLOOKUP(AR63,'Akt. Runde'!$A$11:$AL$189,28),"")</f>
        <v/>
      </c>
      <c r="AC63" s="367" t="str">
        <f>IF(AR63&lt;999,VLOOKUP(AR63,'Akt. Runde'!$A$11:$AL$189,29),"")</f>
        <v/>
      </c>
      <c r="AD63" s="370" t="str">
        <f>IF(AR63&lt;999,VLOOKUP(AR63,'Akt. Runde'!$A$11:$AL$189,30),"")</f>
        <v/>
      </c>
      <c r="AE63" s="369" t="str">
        <f>IF(AR63&lt;999,VLOOKUP(AR63,'Akt. Runde'!$A$11:$AL$189,31),"")</f>
        <v/>
      </c>
      <c r="AF63" s="367" t="str">
        <f>IF(AR63&lt;999,VLOOKUP(AR63,'Akt. Runde'!$A$11:$AL$189,32),"")</f>
        <v/>
      </c>
      <c r="AG63" s="367" t="str">
        <f>IF(AR63&lt;999,VLOOKUP(AR63,'Akt. Runde'!$A$11:$AL$189,33),"")</f>
        <v/>
      </c>
      <c r="AH63" s="371" t="str">
        <f>IF(AR63&lt;999,VLOOKUP(AR63,'Akt. Runde'!$A$11:$AL$189,34),"")</f>
        <v/>
      </c>
      <c r="AI63" s="370" t="str">
        <f>IF(AR63&lt;999,VLOOKUP(AR63,'Akt. Runde'!$A$11:$AL$189,35),"")</f>
        <v/>
      </c>
      <c r="AJ63" s="372" t="str">
        <f>IF(AR63&lt;999,VLOOKUP(AR63,'Akt. Runde'!$A$11:$AL$189,36),"")</f>
        <v/>
      </c>
      <c r="AK63" s="373" t="str">
        <f>IF(AR63&lt;999,VLOOKUP(AR63,'Akt. Runde'!$A$11:$AL$189,37),"")</f>
        <v/>
      </c>
      <c r="AL63" s="374" t="str">
        <f>IF(AR63&lt;999,VLOOKUP(AR63,'Akt. Runde'!$A$11:$AL$189,38),"")</f>
        <v/>
      </c>
      <c r="AO63">
        <f>IF('Akt. Runde'!AK63="",99,'Akt. Runde'!AK63)</f>
        <v>99</v>
      </c>
      <c r="AP63">
        <f t="shared" si="50"/>
        <v>99053</v>
      </c>
      <c r="AQ63">
        <f t="shared" si="63"/>
        <v>99053</v>
      </c>
      <c r="AR63">
        <f t="shared" si="14"/>
        <v>999</v>
      </c>
      <c r="AS63">
        <f t="shared" si="15"/>
        <v>999000</v>
      </c>
      <c r="AT63">
        <f t="shared" si="16"/>
        <v>999000</v>
      </c>
      <c r="AU63">
        <f t="shared" si="17"/>
        <v>999</v>
      </c>
      <c r="AV63">
        <f t="shared" si="28"/>
        <v>53</v>
      </c>
      <c r="AW63" s="47" t="str">
        <f t="shared" si="18"/>
        <v/>
      </c>
      <c r="AX63" t="str">
        <f>IF(AU63&lt;999,VLOOKUP(AU63,'Akt. Runde'!$A$11:$AL$189,4),"")</f>
        <v/>
      </c>
      <c r="AY63" s="48" t="str">
        <f>IF(AU63&lt;999,VLOOKUP(AU63,'Akt. Runde'!$A$11:$AL$189,36),"")</f>
        <v/>
      </c>
      <c r="AZ63" s="447" t="str">
        <f>IF(AU63&lt;999,VLOOKUP(AU63,'Akt. Runde'!$A$11:$AL$189,37),"")</f>
        <v/>
      </c>
      <c r="BA63" t="str">
        <f t="shared" si="19"/>
        <v/>
      </c>
      <c r="BZ63" s="28" t="str">
        <f t="shared" si="51"/>
        <v/>
      </c>
      <c r="CA63" s="28" t="str">
        <f t="shared" si="52"/>
        <v/>
      </c>
      <c r="CB63" s="28" t="str">
        <f t="shared" si="53"/>
        <v/>
      </c>
      <c r="CC63" s="28" t="str">
        <f t="shared" si="54"/>
        <v/>
      </c>
      <c r="CD63" s="28" t="str">
        <f t="shared" si="55"/>
        <v/>
      </c>
      <c r="CE63" s="28" t="str">
        <f t="shared" si="56"/>
        <v/>
      </c>
      <c r="CF63" s="28" t="str">
        <f t="shared" si="64"/>
        <v/>
      </c>
      <c r="CG63" s="28" t="str">
        <f t="shared" si="65"/>
        <v/>
      </c>
      <c r="CH63" s="28" t="str">
        <f t="shared" si="66"/>
        <v/>
      </c>
      <c r="CI63" s="28">
        <f t="shared" si="67"/>
        <v>0</v>
      </c>
      <c r="CT63" s="5"/>
      <c r="CV63" s="28" t="str">
        <f t="shared" si="57"/>
        <v/>
      </c>
      <c r="CW63" s="28" t="str">
        <f t="shared" si="58"/>
        <v/>
      </c>
      <c r="CX63" s="28" t="str">
        <f t="shared" si="59"/>
        <v/>
      </c>
      <c r="CY63" s="28" t="str">
        <f t="shared" si="60"/>
        <v/>
      </c>
      <c r="CZ63" s="28" t="str">
        <f t="shared" si="61"/>
        <v/>
      </c>
      <c r="DA63" s="28" t="str">
        <f t="shared" si="62"/>
        <v/>
      </c>
      <c r="DB63" s="28" t="str">
        <f t="shared" si="68"/>
        <v/>
      </c>
      <c r="DC63" s="28" t="str">
        <f t="shared" si="69"/>
        <v/>
      </c>
      <c r="DD63" s="28" t="str">
        <f t="shared" si="70"/>
        <v/>
      </c>
      <c r="DE63" s="28">
        <f t="shared" si="71"/>
        <v>0</v>
      </c>
      <c r="DP63" s="5"/>
      <c r="DQ63" s="48"/>
      <c r="DR63" s="5"/>
      <c r="DS63" s="5"/>
      <c r="DU63" s="48"/>
      <c r="DV63" s="48"/>
      <c r="DW63" s="48"/>
      <c r="DZ63" s="48"/>
      <c r="EA63" s="48"/>
      <c r="EB63" s="48"/>
      <c r="EC63" s="48"/>
      <c r="EF63" s="48"/>
      <c r="EG63" s="48"/>
      <c r="EH63" s="48"/>
      <c r="EI63" s="48"/>
      <c r="EN63" s="48"/>
    </row>
    <row r="64" spans="1:149" x14ac:dyDescent="0.2">
      <c r="A64">
        <v>54</v>
      </c>
      <c r="B64" s="353">
        <v>8</v>
      </c>
      <c r="C64" s="354" t="str">
        <f>IF(AR64&lt;999,VLOOKUP(AR64,'Akt. Runde'!$A$11:$AL$189,3),"")</f>
        <v/>
      </c>
      <c r="D64" s="355" t="str">
        <f>IF(AR64&lt;999,VLOOKUP(AR64,'Akt. Runde'!$A$11:$AL$189,4),"")</f>
        <v/>
      </c>
      <c r="E64" s="356" t="str">
        <f>IF(AR64&lt;999,VLOOKUP(AR64,'Akt. Runde'!$A$11:$AL$189,5),"")</f>
        <v/>
      </c>
      <c r="F64" s="356" t="str">
        <f>IF(AR64&lt;999,VLOOKUP(AR64,'Akt. Runde'!$A$11:$AL$189,6),"")</f>
        <v/>
      </c>
      <c r="G64" s="438" t="str">
        <f>IF(AR64&lt;999,VLOOKUP(AR64,'Akt. Runde'!$A$11:$AL$189,7),"")</f>
        <v/>
      </c>
      <c r="H64" s="357" t="str">
        <f>IF(AR64&lt;999,VLOOKUP(AR64,'Akt. Runde'!$A$11:$AL$189,8),"")</f>
        <v/>
      </c>
      <c r="I64" s="444" t="str">
        <f>IF(AR64&lt;999,VLOOKUP(AR64,'Akt. Runde'!$A$11:$AL$189,9),"")</f>
        <v/>
      </c>
      <c r="J64" s="445" t="str">
        <f>IF(AR64&lt;999,VLOOKUP(AR64,'Akt. Runde'!$A$11:$AL$189,10),"")</f>
        <v/>
      </c>
      <c r="K64" s="446" t="str">
        <f>IF(AR64&lt;999,VLOOKUP(AR64,'Akt. Runde'!$A$11:$AL$189,11),"")</f>
        <v/>
      </c>
      <c r="L64" s="445" t="str">
        <f>IF(AR64&lt;999,VLOOKUP(AR64,'Akt. Runde'!$A$11:$AL$189,12),"")</f>
        <v/>
      </c>
      <c r="M64" s="446" t="str">
        <f>IF(AR64&lt;999,VLOOKUP(AR64,'Akt. Runde'!$A$11:$AL$189,13),"")</f>
        <v/>
      </c>
      <c r="N64" s="445" t="str">
        <f>IF(AR64&lt;999,VLOOKUP(AR64,'Akt. Runde'!$A$11:$AL$189,14),"")</f>
        <v/>
      </c>
      <c r="O64" s="444" t="str">
        <f>IF(AR64&lt;999,VLOOKUP(AR64,'Akt. Runde'!$A$11:$AL$189,15),"")</f>
        <v/>
      </c>
      <c r="P64" s="445" t="str">
        <f>IF(AR64&lt;999,VLOOKUP(AR64,'Akt. Runde'!$A$11:$AL$189,16),"")</f>
        <v/>
      </c>
      <c r="Q64" s="446" t="str">
        <f>IF(AR64&lt;999,VLOOKUP(AR64,'Akt. Runde'!$A$11:$AL$189,17),"")</f>
        <v/>
      </c>
      <c r="R64" s="445" t="str">
        <f>IF(AR64&lt;999,VLOOKUP(AR64,'Akt. Runde'!$A$11:$AL$189,18),"")</f>
        <v/>
      </c>
      <c r="S64" s="446" t="str">
        <f>IF(AR64&lt;999,VLOOKUP(AR64,'Akt. Runde'!$A$11:$AL$189,19),"")</f>
        <v/>
      </c>
      <c r="T64" s="445" t="str">
        <f>IF(AR64&lt;999,VLOOKUP(AR64,'Akt. Runde'!$A$11:$AL$189,20),"")</f>
        <v/>
      </c>
      <c r="U64" s="430" t="str">
        <f>IF(AR64&lt;999,VLOOKUP(AR64,'Akt. Runde'!$A$11:$AL$189,21),"")</f>
        <v/>
      </c>
      <c r="V64" s="431" t="str">
        <f>IF(AR64&lt;999,VLOOKUP(AR64,'Akt. Runde'!$A$11:$AL$189,22),"")</f>
        <v/>
      </c>
      <c r="W64" s="431" t="str">
        <f>IF(AR64&lt;999,VLOOKUP(AR64,'Akt. Runde'!$A$11:$AL$189,23),"")</f>
        <v/>
      </c>
      <c r="X64" s="347" t="str">
        <f>IF(AR64&lt;999,VLOOKUP(AR64,'Akt. Runde'!$A$11:$AL$189,24),"")</f>
        <v/>
      </c>
      <c r="Y64" s="348" t="str">
        <f>IF(AR64&lt;999,VLOOKUP(AR64,'Akt. Runde'!$A$11:$AL$189,25),"")</f>
        <v/>
      </c>
      <c r="Z64" s="338" t="str">
        <f>IF(AR64&lt;999,VLOOKUP(AR64,'Akt. Runde'!$A$11:$AL$189,26),"")</f>
        <v/>
      </c>
      <c r="AA64" s="352" t="str">
        <f>IF(AR64&lt;999,VLOOKUP(AR64,'Akt. Runde'!$A$11:$AL$189,27),"")</f>
        <v/>
      </c>
      <c r="AB64" s="345" t="str">
        <f>IF(AR64&lt;999,VLOOKUP(AR64,'Akt. Runde'!$A$11:$AL$189,28),"")</f>
        <v/>
      </c>
      <c r="AC64" s="345" t="str">
        <f>IF(AR64&lt;999,VLOOKUP(AR64,'Akt. Runde'!$A$11:$AL$189,29),"")</f>
        <v/>
      </c>
      <c r="AD64" s="339" t="str">
        <f>IF(AR64&lt;999,VLOOKUP(AR64,'Akt. Runde'!$A$11:$AL$189,30),"")</f>
        <v/>
      </c>
      <c r="AE64" s="352" t="str">
        <f>IF(AR64&lt;999,VLOOKUP(AR64,'Akt. Runde'!$A$11:$AL$189,31),"")</f>
        <v/>
      </c>
      <c r="AF64" s="345" t="str">
        <f>IF(AR64&lt;999,VLOOKUP(AR64,'Akt. Runde'!$A$11:$AL$189,32),"")</f>
        <v/>
      </c>
      <c r="AG64" s="345" t="str">
        <f>IF(AR64&lt;999,VLOOKUP(AR64,'Akt. Runde'!$A$11:$AL$189,33),"")</f>
        <v/>
      </c>
      <c r="AH64" s="340" t="str">
        <f>IF(AR64&lt;999,VLOOKUP(AR64,'Akt. Runde'!$A$11:$AL$189,34),"")</f>
        <v/>
      </c>
      <c r="AI64" s="339" t="str">
        <f>IF(AR64&lt;999,VLOOKUP(AR64,'Akt. Runde'!$A$11:$AL$189,35),"")</f>
        <v/>
      </c>
      <c r="AJ64" s="341" t="str">
        <f>IF(AR64&lt;999,VLOOKUP(AR64,'Akt. Runde'!$A$11:$AL$189,36),"")</f>
        <v/>
      </c>
      <c r="AK64" s="333" t="str">
        <f>IF(AR64&lt;999,VLOOKUP(AR64,'Akt. Runde'!$A$11:$AL$189,37),"")</f>
        <v/>
      </c>
      <c r="AL64" s="136" t="str">
        <f>IF(AR64&lt;999,VLOOKUP(AR64,'Akt. Runde'!$A$11:$AL$189,38),"")</f>
        <v/>
      </c>
      <c r="AO64">
        <f>IF('Akt. Runde'!AK64="",99,'Akt. Runde'!AK64)</f>
        <v>99</v>
      </c>
      <c r="AP64">
        <f t="shared" si="50"/>
        <v>99054</v>
      </c>
      <c r="AQ64">
        <f t="shared" si="63"/>
        <v>99054</v>
      </c>
      <c r="AR64">
        <f t="shared" si="14"/>
        <v>999</v>
      </c>
      <c r="AS64">
        <f t="shared" si="15"/>
        <v>999000</v>
      </c>
      <c r="AT64">
        <f t="shared" si="16"/>
        <v>999000</v>
      </c>
      <c r="AU64">
        <f t="shared" si="17"/>
        <v>999</v>
      </c>
      <c r="AV64">
        <f t="shared" si="28"/>
        <v>54</v>
      </c>
      <c r="AW64" s="47" t="str">
        <f t="shared" si="18"/>
        <v/>
      </c>
      <c r="AX64" t="str">
        <f>IF(AU64&lt;999,VLOOKUP(AU64,'Akt. Runde'!$A$11:$AL$189,4),"")</f>
        <v/>
      </c>
      <c r="AY64" s="48" t="str">
        <f>IF(AU64&lt;999,VLOOKUP(AU64,'Akt. Runde'!$A$11:$AL$189,36),"")</f>
        <v/>
      </c>
      <c r="AZ64" s="447" t="str">
        <f>IF(AU64&lt;999,VLOOKUP(AU64,'Akt. Runde'!$A$11:$AL$189,37),"")</f>
        <v/>
      </c>
      <c r="BA64" t="str">
        <f t="shared" si="19"/>
        <v/>
      </c>
      <c r="BZ64" s="28" t="str">
        <f t="shared" si="51"/>
        <v/>
      </c>
      <c r="CA64" s="28" t="str">
        <f t="shared" si="52"/>
        <v/>
      </c>
      <c r="CB64" s="28" t="str">
        <f t="shared" si="53"/>
        <v/>
      </c>
      <c r="CC64" s="28" t="str">
        <f t="shared" si="54"/>
        <v/>
      </c>
      <c r="CD64" s="28" t="str">
        <f t="shared" si="55"/>
        <v/>
      </c>
      <c r="CE64" s="28" t="str">
        <f t="shared" si="56"/>
        <v/>
      </c>
      <c r="CF64" s="28" t="str">
        <f t="shared" si="64"/>
        <v/>
      </c>
      <c r="CG64" s="28" t="str">
        <f t="shared" si="65"/>
        <v/>
      </c>
      <c r="CH64" s="28" t="str">
        <f t="shared" si="66"/>
        <v/>
      </c>
      <c r="CI64" s="28">
        <f t="shared" si="67"/>
        <v>0</v>
      </c>
      <c r="CT64" s="5"/>
      <c r="CV64" s="28" t="str">
        <f t="shared" si="57"/>
        <v/>
      </c>
      <c r="CW64" s="28" t="str">
        <f t="shared" si="58"/>
        <v/>
      </c>
      <c r="CX64" s="28" t="str">
        <f t="shared" si="59"/>
        <v/>
      </c>
      <c r="CY64" s="28" t="str">
        <f t="shared" si="60"/>
        <v/>
      </c>
      <c r="CZ64" s="28" t="str">
        <f t="shared" si="61"/>
        <v/>
      </c>
      <c r="DA64" s="28" t="str">
        <f t="shared" si="62"/>
        <v/>
      </c>
      <c r="DB64" s="28" t="str">
        <f t="shared" si="68"/>
        <v/>
      </c>
      <c r="DC64" s="28" t="str">
        <f t="shared" si="69"/>
        <v/>
      </c>
      <c r="DD64" s="28" t="str">
        <f t="shared" si="70"/>
        <v/>
      </c>
      <c r="DE64" s="28">
        <f t="shared" si="71"/>
        <v>0</v>
      </c>
      <c r="DP64" s="5"/>
      <c r="DQ64" s="48"/>
      <c r="DR64" s="5"/>
      <c r="DS64" s="5"/>
      <c r="DU64" s="48"/>
      <c r="DV64" s="48"/>
      <c r="DW64" s="48"/>
      <c r="DZ64" s="48"/>
      <c r="EA64" s="48"/>
      <c r="EB64" s="48"/>
      <c r="EC64" s="48"/>
      <c r="EF64" s="48"/>
      <c r="EG64" s="48"/>
      <c r="EH64" s="48"/>
      <c r="EI64" s="48"/>
      <c r="EN64" s="48"/>
    </row>
    <row r="65" spans="1:149" x14ac:dyDescent="0.2">
      <c r="A65">
        <v>55</v>
      </c>
      <c r="B65" s="358">
        <v>9</v>
      </c>
      <c r="C65" s="359" t="str">
        <f>IF(AR65&lt;999,VLOOKUP(AR65,'Akt. Runde'!$A$11:$AL$189,3),"")</f>
        <v/>
      </c>
      <c r="D65" s="360" t="str">
        <f>IF(AR65&lt;999,VLOOKUP(AR65,'Akt. Runde'!$A$11:$AL$189,4),"")</f>
        <v/>
      </c>
      <c r="E65" s="361" t="str">
        <f>IF(AR65&lt;999,VLOOKUP(AR65,'Akt. Runde'!$A$11:$AL$189,5),"")</f>
        <v/>
      </c>
      <c r="F65" s="361" t="str">
        <f>IF(AR65&lt;999,VLOOKUP(AR65,'Akt. Runde'!$A$11:$AL$189,6),"")</f>
        <v/>
      </c>
      <c r="G65" s="437" t="str">
        <f>IF(AR65&lt;999,VLOOKUP(AR65,'Akt. Runde'!$A$11:$AL$189,7),"")</f>
        <v/>
      </c>
      <c r="H65" s="362" t="str">
        <f>IF(AR65&lt;999,VLOOKUP(AR65,'Akt. Runde'!$A$11:$AL$189,8),"")</f>
        <v/>
      </c>
      <c r="I65" s="363" t="str">
        <f>IF(AR65&lt;999,VLOOKUP(AR65,'Akt. Runde'!$A$11:$AL$189,9),"")</f>
        <v/>
      </c>
      <c r="J65" s="364" t="str">
        <f>IF(AR65&lt;999,VLOOKUP(AR65,'Akt. Runde'!$A$11:$AL$189,10),"")</f>
        <v/>
      </c>
      <c r="K65" s="365" t="str">
        <f>IF(AR65&lt;999,VLOOKUP(AR65,'Akt. Runde'!$A$11:$AL$189,11),"")</f>
        <v/>
      </c>
      <c r="L65" s="364" t="str">
        <f>IF(AR65&lt;999,VLOOKUP(AR65,'Akt. Runde'!$A$11:$AL$189,12),"")</f>
        <v/>
      </c>
      <c r="M65" s="365" t="str">
        <f>IF(AR65&lt;999,VLOOKUP(AR65,'Akt. Runde'!$A$11:$AL$189,13),"")</f>
        <v/>
      </c>
      <c r="N65" s="364" t="str">
        <f>IF(AR65&lt;999,VLOOKUP(AR65,'Akt. Runde'!$A$11:$AL$189,14),"")</f>
        <v/>
      </c>
      <c r="O65" s="363" t="str">
        <f>IF(AR65&lt;999,VLOOKUP(AR65,'Akt. Runde'!$A$11:$AL$189,15),"")</f>
        <v/>
      </c>
      <c r="P65" s="364" t="str">
        <f>IF(AR65&lt;999,VLOOKUP(AR65,'Akt. Runde'!$A$11:$AL$189,16),"")</f>
        <v/>
      </c>
      <c r="Q65" s="365" t="str">
        <f>IF(AR65&lt;999,VLOOKUP(AR65,'Akt. Runde'!$A$11:$AL$189,17),"")</f>
        <v/>
      </c>
      <c r="R65" s="364" t="str">
        <f>IF(AR65&lt;999,VLOOKUP(AR65,'Akt. Runde'!$A$11:$AL$189,18),"")</f>
        <v/>
      </c>
      <c r="S65" s="365" t="str">
        <f>IF(AR65&lt;999,VLOOKUP(AR65,'Akt. Runde'!$A$11:$AL$189,19),"")</f>
        <v/>
      </c>
      <c r="T65" s="364" t="str">
        <f>IF(AR65&lt;999,VLOOKUP(AR65,'Akt. Runde'!$A$11:$AL$189,20),"")</f>
        <v/>
      </c>
      <c r="U65" s="434" t="str">
        <f>IF(AR65&lt;999,VLOOKUP(AR65,'Akt. Runde'!$A$11:$AL$189,21),"")</f>
        <v/>
      </c>
      <c r="V65" s="435" t="str">
        <f>IF(AR65&lt;999,VLOOKUP(AR65,'Akt. Runde'!$A$11:$AL$189,22),"")</f>
        <v/>
      </c>
      <c r="W65" s="435" t="str">
        <f>IF(AR65&lt;999,VLOOKUP(AR65,'Akt. Runde'!$A$11:$AL$189,23),"")</f>
        <v/>
      </c>
      <c r="X65" s="376" t="str">
        <f>IF(AR65&lt;999,VLOOKUP(AR65,'Akt. Runde'!$A$11:$AL$189,24),"")</f>
        <v/>
      </c>
      <c r="Y65" s="377" t="str">
        <f>IF(AR65&lt;999,VLOOKUP(AR65,'Akt. Runde'!$A$11:$AL$189,25),"")</f>
        <v/>
      </c>
      <c r="Z65" s="368" t="str">
        <f>IF(AR65&lt;999,VLOOKUP(AR65,'Akt. Runde'!$A$11:$AL$189,26),"")</f>
        <v/>
      </c>
      <c r="AA65" s="369" t="str">
        <f>IF(AR65&lt;999,VLOOKUP(AR65,'Akt. Runde'!$A$11:$AL$189,27),"")</f>
        <v/>
      </c>
      <c r="AB65" s="367" t="str">
        <f>IF(AR65&lt;999,VLOOKUP(AR65,'Akt. Runde'!$A$11:$AL$189,28),"")</f>
        <v/>
      </c>
      <c r="AC65" s="367" t="str">
        <f>IF(AR65&lt;999,VLOOKUP(AR65,'Akt. Runde'!$A$11:$AL$189,29),"")</f>
        <v/>
      </c>
      <c r="AD65" s="370" t="str">
        <f>IF(AR65&lt;999,VLOOKUP(AR65,'Akt. Runde'!$A$11:$AL$189,30),"")</f>
        <v/>
      </c>
      <c r="AE65" s="369" t="str">
        <f>IF(AR65&lt;999,VLOOKUP(AR65,'Akt. Runde'!$A$11:$AL$189,31),"")</f>
        <v/>
      </c>
      <c r="AF65" s="367" t="str">
        <f>IF(AR65&lt;999,VLOOKUP(AR65,'Akt. Runde'!$A$11:$AL$189,32),"")</f>
        <v/>
      </c>
      <c r="AG65" s="367" t="str">
        <f>IF(AR65&lt;999,VLOOKUP(AR65,'Akt. Runde'!$A$11:$AL$189,33),"")</f>
        <v/>
      </c>
      <c r="AH65" s="371" t="str">
        <f>IF(AR65&lt;999,VLOOKUP(AR65,'Akt. Runde'!$A$11:$AL$189,34),"")</f>
        <v/>
      </c>
      <c r="AI65" s="370" t="str">
        <f>IF(AR65&lt;999,VLOOKUP(AR65,'Akt. Runde'!$A$11:$AL$189,35),"")</f>
        <v/>
      </c>
      <c r="AJ65" s="372" t="str">
        <f>IF(AR65&lt;999,VLOOKUP(AR65,'Akt. Runde'!$A$11:$AL$189,36),"")</f>
        <v/>
      </c>
      <c r="AK65" s="373" t="str">
        <f>IF(AR65&lt;999,VLOOKUP(AR65,'Akt. Runde'!$A$11:$AL$189,37),"")</f>
        <v/>
      </c>
      <c r="AL65" s="374" t="str">
        <f>IF(AR65&lt;999,VLOOKUP(AR65,'Akt. Runde'!$A$11:$AL$189,38),"")</f>
        <v/>
      </c>
      <c r="AO65">
        <f>IF('Akt. Runde'!AK65="",99,'Akt. Runde'!AK65)</f>
        <v>99</v>
      </c>
      <c r="AP65">
        <f t="shared" si="50"/>
        <v>99055</v>
      </c>
      <c r="AQ65">
        <f t="shared" si="63"/>
        <v>99055</v>
      </c>
      <c r="AR65">
        <f t="shared" si="14"/>
        <v>999</v>
      </c>
      <c r="AS65">
        <f t="shared" si="15"/>
        <v>999000</v>
      </c>
      <c r="AT65">
        <f t="shared" si="16"/>
        <v>999000</v>
      </c>
      <c r="AU65">
        <f t="shared" si="17"/>
        <v>999</v>
      </c>
      <c r="AV65">
        <f t="shared" si="28"/>
        <v>55</v>
      </c>
      <c r="AW65" s="47" t="str">
        <f t="shared" si="18"/>
        <v/>
      </c>
      <c r="AX65" t="str">
        <f>IF(AU65&lt;999,VLOOKUP(AU65,'Akt. Runde'!$A$11:$AL$189,4),"")</f>
        <v/>
      </c>
      <c r="AY65" s="48" t="str">
        <f>IF(AU65&lt;999,VLOOKUP(AU65,'Akt. Runde'!$A$11:$AL$189,36),"")</f>
        <v/>
      </c>
      <c r="AZ65" s="447" t="str">
        <f>IF(AU65&lt;999,VLOOKUP(AU65,'Akt. Runde'!$A$11:$AL$189,37),"")</f>
        <v/>
      </c>
      <c r="BA65" t="str">
        <f t="shared" si="19"/>
        <v/>
      </c>
      <c r="BZ65" s="28" t="str">
        <f t="shared" si="51"/>
        <v/>
      </c>
      <c r="CA65" s="28" t="str">
        <f t="shared" si="52"/>
        <v/>
      </c>
      <c r="CB65" s="28" t="str">
        <f t="shared" si="53"/>
        <v/>
      </c>
      <c r="CC65" s="28" t="str">
        <f t="shared" si="54"/>
        <v/>
      </c>
      <c r="CD65" s="28" t="str">
        <f t="shared" si="55"/>
        <v/>
      </c>
      <c r="CE65" s="28" t="str">
        <f t="shared" si="56"/>
        <v/>
      </c>
      <c r="CF65" s="28" t="str">
        <f t="shared" si="64"/>
        <v/>
      </c>
      <c r="CG65" s="28" t="str">
        <f t="shared" si="65"/>
        <v/>
      </c>
      <c r="CH65" s="28" t="str">
        <f t="shared" si="66"/>
        <v/>
      </c>
      <c r="CI65" s="28">
        <f t="shared" si="67"/>
        <v>0</v>
      </c>
      <c r="CT65" s="5"/>
      <c r="CV65" s="28" t="str">
        <f t="shared" si="57"/>
        <v/>
      </c>
      <c r="CW65" s="28" t="str">
        <f t="shared" si="58"/>
        <v/>
      </c>
      <c r="CX65" s="28" t="str">
        <f t="shared" si="59"/>
        <v/>
      </c>
      <c r="CY65" s="28" t="str">
        <f t="shared" si="60"/>
        <v/>
      </c>
      <c r="CZ65" s="28" t="str">
        <f t="shared" si="61"/>
        <v/>
      </c>
      <c r="DA65" s="28" t="str">
        <f t="shared" si="62"/>
        <v/>
      </c>
      <c r="DB65" s="28" t="str">
        <f t="shared" si="68"/>
        <v/>
      </c>
      <c r="DC65" s="28" t="str">
        <f t="shared" si="69"/>
        <v/>
      </c>
      <c r="DD65" s="28" t="str">
        <f t="shared" si="70"/>
        <v/>
      </c>
      <c r="DE65" s="28">
        <f t="shared" si="71"/>
        <v>0</v>
      </c>
      <c r="DP65" s="5"/>
      <c r="DQ65" s="48"/>
      <c r="DR65" s="5"/>
      <c r="DS65" s="5"/>
      <c r="DU65" s="48"/>
      <c r="DV65" s="48"/>
      <c r="DW65" s="48"/>
      <c r="DZ65" s="48"/>
      <c r="EA65" s="48"/>
      <c r="EB65" s="48"/>
      <c r="EC65" s="48"/>
      <c r="EF65" s="48"/>
      <c r="EG65" s="48"/>
      <c r="EH65" s="48"/>
      <c r="EI65" s="48"/>
      <c r="EN65" s="48"/>
    </row>
    <row r="66" spans="1:149" x14ac:dyDescent="0.2">
      <c r="A66">
        <v>56</v>
      </c>
      <c r="B66" s="353">
        <v>10</v>
      </c>
      <c r="C66" s="354" t="str">
        <f>IF(AR66&lt;999,VLOOKUP(AR66,'Akt. Runde'!$A$11:$AL$189,3),"")</f>
        <v/>
      </c>
      <c r="D66" s="355" t="str">
        <f>IF(AR66&lt;999,VLOOKUP(AR66,'Akt. Runde'!$A$11:$AL$189,4),"")</f>
        <v/>
      </c>
      <c r="E66" s="356" t="str">
        <f>IF(AR66&lt;999,VLOOKUP(AR66,'Akt. Runde'!$A$11:$AL$189,5),"")</f>
        <v/>
      </c>
      <c r="F66" s="356" t="str">
        <f>IF(AR66&lt;999,VLOOKUP(AR66,'Akt. Runde'!$A$11:$AL$189,6),"")</f>
        <v/>
      </c>
      <c r="G66" s="438" t="str">
        <f>IF(AR66&lt;999,VLOOKUP(AR66,'Akt. Runde'!$A$11:$AL$189,7),"")</f>
        <v/>
      </c>
      <c r="H66" s="357" t="str">
        <f>IF(AR66&lt;999,VLOOKUP(AR66,'Akt. Runde'!$A$11:$AL$189,8),"")</f>
        <v/>
      </c>
      <c r="I66" s="444" t="str">
        <f>IF(AR66&lt;999,VLOOKUP(AR66,'Akt. Runde'!$A$11:$AL$189,9),"")</f>
        <v/>
      </c>
      <c r="J66" s="445" t="str">
        <f>IF(AR66&lt;999,VLOOKUP(AR66,'Akt. Runde'!$A$11:$AL$189,10),"")</f>
        <v/>
      </c>
      <c r="K66" s="446" t="str">
        <f>IF(AR66&lt;999,VLOOKUP(AR66,'Akt. Runde'!$A$11:$AL$189,11),"")</f>
        <v/>
      </c>
      <c r="L66" s="445" t="str">
        <f>IF(AR66&lt;999,VLOOKUP(AR66,'Akt. Runde'!$A$11:$AL$189,12),"")</f>
        <v/>
      </c>
      <c r="M66" s="446" t="str">
        <f>IF(AR66&lt;999,VLOOKUP(AR66,'Akt. Runde'!$A$11:$AL$189,13),"")</f>
        <v/>
      </c>
      <c r="N66" s="445" t="str">
        <f>IF(AR66&lt;999,VLOOKUP(AR66,'Akt. Runde'!$A$11:$AL$189,14),"")</f>
        <v/>
      </c>
      <c r="O66" s="444" t="str">
        <f>IF(AR66&lt;999,VLOOKUP(AR66,'Akt. Runde'!$A$11:$AL$189,15),"")</f>
        <v/>
      </c>
      <c r="P66" s="445" t="str">
        <f>IF(AR66&lt;999,VLOOKUP(AR66,'Akt. Runde'!$A$11:$AL$189,16),"")</f>
        <v/>
      </c>
      <c r="Q66" s="446" t="str">
        <f>IF(AR66&lt;999,VLOOKUP(AR66,'Akt. Runde'!$A$11:$AL$189,17),"")</f>
        <v/>
      </c>
      <c r="R66" s="445" t="str">
        <f>IF(AR66&lt;999,VLOOKUP(AR66,'Akt. Runde'!$A$11:$AL$189,18),"")</f>
        <v/>
      </c>
      <c r="S66" s="446" t="str">
        <f>IF(AR66&lt;999,VLOOKUP(AR66,'Akt. Runde'!$A$11:$AL$189,19),"")</f>
        <v/>
      </c>
      <c r="T66" s="445" t="str">
        <f>IF(AR66&lt;999,VLOOKUP(AR66,'Akt. Runde'!$A$11:$AL$189,20),"")</f>
        <v/>
      </c>
      <c r="U66" s="430" t="str">
        <f>IF(AR66&lt;999,VLOOKUP(AR66,'Akt. Runde'!$A$11:$AL$189,21),"")</f>
        <v/>
      </c>
      <c r="V66" s="431" t="str">
        <f>IF(AR66&lt;999,VLOOKUP(AR66,'Akt. Runde'!$A$11:$AL$189,22),"")</f>
        <v/>
      </c>
      <c r="W66" s="431" t="str">
        <f>IF(AR66&lt;999,VLOOKUP(AR66,'Akt. Runde'!$A$11:$AL$189,23),"")</f>
        <v/>
      </c>
      <c r="X66" s="344" t="str">
        <f>IF(AR66&lt;999,VLOOKUP(AR66,'Akt. Runde'!$A$11:$AL$189,24),"")</f>
        <v/>
      </c>
      <c r="Y66" s="345" t="str">
        <f>IF(AR66&lt;999,VLOOKUP(AR66,'Akt. Runde'!$A$11:$AL$189,25),"")</f>
        <v/>
      </c>
      <c r="Z66" s="338" t="str">
        <f>IF(AR66&lt;999,VLOOKUP(AR66,'Akt. Runde'!$A$11:$AL$189,26),"")</f>
        <v/>
      </c>
      <c r="AA66" s="352" t="str">
        <f>IF(AR66&lt;999,VLOOKUP(AR66,'Akt. Runde'!$A$11:$AL$189,27),"")</f>
        <v/>
      </c>
      <c r="AB66" s="345" t="str">
        <f>IF(AR66&lt;999,VLOOKUP(AR66,'Akt. Runde'!$A$11:$AL$189,28),"")</f>
        <v/>
      </c>
      <c r="AC66" s="345" t="str">
        <f>IF(AR66&lt;999,VLOOKUP(AR66,'Akt. Runde'!$A$11:$AL$189,29),"")</f>
        <v/>
      </c>
      <c r="AD66" s="339" t="str">
        <f>IF(AR66&lt;999,VLOOKUP(AR66,'Akt. Runde'!$A$11:$AL$189,30),"")</f>
        <v/>
      </c>
      <c r="AE66" s="352" t="str">
        <f>IF(AR66&lt;999,VLOOKUP(AR66,'Akt. Runde'!$A$11:$AL$189,31),"")</f>
        <v/>
      </c>
      <c r="AF66" s="345" t="str">
        <f>IF(AR66&lt;999,VLOOKUP(AR66,'Akt. Runde'!$A$11:$AL$189,32),"")</f>
        <v/>
      </c>
      <c r="AG66" s="345" t="str">
        <f>IF(AR66&lt;999,VLOOKUP(AR66,'Akt. Runde'!$A$11:$AL$189,33),"")</f>
        <v/>
      </c>
      <c r="AH66" s="340" t="str">
        <f>IF(AR66&lt;999,VLOOKUP(AR66,'Akt. Runde'!$A$11:$AL$189,34),"")</f>
        <v/>
      </c>
      <c r="AI66" s="339" t="str">
        <f>IF(AR66&lt;999,VLOOKUP(AR66,'Akt. Runde'!$A$11:$AL$189,35),"")</f>
        <v/>
      </c>
      <c r="AJ66" s="341" t="str">
        <f>IF(AR66&lt;999,VLOOKUP(AR66,'Akt. Runde'!$A$11:$AL$189,36),"")</f>
        <v/>
      </c>
      <c r="AK66" s="333" t="str">
        <f>IF(AR66&lt;999,VLOOKUP(AR66,'Akt. Runde'!$A$11:$AL$189,37),"")</f>
        <v/>
      </c>
      <c r="AL66" s="136" t="str">
        <f>IF(AR66&lt;999,VLOOKUP(AR66,'Akt. Runde'!$A$11:$AL$189,38),"")</f>
        <v/>
      </c>
      <c r="AO66">
        <f>IF('Akt. Runde'!AK66="",99,'Akt. Runde'!AK66)</f>
        <v>99</v>
      </c>
      <c r="AP66">
        <f t="shared" si="50"/>
        <v>99056</v>
      </c>
      <c r="AQ66">
        <f t="shared" si="63"/>
        <v>99056</v>
      </c>
      <c r="AR66">
        <f t="shared" si="14"/>
        <v>999</v>
      </c>
      <c r="AS66">
        <f t="shared" si="15"/>
        <v>999000</v>
      </c>
      <c r="AT66">
        <f t="shared" si="16"/>
        <v>999000</v>
      </c>
      <c r="AU66">
        <f t="shared" si="17"/>
        <v>999</v>
      </c>
      <c r="AV66">
        <f t="shared" si="28"/>
        <v>56</v>
      </c>
      <c r="AW66" s="47" t="str">
        <f t="shared" si="18"/>
        <v/>
      </c>
      <c r="AX66" t="str">
        <f>IF(AU66&lt;999,VLOOKUP(AU66,'Akt. Runde'!$A$11:$AL$189,4),"")</f>
        <v/>
      </c>
      <c r="AY66" s="48" t="str">
        <f>IF(AU66&lt;999,VLOOKUP(AU66,'Akt. Runde'!$A$11:$AL$189,36),"")</f>
        <v/>
      </c>
      <c r="AZ66" s="447" t="str">
        <f>IF(AU66&lt;999,VLOOKUP(AU66,'Akt. Runde'!$A$11:$AL$189,37),"")</f>
        <v/>
      </c>
      <c r="BA66" t="str">
        <f t="shared" si="19"/>
        <v/>
      </c>
      <c r="BZ66" s="28" t="str">
        <f t="shared" si="51"/>
        <v/>
      </c>
      <c r="CA66" s="28" t="str">
        <f t="shared" si="52"/>
        <v/>
      </c>
      <c r="CB66" s="28" t="str">
        <f t="shared" si="53"/>
        <v/>
      </c>
      <c r="CC66" s="28" t="str">
        <f t="shared" si="54"/>
        <v/>
      </c>
      <c r="CD66" s="28" t="str">
        <f t="shared" si="55"/>
        <v/>
      </c>
      <c r="CE66" s="28" t="str">
        <f t="shared" si="56"/>
        <v/>
      </c>
      <c r="CF66" s="28" t="str">
        <f t="shared" si="64"/>
        <v/>
      </c>
      <c r="CG66" s="28" t="str">
        <f t="shared" si="65"/>
        <v/>
      </c>
      <c r="CH66" s="28" t="str">
        <f t="shared" si="66"/>
        <v/>
      </c>
      <c r="CI66" s="28">
        <f t="shared" si="67"/>
        <v>0</v>
      </c>
      <c r="CT66" s="5"/>
      <c r="CV66" s="28" t="str">
        <f t="shared" si="57"/>
        <v/>
      </c>
      <c r="CW66" s="28" t="str">
        <f t="shared" si="58"/>
        <v/>
      </c>
      <c r="CX66" s="28" t="str">
        <f t="shared" si="59"/>
        <v/>
      </c>
      <c r="CY66" s="28" t="str">
        <f t="shared" si="60"/>
        <v/>
      </c>
      <c r="CZ66" s="28" t="str">
        <f t="shared" si="61"/>
        <v/>
      </c>
      <c r="DA66" s="28" t="str">
        <f t="shared" si="62"/>
        <v/>
      </c>
      <c r="DB66" s="28" t="str">
        <f t="shared" si="68"/>
        <v/>
      </c>
      <c r="DC66" s="28" t="str">
        <f t="shared" si="69"/>
        <v/>
      </c>
      <c r="DD66" s="28" t="str">
        <f t="shared" si="70"/>
        <v/>
      </c>
      <c r="DE66" s="28">
        <f t="shared" si="71"/>
        <v>0</v>
      </c>
      <c r="DP66" s="5"/>
      <c r="DQ66" s="48"/>
      <c r="DR66" s="5"/>
      <c r="DS66" s="5"/>
      <c r="DU66" s="48"/>
      <c r="DV66" s="48"/>
      <c r="DW66" s="48"/>
      <c r="DZ66" s="48"/>
      <c r="EA66" s="48"/>
      <c r="EB66" s="48"/>
      <c r="EC66" s="48"/>
      <c r="EF66" s="48"/>
      <c r="EG66" s="48"/>
      <c r="EH66" s="48"/>
      <c r="EI66" s="48"/>
      <c r="EN66" s="48"/>
    </row>
    <row r="67" spans="1:149" x14ac:dyDescent="0.2">
      <c r="A67">
        <v>57</v>
      </c>
      <c r="B67" s="358">
        <v>11</v>
      </c>
      <c r="C67" s="359" t="str">
        <f>IF(AR67&lt;999,VLOOKUP(AR67,'Akt. Runde'!$A$11:$AL$189,3),"")</f>
        <v/>
      </c>
      <c r="D67" s="360" t="str">
        <f>IF(AR67&lt;999,VLOOKUP(AR67,'Akt. Runde'!$A$11:$AL$189,4),"")</f>
        <v/>
      </c>
      <c r="E67" s="361" t="str">
        <f>IF(AR67&lt;999,VLOOKUP(AR67,'Akt. Runde'!$A$11:$AL$189,5),"")</f>
        <v/>
      </c>
      <c r="F67" s="361" t="str">
        <f>IF(AR67&lt;999,VLOOKUP(AR67,'Akt. Runde'!$A$11:$AL$189,6),"")</f>
        <v/>
      </c>
      <c r="G67" s="437" t="str">
        <f>IF(AR67&lt;999,VLOOKUP(AR67,'Akt. Runde'!$A$11:$AL$189,7),"")</f>
        <v/>
      </c>
      <c r="H67" s="362" t="str">
        <f>IF(AR67&lt;999,VLOOKUP(AR67,'Akt. Runde'!$A$11:$AL$189,8),"")</f>
        <v/>
      </c>
      <c r="I67" s="363" t="str">
        <f>IF(AR67&lt;999,VLOOKUP(AR67,'Akt. Runde'!$A$11:$AL$189,9),"")</f>
        <v/>
      </c>
      <c r="J67" s="364" t="str">
        <f>IF(AR67&lt;999,VLOOKUP(AR67,'Akt. Runde'!$A$11:$AL$189,10),"")</f>
        <v/>
      </c>
      <c r="K67" s="365" t="str">
        <f>IF(AR67&lt;999,VLOOKUP(AR67,'Akt. Runde'!$A$11:$AL$189,11),"")</f>
        <v/>
      </c>
      <c r="L67" s="364" t="str">
        <f>IF(AR67&lt;999,VLOOKUP(AR67,'Akt. Runde'!$A$11:$AL$189,12),"")</f>
        <v/>
      </c>
      <c r="M67" s="365" t="str">
        <f>IF(AR67&lt;999,VLOOKUP(AR67,'Akt. Runde'!$A$11:$AL$189,13),"")</f>
        <v/>
      </c>
      <c r="N67" s="364" t="str">
        <f>IF(AR67&lt;999,VLOOKUP(AR67,'Akt. Runde'!$A$11:$AL$189,14),"")</f>
        <v/>
      </c>
      <c r="O67" s="363" t="str">
        <f>IF(AR67&lt;999,VLOOKUP(AR67,'Akt. Runde'!$A$11:$AL$189,15),"")</f>
        <v/>
      </c>
      <c r="P67" s="364" t="str">
        <f>IF(AR67&lt;999,VLOOKUP(AR67,'Akt. Runde'!$A$11:$AL$189,16),"")</f>
        <v/>
      </c>
      <c r="Q67" s="365" t="str">
        <f>IF(AR67&lt;999,VLOOKUP(AR67,'Akt. Runde'!$A$11:$AL$189,17),"")</f>
        <v/>
      </c>
      <c r="R67" s="364" t="str">
        <f>IF(AR67&lt;999,VLOOKUP(AR67,'Akt. Runde'!$A$11:$AL$189,18),"")</f>
        <v/>
      </c>
      <c r="S67" s="365" t="str">
        <f>IF(AR67&lt;999,VLOOKUP(AR67,'Akt. Runde'!$A$11:$AL$189,19),"")</f>
        <v/>
      </c>
      <c r="T67" s="364" t="str">
        <f>IF(AR67&lt;999,VLOOKUP(AR67,'Akt. Runde'!$A$11:$AL$189,20),"")</f>
        <v/>
      </c>
      <c r="U67" s="434" t="str">
        <f>IF(AR67&lt;999,VLOOKUP(AR67,'Akt. Runde'!$A$11:$AL$189,21),"")</f>
        <v/>
      </c>
      <c r="V67" s="435" t="str">
        <f>IF(AR67&lt;999,VLOOKUP(AR67,'Akt. Runde'!$A$11:$AL$189,22),"")</f>
        <v/>
      </c>
      <c r="W67" s="435" t="str">
        <f>IF(AR67&lt;999,VLOOKUP(AR67,'Akt. Runde'!$A$11:$AL$189,23),"")</f>
        <v/>
      </c>
      <c r="X67" s="366" t="str">
        <f>IF(AR67&lt;999,VLOOKUP(AR67,'Akt. Runde'!$A$11:$AL$189,24),"")</f>
        <v/>
      </c>
      <c r="Y67" s="367" t="str">
        <f>IF(AR67&lt;999,VLOOKUP(AR67,'Akt. Runde'!$A$11:$AL$189,25),"")</f>
        <v/>
      </c>
      <c r="Z67" s="368" t="str">
        <f>IF(AR67&lt;999,VLOOKUP(AR67,'Akt. Runde'!$A$11:$AL$189,26),"")</f>
        <v/>
      </c>
      <c r="AA67" s="369" t="str">
        <f>IF(AR67&lt;999,VLOOKUP(AR67,'Akt. Runde'!$A$11:$AL$189,27),"")</f>
        <v/>
      </c>
      <c r="AB67" s="367" t="str">
        <f>IF(AR67&lt;999,VLOOKUP(AR67,'Akt. Runde'!$A$11:$AL$189,28),"")</f>
        <v/>
      </c>
      <c r="AC67" s="367" t="str">
        <f>IF(AR67&lt;999,VLOOKUP(AR67,'Akt. Runde'!$A$11:$AL$189,29),"")</f>
        <v/>
      </c>
      <c r="AD67" s="370" t="str">
        <f>IF(AR67&lt;999,VLOOKUP(AR67,'Akt. Runde'!$A$11:$AL$189,30),"")</f>
        <v/>
      </c>
      <c r="AE67" s="369" t="str">
        <f>IF(AR67&lt;999,VLOOKUP(AR67,'Akt. Runde'!$A$11:$AL$189,31),"")</f>
        <v/>
      </c>
      <c r="AF67" s="367" t="str">
        <f>IF(AR67&lt;999,VLOOKUP(AR67,'Akt. Runde'!$A$11:$AL$189,32),"")</f>
        <v/>
      </c>
      <c r="AG67" s="367" t="str">
        <f>IF(AR67&lt;999,VLOOKUP(AR67,'Akt. Runde'!$A$11:$AL$189,33),"")</f>
        <v/>
      </c>
      <c r="AH67" s="371" t="str">
        <f>IF(AR67&lt;999,VLOOKUP(AR67,'Akt. Runde'!$A$11:$AL$189,34),"")</f>
        <v/>
      </c>
      <c r="AI67" s="370" t="str">
        <f>IF(AR67&lt;999,VLOOKUP(AR67,'Akt. Runde'!$A$11:$AL$189,35),"")</f>
        <v/>
      </c>
      <c r="AJ67" s="372" t="str">
        <f>IF(AR67&lt;999,VLOOKUP(AR67,'Akt. Runde'!$A$11:$AL$189,36),"")</f>
        <v/>
      </c>
      <c r="AK67" s="373" t="str">
        <f>IF(AR67&lt;999,VLOOKUP(AR67,'Akt. Runde'!$A$11:$AL$189,37),"")</f>
        <v/>
      </c>
      <c r="AL67" s="374" t="str">
        <f>IF(AR67&lt;999,VLOOKUP(AR67,'Akt. Runde'!$A$11:$AL$189,38),"")</f>
        <v/>
      </c>
      <c r="AO67">
        <f>IF('Akt. Runde'!AK67="",99,'Akt. Runde'!AK67)</f>
        <v>99</v>
      </c>
      <c r="AP67">
        <f t="shared" si="50"/>
        <v>99057</v>
      </c>
      <c r="AQ67">
        <f t="shared" si="63"/>
        <v>99057</v>
      </c>
      <c r="AR67">
        <f t="shared" si="14"/>
        <v>999</v>
      </c>
      <c r="AS67">
        <f t="shared" si="15"/>
        <v>999000</v>
      </c>
      <c r="AT67">
        <f t="shared" si="16"/>
        <v>999000</v>
      </c>
      <c r="AU67">
        <f t="shared" si="17"/>
        <v>999</v>
      </c>
      <c r="AV67">
        <f t="shared" si="28"/>
        <v>57</v>
      </c>
      <c r="AW67" s="47" t="str">
        <f t="shared" si="18"/>
        <v/>
      </c>
      <c r="AX67" t="str">
        <f>IF(AU67&lt;999,VLOOKUP(AU67,'Akt. Runde'!$A$11:$AL$189,4),"")</f>
        <v/>
      </c>
      <c r="AY67" s="48" t="str">
        <f>IF(AU67&lt;999,VLOOKUP(AU67,'Akt. Runde'!$A$11:$AL$189,36),"")</f>
        <v/>
      </c>
      <c r="AZ67" s="447" t="str">
        <f>IF(AU67&lt;999,VLOOKUP(AU67,'Akt. Runde'!$A$11:$AL$189,37),"")</f>
        <v/>
      </c>
      <c r="BA67" t="str">
        <f t="shared" si="19"/>
        <v/>
      </c>
      <c r="BZ67" s="28" t="str">
        <f t="shared" si="51"/>
        <v/>
      </c>
      <c r="CA67" s="28" t="str">
        <f t="shared" si="52"/>
        <v/>
      </c>
      <c r="CB67" s="28" t="str">
        <f t="shared" si="53"/>
        <v/>
      </c>
      <c r="CC67" s="28" t="str">
        <f t="shared" si="54"/>
        <v/>
      </c>
      <c r="CD67" s="28" t="str">
        <f t="shared" si="55"/>
        <v/>
      </c>
      <c r="CE67" s="28" t="str">
        <f t="shared" si="56"/>
        <v/>
      </c>
      <c r="CF67" s="28" t="str">
        <f t="shared" si="64"/>
        <v/>
      </c>
      <c r="CG67" s="28" t="str">
        <f t="shared" si="65"/>
        <v/>
      </c>
      <c r="CH67" s="28" t="str">
        <f t="shared" si="66"/>
        <v/>
      </c>
      <c r="CI67" s="28">
        <f t="shared" si="67"/>
        <v>0</v>
      </c>
      <c r="CT67" s="5"/>
      <c r="CV67" s="28" t="str">
        <f t="shared" si="57"/>
        <v/>
      </c>
      <c r="CW67" s="28" t="str">
        <f t="shared" si="58"/>
        <v/>
      </c>
      <c r="CX67" s="28" t="str">
        <f t="shared" si="59"/>
        <v/>
      </c>
      <c r="CY67" s="28" t="str">
        <f t="shared" si="60"/>
        <v/>
      </c>
      <c r="CZ67" s="28" t="str">
        <f t="shared" si="61"/>
        <v/>
      </c>
      <c r="DA67" s="28" t="str">
        <f t="shared" si="62"/>
        <v/>
      </c>
      <c r="DB67" s="28" t="str">
        <f t="shared" si="68"/>
        <v/>
      </c>
      <c r="DC67" s="28" t="str">
        <f t="shared" si="69"/>
        <v/>
      </c>
      <c r="DD67" s="28" t="str">
        <f t="shared" si="70"/>
        <v/>
      </c>
      <c r="DE67" s="28">
        <f t="shared" si="71"/>
        <v>0</v>
      </c>
      <c r="DP67" s="5"/>
      <c r="DQ67" s="48"/>
      <c r="DR67" s="5"/>
      <c r="DS67" s="5"/>
      <c r="DU67" s="48"/>
      <c r="DV67" s="48"/>
      <c r="DW67" s="48"/>
      <c r="DZ67" s="48"/>
      <c r="EA67" s="48"/>
      <c r="EB67" s="48"/>
      <c r="EC67" s="48"/>
      <c r="EF67" s="48"/>
      <c r="EG67" s="48"/>
      <c r="EH67" s="48"/>
      <c r="EI67" s="48"/>
      <c r="EN67" s="48"/>
    </row>
    <row r="68" spans="1:149" x14ac:dyDescent="0.2">
      <c r="A68">
        <v>58</v>
      </c>
      <c r="B68" s="353">
        <v>12</v>
      </c>
      <c r="C68" s="354" t="str">
        <f>IF(AR68&lt;999,VLOOKUP(AR68,'Akt. Runde'!$A$11:$AL$189,3),"")</f>
        <v/>
      </c>
      <c r="D68" s="355" t="str">
        <f>IF(AR68&lt;999,VLOOKUP(AR68,'Akt. Runde'!$A$11:$AL$189,4),"")</f>
        <v/>
      </c>
      <c r="E68" s="356" t="str">
        <f>IF(AR68&lt;999,VLOOKUP(AR68,'Akt. Runde'!$A$11:$AL$189,5),"")</f>
        <v/>
      </c>
      <c r="F68" s="356" t="str">
        <f>IF(AR68&lt;999,VLOOKUP(AR68,'Akt. Runde'!$A$11:$AL$189,6),"")</f>
        <v/>
      </c>
      <c r="G68" s="438" t="str">
        <f>IF(AR68&lt;999,VLOOKUP(AR68,'Akt. Runde'!$A$11:$AL$189,7),"")</f>
        <v/>
      </c>
      <c r="H68" s="357" t="str">
        <f>IF(AR68&lt;999,VLOOKUP(AR68,'Akt. Runde'!$A$11:$AL$189,8),"")</f>
        <v/>
      </c>
      <c r="I68" s="444" t="str">
        <f>IF(AR68&lt;999,VLOOKUP(AR68,'Akt. Runde'!$A$11:$AL$189,9),"")</f>
        <v/>
      </c>
      <c r="J68" s="445" t="str">
        <f>IF(AR68&lt;999,VLOOKUP(AR68,'Akt. Runde'!$A$11:$AL$189,10),"")</f>
        <v/>
      </c>
      <c r="K68" s="446" t="str">
        <f>IF(AR68&lt;999,VLOOKUP(AR68,'Akt. Runde'!$A$11:$AL$189,11),"")</f>
        <v/>
      </c>
      <c r="L68" s="445" t="str">
        <f>IF(AR68&lt;999,VLOOKUP(AR68,'Akt. Runde'!$A$11:$AL$189,12),"")</f>
        <v/>
      </c>
      <c r="M68" s="446" t="str">
        <f>IF(AR68&lt;999,VLOOKUP(AR68,'Akt. Runde'!$A$11:$AL$189,13),"")</f>
        <v/>
      </c>
      <c r="N68" s="445" t="str">
        <f>IF(AR68&lt;999,VLOOKUP(AR68,'Akt. Runde'!$A$11:$AL$189,14),"")</f>
        <v/>
      </c>
      <c r="O68" s="444" t="str">
        <f>IF(AR68&lt;999,VLOOKUP(AR68,'Akt. Runde'!$A$11:$AL$189,15),"")</f>
        <v/>
      </c>
      <c r="P68" s="445" t="str">
        <f>IF(AR68&lt;999,VLOOKUP(AR68,'Akt. Runde'!$A$11:$AL$189,16),"")</f>
        <v/>
      </c>
      <c r="Q68" s="446" t="str">
        <f>IF(AR68&lt;999,VLOOKUP(AR68,'Akt. Runde'!$A$11:$AL$189,17),"")</f>
        <v/>
      </c>
      <c r="R68" s="445" t="str">
        <f>IF(AR68&lt;999,VLOOKUP(AR68,'Akt. Runde'!$A$11:$AL$189,18),"")</f>
        <v/>
      </c>
      <c r="S68" s="446" t="str">
        <f>IF(AR68&lt;999,VLOOKUP(AR68,'Akt. Runde'!$A$11:$AL$189,19),"")</f>
        <v/>
      </c>
      <c r="T68" s="445" t="str">
        <f>IF(AR68&lt;999,VLOOKUP(AR68,'Akt. Runde'!$A$11:$AL$189,20),"")</f>
        <v/>
      </c>
      <c r="U68" s="430" t="str">
        <f>IF(AR68&lt;999,VLOOKUP(AR68,'Akt. Runde'!$A$11:$AL$189,21),"")</f>
        <v/>
      </c>
      <c r="V68" s="431" t="str">
        <f>IF(AR68&lt;999,VLOOKUP(AR68,'Akt. Runde'!$A$11:$AL$189,22),"")</f>
        <v/>
      </c>
      <c r="W68" s="431" t="str">
        <f>IF(AR68&lt;999,VLOOKUP(AR68,'Akt. Runde'!$A$11:$AL$189,23),"")</f>
        <v/>
      </c>
      <c r="X68" s="344" t="str">
        <f>IF(AR68&lt;999,VLOOKUP(AR68,'Akt. Runde'!$A$11:$AL$189,24),"")</f>
        <v/>
      </c>
      <c r="Y68" s="345" t="str">
        <f>IF(AR68&lt;999,VLOOKUP(AR68,'Akt. Runde'!$A$11:$AL$189,25),"")</f>
        <v/>
      </c>
      <c r="Z68" s="338" t="str">
        <f>IF(AR68&lt;999,VLOOKUP(AR68,'Akt. Runde'!$A$11:$AL$189,26),"")</f>
        <v/>
      </c>
      <c r="AA68" s="352" t="str">
        <f>IF(AR68&lt;999,VLOOKUP(AR68,'Akt. Runde'!$A$11:$AL$189,27),"")</f>
        <v/>
      </c>
      <c r="AB68" s="345" t="str">
        <f>IF(AR68&lt;999,VLOOKUP(AR68,'Akt. Runde'!$A$11:$AL$189,28),"")</f>
        <v/>
      </c>
      <c r="AC68" s="345" t="str">
        <f>IF(AR68&lt;999,VLOOKUP(AR68,'Akt. Runde'!$A$11:$AL$189,29),"")</f>
        <v/>
      </c>
      <c r="AD68" s="339" t="str">
        <f>IF(AR68&lt;999,VLOOKUP(AR68,'Akt. Runde'!$A$11:$AL$189,30),"")</f>
        <v/>
      </c>
      <c r="AE68" s="352" t="str">
        <f>IF(AR68&lt;999,VLOOKUP(AR68,'Akt. Runde'!$A$11:$AL$189,31),"")</f>
        <v/>
      </c>
      <c r="AF68" s="345" t="str">
        <f>IF(AR68&lt;999,VLOOKUP(AR68,'Akt. Runde'!$A$11:$AL$189,32),"")</f>
        <v/>
      </c>
      <c r="AG68" s="345" t="str">
        <f>IF(AR68&lt;999,VLOOKUP(AR68,'Akt. Runde'!$A$11:$AL$189,33),"")</f>
        <v/>
      </c>
      <c r="AH68" s="340" t="str">
        <f>IF(AR68&lt;999,VLOOKUP(AR68,'Akt. Runde'!$A$11:$AL$189,34),"")</f>
        <v/>
      </c>
      <c r="AI68" s="339" t="str">
        <f>IF(AR68&lt;999,VLOOKUP(AR68,'Akt. Runde'!$A$11:$AL$189,35),"")</f>
        <v/>
      </c>
      <c r="AJ68" s="341" t="str">
        <f>IF(AR68&lt;999,VLOOKUP(AR68,'Akt. Runde'!$A$11:$AL$189,36),"")</f>
        <v/>
      </c>
      <c r="AK68" s="333" t="str">
        <f>IF(AR68&lt;999,VLOOKUP(AR68,'Akt. Runde'!$A$11:$AL$189,37),"")</f>
        <v/>
      </c>
      <c r="AL68" s="136" t="str">
        <f>IF(AR68&lt;999,VLOOKUP(AR68,'Akt. Runde'!$A$11:$AL$189,38),"")</f>
        <v/>
      </c>
      <c r="AO68">
        <f>IF('Akt. Runde'!AK68="",99,'Akt. Runde'!AK68)</f>
        <v>99</v>
      </c>
      <c r="AP68">
        <f t="shared" si="50"/>
        <v>99058</v>
      </c>
      <c r="AQ68">
        <f t="shared" si="63"/>
        <v>99058</v>
      </c>
      <c r="AR68">
        <f t="shared" si="14"/>
        <v>999</v>
      </c>
      <c r="AS68">
        <f t="shared" si="15"/>
        <v>999000</v>
      </c>
      <c r="AT68">
        <f t="shared" si="16"/>
        <v>999000</v>
      </c>
      <c r="AU68">
        <f t="shared" si="17"/>
        <v>999</v>
      </c>
      <c r="AV68">
        <f t="shared" si="28"/>
        <v>58</v>
      </c>
      <c r="AW68" s="47" t="str">
        <f t="shared" si="18"/>
        <v/>
      </c>
      <c r="AX68" t="str">
        <f>IF(AU68&lt;999,VLOOKUP(AU68,'Akt. Runde'!$A$11:$AL$189,4),"")</f>
        <v/>
      </c>
      <c r="AY68" s="48" t="str">
        <f>IF(AU68&lt;999,VLOOKUP(AU68,'Akt. Runde'!$A$11:$AL$189,36),"")</f>
        <v/>
      </c>
      <c r="AZ68" s="447" t="str">
        <f>IF(AU68&lt;999,VLOOKUP(AU68,'Akt. Runde'!$A$11:$AL$189,37),"")</f>
        <v/>
      </c>
      <c r="BA68" t="str">
        <f t="shared" si="19"/>
        <v/>
      </c>
      <c r="BZ68" s="28" t="str">
        <f t="shared" si="51"/>
        <v/>
      </c>
      <c r="CA68" s="28" t="str">
        <f t="shared" si="52"/>
        <v/>
      </c>
      <c r="CB68" s="28" t="str">
        <f t="shared" si="53"/>
        <v/>
      </c>
      <c r="CC68" s="28" t="str">
        <f t="shared" si="54"/>
        <v/>
      </c>
      <c r="CD68" s="28" t="str">
        <f t="shared" si="55"/>
        <v/>
      </c>
      <c r="CE68" s="28" t="str">
        <f t="shared" si="56"/>
        <v/>
      </c>
      <c r="CF68" s="28" t="str">
        <f t="shared" si="64"/>
        <v/>
      </c>
      <c r="CG68" s="28" t="str">
        <f t="shared" si="65"/>
        <v/>
      </c>
      <c r="CH68" s="28" t="str">
        <f t="shared" si="66"/>
        <v/>
      </c>
      <c r="CI68" s="28">
        <f t="shared" si="67"/>
        <v>0</v>
      </c>
      <c r="CT68" s="5"/>
      <c r="CV68" s="28" t="str">
        <f t="shared" si="57"/>
        <v/>
      </c>
      <c r="CW68" s="28" t="str">
        <f t="shared" si="58"/>
        <v/>
      </c>
      <c r="CX68" s="28" t="str">
        <f t="shared" si="59"/>
        <v/>
      </c>
      <c r="CY68" s="28" t="str">
        <f t="shared" si="60"/>
        <v/>
      </c>
      <c r="CZ68" s="28" t="str">
        <f t="shared" si="61"/>
        <v/>
      </c>
      <c r="DA68" s="28" t="str">
        <f t="shared" si="62"/>
        <v/>
      </c>
      <c r="DB68" s="28" t="str">
        <f t="shared" si="68"/>
        <v/>
      </c>
      <c r="DC68" s="28" t="str">
        <f t="shared" si="69"/>
        <v/>
      </c>
      <c r="DD68" s="28" t="str">
        <f t="shared" si="70"/>
        <v/>
      </c>
      <c r="DE68" s="28">
        <f t="shared" si="71"/>
        <v>0</v>
      </c>
      <c r="DP68" s="5"/>
      <c r="DQ68" s="48"/>
      <c r="DR68" s="5"/>
      <c r="DS68" s="5"/>
      <c r="DU68" s="48"/>
      <c r="DV68" s="48"/>
      <c r="DW68" s="48"/>
      <c r="DZ68" s="48"/>
      <c r="EA68" s="48"/>
      <c r="EB68" s="48"/>
      <c r="EC68" s="48"/>
      <c r="EF68" s="48"/>
      <c r="EG68" s="48"/>
      <c r="EH68" s="48"/>
      <c r="EI68" s="48"/>
      <c r="EN68" s="48"/>
    </row>
    <row r="69" spans="1:149" x14ac:dyDescent="0.2">
      <c r="A69">
        <v>59</v>
      </c>
      <c r="B69" s="358">
        <v>13</v>
      </c>
      <c r="C69" s="359" t="str">
        <f>IF(AR69&lt;999,VLOOKUP(AR69,'Akt. Runde'!$A$11:$AL$189,3),"")</f>
        <v/>
      </c>
      <c r="D69" s="360" t="str">
        <f>IF(AR69&lt;999,VLOOKUP(AR69,'Akt. Runde'!$A$11:$AL$189,4),"")</f>
        <v/>
      </c>
      <c r="E69" s="361" t="str">
        <f>IF(AR69&lt;999,VLOOKUP(AR69,'Akt. Runde'!$A$11:$AL$189,5),"")</f>
        <v/>
      </c>
      <c r="F69" s="361" t="str">
        <f>IF(AR69&lt;999,VLOOKUP(AR69,'Akt. Runde'!$A$11:$AL$189,6),"")</f>
        <v/>
      </c>
      <c r="G69" s="437" t="str">
        <f>IF(AR69&lt;999,VLOOKUP(AR69,'Akt. Runde'!$A$11:$AL$189,7),"")</f>
        <v/>
      </c>
      <c r="H69" s="362" t="str">
        <f>IF(AR69&lt;999,VLOOKUP(AR69,'Akt. Runde'!$A$11:$AL$189,8),"")</f>
        <v/>
      </c>
      <c r="I69" s="363" t="str">
        <f>IF(AR69&lt;999,VLOOKUP(AR69,'Akt. Runde'!$A$11:$AL$189,9),"")</f>
        <v/>
      </c>
      <c r="J69" s="364" t="str">
        <f>IF(AR69&lt;999,VLOOKUP(AR69,'Akt. Runde'!$A$11:$AL$189,10),"")</f>
        <v/>
      </c>
      <c r="K69" s="365" t="str">
        <f>IF(AR69&lt;999,VLOOKUP(AR69,'Akt. Runde'!$A$11:$AL$189,11),"")</f>
        <v/>
      </c>
      <c r="L69" s="364" t="str">
        <f>IF(AR69&lt;999,VLOOKUP(AR69,'Akt. Runde'!$A$11:$AL$189,12),"")</f>
        <v/>
      </c>
      <c r="M69" s="365" t="str">
        <f>IF(AR69&lt;999,VLOOKUP(AR69,'Akt. Runde'!$A$11:$AL$189,13),"")</f>
        <v/>
      </c>
      <c r="N69" s="364" t="str">
        <f>IF(AR69&lt;999,VLOOKUP(AR69,'Akt. Runde'!$A$11:$AL$189,14),"")</f>
        <v/>
      </c>
      <c r="O69" s="363" t="str">
        <f>IF(AR69&lt;999,VLOOKUP(AR69,'Akt. Runde'!$A$11:$AL$189,15),"")</f>
        <v/>
      </c>
      <c r="P69" s="364" t="str">
        <f>IF(AR69&lt;999,VLOOKUP(AR69,'Akt. Runde'!$A$11:$AL$189,16),"")</f>
        <v/>
      </c>
      <c r="Q69" s="365" t="str">
        <f>IF(AR69&lt;999,VLOOKUP(AR69,'Akt. Runde'!$A$11:$AL$189,17),"")</f>
        <v/>
      </c>
      <c r="R69" s="364" t="str">
        <f>IF(AR69&lt;999,VLOOKUP(AR69,'Akt. Runde'!$A$11:$AL$189,18),"")</f>
        <v/>
      </c>
      <c r="S69" s="365" t="str">
        <f>IF(AR69&lt;999,VLOOKUP(AR69,'Akt. Runde'!$A$11:$AL$189,19),"")</f>
        <v/>
      </c>
      <c r="T69" s="364" t="str">
        <f>IF(AR69&lt;999,VLOOKUP(AR69,'Akt. Runde'!$A$11:$AL$189,20),"")</f>
        <v/>
      </c>
      <c r="U69" s="434" t="str">
        <f>IF(AR69&lt;999,VLOOKUP(AR69,'Akt. Runde'!$A$11:$AL$189,21),"")</f>
        <v/>
      </c>
      <c r="V69" s="435" t="str">
        <f>IF(AR69&lt;999,VLOOKUP(AR69,'Akt. Runde'!$A$11:$AL$189,22),"")</f>
        <v/>
      </c>
      <c r="W69" s="435" t="str">
        <f>IF(AR69&lt;999,VLOOKUP(AR69,'Akt. Runde'!$A$11:$AL$189,23),"")</f>
        <v/>
      </c>
      <c r="X69" s="366" t="str">
        <f>IF(AR69&lt;999,VLOOKUP(AR69,'Akt. Runde'!$A$11:$AL$189,24),"")</f>
        <v/>
      </c>
      <c r="Y69" s="367" t="str">
        <f>IF(AR69&lt;999,VLOOKUP(AR69,'Akt. Runde'!$A$11:$AL$189,25),"")</f>
        <v/>
      </c>
      <c r="Z69" s="368" t="str">
        <f>IF(AR69&lt;999,VLOOKUP(AR69,'Akt. Runde'!$A$11:$AL$189,26),"")</f>
        <v/>
      </c>
      <c r="AA69" s="369" t="str">
        <f>IF(AR69&lt;999,VLOOKUP(AR69,'Akt. Runde'!$A$11:$AL$189,27),"")</f>
        <v/>
      </c>
      <c r="AB69" s="367" t="str">
        <f>IF(AR69&lt;999,VLOOKUP(AR69,'Akt. Runde'!$A$11:$AL$189,28),"")</f>
        <v/>
      </c>
      <c r="AC69" s="367" t="str">
        <f>IF(AR69&lt;999,VLOOKUP(AR69,'Akt. Runde'!$A$11:$AL$189,29),"")</f>
        <v/>
      </c>
      <c r="AD69" s="370" t="str">
        <f>IF(AR69&lt;999,VLOOKUP(AR69,'Akt. Runde'!$A$11:$AL$189,30),"")</f>
        <v/>
      </c>
      <c r="AE69" s="369" t="str">
        <f>IF(AR69&lt;999,VLOOKUP(AR69,'Akt. Runde'!$A$11:$AL$189,31),"")</f>
        <v/>
      </c>
      <c r="AF69" s="367" t="str">
        <f>IF(AR69&lt;999,VLOOKUP(AR69,'Akt. Runde'!$A$11:$AL$189,32),"")</f>
        <v/>
      </c>
      <c r="AG69" s="367" t="str">
        <f>IF(AR69&lt;999,VLOOKUP(AR69,'Akt. Runde'!$A$11:$AL$189,33),"")</f>
        <v/>
      </c>
      <c r="AH69" s="371" t="str">
        <f>IF(AR69&lt;999,VLOOKUP(AR69,'Akt. Runde'!$A$11:$AL$189,34),"")</f>
        <v/>
      </c>
      <c r="AI69" s="370" t="str">
        <f>IF(AR69&lt;999,VLOOKUP(AR69,'Akt. Runde'!$A$11:$AL$189,35),"")</f>
        <v/>
      </c>
      <c r="AJ69" s="372" t="str">
        <f>IF(AR69&lt;999,VLOOKUP(AR69,'Akt. Runde'!$A$11:$AL$189,36),"")</f>
        <v/>
      </c>
      <c r="AK69" s="373" t="str">
        <f>IF(AR69&lt;999,VLOOKUP(AR69,'Akt. Runde'!$A$11:$AL$189,37),"")</f>
        <v/>
      </c>
      <c r="AL69" s="374" t="str">
        <f>IF(AR69&lt;999,VLOOKUP(AR69,'Akt. Runde'!$A$11:$AL$189,38),"")</f>
        <v/>
      </c>
      <c r="AO69">
        <f>IF('Akt. Runde'!AK69="",99,'Akt. Runde'!AK69)</f>
        <v>99</v>
      </c>
      <c r="AP69">
        <f t="shared" si="50"/>
        <v>99059</v>
      </c>
      <c r="AQ69">
        <f t="shared" si="63"/>
        <v>99059</v>
      </c>
      <c r="AR69">
        <f t="shared" si="14"/>
        <v>999</v>
      </c>
      <c r="AS69">
        <f t="shared" si="15"/>
        <v>999000</v>
      </c>
      <c r="AT69">
        <f t="shared" si="16"/>
        <v>999000</v>
      </c>
      <c r="AU69">
        <f t="shared" si="17"/>
        <v>999</v>
      </c>
      <c r="AV69">
        <f t="shared" si="28"/>
        <v>59</v>
      </c>
      <c r="AW69" s="47" t="str">
        <f t="shared" si="18"/>
        <v/>
      </c>
      <c r="AX69" t="str">
        <f>IF(AU69&lt;999,VLOOKUP(AU69,'Akt. Runde'!$A$11:$AL$189,4),"")</f>
        <v/>
      </c>
      <c r="AY69" s="48" t="str">
        <f>IF(AU69&lt;999,VLOOKUP(AU69,'Akt. Runde'!$A$11:$AL$189,36),"")</f>
        <v/>
      </c>
      <c r="AZ69" s="447" t="str">
        <f>IF(AU69&lt;999,VLOOKUP(AU69,'Akt. Runde'!$A$11:$AL$189,37),"")</f>
        <v/>
      </c>
      <c r="BA69" t="str">
        <f t="shared" si="19"/>
        <v/>
      </c>
      <c r="BZ69" s="28" t="str">
        <f t="shared" si="51"/>
        <v/>
      </c>
      <c r="CA69" s="28" t="str">
        <f t="shared" si="52"/>
        <v/>
      </c>
      <c r="CB69" s="28" t="str">
        <f t="shared" si="53"/>
        <v/>
      </c>
      <c r="CC69" s="28" t="str">
        <f t="shared" si="54"/>
        <v/>
      </c>
      <c r="CD69" s="28" t="str">
        <f t="shared" si="55"/>
        <v/>
      </c>
      <c r="CE69" s="28" t="str">
        <f t="shared" si="56"/>
        <v/>
      </c>
      <c r="CF69" s="28" t="str">
        <f t="shared" si="64"/>
        <v/>
      </c>
      <c r="CG69" s="28" t="str">
        <f t="shared" si="65"/>
        <v/>
      </c>
      <c r="CH69" s="28" t="str">
        <f t="shared" si="66"/>
        <v/>
      </c>
      <c r="CI69" s="28">
        <f t="shared" si="67"/>
        <v>0</v>
      </c>
      <c r="CT69" s="5"/>
      <c r="CV69" s="28" t="str">
        <f t="shared" si="57"/>
        <v/>
      </c>
      <c r="CW69" s="28" t="str">
        <f t="shared" si="58"/>
        <v/>
      </c>
      <c r="CX69" s="28" t="str">
        <f t="shared" si="59"/>
        <v/>
      </c>
      <c r="CY69" s="28" t="str">
        <f t="shared" si="60"/>
        <v/>
      </c>
      <c r="CZ69" s="28" t="str">
        <f t="shared" si="61"/>
        <v/>
      </c>
      <c r="DA69" s="28" t="str">
        <f t="shared" si="62"/>
        <v/>
      </c>
      <c r="DB69" s="28" t="str">
        <f t="shared" si="68"/>
        <v/>
      </c>
      <c r="DC69" s="28" t="str">
        <f t="shared" si="69"/>
        <v/>
      </c>
      <c r="DD69" s="28" t="str">
        <f t="shared" si="70"/>
        <v/>
      </c>
      <c r="DE69" s="28">
        <f t="shared" si="71"/>
        <v>0</v>
      </c>
      <c r="DP69" s="5"/>
      <c r="DQ69" s="48"/>
      <c r="DR69" s="5"/>
      <c r="DS69" s="5"/>
      <c r="DU69" s="48"/>
      <c r="DV69" s="48"/>
      <c r="DW69" s="48"/>
      <c r="DZ69" s="48"/>
      <c r="EA69" s="48"/>
      <c r="EB69" s="48"/>
      <c r="EC69" s="48"/>
      <c r="EF69" s="48"/>
      <c r="EG69" s="48"/>
      <c r="EH69" s="48"/>
      <c r="EI69" s="48"/>
      <c r="EN69" s="48"/>
    </row>
    <row r="70" spans="1:149" x14ac:dyDescent="0.2">
      <c r="A70">
        <v>60</v>
      </c>
      <c r="B70" s="353">
        <v>14</v>
      </c>
      <c r="C70" s="354" t="str">
        <f>IF(AR70&lt;999,VLOOKUP(AR70,'Akt. Runde'!$A$11:$AL$189,3),"")</f>
        <v/>
      </c>
      <c r="D70" s="355" t="str">
        <f>IF(AR70&lt;999,VLOOKUP(AR70,'Akt. Runde'!$A$11:$AL$189,4),"")</f>
        <v/>
      </c>
      <c r="E70" s="356" t="str">
        <f>IF(AR70&lt;999,VLOOKUP(AR70,'Akt. Runde'!$A$11:$AL$189,5),"")</f>
        <v/>
      </c>
      <c r="F70" s="356" t="str">
        <f>IF(AR70&lt;999,VLOOKUP(AR70,'Akt. Runde'!$A$11:$AL$189,6),"")</f>
        <v/>
      </c>
      <c r="G70" s="438" t="str">
        <f>IF(AR70&lt;999,VLOOKUP(AR70,'Akt. Runde'!$A$11:$AL$189,7),"")</f>
        <v/>
      </c>
      <c r="H70" s="357" t="str">
        <f>IF(AR70&lt;999,VLOOKUP(AR70,'Akt. Runde'!$A$11:$AL$189,8),"")</f>
        <v/>
      </c>
      <c r="I70" s="444" t="str">
        <f>IF(AR70&lt;999,VLOOKUP(AR70,'Akt. Runde'!$A$11:$AL$189,9),"")</f>
        <v/>
      </c>
      <c r="J70" s="445" t="str">
        <f>IF(AR70&lt;999,VLOOKUP(AR70,'Akt. Runde'!$A$11:$AL$189,10),"")</f>
        <v/>
      </c>
      <c r="K70" s="446" t="str">
        <f>IF(AR70&lt;999,VLOOKUP(AR70,'Akt. Runde'!$A$11:$AL$189,11),"")</f>
        <v/>
      </c>
      <c r="L70" s="445" t="str">
        <f>IF(AR70&lt;999,VLOOKUP(AR70,'Akt. Runde'!$A$11:$AL$189,12),"")</f>
        <v/>
      </c>
      <c r="M70" s="446" t="str">
        <f>IF(AR70&lt;999,VLOOKUP(AR70,'Akt. Runde'!$A$11:$AL$189,13),"")</f>
        <v/>
      </c>
      <c r="N70" s="445" t="str">
        <f>IF(AR70&lt;999,VLOOKUP(AR70,'Akt. Runde'!$A$11:$AL$189,14),"")</f>
        <v/>
      </c>
      <c r="O70" s="444" t="str">
        <f>IF(AR70&lt;999,VLOOKUP(AR70,'Akt. Runde'!$A$11:$AL$189,15),"")</f>
        <v/>
      </c>
      <c r="P70" s="445" t="str">
        <f>IF(AR70&lt;999,VLOOKUP(AR70,'Akt. Runde'!$A$11:$AL$189,16),"")</f>
        <v/>
      </c>
      <c r="Q70" s="446" t="str">
        <f>IF(AR70&lt;999,VLOOKUP(AR70,'Akt. Runde'!$A$11:$AL$189,17),"")</f>
        <v/>
      </c>
      <c r="R70" s="445" t="str">
        <f>IF(AR70&lt;999,VLOOKUP(AR70,'Akt. Runde'!$A$11:$AL$189,18),"")</f>
        <v/>
      </c>
      <c r="S70" s="446" t="str">
        <f>IF(AR70&lt;999,VLOOKUP(AR70,'Akt. Runde'!$A$11:$AL$189,19),"")</f>
        <v/>
      </c>
      <c r="T70" s="445" t="str">
        <f>IF(AR70&lt;999,VLOOKUP(AR70,'Akt. Runde'!$A$11:$AL$189,20),"")</f>
        <v/>
      </c>
      <c r="U70" s="430" t="str">
        <f>IF(AR70&lt;999,VLOOKUP(AR70,'Akt. Runde'!$A$11:$AL$189,21),"")</f>
        <v/>
      </c>
      <c r="V70" s="431" t="str">
        <f>IF(AR70&lt;999,VLOOKUP(AR70,'Akt. Runde'!$A$11:$AL$189,22),"")</f>
        <v/>
      </c>
      <c r="W70" s="431" t="str">
        <f>IF(AR70&lt;999,VLOOKUP(AR70,'Akt. Runde'!$A$11:$AL$189,23),"")</f>
        <v/>
      </c>
      <c r="X70" s="344" t="str">
        <f>IF(AR70&lt;999,VLOOKUP(AR70,'Akt. Runde'!$A$11:$AL$189,24),"")</f>
        <v/>
      </c>
      <c r="Y70" s="345" t="str">
        <f>IF(AR70&lt;999,VLOOKUP(AR70,'Akt. Runde'!$A$11:$AL$189,25),"")</f>
        <v/>
      </c>
      <c r="Z70" s="338" t="str">
        <f>IF(AR70&lt;999,VLOOKUP(AR70,'Akt. Runde'!$A$11:$AL$189,26),"")</f>
        <v/>
      </c>
      <c r="AA70" s="352" t="str">
        <f>IF(AR70&lt;999,VLOOKUP(AR70,'Akt. Runde'!$A$11:$AL$189,27),"")</f>
        <v/>
      </c>
      <c r="AB70" s="345" t="str">
        <f>IF(AR70&lt;999,VLOOKUP(AR70,'Akt. Runde'!$A$11:$AL$189,28),"")</f>
        <v/>
      </c>
      <c r="AC70" s="345" t="str">
        <f>IF(AR70&lt;999,VLOOKUP(AR70,'Akt. Runde'!$A$11:$AL$189,29),"")</f>
        <v/>
      </c>
      <c r="AD70" s="339" t="str">
        <f>IF(AR70&lt;999,VLOOKUP(AR70,'Akt. Runde'!$A$11:$AL$189,30),"")</f>
        <v/>
      </c>
      <c r="AE70" s="352" t="str">
        <f>IF(AR70&lt;999,VLOOKUP(AR70,'Akt. Runde'!$A$11:$AL$189,31),"")</f>
        <v/>
      </c>
      <c r="AF70" s="345" t="str">
        <f>IF(AR70&lt;999,VLOOKUP(AR70,'Akt. Runde'!$A$11:$AL$189,32),"")</f>
        <v/>
      </c>
      <c r="AG70" s="345" t="str">
        <f>IF(AR70&lt;999,VLOOKUP(AR70,'Akt. Runde'!$A$11:$AL$189,33),"")</f>
        <v/>
      </c>
      <c r="AH70" s="340" t="str">
        <f>IF(AR70&lt;999,VLOOKUP(AR70,'Akt. Runde'!$A$11:$AL$189,34),"")</f>
        <v/>
      </c>
      <c r="AI70" s="339" t="str">
        <f>IF(AR70&lt;999,VLOOKUP(AR70,'Akt. Runde'!$A$11:$AL$189,35),"")</f>
        <v/>
      </c>
      <c r="AJ70" s="341" t="str">
        <f>IF(AR70&lt;999,VLOOKUP(AR70,'Akt. Runde'!$A$11:$AL$189,36),"")</f>
        <v/>
      </c>
      <c r="AK70" s="333" t="str">
        <f>IF(AR70&lt;999,VLOOKUP(AR70,'Akt. Runde'!$A$11:$AL$189,37),"")</f>
        <v/>
      </c>
      <c r="AL70" s="136" t="str">
        <f>IF(AR70&lt;999,VLOOKUP(AR70,'Akt. Runde'!$A$11:$AL$189,38),"")</f>
        <v/>
      </c>
      <c r="AO70">
        <f>IF('Akt. Runde'!AK70="",99,'Akt. Runde'!AK70)</f>
        <v>99</v>
      </c>
      <c r="AP70">
        <f t="shared" si="50"/>
        <v>99060</v>
      </c>
      <c r="AQ70">
        <f t="shared" si="63"/>
        <v>99060</v>
      </c>
      <c r="AR70">
        <f t="shared" si="14"/>
        <v>999</v>
      </c>
      <c r="AS70">
        <f t="shared" si="15"/>
        <v>999000</v>
      </c>
      <c r="AT70">
        <f t="shared" si="16"/>
        <v>999000</v>
      </c>
      <c r="AU70">
        <f t="shared" si="17"/>
        <v>999</v>
      </c>
      <c r="AV70">
        <f t="shared" si="28"/>
        <v>60</v>
      </c>
      <c r="AW70" s="47" t="str">
        <f t="shared" si="18"/>
        <v/>
      </c>
      <c r="AX70" t="str">
        <f>IF(AU70&lt;999,VLOOKUP(AU70,'Akt. Runde'!$A$11:$AL$189,4),"")</f>
        <v/>
      </c>
      <c r="AY70" s="48" t="str">
        <f>IF(AU70&lt;999,VLOOKUP(AU70,'Akt. Runde'!$A$11:$AL$189,36),"")</f>
        <v/>
      </c>
      <c r="AZ70" s="447" t="str">
        <f>IF(AU70&lt;999,VLOOKUP(AU70,'Akt. Runde'!$A$11:$AL$189,37),"")</f>
        <v/>
      </c>
      <c r="BA70" t="str">
        <f t="shared" si="19"/>
        <v/>
      </c>
      <c r="BZ70" s="28" t="str">
        <f t="shared" si="51"/>
        <v/>
      </c>
      <c r="CA70" s="28" t="str">
        <f t="shared" si="52"/>
        <v/>
      </c>
      <c r="CB70" s="28" t="str">
        <f t="shared" si="53"/>
        <v/>
      </c>
      <c r="CC70" s="28" t="str">
        <f t="shared" si="54"/>
        <v/>
      </c>
      <c r="CD70" s="28" t="str">
        <f t="shared" si="55"/>
        <v/>
      </c>
      <c r="CE70" s="28" t="str">
        <f t="shared" si="56"/>
        <v/>
      </c>
      <c r="CF70" s="28" t="str">
        <f t="shared" si="64"/>
        <v/>
      </c>
      <c r="CG70" s="28" t="str">
        <f t="shared" si="65"/>
        <v/>
      </c>
      <c r="CH70" s="28" t="str">
        <f t="shared" si="66"/>
        <v/>
      </c>
      <c r="CI70" s="28">
        <f t="shared" si="67"/>
        <v>0</v>
      </c>
      <c r="CT70" s="5"/>
      <c r="CV70" s="28" t="str">
        <f t="shared" si="57"/>
        <v/>
      </c>
      <c r="CW70" s="28" t="str">
        <f t="shared" si="58"/>
        <v/>
      </c>
      <c r="CX70" s="28" t="str">
        <f t="shared" si="59"/>
        <v/>
      </c>
      <c r="CY70" s="28" t="str">
        <f t="shared" si="60"/>
        <v/>
      </c>
      <c r="CZ70" s="28" t="str">
        <f t="shared" si="61"/>
        <v/>
      </c>
      <c r="DA70" s="28" t="str">
        <f t="shared" si="62"/>
        <v/>
      </c>
      <c r="DB70" s="28" t="str">
        <f t="shared" si="68"/>
        <v/>
      </c>
      <c r="DC70" s="28" t="str">
        <f t="shared" si="69"/>
        <v/>
      </c>
      <c r="DD70" s="28" t="str">
        <f t="shared" si="70"/>
        <v/>
      </c>
      <c r="DE70" s="28">
        <f t="shared" si="71"/>
        <v>0</v>
      </c>
      <c r="DP70" s="5"/>
      <c r="DQ70" s="48"/>
      <c r="DR70" s="5"/>
      <c r="DS70" s="5"/>
      <c r="DU70" s="48"/>
      <c r="DV70" s="48"/>
      <c r="DW70" s="48"/>
      <c r="DZ70" s="48"/>
      <c r="EA70" s="48"/>
      <c r="EB70" s="48"/>
      <c r="EC70" s="48"/>
      <c r="EF70" s="48"/>
      <c r="EG70" s="48"/>
      <c r="EH70" s="48"/>
      <c r="EI70" s="48"/>
      <c r="EN70" s="48"/>
    </row>
    <row r="71" spans="1:149" x14ac:dyDescent="0.2">
      <c r="A71">
        <v>61</v>
      </c>
      <c r="B71" s="358">
        <v>15</v>
      </c>
      <c r="C71" s="359" t="str">
        <f>IF(AR71&lt;999,VLOOKUP(AR71,'Akt. Runde'!$A$11:$AL$189,3),"")</f>
        <v/>
      </c>
      <c r="D71" s="360" t="str">
        <f>IF(AR71&lt;999,VLOOKUP(AR71,'Akt. Runde'!$A$11:$AL$189,4),"")</f>
        <v/>
      </c>
      <c r="E71" s="361" t="str">
        <f>IF(AR71&lt;999,VLOOKUP(AR71,'Akt. Runde'!$A$11:$AL$189,5),"")</f>
        <v/>
      </c>
      <c r="F71" s="361" t="str">
        <f>IF(AR71&lt;999,VLOOKUP(AR71,'Akt. Runde'!$A$11:$AL$189,6),"")</f>
        <v/>
      </c>
      <c r="G71" s="437" t="str">
        <f>IF(AR71&lt;999,VLOOKUP(AR71,'Akt. Runde'!$A$11:$AL$189,7),"")</f>
        <v/>
      </c>
      <c r="H71" s="362" t="str">
        <f>IF(AR71&lt;999,VLOOKUP(AR71,'Akt. Runde'!$A$11:$AL$189,8),"")</f>
        <v/>
      </c>
      <c r="I71" s="363" t="str">
        <f>IF(AR71&lt;999,VLOOKUP(AR71,'Akt. Runde'!$A$11:$AL$189,9),"")</f>
        <v/>
      </c>
      <c r="J71" s="364" t="str">
        <f>IF(AR71&lt;999,VLOOKUP(AR71,'Akt. Runde'!$A$11:$AL$189,10),"")</f>
        <v/>
      </c>
      <c r="K71" s="365" t="str">
        <f>IF(AR71&lt;999,VLOOKUP(AR71,'Akt. Runde'!$A$11:$AL$189,11),"")</f>
        <v/>
      </c>
      <c r="L71" s="364" t="str">
        <f>IF(AR71&lt;999,VLOOKUP(AR71,'Akt. Runde'!$A$11:$AL$189,12),"")</f>
        <v/>
      </c>
      <c r="M71" s="365" t="str">
        <f>IF(AR71&lt;999,VLOOKUP(AR71,'Akt. Runde'!$A$11:$AL$189,13),"")</f>
        <v/>
      </c>
      <c r="N71" s="364" t="str">
        <f>IF(AR71&lt;999,VLOOKUP(AR71,'Akt. Runde'!$A$11:$AL$189,14),"")</f>
        <v/>
      </c>
      <c r="O71" s="363" t="str">
        <f>IF(AR71&lt;999,VLOOKUP(AR71,'Akt. Runde'!$A$11:$AL$189,15),"")</f>
        <v/>
      </c>
      <c r="P71" s="364" t="str">
        <f>IF(AR71&lt;999,VLOOKUP(AR71,'Akt. Runde'!$A$11:$AL$189,16),"")</f>
        <v/>
      </c>
      <c r="Q71" s="365" t="str">
        <f>IF(AR71&lt;999,VLOOKUP(AR71,'Akt. Runde'!$A$11:$AL$189,17),"")</f>
        <v/>
      </c>
      <c r="R71" s="364" t="str">
        <f>IF(AR71&lt;999,VLOOKUP(AR71,'Akt. Runde'!$A$11:$AL$189,18),"")</f>
        <v/>
      </c>
      <c r="S71" s="365" t="str">
        <f>IF(AR71&lt;999,VLOOKUP(AR71,'Akt. Runde'!$A$11:$AL$189,19),"")</f>
        <v/>
      </c>
      <c r="T71" s="364" t="str">
        <f>IF(AR71&lt;999,VLOOKUP(AR71,'Akt. Runde'!$A$11:$AL$189,20),"")</f>
        <v/>
      </c>
      <c r="U71" s="434" t="str">
        <f>IF(AR71&lt;999,VLOOKUP(AR71,'Akt. Runde'!$A$11:$AL$189,21),"")</f>
        <v/>
      </c>
      <c r="V71" s="435" t="str">
        <f>IF(AR71&lt;999,VLOOKUP(AR71,'Akt. Runde'!$A$11:$AL$189,22),"")</f>
        <v/>
      </c>
      <c r="W71" s="435" t="str">
        <f>IF(AR71&lt;999,VLOOKUP(AR71,'Akt. Runde'!$A$11:$AL$189,23),"")</f>
        <v/>
      </c>
      <c r="X71" s="366" t="str">
        <f>IF(AR71&lt;999,VLOOKUP(AR71,'Akt. Runde'!$A$11:$AL$189,24),"")</f>
        <v/>
      </c>
      <c r="Y71" s="367" t="str">
        <f>IF(AR71&lt;999,VLOOKUP(AR71,'Akt. Runde'!$A$11:$AL$189,25),"")</f>
        <v/>
      </c>
      <c r="Z71" s="368" t="str">
        <f>IF(AR71&lt;999,VLOOKUP(AR71,'Akt. Runde'!$A$11:$AL$189,26),"")</f>
        <v/>
      </c>
      <c r="AA71" s="369" t="str">
        <f>IF(AR71&lt;999,VLOOKUP(AR71,'Akt. Runde'!$A$11:$AL$189,27),"")</f>
        <v/>
      </c>
      <c r="AB71" s="367" t="str">
        <f>IF(AR71&lt;999,VLOOKUP(AR71,'Akt. Runde'!$A$11:$AL$189,28),"")</f>
        <v/>
      </c>
      <c r="AC71" s="367" t="str">
        <f>IF(AR71&lt;999,VLOOKUP(AR71,'Akt. Runde'!$A$11:$AL$189,29),"")</f>
        <v/>
      </c>
      <c r="AD71" s="370" t="str">
        <f>IF(AR71&lt;999,VLOOKUP(AR71,'Akt. Runde'!$A$11:$AL$189,30),"")</f>
        <v/>
      </c>
      <c r="AE71" s="369" t="str">
        <f>IF(AR71&lt;999,VLOOKUP(AR71,'Akt. Runde'!$A$11:$AL$189,31),"")</f>
        <v/>
      </c>
      <c r="AF71" s="367" t="str">
        <f>IF(AR71&lt;999,VLOOKUP(AR71,'Akt. Runde'!$A$11:$AL$189,32),"")</f>
        <v/>
      </c>
      <c r="AG71" s="367" t="str">
        <f>IF(AR71&lt;999,VLOOKUP(AR71,'Akt. Runde'!$A$11:$AL$189,33),"")</f>
        <v/>
      </c>
      <c r="AH71" s="371" t="str">
        <f>IF(AR71&lt;999,VLOOKUP(AR71,'Akt. Runde'!$A$11:$AL$189,34),"")</f>
        <v/>
      </c>
      <c r="AI71" s="370" t="str">
        <f>IF(AR71&lt;999,VLOOKUP(AR71,'Akt. Runde'!$A$11:$AL$189,35),"")</f>
        <v/>
      </c>
      <c r="AJ71" s="372" t="str">
        <f>IF(AR71&lt;999,VLOOKUP(AR71,'Akt. Runde'!$A$11:$AL$189,36),"")</f>
        <v/>
      </c>
      <c r="AK71" s="373" t="str">
        <f>IF(AR71&lt;999,VLOOKUP(AR71,'Akt. Runde'!$A$11:$AL$189,37),"")</f>
        <v/>
      </c>
      <c r="AL71" s="374" t="str">
        <f>IF(AR71&lt;999,VLOOKUP(AR71,'Akt. Runde'!$A$11:$AL$189,38),"")</f>
        <v/>
      </c>
      <c r="AO71">
        <f>IF('Akt. Runde'!AK71="",99,'Akt. Runde'!AK71)</f>
        <v>99</v>
      </c>
      <c r="AP71">
        <f t="shared" si="50"/>
        <v>99061</v>
      </c>
      <c r="AQ71">
        <f t="shared" si="63"/>
        <v>99061</v>
      </c>
      <c r="AR71">
        <f t="shared" si="14"/>
        <v>999</v>
      </c>
      <c r="AS71">
        <f t="shared" si="15"/>
        <v>999000</v>
      </c>
      <c r="AT71">
        <f t="shared" si="16"/>
        <v>999000</v>
      </c>
      <c r="AU71">
        <f t="shared" si="17"/>
        <v>999</v>
      </c>
      <c r="AV71">
        <f t="shared" si="28"/>
        <v>61</v>
      </c>
      <c r="AW71" s="47" t="str">
        <f t="shared" si="18"/>
        <v/>
      </c>
      <c r="AX71" t="str">
        <f>IF(AU71&lt;999,VLOOKUP(AU71,'Akt. Runde'!$A$11:$AL$189,4),"")</f>
        <v/>
      </c>
      <c r="AY71" s="48" t="str">
        <f>IF(AU71&lt;999,VLOOKUP(AU71,'Akt. Runde'!$A$11:$AL$189,36),"")</f>
        <v/>
      </c>
      <c r="AZ71" s="447" t="str">
        <f>IF(AU71&lt;999,VLOOKUP(AU71,'Akt. Runde'!$A$11:$AL$189,37),"")</f>
        <v/>
      </c>
      <c r="BA71" t="str">
        <f t="shared" si="19"/>
        <v/>
      </c>
      <c r="BZ71" s="28" t="str">
        <f t="shared" si="51"/>
        <v/>
      </c>
      <c r="CA71" s="28" t="str">
        <f t="shared" si="52"/>
        <v/>
      </c>
      <c r="CB71" s="28" t="str">
        <f t="shared" si="53"/>
        <v/>
      </c>
      <c r="CC71" s="28" t="str">
        <f t="shared" si="54"/>
        <v/>
      </c>
      <c r="CD71" s="28" t="str">
        <f t="shared" si="55"/>
        <v/>
      </c>
      <c r="CE71" s="28" t="str">
        <f t="shared" si="56"/>
        <v/>
      </c>
      <c r="CF71" s="28" t="str">
        <f t="shared" si="64"/>
        <v/>
      </c>
      <c r="CG71" s="28" t="str">
        <f t="shared" si="65"/>
        <v/>
      </c>
      <c r="CH71" s="28" t="str">
        <f t="shared" si="66"/>
        <v/>
      </c>
      <c r="CI71" s="28">
        <f t="shared" si="67"/>
        <v>0</v>
      </c>
      <c r="CT71" s="5"/>
      <c r="CV71" s="28" t="str">
        <f t="shared" si="57"/>
        <v/>
      </c>
      <c r="CW71" s="28" t="str">
        <f t="shared" si="58"/>
        <v/>
      </c>
      <c r="CX71" s="28" t="str">
        <f t="shared" si="59"/>
        <v/>
      </c>
      <c r="CY71" s="28" t="str">
        <f t="shared" si="60"/>
        <v/>
      </c>
      <c r="CZ71" s="28" t="str">
        <f t="shared" si="61"/>
        <v/>
      </c>
      <c r="DA71" s="28" t="str">
        <f t="shared" si="62"/>
        <v/>
      </c>
      <c r="DB71" s="28" t="str">
        <f t="shared" si="68"/>
        <v/>
      </c>
      <c r="DC71" s="28" t="str">
        <f t="shared" si="69"/>
        <v/>
      </c>
      <c r="DD71" s="28" t="str">
        <f t="shared" si="70"/>
        <v/>
      </c>
      <c r="DE71" s="28">
        <f t="shared" si="71"/>
        <v>0</v>
      </c>
      <c r="DP71" s="5"/>
      <c r="DQ71" s="48"/>
      <c r="DR71" s="5"/>
      <c r="DS71" s="5"/>
      <c r="DU71" s="48"/>
      <c r="DV71" s="48"/>
      <c r="DW71" s="48"/>
      <c r="DZ71" s="48"/>
      <c r="EA71" s="48"/>
      <c r="EB71" s="48"/>
      <c r="EC71" s="48"/>
      <c r="EF71" s="48"/>
      <c r="EG71" s="48"/>
      <c r="EH71" s="48"/>
      <c r="EI71" s="48"/>
      <c r="EN71" s="48"/>
    </row>
    <row r="72" spans="1:149" x14ac:dyDescent="0.2">
      <c r="A72">
        <v>62</v>
      </c>
      <c r="B72" s="353">
        <v>16</v>
      </c>
      <c r="C72" s="354" t="str">
        <f>IF(AR72&lt;999,VLOOKUP(AR72,'Akt. Runde'!$A$11:$AL$189,3),"")</f>
        <v/>
      </c>
      <c r="D72" s="355" t="str">
        <f>IF(AR72&lt;999,VLOOKUP(AR72,'Akt. Runde'!$A$11:$AL$189,4),"")</f>
        <v/>
      </c>
      <c r="E72" s="356" t="str">
        <f>IF(AR72&lt;999,VLOOKUP(AR72,'Akt. Runde'!$A$11:$AL$189,5),"")</f>
        <v/>
      </c>
      <c r="F72" s="356" t="str">
        <f>IF(AR72&lt;999,VLOOKUP(AR72,'Akt. Runde'!$A$11:$AL$189,6),"")</f>
        <v/>
      </c>
      <c r="G72" s="438" t="str">
        <f>IF(AR72&lt;999,VLOOKUP(AR72,'Akt. Runde'!$A$11:$AL$189,7),"")</f>
        <v/>
      </c>
      <c r="H72" s="357" t="str">
        <f>IF(AR72&lt;999,VLOOKUP(AR72,'Akt. Runde'!$A$11:$AL$189,8),"")</f>
        <v/>
      </c>
      <c r="I72" s="444" t="str">
        <f>IF(AR72&lt;999,VLOOKUP(AR72,'Akt. Runde'!$A$11:$AL$189,9),"")</f>
        <v/>
      </c>
      <c r="J72" s="445" t="str">
        <f>IF(AR72&lt;999,VLOOKUP(AR72,'Akt. Runde'!$A$11:$AL$189,10),"")</f>
        <v/>
      </c>
      <c r="K72" s="446" t="str">
        <f>IF(AR72&lt;999,VLOOKUP(AR72,'Akt. Runde'!$A$11:$AL$189,11),"")</f>
        <v/>
      </c>
      <c r="L72" s="445" t="str">
        <f>IF(AR72&lt;999,VLOOKUP(AR72,'Akt. Runde'!$A$11:$AL$189,12),"")</f>
        <v/>
      </c>
      <c r="M72" s="446" t="str">
        <f>IF(AR72&lt;999,VLOOKUP(AR72,'Akt. Runde'!$A$11:$AL$189,13),"")</f>
        <v/>
      </c>
      <c r="N72" s="445" t="str">
        <f>IF(AR72&lt;999,VLOOKUP(AR72,'Akt. Runde'!$A$11:$AL$189,14),"")</f>
        <v/>
      </c>
      <c r="O72" s="444" t="str">
        <f>IF(AR72&lt;999,VLOOKUP(AR72,'Akt. Runde'!$A$11:$AL$189,15),"")</f>
        <v/>
      </c>
      <c r="P72" s="445" t="str">
        <f>IF(AR72&lt;999,VLOOKUP(AR72,'Akt. Runde'!$A$11:$AL$189,16),"")</f>
        <v/>
      </c>
      <c r="Q72" s="446" t="str">
        <f>IF(AR72&lt;999,VLOOKUP(AR72,'Akt. Runde'!$A$11:$AL$189,17),"")</f>
        <v/>
      </c>
      <c r="R72" s="445" t="str">
        <f>IF(AR72&lt;999,VLOOKUP(AR72,'Akt. Runde'!$A$11:$AL$189,18),"")</f>
        <v/>
      </c>
      <c r="S72" s="446" t="str">
        <f>IF(AR72&lt;999,VLOOKUP(AR72,'Akt. Runde'!$A$11:$AL$189,19),"")</f>
        <v/>
      </c>
      <c r="T72" s="445" t="str">
        <f>IF(AR72&lt;999,VLOOKUP(AR72,'Akt. Runde'!$A$11:$AL$189,20),"")</f>
        <v/>
      </c>
      <c r="U72" s="430" t="str">
        <f>IF(AR72&lt;999,VLOOKUP(AR72,'Akt. Runde'!$A$11:$AL$189,21),"")</f>
        <v/>
      </c>
      <c r="V72" s="431" t="str">
        <f>IF(AR72&lt;999,VLOOKUP(AR72,'Akt. Runde'!$A$11:$AL$189,22),"")</f>
        <v/>
      </c>
      <c r="W72" s="431" t="str">
        <f>IF(AR72&lt;999,VLOOKUP(AR72,'Akt. Runde'!$A$11:$AL$189,23),"")</f>
        <v/>
      </c>
      <c r="X72" s="346" t="str">
        <f>IF(AR72&lt;999,VLOOKUP(AR72,'Akt. Runde'!$A$11:$AL$189,24),"")</f>
        <v/>
      </c>
      <c r="Y72" s="345" t="str">
        <f>IF(AR72&lt;999,VLOOKUP(AR72,'Akt. Runde'!$A$11:$AL$189,25),"")</f>
        <v/>
      </c>
      <c r="Z72" s="338" t="str">
        <f>IF(AR72&lt;999,VLOOKUP(AR72,'Akt. Runde'!$A$11:$AL$189,26),"")</f>
        <v/>
      </c>
      <c r="AA72" s="352" t="str">
        <f>IF(AR72&lt;999,VLOOKUP(AR72,'Akt. Runde'!$A$11:$AL$189,27),"")</f>
        <v/>
      </c>
      <c r="AB72" s="345" t="str">
        <f>IF(AR72&lt;999,VLOOKUP(AR72,'Akt. Runde'!$A$11:$AL$189,28),"")</f>
        <v/>
      </c>
      <c r="AC72" s="345" t="str">
        <f>IF(AR72&lt;999,VLOOKUP(AR72,'Akt. Runde'!$A$11:$AL$189,29),"")</f>
        <v/>
      </c>
      <c r="AD72" s="339" t="str">
        <f>IF(AR72&lt;999,VLOOKUP(AR72,'Akt. Runde'!$A$11:$AL$189,30),"")</f>
        <v/>
      </c>
      <c r="AE72" s="352" t="str">
        <f>IF(AR72&lt;999,VLOOKUP(AR72,'Akt. Runde'!$A$11:$AL$189,31),"")</f>
        <v/>
      </c>
      <c r="AF72" s="345" t="str">
        <f>IF(AR72&lt;999,VLOOKUP(AR72,'Akt. Runde'!$A$11:$AL$189,32),"")</f>
        <v/>
      </c>
      <c r="AG72" s="345" t="str">
        <f>IF(AR72&lt;999,VLOOKUP(AR72,'Akt. Runde'!$A$11:$AL$189,33),"")</f>
        <v/>
      </c>
      <c r="AH72" s="340" t="str">
        <f>IF(AR72&lt;999,VLOOKUP(AR72,'Akt. Runde'!$A$11:$AL$189,34),"")</f>
        <v/>
      </c>
      <c r="AI72" s="339" t="str">
        <f>IF(AR72&lt;999,VLOOKUP(AR72,'Akt. Runde'!$A$11:$AL$189,35),"")</f>
        <v/>
      </c>
      <c r="AJ72" s="341" t="str">
        <f>IF(AR72&lt;999,VLOOKUP(AR72,'Akt. Runde'!$A$11:$AL$189,36),"")</f>
        <v/>
      </c>
      <c r="AK72" s="333" t="str">
        <f>IF(AR72&lt;999,VLOOKUP(AR72,'Akt. Runde'!$A$11:$AL$189,37),"")</f>
        <v/>
      </c>
      <c r="AL72" s="136" t="str">
        <f>IF(AR72&lt;999,VLOOKUP(AR72,'Akt. Runde'!$A$11:$AL$189,38),"")</f>
        <v/>
      </c>
      <c r="AO72">
        <f>IF('Akt. Runde'!AK72="",99,'Akt. Runde'!AK72)</f>
        <v>99</v>
      </c>
      <c r="AP72">
        <f t="shared" si="50"/>
        <v>99062</v>
      </c>
      <c r="AQ72">
        <f t="shared" si="63"/>
        <v>99062</v>
      </c>
      <c r="AR72">
        <f t="shared" si="14"/>
        <v>999</v>
      </c>
      <c r="AS72">
        <f t="shared" si="15"/>
        <v>999000</v>
      </c>
      <c r="AT72">
        <f t="shared" si="16"/>
        <v>999000</v>
      </c>
      <c r="AU72">
        <f t="shared" si="17"/>
        <v>999</v>
      </c>
      <c r="AV72">
        <f t="shared" si="28"/>
        <v>62</v>
      </c>
      <c r="AW72" s="47" t="str">
        <f t="shared" si="18"/>
        <v/>
      </c>
      <c r="AX72" t="str">
        <f>IF(AU72&lt;999,VLOOKUP(AU72,'Akt. Runde'!$A$11:$AL$189,4),"")</f>
        <v/>
      </c>
      <c r="AY72" s="48" t="str">
        <f>IF(AU72&lt;999,VLOOKUP(AU72,'Akt. Runde'!$A$11:$AL$189,36),"")</f>
        <v/>
      </c>
      <c r="AZ72" s="447" t="str">
        <f>IF(AU72&lt;999,VLOOKUP(AU72,'Akt. Runde'!$A$11:$AL$189,37),"")</f>
        <v/>
      </c>
      <c r="BA72" t="str">
        <f t="shared" si="19"/>
        <v/>
      </c>
      <c r="BZ72" s="28" t="str">
        <f t="shared" si="51"/>
        <v/>
      </c>
      <c r="CA72" s="28" t="str">
        <f t="shared" si="52"/>
        <v/>
      </c>
      <c r="CB72" s="28" t="str">
        <f t="shared" si="53"/>
        <v/>
      </c>
      <c r="CC72" s="28" t="str">
        <f t="shared" si="54"/>
        <v/>
      </c>
      <c r="CD72" s="28" t="str">
        <f t="shared" si="55"/>
        <v/>
      </c>
      <c r="CE72" s="28" t="str">
        <f t="shared" si="56"/>
        <v/>
      </c>
      <c r="CF72" s="28" t="str">
        <f t="shared" si="64"/>
        <v/>
      </c>
      <c r="CG72" s="28" t="str">
        <f t="shared" si="65"/>
        <v/>
      </c>
      <c r="CH72" s="28" t="str">
        <f t="shared" si="66"/>
        <v/>
      </c>
      <c r="CI72" s="28">
        <f t="shared" si="67"/>
        <v>0</v>
      </c>
      <c r="CT72" s="5"/>
      <c r="CV72" s="28" t="str">
        <f t="shared" si="57"/>
        <v/>
      </c>
      <c r="CW72" s="28" t="str">
        <f t="shared" si="58"/>
        <v/>
      </c>
      <c r="CX72" s="28" t="str">
        <f t="shared" si="59"/>
        <v/>
      </c>
      <c r="CY72" s="28" t="str">
        <f t="shared" si="60"/>
        <v/>
      </c>
      <c r="CZ72" s="28" t="str">
        <f t="shared" si="61"/>
        <v/>
      </c>
      <c r="DA72" s="28" t="str">
        <f t="shared" si="62"/>
        <v/>
      </c>
      <c r="DB72" s="28" t="str">
        <f t="shared" si="68"/>
        <v/>
      </c>
      <c r="DC72" s="28" t="str">
        <f t="shared" si="69"/>
        <v/>
      </c>
      <c r="DD72" s="28" t="str">
        <f t="shared" si="70"/>
        <v/>
      </c>
      <c r="DE72" s="28">
        <f t="shared" si="71"/>
        <v>0</v>
      </c>
      <c r="DP72" s="5"/>
      <c r="DQ72" s="48"/>
      <c r="DR72" s="5"/>
      <c r="DS72" s="5"/>
      <c r="DU72" s="48"/>
      <c r="DV72" s="48"/>
      <c r="DW72" s="48"/>
      <c r="DZ72" s="48"/>
      <c r="EA72" s="48"/>
      <c r="EB72" s="48"/>
      <c r="EC72" s="48"/>
      <c r="EF72" s="48"/>
      <c r="EG72" s="48"/>
      <c r="EH72" s="48"/>
      <c r="EI72" s="48"/>
      <c r="EN72" s="48"/>
    </row>
    <row r="73" spans="1:149" x14ac:dyDescent="0.2">
      <c r="A73">
        <v>63</v>
      </c>
      <c r="B73" s="358">
        <v>17</v>
      </c>
      <c r="C73" s="359" t="str">
        <f>IF(AR73&lt;999,VLOOKUP(AR73,'Akt. Runde'!$A$11:$AL$189,3),"")</f>
        <v/>
      </c>
      <c r="D73" s="360" t="str">
        <f>IF(AR73&lt;999,VLOOKUP(AR73,'Akt. Runde'!$A$11:$AL$189,4),"")</f>
        <v/>
      </c>
      <c r="E73" s="361" t="str">
        <f>IF(AR73&lt;999,VLOOKUP(AR73,'Akt. Runde'!$A$11:$AL$189,5),"")</f>
        <v/>
      </c>
      <c r="F73" s="361" t="str">
        <f>IF(AR73&lt;999,VLOOKUP(AR73,'Akt. Runde'!$A$11:$AL$189,6),"")</f>
        <v/>
      </c>
      <c r="G73" s="437" t="str">
        <f>IF(AR73&lt;999,VLOOKUP(AR73,'Akt. Runde'!$A$11:$AL$189,7),"")</f>
        <v/>
      </c>
      <c r="H73" s="362" t="str">
        <f>IF(AR73&lt;999,VLOOKUP(AR73,'Akt. Runde'!$A$11:$AL$189,8),"")</f>
        <v/>
      </c>
      <c r="I73" s="363" t="str">
        <f>IF(AR73&lt;999,VLOOKUP(AR73,'Akt. Runde'!$A$11:$AL$189,9),"")</f>
        <v/>
      </c>
      <c r="J73" s="364" t="str">
        <f>IF(AR73&lt;999,VLOOKUP(AR73,'Akt. Runde'!$A$11:$AL$189,10),"")</f>
        <v/>
      </c>
      <c r="K73" s="365" t="str">
        <f>IF(AR73&lt;999,VLOOKUP(AR73,'Akt. Runde'!$A$11:$AL$189,11),"")</f>
        <v/>
      </c>
      <c r="L73" s="364" t="str">
        <f>IF(AR73&lt;999,VLOOKUP(AR73,'Akt. Runde'!$A$11:$AL$189,12),"")</f>
        <v/>
      </c>
      <c r="M73" s="365" t="str">
        <f>IF(AR73&lt;999,VLOOKUP(AR73,'Akt. Runde'!$A$11:$AL$189,13),"")</f>
        <v/>
      </c>
      <c r="N73" s="364" t="str">
        <f>IF(AR73&lt;999,VLOOKUP(AR73,'Akt. Runde'!$A$11:$AL$189,14),"")</f>
        <v/>
      </c>
      <c r="O73" s="363" t="str">
        <f>IF(AR73&lt;999,VLOOKUP(AR73,'Akt. Runde'!$A$11:$AL$189,15),"")</f>
        <v/>
      </c>
      <c r="P73" s="364" t="str">
        <f>IF(AR73&lt;999,VLOOKUP(AR73,'Akt. Runde'!$A$11:$AL$189,16),"")</f>
        <v/>
      </c>
      <c r="Q73" s="365" t="str">
        <f>IF(AR73&lt;999,VLOOKUP(AR73,'Akt. Runde'!$A$11:$AL$189,17),"")</f>
        <v/>
      </c>
      <c r="R73" s="364" t="str">
        <f>IF(AR73&lt;999,VLOOKUP(AR73,'Akt. Runde'!$A$11:$AL$189,18),"")</f>
        <v/>
      </c>
      <c r="S73" s="365" t="str">
        <f>IF(AR73&lt;999,VLOOKUP(AR73,'Akt. Runde'!$A$11:$AL$189,19),"")</f>
        <v/>
      </c>
      <c r="T73" s="364" t="str">
        <f>IF(AR73&lt;999,VLOOKUP(AR73,'Akt. Runde'!$A$11:$AL$189,20),"")</f>
        <v/>
      </c>
      <c r="U73" s="434" t="str">
        <f>IF(AR73&lt;999,VLOOKUP(AR73,'Akt. Runde'!$A$11:$AL$189,21),"")</f>
        <v/>
      </c>
      <c r="V73" s="435" t="str">
        <f>IF(AR73&lt;999,VLOOKUP(AR73,'Akt. Runde'!$A$11:$AL$189,22),"")</f>
        <v/>
      </c>
      <c r="W73" s="435" t="str">
        <f>IF(AR73&lt;999,VLOOKUP(AR73,'Akt. Runde'!$A$11:$AL$189,23),"")</f>
        <v/>
      </c>
      <c r="X73" s="378" t="str">
        <f>IF(AR73&lt;999,VLOOKUP(AR73,'Akt. Runde'!$A$11:$AL$189,24),"")</f>
        <v/>
      </c>
      <c r="Y73" s="379" t="str">
        <f>IF(AR73&lt;999,VLOOKUP(AR73,'Akt. Runde'!$A$11:$AL$189,25),"")</f>
        <v/>
      </c>
      <c r="Z73" s="368" t="str">
        <f>IF(AR73&lt;999,VLOOKUP(AR73,'Akt. Runde'!$A$11:$AL$189,26),"")</f>
        <v/>
      </c>
      <c r="AA73" s="369" t="str">
        <f>IF(AR73&lt;999,VLOOKUP(AR73,'Akt. Runde'!$A$11:$AL$189,27),"")</f>
        <v/>
      </c>
      <c r="AB73" s="367" t="str">
        <f>IF(AR73&lt;999,VLOOKUP(AR73,'Akt. Runde'!$A$11:$AL$189,28),"")</f>
        <v/>
      </c>
      <c r="AC73" s="367" t="str">
        <f>IF(AR73&lt;999,VLOOKUP(AR73,'Akt. Runde'!$A$11:$AL$189,29),"")</f>
        <v/>
      </c>
      <c r="AD73" s="370" t="str">
        <f>IF(AR73&lt;999,VLOOKUP(AR73,'Akt. Runde'!$A$11:$AL$189,30),"")</f>
        <v/>
      </c>
      <c r="AE73" s="369" t="str">
        <f>IF(AR73&lt;999,VLOOKUP(AR73,'Akt. Runde'!$A$11:$AL$189,31),"")</f>
        <v/>
      </c>
      <c r="AF73" s="367" t="str">
        <f>IF(AR73&lt;999,VLOOKUP(AR73,'Akt. Runde'!$A$11:$AL$189,32),"")</f>
        <v/>
      </c>
      <c r="AG73" s="367" t="str">
        <f>IF(AR73&lt;999,VLOOKUP(AR73,'Akt. Runde'!$A$11:$AL$189,33),"")</f>
        <v/>
      </c>
      <c r="AH73" s="371" t="str">
        <f>IF(AR73&lt;999,VLOOKUP(AR73,'Akt. Runde'!$A$11:$AL$189,34),"")</f>
        <v/>
      </c>
      <c r="AI73" s="370" t="str">
        <f>IF(AR73&lt;999,VLOOKUP(AR73,'Akt. Runde'!$A$11:$AL$189,35),"")</f>
        <v/>
      </c>
      <c r="AJ73" s="372" t="str">
        <f>IF(AR73&lt;999,VLOOKUP(AR73,'Akt. Runde'!$A$11:$AL$189,36),"")</f>
        <v/>
      </c>
      <c r="AK73" s="373" t="str">
        <f>IF(AR73&lt;999,VLOOKUP(AR73,'Akt. Runde'!$A$11:$AL$189,37),"")</f>
        <v/>
      </c>
      <c r="AL73" s="374" t="str">
        <f>IF(AR73&lt;999,VLOOKUP(AR73,'Akt. Runde'!$A$11:$AL$189,38),"")</f>
        <v/>
      </c>
      <c r="AO73">
        <f>IF('Akt. Runde'!AK73="",99,'Akt. Runde'!AK73)</f>
        <v>99</v>
      </c>
      <c r="AP73">
        <f t="shared" si="50"/>
        <v>99063</v>
      </c>
      <c r="AQ73">
        <f t="shared" si="63"/>
        <v>99063</v>
      </c>
      <c r="AR73">
        <f t="shared" si="14"/>
        <v>999</v>
      </c>
      <c r="AS73">
        <f t="shared" si="15"/>
        <v>999000</v>
      </c>
      <c r="AT73">
        <f t="shared" si="16"/>
        <v>999000</v>
      </c>
      <c r="AU73">
        <f t="shared" si="17"/>
        <v>999</v>
      </c>
      <c r="AV73">
        <f t="shared" si="28"/>
        <v>63</v>
      </c>
      <c r="AW73" s="47" t="str">
        <f t="shared" si="18"/>
        <v/>
      </c>
      <c r="AX73" t="str">
        <f>IF(AU73&lt;999,VLOOKUP(AU73,'Akt. Runde'!$A$11:$AL$189,4),"")</f>
        <v/>
      </c>
      <c r="AY73" s="48" t="str">
        <f>IF(AU73&lt;999,VLOOKUP(AU73,'Akt. Runde'!$A$11:$AL$189,36),"")</f>
        <v/>
      </c>
      <c r="AZ73" s="447" t="str">
        <f>IF(AU73&lt;999,VLOOKUP(AU73,'Akt. Runde'!$A$11:$AL$189,37),"")</f>
        <v/>
      </c>
      <c r="BA73" t="str">
        <f t="shared" si="19"/>
        <v/>
      </c>
      <c r="BZ73" s="28" t="str">
        <f t="shared" si="51"/>
        <v/>
      </c>
      <c r="CA73" s="28" t="str">
        <f t="shared" si="52"/>
        <v/>
      </c>
      <c r="CB73" s="28" t="str">
        <f t="shared" si="53"/>
        <v/>
      </c>
      <c r="CC73" s="28" t="str">
        <f t="shared" si="54"/>
        <v/>
      </c>
      <c r="CD73" s="28" t="str">
        <f t="shared" si="55"/>
        <v/>
      </c>
      <c r="CE73" s="28" t="str">
        <f t="shared" si="56"/>
        <v/>
      </c>
      <c r="CF73" s="28" t="str">
        <f t="shared" si="64"/>
        <v/>
      </c>
      <c r="CG73" s="28" t="str">
        <f t="shared" si="65"/>
        <v/>
      </c>
      <c r="CH73" s="28" t="str">
        <f t="shared" si="66"/>
        <v/>
      </c>
      <c r="CI73" s="28">
        <f t="shared" si="67"/>
        <v>0</v>
      </c>
      <c r="CT73" s="5"/>
      <c r="CV73" s="28" t="str">
        <f t="shared" si="57"/>
        <v/>
      </c>
      <c r="CW73" s="28" t="str">
        <f t="shared" si="58"/>
        <v/>
      </c>
      <c r="CX73" s="28" t="str">
        <f t="shared" si="59"/>
        <v/>
      </c>
      <c r="CY73" s="28" t="str">
        <f t="shared" si="60"/>
        <v/>
      </c>
      <c r="CZ73" s="28" t="str">
        <f t="shared" si="61"/>
        <v/>
      </c>
      <c r="DA73" s="28" t="str">
        <f t="shared" si="62"/>
        <v/>
      </c>
      <c r="DB73" s="28" t="str">
        <f t="shared" si="68"/>
        <v/>
      </c>
      <c r="DC73" s="28" t="str">
        <f t="shared" si="69"/>
        <v/>
      </c>
      <c r="DD73" s="28" t="str">
        <f t="shared" si="70"/>
        <v/>
      </c>
      <c r="DE73" s="28">
        <f t="shared" si="71"/>
        <v>0</v>
      </c>
      <c r="DP73" s="5"/>
      <c r="DQ73" s="48"/>
      <c r="DR73" s="5"/>
      <c r="DS73" s="5"/>
      <c r="DU73" s="48"/>
      <c r="DV73" s="48"/>
      <c r="DW73" s="48"/>
      <c r="DZ73" s="48"/>
      <c r="EA73" s="48"/>
      <c r="EB73" s="48"/>
      <c r="EC73" s="48"/>
      <c r="EF73" s="48"/>
      <c r="EG73" s="48"/>
      <c r="EH73" s="48"/>
      <c r="EI73" s="48"/>
      <c r="EN73" s="48"/>
    </row>
    <row r="74" spans="1:149" x14ac:dyDescent="0.2">
      <c r="A74">
        <v>64</v>
      </c>
      <c r="B74" s="353">
        <v>18</v>
      </c>
      <c r="C74" s="354" t="str">
        <f>IF(AR74&lt;999,VLOOKUP(AR74,'Akt. Runde'!$A$11:$AL$189,3),"")</f>
        <v/>
      </c>
      <c r="D74" s="355" t="str">
        <f>IF(AR74&lt;999,VLOOKUP(AR74,'Akt. Runde'!$A$11:$AL$189,4),"")</f>
        <v/>
      </c>
      <c r="E74" s="356" t="str">
        <f>IF(AR74&lt;999,VLOOKUP(AR74,'Akt. Runde'!$A$11:$AL$189,5),"")</f>
        <v/>
      </c>
      <c r="F74" s="356" t="str">
        <f>IF(AR74&lt;999,VLOOKUP(AR74,'Akt. Runde'!$A$11:$AL$189,6),"")</f>
        <v/>
      </c>
      <c r="G74" s="438" t="str">
        <f>IF(AR74&lt;999,VLOOKUP(AR74,'Akt. Runde'!$A$11:$AL$189,7),"")</f>
        <v/>
      </c>
      <c r="H74" s="357" t="str">
        <f>IF(AR74&lt;999,VLOOKUP(AR74,'Akt. Runde'!$A$11:$AL$189,8),"")</f>
        <v/>
      </c>
      <c r="I74" s="444" t="str">
        <f>IF(AR74&lt;999,VLOOKUP(AR74,'Akt. Runde'!$A$11:$AL$189,9),"")</f>
        <v/>
      </c>
      <c r="J74" s="445" t="str">
        <f>IF(AR74&lt;999,VLOOKUP(AR74,'Akt. Runde'!$A$11:$AL$189,10),"")</f>
        <v/>
      </c>
      <c r="K74" s="446" t="str">
        <f>IF(AR74&lt;999,VLOOKUP(AR74,'Akt. Runde'!$A$11:$AL$189,11),"")</f>
        <v/>
      </c>
      <c r="L74" s="445" t="str">
        <f>IF(AR74&lt;999,VLOOKUP(AR74,'Akt. Runde'!$A$11:$AL$189,12),"")</f>
        <v/>
      </c>
      <c r="M74" s="446" t="str">
        <f>IF(AR74&lt;999,VLOOKUP(AR74,'Akt. Runde'!$A$11:$AL$189,13),"")</f>
        <v/>
      </c>
      <c r="N74" s="445" t="str">
        <f>IF(AR74&lt;999,VLOOKUP(AR74,'Akt. Runde'!$A$11:$AL$189,14),"")</f>
        <v/>
      </c>
      <c r="O74" s="444" t="str">
        <f>IF(AR74&lt;999,VLOOKUP(AR74,'Akt. Runde'!$A$11:$AL$189,15),"")</f>
        <v/>
      </c>
      <c r="P74" s="445" t="str">
        <f>IF(AR74&lt;999,VLOOKUP(AR74,'Akt. Runde'!$A$11:$AL$189,16),"")</f>
        <v/>
      </c>
      <c r="Q74" s="446" t="str">
        <f>IF(AR74&lt;999,VLOOKUP(AR74,'Akt. Runde'!$A$11:$AL$189,17),"")</f>
        <v/>
      </c>
      <c r="R74" s="445" t="str">
        <f>IF(AR74&lt;999,VLOOKUP(AR74,'Akt. Runde'!$A$11:$AL$189,18),"")</f>
        <v/>
      </c>
      <c r="S74" s="446" t="str">
        <f>IF(AR74&lt;999,VLOOKUP(AR74,'Akt. Runde'!$A$11:$AL$189,19),"")</f>
        <v/>
      </c>
      <c r="T74" s="445" t="str">
        <f>IF(AR74&lt;999,VLOOKUP(AR74,'Akt. Runde'!$A$11:$AL$189,20),"")</f>
        <v/>
      </c>
      <c r="U74" s="430" t="str">
        <f>IF(AR74&lt;999,VLOOKUP(AR74,'Akt. Runde'!$A$11:$AL$189,21),"")</f>
        <v/>
      </c>
      <c r="V74" s="431" t="str">
        <f>IF(AR74&lt;999,VLOOKUP(AR74,'Akt. Runde'!$A$11:$AL$189,22),"")</f>
        <v/>
      </c>
      <c r="W74" s="431" t="str">
        <f>IF(AR74&lt;999,VLOOKUP(AR74,'Akt. Runde'!$A$11:$AL$189,23),"")</f>
        <v/>
      </c>
      <c r="X74" s="349" t="str">
        <f>IF(AR74&lt;999,VLOOKUP(AR74,'Akt. Runde'!$A$11:$AL$189,24),"")</f>
        <v/>
      </c>
      <c r="Y74" s="350" t="str">
        <f>IF(AR74&lt;999,VLOOKUP(AR74,'Akt. Runde'!$A$11:$AL$189,25),"")</f>
        <v/>
      </c>
      <c r="Z74" s="338" t="str">
        <f>IF(AR74&lt;999,VLOOKUP(AR74,'Akt. Runde'!$A$11:$AL$189,26),"")</f>
        <v/>
      </c>
      <c r="AA74" s="352" t="str">
        <f>IF(AR74&lt;999,VLOOKUP(AR74,'Akt. Runde'!$A$11:$AL$189,27),"")</f>
        <v/>
      </c>
      <c r="AB74" s="345" t="str">
        <f>IF(AR74&lt;999,VLOOKUP(AR74,'Akt. Runde'!$A$11:$AL$189,28),"")</f>
        <v/>
      </c>
      <c r="AC74" s="345" t="str">
        <f>IF(AR74&lt;999,VLOOKUP(AR74,'Akt. Runde'!$A$11:$AL$189,29),"")</f>
        <v/>
      </c>
      <c r="AD74" s="339" t="str">
        <f>IF(AR74&lt;999,VLOOKUP(AR74,'Akt. Runde'!$A$11:$AL$189,30),"")</f>
        <v/>
      </c>
      <c r="AE74" s="352" t="str">
        <f>IF(AR74&lt;999,VLOOKUP(AR74,'Akt. Runde'!$A$11:$AL$189,31),"")</f>
        <v/>
      </c>
      <c r="AF74" s="345" t="str">
        <f>IF(AR74&lt;999,VLOOKUP(AR74,'Akt. Runde'!$A$11:$AL$189,32),"")</f>
        <v/>
      </c>
      <c r="AG74" s="345" t="str">
        <f>IF(AR74&lt;999,VLOOKUP(AR74,'Akt. Runde'!$A$11:$AL$189,33),"")</f>
        <v/>
      </c>
      <c r="AH74" s="340" t="str">
        <f>IF(AR74&lt;999,VLOOKUP(AR74,'Akt. Runde'!$A$11:$AL$189,34),"")</f>
        <v/>
      </c>
      <c r="AI74" s="339" t="str">
        <f>IF(AR74&lt;999,VLOOKUP(AR74,'Akt. Runde'!$A$11:$AL$189,35),"")</f>
        <v/>
      </c>
      <c r="AJ74" s="341" t="str">
        <f>IF(AR74&lt;999,VLOOKUP(AR74,'Akt. Runde'!$A$11:$AL$189,36),"")</f>
        <v/>
      </c>
      <c r="AK74" s="333" t="str">
        <f>IF(AR74&lt;999,VLOOKUP(AR74,'Akt. Runde'!$A$11:$AL$189,37),"")</f>
        <v/>
      </c>
      <c r="AL74" s="136" t="str">
        <f>IF(AR74&lt;999,VLOOKUP(AR74,'Akt. Runde'!$A$11:$AL$189,38),"")</f>
        <v/>
      </c>
      <c r="AO74">
        <f>IF('Akt. Runde'!AK74="",99,'Akt. Runde'!AK74)</f>
        <v>99</v>
      </c>
      <c r="AP74">
        <f t="shared" si="50"/>
        <v>99064</v>
      </c>
      <c r="AQ74">
        <f t="shared" si="63"/>
        <v>99064</v>
      </c>
      <c r="AR74">
        <f t="shared" si="14"/>
        <v>999</v>
      </c>
      <c r="AS74">
        <f t="shared" si="15"/>
        <v>999000</v>
      </c>
      <c r="AT74">
        <f t="shared" si="16"/>
        <v>999000</v>
      </c>
      <c r="AU74">
        <f t="shared" si="17"/>
        <v>999</v>
      </c>
      <c r="AV74">
        <f t="shared" si="28"/>
        <v>64</v>
      </c>
      <c r="AW74" s="47" t="str">
        <f t="shared" si="18"/>
        <v/>
      </c>
      <c r="AX74" t="str">
        <f>IF(AU74&lt;999,VLOOKUP(AU74,'Akt. Runde'!$A$11:$AL$189,4),"")</f>
        <v/>
      </c>
      <c r="AY74" s="48" t="str">
        <f>IF(AU74&lt;999,VLOOKUP(AU74,'Akt. Runde'!$A$11:$AL$189,36),"")</f>
        <v/>
      </c>
      <c r="AZ74" s="447" t="str">
        <f>IF(AU74&lt;999,VLOOKUP(AU74,'Akt. Runde'!$A$11:$AL$189,37),"")</f>
        <v/>
      </c>
      <c r="BA74" t="str">
        <f t="shared" si="19"/>
        <v/>
      </c>
      <c r="BZ74" s="28" t="str">
        <f t="shared" si="51"/>
        <v/>
      </c>
      <c r="CA74" s="28" t="str">
        <f t="shared" si="52"/>
        <v/>
      </c>
      <c r="CB74" s="28" t="str">
        <f t="shared" si="53"/>
        <v/>
      </c>
      <c r="CC74" s="28" t="str">
        <f t="shared" si="54"/>
        <v/>
      </c>
      <c r="CD74" s="28" t="str">
        <f t="shared" si="55"/>
        <v/>
      </c>
      <c r="CE74" s="28" t="str">
        <f t="shared" si="56"/>
        <v/>
      </c>
      <c r="CF74" s="28" t="str">
        <f t="shared" si="64"/>
        <v/>
      </c>
      <c r="CG74" s="28" t="str">
        <f t="shared" si="65"/>
        <v/>
      </c>
      <c r="CH74" s="28" t="str">
        <f t="shared" si="66"/>
        <v/>
      </c>
      <c r="CI74" s="28">
        <f t="shared" si="67"/>
        <v>0</v>
      </c>
      <c r="CT74" s="5"/>
      <c r="CV74" s="28" t="str">
        <f t="shared" si="57"/>
        <v/>
      </c>
      <c r="CW74" s="28" t="str">
        <f t="shared" si="58"/>
        <v/>
      </c>
      <c r="CX74" s="28" t="str">
        <f t="shared" si="59"/>
        <v/>
      </c>
      <c r="CY74" s="28" t="str">
        <f t="shared" si="60"/>
        <v/>
      </c>
      <c r="CZ74" s="28" t="str">
        <f t="shared" si="61"/>
        <v/>
      </c>
      <c r="DA74" s="28" t="str">
        <f t="shared" si="62"/>
        <v/>
      </c>
      <c r="DB74" s="28" t="str">
        <f t="shared" si="68"/>
        <v/>
      </c>
      <c r="DC74" s="28" t="str">
        <f t="shared" si="69"/>
        <v/>
      </c>
      <c r="DD74" s="28" t="str">
        <f t="shared" si="70"/>
        <v/>
      </c>
      <c r="DE74" s="28">
        <f t="shared" si="71"/>
        <v>0</v>
      </c>
      <c r="DP74" s="5"/>
      <c r="DQ74" s="48"/>
      <c r="DR74" s="5"/>
      <c r="DS74" s="5"/>
      <c r="DU74" s="48"/>
      <c r="DV74" s="48"/>
      <c r="DW74" s="48"/>
      <c r="DZ74" s="48"/>
      <c r="EA74" s="48"/>
      <c r="EB74" s="48"/>
      <c r="EC74" s="48"/>
      <c r="EF74" s="48"/>
      <c r="EG74" s="48"/>
      <c r="EH74" s="48"/>
      <c r="EI74" s="48"/>
      <c r="EN74" s="48"/>
    </row>
    <row r="75" spans="1:149" x14ac:dyDescent="0.2">
      <c r="A75">
        <v>65</v>
      </c>
      <c r="B75" s="358">
        <v>19</v>
      </c>
      <c r="C75" s="359" t="str">
        <f>IF(AR75&lt;999,VLOOKUP(AR75,'Akt. Runde'!$A$11:$AL$189,3),"")</f>
        <v/>
      </c>
      <c r="D75" s="360" t="str">
        <f>IF(AR75&lt;999,VLOOKUP(AR75,'Akt. Runde'!$A$11:$AL$189,4),"")</f>
        <v/>
      </c>
      <c r="E75" s="361" t="str">
        <f>IF(AR75&lt;999,VLOOKUP(AR75,'Akt. Runde'!$A$11:$AL$189,5),"")</f>
        <v/>
      </c>
      <c r="F75" s="361" t="str">
        <f>IF(AR75&lt;999,VLOOKUP(AR75,'Akt. Runde'!$A$11:$AL$189,6),"")</f>
        <v/>
      </c>
      <c r="G75" s="437" t="str">
        <f>IF(AR75&lt;999,VLOOKUP(AR75,'Akt. Runde'!$A$11:$AL$189,7),"")</f>
        <v/>
      </c>
      <c r="H75" s="362" t="str">
        <f>IF(AR75&lt;999,VLOOKUP(AR75,'Akt. Runde'!$A$11:$AL$189,8),"")</f>
        <v/>
      </c>
      <c r="I75" s="363" t="str">
        <f>IF(AR75&lt;999,VLOOKUP(AR75,'Akt. Runde'!$A$11:$AL$189,9),"")</f>
        <v/>
      </c>
      <c r="J75" s="364" t="str">
        <f>IF(AR75&lt;999,VLOOKUP(AR75,'Akt. Runde'!$A$11:$AL$189,10),"")</f>
        <v/>
      </c>
      <c r="K75" s="365" t="str">
        <f>IF(AR75&lt;999,VLOOKUP(AR75,'Akt. Runde'!$A$11:$AL$189,11),"")</f>
        <v/>
      </c>
      <c r="L75" s="364" t="str">
        <f>IF(AR75&lt;999,VLOOKUP(AR75,'Akt. Runde'!$A$11:$AL$189,12),"")</f>
        <v/>
      </c>
      <c r="M75" s="365" t="str">
        <f>IF(AR75&lt;999,VLOOKUP(AR75,'Akt. Runde'!$A$11:$AL$189,13),"")</f>
        <v/>
      </c>
      <c r="N75" s="364" t="str">
        <f>IF(AR75&lt;999,VLOOKUP(AR75,'Akt. Runde'!$A$11:$AL$189,14),"")</f>
        <v/>
      </c>
      <c r="O75" s="363" t="str">
        <f>IF(AR75&lt;999,VLOOKUP(AR75,'Akt. Runde'!$A$11:$AL$189,15),"")</f>
        <v/>
      </c>
      <c r="P75" s="364" t="str">
        <f>IF(AR75&lt;999,VLOOKUP(AR75,'Akt. Runde'!$A$11:$AL$189,16),"")</f>
        <v/>
      </c>
      <c r="Q75" s="365" t="str">
        <f>IF(AR75&lt;999,VLOOKUP(AR75,'Akt. Runde'!$A$11:$AL$189,17),"")</f>
        <v/>
      </c>
      <c r="R75" s="364" t="str">
        <f>IF(AR75&lt;999,VLOOKUP(AR75,'Akt. Runde'!$A$11:$AL$189,18),"")</f>
        <v/>
      </c>
      <c r="S75" s="365" t="str">
        <f>IF(AR75&lt;999,VLOOKUP(AR75,'Akt. Runde'!$A$11:$AL$189,19),"")</f>
        <v/>
      </c>
      <c r="T75" s="364" t="str">
        <f>IF(AR75&lt;999,VLOOKUP(AR75,'Akt. Runde'!$A$11:$AL$189,20),"")</f>
        <v/>
      </c>
      <c r="U75" s="434" t="str">
        <f>IF(AR75&lt;999,VLOOKUP(AR75,'Akt. Runde'!$A$11:$AL$189,21),"")</f>
        <v/>
      </c>
      <c r="V75" s="435" t="str">
        <f>IF(AR75&lt;999,VLOOKUP(AR75,'Akt. Runde'!$A$11:$AL$189,22),"")</f>
        <v/>
      </c>
      <c r="W75" s="435" t="str">
        <f>IF(AR75&lt;999,VLOOKUP(AR75,'Akt. Runde'!$A$11:$AL$189,23),"")</f>
        <v/>
      </c>
      <c r="X75" s="376" t="str">
        <f>IF(AR75&lt;999,VLOOKUP(AR75,'Akt. Runde'!$A$11:$AL$189,24),"")</f>
        <v/>
      </c>
      <c r="Y75" s="377" t="str">
        <f>IF(AR75&lt;999,VLOOKUP(AR75,'Akt. Runde'!$A$11:$AL$189,25),"")</f>
        <v/>
      </c>
      <c r="Z75" s="368" t="str">
        <f>IF(AR75&lt;999,VLOOKUP(AR75,'Akt. Runde'!$A$11:$AL$189,26),"")</f>
        <v/>
      </c>
      <c r="AA75" s="369" t="str">
        <f>IF(AR75&lt;999,VLOOKUP(AR75,'Akt. Runde'!$A$11:$AL$189,27),"")</f>
        <v/>
      </c>
      <c r="AB75" s="367" t="str">
        <f>IF(AR75&lt;999,VLOOKUP(AR75,'Akt. Runde'!$A$11:$AL$189,28),"")</f>
        <v/>
      </c>
      <c r="AC75" s="367" t="str">
        <f>IF(AR75&lt;999,VLOOKUP(AR75,'Akt. Runde'!$A$11:$AL$189,29),"")</f>
        <v/>
      </c>
      <c r="AD75" s="370" t="str">
        <f>IF(AR75&lt;999,VLOOKUP(AR75,'Akt. Runde'!$A$11:$AL$189,30),"")</f>
        <v/>
      </c>
      <c r="AE75" s="369" t="str">
        <f>IF(AR75&lt;999,VLOOKUP(AR75,'Akt. Runde'!$A$11:$AL$189,31),"")</f>
        <v/>
      </c>
      <c r="AF75" s="367" t="str">
        <f>IF(AR75&lt;999,VLOOKUP(AR75,'Akt. Runde'!$A$11:$AL$189,32),"")</f>
        <v/>
      </c>
      <c r="AG75" s="367" t="str">
        <f>IF(AR75&lt;999,VLOOKUP(AR75,'Akt. Runde'!$A$11:$AL$189,33),"")</f>
        <v/>
      </c>
      <c r="AH75" s="371" t="str">
        <f>IF(AR75&lt;999,VLOOKUP(AR75,'Akt. Runde'!$A$11:$AL$189,34),"")</f>
        <v/>
      </c>
      <c r="AI75" s="370" t="str">
        <f>IF(AR75&lt;999,VLOOKUP(AR75,'Akt. Runde'!$A$11:$AL$189,35),"")</f>
        <v/>
      </c>
      <c r="AJ75" s="372" t="str">
        <f>IF(AR75&lt;999,VLOOKUP(AR75,'Akt. Runde'!$A$11:$AL$189,36),"")</f>
        <v/>
      </c>
      <c r="AK75" s="373" t="str">
        <f>IF(AR75&lt;999,VLOOKUP(AR75,'Akt. Runde'!$A$11:$AL$189,37),"")</f>
        <v/>
      </c>
      <c r="AL75" s="374" t="str">
        <f>IF(AR75&lt;999,VLOOKUP(AR75,'Akt. Runde'!$A$11:$AL$189,38),"")</f>
        <v/>
      </c>
      <c r="AO75">
        <f>IF('Akt. Runde'!AK75="",99,'Akt. Runde'!AK75)</f>
        <v>99</v>
      </c>
      <c r="AP75">
        <f t="shared" si="50"/>
        <v>99065</v>
      </c>
      <c r="AQ75">
        <f t="shared" si="63"/>
        <v>99065</v>
      </c>
      <c r="AR75">
        <f t="shared" si="14"/>
        <v>999</v>
      </c>
      <c r="AS75">
        <f t="shared" si="15"/>
        <v>999000</v>
      </c>
      <c r="AT75">
        <f t="shared" si="16"/>
        <v>999000</v>
      </c>
      <c r="AU75">
        <f t="shared" si="17"/>
        <v>999</v>
      </c>
      <c r="AV75">
        <f t="shared" si="28"/>
        <v>65</v>
      </c>
      <c r="AW75" s="47" t="str">
        <f t="shared" si="18"/>
        <v/>
      </c>
      <c r="AX75" t="str">
        <f>IF(AU75&lt;999,VLOOKUP(AU75,'Akt. Runde'!$A$11:$AL$189,4),"")</f>
        <v/>
      </c>
      <c r="AY75" s="48" t="str">
        <f>IF(AU75&lt;999,VLOOKUP(AU75,'Akt. Runde'!$A$11:$AL$189,36),"")</f>
        <v/>
      </c>
      <c r="AZ75" s="447" t="str">
        <f>IF(AU75&lt;999,VLOOKUP(AU75,'Akt. Runde'!$A$11:$AL$189,37),"")</f>
        <v/>
      </c>
      <c r="BA75" t="str">
        <f t="shared" si="19"/>
        <v/>
      </c>
      <c r="BZ75" s="28" t="str">
        <f t="shared" si="51"/>
        <v/>
      </c>
      <c r="CA75" s="28" t="str">
        <f t="shared" si="52"/>
        <v/>
      </c>
      <c r="CB75" s="28" t="str">
        <f t="shared" si="53"/>
        <v/>
      </c>
      <c r="CC75" s="28" t="str">
        <f t="shared" si="54"/>
        <v/>
      </c>
      <c r="CD75" s="28" t="str">
        <f t="shared" si="55"/>
        <v/>
      </c>
      <c r="CE75" s="28" t="str">
        <f t="shared" si="56"/>
        <v/>
      </c>
      <c r="CF75" s="28" t="str">
        <f t="shared" si="64"/>
        <v/>
      </c>
      <c r="CG75" s="28" t="str">
        <f t="shared" si="65"/>
        <v/>
      </c>
      <c r="CH75" s="28" t="str">
        <f t="shared" si="66"/>
        <v/>
      </c>
      <c r="CI75" s="28">
        <f t="shared" si="67"/>
        <v>0</v>
      </c>
      <c r="CT75" s="5"/>
      <c r="CV75" s="28" t="str">
        <f t="shared" si="57"/>
        <v/>
      </c>
      <c r="CW75" s="28" t="str">
        <f t="shared" si="58"/>
        <v/>
      </c>
      <c r="CX75" s="28" t="str">
        <f t="shared" si="59"/>
        <v/>
      </c>
      <c r="CY75" s="28" t="str">
        <f t="shared" si="60"/>
        <v/>
      </c>
      <c r="CZ75" s="28" t="str">
        <f t="shared" si="61"/>
        <v/>
      </c>
      <c r="DA75" s="28" t="str">
        <f t="shared" si="62"/>
        <v/>
      </c>
      <c r="DB75" s="28" t="str">
        <f t="shared" si="68"/>
        <v/>
      </c>
      <c r="DC75" s="28" t="str">
        <f t="shared" si="69"/>
        <v/>
      </c>
      <c r="DD75" s="28" t="str">
        <f t="shared" si="70"/>
        <v/>
      </c>
      <c r="DE75" s="28">
        <f t="shared" si="71"/>
        <v>0</v>
      </c>
      <c r="DP75" s="5"/>
      <c r="DQ75" s="48"/>
      <c r="DR75" s="5"/>
      <c r="DS75" s="5"/>
      <c r="DU75" s="48"/>
      <c r="DV75" s="48"/>
      <c r="DW75" s="48"/>
      <c r="DZ75" s="48"/>
      <c r="EA75" s="48"/>
      <c r="EB75" s="48"/>
      <c r="EC75" s="48"/>
      <c r="EF75" s="48"/>
      <c r="EG75" s="48"/>
      <c r="EH75" s="48"/>
      <c r="EI75" s="48"/>
      <c r="EN75" s="48"/>
    </row>
    <row r="76" spans="1:149" ht="13.5" thickBot="1" x14ac:dyDescent="0.25">
      <c r="A76">
        <v>66</v>
      </c>
      <c r="B76" s="353">
        <v>20</v>
      </c>
      <c r="C76" s="354" t="str">
        <f>IF(AR76&lt;999,VLOOKUP(AR76,'Akt. Runde'!$A$11:$AL$189,3),"")</f>
        <v/>
      </c>
      <c r="D76" s="355" t="str">
        <f>IF(AR76&lt;999,VLOOKUP(AR76,'Akt. Runde'!$A$11:$AL$189,4),"")</f>
        <v/>
      </c>
      <c r="E76" s="356" t="str">
        <f>IF(AR76&lt;999,VLOOKUP(AR76,'Akt. Runde'!$A$11:$AL$189,5),"")</f>
        <v/>
      </c>
      <c r="F76" s="356" t="str">
        <f>IF(AR76&lt;999,VLOOKUP(AR76,'Akt. Runde'!$A$11:$AL$189,6),"")</f>
        <v/>
      </c>
      <c r="G76" s="438" t="str">
        <f>IF(AR76&lt;999,VLOOKUP(AR76,'Akt. Runde'!$A$11:$AL$189,7),"")</f>
        <v/>
      </c>
      <c r="H76" s="357" t="str">
        <f>IF(AR76&lt;999,VLOOKUP(AR76,'Akt. Runde'!$A$11:$AL$189,8),"")</f>
        <v/>
      </c>
      <c r="I76" s="444" t="str">
        <f>IF(AR76&lt;999,VLOOKUP(AR76,'Akt. Runde'!$A$11:$AL$189,9),"")</f>
        <v/>
      </c>
      <c r="J76" s="445" t="str">
        <f>IF(AR76&lt;999,VLOOKUP(AR76,'Akt. Runde'!$A$11:$AL$189,10),"")</f>
        <v/>
      </c>
      <c r="K76" s="446" t="str">
        <f>IF(AR76&lt;999,VLOOKUP(AR76,'Akt. Runde'!$A$11:$AL$189,11),"")</f>
        <v/>
      </c>
      <c r="L76" s="445" t="str">
        <f>IF(AR76&lt;999,VLOOKUP(AR76,'Akt. Runde'!$A$11:$AL$189,12),"")</f>
        <v/>
      </c>
      <c r="M76" s="446" t="str">
        <f>IF(AR76&lt;999,VLOOKUP(AR76,'Akt. Runde'!$A$11:$AL$189,13),"")</f>
        <v/>
      </c>
      <c r="N76" s="445" t="str">
        <f>IF(AR76&lt;999,VLOOKUP(AR76,'Akt. Runde'!$A$11:$AL$189,14),"")</f>
        <v/>
      </c>
      <c r="O76" s="444" t="str">
        <f>IF(AR76&lt;999,VLOOKUP(AR76,'Akt. Runde'!$A$11:$AL$189,15),"")</f>
        <v/>
      </c>
      <c r="P76" s="445" t="str">
        <f>IF(AR76&lt;999,VLOOKUP(AR76,'Akt. Runde'!$A$11:$AL$189,16),"")</f>
        <v/>
      </c>
      <c r="Q76" s="446" t="str">
        <f>IF(AR76&lt;999,VLOOKUP(AR76,'Akt. Runde'!$A$11:$AL$189,17),"")</f>
        <v/>
      </c>
      <c r="R76" s="445" t="str">
        <f>IF(AR76&lt;999,VLOOKUP(AR76,'Akt. Runde'!$A$11:$AL$189,18),"")</f>
        <v/>
      </c>
      <c r="S76" s="446" t="str">
        <f>IF(AR76&lt;999,VLOOKUP(AR76,'Akt. Runde'!$A$11:$AL$189,19),"")</f>
        <v/>
      </c>
      <c r="T76" s="445" t="str">
        <f>IF(AR76&lt;999,VLOOKUP(AR76,'Akt. Runde'!$A$11:$AL$189,20),"")</f>
        <v/>
      </c>
      <c r="U76" s="430" t="str">
        <f>IF(AR76&lt;999,VLOOKUP(AR76,'Akt. Runde'!$A$11:$AL$189,21),"")</f>
        <v/>
      </c>
      <c r="V76" s="431" t="str">
        <f>IF(AR76&lt;999,VLOOKUP(AR76,'Akt. Runde'!$A$11:$AL$189,22),"")</f>
        <v/>
      </c>
      <c r="W76" s="431" t="str">
        <f>IF(AR76&lt;999,VLOOKUP(AR76,'Akt. Runde'!$A$11:$AL$189,23),"")</f>
        <v/>
      </c>
      <c r="X76" s="349" t="str">
        <f>IF(AR76&lt;999,VLOOKUP(AR76,'Akt. Runde'!$A$11:$AL$189,24),"")</f>
        <v/>
      </c>
      <c r="Y76" s="350" t="str">
        <f>IF(AR76&lt;999,VLOOKUP(AR76,'Akt. Runde'!$A$11:$AL$189,25),"")</f>
        <v/>
      </c>
      <c r="Z76" s="338" t="str">
        <f>IF(AR76&lt;999,VLOOKUP(AR76,'Akt. Runde'!$A$11:$AL$189,26),"")</f>
        <v/>
      </c>
      <c r="AA76" s="352" t="str">
        <f>IF(AR76&lt;999,VLOOKUP(AR76,'Akt. Runde'!$A$11:$AL$189,27),"")</f>
        <v/>
      </c>
      <c r="AB76" s="345" t="str">
        <f>IF(AR76&lt;999,VLOOKUP(AR76,'Akt. Runde'!$A$11:$AL$189,28),"")</f>
        <v/>
      </c>
      <c r="AC76" s="345" t="str">
        <f>IF(AR76&lt;999,VLOOKUP(AR76,'Akt. Runde'!$A$11:$AL$189,29),"")</f>
        <v/>
      </c>
      <c r="AD76" s="339" t="str">
        <f>IF(AR76&lt;999,VLOOKUP(AR76,'Akt. Runde'!$A$11:$AL$189,30),"")</f>
        <v/>
      </c>
      <c r="AE76" s="352" t="str">
        <f>IF(AR76&lt;999,VLOOKUP(AR76,'Akt. Runde'!$A$11:$AL$189,31),"")</f>
        <v/>
      </c>
      <c r="AF76" s="345" t="str">
        <f>IF(AR76&lt;999,VLOOKUP(AR76,'Akt. Runde'!$A$11:$AL$189,32),"")</f>
        <v/>
      </c>
      <c r="AG76" s="345" t="str">
        <f>IF(AR76&lt;999,VLOOKUP(AR76,'Akt. Runde'!$A$11:$AL$189,33),"")</f>
        <v/>
      </c>
      <c r="AH76" s="340" t="str">
        <f>IF(AR76&lt;999,VLOOKUP(AR76,'Akt. Runde'!$A$11:$AL$189,34),"")</f>
        <v/>
      </c>
      <c r="AI76" s="339" t="str">
        <f>IF(AR76&lt;999,VLOOKUP(AR76,'Akt. Runde'!$A$11:$AL$189,35),"")</f>
        <v/>
      </c>
      <c r="AJ76" s="341" t="str">
        <f>IF(AR76&lt;999,VLOOKUP(AR76,'Akt. Runde'!$A$11:$AL$189,36),"")</f>
        <v/>
      </c>
      <c r="AK76" s="333" t="str">
        <f>IF(AR76&lt;999,VLOOKUP(AR76,'Akt. Runde'!$A$11:$AL$189,37),"")</f>
        <v/>
      </c>
      <c r="AL76" s="136" t="str">
        <f>IF(AR76&lt;999,VLOOKUP(AR76,'Akt. Runde'!$A$11:$AL$189,38),"")</f>
        <v/>
      </c>
      <c r="AO76">
        <f>IF('Akt. Runde'!AK76="",99,'Akt. Runde'!AK76)</f>
        <v>99</v>
      </c>
      <c r="AP76">
        <f t="shared" si="50"/>
        <v>99066</v>
      </c>
      <c r="AQ76">
        <f t="shared" si="63"/>
        <v>99066</v>
      </c>
      <c r="AR76">
        <f t="shared" ref="AR76:AR139" si="72">IF(AQ76&gt;$AP$2,999,MOD(AQ76,$AP$1))</f>
        <v>999</v>
      </c>
      <c r="AS76">
        <f t="shared" ref="AS76:AS139" si="73">IF(AR76=999,$AP$3,A76*$AP$1+AR76)</f>
        <v>999000</v>
      </c>
      <c r="AT76">
        <f t="shared" ref="AT76:AT139" si="74">SMALL($AS$11:$AS$189,A76)</f>
        <v>999000</v>
      </c>
      <c r="AU76">
        <f t="shared" ref="AU76:AU139" si="75">IF(AT76&gt;=$AP$3,999,MOD(AT76,$AP$1))</f>
        <v>999</v>
      </c>
      <c r="AV76">
        <f t="shared" si="28"/>
        <v>66</v>
      </c>
      <c r="AW76" s="47" t="str">
        <f t="shared" ref="AW76:AW139" si="76">IF(AU76&lt;999,$E$3,"")</f>
        <v/>
      </c>
      <c r="AX76" t="str">
        <f>IF(AU76&lt;999,VLOOKUP(AU76,'Akt. Runde'!$A$11:$AL$189,4),"")</f>
        <v/>
      </c>
      <c r="AY76" s="48" t="str">
        <f>IF(AU76&lt;999,VLOOKUP(AU76,'Akt. Runde'!$A$11:$AL$189,36),"")</f>
        <v/>
      </c>
      <c r="AZ76" s="447" t="str">
        <f>IF(AU76&lt;999,VLOOKUP(AU76,'Akt. Runde'!$A$11:$AL$189,37),"")</f>
        <v/>
      </c>
      <c r="BA76" t="str">
        <f t="shared" ref="BA76:BA139" si="77">IF(AU76&lt;$AX$1,"9",IF(AU76&lt;$AX$2,"11",IF(AU76&lt;$AX$3,"13",IF(AU76&lt;$AX$4,"15",""))))</f>
        <v/>
      </c>
      <c r="BZ76" s="28" t="str">
        <f t="shared" si="51"/>
        <v/>
      </c>
      <c r="CA76" s="28" t="str">
        <f t="shared" si="52"/>
        <v/>
      </c>
      <c r="CB76" s="28" t="str">
        <f t="shared" si="53"/>
        <v/>
      </c>
      <c r="CC76" s="28" t="str">
        <f t="shared" si="54"/>
        <v/>
      </c>
      <c r="CD76" s="28" t="str">
        <f t="shared" si="55"/>
        <v/>
      </c>
      <c r="CE76" s="28" t="str">
        <f t="shared" si="56"/>
        <v/>
      </c>
      <c r="CF76" s="28" t="str">
        <f t="shared" si="64"/>
        <v/>
      </c>
      <c r="CG76" s="28" t="str">
        <f t="shared" si="65"/>
        <v/>
      </c>
      <c r="CH76" s="28" t="str">
        <f t="shared" si="66"/>
        <v/>
      </c>
      <c r="CI76" s="28">
        <f t="shared" si="67"/>
        <v>0</v>
      </c>
      <c r="CT76" s="5"/>
      <c r="CV76" s="28" t="str">
        <f t="shared" si="57"/>
        <v/>
      </c>
      <c r="CW76" s="28" t="str">
        <f t="shared" si="58"/>
        <v/>
      </c>
      <c r="CX76" s="28" t="str">
        <f t="shared" si="59"/>
        <v/>
      </c>
      <c r="CY76" s="28" t="str">
        <f t="shared" si="60"/>
        <v/>
      </c>
      <c r="CZ76" s="28" t="str">
        <f t="shared" si="61"/>
        <v/>
      </c>
      <c r="DA76" s="28" t="str">
        <f t="shared" si="62"/>
        <v/>
      </c>
      <c r="DB76" s="28" t="str">
        <f t="shared" si="68"/>
        <v/>
      </c>
      <c r="DC76" s="28" t="str">
        <f t="shared" si="69"/>
        <v/>
      </c>
      <c r="DD76" s="28" t="str">
        <f t="shared" si="70"/>
        <v/>
      </c>
      <c r="DE76" s="28">
        <f t="shared" si="71"/>
        <v>0</v>
      </c>
      <c r="DP76" s="5"/>
      <c r="DQ76" s="48"/>
      <c r="DR76" s="5"/>
      <c r="DS76" s="5"/>
      <c r="DU76" s="48"/>
      <c r="DV76" s="48"/>
      <c r="DW76" s="48"/>
      <c r="DZ76" s="48"/>
      <c r="EA76" s="48"/>
      <c r="EB76" s="48"/>
      <c r="EC76" s="48"/>
      <c r="EF76" s="48"/>
      <c r="EG76" s="48"/>
      <c r="EH76" s="48"/>
      <c r="EI76" s="48"/>
      <c r="EN76" s="48"/>
    </row>
    <row r="77" spans="1:149" ht="13.5" thickBot="1" x14ac:dyDescent="0.25">
      <c r="A77">
        <v>67</v>
      </c>
      <c r="B77" s="143" t="str">
        <f>'Akt. Runde'!B77</f>
        <v>Männlich</v>
      </c>
      <c r="C77" s="96"/>
      <c r="D77" s="96"/>
      <c r="E77" s="130"/>
      <c r="F77" s="130"/>
      <c r="G77" s="130"/>
      <c r="H77" s="130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130"/>
      <c r="AL77" s="134"/>
      <c r="AQ77">
        <f>$AP$2</f>
        <v>99000</v>
      </c>
      <c r="AR77">
        <v>999</v>
      </c>
      <c r="AS77">
        <f t="shared" si="73"/>
        <v>999000</v>
      </c>
      <c r="AT77">
        <f t="shared" si="74"/>
        <v>999000</v>
      </c>
      <c r="AU77">
        <f t="shared" si="75"/>
        <v>999</v>
      </c>
      <c r="AV77">
        <f t="shared" ref="AV77:AV140" si="78">AV76+1</f>
        <v>67</v>
      </c>
      <c r="AW77" s="47" t="str">
        <f t="shared" si="76"/>
        <v/>
      </c>
      <c r="AX77" t="str">
        <f>IF(AU77&lt;999,VLOOKUP(AU77,'Akt. Runde'!$A$11:$AL$189,4),"")</f>
        <v/>
      </c>
      <c r="AY77" s="48" t="str">
        <f>IF(AU77&lt;999,VLOOKUP(AU77,'Akt. Runde'!$A$11:$AL$189,36),"")</f>
        <v/>
      </c>
      <c r="AZ77" s="447" t="str">
        <f>IF(AU77&lt;999,VLOOKUP(AU77,'Akt. Runde'!$A$11:$AL$189,37),"")</f>
        <v/>
      </c>
      <c r="BA77" t="str">
        <f t="shared" si="77"/>
        <v/>
      </c>
      <c r="BM77" s="73"/>
      <c r="BR77" s="73"/>
      <c r="BS77" s="73"/>
      <c r="BU77" s="108"/>
      <c r="BV77" s="73"/>
      <c r="BW77" s="73"/>
      <c r="BX77" s="73"/>
      <c r="BY77" s="73"/>
      <c r="CF77" s="73" t="s">
        <v>2124</v>
      </c>
      <c r="CG77" s="73" t="s">
        <v>2125</v>
      </c>
      <c r="CH77" s="73" t="s">
        <v>2126</v>
      </c>
      <c r="CI77" s="73" t="s">
        <v>2127</v>
      </c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DB77" s="73" t="s">
        <v>2148</v>
      </c>
      <c r="DC77" s="73" t="s">
        <v>2149</v>
      </c>
      <c r="DD77" s="73" t="s">
        <v>2150</v>
      </c>
      <c r="DE77" s="73" t="s">
        <v>2154</v>
      </c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U77" s="73"/>
      <c r="DV77" s="73"/>
      <c r="DW77" s="73"/>
      <c r="DX77" s="73"/>
      <c r="DZ77" s="73"/>
      <c r="EA77" s="73"/>
      <c r="EB77" s="73"/>
      <c r="EC77" s="73"/>
      <c r="ED77" s="73"/>
      <c r="EF77" s="73"/>
      <c r="EG77" s="73"/>
      <c r="EH77" s="73"/>
      <c r="EI77" s="73"/>
      <c r="EJ77" s="117"/>
      <c r="EN77" s="118"/>
      <c r="EO77" s="118"/>
      <c r="EQ77" s="118"/>
      <c r="ER77" s="118"/>
      <c r="ES77" s="118"/>
    </row>
    <row r="78" spans="1:149" x14ac:dyDescent="0.2">
      <c r="A78">
        <v>68</v>
      </c>
      <c r="B78" s="546">
        <v>1</v>
      </c>
      <c r="C78" s="528" t="str">
        <f>IF(AR78&lt;999,VLOOKUP(AR78,'Akt. Runde'!$A$11:$AL$189,3),"")</f>
        <v>M377</v>
      </c>
      <c r="D78" s="529" t="str">
        <f>IF(AR78&lt;999,VLOOKUP(AR78,'Akt. Runde'!$A$11:$AL$189,4),"")</f>
        <v>Kanyka Mario</v>
      </c>
      <c r="E78" s="530" t="str">
        <f>IF(AR78&lt;999,VLOOKUP(AR78,'Akt. Runde'!$A$11:$AL$189,5),"")</f>
        <v>MÖD</v>
      </c>
      <c r="F78" s="530">
        <f>IF(AR78&lt;999,VLOOKUP(AR78,'Akt. Runde'!$A$11:$AL$189,6),"")</f>
        <v>2002</v>
      </c>
      <c r="G78" s="547">
        <f>IF(AR78&lt;999,VLOOKUP(AR78,'Akt. Runde'!$A$11:$AL$189,7),"")</f>
        <v>31</v>
      </c>
      <c r="H78" s="531">
        <f>IF(AR78&lt;999,VLOOKUP(AR78,'Akt. Runde'!$A$11:$AL$189,8),"")</f>
        <v>2.7566000000000002</v>
      </c>
      <c r="I78" s="532">
        <f>IF(AR78&lt;999,VLOOKUP(AR78,'Akt. Runde'!$A$11:$AL$189,9),"")</f>
        <v>15</v>
      </c>
      <c r="J78" s="533" t="str">
        <f>IF(AR78&lt;999,VLOOKUP(AR78,'Akt. Runde'!$A$11:$AL$189,10),"")</f>
        <v/>
      </c>
      <c r="K78" s="534">
        <f>IF(AR78&lt;999,VLOOKUP(AR78,'Akt. Runde'!$A$11:$AL$189,11),"")</f>
        <v>18</v>
      </c>
      <c r="L78" s="533" t="str">
        <f>IF(AR78&lt;999,VLOOKUP(AR78,'Akt. Runde'!$A$11:$AL$189,12),"")</f>
        <v/>
      </c>
      <c r="M78" s="534">
        <f>IF(AR78&lt;999,VLOOKUP(AR78,'Akt. Runde'!$A$11:$AL$189,13),"")</f>
        <v>20</v>
      </c>
      <c r="N78" s="533" t="str">
        <f>IF(AR78&lt;999,VLOOKUP(AR78,'Akt. Runde'!$A$11:$AL$189,14),"")</f>
        <v/>
      </c>
      <c r="O78" s="532">
        <f>IF(AR78&lt;999,VLOOKUP(AR78,'Akt. Runde'!$A$11:$AL$189,15),"")</f>
        <v>21</v>
      </c>
      <c r="P78" s="533" t="str">
        <f>IF(AR78&lt;999,VLOOKUP(AR78,'Akt. Runde'!$A$11:$AL$189,16),"")</f>
        <v/>
      </c>
      <c r="Q78" s="534">
        <f>IF(AR78&lt;999,VLOOKUP(AR78,'Akt. Runde'!$A$11:$AL$189,17),"")</f>
        <v>24</v>
      </c>
      <c r="R78" s="533" t="str">
        <f>IF(AR78&lt;999,VLOOKUP(AR78,'Akt. Runde'!$A$11:$AL$189,18),"")</f>
        <v/>
      </c>
      <c r="S78" s="534">
        <f>IF(AR78&lt;999,VLOOKUP(AR78,'Akt. Runde'!$A$11:$AL$189,19),"")</f>
        <v>26</v>
      </c>
      <c r="T78" s="533" t="str">
        <f>IF(AR78&lt;999,VLOOKUP(AR78,'Akt. Runde'!$A$11:$AL$189,20),"")</f>
        <v/>
      </c>
      <c r="U78" s="535">
        <f>IF(AR78&lt;999,VLOOKUP(AR78,'Akt. Runde'!$A$11:$AL$189,21),"")</f>
        <v>46</v>
      </c>
      <c r="V78" s="536">
        <f>IF(AR78&lt;999,VLOOKUP(AR78,'Akt. Runde'!$A$11:$AL$189,22),"")</f>
        <v>126.8036</v>
      </c>
      <c r="W78" s="536">
        <f>IF(AR78&lt;999,VLOOKUP(AR78,'Akt. Runde'!$A$11:$AL$189,23),"")</f>
        <v>126.8036</v>
      </c>
      <c r="X78" s="537">
        <f>IF(AR78&lt;999,VLOOKUP(AR78,'Akt. Runde'!$A$11:$AL$189,24),"")</f>
        <v>5.76</v>
      </c>
      <c r="Y78" s="538">
        <f>IF(AR78&lt;999,VLOOKUP(AR78,'Akt. Runde'!$A$11:$AL$189,25),"")</f>
        <v>6.02</v>
      </c>
      <c r="Z78" s="539">
        <f>IF(AR78&lt;999,VLOOKUP(AR78,'Akt. Runde'!$A$11:$AL$189,26),"")</f>
        <v>96</v>
      </c>
      <c r="AA78" s="540">
        <f>IF(AR78&lt;999,VLOOKUP(AR78,'Akt. Runde'!$A$11:$AL$189,27),"")</f>
        <v>5.71</v>
      </c>
      <c r="AB78" s="538">
        <f>IF(AR78&lt;999,VLOOKUP(AR78,'Akt. Runde'!$A$11:$AL$189,28),"")</f>
        <v>5.74</v>
      </c>
      <c r="AC78" s="538">
        <f>IF(AR78&lt;999,VLOOKUP(AR78,'Akt. Runde'!$A$11:$AL$189,29),"")</f>
        <v>5.73</v>
      </c>
      <c r="AD78" s="541">
        <f>IF(AR78&lt;999,VLOOKUP(AR78,'Akt. Runde'!$A$11:$AL$189,30),"")</f>
        <v>74.8</v>
      </c>
      <c r="AE78" s="540">
        <f>IF(AR78&lt;999,VLOOKUP(AR78,'Akt. Runde'!$A$11:$AL$189,31),"")</f>
        <v>5.92</v>
      </c>
      <c r="AF78" s="538">
        <f>IF(AR78&lt;999,VLOOKUP(AR78,'Akt. Runde'!$A$11:$AL$189,32),"")</f>
        <v>5.78</v>
      </c>
      <c r="AG78" s="538">
        <f>IF(AR78&lt;999,VLOOKUP(AR78,'Akt. Runde'!$A$11:$AL$189,33),"")</f>
        <v>6.38</v>
      </c>
      <c r="AH78" s="542">
        <f>IF(AR78&lt;999,VLOOKUP(AR78,'Akt. Runde'!$A$11:$AL$189,34),"")</f>
        <v>33.69</v>
      </c>
      <c r="AI78" s="541">
        <f>IF(AR78&lt;999,VLOOKUP(AR78,'Akt. Runde'!$A$11:$AL$189,35),"")</f>
        <v>92.869854000000004</v>
      </c>
      <c r="AJ78" s="543">
        <f>IF(AR78&lt;999,VLOOKUP(AR78,'Akt. Runde'!$A$11:$AL$189,36),"")</f>
        <v>390.47345400000006</v>
      </c>
      <c r="AK78" s="544">
        <f>IF(AR78&lt;999,VLOOKUP(AR78,'Akt. Runde'!$A$11:$AL$189,37),"")</f>
        <v>1</v>
      </c>
      <c r="AL78" s="545">
        <f>IF(AR78&lt;999,VLOOKUP(AR78,'Akt. Runde'!$A$11:$AL$189,38),"")</f>
        <v>30</v>
      </c>
      <c r="AO78">
        <f>IF('Akt. Runde'!AK78="",99,'Akt. Runde'!AK78)</f>
        <v>5</v>
      </c>
      <c r="AP78">
        <f t="shared" si="50"/>
        <v>5068</v>
      </c>
      <c r="AQ78">
        <f>SMALL($AP$78:$AP$97,B78)</f>
        <v>1072</v>
      </c>
      <c r="AR78">
        <f t="shared" si="72"/>
        <v>72</v>
      </c>
      <c r="AS78">
        <f t="shared" si="73"/>
        <v>68072</v>
      </c>
      <c r="AT78">
        <f t="shared" si="74"/>
        <v>999000</v>
      </c>
      <c r="AU78">
        <f t="shared" si="75"/>
        <v>999</v>
      </c>
      <c r="AV78">
        <f t="shared" si="78"/>
        <v>68</v>
      </c>
      <c r="AW78" s="47" t="str">
        <f t="shared" si="76"/>
        <v/>
      </c>
      <c r="AX78" t="str">
        <f>IF(AU78&lt;999,VLOOKUP(AU78,'Akt. Runde'!$A$11:$AL$189,4),"")</f>
        <v/>
      </c>
      <c r="AY78" s="48" t="str">
        <f>IF(AU78&lt;999,VLOOKUP(AU78,'Akt. Runde'!$A$11:$AL$189,36),"")</f>
        <v/>
      </c>
      <c r="AZ78" s="447" t="str">
        <f>IF(AU78&lt;999,VLOOKUP(AU78,'Akt. Runde'!$A$11:$AL$189,37),"")</f>
        <v/>
      </c>
      <c r="BA78" t="str">
        <f t="shared" si="77"/>
        <v/>
      </c>
      <c r="BZ78" s="28">
        <f t="shared" ref="BZ78:BZ97" si="79">I78</f>
        <v>15</v>
      </c>
      <c r="CA78" s="28" t="str">
        <f t="shared" ref="CA78:CA97" si="80">J78</f>
        <v/>
      </c>
      <c r="CB78" s="28">
        <f t="shared" ref="CB78:CB97" si="81">K78</f>
        <v>18</v>
      </c>
      <c r="CC78" s="28" t="str">
        <f t="shared" ref="CC78:CC97" si="82">L78</f>
        <v/>
      </c>
      <c r="CD78" s="28">
        <f t="shared" ref="CD78:CD97" si="83">M78</f>
        <v>20</v>
      </c>
      <c r="CE78" s="28" t="str">
        <f t="shared" ref="CE78:CE97" si="84">N78</f>
        <v/>
      </c>
      <c r="CF78" s="28">
        <f>IF(CA78="x",0,IF(CA78="X",0,BZ78))</f>
        <v>15</v>
      </c>
      <c r="CG78" s="28">
        <f>IF(CC78="x",0,IF(CC78="X",0,CB78))</f>
        <v>18</v>
      </c>
      <c r="CH78" s="28">
        <f>IF(CE78="x",0,IF(CE78="X",0,CD78))</f>
        <v>20</v>
      </c>
      <c r="CI78" s="28">
        <f>MAX(CF78:CH78)</f>
        <v>20</v>
      </c>
      <c r="CT78" s="5"/>
      <c r="CV78" s="28">
        <f t="shared" ref="CV78:CV97" si="85">O78</f>
        <v>21</v>
      </c>
      <c r="CW78" s="28" t="str">
        <f t="shared" ref="CW78:CW97" si="86">P78</f>
        <v/>
      </c>
      <c r="CX78" s="28">
        <f t="shared" ref="CX78:CX97" si="87">Q78</f>
        <v>24</v>
      </c>
      <c r="CY78" s="28" t="str">
        <f t="shared" ref="CY78:CY97" si="88">R78</f>
        <v/>
      </c>
      <c r="CZ78" s="28">
        <f t="shared" ref="CZ78:CZ97" si="89">S78</f>
        <v>26</v>
      </c>
      <c r="DA78" s="28" t="str">
        <f t="shared" ref="DA78:DA97" si="90">T78</f>
        <v/>
      </c>
      <c r="DB78" s="28">
        <f>IF(CW78="x",0,IF(CW78="X",0,CV78))</f>
        <v>21</v>
      </c>
      <c r="DC78" s="28">
        <f>IF(CY78="x",0,IF(CY78="X",0,CX78))</f>
        <v>24</v>
      </c>
      <c r="DD78" s="28">
        <f>IF(DA78="x",0,IF(DA78="X",0,CZ78))</f>
        <v>26</v>
      </c>
      <c r="DE78" s="28">
        <f>MAX(DB78:DD78)</f>
        <v>26</v>
      </c>
      <c r="DP78" s="5"/>
      <c r="DQ78" s="48"/>
      <c r="DR78" s="5"/>
      <c r="DS78" s="5"/>
      <c r="DU78" s="48"/>
      <c r="DV78" s="48"/>
      <c r="DW78" s="48"/>
      <c r="DY78" s="48"/>
      <c r="DZ78" s="48"/>
      <c r="EA78" s="48"/>
      <c r="EB78" s="48"/>
      <c r="EC78" s="48"/>
      <c r="EF78" s="48"/>
      <c r="EG78" s="48"/>
      <c r="EH78" s="48"/>
      <c r="EI78" s="48"/>
      <c r="EN78" s="48"/>
    </row>
    <row r="79" spans="1:149" x14ac:dyDescent="0.2">
      <c r="A79">
        <v>69</v>
      </c>
      <c r="B79" s="353">
        <v>2</v>
      </c>
      <c r="C79" s="354" t="str">
        <f>IF(AR79&lt;999,VLOOKUP(AR79,'Akt. Runde'!$A$11:$AL$189,3),"")</f>
        <v>X281</v>
      </c>
      <c r="D79" s="355" t="str">
        <f>IF(AR79&lt;999,VLOOKUP(AR79,'Akt. Runde'!$A$11:$AL$189,4),"")</f>
        <v>Dam Benjamin</v>
      </c>
      <c r="E79" s="356" t="str">
        <f>IF(AR79&lt;999,VLOOKUP(AR79,'Akt. Runde'!$A$11:$AL$189,5),"")</f>
        <v>LAL</v>
      </c>
      <c r="F79" s="356">
        <f>IF(AR79&lt;999,VLOOKUP(AR79,'Akt. Runde'!$A$11:$AL$189,6),"")</f>
        <v>2001</v>
      </c>
      <c r="G79" s="438">
        <f>IF(AR79&lt;999,VLOOKUP(AR79,'Akt. Runde'!$A$11:$AL$189,7),"")</f>
        <v>43.7</v>
      </c>
      <c r="H79" s="357">
        <f>IF(AR79&lt;999,VLOOKUP(AR79,'Akt. Runde'!$A$11:$AL$189,8),"")</f>
        <v>1.9164000000000001</v>
      </c>
      <c r="I79" s="444">
        <f>IF(AR79&lt;999,VLOOKUP(AR79,'Akt. Runde'!$A$11:$AL$189,9),"")</f>
        <v>14</v>
      </c>
      <c r="J79" s="445" t="str">
        <f>IF(AR79&lt;999,VLOOKUP(AR79,'Akt. Runde'!$A$11:$AL$189,10),"")</f>
        <v/>
      </c>
      <c r="K79" s="446">
        <f>IF(AR79&lt;999,VLOOKUP(AR79,'Akt. Runde'!$A$11:$AL$189,11),"")</f>
        <v>17</v>
      </c>
      <c r="L79" s="445" t="str">
        <f>IF(AR79&lt;999,VLOOKUP(AR79,'Akt. Runde'!$A$11:$AL$189,12),"")</f>
        <v/>
      </c>
      <c r="M79" s="446">
        <f>IF(AR79&lt;999,VLOOKUP(AR79,'Akt. Runde'!$A$11:$AL$189,13),"")</f>
        <v>19</v>
      </c>
      <c r="N79" s="445" t="str">
        <f>IF(AR79&lt;999,VLOOKUP(AR79,'Akt. Runde'!$A$11:$AL$189,14),"")</f>
        <v/>
      </c>
      <c r="O79" s="444">
        <f>IF(AR79&lt;999,VLOOKUP(AR79,'Akt. Runde'!$A$11:$AL$189,15),"")</f>
        <v>20</v>
      </c>
      <c r="P79" s="445" t="str">
        <f>IF(AR79&lt;999,VLOOKUP(AR79,'Akt. Runde'!$A$11:$AL$189,16),"")</f>
        <v/>
      </c>
      <c r="Q79" s="446">
        <f>IF(AR79&lt;999,VLOOKUP(AR79,'Akt. Runde'!$A$11:$AL$189,17),"")</f>
        <v>23</v>
      </c>
      <c r="R79" s="445" t="str">
        <f>IF(AR79&lt;999,VLOOKUP(AR79,'Akt. Runde'!$A$11:$AL$189,18),"")</f>
        <v>x</v>
      </c>
      <c r="S79" s="446">
        <f>IF(AR79&lt;999,VLOOKUP(AR79,'Akt. Runde'!$A$11:$AL$189,19),"")</f>
        <v>23</v>
      </c>
      <c r="T79" s="445" t="str">
        <f>IF(AR79&lt;999,VLOOKUP(AR79,'Akt. Runde'!$A$11:$AL$189,20),"")</f>
        <v/>
      </c>
      <c r="U79" s="430">
        <f>IF(AR79&lt;999,VLOOKUP(AR79,'Akt. Runde'!$A$11:$AL$189,21),"")</f>
        <v>42</v>
      </c>
      <c r="V79" s="431">
        <f>IF(AR79&lt;999,VLOOKUP(AR79,'Akt. Runde'!$A$11:$AL$189,22),"")</f>
        <v>80.488799999999998</v>
      </c>
      <c r="W79" s="431">
        <f>IF(AR79&lt;999,VLOOKUP(AR79,'Akt. Runde'!$A$11:$AL$189,23),"")</f>
        <v>80.488799999999998</v>
      </c>
      <c r="X79" s="344">
        <f>IF(AR79&lt;999,VLOOKUP(AR79,'Akt. Runde'!$A$11:$AL$189,24),"")</f>
        <v>6</v>
      </c>
      <c r="Y79" s="345">
        <f>IF(AR79&lt;999,VLOOKUP(AR79,'Akt. Runde'!$A$11:$AL$189,25),"")</f>
        <v>5.82</v>
      </c>
      <c r="Z79" s="338">
        <f>IF(AR79&lt;999,VLOOKUP(AR79,'Akt. Runde'!$A$11:$AL$189,26),"")</f>
        <v>95</v>
      </c>
      <c r="AA79" s="352">
        <f>IF(AR79&lt;999,VLOOKUP(AR79,'Akt. Runde'!$A$11:$AL$189,27),"")</f>
        <v>5.4</v>
      </c>
      <c r="AB79" s="345">
        <f>IF(AR79&lt;999,VLOOKUP(AR79,'Akt. Runde'!$A$11:$AL$189,28),"")</f>
        <v>6.17</v>
      </c>
      <c r="AC79" s="345">
        <f>IF(AR79&lt;999,VLOOKUP(AR79,'Akt. Runde'!$A$11:$AL$189,29),"")</f>
        <v>6.11</v>
      </c>
      <c r="AD79" s="339">
        <f>IF(AR79&lt;999,VLOOKUP(AR79,'Akt. Runde'!$A$11:$AL$189,30),"")</f>
        <v>83.4</v>
      </c>
      <c r="AE79" s="352">
        <f>IF(AR79&lt;999,VLOOKUP(AR79,'Akt. Runde'!$A$11:$AL$189,31),"")</f>
        <v>7.88</v>
      </c>
      <c r="AF79" s="345">
        <f>IF(AR79&lt;999,VLOOKUP(AR79,'Akt. Runde'!$A$11:$AL$189,32),"")</f>
        <v>7.68</v>
      </c>
      <c r="AG79" s="345">
        <f>IF(AR79&lt;999,VLOOKUP(AR79,'Akt. Runde'!$A$11:$AL$189,33),"")</f>
        <v>4.5999999999999996</v>
      </c>
      <c r="AH79" s="340">
        <f>IF(AR79&lt;999,VLOOKUP(AR79,'Akt. Runde'!$A$11:$AL$189,34),"")</f>
        <v>45.23</v>
      </c>
      <c r="AI79" s="339">
        <f>IF(AR79&lt;999,VLOOKUP(AR79,'Akt. Runde'!$A$11:$AL$189,35),"")</f>
        <v>86.678771999999995</v>
      </c>
      <c r="AJ79" s="341">
        <f>IF(AR79&lt;999,VLOOKUP(AR79,'Akt. Runde'!$A$11:$AL$189,36),"")</f>
        <v>345.56757199999998</v>
      </c>
      <c r="AK79" s="333">
        <f>IF(AR79&lt;999,VLOOKUP(AR79,'Akt. Runde'!$A$11:$AL$189,37),"")</f>
        <v>2</v>
      </c>
      <c r="AL79" s="136">
        <f>IF(AR79&lt;999,VLOOKUP(AR79,'Akt. Runde'!$A$11:$AL$189,38),"")</f>
        <v>20</v>
      </c>
      <c r="AO79">
        <f>IF('Akt. Runde'!AK79="",99,'Akt. Runde'!AK79)</f>
        <v>4</v>
      </c>
      <c r="AP79">
        <f t="shared" si="50"/>
        <v>4069</v>
      </c>
      <c r="AQ79">
        <f t="shared" ref="AQ79:AQ97" si="91">SMALL($AP$78:$AP$97,B79)</f>
        <v>2071</v>
      </c>
      <c r="AR79">
        <f t="shared" si="72"/>
        <v>71</v>
      </c>
      <c r="AS79">
        <f t="shared" si="73"/>
        <v>69071</v>
      </c>
      <c r="AT79">
        <f t="shared" si="74"/>
        <v>999000</v>
      </c>
      <c r="AU79">
        <f t="shared" si="75"/>
        <v>999</v>
      </c>
      <c r="AV79">
        <f t="shared" si="78"/>
        <v>69</v>
      </c>
      <c r="AW79" s="47" t="str">
        <f t="shared" si="76"/>
        <v/>
      </c>
      <c r="AX79" t="str">
        <f>IF(AU79&lt;999,VLOOKUP(AU79,'Akt. Runde'!$A$11:$AL$189,4),"")</f>
        <v/>
      </c>
      <c r="AY79" s="48" t="str">
        <f>IF(AU79&lt;999,VLOOKUP(AU79,'Akt. Runde'!$A$11:$AL$189,36),"")</f>
        <v/>
      </c>
      <c r="AZ79" s="447" t="str">
        <f>IF(AU79&lt;999,VLOOKUP(AU79,'Akt. Runde'!$A$11:$AL$189,37),"")</f>
        <v/>
      </c>
      <c r="BA79" t="str">
        <f t="shared" si="77"/>
        <v/>
      </c>
      <c r="BZ79" s="28">
        <f t="shared" si="79"/>
        <v>14</v>
      </c>
      <c r="CA79" s="28" t="str">
        <f t="shared" si="80"/>
        <v/>
      </c>
      <c r="CB79" s="28">
        <f t="shared" si="81"/>
        <v>17</v>
      </c>
      <c r="CC79" s="28" t="str">
        <f t="shared" si="82"/>
        <v/>
      </c>
      <c r="CD79" s="28">
        <f t="shared" si="83"/>
        <v>19</v>
      </c>
      <c r="CE79" s="28" t="str">
        <f t="shared" si="84"/>
        <v/>
      </c>
      <c r="CF79" s="28">
        <f t="shared" ref="CF79:CF97" si="92">IF(CA79="x",0,IF(CA79="X",0,BZ79))</f>
        <v>14</v>
      </c>
      <c r="CG79" s="28">
        <f t="shared" ref="CG79:CG97" si="93">IF(CC79="x",0,IF(CC79="X",0,CB79))</f>
        <v>17</v>
      </c>
      <c r="CH79" s="28">
        <f t="shared" ref="CH79:CH97" si="94">IF(CE79="x",0,IF(CE79="X",0,CD79))</f>
        <v>19</v>
      </c>
      <c r="CI79" s="28">
        <f t="shared" ref="CI79:CI97" si="95">MAX(CF79:CH79)</f>
        <v>19</v>
      </c>
      <c r="CT79" s="5"/>
      <c r="CV79" s="28">
        <f t="shared" si="85"/>
        <v>20</v>
      </c>
      <c r="CW79" s="28" t="str">
        <f t="shared" si="86"/>
        <v/>
      </c>
      <c r="CX79" s="28">
        <f t="shared" si="87"/>
        <v>23</v>
      </c>
      <c r="CY79" s="28" t="str">
        <f t="shared" si="88"/>
        <v>x</v>
      </c>
      <c r="CZ79" s="28">
        <f t="shared" si="89"/>
        <v>23</v>
      </c>
      <c r="DA79" s="28" t="str">
        <f t="shared" si="90"/>
        <v/>
      </c>
      <c r="DB79" s="28">
        <f t="shared" ref="DB79:DB97" si="96">IF(CW79="x",0,IF(CW79="X",0,CV79))</f>
        <v>20</v>
      </c>
      <c r="DC79" s="28">
        <f t="shared" ref="DC79:DC97" si="97">IF(CY79="x",0,IF(CY79="X",0,CX79))</f>
        <v>0</v>
      </c>
      <c r="DD79" s="28">
        <f t="shared" ref="DD79:DD97" si="98">IF(DA79="x",0,IF(DA79="X",0,CZ79))</f>
        <v>23</v>
      </c>
      <c r="DE79" s="28">
        <f t="shared" ref="DE79:DE97" si="99">MAX(DB79:DD79)</f>
        <v>23</v>
      </c>
      <c r="DP79" s="5"/>
      <c r="DQ79" s="48"/>
      <c r="DR79" s="5"/>
      <c r="DS79" s="5"/>
      <c r="DU79" s="48"/>
      <c r="DV79" s="48"/>
      <c r="DW79" s="48"/>
      <c r="DZ79" s="48"/>
      <c r="EA79" s="48"/>
      <c r="EB79" s="48"/>
      <c r="EC79" s="48"/>
      <c r="EF79" s="48"/>
      <c r="EG79" s="48"/>
      <c r="EH79" s="48"/>
      <c r="EI79" s="48"/>
      <c r="EN79" s="48"/>
    </row>
    <row r="80" spans="1:149" x14ac:dyDescent="0.2">
      <c r="A80">
        <v>70</v>
      </c>
      <c r="B80" s="387">
        <v>3</v>
      </c>
      <c r="C80" s="388" t="str">
        <f>IF(AR80&lt;999,VLOOKUP(AR80,'Akt. Runde'!$A$11:$AL$189,3),"")</f>
        <v>X280</v>
      </c>
      <c r="D80" s="389" t="str">
        <f>IF(AR80&lt;999,VLOOKUP(AR80,'Akt. Runde'!$A$11:$AL$189,4),"")</f>
        <v>Babici David Stefan</v>
      </c>
      <c r="E80" s="390" t="str">
        <f>IF(AR80&lt;999,VLOOKUP(AR80,'Akt. Runde'!$A$11:$AL$189,5),"")</f>
        <v>LAL</v>
      </c>
      <c r="F80" s="390">
        <f>IF(AR80&lt;999,VLOOKUP(AR80,'Akt. Runde'!$A$11:$AL$189,6),"")</f>
        <v>2001</v>
      </c>
      <c r="G80" s="439">
        <f>IF(AR80&lt;999,VLOOKUP(AR80,'Akt. Runde'!$A$11:$AL$189,7),"")</f>
        <v>29</v>
      </c>
      <c r="H80" s="391">
        <f>IF(AR80&lt;999,VLOOKUP(AR80,'Akt. Runde'!$A$11:$AL$189,8),"")</f>
        <v>2.9859</v>
      </c>
      <c r="I80" s="392">
        <f>IF(AR80&lt;999,VLOOKUP(AR80,'Akt. Runde'!$A$11:$AL$189,9),"")</f>
        <v>10</v>
      </c>
      <c r="J80" s="393" t="str">
        <f>IF(AR80&lt;999,VLOOKUP(AR80,'Akt. Runde'!$A$11:$AL$189,10),"")</f>
        <v/>
      </c>
      <c r="K80" s="394">
        <f>IF(AR80&lt;999,VLOOKUP(AR80,'Akt. Runde'!$A$11:$AL$189,11),"")</f>
        <v>12</v>
      </c>
      <c r="L80" s="393" t="str">
        <f>IF(AR80&lt;999,VLOOKUP(AR80,'Akt. Runde'!$A$11:$AL$189,12),"")</f>
        <v/>
      </c>
      <c r="M80" s="394">
        <f>IF(AR80&lt;999,VLOOKUP(AR80,'Akt. Runde'!$A$11:$AL$189,13),"")</f>
        <v>13</v>
      </c>
      <c r="N80" s="393" t="str">
        <f>IF(AR80&lt;999,VLOOKUP(AR80,'Akt. Runde'!$A$11:$AL$189,14),"")</f>
        <v/>
      </c>
      <c r="O80" s="392">
        <f>IF(AR80&lt;999,VLOOKUP(AR80,'Akt. Runde'!$A$11:$AL$189,15),"")</f>
        <v>13</v>
      </c>
      <c r="P80" s="393" t="str">
        <f>IF(AR80&lt;999,VLOOKUP(AR80,'Akt. Runde'!$A$11:$AL$189,16),"")</f>
        <v/>
      </c>
      <c r="Q80" s="394">
        <f>IF(AR80&lt;999,VLOOKUP(AR80,'Akt. Runde'!$A$11:$AL$189,17),"")</f>
        <v>15</v>
      </c>
      <c r="R80" s="393" t="str">
        <f>IF(AR80&lt;999,VLOOKUP(AR80,'Akt. Runde'!$A$11:$AL$189,18),"")</f>
        <v/>
      </c>
      <c r="S80" s="394">
        <f>IF(AR80&lt;999,VLOOKUP(AR80,'Akt. Runde'!$A$11:$AL$189,19),"")</f>
        <v>16</v>
      </c>
      <c r="T80" s="393" t="str">
        <f>IF(AR80&lt;999,VLOOKUP(AR80,'Akt. Runde'!$A$11:$AL$189,20),"")</f>
        <v/>
      </c>
      <c r="U80" s="428">
        <f>IF(AR80&lt;999,VLOOKUP(AR80,'Akt. Runde'!$A$11:$AL$189,21),"")</f>
        <v>29</v>
      </c>
      <c r="V80" s="429">
        <f>IF(AR80&lt;999,VLOOKUP(AR80,'Akt. Runde'!$A$11:$AL$189,22),"")</f>
        <v>86.591099999999997</v>
      </c>
      <c r="W80" s="429">
        <f>IF(AR80&lt;999,VLOOKUP(AR80,'Akt. Runde'!$A$11:$AL$189,23),"")</f>
        <v>86.591099999999997</v>
      </c>
      <c r="X80" s="395">
        <f>IF(AR80&lt;999,VLOOKUP(AR80,'Akt. Runde'!$A$11:$AL$189,24),"")</f>
        <v>5.89</v>
      </c>
      <c r="Y80" s="396">
        <f>IF(AR80&lt;999,VLOOKUP(AR80,'Akt. Runde'!$A$11:$AL$189,25),"")</f>
        <v>5.75</v>
      </c>
      <c r="Z80" s="397">
        <f>IF(AR80&lt;999,VLOOKUP(AR80,'Akt. Runde'!$A$11:$AL$189,26),"")</f>
        <v>96</v>
      </c>
      <c r="AA80" s="398">
        <f>IF(AR80&lt;999,VLOOKUP(AR80,'Akt. Runde'!$A$11:$AL$189,27),"")</f>
        <v>5.61</v>
      </c>
      <c r="AB80" s="396">
        <f>IF(AR80&lt;999,VLOOKUP(AR80,'Akt. Runde'!$A$11:$AL$189,28),"")</f>
        <v>5.66</v>
      </c>
      <c r="AC80" s="396">
        <f>IF(AR80&lt;999,VLOOKUP(AR80,'Akt. Runde'!$A$11:$AL$189,29),"")</f>
        <v>5.66</v>
      </c>
      <c r="AD80" s="399">
        <f>IF(AR80&lt;999,VLOOKUP(AR80,'Akt. Runde'!$A$11:$AL$189,30),"")</f>
        <v>73.2</v>
      </c>
      <c r="AE80" s="398">
        <f>IF(AR80&lt;999,VLOOKUP(AR80,'Akt. Runde'!$A$11:$AL$189,31),"")</f>
        <v>5.33</v>
      </c>
      <c r="AF80" s="396">
        <f>IF(AR80&lt;999,VLOOKUP(AR80,'Akt. Runde'!$A$11:$AL$189,32),"")</f>
        <v>5.43</v>
      </c>
      <c r="AG80" s="396">
        <f>IF(AR80&lt;999,VLOOKUP(AR80,'Akt. Runde'!$A$11:$AL$189,33),"")</f>
        <v>4.34</v>
      </c>
      <c r="AH80" s="400">
        <f>IF(AR80&lt;999,VLOOKUP(AR80,'Akt. Runde'!$A$11:$AL$189,34),"")</f>
        <v>26.38</v>
      </c>
      <c r="AI80" s="399">
        <f>IF(AR80&lt;999,VLOOKUP(AR80,'Akt. Runde'!$A$11:$AL$189,35),"")</f>
        <v>78.768041999999994</v>
      </c>
      <c r="AJ80" s="401">
        <f>IF(AR80&lt;999,VLOOKUP(AR80,'Akt. Runde'!$A$11:$AL$189,36),"")</f>
        <v>334.55914199999995</v>
      </c>
      <c r="AK80" s="402">
        <f>IF(AR80&lt;999,VLOOKUP(AR80,'Akt. Runde'!$A$11:$AL$189,37),"")</f>
        <v>3</v>
      </c>
      <c r="AL80" s="403">
        <f>IF(AR80&lt;999,VLOOKUP(AR80,'Akt. Runde'!$A$11:$AL$189,38),"")</f>
        <v>16</v>
      </c>
      <c r="AO80">
        <f>IF('Akt. Runde'!AK80="",99,'Akt. Runde'!AK80)</f>
        <v>3</v>
      </c>
      <c r="AP80">
        <f t="shared" si="50"/>
        <v>3070</v>
      </c>
      <c r="AQ80">
        <f t="shared" si="91"/>
        <v>3070</v>
      </c>
      <c r="AR80">
        <f t="shared" si="72"/>
        <v>70</v>
      </c>
      <c r="AS80">
        <f t="shared" si="73"/>
        <v>70070</v>
      </c>
      <c r="AT80">
        <f t="shared" si="74"/>
        <v>999000</v>
      </c>
      <c r="AU80">
        <f t="shared" si="75"/>
        <v>999</v>
      </c>
      <c r="AV80">
        <f t="shared" si="78"/>
        <v>70</v>
      </c>
      <c r="AW80" s="47" t="str">
        <f t="shared" si="76"/>
        <v/>
      </c>
      <c r="AX80" t="str">
        <f>IF(AU80&lt;999,VLOOKUP(AU80,'Akt. Runde'!$A$11:$AL$189,4),"")</f>
        <v/>
      </c>
      <c r="AY80" s="48" t="str">
        <f>IF(AU80&lt;999,VLOOKUP(AU80,'Akt. Runde'!$A$11:$AL$189,36),"")</f>
        <v/>
      </c>
      <c r="AZ80" s="447" t="str">
        <f>IF(AU80&lt;999,VLOOKUP(AU80,'Akt. Runde'!$A$11:$AL$189,37),"")</f>
        <v/>
      </c>
      <c r="BA80" t="str">
        <f t="shared" si="77"/>
        <v/>
      </c>
      <c r="BZ80" s="28">
        <f t="shared" si="79"/>
        <v>10</v>
      </c>
      <c r="CA80" s="28" t="str">
        <f t="shared" si="80"/>
        <v/>
      </c>
      <c r="CB80" s="28">
        <f t="shared" si="81"/>
        <v>12</v>
      </c>
      <c r="CC80" s="28" t="str">
        <f t="shared" si="82"/>
        <v/>
      </c>
      <c r="CD80" s="28">
        <f t="shared" si="83"/>
        <v>13</v>
      </c>
      <c r="CE80" s="28" t="str">
        <f t="shared" si="84"/>
        <v/>
      </c>
      <c r="CF80" s="28">
        <f t="shared" si="92"/>
        <v>10</v>
      </c>
      <c r="CG80" s="28">
        <f t="shared" si="93"/>
        <v>12</v>
      </c>
      <c r="CH80" s="28">
        <f t="shared" si="94"/>
        <v>13</v>
      </c>
      <c r="CI80" s="28">
        <f t="shared" si="95"/>
        <v>13</v>
      </c>
      <c r="CT80" s="5"/>
      <c r="CV80" s="28">
        <f t="shared" si="85"/>
        <v>13</v>
      </c>
      <c r="CW80" s="28" t="str">
        <f t="shared" si="86"/>
        <v/>
      </c>
      <c r="CX80" s="28">
        <f t="shared" si="87"/>
        <v>15</v>
      </c>
      <c r="CY80" s="28" t="str">
        <f t="shared" si="88"/>
        <v/>
      </c>
      <c r="CZ80" s="28">
        <f t="shared" si="89"/>
        <v>16</v>
      </c>
      <c r="DA80" s="28" t="str">
        <f t="shared" si="90"/>
        <v/>
      </c>
      <c r="DB80" s="28">
        <f t="shared" si="96"/>
        <v>13</v>
      </c>
      <c r="DC80" s="28">
        <f t="shared" si="97"/>
        <v>15</v>
      </c>
      <c r="DD80" s="28">
        <f t="shared" si="98"/>
        <v>16</v>
      </c>
      <c r="DE80" s="28">
        <f t="shared" si="99"/>
        <v>16</v>
      </c>
      <c r="DP80" s="5"/>
      <c r="DQ80" s="48"/>
      <c r="DR80" s="5"/>
      <c r="DS80" s="5"/>
      <c r="DU80" s="48"/>
      <c r="DV80" s="48"/>
      <c r="DW80" s="48"/>
      <c r="DZ80" s="48"/>
      <c r="EA80" s="48"/>
      <c r="EB80" s="48"/>
      <c r="EC80" s="48"/>
      <c r="EF80" s="48"/>
      <c r="EG80" s="48"/>
      <c r="EH80" s="48"/>
      <c r="EI80" s="48"/>
      <c r="EN80" s="48"/>
    </row>
    <row r="81" spans="1:144" x14ac:dyDescent="0.2">
      <c r="A81">
        <v>71</v>
      </c>
      <c r="B81" s="353">
        <v>4</v>
      </c>
      <c r="C81" s="354" t="str">
        <f>IF(AR81&lt;999,VLOOKUP(AR81,'Akt. Runde'!$A$11:$AL$189,3),"")</f>
        <v>X278</v>
      </c>
      <c r="D81" s="355" t="str">
        <f>IF(AR81&lt;999,VLOOKUP(AR81,'Akt. Runde'!$A$11:$AL$189,4),"")</f>
        <v>Woschitz Florian</v>
      </c>
      <c r="E81" s="356" t="str">
        <f>IF(AR81&lt;999,VLOOKUP(AR81,'Akt. Runde'!$A$11:$AL$189,5),"")</f>
        <v>LAL</v>
      </c>
      <c r="F81" s="356">
        <f>IF(AR81&lt;999,VLOOKUP(AR81,'Akt. Runde'!$A$11:$AL$189,6),"")</f>
        <v>2002</v>
      </c>
      <c r="G81" s="438">
        <f>IF(AR81&lt;999,VLOOKUP(AR81,'Akt. Runde'!$A$11:$AL$189,7),"")</f>
        <v>25.4</v>
      </c>
      <c r="H81" s="357">
        <f>IF(AR81&lt;999,VLOOKUP(AR81,'Akt. Runde'!$A$11:$AL$189,8),"")</f>
        <v>3.5316999999999998</v>
      </c>
      <c r="I81" s="444">
        <f>IF(AR81&lt;999,VLOOKUP(AR81,'Akt. Runde'!$A$11:$AL$189,9),"")</f>
        <v>10</v>
      </c>
      <c r="J81" s="445" t="str">
        <f>IF(AR81&lt;999,VLOOKUP(AR81,'Akt. Runde'!$A$11:$AL$189,10),"")</f>
        <v/>
      </c>
      <c r="K81" s="446">
        <f>IF(AR81&lt;999,VLOOKUP(AR81,'Akt. Runde'!$A$11:$AL$189,11),"")</f>
        <v>12</v>
      </c>
      <c r="L81" s="445" t="str">
        <f>IF(AR81&lt;999,VLOOKUP(AR81,'Akt. Runde'!$A$11:$AL$189,12),"")</f>
        <v/>
      </c>
      <c r="M81" s="446">
        <f>IF(AR81&lt;999,VLOOKUP(AR81,'Akt. Runde'!$A$11:$AL$189,13),"")</f>
        <v>14</v>
      </c>
      <c r="N81" s="445" t="str">
        <f>IF(AR81&lt;999,VLOOKUP(AR81,'Akt. Runde'!$A$11:$AL$189,14),"")</f>
        <v/>
      </c>
      <c r="O81" s="444">
        <f>IF(AR81&lt;999,VLOOKUP(AR81,'Akt. Runde'!$A$11:$AL$189,15),"")</f>
        <v>13</v>
      </c>
      <c r="P81" s="445" t="str">
        <f>IF(AR81&lt;999,VLOOKUP(AR81,'Akt. Runde'!$A$11:$AL$189,16),"")</f>
        <v/>
      </c>
      <c r="Q81" s="446">
        <f>IF(AR81&lt;999,VLOOKUP(AR81,'Akt. Runde'!$A$11:$AL$189,17),"")</f>
        <v>15</v>
      </c>
      <c r="R81" s="445" t="str">
        <f>IF(AR81&lt;999,VLOOKUP(AR81,'Akt. Runde'!$A$11:$AL$189,18),"")</f>
        <v/>
      </c>
      <c r="S81" s="446">
        <f>IF(AR81&lt;999,VLOOKUP(AR81,'Akt. Runde'!$A$11:$AL$189,19),"")</f>
        <v>17</v>
      </c>
      <c r="T81" s="445" t="str">
        <f>IF(AR81&lt;999,VLOOKUP(AR81,'Akt. Runde'!$A$11:$AL$189,20),"")</f>
        <v>x</v>
      </c>
      <c r="U81" s="430">
        <f>IF(AR81&lt;999,VLOOKUP(AR81,'Akt. Runde'!$A$11:$AL$189,21),"")</f>
        <v>29</v>
      </c>
      <c r="V81" s="431">
        <f>IF(AR81&lt;999,VLOOKUP(AR81,'Akt. Runde'!$A$11:$AL$189,22),"")</f>
        <v>102.41929999999999</v>
      </c>
      <c r="W81" s="431">
        <f>IF(AR81&lt;999,VLOOKUP(AR81,'Akt. Runde'!$A$11:$AL$189,23),"")</f>
        <v>102.41929999999999</v>
      </c>
      <c r="X81" s="344">
        <f>IF(AR81&lt;999,VLOOKUP(AR81,'Akt. Runde'!$A$11:$AL$189,24),"")</f>
        <v>6.25</v>
      </c>
      <c r="Y81" s="345">
        <f>IF(AR81&lt;999,VLOOKUP(AR81,'Akt. Runde'!$A$11:$AL$189,25),"")</f>
        <v>6.17</v>
      </c>
      <c r="Z81" s="338">
        <f>IF(AR81&lt;999,VLOOKUP(AR81,'Akt. Runde'!$A$11:$AL$189,26),"")</f>
        <v>86</v>
      </c>
      <c r="AA81" s="352">
        <f>IF(AR81&lt;999,VLOOKUP(AR81,'Akt. Runde'!$A$11:$AL$189,27),"")</f>
        <v>4.76</v>
      </c>
      <c r="AB81" s="345">
        <f>IF(AR81&lt;999,VLOOKUP(AR81,'Akt. Runde'!$A$11:$AL$189,28),"")</f>
        <v>5.0199999999999996</v>
      </c>
      <c r="AC81" s="345">
        <f>IF(AR81&lt;999,VLOOKUP(AR81,'Akt. Runde'!$A$11:$AL$189,29),"")</f>
        <v>5.05</v>
      </c>
      <c r="AD81" s="339">
        <f>IF(AR81&lt;999,VLOOKUP(AR81,'Akt. Runde'!$A$11:$AL$189,30),"")</f>
        <v>61</v>
      </c>
      <c r="AE81" s="352">
        <f>IF(AR81&lt;999,VLOOKUP(AR81,'Akt. Runde'!$A$11:$AL$189,31),"")</f>
        <v>4.6900000000000004</v>
      </c>
      <c r="AF81" s="345">
        <f>IF(AR81&lt;999,VLOOKUP(AR81,'Akt. Runde'!$A$11:$AL$189,32),"")</f>
        <v>0</v>
      </c>
      <c r="AG81" s="345">
        <f>IF(AR81&lt;999,VLOOKUP(AR81,'Akt. Runde'!$A$11:$AL$189,33),"")</f>
        <v>5.0999999999999996</v>
      </c>
      <c r="AH81" s="340">
        <f>IF(AR81&lt;999,VLOOKUP(AR81,'Akt. Runde'!$A$11:$AL$189,34),"")</f>
        <v>23.85</v>
      </c>
      <c r="AI81" s="339">
        <f>IF(AR81&lt;999,VLOOKUP(AR81,'Akt. Runde'!$A$11:$AL$189,35),"")</f>
        <v>84.231044999999995</v>
      </c>
      <c r="AJ81" s="341">
        <f>IF(AR81&lt;999,VLOOKUP(AR81,'Akt. Runde'!$A$11:$AL$189,36),"")</f>
        <v>333.65034500000002</v>
      </c>
      <c r="AK81" s="333">
        <f>IF(AR81&lt;999,VLOOKUP(AR81,'Akt. Runde'!$A$11:$AL$189,37),"")</f>
        <v>4</v>
      </c>
      <c r="AL81" s="136">
        <f>IF(AR81&lt;999,VLOOKUP(AR81,'Akt. Runde'!$A$11:$AL$189,38),"")</f>
        <v>12</v>
      </c>
      <c r="AO81">
        <f>IF('Akt. Runde'!AK81="",99,'Akt. Runde'!AK81)</f>
        <v>2</v>
      </c>
      <c r="AP81">
        <f t="shared" si="50"/>
        <v>2071</v>
      </c>
      <c r="AQ81">
        <f t="shared" si="91"/>
        <v>4069</v>
      </c>
      <c r="AR81">
        <f t="shared" si="72"/>
        <v>69</v>
      </c>
      <c r="AS81">
        <f t="shared" si="73"/>
        <v>71069</v>
      </c>
      <c r="AT81">
        <f t="shared" si="74"/>
        <v>999000</v>
      </c>
      <c r="AU81">
        <f t="shared" si="75"/>
        <v>999</v>
      </c>
      <c r="AV81">
        <f t="shared" si="78"/>
        <v>71</v>
      </c>
      <c r="AW81" s="47" t="str">
        <f t="shared" si="76"/>
        <v/>
      </c>
      <c r="AX81" t="str">
        <f>IF(AU81&lt;999,VLOOKUP(AU81,'Akt. Runde'!$A$11:$AL$189,4),"")</f>
        <v/>
      </c>
      <c r="AY81" s="48" t="str">
        <f>IF(AU81&lt;999,VLOOKUP(AU81,'Akt. Runde'!$A$11:$AL$189,36),"")</f>
        <v/>
      </c>
      <c r="AZ81" s="447" t="str">
        <f>IF(AU81&lt;999,VLOOKUP(AU81,'Akt. Runde'!$A$11:$AL$189,37),"")</f>
        <v/>
      </c>
      <c r="BA81" t="str">
        <f t="shared" si="77"/>
        <v/>
      </c>
      <c r="BZ81" s="28">
        <f t="shared" si="79"/>
        <v>10</v>
      </c>
      <c r="CA81" s="28" t="str">
        <f t="shared" si="80"/>
        <v/>
      </c>
      <c r="CB81" s="28">
        <f t="shared" si="81"/>
        <v>12</v>
      </c>
      <c r="CC81" s="28" t="str">
        <f t="shared" si="82"/>
        <v/>
      </c>
      <c r="CD81" s="28">
        <f t="shared" si="83"/>
        <v>14</v>
      </c>
      <c r="CE81" s="28" t="str">
        <f t="shared" si="84"/>
        <v/>
      </c>
      <c r="CF81" s="28">
        <f t="shared" si="92"/>
        <v>10</v>
      </c>
      <c r="CG81" s="28">
        <f t="shared" si="93"/>
        <v>12</v>
      </c>
      <c r="CH81" s="28">
        <f t="shared" si="94"/>
        <v>14</v>
      </c>
      <c r="CI81" s="28">
        <f t="shared" si="95"/>
        <v>14</v>
      </c>
      <c r="CT81" s="5"/>
      <c r="CV81" s="28">
        <f t="shared" si="85"/>
        <v>13</v>
      </c>
      <c r="CW81" s="28" t="str">
        <f t="shared" si="86"/>
        <v/>
      </c>
      <c r="CX81" s="28">
        <f t="shared" si="87"/>
        <v>15</v>
      </c>
      <c r="CY81" s="28" t="str">
        <f t="shared" si="88"/>
        <v/>
      </c>
      <c r="CZ81" s="28">
        <f t="shared" si="89"/>
        <v>17</v>
      </c>
      <c r="DA81" s="28" t="str">
        <f t="shared" si="90"/>
        <v>x</v>
      </c>
      <c r="DB81" s="28">
        <f t="shared" si="96"/>
        <v>13</v>
      </c>
      <c r="DC81" s="28">
        <f t="shared" si="97"/>
        <v>15</v>
      </c>
      <c r="DD81" s="28">
        <f t="shared" si="98"/>
        <v>0</v>
      </c>
      <c r="DE81" s="28">
        <f t="shared" si="99"/>
        <v>15</v>
      </c>
      <c r="DP81" s="5"/>
      <c r="DQ81" s="48"/>
      <c r="DR81" s="5"/>
      <c r="DS81" s="5"/>
      <c r="DU81" s="48"/>
      <c r="DV81" s="48"/>
      <c r="DW81" s="48"/>
      <c r="DZ81" s="48"/>
      <c r="EA81" s="48"/>
      <c r="EB81" s="48"/>
      <c r="EC81" s="48"/>
      <c r="EF81" s="48"/>
      <c r="EG81" s="48"/>
      <c r="EH81" s="48"/>
      <c r="EI81" s="48"/>
      <c r="EN81" s="48"/>
    </row>
    <row r="82" spans="1:144" x14ac:dyDescent="0.2">
      <c r="A82">
        <v>72</v>
      </c>
      <c r="B82" s="387">
        <v>5</v>
      </c>
      <c r="C82" s="388" t="str">
        <f>IF(AR82&lt;999,VLOOKUP(AR82,'Akt. Runde'!$A$11:$AL$189,3),"")</f>
        <v>X276</v>
      </c>
      <c r="D82" s="389" t="str">
        <f>IF(AR82&lt;999,VLOOKUP(AR82,'Akt. Runde'!$A$11:$AL$189,4),"")</f>
        <v>Stögerer Fritz</v>
      </c>
      <c r="E82" s="390" t="str">
        <f>IF(AR82&lt;999,VLOOKUP(AR82,'Akt. Runde'!$A$11:$AL$189,5),"")</f>
        <v>LAL</v>
      </c>
      <c r="F82" s="390">
        <f>IF(AR82&lt;999,VLOOKUP(AR82,'Akt. Runde'!$A$11:$AL$189,6),"")</f>
        <v>2001</v>
      </c>
      <c r="G82" s="439">
        <f>IF(AR82&lt;999,VLOOKUP(AR82,'Akt. Runde'!$A$11:$AL$189,7),"")</f>
        <v>32</v>
      </c>
      <c r="H82" s="391">
        <f>IF(AR82&lt;999,VLOOKUP(AR82,'Akt. Runde'!$A$11:$AL$189,8),"")</f>
        <v>2.6564999999999999</v>
      </c>
      <c r="I82" s="392">
        <f>IF(AR82&lt;999,VLOOKUP(AR82,'Akt. Runde'!$A$11:$AL$189,9),"")</f>
        <v>10</v>
      </c>
      <c r="J82" s="393" t="str">
        <f>IF(AR82&lt;999,VLOOKUP(AR82,'Akt. Runde'!$A$11:$AL$189,10),"")</f>
        <v/>
      </c>
      <c r="K82" s="394">
        <f>IF(AR82&lt;999,VLOOKUP(AR82,'Akt. Runde'!$A$11:$AL$189,11),"")</f>
        <v>12</v>
      </c>
      <c r="L82" s="393" t="str">
        <f>IF(AR82&lt;999,VLOOKUP(AR82,'Akt. Runde'!$A$11:$AL$189,12),"")</f>
        <v/>
      </c>
      <c r="M82" s="394">
        <f>IF(AR82&lt;999,VLOOKUP(AR82,'Akt. Runde'!$A$11:$AL$189,13),"")</f>
        <v>14</v>
      </c>
      <c r="N82" s="393" t="str">
        <f>IF(AR82&lt;999,VLOOKUP(AR82,'Akt. Runde'!$A$11:$AL$189,14),"")</f>
        <v/>
      </c>
      <c r="O82" s="392">
        <f>IF(AR82&lt;999,VLOOKUP(AR82,'Akt. Runde'!$A$11:$AL$189,15),"")</f>
        <v>14</v>
      </c>
      <c r="P82" s="393" t="str">
        <f>IF(AR82&lt;999,VLOOKUP(AR82,'Akt. Runde'!$A$11:$AL$189,16),"")</f>
        <v/>
      </c>
      <c r="Q82" s="394">
        <f>IF(AR82&lt;999,VLOOKUP(AR82,'Akt. Runde'!$A$11:$AL$189,17),"")</f>
        <v>16</v>
      </c>
      <c r="R82" s="393" t="str">
        <f>IF(AR82&lt;999,VLOOKUP(AR82,'Akt. Runde'!$A$11:$AL$189,18),"")</f>
        <v/>
      </c>
      <c r="S82" s="394">
        <f>IF(AR82&lt;999,VLOOKUP(AR82,'Akt. Runde'!$A$11:$AL$189,19),"")</f>
        <v>17</v>
      </c>
      <c r="T82" s="393" t="str">
        <f>IF(AR82&lt;999,VLOOKUP(AR82,'Akt. Runde'!$A$11:$AL$189,20),"")</f>
        <v>x</v>
      </c>
      <c r="U82" s="428">
        <f>IF(AR82&lt;999,VLOOKUP(AR82,'Akt. Runde'!$A$11:$AL$189,21),"")</f>
        <v>30</v>
      </c>
      <c r="V82" s="429">
        <f>IF(AR82&lt;999,VLOOKUP(AR82,'Akt. Runde'!$A$11:$AL$189,22),"")</f>
        <v>79.694999999999993</v>
      </c>
      <c r="W82" s="429">
        <f>IF(AR82&lt;999,VLOOKUP(AR82,'Akt. Runde'!$A$11:$AL$189,23),"")</f>
        <v>79.694999999999993</v>
      </c>
      <c r="X82" s="395">
        <f>IF(AR82&lt;999,VLOOKUP(AR82,'Akt. Runde'!$A$11:$AL$189,24),"")</f>
        <v>6</v>
      </c>
      <c r="Y82" s="396">
        <f>IF(AR82&lt;999,VLOOKUP(AR82,'Akt. Runde'!$A$11:$AL$189,25),"")</f>
        <v>6.1</v>
      </c>
      <c r="Z82" s="397">
        <f>IF(AR82&lt;999,VLOOKUP(AR82,'Akt. Runde'!$A$11:$AL$189,26),"")</f>
        <v>90</v>
      </c>
      <c r="AA82" s="398">
        <f>IF(AR82&lt;999,VLOOKUP(AR82,'Akt. Runde'!$A$11:$AL$189,27),"")</f>
        <v>5.54</v>
      </c>
      <c r="AB82" s="396">
        <f>IF(AR82&lt;999,VLOOKUP(AR82,'Akt. Runde'!$A$11:$AL$189,28),"")</f>
        <v>5.53</v>
      </c>
      <c r="AC82" s="396">
        <f>IF(AR82&lt;999,VLOOKUP(AR82,'Akt. Runde'!$A$11:$AL$189,29),"")</f>
        <v>5.85</v>
      </c>
      <c r="AD82" s="399">
        <f>IF(AR82&lt;999,VLOOKUP(AR82,'Akt. Runde'!$A$11:$AL$189,30),"")</f>
        <v>77</v>
      </c>
      <c r="AE82" s="398">
        <f>IF(AR82&lt;999,VLOOKUP(AR82,'Akt. Runde'!$A$11:$AL$189,31),"")</f>
        <v>0</v>
      </c>
      <c r="AF82" s="396">
        <f>IF(AR82&lt;999,VLOOKUP(AR82,'Akt. Runde'!$A$11:$AL$189,32),"")</f>
        <v>4.7</v>
      </c>
      <c r="AG82" s="396">
        <f>IF(AR82&lt;999,VLOOKUP(AR82,'Akt. Runde'!$A$11:$AL$189,33),"")</f>
        <v>4.87</v>
      </c>
      <c r="AH82" s="400">
        <f>IF(AR82&lt;999,VLOOKUP(AR82,'Akt. Runde'!$A$11:$AL$189,34),"")</f>
        <v>22.08</v>
      </c>
      <c r="AI82" s="399">
        <f>IF(AR82&lt;999,VLOOKUP(AR82,'Akt. Runde'!$A$11:$AL$189,35),"")</f>
        <v>58.655519999999996</v>
      </c>
      <c r="AJ82" s="401">
        <f>IF(AR82&lt;999,VLOOKUP(AR82,'Akt. Runde'!$A$11:$AL$189,36),"")</f>
        <v>305.35051999999996</v>
      </c>
      <c r="AK82" s="402">
        <f>IF(AR82&lt;999,VLOOKUP(AR82,'Akt. Runde'!$A$11:$AL$189,37),"")</f>
        <v>5</v>
      </c>
      <c r="AL82" s="403">
        <f>IF(AR82&lt;999,VLOOKUP(AR82,'Akt. Runde'!$A$11:$AL$189,38),"")</f>
        <v>11</v>
      </c>
      <c r="AO82">
        <f>IF('Akt. Runde'!AK82="",99,'Akt. Runde'!AK82)</f>
        <v>1</v>
      </c>
      <c r="AP82">
        <f t="shared" si="50"/>
        <v>1072</v>
      </c>
      <c r="AQ82">
        <f t="shared" si="91"/>
        <v>5068</v>
      </c>
      <c r="AR82">
        <f t="shared" si="72"/>
        <v>68</v>
      </c>
      <c r="AS82">
        <f t="shared" si="73"/>
        <v>72068</v>
      </c>
      <c r="AT82">
        <f t="shared" si="74"/>
        <v>999000</v>
      </c>
      <c r="AU82">
        <f t="shared" si="75"/>
        <v>999</v>
      </c>
      <c r="AV82">
        <f t="shared" si="78"/>
        <v>72</v>
      </c>
      <c r="AW82" s="47" t="str">
        <f t="shared" si="76"/>
        <v/>
      </c>
      <c r="AX82" t="str">
        <f>IF(AU82&lt;999,VLOOKUP(AU82,'Akt. Runde'!$A$11:$AL$189,4),"")</f>
        <v/>
      </c>
      <c r="AY82" s="48" t="str">
        <f>IF(AU82&lt;999,VLOOKUP(AU82,'Akt. Runde'!$A$11:$AL$189,36),"")</f>
        <v/>
      </c>
      <c r="AZ82" s="447" t="str">
        <f>IF(AU82&lt;999,VLOOKUP(AU82,'Akt. Runde'!$A$11:$AL$189,37),"")</f>
        <v/>
      </c>
      <c r="BA82" t="str">
        <f t="shared" si="77"/>
        <v/>
      </c>
      <c r="BZ82" s="28">
        <f t="shared" si="79"/>
        <v>10</v>
      </c>
      <c r="CA82" s="28" t="str">
        <f t="shared" si="80"/>
        <v/>
      </c>
      <c r="CB82" s="28">
        <f t="shared" si="81"/>
        <v>12</v>
      </c>
      <c r="CC82" s="28" t="str">
        <f t="shared" si="82"/>
        <v/>
      </c>
      <c r="CD82" s="28">
        <f t="shared" si="83"/>
        <v>14</v>
      </c>
      <c r="CE82" s="28" t="str">
        <f t="shared" si="84"/>
        <v/>
      </c>
      <c r="CF82" s="28">
        <f t="shared" si="92"/>
        <v>10</v>
      </c>
      <c r="CG82" s="28">
        <f t="shared" si="93"/>
        <v>12</v>
      </c>
      <c r="CH82" s="28">
        <f t="shared" si="94"/>
        <v>14</v>
      </c>
      <c r="CI82" s="28">
        <f t="shared" si="95"/>
        <v>14</v>
      </c>
      <c r="CT82" s="5"/>
      <c r="CV82" s="28">
        <f t="shared" si="85"/>
        <v>14</v>
      </c>
      <c r="CW82" s="28" t="str">
        <f t="shared" si="86"/>
        <v/>
      </c>
      <c r="CX82" s="28">
        <f t="shared" si="87"/>
        <v>16</v>
      </c>
      <c r="CY82" s="28" t="str">
        <f t="shared" si="88"/>
        <v/>
      </c>
      <c r="CZ82" s="28">
        <f t="shared" si="89"/>
        <v>17</v>
      </c>
      <c r="DA82" s="28" t="str">
        <f t="shared" si="90"/>
        <v>x</v>
      </c>
      <c r="DB82" s="28">
        <f t="shared" si="96"/>
        <v>14</v>
      </c>
      <c r="DC82" s="28">
        <f t="shared" si="97"/>
        <v>16</v>
      </c>
      <c r="DD82" s="28">
        <f t="shared" si="98"/>
        <v>0</v>
      </c>
      <c r="DE82" s="28">
        <f t="shared" si="99"/>
        <v>16</v>
      </c>
      <c r="DP82" s="5"/>
      <c r="DQ82" s="48"/>
      <c r="DR82" s="5"/>
      <c r="DS82" s="5"/>
      <c r="DU82" s="48"/>
      <c r="DV82" s="48"/>
      <c r="DW82" s="48"/>
      <c r="DZ82" s="48"/>
      <c r="EA82" s="48"/>
      <c r="EB82" s="48"/>
      <c r="EC82" s="48"/>
      <c r="EF82" s="48"/>
      <c r="EG82" s="48"/>
      <c r="EH82" s="48"/>
      <c r="EI82" s="48"/>
      <c r="EN82" s="48"/>
    </row>
    <row r="83" spans="1:144" x14ac:dyDescent="0.2">
      <c r="A83">
        <v>73</v>
      </c>
      <c r="B83" s="353">
        <v>6</v>
      </c>
      <c r="C83" s="354" t="str">
        <f>IF(AR83&lt;999,VLOOKUP(AR83,'Akt. Runde'!$A$11:$AL$189,3),"")</f>
        <v>M343</v>
      </c>
      <c r="D83" s="355" t="str">
        <f>IF(AR83&lt;999,VLOOKUP(AR83,'Akt. Runde'!$A$11:$AL$189,4),"")</f>
        <v>Legel Thomas</v>
      </c>
      <c r="E83" s="356" t="str">
        <f>IF(AR83&lt;999,VLOOKUP(AR83,'Akt. Runde'!$A$11:$AL$189,5),"")</f>
        <v>MÖD</v>
      </c>
      <c r="F83" s="356">
        <f>IF(AR83&lt;999,VLOOKUP(AR83,'Akt. Runde'!$A$11:$AL$189,6),"")</f>
        <v>2002</v>
      </c>
      <c r="G83" s="438">
        <f>IF(AR83&lt;999,VLOOKUP(AR83,'Akt. Runde'!$A$11:$AL$189,7),"")</f>
        <v>35</v>
      </c>
      <c r="H83" s="357">
        <f>IF(AR83&lt;999,VLOOKUP(AR83,'Akt. Runde'!$A$11:$AL$189,8),"")</f>
        <v>2.4020000000000001</v>
      </c>
      <c r="I83" s="444">
        <f>IF(AR83&lt;999,VLOOKUP(AR83,'Akt. Runde'!$A$11:$AL$189,9),"")</f>
        <v>11</v>
      </c>
      <c r="J83" s="445" t="str">
        <f>IF(AR83&lt;999,VLOOKUP(AR83,'Akt. Runde'!$A$11:$AL$189,10),"")</f>
        <v/>
      </c>
      <c r="K83" s="446">
        <f>IF(AR83&lt;999,VLOOKUP(AR83,'Akt. Runde'!$A$11:$AL$189,11),"")</f>
        <v>13</v>
      </c>
      <c r="L83" s="445" t="str">
        <f>IF(AR83&lt;999,VLOOKUP(AR83,'Akt. Runde'!$A$11:$AL$189,12),"")</f>
        <v/>
      </c>
      <c r="M83" s="446">
        <f>IF(AR83&lt;999,VLOOKUP(AR83,'Akt. Runde'!$A$11:$AL$189,13),"")</f>
        <v>15</v>
      </c>
      <c r="N83" s="445" t="str">
        <f>IF(AR83&lt;999,VLOOKUP(AR83,'Akt. Runde'!$A$11:$AL$189,14),"")</f>
        <v/>
      </c>
      <c r="O83" s="444">
        <f>IF(AR83&lt;999,VLOOKUP(AR83,'Akt. Runde'!$A$11:$AL$189,15),"")</f>
        <v>16</v>
      </c>
      <c r="P83" s="445" t="str">
        <f>IF(AR83&lt;999,VLOOKUP(AR83,'Akt. Runde'!$A$11:$AL$189,16),"")</f>
        <v/>
      </c>
      <c r="Q83" s="446">
        <f>IF(AR83&lt;999,VLOOKUP(AR83,'Akt. Runde'!$A$11:$AL$189,17),"")</f>
        <v>18</v>
      </c>
      <c r="R83" s="445" t="str">
        <f>IF(AR83&lt;999,VLOOKUP(AR83,'Akt. Runde'!$A$11:$AL$189,18),"")</f>
        <v/>
      </c>
      <c r="S83" s="446">
        <f>IF(AR83&lt;999,VLOOKUP(AR83,'Akt. Runde'!$A$11:$AL$189,19),"")</f>
        <v>20</v>
      </c>
      <c r="T83" s="445" t="str">
        <f>IF(AR83&lt;999,VLOOKUP(AR83,'Akt. Runde'!$A$11:$AL$189,20),"")</f>
        <v/>
      </c>
      <c r="U83" s="430">
        <f>IF(AR83&lt;999,VLOOKUP(AR83,'Akt. Runde'!$A$11:$AL$189,21),"")</f>
        <v>35</v>
      </c>
      <c r="V83" s="431">
        <f>IF(AR83&lt;999,VLOOKUP(AR83,'Akt. Runde'!$A$11:$AL$189,22),"")</f>
        <v>84.070000000000007</v>
      </c>
      <c r="W83" s="431">
        <f>IF(AR83&lt;999,VLOOKUP(AR83,'Akt. Runde'!$A$11:$AL$189,23),"")</f>
        <v>84.070000000000007</v>
      </c>
      <c r="X83" s="344">
        <f>IF(AR83&lt;999,VLOOKUP(AR83,'Akt. Runde'!$A$11:$AL$189,24),"")</f>
        <v>6.95</v>
      </c>
      <c r="Y83" s="345">
        <f>IF(AR83&lt;999,VLOOKUP(AR83,'Akt. Runde'!$A$11:$AL$189,25),"")</f>
        <v>7.45</v>
      </c>
      <c r="Z83" s="338">
        <f>IF(AR83&lt;999,VLOOKUP(AR83,'Akt. Runde'!$A$11:$AL$189,26),"")</f>
        <v>66</v>
      </c>
      <c r="AA83" s="352">
        <f>IF(AR83&lt;999,VLOOKUP(AR83,'Akt. Runde'!$A$11:$AL$189,27),"")</f>
        <v>4.3</v>
      </c>
      <c r="AB83" s="345">
        <f>IF(AR83&lt;999,VLOOKUP(AR83,'Akt. Runde'!$A$11:$AL$189,28),"")</f>
        <v>4.33</v>
      </c>
      <c r="AC83" s="345">
        <f>IF(AR83&lt;999,VLOOKUP(AR83,'Akt. Runde'!$A$11:$AL$189,29),"")</f>
        <v>4.45</v>
      </c>
      <c r="AD83" s="339">
        <f>IF(AR83&lt;999,VLOOKUP(AR83,'Akt. Runde'!$A$11:$AL$189,30),"")</f>
        <v>49</v>
      </c>
      <c r="AE83" s="352">
        <f>IF(AR83&lt;999,VLOOKUP(AR83,'Akt. Runde'!$A$11:$AL$189,31),"")</f>
        <v>4.6900000000000004</v>
      </c>
      <c r="AF83" s="345">
        <f>IF(AR83&lt;999,VLOOKUP(AR83,'Akt. Runde'!$A$11:$AL$189,32),"")</f>
        <v>4.79</v>
      </c>
      <c r="AG83" s="345">
        <f>IF(AR83&lt;999,VLOOKUP(AR83,'Akt. Runde'!$A$11:$AL$189,33),"")</f>
        <v>5</v>
      </c>
      <c r="AH83" s="340">
        <f>IF(AR83&lt;999,VLOOKUP(AR83,'Akt. Runde'!$A$11:$AL$189,34),"")</f>
        <v>23.08</v>
      </c>
      <c r="AI83" s="339">
        <f>IF(AR83&lt;999,VLOOKUP(AR83,'Akt. Runde'!$A$11:$AL$189,35),"")</f>
        <v>55.438159999999996</v>
      </c>
      <c r="AJ83" s="341">
        <f>IF(AR83&lt;999,VLOOKUP(AR83,'Akt. Runde'!$A$11:$AL$189,36),"")</f>
        <v>254.50815999999998</v>
      </c>
      <c r="AK83" s="333">
        <f>IF(AR83&lt;999,VLOOKUP(AR83,'Akt. Runde'!$A$11:$AL$189,37),"")</f>
        <v>6</v>
      </c>
      <c r="AL83" s="136">
        <f>IF(AR83&lt;999,VLOOKUP(AR83,'Akt. Runde'!$A$11:$AL$189,38),"")</f>
        <v>10</v>
      </c>
      <c r="AO83">
        <f>IF('Akt. Runde'!AK83="",99,'Akt. Runde'!AK83)</f>
        <v>6</v>
      </c>
      <c r="AP83">
        <f t="shared" si="50"/>
        <v>6073</v>
      </c>
      <c r="AQ83">
        <f t="shared" si="91"/>
        <v>6073</v>
      </c>
      <c r="AR83">
        <f t="shared" si="72"/>
        <v>73</v>
      </c>
      <c r="AS83">
        <f t="shared" si="73"/>
        <v>73073</v>
      </c>
      <c r="AT83">
        <f t="shared" si="74"/>
        <v>999000</v>
      </c>
      <c r="AU83">
        <f t="shared" si="75"/>
        <v>999</v>
      </c>
      <c r="AV83">
        <f t="shared" si="78"/>
        <v>73</v>
      </c>
      <c r="AW83" s="47" t="str">
        <f t="shared" si="76"/>
        <v/>
      </c>
      <c r="AX83" t="str">
        <f>IF(AU83&lt;999,VLOOKUP(AU83,'Akt. Runde'!$A$11:$AL$189,4),"")</f>
        <v/>
      </c>
      <c r="AY83" s="48" t="str">
        <f>IF(AU83&lt;999,VLOOKUP(AU83,'Akt. Runde'!$A$11:$AL$189,36),"")</f>
        <v/>
      </c>
      <c r="AZ83" s="447" t="str">
        <f>IF(AU83&lt;999,VLOOKUP(AU83,'Akt. Runde'!$A$11:$AL$189,37),"")</f>
        <v/>
      </c>
      <c r="BA83" t="str">
        <f t="shared" si="77"/>
        <v/>
      </c>
      <c r="BZ83" s="28">
        <f t="shared" si="79"/>
        <v>11</v>
      </c>
      <c r="CA83" s="28" t="str">
        <f t="shared" si="80"/>
        <v/>
      </c>
      <c r="CB83" s="28">
        <f t="shared" si="81"/>
        <v>13</v>
      </c>
      <c r="CC83" s="28" t="str">
        <f t="shared" si="82"/>
        <v/>
      </c>
      <c r="CD83" s="28">
        <f t="shared" si="83"/>
        <v>15</v>
      </c>
      <c r="CE83" s="28" t="str">
        <f t="shared" si="84"/>
        <v/>
      </c>
      <c r="CF83" s="28">
        <f t="shared" si="92"/>
        <v>11</v>
      </c>
      <c r="CG83" s="28">
        <f t="shared" si="93"/>
        <v>13</v>
      </c>
      <c r="CH83" s="28">
        <f t="shared" si="94"/>
        <v>15</v>
      </c>
      <c r="CI83" s="28">
        <f t="shared" si="95"/>
        <v>15</v>
      </c>
      <c r="CT83" s="5"/>
      <c r="CV83" s="28">
        <f t="shared" si="85"/>
        <v>16</v>
      </c>
      <c r="CW83" s="28" t="str">
        <f t="shared" si="86"/>
        <v/>
      </c>
      <c r="CX83" s="28">
        <f t="shared" si="87"/>
        <v>18</v>
      </c>
      <c r="CY83" s="28" t="str">
        <f t="shared" si="88"/>
        <v/>
      </c>
      <c r="CZ83" s="28">
        <f t="shared" si="89"/>
        <v>20</v>
      </c>
      <c r="DA83" s="28" t="str">
        <f t="shared" si="90"/>
        <v/>
      </c>
      <c r="DB83" s="28">
        <f t="shared" si="96"/>
        <v>16</v>
      </c>
      <c r="DC83" s="28">
        <f t="shared" si="97"/>
        <v>18</v>
      </c>
      <c r="DD83" s="28">
        <f t="shared" si="98"/>
        <v>20</v>
      </c>
      <c r="DE83" s="28">
        <f t="shared" si="99"/>
        <v>20</v>
      </c>
      <c r="DP83" s="5"/>
      <c r="DQ83" s="48"/>
      <c r="DR83" s="5"/>
      <c r="DS83" s="5"/>
      <c r="DU83" s="48"/>
      <c r="DV83" s="48"/>
      <c r="DW83" s="48"/>
      <c r="DZ83" s="48"/>
      <c r="EA83" s="48"/>
      <c r="EB83" s="48"/>
      <c r="EC83" s="48"/>
      <c r="EF83" s="48"/>
      <c r="EG83" s="48"/>
      <c r="EH83" s="48"/>
      <c r="EI83" s="48"/>
      <c r="EN83" s="48"/>
    </row>
    <row r="84" spans="1:144" x14ac:dyDescent="0.2">
      <c r="A84">
        <v>74</v>
      </c>
      <c r="B84" s="387">
        <v>7</v>
      </c>
      <c r="C84" s="388" t="str">
        <f>IF(AR84&lt;999,VLOOKUP(AR84,'Akt. Runde'!$A$11:$AL$189,3),"")</f>
        <v/>
      </c>
      <c r="D84" s="389" t="str">
        <f>IF(AR84&lt;999,VLOOKUP(AR84,'Akt. Runde'!$A$11:$AL$189,4),"")</f>
        <v/>
      </c>
      <c r="E84" s="390" t="str">
        <f>IF(AR84&lt;999,VLOOKUP(AR84,'Akt. Runde'!$A$11:$AL$189,5),"")</f>
        <v/>
      </c>
      <c r="F84" s="390" t="str">
        <f>IF(AR84&lt;999,VLOOKUP(AR84,'Akt. Runde'!$A$11:$AL$189,6),"")</f>
        <v/>
      </c>
      <c r="G84" s="439" t="str">
        <f>IF(AR84&lt;999,VLOOKUP(AR84,'Akt. Runde'!$A$11:$AL$189,7),"")</f>
        <v/>
      </c>
      <c r="H84" s="391" t="str">
        <f>IF(AR84&lt;999,VLOOKUP(AR84,'Akt. Runde'!$A$11:$AL$189,8),"")</f>
        <v/>
      </c>
      <c r="I84" s="392" t="str">
        <f>IF(AR84&lt;999,VLOOKUP(AR84,'Akt. Runde'!$A$11:$AL$189,9),"")</f>
        <v/>
      </c>
      <c r="J84" s="393" t="str">
        <f>IF(AR84&lt;999,VLOOKUP(AR84,'Akt. Runde'!$A$11:$AL$189,10),"")</f>
        <v/>
      </c>
      <c r="K84" s="394" t="str">
        <f>IF(AR84&lt;999,VLOOKUP(AR84,'Akt. Runde'!$A$11:$AL$189,11),"")</f>
        <v/>
      </c>
      <c r="L84" s="393" t="str">
        <f>IF(AR84&lt;999,VLOOKUP(AR84,'Akt. Runde'!$A$11:$AL$189,12),"")</f>
        <v/>
      </c>
      <c r="M84" s="394" t="str">
        <f>IF(AR84&lt;999,VLOOKUP(AR84,'Akt. Runde'!$A$11:$AL$189,13),"")</f>
        <v/>
      </c>
      <c r="N84" s="393" t="str">
        <f>IF(AR84&lt;999,VLOOKUP(AR84,'Akt. Runde'!$A$11:$AL$189,14),"")</f>
        <v/>
      </c>
      <c r="O84" s="392" t="str">
        <f>IF(AR84&lt;999,VLOOKUP(AR84,'Akt. Runde'!$A$11:$AL$189,15),"")</f>
        <v/>
      </c>
      <c r="P84" s="393" t="str">
        <f>IF(AR84&lt;999,VLOOKUP(AR84,'Akt. Runde'!$A$11:$AL$189,16),"")</f>
        <v/>
      </c>
      <c r="Q84" s="394" t="str">
        <f>IF(AR84&lt;999,VLOOKUP(AR84,'Akt. Runde'!$A$11:$AL$189,17),"")</f>
        <v/>
      </c>
      <c r="R84" s="393" t="str">
        <f>IF(AR84&lt;999,VLOOKUP(AR84,'Akt. Runde'!$A$11:$AL$189,18),"")</f>
        <v/>
      </c>
      <c r="S84" s="394" t="str">
        <f>IF(AR84&lt;999,VLOOKUP(AR84,'Akt. Runde'!$A$11:$AL$189,19),"")</f>
        <v/>
      </c>
      <c r="T84" s="393" t="str">
        <f>IF(AR84&lt;999,VLOOKUP(AR84,'Akt. Runde'!$A$11:$AL$189,20),"")</f>
        <v/>
      </c>
      <c r="U84" s="428" t="str">
        <f>IF(AR84&lt;999,VLOOKUP(AR84,'Akt. Runde'!$A$11:$AL$189,21),"")</f>
        <v/>
      </c>
      <c r="V84" s="429" t="str">
        <f>IF(AR84&lt;999,VLOOKUP(AR84,'Akt. Runde'!$A$11:$AL$189,22),"")</f>
        <v/>
      </c>
      <c r="W84" s="429" t="str">
        <f>IF(AR84&lt;999,VLOOKUP(AR84,'Akt. Runde'!$A$11:$AL$189,23),"")</f>
        <v/>
      </c>
      <c r="X84" s="404" t="str">
        <f>IF(AR84&lt;999,VLOOKUP(AR84,'Akt. Runde'!$A$11:$AL$189,24),"")</f>
        <v/>
      </c>
      <c r="Y84" s="396" t="str">
        <f>IF(AR84&lt;999,VLOOKUP(AR84,'Akt. Runde'!$A$11:$AL$189,25),"")</f>
        <v/>
      </c>
      <c r="Z84" s="397" t="str">
        <f>IF(AR84&lt;999,VLOOKUP(AR84,'Akt. Runde'!$A$11:$AL$189,26),"")</f>
        <v/>
      </c>
      <c r="AA84" s="398" t="str">
        <f>IF(AR84&lt;999,VLOOKUP(AR84,'Akt. Runde'!$A$11:$AL$189,27),"")</f>
        <v/>
      </c>
      <c r="AB84" s="396" t="str">
        <f>IF(AR84&lt;999,VLOOKUP(AR84,'Akt. Runde'!$A$11:$AL$189,28),"")</f>
        <v/>
      </c>
      <c r="AC84" s="396" t="str">
        <f>IF(AR84&lt;999,VLOOKUP(AR84,'Akt. Runde'!$A$11:$AL$189,29),"")</f>
        <v/>
      </c>
      <c r="AD84" s="399" t="str">
        <f>IF(AR84&lt;999,VLOOKUP(AR84,'Akt. Runde'!$A$11:$AL$189,30),"")</f>
        <v/>
      </c>
      <c r="AE84" s="398" t="str">
        <f>IF(AR84&lt;999,VLOOKUP(AR84,'Akt. Runde'!$A$11:$AL$189,31),"")</f>
        <v/>
      </c>
      <c r="AF84" s="396" t="str">
        <f>IF(AR84&lt;999,VLOOKUP(AR84,'Akt. Runde'!$A$11:$AL$189,32),"")</f>
        <v/>
      </c>
      <c r="AG84" s="396" t="str">
        <f>IF(AR84&lt;999,VLOOKUP(AR84,'Akt. Runde'!$A$11:$AL$189,33),"")</f>
        <v/>
      </c>
      <c r="AH84" s="400" t="str">
        <f>IF(AR84&lt;999,VLOOKUP(AR84,'Akt. Runde'!$A$11:$AL$189,34),"")</f>
        <v/>
      </c>
      <c r="AI84" s="399" t="str">
        <f>IF(AR84&lt;999,VLOOKUP(AR84,'Akt. Runde'!$A$11:$AL$189,35),"")</f>
        <v/>
      </c>
      <c r="AJ84" s="401" t="str">
        <f>IF(AR84&lt;999,VLOOKUP(AR84,'Akt. Runde'!$A$11:$AL$189,36),"")</f>
        <v/>
      </c>
      <c r="AK84" s="402" t="str">
        <f>IF(AR84&lt;999,VLOOKUP(AR84,'Akt. Runde'!$A$11:$AL$189,37),"")</f>
        <v/>
      </c>
      <c r="AL84" s="403" t="str">
        <f>IF(AR84&lt;999,VLOOKUP(AR84,'Akt. Runde'!$A$11:$AL$189,38),"")</f>
        <v/>
      </c>
      <c r="AO84">
        <f>IF('Akt. Runde'!AK84="",99,'Akt. Runde'!AK84)</f>
        <v>99</v>
      </c>
      <c r="AP84">
        <f t="shared" si="50"/>
        <v>99074</v>
      </c>
      <c r="AQ84">
        <f t="shared" si="91"/>
        <v>99074</v>
      </c>
      <c r="AR84">
        <f t="shared" si="72"/>
        <v>999</v>
      </c>
      <c r="AS84">
        <f t="shared" si="73"/>
        <v>999000</v>
      </c>
      <c r="AT84">
        <f t="shared" si="74"/>
        <v>999000</v>
      </c>
      <c r="AU84">
        <f t="shared" si="75"/>
        <v>999</v>
      </c>
      <c r="AV84">
        <f t="shared" si="78"/>
        <v>74</v>
      </c>
      <c r="AW84" s="47" t="str">
        <f t="shared" si="76"/>
        <v/>
      </c>
      <c r="AX84" t="str">
        <f>IF(AU84&lt;999,VLOOKUP(AU84,'Akt. Runde'!$A$11:$AL$189,4),"")</f>
        <v/>
      </c>
      <c r="AY84" s="48" t="str">
        <f>IF(AU84&lt;999,VLOOKUP(AU84,'Akt. Runde'!$A$11:$AL$189,36),"")</f>
        <v/>
      </c>
      <c r="AZ84" s="447" t="str">
        <f>IF(AU84&lt;999,VLOOKUP(AU84,'Akt. Runde'!$A$11:$AL$189,37),"")</f>
        <v/>
      </c>
      <c r="BA84" t="str">
        <f t="shared" si="77"/>
        <v/>
      </c>
      <c r="BZ84" s="28" t="str">
        <f t="shared" si="79"/>
        <v/>
      </c>
      <c r="CA84" s="28" t="str">
        <f t="shared" si="80"/>
        <v/>
      </c>
      <c r="CB84" s="28" t="str">
        <f t="shared" si="81"/>
        <v/>
      </c>
      <c r="CC84" s="28" t="str">
        <f t="shared" si="82"/>
        <v/>
      </c>
      <c r="CD84" s="28" t="str">
        <f t="shared" si="83"/>
        <v/>
      </c>
      <c r="CE84" s="28" t="str">
        <f t="shared" si="84"/>
        <v/>
      </c>
      <c r="CF84" s="28" t="str">
        <f t="shared" si="92"/>
        <v/>
      </c>
      <c r="CG84" s="28" t="str">
        <f t="shared" si="93"/>
        <v/>
      </c>
      <c r="CH84" s="28" t="str">
        <f t="shared" si="94"/>
        <v/>
      </c>
      <c r="CI84" s="28">
        <f t="shared" si="95"/>
        <v>0</v>
      </c>
      <c r="CT84" s="5"/>
      <c r="CV84" s="28" t="str">
        <f t="shared" si="85"/>
        <v/>
      </c>
      <c r="CW84" s="28" t="str">
        <f t="shared" si="86"/>
        <v/>
      </c>
      <c r="CX84" s="28" t="str">
        <f t="shared" si="87"/>
        <v/>
      </c>
      <c r="CY84" s="28" t="str">
        <f t="shared" si="88"/>
        <v/>
      </c>
      <c r="CZ84" s="28" t="str">
        <f t="shared" si="89"/>
        <v/>
      </c>
      <c r="DA84" s="28" t="str">
        <f t="shared" si="90"/>
        <v/>
      </c>
      <c r="DB84" s="28" t="str">
        <f t="shared" si="96"/>
        <v/>
      </c>
      <c r="DC84" s="28" t="str">
        <f t="shared" si="97"/>
        <v/>
      </c>
      <c r="DD84" s="28" t="str">
        <f t="shared" si="98"/>
        <v/>
      </c>
      <c r="DE84" s="28">
        <f t="shared" si="99"/>
        <v>0</v>
      </c>
      <c r="DP84" s="5"/>
      <c r="DQ84" s="48"/>
      <c r="DR84" s="5"/>
      <c r="DS84" s="5"/>
      <c r="DU84" s="48"/>
      <c r="DV84" s="48"/>
      <c r="DW84" s="48"/>
      <c r="DZ84" s="48"/>
      <c r="EA84" s="48"/>
      <c r="EB84" s="48"/>
      <c r="EC84" s="48"/>
      <c r="EF84" s="48"/>
      <c r="EG84" s="48"/>
      <c r="EH84" s="48"/>
      <c r="EI84" s="48"/>
      <c r="EN84" s="48"/>
    </row>
    <row r="85" spans="1:144" x14ac:dyDescent="0.2">
      <c r="A85">
        <v>75</v>
      </c>
      <c r="B85" s="353">
        <v>8</v>
      </c>
      <c r="C85" s="354" t="str">
        <f>IF(AR85&lt;999,VLOOKUP(AR85,'Akt. Runde'!$A$11:$AL$189,3),"")</f>
        <v/>
      </c>
      <c r="D85" s="355" t="str">
        <f>IF(AR85&lt;999,VLOOKUP(AR85,'Akt. Runde'!$A$11:$AL$189,4),"")</f>
        <v/>
      </c>
      <c r="E85" s="356" t="str">
        <f>IF(AR85&lt;999,VLOOKUP(AR85,'Akt. Runde'!$A$11:$AL$189,5),"")</f>
        <v/>
      </c>
      <c r="F85" s="356" t="str">
        <f>IF(AR85&lt;999,VLOOKUP(AR85,'Akt. Runde'!$A$11:$AL$189,6),"")</f>
        <v/>
      </c>
      <c r="G85" s="438" t="str">
        <f>IF(AR85&lt;999,VLOOKUP(AR85,'Akt. Runde'!$A$11:$AL$189,7),"")</f>
        <v/>
      </c>
      <c r="H85" s="357" t="str">
        <f>IF(AR85&lt;999,VLOOKUP(AR85,'Akt. Runde'!$A$11:$AL$189,8),"")</f>
        <v/>
      </c>
      <c r="I85" s="444" t="str">
        <f>IF(AR85&lt;999,VLOOKUP(AR85,'Akt. Runde'!$A$11:$AL$189,9),"")</f>
        <v/>
      </c>
      <c r="J85" s="445" t="str">
        <f>IF(AR85&lt;999,VLOOKUP(AR85,'Akt. Runde'!$A$11:$AL$189,10),"")</f>
        <v/>
      </c>
      <c r="K85" s="446" t="str">
        <f>IF(AR85&lt;999,VLOOKUP(AR85,'Akt. Runde'!$A$11:$AL$189,11),"")</f>
        <v/>
      </c>
      <c r="L85" s="445" t="str">
        <f>IF(AR85&lt;999,VLOOKUP(AR85,'Akt. Runde'!$A$11:$AL$189,12),"")</f>
        <v/>
      </c>
      <c r="M85" s="446" t="str">
        <f>IF(AR85&lt;999,VLOOKUP(AR85,'Akt. Runde'!$A$11:$AL$189,13),"")</f>
        <v/>
      </c>
      <c r="N85" s="445" t="str">
        <f>IF(AR85&lt;999,VLOOKUP(AR85,'Akt. Runde'!$A$11:$AL$189,14),"")</f>
        <v/>
      </c>
      <c r="O85" s="444" t="str">
        <f>IF(AR85&lt;999,VLOOKUP(AR85,'Akt. Runde'!$A$11:$AL$189,15),"")</f>
        <v/>
      </c>
      <c r="P85" s="445" t="str">
        <f>IF(AR85&lt;999,VLOOKUP(AR85,'Akt. Runde'!$A$11:$AL$189,16),"")</f>
        <v/>
      </c>
      <c r="Q85" s="446" t="str">
        <f>IF(AR85&lt;999,VLOOKUP(AR85,'Akt. Runde'!$A$11:$AL$189,17),"")</f>
        <v/>
      </c>
      <c r="R85" s="445" t="str">
        <f>IF(AR85&lt;999,VLOOKUP(AR85,'Akt. Runde'!$A$11:$AL$189,18),"")</f>
        <v/>
      </c>
      <c r="S85" s="446" t="str">
        <f>IF(AR85&lt;999,VLOOKUP(AR85,'Akt. Runde'!$A$11:$AL$189,19),"")</f>
        <v/>
      </c>
      <c r="T85" s="445" t="str">
        <f>IF(AR85&lt;999,VLOOKUP(AR85,'Akt. Runde'!$A$11:$AL$189,20),"")</f>
        <v/>
      </c>
      <c r="U85" s="430" t="str">
        <f>IF(AR85&lt;999,VLOOKUP(AR85,'Akt. Runde'!$A$11:$AL$189,21),"")</f>
        <v/>
      </c>
      <c r="V85" s="431" t="str">
        <f>IF(AR85&lt;999,VLOOKUP(AR85,'Akt. Runde'!$A$11:$AL$189,22),"")</f>
        <v/>
      </c>
      <c r="W85" s="431" t="str">
        <f>IF(AR85&lt;999,VLOOKUP(AR85,'Akt. Runde'!$A$11:$AL$189,23),"")</f>
        <v/>
      </c>
      <c r="X85" s="347" t="str">
        <f>IF(AR85&lt;999,VLOOKUP(AR85,'Akt. Runde'!$A$11:$AL$189,24),"")</f>
        <v/>
      </c>
      <c r="Y85" s="348" t="str">
        <f>IF(AR85&lt;999,VLOOKUP(AR85,'Akt. Runde'!$A$11:$AL$189,25),"")</f>
        <v/>
      </c>
      <c r="Z85" s="338" t="str">
        <f>IF(AR85&lt;999,VLOOKUP(AR85,'Akt. Runde'!$A$11:$AL$189,26),"")</f>
        <v/>
      </c>
      <c r="AA85" s="352" t="str">
        <f>IF(AR85&lt;999,VLOOKUP(AR85,'Akt. Runde'!$A$11:$AL$189,27),"")</f>
        <v/>
      </c>
      <c r="AB85" s="345" t="str">
        <f>IF(AR85&lt;999,VLOOKUP(AR85,'Akt. Runde'!$A$11:$AL$189,28),"")</f>
        <v/>
      </c>
      <c r="AC85" s="345" t="str">
        <f>IF(AR85&lt;999,VLOOKUP(AR85,'Akt. Runde'!$A$11:$AL$189,29),"")</f>
        <v/>
      </c>
      <c r="AD85" s="339" t="str">
        <f>IF(AR85&lt;999,VLOOKUP(AR85,'Akt. Runde'!$A$11:$AL$189,30),"")</f>
        <v/>
      </c>
      <c r="AE85" s="352" t="str">
        <f>IF(AR85&lt;999,VLOOKUP(AR85,'Akt. Runde'!$A$11:$AL$189,31),"")</f>
        <v/>
      </c>
      <c r="AF85" s="345" t="str">
        <f>IF(AR85&lt;999,VLOOKUP(AR85,'Akt. Runde'!$A$11:$AL$189,32),"")</f>
        <v/>
      </c>
      <c r="AG85" s="345" t="str">
        <f>IF(AR85&lt;999,VLOOKUP(AR85,'Akt. Runde'!$A$11:$AL$189,33),"")</f>
        <v/>
      </c>
      <c r="AH85" s="340" t="str">
        <f>IF(AR85&lt;999,VLOOKUP(AR85,'Akt. Runde'!$A$11:$AL$189,34),"")</f>
        <v/>
      </c>
      <c r="AI85" s="339" t="str">
        <f>IF(AR85&lt;999,VLOOKUP(AR85,'Akt. Runde'!$A$11:$AL$189,35),"")</f>
        <v/>
      </c>
      <c r="AJ85" s="341" t="str">
        <f>IF(AR85&lt;999,VLOOKUP(AR85,'Akt. Runde'!$A$11:$AL$189,36),"")</f>
        <v/>
      </c>
      <c r="AK85" s="333" t="str">
        <f>IF(AR85&lt;999,VLOOKUP(AR85,'Akt. Runde'!$A$11:$AL$189,37),"")</f>
        <v/>
      </c>
      <c r="AL85" s="136" t="str">
        <f>IF(AR85&lt;999,VLOOKUP(AR85,'Akt. Runde'!$A$11:$AL$189,38),"")</f>
        <v/>
      </c>
      <c r="AO85">
        <f>IF('Akt. Runde'!AK85="",99,'Akt. Runde'!AK85)</f>
        <v>99</v>
      </c>
      <c r="AP85">
        <f t="shared" si="50"/>
        <v>99075</v>
      </c>
      <c r="AQ85">
        <f t="shared" si="91"/>
        <v>99075</v>
      </c>
      <c r="AR85">
        <f t="shared" si="72"/>
        <v>999</v>
      </c>
      <c r="AS85">
        <f t="shared" si="73"/>
        <v>999000</v>
      </c>
      <c r="AT85">
        <f t="shared" si="74"/>
        <v>999000</v>
      </c>
      <c r="AU85">
        <f t="shared" si="75"/>
        <v>999</v>
      </c>
      <c r="AV85">
        <f t="shared" si="78"/>
        <v>75</v>
      </c>
      <c r="AW85" s="47" t="str">
        <f t="shared" si="76"/>
        <v/>
      </c>
      <c r="AX85" t="str">
        <f>IF(AU85&lt;999,VLOOKUP(AU85,'Akt. Runde'!$A$11:$AL$189,4),"")</f>
        <v/>
      </c>
      <c r="AY85" s="48" t="str">
        <f>IF(AU85&lt;999,VLOOKUP(AU85,'Akt. Runde'!$A$11:$AL$189,36),"")</f>
        <v/>
      </c>
      <c r="AZ85" s="447" t="str">
        <f>IF(AU85&lt;999,VLOOKUP(AU85,'Akt. Runde'!$A$11:$AL$189,37),"")</f>
        <v/>
      </c>
      <c r="BA85" t="str">
        <f t="shared" si="77"/>
        <v/>
      </c>
      <c r="BZ85" s="28" t="str">
        <f t="shared" si="79"/>
        <v/>
      </c>
      <c r="CA85" s="28" t="str">
        <f t="shared" si="80"/>
        <v/>
      </c>
      <c r="CB85" s="28" t="str">
        <f t="shared" si="81"/>
        <v/>
      </c>
      <c r="CC85" s="28" t="str">
        <f t="shared" si="82"/>
        <v/>
      </c>
      <c r="CD85" s="28" t="str">
        <f t="shared" si="83"/>
        <v/>
      </c>
      <c r="CE85" s="28" t="str">
        <f t="shared" si="84"/>
        <v/>
      </c>
      <c r="CF85" s="28" t="str">
        <f t="shared" si="92"/>
        <v/>
      </c>
      <c r="CG85" s="28" t="str">
        <f t="shared" si="93"/>
        <v/>
      </c>
      <c r="CH85" s="28" t="str">
        <f t="shared" si="94"/>
        <v/>
      </c>
      <c r="CI85" s="28">
        <f t="shared" si="95"/>
        <v>0</v>
      </c>
      <c r="CT85" s="5"/>
      <c r="CV85" s="28" t="str">
        <f t="shared" si="85"/>
        <v/>
      </c>
      <c r="CW85" s="28" t="str">
        <f t="shared" si="86"/>
        <v/>
      </c>
      <c r="CX85" s="28" t="str">
        <f t="shared" si="87"/>
        <v/>
      </c>
      <c r="CY85" s="28" t="str">
        <f t="shared" si="88"/>
        <v/>
      </c>
      <c r="CZ85" s="28" t="str">
        <f t="shared" si="89"/>
        <v/>
      </c>
      <c r="DA85" s="28" t="str">
        <f t="shared" si="90"/>
        <v/>
      </c>
      <c r="DB85" s="28" t="str">
        <f t="shared" si="96"/>
        <v/>
      </c>
      <c r="DC85" s="28" t="str">
        <f t="shared" si="97"/>
        <v/>
      </c>
      <c r="DD85" s="28" t="str">
        <f t="shared" si="98"/>
        <v/>
      </c>
      <c r="DE85" s="28">
        <f t="shared" si="99"/>
        <v>0</v>
      </c>
      <c r="DP85" s="5"/>
      <c r="DQ85" s="48"/>
      <c r="DR85" s="5"/>
      <c r="DS85" s="5"/>
      <c r="DU85" s="48"/>
      <c r="DV85" s="48"/>
      <c r="DW85" s="48"/>
      <c r="DZ85" s="48"/>
      <c r="EA85" s="48"/>
      <c r="EB85" s="48"/>
      <c r="EC85" s="48"/>
      <c r="EF85" s="48"/>
      <c r="EG85" s="48"/>
      <c r="EH85" s="48"/>
      <c r="EI85" s="48"/>
      <c r="EN85" s="48"/>
    </row>
    <row r="86" spans="1:144" x14ac:dyDescent="0.2">
      <c r="A86">
        <v>76</v>
      </c>
      <c r="B86" s="387">
        <v>9</v>
      </c>
      <c r="C86" s="388" t="str">
        <f>IF(AR86&lt;999,VLOOKUP(AR86,'Akt. Runde'!$A$11:$AL$189,3),"")</f>
        <v/>
      </c>
      <c r="D86" s="389" t="str">
        <f>IF(AR86&lt;999,VLOOKUP(AR86,'Akt. Runde'!$A$11:$AL$189,4),"")</f>
        <v/>
      </c>
      <c r="E86" s="390" t="str">
        <f>IF(AR86&lt;999,VLOOKUP(AR86,'Akt. Runde'!$A$11:$AL$189,5),"")</f>
        <v/>
      </c>
      <c r="F86" s="390" t="str">
        <f>IF(AR86&lt;999,VLOOKUP(AR86,'Akt. Runde'!$A$11:$AL$189,6),"")</f>
        <v/>
      </c>
      <c r="G86" s="439" t="str">
        <f>IF(AR86&lt;999,VLOOKUP(AR86,'Akt. Runde'!$A$11:$AL$189,7),"")</f>
        <v/>
      </c>
      <c r="H86" s="391" t="str">
        <f>IF(AR86&lt;999,VLOOKUP(AR86,'Akt. Runde'!$A$11:$AL$189,8),"")</f>
        <v/>
      </c>
      <c r="I86" s="392" t="str">
        <f>IF(AR86&lt;999,VLOOKUP(AR86,'Akt. Runde'!$A$11:$AL$189,9),"")</f>
        <v/>
      </c>
      <c r="J86" s="393" t="str">
        <f>IF(AR86&lt;999,VLOOKUP(AR86,'Akt. Runde'!$A$11:$AL$189,10),"")</f>
        <v/>
      </c>
      <c r="K86" s="394" t="str">
        <f>IF(AR86&lt;999,VLOOKUP(AR86,'Akt. Runde'!$A$11:$AL$189,11),"")</f>
        <v/>
      </c>
      <c r="L86" s="393" t="str">
        <f>IF(AR86&lt;999,VLOOKUP(AR86,'Akt. Runde'!$A$11:$AL$189,12),"")</f>
        <v/>
      </c>
      <c r="M86" s="394" t="str">
        <f>IF(AR86&lt;999,VLOOKUP(AR86,'Akt. Runde'!$A$11:$AL$189,13),"")</f>
        <v/>
      </c>
      <c r="N86" s="393" t="str">
        <f>IF(AR86&lt;999,VLOOKUP(AR86,'Akt. Runde'!$A$11:$AL$189,14),"")</f>
        <v/>
      </c>
      <c r="O86" s="392" t="str">
        <f>IF(AR86&lt;999,VLOOKUP(AR86,'Akt. Runde'!$A$11:$AL$189,15),"")</f>
        <v/>
      </c>
      <c r="P86" s="393" t="str">
        <f>IF(AR86&lt;999,VLOOKUP(AR86,'Akt. Runde'!$A$11:$AL$189,16),"")</f>
        <v/>
      </c>
      <c r="Q86" s="394" t="str">
        <f>IF(AR86&lt;999,VLOOKUP(AR86,'Akt. Runde'!$A$11:$AL$189,17),"")</f>
        <v/>
      </c>
      <c r="R86" s="393" t="str">
        <f>IF(AR86&lt;999,VLOOKUP(AR86,'Akt. Runde'!$A$11:$AL$189,18),"")</f>
        <v/>
      </c>
      <c r="S86" s="394" t="str">
        <f>IF(AR86&lt;999,VLOOKUP(AR86,'Akt. Runde'!$A$11:$AL$189,19),"")</f>
        <v/>
      </c>
      <c r="T86" s="393" t="str">
        <f>IF(AR86&lt;999,VLOOKUP(AR86,'Akt. Runde'!$A$11:$AL$189,20),"")</f>
        <v/>
      </c>
      <c r="U86" s="428" t="str">
        <f>IF(AR86&lt;999,VLOOKUP(AR86,'Akt. Runde'!$A$11:$AL$189,21),"")</f>
        <v/>
      </c>
      <c r="V86" s="429" t="str">
        <f>IF(AR86&lt;999,VLOOKUP(AR86,'Akt. Runde'!$A$11:$AL$189,22),"")</f>
        <v/>
      </c>
      <c r="W86" s="429" t="str">
        <f>IF(AR86&lt;999,VLOOKUP(AR86,'Akt. Runde'!$A$11:$AL$189,23),"")</f>
        <v/>
      </c>
      <c r="X86" s="405" t="str">
        <f>IF(AR86&lt;999,VLOOKUP(AR86,'Akt. Runde'!$A$11:$AL$189,24),"")</f>
        <v/>
      </c>
      <c r="Y86" s="406" t="str">
        <f>IF(AR86&lt;999,VLOOKUP(AR86,'Akt. Runde'!$A$11:$AL$189,25),"")</f>
        <v/>
      </c>
      <c r="Z86" s="397" t="str">
        <f>IF(AR86&lt;999,VLOOKUP(AR86,'Akt. Runde'!$A$11:$AL$189,26),"")</f>
        <v/>
      </c>
      <c r="AA86" s="398" t="str">
        <f>IF(AR86&lt;999,VLOOKUP(AR86,'Akt. Runde'!$A$11:$AL$189,27),"")</f>
        <v/>
      </c>
      <c r="AB86" s="396" t="str">
        <f>IF(AR86&lt;999,VLOOKUP(AR86,'Akt. Runde'!$A$11:$AL$189,28),"")</f>
        <v/>
      </c>
      <c r="AC86" s="396" t="str">
        <f>IF(AR86&lt;999,VLOOKUP(AR86,'Akt. Runde'!$A$11:$AL$189,29),"")</f>
        <v/>
      </c>
      <c r="AD86" s="399" t="str">
        <f>IF(AR86&lt;999,VLOOKUP(AR86,'Akt. Runde'!$A$11:$AL$189,30),"")</f>
        <v/>
      </c>
      <c r="AE86" s="398" t="str">
        <f>IF(AR86&lt;999,VLOOKUP(AR86,'Akt. Runde'!$A$11:$AL$189,31),"")</f>
        <v/>
      </c>
      <c r="AF86" s="396" t="str">
        <f>IF(AR86&lt;999,VLOOKUP(AR86,'Akt. Runde'!$A$11:$AL$189,32),"")</f>
        <v/>
      </c>
      <c r="AG86" s="396" t="str">
        <f>IF(AR86&lt;999,VLOOKUP(AR86,'Akt. Runde'!$A$11:$AL$189,33),"")</f>
        <v/>
      </c>
      <c r="AH86" s="400" t="str">
        <f>IF(AR86&lt;999,VLOOKUP(AR86,'Akt. Runde'!$A$11:$AL$189,34),"")</f>
        <v/>
      </c>
      <c r="AI86" s="399" t="str">
        <f>IF(AR86&lt;999,VLOOKUP(AR86,'Akt. Runde'!$A$11:$AL$189,35),"")</f>
        <v/>
      </c>
      <c r="AJ86" s="401" t="str">
        <f>IF(AR86&lt;999,VLOOKUP(AR86,'Akt. Runde'!$A$11:$AL$189,36),"")</f>
        <v/>
      </c>
      <c r="AK86" s="402" t="str">
        <f>IF(AR86&lt;999,VLOOKUP(AR86,'Akt. Runde'!$A$11:$AL$189,37),"")</f>
        <v/>
      </c>
      <c r="AL86" s="403" t="str">
        <f>IF(AR86&lt;999,VLOOKUP(AR86,'Akt. Runde'!$A$11:$AL$189,38),"")</f>
        <v/>
      </c>
      <c r="AO86">
        <f>IF('Akt. Runde'!AK86="",99,'Akt. Runde'!AK86)</f>
        <v>99</v>
      </c>
      <c r="AP86">
        <f t="shared" si="50"/>
        <v>99076</v>
      </c>
      <c r="AQ86">
        <f t="shared" si="91"/>
        <v>99076</v>
      </c>
      <c r="AR86">
        <f t="shared" si="72"/>
        <v>999</v>
      </c>
      <c r="AS86">
        <f t="shared" si="73"/>
        <v>999000</v>
      </c>
      <c r="AT86">
        <f t="shared" si="74"/>
        <v>999000</v>
      </c>
      <c r="AU86">
        <f t="shared" si="75"/>
        <v>999</v>
      </c>
      <c r="AV86">
        <f t="shared" si="78"/>
        <v>76</v>
      </c>
      <c r="AW86" s="47" t="str">
        <f t="shared" si="76"/>
        <v/>
      </c>
      <c r="AX86" t="str">
        <f>IF(AU86&lt;999,VLOOKUP(AU86,'Akt. Runde'!$A$11:$AL$189,4),"")</f>
        <v/>
      </c>
      <c r="AY86" s="48" t="str">
        <f>IF(AU86&lt;999,VLOOKUP(AU86,'Akt. Runde'!$A$11:$AL$189,36),"")</f>
        <v/>
      </c>
      <c r="AZ86" s="447" t="str">
        <f>IF(AU86&lt;999,VLOOKUP(AU86,'Akt. Runde'!$A$11:$AL$189,37),"")</f>
        <v/>
      </c>
      <c r="BA86" t="str">
        <f t="shared" si="77"/>
        <v/>
      </c>
      <c r="BZ86" s="28" t="str">
        <f t="shared" si="79"/>
        <v/>
      </c>
      <c r="CA86" s="28" t="str">
        <f t="shared" si="80"/>
        <v/>
      </c>
      <c r="CB86" s="28" t="str">
        <f t="shared" si="81"/>
        <v/>
      </c>
      <c r="CC86" s="28" t="str">
        <f t="shared" si="82"/>
        <v/>
      </c>
      <c r="CD86" s="28" t="str">
        <f t="shared" si="83"/>
        <v/>
      </c>
      <c r="CE86" s="28" t="str">
        <f t="shared" si="84"/>
        <v/>
      </c>
      <c r="CF86" s="28" t="str">
        <f t="shared" si="92"/>
        <v/>
      </c>
      <c r="CG86" s="28" t="str">
        <f t="shared" si="93"/>
        <v/>
      </c>
      <c r="CH86" s="28" t="str">
        <f t="shared" si="94"/>
        <v/>
      </c>
      <c r="CI86" s="28">
        <f t="shared" si="95"/>
        <v>0</v>
      </c>
      <c r="CT86" s="5"/>
      <c r="CV86" s="28" t="str">
        <f t="shared" si="85"/>
        <v/>
      </c>
      <c r="CW86" s="28" t="str">
        <f t="shared" si="86"/>
        <v/>
      </c>
      <c r="CX86" s="28" t="str">
        <f t="shared" si="87"/>
        <v/>
      </c>
      <c r="CY86" s="28" t="str">
        <f t="shared" si="88"/>
        <v/>
      </c>
      <c r="CZ86" s="28" t="str">
        <f t="shared" si="89"/>
        <v/>
      </c>
      <c r="DA86" s="28" t="str">
        <f t="shared" si="90"/>
        <v/>
      </c>
      <c r="DB86" s="28" t="str">
        <f t="shared" si="96"/>
        <v/>
      </c>
      <c r="DC86" s="28" t="str">
        <f t="shared" si="97"/>
        <v/>
      </c>
      <c r="DD86" s="28" t="str">
        <f t="shared" si="98"/>
        <v/>
      </c>
      <c r="DE86" s="28">
        <f t="shared" si="99"/>
        <v>0</v>
      </c>
      <c r="DP86" s="5"/>
      <c r="DQ86" s="48"/>
      <c r="DR86" s="5"/>
      <c r="DS86" s="5"/>
      <c r="DU86" s="48"/>
      <c r="DV86" s="48"/>
      <c r="DW86" s="48"/>
      <c r="DZ86" s="48"/>
      <c r="EA86" s="48"/>
      <c r="EB86" s="48"/>
      <c r="EC86" s="48"/>
      <c r="EF86" s="48"/>
      <c r="EG86" s="48"/>
      <c r="EH86" s="48"/>
      <c r="EI86" s="48"/>
      <c r="EN86" s="48"/>
    </row>
    <row r="87" spans="1:144" x14ac:dyDescent="0.2">
      <c r="A87">
        <v>77</v>
      </c>
      <c r="B87" s="353">
        <v>10</v>
      </c>
      <c r="C87" s="354" t="str">
        <f>IF(AR87&lt;999,VLOOKUP(AR87,'Akt. Runde'!$A$11:$AL$189,3),"")</f>
        <v/>
      </c>
      <c r="D87" s="355" t="str">
        <f>IF(AR87&lt;999,VLOOKUP(AR87,'Akt. Runde'!$A$11:$AL$189,4),"")</f>
        <v/>
      </c>
      <c r="E87" s="356" t="str">
        <f>IF(AR87&lt;999,VLOOKUP(AR87,'Akt. Runde'!$A$11:$AL$189,5),"")</f>
        <v/>
      </c>
      <c r="F87" s="356" t="str">
        <f>IF(AR87&lt;999,VLOOKUP(AR87,'Akt. Runde'!$A$11:$AL$189,6),"")</f>
        <v/>
      </c>
      <c r="G87" s="438" t="str">
        <f>IF(AR87&lt;999,VLOOKUP(AR87,'Akt. Runde'!$A$11:$AL$189,7),"")</f>
        <v/>
      </c>
      <c r="H87" s="357" t="str">
        <f>IF(AR87&lt;999,VLOOKUP(AR87,'Akt. Runde'!$A$11:$AL$189,8),"")</f>
        <v/>
      </c>
      <c r="I87" s="444" t="str">
        <f>IF(AR87&lt;999,VLOOKUP(AR87,'Akt. Runde'!$A$11:$AL$189,9),"")</f>
        <v/>
      </c>
      <c r="J87" s="445" t="str">
        <f>IF(AR87&lt;999,VLOOKUP(AR87,'Akt. Runde'!$A$11:$AL$189,10),"")</f>
        <v/>
      </c>
      <c r="K87" s="446" t="str">
        <f>IF(AR87&lt;999,VLOOKUP(AR87,'Akt. Runde'!$A$11:$AL$189,11),"")</f>
        <v/>
      </c>
      <c r="L87" s="445" t="str">
        <f>IF(AR87&lt;999,VLOOKUP(AR87,'Akt. Runde'!$A$11:$AL$189,12),"")</f>
        <v/>
      </c>
      <c r="M87" s="446" t="str">
        <f>IF(AR87&lt;999,VLOOKUP(AR87,'Akt. Runde'!$A$11:$AL$189,13),"")</f>
        <v/>
      </c>
      <c r="N87" s="445" t="str">
        <f>IF(AR87&lt;999,VLOOKUP(AR87,'Akt. Runde'!$A$11:$AL$189,14),"")</f>
        <v/>
      </c>
      <c r="O87" s="444" t="str">
        <f>IF(AR87&lt;999,VLOOKUP(AR87,'Akt. Runde'!$A$11:$AL$189,15),"")</f>
        <v/>
      </c>
      <c r="P87" s="445" t="str">
        <f>IF(AR87&lt;999,VLOOKUP(AR87,'Akt. Runde'!$A$11:$AL$189,16),"")</f>
        <v/>
      </c>
      <c r="Q87" s="446" t="str">
        <f>IF(AR87&lt;999,VLOOKUP(AR87,'Akt. Runde'!$A$11:$AL$189,17),"")</f>
        <v/>
      </c>
      <c r="R87" s="445" t="str">
        <f>IF(AR87&lt;999,VLOOKUP(AR87,'Akt. Runde'!$A$11:$AL$189,18),"")</f>
        <v/>
      </c>
      <c r="S87" s="446" t="str">
        <f>IF(AR87&lt;999,VLOOKUP(AR87,'Akt. Runde'!$A$11:$AL$189,19),"")</f>
        <v/>
      </c>
      <c r="T87" s="445" t="str">
        <f>IF(AR87&lt;999,VLOOKUP(AR87,'Akt. Runde'!$A$11:$AL$189,20),"")</f>
        <v/>
      </c>
      <c r="U87" s="430" t="str">
        <f>IF(AR87&lt;999,VLOOKUP(AR87,'Akt. Runde'!$A$11:$AL$189,21),"")</f>
        <v/>
      </c>
      <c r="V87" s="431" t="str">
        <f>IF(AR87&lt;999,VLOOKUP(AR87,'Akt. Runde'!$A$11:$AL$189,22),"")</f>
        <v/>
      </c>
      <c r="W87" s="431" t="str">
        <f>IF(AR87&lt;999,VLOOKUP(AR87,'Akt. Runde'!$A$11:$AL$189,23),"")</f>
        <v/>
      </c>
      <c r="X87" s="344" t="str">
        <f>IF(AR87&lt;999,VLOOKUP(AR87,'Akt. Runde'!$A$11:$AL$189,24),"")</f>
        <v/>
      </c>
      <c r="Y87" s="345" t="str">
        <f>IF(AR87&lt;999,VLOOKUP(AR87,'Akt. Runde'!$A$11:$AL$189,25),"")</f>
        <v/>
      </c>
      <c r="Z87" s="338" t="str">
        <f>IF(AR87&lt;999,VLOOKUP(AR87,'Akt. Runde'!$A$11:$AL$189,26),"")</f>
        <v/>
      </c>
      <c r="AA87" s="352" t="str">
        <f>IF(AR87&lt;999,VLOOKUP(AR87,'Akt. Runde'!$A$11:$AL$189,27),"")</f>
        <v/>
      </c>
      <c r="AB87" s="345" t="str">
        <f>IF(AR87&lt;999,VLOOKUP(AR87,'Akt. Runde'!$A$11:$AL$189,28),"")</f>
        <v/>
      </c>
      <c r="AC87" s="345" t="str">
        <f>IF(AR87&lt;999,VLOOKUP(AR87,'Akt. Runde'!$A$11:$AL$189,29),"")</f>
        <v/>
      </c>
      <c r="AD87" s="339" t="str">
        <f>IF(AR87&lt;999,VLOOKUP(AR87,'Akt. Runde'!$A$11:$AL$189,30),"")</f>
        <v/>
      </c>
      <c r="AE87" s="352" t="str">
        <f>IF(AR87&lt;999,VLOOKUP(AR87,'Akt. Runde'!$A$11:$AL$189,31),"")</f>
        <v/>
      </c>
      <c r="AF87" s="345" t="str">
        <f>IF(AR87&lt;999,VLOOKUP(AR87,'Akt. Runde'!$A$11:$AL$189,32),"")</f>
        <v/>
      </c>
      <c r="AG87" s="345" t="str">
        <f>IF(AR87&lt;999,VLOOKUP(AR87,'Akt. Runde'!$A$11:$AL$189,33),"")</f>
        <v/>
      </c>
      <c r="AH87" s="340" t="str">
        <f>IF(AR87&lt;999,VLOOKUP(AR87,'Akt. Runde'!$A$11:$AL$189,34),"")</f>
        <v/>
      </c>
      <c r="AI87" s="339" t="str">
        <f>IF(AR87&lt;999,VLOOKUP(AR87,'Akt. Runde'!$A$11:$AL$189,35),"")</f>
        <v/>
      </c>
      <c r="AJ87" s="341" t="str">
        <f>IF(AR87&lt;999,VLOOKUP(AR87,'Akt. Runde'!$A$11:$AL$189,36),"")</f>
        <v/>
      </c>
      <c r="AK87" s="333" t="str">
        <f>IF(AR87&lt;999,VLOOKUP(AR87,'Akt. Runde'!$A$11:$AL$189,37),"")</f>
        <v/>
      </c>
      <c r="AL87" s="136" t="str">
        <f>IF(AR87&lt;999,VLOOKUP(AR87,'Akt. Runde'!$A$11:$AL$189,38),"")</f>
        <v/>
      </c>
      <c r="AO87">
        <f>IF('Akt. Runde'!AK87="",99,'Akt. Runde'!AK87)</f>
        <v>99</v>
      </c>
      <c r="AP87">
        <f t="shared" si="50"/>
        <v>99077</v>
      </c>
      <c r="AQ87">
        <f t="shared" si="91"/>
        <v>99077</v>
      </c>
      <c r="AR87">
        <f t="shared" si="72"/>
        <v>999</v>
      </c>
      <c r="AS87">
        <f t="shared" si="73"/>
        <v>999000</v>
      </c>
      <c r="AT87">
        <f t="shared" si="74"/>
        <v>999000</v>
      </c>
      <c r="AU87">
        <f t="shared" si="75"/>
        <v>999</v>
      </c>
      <c r="AV87">
        <f t="shared" si="78"/>
        <v>77</v>
      </c>
      <c r="AW87" s="47" t="str">
        <f t="shared" si="76"/>
        <v/>
      </c>
      <c r="AX87" t="str">
        <f>IF(AU87&lt;999,VLOOKUP(AU87,'Akt. Runde'!$A$11:$AL$189,4),"")</f>
        <v/>
      </c>
      <c r="AY87" s="48" t="str">
        <f>IF(AU87&lt;999,VLOOKUP(AU87,'Akt. Runde'!$A$11:$AL$189,36),"")</f>
        <v/>
      </c>
      <c r="AZ87" s="447" t="str">
        <f>IF(AU87&lt;999,VLOOKUP(AU87,'Akt. Runde'!$A$11:$AL$189,37),"")</f>
        <v/>
      </c>
      <c r="BA87" t="str">
        <f t="shared" si="77"/>
        <v/>
      </c>
      <c r="BZ87" s="28" t="str">
        <f t="shared" si="79"/>
        <v/>
      </c>
      <c r="CA87" s="28" t="str">
        <f t="shared" si="80"/>
        <v/>
      </c>
      <c r="CB87" s="28" t="str">
        <f t="shared" si="81"/>
        <v/>
      </c>
      <c r="CC87" s="28" t="str">
        <f t="shared" si="82"/>
        <v/>
      </c>
      <c r="CD87" s="28" t="str">
        <f t="shared" si="83"/>
        <v/>
      </c>
      <c r="CE87" s="28" t="str">
        <f t="shared" si="84"/>
        <v/>
      </c>
      <c r="CF87" s="28" t="str">
        <f t="shared" si="92"/>
        <v/>
      </c>
      <c r="CG87" s="28" t="str">
        <f t="shared" si="93"/>
        <v/>
      </c>
      <c r="CH87" s="28" t="str">
        <f t="shared" si="94"/>
        <v/>
      </c>
      <c r="CI87" s="28">
        <f t="shared" si="95"/>
        <v>0</v>
      </c>
      <c r="CT87" s="5"/>
      <c r="CV87" s="28" t="str">
        <f t="shared" si="85"/>
        <v/>
      </c>
      <c r="CW87" s="28" t="str">
        <f t="shared" si="86"/>
        <v/>
      </c>
      <c r="CX87" s="28" t="str">
        <f t="shared" si="87"/>
        <v/>
      </c>
      <c r="CY87" s="28" t="str">
        <f t="shared" si="88"/>
        <v/>
      </c>
      <c r="CZ87" s="28" t="str">
        <f t="shared" si="89"/>
        <v/>
      </c>
      <c r="DA87" s="28" t="str">
        <f t="shared" si="90"/>
        <v/>
      </c>
      <c r="DB87" s="28" t="str">
        <f t="shared" si="96"/>
        <v/>
      </c>
      <c r="DC87" s="28" t="str">
        <f t="shared" si="97"/>
        <v/>
      </c>
      <c r="DD87" s="28" t="str">
        <f t="shared" si="98"/>
        <v/>
      </c>
      <c r="DE87" s="28">
        <f t="shared" si="99"/>
        <v>0</v>
      </c>
      <c r="DP87" s="5"/>
      <c r="DQ87" s="48"/>
      <c r="DR87" s="5"/>
      <c r="DS87" s="5"/>
      <c r="DU87" s="48"/>
      <c r="DV87" s="48"/>
      <c r="DW87" s="48"/>
      <c r="DZ87" s="48"/>
      <c r="EA87" s="48"/>
      <c r="EB87" s="48"/>
      <c r="EC87" s="48"/>
      <c r="EF87" s="48"/>
      <c r="EG87" s="48"/>
      <c r="EH87" s="48"/>
      <c r="EI87" s="48"/>
      <c r="EN87" s="48"/>
    </row>
    <row r="88" spans="1:144" x14ac:dyDescent="0.2">
      <c r="A88">
        <v>78</v>
      </c>
      <c r="B88" s="387">
        <v>11</v>
      </c>
      <c r="C88" s="388" t="str">
        <f>IF(AR88&lt;999,VLOOKUP(AR88,'Akt. Runde'!$A$11:$AL$189,3),"")</f>
        <v/>
      </c>
      <c r="D88" s="389" t="str">
        <f>IF(AR88&lt;999,VLOOKUP(AR88,'Akt. Runde'!$A$11:$AL$189,4),"")</f>
        <v/>
      </c>
      <c r="E88" s="390" t="str">
        <f>IF(AR88&lt;999,VLOOKUP(AR88,'Akt. Runde'!$A$11:$AL$189,5),"")</f>
        <v/>
      </c>
      <c r="F88" s="390" t="str">
        <f>IF(AR88&lt;999,VLOOKUP(AR88,'Akt. Runde'!$A$11:$AL$189,6),"")</f>
        <v/>
      </c>
      <c r="G88" s="439" t="str">
        <f>IF(AR88&lt;999,VLOOKUP(AR88,'Akt. Runde'!$A$11:$AL$189,7),"")</f>
        <v/>
      </c>
      <c r="H88" s="391" t="str">
        <f>IF(AR88&lt;999,VLOOKUP(AR88,'Akt. Runde'!$A$11:$AL$189,8),"")</f>
        <v/>
      </c>
      <c r="I88" s="392" t="str">
        <f>IF(AR88&lt;999,VLOOKUP(AR88,'Akt. Runde'!$A$11:$AL$189,9),"")</f>
        <v/>
      </c>
      <c r="J88" s="393" t="str">
        <f>IF(AR88&lt;999,VLOOKUP(AR88,'Akt. Runde'!$A$11:$AL$189,10),"")</f>
        <v/>
      </c>
      <c r="K88" s="394" t="str">
        <f>IF(AR88&lt;999,VLOOKUP(AR88,'Akt. Runde'!$A$11:$AL$189,11),"")</f>
        <v/>
      </c>
      <c r="L88" s="393" t="str">
        <f>IF(AR88&lt;999,VLOOKUP(AR88,'Akt. Runde'!$A$11:$AL$189,12),"")</f>
        <v/>
      </c>
      <c r="M88" s="394" t="str">
        <f>IF(AR88&lt;999,VLOOKUP(AR88,'Akt. Runde'!$A$11:$AL$189,13),"")</f>
        <v/>
      </c>
      <c r="N88" s="393" t="str">
        <f>IF(AR88&lt;999,VLOOKUP(AR88,'Akt. Runde'!$A$11:$AL$189,14),"")</f>
        <v/>
      </c>
      <c r="O88" s="392" t="str">
        <f>IF(AR88&lt;999,VLOOKUP(AR88,'Akt. Runde'!$A$11:$AL$189,15),"")</f>
        <v/>
      </c>
      <c r="P88" s="393" t="str">
        <f>IF(AR88&lt;999,VLOOKUP(AR88,'Akt. Runde'!$A$11:$AL$189,16),"")</f>
        <v/>
      </c>
      <c r="Q88" s="394" t="str">
        <f>IF(AR88&lt;999,VLOOKUP(AR88,'Akt. Runde'!$A$11:$AL$189,17),"")</f>
        <v/>
      </c>
      <c r="R88" s="393" t="str">
        <f>IF(AR88&lt;999,VLOOKUP(AR88,'Akt. Runde'!$A$11:$AL$189,18),"")</f>
        <v/>
      </c>
      <c r="S88" s="394" t="str">
        <f>IF(AR88&lt;999,VLOOKUP(AR88,'Akt. Runde'!$A$11:$AL$189,19),"")</f>
        <v/>
      </c>
      <c r="T88" s="393" t="str">
        <f>IF(AR88&lt;999,VLOOKUP(AR88,'Akt. Runde'!$A$11:$AL$189,20),"")</f>
        <v/>
      </c>
      <c r="U88" s="428" t="str">
        <f>IF(AR88&lt;999,VLOOKUP(AR88,'Akt. Runde'!$A$11:$AL$189,21),"")</f>
        <v/>
      </c>
      <c r="V88" s="429" t="str">
        <f>IF(AR88&lt;999,VLOOKUP(AR88,'Akt. Runde'!$A$11:$AL$189,22),"")</f>
        <v/>
      </c>
      <c r="W88" s="429" t="str">
        <f>IF(AR88&lt;999,VLOOKUP(AR88,'Akt. Runde'!$A$11:$AL$189,23),"")</f>
        <v/>
      </c>
      <c r="X88" s="395" t="str">
        <f>IF(AR88&lt;999,VLOOKUP(AR88,'Akt. Runde'!$A$11:$AL$189,24),"")</f>
        <v/>
      </c>
      <c r="Y88" s="396" t="str">
        <f>IF(AR88&lt;999,VLOOKUP(AR88,'Akt. Runde'!$A$11:$AL$189,25),"")</f>
        <v/>
      </c>
      <c r="Z88" s="397" t="str">
        <f>IF(AR88&lt;999,VLOOKUP(AR88,'Akt. Runde'!$A$11:$AL$189,26),"")</f>
        <v/>
      </c>
      <c r="AA88" s="398" t="str">
        <f>IF(AR88&lt;999,VLOOKUP(AR88,'Akt. Runde'!$A$11:$AL$189,27),"")</f>
        <v/>
      </c>
      <c r="AB88" s="396" t="str">
        <f>IF(AR88&lt;999,VLOOKUP(AR88,'Akt. Runde'!$A$11:$AL$189,28),"")</f>
        <v/>
      </c>
      <c r="AC88" s="396" t="str">
        <f>IF(AR88&lt;999,VLOOKUP(AR88,'Akt. Runde'!$A$11:$AL$189,29),"")</f>
        <v/>
      </c>
      <c r="AD88" s="399" t="str">
        <f>IF(AR88&lt;999,VLOOKUP(AR88,'Akt. Runde'!$A$11:$AL$189,30),"")</f>
        <v/>
      </c>
      <c r="AE88" s="398" t="str">
        <f>IF(AR88&lt;999,VLOOKUP(AR88,'Akt. Runde'!$A$11:$AL$189,31),"")</f>
        <v/>
      </c>
      <c r="AF88" s="396" t="str">
        <f>IF(AR88&lt;999,VLOOKUP(AR88,'Akt. Runde'!$A$11:$AL$189,32),"")</f>
        <v/>
      </c>
      <c r="AG88" s="396" t="str">
        <f>IF(AR88&lt;999,VLOOKUP(AR88,'Akt. Runde'!$A$11:$AL$189,33),"")</f>
        <v/>
      </c>
      <c r="AH88" s="400" t="str">
        <f>IF(AR88&lt;999,VLOOKUP(AR88,'Akt. Runde'!$A$11:$AL$189,34),"")</f>
        <v/>
      </c>
      <c r="AI88" s="399" t="str">
        <f>IF(AR88&lt;999,VLOOKUP(AR88,'Akt. Runde'!$A$11:$AL$189,35),"")</f>
        <v/>
      </c>
      <c r="AJ88" s="401" t="str">
        <f>IF(AR88&lt;999,VLOOKUP(AR88,'Akt. Runde'!$A$11:$AL$189,36),"")</f>
        <v/>
      </c>
      <c r="AK88" s="402" t="str">
        <f>IF(AR88&lt;999,VLOOKUP(AR88,'Akt. Runde'!$A$11:$AL$189,37),"")</f>
        <v/>
      </c>
      <c r="AL88" s="403" t="str">
        <f>IF(AR88&lt;999,VLOOKUP(AR88,'Akt. Runde'!$A$11:$AL$189,38),"")</f>
        <v/>
      </c>
      <c r="AO88">
        <f>IF('Akt. Runde'!AK88="",99,'Akt. Runde'!AK88)</f>
        <v>99</v>
      </c>
      <c r="AP88">
        <f t="shared" si="50"/>
        <v>99078</v>
      </c>
      <c r="AQ88">
        <f t="shared" si="91"/>
        <v>99078</v>
      </c>
      <c r="AR88">
        <f t="shared" si="72"/>
        <v>999</v>
      </c>
      <c r="AS88">
        <f t="shared" si="73"/>
        <v>999000</v>
      </c>
      <c r="AT88">
        <f t="shared" si="74"/>
        <v>999000</v>
      </c>
      <c r="AU88">
        <f t="shared" si="75"/>
        <v>999</v>
      </c>
      <c r="AV88">
        <f t="shared" si="78"/>
        <v>78</v>
      </c>
      <c r="AW88" s="47" t="str">
        <f t="shared" si="76"/>
        <v/>
      </c>
      <c r="AX88" t="str">
        <f>IF(AU88&lt;999,VLOOKUP(AU88,'Akt. Runde'!$A$11:$AL$189,4),"")</f>
        <v/>
      </c>
      <c r="AY88" s="48" t="str">
        <f>IF(AU88&lt;999,VLOOKUP(AU88,'Akt. Runde'!$A$11:$AL$189,36),"")</f>
        <v/>
      </c>
      <c r="AZ88" s="447" t="str">
        <f>IF(AU88&lt;999,VLOOKUP(AU88,'Akt. Runde'!$A$11:$AL$189,37),"")</f>
        <v/>
      </c>
      <c r="BA88" t="str">
        <f t="shared" si="77"/>
        <v/>
      </c>
      <c r="BZ88" s="28" t="str">
        <f t="shared" si="79"/>
        <v/>
      </c>
      <c r="CA88" s="28" t="str">
        <f t="shared" si="80"/>
        <v/>
      </c>
      <c r="CB88" s="28" t="str">
        <f t="shared" si="81"/>
        <v/>
      </c>
      <c r="CC88" s="28" t="str">
        <f t="shared" si="82"/>
        <v/>
      </c>
      <c r="CD88" s="28" t="str">
        <f t="shared" si="83"/>
        <v/>
      </c>
      <c r="CE88" s="28" t="str">
        <f t="shared" si="84"/>
        <v/>
      </c>
      <c r="CF88" s="28" t="str">
        <f t="shared" si="92"/>
        <v/>
      </c>
      <c r="CG88" s="28" t="str">
        <f t="shared" si="93"/>
        <v/>
      </c>
      <c r="CH88" s="28" t="str">
        <f t="shared" si="94"/>
        <v/>
      </c>
      <c r="CI88" s="28">
        <f t="shared" si="95"/>
        <v>0</v>
      </c>
      <c r="CT88" s="5"/>
      <c r="CV88" s="28" t="str">
        <f t="shared" si="85"/>
        <v/>
      </c>
      <c r="CW88" s="28" t="str">
        <f t="shared" si="86"/>
        <v/>
      </c>
      <c r="CX88" s="28" t="str">
        <f t="shared" si="87"/>
        <v/>
      </c>
      <c r="CY88" s="28" t="str">
        <f t="shared" si="88"/>
        <v/>
      </c>
      <c r="CZ88" s="28" t="str">
        <f t="shared" si="89"/>
        <v/>
      </c>
      <c r="DA88" s="28" t="str">
        <f t="shared" si="90"/>
        <v/>
      </c>
      <c r="DB88" s="28" t="str">
        <f t="shared" si="96"/>
        <v/>
      </c>
      <c r="DC88" s="28" t="str">
        <f t="shared" si="97"/>
        <v/>
      </c>
      <c r="DD88" s="28" t="str">
        <f t="shared" si="98"/>
        <v/>
      </c>
      <c r="DE88" s="28">
        <f t="shared" si="99"/>
        <v>0</v>
      </c>
      <c r="DP88" s="5"/>
      <c r="DQ88" s="48"/>
      <c r="DR88" s="5"/>
      <c r="DS88" s="5"/>
      <c r="DU88" s="48"/>
      <c r="DV88" s="48"/>
      <c r="DW88" s="48"/>
      <c r="DZ88" s="48"/>
      <c r="EA88" s="48"/>
      <c r="EB88" s="48"/>
      <c r="EC88" s="48"/>
      <c r="EF88" s="48"/>
      <c r="EG88" s="48"/>
      <c r="EH88" s="48"/>
      <c r="EI88" s="48"/>
      <c r="EN88" s="48"/>
    </row>
    <row r="89" spans="1:144" x14ac:dyDescent="0.2">
      <c r="A89">
        <v>79</v>
      </c>
      <c r="B89" s="353">
        <v>12</v>
      </c>
      <c r="C89" s="354" t="str">
        <f>IF(AR89&lt;999,VLOOKUP(AR89,'Akt. Runde'!$A$11:$AL$189,3),"")</f>
        <v/>
      </c>
      <c r="D89" s="355" t="str">
        <f>IF(AR89&lt;999,VLOOKUP(AR89,'Akt. Runde'!$A$11:$AL$189,4),"")</f>
        <v/>
      </c>
      <c r="E89" s="356" t="str">
        <f>IF(AR89&lt;999,VLOOKUP(AR89,'Akt. Runde'!$A$11:$AL$189,5),"")</f>
        <v/>
      </c>
      <c r="F89" s="356" t="str">
        <f>IF(AR89&lt;999,VLOOKUP(AR89,'Akt. Runde'!$A$11:$AL$189,6),"")</f>
        <v/>
      </c>
      <c r="G89" s="438" t="str">
        <f>IF(AR89&lt;999,VLOOKUP(AR89,'Akt. Runde'!$A$11:$AL$189,7),"")</f>
        <v/>
      </c>
      <c r="H89" s="357" t="str">
        <f>IF(AR89&lt;999,VLOOKUP(AR89,'Akt. Runde'!$A$11:$AL$189,8),"")</f>
        <v/>
      </c>
      <c r="I89" s="444" t="str">
        <f>IF(AR89&lt;999,VLOOKUP(AR89,'Akt. Runde'!$A$11:$AL$189,9),"")</f>
        <v/>
      </c>
      <c r="J89" s="445" t="str">
        <f>IF(AR89&lt;999,VLOOKUP(AR89,'Akt. Runde'!$A$11:$AL$189,10),"")</f>
        <v/>
      </c>
      <c r="K89" s="446" t="str">
        <f>IF(AR89&lt;999,VLOOKUP(AR89,'Akt. Runde'!$A$11:$AL$189,11),"")</f>
        <v/>
      </c>
      <c r="L89" s="445" t="str">
        <f>IF(AR89&lt;999,VLOOKUP(AR89,'Akt. Runde'!$A$11:$AL$189,12),"")</f>
        <v/>
      </c>
      <c r="M89" s="446" t="str">
        <f>IF(AR89&lt;999,VLOOKUP(AR89,'Akt. Runde'!$A$11:$AL$189,13),"")</f>
        <v/>
      </c>
      <c r="N89" s="445" t="str">
        <f>IF(AR89&lt;999,VLOOKUP(AR89,'Akt. Runde'!$A$11:$AL$189,14),"")</f>
        <v/>
      </c>
      <c r="O89" s="444" t="str">
        <f>IF(AR89&lt;999,VLOOKUP(AR89,'Akt. Runde'!$A$11:$AL$189,15),"")</f>
        <v/>
      </c>
      <c r="P89" s="445" t="str">
        <f>IF(AR89&lt;999,VLOOKUP(AR89,'Akt. Runde'!$A$11:$AL$189,16),"")</f>
        <v/>
      </c>
      <c r="Q89" s="446" t="str">
        <f>IF(AR89&lt;999,VLOOKUP(AR89,'Akt. Runde'!$A$11:$AL$189,17),"")</f>
        <v/>
      </c>
      <c r="R89" s="445" t="str">
        <f>IF(AR89&lt;999,VLOOKUP(AR89,'Akt. Runde'!$A$11:$AL$189,18),"")</f>
        <v/>
      </c>
      <c r="S89" s="446" t="str">
        <f>IF(AR89&lt;999,VLOOKUP(AR89,'Akt. Runde'!$A$11:$AL$189,19),"")</f>
        <v/>
      </c>
      <c r="T89" s="445" t="str">
        <f>IF(AR89&lt;999,VLOOKUP(AR89,'Akt. Runde'!$A$11:$AL$189,20),"")</f>
        <v/>
      </c>
      <c r="U89" s="430" t="str">
        <f>IF(AR89&lt;999,VLOOKUP(AR89,'Akt. Runde'!$A$11:$AL$189,21),"")</f>
        <v/>
      </c>
      <c r="V89" s="431" t="str">
        <f>IF(AR89&lt;999,VLOOKUP(AR89,'Akt. Runde'!$A$11:$AL$189,22),"")</f>
        <v/>
      </c>
      <c r="W89" s="431" t="str">
        <f>IF(AR89&lt;999,VLOOKUP(AR89,'Akt. Runde'!$A$11:$AL$189,23),"")</f>
        <v/>
      </c>
      <c r="X89" s="344" t="str">
        <f>IF(AR89&lt;999,VLOOKUP(AR89,'Akt. Runde'!$A$11:$AL$189,24),"")</f>
        <v/>
      </c>
      <c r="Y89" s="345" t="str">
        <f>IF(AR89&lt;999,VLOOKUP(AR89,'Akt. Runde'!$A$11:$AL$189,25),"")</f>
        <v/>
      </c>
      <c r="Z89" s="338" t="str">
        <f>IF(AR89&lt;999,VLOOKUP(AR89,'Akt. Runde'!$A$11:$AL$189,26),"")</f>
        <v/>
      </c>
      <c r="AA89" s="352" t="str">
        <f>IF(AR89&lt;999,VLOOKUP(AR89,'Akt. Runde'!$A$11:$AL$189,27),"")</f>
        <v/>
      </c>
      <c r="AB89" s="345" t="str">
        <f>IF(AR89&lt;999,VLOOKUP(AR89,'Akt. Runde'!$A$11:$AL$189,28),"")</f>
        <v/>
      </c>
      <c r="AC89" s="345" t="str">
        <f>IF(AR89&lt;999,VLOOKUP(AR89,'Akt. Runde'!$A$11:$AL$189,29),"")</f>
        <v/>
      </c>
      <c r="AD89" s="339" t="str">
        <f>IF(AR89&lt;999,VLOOKUP(AR89,'Akt. Runde'!$A$11:$AL$189,30),"")</f>
        <v/>
      </c>
      <c r="AE89" s="352" t="str">
        <f>IF(AR89&lt;999,VLOOKUP(AR89,'Akt. Runde'!$A$11:$AL$189,31),"")</f>
        <v/>
      </c>
      <c r="AF89" s="345" t="str">
        <f>IF(AR89&lt;999,VLOOKUP(AR89,'Akt. Runde'!$A$11:$AL$189,32),"")</f>
        <v/>
      </c>
      <c r="AG89" s="345" t="str">
        <f>IF(AR89&lt;999,VLOOKUP(AR89,'Akt. Runde'!$A$11:$AL$189,33),"")</f>
        <v/>
      </c>
      <c r="AH89" s="340" t="str">
        <f>IF(AR89&lt;999,VLOOKUP(AR89,'Akt. Runde'!$A$11:$AL$189,34),"")</f>
        <v/>
      </c>
      <c r="AI89" s="339" t="str">
        <f>IF(AR89&lt;999,VLOOKUP(AR89,'Akt. Runde'!$A$11:$AL$189,35),"")</f>
        <v/>
      </c>
      <c r="AJ89" s="341" t="str">
        <f>IF(AR89&lt;999,VLOOKUP(AR89,'Akt. Runde'!$A$11:$AL$189,36),"")</f>
        <v/>
      </c>
      <c r="AK89" s="333" t="str">
        <f>IF(AR89&lt;999,VLOOKUP(AR89,'Akt. Runde'!$A$11:$AL$189,37),"")</f>
        <v/>
      </c>
      <c r="AL89" s="136" t="str">
        <f>IF(AR89&lt;999,VLOOKUP(AR89,'Akt. Runde'!$A$11:$AL$189,38),"")</f>
        <v/>
      </c>
      <c r="AO89">
        <f>IF('Akt. Runde'!AK89="",99,'Akt. Runde'!AK89)</f>
        <v>99</v>
      </c>
      <c r="AP89">
        <f t="shared" si="50"/>
        <v>99079</v>
      </c>
      <c r="AQ89">
        <f t="shared" si="91"/>
        <v>99079</v>
      </c>
      <c r="AR89">
        <f t="shared" si="72"/>
        <v>999</v>
      </c>
      <c r="AS89">
        <f t="shared" si="73"/>
        <v>999000</v>
      </c>
      <c r="AT89">
        <f t="shared" si="74"/>
        <v>999000</v>
      </c>
      <c r="AU89">
        <f t="shared" si="75"/>
        <v>999</v>
      </c>
      <c r="AV89">
        <f t="shared" si="78"/>
        <v>79</v>
      </c>
      <c r="AW89" s="47" t="str">
        <f t="shared" si="76"/>
        <v/>
      </c>
      <c r="AX89" t="str">
        <f>IF(AU89&lt;999,VLOOKUP(AU89,'Akt. Runde'!$A$11:$AL$189,4),"")</f>
        <v/>
      </c>
      <c r="AY89" s="48" t="str">
        <f>IF(AU89&lt;999,VLOOKUP(AU89,'Akt. Runde'!$A$11:$AL$189,36),"")</f>
        <v/>
      </c>
      <c r="AZ89" s="447" t="str">
        <f>IF(AU89&lt;999,VLOOKUP(AU89,'Akt. Runde'!$A$11:$AL$189,37),"")</f>
        <v/>
      </c>
      <c r="BA89" t="str">
        <f t="shared" si="77"/>
        <v/>
      </c>
      <c r="BZ89" s="28" t="str">
        <f t="shared" si="79"/>
        <v/>
      </c>
      <c r="CA89" s="28" t="str">
        <f t="shared" si="80"/>
        <v/>
      </c>
      <c r="CB89" s="28" t="str">
        <f t="shared" si="81"/>
        <v/>
      </c>
      <c r="CC89" s="28" t="str">
        <f t="shared" si="82"/>
        <v/>
      </c>
      <c r="CD89" s="28" t="str">
        <f t="shared" si="83"/>
        <v/>
      </c>
      <c r="CE89" s="28" t="str">
        <f t="shared" si="84"/>
        <v/>
      </c>
      <c r="CF89" s="28" t="str">
        <f t="shared" si="92"/>
        <v/>
      </c>
      <c r="CG89" s="28" t="str">
        <f t="shared" si="93"/>
        <v/>
      </c>
      <c r="CH89" s="28" t="str">
        <f t="shared" si="94"/>
        <v/>
      </c>
      <c r="CI89" s="28">
        <f t="shared" si="95"/>
        <v>0</v>
      </c>
      <c r="CT89" s="5"/>
      <c r="CV89" s="28" t="str">
        <f t="shared" si="85"/>
        <v/>
      </c>
      <c r="CW89" s="28" t="str">
        <f t="shared" si="86"/>
        <v/>
      </c>
      <c r="CX89" s="28" t="str">
        <f t="shared" si="87"/>
        <v/>
      </c>
      <c r="CY89" s="28" t="str">
        <f t="shared" si="88"/>
        <v/>
      </c>
      <c r="CZ89" s="28" t="str">
        <f t="shared" si="89"/>
        <v/>
      </c>
      <c r="DA89" s="28" t="str">
        <f t="shared" si="90"/>
        <v/>
      </c>
      <c r="DB89" s="28" t="str">
        <f t="shared" si="96"/>
        <v/>
      </c>
      <c r="DC89" s="28" t="str">
        <f t="shared" si="97"/>
        <v/>
      </c>
      <c r="DD89" s="28" t="str">
        <f t="shared" si="98"/>
        <v/>
      </c>
      <c r="DE89" s="28">
        <f t="shared" si="99"/>
        <v>0</v>
      </c>
      <c r="DP89" s="5"/>
      <c r="DQ89" s="48"/>
      <c r="DR89" s="5"/>
      <c r="DS89" s="5"/>
      <c r="DU89" s="48"/>
      <c r="DV89" s="48"/>
      <c r="DW89" s="48"/>
      <c r="DZ89" s="48"/>
      <c r="EA89" s="48"/>
      <c r="EB89" s="48"/>
      <c r="EC89" s="48"/>
      <c r="EF89" s="48"/>
      <c r="EG89" s="48"/>
      <c r="EH89" s="48"/>
      <c r="EI89" s="48"/>
      <c r="EN89" s="48"/>
    </row>
    <row r="90" spans="1:144" x14ac:dyDescent="0.2">
      <c r="A90">
        <v>80</v>
      </c>
      <c r="B90" s="387">
        <v>13</v>
      </c>
      <c r="C90" s="388" t="str">
        <f>IF(AR90&lt;999,VLOOKUP(AR90,'Akt. Runde'!$A$11:$AL$189,3),"")</f>
        <v/>
      </c>
      <c r="D90" s="389" t="str">
        <f>IF(AR90&lt;999,VLOOKUP(AR90,'Akt. Runde'!$A$11:$AL$189,4),"")</f>
        <v/>
      </c>
      <c r="E90" s="390" t="str">
        <f>IF(AR90&lt;999,VLOOKUP(AR90,'Akt. Runde'!$A$11:$AL$189,5),"")</f>
        <v/>
      </c>
      <c r="F90" s="390" t="str">
        <f>IF(AR90&lt;999,VLOOKUP(AR90,'Akt. Runde'!$A$11:$AL$189,6),"")</f>
        <v/>
      </c>
      <c r="G90" s="439" t="str">
        <f>IF(AR90&lt;999,VLOOKUP(AR90,'Akt. Runde'!$A$11:$AL$189,7),"")</f>
        <v/>
      </c>
      <c r="H90" s="391" t="str">
        <f>IF(AR90&lt;999,VLOOKUP(AR90,'Akt. Runde'!$A$11:$AL$189,8),"")</f>
        <v/>
      </c>
      <c r="I90" s="392" t="str">
        <f>IF(AR90&lt;999,VLOOKUP(AR90,'Akt. Runde'!$A$11:$AL$189,9),"")</f>
        <v/>
      </c>
      <c r="J90" s="393" t="str">
        <f>IF(AR90&lt;999,VLOOKUP(AR90,'Akt. Runde'!$A$11:$AL$189,10),"")</f>
        <v/>
      </c>
      <c r="K90" s="394" t="str">
        <f>IF(AR90&lt;999,VLOOKUP(AR90,'Akt. Runde'!$A$11:$AL$189,11),"")</f>
        <v/>
      </c>
      <c r="L90" s="393" t="str">
        <f>IF(AR90&lt;999,VLOOKUP(AR90,'Akt. Runde'!$A$11:$AL$189,12),"")</f>
        <v/>
      </c>
      <c r="M90" s="394" t="str">
        <f>IF(AR90&lt;999,VLOOKUP(AR90,'Akt. Runde'!$A$11:$AL$189,13),"")</f>
        <v/>
      </c>
      <c r="N90" s="393" t="str">
        <f>IF(AR90&lt;999,VLOOKUP(AR90,'Akt. Runde'!$A$11:$AL$189,14),"")</f>
        <v/>
      </c>
      <c r="O90" s="392" t="str">
        <f>IF(AR90&lt;999,VLOOKUP(AR90,'Akt. Runde'!$A$11:$AL$189,15),"")</f>
        <v/>
      </c>
      <c r="P90" s="393" t="str">
        <f>IF(AR90&lt;999,VLOOKUP(AR90,'Akt. Runde'!$A$11:$AL$189,16),"")</f>
        <v/>
      </c>
      <c r="Q90" s="394" t="str">
        <f>IF(AR90&lt;999,VLOOKUP(AR90,'Akt. Runde'!$A$11:$AL$189,17),"")</f>
        <v/>
      </c>
      <c r="R90" s="393" t="str">
        <f>IF(AR90&lt;999,VLOOKUP(AR90,'Akt. Runde'!$A$11:$AL$189,18),"")</f>
        <v/>
      </c>
      <c r="S90" s="394" t="str">
        <f>IF(AR90&lt;999,VLOOKUP(AR90,'Akt. Runde'!$A$11:$AL$189,19),"")</f>
        <v/>
      </c>
      <c r="T90" s="393" t="str">
        <f>IF(AR90&lt;999,VLOOKUP(AR90,'Akt. Runde'!$A$11:$AL$189,20),"")</f>
        <v/>
      </c>
      <c r="U90" s="428" t="str">
        <f>IF(AR90&lt;999,VLOOKUP(AR90,'Akt. Runde'!$A$11:$AL$189,21),"")</f>
        <v/>
      </c>
      <c r="V90" s="429" t="str">
        <f>IF(AR90&lt;999,VLOOKUP(AR90,'Akt. Runde'!$A$11:$AL$189,22),"")</f>
        <v/>
      </c>
      <c r="W90" s="429" t="str">
        <f>IF(AR90&lt;999,VLOOKUP(AR90,'Akt. Runde'!$A$11:$AL$189,23),"")</f>
        <v/>
      </c>
      <c r="X90" s="395" t="str">
        <f>IF(AR90&lt;999,VLOOKUP(AR90,'Akt. Runde'!$A$11:$AL$189,24),"")</f>
        <v/>
      </c>
      <c r="Y90" s="396" t="str">
        <f>IF(AR90&lt;999,VLOOKUP(AR90,'Akt. Runde'!$A$11:$AL$189,25),"")</f>
        <v/>
      </c>
      <c r="Z90" s="397" t="str">
        <f>IF(AR90&lt;999,VLOOKUP(AR90,'Akt. Runde'!$A$11:$AL$189,26),"")</f>
        <v/>
      </c>
      <c r="AA90" s="398" t="str">
        <f>IF(AR90&lt;999,VLOOKUP(AR90,'Akt. Runde'!$A$11:$AL$189,27),"")</f>
        <v/>
      </c>
      <c r="AB90" s="396" t="str">
        <f>IF(AR90&lt;999,VLOOKUP(AR90,'Akt. Runde'!$A$11:$AL$189,28),"")</f>
        <v/>
      </c>
      <c r="AC90" s="396" t="str">
        <f>IF(AR90&lt;999,VLOOKUP(AR90,'Akt. Runde'!$A$11:$AL$189,29),"")</f>
        <v/>
      </c>
      <c r="AD90" s="399" t="str">
        <f>IF(AR90&lt;999,VLOOKUP(AR90,'Akt. Runde'!$A$11:$AL$189,30),"")</f>
        <v/>
      </c>
      <c r="AE90" s="398" t="str">
        <f>IF(AR90&lt;999,VLOOKUP(AR90,'Akt. Runde'!$A$11:$AL$189,31),"")</f>
        <v/>
      </c>
      <c r="AF90" s="396" t="str">
        <f>IF(AR90&lt;999,VLOOKUP(AR90,'Akt. Runde'!$A$11:$AL$189,32),"")</f>
        <v/>
      </c>
      <c r="AG90" s="396" t="str">
        <f>IF(AR90&lt;999,VLOOKUP(AR90,'Akt. Runde'!$A$11:$AL$189,33),"")</f>
        <v/>
      </c>
      <c r="AH90" s="400" t="str">
        <f>IF(AR90&lt;999,VLOOKUP(AR90,'Akt. Runde'!$A$11:$AL$189,34),"")</f>
        <v/>
      </c>
      <c r="AI90" s="399" t="str">
        <f>IF(AR90&lt;999,VLOOKUP(AR90,'Akt. Runde'!$A$11:$AL$189,35),"")</f>
        <v/>
      </c>
      <c r="AJ90" s="401" t="str">
        <f>IF(AR90&lt;999,VLOOKUP(AR90,'Akt. Runde'!$A$11:$AL$189,36),"")</f>
        <v/>
      </c>
      <c r="AK90" s="402" t="str">
        <f>IF(AR90&lt;999,VLOOKUP(AR90,'Akt. Runde'!$A$11:$AL$189,37),"")</f>
        <v/>
      </c>
      <c r="AL90" s="403" t="str">
        <f>IF(AR90&lt;999,VLOOKUP(AR90,'Akt. Runde'!$A$11:$AL$189,38),"")</f>
        <v/>
      </c>
      <c r="AO90">
        <f>IF('Akt. Runde'!AK90="",99,'Akt. Runde'!AK90)</f>
        <v>99</v>
      </c>
      <c r="AP90">
        <f t="shared" si="50"/>
        <v>99080</v>
      </c>
      <c r="AQ90">
        <f t="shared" si="91"/>
        <v>99080</v>
      </c>
      <c r="AR90">
        <f t="shared" si="72"/>
        <v>999</v>
      </c>
      <c r="AS90">
        <f t="shared" si="73"/>
        <v>999000</v>
      </c>
      <c r="AT90">
        <f t="shared" si="74"/>
        <v>999000</v>
      </c>
      <c r="AU90">
        <f t="shared" si="75"/>
        <v>999</v>
      </c>
      <c r="AV90">
        <f t="shared" si="78"/>
        <v>80</v>
      </c>
      <c r="AW90" s="47" t="str">
        <f t="shared" si="76"/>
        <v/>
      </c>
      <c r="AX90" t="str">
        <f>IF(AU90&lt;999,VLOOKUP(AU90,'Akt. Runde'!$A$11:$AL$189,4),"")</f>
        <v/>
      </c>
      <c r="AY90" s="48" t="str">
        <f>IF(AU90&lt;999,VLOOKUP(AU90,'Akt. Runde'!$A$11:$AL$189,36),"")</f>
        <v/>
      </c>
      <c r="AZ90" s="447" t="str">
        <f>IF(AU90&lt;999,VLOOKUP(AU90,'Akt. Runde'!$A$11:$AL$189,37),"")</f>
        <v/>
      </c>
      <c r="BA90" t="str">
        <f t="shared" si="77"/>
        <v/>
      </c>
      <c r="BZ90" s="28" t="str">
        <f t="shared" si="79"/>
        <v/>
      </c>
      <c r="CA90" s="28" t="str">
        <f t="shared" si="80"/>
        <v/>
      </c>
      <c r="CB90" s="28" t="str">
        <f t="shared" si="81"/>
        <v/>
      </c>
      <c r="CC90" s="28" t="str">
        <f t="shared" si="82"/>
        <v/>
      </c>
      <c r="CD90" s="28" t="str">
        <f t="shared" si="83"/>
        <v/>
      </c>
      <c r="CE90" s="28" t="str">
        <f t="shared" si="84"/>
        <v/>
      </c>
      <c r="CF90" s="28" t="str">
        <f t="shared" si="92"/>
        <v/>
      </c>
      <c r="CG90" s="28" t="str">
        <f t="shared" si="93"/>
        <v/>
      </c>
      <c r="CH90" s="28" t="str">
        <f t="shared" si="94"/>
        <v/>
      </c>
      <c r="CI90" s="28">
        <f t="shared" si="95"/>
        <v>0</v>
      </c>
      <c r="CT90" s="5"/>
      <c r="CV90" s="28" t="str">
        <f t="shared" si="85"/>
        <v/>
      </c>
      <c r="CW90" s="28" t="str">
        <f t="shared" si="86"/>
        <v/>
      </c>
      <c r="CX90" s="28" t="str">
        <f t="shared" si="87"/>
        <v/>
      </c>
      <c r="CY90" s="28" t="str">
        <f t="shared" si="88"/>
        <v/>
      </c>
      <c r="CZ90" s="28" t="str">
        <f t="shared" si="89"/>
        <v/>
      </c>
      <c r="DA90" s="28" t="str">
        <f t="shared" si="90"/>
        <v/>
      </c>
      <c r="DB90" s="28" t="str">
        <f t="shared" si="96"/>
        <v/>
      </c>
      <c r="DC90" s="28" t="str">
        <f t="shared" si="97"/>
        <v/>
      </c>
      <c r="DD90" s="28" t="str">
        <f t="shared" si="98"/>
        <v/>
      </c>
      <c r="DE90" s="28">
        <f t="shared" si="99"/>
        <v>0</v>
      </c>
      <c r="DP90" s="5"/>
      <c r="DQ90" s="48"/>
      <c r="DR90" s="5"/>
      <c r="DS90" s="5"/>
      <c r="DU90" s="48"/>
      <c r="DV90" s="48"/>
      <c r="DW90" s="48"/>
      <c r="DZ90" s="48"/>
      <c r="EA90" s="48"/>
      <c r="EB90" s="48"/>
      <c r="EC90" s="48"/>
      <c r="EF90" s="48"/>
      <c r="EG90" s="48"/>
      <c r="EH90" s="48"/>
      <c r="EI90" s="48"/>
      <c r="EN90" s="48"/>
    </row>
    <row r="91" spans="1:144" x14ac:dyDescent="0.2">
      <c r="A91">
        <v>81</v>
      </c>
      <c r="B91" s="353">
        <v>14</v>
      </c>
      <c r="C91" s="354" t="str">
        <f>IF(AR91&lt;999,VLOOKUP(AR91,'Akt. Runde'!$A$11:$AL$189,3),"")</f>
        <v/>
      </c>
      <c r="D91" s="355" t="str">
        <f>IF(AR91&lt;999,VLOOKUP(AR91,'Akt. Runde'!$A$11:$AL$189,4),"")</f>
        <v/>
      </c>
      <c r="E91" s="356" t="str">
        <f>IF(AR91&lt;999,VLOOKUP(AR91,'Akt. Runde'!$A$11:$AL$189,5),"")</f>
        <v/>
      </c>
      <c r="F91" s="356" t="str">
        <f>IF(AR91&lt;999,VLOOKUP(AR91,'Akt. Runde'!$A$11:$AL$189,6),"")</f>
        <v/>
      </c>
      <c r="G91" s="438" t="str">
        <f>IF(AR91&lt;999,VLOOKUP(AR91,'Akt. Runde'!$A$11:$AL$189,7),"")</f>
        <v/>
      </c>
      <c r="H91" s="357" t="str">
        <f>IF(AR91&lt;999,VLOOKUP(AR91,'Akt. Runde'!$A$11:$AL$189,8),"")</f>
        <v/>
      </c>
      <c r="I91" s="444" t="str">
        <f>IF(AR91&lt;999,VLOOKUP(AR91,'Akt. Runde'!$A$11:$AL$189,9),"")</f>
        <v/>
      </c>
      <c r="J91" s="445" t="str">
        <f>IF(AR91&lt;999,VLOOKUP(AR91,'Akt. Runde'!$A$11:$AL$189,10),"")</f>
        <v/>
      </c>
      <c r="K91" s="446" t="str">
        <f>IF(AR91&lt;999,VLOOKUP(AR91,'Akt. Runde'!$A$11:$AL$189,11),"")</f>
        <v/>
      </c>
      <c r="L91" s="445" t="str">
        <f>IF(AR91&lt;999,VLOOKUP(AR91,'Akt. Runde'!$A$11:$AL$189,12),"")</f>
        <v/>
      </c>
      <c r="M91" s="446" t="str">
        <f>IF(AR91&lt;999,VLOOKUP(AR91,'Akt. Runde'!$A$11:$AL$189,13),"")</f>
        <v/>
      </c>
      <c r="N91" s="445" t="str">
        <f>IF(AR91&lt;999,VLOOKUP(AR91,'Akt. Runde'!$A$11:$AL$189,14),"")</f>
        <v/>
      </c>
      <c r="O91" s="444" t="str">
        <f>IF(AR91&lt;999,VLOOKUP(AR91,'Akt. Runde'!$A$11:$AL$189,15),"")</f>
        <v/>
      </c>
      <c r="P91" s="445" t="str">
        <f>IF(AR91&lt;999,VLOOKUP(AR91,'Akt. Runde'!$A$11:$AL$189,16),"")</f>
        <v/>
      </c>
      <c r="Q91" s="446" t="str">
        <f>IF(AR91&lt;999,VLOOKUP(AR91,'Akt. Runde'!$A$11:$AL$189,17),"")</f>
        <v/>
      </c>
      <c r="R91" s="445" t="str">
        <f>IF(AR91&lt;999,VLOOKUP(AR91,'Akt. Runde'!$A$11:$AL$189,18),"")</f>
        <v/>
      </c>
      <c r="S91" s="446" t="str">
        <f>IF(AR91&lt;999,VLOOKUP(AR91,'Akt. Runde'!$A$11:$AL$189,19),"")</f>
        <v/>
      </c>
      <c r="T91" s="445" t="str">
        <f>IF(AR91&lt;999,VLOOKUP(AR91,'Akt. Runde'!$A$11:$AL$189,20),"")</f>
        <v/>
      </c>
      <c r="U91" s="430" t="str">
        <f>IF(AR91&lt;999,VLOOKUP(AR91,'Akt. Runde'!$A$11:$AL$189,21),"")</f>
        <v/>
      </c>
      <c r="V91" s="431" t="str">
        <f>IF(AR91&lt;999,VLOOKUP(AR91,'Akt. Runde'!$A$11:$AL$189,22),"")</f>
        <v/>
      </c>
      <c r="W91" s="431" t="str">
        <f>IF(AR91&lt;999,VLOOKUP(AR91,'Akt. Runde'!$A$11:$AL$189,23),"")</f>
        <v/>
      </c>
      <c r="X91" s="344" t="str">
        <f>IF(AR91&lt;999,VLOOKUP(AR91,'Akt. Runde'!$A$11:$AL$189,24),"")</f>
        <v/>
      </c>
      <c r="Y91" s="345" t="str">
        <f>IF(AR91&lt;999,VLOOKUP(AR91,'Akt. Runde'!$A$11:$AL$189,25),"")</f>
        <v/>
      </c>
      <c r="Z91" s="338" t="str">
        <f>IF(AR91&lt;999,VLOOKUP(AR91,'Akt. Runde'!$A$11:$AL$189,26),"")</f>
        <v/>
      </c>
      <c r="AA91" s="352" t="str">
        <f>IF(AR91&lt;999,VLOOKUP(AR91,'Akt. Runde'!$A$11:$AL$189,27),"")</f>
        <v/>
      </c>
      <c r="AB91" s="345" t="str">
        <f>IF(AR91&lt;999,VLOOKUP(AR91,'Akt. Runde'!$A$11:$AL$189,28),"")</f>
        <v/>
      </c>
      <c r="AC91" s="345" t="str">
        <f>IF(AR91&lt;999,VLOOKUP(AR91,'Akt. Runde'!$A$11:$AL$189,29),"")</f>
        <v/>
      </c>
      <c r="AD91" s="339" t="str">
        <f>IF(AR91&lt;999,VLOOKUP(AR91,'Akt. Runde'!$A$11:$AL$189,30),"")</f>
        <v/>
      </c>
      <c r="AE91" s="352" t="str">
        <f>IF(AR91&lt;999,VLOOKUP(AR91,'Akt. Runde'!$A$11:$AL$189,31),"")</f>
        <v/>
      </c>
      <c r="AF91" s="345" t="str">
        <f>IF(AR91&lt;999,VLOOKUP(AR91,'Akt. Runde'!$A$11:$AL$189,32),"")</f>
        <v/>
      </c>
      <c r="AG91" s="345" t="str">
        <f>IF(AR91&lt;999,VLOOKUP(AR91,'Akt. Runde'!$A$11:$AL$189,33),"")</f>
        <v/>
      </c>
      <c r="AH91" s="340" t="str">
        <f>IF(AR91&lt;999,VLOOKUP(AR91,'Akt. Runde'!$A$11:$AL$189,34),"")</f>
        <v/>
      </c>
      <c r="AI91" s="339" t="str">
        <f>IF(AR91&lt;999,VLOOKUP(AR91,'Akt. Runde'!$A$11:$AL$189,35),"")</f>
        <v/>
      </c>
      <c r="AJ91" s="341" t="str">
        <f>IF(AR91&lt;999,VLOOKUP(AR91,'Akt. Runde'!$A$11:$AL$189,36),"")</f>
        <v/>
      </c>
      <c r="AK91" s="333" t="str">
        <f>IF(AR91&lt;999,VLOOKUP(AR91,'Akt. Runde'!$A$11:$AL$189,37),"")</f>
        <v/>
      </c>
      <c r="AL91" s="136" t="str">
        <f>IF(AR91&lt;999,VLOOKUP(AR91,'Akt. Runde'!$A$11:$AL$189,38),"")</f>
        <v/>
      </c>
      <c r="AO91">
        <f>IF('Akt. Runde'!AK91="",99,'Akt. Runde'!AK91)</f>
        <v>99</v>
      </c>
      <c r="AP91">
        <f t="shared" si="50"/>
        <v>99081</v>
      </c>
      <c r="AQ91">
        <f t="shared" si="91"/>
        <v>99081</v>
      </c>
      <c r="AR91">
        <f t="shared" si="72"/>
        <v>999</v>
      </c>
      <c r="AS91">
        <f t="shared" si="73"/>
        <v>999000</v>
      </c>
      <c r="AT91">
        <f t="shared" si="74"/>
        <v>999000</v>
      </c>
      <c r="AU91">
        <f t="shared" si="75"/>
        <v>999</v>
      </c>
      <c r="AV91">
        <f t="shared" si="78"/>
        <v>81</v>
      </c>
      <c r="AW91" s="47" t="str">
        <f t="shared" si="76"/>
        <v/>
      </c>
      <c r="AX91" t="str">
        <f>IF(AU91&lt;999,VLOOKUP(AU91,'Akt. Runde'!$A$11:$AL$189,4),"")</f>
        <v/>
      </c>
      <c r="AY91" s="48" t="str">
        <f>IF(AU91&lt;999,VLOOKUP(AU91,'Akt. Runde'!$A$11:$AL$189,36),"")</f>
        <v/>
      </c>
      <c r="AZ91" s="447" t="str">
        <f>IF(AU91&lt;999,VLOOKUP(AU91,'Akt. Runde'!$A$11:$AL$189,37),"")</f>
        <v/>
      </c>
      <c r="BA91" t="str">
        <f t="shared" si="77"/>
        <v/>
      </c>
      <c r="BZ91" s="28" t="str">
        <f t="shared" si="79"/>
        <v/>
      </c>
      <c r="CA91" s="28" t="str">
        <f t="shared" si="80"/>
        <v/>
      </c>
      <c r="CB91" s="28" t="str">
        <f t="shared" si="81"/>
        <v/>
      </c>
      <c r="CC91" s="28" t="str">
        <f t="shared" si="82"/>
        <v/>
      </c>
      <c r="CD91" s="28" t="str">
        <f t="shared" si="83"/>
        <v/>
      </c>
      <c r="CE91" s="28" t="str">
        <f t="shared" si="84"/>
        <v/>
      </c>
      <c r="CF91" s="28" t="str">
        <f t="shared" si="92"/>
        <v/>
      </c>
      <c r="CG91" s="28" t="str">
        <f t="shared" si="93"/>
        <v/>
      </c>
      <c r="CH91" s="28" t="str">
        <f t="shared" si="94"/>
        <v/>
      </c>
      <c r="CI91" s="28">
        <f t="shared" si="95"/>
        <v>0</v>
      </c>
      <c r="CT91" s="5"/>
      <c r="CV91" s="28" t="str">
        <f t="shared" si="85"/>
        <v/>
      </c>
      <c r="CW91" s="28" t="str">
        <f t="shared" si="86"/>
        <v/>
      </c>
      <c r="CX91" s="28" t="str">
        <f t="shared" si="87"/>
        <v/>
      </c>
      <c r="CY91" s="28" t="str">
        <f t="shared" si="88"/>
        <v/>
      </c>
      <c r="CZ91" s="28" t="str">
        <f t="shared" si="89"/>
        <v/>
      </c>
      <c r="DA91" s="28" t="str">
        <f t="shared" si="90"/>
        <v/>
      </c>
      <c r="DB91" s="28" t="str">
        <f t="shared" si="96"/>
        <v/>
      </c>
      <c r="DC91" s="28" t="str">
        <f t="shared" si="97"/>
        <v/>
      </c>
      <c r="DD91" s="28" t="str">
        <f t="shared" si="98"/>
        <v/>
      </c>
      <c r="DE91" s="28">
        <f t="shared" si="99"/>
        <v>0</v>
      </c>
      <c r="DP91" s="5"/>
      <c r="DQ91" s="48"/>
      <c r="DR91" s="5"/>
      <c r="DS91" s="5"/>
      <c r="DU91" s="48"/>
      <c r="DV91" s="48"/>
      <c r="DW91" s="48"/>
      <c r="DZ91" s="48"/>
      <c r="EA91" s="48"/>
      <c r="EB91" s="48"/>
      <c r="EC91" s="48"/>
      <c r="EF91" s="48"/>
      <c r="EG91" s="48"/>
      <c r="EH91" s="48"/>
      <c r="EI91" s="48"/>
      <c r="EN91" s="48"/>
    </row>
    <row r="92" spans="1:144" x14ac:dyDescent="0.2">
      <c r="A92">
        <v>82</v>
      </c>
      <c r="B92" s="387">
        <v>15</v>
      </c>
      <c r="C92" s="388" t="str">
        <f>IF(AR92&lt;999,VLOOKUP(AR92,'Akt. Runde'!$A$11:$AL$189,3),"")</f>
        <v/>
      </c>
      <c r="D92" s="389" t="str">
        <f>IF(AR92&lt;999,VLOOKUP(AR92,'Akt. Runde'!$A$11:$AL$189,4),"")</f>
        <v/>
      </c>
      <c r="E92" s="390" t="str">
        <f>IF(AR92&lt;999,VLOOKUP(AR92,'Akt. Runde'!$A$11:$AL$189,5),"")</f>
        <v/>
      </c>
      <c r="F92" s="390" t="str">
        <f>IF(AR92&lt;999,VLOOKUP(AR92,'Akt. Runde'!$A$11:$AL$189,6),"")</f>
        <v/>
      </c>
      <c r="G92" s="439" t="str">
        <f>IF(AR92&lt;999,VLOOKUP(AR92,'Akt. Runde'!$A$11:$AL$189,7),"")</f>
        <v/>
      </c>
      <c r="H92" s="391" t="str">
        <f>IF(AR92&lt;999,VLOOKUP(AR92,'Akt. Runde'!$A$11:$AL$189,8),"")</f>
        <v/>
      </c>
      <c r="I92" s="392" t="str">
        <f>IF(AR92&lt;999,VLOOKUP(AR92,'Akt. Runde'!$A$11:$AL$189,9),"")</f>
        <v/>
      </c>
      <c r="J92" s="393" t="str">
        <f>IF(AR92&lt;999,VLOOKUP(AR92,'Akt. Runde'!$A$11:$AL$189,10),"")</f>
        <v/>
      </c>
      <c r="K92" s="394" t="str">
        <f>IF(AR92&lt;999,VLOOKUP(AR92,'Akt. Runde'!$A$11:$AL$189,11),"")</f>
        <v/>
      </c>
      <c r="L92" s="393" t="str">
        <f>IF(AR92&lt;999,VLOOKUP(AR92,'Akt. Runde'!$A$11:$AL$189,12),"")</f>
        <v/>
      </c>
      <c r="M92" s="394" t="str">
        <f>IF(AR92&lt;999,VLOOKUP(AR92,'Akt. Runde'!$A$11:$AL$189,13),"")</f>
        <v/>
      </c>
      <c r="N92" s="393" t="str">
        <f>IF(AR92&lt;999,VLOOKUP(AR92,'Akt. Runde'!$A$11:$AL$189,14),"")</f>
        <v/>
      </c>
      <c r="O92" s="392" t="str">
        <f>IF(AR92&lt;999,VLOOKUP(AR92,'Akt. Runde'!$A$11:$AL$189,15),"")</f>
        <v/>
      </c>
      <c r="P92" s="393" t="str">
        <f>IF(AR92&lt;999,VLOOKUP(AR92,'Akt. Runde'!$A$11:$AL$189,16),"")</f>
        <v/>
      </c>
      <c r="Q92" s="394" t="str">
        <f>IF(AR92&lt;999,VLOOKUP(AR92,'Akt. Runde'!$A$11:$AL$189,17),"")</f>
        <v/>
      </c>
      <c r="R92" s="393" t="str">
        <f>IF(AR92&lt;999,VLOOKUP(AR92,'Akt. Runde'!$A$11:$AL$189,18),"")</f>
        <v/>
      </c>
      <c r="S92" s="394" t="str">
        <f>IF(AR92&lt;999,VLOOKUP(AR92,'Akt. Runde'!$A$11:$AL$189,19),"")</f>
        <v/>
      </c>
      <c r="T92" s="393" t="str">
        <f>IF(AR92&lt;999,VLOOKUP(AR92,'Akt. Runde'!$A$11:$AL$189,20),"")</f>
        <v/>
      </c>
      <c r="U92" s="428" t="str">
        <f>IF(AR92&lt;999,VLOOKUP(AR92,'Akt. Runde'!$A$11:$AL$189,21),"")</f>
        <v/>
      </c>
      <c r="V92" s="429" t="str">
        <f>IF(AR92&lt;999,VLOOKUP(AR92,'Akt. Runde'!$A$11:$AL$189,22),"")</f>
        <v/>
      </c>
      <c r="W92" s="429" t="str">
        <f>IF(AR92&lt;999,VLOOKUP(AR92,'Akt. Runde'!$A$11:$AL$189,23),"")</f>
        <v/>
      </c>
      <c r="X92" s="395" t="str">
        <f>IF(AR92&lt;999,VLOOKUP(AR92,'Akt. Runde'!$A$11:$AL$189,24),"")</f>
        <v/>
      </c>
      <c r="Y92" s="396" t="str">
        <f>IF(AR92&lt;999,VLOOKUP(AR92,'Akt. Runde'!$A$11:$AL$189,25),"")</f>
        <v/>
      </c>
      <c r="Z92" s="397" t="str">
        <f>IF(AR92&lt;999,VLOOKUP(AR92,'Akt. Runde'!$A$11:$AL$189,26),"")</f>
        <v/>
      </c>
      <c r="AA92" s="398" t="str">
        <f>IF(AR92&lt;999,VLOOKUP(AR92,'Akt. Runde'!$A$11:$AL$189,27),"")</f>
        <v/>
      </c>
      <c r="AB92" s="396" t="str">
        <f>IF(AR92&lt;999,VLOOKUP(AR92,'Akt. Runde'!$A$11:$AL$189,28),"")</f>
        <v/>
      </c>
      <c r="AC92" s="396" t="str">
        <f>IF(AR92&lt;999,VLOOKUP(AR92,'Akt. Runde'!$A$11:$AL$189,29),"")</f>
        <v/>
      </c>
      <c r="AD92" s="399" t="str">
        <f>IF(AR92&lt;999,VLOOKUP(AR92,'Akt. Runde'!$A$11:$AL$189,30),"")</f>
        <v/>
      </c>
      <c r="AE92" s="398" t="str">
        <f>IF(AR92&lt;999,VLOOKUP(AR92,'Akt. Runde'!$A$11:$AL$189,31),"")</f>
        <v/>
      </c>
      <c r="AF92" s="396" t="str">
        <f>IF(AR92&lt;999,VLOOKUP(AR92,'Akt. Runde'!$A$11:$AL$189,32),"")</f>
        <v/>
      </c>
      <c r="AG92" s="396" t="str">
        <f>IF(AR92&lt;999,VLOOKUP(AR92,'Akt. Runde'!$A$11:$AL$189,33),"")</f>
        <v/>
      </c>
      <c r="AH92" s="400" t="str">
        <f>IF(AR92&lt;999,VLOOKUP(AR92,'Akt. Runde'!$A$11:$AL$189,34),"")</f>
        <v/>
      </c>
      <c r="AI92" s="399" t="str">
        <f>IF(AR92&lt;999,VLOOKUP(AR92,'Akt. Runde'!$A$11:$AL$189,35),"")</f>
        <v/>
      </c>
      <c r="AJ92" s="401" t="str">
        <f>IF(AR92&lt;999,VLOOKUP(AR92,'Akt. Runde'!$A$11:$AL$189,36),"")</f>
        <v/>
      </c>
      <c r="AK92" s="402" t="str">
        <f>IF(AR92&lt;999,VLOOKUP(AR92,'Akt. Runde'!$A$11:$AL$189,37),"")</f>
        <v/>
      </c>
      <c r="AL92" s="403" t="str">
        <f>IF(AR92&lt;999,VLOOKUP(AR92,'Akt. Runde'!$A$11:$AL$189,38),"")</f>
        <v/>
      </c>
      <c r="AO92">
        <f>IF('Akt. Runde'!AK92="",99,'Akt. Runde'!AK92)</f>
        <v>99</v>
      </c>
      <c r="AP92">
        <f t="shared" si="50"/>
        <v>99082</v>
      </c>
      <c r="AQ92">
        <f t="shared" si="91"/>
        <v>99082</v>
      </c>
      <c r="AR92">
        <f t="shared" si="72"/>
        <v>999</v>
      </c>
      <c r="AS92">
        <f t="shared" si="73"/>
        <v>999000</v>
      </c>
      <c r="AT92">
        <f t="shared" si="74"/>
        <v>999000</v>
      </c>
      <c r="AU92">
        <f t="shared" si="75"/>
        <v>999</v>
      </c>
      <c r="AV92">
        <f t="shared" si="78"/>
        <v>82</v>
      </c>
      <c r="AW92" s="47" t="str">
        <f t="shared" si="76"/>
        <v/>
      </c>
      <c r="AX92" t="str">
        <f>IF(AU92&lt;999,VLOOKUP(AU92,'Akt. Runde'!$A$11:$AL$189,4),"")</f>
        <v/>
      </c>
      <c r="AY92" s="48" t="str">
        <f>IF(AU92&lt;999,VLOOKUP(AU92,'Akt. Runde'!$A$11:$AL$189,36),"")</f>
        <v/>
      </c>
      <c r="AZ92" s="447" t="str">
        <f>IF(AU92&lt;999,VLOOKUP(AU92,'Akt. Runde'!$A$11:$AL$189,37),"")</f>
        <v/>
      </c>
      <c r="BA92" t="str">
        <f t="shared" si="77"/>
        <v/>
      </c>
      <c r="BZ92" s="28" t="str">
        <f t="shared" si="79"/>
        <v/>
      </c>
      <c r="CA92" s="28" t="str">
        <f t="shared" si="80"/>
        <v/>
      </c>
      <c r="CB92" s="28" t="str">
        <f t="shared" si="81"/>
        <v/>
      </c>
      <c r="CC92" s="28" t="str">
        <f t="shared" si="82"/>
        <v/>
      </c>
      <c r="CD92" s="28" t="str">
        <f t="shared" si="83"/>
        <v/>
      </c>
      <c r="CE92" s="28" t="str">
        <f t="shared" si="84"/>
        <v/>
      </c>
      <c r="CF92" s="28" t="str">
        <f t="shared" si="92"/>
        <v/>
      </c>
      <c r="CG92" s="28" t="str">
        <f t="shared" si="93"/>
        <v/>
      </c>
      <c r="CH92" s="28" t="str">
        <f t="shared" si="94"/>
        <v/>
      </c>
      <c r="CI92" s="28">
        <f t="shared" si="95"/>
        <v>0</v>
      </c>
      <c r="CT92" s="5"/>
      <c r="CV92" s="28" t="str">
        <f t="shared" si="85"/>
        <v/>
      </c>
      <c r="CW92" s="28" t="str">
        <f t="shared" si="86"/>
        <v/>
      </c>
      <c r="CX92" s="28" t="str">
        <f t="shared" si="87"/>
        <v/>
      </c>
      <c r="CY92" s="28" t="str">
        <f t="shared" si="88"/>
        <v/>
      </c>
      <c r="CZ92" s="28" t="str">
        <f t="shared" si="89"/>
        <v/>
      </c>
      <c r="DA92" s="28" t="str">
        <f t="shared" si="90"/>
        <v/>
      </c>
      <c r="DB92" s="28" t="str">
        <f t="shared" si="96"/>
        <v/>
      </c>
      <c r="DC92" s="28" t="str">
        <f t="shared" si="97"/>
        <v/>
      </c>
      <c r="DD92" s="28" t="str">
        <f t="shared" si="98"/>
        <v/>
      </c>
      <c r="DE92" s="28">
        <f t="shared" si="99"/>
        <v>0</v>
      </c>
      <c r="DP92" s="5"/>
      <c r="DQ92" s="48"/>
      <c r="DR92" s="5"/>
      <c r="DS92" s="5"/>
      <c r="DU92" s="48"/>
      <c r="DV92" s="48"/>
      <c r="DW92" s="48"/>
      <c r="DZ92" s="48"/>
      <c r="EA92" s="48"/>
      <c r="EB92" s="48"/>
      <c r="EC92" s="48"/>
      <c r="EF92" s="48"/>
      <c r="EG92" s="48"/>
      <c r="EH92" s="48"/>
      <c r="EI92" s="48"/>
      <c r="EN92" s="48"/>
    </row>
    <row r="93" spans="1:144" x14ac:dyDescent="0.2">
      <c r="A93">
        <v>83</v>
      </c>
      <c r="B93" s="353">
        <v>16</v>
      </c>
      <c r="C93" s="354" t="str">
        <f>IF(AR93&lt;999,VLOOKUP(AR93,'Akt. Runde'!$A$11:$AL$189,3),"")</f>
        <v/>
      </c>
      <c r="D93" s="355" t="str">
        <f>IF(AR93&lt;999,VLOOKUP(AR93,'Akt. Runde'!$A$11:$AL$189,4),"")</f>
        <v/>
      </c>
      <c r="E93" s="356" t="str">
        <f>IF(AR93&lt;999,VLOOKUP(AR93,'Akt. Runde'!$A$11:$AL$189,5),"")</f>
        <v/>
      </c>
      <c r="F93" s="356" t="str">
        <f>IF(AR93&lt;999,VLOOKUP(AR93,'Akt. Runde'!$A$11:$AL$189,6),"")</f>
        <v/>
      </c>
      <c r="G93" s="438" t="str">
        <f>IF(AR93&lt;999,VLOOKUP(AR93,'Akt. Runde'!$A$11:$AL$189,7),"")</f>
        <v/>
      </c>
      <c r="H93" s="357" t="str">
        <f>IF(AR93&lt;999,VLOOKUP(AR93,'Akt. Runde'!$A$11:$AL$189,8),"")</f>
        <v/>
      </c>
      <c r="I93" s="444" t="str">
        <f>IF(AR93&lt;999,VLOOKUP(AR93,'Akt. Runde'!$A$11:$AL$189,9),"")</f>
        <v/>
      </c>
      <c r="J93" s="445" t="str">
        <f>IF(AR93&lt;999,VLOOKUP(AR93,'Akt. Runde'!$A$11:$AL$189,10),"")</f>
        <v/>
      </c>
      <c r="K93" s="446" t="str">
        <f>IF(AR93&lt;999,VLOOKUP(AR93,'Akt. Runde'!$A$11:$AL$189,11),"")</f>
        <v/>
      </c>
      <c r="L93" s="445" t="str">
        <f>IF(AR93&lt;999,VLOOKUP(AR93,'Akt. Runde'!$A$11:$AL$189,12),"")</f>
        <v/>
      </c>
      <c r="M93" s="446" t="str">
        <f>IF(AR93&lt;999,VLOOKUP(AR93,'Akt. Runde'!$A$11:$AL$189,13),"")</f>
        <v/>
      </c>
      <c r="N93" s="445" t="str">
        <f>IF(AR93&lt;999,VLOOKUP(AR93,'Akt. Runde'!$A$11:$AL$189,14),"")</f>
        <v/>
      </c>
      <c r="O93" s="444" t="str">
        <f>IF(AR93&lt;999,VLOOKUP(AR93,'Akt. Runde'!$A$11:$AL$189,15),"")</f>
        <v/>
      </c>
      <c r="P93" s="445" t="str">
        <f>IF(AR93&lt;999,VLOOKUP(AR93,'Akt. Runde'!$A$11:$AL$189,16),"")</f>
        <v/>
      </c>
      <c r="Q93" s="446" t="str">
        <f>IF(AR93&lt;999,VLOOKUP(AR93,'Akt. Runde'!$A$11:$AL$189,17),"")</f>
        <v/>
      </c>
      <c r="R93" s="445" t="str">
        <f>IF(AR93&lt;999,VLOOKUP(AR93,'Akt. Runde'!$A$11:$AL$189,18),"")</f>
        <v/>
      </c>
      <c r="S93" s="446" t="str">
        <f>IF(AR93&lt;999,VLOOKUP(AR93,'Akt. Runde'!$A$11:$AL$189,19),"")</f>
        <v/>
      </c>
      <c r="T93" s="445" t="str">
        <f>IF(AR93&lt;999,VLOOKUP(AR93,'Akt. Runde'!$A$11:$AL$189,20),"")</f>
        <v/>
      </c>
      <c r="U93" s="430" t="str">
        <f>IF(AR93&lt;999,VLOOKUP(AR93,'Akt. Runde'!$A$11:$AL$189,21),"")</f>
        <v/>
      </c>
      <c r="V93" s="431" t="str">
        <f>IF(AR93&lt;999,VLOOKUP(AR93,'Akt. Runde'!$A$11:$AL$189,22),"")</f>
        <v/>
      </c>
      <c r="W93" s="431" t="str">
        <f>IF(AR93&lt;999,VLOOKUP(AR93,'Akt. Runde'!$A$11:$AL$189,23),"")</f>
        <v/>
      </c>
      <c r="X93" s="346" t="str">
        <f>IF(AR93&lt;999,VLOOKUP(AR93,'Akt. Runde'!$A$11:$AL$189,24),"")</f>
        <v/>
      </c>
      <c r="Y93" s="345" t="str">
        <f>IF(AR93&lt;999,VLOOKUP(AR93,'Akt. Runde'!$A$11:$AL$189,25),"")</f>
        <v/>
      </c>
      <c r="Z93" s="338" t="str">
        <f>IF(AR93&lt;999,VLOOKUP(AR93,'Akt. Runde'!$A$11:$AL$189,26),"")</f>
        <v/>
      </c>
      <c r="AA93" s="352" t="str">
        <f>IF(AR93&lt;999,VLOOKUP(AR93,'Akt. Runde'!$A$11:$AL$189,27),"")</f>
        <v/>
      </c>
      <c r="AB93" s="345" t="str">
        <f>IF(AR93&lt;999,VLOOKUP(AR93,'Akt. Runde'!$A$11:$AL$189,28),"")</f>
        <v/>
      </c>
      <c r="AC93" s="345" t="str">
        <f>IF(AR93&lt;999,VLOOKUP(AR93,'Akt. Runde'!$A$11:$AL$189,29),"")</f>
        <v/>
      </c>
      <c r="AD93" s="339" t="str">
        <f>IF(AR93&lt;999,VLOOKUP(AR93,'Akt. Runde'!$A$11:$AL$189,30),"")</f>
        <v/>
      </c>
      <c r="AE93" s="352" t="str">
        <f>IF(AR93&lt;999,VLOOKUP(AR93,'Akt. Runde'!$A$11:$AL$189,31),"")</f>
        <v/>
      </c>
      <c r="AF93" s="345" t="str">
        <f>IF(AR93&lt;999,VLOOKUP(AR93,'Akt. Runde'!$A$11:$AL$189,32),"")</f>
        <v/>
      </c>
      <c r="AG93" s="345" t="str">
        <f>IF(AR93&lt;999,VLOOKUP(AR93,'Akt. Runde'!$A$11:$AL$189,33),"")</f>
        <v/>
      </c>
      <c r="AH93" s="340" t="str">
        <f>IF(AR93&lt;999,VLOOKUP(AR93,'Akt. Runde'!$A$11:$AL$189,34),"")</f>
        <v/>
      </c>
      <c r="AI93" s="339" t="str">
        <f>IF(AR93&lt;999,VLOOKUP(AR93,'Akt. Runde'!$A$11:$AL$189,35),"")</f>
        <v/>
      </c>
      <c r="AJ93" s="341" t="str">
        <f>IF(AR93&lt;999,VLOOKUP(AR93,'Akt. Runde'!$A$11:$AL$189,36),"")</f>
        <v/>
      </c>
      <c r="AK93" s="333" t="str">
        <f>IF(AR93&lt;999,VLOOKUP(AR93,'Akt. Runde'!$A$11:$AL$189,37),"")</f>
        <v/>
      </c>
      <c r="AL93" s="136" t="str">
        <f>IF(AR93&lt;999,VLOOKUP(AR93,'Akt. Runde'!$A$11:$AL$189,38),"")</f>
        <v/>
      </c>
      <c r="AO93">
        <f>IF('Akt. Runde'!AK93="",99,'Akt. Runde'!AK93)</f>
        <v>99</v>
      </c>
      <c r="AP93">
        <f t="shared" si="50"/>
        <v>99083</v>
      </c>
      <c r="AQ93">
        <f t="shared" si="91"/>
        <v>99083</v>
      </c>
      <c r="AR93">
        <f t="shared" si="72"/>
        <v>999</v>
      </c>
      <c r="AS93">
        <f t="shared" si="73"/>
        <v>999000</v>
      </c>
      <c r="AT93">
        <f t="shared" si="74"/>
        <v>999000</v>
      </c>
      <c r="AU93">
        <f t="shared" si="75"/>
        <v>999</v>
      </c>
      <c r="AV93">
        <f t="shared" si="78"/>
        <v>83</v>
      </c>
      <c r="AW93" s="47" t="str">
        <f t="shared" si="76"/>
        <v/>
      </c>
      <c r="AX93" t="str">
        <f>IF(AU93&lt;999,VLOOKUP(AU93,'Akt. Runde'!$A$11:$AL$189,4),"")</f>
        <v/>
      </c>
      <c r="AY93" s="48" t="str">
        <f>IF(AU93&lt;999,VLOOKUP(AU93,'Akt. Runde'!$A$11:$AL$189,36),"")</f>
        <v/>
      </c>
      <c r="AZ93" s="447" t="str">
        <f>IF(AU93&lt;999,VLOOKUP(AU93,'Akt. Runde'!$A$11:$AL$189,37),"")</f>
        <v/>
      </c>
      <c r="BA93" t="str">
        <f t="shared" si="77"/>
        <v/>
      </c>
      <c r="BZ93" s="28" t="str">
        <f t="shared" si="79"/>
        <v/>
      </c>
      <c r="CA93" s="28" t="str">
        <f t="shared" si="80"/>
        <v/>
      </c>
      <c r="CB93" s="28" t="str">
        <f t="shared" si="81"/>
        <v/>
      </c>
      <c r="CC93" s="28" t="str">
        <f t="shared" si="82"/>
        <v/>
      </c>
      <c r="CD93" s="28" t="str">
        <f t="shared" si="83"/>
        <v/>
      </c>
      <c r="CE93" s="28" t="str">
        <f t="shared" si="84"/>
        <v/>
      </c>
      <c r="CF93" s="28" t="str">
        <f t="shared" si="92"/>
        <v/>
      </c>
      <c r="CG93" s="28" t="str">
        <f t="shared" si="93"/>
        <v/>
      </c>
      <c r="CH93" s="28" t="str">
        <f t="shared" si="94"/>
        <v/>
      </c>
      <c r="CI93" s="28">
        <f t="shared" si="95"/>
        <v>0</v>
      </c>
      <c r="CT93" s="5"/>
      <c r="CV93" s="28" t="str">
        <f t="shared" si="85"/>
        <v/>
      </c>
      <c r="CW93" s="28" t="str">
        <f t="shared" si="86"/>
        <v/>
      </c>
      <c r="CX93" s="28" t="str">
        <f t="shared" si="87"/>
        <v/>
      </c>
      <c r="CY93" s="28" t="str">
        <f t="shared" si="88"/>
        <v/>
      </c>
      <c r="CZ93" s="28" t="str">
        <f t="shared" si="89"/>
        <v/>
      </c>
      <c r="DA93" s="28" t="str">
        <f t="shared" si="90"/>
        <v/>
      </c>
      <c r="DB93" s="28" t="str">
        <f t="shared" si="96"/>
        <v/>
      </c>
      <c r="DC93" s="28" t="str">
        <f t="shared" si="97"/>
        <v/>
      </c>
      <c r="DD93" s="28" t="str">
        <f t="shared" si="98"/>
        <v/>
      </c>
      <c r="DE93" s="28">
        <f t="shared" si="99"/>
        <v>0</v>
      </c>
      <c r="DP93" s="5"/>
      <c r="DQ93" s="48"/>
      <c r="DR93" s="5"/>
      <c r="DS93" s="5"/>
      <c r="DU93" s="48"/>
      <c r="DV93" s="48"/>
      <c r="DW93" s="48"/>
      <c r="DZ93" s="48"/>
      <c r="EA93" s="48"/>
      <c r="EB93" s="48"/>
      <c r="EC93" s="48"/>
      <c r="EF93" s="48"/>
      <c r="EG93" s="48"/>
      <c r="EH93" s="48"/>
      <c r="EI93" s="48"/>
      <c r="EN93" s="48"/>
    </row>
    <row r="94" spans="1:144" x14ac:dyDescent="0.2">
      <c r="A94">
        <v>84</v>
      </c>
      <c r="B94" s="387">
        <v>17</v>
      </c>
      <c r="C94" s="388" t="str">
        <f>IF(AR94&lt;999,VLOOKUP(AR94,'Akt. Runde'!$A$11:$AL$189,3),"")</f>
        <v/>
      </c>
      <c r="D94" s="389" t="str">
        <f>IF(AR94&lt;999,VLOOKUP(AR94,'Akt. Runde'!$A$11:$AL$189,4),"")</f>
        <v/>
      </c>
      <c r="E94" s="390" t="str">
        <f>IF(AR94&lt;999,VLOOKUP(AR94,'Akt. Runde'!$A$11:$AL$189,5),"")</f>
        <v/>
      </c>
      <c r="F94" s="390" t="str">
        <f>IF(AR94&lt;999,VLOOKUP(AR94,'Akt. Runde'!$A$11:$AL$189,6),"")</f>
        <v/>
      </c>
      <c r="G94" s="439" t="str">
        <f>IF(AR94&lt;999,VLOOKUP(AR94,'Akt. Runde'!$A$11:$AL$189,7),"")</f>
        <v/>
      </c>
      <c r="H94" s="391" t="str">
        <f>IF(AR94&lt;999,VLOOKUP(AR94,'Akt. Runde'!$A$11:$AL$189,8),"")</f>
        <v/>
      </c>
      <c r="I94" s="392" t="str">
        <f>IF(AR94&lt;999,VLOOKUP(AR94,'Akt. Runde'!$A$11:$AL$189,9),"")</f>
        <v/>
      </c>
      <c r="J94" s="393" t="str">
        <f>IF(AR94&lt;999,VLOOKUP(AR94,'Akt. Runde'!$A$11:$AL$189,10),"")</f>
        <v/>
      </c>
      <c r="K94" s="394" t="str">
        <f>IF(AR94&lt;999,VLOOKUP(AR94,'Akt. Runde'!$A$11:$AL$189,11),"")</f>
        <v/>
      </c>
      <c r="L94" s="393" t="str">
        <f>IF(AR94&lt;999,VLOOKUP(AR94,'Akt. Runde'!$A$11:$AL$189,12),"")</f>
        <v/>
      </c>
      <c r="M94" s="394" t="str">
        <f>IF(AR94&lt;999,VLOOKUP(AR94,'Akt. Runde'!$A$11:$AL$189,13),"")</f>
        <v/>
      </c>
      <c r="N94" s="393" t="str">
        <f>IF(AR94&lt;999,VLOOKUP(AR94,'Akt. Runde'!$A$11:$AL$189,14),"")</f>
        <v/>
      </c>
      <c r="O94" s="392" t="str">
        <f>IF(AR94&lt;999,VLOOKUP(AR94,'Akt. Runde'!$A$11:$AL$189,15),"")</f>
        <v/>
      </c>
      <c r="P94" s="393" t="str">
        <f>IF(AR94&lt;999,VLOOKUP(AR94,'Akt. Runde'!$A$11:$AL$189,16),"")</f>
        <v/>
      </c>
      <c r="Q94" s="394" t="str">
        <f>IF(AR94&lt;999,VLOOKUP(AR94,'Akt. Runde'!$A$11:$AL$189,17),"")</f>
        <v/>
      </c>
      <c r="R94" s="393" t="str">
        <f>IF(AR94&lt;999,VLOOKUP(AR94,'Akt. Runde'!$A$11:$AL$189,18),"")</f>
        <v/>
      </c>
      <c r="S94" s="394" t="str">
        <f>IF(AR94&lt;999,VLOOKUP(AR94,'Akt. Runde'!$A$11:$AL$189,19),"")</f>
        <v/>
      </c>
      <c r="T94" s="393" t="str">
        <f>IF(AR94&lt;999,VLOOKUP(AR94,'Akt. Runde'!$A$11:$AL$189,20),"")</f>
        <v/>
      </c>
      <c r="U94" s="428" t="str">
        <f>IF(AR94&lt;999,VLOOKUP(AR94,'Akt. Runde'!$A$11:$AL$189,21),"")</f>
        <v/>
      </c>
      <c r="V94" s="429" t="str">
        <f>IF(AR94&lt;999,VLOOKUP(AR94,'Akt. Runde'!$A$11:$AL$189,22),"")</f>
        <v/>
      </c>
      <c r="W94" s="429" t="str">
        <f>IF(AR94&lt;999,VLOOKUP(AR94,'Akt. Runde'!$A$11:$AL$189,23),"")</f>
        <v/>
      </c>
      <c r="X94" s="407" t="str">
        <f>IF(AR94&lt;999,VLOOKUP(AR94,'Akt. Runde'!$A$11:$AL$189,24),"")</f>
        <v/>
      </c>
      <c r="Y94" s="408" t="str">
        <f>IF(AR94&lt;999,VLOOKUP(AR94,'Akt. Runde'!$A$11:$AL$189,25),"")</f>
        <v/>
      </c>
      <c r="Z94" s="397" t="str">
        <f>IF(AR94&lt;999,VLOOKUP(AR94,'Akt. Runde'!$A$11:$AL$189,26),"")</f>
        <v/>
      </c>
      <c r="AA94" s="398" t="str">
        <f>IF(AR94&lt;999,VLOOKUP(AR94,'Akt. Runde'!$A$11:$AL$189,27),"")</f>
        <v/>
      </c>
      <c r="AB94" s="396" t="str">
        <f>IF(AR94&lt;999,VLOOKUP(AR94,'Akt. Runde'!$A$11:$AL$189,28),"")</f>
        <v/>
      </c>
      <c r="AC94" s="396" t="str">
        <f>IF(AR94&lt;999,VLOOKUP(AR94,'Akt. Runde'!$A$11:$AL$189,29),"")</f>
        <v/>
      </c>
      <c r="AD94" s="399" t="str">
        <f>IF(AR94&lt;999,VLOOKUP(AR94,'Akt. Runde'!$A$11:$AL$189,30),"")</f>
        <v/>
      </c>
      <c r="AE94" s="398" t="str">
        <f>IF(AR94&lt;999,VLOOKUP(AR94,'Akt. Runde'!$A$11:$AL$189,31),"")</f>
        <v/>
      </c>
      <c r="AF94" s="396" t="str">
        <f>IF(AR94&lt;999,VLOOKUP(AR94,'Akt. Runde'!$A$11:$AL$189,32),"")</f>
        <v/>
      </c>
      <c r="AG94" s="396" t="str">
        <f>IF(AR94&lt;999,VLOOKUP(AR94,'Akt. Runde'!$A$11:$AL$189,33),"")</f>
        <v/>
      </c>
      <c r="AH94" s="400" t="str">
        <f>IF(AR94&lt;999,VLOOKUP(AR94,'Akt. Runde'!$A$11:$AL$189,34),"")</f>
        <v/>
      </c>
      <c r="AI94" s="399" t="str">
        <f>IF(AR94&lt;999,VLOOKUP(AR94,'Akt. Runde'!$A$11:$AL$189,35),"")</f>
        <v/>
      </c>
      <c r="AJ94" s="401" t="str">
        <f>IF(AR94&lt;999,VLOOKUP(AR94,'Akt. Runde'!$A$11:$AL$189,36),"")</f>
        <v/>
      </c>
      <c r="AK94" s="402" t="str">
        <f>IF(AR94&lt;999,VLOOKUP(AR94,'Akt. Runde'!$A$11:$AL$189,37),"")</f>
        <v/>
      </c>
      <c r="AL94" s="403" t="str">
        <f>IF(AR94&lt;999,VLOOKUP(AR94,'Akt. Runde'!$A$11:$AL$189,38),"")</f>
        <v/>
      </c>
      <c r="AO94">
        <f>IF('Akt. Runde'!AK94="",99,'Akt. Runde'!AK94)</f>
        <v>99</v>
      </c>
      <c r="AP94">
        <f t="shared" si="50"/>
        <v>99084</v>
      </c>
      <c r="AQ94">
        <f t="shared" si="91"/>
        <v>99084</v>
      </c>
      <c r="AR94">
        <f t="shared" si="72"/>
        <v>999</v>
      </c>
      <c r="AS94">
        <f t="shared" si="73"/>
        <v>999000</v>
      </c>
      <c r="AT94">
        <f t="shared" si="74"/>
        <v>999000</v>
      </c>
      <c r="AU94">
        <f t="shared" si="75"/>
        <v>999</v>
      </c>
      <c r="AV94">
        <f t="shared" si="78"/>
        <v>84</v>
      </c>
      <c r="AW94" s="47" t="str">
        <f t="shared" si="76"/>
        <v/>
      </c>
      <c r="AX94" t="str">
        <f>IF(AU94&lt;999,VLOOKUP(AU94,'Akt. Runde'!$A$11:$AL$189,4),"")</f>
        <v/>
      </c>
      <c r="AY94" s="48" t="str">
        <f>IF(AU94&lt;999,VLOOKUP(AU94,'Akt. Runde'!$A$11:$AL$189,36),"")</f>
        <v/>
      </c>
      <c r="AZ94" s="447" t="str">
        <f>IF(AU94&lt;999,VLOOKUP(AU94,'Akt. Runde'!$A$11:$AL$189,37),"")</f>
        <v/>
      </c>
      <c r="BA94" t="str">
        <f t="shared" si="77"/>
        <v/>
      </c>
      <c r="BZ94" s="28" t="str">
        <f t="shared" si="79"/>
        <v/>
      </c>
      <c r="CA94" s="28" t="str">
        <f t="shared" si="80"/>
        <v/>
      </c>
      <c r="CB94" s="28" t="str">
        <f t="shared" si="81"/>
        <v/>
      </c>
      <c r="CC94" s="28" t="str">
        <f t="shared" si="82"/>
        <v/>
      </c>
      <c r="CD94" s="28" t="str">
        <f t="shared" si="83"/>
        <v/>
      </c>
      <c r="CE94" s="28" t="str">
        <f t="shared" si="84"/>
        <v/>
      </c>
      <c r="CF94" s="28" t="str">
        <f t="shared" si="92"/>
        <v/>
      </c>
      <c r="CG94" s="28" t="str">
        <f t="shared" si="93"/>
        <v/>
      </c>
      <c r="CH94" s="28" t="str">
        <f t="shared" si="94"/>
        <v/>
      </c>
      <c r="CI94" s="28">
        <f t="shared" si="95"/>
        <v>0</v>
      </c>
      <c r="CT94" s="5"/>
      <c r="CV94" s="28" t="str">
        <f t="shared" si="85"/>
        <v/>
      </c>
      <c r="CW94" s="28" t="str">
        <f t="shared" si="86"/>
        <v/>
      </c>
      <c r="CX94" s="28" t="str">
        <f t="shared" si="87"/>
        <v/>
      </c>
      <c r="CY94" s="28" t="str">
        <f t="shared" si="88"/>
        <v/>
      </c>
      <c r="CZ94" s="28" t="str">
        <f t="shared" si="89"/>
        <v/>
      </c>
      <c r="DA94" s="28" t="str">
        <f t="shared" si="90"/>
        <v/>
      </c>
      <c r="DB94" s="28" t="str">
        <f t="shared" si="96"/>
        <v/>
      </c>
      <c r="DC94" s="28" t="str">
        <f t="shared" si="97"/>
        <v/>
      </c>
      <c r="DD94" s="28" t="str">
        <f t="shared" si="98"/>
        <v/>
      </c>
      <c r="DE94" s="28">
        <f t="shared" si="99"/>
        <v>0</v>
      </c>
      <c r="DP94" s="5"/>
      <c r="DQ94" s="48"/>
      <c r="DR94" s="5"/>
      <c r="DS94" s="5"/>
      <c r="DU94" s="48"/>
      <c r="DV94" s="48"/>
      <c r="DW94" s="48"/>
      <c r="DZ94" s="48"/>
      <c r="EA94" s="48"/>
      <c r="EB94" s="48"/>
      <c r="EC94" s="48"/>
      <c r="EF94" s="48"/>
      <c r="EG94" s="48"/>
      <c r="EH94" s="48"/>
      <c r="EI94" s="48"/>
      <c r="EN94" s="48"/>
    </row>
    <row r="95" spans="1:144" x14ac:dyDescent="0.2">
      <c r="A95">
        <v>85</v>
      </c>
      <c r="B95" s="353">
        <v>18</v>
      </c>
      <c r="C95" s="354" t="str">
        <f>IF(AR95&lt;999,VLOOKUP(AR95,'Akt. Runde'!$A$11:$AL$189,3),"")</f>
        <v/>
      </c>
      <c r="D95" s="355" t="str">
        <f>IF(AR95&lt;999,VLOOKUP(AR95,'Akt. Runde'!$A$11:$AL$189,4),"")</f>
        <v/>
      </c>
      <c r="E95" s="356" t="str">
        <f>IF(AR95&lt;999,VLOOKUP(AR95,'Akt. Runde'!$A$11:$AL$189,5),"")</f>
        <v/>
      </c>
      <c r="F95" s="356" t="str">
        <f>IF(AR95&lt;999,VLOOKUP(AR95,'Akt. Runde'!$A$11:$AL$189,6),"")</f>
        <v/>
      </c>
      <c r="G95" s="438" t="str">
        <f>IF(AR95&lt;999,VLOOKUP(AR95,'Akt. Runde'!$A$11:$AL$189,7),"")</f>
        <v/>
      </c>
      <c r="H95" s="357" t="str">
        <f>IF(AR95&lt;999,VLOOKUP(AR95,'Akt. Runde'!$A$11:$AL$189,8),"")</f>
        <v/>
      </c>
      <c r="I95" s="444" t="str">
        <f>IF(AR95&lt;999,VLOOKUP(AR95,'Akt. Runde'!$A$11:$AL$189,9),"")</f>
        <v/>
      </c>
      <c r="J95" s="445" t="str">
        <f>IF(AR95&lt;999,VLOOKUP(AR95,'Akt. Runde'!$A$11:$AL$189,10),"")</f>
        <v/>
      </c>
      <c r="K95" s="446" t="str">
        <f>IF(AR95&lt;999,VLOOKUP(AR95,'Akt. Runde'!$A$11:$AL$189,11),"")</f>
        <v/>
      </c>
      <c r="L95" s="445" t="str">
        <f>IF(AR95&lt;999,VLOOKUP(AR95,'Akt. Runde'!$A$11:$AL$189,12),"")</f>
        <v/>
      </c>
      <c r="M95" s="446" t="str">
        <f>IF(AR95&lt;999,VLOOKUP(AR95,'Akt. Runde'!$A$11:$AL$189,13),"")</f>
        <v/>
      </c>
      <c r="N95" s="445" t="str">
        <f>IF(AR95&lt;999,VLOOKUP(AR95,'Akt. Runde'!$A$11:$AL$189,14),"")</f>
        <v/>
      </c>
      <c r="O95" s="444" t="str">
        <f>IF(AR95&lt;999,VLOOKUP(AR95,'Akt. Runde'!$A$11:$AL$189,15),"")</f>
        <v/>
      </c>
      <c r="P95" s="445" t="str">
        <f>IF(AR95&lt;999,VLOOKUP(AR95,'Akt. Runde'!$A$11:$AL$189,16),"")</f>
        <v/>
      </c>
      <c r="Q95" s="446" t="str">
        <f>IF(AR95&lt;999,VLOOKUP(AR95,'Akt. Runde'!$A$11:$AL$189,17),"")</f>
        <v/>
      </c>
      <c r="R95" s="445" t="str">
        <f>IF(AR95&lt;999,VLOOKUP(AR95,'Akt. Runde'!$A$11:$AL$189,18),"")</f>
        <v/>
      </c>
      <c r="S95" s="446" t="str">
        <f>IF(AR95&lt;999,VLOOKUP(AR95,'Akt. Runde'!$A$11:$AL$189,19),"")</f>
        <v/>
      </c>
      <c r="T95" s="445" t="str">
        <f>IF(AR95&lt;999,VLOOKUP(AR95,'Akt. Runde'!$A$11:$AL$189,20),"")</f>
        <v/>
      </c>
      <c r="U95" s="430" t="str">
        <f>IF(AR95&lt;999,VLOOKUP(AR95,'Akt. Runde'!$A$11:$AL$189,21),"")</f>
        <v/>
      </c>
      <c r="V95" s="431" t="str">
        <f>IF(AR95&lt;999,VLOOKUP(AR95,'Akt. Runde'!$A$11:$AL$189,22),"")</f>
        <v/>
      </c>
      <c r="W95" s="431" t="str">
        <f>IF(AR95&lt;999,VLOOKUP(AR95,'Akt. Runde'!$A$11:$AL$189,23),"")</f>
        <v/>
      </c>
      <c r="X95" s="346" t="str">
        <f>IF(AR95&lt;999,VLOOKUP(AR95,'Akt. Runde'!$A$11:$AL$189,24),"")</f>
        <v/>
      </c>
      <c r="Y95" s="345" t="str">
        <f>IF(AR95&lt;999,VLOOKUP(AR95,'Akt. Runde'!$A$11:$AL$189,25),"")</f>
        <v/>
      </c>
      <c r="Z95" s="338" t="str">
        <f>IF(AR95&lt;999,VLOOKUP(AR95,'Akt. Runde'!$A$11:$AL$189,26),"")</f>
        <v/>
      </c>
      <c r="AA95" s="352" t="str">
        <f>IF(AR95&lt;999,VLOOKUP(AR95,'Akt. Runde'!$A$11:$AL$189,27),"")</f>
        <v/>
      </c>
      <c r="AB95" s="345" t="str">
        <f>IF(AR95&lt;999,VLOOKUP(AR95,'Akt. Runde'!$A$11:$AL$189,28),"")</f>
        <v/>
      </c>
      <c r="AC95" s="345" t="str">
        <f>IF(AR95&lt;999,VLOOKUP(AR95,'Akt. Runde'!$A$11:$AL$189,29),"")</f>
        <v/>
      </c>
      <c r="AD95" s="339" t="str">
        <f>IF(AR95&lt;999,VLOOKUP(AR95,'Akt. Runde'!$A$11:$AL$189,30),"")</f>
        <v/>
      </c>
      <c r="AE95" s="352" t="str">
        <f>IF(AR95&lt;999,VLOOKUP(AR95,'Akt. Runde'!$A$11:$AL$189,31),"")</f>
        <v/>
      </c>
      <c r="AF95" s="345" t="str">
        <f>IF(AR95&lt;999,VLOOKUP(AR95,'Akt. Runde'!$A$11:$AL$189,32),"")</f>
        <v/>
      </c>
      <c r="AG95" s="345" t="str">
        <f>IF(AR95&lt;999,VLOOKUP(AR95,'Akt. Runde'!$A$11:$AL$189,33),"")</f>
        <v/>
      </c>
      <c r="AH95" s="340" t="str">
        <f>IF(AR95&lt;999,VLOOKUP(AR95,'Akt. Runde'!$A$11:$AL$189,34),"")</f>
        <v/>
      </c>
      <c r="AI95" s="339" t="str">
        <f>IF(AR95&lt;999,VLOOKUP(AR95,'Akt. Runde'!$A$11:$AL$189,35),"")</f>
        <v/>
      </c>
      <c r="AJ95" s="341" t="str">
        <f>IF(AR95&lt;999,VLOOKUP(AR95,'Akt. Runde'!$A$11:$AL$189,36),"")</f>
        <v/>
      </c>
      <c r="AK95" s="333" t="str">
        <f>IF(AR95&lt;999,VLOOKUP(AR95,'Akt. Runde'!$A$11:$AL$189,37),"")</f>
        <v/>
      </c>
      <c r="AL95" s="136" t="str">
        <f>IF(AR95&lt;999,VLOOKUP(AR95,'Akt. Runde'!$A$11:$AL$189,38),"")</f>
        <v/>
      </c>
      <c r="AO95">
        <f>IF('Akt. Runde'!AK95="",99,'Akt. Runde'!AK95)</f>
        <v>99</v>
      </c>
      <c r="AP95">
        <f t="shared" si="50"/>
        <v>99085</v>
      </c>
      <c r="AQ95">
        <f t="shared" si="91"/>
        <v>99085</v>
      </c>
      <c r="AR95">
        <f t="shared" si="72"/>
        <v>999</v>
      </c>
      <c r="AS95">
        <f t="shared" si="73"/>
        <v>999000</v>
      </c>
      <c r="AT95">
        <f t="shared" si="74"/>
        <v>999000</v>
      </c>
      <c r="AU95">
        <f t="shared" si="75"/>
        <v>999</v>
      </c>
      <c r="AV95">
        <f t="shared" si="78"/>
        <v>85</v>
      </c>
      <c r="AW95" s="47" t="str">
        <f t="shared" si="76"/>
        <v/>
      </c>
      <c r="AX95" t="str">
        <f>IF(AU95&lt;999,VLOOKUP(AU95,'Akt. Runde'!$A$11:$AL$189,4),"")</f>
        <v/>
      </c>
      <c r="AY95" s="48" t="str">
        <f>IF(AU95&lt;999,VLOOKUP(AU95,'Akt. Runde'!$A$11:$AL$189,36),"")</f>
        <v/>
      </c>
      <c r="AZ95" s="447" t="str">
        <f>IF(AU95&lt;999,VLOOKUP(AU95,'Akt. Runde'!$A$11:$AL$189,37),"")</f>
        <v/>
      </c>
      <c r="BA95" t="str">
        <f t="shared" si="77"/>
        <v/>
      </c>
      <c r="BZ95" s="28" t="str">
        <f t="shared" si="79"/>
        <v/>
      </c>
      <c r="CA95" s="28" t="str">
        <f t="shared" si="80"/>
        <v/>
      </c>
      <c r="CB95" s="28" t="str">
        <f t="shared" si="81"/>
        <v/>
      </c>
      <c r="CC95" s="28" t="str">
        <f t="shared" si="82"/>
        <v/>
      </c>
      <c r="CD95" s="28" t="str">
        <f t="shared" si="83"/>
        <v/>
      </c>
      <c r="CE95" s="28" t="str">
        <f t="shared" si="84"/>
        <v/>
      </c>
      <c r="CF95" s="28" t="str">
        <f t="shared" si="92"/>
        <v/>
      </c>
      <c r="CG95" s="28" t="str">
        <f t="shared" si="93"/>
        <v/>
      </c>
      <c r="CH95" s="28" t="str">
        <f t="shared" si="94"/>
        <v/>
      </c>
      <c r="CI95" s="28">
        <f t="shared" si="95"/>
        <v>0</v>
      </c>
      <c r="CT95" s="5"/>
      <c r="CV95" s="28" t="str">
        <f t="shared" si="85"/>
        <v/>
      </c>
      <c r="CW95" s="28" t="str">
        <f t="shared" si="86"/>
        <v/>
      </c>
      <c r="CX95" s="28" t="str">
        <f t="shared" si="87"/>
        <v/>
      </c>
      <c r="CY95" s="28" t="str">
        <f t="shared" si="88"/>
        <v/>
      </c>
      <c r="CZ95" s="28" t="str">
        <f t="shared" si="89"/>
        <v/>
      </c>
      <c r="DA95" s="28" t="str">
        <f t="shared" si="90"/>
        <v/>
      </c>
      <c r="DB95" s="28" t="str">
        <f t="shared" si="96"/>
        <v/>
      </c>
      <c r="DC95" s="28" t="str">
        <f t="shared" si="97"/>
        <v/>
      </c>
      <c r="DD95" s="28" t="str">
        <f t="shared" si="98"/>
        <v/>
      </c>
      <c r="DE95" s="28">
        <f t="shared" si="99"/>
        <v>0</v>
      </c>
      <c r="DP95" s="5"/>
      <c r="DQ95" s="48"/>
      <c r="DR95" s="5"/>
      <c r="DS95" s="5"/>
      <c r="DU95" s="48"/>
      <c r="DV95" s="48"/>
      <c r="DW95" s="48"/>
      <c r="DZ95" s="48"/>
      <c r="EA95" s="48"/>
      <c r="EB95" s="48"/>
      <c r="EC95" s="48"/>
      <c r="EF95" s="48"/>
      <c r="EG95" s="48"/>
      <c r="EH95" s="48"/>
      <c r="EI95" s="48"/>
      <c r="EN95" s="48"/>
    </row>
    <row r="96" spans="1:144" x14ac:dyDescent="0.2">
      <c r="A96">
        <v>86</v>
      </c>
      <c r="B96" s="387">
        <v>19</v>
      </c>
      <c r="C96" s="388" t="str">
        <f>IF(AR96&lt;999,VLOOKUP(AR96,'Akt. Runde'!$A$11:$AL$189,3),"")</f>
        <v/>
      </c>
      <c r="D96" s="389" t="str">
        <f>IF(AR96&lt;999,VLOOKUP(AR96,'Akt. Runde'!$A$11:$AL$189,4),"")</f>
        <v/>
      </c>
      <c r="E96" s="390" t="str">
        <f>IF(AR96&lt;999,VLOOKUP(AR96,'Akt. Runde'!$A$11:$AL$189,5),"")</f>
        <v/>
      </c>
      <c r="F96" s="390" t="str">
        <f>IF(AR96&lt;999,VLOOKUP(AR96,'Akt. Runde'!$A$11:$AL$189,6),"")</f>
        <v/>
      </c>
      <c r="G96" s="439" t="str">
        <f>IF(AR96&lt;999,VLOOKUP(AR96,'Akt. Runde'!$A$11:$AL$189,7),"")</f>
        <v/>
      </c>
      <c r="H96" s="391" t="str">
        <f>IF(AR96&lt;999,VLOOKUP(AR96,'Akt. Runde'!$A$11:$AL$189,8),"")</f>
        <v/>
      </c>
      <c r="I96" s="392" t="str">
        <f>IF(AR96&lt;999,VLOOKUP(AR96,'Akt. Runde'!$A$11:$AL$189,9),"")</f>
        <v/>
      </c>
      <c r="J96" s="393" t="str">
        <f>IF(AR96&lt;999,VLOOKUP(AR96,'Akt. Runde'!$A$11:$AL$189,10),"")</f>
        <v/>
      </c>
      <c r="K96" s="394" t="str">
        <f>IF(AR96&lt;999,VLOOKUP(AR96,'Akt. Runde'!$A$11:$AL$189,11),"")</f>
        <v/>
      </c>
      <c r="L96" s="393" t="str">
        <f>IF(AR96&lt;999,VLOOKUP(AR96,'Akt. Runde'!$A$11:$AL$189,12),"")</f>
        <v/>
      </c>
      <c r="M96" s="394" t="str">
        <f>IF(AR96&lt;999,VLOOKUP(AR96,'Akt. Runde'!$A$11:$AL$189,13),"")</f>
        <v/>
      </c>
      <c r="N96" s="393" t="str">
        <f>IF(AR96&lt;999,VLOOKUP(AR96,'Akt. Runde'!$A$11:$AL$189,14),"")</f>
        <v/>
      </c>
      <c r="O96" s="392" t="str">
        <f>IF(AR96&lt;999,VLOOKUP(AR96,'Akt. Runde'!$A$11:$AL$189,15),"")</f>
        <v/>
      </c>
      <c r="P96" s="393" t="str">
        <f>IF(AR96&lt;999,VLOOKUP(AR96,'Akt. Runde'!$A$11:$AL$189,16),"")</f>
        <v/>
      </c>
      <c r="Q96" s="394" t="str">
        <f>IF(AR96&lt;999,VLOOKUP(AR96,'Akt. Runde'!$A$11:$AL$189,17),"")</f>
        <v/>
      </c>
      <c r="R96" s="393" t="str">
        <f>IF(AR96&lt;999,VLOOKUP(AR96,'Akt. Runde'!$A$11:$AL$189,18),"")</f>
        <v/>
      </c>
      <c r="S96" s="394" t="str">
        <f>IF(AR96&lt;999,VLOOKUP(AR96,'Akt. Runde'!$A$11:$AL$189,19),"")</f>
        <v/>
      </c>
      <c r="T96" s="393" t="str">
        <f>IF(AR96&lt;999,VLOOKUP(AR96,'Akt. Runde'!$A$11:$AL$189,20),"")</f>
        <v/>
      </c>
      <c r="U96" s="428" t="str">
        <f>IF(AR96&lt;999,VLOOKUP(AR96,'Akt. Runde'!$A$11:$AL$189,21),"")</f>
        <v/>
      </c>
      <c r="V96" s="429" t="str">
        <f>IF(AR96&lt;999,VLOOKUP(AR96,'Akt. Runde'!$A$11:$AL$189,22),"")</f>
        <v/>
      </c>
      <c r="W96" s="429" t="str">
        <f>IF(AR96&lt;999,VLOOKUP(AR96,'Akt. Runde'!$A$11:$AL$189,23),"")</f>
        <v/>
      </c>
      <c r="X96" s="407" t="str">
        <f>IF(AR96&lt;999,VLOOKUP(AR96,'Akt. Runde'!$A$11:$AL$189,24),"")</f>
        <v/>
      </c>
      <c r="Y96" s="408" t="str">
        <f>IF(AR96&lt;999,VLOOKUP(AR96,'Akt. Runde'!$A$11:$AL$189,25),"")</f>
        <v/>
      </c>
      <c r="Z96" s="397" t="str">
        <f>IF(AR96&lt;999,VLOOKUP(AR96,'Akt. Runde'!$A$11:$AL$189,26),"")</f>
        <v/>
      </c>
      <c r="AA96" s="398" t="str">
        <f>IF(AR96&lt;999,VLOOKUP(AR96,'Akt. Runde'!$A$11:$AL$189,27),"")</f>
        <v/>
      </c>
      <c r="AB96" s="396" t="str">
        <f>IF(AR96&lt;999,VLOOKUP(AR96,'Akt. Runde'!$A$11:$AL$189,28),"")</f>
        <v/>
      </c>
      <c r="AC96" s="396" t="str">
        <f>IF(AR96&lt;999,VLOOKUP(AR96,'Akt. Runde'!$A$11:$AL$189,29),"")</f>
        <v/>
      </c>
      <c r="AD96" s="399" t="str">
        <f>IF(AR96&lt;999,VLOOKUP(AR96,'Akt. Runde'!$A$11:$AL$189,30),"")</f>
        <v/>
      </c>
      <c r="AE96" s="398" t="str">
        <f>IF(AR96&lt;999,VLOOKUP(AR96,'Akt. Runde'!$A$11:$AL$189,31),"")</f>
        <v/>
      </c>
      <c r="AF96" s="396" t="str">
        <f>IF(AR96&lt;999,VLOOKUP(AR96,'Akt. Runde'!$A$11:$AL$189,32),"")</f>
        <v/>
      </c>
      <c r="AG96" s="396" t="str">
        <f>IF(AR96&lt;999,VLOOKUP(AR96,'Akt. Runde'!$A$11:$AL$189,33),"")</f>
        <v/>
      </c>
      <c r="AH96" s="400" t="str">
        <f>IF(AR96&lt;999,VLOOKUP(AR96,'Akt. Runde'!$A$11:$AL$189,34),"")</f>
        <v/>
      </c>
      <c r="AI96" s="399" t="str">
        <f>IF(AR96&lt;999,VLOOKUP(AR96,'Akt. Runde'!$A$11:$AL$189,35),"")</f>
        <v/>
      </c>
      <c r="AJ96" s="401" t="str">
        <f>IF(AR96&lt;999,VLOOKUP(AR96,'Akt. Runde'!$A$11:$AL$189,36),"")</f>
        <v/>
      </c>
      <c r="AK96" s="402" t="str">
        <f>IF(AR96&lt;999,VLOOKUP(AR96,'Akt. Runde'!$A$11:$AL$189,37),"")</f>
        <v/>
      </c>
      <c r="AL96" s="403" t="str">
        <f>IF(AR96&lt;999,VLOOKUP(AR96,'Akt. Runde'!$A$11:$AL$189,38),"")</f>
        <v/>
      </c>
      <c r="AO96">
        <f>IF('Akt. Runde'!AK96="",99,'Akt. Runde'!AK96)</f>
        <v>99</v>
      </c>
      <c r="AP96">
        <f t="shared" si="50"/>
        <v>99086</v>
      </c>
      <c r="AQ96">
        <f t="shared" si="91"/>
        <v>99086</v>
      </c>
      <c r="AR96">
        <f t="shared" si="72"/>
        <v>999</v>
      </c>
      <c r="AS96">
        <f t="shared" si="73"/>
        <v>999000</v>
      </c>
      <c r="AT96">
        <f t="shared" si="74"/>
        <v>999000</v>
      </c>
      <c r="AU96">
        <f t="shared" si="75"/>
        <v>999</v>
      </c>
      <c r="AV96">
        <f t="shared" si="78"/>
        <v>86</v>
      </c>
      <c r="AW96" s="47" t="str">
        <f t="shared" si="76"/>
        <v/>
      </c>
      <c r="AX96" t="str">
        <f>IF(AU96&lt;999,VLOOKUP(AU96,'Akt. Runde'!$A$11:$AL$189,4),"")</f>
        <v/>
      </c>
      <c r="AY96" s="48" t="str">
        <f>IF(AU96&lt;999,VLOOKUP(AU96,'Akt. Runde'!$A$11:$AL$189,36),"")</f>
        <v/>
      </c>
      <c r="AZ96" s="447" t="str">
        <f>IF(AU96&lt;999,VLOOKUP(AU96,'Akt. Runde'!$A$11:$AL$189,37),"")</f>
        <v/>
      </c>
      <c r="BA96" t="str">
        <f t="shared" si="77"/>
        <v/>
      </c>
      <c r="BZ96" s="28" t="str">
        <f t="shared" si="79"/>
        <v/>
      </c>
      <c r="CA96" s="28" t="str">
        <f t="shared" si="80"/>
        <v/>
      </c>
      <c r="CB96" s="28" t="str">
        <f t="shared" si="81"/>
        <v/>
      </c>
      <c r="CC96" s="28" t="str">
        <f t="shared" si="82"/>
        <v/>
      </c>
      <c r="CD96" s="28" t="str">
        <f t="shared" si="83"/>
        <v/>
      </c>
      <c r="CE96" s="28" t="str">
        <f t="shared" si="84"/>
        <v/>
      </c>
      <c r="CF96" s="28" t="str">
        <f t="shared" si="92"/>
        <v/>
      </c>
      <c r="CG96" s="28" t="str">
        <f t="shared" si="93"/>
        <v/>
      </c>
      <c r="CH96" s="28" t="str">
        <f t="shared" si="94"/>
        <v/>
      </c>
      <c r="CI96" s="28">
        <f t="shared" si="95"/>
        <v>0</v>
      </c>
      <c r="CT96" s="5"/>
      <c r="CV96" s="28" t="str">
        <f t="shared" si="85"/>
        <v/>
      </c>
      <c r="CW96" s="28" t="str">
        <f t="shared" si="86"/>
        <v/>
      </c>
      <c r="CX96" s="28" t="str">
        <f t="shared" si="87"/>
        <v/>
      </c>
      <c r="CY96" s="28" t="str">
        <f t="shared" si="88"/>
        <v/>
      </c>
      <c r="CZ96" s="28" t="str">
        <f t="shared" si="89"/>
        <v/>
      </c>
      <c r="DA96" s="28" t="str">
        <f t="shared" si="90"/>
        <v/>
      </c>
      <c r="DB96" s="28" t="str">
        <f t="shared" si="96"/>
        <v/>
      </c>
      <c r="DC96" s="28" t="str">
        <f t="shared" si="97"/>
        <v/>
      </c>
      <c r="DD96" s="28" t="str">
        <f t="shared" si="98"/>
        <v/>
      </c>
      <c r="DE96" s="28">
        <f t="shared" si="99"/>
        <v>0</v>
      </c>
      <c r="DP96" s="5"/>
      <c r="DQ96" s="48"/>
      <c r="DR96" s="5"/>
      <c r="DS96" s="5"/>
      <c r="DU96" s="48"/>
      <c r="DV96" s="48"/>
      <c r="DW96" s="48"/>
      <c r="DZ96" s="48"/>
      <c r="EA96" s="48"/>
      <c r="EB96" s="48"/>
      <c r="EC96" s="48"/>
      <c r="EF96" s="48"/>
      <c r="EG96" s="48"/>
      <c r="EH96" s="48"/>
      <c r="EI96" s="48"/>
      <c r="EN96" s="48"/>
    </row>
    <row r="97" spans="1:149" ht="13.5" thickBot="1" x14ac:dyDescent="0.25">
      <c r="A97">
        <v>87</v>
      </c>
      <c r="B97" s="548">
        <v>20</v>
      </c>
      <c r="C97" s="549" t="str">
        <f>IF(AR97&lt;999,VLOOKUP(AR97,'Akt. Runde'!$A$11:$AL$189,3),"")</f>
        <v/>
      </c>
      <c r="D97" s="550" t="str">
        <f>IF(AR97&lt;999,VLOOKUP(AR97,'Akt. Runde'!$A$11:$AL$189,4),"")</f>
        <v/>
      </c>
      <c r="E97" s="551" t="str">
        <f>IF(AR97&lt;999,VLOOKUP(AR97,'Akt. Runde'!$A$11:$AL$189,5),"")</f>
        <v/>
      </c>
      <c r="F97" s="551" t="str">
        <f>IF(AR97&lt;999,VLOOKUP(AR97,'Akt. Runde'!$A$11:$AL$189,6),"")</f>
        <v/>
      </c>
      <c r="G97" s="552" t="str">
        <f>IF(AR97&lt;999,VLOOKUP(AR97,'Akt. Runde'!$A$11:$AL$189,7),"")</f>
        <v/>
      </c>
      <c r="H97" s="553" t="str">
        <f>IF(AR97&lt;999,VLOOKUP(AR97,'Akt. Runde'!$A$11:$AL$189,8),"")</f>
        <v/>
      </c>
      <c r="I97" s="554" t="str">
        <f>IF(AR97&lt;999,VLOOKUP(AR97,'Akt. Runde'!$A$11:$AL$189,9),"")</f>
        <v/>
      </c>
      <c r="J97" s="555" t="str">
        <f>IF(AR97&lt;999,VLOOKUP(AR97,'Akt. Runde'!$A$11:$AL$189,10),"")</f>
        <v/>
      </c>
      <c r="K97" s="556" t="str">
        <f>IF(AR97&lt;999,VLOOKUP(AR97,'Akt. Runde'!$A$11:$AL$189,11),"")</f>
        <v/>
      </c>
      <c r="L97" s="555" t="str">
        <f>IF(AR97&lt;999,VLOOKUP(AR97,'Akt. Runde'!$A$11:$AL$189,12),"")</f>
        <v/>
      </c>
      <c r="M97" s="556" t="str">
        <f>IF(AR97&lt;999,VLOOKUP(AR97,'Akt. Runde'!$A$11:$AL$189,13),"")</f>
        <v/>
      </c>
      <c r="N97" s="555" t="str">
        <f>IF(AR97&lt;999,VLOOKUP(AR97,'Akt. Runde'!$A$11:$AL$189,14),"")</f>
        <v/>
      </c>
      <c r="O97" s="554" t="str">
        <f>IF(AR97&lt;999,VLOOKUP(AR97,'Akt. Runde'!$A$11:$AL$189,15),"")</f>
        <v/>
      </c>
      <c r="P97" s="555" t="str">
        <f>IF(AR97&lt;999,VLOOKUP(AR97,'Akt. Runde'!$A$11:$AL$189,16),"")</f>
        <v/>
      </c>
      <c r="Q97" s="556" t="str">
        <f>IF(AR97&lt;999,VLOOKUP(AR97,'Akt. Runde'!$A$11:$AL$189,17),"")</f>
        <v/>
      </c>
      <c r="R97" s="555" t="str">
        <f>IF(AR97&lt;999,VLOOKUP(AR97,'Akt. Runde'!$A$11:$AL$189,18),"")</f>
        <v/>
      </c>
      <c r="S97" s="556" t="str">
        <f>IF(AR97&lt;999,VLOOKUP(AR97,'Akt. Runde'!$A$11:$AL$189,19),"")</f>
        <v/>
      </c>
      <c r="T97" s="555" t="str">
        <f>IF(AR97&lt;999,VLOOKUP(AR97,'Akt. Runde'!$A$11:$AL$189,20),"")</f>
        <v/>
      </c>
      <c r="U97" s="557" t="str">
        <f>IF(AR97&lt;999,VLOOKUP(AR97,'Akt. Runde'!$A$11:$AL$189,21),"")</f>
        <v/>
      </c>
      <c r="V97" s="558" t="str">
        <f>IF(AR97&lt;999,VLOOKUP(AR97,'Akt. Runde'!$A$11:$AL$189,22),"")</f>
        <v/>
      </c>
      <c r="W97" s="558" t="str">
        <f>IF(AR97&lt;999,VLOOKUP(AR97,'Akt. Runde'!$A$11:$AL$189,23),"")</f>
        <v/>
      </c>
      <c r="X97" s="559" t="str">
        <f>IF(AR97&lt;999,VLOOKUP(AR97,'Akt. Runde'!$A$11:$AL$189,24),"")</f>
        <v/>
      </c>
      <c r="Y97" s="459" t="str">
        <f>IF(AR97&lt;999,VLOOKUP(AR97,'Akt. Runde'!$A$11:$AL$189,25),"")</f>
        <v/>
      </c>
      <c r="Z97" s="560" t="str">
        <f>IF(AR97&lt;999,VLOOKUP(AR97,'Akt. Runde'!$A$11:$AL$189,26),"")</f>
        <v/>
      </c>
      <c r="AA97" s="561" t="str">
        <f>IF(AR97&lt;999,VLOOKUP(AR97,'Akt. Runde'!$A$11:$AL$189,27),"")</f>
        <v/>
      </c>
      <c r="AB97" s="459" t="str">
        <f>IF(AR97&lt;999,VLOOKUP(AR97,'Akt. Runde'!$A$11:$AL$189,28),"")</f>
        <v/>
      </c>
      <c r="AC97" s="459" t="str">
        <f>IF(AR97&lt;999,VLOOKUP(AR97,'Akt. Runde'!$A$11:$AL$189,29),"")</f>
        <v/>
      </c>
      <c r="AD97" s="562" t="str">
        <f>IF(AR97&lt;999,VLOOKUP(AR97,'Akt. Runde'!$A$11:$AL$189,30),"")</f>
        <v/>
      </c>
      <c r="AE97" s="561" t="str">
        <f>IF(AR97&lt;999,VLOOKUP(AR97,'Akt. Runde'!$A$11:$AL$189,31),"")</f>
        <v/>
      </c>
      <c r="AF97" s="459" t="str">
        <f>IF(AR97&lt;999,VLOOKUP(AR97,'Akt. Runde'!$A$11:$AL$189,32),"")</f>
        <v/>
      </c>
      <c r="AG97" s="459" t="str">
        <f>IF(AR97&lt;999,VLOOKUP(AR97,'Akt. Runde'!$A$11:$AL$189,33),"")</f>
        <v/>
      </c>
      <c r="AH97" s="563" t="str">
        <f>IF(AR97&lt;999,VLOOKUP(AR97,'Akt. Runde'!$A$11:$AL$189,34),"")</f>
        <v/>
      </c>
      <c r="AI97" s="562" t="str">
        <f>IF(AR97&lt;999,VLOOKUP(AR97,'Akt. Runde'!$A$11:$AL$189,35),"")</f>
        <v/>
      </c>
      <c r="AJ97" s="564" t="str">
        <f>IF(AR97&lt;999,VLOOKUP(AR97,'Akt. Runde'!$A$11:$AL$189,36),"")</f>
        <v/>
      </c>
      <c r="AK97" s="565" t="str">
        <f>IF(AR97&lt;999,VLOOKUP(AR97,'Akt. Runde'!$A$11:$AL$189,37),"")</f>
        <v/>
      </c>
      <c r="AL97" s="137" t="str">
        <f>IF(AR97&lt;999,VLOOKUP(AR97,'Akt. Runde'!$A$11:$AL$189,38),"")</f>
        <v/>
      </c>
      <c r="AO97">
        <f>IF('Akt. Runde'!AK97="",99,'Akt. Runde'!AK97)</f>
        <v>99</v>
      </c>
      <c r="AP97">
        <f t="shared" si="50"/>
        <v>99087</v>
      </c>
      <c r="AQ97">
        <f t="shared" si="91"/>
        <v>99087</v>
      </c>
      <c r="AR97">
        <f t="shared" si="72"/>
        <v>999</v>
      </c>
      <c r="AS97">
        <f t="shared" si="73"/>
        <v>999000</v>
      </c>
      <c r="AT97">
        <f t="shared" si="74"/>
        <v>999000</v>
      </c>
      <c r="AU97">
        <f t="shared" si="75"/>
        <v>999</v>
      </c>
      <c r="AV97">
        <f t="shared" si="78"/>
        <v>87</v>
      </c>
      <c r="AW97" s="47" t="str">
        <f t="shared" si="76"/>
        <v/>
      </c>
      <c r="AX97" t="str">
        <f>IF(AU97&lt;999,VLOOKUP(AU97,'Akt. Runde'!$A$11:$AL$189,4),"")</f>
        <v/>
      </c>
      <c r="AY97" s="48" t="str">
        <f>IF(AU97&lt;999,VLOOKUP(AU97,'Akt. Runde'!$A$11:$AL$189,36),"")</f>
        <v/>
      </c>
      <c r="AZ97" s="447" t="str">
        <f>IF(AU97&lt;999,VLOOKUP(AU97,'Akt. Runde'!$A$11:$AL$189,37),"")</f>
        <v/>
      </c>
      <c r="BA97" t="str">
        <f t="shared" si="77"/>
        <v/>
      </c>
      <c r="BZ97" s="28" t="str">
        <f t="shared" si="79"/>
        <v/>
      </c>
      <c r="CA97" s="28" t="str">
        <f t="shared" si="80"/>
        <v/>
      </c>
      <c r="CB97" s="28" t="str">
        <f t="shared" si="81"/>
        <v/>
      </c>
      <c r="CC97" s="28" t="str">
        <f t="shared" si="82"/>
        <v/>
      </c>
      <c r="CD97" s="28" t="str">
        <f t="shared" si="83"/>
        <v/>
      </c>
      <c r="CE97" s="28" t="str">
        <f t="shared" si="84"/>
        <v/>
      </c>
      <c r="CF97" s="28" t="str">
        <f t="shared" si="92"/>
        <v/>
      </c>
      <c r="CG97" s="28" t="str">
        <f t="shared" si="93"/>
        <v/>
      </c>
      <c r="CH97" s="28" t="str">
        <f t="shared" si="94"/>
        <v/>
      </c>
      <c r="CI97" s="28">
        <f t="shared" si="95"/>
        <v>0</v>
      </c>
      <c r="CT97" s="5"/>
      <c r="CV97" s="28" t="str">
        <f t="shared" si="85"/>
        <v/>
      </c>
      <c r="CW97" s="28" t="str">
        <f t="shared" si="86"/>
        <v/>
      </c>
      <c r="CX97" s="28" t="str">
        <f t="shared" si="87"/>
        <v/>
      </c>
      <c r="CY97" s="28" t="str">
        <f t="shared" si="88"/>
        <v/>
      </c>
      <c r="CZ97" s="28" t="str">
        <f t="shared" si="89"/>
        <v/>
      </c>
      <c r="DA97" s="28" t="str">
        <f t="shared" si="90"/>
        <v/>
      </c>
      <c r="DB97" s="28" t="str">
        <f t="shared" si="96"/>
        <v/>
      </c>
      <c r="DC97" s="28" t="str">
        <f t="shared" si="97"/>
        <v/>
      </c>
      <c r="DD97" s="28" t="str">
        <f t="shared" si="98"/>
        <v/>
      </c>
      <c r="DE97" s="28">
        <f t="shared" si="99"/>
        <v>0</v>
      </c>
      <c r="DP97" s="5"/>
      <c r="DQ97" s="48"/>
      <c r="DR97" s="5"/>
      <c r="DS97" s="5"/>
      <c r="DU97" s="48"/>
      <c r="DV97" s="48"/>
      <c r="DW97" s="48"/>
      <c r="DZ97" s="48"/>
      <c r="EA97" s="48"/>
      <c r="EB97" s="48"/>
      <c r="EC97" s="48"/>
      <c r="EF97" s="48"/>
      <c r="EG97" s="48"/>
      <c r="EH97" s="48"/>
      <c r="EI97" s="48"/>
      <c r="EN97" s="48"/>
    </row>
    <row r="98" spans="1:149" ht="13.5" thickBot="1" x14ac:dyDescent="0.25">
      <c r="A98">
        <v>88</v>
      </c>
      <c r="AQ98">
        <f>$AP$2</f>
        <v>99000</v>
      </c>
      <c r="AR98">
        <v>999</v>
      </c>
      <c r="AS98">
        <f t="shared" si="73"/>
        <v>999000</v>
      </c>
      <c r="AT98">
        <f t="shared" si="74"/>
        <v>999000</v>
      </c>
      <c r="AU98">
        <f t="shared" si="75"/>
        <v>999</v>
      </c>
      <c r="AV98">
        <f t="shared" si="78"/>
        <v>88</v>
      </c>
      <c r="AW98" s="47" t="str">
        <f t="shared" si="76"/>
        <v/>
      </c>
      <c r="AX98" t="str">
        <f>IF(AU98&lt;999,VLOOKUP(AU98,'Akt. Runde'!$A$11:$AL$189,4),"")</f>
        <v/>
      </c>
      <c r="AY98" s="48" t="str">
        <f>IF(AU98&lt;999,VLOOKUP(AU98,'Akt. Runde'!$A$11:$AL$189,36),"")</f>
        <v/>
      </c>
      <c r="AZ98" s="447" t="str">
        <f>IF(AU98&lt;999,VLOOKUP(AU98,'Akt. Runde'!$A$11:$AL$189,37),"")</f>
        <v/>
      </c>
      <c r="BA98" t="str">
        <f t="shared" si="77"/>
        <v/>
      </c>
    </row>
    <row r="99" spans="1:149" ht="16.5" thickBot="1" x14ac:dyDescent="0.3">
      <c r="A99">
        <v>89</v>
      </c>
      <c r="B99" s="733" t="str">
        <f>'Akt. Runde'!B99:AL99</f>
        <v>U-13</v>
      </c>
      <c r="C99" s="734"/>
      <c r="D99" s="734"/>
      <c r="E99" s="734"/>
      <c r="F99" s="734"/>
      <c r="G99" s="734"/>
      <c r="H99" s="734"/>
      <c r="I99" s="734"/>
      <c r="J99" s="734"/>
      <c r="K99" s="734"/>
      <c r="L99" s="734"/>
      <c r="M99" s="734"/>
      <c r="N99" s="734"/>
      <c r="O99" s="734"/>
      <c r="P99" s="734"/>
      <c r="Q99" s="734"/>
      <c r="R99" s="734"/>
      <c r="S99" s="734"/>
      <c r="T99" s="734"/>
      <c r="U99" s="734"/>
      <c r="V99" s="734"/>
      <c r="W99" s="734"/>
      <c r="X99" s="734"/>
      <c r="Y99" s="734"/>
      <c r="Z99" s="734"/>
      <c r="AA99" s="734"/>
      <c r="AB99" s="734"/>
      <c r="AC99" s="734"/>
      <c r="AD99" s="734"/>
      <c r="AE99" s="734"/>
      <c r="AF99" s="734"/>
      <c r="AG99" s="734"/>
      <c r="AH99" s="734"/>
      <c r="AI99" s="734"/>
      <c r="AJ99" s="734"/>
      <c r="AK99" s="734"/>
      <c r="AL99" s="735"/>
      <c r="AQ99">
        <f>$AP$2</f>
        <v>99000</v>
      </c>
      <c r="AR99">
        <v>999</v>
      </c>
      <c r="AS99">
        <f t="shared" si="73"/>
        <v>999000</v>
      </c>
      <c r="AT99">
        <f t="shared" si="74"/>
        <v>999000</v>
      </c>
      <c r="AU99">
        <f t="shared" si="75"/>
        <v>999</v>
      </c>
      <c r="AV99">
        <f t="shared" si="78"/>
        <v>89</v>
      </c>
      <c r="AW99" s="47" t="str">
        <f t="shared" si="76"/>
        <v/>
      </c>
      <c r="AX99" t="str">
        <f>IF(AU99&lt;999,VLOOKUP(AU99,'Akt. Runde'!$A$11:$AL$189,4),"")</f>
        <v/>
      </c>
      <c r="AY99" s="48" t="str">
        <f>IF(AU99&lt;999,VLOOKUP(AU99,'Akt. Runde'!$A$11:$AL$189,36),"")</f>
        <v/>
      </c>
      <c r="AZ99" s="447" t="str">
        <f>IF(AU99&lt;999,VLOOKUP(AU99,'Akt. Runde'!$A$11:$AL$189,37),"")</f>
        <v/>
      </c>
      <c r="BA99" t="str">
        <f t="shared" si="77"/>
        <v/>
      </c>
    </row>
    <row r="100" spans="1:149" x14ac:dyDescent="0.2">
      <c r="A100">
        <v>90</v>
      </c>
      <c r="B100" s="736" t="str">
        <f>'Akt. Runde'!B100:B101</f>
        <v>Nr.</v>
      </c>
      <c r="C100" s="738" t="str">
        <f>'Akt. Runde'!C100:C101</f>
        <v>Pass Identität</v>
      </c>
      <c r="D100" s="740" t="str">
        <f>'Akt. Runde'!D100:D101</f>
        <v>Name</v>
      </c>
      <c r="E100" s="740" t="str">
        <f>'Akt. Runde'!E100:E101</f>
        <v>VER</v>
      </c>
      <c r="F100" s="740" t="str">
        <f>'Akt. Runde'!F100:F101</f>
        <v>Jg</v>
      </c>
      <c r="G100" s="740" t="str">
        <f>'Akt. Runde'!G100:G101</f>
        <v>Kg</v>
      </c>
      <c r="H100" s="742" t="str">
        <f>'Akt. Runde'!H100:H101</f>
        <v>Faktor</v>
      </c>
      <c r="I100" s="709" t="str">
        <f>'Akt. Runde'!I100:N100</f>
        <v>Reißen</v>
      </c>
      <c r="J100" s="710"/>
      <c r="K100" s="710"/>
      <c r="L100" s="710"/>
      <c r="M100" s="710"/>
      <c r="N100" s="711"/>
      <c r="O100" s="709" t="str">
        <f>'Akt. Runde'!O100:T100</f>
        <v>Stoßen</v>
      </c>
      <c r="P100" s="710"/>
      <c r="Q100" s="710"/>
      <c r="R100" s="710"/>
      <c r="S100" s="710"/>
      <c r="T100" s="711"/>
      <c r="U100" s="705" t="str">
        <f>'Akt. Runde'!U100:U101</f>
        <v>Zwei-kampf</v>
      </c>
      <c r="V100" s="707" t="str">
        <f>'Akt. Runde'!V100:V101</f>
        <v>Sc.-Pkte.</v>
      </c>
      <c r="W100" s="138" t="str">
        <f>'Akt. Runde'!W100</f>
        <v>SP+</v>
      </c>
      <c r="X100" s="753">
        <f>'Akt. Runde'!X100:Z100</f>
        <v>30</v>
      </c>
      <c r="Y100" s="754"/>
      <c r="Z100" s="755"/>
      <c r="AA100" s="709" t="str">
        <f>'Akt. Runde'!AA100:AD100</f>
        <v>3-Sprung</v>
      </c>
      <c r="AB100" s="710"/>
      <c r="AC100" s="710"/>
      <c r="AD100" s="711"/>
      <c r="AE100" s="712" t="str">
        <f>'Akt. Runde'!AE100:AI100</f>
        <v>Kugelwurf</v>
      </c>
      <c r="AF100" s="713"/>
      <c r="AG100" s="713"/>
      <c r="AH100" s="713"/>
      <c r="AI100" s="714"/>
      <c r="AJ100" s="756" t="str">
        <f>'Akt. Runde'!AJ100:AJ101</f>
        <v>Ges.-punkte</v>
      </c>
      <c r="AK100" s="758" t="str">
        <f>'Akt. Runde'!AK100:AK101</f>
        <v>Rang</v>
      </c>
      <c r="AL100" s="760" t="str">
        <f>'Akt. Runde'!AL100:AL101</f>
        <v>Pkte.</v>
      </c>
      <c r="AQ100">
        <f>$AP$2</f>
        <v>99000</v>
      </c>
      <c r="AR100">
        <v>999</v>
      </c>
      <c r="AS100">
        <f t="shared" si="73"/>
        <v>999000</v>
      </c>
      <c r="AT100">
        <f t="shared" si="74"/>
        <v>999000</v>
      </c>
      <c r="AU100">
        <f t="shared" si="75"/>
        <v>999</v>
      </c>
      <c r="AV100">
        <f t="shared" si="78"/>
        <v>90</v>
      </c>
      <c r="AW100" s="47" t="str">
        <f t="shared" si="76"/>
        <v/>
      </c>
      <c r="AX100" t="str">
        <f>IF(AU100&lt;999,VLOOKUP(AU100,'Akt. Runde'!$A$11:$AL$189,4),"")</f>
        <v/>
      </c>
      <c r="AY100" s="48" t="str">
        <f>IF(AU100&lt;999,VLOOKUP(AU100,'Akt. Runde'!$A$11:$AL$189,36),"")</f>
        <v/>
      </c>
      <c r="AZ100" s="447" t="str">
        <f>IF(AU100&lt;999,VLOOKUP(AU100,'Akt. Runde'!$A$11:$AL$189,37),"")</f>
        <v/>
      </c>
      <c r="BA100" t="str">
        <f t="shared" si="77"/>
        <v/>
      </c>
    </row>
    <row r="101" spans="1:149" ht="13.5" thickBot="1" x14ac:dyDescent="0.25">
      <c r="A101">
        <v>91</v>
      </c>
      <c r="B101" s="737"/>
      <c r="C101" s="739"/>
      <c r="D101" s="741"/>
      <c r="E101" s="741"/>
      <c r="F101" s="741"/>
      <c r="G101" s="741"/>
      <c r="H101" s="743"/>
      <c r="I101" s="744" t="str">
        <f>'Akt. Runde'!I101:J101</f>
        <v>1.</v>
      </c>
      <c r="J101" s="745"/>
      <c r="K101" s="746" t="str">
        <f>'Akt. Runde'!K101:L101</f>
        <v>2.</v>
      </c>
      <c r="L101" s="745"/>
      <c r="M101" s="746" t="str">
        <f>'Akt. Runde'!M101:N101</f>
        <v>3.</v>
      </c>
      <c r="N101" s="752"/>
      <c r="O101" s="744" t="str">
        <f>'Akt. Runde'!O101:P101</f>
        <v>1.</v>
      </c>
      <c r="P101" s="745"/>
      <c r="Q101" s="746" t="str">
        <f>'Akt. Runde'!Q101:R101</f>
        <v>2.</v>
      </c>
      <c r="R101" s="745"/>
      <c r="S101" s="746" t="str">
        <f>'Akt. Runde'!S101:T101</f>
        <v>3.</v>
      </c>
      <c r="T101" s="752"/>
      <c r="U101" s="706"/>
      <c r="V101" s="708"/>
      <c r="W101" s="139" t="str">
        <f>'Akt. Runde'!W101</f>
        <v>Wertung</v>
      </c>
      <c r="X101" s="140" t="str">
        <f>'Akt. Runde'!X101</f>
        <v>1.</v>
      </c>
      <c r="Y101" s="141" t="str">
        <f>'Akt. Runde'!Y101</f>
        <v>2.</v>
      </c>
      <c r="Z101" s="142" t="str">
        <f>'Akt. Runde'!Z101</f>
        <v>Pkte.</v>
      </c>
      <c r="AA101" s="140" t="str">
        <f>'Akt. Runde'!AA101</f>
        <v>1.</v>
      </c>
      <c r="AB101" s="141" t="str">
        <f>'Akt. Runde'!AB101</f>
        <v>2.</v>
      </c>
      <c r="AC101" s="141" t="str">
        <f>'Akt. Runde'!AC101</f>
        <v>3.</v>
      </c>
      <c r="AD101" s="142" t="str">
        <f>'Akt. Runde'!AD101</f>
        <v>Pkte.</v>
      </c>
      <c r="AE101" s="140" t="str">
        <f>'Akt. Runde'!AE101</f>
        <v>1.</v>
      </c>
      <c r="AF101" s="141" t="str">
        <f>'Akt. Runde'!AF101</f>
        <v>2.</v>
      </c>
      <c r="AG101" s="141" t="str">
        <f>'Akt. Runde'!AG101</f>
        <v>3.</v>
      </c>
      <c r="AH101" s="184" t="str">
        <f>'Akt. Runde'!AH101</f>
        <v>Basis</v>
      </c>
      <c r="AI101" s="142" t="str">
        <f>'Akt. Runde'!AI101</f>
        <v>Pkte.</v>
      </c>
      <c r="AJ101" s="757"/>
      <c r="AK101" s="759"/>
      <c r="AL101" s="761"/>
      <c r="AQ101">
        <f>$AP$2</f>
        <v>99000</v>
      </c>
      <c r="AR101">
        <v>999</v>
      </c>
      <c r="AS101">
        <f t="shared" si="73"/>
        <v>999000</v>
      </c>
      <c r="AT101">
        <f t="shared" si="74"/>
        <v>999000</v>
      </c>
      <c r="AU101">
        <f t="shared" si="75"/>
        <v>999</v>
      </c>
      <c r="AV101">
        <f t="shared" si="78"/>
        <v>91</v>
      </c>
      <c r="AW101" s="47" t="str">
        <f t="shared" si="76"/>
        <v/>
      </c>
      <c r="AX101" t="str">
        <f>IF(AU101&lt;999,VLOOKUP(AU101,'Akt. Runde'!$A$11:$AL$189,4),"")</f>
        <v/>
      </c>
      <c r="AY101" s="48" t="str">
        <f>IF(AU101&lt;999,VLOOKUP(AU101,'Akt. Runde'!$A$11:$AL$189,36),"")</f>
        <v/>
      </c>
      <c r="AZ101" s="447" t="str">
        <f>IF(AU101&lt;999,VLOOKUP(AU101,'Akt. Runde'!$A$11:$AL$189,37),"")</f>
        <v/>
      </c>
      <c r="BA101" t="str">
        <f t="shared" si="77"/>
        <v/>
      </c>
    </row>
    <row r="102" spans="1:149" ht="13.5" thickBot="1" x14ac:dyDescent="0.25">
      <c r="A102">
        <v>92</v>
      </c>
      <c r="B102" s="143" t="str">
        <f>'Akt. Runde'!B102</f>
        <v>Weiblich</v>
      </c>
      <c r="C102" s="144"/>
      <c r="D102" s="144"/>
      <c r="E102" s="145"/>
      <c r="F102" s="145"/>
      <c r="G102" s="145"/>
      <c r="H102" s="145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5"/>
      <c r="AL102" s="146"/>
      <c r="AQ102">
        <f>$AP$2</f>
        <v>99000</v>
      </c>
      <c r="AR102">
        <v>999</v>
      </c>
      <c r="AS102">
        <f t="shared" si="73"/>
        <v>999000</v>
      </c>
      <c r="AT102">
        <f t="shared" si="74"/>
        <v>999000</v>
      </c>
      <c r="AU102">
        <f t="shared" si="75"/>
        <v>999</v>
      </c>
      <c r="AV102">
        <f t="shared" si="78"/>
        <v>92</v>
      </c>
      <c r="AW102" s="47" t="str">
        <f t="shared" si="76"/>
        <v/>
      </c>
      <c r="AX102" t="str">
        <f>IF(AU102&lt;999,VLOOKUP(AU102,'Akt. Runde'!$A$11:$AL$189,4),"")</f>
        <v/>
      </c>
      <c r="AY102" s="48" t="str">
        <f>IF(AU102&lt;999,VLOOKUP(AU102,'Akt. Runde'!$A$11:$AL$189,36),"")</f>
        <v/>
      </c>
      <c r="AZ102" s="447" t="str">
        <f>IF(AU102&lt;999,VLOOKUP(AU102,'Akt. Runde'!$A$11:$AL$189,37),"")</f>
        <v/>
      </c>
      <c r="BA102" t="str">
        <f t="shared" si="77"/>
        <v/>
      </c>
      <c r="BM102" s="73"/>
      <c r="BR102" s="73"/>
      <c r="BS102" s="73"/>
      <c r="BU102" s="108"/>
      <c r="BV102" s="73"/>
      <c r="BW102" s="73"/>
      <c r="BX102" s="73"/>
      <c r="BY102" s="73"/>
      <c r="CF102" s="73" t="s">
        <v>2124</v>
      </c>
      <c r="CG102" s="73" t="s">
        <v>2125</v>
      </c>
      <c r="CH102" s="73" t="s">
        <v>2126</v>
      </c>
      <c r="CI102" s="73" t="s">
        <v>2127</v>
      </c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DB102" s="73" t="s">
        <v>2148</v>
      </c>
      <c r="DC102" s="73" t="s">
        <v>2149</v>
      </c>
      <c r="DD102" s="73" t="s">
        <v>2150</v>
      </c>
      <c r="DE102" s="73" t="s">
        <v>2154</v>
      </c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U102" s="73"/>
      <c r="DV102" s="73"/>
      <c r="DW102" s="73"/>
      <c r="DX102" s="73"/>
      <c r="DZ102" s="73"/>
      <c r="EA102" s="73"/>
      <c r="EB102" s="73"/>
      <c r="EC102" s="73"/>
      <c r="ED102" s="73"/>
      <c r="EF102" s="73"/>
      <c r="EG102" s="73"/>
      <c r="EH102" s="73"/>
      <c r="EI102" s="73"/>
      <c r="EJ102" s="117"/>
      <c r="EN102" s="118"/>
      <c r="EO102" s="118"/>
      <c r="EP102" s="118"/>
      <c r="EQ102" s="118"/>
      <c r="ER102" s="118"/>
      <c r="ES102" s="118"/>
    </row>
    <row r="103" spans="1:149" x14ac:dyDescent="0.2">
      <c r="A103">
        <v>93</v>
      </c>
      <c r="B103" s="507">
        <v>1</v>
      </c>
      <c r="C103" s="508" t="str">
        <f>IF(AR103&lt;999,VLOOKUP(AR103,'Akt. Runde'!$A$11:$AL$189,3),"")</f>
        <v>W71</v>
      </c>
      <c r="D103" s="509" t="str">
        <f>IF(AR103&lt;999,VLOOKUP(AR103,'Akt. Runde'!$A$11:$AL$189,4),"")</f>
        <v>Fischer Sarah</v>
      </c>
      <c r="E103" s="510" t="str">
        <f>IF(AR103&lt;999,VLOOKUP(AR103,'Akt. Runde'!$A$11:$AL$189,5),"")</f>
        <v>KRE</v>
      </c>
      <c r="F103" s="510">
        <f>IF(AR103&lt;999,VLOOKUP(AR103,'Akt. Runde'!$A$11:$AL$189,6),"")</f>
        <v>2000</v>
      </c>
      <c r="G103" s="511">
        <f>IF(AR103&lt;999,VLOOKUP(AR103,'Akt. Runde'!$A$11:$AL$189,7),"")</f>
        <v>55</v>
      </c>
      <c r="H103" s="512">
        <f>IF(AR103&lt;999,VLOOKUP(AR103,'Akt. Runde'!$A$11:$AL$189,8),"")</f>
        <v>1.3661000000000001</v>
      </c>
      <c r="I103" s="513">
        <f>IF(AR103&lt;999,VLOOKUP(AR103,'Akt. Runde'!$A$11:$AL$189,9),"")</f>
        <v>55</v>
      </c>
      <c r="J103" s="514" t="str">
        <f>IF(AR103&lt;999,VLOOKUP(AR103,'Akt. Runde'!$A$11:$AL$189,10),"")</f>
        <v/>
      </c>
      <c r="K103" s="515">
        <f>IF(AR103&lt;999,VLOOKUP(AR103,'Akt. Runde'!$A$11:$AL$189,11),"")</f>
        <v>60</v>
      </c>
      <c r="L103" s="514" t="str">
        <f>IF(AR103&lt;999,VLOOKUP(AR103,'Akt. Runde'!$A$11:$AL$189,12),"")</f>
        <v/>
      </c>
      <c r="M103" s="515" t="str">
        <f>IF(AR103&lt;999,VLOOKUP(AR103,'Akt. Runde'!$A$11:$AL$189,13),"")</f>
        <v/>
      </c>
      <c r="N103" s="514" t="str">
        <f>IF(AR103&lt;999,VLOOKUP(AR103,'Akt. Runde'!$A$11:$AL$189,14),"")</f>
        <v>x</v>
      </c>
      <c r="O103" s="513">
        <f>IF(AR103&lt;999,VLOOKUP(AR103,'Akt. Runde'!$A$11:$AL$189,15),"")</f>
        <v>65</v>
      </c>
      <c r="P103" s="514" t="str">
        <f>IF(AR103&lt;999,VLOOKUP(AR103,'Akt. Runde'!$A$11:$AL$189,16),"")</f>
        <v/>
      </c>
      <c r="Q103" s="515">
        <f>IF(AR103&lt;999,VLOOKUP(AR103,'Akt. Runde'!$A$11:$AL$189,17),"")</f>
        <v>71</v>
      </c>
      <c r="R103" s="514" t="str">
        <f>IF(AR103&lt;999,VLOOKUP(AR103,'Akt. Runde'!$A$11:$AL$189,18),"")</f>
        <v/>
      </c>
      <c r="S103" s="515" t="str">
        <f>IF(AR103&lt;999,VLOOKUP(AR103,'Akt. Runde'!$A$11:$AL$189,19),"")</f>
        <v/>
      </c>
      <c r="T103" s="514" t="str">
        <f>IF(AR103&lt;999,VLOOKUP(AR103,'Akt. Runde'!$A$11:$AL$189,20),"")</f>
        <v>x</v>
      </c>
      <c r="U103" s="516">
        <f>IF(AR103&lt;999,VLOOKUP(AR103,'Akt. Runde'!$A$11:$AL$189,21),"")</f>
        <v>131</v>
      </c>
      <c r="V103" s="517">
        <f>IF(AR103&lt;999,VLOOKUP(AR103,'Akt. Runde'!$A$11:$AL$189,22),"")</f>
        <v>178.95910000000003</v>
      </c>
      <c r="W103" s="517">
        <f>IF(AR103&lt;999,VLOOKUP(AR103,'Akt. Runde'!$A$11:$AL$189,23),"")</f>
        <v>178.95910000000003</v>
      </c>
      <c r="X103" s="518">
        <f>IF(AR103&lt;999,VLOOKUP(AR103,'Akt. Runde'!$A$11:$AL$189,24),"")</f>
        <v>6.2</v>
      </c>
      <c r="Y103" s="519">
        <f>IF(AR103&lt;999,VLOOKUP(AR103,'Akt. Runde'!$A$11:$AL$189,25),"")</f>
        <v>6.18</v>
      </c>
      <c r="Z103" s="520">
        <f>IF(AR103&lt;999,VLOOKUP(AR103,'Akt. Runde'!$A$11:$AL$189,26),"")</f>
        <v>86</v>
      </c>
      <c r="AA103" s="521">
        <f>IF(AR103&lt;999,VLOOKUP(AR103,'Akt. Runde'!$A$11:$AL$189,27),"")</f>
        <v>6.35</v>
      </c>
      <c r="AB103" s="367">
        <f>IF(AR103&lt;999,VLOOKUP(AR103,'Akt. Runde'!$A$11:$AL$189,28),"")</f>
        <v>6.35</v>
      </c>
      <c r="AC103" s="519">
        <f>IF(AR103&lt;999,VLOOKUP(AR103,'Akt. Runde'!$A$11:$AL$189,29),"")</f>
        <v>6.3</v>
      </c>
      <c r="AD103" s="522">
        <f>IF(AR103&lt;999,VLOOKUP(AR103,'Akt. Runde'!$A$11:$AL$189,30),"")</f>
        <v>87</v>
      </c>
      <c r="AE103" s="521">
        <f>IF(AR103&lt;999,VLOOKUP(AR103,'Akt. Runde'!$A$11:$AL$189,31),"")</f>
        <v>5.8</v>
      </c>
      <c r="AF103" s="367">
        <f>IF(AR103&lt;999,VLOOKUP(AR103,'Akt. Runde'!$A$11:$AL$189,32),"")</f>
        <v>6.56</v>
      </c>
      <c r="AG103" s="519">
        <f>IF(AR103&lt;999,VLOOKUP(AR103,'Akt. Runde'!$A$11:$AL$189,33),"")</f>
        <v>5.56</v>
      </c>
      <c r="AH103" s="523">
        <f>IF(AR103&lt;999,VLOOKUP(AR103,'Akt. Runde'!$A$11:$AL$189,34),"")</f>
        <v>35.08</v>
      </c>
      <c r="AI103" s="522">
        <f>IF(AR103&lt;999,VLOOKUP(AR103,'Akt. Runde'!$A$11:$AL$189,35),"")</f>
        <v>47.922788000000004</v>
      </c>
      <c r="AJ103" s="524">
        <f>IF(AR103&lt;999,VLOOKUP(AR103,'Akt. Runde'!$A$11:$AL$189,36),"")</f>
        <v>399.88188800000006</v>
      </c>
      <c r="AK103" s="525">
        <f>IF(AR103&lt;999,VLOOKUP(AR103,'Akt. Runde'!$A$11:$AL$189,37),"")</f>
        <v>1</v>
      </c>
      <c r="AL103" s="526">
        <f>IF(AR103&lt;999,VLOOKUP(AR103,'Akt. Runde'!$A$11:$AL$189,38),"")</f>
        <v>30</v>
      </c>
      <c r="AO103">
        <f>IF('Akt. Runde'!AK103="",99,'Akt. Runde'!AK103)</f>
        <v>1</v>
      </c>
      <c r="AP103">
        <f t="shared" ref="AP103:AP143" si="100">AO103*$AP$1+A103</f>
        <v>1093</v>
      </c>
      <c r="AQ103">
        <f>SMALL($AP$103:$AP$122,B103)</f>
        <v>1093</v>
      </c>
      <c r="AR103">
        <f t="shared" si="72"/>
        <v>93</v>
      </c>
      <c r="AS103">
        <f t="shared" si="73"/>
        <v>93093</v>
      </c>
      <c r="AT103">
        <f t="shared" si="74"/>
        <v>999000</v>
      </c>
      <c r="AU103">
        <f t="shared" si="75"/>
        <v>999</v>
      </c>
      <c r="AV103">
        <f t="shared" si="78"/>
        <v>93</v>
      </c>
      <c r="AW103" s="47" t="str">
        <f t="shared" si="76"/>
        <v/>
      </c>
      <c r="AX103" t="str">
        <f>IF(AU103&lt;999,VLOOKUP(AU103,'Akt. Runde'!$A$11:$AL$189,4),"")</f>
        <v/>
      </c>
      <c r="AY103" s="48" t="str">
        <f>IF(AU103&lt;999,VLOOKUP(AU103,'Akt. Runde'!$A$11:$AL$189,36),"")</f>
        <v/>
      </c>
      <c r="AZ103" s="447" t="str">
        <f>IF(AU103&lt;999,VLOOKUP(AU103,'Akt. Runde'!$A$11:$AL$189,37),"")</f>
        <v/>
      </c>
      <c r="BA103" t="str">
        <f t="shared" si="77"/>
        <v/>
      </c>
      <c r="BZ103" s="28">
        <f t="shared" ref="BZ103:BZ122" si="101">I103</f>
        <v>55</v>
      </c>
      <c r="CA103" s="28" t="str">
        <f t="shared" ref="CA103:CA122" si="102">J103</f>
        <v/>
      </c>
      <c r="CB103" s="28">
        <f t="shared" ref="CB103:CB122" si="103">K103</f>
        <v>60</v>
      </c>
      <c r="CC103" s="28" t="str">
        <f t="shared" ref="CC103:CC122" si="104">L103</f>
        <v/>
      </c>
      <c r="CD103" s="28" t="str">
        <f t="shared" ref="CD103:CD122" si="105">M103</f>
        <v/>
      </c>
      <c r="CE103" s="28" t="str">
        <f t="shared" ref="CE103:CE122" si="106">N103</f>
        <v>x</v>
      </c>
      <c r="CF103" s="28">
        <f>IF(CA103="x",0,IF(CA103="X",0,BZ103))</f>
        <v>55</v>
      </c>
      <c r="CG103" s="28">
        <f>IF(CC103="x",0,IF(CC103="X",0,CB103))</f>
        <v>60</v>
      </c>
      <c r="CH103" s="28">
        <f>IF(CE103="x",0,IF(CE103="X",0,CD103))</f>
        <v>0</v>
      </c>
      <c r="CI103" s="28">
        <f>MAX(CF103:CH103)</f>
        <v>60</v>
      </c>
      <c r="CT103" s="5"/>
      <c r="CV103" s="28">
        <f t="shared" ref="CV103:CV122" si="107">O103</f>
        <v>65</v>
      </c>
      <c r="CW103" s="28" t="str">
        <f t="shared" ref="CW103:CW122" si="108">P103</f>
        <v/>
      </c>
      <c r="CX103" s="28">
        <f t="shared" ref="CX103:CX122" si="109">Q103</f>
        <v>71</v>
      </c>
      <c r="CY103" s="28" t="str">
        <f t="shared" ref="CY103:CY122" si="110">R103</f>
        <v/>
      </c>
      <c r="CZ103" s="28" t="str">
        <f t="shared" ref="CZ103:CZ122" si="111">S103</f>
        <v/>
      </c>
      <c r="DA103" s="28" t="str">
        <f t="shared" ref="DA103:DA122" si="112">T103</f>
        <v>x</v>
      </c>
      <c r="DB103" s="28">
        <f>IF(CW103="x",0,IF(CW103="X",0,CV103))</f>
        <v>65</v>
      </c>
      <c r="DC103" s="28">
        <f>IF(CY103="x",0,IF(CY103="X",0,CX103))</f>
        <v>71</v>
      </c>
      <c r="DD103" s="28">
        <f>IF(DA103="x",0,IF(DA103="X",0,CZ103))</f>
        <v>0</v>
      </c>
      <c r="DE103" s="28">
        <f>MAX(DB103:DD103)</f>
        <v>71</v>
      </c>
      <c r="DP103" s="5"/>
      <c r="DQ103" s="48"/>
      <c r="DR103" s="5"/>
      <c r="DS103" s="5"/>
      <c r="DU103" s="48"/>
      <c r="DV103" s="48"/>
      <c r="DW103" s="48"/>
      <c r="DY103" s="48"/>
      <c r="DZ103" s="48"/>
      <c r="EA103" s="48"/>
      <c r="EB103" s="48"/>
      <c r="EC103" s="48"/>
      <c r="EF103" s="48"/>
      <c r="EG103" s="48"/>
      <c r="EH103" s="48"/>
      <c r="EI103" s="48"/>
      <c r="EN103" s="48"/>
    </row>
    <row r="104" spans="1:149" x14ac:dyDescent="0.2">
      <c r="A104">
        <v>94</v>
      </c>
      <c r="B104" s="353">
        <v>2</v>
      </c>
      <c r="C104" s="354" t="str">
        <f>IF(AR104&lt;999,VLOOKUP(AR104,'Akt. Runde'!$A$11:$AL$189,3),"")</f>
        <v>W122</v>
      </c>
      <c r="D104" s="355" t="str">
        <f>IF(AR104&lt;999,VLOOKUP(AR104,'Akt. Runde'!$A$11:$AL$189,4),"")</f>
        <v>Marschall Marianne</v>
      </c>
      <c r="E104" s="356" t="str">
        <f>IF(AR104&lt;999,VLOOKUP(AR104,'Akt. Runde'!$A$11:$AL$189,5),"")</f>
        <v>LAL</v>
      </c>
      <c r="F104" s="356">
        <f>IF(AR104&lt;999,VLOOKUP(AR104,'Akt. Runde'!$A$11:$AL$189,6),"")</f>
        <v>2000</v>
      </c>
      <c r="G104" s="438">
        <f>IF(AR104&lt;999,VLOOKUP(AR104,'Akt. Runde'!$A$11:$AL$189,7),"")</f>
        <v>37</v>
      </c>
      <c r="H104" s="357">
        <f>IF(AR104&lt;999,VLOOKUP(AR104,'Akt. Runde'!$A$11:$AL$189,8),"")</f>
        <v>1.9819</v>
      </c>
      <c r="I104" s="444">
        <f>IF(AR104&lt;999,VLOOKUP(AR104,'Akt. Runde'!$A$11:$AL$189,9),"")</f>
        <v>21</v>
      </c>
      <c r="J104" s="445" t="str">
        <f>IF(AR104&lt;999,VLOOKUP(AR104,'Akt. Runde'!$A$11:$AL$189,10),"")</f>
        <v/>
      </c>
      <c r="K104" s="446">
        <f>IF(AR104&lt;999,VLOOKUP(AR104,'Akt. Runde'!$A$11:$AL$189,11),"")</f>
        <v>23</v>
      </c>
      <c r="L104" s="445" t="str">
        <f>IF(AR104&lt;999,VLOOKUP(AR104,'Akt. Runde'!$A$11:$AL$189,12),"")</f>
        <v>x</v>
      </c>
      <c r="M104" s="446">
        <f>IF(AR104&lt;999,VLOOKUP(AR104,'Akt. Runde'!$A$11:$AL$189,13),"")</f>
        <v>23</v>
      </c>
      <c r="N104" s="445" t="str">
        <f>IF(AR104&lt;999,VLOOKUP(AR104,'Akt. Runde'!$A$11:$AL$189,14),"")</f>
        <v/>
      </c>
      <c r="O104" s="444">
        <f>IF(AR104&lt;999,VLOOKUP(AR104,'Akt. Runde'!$A$11:$AL$189,15),"")</f>
        <v>30</v>
      </c>
      <c r="P104" s="445" t="str">
        <f>IF(AR104&lt;999,VLOOKUP(AR104,'Akt. Runde'!$A$11:$AL$189,16),"")</f>
        <v/>
      </c>
      <c r="Q104" s="446">
        <f>IF(AR104&lt;999,VLOOKUP(AR104,'Akt. Runde'!$A$11:$AL$189,17),"")</f>
        <v>32</v>
      </c>
      <c r="R104" s="445" t="str">
        <f>IF(AR104&lt;999,VLOOKUP(AR104,'Akt. Runde'!$A$11:$AL$189,18),"")</f>
        <v/>
      </c>
      <c r="S104" s="446">
        <f>IF(AR104&lt;999,VLOOKUP(AR104,'Akt. Runde'!$A$11:$AL$189,19),"")</f>
        <v>34</v>
      </c>
      <c r="T104" s="445" t="str">
        <f>IF(AR104&lt;999,VLOOKUP(AR104,'Akt. Runde'!$A$11:$AL$189,20),"")</f>
        <v/>
      </c>
      <c r="U104" s="430">
        <f>IF(AR104&lt;999,VLOOKUP(AR104,'Akt. Runde'!$A$11:$AL$189,21),"")</f>
        <v>57</v>
      </c>
      <c r="V104" s="431">
        <f>IF(AR104&lt;999,VLOOKUP(AR104,'Akt. Runde'!$A$11:$AL$189,22),"")</f>
        <v>112.9683</v>
      </c>
      <c r="W104" s="431">
        <f>IF(AR104&lt;999,VLOOKUP(AR104,'Akt. Runde'!$A$11:$AL$189,23),"")</f>
        <v>112.9683</v>
      </c>
      <c r="X104" s="344">
        <f>IF(AR104&lt;999,VLOOKUP(AR104,'Akt. Runde'!$A$11:$AL$189,24),"")</f>
        <v>5.82</v>
      </c>
      <c r="Y104" s="345">
        <f>IF(AR104&lt;999,VLOOKUP(AR104,'Akt. Runde'!$A$11:$AL$189,25),"")</f>
        <v>5.58</v>
      </c>
      <c r="Z104" s="338">
        <f>IF(AR104&lt;999,VLOOKUP(AR104,'Akt. Runde'!$A$11:$AL$189,26),"")</f>
        <v>101</v>
      </c>
      <c r="AA104" s="352">
        <f>IF(AR104&lt;999,VLOOKUP(AR104,'Akt. Runde'!$A$11:$AL$189,27),"")</f>
        <v>6.55</v>
      </c>
      <c r="AB104" s="345">
        <f>IF(AR104&lt;999,VLOOKUP(AR104,'Akt. Runde'!$A$11:$AL$189,28),"")</f>
        <v>6.55</v>
      </c>
      <c r="AC104" s="345">
        <f>IF(AR104&lt;999,VLOOKUP(AR104,'Akt. Runde'!$A$11:$AL$189,29),"")</f>
        <v>6.5</v>
      </c>
      <c r="AD104" s="339">
        <f>IF(AR104&lt;999,VLOOKUP(AR104,'Akt. Runde'!$A$11:$AL$189,30),"")</f>
        <v>91</v>
      </c>
      <c r="AE104" s="352">
        <f>IF(AR104&lt;999,VLOOKUP(AR104,'Akt. Runde'!$A$11:$AL$189,31),"")</f>
        <v>5.98</v>
      </c>
      <c r="AF104" s="345">
        <f>IF(AR104&lt;999,VLOOKUP(AR104,'Akt. Runde'!$A$11:$AL$189,32),"")</f>
        <v>5.71</v>
      </c>
      <c r="AG104" s="345">
        <f>IF(AR104&lt;999,VLOOKUP(AR104,'Akt. Runde'!$A$11:$AL$189,33),"")</f>
        <v>5.48</v>
      </c>
      <c r="AH104" s="340">
        <f>IF(AR104&lt;999,VLOOKUP(AR104,'Akt. Runde'!$A$11:$AL$189,34),"")</f>
        <v>30.62</v>
      </c>
      <c r="AI104" s="339">
        <f>IF(AR104&lt;999,VLOOKUP(AR104,'Akt. Runde'!$A$11:$AL$189,35),"")</f>
        <v>60.685777999999999</v>
      </c>
      <c r="AJ104" s="341">
        <f>IF(AR104&lt;999,VLOOKUP(AR104,'Akt. Runde'!$A$11:$AL$189,36),"")</f>
        <v>365.65407800000003</v>
      </c>
      <c r="AK104" s="333">
        <f>IF(AR104&lt;999,VLOOKUP(AR104,'Akt. Runde'!$A$11:$AL$189,37),"")</f>
        <v>2</v>
      </c>
      <c r="AL104" s="136">
        <f>IF(AR104&lt;999,VLOOKUP(AR104,'Akt. Runde'!$A$11:$AL$189,38),"")</f>
        <v>20</v>
      </c>
      <c r="AO104">
        <f>IF('Akt. Runde'!AK104="",99,'Akt. Runde'!AK104)</f>
        <v>4</v>
      </c>
      <c r="AP104">
        <f t="shared" si="100"/>
        <v>4094</v>
      </c>
      <c r="AQ104">
        <f t="shared" ref="AQ104:AQ122" si="113">SMALL($AP$103:$AP$122,B104)</f>
        <v>2096</v>
      </c>
      <c r="AR104">
        <f t="shared" si="72"/>
        <v>96</v>
      </c>
      <c r="AS104">
        <f t="shared" si="73"/>
        <v>94096</v>
      </c>
      <c r="AT104">
        <f t="shared" si="74"/>
        <v>999000</v>
      </c>
      <c r="AU104">
        <f t="shared" si="75"/>
        <v>999</v>
      </c>
      <c r="AV104">
        <f t="shared" si="78"/>
        <v>94</v>
      </c>
      <c r="AW104" s="47" t="str">
        <f t="shared" si="76"/>
        <v/>
      </c>
      <c r="AX104" t="str">
        <f>IF(AU104&lt;999,VLOOKUP(AU104,'Akt. Runde'!$A$11:$AL$189,4),"")</f>
        <v/>
      </c>
      <c r="AY104" s="48" t="str">
        <f>IF(AU104&lt;999,VLOOKUP(AU104,'Akt. Runde'!$A$11:$AL$189,36),"")</f>
        <v/>
      </c>
      <c r="AZ104" s="447" t="str">
        <f>IF(AU104&lt;999,VLOOKUP(AU104,'Akt. Runde'!$A$11:$AL$189,37),"")</f>
        <v/>
      </c>
      <c r="BA104" t="str">
        <f t="shared" si="77"/>
        <v/>
      </c>
      <c r="BZ104" s="28">
        <f t="shared" si="101"/>
        <v>21</v>
      </c>
      <c r="CA104" s="28" t="str">
        <f t="shared" si="102"/>
        <v/>
      </c>
      <c r="CB104" s="28">
        <f t="shared" si="103"/>
        <v>23</v>
      </c>
      <c r="CC104" s="28" t="str">
        <f t="shared" si="104"/>
        <v>x</v>
      </c>
      <c r="CD104" s="28">
        <f t="shared" si="105"/>
        <v>23</v>
      </c>
      <c r="CE104" s="28" t="str">
        <f t="shared" si="106"/>
        <v/>
      </c>
      <c r="CF104" s="28">
        <f t="shared" ref="CF104:CF122" si="114">IF(CA104="x",0,IF(CA104="X",0,BZ104))</f>
        <v>21</v>
      </c>
      <c r="CG104" s="28">
        <f t="shared" ref="CG104:CG122" si="115">IF(CC104="x",0,IF(CC104="X",0,CB104))</f>
        <v>0</v>
      </c>
      <c r="CH104" s="28">
        <f t="shared" ref="CH104:CH122" si="116">IF(CE104="x",0,IF(CE104="X",0,CD104))</f>
        <v>23</v>
      </c>
      <c r="CI104" s="28">
        <f t="shared" ref="CI104:CI122" si="117">MAX(CF104:CH104)</f>
        <v>23</v>
      </c>
      <c r="CT104" s="5"/>
      <c r="CV104" s="28">
        <f t="shared" si="107"/>
        <v>30</v>
      </c>
      <c r="CW104" s="28" t="str">
        <f t="shared" si="108"/>
        <v/>
      </c>
      <c r="CX104" s="28">
        <f t="shared" si="109"/>
        <v>32</v>
      </c>
      <c r="CY104" s="28" t="str">
        <f t="shared" si="110"/>
        <v/>
      </c>
      <c r="CZ104" s="28">
        <f t="shared" si="111"/>
        <v>34</v>
      </c>
      <c r="DA104" s="28" t="str">
        <f t="shared" si="112"/>
        <v/>
      </c>
      <c r="DB104" s="28">
        <f t="shared" ref="DB104:DB122" si="118">IF(CW104="x",0,IF(CW104="X",0,CV104))</f>
        <v>30</v>
      </c>
      <c r="DC104" s="28">
        <f t="shared" ref="DC104:DC122" si="119">IF(CY104="x",0,IF(CY104="X",0,CX104))</f>
        <v>32</v>
      </c>
      <c r="DD104" s="28">
        <f t="shared" ref="DD104:DD122" si="120">IF(DA104="x",0,IF(DA104="X",0,CZ104))</f>
        <v>34</v>
      </c>
      <c r="DE104" s="28">
        <f t="shared" ref="DE104:DE122" si="121">MAX(DB104:DD104)</f>
        <v>34</v>
      </c>
      <c r="DP104" s="5"/>
      <c r="DQ104" s="48"/>
      <c r="DR104" s="5"/>
      <c r="DS104" s="5"/>
      <c r="DU104" s="48"/>
      <c r="DV104" s="48"/>
      <c r="DW104" s="48"/>
      <c r="DZ104" s="48"/>
      <c r="EA104" s="48"/>
      <c r="EB104" s="48"/>
      <c r="EC104" s="48"/>
      <c r="EF104" s="48"/>
      <c r="EG104" s="48"/>
      <c r="EH104" s="48"/>
      <c r="EI104" s="48"/>
      <c r="EN104" s="48"/>
    </row>
    <row r="105" spans="1:149" x14ac:dyDescent="0.2">
      <c r="A105">
        <v>95</v>
      </c>
      <c r="B105" s="358">
        <v>3</v>
      </c>
      <c r="C105" s="359" t="str">
        <f>IF(AR105&lt;999,VLOOKUP(AR105,'Akt. Runde'!$A$11:$AL$189,3),"")</f>
        <v>W119</v>
      </c>
      <c r="D105" s="360" t="str">
        <f>IF(AR105&lt;999,VLOOKUP(AR105,'Akt. Runde'!$A$11:$AL$189,4),"")</f>
        <v>Ortlieb Hannah</v>
      </c>
      <c r="E105" s="361" t="str">
        <f>IF(AR105&lt;999,VLOOKUP(AR105,'Akt. Runde'!$A$11:$AL$189,5),"")</f>
        <v>LAL</v>
      </c>
      <c r="F105" s="361">
        <f>IF(AR105&lt;999,VLOOKUP(AR105,'Akt. Runde'!$A$11:$AL$189,6),"")</f>
        <v>2000</v>
      </c>
      <c r="G105" s="437">
        <f>IF(AR105&lt;999,VLOOKUP(AR105,'Akt. Runde'!$A$11:$AL$189,7),"")</f>
        <v>45.5</v>
      </c>
      <c r="H105" s="362">
        <f>IF(AR105&lt;999,VLOOKUP(AR105,'Akt. Runde'!$A$11:$AL$189,8),"")</f>
        <v>1.6031</v>
      </c>
      <c r="I105" s="363">
        <f>IF(AR105&lt;999,VLOOKUP(AR105,'Akt. Runde'!$A$11:$AL$189,9),"")</f>
        <v>21</v>
      </c>
      <c r="J105" s="364" t="str">
        <f>IF(AR105&lt;999,VLOOKUP(AR105,'Akt. Runde'!$A$11:$AL$189,10),"")</f>
        <v/>
      </c>
      <c r="K105" s="365">
        <f>IF(AR105&lt;999,VLOOKUP(AR105,'Akt. Runde'!$A$11:$AL$189,11),"")</f>
        <v>23</v>
      </c>
      <c r="L105" s="364" t="str">
        <f>IF(AR105&lt;999,VLOOKUP(AR105,'Akt. Runde'!$A$11:$AL$189,12),"")</f>
        <v/>
      </c>
      <c r="M105" s="365">
        <f>IF(AR105&lt;999,VLOOKUP(AR105,'Akt. Runde'!$A$11:$AL$189,13),"")</f>
        <v>24</v>
      </c>
      <c r="N105" s="364" t="str">
        <f>IF(AR105&lt;999,VLOOKUP(AR105,'Akt. Runde'!$A$11:$AL$189,14),"")</f>
        <v/>
      </c>
      <c r="O105" s="363">
        <f>IF(AR105&lt;999,VLOOKUP(AR105,'Akt. Runde'!$A$11:$AL$189,15),"")</f>
        <v>29</v>
      </c>
      <c r="P105" s="364" t="str">
        <f>IF(AR105&lt;999,VLOOKUP(AR105,'Akt. Runde'!$A$11:$AL$189,16),"")</f>
        <v/>
      </c>
      <c r="Q105" s="365">
        <f>IF(AR105&lt;999,VLOOKUP(AR105,'Akt. Runde'!$A$11:$AL$189,17),"")</f>
        <v>32</v>
      </c>
      <c r="R105" s="364" t="str">
        <f>IF(AR105&lt;999,VLOOKUP(AR105,'Akt. Runde'!$A$11:$AL$189,18),"")</f>
        <v/>
      </c>
      <c r="S105" s="365">
        <f>IF(AR105&lt;999,VLOOKUP(AR105,'Akt. Runde'!$A$11:$AL$189,19),"")</f>
        <v>34</v>
      </c>
      <c r="T105" s="364" t="str">
        <f>IF(AR105&lt;999,VLOOKUP(AR105,'Akt. Runde'!$A$11:$AL$189,20),"")</f>
        <v/>
      </c>
      <c r="U105" s="434">
        <f>IF(AR105&lt;999,VLOOKUP(AR105,'Akt. Runde'!$A$11:$AL$189,21),"")</f>
        <v>58</v>
      </c>
      <c r="V105" s="435">
        <f>IF(AR105&lt;999,VLOOKUP(AR105,'Akt. Runde'!$A$11:$AL$189,22),"")</f>
        <v>92.979800000000012</v>
      </c>
      <c r="W105" s="435">
        <f>IF(AR105&lt;999,VLOOKUP(AR105,'Akt. Runde'!$A$11:$AL$189,23),"")</f>
        <v>92.979800000000012</v>
      </c>
      <c r="X105" s="366">
        <f>IF(AR105&lt;999,VLOOKUP(AR105,'Akt. Runde'!$A$11:$AL$189,24),"")</f>
        <v>5.86</v>
      </c>
      <c r="Y105" s="367">
        <f>IF(AR105&lt;999,VLOOKUP(AR105,'Akt. Runde'!$A$11:$AL$189,25),"")</f>
        <v>5.89</v>
      </c>
      <c r="Z105" s="368">
        <f>IF(AR105&lt;999,VLOOKUP(AR105,'Akt. Runde'!$A$11:$AL$189,26),"")</f>
        <v>94</v>
      </c>
      <c r="AA105" s="369">
        <f>IF(AR105&lt;999,VLOOKUP(AR105,'Akt. Runde'!$A$11:$AL$189,27),"")</f>
        <v>6.25</v>
      </c>
      <c r="AB105" s="367">
        <f>IF(AR105&lt;999,VLOOKUP(AR105,'Akt. Runde'!$A$11:$AL$189,28),"")</f>
        <v>6.3</v>
      </c>
      <c r="AC105" s="367">
        <f>IF(AR105&lt;999,VLOOKUP(AR105,'Akt. Runde'!$A$11:$AL$189,29),"")</f>
        <v>6.35</v>
      </c>
      <c r="AD105" s="370">
        <f>IF(AR105&lt;999,VLOOKUP(AR105,'Akt. Runde'!$A$11:$AL$189,30),"")</f>
        <v>87</v>
      </c>
      <c r="AE105" s="369">
        <f>IF(AR105&lt;999,VLOOKUP(AR105,'Akt. Runde'!$A$11:$AL$189,31),"")</f>
        <v>7.01</v>
      </c>
      <c r="AF105" s="367">
        <f>IF(AR105&lt;999,VLOOKUP(AR105,'Akt. Runde'!$A$11:$AL$189,32),"")</f>
        <v>6.31</v>
      </c>
      <c r="AG105" s="367">
        <f>IF(AR105&lt;999,VLOOKUP(AR105,'Akt. Runde'!$A$11:$AL$189,33),"")</f>
        <v>6.53</v>
      </c>
      <c r="AH105" s="371">
        <f>IF(AR105&lt;999,VLOOKUP(AR105,'Akt. Runde'!$A$11:$AL$189,34),"")</f>
        <v>38.54</v>
      </c>
      <c r="AI105" s="370">
        <f>IF(AR105&lt;999,VLOOKUP(AR105,'Akt. Runde'!$A$11:$AL$189,35),"")</f>
        <v>61.783473999999998</v>
      </c>
      <c r="AJ105" s="372">
        <f>IF(AR105&lt;999,VLOOKUP(AR105,'Akt. Runde'!$A$11:$AL$189,36),"")</f>
        <v>335.76327400000002</v>
      </c>
      <c r="AK105" s="373">
        <f>IF(AR105&lt;999,VLOOKUP(AR105,'Akt. Runde'!$A$11:$AL$189,37),"")</f>
        <v>3</v>
      </c>
      <c r="AL105" s="374">
        <f>IF(AR105&lt;999,VLOOKUP(AR105,'Akt. Runde'!$A$11:$AL$189,38),"")</f>
        <v>16</v>
      </c>
      <c r="AO105">
        <f>IF('Akt. Runde'!AK105="",99,'Akt. Runde'!AK105)</f>
        <v>3</v>
      </c>
      <c r="AP105">
        <f t="shared" si="100"/>
        <v>3095</v>
      </c>
      <c r="AQ105">
        <f t="shared" si="113"/>
        <v>3095</v>
      </c>
      <c r="AR105">
        <f t="shared" si="72"/>
        <v>95</v>
      </c>
      <c r="AS105">
        <f t="shared" si="73"/>
        <v>95095</v>
      </c>
      <c r="AT105">
        <f t="shared" si="74"/>
        <v>999000</v>
      </c>
      <c r="AU105">
        <f t="shared" si="75"/>
        <v>999</v>
      </c>
      <c r="AV105">
        <f t="shared" si="78"/>
        <v>95</v>
      </c>
      <c r="AW105" s="47" t="str">
        <f t="shared" si="76"/>
        <v/>
      </c>
      <c r="AX105" t="str">
        <f>IF(AU105&lt;999,VLOOKUP(AU105,'Akt. Runde'!$A$11:$AL$189,4),"")</f>
        <v/>
      </c>
      <c r="AY105" s="48" t="str">
        <f>IF(AU105&lt;999,VLOOKUP(AU105,'Akt. Runde'!$A$11:$AL$189,36),"")</f>
        <v/>
      </c>
      <c r="AZ105" s="447" t="str">
        <f>IF(AU105&lt;999,VLOOKUP(AU105,'Akt. Runde'!$A$11:$AL$189,37),"")</f>
        <v/>
      </c>
      <c r="BA105" t="str">
        <f t="shared" si="77"/>
        <v/>
      </c>
      <c r="BZ105" s="28">
        <f t="shared" si="101"/>
        <v>21</v>
      </c>
      <c r="CA105" s="28" t="str">
        <f t="shared" si="102"/>
        <v/>
      </c>
      <c r="CB105" s="28">
        <f t="shared" si="103"/>
        <v>23</v>
      </c>
      <c r="CC105" s="28" t="str">
        <f t="shared" si="104"/>
        <v/>
      </c>
      <c r="CD105" s="28">
        <f t="shared" si="105"/>
        <v>24</v>
      </c>
      <c r="CE105" s="28" t="str">
        <f t="shared" si="106"/>
        <v/>
      </c>
      <c r="CF105" s="28">
        <f t="shared" si="114"/>
        <v>21</v>
      </c>
      <c r="CG105" s="28">
        <f t="shared" si="115"/>
        <v>23</v>
      </c>
      <c r="CH105" s="28">
        <f t="shared" si="116"/>
        <v>24</v>
      </c>
      <c r="CI105" s="28">
        <f t="shared" si="117"/>
        <v>24</v>
      </c>
      <c r="CT105" s="5"/>
      <c r="CV105" s="28">
        <f t="shared" si="107"/>
        <v>29</v>
      </c>
      <c r="CW105" s="28" t="str">
        <f t="shared" si="108"/>
        <v/>
      </c>
      <c r="CX105" s="28">
        <f t="shared" si="109"/>
        <v>32</v>
      </c>
      <c r="CY105" s="28" t="str">
        <f t="shared" si="110"/>
        <v/>
      </c>
      <c r="CZ105" s="28">
        <f t="shared" si="111"/>
        <v>34</v>
      </c>
      <c r="DA105" s="28" t="str">
        <f t="shared" si="112"/>
        <v/>
      </c>
      <c r="DB105" s="28">
        <f t="shared" si="118"/>
        <v>29</v>
      </c>
      <c r="DC105" s="28">
        <f t="shared" si="119"/>
        <v>32</v>
      </c>
      <c r="DD105" s="28">
        <f t="shared" si="120"/>
        <v>34</v>
      </c>
      <c r="DE105" s="28">
        <f t="shared" si="121"/>
        <v>34</v>
      </c>
      <c r="DP105" s="5"/>
      <c r="DQ105" s="48"/>
      <c r="DR105" s="5"/>
      <c r="DS105" s="5"/>
      <c r="DU105" s="48"/>
      <c r="DV105" s="48"/>
      <c r="DW105" s="48"/>
      <c r="DZ105" s="48"/>
      <c r="EA105" s="48"/>
      <c r="EB105" s="48"/>
      <c r="EC105" s="48"/>
      <c r="EF105" s="48"/>
      <c r="EG105" s="48"/>
      <c r="EH105" s="48"/>
      <c r="EI105" s="48"/>
      <c r="EN105" s="48"/>
    </row>
    <row r="106" spans="1:149" x14ac:dyDescent="0.2">
      <c r="A106">
        <v>96</v>
      </c>
      <c r="B106" s="353">
        <v>4</v>
      </c>
      <c r="C106" s="354" t="str">
        <f>IF(AR106&lt;999,VLOOKUP(AR106,'Akt. Runde'!$A$11:$AL$189,3),"")</f>
        <v>W118</v>
      </c>
      <c r="D106" s="355" t="str">
        <f>IF(AR106&lt;999,VLOOKUP(AR106,'Akt. Runde'!$A$11:$AL$189,4),"")</f>
        <v>Majer Sarah</v>
      </c>
      <c r="E106" s="356" t="str">
        <f>IF(AR106&lt;999,VLOOKUP(AR106,'Akt. Runde'!$A$11:$AL$189,5),"")</f>
        <v>LAL</v>
      </c>
      <c r="F106" s="356">
        <f>IF(AR106&lt;999,VLOOKUP(AR106,'Akt. Runde'!$A$11:$AL$189,6),"")</f>
        <v>2000</v>
      </c>
      <c r="G106" s="438">
        <f>IF(AR106&lt;999,VLOOKUP(AR106,'Akt. Runde'!$A$11:$AL$189,7),"")</f>
        <v>41</v>
      </c>
      <c r="H106" s="357">
        <f>IF(AR106&lt;999,VLOOKUP(AR106,'Akt. Runde'!$A$11:$AL$189,8),"")</f>
        <v>1.7750999999999999</v>
      </c>
      <c r="I106" s="444">
        <f>IF(AR106&lt;999,VLOOKUP(AR106,'Akt. Runde'!$A$11:$AL$189,9),"")</f>
        <v>21</v>
      </c>
      <c r="J106" s="445" t="str">
        <f>IF(AR106&lt;999,VLOOKUP(AR106,'Akt. Runde'!$A$11:$AL$189,10),"")</f>
        <v/>
      </c>
      <c r="K106" s="446">
        <f>IF(AR106&lt;999,VLOOKUP(AR106,'Akt. Runde'!$A$11:$AL$189,11),"")</f>
        <v>23</v>
      </c>
      <c r="L106" s="445" t="str">
        <f>IF(AR106&lt;999,VLOOKUP(AR106,'Akt. Runde'!$A$11:$AL$189,12),"")</f>
        <v>x</v>
      </c>
      <c r="M106" s="446">
        <f>IF(AR106&lt;999,VLOOKUP(AR106,'Akt. Runde'!$A$11:$AL$189,13),"")</f>
        <v>23</v>
      </c>
      <c r="N106" s="445" t="str">
        <f>IF(AR106&lt;999,VLOOKUP(AR106,'Akt. Runde'!$A$11:$AL$189,14),"")</f>
        <v>x</v>
      </c>
      <c r="O106" s="444">
        <f>IF(AR106&lt;999,VLOOKUP(AR106,'Akt. Runde'!$A$11:$AL$189,15),"")</f>
        <v>28</v>
      </c>
      <c r="P106" s="445" t="str">
        <f>IF(AR106&lt;999,VLOOKUP(AR106,'Akt. Runde'!$A$11:$AL$189,16),"")</f>
        <v/>
      </c>
      <c r="Q106" s="446">
        <f>IF(AR106&lt;999,VLOOKUP(AR106,'Akt. Runde'!$A$11:$AL$189,17),"")</f>
        <v>31</v>
      </c>
      <c r="R106" s="445" t="str">
        <f>IF(AR106&lt;999,VLOOKUP(AR106,'Akt. Runde'!$A$11:$AL$189,18),"")</f>
        <v>x</v>
      </c>
      <c r="S106" s="446">
        <f>IF(AR106&lt;999,VLOOKUP(AR106,'Akt. Runde'!$A$11:$AL$189,19),"")</f>
        <v>31</v>
      </c>
      <c r="T106" s="445" t="str">
        <f>IF(AR106&lt;999,VLOOKUP(AR106,'Akt. Runde'!$A$11:$AL$189,20),"")</f>
        <v>x</v>
      </c>
      <c r="U106" s="430">
        <f>IF(AR106&lt;999,VLOOKUP(AR106,'Akt. Runde'!$A$11:$AL$189,21),"")</f>
        <v>49</v>
      </c>
      <c r="V106" s="431">
        <f>IF(AR106&lt;999,VLOOKUP(AR106,'Akt. Runde'!$A$11:$AL$189,22),"")</f>
        <v>86.979899999999986</v>
      </c>
      <c r="W106" s="431">
        <f>IF(AR106&lt;999,VLOOKUP(AR106,'Akt. Runde'!$A$11:$AL$189,23),"")</f>
        <v>86.979899999999986</v>
      </c>
      <c r="X106" s="344">
        <f>IF(AR106&lt;999,VLOOKUP(AR106,'Akt. Runde'!$A$11:$AL$189,24),"")</f>
        <v>5.8</v>
      </c>
      <c r="Y106" s="345">
        <f>IF(AR106&lt;999,VLOOKUP(AR106,'Akt. Runde'!$A$11:$AL$189,25),"")</f>
        <v>5.84</v>
      </c>
      <c r="Z106" s="338">
        <f>IF(AR106&lt;999,VLOOKUP(AR106,'Akt. Runde'!$A$11:$AL$189,26),"")</f>
        <v>95</v>
      </c>
      <c r="AA106" s="352">
        <f>IF(AR106&lt;999,VLOOKUP(AR106,'Akt. Runde'!$A$11:$AL$189,27),"")</f>
        <v>6.2</v>
      </c>
      <c r="AB106" s="345">
        <f>IF(AR106&lt;999,VLOOKUP(AR106,'Akt. Runde'!$A$11:$AL$189,28),"")</f>
        <v>6.25</v>
      </c>
      <c r="AC106" s="345">
        <f>IF(AR106&lt;999,VLOOKUP(AR106,'Akt. Runde'!$A$11:$AL$189,29),"")</f>
        <v>6.4</v>
      </c>
      <c r="AD106" s="339">
        <f>IF(AR106&lt;999,VLOOKUP(AR106,'Akt. Runde'!$A$11:$AL$189,30),"")</f>
        <v>88</v>
      </c>
      <c r="AE106" s="352">
        <f>IF(AR106&lt;999,VLOOKUP(AR106,'Akt. Runde'!$A$11:$AL$189,31),"")</f>
        <v>5.5</v>
      </c>
      <c r="AF106" s="345">
        <f>IF(AR106&lt;999,VLOOKUP(AR106,'Akt. Runde'!$A$11:$AL$189,32),"")</f>
        <v>5.89</v>
      </c>
      <c r="AG106" s="345">
        <f>IF(AR106&lt;999,VLOOKUP(AR106,'Akt. Runde'!$A$11:$AL$189,33),"")</f>
        <v>4.82</v>
      </c>
      <c r="AH106" s="340">
        <f>IF(AR106&lt;999,VLOOKUP(AR106,'Akt. Runde'!$A$11:$AL$189,34),"")</f>
        <v>29.92</v>
      </c>
      <c r="AI106" s="339">
        <f>IF(AR106&lt;999,VLOOKUP(AR106,'Akt. Runde'!$A$11:$AL$189,35),"")</f>
        <v>53.110992000000003</v>
      </c>
      <c r="AJ106" s="341">
        <f>IF(AR106&lt;999,VLOOKUP(AR106,'Akt. Runde'!$A$11:$AL$189,36),"")</f>
        <v>323.090892</v>
      </c>
      <c r="AK106" s="333">
        <f>IF(AR106&lt;999,VLOOKUP(AR106,'Akt. Runde'!$A$11:$AL$189,37),"")</f>
        <v>4</v>
      </c>
      <c r="AL106" s="136">
        <f>IF(AR106&lt;999,VLOOKUP(AR106,'Akt. Runde'!$A$11:$AL$189,38),"")</f>
        <v>12</v>
      </c>
      <c r="AO106">
        <f>IF('Akt. Runde'!AK106="",99,'Akt. Runde'!AK106)</f>
        <v>2</v>
      </c>
      <c r="AP106">
        <f t="shared" si="100"/>
        <v>2096</v>
      </c>
      <c r="AQ106">
        <f t="shared" si="113"/>
        <v>4094</v>
      </c>
      <c r="AR106">
        <f t="shared" si="72"/>
        <v>94</v>
      </c>
      <c r="AS106">
        <f t="shared" si="73"/>
        <v>96094</v>
      </c>
      <c r="AT106">
        <f t="shared" si="74"/>
        <v>999000</v>
      </c>
      <c r="AU106">
        <f t="shared" si="75"/>
        <v>999</v>
      </c>
      <c r="AV106">
        <f t="shared" si="78"/>
        <v>96</v>
      </c>
      <c r="AW106" s="47" t="str">
        <f t="shared" si="76"/>
        <v/>
      </c>
      <c r="AX106" t="str">
        <f>IF(AU106&lt;999,VLOOKUP(AU106,'Akt. Runde'!$A$11:$AL$189,4),"")</f>
        <v/>
      </c>
      <c r="AY106" s="48" t="str">
        <f>IF(AU106&lt;999,VLOOKUP(AU106,'Akt. Runde'!$A$11:$AL$189,36),"")</f>
        <v/>
      </c>
      <c r="AZ106" s="447" t="str">
        <f>IF(AU106&lt;999,VLOOKUP(AU106,'Akt. Runde'!$A$11:$AL$189,37),"")</f>
        <v/>
      </c>
      <c r="BA106" t="str">
        <f t="shared" si="77"/>
        <v/>
      </c>
      <c r="BZ106" s="28">
        <f t="shared" si="101"/>
        <v>21</v>
      </c>
      <c r="CA106" s="28" t="str">
        <f t="shared" si="102"/>
        <v/>
      </c>
      <c r="CB106" s="28">
        <f t="shared" si="103"/>
        <v>23</v>
      </c>
      <c r="CC106" s="28" t="str">
        <f t="shared" si="104"/>
        <v>x</v>
      </c>
      <c r="CD106" s="28">
        <f t="shared" si="105"/>
        <v>23</v>
      </c>
      <c r="CE106" s="28" t="str">
        <f t="shared" si="106"/>
        <v>x</v>
      </c>
      <c r="CF106" s="28">
        <f t="shared" si="114"/>
        <v>21</v>
      </c>
      <c r="CG106" s="28">
        <f t="shared" si="115"/>
        <v>0</v>
      </c>
      <c r="CH106" s="28">
        <f t="shared" si="116"/>
        <v>0</v>
      </c>
      <c r="CI106" s="28">
        <f t="shared" si="117"/>
        <v>21</v>
      </c>
      <c r="CT106" s="5"/>
      <c r="CV106" s="28">
        <f t="shared" si="107"/>
        <v>28</v>
      </c>
      <c r="CW106" s="28" t="str">
        <f t="shared" si="108"/>
        <v/>
      </c>
      <c r="CX106" s="28">
        <f t="shared" si="109"/>
        <v>31</v>
      </c>
      <c r="CY106" s="28" t="str">
        <f t="shared" si="110"/>
        <v>x</v>
      </c>
      <c r="CZ106" s="28">
        <f t="shared" si="111"/>
        <v>31</v>
      </c>
      <c r="DA106" s="28" t="str">
        <f t="shared" si="112"/>
        <v>x</v>
      </c>
      <c r="DB106" s="28">
        <f t="shared" si="118"/>
        <v>28</v>
      </c>
      <c r="DC106" s="28">
        <f t="shared" si="119"/>
        <v>0</v>
      </c>
      <c r="DD106" s="28">
        <f t="shared" si="120"/>
        <v>0</v>
      </c>
      <c r="DE106" s="28">
        <f t="shared" si="121"/>
        <v>28</v>
      </c>
      <c r="DP106" s="5"/>
      <c r="DQ106" s="48"/>
      <c r="DR106" s="5"/>
      <c r="DS106" s="5"/>
      <c r="DU106" s="48"/>
      <c r="DV106" s="48"/>
      <c r="DW106" s="48"/>
      <c r="DZ106" s="48"/>
      <c r="EA106" s="48"/>
      <c r="EB106" s="48"/>
      <c r="EC106" s="48"/>
      <c r="EF106" s="48"/>
      <c r="EG106" s="48"/>
      <c r="EH106" s="48"/>
      <c r="EI106" s="48"/>
      <c r="EN106" s="48"/>
    </row>
    <row r="107" spans="1:149" x14ac:dyDescent="0.2">
      <c r="A107">
        <v>97</v>
      </c>
      <c r="B107" s="358">
        <v>5</v>
      </c>
      <c r="C107" s="359" t="str">
        <f>IF(AR107&lt;999,VLOOKUP(AR107,'Akt. Runde'!$A$11:$AL$189,3),"")</f>
        <v>X283</v>
      </c>
      <c r="D107" s="360" t="str">
        <f>IF(AR107&lt;999,VLOOKUP(AR107,'Akt. Runde'!$A$11:$AL$189,4),"")</f>
        <v>Schenk Celine</v>
      </c>
      <c r="E107" s="361" t="str">
        <f>IF(AR107&lt;999,VLOOKUP(AR107,'Akt. Runde'!$A$11:$AL$189,5),"")</f>
        <v>LAL</v>
      </c>
      <c r="F107" s="361">
        <f>IF(AR107&lt;999,VLOOKUP(AR107,'Akt. Runde'!$A$11:$AL$189,6),"")</f>
        <v>2000</v>
      </c>
      <c r="G107" s="437">
        <f>IF(AR107&lt;999,VLOOKUP(AR107,'Akt. Runde'!$A$11:$AL$189,7),"")</f>
        <v>45.5</v>
      </c>
      <c r="H107" s="362">
        <f>IF(AR107&lt;999,VLOOKUP(AR107,'Akt. Runde'!$A$11:$AL$189,8),"")</f>
        <v>1.6031</v>
      </c>
      <c r="I107" s="363">
        <f>IF(AR107&lt;999,VLOOKUP(AR107,'Akt. Runde'!$A$11:$AL$189,9),"")</f>
        <v>20</v>
      </c>
      <c r="J107" s="364" t="str">
        <f>IF(AR107&lt;999,VLOOKUP(AR107,'Akt. Runde'!$A$11:$AL$189,10),"")</f>
        <v/>
      </c>
      <c r="K107" s="365">
        <f>IF(AR107&lt;999,VLOOKUP(AR107,'Akt. Runde'!$A$11:$AL$189,11),"")</f>
        <v>23</v>
      </c>
      <c r="L107" s="364" t="str">
        <f>IF(AR107&lt;999,VLOOKUP(AR107,'Akt. Runde'!$A$11:$AL$189,12),"")</f>
        <v>x</v>
      </c>
      <c r="M107" s="365">
        <f>IF(AR107&lt;999,VLOOKUP(AR107,'Akt. Runde'!$A$11:$AL$189,13),"")</f>
        <v>23</v>
      </c>
      <c r="N107" s="364" t="str">
        <f>IF(AR107&lt;999,VLOOKUP(AR107,'Akt. Runde'!$A$11:$AL$189,14),"")</f>
        <v/>
      </c>
      <c r="O107" s="363">
        <f>IF(AR107&lt;999,VLOOKUP(AR107,'Akt. Runde'!$A$11:$AL$189,15),"")</f>
        <v>20</v>
      </c>
      <c r="P107" s="364" t="str">
        <f>IF(AR107&lt;999,VLOOKUP(AR107,'Akt. Runde'!$A$11:$AL$189,16),"")</f>
        <v/>
      </c>
      <c r="Q107" s="365">
        <f>IF(AR107&lt;999,VLOOKUP(AR107,'Akt. Runde'!$A$11:$AL$189,17),"")</f>
        <v>25</v>
      </c>
      <c r="R107" s="364" t="str">
        <f>IF(AR107&lt;999,VLOOKUP(AR107,'Akt. Runde'!$A$11:$AL$189,18),"")</f>
        <v>x</v>
      </c>
      <c r="S107" s="365">
        <f>IF(AR107&lt;999,VLOOKUP(AR107,'Akt. Runde'!$A$11:$AL$189,19),"")</f>
        <v>25</v>
      </c>
      <c r="T107" s="364" t="str">
        <f>IF(AR107&lt;999,VLOOKUP(AR107,'Akt. Runde'!$A$11:$AL$189,20),"")</f>
        <v/>
      </c>
      <c r="U107" s="434">
        <f>IF(AR107&lt;999,VLOOKUP(AR107,'Akt. Runde'!$A$11:$AL$189,21),"")</f>
        <v>48</v>
      </c>
      <c r="V107" s="435">
        <f>IF(AR107&lt;999,VLOOKUP(AR107,'Akt. Runde'!$A$11:$AL$189,22),"")</f>
        <v>76.948800000000006</v>
      </c>
      <c r="W107" s="435">
        <f>IF(AR107&lt;999,VLOOKUP(AR107,'Akt. Runde'!$A$11:$AL$189,23),"")</f>
        <v>76.948800000000006</v>
      </c>
      <c r="X107" s="366">
        <f>IF(AR107&lt;999,VLOOKUP(AR107,'Akt. Runde'!$A$11:$AL$189,24),"")</f>
        <v>5.76</v>
      </c>
      <c r="Y107" s="367">
        <f>IF(AR107&lt;999,VLOOKUP(AR107,'Akt. Runde'!$A$11:$AL$189,25),"")</f>
        <v>5.89</v>
      </c>
      <c r="Z107" s="368">
        <f>IF(AR107&lt;999,VLOOKUP(AR107,'Akt. Runde'!$A$11:$AL$189,26),"")</f>
        <v>96</v>
      </c>
      <c r="AA107" s="369">
        <f>IF(AR107&lt;999,VLOOKUP(AR107,'Akt. Runde'!$A$11:$AL$189,27),"")</f>
        <v>6.05</v>
      </c>
      <c r="AB107" s="367">
        <f>IF(AR107&lt;999,VLOOKUP(AR107,'Akt. Runde'!$A$11:$AL$189,28),"")</f>
        <v>6.15</v>
      </c>
      <c r="AC107" s="367">
        <f>IF(AR107&lt;999,VLOOKUP(AR107,'Akt. Runde'!$A$11:$AL$189,29),"")</f>
        <v>6.3</v>
      </c>
      <c r="AD107" s="370">
        <f>IF(AR107&lt;999,VLOOKUP(AR107,'Akt. Runde'!$A$11:$AL$189,30),"")</f>
        <v>86</v>
      </c>
      <c r="AE107" s="369">
        <f>IF(AR107&lt;999,VLOOKUP(AR107,'Akt. Runde'!$A$11:$AL$189,31),"")</f>
        <v>5.56</v>
      </c>
      <c r="AF107" s="367">
        <f>IF(AR107&lt;999,VLOOKUP(AR107,'Akt. Runde'!$A$11:$AL$189,32),"")</f>
        <v>5.71</v>
      </c>
      <c r="AG107" s="367">
        <f>IF(AR107&lt;999,VLOOKUP(AR107,'Akt. Runde'!$A$11:$AL$189,33),"")</f>
        <v>5.58</v>
      </c>
      <c r="AH107" s="371">
        <f>IF(AR107&lt;999,VLOOKUP(AR107,'Akt. Runde'!$A$11:$AL$189,34),"")</f>
        <v>28.54</v>
      </c>
      <c r="AI107" s="370">
        <f>IF(AR107&lt;999,VLOOKUP(AR107,'Akt. Runde'!$A$11:$AL$189,35),"")</f>
        <v>45.752473999999999</v>
      </c>
      <c r="AJ107" s="372">
        <f>IF(AR107&lt;999,VLOOKUP(AR107,'Akt. Runde'!$A$11:$AL$189,36),"")</f>
        <v>304.70127400000001</v>
      </c>
      <c r="AK107" s="373">
        <f>IF(AR107&lt;999,VLOOKUP(AR107,'Akt. Runde'!$A$11:$AL$189,37),"")</f>
        <v>5</v>
      </c>
      <c r="AL107" s="374">
        <f>IF(AR107&lt;999,VLOOKUP(AR107,'Akt. Runde'!$A$11:$AL$189,38),"")</f>
        <v>11</v>
      </c>
      <c r="AO107">
        <f>IF('Akt. Runde'!AK107="",99,'Akt. Runde'!AK107)</f>
        <v>5</v>
      </c>
      <c r="AP107">
        <f t="shared" si="100"/>
        <v>5097</v>
      </c>
      <c r="AQ107">
        <f t="shared" si="113"/>
        <v>5097</v>
      </c>
      <c r="AR107">
        <f t="shared" si="72"/>
        <v>97</v>
      </c>
      <c r="AS107">
        <f t="shared" si="73"/>
        <v>97097</v>
      </c>
      <c r="AT107">
        <f t="shared" si="74"/>
        <v>999000</v>
      </c>
      <c r="AU107">
        <f t="shared" si="75"/>
        <v>999</v>
      </c>
      <c r="AV107">
        <f t="shared" si="78"/>
        <v>97</v>
      </c>
      <c r="AW107" s="47" t="str">
        <f t="shared" si="76"/>
        <v/>
      </c>
      <c r="AX107" t="str">
        <f>IF(AU107&lt;999,VLOOKUP(AU107,'Akt. Runde'!$A$11:$AL$189,4),"")</f>
        <v/>
      </c>
      <c r="AY107" s="48" t="str">
        <f>IF(AU107&lt;999,VLOOKUP(AU107,'Akt. Runde'!$A$11:$AL$189,36),"")</f>
        <v/>
      </c>
      <c r="AZ107" s="447" t="str">
        <f>IF(AU107&lt;999,VLOOKUP(AU107,'Akt. Runde'!$A$11:$AL$189,37),"")</f>
        <v/>
      </c>
      <c r="BA107" t="str">
        <f t="shared" si="77"/>
        <v/>
      </c>
      <c r="BZ107" s="28">
        <f t="shared" si="101"/>
        <v>20</v>
      </c>
      <c r="CA107" s="28" t="str">
        <f t="shared" si="102"/>
        <v/>
      </c>
      <c r="CB107" s="28">
        <f t="shared" si="103"/>
        <v>23</v>
      </c>
      <c r="CC107" s="28" t="str">
        <f t="shared" si="104"/>
        <v>x</v>
      </c>
      <c r="CD107" s="28">
        <f t="shared" si="105"/>
        <v>23</v>
      </c>
      <c r="CE107" s="28" t="str">
        <f t="shared" si="106"/>
        <v/>
      </c>
      <c r="CF107" s="28">
        <f t="shared" si="114"/>
        <v>20</v>
      </c>
      <c r="CG107" s="28">
        <f t="shared" si="115"/>
        <v>0</v>
      </c>
      <c r="CH107" s="28">
        <f t="shared" si="116"/>
        <v>23</v>
      </c>
      <c r="CI107" s="28">
        <f t="shared" si="117"/>
        <v>23</v>
      </c>
      <c r="CT107" s="5"/>
      <c r="CV107" s="28">
        <f t="shared" si="107"/>
        <v>20</v>
      </c>
      <c r="CW107" s="28" t="str">
        <f t="shared" si="108"/>
        <v/>
      </c>
      <c r="CX107" s="28">
        <f t="shared" si="109"/>
        <v>25</v>
      </c>
      <c r="CY107" s="28" t="str">
        <f t="shared" si="110"/>
        <v>x</v>
      </c>
      <c r="CZ107" s="28">
        <f t="shared" si="111"/>
        <v>25</v>
      </c>
      <c r="DA107" s="28" t="str">
        <f t="shared" si="112"/>
        <v/>
      </c>
      <c r="DB107" s="28">
        <f t="shared" si="118"/>
        <v>20</v>
      </c>
      <c r="DC107" s="28">
        <f t="shared" si="119"/>
        <v>0</v>
      </c>
      <c r="DD107" s="28">
        <f t="shared" si="120"/>
        <v>25</v>
      </c>
      <c r="DE107" s="28">
        <f t="shared" si="121"/>
        <v>25</v>
      </c>
      <c r="DP107" s="5"/>
      <c r="DQ107" s="48"/>
      <c r="DR107" s="5"/>
      <c r="DS107" s="5"/>
      <c r="DU107" s="48"/>
      <c r="DV107" s="48"/>
      <c r="DW107" s="48"/>
      <c r="DZ107" s="48"/>
      <c r="EA107" s="48"/>
      <c r="EB107" s="48"/>
      <c r="EC107" s="48"/>
      <c r="EF107" s="48"/>
      <c r="EG107" s="48"/>
      <c r="EH107" s="48"/>
      <c r="EI107" s="48"/>
      <c r="EN107" s="48"/>
    </row>
    <row r="108" spans="1:149" x14ac:dyDescent="0.2">
      <c r="A108">
        <v>98</v>
      </c>
      <c r="B108" s="353">
        <v>6</v>
      </c>
      <c r="C108" s="354" t="str">
        <f>IF(AR108&lt;999,VLOOKUP(AR108,'Akt. Runde'!$A$11:$AL$189,3),"")</f>
        <v/>
      </c>
      <c r="D108" s="355" t="str">
        <f>IF(AR108&lt;999,VLOOKUP(AR108,'Akt. Runde'!$A$11:$AL$189,4),"")</f>
        <v/>
      </c>
      <c r="E108" s="356" t="str">
        <f>IF(AR108&lt;999,VLOOKUP(AR108,'Akt. Runde'!$A$11:$AL$189,5),"")</f>
        <v/>
      </c>
      <c r="F108" s="356" t="str">
        <f>IF(AR108&lt;999,VLOOKUP(AR108,'Akt. Runde'!$A$11:$AL$189,6),"")</f>
        <v/>
      </c>
      <c r="G108" s="438" t="str">
        <f>IF(AR108&lt;999,VLOOKUP(AR108,'Akt. Runde'!$A$11:$AL$189,7),"")</f>
        <v/>
      </c>
      <c r="H108" s="357" t="str">
        <f>IF(AR108&lt;999,VLOOKUP(AR108,'Akt. Runde'!$A$11:$AL$189,8),"")</f>
        <v/>
      </c>
      <c r="I108" s="444" t="str">
        <f>IF(AR108&lt;999,VLOOKUP(AR108,'Akt. Runde'!$A$11:$AL$189,9),"")</f>
        <v/>
      </c>
      <c r="J108" s="445" t="str">
        <f>IF(AR108&lt;999,VLOOKUP(AR108,'Akt. Runde'!$A$11:$AL$189,10),"")</f>
        <v/>
      </c>
      <c r="K108" s="446" t="str">
        <f>IF(AR108&lt;999,VLOOKUP(AR108,'Akt. Runde'!$A$11:$AL$189,11),"")</f>
        <v/>
      </c>
      <c r="L108" s="445" t="str">
        <f>IF(AR108&lt;999,VLOOKUP(AR108,'Akt. Runde'!$A$11:$AL$189,12),"")</f>
        <v/>
      </c>
      <c r="M108" s="446" t="str">
        <f>IF(AR108&lt;999,VLOOKUP(AR108,'Akt. Runde'!$A$11:$AL$189,13),"")</f>
        <v/>
      </c>
      <c r="N108" s="445" t="str">
        <f>IF(AR108&lt;999,VLOOKUP(AR108,'Akt. Runde'!$A$11:$AL$189,14),"")</f>
        <v/>
      </c>
      <c r="O108" s="444" t="str">
        <f>IF(AR108&lt;999,VLOOKUP(AR108,'Akt. Runde'!$A$11:$AL$189,15),"")</f>
        <v/>
      </c>
      <c r="P108" s="445" t="str">
        <f>IF(AR108&lt;999,VLOOKUP(AR108,'Akt. Runde'!$A$11:$AL$189,16),"")</f>
        <v/>
      </c>
      <c r="Q108" s="446" t="str">
        <f>IF(AR108&lt;999,VLOOKUP(AR108,'Akt. Runde'!$A$11:$AL$189,17),"")</f>
        <v/>
      </c>
      <c r="R108" s="445" t="str">
        <f>IF(AR108&lt;999,VLOOKUP(AR108,'Akt. Runde'!$A$11:$AL$189,18),"")</f>
        <v/>
      </c>
      <c r="S108" s="446" t="str">
        <f>IF(AR108&lt;999,VLOOKUP(AR108,'Akt. Runde'!$A$11:$AL$189,19),"")</f>
        <v/>
      </c>
      <c r="T108" s="445" t="str">
        <f>IF(AR108&lt;999,VLOOKUP(AR108,'Akt. Runde'!$A$11:$AL$189,20),"")</f>
        <v/>
      </c>
      <c r="U108" s="430" t="str">
        <f>IF(AR108&lt;999,VLOOKUP(AR108,'Akt. Runde'!$A$11:$AL$189,21),"")</f>
        <v/>
      </c>
      <c r="V108" s="431" t="str">
        <f>IF(AR108&lt;999,VLOOKUP(AR108,'Akt. Runde'!$A$11:$AL$189,22),"")</f>
        <v/>
      </c>
      <c r="W108" s="431" t="str">
        <f>IF(AR108&lt;999,VLOOKUP(AR108,'Akt. Runde'!$A$11:$AL$189,23),"")</f>
        <v/>
      </c>
      <c r="X108" s="344" t="str">
        <f>IF(AR108&lt;999,VLOOKUP(AR108,'Akt. Runde'!$A$11:$AL$189,24),"")</f>
        <v/>
      </c>
      <c r="Y108" s="345" t="str">
        <f>IF(AR108&lt;999,VLOOKUP(AR108,'Akt. Runde'!$A$11:$AL$189,25),"")</f>
        <v/>
      </c>
      <c r="Z108" s="338" t="str">
        <f>IF(AR108&lt;999,VLOOKUP(AR108,'Akt. Runde'!$A$11:$AL$189,26),"")</f>
        <v/>
      </c>
      <c r="AA108" s="352" t="str">
        <f>IF(AR108&lt;999,VLOOKUP(AR108,'Akt. Runde'!$A$11:$AL$189,27),"")</f>
        <v/>
      </c>
      <c r="AB108" s="345" t="str">
        <f>IF(AR108&lt;999,VLOOKUP(AR108,'Akt. Runde'!$A$11:$AL$189,28),"")</f>
        <v/>
      </c>
      <c r="AC108" s="345" t="str">
        <f>IF(AR108&lt;999,VLOOKUP(AR108,'Akt. Runde'!$A$11:$AL$189,29),"")</f>
        <v/>
      </c>
      <c r="AD108" s="339" t="str">
        <f>IF(AR108&lt;999,VLOOKUP(AR108,'Akt. Runde'!$A$11:$AL$189,30),"")</f>
        <v/>
      </c>
      <c r="AE108" s="352" t="str">
        <f>IF(AR108&lt;999,VLOOKUP(AR108,'Akt. Runde'!$A$11:$AL$189,31),"")</f>
        <v/>
      </c>
      <c r="AF108" s="345" t="str">
        <f>IF(AR108&lt;999,VLOOKUP(AR108,'Akt. Runde'!$A$11:$AL$189,32),"")</f>
        <v/>
      </c>
      <c r="AG108" s="345" t="str">
        <f>IF(AR108&lt;999,VLOOKUP(AR108,'Akt. Runde'!$A$11:$AL$189,33),"")</f>
        <v/>
      </c>
      <c r="AH108" s="340" t="str">
        <f>IF(AR108&lt;999,VLOOKUP(AR108,'Akt. Runde'!$A$11:$AL$189,34),"")</f>
        <v/>
      </c>
      <c r="AI108" s="339" t="str">
        <f>IF(AR108&lt;999,VLOOKUP(AR108,'Akt. Runde'!$A$11:$AL$189,35),"")</f>
        <v/>
      </c>
      <c r="AJ108" s="341" t="str">
        <f>IF(AR108&lt;999,VLOOKUP(AR108,'Akt. Runde'!$A$11:$AL$189,36),"")</f>
        <v/>
      </c>
      <c r="AK108" s="333" t="str">
        <f>IF(AR108&lt;999,VLOOKUP(AR108,'Akt. Runde'!$A$11:$AL$189,37),"")</f>
        <v/>
      </c>
      <c r="AL108" s="136" t="str">
        <f>IF(AR108&lt;999,VLOOKUP(AR108,'Akt. Runde'!$A$11:$AL$189,38),"")</f>
        <v/>
      </c>
      <c r="AO108">
        <f>IF('Akt. Runde'!AK108="",99,'Akt. Runde'!AK108)</f>
        <v>99</v>
      </c>
      <c r="AP108">
        <f t="shared" si="100"/>
        <v>99098</v>
      </c>
      <c r="AQ108">
        <f t="shared" si="113"/>
        <v>99098</v>
      </c>
      <c r="AR108">
        <f t="shared" si="72"/>
        <v>999</v>
      </c>
      <c r="AS108">
        <f t="shared" si="73"/>
        <v>999000</v>
      </c>
      <c r="AT108">
        <f t="shared" si="74"/>
        <v>999000</v>
      </c>
      <c r="AU108">
        <f t="shared" si="75"/>
        <v>999</v>
      </c>
      <c r="AV108">
        <f t="shared" si="78"/>
        <v>98</v>
      </c>
      <c r="AW108" s="47" t="str">
        <f t="shared" si="76"/>
        <v/>
      </c>
      <c r="AX108" t="str">
        <f>IF(AU108&lt;999,VLOOKUP(AU108,'Akt. Runde'!$A$11:$AL$189,4),"")</f>
        <v/>
      </c>
      <c r="AY108" s="48" t="str">
        <f>IF(AU108&lt;999,VLOOKUP(AU108,'Akt. Runde'!$A$11:$AL$189,36),"")</f>
        <v/>
      </c>
      <c r="AZ108" s="447" t="str">
        <f>IF(AU108&lt;999,VLOOKUP(AU108,'Akt. Runde'!$A$11:$AL$189,37),"")</f>
        <v/>
      </c>
      <c r="BA108" t="str">
        <f t="shared" si="77"/>
        <v/>
      </c>
      <c r="BZ108" s="28" t="str">
        <f t="shared" si="101"/>
        <v/>
      </c>
      <c r="CA108" s="28" t="str">
        <f t="shared" si="102"/>
        <v/>
      </c>
      <c r="CB108" s="28" t="str">
        <f t="shared" si="103"/>
        <v/>
      </c>
      <c r="CC108" s="28" t="str">
        <f t="shared" si="104"/>
        <v/>
      </c>
      <c r="CD108" s="28" t="str">
        <f t="shared" si="105"/>
        <v/>
      </c>
      <c r="CE108" s="28" t="str">
        <f t="shared" si="106"/>
        <v/>
      </c>
      <c r="CF108" s="28" t="str">
        <f t="shared" si="114"/>
        <v/>
      </c>
      <c r="CG108" s="28" t="str">
        <f t="shared" si="115"/>
        <v/>
      </c>
      <c r="CH108" s="28" t="str">
        <f t="shared" si="116"/>
        <v/>
      </c>
      <c r="CI108" s="28">
        <f t="shared" si="117"/>
        <v>0</v>
      </c>
      <c r="CT108" s="5"/>
      <c r="CV108" s="28" t="str">
        <f t="shared" si="107"/>
        <v/>
      </c>
      <c r="CW108" s="28" t="str">
        <f t="shared" si="108"/>
        <v/>
      </c>
      <c r="CX108" s="28" t="str">
        <f t="shared" si="109"/>
        <v/>
      </c>
      <c r="CY108" s="28" t="str">
        <f t="shared" si="110"/>
        <v/>
      </c>
      <c r="CZ108" s="28" t="str">
        <f t="shared" si="111"/>
        <v/>
      </c>
      <c r="DA108" s="28" t="str">
        <f t="shared" si="112"/>
        <v/>
      </c>
      <c r="DB108" s="28" t="str">
        <f t="shared" si="118"/>
        <v/>
      </c>
      <c r="DC108" s="28" t="str">
        <f t="shared" si="119"/>
        <v/>
      </c>
      <c r="DD108" s="28" t="str">
        <f t="shared" si="120"/>
        <v/>
      </c>
      <c r="DE108" s="28">
        <f t="shared" si="121"/>
        <v>0</v>
      </c>
      <c r="DP108" s="5"/>
      <c r="DQ108" s="48"/>
      <c r="DR108" s="5"/>
      <c r="DS108" s="5"/>
      <c r="DU108" s="48"/>
      <c r="DV108" s="48"/>
      <c r="DW108" s="48"/>
      <c r="DZ108" s="48"/>
      <c r="EA108" s="48"/>
      <c r="EB108" s="48"/>
      <c r="EC108" s="48"/>
      <c r="EF108" s="48"/>
      <c r="EG108" s="48"/>
      <c r="EH108" s="48"/>
      <c r="EI108" s="48"/>
      <c r="EN108" s="48"/>
    </row>
    <row r="109" spans="1:149" x14ac:dyDescent="0.2">
      <c r="A109">
        <v>99</v>
      </c>
      <c r="B109" s="358">
        <v>7</v>
      </c>
      <c r="C109" s="359" t="str">
        <f>IF(AR109&lt;999,VLOOKUP(AR109,'Akt. Runde'!$A$11:$AL$189,3),"")</f>
        <v/>
      </c>
      <c r="D109" s="360" t="str">
        <f>IF(AR109&lt;999,VLOOKUP(AR109,'Akt. Runde'!$A$11:$AL$189,4),"")</f>
        <v/>
      </c>
      <c r="E109" s="361" t="str">
        <f>IF(AR109&lt;999,VLOOKUP(AR109,'Akt. Runde'!$A$11:$AL$189,5),"")</f>
        <v/>
      </c>
      <c r="F109" s="361" t="str">
        <f>IF(AR109&lt;999,VLOOKUP(AR109,'Akt. Runde'!$A$11:$AL$189,6),"")</f>
        <v/>
      </c>
      <c r="G109" s="437" t="str">
        <f>IF(AR109&lt;999,VLOOKUP(AR109,'Akt. Runde'!$A$11:$AL$189,7),"")</f>
        <v/>
      </c>
      <c r="H109" s="362" t="str">
        <f>IF(AR109&lt;999,VLOOKUP(AR109,'Akt. Runde'!$A$11:$AL$189,8),"")</f>
        <v/>
      </c>
      <c r="I109" s="363" t="str">
        <f>IF(AR109&lt;999,VLOOKUP(AR109,'Akt. Runde'!$A$11:$AL$189,9),"")</f>
        <v/>
      </c>
      <c r="J109" s="364" t="str">
        <f>IF(AR109&lt;999,VLOOKUP(AR109,'Akt. Runde'!$A$11:$AL$189,10),"")</f>
        <v/>
      </c>
      <c r="K109" s="365" t="str">
        <f>IF(AR109&lt;999,VLOOKUP(AR109,'Akt. Runde'!$A$11:$AL$189,11),"")</f>
        <v/>
      </c>
      <c r="L109" s="364" t="str">
        <f>IF(AR109&lt;999,VLOOKUP(AR109,'Akt. Runde'!$A$11:$AL$189,12),"")</f>
        <v/>
      </c>
      <c r="M109" s="365" t="str">
        <f>IF(AR109&lt;999,VLOOKUP(AR109,'Akt. Runde'!$A$11:$AL$189,13),"")</f>
        <v/>
      </c>
      <c r="N109" s="364" t="str">
        <f>IF(AR109&lt;999,VLOOKUP(AR109,'Akt. Runde'!$A$11:$AL$189,14),"")</f>
        <v/>
      </c>
      <c r="O109" s="363" t="str">
        <f>IF(AR109&lt;999,VLOOKUP(AR109,'Akt. Runde'!$A$11:$AL$189,15),"")</f>
        <v/>
      </c>
      <c r="P109" s="364" t="str">
        <f>IF(AR109&lt;999,VLOOKUP(AR109,'Akt. Runde'!$A$11:$AL$189,16),"")</f>
        <v/>
      </c>
      <c r="Q109" s="365" t="str">
        <f>IF(AR109&lt;999,VLOOKUP(AR109,'Akt. Runde'!$A$11:$AL$189,17),"")</f>
        <v/>
      </c>
      <c r="R109" s="364" t="str">
        <f>IF(AR109&lt;999,VLOOKUP(AR109,'Akt. Runde'!$A$11:$AL$189,18),"")</f>
        <v/>
      </c>
      <c r="S109" s="365" t="str">
        <f>IF(AR109&lt;999,VLOOKUP(AR109,'Akt. Runde'!$A$11:$AL$189,19),"")</f>
        <v/>
      </c>
      <c r="T109" s="364" t="str">
        <f>IF(AR109&lt;999,VLOOKUP(AR109,'Akt. Runde'!$A$11:$AL$189,20),"")</f>
        <v/>
      </c>
      <c r="U109" s="434" t="str">
        <f>IF(AR109&lt;999,VLOOKUP(AR109,'Akt. Runde'!$A$11:$AL$189,21),"")</f>
        <v/>
      </c>
      <c r="V109" s="435" t="str">
        <f>IF(AR109&lt;999,VLOOKUP(AR109,'Akt. Runde'!$A$11:$AL$189,22),"")</f>
        <v/>
      </c>
      <c r="W109" s="435" t="str">
        <f>IF(AR109&lt;999,VLOOKUP(AR109,'Akt. Runde'!$A$11:$AL$189,23),"")</f>
        <v/>
      </c>
      <c r="X109" s="375" t="str">
        <f>IF(AR109&lt;999,VLOOKUP(AR109,'Akt. Runde'!$A$11:$AL$189,24),"")</f>
        <v/>
      </c>
      <c r="Y109" s="367" t="str">
        <f>IF(AR109&lt;999,VLOOKUP(AR109,'Akt. Runde'!$A$11:$AL$189,25),"")</f>
        <v/>
      </c>
      <c r="Z109" s="368" t="str">
        <f>IF(AR109&lt;999,VLOOKUP(AR109,'Akt. Runde'!$A$11:$AL$189,26),"")</f>
        <v/>
      </c>
      <c r="AA109" s="369" t="str">
        <f>IF(AR109&lt;999,VLOOKUP(AR109,'Akt. Runde'!$A$11:$AL$189,27),"")</f>
        <v/>
      </c>
      <c r="AB109" s="367" t="str">
        <f>IF(AR109&lt;999,VLOOKUP(AR109,'Akt. Runde'!$A$11:$AL$189,28),"")</f>
        <v/>
      </c>
      <c r="AC109" s="367" t="str">
        <f>IF(AR109&lt;999,VLOOKUP(AR109,'Akt. Runde'!$A$11:$AL$189,29),"")</f>
        <v/>
      </c>
      <c r="AD109" s="370" t="str">
        <f>IF(AR109&lt;999,VLOOKUP(AR109,'Akt. Runde'!$A$11:$AL$189,30),"")</f>
        <v/>
      </c>
      <c r="AE109" s="369" t="str">
        <f>IF(AR109&lt;999,VLOOKUP(AR109,'Akt. Runde'!$A$11:$AL$189,31),"")</f>
        <v/>
      </c>
      <c r="AF109" s="367" t="str">
        <f>IF(AR109&lt;999,VLOOKUP(AR109,'Akt. Runde'!$A$11:$AL$189,32),"")</f>
        <v/>
      </c>
      <c r="AG109" s="367" t="str">
        <f>IF(AR109&lt;999,VLOOKUP(AR109,'Akt. Runde'!$A$11:$AL$189,33),"")</f>
        <v/>
      </c>
      <c r="AH109" s="371" t="str">
        <f>IF(AR109&lt;999,VLOOKUP(AR109,'Akt. Runde'!$A$11:$AL$189,34),"")</f>
        <v/>
      </c>
      <c r="AI109" s="370" t="str">
        <f>IF(AR109&lt;999,VLOOKUP(AR109,'Akt. Runde'!$A$11:$AL$189,35),"")</f>
        <v/>
      </c>
      <c r="AJ109" s="372" t="str">
        <f>IF(AR109&lt;999,VLOOKUP(AR109,'Akt. Runde'!$A$11:$AL$189,36),"")</f>
        <v/>
      </c>
      <c r="AK109" s="373" t="str">
        <f>IF(AR109&lt;999,VLOOKUP(AR109,'Akt. Runde'!$A$11:$AL$189,37),"")</f>
        <v/>
      </c>
      <c r="AL109" s="374" t="str">
        <f>IF(AR109&lt;999,VLOOKUP(AR109,'Akt. Runde'!$A$11:$AL$189,38),"")</f>
        <v/>
      </c>
      <c r="AO109">
        <f>IF('Akt. Runde'!AK109="",99,'Akt. Runde'!AK109)</f>
        <v>99</v>
      </c>
      <c r="AP109">
        <f t="shared" si="100"/>
        <v>99099</v>
      </c>
      <c r="AQ109">
        <f t="shared" si="113"/>
        <v>99099</v>
      </c>
      <c r="AR109">
        <f t="shared" si="72"/>
        <v>999</v>
      </c>
      <c r="AS109">
        <f t="shared" si="73"/>
        <v>999000</v>
      </c>
      <c r="AT109">
        <f t="shared" si="74"/>
        <v>999000</v>
      </c>
      <c r="AU109">
        <f t="shared" si="75"/>
        <v>999</v>
      </c>
      <c r="AV109">
        <f t="shared" si="78"/>
        <v>99</v>
      </c>
      <c r="AW109" s="47" t="str">
        <f t="shared" si="76"/>
        <v/>
      </c>
      <c r="AX109" t="str">
        <f>IF(AU109&lt;999,VLOOKUP(AU109,'Akt. Runde'!$A$11:$AL$189,4),"")</f>
        <v/>
      </c>
      <c r="AY109" s="48" t="str">
        <f>IF(AU109&lt;999,VLOOKUP(AU109,'Akt. Runde'!$A$11:$AL$189,36),"")</f>
        <v/>
      </c>
      <c r="AZ109" s="447" t="str">
        <f>IF(AU109&lt;999,VLOOKUP(AU109,'Akt. Runde'!$A$11:$AL$189,37),"")</f>
        <v/>
      </c>
      <c r="BA109" t="str">
        <f t="shared" si="77"/>
        <v/>
      </c>
      <c r="BZ109" s="28" t="str">
        <f t="shared" si="101"/>
        <v/>
      </c>
      <c r="CA109" s="28" t="str">
        <f t="shared" si="102"/>
        <v/>
      </c>
      <c r="CB109" s="28" t="str">
        <f t="shared" si="103"/>
        <v/>
      </c>
      <c r="CC109" s="28" t="str">
        <f t="shared" si="104"/>
        <v/>
      </c>
      <c r="CD109" s="28" t="str">
        <f t="shared" si="105"/>
        <v/>
      </c>
      <c r="CE109" s="28" t="str">
        <f t="shared" si="106"/>
        <v/>
      </c>
      <c r="CF109" s="28" t="str">
        <f t="shared" si="114"/>
        <v/>
      </c>
      <c r="CG109" s="28" t="str">
        <f t="shared" si="115"/>
        <v/>
      </c>
      <c r="CH109" s="28" t="str">
        <f t="shared" si="116"/>
        <v/>
      </c>
      <c r="CI109" s="28">
        <f t="shared" si="117"/>
        <v>0</v>
      </c>
      <c r="CT109" s="5"/>
      <c r="CV109" s="28" t="str">
        <f t="shared" si="107"/>
        <v/>
      </c>
      <c r="CW109" s="28" t="str">
        <f t="shared" si="108"/>
        <v/>
      </c>
      <c r="CX109" s="28" t="str">
        <f t="shared" si="109"/>
        <v/>
      </c>
      <c r="CY109" s="28" t="str">
        <f t="shared" si="110"/>
        <v/>
      </c>
      <c r="CZ109" s="28" t="str">
        <f t="shared" si="111"/>
        <v/>
      </c>
      <c r="DA109" s="28" t="str">
        <f t="shared" si="112"/>
        <v/>
      </c>
      <c r="DB109" s="28" t="str">
        <f t="shared" si="118"/>
        <v/>
      </c>
      <c r="DC109" s="28" t="str">
        <f t="shared" si="119"/>
        <v/>
      </c>
      <c r="DD109" s="28" t="str">
        <f t="shared" si="120"/>
        <v/>
      </c>
      <c r="DE109" s="28">
        <f t="shared" si="121"/>
        <v>0</v>
      </c>
      <c r="DP109" s="5"/>
      <c r="DQ109" s="48"/>
      <c r="DR109" s="5"/>
      <c r="DS109" s="5"/>
      <c r="DU109" s="48"/>
      <c r="DV109" s="48"/>
      <c r="DW109" s="48"/>
      <c r="DZ109" s="48"/>
      <c r="EA109" s="48"/>
      <c r="EB109" s="48"/>
      <c r="EC109" s="48"/>
      <c r="EF109" s="48"/>
      <c r="EG109" s="48"/>
      <c r="EH109" s="48"/>
      <c r="EI109" s="48"/>
      <c r="EN109" s="48"/>
    </row>
    <row r="110" spans="1:149" x14ac:dyDescent="0.2">
      <c r="A110">
        <v>100</v>
      </c>
      <c r="B110" s="353">
        <v>8</v>
      </c>
      <c r="C110" s="354" t="str">
        <f>IF(AR110&lt;999,VLOOKUP(AR110,'Akt. Runde'!$A$11:$AL$189,3),"")</f>
        <v/>
      </c>
      <c r="D110" s="355" t="str">
        <f>IF(AR110&lt;999,VLOOKUP(AR110,'Akt. Runde'!$A$11:$AL$189,4),"")</f>
        <v/>
      </c>
      <c r="E110" s="356" t="str">
        <f>IF(AR110&lt;999,VLOOKUP(AR110,'Akt. Runde'!$A$11:$AL$189,5),"")</f>
        <v/>
      </c>
      <c r="F110" s="356" t="str">
        <f>IF(AR110&lt;999,VLOOKUP(AR110,'Akt. Runde'!$A$11:$AL$189,6),"")</f>
        <v/>
      </c>
      <c r="G110" s="438" t="str">
        <f>IF(AR110&lt;999,VLOOKUP(AR110,'Akt. Runde'!$A$11:$AL$189,7),"")</f>
        <v/>
      </c>
      <c r="H110" s="357" t="str">
        <f>IF(AR110&lt;999,VLOOKUP(AR110,'Akt. Runde'!$A$11:$AL$189,8),"")</f>
        <v/>
      </c>
      <c r="I110" s="444" t="str">
        <f>IF(AR110&lt;999,VLOOKUP(AR110,'Akt. Runde'!$A$11:$AL$189,9),"")</f>
        <v/>
      </c>
      <c r="J110" s="445" t="str">
        <f>IF(AR110&lt;999,VLOOKUP(AR110,'Akt. Runde'!$A$11:$AL$189,10),"")</f>
        <v/>
      </c>
      <c r="K110" s="446" t="str">
        <f>IF(AR110&lt;999,VLOOKUP(AR110,'Akt. Runde'!$A$11:$AL$189,11),"")</f>
        <v/>
      </c>
      <c r="L110" s="445" t="str">
        <f>IF(AR110&lt;999,VLOOKUP(AR110,'Akt. Runde'!$A$11:$AL$189,12),"")</f>
        <v/>
      </c>
      <c r="M110" s="446" t="str">
        <f>IF(AR110&lt;999,VLOOKUP(AR110,'Akt. Runde'!$A$11:$AL$189,13),"")</f>
        <v/>
      </c>
      <c r="N110" s="445" t="str">
        <f>IF(AR110&lt;999,VLOOKUP(AR110,'Akt. Runde'!$A$11:$AL$189,14),"")</f>
        <v/>
      </c>
      <c r="O110" s="444" t="str">
        <f>IF(AR110&lt;999,VLOOKUP(AR110,'Akt. Runde'!$A$11:$AL$189,15),"")</f>
        <v/>
      </c>
      <c r="P110" s="445" t="str">
        <f>IF(AR110&lt;999,VLOOKUP(AR110,'Akt. Runde'!$A$11:$AL$189,16),"")</f>
        <v/>
      </c>
      <c r="Q110" s="446" t="str">
        <f>IF(AR110&lt;999,VLOOKUP(AR110,'Akt. Runde'!$A$11:$AL$189,17),"")</f>
        <v/>
      </c>
      <c r="R110" s="445" t="str">
        <f>IF(AR110&lt;999,VLOOKUP(AR110,'Akt. Runde'!$A$11:$AL$189,18),"")</f>
        <v/>
      </c>
      <c r="S110" s="446" t="str">
        <f>IF(AR110&lt;999,VLOOKUP(AR110,'Akt. Runde'!$A$11:$AL$189,19),"")</f>
        <v/>
      </c>
      <c r="T110" s="445" t="str">
        <f>IF(AR110&lt;999,VLOOKUP(AR110,'Akt. Runde'!$A$11:$AL$189,20),"")</f>
        <v/>
      </c>
      <c r="U110" s="430" t="str">
        <f>IF(AR110&lt;999,VLOOKUP(AR110,'Akt. Runde'!$A$11:$AL$189,21),"")</f>
        <v/>
      </c>
      <c r="V110" s="431" t="str">
        <f>IF(AR110&lt;999,VLOOKUP(AR110,'Akt. Runde'!$A$11:$AL$189,22),"")</f>
        <v/>
      </c>
      <c r="W110" s="431" t="str">
        <f>IF(AR110&lt;999,VLOOKUP(AR110,'Akt. Runde'!$A$11:$AL$189,23),"")</f>
        <v/>
      </c>
      <c r="X110" s="347" t="str">
        <f>IF(AR110&lt;999,VLOOKUP(AR110,'Akt. Runde'!$A$11:$AL$189,24),"")</f>
        <v/>
      </c>
      <c r="Y110" s="348" t="str">
        <f>IF(AR110&lt;999,VLOOKUP(AR110,'Akt. Runde'!$A$11:$AL$189,25),"")</f>
        <v/>
      </c>
      <c r="Z110" s="338" t="str">
        <f>IF(AR110&lt;999,VLOOKUP(AR110,'Akt. Runde'!$A$11:$AL$189,26),"")</f>
        <v/>
      </c>
      <c r="AA110" s="352" t="str">
        <f>IF(AR110&lt;999,VLOOKUP(AR110,'Akt. Runde'!$A$11:$AL$189,27),"")</f>
        <v/>
      </c>
      <c r="AB110" s="345" t="str">
        <f>IF(AR110&lt;999,VLOOKUP(AR110,'Akt. Runde'!$A$11:$AL$189,28),"")</f>
        <v/>
      </c>
      <c r="AC110" s="345" t="str">
        <f>IF(AR110&lt;999,VLOOKUP(AR110,'Akt. Runde'!$A$11:$AL$189,29),"")</f>
        <v/>
      </c>
      <c r="AD110" s="339" t="str">
        <f>IF(AR110&lt;999,VLOOKUP(AR110,'Akt. Runde'!$A$11:$AL$189,30),"")</f>
        <v/>
      </c>
      <c r="AE110" s="352" t="str">
        <f>IF(AR110&lt;999,VLOOKUP(AR110,'Akt. Runde'!$A$11:$AL$189,31),"")</f>
        <v/>
      </c>
      <c r="AF110" s="345" t="str">
        <f>IF(AR110&lt;999,VLOOKUP(AR110,'Akt. Runde'!$A$11:$AL$189,32),"")</f>
        <v/>
      </c>
      <c r="AG110" s="345" t="str">
        <f>IF(AR110&lt;999,VLOOKUP(AR110,'Akt. Runde'!$A$11:$AL$189,33),"")</f>
        <v/>
      </c>
      <c r="AH110" s="340" t="str">
        <f>IF(AR110&lt;999,VLOOKUP(AR110,'Akt. Runde'!$A$11:$AL$189,34),"")</f>
        <v/>
      </c>
      <c r="AI110" s="339" t="str">
        <f>IF(AR110&lt;999,VLOOKUP(AR110,'Akt. Runde'!$A$11:$AL$189,35),"")</f>
        <v/>
      </c>
      <c r="AJ110" s="341" t="str">
        <f>IF(AR110&lt;999,VLOOKUP(AR110,'Akt. Runde'!$A$11:$AL$189,36),"")</f>
        <v/>
      </c>
      <c r="AK110" s="333" t="str">
        <f>IF(AR110&lt;999,VLOOKUP(AR110,'Akt. Runde'!$A$11:$AL$189,37),"")</f>
        <v/>
      </c>
      <c r="AL110" s="136" t="str">
        <f>IF(AR110&lt;999,VLOOKUP(AR110,'Akt. Runde'!$A$11:$AL$189,38),"")</f>
        <v/>
      </c>
      <c r="AO110">
        <f>IF('Akt. Runde'!AK110="",99,'Akt. Runde'!AK110)</f>
        <v>99</v>
      </c>
      <c r="AP110">
        <f t="shared" si="100"/>
        <v>99100</v>
      </c>
      <c r="AQ110">
        <f t="shared" si="113"/>
        <v>99100</v>
      </c>
      <c r="AR110">
        <f t="shared" si="72"/>
        <v>999</v>
      </c>
      <c r="AS110">
        <f t="shared" si="73"/>
        <v>999000</v>
      </c>
      <c r="AT110">
        <f t="shared" si="74"/>
        <v>999000</v>
      </c>
      <c r="AU110">
        <f t="shared" si="75"/>
        <v>999</v>
      </c>
      <c r="AV110">
        <f t="shared" si="78"/>
        <v>100</v>
      </c>
      <c r="AW110" s="47" t="str">
        <f t="shared" si="76"/>
        <v/>
      </c>
      <c r="AX110" t="str">
        <f>IF(AU110&lt;999,VLOOKUP(AU110,'Akt. Runde'!$A$11:$AL$189,4),"")</f>
        <v/>
      </c>
      <c r="AY110" s="48" t="str">
        <f>IF(AU110&lt;999,VLOOKUP(AU110,'Akt. Runde'!$A$11:$AL$189,36),"")</f>
        <v/>
      </c>
      <c r="AZ110" s="447" t="str">
        <f>IF(AU110&lt;999,VLOOKUP(AU110,'Akt. Runde'!$A$11:$AL$189,37),"")</f>
        <v/>
      </c>
      <c r="BA110" t="str">
        <f t="shared" si="77"/>
        <v/>
      </c>
      <c r="BZ110" s="28" t="str">
        <f t="shared" si="101"/>
        <v/>
      </c>
      <c r="CA110" s="28" t="str">
        <f t="shared" si="102"/>
        <v/>
      </c>
      <c r="CB110" s="28" t="str">
        <f t="shared" si="103"/>
        <v/>
      </c>
      <c r="CC110" s="28" t="str">
        <f t="shared" si="104"/>
        <v/>
      </c>
      <c r="CD110" s="28" t="str">
        <f t="shared" si="105"/>
        <v/>
      </c>
      <c r="CE110" s="28" t="str">
        <f t="shared" si="106"/>
        <v/>
      </c>
      <c r="CF110" s="28" t="str">
        <f t="shared" si="114"/>
        <v/>
      </c>
      <c r="CG110" s="28" t="str">
        <f t="shared" si="115"/>
        <v/>
      </c>
      <c r="CH110" s="28" t="str">
        <f t="shared" si="116"/>
        <v/>
      </c>
      <c r="CI110" s="28">
        <f t="shared" si="117"/>
        <v>0</v>
      </c>
      <c r="CT110" s="5"/>
      <c r="CV110" s="28" t="str">
        <f t="shared" si="107"/>
        <v/>
      </c>
      <c r="CW110" s="28" t="str">
        <f t="shared" si="108"/>
        <v/>
      </c>
      <c r="CX110" s="28" t="str">
        <f t="shared" si="109"/>
        <v/>
      </c>
      <c r="CY110" s="28" t="str">
        <f t="shared" si="110"/>
        <v/>
      </c>
      <c r="CZ110" s="28" t="str">
        <f t="shared" si="111"/>
        <v/>
      </c>
      <c r="DA110" s="28" t="str">
        <f t="shared" si="112"/>
        <v/>
      </c>
      <c r="DB110" s="28" t="str">
        <f t="shared" si="118"/>
        <v/>
      </c>
      <c r="DC110" s="28" t="str">
        <f t="shared" si="119"/>
        <v/>
      </c>
      <c r="DD110" s="28" t="str">
        <f t="shared" si="120"/>
        <v/>
      </c>
      <c r="DE110" s="28">
        <f t="shared" si="121"/>
        <v>0</v>
      </c>
      <c r="DP110" s="5"/>
      <c r="DQ110" s="48"/>
      <c r="DR110" s="5"/>
      <c r="DS110" s="5"/>
      <c r="DU110" s="48"/>
      <c r="DV110" s="48"/>
      <c r="DW110" s="48"/>
      <c r="DZ110" s="48"/>
      <c r="EA110" s="48"/>
      <c r="EB110" s="48"/>
      <c r="EC110" s="48"/>
      <c r="EF110" s="48"/>
      <c r="EG110" s="48"/>
      <c r="EH110" s="48"/>
      <c r="EI110" s="48"/>
      <c r="EN110" s="48"/>
    </row>
    <row r="111" spans="1:149" x14ac:dyDescent="0.2">
      <c r="A111">
        <v>101</v>
      </c>
      <c r="B111" s="358">
        <v>9</v>
      </c>
      <c r="C111" s="359" t="str">
        <f>IF(AR111&lt;999,VLOOKUP(AR111,'Akt. Runde'!$A$11:$AL$189,3),"")</f>
        <v/>
      </c>
      <c r="D111" s="360" t="str">
        <f>IF(AR111&lt;999,VLOOKUP(AR111,'Akt. Runde'!$A$11:$AL$189,4),"")</f>
        <v/>
      </c>
      <c r="E111" s="361" t="str">
        <f>IF(AR111&lt;999,VLOOKUP(AR111,'Akt. Runde'!$A$11:$AL$189,5),"")</f>
        <v/>
      </c>
      <c r="F111" s="361" t="str">
        <f>IF(AR111&lt;999,VLOOKUP(AR111,'Akt. Runde'!$A$11:$AL$189,6),"")</f>
        <v/>
      </c>
      <c r="G111" s="437" t="str">
        <f>IF(AR111&lt;999,VLOOKUP(AR111,'Akt. Runde'!$A$11:$AL$189,7),"")</f>
        <v/>
      </c>
      <c r="H111" s="362" t="str">
        <f>IF(AR111&lt;999,VLOOKUP(AR111,'Akt. Runde'!$A$11:$AL$189,8),"")</f>
        <v/>
      </c>
      <c r="I111" s="363" t="str">
        <f>IF(AR111&lt;999,VLOOKUP(AR111,'Akt. Runde'!$A$11:$AL$189,9),"")</f>
        <v/>
      </c>
      <c r="J111" s="364" t="str">
        <f>IF(AR111&lt;999,VLOOKUP(AR111,'Akt. Runde'!$A$11:$AL$189,10),"")</f>
        <v/>
      </c>
      <c r="K111" s="365" t="str">
        <f>IF(AR111&lt;999,VLOOKUP(AR111,'Akt. Runde'!$A$11:$AL$189,11),"")</f>
        <v/>
      </c>
      <c r="L111" s="364" t="str">
        <f>IF(AR111&lt;999,VLOOKUP(AR111,'Akt. Runde'!$A$11:$AL$189,12),"")</f>
        <v/>
      </c>
      <c r="M111" s="365" t="str">
        <f>IF(AR111&lt;999,VLOOKUP(AR111,'Akt. Runde'!$A$11:$AL$189,13),"")</f>
        <v/>
      </c>
      <c r="N111" s="364" t="str">
        <f>IF(AR111&lt;999,VLOOKUP(AR111,'Akt. Runde'!$A$11:$AL$189,14),"")</f>
        <v/>
      </c>
      <c r="O111" s="363" t="str">
        <f>IF(AR111&lt;999,VLOOKUP(AR111,'Akt. Runde'!$A$11:$AL$189,15),"")</f>
        <v/>
      </c>
      <c r="P111" s="364" t="str">
        <f>IF(AR111&lt;999,VLOOKUP(AR111,'Akt. Runde'!$A$11:$AL$189,16),"")</f>
        <v/>
      </c>
      <c r="Q111" s="365" t="str">
        <f>IF(AR111&lt;999,VLOOKUP(AR111,'Akt. Runde'!$A$11:$AL$189,17),"")</f>
        <v/>
      </c>
      <c r="R111" s="364" t="str">
        <f>IF(AR111&lt;999,VLOOKUP(AR111,'Akt. Runde'!$A$11:$AL$189,18),"")</f>
        <v/>
      </c>
      <c r="S111" s="365" t="str">
        <f>IF(AR111&lt;999,VLOOKUP(AR111,'Akt. Runde'!$A$11:$AL$189,19),"")</f>
        <v/>
      </c>
      <c r="T111" s="364" t="str">
        <f>IF(AR111&lt;999,VLOOKUP(AR111,'Akt. Runde'!$A$11:$AL$189,20),"")</f>
        <v/>
      </c>
      <c r="U111" s="434" t="str">
        <f>IF(AR111&lt;999,VLOOKUP(AR111,'Akt. Runde'!$A$11:$AL$189,21),"")</f>
        <v/>
      </c>
      <c r="V111" s="435" t="str">
        <f>IF(AR111&lt;999,VLOOKUP(AR111,'Akt. Runde'!$A$11:$AL$189,22),"")</f>
        <v/>
      </c>
      <c r="W111" s="435" t="str">
        <f>IF(AR111&lt;999,VLOOKUP(AR111,'Akt. Runde'!$A$11:$AL$189,23),"")</f>
        <v/>
      </c>
      <c r="X111" s="376" t="str">
        <f>IF(AR111&lt;999,VLOOKUP(AR111,'Akt. Runde'!$A$11:$AL$189,24),"")</f>
        <v/>
      </c>
      <c r="Y111" s="377" t="str">
        <f>IF(AR111&lt;999,VLOOKUP(AR111,'Akt. Runde'!$A$11:$AL$189,25),"")</f>
        <v/>
      </c>
      <c r="Z111" s="368" t="str">
        <f>IF(AR111&lt;999,VLOOKUP(AR111,'Akt. Runde'!$A$11:$AL$189,26),"")</f>
        <v/>
      </c>
      <c r="AA111" s="369" t="str">
        <f>IF(AR111&lt;999,VLOOKUP(AR111,'Akt. Runde'!$A$11:$AL$189,27),"")</f>
        <v/>
      </c>
      <c r="AB111" s="367" t="str">
        <f>IF(AR111&lt;999,VLOOKUP(AR111,'Akt. Runde'!$A$11:$AL$189,28),"")</f>
        <v/>
      </c>
      <c r="AC111" s="367" t="str">
        <f>IF(AR111&lt;999,VLOOKUP(AR111,'Akt. Runde'!$A$11:$AL$189,29),"")</f>
        <v/>
      </c>
      <c r="AD111" s="370" t="str">
        <f>IF(AR111&lt;999,VLOOKUP(AR111,'Akt. Runde'!$A$11:$AL$189,30),"")</f>
        <v/>
      </c>
      <c r="AE111" s="369" t="str">
        <f>IF(AR111&lt;999,VLOOKUP(AR111,'Akt. Runde'!$A$11:$AL$189,31),"")</f>
        <v/>
      </c>
      <c r="AF111" s="367" t="str">
        <f>IF(AR111&lt;999,VLOOKUP(AR111,'Akt. Runde'!$A$11:$AL$189,32),"")</f>
        <v/>
      </c>
      <c r="AG111" s="367" t="str">
        <f>IF(AR111&lt;999,VLOOKUP(AR111,'Akt. Runde'!$A$11:$AL$189,33),"")</f>
        <v/>
      </c>
      <c r="AH111" s="371" t="str">
        <f>IF(AR111&lt;999,VLOOKUP(AR111,'Akt. Runde'!$A$11:$AL$189,34),"")</f>
        <v/>
      </c>
      <c r="AI111" s="370" t="str">
        <f>IF(AR111&lt;999,VLOOKUP(AR111,'Akt. Runde'!$A$11:$AL$189,35),"")</f>
        <v/>
      </c>
      <c r="AJ111" s="372" t="str">
        <f>IF(AR111&lt;999,VLOOKUP(AR111,'Akt. Runde'!$A$11:$AL$189,36),"")</f>
        <v/>
      </c>
      <c r="AK111" s="373" t="str">
        <f>IF(AR111&lt;999,VLOOKUP(AR111,'Akt. Runde'!$A$11:$AL$189,37),"")</f>
        <v/>
      </c>
      <c r="AL111" s="374" t="str">
        <f>IF(AR111&lt;999,VLOOKUP(AR111,'Akt. Runde'!$A$11:$AL$189,38),"")</f>
        <v/>
      </c>
      <c r="AO111">
        <f>IF('Akt. Runde'!AK111="",99,'Akt. Runde'!AK111)</f>
        <v>99</v>
      </c>
      <c r="AP111">
        <f t="shared" si="100"/>
        <v>99101</v>
      </c>
      <c r="AQ111">
        <f t="shared" si="113"/>
        <v>99101</v>
      </c>
      <c r="AR111">
        <f t="shared" si="72"/>
        <v>999</v>
      </c>
      <c r="AS111">
        <f t="shared" si="73"/>
        <v>999000</v>
      </c>
      <c r="AT111">
        <f t="shared" si="74"/>
        <v>999000</v>
      </c>
      <c r="AU111">
        <f t="shared" si="75"/>
        <v>999</v>
      </c>
      <c r="AV111">
        <f t="shared" si="78"/>
        <v>101</v>
      </c>
      <c r="AW111" s="47" t="str">
        <f t="shared" si="76"/>
        <v/>
      </c>
      <c r="AX111" t="str">
        <f>IF(AU111&lt;999,VLOOKUP(AU111,'Akt. Runde'!$A$11:$AL$189,4),"")</f>
        <v/>
      </c>
      <c r="AY111" s="48" t="str">
        <f>IF(AU111&lt;999,VLOOKUP(AU111,'Akt. Runde'!$A$11:$AL$189,36),"")</f>
        <v/>
      </c>
      <c r="AZ111" s="447" t="str">
        <f>IF(AU111&lt;999,VLOOKUP(AU111,'Akt. Runde'!$A$11:$AL$189,37),"")</f>
        <v/>
      </c>
      <c r="BA111" t="str">
        <f t="shared" si="77"/>
        <v/>
      </c>
      <c r="BZ111" s="28" t="str">
        <f t="shared" si="101"/>
        <v/>
      </c>
      <c r="CA111" s="28" t="str">
        <f t="shared" si="102"/>
        <v/>
      </c>
      <c r="CB111" s="28" t="str">
        <f t="shared" si="103"/>
        <v/>
      </c>
      <c r="CC111" s="28" t="str">
        <f t="shared" si="104"/>
        <v/>
      </c>
      <c r="CD111" s="28" t="str">
        <f t="shared" si="105"/>
        <v/>
      </c>
      <c r="CE111" s="28" t="str">
        <f t="shared" si="106"/>
        <v/>
      </c>
      <c r="CF111" s="28" t="str">
        <f t="shared" si="114"/>
        <v/>
      </c>
      <c r="CG111" s="28" t="str">
        <f t="shared" si="115"/>
        <v/>
      </c>
      <c r="CH111" s="28" t="str">
        <f t="shared" si="116"/>
        <v/>
      </c>
      <c r="CI111" s="28">
        <f t="shared" si="117"/>
        <v>0</v>
      </c>
      <c r="CT111" s="5"/>
      <c r="CV111" s="28" t="str">
        <f t="shared" si="107"/>
        <v/>
      </c>
      <c r="CW111" s="28" t="str">
        <f t="shared" si="108"/>
        <v/>
      </c>
      <c r="CX111" s="28" t="str">
        <f t="shared" si="109"/>
        <v/>
      </c>
      <c r="CY111" s="28" t="str">
        <f t="shared" si="110"/>
        <v/>
      </c>
      <c r="CZ111" s="28" t="str">
        <f t="shared" si="111"/>
        <v/>
      </c>
      <c r="DA111" s="28" t="str">
        <f t="shared" si="112"/>
        <v/>
      </c>
      <c r="DB111" s="28" t="str">
        <f t="shared" si="118"/>
        <v/>
      </c>
      <c r="DC111" s="28" t="str">
        <f t="shared" si="119"/>
        <v/>
      </c>
      <c r="DD111" s="28" t="str">
        <f t="shared" si="120"/>
        <v/>
      </c>
      <c r="DE111" s="28">
        <f t="shared" si="121"/>
        <v>0</v>
      </c>
      <c r="DP111" s="5"/>
      <c r="DQ111" s="48"/>
      <c r="DR111" s="5"/>
      <c r="DS111" s="5"/>
      <c r="DU111" s="48"/>
      <c r="DV111" s="48"/>
      <c r="DW111" s="48"/>
      <c r="DZ111" s="48"/>
      <c r="EA111" s="48"/>
      <c r="EB111" s="48"/>
      <c r="EC111" s="48"/>
      <c r="EF111" s="48"/>
      <c r="EG111" s="48"/>
      <c r="EH111" s="48"/>
      <c r="EI111" s="48"/>
      <c r="EN111" s="48"/>
    </row>
    <row r="112" spans="1:149" x14ac:dyDescent="0.2">
      <c r="A112">
        <v>102</v>
      </c>
      <c r="B112" s="353">
        <v>10</v>
      </c>
      <c r="C112" s="354" t="str">
        <f>IF(AR112&lt;999,VLOOKUP(AR112,'Akt. Runde'!$A$11:$AL$189,3),"")</f>
        <v/>
      </c>
      <c r="D112" s="355" t="str">
        <f>IF(AR112&lt;999,VLOOKUP(AR112,'Akt. Runde'!$A$11:$AL$189,4),"")</f>
        <v/>
      </c>
      <c r="E112" s="356" t="str">
        <f>IF(AR112&lt;999,VLOOKUP(AR112,'Akt. Runde'!$A$11:$AL$189,5),"")</f>
        <v/>
      </c>
      <c r="F112" s="356" t="str">
        <f>IF(AR112&lt;999,VLOOKUP(AR112,'Akt. Runde'!$A$11:$AL$189,6),"")</f>
        <v/>
      </c>
      <c r="G112" s="438" t="str">
        <f>IF(AR112&lt;999,VLOOKUP(AR112,'Akt. Runde'!$A$11:$AL$189,7),"")</f>
        <v/>
      </c>
      <c r="H112" s="357" t="str">
        <f>IF(AR112&lt;999,VLOOKUP(AR112,'Akt. Runde'!$A$11:$AL$189,8),"")</f>
        <v/>
      </c>
      <c r="I112" s="444" t="str">
        <f>IF(AR112&lt;999,VLOOKUP(AR112,'Akt. Runde'!$A$11:$AL$189,9),"")</f>
        <v/>
      </c>
      <c r="J112" s="445" t="str">
        <f>IF(AR112&lt;999,VLOOKUP(AR112,'Akt. Runde'!$A$11:$AL$189,10),"")</f>
        <v/>
      </c>
      <c r="K112" s="446" t="str">
        <f>IF(AR112&lt;999,VLOOKUP(AR112,'Akt. Runde'!$A$11:$AL$189,11),"")</f>
        <v/>
      </c>
      <c r="L112" s="445" t="str">
        <f>IF(AR112&lt;999,VLOOKUP(AR112,'Akt. Runde'!$A$11:$AL$189,12),"")</f>
        <v/>
      </c>
      <c r="M112" s="446" t="str">
        <f>IF(AR112&lt;999,VLOOKUP(AR112,'Akt. Runde'!$A$11:$AL$189,13),"")</f>
        <v/>
      </c>
      <c r="N112" s="445" t="str">
        <f>IF(AR112&lt;999,VLOOKUP(AR112,'Akt. Runde'!$A$11:$AL$189,14),"")</f>
        <v/>
      </c>
      <c r="O112" s="444" t="str">
        <f>IF(AR112&lt;999,VLOOKUP(AR112,'Akt. Runde'!$A$11:$AL$189,15),"")</f>
        <v/>
      </c>
      <c r="P112" s="445" t="str">
        <f>IF(AR112&lt;999,VLOOKUP(AR112,'Akt. Runde'!$A$11:$AL$189,16),"")</f>
        <v/>
      </c>
      <c r="Q112" s="446" t="str">
        <f>IF(AR112&lt;999,VLOOKUP(AR112,'Akt. Runde'!$A$11:$AL$189,17),"")</f>
        <v/>
      </c>
      <c r="R112" s="445" t="str">
        <f>IF(AR112&lt;999,VLOOKUP(AR112,'Akt. Runde'!$A$11:$AL$189,18),"")</f>
        <v/>
      </c>
      <c r="S112" s="446" t="str">
        <f>IF(AR112&lt;999,VLOOKUP(AR112,'Akt. Runde'!$A$11:$AL$189,19),"")</f>
        <v/>
      </c>
      <c r="T112" s="445" t="str">
        <f>IF(AR112&lt;999,VLOOKUP(AR112,'Akt. Runde'!$A$11:$AL$189,20),"")</f>
        <v/>
      </c>
      <c r="U112" s="430" t="str">
        <f>IF(AR112&lt;999,VLOOKUP(AR112,'Akt. Runde'!$A$11:$AL$189,21),"")</f>
        <v/>
      </c>
      <c r="V112" s="431" t="str">
        <f>IF(AR112&lt;999,VLOOKUP(AR112,'Akt. Runde'!$A$11:$AL$189,22),"")</f>
        <v/>
      </c>
      <c r="W112" s="431" t="str">
        <f>IF(AR112&lt;999,VLOOKUP(AR112,'Akt. Runde'!$A$11:$AL$189,23),"")</f>
        <v/>
      </c>
      <c r="X112" s="344" t="str">
        <f>IF(AR112&lt;999,VLOOKUP(AR112,'Akt. Runde'!$A$11:$AL$189,24),"")</f>
        <v/>
      </c>
      <c r="Y112" s="345" t="str">
        <f>IF(AR112&lt;999,VLOOKUP(AR112,'Akt. Runde'!$A$11:$AL$189,25),"")</f>
        <v/>
      </c>
      <c r="Z112" s="338" t="str">
        <f>IF(AR112&lt;999,VLOOKUP(AR112,'Akt. Runde'!$A$11:$AL$189,26),"")</f>
        <v/>
      </c>
      <c r="AA112" s="352" t="str">
        <f>IF(AR112&lt;999,VLOOKUP(AR112,'Akt. Runde'!$A$11:$AL$189,27),"")</f>
        <v/>
      </c>
      <c r="AB112" s="345" t="str">
        <f>IF(AR112&lt;999,VLOOKUP(AR112,'Akt. Runde'!$A$11:$AL$189,28),"")</f>
        <v/>
      </c>
      <c r="AC112" s="345" t="str">
        <f>IF(AR112&lt;999,VLOOKUP(AR112,'Akt. Runde'!$A$11:$AL$189,29),"")</f>
        <v/>
      </c>
      <c r="AD112" s="339" t="str">
        <f>IF(AR112&lt;999,VLOOKUP(AR112,'Akt. Runde'!$A$11:$AL$189,30),"")</f>
        <v/>
      </c>
      <c r="AE112" s="352" t="str">
        <f>IF(AR112&lt;999,VLOOKUP(AR112,'Akt. Runde'!$A$11:$AL$189,31),"")</f>
        <v/>
      </c>
      <c r="AF112" s="345" t="str">
        <f>IF(AR112&lt;999,VLOOKUP(AR112,'Akt. Runde'!$A$11:$AL$189,32),"")</f>
        <v/>
      </c>
      <c r="AG112" s="345" t="str">
        <f>IF(AR112&lt;999,VLOOKUP(AR112,'Akt. Runde'!$A$11:$AL$189,33),"")</f>
        <v/>
      </c>
      <c r="AH112" s="340" t="str">
        <f>IF(AR112&lt;999,VLOOKUP(AR112,'Akt. Runde'!$A$11:$AL$189,34),"")</f>
        <v/>
      </c>
      <c r="AI112" s="339" t="str">
        <f>IF(AR112&lt;999,VLOOKUP(AR112,'Akt. Runde'!$A$11:$AL$189,35),"")</f>
        <v/>
      </c>
      <c r="AJ112" s="341" t="str">
        <f>IF(AR112&lt;999,VLOOKUP(AR112,'Akt. Runde'!$A$11:$AL$189,36),"")</f>
        <v/>
      </c>
      <c r="AK112" s="333" t="str">
        <f>IF(AR112&lt;999,VLOOKUP(AR112,'Akt. Runde'!$A$11:$AL$189,37),"")</f>
        <v/>
      </c>
      <c r="AL112" s="136" t="str">
        <f>IF(AR112&lt;999,VLOOKUP(AR112,'Akt. Runde'!$A$11:$AL$189,38),"")</f>
        <v/>
      </c>
      <c r="AO112">
        <f>IF('Akt. Runde'!AK112="",99,'Akt. Runde'!AK112)</f>
        <v>99</v>
      </c>
      <c r="AP112">
        <f t="shared" si="100"/>
        <v>99102</v>
      </c>
      <c r="AQ112">
        <f t="shared" si="113"/>
        <v>99102</v>
      </c>
      <c r="AR112">
        <f t="shared" si="72"/>
        <v>999</v>
      </c>
      <c r="AS112">
        <f t="shared" si="73"/>
        <v>999000</v>
      </c>
      <c r="AT112">
        <f t="shared" si="74"/>
        <v>999000</v>
      </c>
      <c r="AU112">
        <f t="shared" si="75"/>
        <v>999</v>
      </c>
      <c r="AV112">
        <f t="shared" si="78"/>
        <v>102</v>
      </c>
      <c r="AW112" s="47" t="str">
        <f t="shared" si="76"/>
        <v/>
      </c>
      <c r="AX112" t="str">
        <f>IF(AU112&lt;999,VLOOKUP(AU112,'Akt. Runde'!$A$11:$AL$189,4),"")</f>
        <v/>
      </c>
      <c r="AY112" s="48" t="str">
        <f>IF(AU112&lt;999,VLOOKUP(AU112,'Akt. Runde'!$A$11:$AL$189,36),"")</f>
        <v/>
      </c>
      <c r="AZ112" s="447" t="str">
        <f>IF(AU112&lt;999,VLOOKUP(AU112,'Akt. Runde'!$A$11:$AL$189,37),"")</f>
        <v/>
      </c>
      <c r="BA112" t="str">
        <f t="shared" si="77"/>
        <v/>
      </c>
      <c r="BZ112" s="28" t="str">
        <f t="shared" si="101"/>
        <v/>
      </c>
      <c r="CA112" s="28" t="str">
        <f t="shared" si="102"/>
        <v/>
      </c>
      <c r="CB112" s="28" t="str">
        <f t="shared" si="103"/>
        <v/>
      </c>
      <c r="CC112" s="28" t="str">
        <f t="shared" si="104"/>
        <v/>
      </c>
      <c r="CD112" s="28" t="str">
        <f t="shared" si="105"/>
        <v/>
      </c>
      <c r="CE112" s="28" t="str">
        <f t="shared" si="106"/>
        <v/>
      </c>
      <c r="CF112" s="28" t="str">
        <f t="shared" si="114"/>
        <v/>
      </c>
      <c r="CG112" s="28" t="str">
        <f t="shared" si="115"/>
        <v/>
      </c>
      <c r="CH112" s="28" t="str">
        <f t="shared" si="116"/>
        <v/>
      </c>
      <c r="CI112" s="28">
        <f t="shared" si="117"/>
        <v>0</v>
      </c>
      <c r="CT112" s="5"/>
      <c r="CV112" s="28" t="str">
        <f t="shared" si="107"/>
        <v/>
      </c>
      <c r="CW112" s="28" t="str">
        <f t="shared" si="108"/>
        <v/>
      </c>
      <c r="CX112" s="28" t="str">
        <f t="shared" si="109"/>
        <v/>
      </c>
      <c r="CY112" s="28" t="str">
        <f t="shared" si="110"/>
        <v/>
      </c>
      <c r="CZ112" s="28" t="str">
        <f t="shared" si="111"/>
        <v/>
      </c>
      <c r="DA112" s="28" t="str">
        <f t="shared" si="112"/>
        <v/>
      </c>
      <c r="DB112" s="28" t="str">
        <f t="shared" si="118"/>
        <v/>
      </c>
      <c r="DC112" s="28" t="str">
        <f t="shared" si="119"/>
        <v/>
      </c>
      <c r="DD112" s="28" t="str">
        <f t="shared" si="120"/>
        <v/>
      </c>
      <c r="DE112" s="28">
        <f t="shared" si="121"/>
        <v>0</v>
      </c>
      <c r="DP112" s="5"/>
      <c r="DQ112" s="48"/>
      <c r="DR112" s="5"/>
      <c r="DS112" s="5"/>
      <c r="DU112" s="48"/>
      <c r="DV112" s="48"/>
      <c r="DW112" s="48"/>
      <c r="DZ112" s="48"/>
      <c r="EA112" s="48"/>
      <c r="EB112" s="48"/>
      <c r="EC112" s="48"/>
      <c r="EF112" s="48"/>
      <c r="EG112" s="48"/>
      <c r="EH112" s="48"/>
      <c r="EI112" s="48"/>
      <c r="EN112" s="48"/>
    </row>
    <row r="113" spans="1:149" x14ac:dyDescent="0.2">
      <c r="A113">
        <v>103</v>
      </c>
      <c r="B113" s="358">
        <v>11</v>
      </c>
      <c r="C113" s="359" t="str">
        <f>IF(AR113&lt;999,VLOOKUP(AR113,'Akt. Runde'!$A$11:$AL$189,3),"")</f>
        <v/>
      </c>
      <c r="D113" s="360" t="str">
        <f>IF(AR113&lt;999,VLOOKUP(AR113,'Akt. Runde'!$A$11:$AL$189,4),"")</f>
        <v/>
      </c>
      <c r="E113" s="361" t="str">
        <f>IF(AR113&lt;999,VLOOKUP(AR113,'Akt. Runde'!$A$11:$AL$189,5),"")</f>
        <v/>
      </c>
      <c r="F113" s="361" t="str">
        <f>IF(AR113&lt;999,VLOOKUP(AR113,'Akt. Runde'!$A$11:$AL$189,6),"")</f>
        <v/>
      </c>
      <c r="G113" s="437" t="str">
        <f>IF(AR113&lt;999,VLOOKUP(AR113,'Akt. Runde'!$A$11:$AL$189,7),"")</f>
        <v/>
      </c>
      <c r="H113" s="362" t="str">
        <f>IF(AR113&lt;999,VLOOKUP(AR113,'Akt. Runde'!$A$11:$AL$189,8),"")</f>
        <v/>
      </c>
      <c r="I113" s="363" t="str">
        <f>IF(AR113&lt;999,VLOOKUP(AR113,'Akt. Runde'!$A$11:$AL$189,9),"")</f>
        <v/>
      </c>
      <c r="J113" s="364" t="str">
        <f>IF(AR113&lt;999,VLOOKUP(AR113,'Akt. Runde'!$A$11:$AL$189,10),"")</f>
        <v/>
      </c>
      <c r="K113" s="365" t="str">
        <f>IF(AR113&lt;999,VLOOKUP(AR113,'Akt. Runde'!$A$11:$AL$189,11),"")</f>
        <v/>
      </c>
      <c r="L113" s="364" t="str">
        <f>IF(AR113&lt;999,VLOOKUP(AR113,'Akt. Runde'!$A$11:$AL$189,12),"")</f>
        <v/>
      </c>
      <c r="M113" s="365" t="str">
        <f>IF(AR113&lt;999,VLOOKUP(AR113,'Akt. Runde'!$A$11:$AL$189,13),"")</f>
        <v/>
      </c>
      <c r="N113" s="364" t="str">
        <f>IF(AR113&lt;999,VLOOKUP(AR113,'Akt. Runde'!$A$11:$AL$189,14),"")</f>
        <v/>
      </c>
      <c r="O113" s="363" t="str">
        <f>IF(AR113&lt;999,VLOOKUP(AR113,'Akt. Runde'!$A$11:$AL$189,15),"")</f>
        <v/>
      </c>
      <c r="P113" s="364" t="str">
        <f>IF(AR113&lt;999,VLOOKUP(AR113,'Akt. Runde'!$A$11:$AL$189,16),"")</f>
        <v/>
      </c>
      <c r="Q113" s="365" t="str">
        <f>IF(AR113&lt;999,VLOOKUP(AR113,'Akt. Runde'!$A$11:$AL$189,17),"")</f>
        <v/>
      </c>
      <c r="R113" s="364" t="str">
        <f>IF(AR113&lt;999,VLOOKUP(AR113,'Akt. Runde'!$A$11:$AL$189,18),"")</f>
        <v/>
      </c>
      <c r="S113" s="365" t="str">
        <f>IF(AR113&lt;999,VLOOKUP(AR113,'Akt. Runde'!$A$11:$AL$189,19),"")</f>
        <v/>
      </c>
      <c r="T113" s="364" t="str">
        <f>IF(AR113&lt;999,VLOOKUP(AR113,'Akt. Runde'!$A$11:$AL$189,20),"")</f>
        <v/>
      </c>
      <c r="U113" s="434" t="str">
        <f>IF(AR113&lt;999,VLOOKUP(AR113,'Akt. Runde'!$A$11:$AL$189,21),"")</f>
        <v/>
      </c>
      <c r="V113" s="435" t="str">
        <f>IF(AR113&lt;999,VLOOKUP(AR113,'Akt. Runde'!$A$11:$AL$189,22),"")</f>
        <v/>
      </c>
      <c r="W113" s="435" t="str">
        <f>IF(AR113&lt;999,VLOOKUP(AR113,'Akt. Runde'!$A$11:$AL$189,23),"")</f>
        <v/>
      </c>
      <c r="X113" s="366" t="str">
        <f>IF(AR113&lt;999,VLOOKUP(AR113,'Akt. Runde'!$A$11:$AL$189,24),"")</f>
        <v/>
      </c>
      <c r="Y113" s="367" t="str">
        <f>IF(AR113&lt;999,VLOOKUP(AR113,'Akt. Runde'!$A$11:$AL$189,25),"")</f>
        <v/>
      </c>
      <c r="Z113" s="368" t="str">
        <f>IF(AR113&lt;999,VLOOKUP(AR113,'Akt. Runde'!$A$11:$AL$189,26),"")</f>
        <v/>
      </c>
      <c r="AA113" s="369" t="str">
        <f>IF(AR113&lt;999,VLOOKUP(AR113,'Akt. Runde'!$A$11:$AL$189,27),"")</f>
        <v/>
      </c>
      <c r="AB113" s="367" t="str">
        <f>IF(AR113&lt;999,VLOOKUP(AR113,'Akt. Runde'!$A$11:$AL$189,28),"")</f>
        <v/>
      </c>
      <c r="AC113" s="367" t="str">
        <f>IF(AR113&lt;999,VLOOKUP(AR113,'Akt. Runde'!$A$11:$AL$189,29),"")</f>
        <v/>
      </c>
      <c r="AD113" s="370" t="str">
        <f>IF(AR113&lt;999,VLOOKUP(AR113,'Akt. Runde'!$A$11:$AL$189,30),"")</f>
        <v/>
      </c>
      <c r="AE113" s="369" t="str">
        <f>IF(AR113&lt;999,VLOOKUP(AR113,'Akt. Runde'!$A$11:$AL$189,31),"")</f>
        <v/>
      </c>
      <c r="AF113" s="367" t="str">
        <f>IF(AR113&lt;999,VLOOKUP(AR113,'Akt. Runde'!$A$11:$AL$189,32),"")</f>
        <v/>
      </c>
      <c r="AG113" s="367" t="str">
        <f>IF(AR113&lt;999,VLOOKUP(AR113,'Akt. Runde'!$A$11:$AL$189,33),"")</f>
        <v/>
      </c>
      <c r="AH113" s="371" t="str">
        <f>IF(AR113&lt;999,VLOOKUP(AR113,'Akt. Runde'!$A$11:$AL$189,34),"")</f>
        <v/>
      </c>
      <c r="AI113" s="370" t="str">
        <f>IF(AR113&lt;999,VLOOKUP(AR113,'Akt. Runde'!$A$11:$AL$189,35),"")</f>
        <v/>
      </c>
      <c r="AJ113" s="372" t="str">
        <f>IF(AR113&lt;999,VLOOKUP(AR113,'Akt. Runde'!$A$11:$AL$189,36),"")</f>
        <v/>
      </c>
      <c r="AK113" s="373" t="str">
        <f>IF(AR113&lt;999,VLOOKUP(AR113,'Akt. Runde'!$A$11:$AL$189,37),"")</f>
        <v/>
      </c>
      <c r="AL113" s="374" t="str">
        <f>IF(AR113&lt;999,VLOOKUP(AR113,'Akt. Runde'!$A$11:$AL$189,38),"")</f>
        <v/>
      </c>
      <c r="AO113">
        <f>IF('Akt. Runde'!AK113="",99,'Akt. Runde'!AK113)</f>
        <v>99</v>
      </c>
      <c r="AP113">
        <f t="shared" si="100"/>
        <v>99103</v>
      </c>
      <c r="AQ113">
        <f t="shared" si="113"/>
        <v>99103</v>
      </c>
      <c r="AR113">
        <f t="shared" si="72"/>
        <v>999</v>
      </c>
      <c r="AS113">
        <f t="shared" si="73"/>
        <v>999000</v>
      </c>
      <c r="AT113">
        <f t="shared" si="74"/>
        <v>999000</v>
      </c>
      <c r="AU113">
        <f t="shared" si="75"/>
        <v>999</v>
      </c>
      <c r="AV113">
        <f t="shared" si="78"/>
        <v>103</v>
      </c>
      <c r="AW113" s="47" t="str">
        <f t="shared" si="76"/>
        <v/>
      </c>
      <c r="AX113" t="str">
        <f>IF(AU113&lt;999,VLOOKUP(AU113,'Akt. Runde'!$A$11:$AL$189,4),"")</f>
        <v/>
      </c>
      <c r="AY113" s="48" t="str">
        <f>IF(AU113&lt;999,VLOOKUP(AU113,'Akt. Runde'!$A$11:$AL$189,36),"")</f>
        <v/>
      </c>
      <c r="AZ113" s="447" t="str">
        <f>IF(AU113&lt;999,VLOOKUP(AU113,'Akt. Runde'!$A$11:$AL$189,37),"")</f>
        <v/>
      </c>
      <c r="BA113" t="str">
        <f t="shared" si="77"/>
        <v/>
      </c>
      <c r="BZ113" s="28" t="str">
        <f t="shared" si="101"/>
        <v/>
      </c>
      <c r="CA113" s="28" t="str">
        <f t="shared" si="102"/>
        <v/>
      </c>
      <c r="CB113" s="28" t="str">
        <f t="shared" si="103"/>
        <v/>
      </c>
      <c r="CC113" s="28" t="str">
        <f t="shared" si="104"/>
        <v/>
      </c>
      <c r="CD113" s="28" t="str">
        <f t="shared" si="105"/>
        <v/>
      </c>
      <c r="CE113" s="28" t="str">
        <f t="shared" si="106"/>
        <v/>
      </c>
      <c r="CF113" s="28" t="str">
        <f t="shared" si="114"/>
        <v/>
      </c>
      <c r="CG113" s="28" t="str">
        <f t="shared" si="115"/>
        <v/>
      </c>
      <c r="CH113" s="28" t="str">
        <f t="shared" si="116"/>
        <v/>
      </c>
      <c r="CI113" s="28">
        <f t="shared" si="117"/>
        <v>0</v>
      </c>
      <c r="CT113" s="5"/>
      <c r="CV113" s="28" t="str">
        <f t="shared" si="107"/>
        <v/>
      </c>
      <c r="CW113" s="28" t="str">
        <f t="shared" si="108"/>
        <v/>
      </c>
      <c r="CX113" s="28" t="str">
        <f t="shared" si="109"/>
        <v/>
      </c>
      <c r="CY113" s="28" t="str">
        <f t="shared" si="110"/>
        <v/>
      </c>
      <c r="CZ113" s="28" t="str">
        <f t="shared" si="111"/>
        <v/>
      </c>
      <c r="DA113" s="28" t="str">
        <f t="shared" si="112"/>
        <v/>
      </c>
      <c r="DB113" s="28" t="str">
        <f t="shared" si="118"/>
        <v/>
      </c>
      <c r="DC113" s="28" t="str">
        <f t="shared" si="119"/>
        <v/>
      </c>
      <c r="DD113" s="28" t="str">
        <f t="shared" si="120"/>
        <v/>
      </c>
      <c r="DE113" s="28">
        <f t="shared" si="121"/>
        <v>0</v>
      </c>
      <c r="DP113" s="5"/>
      <c r="DQ113" s="48"/>
      <c r="DR113" s="5"/>
      <c r="DS113" s="5"/>
      <c r="DU113" s="48"/>
      <c r="DV113" s="48"/>
      <c r="DW113" s="48"/>
      <c r="DZ113" s="48"/>
      <c r="EA113" s="48"/>
      <c r="EB113" s="48"/>
      <c r="EC113" s="48"/>
      <c r="EF113" s="48"/>
      <c r="EG113" s="48"/>
      <c r="EH113" s="48"/>
      <c r="EI113" s="48"/>
      <c r="EN113" s="48"/>
    </row>
    <row r="114" spans="1:149" x14ac:dyDescent="0.2">
      <c r="A114">
        <v>104</v>
      </c>
      <c r="B114" s="353">
        <v>12</v>
      </c>
      <c r="C114" s="354" t="str">
        <f>IF(AR114&lt;999,VLOOKUP(AR114,'Akt. Runde'!$A$11:$AL$189,3),"")</f>
        <v/>
      </c>
      <c r="D114" s="355" t="str">
        <f>IF(AR114&lt;999,VLOOKUP(AR114,'Akt. Runde'!$A$11:$AL$189,4),"")</f>
        <v/>
      </c>
      <c r="E114" s="356" t="str">
        <f>IF(AR114&lt;999,VLOOKUP(AR114,'Akt. Runde'!$A$11:$AL$189,5),"")</f>
        <v/>
      </c>
      <c r="F114" s="356" t="str">
        <f>IF(AR114&lt;999,VLOOKUP(AR114,'Akt. Runde'!$A$11:$AL$189,6),"")</f>
        <v/>
      </c>
      <c r="G114" s="438" t="str">
        <f>IF(AR114&lt;999,VLOOKUP(AR114,'Akt. Runde'!$A$11:$AL$189,7),"")</f>
        <v/>
      </c>
      <c r="H114" s="357" t="str">
        <f>IF(AR114&lt;999,VLOOKUP(AR114,'Akt. Runde'!$A$11:$AL$189,8),"")</f>
        <v/>
      </c>
      <c r="I114" s="444" t="str">
        <f>IF(AR114&lt;999,VLOOKUP(AR114,'Akt. Runde'!$A$11:$AL$189,9),"")</f>
        <v/>
      </c>
      <c r="J114" s="445" t="str">
        <f>IF(AR114&lt;999,VLOOKUP(AR114,'Akt. Runde'!$A$11:$AL$189,10),"")</f>
        <v/>
      </c>
      <c r="K114" s="446" t="str">
        <f>IF(AR114&lt;999,VLOOKUP(AR114,'Akt. Runde'!$A$11:$AL$189,11),"")</f>
        <v/>
      </c>
      <c r="L114" s="445" t="str">
        <f>IF(AR114&lt;999,VLOOKUP(AR114,'Akt. Runde'!$A$11:$AL$189,12),"")</f>
        <v/>
      </c>
      <c r="M114" s="446" t="str">
        <f>IF(AR114&lt;999,VLOOKUP(AR114,'Akt. Runde'!$A$11:$AL$189,13),"")</f>
        <v/>
      </c>
      <c r="N114" s="445" t="str">
        <f>IF(AR114&lt;999,VLOOKUP(AR114,'Akt. Runde'!$A$11:$AL$189,14),"")</f>
        <v/>
      </c>
      <c r="O114" s="444" t="str">
        <f>IF(AR114&lt;999,VLOOKUP(AR114,'Akt. Runde'!$A$11:$AL$189,15),"")</f>
        <v/>
      </c>
      <c r="P114" s="445" t="str">
        <f>IF(AR114&lt;999,VLOOKUP(AR114,'Akt. Runde'!$A$11:$AL$189,16),"")</f>
        <v/>
      </c>
      <c r="Q114" s="446" t="str">
        <f>IF(AR114&lt;999,VLOOKUP(AR114,'Akt. Runde'!$A$11:$AL$189,17),"")</f>
        <v/>
      </c>
      <c r="R114" s="445" t="str">
        <f>IF(AR114&lt;999,VLOOKUP(AR114,'Akt. Runde'!$A$11:$AL$189,18),"")</f>
        <v/>
      </c>
      <c r="S114" s="446" t="str">
        <f>IF(AR114&lt;999,VLOOKUP(AR114,'Akt. Runde'!$A$11:$AL$189,19),"")</f>
        <v/>
      </c>
      <c r="T114" s="445" t="str">
        <f>IF(AR114&lt;999,VLOOKUP(AR114,'Akt. Runde'!$A$11:$AL$189,20),"")</f>
        <v/>
      </c>
      <c r="U114" s="430" t="str">
        <f>IF(AR114&lt;999,VLOOKUP(AR114,'Akt. Runde'!$A$11:$AL$189,21),"")</f>
        <v/>
      </c>
      <c r="V114" s="431" t="str">
        <f>IF(AR114&lt;999,VLOOKUP(AR114,'Akt. Runde'!$A$11:$AL$189,22),"")</f>
        <v/>
      </c>
      <c r="W114" s="431" t="str">
        <f>IF(AR114&lt;999,VLOOKUP(AR114,'Akt. Runde'!$A$11:$AL$189,23),"")</f>
        <v/>
      </c>
      <c r="X114" s="344" t="str">
        <f>IF(AR114&lt;999,VLOOKUP(AR114,'Akt. Runde'!$A$11:$AL$189,24),"")</f>
        <v/>
      </c>
      <c r="Y114" s="345" t="str">
        <f>IF(AR114&lt;999,VLOOKUP(AR114,'Akt. Runde'!$A$11:$AL$189,25),"")</f>
        <v/>
      </c>
      <c r="Z114" s="338" t="str">
        <f>IF(AR114&lt;999,VLOOKUP(AR114,'Akt. Runde'!$A$11:$AL$189,26),"")</f>
        <v/>
      </c>
      <c r="AA114" s="352" t="str">
        <f>IF(AR114&lt;999,VLOOKUP(AR114,'Akt. Runde'!$A$11:$AL$189,27),"")</f>
        <v/>
      </c>
      <c r="AB114" s="345" t="str">
        <f>IF(AR114&lt;999,VLOOKUP(AR114,'Akt. Runde'!$A$11:$AL$189,28),"")</f>
        <v/>
      </c>
      <c r="AC114" s="345" t="str">
        <f>IF(AR114&lt;999,VLOOKUP(AR114,'Akt. Runde'!$A$11:$AL$189,29),"")</f>
        <v/>
      </c>
      <c r="AD114" s="339" t="str">
        <f>IF(AR114&lt;999,VLOOKUP(AR114,'Akt. Runde'!$A$11:$AL$189,30),"")</f>
        <v/>
      </c>
      <c r="AE114" s="352" t="str">
        <f>IF(AR114&lt;999,VLOOKUP(AR114,'Akt. Runde'!$A$11:$AL$189,31),"")</f>
        <v/>
      </c>
      <c r="AF114" s="345" t="str">
        <f>IF(AR114&lt;999,VLOOKUP(AR114,'Akt. Runde'!$A$11:$AL$189,32),"")</f>
        <v/>
      </c>
      <c r="AG114" s="345" t="str">
        <f>IF(AR114&lt;999,VLOOKUP(AR114,'Akt. Runde'!$A$11:$AL$189,33),"")</f>
        <v/>
      </c>
      <c r="AH114" s="340" t="str">
        <f>IF(AR114&lt;999,VLOOKUP(AR114,'Akt. Runde'!$A$11:$AL$189,34),"")</f>
        <v/>
      </c>
      <c r="AI114" s="339" t="str">
        <f>IF(AR114&lt;999,VLOOKUP(AR114,'Akt. Runde'!$A$11:$AL$189,35),"")</f>
        <v/>
      </c>
      <c r="AJ114" s="341" t="str">
        <f>IF(AR114&lt;999,VLOOKUP(AR114,'Akt. Runde'!$A$11:$AL$189,36),"")</f>
        <v/>
      </c>
      <c r="AK114" s="333" t="str">
        <f>IF(AR114&lt;999,VLOOKUP(AR114,'Akt. Runde'!$A$11:$AL$189,37),"")</f>
        <v/>
      </c>
      <c r="AL114" s="136" t="str">
        <f>IF(AR114&lt;999,VLOOKUP(AR114,'Akt. Runde'!$A$11:$AL$189,38),"")</f>
        <v/>
      </c>
      <c r="AO114">
        <f>IF('Akt. Runde'!AK114="",99,'Akt. Runde'!AK114)</f>
        <v>99</v>
      </c>
      <c r="AP114">
        <f t="shared" si="100"/>
        <v>99104</v>
      </c>
      <c r="AQ114">
        <f t="shared" si="113"/>
        <v>99104</v>
      </c>
      <c r="AR114">
        <f t="shared" si="72"/>
        <v>999</v>
      </c>
      <c r="AS114">
        <f t="shared" si="73"/>
        <v>999000</v>
      </c>
      <c r="AT114">
        <f t="shared" si="74"/>
        <v>999000</v>
      </c>
      <c r="AU114">
        <f t="shared" si="75"/>
        <v>999</v>
      </c>
      <c r="AV114">
        <f t="shared" si="78"/>
        <v>104</v>
      </c>
      <c r="AW114" s="47" t="str">
        <f t="shared" si="76"/>
        <v/>
      </c>
      <c r="AX114" t="str">
        <f>IF(AU114&lt;999,VLOOKUP(AU114,'Akt. Runde'!$A$11:$AL$189,4),"")</f>
        <v/>
      </c>
      <c r="AY114" s="48" t="str">
        <f>IF(AU114&lt;999,VLOOKUP(AU114,'Akt. Runde'!$A$11:$AL$189,36),"")</f>
        <v/>
      </c>
      <c r="AZ114" s="447" t="str">
        <f>IF(AU114&lt;999,VLOOKUP(AU114,'Akt. Runde'!$A$11:$AL$189,37),"")</f>
        <v/>
      </c>
      <c r="BA114" t="str">
        <f t="shared" si="77"/>
        <v/>
      </c>
      <c r="BZ114" s="28" t="str">
        <f t="shared" si="101"/>
        <v/>
      </c>
      <c r="CA114" s="28" t="str">
        <f t="shared" si="102"/>
        <v/>
      </c>
      <c r="CB114" s="28" t="str">
        <f t="shared" si="103"/>
        <v/>
      </c>
      <c r="CC114" s="28" t="str">
        <f t="shared" si="104"/>
        <v/>
      </c>
      <c r="CD114" s="28" t="str">
        <f t="shared" si="105"/>
        <v/>
      </c>
      <c r="CE114" s="28" t="str">
        <f t="shared" si="106"/>
        <v/>
      </c>
      <c r="CF114" s="28" t="str">
        <f t="shared" si="114"/>
        <v/>
      </c>
      <c r="CG114" s="28" t="str">
        <f t="shared" si="115"/>
        <v/>
      </c>
      <c r="CH114" s="28" t="str">
        <f t="shared" si="116"/>
        <v/>
      </c>
      <c r="CI114" s="28">
        <f t="shared" si="117"/>
        <v>0</v>
      </c>
      <c r="CT114" s="5"/>
      <c r="CV114" s="28" t="str">
        <f t="shared" si="107"/>
        <v/>
      </c>
      <c r="CW114" s="28" t="str">
        <f t="shared" si="108"/>
        <v/>
      </c>
      <c r="CX114" s="28" t="str">
        <f t="shared" si="109"/>
        <v/>
      </c>
      <c r="CY114" s="28" t="str">
        <f t="shared" si="110"/>
        <v/>
      </c>
      <c r="CZ114" s="28" t="str">
        <f t="shared" si="111"/>
        <v/>
      </c>
      <c r="DA114" s="28" t="str">
        <f t="shared" si="112"/>
        <v/>
      </c>
      <c r="DB114" s="28" t="str">
        <f t="shared" si="118"/>
        <v/>
      </c>
      <c r="DC114" s="28" t="str">
        <f t="shared" si="119"/>
        <v/>
      </c>
      <c r="DD114" s="28" t="str">
        <f t="shared" si="120"/>
        <v/>
      </c>
      <c r="DE114" s="28">
        <f t="shared" si="121"/>
        <v>0</v>
      </c>
      <c r="DP114" s="5"/>
      <c r="DQ114" s="48"/>
      <c r="DR114" s="5"/>
      <c r="DS114" s="5"/>
      <c r="DU114" s="48"/>
      <c r="DV114" s="48"/>
      <c r="DW114" s="48"/>
      <c r="DZ114" s="48"/>
      <c r="EA114" s="48"/>
      <c r="EB114" s="48"/>
      <c r="EC114" s="48"/>
      <c r="EF114" s="48"/>
      <c r="EG114" s="48"/>
      <c r="EH114" s="48"/>
      <c r="EI114" s="48"/>
      <c r="EN114" s="48"/>
    </row>
    <row r="115" spans="1:149" x14ac:dyDescent="0.2">
      <c r="A115">
        <v>105</v>
      </c>
      <c r="B115" s="358">
        <v>13</v>
      </c>
      <c r="C115" s="359" t="str">
        <f>IF(AR115&lt;999,VLOOKUP(AR115,'Akt. Runde'!$A$11:$AL$189,3),"")</f>
        <v/>
      </c>
      <c r="D115" s="360" t="str">
        <f>IF(AR115&lt;999,VLOOKUP(AR115,'Akt. Runde'!$A$11:$AL$189,4),"")</f>
        <v/>
      </c>
      <c r="E115" s="361" t="str">
        <f>IF(AR115&lt;999,VLOOKUP(AR115,'Akt. Runde'!$A$11:$AL$189,5),"")</f>
        <v/>
      </c>
      <c r="F115" s="361" t="str">
        <f>IF(AR115&lt;999,VLOOKUP(AR115,'Akt. Runde'!$A$11:$AL$189,6),"")</f>
        <v/>
      </c>
      <c r="G115" s="437" t="str">
        <f>IF(AR115&lt;999,VLOOKUP(AR115,'Akt. Runde'!$A$11:$AL$189,7),"")</f>
        <v/>
      </c>
      <c r="H115" s="362" t="str">
        <f>IF(AR115&lt;999,VLOOKUP(AR115,'Akt. Runde'!$A$11:$AL$189,8),"")</f>
        <v/>
      </c>
      <c r="I115" s="363" t="str">
        <f>IF(AR115&lt;999,VLOOKUP(AR115,'Akt. Runde'!$A$11:$AL$189,9),"")</f>
        <v/>
      </c>
      <c r="J115" s="364" t="str">
        <f>IF(AR115&lt;999,VLOOKUP(AR115,'Akt. Runde'!$A$11:$AL$189,10),"")</f>
        <v/>
      </c>
      <c r="K115" s="365" t="str">
        <f>IF(AR115&lt;999,VLOOKUP(AR115,'Akt. Runde'!$A$11:$AL$189,11),"")</f>
        <v/>
      </c>
      <c r="L115" s="364" t="str">
        <f>IF(AR115&lt;999,VLOOKUP(AR115,'Akt. Runde'!$A$11:$AL$189,12),"")</f>
        <v/>
      </c>
      <c r="M115" s="365" t="str">
        <f>IF(AR115&lt;999,VLOOKUP(AR115,'Akt. Runde'!$A$11:$AL$189,13),"")</f>
        <v/>
      </c>
      <c r="N115" s="364" t="str">
        <f>IF(AR115&lt;999,VLOOKUP(AR115,'Akt. Runde'!$A$11:$AL$189,14),"")</f>
        <v/>
      </c>
      <c r="O115" s="363" t="str">
        <f>IF(AR115&lt;999,VLOOKUP(AR115,'Akt. Runde'!$A$11:$AL$189,15),"")</f>
        <v/>
      </c>
      <c r="P115" s="364" t="str">
        <f>IF(AR115&lt;999,VLOOKUP(AR115,'Akt. Runde'!$A$11:$AL$189,16),"")</f>
        <v/>
      </c>
      <c r="Q115" s="365" t="str">
        <f>IF(AR115&lt;999,VLOOKUP(AR115,'Akt. Runde'!$A$11:$AL$189,17),"")</f>
        <v/>
      </c>
      <c r="R115" s="364" t="str">
        <f>IF(AR115&lt;999,VLOOKUP(AR115,'Akt. Runde'!$A$11:$AL$189,18),"")</f>
        <v/>
      </c>
      <c r="S115" s="365" t="str">
        <f>IF(AR115&lt;999,VLOOKUP(AR115,'Akt. Runde'!$A$11:$AL$189,19),"")</f>
        <v/>
      </c>
      <c r="T115" s="364" t="str">
        <f>IF(AR115&lt;999,VLOOKUP(AR115,'Akt. Runde'!$A$11:$AL$189,20),"")</f>
        <v/>
      </c>
      <c r="U115" s="434" t="str">
        <f>IF(AR115&lt;999,VLOOKUP(AR115,'Akt. Runde'!$A$11:$AL$189,21),"")</f>
        <v/>
      </c>
      <c r="V115" s="435" t="str">
        <f>IF(AR115&lt;999,VLOOKUP(AR115,'Akt. Runde'!$A$11:$AL$189,22),"")</f>
        <v/>
      </c>
      <c r="W115" s="435" t="str">
        <f>IF(AR115&lt;999,VLOOKUP(AR115,'Akt. Runde'!$A$11:$AL$189,23),"")</f>
        <v/>
      </c>
      <c r="X115" s="366" t="str">
        <f>IF(AR115&lt;999,VLOOKUP(AR115,'Akt. Runde'!$A$11:$AL$189,24),"")</f>
        <v/>
      </c>
      <c r="Y115" s="367" t="str">
        <f>IF(AR115&lt;999,VLOOKUP(AR115,'Akt. Runde'!$A$11:$AL$189,25),"")</f>
        <v/>
      </c>
      <c r="Z115" s="368" t="str">
        <f>IF(AR115&lt;999,VLOOKUP(AR115,'Akt. Runde'!$A$11:$AL$189,26),"")</f>
        <v/>
      </c>
      <c r="AA115" s="369" t="str">
        <f>IF(AR115&lt;999,VLOOKUP(AR115,'Akt. Runde'!$A$11:$AL$189,27),"")</f>
        <v/>
      </c>
      <c r="AB115" s="367" t="str">
        <f>IF(AR115&lt;999,VLOOKUP(AR115,'Akt. Runde'!$A$11:$AL$189,28),"")</f>
        <v/>
      </c>
      <c r="AC115" s="367" t="str">
        <f>IF(AR115&lt;999,VLOOKUP(AR115,'Akt. Runde'!$A$11:$AL$189,29),"")</f>
        <v/>
      </c>
      <c r="AD115" s="370" t="str">
        <f>IF(AR115&lt;999,VLOOKUP(AR115,'Akt. Runde'!$A$11:$AL$189,30),"")</f>
        <v/>
      </c>
      <c r="AE115" s="369" t="str">
        <f>IF(AR115&lt;999,VLOOKUP(AR115,'Akt. Runde'!$A$11:$AL$189,31),"")</f>
        <v/>
      </c>
      <c r="AF115" s="367" t="str">
        <f>IF(AR115&lt;999,VLOOKUP(AR115,'Akt. Runde'!$A$11:$AL$189,32),"")</f>
        <v/>
      </c>
      <c r="AG115" s="367" t="str">
        <f>IF(AR115&lt;999,VLOOKUP(AR115,'Akt. Runde'!$A$11:$AL$189,33),"")</f>
        <v/>
      </c>
      <c r="AH115" s="371" t="str">
        <f>IF(AR115&lt;999,VLOOKUP(AR115,'Akt. Runde'!$A$11:$AL$189,34),"")</f>
        <v/>
      </c>
      <c r="AI115" s="370" t="str">
        <f>IF(AR115&lt;999,VLOOKUP(AR115,'Akt. Runde'!$A$11:$AL$189,35),"")</f>
        <v/>
      </c>
      <c r="AJ115" s="372" t="str">
        <f>IF(AR115&lt;999,VLOOKUP(AR115,'Akt. Runde'!$A$11:$AL$189,36),"")</f>
        <v/>
      </c>
      <c r="AK115" s="373" t="str">
        <f>IF(AR115&lt;999,VLOOKUP(AR115,'Akt. Runde'!$A$11:$AL$189,37),"")</f>
        <v/>
      </c>
      <c r="AL115" s="374" t="str">
        <f>IF(AR115&lt;999,VLOOKUP(AR115,'Akt. Runde'!$A$11:$AL$189,38),"")</f>
        <v/>
      </c>
      <c r="AO115">
        <f>IF('Akt. Runde'!AK115="",99,'Akt. Runde'!AK115)</f>
        <v>99</v>
      </c>
      <c r="AP115">
        <f t="shared" si="100"/>
        <v>99105</v>
      </c>
      <c r="AQ115">
        <f t="shared" si="113"/>
        <v>99105</v>
      </c>
      <c r="AR115">
        <f t="shared" si="72"/>
        <v>999</v>
      </c>
      <c r="AS115">
        <f t="shared" si="73"/>
        <v>999000</v>
      </c>
      <c r="AT115">
        <f t="shared" si="74"/>
        <v>999000</v>
      </c>
      <c r="AU115">
        <f t="shared" si="75"/>
        <v>999</v>
      </c>
      <c r="AV115">
        <f t="shared" si="78"/>
        <v>105</v>
      </c>
      <c r="AW115" s="47" t="str">
        <f t="shared" si="76"/>
        <v/>
      </c>
      <c r="AX115" t="str">
        <f>IF(AU115&lt;999,VLOOKUP(AU115,'Akt. Runde'!$A$11:$AL$189,4),"")</f>
        <v/>
      </c>
      <c r="AY115" s="48" t="str">
        <f>IF(AU115&lt;999,VLOOKUP(AU115,'Akt. Runde'!$A$11:$AL$189,36),"")</f>
        <v/>
      </c>
      <c r="AZ115" s="447" t="str">
        <f>IF(AU115&lt;999,VLOOKUP(AU115,'Akt. Runde'!$A$11:$AL$189,37),"")</f>
        <v/>
      </c>
      <c r="BA115" t="str">
        <f t="shared" si="77"/>
        <v/>
      </c>
      <c r="BZ115" s="28" t="str">
        <f t="shared" si="101"/>
        <v/>
      </c>
      <c r="CA115" s="28" t="str">
        <f t="shared" si="102"/>
        <v/>
      </c>
      <c r="CB115" s="28" t="str">
        <f t="shared" si="103"/>
        <v/>
      </c>
      <c r="CC115" s="28" t="str">
        <f t="shared" si="104"/>
        <v/>
      </c>
      <c r="CD115" s="28" t="str">
        <f t="shared" si="105"/>
        <v/>
      </c>
      <c r="CE115" s="28" t="str">
        <f t="shared" si="106"/>
        <v/>
      </c>
      <c r="CF115" s="28" t="str">
        <f t="shared" si="114"/>
        <v/>
      </c>
      <c r="CG115" s="28" t="str">
        <f t="shared" si="115"/>
        <v/>
      </c>
      <c r="CH115" s="28" t="str">
        <f t="shared" si="116"/>
        <v/>
      </c>
      <c r="CI115" s="28">
        <f t="shared" si="117"/>
        <v>0</v>
      </c>
      <c r="CT115" s="5"/>
      <c r="CV115" s="28" t="str">
        <f t="shared" si="107"/>
        <v/>
      </c>
      <c r="CW115" s="28" t="str">
        <f t="shared" si="108"/>
        <v/>
      </c>
      <c r="CX115" s="28" t="str">
        <f t="shared" si="109"/>
        <v/>
      </c>
      <c r="CY115" s="28" t="str">
        <f t="shared" si="110"/>
        <v/>
      </c>
      <c r="CZ115" s="28" t="str">
        <f t="shared" si="111"/>
        <v/>
      </c>
      <c r="DA115" s="28" t="str">
        <f t="shared" si="112"/>
        <v/>
      </c>
      <c r="DB115" s="28" t="str">
        <f t="shared" si="118"/>
        <v/>
      </c>
      <c r="DC115" s="28" t="str">
        <f t="shared" si="119"/>
        <v/>
      </c>
      <c r="DD115" s="28" t="str">
        <f t="shared" si="120"/>
        <v/>
      </c>
      <c r="DE115" s="28">
        <f t="shared" si="121"/>
        <v>0</v>
      </c>
      <c r="DP115" s="5"/>
      <c r="DQ115" s="48"/>
      <c r="DR115" s="5"/>
      <c r="DS115" s="5"/>
      <c r="DU115" s="48"/>
      <c r="DV115" s="48"/>
      <c r="DW115" s="48"/>
      <c r="DZ115" s="48"/>
      <c r="EA115" s="48"/>
      <c r="EB115" s="48"/>
      <c r="EC115" s="48"/>
      <c r="EF115" s="48"/>
      <c r="EG115" s="48"/>
      <c r="EH115" s="48"/>
      <c r="EI115" s="48"/>
      <c r="EN115" s="48"/>
    </row>
    <row r="116" spans="1:149" x14ac:dyDescent="0.2">
      <c r="A116">
        <v>106</v>
      </c>
      <c r="B116" s="353">
        <v>14</v>
      </c>
      <c r="C116" s="354" t="str">
        <f>IF(AR116&lt;999,VLOOKUP(AR116,'Akt. Runde'!$A$11:$AL$189,3),"")</f>
        <v/>
      </c>
      <c r="D116" s="355" t="str">
        <f>IF(AR116&lt;999,VLOOKUP(AR116,'Akt. Runde'!$A$11:$AL$189,4),"")</f>
        <v/>
      </c>
      <c r="E116" s="356" t="str">
        <f>IF(AR116&lt;999,VLOOKUP(AR116,'Akt. Runde'!$A$11:$AL$189,5),"")</f>
        <v/>
      </c>
      <c r="F116" s="356" t="str">
        <f>IF(AR116&lt;999,VLOOKUP(AR116,'Akt. Runde'!$A$11:$AL$189,6),"")</f>
        <v/>
      </c>
      <c r="G116" s="438" t="str">
        <f>IF(AR116&lt;999,VLOOKUP(AR116,'Akt. Runde'!$A$11:$AL$189,7),"")</f>
        <v/>
      </c>
      <c r="H116" s="357" t="str">
        <f>IF(AR116&lt;999,VLOOKUP(AR116,'Akt. Runde'!$A$11:$AL$189,8),"")</f>
        <v/>
      </c>
      <c r="I116" s="444" t="str">
        <f>IF(AR116&lt;999,VLOOKUP(AR116,'Akt. Runde'!$A$11:$AL$189,9),"")</f>
        <v/>
      </c>
      <c r="J116" s="445" t="str">
        <f>IF(AR116&lt;999,VLOOKUP(AR116,'Akt. Runde'!$A$11:$AL$189,10),"")</f>
        <v/>
      </c>
      <c r="K116" s="446" t="str">
        <f>IF(AR116&lt;999,VLOOKUP(AR116,'Akt. Runde'!$A$11:$AL$189,11),"")</f>
        <v/>
      </c>
      <c r="L116" s="445" t="str">
        <f>IF(AR116&lt;999,VLOOKUP(AR116,'Akt. Runde'!$A$11:$AL$189,12),"")</f>
        <v/>
      </c>
      <c r="M116" s="446" t="str">
        <f>IF(AR116&lt;999,VLOOKUP(AR116,'Akt. Runde'!$A$11:$AL$189,13),"")</f>
        <v/>
      </c>
      <c r="N116" s="445" t="str">
        <f>IF(AR116&lt;999,VLOOKUP(AR116,'Akt. Runde'!$A$11:$AL$189,14),"")</f>
        <v/>
      </c>
      <c r="O116" s="444" t="str">
        <f>IF(AR116&lt;999,VLOOKUP(AR116,'Akt. Runde'!$A$11:$AL$189,15),"")</f>
        <v/>
      </c>
      <c r="P116" s="445" t="str">
        <f>IF(AR116&lt;999,VLOOKUP(AR116,'Akt. Runde'!$A$11:$AL$189,16),"")</f>
        <v/>
      </c>
      <c r="Q116" s="446" t="str">
        <f>IF(AR116&lt;999,VLOOKUP(AR116,'Akt. Runde'!$A$11:$AL$189,17),"")</f>
        <v/>
      </c>
      <c r="R116" s="445" t="str">
        <f>IF(AR116&lt;999,VLOOKUP(AR116,'Akt. Runde'!$A$11:$AL$189,18),"")</f>
        <v/>
      </c>
      <c r="S116" s="446" t="str">
        <f>IF(AR116&lt;999,VLOOKUP(AR116,'Akt. Runde'!$A$11:$AL$189,19),"")</f>
        <v/>
      </c>
      <c r="T116" s="445" t="str">
        <f>IF(AR116&lt;999,VLOOKUP(AR116,'Akt. Runde'!$A$11:$AL$189,20),"")</f>
        <v/>
      </c>
      <c r="U116" s="430" t="str">
        <f>IF(AR116&lt;999,VLOOKUP(AR116,'Akt. Runde'!$A$11:$AL$189,21),"")</f>
        <v/>
      </c>
      <c r="V116" s="431" t="str">
        <f>IF(AR116&lt;999,VLOOKUP(AR116,'Akt. Runde'!$A$11:$AL$189,22),"")</f>
        <v/>
      </c>
      <c r="W116" s="431" t="str">
        <f>IF(AR116&lt;999,VLOOKUP(AR116,'Akt. Runde'!$A$11:$AL$189,23),"")</f>
        <v/>
      </c>
      <c r="X116" s="344" t="str">
        <f>IF(AR116&lt;999,VLOOKUP(AR116,'Akt. Runde'!$A$11:$AL$189,24),"")</f>
        <v/>
      </c>
      <c r="Y116" s="345" t="str">
        <f>IF(AR116&lt;999,VLOOKUP(AR116,'Akt. Runde'!$A$11:$AL$189,25),"")</f>
        <v/>
      </c>
      <c r="Z116" s="338" t="str">
        <f>IF(AR116&lt;999,VLOOKUP(AR116,'Akt. Runde'!$A$11:$AL$189,26),"")</f>
        <v/>
      </c>
      <c r="AA116" s="352" t="str">
        <f>IF(AR116&lt;999,VLOOKUP(AR116,'Akt. Runde'!$A$11:$AL$189,27),"")</f>
        <v/>
      </c>
      <c r="AB116" s="345" t="str">
        <f>IF(AR116&lt;999,VLOOKUP(AR116,'Akt. Runde'!$A$11:$AL$189,28),"")</f>
        <v/>
      </c>
      <c r="AC116" s="345" t="str">
        <f>IF(AR116&lt;999,VLOOKUP(AR116,'Akt. Runde'!$A$11:$AL$189,29),"")</f>
        <v/>
      </c>
      <c r="AD116" s="339" t="str">
        <f>IF(AR116&lt;999,VLOOKUP(AR116,'Akt. Runde'!$A$11:$AL$189,30),"")</f>
        <v/>
      </c>
      <c r="AE116" s="352" t="str">
        <f>IF(AR116&lt;999,VLOOKUP(AR116,'Akt. Runde'!$A$11:$AL$189,31),"")</f>
        <v/>
      </c>
      <c r="AF116" s="345" t="str">
        <f>IF(AR116&lt;999,VLOOKUP(AR116,'Akt. Runde'!$A$11:$AL$189,32),"")</f>
        <v/>
      </c>
      <c r="AG116" s="345" t="str">
        <f>IF(AR116&lt;999,VLOOKUP(AR116,'Akt. Runde'!$A$11:$AL$189,33),"")</f>
        <v/>
      </c>
      <c r="AH116" s="340" t="str">
        <f>IF(AR116&lt;999,VLOOKUP(AR116,'Akt. Runde'!$A$11:$AL$189,34),"")</f>
        <v/>
      </c>
      <c r="AI116" s="339" t="str">
        <f>IF(AR116&lt;999,VLOOKUP(AR116,'Akt. Runde'!$A$11:$AL$189,35),"")</f>
        <v/>
      </c>
      <c r="AJ116" s="341" t="str">
        <f>IF(AR116&lt;999,VLOOKUP(AR116,'Akt. Runde'!$A$11:$AL$189,36),"")</f>
        <v/>
      </c>
      <c r="AK116" s="333" t="str">
        <f>IF(AR116&lt;999,VLOOKUP(AR116,'Akt. Runde'!$A$11:$AL$189,37),"")</f>
        <v/>
      </c>
      <c r="AL116" s="136" t="str">
        <f>IF(AR116&lt;999,VLOOKUP(AR116,'Akt. Runde'!$A$11:$AL$189,38),"")</f>
        <v/>
      </c>
      <c r="AO116">
        <f>IF('Akt. Runde'!AK116="",99,'Akt. Runde'!AK116)</f>
        <v>99</v>
      </c>
      <c r="AP116">
        <f t="shared" si="100"/>
        <v>99106</v>
      </c>
      <c r="AQ116">
        <f t="shared" si="113"/>
        <v>99106</v>
      </c>
      <c r="AR116">
        <f t="shared" si="72"/>
        <v>999</v>
      </c>
      <c r="AS116">
        <f t="shared" si="73"/>
        <v>999000</v>
      </c>
      <c r="AT116">
        <f t="shared" si="74"/>
        <v>999000</v>
      </c>
      <c r="AU116">
        <f t="shared" si="75"/>
        <v>999</v>
      </c>
      <c r="AV116">
        <f t="shared" si="78"/>
        <v>106</v>
      </c>
      <c r="AW116" s="47" t="str">
        <f t="shared" si="76"/>
        <v/>
      </c>
      <c r="AX116" t="str">
        <f>IF(AU116&lt;999,VLOOKUP(AU116,'Akt. Runde'!$A$11:$AL$189,4),"")</f>
        <v/>
      </c>
      <c r="AY116" s="48" t="str">
        <f>IF(AU116&lt;999,VLOOKUP(AU116,'Akt. Runde'!$A$11:$AL$189,36),"")</f>
        <v/>
      </c>
      <c r="AZ116" s="447" t="str">
        <f>IF(AU116&lt;999,VLOOKUP(AU116,'Akt. Runde'!$A$11:$AL$189,37),"")</f>
        <v/>
      </c>
      <c r="BA116" t="str">
        <f t="shared" si="77"/>
        <v/>
      </c>
      <c r="BZ116" s="28" t="str">
        <f t="shared" si="101"/>
        <v/>
      </c>
      <c r="CA116" s="28" t="str">
        <f t="shared" si="102"/>
        <v/>
      </c>
      <c r="CB116" s="28" t="str">
        <f t="shared" si="103"/>
        <v/>
      </c>
      <c r="CC116" s="28" t="str">
        <f t="shared" si="104"/>
        <v/>
      </c>
      <c r="CD116" s="28" t="str">
        <f t="shared" si="105"/>
        <v/>
      </c>
      <c r="CE116" s="28" t="str">
        <f t="shared" si="106"/>
        <v/>
      </c>
      <c r="CF116" s="28" t="str">
        <f t="shared" si="114"/>
        <v/>
      </c>
      <c r="CG116" s="28" t="str">
        <f t="shared" si="115"/>
        <v/>
      </c>
      <c r="CH116" s="28" t="str">
        <f t="shared" si="116"/>
        <v/>
      </c>
      <c r="CI116" s="28">
        <f t="shared" si="117"/>
        <v>0</v>
      </c>
      <c r="CT116" s="5"/>
      <c r="CV116" s="28" t="str">
        <f t="shared" si="107"/>
        <v/>
      </c>
      <c r="CW116" s="28" t="str">
        <f t="shared" si="108"/>
        <v/>
      </c>
      <c r="CX116" s="28" t="str">
        <f t="shared" si="109"/>
        <v/>
      </c>
      <c r="CY116" s="28" t="str">
        <f t="shared" si="110"/>
        <v/>
      </c>
      <c r="CZ116" s="28" t="str">
        <f t="shared" si="111"/>
        <v/>
      </c>
      <c r="DA116" s="28" t="str">
        <f t="shared" si="112"/>
        <v/>
      </c>
      <c r="DB116" s="28" t="str">
        <f t="shared" si="118"/>
        <v/>
      </c>
      <c r="DC116" s="28" t="str">
        <f t="shared" si="119"/>
        <v/>
      </c>
      <c r="DD116" s="28" t="str">
        <f t="shared" si="120"/>
        <v/>
      </c>
      <c r="DE116" s="28">
        <f t="shared" si="121"/>
        <v>0</v>
      </c>
      <c r="DP116" s="5"/>
      <c r="DQ116" s="48"/>
      <c r="DR116" s="5"/>
      <c r="DS116" s="5"/>
      <c r="DU116" s="48"/>
      <c r="DV116" s="48"/>
      <c r="DW116" s="48"/>
      <c r="DZ116" s="48"/>
      <c r="EA116" s="48"/>
      <c r="EB116" s="48"/>
      <c r="EC116" s="48"/>
      <c r="EF116" s="48"/>
      <c r="EG116" s="48"/>
      <c r="EH116" s="48"/>
      <c r="EI116" s="48"/>
      <c r="EN116" s="48"/>
    </row>
    <row r="117" spans="1:149" x14ac:dyDescent="0.2">
      <c r="A117">
        <v>107</v>
      </c>
      <c r="B117" s="358">
        <v>15</v>
      </c>
      <c r="C117" s="359" t="str">
        <f>IF(AR117&lt;999,VLOOKUP(AR117,'Akt. Runde'!$A$11:$AL$189,3),"")</f>
        <v/>
      </c>
      <c r="D117" s="360" t="str">
        <f>IF(AR117&lt;999,VLOOKUP(AR117,'Akt. Runde'!$A$11:$AL$189,4),"")</f>
        <v/>
      </c>
      <c r="E117" s="361" t="str">
        <f>IF(AR117&lt;999,VLOOKUP(AR117,'Akt. Runde'!$A$11:$AL$189,5),"")</f>
        <v/>
      </c>
      <c r="F117" s="361" t="str">
        <f>IF(AR117&lt;999,VLOOKUP(AR117,'Akt. Runde'!$A$11:$AL$189,6),"")</f>
        <v/>
      </c>
      <c r="G117" s="437" t="str">
        <f>IF(AR117&lt;999,VLOOKUP(AR117,'Akt. Runde'!$A$11:$AL$189,7),"")</f>
        <v/>
      </c>
      <c r="H117" s="362" t="str">
        <f>IF(AR117&lt;999,VLOOKUP(AR117,'Akt. Runde'!$A$11:$AL$189,8),"")</f>
        <v/>
      </c>
      <c r="I117" s="363" t="str">
        <f>IF(AR117&lt;999,VLOOKUP(AR117,'Akt. Runde'!$A$11:$AL$189,9),"")</f>
        <v/>
      </c>
      <c r="J117" s="364" t="str">
        <f>IF(AR117&lt;999,VLOOKUP(AR117,'Akt. Runde'!$A$11:$AL$189,10),"")</f>
        <v/>
      </c>
      <c r="K117" s="365" t="str">
        <f>IF(AR117&lt;999,VLOOKUP(AR117,'Akt. Runde'!$A$11:$AL$189,11),"")</f>
        <v/>
      </c>
      <c r="L117" s="364" t="str">
        <f>IF(AR117&lt;999,VLOOKUP(AR117,'Akt. Runde'!$A$11:$AL$189,12),"")</f>
        <v/>
      </c>
      <c r="M117" s="365" t="str">
        <f>IF(AR117&lt;999,VLOOKUP(AR117,'Akt. Runde'!$A$11:$AL$189,13),"")</f>
        <v/>
      </c>
      <c r="N117" s="364" t="str">
        <f>IF(AR117&lt;999,VLOOKUP(AR117,'Akt. Runde'!$A$11:$AL$189,14),"")</f>
        <v/>
      </c>
      <c r="O117" s="363" t="str">
        <f>IF(AR117&lt;999,VLOOKUP(AR117,'Akt. Runde'!$A$11:$AL$189,15),"")</f>
        <v/>
      </c>
      <c r="P117" s="364" t="str">
        <f>IF(AR117&lt;999,VLOOKUP(AR117,'Akt. Runde'!$A$11:$AL$189,16),"")</f>
        <v/>
      </c>
      <c r="Q117" s="365" t="str">
        <f>IF(AR117&lt;999,VLOOKUP(AR117,'Akt. Runde'!$A$11:$AL$189,17),"")</f>
        <v/>
      </c>
      <c r="R117" s="364" t="str">
        <f>IF(AR117&lt;999,VLOOKUP(AR117,'Akt. Runde'!$A$11:$AL$189,18),"")</f>
        <v/>
      </c>
      <c r="S117" s="365" t="str">
        <f>IF(AR117&lt;999,VLOOKUP(AR117,'Akt. Runde'!$A$11:$AL$189,19),"")</f>
        <v/>
      </c>
      <c r="T117" s="364" t="str">
        <f>IF(AR117&lt;999,VLOOKUP(AR117,'Akt. Runde'!$A$11:$AL$189,20),"")</f>
        <v/>
      </c>
      <c r="U117" s="434" t="str">
        <f>IF(AR117&lt;999,VLOOKUP(AR117,'Akt. Runde'!$A$11:$AL$189,21),"")</f>
        <v/>
      </c>
      <c r="V117" s="435" t="str">
        <f>IF(AR117&lt;999,VLOOKUP(AR117,'Akt. Runde'!$A$11:$AL$189,22),"")</f>
        <v/>
      </c>
      <c r="W117" s="435" t="str">
        <f>IF(AR117&lt;999,VLOOKUP(AR117,'Akt. Runde'!$A$11:$AL$189,23),"")</f>
        <v/>
      </c>
      <c r="X117" s="366" t="str">
        <f>IF(AR117&lt;999,VLOOKUP(AR117,'Akt. Runde'!$A$11:$AL$189,24),"")</f>
        <v/>
      </c>
      <c r="Y117" s="367" t="str">
        <f>IF(AR117&lt;999,VLOOKUP(AR117,'Akt. Runde'!$A$11:$AL$189,25),"")</f>
        <v/>
      </c>
      <c r="Z117" s="368" t="str">
        <f>IF(AR117&lt;999,VLOOKUP(AR117,'Akt. Runde'!$A$11:$AL$189,26),"")</f>
        <v/>
      </c>
      <c r="AA117" s="369" t="str">
        <f>IF(AR117&lt;999,VLOOKUP(AR117,'Akt. Runde'!$A$11:$AL$189,27),"")</f>
        <v/>
      </c>
      <c r="AB117" s="367" t="str">
        <f>IF(AR117&lt;999,VLOOKUP(AR117,'Akt. Runde'!$A$11:$AL$189,28),"")</f>
        <v/>
      </c>
      <c r="AC117" s="367" t="str">
        <f>IF(AR117&lt;999,VLOOKUP(AR117,'Akt. Runde'!$A$11:$AL$189,29),"")</f>
        <v/>
      </c>
      <c r="AD117" s="370" t="str">
        <f>IF(AR117&lt;999,VLOOKUP(AR117,'Akt. Runde'!$A$11:$AL$189,30),"")</f>
        <v/>
      </c>
      <c r="AE117" s="369" t="str">
        <f>IF(AR117&lt;999,VLOOKUP(AR117,'Akt. Runde'!$A$11:$AL$189,31),"")</f>
        <v/>
      </c>
      <c r="AF117" s="367" t="str">
        <f>IF(AR117&lt;999,VLOOKUP(AR117,'Akt. Runde'!$A$11:$AL$189,32),"")</f>
        <v/>
      </c>
      <c r="AG117" s="367" t="str">
        <f>IF(AR117&lt;999,VLOOKUP(AR117,'Akt. Runde'!$A$11:$AL$189,33),"")</f>
        <v/>
      </c>
      <c r="AH117" s="371" t="str">
        <f>IF(AR117&lt;999,VLOOKUP(AR117,'Akt. Runde'!$A$11:$AL$189,34),"")</f>
        <v/>
      </c>
      <c r="AI117" s="370" t="str">
        <f>IF(AR117&lt;999,VLOOKUP(AR117,'Akt. Runde'!$A$11:$AL$189,35),"")</f>
        <v/>
      </c>
      <c r="AJ117" s="372" t="str">
        <f>IF(AR117&lt;999,VLOOKUP(AR117,'Akt. Runde'!$A$11:$AL$189,36),"")</f>
        <v/>
      </c>
      <c r="AK117" s="373" t="str">
        <f>IF(AR117&lt;999,VLOOKUP(AR117,'Akt. Runde'!$A$11:$AL$189,37),"")</f>
        <v/>
      </c>
      <c r="AL117" s="374" t="str">
        <f>IF(AR117&lt;999,VLOOKUP(AR117,'Akt. Runde'!$A$11:$AL$189,38),"")</f>
        <v/>
      </c>
      <c r="AO117">
        <f>IF('Akt. Runde'!AK117="",99,'Akt. Runde'!AK117)</f>
        <v>99</v>
      </c>
      <c r="AP117">
        <f t="shared" si="100"/>
        <v>99107</v>
      </c>
      <c r="AQ117">
        <f t="shared" si="113"/>
        <v>99107</v>
      </c>
      <c r="AR117">
        <f t="shared" si="72"/>
        <v>999</v>
      </c>
      <c r="AS117">
        <f t="shared" si="73"/>
        <v>999000</v>
      </c>
      <c r="AT117">
        <f t="shared" si="74"/>
        <v>999000</v>
      </c>
      <c r="AU117">
        <f t="shared" si="75"/>
        <v>999</v>
      </c>
      <c r="AV117">
        <f t="shared" si="78"/>
        <v>107</v>
      </c>
      <c r="AW117" s="47" t="str">
        <f t="shared" si="76"/>
        <v/>
      </c>
      <c r="AX117" t="str">
        <f>IF(AU117&lt;999,VLOOKUP(AU117,'Akt. Runde'!$A$11:$AL$189,4),"")</f>
        <v/>
      </c>
      <c r="AY117" s="48" t="str">
        <f>IF(AU117&lt;999,VLOOKUP(AU117,'Akt. Runde'!$A$11:$AL$189,36),"")</f>
        <v/>
      </c>
      <c r="AZ117" s="447" t="str">
        <f>IF(AU117&lt;999,VLOOKUP(AU117,'Akt. Runde'!$A$11:$AL$189,37),"")</f>
        <v/>
      </c>
      <c r="BA117" t="str">
        <f t="shared" si="77"/>
        <v/>
      </c>
      <c r="BZ117" s="28" t="str">
        <f t="shared" si="101"/>
        <v/>
      </c>
      <c r="CA117" s="28" t="str">
        <f t="shared" si="102"/>
        <v/>
      </c>
      <c r="CB117" s="28" t="str">
        <f t="shared" si="103"/>
        <v/>
      </c>
      <c r="CC117" s="28" t="str">
        <f t="shared" si="104"/>
        <v/>
      </c>
      <c r="CD117" s="28" t="str">
        <f t="shared" si="105"/>
        <v/>
      </c>
      <c r="CE117" s="28" t="str">
        <f t="shared" si="106"/>
        <v/>
      </c>
      <c r="CF117" s="28" t="str">
        <f t="shared" si="114"/>
        <v/>
      </c>
      <c r="CG117" s="28" t="str">
        <f t="shared" si="115"/>
        <v/>
      </c>
      <c r="CH117" s="28" t="str">
        <f t="shared" si="116"/>
        <v/>
      </c>
      <c r="CI117" s="28">
        <f t="shared" si="117"/>
        <v>0</v>
      </c>
      <c r="CT117" s="5"/>
      <c r="CV117" s="28" t="str">
        <f t="shared" si="107"/>
        <v/>
      </c>
      <c r="CW117" s="28" t="str">
        <f t="shared" si="108"/>
        <v/>
      </c>
      <c r="CX117" s="28" t="str">
        <f t="shared" si="109"/>
        <v/>
      </c>
      <c r="CY117" s="28" t="str">
        <f t="shared" si="110"/>
        <v/>
      </c>
      <c r="CZ117" s="28" t="str">
        <f t="shared" si="111"/>
        <v/>
      </c>
      <c r="DA117" s="28" t="str">
        <f t="shared" si="112"/>
        <v/>
      </c>
      <c r="DB117" s="28" t="str">
        <f t="shared" si="118"/>
        <v/>
      </c>
      <c r="DC117" s="28" t="str">
        <f t="shared" si="119"/>
        <v/>
      </c>
      <c r="DD117" s="28" t="str">
        <f t="shared" si="120"/>
        <v/>
      </c>
      <c r="DE117" s="28">
        <f t="shared" si="121"/>
        <v>0</v>
      </c>
      <c r="DP117" s="5"/>
      <c r="DQ117" s="48"/>
      <c r="DR117" s="5"/>
      <c r="DS117" s="5"/>
      <c r="DU117" s="48"/>
      <c r="DV117" s="48"/>
      <c r="DW117" s="48"/>
      <c r="DZ117" s="48"/>
      <c r="EA117" s="48"/>
      <c r="EB117" s="48"/>
      <c r="EC117" s="48"/>
      <c r="EF117" s="48"/>
      <c r="EG117" s="48"/>
      <c r="EH117" s="48"/>
      <c r="EI117" s="48"/>
      <c r="EN117" s="48"/>
    </row>
    <row r="118" spans="1:149" x14ac:dyDescent="0.2">
      <c r="A118">
        <v>108</v>
      </c>
      <c r="B118" s="353">
        <v>16</v>
      </c>
      <c r="C118" s="354" t="str">
        <f>IF(AR118&lt;999,VLOOKUP(AR118,'Akt. Runde'!$A$11:$AL$189,3),"")</f>
        <v/>
      </c>
      <c r="D118" s="355" t="str">
        <f>IF(AR118&lt;999,VLOOKUP(AR118,'Akt. Runde'!$A$11:$AL$189,4),"")</f>
        <v/>
      </c>
      <c r="E118" s="356" t="str">
        <f>IF(AR118&lt;999,VLOOKUP(AR118,'Akt. Runde'!$A$11:$AL$189,5),"")</f>
        <v/>
      </c>
      <c r="F118" s="356" t="str">
        <f>IF(AR118&lt;999,VLOOKUP(AR118,'Akt. Runde'!$A$11:$AL$189,6),"")</f>
        <v/>
      </c>
      <c r="G118" s="438" t="str">
        <f>IF(AR118&lt;999,VLOOKUP(AR118,'Akt. Runde'!$A$11:$AL$189,7),"")</f>
        <v/>
      </c>
      <c r="H118" s="357" t="str">
        <f>IF(AR118&lt;999,VLOOKUP(AR118,'Akt. Runde'!$A$11:$AL$189,8),"")</f>
        <v/>
      </c>
      <c r="I118" s="444" t="str">
        <f>IF(AR118&lt;999,VLOOKUP(AR118,'Akt. Runde'!$A$11:$AL$189,9),"")</f>
        <v/>
      </c>
      <c r="J118" s="445" t="str">
        <f>IF(AR118&lt;999,VLOOKUP(AR118,'Akt. Runde'!$A$11:$AL$189,10),"")</f>
        <v/>
      </c>
      <c r="K118" s="446" t="str">
        <f>IF(AR118&lt;999,VLOOKUP(AR118,'Akt. Runde'!$A$11:$AL$189,11),"")</f>
        <v/>
      </c>
      <c r="L118" s="445" t="str">
        <f>IF(AR118&lt;999,VLOOKUP(AR118,'Akt. Runde'!$A$11:$AL$189,12),"")</f>
        <v/>
      </c>
      <c r="M118" s="446" t="str">
        <f>IF(AR118&lt;999,VLOOKUP(AR118,'Akt. Runde'!$A$11:$AL$189,13),"")</f>
        <v/>
      </c>
      <c r="N118" s="445" t="str">
        <f>IF(AR118&lt;999,VLOOKUP(AR118,'Akt. Runde'!$A$11:$AL$189,14),"")</f>
        <v/>
      </c>
      <c r="O118" s="444" t="str">
        <f>IF(AR118&lt;999,VLOOKUP(AR118,'Akt. Runde'!$A$11:$AL$189,15),"")</f>
        <v/>
      </c>
      <c r="P118" s="445" t="str">
        <f>IF(AR118&lt;999,VLOOKUP(AR118,'Akt. Runde'!$A$11:$AL$189,16),"")</f>
        <v/>
      </c>
      <c r="Q118" s="446" t="str">
        <f>IF(AR118&lt;999,VLOOKUP(AR118,'Akt. Runde'!$A$11:$AL$189,17),"")</f>
        <v/>
      </c>
      <c r="R118" s="445" t="str">
        <f>IF(AR118&lt;999,VLOOKUP(AR118,'Akt. Runde'!$A$11:$AL$189,18),"")</f>
        <v/>
      </c>
      <c r="S118" s="446" t="str">
        <f>IF(AR118&lt;999,VLOOKUP(AR118,'Akt. Runde'!$A$11:$AL$189,19),"")</f>
        <v/>
      </c>
      <c r="T118" s="445" t="str">
        <f>IF(AR118&lt;999,VLOOKUP(AR118,'Akt. Runde'!$A$11:$AL$189,20),"")</f>
        <v/>
      </c>
      <c r="U118" s="430" t="str">
        <f>IF(AR118&lt;999,VLOOKUP(AR118,'Akt. Runde'!$A$11:$AL$189,21),"")</f>
        <v/>
      </c>
      <c r="V118" s="431" t="str">
        <f>IF(AR118&lt;999,VLOOKUP(AR118,'Akt. Runde'!$A$11:$AL$189,22),"")</f>
        <v/>
      </c>
      <c r="W118" s="431" t="str">
        <f>IF(AR118&lt;999,VLOOKUP(AR118,'Akt. Runde'!$A$11:$AL$189,23),"")</f>
        <v/>
      </c>
      <c r="X118" s="346" t="str">
        <f>IF(AR118&lt;999,VLOOKUP(AR118,'Akt. Runde'!$A$11:$AL$189,24),"")</f>
        <v/>
      </c>
      <c r="Y118" s="345" t="str">
        <f>IF(AR118&lt;999,VLOOKUP(AR118,'Akt. Runde'!$A$11:$AL$189,25),"")</f>
        <v/>
      </c>
      <c r="Z118" s="338" t="str">
        <f>IF(AR118&lt;999,VLOOKUP(AR118,'Akt. Runde'!$A$11:$AL$189,26),"")</f>
        <v/>
      </c>
      <c r="AA118" s="352" t="str">
        <f>IF(AR118&lt;999,VLOOKUP(AR118,'Akt. Runde'!$A$11:$AL$189,27),"")</f>
        <v/>
      </c>
      <c r="AB118" s="345" t="str">
        <f>IF(AR118&lt;999,VLOOKUP(AR118,'Akt. Runde'!$A$11:$AL$189,28),"")</f>
        <v/>
      </c>
      <c r="AC118" s="345" t="str">
        <f>IF(AR118&lt;999,VLOOKUP(AR118,'Akt. Runde'!$A$11:$AL$189,29),"")</f>
        <v/>
      </c>
      <c r="AD118" s="339" t="str">
        <f>IF(AR118&lt;999,VLOOKUP(AR118,'Akt. Runde'!$A$11:$AL$189,30),"")</f>
        <v/>
      </c>
      <c r="AE118" s="352" t="str">
        <f>IF(AR118&lt;999,VLOOKUP(AR118,'Akt. Runde'!$A$11:$AL$189,31),"")</f>
        <v/>
      </c>
      <c r="AF118" s="345" t="str">
        <f>IF(AR118&lt;999,VLOOKUP(AR118,'Akt. Runde'!$A$11:$AL$189,32),"")</f>
        <v/>
      </c>
      <c r="AG118" s="345" t="str">
        <f>IF(AR118&lt;999,VLOOKUP(AR118,'Akt. Runde'!$A$11:$AL$189,33),"")</f>
        <v/>
      </c>
      <c r="AH118" s="340" t="str">
        <f>IF(AR118&lt;999,VLOOKUP(AR118,'Akt. Runde'!$A$11:$AL$189,34),"")</f>
        <v/>
      </c>
      <c r="AI118" s="339" t="str">
        <f>IF(AR118&lt;999,VLOOKUP(AR118,'Akt. Runde'!$A$11:$AL$189,35),"")</f>
        <v/>
      </c>
      <c r="AJ118" s="341" t="str">
        <f>IF(AR118&lt;999,VLOOKUP(AR118,'Akt. Runde'!$A$11:$AL$189,36),"")</f>
        <v/>
      </c>
      <c r="AK118" s="333" t="str">
        <f>IF(AR118&lt;999,VLOOKUP(AR118,'Akt. Runde'!$A$11:$AL$189,37),"")</f>
        <v/>
      </c>
      <c r="AL118" s="136" t="str">
        <f>IF(AR118&lt;999,VLOOKUP(AR118,'Akt. Runde'!$A$11:$AL$189,38),"")</f>
        <v/>
      </c>
      <c r="AO118">
        <f>IF('Akt. Runde'!AK118="",99,'Akt. Runde'!AK118)</f>
        <v>99</v>
      </c>
      <c r="AP118">
        <f t="shared" si="100"/>
        <v>99108</v>
      </c>
      <c r="AQ118">
        <f t="shared" si="113"/>
        <v>99108</v>
      </c>
      <c r="AR118">
        <f t="shared" si="72"/>
        <v>999</v>
      </c>
      <c r="AS118">
        <f t="shared" si="73"/>
        <v>999000</v>
      </c>
      <c r="AT118">
        <f t="shared" si="74"/>
        <v>999000</v>
      </c>
      <c r="AU118">
        <f t="shared" si="75"/>
        <v>999</v>
      </c>
      <c r="AV118">
        <f t="shared" si="78"/>
        <v>108</v>
      </c>
      <c r="AW118" s="47" t="str">
        <f t="shared" si="76"/>
        <v/>
      </c>
      <c r="AX118" t="str">
        <f>IF(AU118&lt;999,VLOOKUP(AU118,'Akt. Runde'!$A$11:$AL$189,4),"")</f>
        <v/>
      </c>
      <c r="AY118" s="48" t="str">
        <f>IF(AU118&lt;999,VLOOKUP(AU118,'Akt. Runde'!$A$11:$AL$189,36),"")</f>
        <v/>
      </c>
      <c r="AZ118" s="447" t="str">
        <f>IF(AU118&lt;999,VLOOKUP(AU118,'Akt. Runde'!$A$11:$AL$189,37),"")</f>
        <v/>
      </c>
      <c r="BA118" t="str">
        <f t="shared" si="77"/>
        <v/>
      </c>
      <c r="BZ118" s="28" t="str">
        <f t="shared" si="101"/>
        <v/>
      </c>
      <c r="CA118" s="28" t="str">
        <f t="shared" si="102"/>
        <v/>
      </c>
      <c r="CB118" s="28" t="str">
        <f t="shared" si="103"/>
        <v/>
      </c>
      <c r="CC118" s="28" t="str">
        <f t="shared" si="104"/>
        <v/>
      </c>
      <c r="CD118" s="28" t="str">
        <f t="shared" si="105"/>
        <v/>
      </c>
      <c r="CE118" s="28" t="str">
        <f t="shared" si="106"/>
        <v/>
      </c>
      <c r="CF118" s="28" t="str">
        <f t="shared" si="114"/>
        <v/>
      </c>
      <c r="CG118" s="28" t="str">
        <f t="shared" si="115"/>
        <v/>
      </c>
      <c r="CH118" s="28" t="str">
        <f t="shared" si="116"/>
        <v/>
      </c>
      <c r="CI118" s="28">
        <f t="shared" si="117"/>
        <v>0</v>
      </c>
      <c r="CT118" s="5"/>
      <c r="CV118" s="28" t="str">
        <f t="shared" si="107"/>
        <v/>
      </c>
      <c r="CW118" s="28" t="str">
        <f t="shared" si="108"/>
        <v/>
      </c>
      <c r="CX118" s="28" t="str">
        <f t="shared" si="109"/>
        <v/>
      </c>
      <c r="CY118" s="28" t="str">
        <f t="shared" si="110"/>
        <v/>
      </c>
      <c r="CZ118" s="28" t="str">
        <f t="shared" si="111"/>
        <v/>
      </c>
      <c r="DA118" s="28" t="str">
        <f t="shared" si="112"/>
        <v/>
      </c>
      <c r="DB118" s="28" t="str">
        <f t="shared" si="118"/>
        <v/>
      </c>
      <c r="DC118" s="28" t="str">
        <f t="shared" si="119"/>
        <v/>
      </c>
      <c r="DD118" s="28" t="str">
        <f t="shared" si="120"/>
        <v/>
      </c>
      <c r="DE118" s="28">
        <f t="shared" si="121"/>
        <v>0</v>
      </c>
      <c r="DP118" s="5"/>
      <c r="DQ118" s="48"/>
      <c r="DR118" s="5"/>
      <c r="DS118" s="5"/>
      <c r="DU118" s="48"/>
      <c r="DV118" s="48"/>
      <c r="DW118" s="48"/>
      <c r="DZ118" s="48"/>
      <c r="EA118" s="48"/>
      <c r="EB118" s="48"/>
      <c r="EC118" s="48"/>
      <c r="EF118" s="48"/>
      <c r="EG118" s="48"/>
      <c r="EH118" s="48"/>
      <c r="EI118" s="48"/>
      <c r="EN118" s="48"/>
    </row>
    <row r="119" spans="1:149" x14ac:dyDescent="0.2">
      <c r="A119">
        <v>109</v>
      </c>
      <c r="B119" s="358">
        <v>17</v>
      </c>
      <c r="C119" s="359" t="str">
        <f>IF(AR119&lt;999,VLOOKUP(AR119,'Akt. Runde'!$A$11:$AL$189,3),"")</f>
        <v/>
      </c>
      <c r="D119" s="360" t="str">
        <f>IF(AR119&lt;999,VLOOKUP(AR119,'Akt. Runde'!$A$11:$AL$189,4),"")</f>
        <v/>
      </c>
      <c r="E119" s="361" t="str">
        <f>IF(AR119&lt;999,VLOOKUP(AR119,'Akt. Runde'!$A$11:$AL$189,5),"")</f>
        <v/>
      </c>
      <c r="F119" s="361" t="str">
        <f>IF(AR119&lt;999,VLOOKUP(AR119,'Akt. Runde'!$A$11:$AL$189,6),"")</f>
        <v/>
      </c>
      <c r="G119" s="437" t="str">
        <f>IF(AR119&lt;999,VLOOKUP(AR119,'Akt. Runde'!$A$11:$AL$189,7),"")</f>
        <v/>
      </c>
      <c r="H119" s="362" t="str">
        <f>IF(AR119&lt;999,VLOOKUP(AR119,'Akt. Runde'!$A$11:$AL$189,8),"")</f>
        <v/>
      </c>
      <c r="I119" s="363" t="str">
        <f>IF(AR119&lt;999,VLOOKUP(AR119,'Akt. Runde'!$A$11:$AL$189,9),"")</f>
        <v/>
      </c>
      <c r="J119" s="364" t="str">
        <f>IF(AR119&lt;999,VLOOKUP(AR119,'Akt. Runde'!$A$11:$AL$189,10),"")</f>
        <v/>
      </c>
      <c r="K119" s="365" t="str">
        <f>IF(AR119&lt;999,VLOOKUP(AR119,'Akt. Runde'!$A$11:$AL$189,11),"")</f>
        <v/>
      </c>
      <c r="L119" s="364" t="str">
        <f>IF(AR119&lt;999,VLOOKUP(AR119,'Akt. Runde'!$A$11:$AL$189,12),"")</f>
        <v/>
      </c>
      <c r="M119" s="365" t="str">
        <f>IF(AR119&lt;999,VLOOKUP(AR119,'Akt. Runde'!$A$11:$AL$189,13),"")</f>
        <v/>
      </c>
      <c r="N119" s="364" t="str">
        <f>IF(AR119&lt;999,VLOOKUP(AR119,'Akt. Runde'!$A$11:$AL$189,14),"")</f>
        <v/>
      </c>
      <c r="O119" s="363" t="str">
        <f>IF(AR119&lt;999,VLOOKUP(AR119,'Akt. Runde'!$A$11:$AL$189,15),"")</f>
        <v/>
      </c>
      <c r="P119" s="364" t="str">
        <f>IF(AR119&lt;999,VLOOKUP(AR119,'Akt. Runde'!$A$11:$AL$189,16),"")</f>
        <v/>
      </c>
      <c r="Q119" s="365" t="str">
        <f>IF(AR119&lt;999,VLOOKUP(AR119,'Akt. Runde'!$A$11:$AL$189,17),"")</f>
        <v/>
      </c>
      <c r="R119" s="364" t="str">
        <f>IF(AR119&lt;999,VLOOKUP(AR119,'Akt. Runde'!$A$11:$AL$189,18),"")</f>
        <v/>
      </c>
      <c r="S119" s="365" t="str">
        <f>IF(AR119&lt;999,VLOOKUP(AR119,'Akt. Runde'!$A$11:$AL$189,19),"")</f>
        <v/>
      </c>
      <c r="T119" s="364" t="str">
        <f>IF(AR119&lt;999,VLOOKUP(AR119,'Akt. Runde'!$A$11:$AL$189,20),"")</f>
        <v/>
      </c>
      <c r="U119" s="434" t="str">
        <f>IF(AR119&lt;999,VLOOKUP(AR119,'Akt. Runde'!$A$11:$AL$189,21),"")</f>
        <v/>
      </c>
      <c r="V119" s="435" t="str">
        <f>IF(AR119&lt;999,VLOOKUP(AR119,'Akt. Runde'!$A$11:$AL$189,22),"")</f>
        <v/>
      </c>
      <c r="W119" s="435" t="str">
        <f>IF(AR119&lt;999,VLOOKUP(AR119,'Akt. Runde'!$A$11:$AL$189,23),"")</f>
        <v/>
      </c>
      <c r="X119" s="378" t="str">
        <f>IF(AR119&lt;999,VLOOKUP(AR119,'Akt. Runde'!$A$11:$AL$189,24),"")</f>
        <v/>
      </c>
      <c r="Y119" s="379" t="str">
        <f>IF(AR119&lt;999,VLOOKUP(AR119,'Akt. Runde'!$A$11:$AL$189,25),"")</f>
        <v/>
      </c>
      <c r="Z119" s="368" t="str">
        <f>IF(AR119&lt;999,VLOOKUP(AR119,'Akt. Runde'!$A$11:$AL$189,26),"")</f>
        <v/>
      </c>
      <c r="AA119" s="369" t="str">
        <f>IF(AR119&lt;999,VLOOKUP(AR119,'Akt. Runde'!$A$11:$AL$189,27),"")</f>
        <v/>
      </c>
      <c r="AB119" s="367" t="str">
        <f>IF(AR119&lt;999,VLOOKUP(AR119,'Akt. Runde'!$A$11:$AL$189,28),"")</f>
        <v/>
      </c>
      <c r="AC119" s="367" t="str">
        <f>IF(AR119&lt;999,VLOOKUP(AR119,'Akt. Runde'!$A$11:$AL$189,29),"")</f>
        <v/>
      </c>
      <c r="AD119" s="370" t="str">
        <f>IF(AR119&lt;999,VLOOKUP(AR119,'Akt. Runde'!$A$11:$AL$189,30),"")</f>
        <v/>
      </c>
      <c r="AE119" s="369" t="str">
        <f>IF(AR119&lt;999,VLOOKUP(AR119,'Akt. Runde'!$A$11:$AL$189,31),"")</f>
        <v/>
      </c>
      <c r="AF119" s="367" t="str">
        <f>IF(AR119&lt;999,VLOOKUP(AR119,'Akt. Runde'!$A$11:$AL$189,32),"")</f>
        <v/>
      </c>
      <c r="AG119" s="367" t="str">
        <f>IF(AR119&lt;999,VLOOKUP(AR119,'Akt. Runde'!$A$11:$AL$189,33),"")</f>
        <v/>
      </c>
      <c r="AH119" s="371" t="str">
        <f>IF(AR119&lt;999,VLOOKUP(AR119,'Akt. Runde'!$A$11:$AL$189,34),"")</f>
        <v/>
      </c>
      <c r="AI119" s="370" t="str">
        <f>IF(AR119&lt;999,VLOOKUP(AR119,'Akt. Runde'!$A$11:$AL$189,35),"")</f>
        <v/>
      </c>
      <c r="AJ119" s="372" t="str">
        <f>IF(AR119&lt;999,VLOOKUP(AR119,'Akt. Runde'!$A$11:$AL$189,36),"")</f>
        <v/>
      </c>
      <c r="AK119" s="373" t="str">
        <f>IF(AR119&lt;999,VLOOKUP(AR119,'Akt. Runde'!$A$11:$AL$189,37),"")</f>
        <v/>
      </c>
      <c r="AL119" s="374" t="str">
        <f>IF(AR119&lt;999,VLOOKUP(AR119,'Akt. Runde'!$A$11:$AL$189,38),"")</f>
        <v/>
      </c>
      <c r="AO119">
        <f>IF('Akt. Runde'!AK119="",99,'Akt. Runde'!AK119)</f>
        <v>99</v>
      </c>
      <c r="AP119">
        <f t="shared" si="100"/>
        <v>99109</v>
      </c>
      <c r="AQ119">
        <f t="shared" si="113"/>
        <v>99109</v>
      </c>
      <c r="AR119">
        <f t="shared" si="72"/>
        <v>999</v>
      </c>
      <c r="AS119">
        <f t="shared" si="73"/>
        <v>999000</v>
      </c>
      <c r="AT119">
        <f t="shared" si="74"/>
        <v>999000</v>
      </c>
      <c r="AU119">
        <f t="shared" si="75"/>
        <v>999</v>
      </c>
      <c r="AV119">
        <f t="shared" si="78"/>
        <v>109</v>
      </c>
      <c r="AW119" s="47" t="str">
        <f t="shared" si="76"/>
        <v/>
      </c>
      <c r="AX119" t="str">
        <f>IF(AU119&lt;999,VLOOKUP(AU119,'Akt. Runde'!$A$11:$AL$189,4),"")</f>
        <v/>
      </c>
      <c r="AY119" s="48" t="str">
        <f>IF(AU119&lt;999,VLOOKUP(AU119,'Akt. Runde'!$A$11:$AL$189,36),"")</f>
        <v/>
      </c>
      <c r="AZ119" s="447" t="str">
        <f>IF(AU119&lt;999,VLOOKUP(AU119,'Akt. Runde'!$A$11:$AL$189,37),"")</f>
        <v/>
      </c>
      <c r="BA119" t="str">
        <f t="shared" si="77"/>
        <v/>
      </c>
      <c r="BZ119" s="28" t="str">
        <f t="shared" si="101"/>
        <v/>
      </c>
      <c r="CA119" s="28" t="str">
        <f t="shared" si="102"/>
        <v/>
      </c>
      <c r="CB119" s="28" t="str">
        <f t="shared" si="103"/>
        <v/>
      </c>
      <c r="CC119" s="28" t="str">
        <f t="shared" si="104"/>
        <v/>
      </c>
      <c r="CD119" s="28" t="str">
        <f t="shared" si="105"/>
        <v/>
      </c>
      <c r="CE119" s="28" t="str">
        <f t="shared" si="106"/>
        <v/>
      </c>
      <c r="CF119" s="28" t="str">
        <f t="shared" si="114"/>
        <v/>
      </c>
      <c r="CG119" s="28" t="str">
        <f t="shared" si="115"/>
        <v/>
      </c>
      <c r="CH119" s="28" t="str">
        <f t="shared" si="116"/>
        <v/>
      </c>
      <c r="CI119" s="28">
        <f t="shared" si="117"/>
        <v>0</v>
      </c>
      <c r="CT119" s="5"/>
      <c r="CV119" s="28" t="str">
        <f t="shared" si="107"/>
        <v/>
      </c>
      <c r="CW119" s="28" t="str">
        <f t="shared" si="108"/>
        <v/>
      </c>
      <c r="CX119" s="28" t="str">
        <f t="shared" si="109"/>
        <v/>
      </c>
      <c r="CY119" s="28" t="str">
        <f t="shared" si="110"/>
        <v/>
      </c>
      <c r="CZ119" s="28" t="str">
        <f t="shared" si="111"/>
        <v/>
      </c>
      <c r="DA119" s="28" t="str">
        <f t="shared" si="112"/>
        <v/>
      </c>
      <c r="DB119" s="28" t="str">
        <f t="shared" si="118"/>
        <v/>
      </c>
      <c r="DC119" s="28" t="str">
        <f t="shared" si="119"/>
        <v/>
      </c>
      <c r="DD119" s="28" t="str">
        <f t="shared" si="120"/>
        <v/>
      </c>
      <c r="DE119" s="28">
        <f t="shared" si="121"/>
        <v>0</v>
      </c>
      <c r="DP119" s="5"/>
      <c r="DQ119" s="48"/>
      <c r="DR119" s="5"/>
      <c r="DS119" s="5"/>
      <c r="DU119" s="48"/>
      <c r="DV119" s="48"/>
      <c r="DW119" s="48"/>
      <c r="DZ119" s="48"/>
      <c r="EA119" s="48"/>
      <c r="EB119" s="48"/>
      <c r="EC119" s="48"/>
      <c r="EF119" s="48"/>
      <c r="EG119" s="48"/>
      <c r="EH119" s="48"/>
      <c r="EI119" s="48"/>
      <c r="EN119" s="48"/>
    </row>
    <row r="120" spans="1:149" x14ac:dyDescent="0.2">
      <c r="A120">
        <v>110</v>
      </c>
      <c r="B120" s="353">
        <v>18</v>
      </c>
      <c r="C120" s="354" t="str">
        <f>IF(AR120&lt;999,VLOOKUP(AR120,'Akt. Runde'!$A$11:$AL$189,3),"")</f>
        <v/>
      </c>
      <c r="D120" s="355" t="str">
        <f>IF(AR120&lt;999,VLOOKUP(AR120,'Akt. Runde'!$A$11:$AL$189,4),"")</f>
        <v/>
      </c>
      <c r="E120" s="356" t="str">
        <f>IF(AR120&lt;999,VLOOKUP(AR120,'Akt. Runde'!$A$11:$AL$189,5),"")</f>
        <v/>
      </c>
      <c r="F120" s="356" t="str">
        <f>IF(AR120&lt;999,VLOOKUP(AR120,'Akt. Runde'!$A$11:$AL$189,6),"")</f>
        <v/>
      </c>
      <c r="G120" s="438" t="str">
        <f>IF(AR120&lt;999,VLOOKUP(AR120,'Akt. Runde'!$A$11:$AL$189,7),"")</f>
        <v/>
      </c>
      <c r="H120" s="357" t="str">
        <f>IF(AR120&lt;999,VLOOKUP(AR120,'Akt. Runde'!$A$11:$AL$189,8),"")</f>
        <v/>
      </c>
      <c r="I120" s="444" t="str">
        <f>IF(AR120&lt;999,VLOOKUP(AR120,'Akt. Runde'!$A$11:$AL$189,9),"")</f>
        <v/>
      </c>
      <c r="J120" s="445" t="str">
        <f>IF(AR120&lt;999,VLOOKUP(AR120,'Akt. Runde'!$A$11:$AL$189,10),"")</f>
        <v/>
      </c>
      <c r="K120" s="446" t="str">
        <f>IF(AR120&lt;999,VLOOKUP(AR120,'Akt. Runde'!$A$11:$AL$189,11),"")</f>
        <v/>
      </c>
      <c r="L120" s="445" t="str">
        <f>IF(AR120&lt;999,VLOOKUP(AR120,'Akt. Runde'!$A$11:$AL$189,12),"")</f>
        <v/>
      </c>
      <c r="M120" s="446" t="str">
        <f>IF(AR120&lt;999,VLOOKUP(AR120,'Akt. Runde'!$A$11:$AL$189,13),"")</f>
        <v/>
      </c>
      <c r="N120" s="445" t="str">
        <f>IF(AR120&lt;999,VLOOKUP(AR120,'Akt. Runde'!$A$11:$AL$189,14),"")</f>
        <v/>
      </c>
      <c r="O120" s="444" t="str">
        <f>IF(AR120&lt;999,VLOOKUP(AR120,'Akt. Runde'!$A$11:$AL$189,15),"")</f>
        <v/>
      </c>
      <c r="P120" s="445" t="str">
        <f>IF(AR120&lt;999,VLOOKUP(AR120,'Akt. Runde'!$A$11:$AL$189,16),"")</f>
        <v/>
      </c>
      <c r="Q120" s="446" t="str">
        <f>IF(AR120&lt;999,VLOOKUP(AR120,'Akt. Runde'!$A$11:$AL$189,17),"")</f>
        <v/>
      </c>
      <c r="R120" s="445" t="str">
        <f>IF(AR120&lt;999,VLOOKUP(AR120,'Akt. Runde'!$A$11:$AL$189,18),"")</f>
        <v/>
      </c>
      <c r="S120" s="446" t="str">
        <f>IF(AR120&lt;999,VLOOKUP(AR120,'Akt. Runde'!$A$11:$AL$189,19),"")</f>
        <v/>
      </c>
      <c r="T120" s="445" t="str">
        <f>IF(AR120&lt;999,VLOOKUP(AR120,'Akt. Runde'!$A$11:$AL$189,20),"")</f>
        <v/>
      </c>
      <c r="U120" s="430" t="str">
        <f>IF(AR120&lt;999,VLOOKUP(AR120,'Akt. Runde'!$A$11:$AL$189,21),"")</f>
        <v/>
      </c>
      <c r="V120" s="431" t="str">
        <f>IF(AR120&lt;999,VLOOKUP(AR120,'Akt. Runde'!$A$11:$AL$189,22),"")</f>
        <v/>
      </c>
      <c r="W120" s="431" t="str">
        <f>IF(AR120&lt;999,VLOOKUP(AR120,'Akt. Runde'!$A$11:$AL$189,23),"")</f>
        <v/>
      </c>
      <c r="X120" s="349" t="str">
        <f>IF(AR120&lt;999,VLOOKUP(AR120,'Akt. Runde'!$A$11:$AL$189,24),"")</f>
        <v/>
      </c>
      <c r="Y120" s="350" t="str">
        <f>IF(AR120&lt;999,VLOOKUP(AR120,'Akt. Runde'!$A$11:$AL$189,25),"")</f>
        <v/>
      </c>
      <c r="Z120" s="338" t="str">
        <f>IF(AR120&lt;999,VLOOKUP(AR120,'Akt. Runde'!$A$11:$AL$189,26),"")</f>
        <v/>
      </c>
      <c r="AA120" s="352" t="str">
        <f>IF(AR120&lt;999,VLOOKUP(AR120,'Akt. Runde'!$A$11:$AL$189,27),"")</f>
        <v/>
      </c>
      <c r="AB120" s="345" t="str">
        <f>IF(AR120&lt;999,VLOOKUP(AR120,'Akt. Runde'!$A$11:$AL$189,28),"")</f>
        <v/>
      </c>
      <c r="AC120" s="345" t="str">
        <f>IF(AR120&lt;999,VLOOKUP(AR120,'Akt. Runde'!$A$11:$AL$189,29),"")</f>
        <v/>
      </c>
      <c r="AD120" s="339" t="str">
        <f>IF(AR120&lt;999,VLOOKUP(AR120,'Akt. Runde'!$A$11:$AL$189,30),"")</f>
        <v/>
      </c>
      <c r="AE120" s="352" t="str">
        <f>IF(AR120&lt;999,VLOOKUP(AR120,'Akt. Runde'!$A$11:$AL$189,31),"")</f>
        <v/>
      </c>
      <c r="AF120" s="345" t="str">
        <f>IF(AR120&lt;999,VLOOKUP(AR120,'Akt. Runde'!$A$11:$AL$189,32),"")</f>
        <v/>
      </c>
      <c r="AG120" s="345" t="str">
        <f>IF(AR120&lt;999,VLOOKUP(AR120,'Akt. Runde'!$A$11:$AL$189,33),"")</f>
        <v/>
      </c>
      <c r="AH120" s="340" t="str">
        <f>IF(AR120&lt;999,VLOOKUP(AR120,'Akt. Runde'!$A$11:$AL$189,34),"")</f>
        <v/>
      </c>
      <c r="AI120" s="339" t="str">
        <f>IF(AR120&lt;999,VLOOKUP(AR120,'Akt. Runde'!$A$11:$AL$189,35),"")</f>
        <v/>
      </c>
      <c r="AJ120" s="341" t="str">
        <f>IF(AR120&lt;999,VLOOKUP(AR120,'Akt. Runde'!$A$11:$AL$189,36),"")</f>
        <v/>
      </c>
      <c r="AK120" s="333" t="str">
        <f>IF(AR120&lt;999,VLOOKUP(AR120,'Akt. Runde'!$A$11:$AL$189,37),"")</f>
        <v/>
      </c>
      <c r="AL120" s="136" t="str">
        <f>IF(AR120&lt;999,VLOOKUP(AR120,'Akt. Runde'!$A$11:$AL$189,38),"")</f>
        <v/>
      </c>
      <c r="AO120">
        <f>IF('Akt. Runde'!AK120="",99,'Akt. Runde'!AK120)</f>
        <v>99</v>
      </c>
      <c r="AP120">
        <f t="shared" si="100"/>
        <v>99110</v>
      </c>
      <c r="AQ120">
        <f t="shared" si="113"/>
        <v>99110</v>
      </c>
      <c r="AR120">
        <f t="shared" si="72"/>
        <v>999</v>
      </c>
      <c r="AS120">
        <f t="shared" si="73"/>
        <v>999000</v>
      </c>
      <c r="AT120">
        <f t="shared" si="74"/>
        <v>999000</v>
      </c>
      <c r="AU120">
        <f t="shared" si="75"/>
        <v>999</v>
      </c>
      <c r="AV120">
        <f t="shared" si="78"/>
        <v>110</v>
      </c>
      <c r="AW120" s="47" t="str">
        <f t="shared" si="76"/>
        <v/>
      </c>
      <c r="AX120" t="str">
        <f>IF(AU120&lt;999,VLOOKUP(AU120,'Akt. Runde'!$A$11:$AL$189,4),"")</f>
        <v/>
      </c>
      <c r="AY120" s="48" t="str">
        <f>IF(AU120&lt;999,VLOOKUP(AU120,'Akt. Runde'!$A$11:$AL$189,36),"")</f>
        <v/>
      </c>
      <c r="AZ120" s="447" t="str">
        <f>IF(AU120&lt;999,VLOOKUP(AU120,'Akt. Runde'!$A$11:$AL$189,37),"")</f>
        <v/>
      </c>
      <c r="BA120" t="str">
        <f t="shared" si="77"/>
        <v/>
      </c>
      <c r="BZ120" s="28" t="str">
        <f t="shared" si="101"/>
        <v/>
      </c>
      <c r="CA120" s="28" t="str">
        <f t="shared" si="102"/>
        <v/>
      </c>
      <c r="CB120" s="28" t="str">
        <f t="shared" si="103"/>
        <v/>
      </c>
      <c r="CC120" s="28" t="str">
        <f t="shared" si="104"/>
        <v/>
      </c>
      <c r="CD120" s="28" t="str">
        <f t="shared" si="105"/>
        <v/>
      </c>
      <c r="CE120" s="28" t="str">
        <f t="shared" si="106"/>
        <v/>
      </c>
      <c r="CF120" s="28" t="str">
        <f t="shared" si="114"/>
        <v/>
      </c>
      <c r="CG120" s="28" t="str">
        <f t="shared" si="115"/>
        <v/>
      </c>
      <c r="CH120" s="28" t="str">
        <f t="shared" si="116"/>
        <v/>
      </c>
      <c r="CI120" s="28">
        <f t="shared" si="117"/>
        <v>0</v>
      </c>
      <c r="CT120" s="5"/>
      <c r="CV120" s="28" t="str">
        <f t="shared" si="107"/>
        <v/>
      </c>
      <c r="CW120" s="28" t="str">
        <f t="shared" si="108"/>
        <v/>
      </c>
      <c r="CX120" s="28" t="str">
        <f t="shared" si="109"/>
        <v/>
      </c>
      <c r="CY120" s="28" t="str">
        <f t="shared" si="110"/>
        <v/>
      </c>
      <c r="CZ120" s="28" t="str">
        <f t="shared" si="111"/>
        <v/>
      </c>
      <c r="DA120" s="28" t="str">
        <f t="shared" si="112"/>
        <v/>
      </c>
      <c r="DB120" s="28" t="str">
        <f t="shared" si="118"/>
        <v/>
      </c>
      <c r="DC120" s="28" t="str">
        <f t="shared" si="119"/>
        <v/>
      </c>
      <c r="DD120" s="28" t="str">
        <f t="shared" si="120"/>
        <v/>
      </c>
      <c r="DE120" s="28">
        <f t="shared" si="121"/>
        <v>0</v>
      </c>
      <c r="DP120" s="5"/>
      <c r="DQ120" s="48"/>
      <c r="DR120" s="5"/>
      <c r="DS120" s="5"/>
      <c r="DU120" s="48"/>
      <c r="DV120" s="48"/>
      <c r="DW120" s="48"/>
      <c r="DZ120" s="48"/>
      <c r="EA120" s="48"/>
      <c r="EB120" s="48"/>
      <c r="EC120" s="48"/>
      <c r="EF120" s="48"/>
      <c r="EG120" s="48"/>
      <c r="EH120" s="48"/>
      <c r="EI120" s="48"/>
      <c r="EN120" s="48"/>
    </row>
    <row r="121" spans="1:149" x14ac:dyDescent="0.2">
      <c r="A121">
        <v>111</v>
      </c>
      <c r="B121" s="358">
        <v>19</v>
      </c>
      <c r="C121" s="359" t="str">
        <f>IF(AR121&lt;999,VLOOKUP(AR121,'Akt. Runde'!$A$11:$AL$189,3),"")</f>
        <v/>
      </c>
      <c r="D121" s="360" t="str">
        <f>IF(AR121&lt;999,VLOOKUP(AR121,'Akt. Runde'!$A$11:$AL$189,4),"")</f>
        <v/>
      </c>
      <c r="E121" s="361" t="str">
        <f>IF(AR121&lt;999,VLOOKUP(AR121,'Akt. Runde'!$A$11:$AL$189,5),"")</f>
        <v/>
      </c>
      <c r="F121" s="361" t="str">
        <f>IF(AR121&lt;999,VLOOKUP(AR121,'Akt. Runde'!$A$11:$AL$189,6),"")</f>
        <v/>
      </c>
      <c r="G121" s="437" t="str">
        <f>IF(AR121&lt;999,VLOOKUP(AR121,'Akt. Runde'!$A$11:$AL$189,7),"")</f>
        <v/>
      </c>
      <c r="H121" s="362" t="str">
        <f>IF(AR121&lt;999,VLOOKUP(AR121,'Akt. Runde'!$A$11:$AL$189,8),"")</f>
        <v/>
      </c>
      <c r="I121" s="363" t="str">
        <f>IF(AR121&lt;999,VLOOKUP(AR121,'Akt. Runde'!$A$11:$AL$189,9),"")</f>
        <v/>
      </c>
      <c r="J121" s="364" t="str">
        <f>IF(AR121&lt;999,VLOOKUP(AR121,'Akt. Runde'!$A$11:$AL$189,10),"")</f>
        <v/>
      </c>
      <c r="K121" s="365" t="str">
        <f>IF(AR121&lt;999,VLOOKUP(AR121,'Akt. Runde'!$A$11:$AL$189,11),"")</f>
        <v/>
      </c>
      <c r="L121" s="364" t="str">
        <f>IF(AR121&lt;999,VLOOKUP(AR121,'Akt. Runde'!$A$11:$AL$189,12),"")</f>
        <v/>
      </c>
      <c r="M121" s="365" t="str">
        <f>IF(AR121&lt;999,VLOOKUP(AR121,'Akt. Runde'!$A$11:$AL$189,13),"")</f>
        <v/>
      </c>
      <c r="N121" s="364" t="str">
        <f>IF(AR121&lt;999,VLOOKUP(AR121,'Akt. Runde'!$A$11:$AL$189,14),"")</f>
        <v/>
      </c>
      <c r="O121" s="363" t="str">
        <f>IF(AR121&lt;999,VLOOKUP(AR121,'Akt. Runde'!$A$11:$AL$189,15),"")</f>
        <v/>
      </c>
      <c r="P121" s="364" t="str">
        <f>IF(AR121&lt;999,VLOOKUP(AR121,'Akt. Runde'!$A$11:$AL$189,16),"")</f>
        <v/>
      </c>
      <c r="Q121" s="365" t="str">
        <f>IF(AR121&lt;999,VLOOKUP(AR121,'Akt. Runde'!$A$11:$AL$189,17),"")</f>
        <v/>
      </c>
      <c r="R121" s="364" t="str">
        <f>IF(AR121&lt;999,VLOOKUP(AR121,'Akt. Runde'!$A$11:$AL$189,18),"")</f>
        <v/>
      </c>
      <c r="S121" s="365" t="str">
        <f>IF(AR121&lt;999,VLOOKUP(AR121,'Akt. Runde'!$A$11:$AL$189,19),"")</f>
        <v/>
      </c>
      <c r="T121" s="364" t="str">
        <f>IF(AR121&lt;999,VLOOKUP(AR121,'Akt. Runde'!$A$11:$AL$189,20),"")</f>
        <v/>
      </c>
      <c r="U121" s="434" t="str">
        <f>IF(AR121&lt;999,VLOOKUP(AR121,'Akt. Runde'!$A$11:$AL$189,21),"")</f>
        <v/>
      </c>
      <c r="V121" s="435" t="str">
        <f>IF(AR121&lt;999,VLOOKUP(AR121,'Akt. Runde'!$A$11:$AL$189,22),"")</f>
        <v/>
      </c>
      <c r="W121" s="435" t="str">
        <f>IF(AR121&lt;999,VLOOKUP(AR121,'Akt. Runde'!$A$11:$AL$189,23),"")</f>
        <v/>
      </c>
      <c r="X121" s="376" t="str">
        <f>IF(AR121&lt;999,VLOOKUP(AR121,'Akt. Runde'!$A$11:$AL$189,24),"")</f>
        <v/>
      </c>
      <c r="Y121" s="377" t="str">
        <f>IF(AR121&lt;999,VLOOKUP(AR121,'Akt. Runde'!$A$11:$AL$189,25),"")</f>
        <v/>
      </c>
      <c r="Z121" s="368" t="str">
        <f>IF(AR121&lt;999,VLOOKUP(AR121,'Akt. Runde'!$A$11:$AL$189,26),"")</f>
        <v/>
      </c>
      <c r="AA121" s="369" t="str">
        <f>IF(AR121&lt;999,VLOOKUP(AR121,'Akt. Runde'!$A$11:$AL$189,27),"")</f>
        <v/>
      </c>
      <c r="AB121" s="367" t="str">
        <f>IF(AR121&lt;999,VLOOKUP(AR121,'Akt. Runde'!$A$11:$AL$189,28),"")</f>
        <v/>
      </c>
      <c r="AC121" s="367" t="str">
        <f>IF(AR121&lt;999,VLOOKUP(AR121,'Akt. Runde'!$A$11:$AL$189,29),"")</f>
        <v/>
      </c>
      <c r="AD121" s="370" t="str">
        <f>IF(AR121&lt;999,VLOOKUP(AR121,'Akt. Runde'!$A$11:$AL$189,30),"")</f>
        <v/>
      </c>
      <c r="AE121" s="369" t="str">
        <f>IF(AR121&lt;999,VLOOKUP(AR121,'Akt. Runde'!$A$11:$AL$189,31),"")</f>
        <v/>
      </c>
      <c r="AF121" s="367" t="str">
        <f>IF(AR121&lt;999,VLOOKUP(AR121,'Akt. Runde'!$A$11:$AL$189,32),"")</f>
        <v/>
      </c>
      <c r="AG121" s="367" t="str">
        <f>IF(AR121&lt;999,VLOOKUP(AR121,'Akt. Runde'!$A$11:$AL$189,33),"")</f>
        <v/>
      </c>
      <c r="AH121" s="371" t="str">
        <f>IF(AR121&lt;999,VLOOKUP(AR121,'Akt. Runde'!$A$11:$AL$189,34),"")</f>
        <v/>
      </c>
      <c r="AI121" s="370" t="str">
        <f>IF(AR121&lt;999,VLOOKUP(AR121,'Akt. Runde'!$A$11:$AL$189,35),"")</f>
        <v/>
      </c>
      <c r="AJ121" s="372" t="str">
        <f>IF(AR121&lt;999,VLOOKUP(AR121,'Akt. Runde'!$A$11:$AL$189,36),"")</f>
        <v/>
      </c>
      <c r="AK121" s="373" t="str">
        <f>IF(AR121&lt;999,VLOOKUP(AR121,'Akt. Runde'!$A$11:$AL$189,37),"")</f>
        <v/>
      </c>
      <c r="AL121" s="374" t="str">
        <f>IF(AR121&lt;999,VLOOKUP(AR121,'Akt. Runde'!$A$11:$AL$189,38),"")</f>
        <v/>
      </c>
      <c r="AO121">
        <f>IF('Akt. Runde'!AK121="",99,'Akt. Runde'!AK121)</f>
        <v>99</v>
      </c>
      <c r="AP121">
        <f t="shared" si="100"/>
        <v>99111</v>
      </c>
      <c r="AQ121">
        <f t="shared" si="113"/>
        <v>99111</v>
      </c>
      <c r="AR121">
        <f t="shared" si="72"/>
        <v>999</v>
      </c>
      <c r="AS121">
        <f t="shared" si="73"/>
        <v>999000</v>
      </c>
      <c r="AT121">
        <f t="shared" si="74"/>
        <v>999000</v>
      </c>
      <c r="AU121">
        <f t="shared" si="75"/>
        <v>999</v>
      </c>
      <c r="AV121">
        <f t="shared" si="78"/>
        <v>111</v>
      </c>
      <c r="AW121" s="47" t="str">
        <f t="shared" si="76"/>
        <v/>
      </c>
      <c r="AX121" t="str">
        <f>IF(AU121&lt;999,VLOOKUP(AU121,'Akt. Runde'!$A$11:$AL$189,4),"")</f>
        <v/>
      </c>
      <c r="AY121" s="48" t="str">
        <f>IF(AU121&lt;999,VLOOKUP(AU121,'Akt. Runde'!$A$11:$AL$189,36),"")</f>
        <v/>
      </c>
      <c r="AZ121" s="447" t="str">
        <f>IF(AU121&lt;999,VLOOKUP(AU121,'Akt. Runde'!$A$11:$AL$189,37),"")</f>
        <v/>
      </c>
      <c r="BA121" t="str">
        <f t="shared" si="77"/>
        <v/>
      </c>
      <c r="BZ121" s="28" t="str">
        <f t="shared" si="101"/>
        <v/>
      </c>
      <c r="CA121" s="28" t="str">
        <f t="shared" si="102"/>
        <v/>
      </c>
      <c r="CB121" s="28" t="str">
        <f t="shared" si="103"/>
        <v/>
      </c>
      <c r="CC121" s="28" t="str">
        <f t="shared" si="104"/>
        <v/>
      </c>
      <c r="CD121" s="28" t="str">
        <f t="shared" si="105"/>
        <v/>
      </c>
      <c r="CE121" s="28" t="str">
        <f t="shared" si="106"/>
        <v/>
      </c>
      <c r="CF121" s="28" t="str">
        <f t="shared" si="114"/>
        <v/>
      </c>
      <c r="CG121" s="28" t="str">
        <f t="shared" si="115"/>
        <v/>
      </c>
      <c r="CH121" s="28" t="str">
        <f t="shared" si="116"/>
        <v/>
      </c>
      <c r="CI121" s="28">
        <f t="shared" si="117"/>
        <v>0</v>
      </c>
      <c r="CT121" s="5"/>
      <c r="CV121" s="28" t="str">
        <f t="shared" si="107"/>
        <v/>
      </c>
      <c r="CW121" s="28" t="str">
        <f t="shared" si="108"/>
        <v/>
      </c>
      <c r="CX121" s="28" t="str">
        <f t="shared" si="109"/>
        <v/>
      </c>
      <c r="CY121" s="28" t="str">
        <f t="shared" si="110"/>
        <v/>
      </c>
      <c r="CZ121" s="28" t="str">
        <f t="shared" si="111"/>
        <v/>
      </c>
      <c r="DA121" s="28" t="str">
        <f t="shared" si="112"/>
        <v/>
      </c>
      <c r="DB121" s="28" t="str">
        <f t="shared" si="118"/>
        <v/>
      </c>
      <c r="DC121" s="28" t="str">
        <f t="shared" si="119"/>
        <v/>
      </c>
      <c r="DD121" s="28" t="str">
        <f t="shared" si="120"/>
        <v/>
      </c>
      <c r="DE121" s="28">
        <f t="shared" si="121"/>
        <v>0</v>
      </c>
      <c r="DP121" s="5"/>
      <c r="DQ121" s="48"/>
      <c r="DR121" s="5"/>
      <c r="DS121" s="5"/>
      <c r="DU121" s="48"/>
      <c r="DV121" s="48"/>
      <c r="DW121" s="48"/>
      <c r="DZ121" s="48"/>
      <c r="EA121" s="48"/>
      <c r="EB121" s="48"/>
      <c r="EC121" s="48"/>
      <c r="EF121" s="48"/>
      <c r="EG121" s="48"/>
      <c r="EH121" s="48"/>
      <c r="EI121" s="48"/>
      <c r="EN121" s="48"/>
    </row>
    <row r="122" spans="1:149" ht="13.5" thickBot="1" x14ac:dyDescent="0.25">
      <c r="A122">
        <v>112</v>
      </c>
      <c r="B122" s="353">
        <v>20</v>
      </c>
      <c r="C122" s="354" t="str">
        <f>IF(AR122&lt;999,VLOOKUP(AR122,'Akt. Runde'!$A$11:$AL$189,3),"")</f>
        <v/>
      </c>
      <c r="D122" s="355" t="str">
        <f>IF(AR122&lt;999,VLOOKUP(AR122,'Akt. Runde'!$A$11:$AL$189,4),"")</f>
        <v/>
      </c>
      <c r="E122" s="356" t="str">
        <f>IF(AR122&lt;999,VLOOKUP(AR122,'Akt. Runde'!$A$11:$AL$189,5),"")</f>
        <v/>
      </c>
      <c r="F122" s="356" t="str">
        <f>IF(AR122&lt;999,VLOOKUP(AR122,'Akt. Runde'!$A$11:$AL$189,6),"")</f>
        <v/>
      </c>
      <c r="G122" s="438" t="str">
        <f>IF(AR122&lt;999,VLOOKUP(AR122,'Akt. Runde'!$A$11:$AL$189,7),"")</f>
        <v/>
      </c>
      <c r="H122" s="357" t="str">
        <f>IF(AR122&lt;999,VLOOKUP(AR122,'Akt. Runde'!$A$11:$AL$189,8),"")</f>
        <v/>
      </c>
      <c r="I122" s="444" t="str">
        <f>IF(AR122&lt;999,VLOOKUP(AR122,'Akt. Runde'!$A$11:$AL$189,9),"")</f>
        <v/>
      </c>
      <c r="J122" s="445" t="str">
        <f>IF(AR122&lt;999,VLOOKUP(AR122,'Akt. Runde'!$A$11:$AL$189,10),"")</f>
        <v/>
      </c>
      <c r="K122" s="446" t="str">
        <f>IF(AR122&lt;999,VLOOKUP(AR122,'Akt. Runde'!$A$11:$AL$189,11),"")</f>
        <v/>
      </c>
      <c r="L122" s="445" t="str">
        <f>IF(AR122&lt;999,VLOOKUP(AR122,'Akt. Runde'!$A$11:$AL$189,12),"")</f>
        <v/>
      </c>
      <c r="M122" s="446" t="str">
        <f>IF(AR122&lt;999,VLOOKUP(AR122,'Akt. Runde'!$A$11:$AL$189,13),"")</f>
        <v/>
      </c>
      <c r="N122" s="445" t="str">
        <f>IF(AR122&lt;999,VLOOKUP(AR122,'Akt. Runde'!$A$11:$AL$189,14),"")</f>
        <v/>
      </c>
      <c r="O122" s="444" t="str">
        <f>IF(AR122&lt;999,VLOOKUP(AR122,'Akt. Runde'!$A$11:$AL$189,15),"")</f>
        <v/>
      </c>
      <c r="P122" s="445" t="str">
        <f>IF(AR122&lt;999,VLOOKUP(AR122,'Akt. Runde'!$A$11:$AL$189,16),"")</f>
        <v/>
      </c>
      <c r="Q122" s="446" t="str">
        <f>IF(AR122&lt;999,VLOOKUP(AR122,'Akt. Runde'!$A$11:$AL$189,17),"")</f>
        <v/>
      </c>
      <c r="R122" s="445" t="str">
        <f>IF(AR122&lt;999,VLOOKUP(AR122,'Akt. Runde'!$A$11:$AL$189,18),"")</f>
        <v/>
      </c>
      <c r="S122" s="446" t="str">
        <f>IF(AR122&lt;999,VLOOKUP(AR122,'Akt. Runde'!$A$11:$AL$189,19),"")</f>
        <v/>
      </c>
      <c r="T122" s="445" t="str">
        <f>IF(AR122&lt;999,VLOOKUP(AR122,'Akt. Runde'!$A$11:$AL$189,20),"")</f>
        <v/>
      </c>
      <c r="U122" s="430" t="str">
        <f>IF(AR122&lt;999,VLOOKUP(AR122,'Akt. Runde'!$A$11:$AL$189,21),"")</f>
        <v/>
      </c>
      <c r="V122" s="431" t="str">
        <f>IF(AR122&lt;999,VLOOKUP(AR122,'Akt. Runde'!$A$11:$AL$189,22),"")</f>
        <v/>
      </c>
      <c r="W122" s="431" t="str">
        <f>IF(AR122&lt;999,VLOOKUP(AR122,'Akt. Runde'!$A$11:$AL$189,23),"")</f>
        <v/>
      </c>
      <c r="X122" s="349" t="str">
        <f>IF(AR122&lt;999,VLOOKUP(AR122,'Akt. Runde'!$A$11:$AL$189,24),"")</f>
        <v/>
      </c>
      <c r="Y122" s="350" t="str">
        <f>IF(AR122&lt;999,VLOOKUP(AR122,'Akt. Runde'!$A$11:$AL$189,25),"")</f>
        <v/>
      </c>
      <c r="Z122" s="338" t="str">
        <f>IF(AR122&lt;999,VLOOKUP(AR122,'Akt. Runde'!$A$11:$AL$189,26),"")</f>
        <v/>
      </c>
      <c r="AA122" s="352" t="str">
        <f>IF(AR122&lt;999,VLOOKUP(AR122,'Akt. Runde'!$A$11:$AL$189,27),"")</f>
        <v/>
      </c>
      <c r="AB122" s="345" t="str">
        <f>IF(AR122&lt;999,VLOOKUP(AR122,'Akt. Runde'!$A$11:$AL$189,28),"")</f>
        <v/>
      </c>
      <c r="AC122" s="345" t="str">
        <f>IF(AR122&lt;999,VLOOKUP(AR122,'Akt. Runde'!$A$11:$AL$189,29),"")</f>
        <v/>
      </c>
      <c r="AD122" s="339" t="str">
        <f>IF(AR122&lt;999,VLOOKUP(AR122,'Akt. Runde'!$A$11:$AL$189,30),"")</f>
        <v/>
      </c>
      <c r="AE122" s="352" t="str">
        <f>IF(AR122&lt;999,VLOOKUP(AR122,'Akt. Runde'!$A$11:$AL$189,31),"")</f>
        <v/>
      </c>
      <c r="AF122" s="345" t="str">
        <f>IF(AR122&lt;999,VLOOKUP(AR122,'Akt. Runde'!$A$11:$AL$189,32),"")</f>
        <v/>
      </c>
      <c r="AG122" s="345" t="str">
        <f>IF(AR122&lt;999,VLOOKUP(AR122,'Akt. Runde'!$A$11:$AL$189,33),"")</f>
        <v/>
      </c>
      <c r="AH122" s="340" t="str">
        <f>IF(AR122&lt;999,VLOOKUP(AR122,'Akt. Runde'!$A$11:$AL$189,34),"")</f>
        <v/>
      </c>
      <c r="AI122" s="339" t="str">
        <f>IF(AR122&lt;999,VLOOKUP(AR122,'Akt. Runde'!$A$11:$AL$189,35),"")</f>
        <v/>
      </c>
      <c r="AJ122" s="341" t="str">
        <f>IF(AR122&lt;999,VLOOKUP(AR122,'Akt. Runde'!$A$11:$AL$189,36),"")</f>
        <v/>
      </c>
      <c r="AK122" s="333" t="str">
        <f>IF(AR122&lt;999,VLOOKUP(AR122,'Akt. Runde'!$A$11:$AL$189,37),"")</f>
        <v/>
      </c>
      <c r="AL122" s="136" t="str">
        <f>IF(AR122&lt;999,VLOOKUP(AR122,'Akt. Runde'!$A$11:$AL$189,38),"")</f>
        <v/>
      </c>
      <c r="AO122">
        <f>IF('Akt. Runde'!AK122="",99,'Akt. Runde'!AK122)</f>
        <v>99</v>
      </c>
      <c r="AP122">
        <f t="shared" si="100"/>
        <v>99112</v>
      </c>
      <c r="AQ122">
        <f t="shared" si="113"/>
        <v>99112</v>
      </c>
      <c r="AR122">
        <f t="shared" si="72"/>
        <v>999</v>
      </c>
      <c r="AS122">
        <f t="shared" si="73"/>
        <v>999000</v>
      </c>
      <c r="AT122">
        <f t="shared" si="74"/>
        <v>999000</v>
      </c>
      <c r="AU122">
        <f t="shared" si="75"/>
        <v>999</v>
      </c>
      <c r="AV122">
        <f t="shared" si="78"/>
        <v>112</v>
      </c>
      <c r="AW122" s="47" t="str">
        <f t="shared" si="76"/>
        <v/>
      </c>
      <c r="AX122" t="str">
        <f>IF(AU122&lt;999,VLOOKUP(AU122,'Akt. Runde'!$A$11:$AL$189,4),"")</f>
        <v/>
      </c>
      <c r="AY122" s="48" t="str">
        <f>IF(AU122&lt;999,VLOOKUP(AU122,'Akt. Runde'!$A$11:$AL$189,36),"")</f>
        <v/>
      </c>
      <c r="AZ122" s="447" t="str">
        <f>IF(AU122&lt;999,VLOOKUP(AU122,'Akt. Runde'!$A$11:$AL$189,37),"")</f>
        <v/>
      </c>
      <c r="BA122" t="str">
        <f t="shared" si="77"/>
        <v/>
      </c>
      <c r="BZ122" s="28" t="str">
        <f t="shared" si="101"/>
        <v/>
      </c>
      <c r="CA122" s="28" t="str">
        <f t="shared" si="102"/>
        <v/>
      </c>
      <c r="CB122" s="28" t="str">
        <f t="shared" si="103"/>
        <v/>
      </c>
      <c r="CC122" s="28" t="str">
        <f t="shared" si="104"/>
        <v/>
      </c>
      <c r="CD122" s="28" t="str">
        <f t="shared" si="105"/>
        <v/>
      </c>
      <c r="CE122" s="28" t="str">
        <f t="shared" si="106"/>
        <v/>
      </c>
      <c r="CF122" s="28" t="str">
        <f t="shared" si="114"/>
        <v/>
      </c>
      <c r="CG122" s="28" t="str">
        <f t="shared" si="115"/>
        <v/>
      </c>
      <c r="CH122" s="28" t="str">
        <f t="shared" si="116"/>
        <v/>
      </c>
      <c r="CI122" s="28">
        <f t="shared" si="117"/>
        <v>0</v>
      </c>
      <c r="CT122" s="5"/>
      <c r="CV122" s="28" t="str">
        <f t="shared" si="107"/>
        <v/>
      </c>
      <c r="CW122" s="28" t="str">
        <f t="shared" si="108"/>
        <v/>
      </c>
      <c r="CX122" s="28" t="str">
        <f t="shared" si="109"/>
        <v/>
      </c>
      <c r="CY122" s="28" t="str">
        <f t="shared" si="110"/>
        <v/>
      </c>
      <c r="CZ122" s="28" t="str">
        <f t="shared" si="111"/>
        <v/>
      </c>
      <c r="DA122" s="28" t="str">
        <f t="shared" si="112"/>
        <v/>
      </c>
      <c r="DB122" s="28" t="str">
        <f t="shared" si="118"/>
        <v/>
      </c>
      <c r="DC122" s="28" t="str">
        <f t="shared" si="119"/>
        <v/>
      </c>
      <c r="DD122" s="28" t="str">
        <f t="shared" si="120"/>
        <v/>
      </c>
      <c r="DE122" s="28">
        <f t="shared" si="121"/>
        <v>0</v>
      </c>
      <c r="DP122" s="5"/>
      <c r="DQ122" s="48"/>
      <c r="DR122" s="5"/>
      <c r="DS122" s="5"/>
      <c r="DU122" s="48"/>
      <c r="DV122" s="48"/>
      <c r="DW122" s="48"/>
      <c r="DZ122" s="48"/>
      <c r="EA122" s="48"/>
      <c r="EB122" s="48"/>
      <c r="EC122" s="48"/>
      <c r="EF122" s="48"/>
      <c r="EG122" s="48"/>
      <c r="EH122" s="48"/>
      <c r="EI122" s="48"/>
      <c r="EN122" s="48"/>
    </row>
    <row r="123" spans="1:149" ht="13.5" thickBot="1" x14ac:dyDescent="0.25">
      <c r="A123">
        <v>113</v>
      </c>
      <c r="B123" s="143" t="str">
        <f>'Akt. Runde'!B123</f>
        <v>männlich</v>
      </c>
      <c r="C123" s="96"/>
      <c r="D123" s="96"/>
      <c r="E123" s="130"/>
      <c r="F123" s="130"/>
      <c r="G123" s="130"/>
      <c r="H123" s="130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130"/>
      <c r="AL123" s="134"/>
      <c r="AQ123">
        <f>$AP$2</f>
        <v>99000</v>
      </c>
      <c r="AR123">
        <v>999</v>
      </c>
      <c r="AS123">
        <f t="shared" si="73"/>
        <v>999000</v>
      </c>
      <c r="AT123">
        <f t="shared" si="74"/>
        <v>999000</v>
      </c>
      <c r="AU123">
        <f t="shared" si="75"/>
        <v>999</v>
      </c>
      <c r="AV123">
        <f t="shared" si="78"/>
        <v>113</v>
      </c>
      <c r="AW123" s="47" t="str">
        <f t="shared" si="76"/>
        <v/>
      </c>
      <c r="AX123" t="str">
        <f>IF(AU123&lt;999,VLOOKUP(AU123,'Akt. Runde'!$A$11:$AL$189,4),"")</f>
        <v/>
      </c>
      <c r="AY123" s="48" t="str">
        <f>IF(AU123&lt;999,VLOOKUP(AU123,'Akt. Runde'!$A$11:$AL$189,36),"")</f>
        <v/>
      </c>
      <c r="AZ123" s="447" t="str">
        <f>IF(AU123&lt;999,VLOOKUP(AU123,'Akt. Runde'!$A$11:$AL$189,37),"")</f>
        <v/>
      </c>
      <c r="BA123" t="str">
        <f t="shared" si="77"/>
        <v/>
      </c>
      <c r="BM123" s="73"/>
      <c r="BR123" s="73"/>
      <c r="BS123" s="73"/>
      <c r="BU123" s="108"/>
      <c r="BV123" s="73"/>
      <c r="BW123" s="73"/>
      <c r="BX123" s="73"/>
      <c r="BY123" s="73"/>
      <c r="CF123" s="73" t="s">
        <v>2124</v>
      </c>
      <c r="CG123" s="73" t="s">
        <v>2125</v>
      </c>
      <c r="CH123" s="73" t="s">
        <v>2126</v>
      </c>
      <c r="CI123" s="73" t="s">
        <v>2127</v>
      </c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DB123" s="73" t="s">
        <v>2148</v>
      </c>
      <c r="DC123" s="73" t="s">
        <v>2149</v>
      </c>
      <c r="DD123" s="73" t="s">
        <v>2150</v>
      </c>
      <c r="DE123" s="73" t="s">
        <v>2154</v>
      </c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U123" s="73"/>
      <c r="DV123" s="73"/>
      <c r="DW123" s="73"/>
      <c r="DX123" s="73"/>
      <c r="DZ123" s="73"/>
      <c r="EA123" s="73"/>
      <c r="EB123" s="73"/>
      <c r="EC123" s="73"/>
      <c r="ED123" s="73"/>
      <c r="EF123" s="73"/>
      <c r="EG123" s="73"/>
      <c r="EH123" s="73"/>
      <c r="EI123" s="73"/>
      <c r="EJ123" s="117"/>
      <c r="EN123" s="118"/>
      <c r="EO123" s="118"/>
      <c r="EP123" s="118"/>
      <c r="EQ123" s="118"/>
      <c r="ER123" s="118"/>
      <c r="ES123" s="118"/>
    </row>
    <row r="124" spans="1:149" x14ac:dyDescent="0.2">
      <c r="A124">
        <v>114</v>
      </c>
      <c r="B124" s="546">
        <v>1</v>
      </c>
      <c r="C124" s="528" t="str">
        <f>IF(AR124&lt;999,VLOOKUP(AR124,'Akt. Runde'!$A$11:$AL$189,3),"")</f>
        <v>M404</v>
      </c>
      <c r="D124" s="529" t="str">
        <f>IF(AR124&lt;999,VLOOKUP(AR124,'Akt. Runde'!$A$11:$AL$189,4),"")</f>
        <v>Eißert Alexander</v>
      </c>
      <c r="E124" s="530" t="str">
        <f>IF(AR124&lt;999,VLOOKUP(AR124,'Akt. Runde'!$A$11:$AL$189,5),"")</f>
        <v>LAL</v>
      </c>
      <c r="F124" s="530">
        <f>IF(AR124&lt;999,VLOOKUP(AR124,'Akt. Runde'!$A$11:$AL$189,6),"")</f>
        <v>2000</v>
      </c>
      <c r="G124" s="547">
        <f>IF(AR124&lt;999,VLOOKUP(AR124,'Akt. Runde'!$A$11:$AL$189,7),"")</f>
        <v>40</v>
      </c>
      <c r="H124" s="531">
        <f>IF(AR124&lt;999,VLOOKUP(AR124,'Akt. Runde'!$A$11:$AL$189,8),"")</f>
        <v>2.0884999999999998</v>
      </c>
      <c r="I124" s="532">
        <f>IF(AR124&lt;999,VLOOKUP(AR124,'Akt. Runde'!$A$11:$AL$189,9),"")</f>
        <v>24</v>
      </c>
      <c r="J124" s="533" t="str">
        <f>IF(AR124&lt;999,VLOOKUP(AR124,'Akt. Runde'!$A$11:$AL$189,10),"")</f>
        <v/>
      </c>
      <c r="K124" s="534">
        <f>IF(AR124&lt;999,VLOOKUP(AR124,'Akt. Runde'!$A$11:$AL$189,11),"")</f>
        <v>26</v>
      </c>
      <c r="L124" s="533" t="str">
        <f>IF(AR124&lt;999,VLOOKUP(AR124,'Akt. Runde'!$A$11:$AL$189,12),"")</f>
        <v/>
      </c>
      <c r="M124" s="534">
        <f>IF(AR124&lt;999,VLOOKUP(AR124,'Akt. Runde'!$A$11:$AL$189,13),"")</f>
        <v>27</v>
      </c>
      <c r="N124" s="533" t="str">
        <f>IF(AR124&lt;999,VLOOKUP(AR124,'Akt. Runde'!$A$11:$AL$189,14),"")</f>
        <v/>
      </c>
      <c r="O124" s="532">
        <f>IF(AR124&lt;999,VLOOKUP(AR124,'Akt. Runde'!$A$11:$AL$189,15),"")</f>
        <v>28</v>
      </c>
      <c r="P124" s="533" t="str">
        <f>IF(AR124&lt;999,VLOOKUP(AR124,'Akt. Runde'!$A$11:$AL$189,16),"")</f>
        <v/>
      </c>
      <c r="Q124" s="534">
        <f>IF(AR124&lt;999,VLOOKUP(AR124,'Akt. Runde'!$A$11:$AL$189,17),"")</f>
        <v>30</v>
      </c>
      <c r="R124" s="533" t="str">
        <f>IF(AR124&lt;999,VLOOKUP(AR124,'Akt. Runde'!$A$11:$AL$189,18),"")</f>
        <v/>
      </c>
      <c r="S124" s="534">
        <f>IF(AR124&lt;999,VLOOKUP(AR124,'Akt. Runde'!$A$11:$AL$189,19),"")</f>
        <v>31</v>
      </c>
      <c r="T124" s="533" t="str">
        <f>IF(AR124&lt;999,VLOOKUP(AR124,'Akt. Runde'!$A$11:$AL$189,20),"")</f>
        <v/>
      </c>
      <c r="U124" s="535">
        <f>IF(AR124&lt;999,VLOOKUP(AR124,'Akt. Runde'!$A$11:$AL$189,21),"")</f>
        <v>58</v>
      </c>
      <c r="V124" s="536">
        <f>IF(AR124&lt;999,VLOOKUP(AR124,'Akt. Runde'!$A$11:$AL$189,22),"")</f>
        <v>121.133</v>
      </c>
      <c r="W124" s="536">
        <f>IF(AR124&lt;999,VLOOKUP(AR124,'Akt. Runde'!$A$11:$AL$189,23),"")</f>
        <v>121.133</v>
      </c>
      <c r="X124" s="537">
        <f>IF(AR124&lt;999,VLOOKUP(AR124,'Akt. Runde'!$A$11:$AL$189,24),"")</f>
        <v>5.29</v>
      </c>
      <c r="Y124" s="538">
        <f>IF(AR124&lt;999,VLOOKUP(AR124,'Akt. Runde'!$A$11:$AL$189,25),"")</f>
        <v>5.42</v>
      </c>
      <c r="Z124" s="539">
        <f>IF(AR124&lt;999,VLOOKUP(AR124,'Akt. Runde'!$A$11:$AL$189,26),"")</f>
        <v>108</v>
      </c>
      <c r="AA124" s="540">
        <f>IF(AR124&lt;999,VLOOKUP(AR124,'Akt. Runde'!$A$11:$AL$189,27),"")</f>
        <v>7</v>
      </c>
      <c r="AB124" s="538">
        <f>IF(AR124&lt;999,VLOOKUP(AR124,'Akt. Runde'!$A$11:$AL$189,28),"")</f>
        <v>7.2</v>
      </c>
      <c r="AC124" s="538">
        <f>IF(AR124&lt;999,VLOOKUP(AR124,'Akt. Runde'!$A$11:$AL$189,29),"")</f>
        <v>7.25</v>
      </c>
      <c r="AD124" s="541">
        <f>IF(AR124&lt;999,VLOOKUP(AR124,'Akt. Runde'!$A$11:$AL$189,30),"")</f>
        <v>105</v>
      </c>
      <c r="AE124" s="540">
        <f>IF(AR124&lt;999,VLOOKUP(AR124,'Akt. Runde'!$A$11:$AL$189,31),"")</f>
        <v>5.87</v>
      </c>
      <c r="AF124" s="538">
        <f>IF(AR124&lt;999,VLOOKUP(AR124,'Akt. Runde'!$A$11:$AL$189,32),"")</f>
        <v>7.48</v>
      </c>
      <c r="AG124" s="538">
        <f>IF(AR124&lt;999,VLOOKUP(AR124,'Akt. Runde'!$A$11:$AL$189,33),"")</f>
        <v>8.5500000000000007</v>
      </c>
      <c r="AH124" s="542">
        <f>IF(AR124&lt;999,VLOOKUP(AR124,'Akt. Runde'!$A$11:$AL$189,34),"")</f>
        <v>50.38</v>
      </c>
      <c r="AI124" s="541">
        <f>IF(AR124&lt;999,VLOOKUP(AR124,'Akt. Runde'!$A$11:$AL$189,35),"")</f>
        <v>105.21862999999999</v>
      </c>
      <c r="AJ124" s="543">
        <f>IF(AR124&lt;999,VLOOKUP(AR124,'Akt. Runde'!$A$11:$AL$189,36),"")</f>
        <v>439.35163</v>
      </c>
      <c r="AK124" s="544">
        <f>IF(AR124&lt;999,VLOOKUP(AR124,'Akt. Runde'!$A$11:$AL$189,37),"")</f>
        <v>1</v>
      </c>
      <c r="AL124" s="545">
        <f>IF(AR124&lt;999,VLOOKUP(AR124,'Akt. Runde'!$A$11:$AL$189,38),"")</f>
        <v>30</v>
      </c>
      <c r="AN124" s="386"/>
      <c r="AO124">
        <f>IF('Akt. Runde'!AK124="",99,'Akt. Runde'!AK124)</f>
        <v>6</v>
      </c>
      <c r="AP124">
        <f t="shared" si="100"/>
        <v>6114</v>
      </c>
      <c r="AQ124">
        <f>SMALL($AP$124:$AP$143,B124)</f>
        <v>1115</v>
      </c>
      <c r="AR124">
        <f t="shared" si="72"/>
        <v>115</v>
      </c>
      <c r="AS124">
        <f t="shared" si="73"/>
        <v>114115</v>
      </c>
      <c r="AT124">
        <f t="shared" si="74"/>
        <v>999000</v>
      </c>
      <c r="AU124">
        <f t="shared" si="75"/>
        <v>999</v>
      </c>
      <c r="AV124">
        <f t="shared" si="78"/>
        <v>114</v>
      </c>
      <c r="AW124" s="47" t="str">
        <f t="shared" si="76"/>
        <v/>
      </c>
      <c r="AX124" t="str">
        <f>IF(AU124&lt;999,VLOOKUP(AU124,'Akt. Runde'!$A$11:$AL$189,4),"")</f>
        <v/>
      </c>
      <c r="AY124" s="48" t="str">
        <f>IF(AU124&lt;999,VLOOKUP(AU124,'Akt. Runde'!$A$11:$AL$189,36),"")</f>
        <v/>
      </c>
      <c r="AZ124" s="447" t="str">
        <f>IF(AU124&lt;999,VLOOKUP(AU124,'Akt. Runde'!$A$11:$AL$189,37),"")</f>
        <v/>
      </c>
      <c r="BA124" t="str">
        <f t="shared" si="77"/>
        <v/>
      </c>
      <c r="BZ124" s="28">
        <f t="shared" ref="BZ124:BZ143" si="122">I124</f>
        <v>24</v>
      </c>
      <c r="CA124" s="28" t="str">
        <f t="shared" ref="CA124:CA143" si="123">J124</f>
        <v/>
      </c>
      <c r="CB124" s="28">
        <f t="shared" ref="CB124:CB143" si="124">K124</f>
        <v>26</v>
      </c>
      <c r="CC124" s="28" t="str">
        <f t="shared" ref="CC124:CC143" si="125">L124</f>
        <v/>
      </c>
      <c r="CD124" s="28">
        <f t="shared" ref="CD124:CD143" si="126">M124</f>
        <v>27</v>
      </c>
      <c r="CE124" s="28" t="str">
        <f t="shared" ref="CE124:CE143" si="127">N124</f>
        <v/>
      </c>
      <c r="CF124" s="28">
        <f>IF(CA124="x",0,IF(CA124="X",0,BZ124))</f>
        <v>24</v>
      </c>
      <c r="CG124" s="28">
        <f>IF(CC124="x",0,IF(CC124="X",0,CB124))</f>
        <v>26</v>
      </c>
      <c r="CH124" s="28">
        <f>IF(CE124="x",0,IF(CE124="X",0,CD124))</f>
        <v>27</v>
      </c>
      <c r="CI124" s="28">
        <f>MAX(CF124:CH124)</f>
        <v>27</v>
      </c>
      <c r="CT124" s="5"/>
      <c r="CV124" s="28">
        <f t="shared" ref="CV124:CV143" si="128">O124</f>
        <v>28</v>
      </c>
      <c r="CW124" s="28" t="str">
        <f t="shared" ref="CW124:CW143" si="129">P124</f>
        <v/>
      </c>
      <c r="CX124" s="28">
        <f t="shared" ref="CX124:CX143" si="130">Q124</f>
        <v>30</v>
      </c>
      <c r="CY124" s="28" t="str">
        <f t="shared" ref="CY124:CY143" si="131">R124</f>
        <v/>
      </c>
      <c r="CZ124" s="28">
        <f t="shared" ref="CZ124:CZ143" si="132">S124</f>
        <v>31</v>
      </c>
      <c r="DA124" s="28" t="str">
        <f t="shared" ref="DA124:DA143" si="133">T124</f>
        <v/>
      </c>
      <c r="DB124" s="28">
        <f>IF(CW124="x",0,IF(CW124="X",0,CV124))</f>
        <v>28</v>
      </c>
      <c r="DC124" s="28">
        <f>IF(CY124="x",0,IF(CY124="X",0,CX124))</f>
        <v>30</v>
      </c>
      <c r="DD124" s="28">
        <f>IF(DA124="x",0,IF(DA124="X",0,CZ124))</f>
        <v>31</v>
      </c>
      <c r="DE124" s="28">
        <f>MAX(DB124:DD124)</f>
        <v>31</v>
      </c>
      <c r="DP124" s="5"/>
      <c r="DQ124" s="48"/>
      <c r="DR124" s="5"/>
      <c r="DS124" s="5"/>
      <c r="DU124" s="48"/>
      <c r="DV124" s="48"/>
      <c r="DW124" s="48"/>
      <c r="DY124" s="48"/>
      <c r="DZ124" s="48"/>
      <c r="EA124" s="48"/>
      <c r="EB124" s="48"/>
      <c r="EC124" s="48"/>
      <c r="EF124" s="48"/>
      <c r="EG124" s="48"/>
      <c r="EH124" s="48"/>
      <c r="EI124" s="48"/>
      <c r="EN124" s="48"/>
    </row>
    <row r="125" spans="1:149" x14ac:dyDescent="0.2">
      <c r="A125">
        <v>115</v>
      </c>
      <c r="B125" s="353">
        <v>2</v>
      </c>
      <c r="C125" s="354" t="str">
        <f>IF(AR125&lt;999,VLOOKUP(AR125,'Akt. Runde'!$A$11:$AL$189,3),"")</f>
        <v>M370</v>
      </c>
      <c r="D125" s="355" t="str">
        <f>IF(AR125&lt;999,VLOOKUP(AR125,'Akt. Runde'!$A$11:$AL$189,4),"")</f>
        <v>Steinbrecher Roman</v>
      </c>
      <c r="E125" s="356" t="str">
        <f>IF(AR125&lt;999,VLOOKUP(AR125,'Akt. Runde'!$A$11:$AL$189,5),"")</f>
        <v>OMV</v>
      </c>
      <c r="F125" s="356">
        <f>IF(AR125&lt;999,VLOOKUP(AR125,'Akt. Runde'!$A$11:$AL$189,6),"")</f>
        <v>1999</v>
      </c>
      <c r="G125" s="438">
        <f>IF(AR125&lt;999,VLOOKUP(AR125,'Akt. Runde'!$A$11:$AL$189,7),"")</f>
        <v>59</v>
      </c>
      <c r="H125" s="357">
        <f>IF(AR125&lt;999,VLOOKUP(AR125,'Akt. Runde'!$A$11:$AL$189,8),"")</f>
        <v>1.4896</v>
      </c>
      <c r="I125" s="444">
        <f>IF(AR125&lt;999,VLOOKUP(AR125,'Akt. Runde'!$A$11:$AL$189,9),"")</f>
        <v>47</v>
      </c>
      <c r="J125" s="445" t="str">
        <f>IF(AR125&lt;999,VLOOKUP(AR125,'Akt. Runde'!$A$11:$AL$189,10),"")</f>
        <v/>
      </c>
      <c r="K125" s="446">
        <f>IF(AR125&lt;999,VLOOKUP(AR125,'Akt. Runde'!$A$11:$AL$189,11),"")</f>
        <v>51</v>
      </c>
      <c r="L125" s="445" t="str">
        <f>IF(AR125&lt;999,VLOOKUP(AR125,'Akt. Runde'!$A$11:$AL$189,12),"")</f>
        <v/>
      </c>
      <c r="M125" s="446">
        <f>IF(AR125&lt;999,VLOOKUP(AR125,'Akt. Runde'!$A$11:$AL$189,13),"")</f>
        <v>54</v>
      </c>
      <c r="N125" s="445" t="str">
        <f>IF(AR125&lt;999,VLOOKUP(AR125,'Akt. Runde'!$A$11:$AL$189,14),"")</f>
        <v>x</v>
      </c>
      <c r="O125" s="444">
        <f>IF(AR125&lt;999,VLOOKUP(AR125,'Akt. Runde'!$A$11:$AL$189,15),"")</f>
        <v>55</v>
      </c>
      <c r="P125" s="445" t="str">
        <f>IF(AR125&lt;999,VLOOKUP(AR125,'Akt. Runde'!$A$11:$AL$189,16),"")</f>
        <v/>
      </c>
      <c r="Q125" s="446">
        <f>IF(AR125&lt;999,VLOOKUP(AR125,'Akt. Runde'!$A$11:$AL$189,17),"")</f>
        <v>60</v>
      </c>
      <c r="R125" s="445" t="str">
        <f>IF(AR125&lt;999,VLOOKUP(AR125,'Akt. Runde'!$A$11:$AL$189,18),"")</f>
        <v/>
      </c>
      <c r="S125" s="446">
        <f>IF(AR125&lt;999,VLOOKUP(AR125,'Akt. Runde'!$A$11:$AL$189,19),"")</f>
        <v>63</v>
      </c>
      <c r="T125" s="445" t="str">
        <f>IF(AR125&lt;999,VLOOKUP(AR125,'Akt. Runde'!$A$11:$AL$189,20),"")</f>
        <v/>
      </c>
      <c r="U125" s="430">
        <f>IF(AR125&lt;999,VLOOKUP(AR125,'Akt. Runde'!$A$11:$AL$189,21),"")</f>
        <v>114</v>
      </c>
      <c r="V125" s="431">
        <f>IF(AR125&lt;999,VLOOKUP(AR125,'Akt. Runde'!$A$11:$AL$189,22),"")</f>
        <v>169.81440000000001</v>
      </c>
      <c r="W125" s="431">
        <f>IF(AR125&lt;999,VLOOKUP(AR125,'Akt. Runde'!$A$11:$AL$189,23),"")</f>
        <v>169.81440000000001</v>
      </c>
      <c r="X125" s="344">
        <f>IF(AR125&lt;999,VLOOKUP(AR125,'Akt. Runde'!$A$11:$AL$189,24),"")</f>
        <v>5.45</v>
      </c>
      <c r="Y125" s="345">
        <f>IF(AR125&lt;999,VLOOKUP(AR125,'Akt. Runde'!$A$11:$AL$189,25),"")</f>
        <v>5.62</v>
      </c>
      <c r="Z125" s="338">
        <f>IF(AR125&lt;999,VLOOKUP(AR125,'Akt. Runde'!$A$11:$AL$189,26),"")</f>
        <v>104</v>
      </c>
      <c r="AA125" s="352">
        <f>IF(AR125&lt;999,VLOOKUP(AR125,'Akt. Runde'!$A$11:$AL$189,27),"")</f>
        <v>6.4</v>
      </c>
      <c r="AB125" s="345">
        <f>IF(AR125&lt;999,VLOOKUP(AR125,'Akt. Runde'!$A$11:$AL$189,28),"")</f>
        <v>6.6</v>
      </c>
      <c r="AC125" s="345">
        <f>IF(AR125&lt;999,VLOOKUP(AR125,'Akt. Runde'!$A$11:$AL$189,29),"")</f>
        <v>6.45</v>
      </c>
      <c r="AD125" s="339">
        <f>IF(AR125&lt;999,VLOOKUP(AR125,'Akt. Runde'!$A$11:$AL$189,30),"")</f>
        <v>92</v>
      </c>
      <c r="AE125" s="352">
        <f>IF(AR125&lt;999,VLOOKUP(AR125,'Akt. Runde'!$A$11:$AL$189,31),"")</f>
        <v>6.72</v>
      </c>
      <c r="AF125" s="345">
        <f>IF(AR125&lt;999,VLOOKUP(AR125,'Akt. Runde'!$A$11:$AL$189,32),"")</f>
        <v>7.47</v>
      </c>
      <c r="AG125" s="345">
        <f>IF(AR125&lt;999,VLOOKUP(AR125,'Akt. Runde'!$A$11:$AL$189,33),"")</f>
        <v>6.67</v>
      </c>
      <c r="AH125" s="340">
        <f>IF(AR125&lt;999,VLOOKUP(AR125,'Akt. Runde'!$A$11:$AL$189,34),"")</f>
        <v>42.08</v>
      </c>
      <c r="AI125" s="339">
        <f>IF(AR125&lt;999,VLOOKUP(AR125,'Akt. Runde'!$A$11:$AL$189,35),"")</f>
        <v>62.682367999999997</v>
      </c>
      <c r="AJ125" s="341">
        <f>IF(AR125&lt;999,VLOOKUP(AR125,'Akt. Runde'!$A$11:$AL$189,36),"")</f>
        <v>428.49676799999997</v>
      </c>
      <c r="AK125" s="333">
        <f>IF(AR125&lt;999,VLOOKUP(AR125,'Akt. Runde'!$A$11:$AL$189,37),"")</f>
        <v>2</v>
      </c>
      <c r="AL125" s="136">
        <f>IF(AR125&lt;999,VLOOKUP(AR125,'Akt. Runde'!$A$11:$AL$189,38),"")</f>
        <v>20</v>
      </c>
      <c r="AO125">
        <f>IF('Akt. Runde'!AK125="",99,'Akt. Runde'!AK125)</f>
        <v>1</v>
      </c>
      <c r="AP125">
        <f t="shared" si="100"/>
        <v>1115</v>
      </c>
      <c r="AQ125">
        <f t="shared" ref="AQ125:AQ143" si="134">SMALL($AP$124:$AP$143,B125)</f>
        <v>2117</v>
      </c>
      <c r="AR125">
        <f t="shared" si="72"/>
        <v>117</v>
      </c>
      <c r="AS125">
        <f t="shared" si="73"/>
        <v>115117</v>
      </c>
      <c r="AT125">
        <f t="shared" si="74"/>
        <v>999000</v>
      </c>
      <c r="AU125">
        <f t="shared" si="75"/>
        <v>999</v>
      </c>
      <c r="AV125">
        <f t="shared" si="78"/>
        <v>115</v>
      </c>
      <c r="AW125" s="47" t="str">
        <f t="shared" si="76"/>
        <v/>
      </c>
      <c r="AX125" t="str">
        <f>IF(AU125&lt;999,VLOOKUP(AU125,'Akt. Runde'!$A$11:$AL$189,4),"")</f>
        <v/>
      </c>
      <c r="AY125" s="48" t="str">
        <f>IF(AU125&lt;999,VLOOKUP(AU125,'Akt. Runde'!$A$11:$AL$189,36),"")</f>
        <v/>
      </c>
      <c r="AZ125" s="447" t="str">
        <f>IF(AU125&lt;999,VLOOKUP(AU125,'Akt. Runde'!$A$11:$AL$189,37),"")</f>
        <v/>
      </c>
      <c r="BA125" t="str">
        <f t="shared" si="77"/>
        <v/>
      </c>
      <c r="BZ125" s="28">
        <f t="shared" si="122"/>
        <v>47</v>
      </c>
      <c r="CA125" s="28" t="str">
        <f t="shared" si="123"/>
        <v/>
      </c>
      <c r="CB125" s="28">
        <f t="shared" si="124"/>
        <v>51</v>
      </c>
      <c r="CC125" s="28" t="str">
        <f t="shared" si="125"/>
        <v/>
      </c>
      <c r="CD125" s="28">
        <f t="shared" si="126"/>
        <v>54</v>
      </c>
      <c r="CE125" s="28" t="str">
        <f t="shared" si="127"/>
        <v>x</v>
      </c>
      <c r="CF125" s="28">
        <f t="shared" ref="CF125:CF143" si="135">IF(CA125="x",0,IF(CA125="X",0,BZ125))</f>
        <v>47</v>
      </c>
      <c r="CG125" s="28">
        <f t="shared" ref="CG125:CG143" si="136">IF(CC125="x",0,IF(CC125="X",0,CB125))</f>
        <v>51</v>
      </c>
      <c r="CH125" s="28">
        <f t="shared" ref="CH125:CH143" si="137">IF(CE125="x",0,IF(CE125="X",0,CD125))</f>
        <v>0</v>
      </c>
      <c r="CI125" s="28">
        <f t="shared" ref="CI125:CI143" si="138">MAX(CF125:CH125)</f>
        <v>51</v>
      </c>
      <c r="CT125" s="5"/>
      <c r="CV125" s="28">
        <f t="shared" si="128"/>
        <v>55</v>
      </c>
      <c r="CW125" s="28" t="str">
        <f t="shared" si="129"/>
        <v/>
      </c>
      <c r="CX125" s="28">
        <f t="shared" si="130"/>
        <v>60</v>
      </c>
      <c r="CY125" s="28" t="str">
        <f t="shared" si="131"/>
        <v/>
      </c>
      <c r="CZ125" s="28">
        <f t="shared" si="132"/>
        <v>63</v>
      </c>
      <c r="DA125" s="28" t="str">
        <f t="shared" si="133"/>
        <v/>
      </c>
      <c r="DB125" s="28">
        <f t="shared" ref="DB125:DB143" si="139">IF(CW125="x",0,IF(CW125="X",0,CV125))</f>
        <v>55</v>
      </c>
      <c r="DC125" s="28">
        <f t="shared" ref="DC125:DC143" si="140">IF(CY125="x",0,IF(CY125="X",0,CX125))</f>
        <v>60</v>
      </c>
      <c r="DD125" s="28">
        <f t="shared" ref="DD125:DD143" si="141">IF(DA125="x",0,IF(DA125="X",0,CZ125))</f>
        <v>63</v>
      </c>
      <c r="DE125" s="28">
        <f t="shared" ref="DE125:DE143" si="142">MAX(DB125:DD125)</f>
        <v>63</v>
      </c>
      <c r="DP125" s="5"/>
      <c r="DQ125" s="48"/>
      <c r="DR125" s="5"/>
      <c r="DS125" s="5"/>
      <c r="DU125" s="48"/>
      <c r="DV125" s="48"/>
      <c r="DW125" s="48"/>
      <c r="DZ125" s="48"/>
      <c r="EA125" s="48"/>
      <c r="EB125" s="48"/>
      <c r="EC125" s="48"/>
      <c r="EF125" s="48"/>
      <c r="EG125" s="48"/>
      <c r="EH125" s="48"/>
      <c r="EI125" s="48"/>
      <c r="EN125" s="48"/>
    </row>
    <row r="126" spans="1:149" x14ac:dyDescent="0.2">
      <c r="A126">
        <v>116</v>
      </c>
      <c r="B126" s="387">
        <v>3</v>
      </c>
      <c r="C126" s="388" t="str">
        <f>IF(AR126&lt;999,VLOOKUP(AR126,'Akt. Runde'!$A$11:$AL$189,3),"")</f>
        <v>M380</v>
      </c>
      <c r="D126" s="389" t="str">
        <f>IF(AR126&lt;999,VLOOKUP(AR126,'Akt. Runde'!$A$11:$AL$189,4),"")</f>
        <v>Aflenzer Maximilian</v>
      </c>
      <c r="E126" s="390" t="str">
        <f>IF(AR126&lt;999,VLOOKUP(AR126,'Akt. Runde'!$A$11:$AL$189,5),"")</f>
        <v>LAL</v>
      </c>
      <c r="F126" s="390">
        <f>IF(AR126&lt;999,VLOOKUP(AR126,'Akt. Runde'!$A$11:$AL$189,6),"")</f>
        <v>1999</v>
      </c>
      <c r="G126" s="439">
        <f>IF(AR126&lt;999,VLOOKUP(AR126,'Akt. Runde'!$A$11:$AL$189,7),"")</f>
        <v>46.7</v>
      </c>
      <c r="H126" s="391">
        <f>IF(AR126&lt;999,VLOOKUP(AR126,'Akt. Runde'!$A$11:$AL$189,8),"")</f>
        <v>1.8029999999999999</v>
      </c>
      <c r="I126" s="392">
        <f>IF(AR126&lt;999,VLOOKUP(AR126,'Akt. Runde'!$A$11:$AL$189,9),"")</f>
        <v>30</v>
      </c>
      <c r="J126" s="393" t="str">
        <f>IF(AR126&lt;999,VLOOKUP(AR126,'Akt. Runde'!$A$11:$AL$189,10),"")</f>
        <v/>
      </c>
      <c r="K126" s="394">
        <f>IF(AR126&lt;999,VLOOKUP(AR126,'Akt. Runde'!$A$11:$AL$189,11),"")</f>
        <v>33</v>
      </c>
      <c r="L126" s="393" t="str">
        <f>IF(AR126&lt;999,VLOOKUP(AR126,'Akt. Runde'!$A$11:$AL$189,12),"")</f>
        <v/>
      </c>
      <c r="M126" s="394">
        <f>IF(AR126&lt;999,VLOOKUP(AR126,'Akt. Runde'!$A$11:$AL$189,13),"")</f>
        <v>35</v>
      </c>
      <c r="N126" s="393" t="str">
        <f>IF(AR126&lt;999,VLOOKUP(AR126,'Akt. Runde'!$A$11:$AL$189,14),"")</f>
        <v>x</v>
      </c>
      <c r="O126" s="392">
        <f>IF(AR126&lt;999,VLOOKUP(AR126,'Akt. Runde'!$A$11:$AL$189,15),"")</f>
        <v>40</v>
      </c>
      <c r="P126" s="393" t="str">
        <f>IF(AR126&lt;999,VLOOKUP(AR126,'Akt. Runde'!$A$11:$AL$189,16),"")</f>
        <v/>
      </c>
      <c r="Q126" s="394">
        <f>IF(AR126&lt;999,VLOOKUP(AR126,'Akt. Runde'!$A$11:$AL$189,17),"")</f>
        <v>43</v>
      </c>
      <c r="R126" s="393" t="str">
        <f>IF(AR126&lt;999,VLOOKUP(AR126,'Akt. Runde'!$A$11:$AL$189,18),"")</f>
        <v/>
      </c>
      <c r="S126" s="394">
        <f>IF(AR126&lt;999,VLOOKUP(AR126,'Akt. Runde'!$A$11:$AL$189,19),"")</f>
        <v>45</v>
      </c>
      <c r="T126" s="393" t="str">
        <f>IF(AR126&lt;999,VLOOKUP(AR126,'Akt. Runde'!$A$11:$AL$189,20),"")</f>
        <v/>
      </c>
      <c r="U126" s="428">
        <f>IF(AR126&lt;999,VLOOKUP(AR126,'Akt. Runde'!$A$11:$AL$189,21),"")</f>
        <v>78</v>
      </c>
      <c r="V126" s="429">
        <f>IF(AR126&lt;999,VLOOKUP(AR126,'Akt. Runde'!$A$11:$AL$189,22),"")</f>
        <v>140.63399999999999</v>
      </c>
      <c r="W126" s="429">
        <f>IF(AR126&lt;999,VLOOKUP(AR126,'Akt. Runde'!$A$11:$AL$189,23),"")</f>
        <v>140.63399999999999</v>
      </c>
      <c r="X126" s="395">
        <f>IF(AR126&lt;999,VLOOKUP(AR126,'Akt. Runde'!$A$11:$AL$189,24),"")</f>
        <v>5.43</v>
      </c>
      <c r="Y126" s="396">
        <f>IF(AR126&lt;999,VLOOKUP(AR126,'Akt. Runde'!$A$11:$AL$189,25),"")</f>
        <v>5.46</v>
      </c>
      <c r="Z126" s="397">
        <f>IF(AR126&lt;999,VLOOKUP(AR126,'Akt. Runde'!$A$11:$AL$189,26),"")</f>
        <v>104</v>
      </c>
      <c r="AA126" s="398">
        <f>IF(AR126&lt;999,VLOOKUP(AR126,'Akt. Runde'!$A$11:$AL$189,27),"")</f>
        <v>6.1</v>
      </c>
      <c r="AB126" s="396">
        <f>IF(AR126&lt;999,VLOOKUP(AR126,'Akt. Runde'!$A$11:$AL$189,28),"")</f>
        <v>5.95</v>
      </c>
      <c r="AC126" s="396">
        <f>IF(AR126&lt;999,VLOOKUP(AR126,'Akt. Runde'!$A$11:$AL$189,29),"")</f>
        <v>5.95</v>
      </c>
      <c r="AD126" s="399">
        <f>IF(AR126&lt;999,VLOOKUP(AR126,'Akt. Runde'!$A$11:$AL$189,30),"")</f>
        <v>82</v>
      </c>
      <c r="AE126" s="398">
        <f>IF(AR126&lt;999,VLOOKUP(AR126,'Akt. Runde'!$A$11:$AL$189,31),"")</f>
        <v>6.35</v>
      </c>
      <c r="AF126" s="396">
        <f>IF(AR126&lt;999,VLOOKUP(AR126,'Akt. Runde'!$A$11:$AL$189,32),"")</f>
        <v>8.0500000000000007</v>
      </c>
      <c r="AG126" s="396">
        <f>IF(AR126&lt;999,VLOOKUP(AR126,'Akt. Runde'!$A$11:$AL$189,33),"")</f>
        <v>8.3000000000000007</v>
      </c>
      <c r="AH126" s="400">
        <f>IF(AR126&lt;999,VLOOKUP(AR126,'Akt. Runde'!$A$11:$AL$189,34),"")</f>
        <v>48.46</v>
      </c>
      <c r="AI126" s="399">
        <f>IF(AR126&lt;999,VLOOKUP(AR126,'Akt. Runde'!$A$11:$AL$189,35),"")</f>
        <v>87.373379999999997</v>
      </c>
      <c r="AJ126" s="401">
        <f>IF(AR126&lt;999,VLOOKUP(AR126,'Akt. Runde'!$A$11:$AL$189,36),"")</f>
        <v>414.00738000000001</v>
      </c>
      <c r="AK126" s="402">
        <f>IF(AR126&lt;999,VLOOKUP(AR126,'Akt. Runde'!$A$11:$AL$189,37),"")</f>
        <v>3</v>
      </c>
      <c r="AL126" s="403">
        <f>IF(AR126&lt;999,VLOOKUP(AR126,'Akt. Runde'!$A$11:$AL$189,38),"")</f>
        <v>16</v>
      </c>
      <c r="AO126">
        <f>IF('Akt. Runde'!AK126="",99,'Akt. Runde'!AK126)</f>
        <v>3</v>
      </c>
      <c r="AP126">
        <f t="shared" si="100"/>
        <v>3116</v>
      </c>
      <c r="AQ126">
        <f t="shared" si="134"/>
        <v>3116</v>
      </c>
      <c r="AR126">
        <f t="shared" si="72"/>
        <v>116</v>
      </c>
      <c r="AS126">
        <f t="shared" si="73"/>
        <v>116116</v>
      </c>
      <c r="AT126">
        <f t="shared" si="74"/>
        <v>999000</v>
      </c>
      <c r="AU126">
        <f t="shared" si="75"/>
        <v>999</v>
      </c>
      <c r="AV126">
        <f t="shared" si="78"/>
        <v>116</v>
      </c>
      <c r="AW126" s="47" t="str">
        <f t="shared" si="76"/>
        <v/>
      </c>
      <c r="AX126" t="str">
        <f>IF(AU126&lt;999,VLOOKUP(AU126,'Akt. Runde'!$A$11:$AL$189,4),"")</f>
        <v/>
      </c>
      <c r="AY126" s="48" t="str">
        <f>IF(AU126&lt;999,VLOOKUP(AU126,'Akt. Runde'!$A$11:$AL$189,36),"")</f>
        <v/>
      </c>
      <c r="AZ126" s="447" t="str">
        <f>IF(AU126&lt;999,VLOOKUP(AU126,'Akt. Runde'!$A$11:$AL$189,37),"")</f>
        <v/>
      </c>
      <c r="BA126" t="str">
        <f t="shared" si="77"/>
        <v/>
      </c>
      <c r="BZ126" s="28">
        <f t="shared" si="122"/>
        <v>30</v>
      </c>
      <c r="CA126" s="28" t="str">
        <f t="shared" si="123"/>
        <v/>
      </c>
      <c r="CB126" s="28">
        <f t="shared" si="124"/>
        <v>33</v>
      </c>
      <c r="CC126" s="28" t="str">
        <f t="shared" si="125"/>
        <v/>
      </c>
      <c r="CD126" s="28">
        <f t="shared" si="126"/>
        <v>35</v>
      </c>
      <c r="CE126" s="28" t="str">
        <f t="shared" si="127"/>
        <v>x</v>
      </c>
      <c r="CF126" s="28">
        <f t="shared" si="135"/>
        <v>30</v>
      </c>
      <c r="CG126" s="28">
        <f t="shared" si="136"/>
        <v>33</v>
      </c>
      <c r="CH126" s="28">
        <f t="shared" si="137"/>
        <v>0</v>
      </c>
      <c r="CI126" s="28">
        <f t="shared" si="138"/>
        <v>33</v>
      </c>
      <c r="CT126" s="5"/>
      <c r="CV126" s="28">
        <f t="shared" si="128"/>
        <v>40</v>
      </c>
      <c r="CW126" s="28" t="str">
        <f t="shared" si="129"/>
        <v/>
      </c>
      <c r="CX126" s="28">
        <f t="shared" si="130"/>
        <v>43</v>
      </c>
      <c r="CY126" s="28" t="str">
        <f t="shared" si="131"/>
        <v/>
      </c>
      <c r="CZ126" s="28">
        <f t="shared" si="132"/>
        <v>45</v>
      </c>
      <c r="DA126" s="28" t="str">
        <f t="shared" si="133"/>
        <v/>
      </c>
      <c r="DB126" s="28">
        <f t="shared" si="139"/>
        <v>40</v>
      </c>
      <c r="DC126" s="28">
        <f t="shared" si="140"/>
        <v>43</v>
      </c>
      <c r="DD126" s="28">
        <f t="shared" si="141"/>
        <v>45</v>
      </c>
      <c r="DE126" s="28">
        <f t="shared" si="142"/>
        <v>45</v>
      </c>
      <c r="DP126" s="5"/>
      <c r="DQ126" s="48"/>
      <c r="DR126" s="5"/>
      <c r="DS126" s="5"/>
      <c r="DU126" s="48"/>
      <c r="DV126" s="48"/>
      <c r="DW126" s="48"/>
      <c r="DZ126" s="48"/>
      <c r="EA126" s="48"/>
      <c r="EB126" s="48"/>
      <c r="EC126" s="48"/>
      <c r="EF126" s="48"/>
      <c r="EG126" s="48"/>
      <c r="EH126" s="48"/>
      <c r="EI126" s="48"/>
      <c r="EN126" s="48"/>
    </row>
    <row r="127" spans="1:149" x14ac:dyDescent="0.2">
      <c r="A127">
        <v>117</v>
      </c>
      <c r="B127" s="353">
        <v>4</v>
      </c>
      <c r="C127" s="354" t="str">
        <f>IF(AR127&lt;999,VLOOKUP(AR127,'Akt. Runde'!$A$11:$AL$189,3),"")</f>
        <v>M401</v>
      </c>
      <c r="D127" s="355" t="str">
        <f>IF(AR127&lt;999,VLOOKUP(AR127,'Akt. Runde'!$A$11:$AL$189,4),"")</f>
        <v>Hengl Mario</v>
      </c>
      <c r="E127" s="356" t="str">
        <f>IF(AR127&lt;999,VLOOKUP(AR127,'Akt. Runde'!$A$11:$AL$189,5),"")</f>
        <v>LAL</v>
      </c>
      <c r="F127" s="356">
        <f>IF(AR127&lt;999,VLOOKUP(AR127,'Akt. Runde'!$A$11:$AL$189,6),"")</f>
        <v>2000</v>
      </c>
      <c r="G127" s="438">
        <f>IF(AR127&lt;999,VLOOKUP(AR127,'Akt. Runde'!$A$11:$AL$189,7),"")</f>
        <v>36.700000000000003</v>
      </c>
      <c r="H127" s="357">
        <f>IF(AR127&lt;999,VLOOKUP(AR127,'Akt. Runde'!$A$11:$AL$189,8),"")</f>
        <v>2.2824</v>
      </c>
      <c r="I127" s="444">
        <f>IF(AR127&lt;999,VLOOKUP(AR127,'Akt. Runde'!$A$11:$AL$189,9),"")</f>
        <v>29</v>
      </c>
      <c r="J127" s="445" t="str">
        <f>IF(AR127&lt;999,VLOOKUP(AR127,'Akt. Runde'!$A$11:$AL$189,10),"")</f>
        <v/>
      </c>
      <c r="K127" s="446">
        <f>IF(AR127&lt;999,VLOOKUP(AR127,'Akt. Runde'!$A$11:$AL$189,11),"")</f>
        <v>31</v>
      </c>
      <c r="L127" s="445" t="str">
        <f>IF(AR127&lt;999,VLOOKUP(AR127,'Akt. Runde'!$A$11:$AL$189,12),"")</f>
        <v>x</v>
      </c>
      <c r="M127" s="446">
        <f>IF(AR127&lt;999,VLOOKUP(AR127,'Akt. Runde'!$A$11:$AL$189,13),"")</f>
        <v>31</v>
      </c>
      <c r="N127" s="445" t="str">
        <f>IF(AR127&lt;999,VLOOKUP(AR127,'Akt. Runde'!$A$11:$AL$189,14),"")</f>
        <v>x</v>
      </c>
      <c r="O127" s="444">
        <f>IF(AR127&lt;999,VLOOKUP(AR127,'Akt. Runde'!$A$11:$AL$189,15),"")</f>
        <v>31</v>
      </c>
      <c r="P127" s="445" t="str">
        <f>IF(AR127&lt;999,VLOOKUP(AR127,'Akt. Runde'!$A$11:$AL$189,16),"")</f>
        <v/>
      </c>
      <c r="Q127" s="446">
        <f>IF(AR127&lt;999,VLOOKUP(AR127,'Akt. Runde'!$A$11:$AL$189,17),"")</f>
        <v>33</v>
      </c>
      <c r="R127" s="445" t="str">
        <f>IF(AR127&lt;999,VLOOKUP(AR127,'Akt. Runde'!$A$11:$AL$189,18),"")</f>
        <v/>
      </c>
      <c r="S127" s="446">
        <f>IF(AR127&lt;999,VLOOKUP(AR127,'Akt. Runde'!$A$11:$AL$189,19),"")</f>
        <v>34</v>
      </c>
      <c r="T127" s="445" t="str">
        <f>IF(AR127&lt;999,VLOOKUP(AR127,'Akt. Runde'!$A$11:$AL$189,20),"")</f>
        <v/>
      </c>
      <c r="U127" s="430">
        <f>IF(AR127&lt;999,VLOOKUP(AR127,'Akt. Runde'!$A$11:$AL$189,21),"")</f>
        <v>63</v>
      </c>
      <c r="V127" s="431">
        <f>IF(AR127&lt;999,VLOOKUP(AR127,'Akt. Runde'!$A$11:$AL$189,22),"")</f>
        <v>143.7912</v>
      </c>
      <c r="W127" s="431">
        <f>IF(AR127&lt;999,VLOOKUP(AR127,'Akt. Runde'!$A$11:$AL$189,23),"")</f>
        <v>143.7912</v>
      </c>
      <c r="X127" s="344">
        <f>IF(AR127&lt;999,VLOOKUP(AR127,'Akt. Runde'!$A$11:$AL$189,24),"")</f>
        <v>6</v>
      </c>
      <c r="Y127" s="345">
        <f>IF(AR127&lt;999,VLOOKUP(AR127,'Akt. Runde'!$A$11:$AL$189,25),"")</f>
        <v>5.98</v>
      </c>
      <c r="Z127" s="338">
        <f>IF(AR127&lt;999,VLOOKUP(AR127,'Akt. Runde'!$A$11:$AL$189,26),"")</f>
        <v>91</v>
      </c>
      <c r="AA127" s="352">
        <f>IF(AR127&lt;999,VLOOKUP(AR127,'Akt. Runde'!$A$11:$AL$189,27),"")</f>
        <v>5.9</v>
      </c>
      <c r="AB127" s="345">
        <f>IF(AR127&lt;999,VLOOKUP(AR127,'Akt. Runde'!$A$11:$AL$189,28),"")</f>
        <v>5.95</v>
      </c>
      <c r="AC127" s="345">
        <f>IF(AR127&lt;999,VLOOKUP(AR127,'Akt. Runde'!$A$11:$AL$189,29),"")</f>
        <v>5.9</v>
      </c>
      <c r="AD127" s="339">
        <f>IF(AR127&lt;999,VLOOKUP(AR127,'Akt. Runde'!$A$11:$AL$189,30),"")</f>
        <v>79</v>
      </c>
      <c r="AE127" s="352">
        <f>IF(AR127&lt;999,VLOOKUP(AR127,'Akt. Runde'!$A$11:$AL$189,31),"")</f>
        <v>5.66</v>
      </c>
      <c r="AF127" s="345">
        <f>IF(AR127&lt;999,VLOOKUP(AR127,'Akt. Runde'!$A$11:$AL$189,32),"")</f>
        <v>4.9400000000000004</v>
      </c>
      <c r="AG127" s="345">
        <f>IF(AR127&lt;999,VLOOKUP(AR127,'Akt. Runde'!$A$11:$AL$189,33),"")</f>
        <v>0</v>
      </c>
      <c r="AH127" s="340">
        <f>IF(AR127&lt;999,VLOOKUP(AR127,'Akt. Runde'!$A$11:$AL$189,34),"")</f>
        <v>28.15</v>
      </c>
      <c r="AI127" s="339">
        <f>IF(AR127&lt;999,VLOOKUP(AR127,'Akt. Runde'!$A$11:$AL$189,35),"")</f>
        <v>64.249560000000002</v>
      </c>
      <c r="AJ127" s="341">
        <f>IF(AR127&lt;999,VLOOKUP(AR127,'Akt. Runde'!$A$11:$AL$189,36),"")</f>
        <v>378.04075999999998</v>
      </c>
      <c r="AK127" s="333">
        <f>IF(AR127&lt;999,VLOOKUP(AR127,'Akt. Runde'!$A$11:$AL$189,37),"")</f>
        <v>4</v>
      </c>
      <c r="AL127" s="136">
        <f>IF(AR127&lt;999,VLOOKUP(AR127,'Akt. Runde'!$A$11:$AL$189,38),"")</f>
        <v>12</v>
      </c>
      <c r="AO127">
        <f>IF('Akt. Runde'!AK127="",99,'Akt. Runde'!AK127)</f>
        <v>2</v>
      </c>
      <c r="AP127">
        <f t="shared" si="100"/>
        <v>2117</v>
      </c>
      <c r="AQ127">
        <f t="shared" si="134"/>
        <v>4118</v>
      </c>
      <c r="AR127">
        <f t="shared" si="72"/>
        <v>118</v>
      </c>
      <c r="AS127">
        <f t="shared" si="73"/>
        <v>117118</v>
      </c>
      <c r="AT127">
        <f t="shared" si="74"/>
        <v>999000</v>
      </c>
      <c r="AU127">
        <f t="shared" si="75"/>
        <v>999</v>
      </c>
      <c r="AV127">
        <f t="shared" si="78"/>
        <v>117</v>
      </c>
      <c r="AW127" s="47" t="str">
        <f t="shared" si="76"/>
        <v/>
      </c>
      <c r="AX127" t="str">
        <f>IF(AU127&lt;999,VLOOKUP(AU127,'Akt. Runde'!$A$11:$AL$189,4),"")</f>
        <v/>
      </c>
      <c r="AY127" s="48" t="str">
        <f>IF(AU127&lt;999,VLOOKUP(AU127,'Akt. Runde'!$A$11:$AL$189,36),"")</f>
        <v/>
      </c>
      <c r="AZ127" s="447" t="str">
        <f>IF(AU127&lt;999,VLOOKUP(AU127,'Akt. Runde'!$A$11:$AL$189,37),"")</f>
        <v/>
      </c>
      <c r="BA127" t="str">
        <f t="shared" si="77"/>
        <v/>
      </c>
      <c r="BZ127" s="28">
        <f t="shared" si="122"/>
        <v>29</v>
      </c>
      <c r="CA127" s="28" t="str">
        <f t="shared" si="123"/>
        <v/>
      </c>
      <c r="CB127" s="28">
        <f t="shared" si="124"/>
        <v>31</v>
      </c>
      <c r="CC127" s="28" t="str">
        <f t="shared" si="125"/>
        <v>x</v>
      </c>
      <c r="CD127" s="28">
        <f t="shared" si="126"/>
        <v>31</v>
      </c>
      <c r="CE127" s="28" t="str">
        <f t="shared" si="127"/>
        <v>x</v>
      </c>
      <c r="CF127" s="28">
        <f t="shared" si="135"/>
        <v>29</v>
      </c>
      <c r="CG127" s="28">
        <f t="shared" si="136"/>
        <v>0</v>
      </c>
      <c r="CH127" s="28">
        <f t="shared" si="137"/>
        <v>0</v>
      </c>
      <c r="CI127" s="28">
        <f t="shared" si="138"/>
        <v>29</v>
      </c>
      <c r="CT127" s="5"/>
      <c r="CV127" s="28">
        <f t="shared" si="128"/>
        <v>31</v>
      </c>
      <c r="CW127" s="28" t="str">
        <f t="shared" si="129"/>
        <v/>
      </c>
      <c r="CX127" s="28">
        <f t="shared" si="130"/>
        <v>33</v>
      </c>
      <c r="CY127" s="28" t="str">
        <f t="shared" si="131"/>
        <v/>
      </c>
      <c r="CZ127" s="28">
        <f t="shared" si="132"/>
        <v>34</v>
      </c>
      <c r="DA127" s="28" t="str">
        <f t="shared" si="133"/>
        <v/>
      </c>
      <c r="DB127" s="28">
        <f t="shared" si="139"/>
        <v>31</v>
      </c>
      <c r="DC127" s="28">
        <f t="shared" si="140"/>
        <v>33</v>
      </c>
      <c r="DD127" s="28">
        <f t="shared" si="141"/>
        <v>34</v>
      </c>
      <c r="DE127" s="28">
        <f t="shared" si="142"/>
        <v>34</v>
      </c>
      <c r="DP127" s="5"/>
      <c r="DQ127" s="48"/>
      <c r="DR127" s="5"/>
      <c r="DS127" s="5"/>
      <c r="DU127" s="48"/>
      <c r="DV127" s="48"/>
      <c r="DW127" s="48"/>
      <c r="DZ127" s="48"/>
      <c r="EA127" s="48"/>
      <c r="EB127" s="48"/>
      <c r="EC127" s="48"/>
      <c r="EF127" s="48"/>
      <c r="EG127" s="48"/>
      <c r="EH127" s="48"/>
      <c r="EI127" s="48"/>
      <c r="EN127" s="48"/>
    </row>
    <row r="128" spans="1:149" x14ac:dyDescent="0.2">
      <c r="A128">
        <v>118</v>
      </c>
      <c r="B128" s="387">
        <v>5</v>
      </c>
      <c r="C128" s="388" t="str">
        <f>IF(AR128&lt;999,VLOOKUP(AR128,'Akt. Runde'!$A$11:$AL$189,3),"")</f>
        <v>X279</v>
      </c>
      <c r="D128" s="389" t="str">
        <f>IF(AR128&lt;999,VLOOKUP(AR128,'Akt. Runde'!$A$11:$AL$189,4),"")</f>
        <v>Moldaschl Maximilian</v>
      </c>
      <c r="E128" s="390" t="str">
        <f>IF(AR128&lt;999,VLOOKUP(AR128,'Akt. Runde'!$A$11:$AL$189,5),"")</f>
        <v>LAL</v>
      </c>
      <c r="F128" s="390">
        <f>IF(AR128&lt;999,VLOOKUP(AR128,'Akt. Runde'!$A$11:$AL$189,6),"")</f>
        <v>2000</v>
      </c>
      <c r="G128" s="439">
        <f>IF(AR128&lt;999,VLOOKUP(AR128,'Akt. Runde'!$A$11:$AL$189,7),"")</f>
        <v>53.9</v>
      </c>
      <c r="H128" s="391">
        <f>IF(AR128&lt;999,VLOOKUP(AR128,'Akt. Runde'!$A$11:$AL$189,8),"")</f>
        <v>1.5967</v>
      </c>
      <c r="I128" s="392">
        <f>IF(AR128&lt;999,VLOOKUP(AR128,'Akt. Runde'!$A$11:$AL$189,9),"")</f>
        <v>30</v>
      </c>
      <c r="J128" s="393" t="str">
        <f>IF(AR128&lt;999,VLOOKUP(AR128,'Akt. Runde'!$A$11:$AL$189,10),"")</f>
        <v/>
      </c>
      <c r="K128" s="394">
        <f>IF(AR128&lt;999,VLOOKUP(AR128,'Akt. Runde'!$A$11:$AL$189,11),"")</f>
        <v>32</v>
      </c>
      <c r="L128" s="393" t="str">
        <f>IF(AR128&lt;999,VLOOKUP(AR128,'Akt. Runde'!$A$11:$AL$189,12),"")</f>
        <v/>
      </c>
      <c r="M128" s="394">
        <f>IF(AR128&lt;999,VLOOKUP(AR128,'Akt. Runde'!$A$11:$AL$189,13),"")</f>
        <v>33</v>
      </c>
      <c r="N128" s="393" t="str">
        <f>IF(AR128&lt;999,VLOOKUP(AR128,'Akt. Runde'!$A$11:$AL$189,14),"")</f>
        <v>x</v>
      </c>
      <c r="O128" s="392">
        <f>IF(AR128&lt;999,VLOOKUP(AR128,'Akt. Runde'!$A$11:$AL$189,15),"")</f>
        <v>32</v>
      </c>
      <c r="P128" s="393" t="str">
        <f>IF(AR128&lt;999,VLOOKUP(AR128,'Akt. Runde'!$A$11:$AL$189,16),"")</f>
        <v/>
      </c>
      <c r="Q128" s="394">
        <f>IF(AR128&lt;999,VLOOKUP(AR128,'Akt. Runde'!$A$11:$AL$189,17),"")</f>
        <v>35</v>
      </c>
      <c r="R128" s="393" t="str">
        <f>IF(AR128&lt;999,VLOOKUP(AR128,'Akt. Runde'!$A$11:$AL$189,18),"")</f>
        <v>x</v>
      </c>
      <c r="S128" s="394">
        <f>IF(AR128&lt;999,VLOOKUP(AR128,'Akt. Runde'!$A$11:$AL$189,19),"")</f>
        <v>35</v>
      </c>
      <c r="T128" s="393" t="str">
        <f>IF(AR128&lt;999,VLOOKUP(AR128,'Akt. Runde'!$A$11:$AL$189,20),"")</f>
        <v/>
      </c>
      <c r="U128" s="428">
        <f>IF(AR128&lt;999,VLOOKUP(AR128,'Akt. Runde'!$A$11:$AL$189,21),"")</f>
        <v>67</v>
      </c>
      <c r="V128" s="429">
        <f>IF(AR128&lt;999,VLOOKUP(AR128,'Akt. Runde'!$A$11:$AL$189,22),"")</f>
        <v>106.97890000000001</v>
      </c>
      <c r="W128" s="429">
        <f>IF(AR128&lt;999,VLOOKUP(AR128,'Akt. Runde'!$A$11:$AL$189,23),"")</f>
        <v>106.97890000000001</v>
      </c>
      <c r="X128" s="395">
        <f>IF(AR128&lt;999,VLOOKUP(AR128,'Akt. Runde'!$A$11:$AL$189,24),"")</f>
        <v>5.86</v>
      </c>
      <c r="Y128" s="396">
        <f>IF(AR128&lt;999,VLOOKUP(AR128,'Akt. Runde'!$A$11:$AL$189,25),"")</f>
        <v>5.92</v>
      </c>
      <c r="Z128" s="397">
        <f>IF(AR128&lt;999,VLOOKUP(AR128,'Akt. Runde'!$A$11:$AL$189,26),"")</f>
        <v>94</v>
      </c>
      <c r="AA128" s="398">
        <f>IF(AR128&lt;999,VLOOKUP(AR128,'Akt. Runde'!$A$11:$AL$189,27),"")</f>
        <v>7</v>
      </c>
      <c r="AB128" s="396">
        <f>IF(AR128&lt;999,VLOOKUP(AR128,'Akt. Runde'!$A$11:$AL$189,28),"")</f>
        <v>6.9</v>
      </c>
      <c r="AC128" s="396">
        <f>IF(AR128&lt;999,VLOOKUP(AR128,'Akt. Runde'!$A$11:$AL$189,29),"")</f>
        <v>6.9</v>
      </c>
      <c r="AD128" s="399">
        <f>IF(AR128&lt;999,VLOOKUP(AR128,'Akt. Runde'!$A$11:$AL$189,30),"")</f>
        <v>100</v>
      </c>
      <c r="AE128" s="398">
        <f>IF(AR128&lt;999,VLOOKUP(AR128,'Akt. Runde'!$A$11:$AL$189,31),"")</f>
        <v>6.44</v>
      </c>
      <c r="AF128" s="396">
        <f>IF(AR128&lt;999,VLOOKUP(AR128,'Akt. Runde'!$A$11:$AL$189,32),"")</f>
        <v>6.88</v>
      </c>
      <c r="AG128" s="396">
        <f>IF(AR128&lt;999,VLOOKUP(AR128,'Akt. Runde'!$A$11:$AL$189,33),"")</f>
        <v>6.9</v>
      </c>
      <c r="AH128" s="400">
        <f>IF(AR128&lt;999,VLOOKUP(AR128,'Akt. Runde'!$A$11:$AL$189,34),"")</f>
        <v>37.69</v>
      </c>
      <c r="AI128" s="399">
        <f>IF(AR128&lt;999,VLOOKUP(AR128,'Akt. Runde'!$A$11:$AL$189,35),"")</f>
        <v>60.179622999999999</v>
      </c>
      <c r="AJ128" s="401">
        <f>IF(AR128&lt;999,VLOOKUP(AR128,'Akt. Runde'!$A$11:$AL$189,36),"")</f>
        <v>361.158523</v>
      </c>
      <c r="AK128" s="402">
        <f>IF(AR128&lt;999,VLOOKUP(AR128,'Akt. Runde'!$A$11:$AL$189,37),"")</f>
        <v>5</v>
      </c>
      <c r="AL128" s="403">
        <f>IF(AR128&lt;999,VLOOKUP(AR128,'Akt. Runde'!$A$11:$AL$189,38),"")</f>
        <v>11</v>
      </c>
      <c r="AO128">
        <f>IF('Akt. Runde'!AK128="",99,'Akt. Runde'!AK128)</f>
        <v>4</v>
      </c>
      <c r="AP128">
        <f t="shared" si="100"/>
        <v>4118</v>
      </c>
      <c r="AQ128">
        <f t="shared" si="134"/>
        <v>5119</v>
      </c>
      <c r="AR128">
        <f t="shared" si="72"/>
        <v>119</v>
      </c>
      <c r="AS128">
        <f t="shared" si="73"/>
        <v>118119</v>
      </c>
      <c r="AT128">
        <f t="shared" si="74"/>
        <v>999000</v>
      </c>
      <c r="AU128">
        <f t="shared" si="75"/>
        <v>999</v>
      </c>
      <c r="AV128">
        <f t="shared" si="78"/>
        <v>118</v>
      </c>
      <c r="AW128" s="47" t="str">
        <f t="shared" si="76"/>
        <v/>
      </c>
      <c r="AX128" t="str">
        <f>IF(AU128&lt;999,VLOOKUP(AU128,'Akt. Runde'!$A$11:$AL$189,4),"")</f>
        <v/>
      </c>
      <c r="AY128" s="48" t="str">
        <f>IF(AU128&lt;999,VLOOKUP(AU128,'Akt. Runde'!$A$11:$AL$189,36),"")</f>
        <v/>
      </c>
      <c r="AZ128" s="447" t="str">
        <f>IF(AU128&lt;999,VLOOKUP(AU128,'Akt. Runde'!$A$11:$AL$189,37),"")</f>
        <v/>
      </c>
      <c r="BA128" t="str">
        <f t="shared" si="77"/>
        <v/>
      </c>
      <c r="BZ128" s="28">
        <f t="shared" si="122"/>
        <v>30</v>
      </c>
      <c r="CA128" s="28" t="str">
        <f t="shared" si="123"/>
        <v/>
      </c>
      <c r="CB128" s="28">
        <f t="shared" si="124"/>
        <v>32</v>
      </c>
      <c r="CC128" s="28" t="str">
        <f t="shared" si="125"/>
        <v/>
      </c>
      <c r="CD128" s="28">
        <f t="shared" si="126"/>
        <v>33</v>
      </c>
      <c r="CE128" s="28" t="str">
        <f t="shared" si="127"/>
        <v>x</v>
      </c>
      <c r="CF128" s="28">
        <f t="shared" si="135"/>
        <v>30</v>
      </c>
      <c r="CG128" s="28">
        <f t="shared" si="136"/>
        <v>32</v>
      </c>
      <c r="CH128" s="28">
        <f t="shared" si="137"/>
        <v>0</v>
      </c>
      <c r="CI128" s="28">
        <f t="shared" si="138"/>
        <v>32</v>
      </c>
      <c r="CT128" s="5"/>
      <c r="CV128" s="28">
        <f t="shared" si="128"/>
        <v>32</v>
      </c>
      <c r="CW128" s="28" t="str">
        <f t="shared" si="129"/>
        <v/>
      </c>
      <c r="CX128" s="28">
        <f t="shared" si="130"/>
        <v>35</v>
      </c>
      <c r="CY128" s="28" t="str">
        <f t="shared" si="131"/>
        <v>x</v>
      </c>
      <c r="CZ128" s="28">
        <f t="shared" si="132"/>
        <v>35</v>
      </c>
      <c r="DA128" s="28" t="str">
        <f t="shared" si="133"/>
        <v/>
      </c>
      <c r="DB128" s="28">
        <f t="shared" si="139"/>
        <v>32</v>
      </c>
      <c r="DC128" s="28">
        <f t="shared" si="140"/>
        <v>0</v>
      </c>
      <c r="DD128" s="28">
        <f t="shared" si="141"/>
        <v>35</v>
      </c>
      <c r="DE128" s="28">
        <f t="shared" si="142"/>
        <v>35</v>
      </c>
      <c r="DP128" s="5"/>
      <c r="DQ128" s="48"/>
      <c r="DR128" s="5"/>
      <c r="DS128" s="5"/>
      <c r="DU128" s="48"/>
      <c r="DV128" s="48"/>
      <c r="DW128" s="48"/>
      <c r="DZ128" s="48"/>
      <c r="EA128" s="48"/>
      <c r="EB128" s="48"/>
      <c r="EC128" s="48"/>
      <c r="EF128" s="48"/>
      <c r="EG128" s="48"/>
      <c r="EH128" s="48"/>
      <c r="EI128" s="48"/>
      <c r="EN128" s="48"/>
    </row>
    <row r="129" spans="1:144" x14ac:dyDescent="0.2">
      <c r="A129">
        <v>119</v>
      </c>
      <c r="B129" s="353">
        <v>6</v>
      </c>
      <c r="C129" s="354" t="str">
        <f>IF(AR129&lt;999,VLOOKUP(AR129,'Akt. Runde'!$A$11:$AL$189,3),"")</f>
        <v>M405</v>
      </c>
      <c r="D129" s="355" t="str">
        <f>IF(AR129&lt;999,VLOOKUP(AR129,'Akt. Runde'!$A$11:$AL$189,4),"")</f>
        <v>Musel Benjamin</v>
      </c>
      <c r="E129" s="356" t="str">
        <f>IF(AR129&lt;999,VLOOKUP(AR129,'Akt. Runde'!$A$11:$AL$189,5),"")</f>
        <v>LAL</v>
      </c>
      <c r="F129" s="356">
        <f>IF(AR129&lt;999,VLOOKUP(AR129,'Akt. Runde'!$A$11:$AL$189,6),"")</f>
        <v>2000</v>
      </c>
      <c r="G129" s="438">
        <f>IF(AR129&lt;999,VLOOKUP(AR129,'Akt. Runde'!$A$11:$AL$189,7),"")</f>
        <v>34.1</v>
      </c>
      <c r="H129" s="357">
        <f>IF(AR129&lt;999,VLOOKUP(AR129,'Akt. Runde'!$A$11:$AL$189,8),"")</f>
        <v>2.472</v>
      </c>
      <c r="I129" s="444">
        <f>IF(AR129&lt;999,VLOOKUP(AR129,'Akt. Runde'!$A$11:$AL$189,9),"")</f>
        <v>18</v>
      </c>
      <c r="J129" s="445" t="str">
        <f>IF(AR129&lt;999,VLOOKUP(AR129,'Akt. Runde'!$A$11:$AL$189,10),"")</f>
        <v/>
      </c>
      <c r="K129" s="446">
        <f>IF(AR129&lt;999,VLOOKUP(AR129,'Akt. Runde'!$A$11:$AL$189,11),"")</f>
        <v>20</v>
      </c>
      <c r="L129" s="445" t="str">
        <f>IF(AR129&lt;999,VLOOKUP(AR129,'Akt. Runde'!$A$11:$AL$189,12),"")</f>
        <v/>
      </c>
      <c r="M129" s="446">
        <f>IF(AR129&lt;999,VLOOKUP(AR129,'Akt. Runde'!$A$11:$AL$189,13),"")</f>
        <v>21</v>
      </c>
      <c r="N129" s="445" t="str">
        <f>IF(AR129&lt;999,VLOOKUP(AR129,'Akt. Runde'!$A$11:$AL$189,14),"")</f>
        <v/>
      </c>
      <c r="O129" s="444">
        <f>IF(AR129&lt;999,VLOOKUP(AR129,'Akt. Runde'!$A$11:$AL$189,15),"")</f>
        <v>22</v>
      </c>
      <c r="P129" s="445" t="str">
        <f>IF(AR129&lt;999,VLOOKUP(AR129,'Akt. Runde'!$A$11:$AL$189,16),"")</f>
        <v/>
      </c>
      <c r="Q129" s="446">
        <f>IF(AR129&lt;999,VLOOKUP(AR129,'Akt. Runde'!$A$11:$AL$189,17),"")</f>
        <v>24</v>
      </c>
      <c r="R129" s="445" t="str">
        <f>IF(AR129&lt;999,VLOOKUP(AR129,'Akt. Runde'!$A$11:$AL$189,18),"")</f>
        <v/>
      </c>
      <c r="S129" s="446">
        <f>IF(AR129&lt;999,VLOOKUP(AR129,'Akt. Runde'!$A$11:$AL$189,19),"")</f>
        <v>26</v>
      </c>
      <c r="T129" s="445" t="str">
        <f>IF(AR129&lt;999,VLOOKUP(AR129,'Akt. Runde'!$A$11:$AL$189,20),"")</f>
        <v/>
      </c>
      <c r="U129" s="430">
        <f>IF(AR129&lt;999,VLOOKUP(AR129,'Akt. Runde'!$A$11:$AL$189,21),"")</f>
        <v>47</v>
      </c>
      <c r="V129" s="431">
        <f>IF(AR129&lt;999,VLOOKUP(AR129,'Akt. Runde'!$A$11:$AL$189,22),"")</f>
        <v>116.184</v>
      </c>
      <c r="W129" s="431">
        <f>IF(AR129&lt;999,VLOOKUP(AR129,'Akt. Runde'!$A$11:$AL$189,23),"")</f>
        <v>116.184</v>
      </c>
      <c r="X129" s="344">
        <f>IF(AR129&lt;999,VLOOKUP(AR129,'Akt. Runde'!$A$11:$AL$189,24),"")</f>
        <v>5.74</v>
      </c>
      <c r="Y129" s="345">
        <f>IF(AR129&lt;999,VLOOKUP(AR129,'Akt. Runde'!$A$11:$AL$189,25),"")</f>
        <v>5.8</v>
      </c>
      <c r="Z129" s="338">
        <f>IF(AR129&lt;999,VLOOKUP(AR129,'Akt. Runde'!$A$11:$AL$189,26),"")</f>
        <v>97</v>
      </c>
      <c r="AA129" s="352">
        <f>IF(AR129&lt;999,VLOOKUP(AR129,'Akt. Runde'!$A$11:$AL$189,27),"")</f>
        <v>5.2</v>
      </c>
      <c r="AB129" s="345">
        <f>IF(AR129&lt;999,VLOOKUP(AR129,'Akt. Runde'!$A$11:$AL$189,28),"")</f>
        <v>5.4</v>
      </c>
      <c r="AC129" s="345">
        <f>IF(AR129&lt;999,VLOOKUP(AR129,'Akt. Runde'!$A$11:$AL$189,29),"")</f>
        <v>5.4</v>
      </c>
      <c r="AD129" s="339">
        <f>IF(AR129&lt;999,VLOOKUP(AR129,'Akt. Runde'!$A$11:$AL$189,30),"")</f>
        <v>68</v>
      </c>
      <c r="AE129" s="352">
        <f>IF(AR129&lt;999,VLOOKUP(AR129,'Akt. Runde'!$A$11:$AL$189,31),"")</f>
        <v>4.5</v>
      </c>
      <c r="AF129" s="345">
        <f>IF(AR129&lt;999,VLOOKUP(AR129,'Akt. Runde'!$A$11:$AL$189,32),"")</f>
        <v>5</v>
      </c>
      <c r="AG129" s="345">
        <f>IF(AR129&lt;999,VLOOKUP(AR129,'Akt. Runde'!$A$11:$AL$189,33),"")</f>
        <v>4.62</v>
      </c>
      <c r="AH129" s="340">
        <f>IF(AR129&lt;999,VLOOKUP(AR129,'Akt. Runde'!$A$11:$AL$189,34),"")</f>
        <v>23.08</v>
      </c>
      <c r="AI129" s="339">
        <f>IF(AR129&lt;999,VLOOKUP(AR129,'Akt. Runde'!$A$11:$AL$189,35),"")</f>
        <v>57.053759999999997</v>
      </c>
      <c r="AJ129" s="341">
        <f>IF(AR129&lt;999,VLOOKUP(AR129,'Akt. Runde'!$A$11:$AL$189,36),"")</f>
        <v>338.23775999999998</v>
      </c>
      <c r="AK129" s="333">
        <f>IF(AR129&lt;999,VLOOKUP(AR129,'Akt. Runde'!$A$11:$AL$189,37),"")</f>
        <v>6</v>
      </c>
      <c r="AL129" s="136">
        <f>IF(AR129&lt;999,VLOOKUP(AR129,'Akt. Runde'!$A$11:$AL$189,38),"")</f>
        <v>10</v>
      </c>
      <c r="AO129">
        <f>IF('Akt. Runde'!AK129="",99,'Akt. Runde'!AK129)</f>
        <v>5</v>
      </c>
      <c r="AP129">
        <f t="shared" si="100"/>
        <v>5119</v>
      </c>
      <c r="AQ129">
        <f t="shared" si="134"/>
        <v>6114</v>
      </c>
      <c r="AR129">
        <f t="shared" si="72"/>
        <v>114</v>
      </c>
      <c r="AS129">
        <f t="shared" si="73"/>
        <v>119114</v>
      </c>
      <c r="AT129">
        <f t="shared" si="74"/>
        <v>999000</v>
      </c>
      <c r="AU129">
        <f t="shared" si="75"/>
        <v>999</v>
      </c>
      <c r="AV129">
        <f t="shared" si="78"/>
        <v>119</v>
      </c>
      <c r="AW129" s="47" t="str">
        <f t="shared" si="76"/>
        <v/>
      </c>
      <c r="AX129" t="str">
        <f>IF(AU129&lt;999,VLOOKUP(AU129,'Akt. Runde'!$A$11:$AL$189,4),"")</f>
        <v/>
      </c>
      <c r="AY129" s="48" t="str">
        <f>IF(AU129&lt;999,VLOOKUP(AU129,'Akt. Runde'!$A$11:$AL$189,36),"")</f>
        <v/>
      </c>
      <c r="AZ129" s="447" t="str">
        <f>IF(AU129&lt;999,VLOOKUP(AU129,'Akt. Runde'!$A$11:$AL$189,37),"")</f>
        <v/>
      </c>
      <c r="BA129" t="str">
        <f t="shared" si="77"/>
        <v/>
      </c>
      <c r="BZ129" s="28">
        <f t="shared" si="122"/>
        <v>18</v>
      </c>
      <c r="CA129" s="28" t="str">
        <f t="shared" si="123"/>
        <v/>
      </c>
      <c r="CB129" s="28">
        <f t="shared" si="124"/>
        <v>20</v>
      </c>
      <c r="CC129" s="28" t="str">
        <f t="shared" si="125"/>
        <v/>
      </c>
      <c r="CD129" s="28">
        <f t="shared" si="126"/>
        <v>21</v>
      </c>
      <c r="CE129" s="28" t="str">
        <f t="shared" si="127"/>
        <v/>
      </c>
      <c r="CF129" s="28">
        <f t="shared" si="135"/>
        <v>18</v>
      </c>
      <c r="CG129" s="28">
        <f t="shared" si="136"/>
        <v>20</v>
      </c>
      <c r="CH129" s="28">
        <f t="shared" si="137"/>
        <v>21</v>
      </c>
      <c r="CI129" s="28">
        <f t="shared" si="138"/>
        <v>21</v>
      </c>
      <c r="CT129" s="5"/>
      <c r="CV129" s="28">
        <f t="shared" si="128"/>
        <v>22</v>
      </c>
      <c r="CW129" s="28" t="str">
        <f t="shared" si="129"/>
        <v/>
      </c>
      <c r="CX129" s="28">
        <f t="shared" si="130"/>
        <v>24</v>
      </c>
      <c r="CY129" s="28" t="str">
        <f t="shared" si="131"/>
        <v/>
      </c>
      <c r="CZ129" s="28">
        <f t="shared" si="132"/>
        <v>26</v>
      </c>
      <c r="DA129" s="28" t="str">
        <f t="shared" si="133"/>
        <v/>
      </c>
      <c r="DB129" s="28">
        <f t="shared" si="139"/>
        <v>22</v>
      </c>
      <c r="DC129" s="28">
        <f t="shared" si="140"/>
        <v>24</v>
      </c>
      <c r="DD129" s="28">
        <f t="shared" si="141"/>
        <v>26</v>
      </c>
      <c r="DE129" s="28">
        <f t="shared" si="142"/>
        <v>26</v>
      </c>
      <c r="DP129" s="5"/>
      <c r="DQ129" s="48"/>
      <c r="DR129" s="5"/>
      <c r="DS129" s="5"/>
      <c r="DU129" s="48"/>
      <c r="DV129" s="48"/>
      <c r="DW129" s="48"/>
      <c r="DZ129" s="48"/>
      <c r="EA129" s="48"/>
      <c r="EB129" s="48"/>
      <c r="EC129" s="48"/>
      <c r="EF129" s="48"/>
      <c r="EG129" s="48"/>
      <c r="EH129" s="48"/>
      <c r="EI129" s="48"/>
      <c r="EN129" s="48"/>
    </row>
    <row r="130" spans="1:144" x14ac:dyDescent="0.2">
      <c r="A130">
        <v>120</v>
      </c>
      <c r="B130" s="387">
        <v>7</v>
      </c>
      <c r="C130" s="388" t="str">
        <f>IF(AR130&lt;999,VLOOKUP(AR130,'Akt. Runde'!$A$11:$AL$189,3),"")</f>
        <v/>
      </c>
      <c r="D130" s="389" t="str">
        <f>IF(AR130&lt;999,VLOOKUP(AR130,'Akt. Runde'!$A$11:$AL$189,4),"")</f>
        <v/>
      </c>
      <c r="E130" s="390" t="str">
        <f>IF(AR130&lt;999,VLOOKUP(AR130,'Akt. Runde'!$A$11:$AL$189,5),"")</f>
        <v/>
      </c>
      <c r="F130" s="390" t="str">
        <f>IF(AR130&lt;999,VLOOKUP(AR130,'Akt. Runde'!$A$11:$AL$189,6),"")</f>
        <v/>
      </c>
      <c r="G130" s="439" t="str">
        <f>IF(AR130&lt;999,VLOOKUP(AR130,'Akt. Runde'!$A$11:$AL$189,7),"")</f>
        <v/>
      </c>
      <c r="H130" s="391" t="str">
        <f>IF(AR130&lt;999,VLOOKUP(AR130,'Akt. Runde'!$A$11:$AL$189,8),"")</f>
        <v/>
      </c>
      <c r="I130" s="392" t="str">
        <f>IF(AR130&lt;999,VLOOKUP(AR130,'Akt. Runde'!$A$11:$AL$189,9),"")</f>
        <v/>
      </c>
      <c r="J130" s="393" t="str">
        <f>IF(AR130&lt;999,VLOOKUP(AR130,'Akt. Runde'!$A$11:$AL$189,10),"")</f>
        <v/>
      </c>
      <c r="K130" s="394" t="str">
        <f>IF(AR130&lt;999,VLOOKUP(AR130,'Akt. Runde'!$A$11:$AL$189,11),"")</f>
        <v/>
      </c>
      <c r="L130" s="393" t="str">
        <f>IF(AR130&lt;999,VLOOKUP(AR130,'Akt. Runde'!$A$11:$AL$189,12),"")</f>
        <v/>
      </c>
      <c r="M130" s="394" t="str">
        <f>IF(AR130&lt;999,VLOOKUP(AR130,'Akt. Runde'!$A$11:$AL$189,13),"")</f>
        <v/>
      </c>
      <c r="N130" s="393" t="str">
        <f>IF(AR130&lt;999,VLOOKUP(AR130,'Akt. Runde'!$A$11:$AL$189,14),"")</f>
        <v/>
      </c>
      <c r="O130" s="392" t="str">
        <f>IF(AR130&lt;999,VLOOKUP(AR130,'Akt. Runde'!$A$11:$AL$189,15),"")</f>
        <v/>
      </c>
      <c r="P130" s="393" t="str">
        <f>IF(AR130&lt;999,VLOOKUP(AR130,'Akt. Runde'!$A$11:$AL$189,16),"")</f>
        <v/>
      </c>
      <c r="Q130" s="394" t="str">
        <f>IF(AR130&lt;999,VLOOKUP(AR130,'Akt. Runde'!$A$11:$AL$189,17),"")</f>
        <v/>
      </c>
      <c r="R130" s="393" t="str">
        <f>IF(AR130&lt;999,VLOOKUP(AR130,'Akt. Runde'!$A$11:$AL$189,18),"")</f>
        <v/>
      </c>
      <c r="S130" s="394" t="str">
        <f>IF(AR130&lt;999,VLOOKUP(AR130,'Akt. Runde'!$A$11:$AL$189,19),"")</f>
        <v/>
      </c>
      <c r="T130" s="393" t="str">
        <f>IF(AR130&lt;999,VLOOKUP(AR130,'Akt. Runde'!$A$11:$AL$189,20),"")</f>
        <v/>
      </c>
      <c r="U130" s="428" t="str">
        <f>IF(AR130&lt;999,VLOOKUP(AR130,'Akt. Runde'!$A$11:$AL$189,21),"")</f>
        <v/>
      </c>
      <c r="V130" s="429" t="str">
        <f>IF(AR130&lt;999,VLOOKUP(AR130,'Akt. Runde'!$A$11:$AL$189,22),"")</f>
        <v/>
      </c>
      <c r="W130" s="429" t="str">
        <f>IF(AR130&lt;999,VLOOKUP(AR130,'Akt. Runde'!$A$11:$AL$189,23),"")</f>
        <v/>
      </c>
      <c r="X130" s="404" t="str">
        <f>IF(AR130&lt;999,VLOOKUP(AR130,'Akt. Runde'!$A$11:$AL$189,24),"")</f>
        <v/>
      </c>
      <c r="Y130" s="396" t="str">
        <f>IF(AR130&lt;999,VLOOKUP(AR130,'Akt. Runde'!$A$11:$AL$189,25),"")</f>
        <v/>
      </c>
      <c r="Z130" s="397" t="str">
        <f>IF(AR130&lt;999,VLOOKUP(AR130,'Akt. Runde'!$A$11:$AL$189,26),"")</f>
        <v/>
      </c>
      <c r="AA130" s="398" t="str">
        <f>IF(AR130&lt;999,VLOOKUP(AR130,'Akt. Runde'!$A$11:$AL$189,27),"")</f>
        <v/>
      </c>
      <c r="AB130" s="396" t="str">
        <f>IF(AR130&lt;999,VLOOKUP(AR130,'Akt. Runde'!$A$11:$AL$189,28),"")</f>
        <v/>
      </c>
      <c r="AC130" s="396" t="str">
        <f>IF(AR130&lt;999,VLOOKUP(AR130,'Akt. Runde'!$A$11:$AL$189,29),"")</f>
        <v/>
      </c>
      <c r="AD130" s="399" t="str">
        <f>IF(AR130&lt;999,VLOOKUP(AR130,'Akt. Runde'!$A$11:$AL$189,30),"")</f>
        <v/>
      </c>
      <c r="AE130" s="398" t="str">
        <f>IF(AR130&lt;999,VLOOKUP(AR130,'Akt. Runde'!$A$11:$AL$189,31),"")</f>
        <v/>
      </c>
      <c r="AF130" s="396" t="str">
        <f>IF(AR130&lt;999,VLOOKUP(AR130,'Akt. Runde'!$A$11:$AL$189,32),"")</f>
        <v/>
      </c>
      <c r="AG130" s="396" t="str">
        <f>IF(AR130&lt;999,VLOOKUP(AR130,'Akt. Runde'!$A$11:$AL$189,33),"")</f>
        <v/>
      </c>
      <c r="AH130" s="400" t="str">
        <f>IF(AR130&lt;999,VLOOKUP(AR130,'Akt. Runde'!$A$11:$AL$189,34),"")</f>
        <v/>
      </c>
      <c r="AI130" s="399" t="str">
        <f>IF(AR130&lt;999,VLOOKUP(AR130,'Akt. Runde'!$A$11:$AL$189,35),"")</f>
        <v/>
      </c>
      <c r="AJ130" s="401" t="str">
        <f>IF(AR130&lt;999,VLOOKUP(AR130,'Akt. Runde'!$A$11:$AL$189,36),"")</f>
        <v/>
      </c>
      <c r="AK130" s="402" t="str">
        <f>IF(AR130&lt;999,VLOOKUP(AR130,'Akt. Runde'!$A$11:$AL$189,37),"")</f>
        <v/>
      </c>
      <c r="AL130" s="403" t="str">
        <f>IF(AR130&lt;999,VLOOKUP(AR130,'Akt. Runde'!$A$11:$AL$189,38),"")</f>
        <v/>
      </c>
      <c r="AO130">
        <f>IF('Akt. Runde'!AK130="",99,'Akt. Runde'!AK130)</f>
        <v>99</v>
      </c>
      <c r="AP130">
        <f t="shared" si="100"/>
        <v>99120</v>
      </c>
      <c r="AQ130">
        <f t="shared" si="134"/>
        <v>99120</v>
      </c>
      <c r="AR130">
        <f t="shared" si="72"/>
        <v>999</v>
      </c>
      <c r="AS130">
        <f t="shared" si="73"/>
        <v>999000</v>
      </c>
      <c r="AT130">
        <f t="shared" si="74"/>
        <v>999000</v>
      </c>
      <c r="AU130">
        <f t="shared" si="75"/>
        <v>999</v>
      </c>
      <c r="AV130">
        <f t="shared" si="78"/>
        <v>120</v>
      </c>
      <c r="AW130" s="47" t="str">
        <f t="shared" si="76"/>
        <v/>
      </c>
      <c r="AX130" t="str">
        <f>IF(AU130&lt;999,VLOOKUP(AU130,'Akt. Runde'!$A$11:$AL$189,4),"")</f>
        <v/>
      </c>
      <c r="AY130" s="48" t="str">
        <f>IF(AU130&lt;999,VLOOKUP(AU130,'Akt. Runde'!$A$11:$AL$189,36),"")</f>
        <v/>
      </c>
      <c r="AZ130" s="447" t="str">
        <f>IF(AU130&lt;999,VLOOKUP(AU130,'Akt. Runde'!$A$11:$AL$189,37),"")</f>
        <v/>
      </c>
      <c r="BA130" t="str">
        <f t="shared" si="77"/>
        <v/>
      </c>
      <c r="BZ130" s="28" t="str">
        <f t="shared" si="122"/>
        <v/>
      </c>
      <c r="CA130" s="28" t="str">
        <f t="shared" si="123"/>
        <v/>
      </c>
      <c r="CB130" s="28" t="str">
        <f t="shared" si="124"/>
        <v/>
      </c>
      <c r="CC130" s="28" t="str">
        <f t="shared" si="125"/>
        <v/>
      </c>
      <c r="CD130" s="28" t="str">
        <f t="shared" si="126"/>
        <v/>
      </c>
      <c r="CE130" s="28" t="str">
        <f t="shared" si="127"/>
        <v/>
      </c>
      <c r="CF130" s="28" t="str">
        <f t="shared" si="135"/>
        <v/>
      </c>
      <c r="CG130" s="28" t="str">
        <f t="shared" si="136"/>
        <v/>
      </c>
      <c r="CH130" s="28" t="str">
        <f t="shared" si="137"/>
        <v/>
      </c>
      <c r="CI130" s="28">
        <f t="shared" si="138"/>
        <v>0</v>
      </c>
      <c r="CT130" s="5"/>
      <c r="CV130" s="28" t="str">
        <f t="shared" si="128"/>
        <v/>
      </c>
      <c r="CW130" s="28" t="str">
        <f t="shared" si="129"/>
        <v/>
      </c>
      <c r="CX130" s="28" t="str">
        <f t="shared" si="130"/>
        <v/>
      </c>
      <c r="CY130" s="28" t="str">
        <f t="shared" si="131"/>
        <v/>
      </c>
      <c r="CZ130" s="28" t="str">
        <f t="shared" si="132"/>
        <v/>
      </c>
      <c r="DA130" s="28" t="str">
        <f t="shared" si="133"/>
        <v/>
      </c>
      <c r="DB130" s="28" t="str">
        <f t="shared" si="139"/>
        <v/>
      </c>
      <c r="DC130" s="28" t="str">
        <f t="shared" si="140"/>
        <v/>
      </c>
      <c r="DD130" s="28" t="str">
        <f t="shared" si="141"/>
        <v/>
      </c>
      <c r="DE130" s="28">
        <f t="shared" si="142"/>
        <v>0</v>
      </c>
      <c r="DP130" s="5"/>
      <c r="DQ130" s="48"/>
      <c r="DR130" s="5"/>
      <c r="DS130" s="5"/>
      <c r="DU130" s="48"/>
      <c r="DV130" s="48"/>
      <c r="DW130" s="48"/>
      <c r="DZ130" s="48"/>
      <c r="EA130" s="48"/>
      <c r="EB130" s="48"/>
      <c r="EC130" s="48"/>
      <c r="EF130" s="48"/>
      <c r="EG130" s="48"/>
      <c r="EH130" s="48"/>
      <c r="EI130" s="48"/>
      <c r="EN130" s="48"/>
    </row>
    <row r="131" spans="1:144" x14ac:dyDescent="0.2">
      <c r="A131">
        <v>121</v>
      </c>
      <c r="B131" s="353">
        <v>8</v>
      </c>
      <c r="C131" s="354" t="str">
        <f>IF(AR131&lt;999,VLOOKUP(AR131,'Akt. Runde'!$A$11:$AL$189,3),"")</f>
        <v/>
      </c>
      <c r="D131" s="355" t="str">
        <f>IF(AR131&lt;999,VLOOKUP(AR131,'Akt. Runde'!$A$11:$AL$189,4),"")</f>
        <v/>
      </c>
      <c r="E131" s="356" t="str">
        <f>IF(AR131&lt;999,VLOOKUP(AR131,'Akt. Runde'!$A$11:$AL$189,5),"")</f>
        <v/>
      </c>
      <c r="F131" s="356" t="str">
        <f>IF(AR131&lt;999,VLOOKUP(AR131,'Akt. Runde'!$A$11:$AL$189,6),"")</f>
        <v/>
      </c>
      <c r="G131" s="438" t="str">
        <f>IF(AR131&lt;999,VLOOKUP(AR131,'Akt. Runde'!$A$11:$AL$189,7),"")</f>
        <v/>
      </c>
      <c r="H131" s="357" t="str">
        <f>IF(AR131&lt;999,VLOOKUP(AR131,'Akt. Runde'!$A$11:$AL$189,8),"")</f>
        <v/>
      </c>
      <c r="I131" s="444" t="str">
        <f>IF(AR131&lt;999,VLOOKUP(AR131,'Akt. Runde'!$A$11:$AL$189,9),"")</f>
        <v/>
      </c>
      <c r="J131" s="445" t="str">
        <f>IF(AR131&lt;999,VLOOKUP(AR131,'Akt. Runde'!$A$11:$AL$189,10),"")</f>
        <v/>
      </c>
      <c r="K131" s="446" t="str">
        <f>IF(AR131&lt;999,VLOOKUP(AR131,'Akt. Runde'!$A$11:$AL$189,11),"")</f>
        <v/>
      </c>
      <c r="L131" s="445" t="str">
        <f>IF(AR131&lt;999,VLOOKUP(AR131,'Akt. Runde'!$A$11:$AL$189,12),"")</f>
        <v/>
      </c>
      <c r="M131" s="446" t="str">
        <f>IF(AR131&lt;999,VLOOKUP(AR131,'Akt. Runde'!$A$11:$AL$189,13),"")</f>
        <v/>
      </c>
      <c r="N131" s="445" t="str">
        <f>IF(AR131&lt;999,VLOOKUP(AR131,'Akt. Runde'!$A$11:$AL$189,14),"")</f>
        <v/>
      </c>
      <c r="O131" s="444" t="str">
        <f>IF(AR131&lt;999,VLOOKUP(AR131,'Akt. Runde'!$A$11:$AL$189,15),"")</f>
        <v/>
      </c>
      <c r="P131" s="445" t="str">
        <f>IF(AR131&lt;999,VLOOKUP(AR131,'Akt. Runde'!$A$11:$AL$189,16),"")</f>
        <v/>
      </c>
      <c r="Q131" s="446" t="str">
        <f>IF(AR131&lt;999,VLOOKUP(AR131,'Akt. Runde'!$A$11:$AL$189,17),"")</f>
        <v/>
      </c>
      <c r="R131" s="445" t="str">
        <f>IF(AR131&lt;999,VLOOKUP(AR131,'Akt. Runde'!$A$11:$AL$189,18),"")</f>
        <v/>
      </c>
      <c r="S131" s="446" t="str">
        <f>IF(AR131&lt;999,VLOOKUP(AR131,'Akt. Runde'!$A$11:$AL$189,19),"")</f>
        <v/>
      </c>
      <c r="T131" s="445" t="str">
        <f>IF(AR131&lt;999,VLOOKUP(AR131,'Akt. Runde'!$A$11:$AL$189,20),"")</f>
        <v/>
      </c>
      <c r="U131" s="430" t="str">
        <f>IF(AR131&lt;999,VLOOKUP(AR131,'Akt. Runde'!$A$11:$AL$189,21),"")</f>
        <v/>
      </c>
      <c r="V131" s="431" t="str">
        <f>IF(AR131&lt;999,VLOOKUP(AR131,'Akt. Runde'!$A$11:$AL$189,22),"")</f>
        <v/>
      </c>
      <c r="W131" s="431" t="str">
        <f>IF(AR131&lt;999,VLOOKUP(AR131,'Akt. Runde'!$A$11:$AL$189,23),"")</f>
        <v/>
      </c>
      <c r="X131" s="347" t="str">
        <f>IF(AR131&lt;999,VLOOKUP(AR131,'Akt. Runde'!$A$11:$AL$189,24),"")</f>
        <v/>
      </c>
      <c r="Y131" s="348" t="str">
        <f>IF(AR131&lt;999,VLOOKUP(AR131,'Akt. Runde'!$A$11:$AL$189,25),"")</f>
        <v/>
      </c>
      <c r="Z131" s="338" t="str">
        <f>IF(AR131&lt;999,VLOOKUP(AR131,'Akt. Runde'!$A$11:$AL$189,26),"")</f>
        <v/>
      </c>
      <c r="AA131" s="352" t="str">
        <f>IF(AR131&lt;999,VLOOKUP(AR131,'Akt. Runde'!$A$11:$AL$189,27),"")</f>
        <v/>
      </c>
      <c r="AB131" s="345" t="str">
        <f>IF(AR131&lt;999,VLOOKUP(AR131,'Akt. Runde'!$A$11:$AL$189,28),"")</f>
        <v/>
      </c>
      <c r="AC131" s="345" t="str">
        <f>IF(AR131&lt;999,VLOOKUP(AR131,'Akt. Runde'!$A$11:$AL$189,29),"")</f>
        <v/>
      </c>
      <c r="AD131" s="339" t="str">
        <f>IF(AR131&lt;999,VLOOKUP(AR131,'Akt. Runde'!$A$11:$AL$189,30),"")</f>
        <v/>
      </c>
      <c r="AE131" s="352" t="str">
        <f>IF(AR131&lt;999,VLOOKUP(AR131,'Akt. Runde'!$A$11:$AL$189,31),"")</f>
        <v/>
      </c>
      <c r="AF131" s="345" t="str">
        <f>IF(AR131&lt;999,VLOOKUP(AR131,'Akt. Runde'!$A$11:$AL$189,32),"")</f>
        <v/>
      </c>
      <c r="AG131" s="345" t="str">
        <f>IF(AR131&lt;999,VLOOKUP(AR131,'Akt. Runde'!$A$11:$AL$189,33),"")</f>
        <v/>
      </c>
      <c r="AH131" s="340" t="str">
        <f>IF(AR131&lt;999,VLOOKUP(AR131,'Akt. Runde'!$A$11:$AL$189,34),"")</f>
        <v/>
      </c>
      <c r="AI131" s="339" t="str">
        <f>IF(AR131&lt;999,VLOOKUP(AR131,'Akt. Runde'!$A$11:$AL$189,35),"")</f>
        <v/>
      </c>
      <c r="AJ131" s="341" t="str">
        <f>IF(AR131&lt;999,VLOOKUP(AR131,'Akt. Runde'!$A$11:$AL$189,36),"")</f>
        <v/>
      </c>
      <c r="AK131" s="333" t="str">
        <f>IF(AR131&lt;999,VLOOKUP(AR131,'Akt. Runde'!$A$11:$AL$189,37),"")</f>
        <v/>
      </c>
      <c r="AL131" s="136" t="str">
        <f>IF(AR131&lt;999,VLOOKUP(AR131,'Akt. Runde'!$A$11:$AL$189,38),"")</f>
        <v/>
      </c>
      <c r="AO131">
        <f>IF('Akt. Runde'!AK131="",99,'Akt. Runde'!AK131)</f>
        <v>99</v>
      </c>
      <c r="AP131">
        <f t="shared" si="100"/>
        <v>99121</v>
      </c>
      <c r="AQ131">
        <f t="shared" si="134"/>
        <v>99121</v>
      </c>
      <c r="AR131">
        <f t="shared" si="72"/>
        <v>999</v>
      </c>
      <c r="AS131">
        <f t="shared" si="73"/>
        <v>999000</v>
      </c>
      <c r="AT131">
        <f t="shared" si="74"/>
        <v>999000</v>
      </c>
      <c r="AU131">
        <f t="shared" si="75"/>
        <v>999</v>
      </c>
      <c r="AV131">
        <f t="shared" si="78"/>
        <v>121</v>
      </c>
      <c r="AW131" s="47" t="str">
        <f t="shared" si="76"/>
        <v/>
      </c>
      <c r="AX131" t="str">
        <f>IF(AU131&lt;999,VLOOKUP(AU131,'Akt. Runde'!$A$11:$AL$189,4),"")</f>
        <v/>
      </c>
      <c r="AY131" s="48" t="str">
        <f>IF(AU131&lt;999,VLOOKUP(AU131,'Akt. Runde'!$A$11:$AL$189,36),"")</f>
        <v/>
      </c>
      <c r="AZ131" s="447" t="str">
        <f>IF(AU131&lt;999,VLOOKUP(AU131,'Akt. Runde'!$A$11:$AL$189,37),"")</f>
        <v/>
      </c>
      <c r="BA131" t="str">
        <f t="shared" si="77"/>
        <v/>
      </c>
      <c r="BZ131" s="28" t="str">
        <f t="shared" si="122"/>
        <v/>
      </c>
      <c r="CA131" s="28" t="str">
        <f t="shared" si="123"/>
        <v/>
      </c>
      <c r="CB131" s="28" t="str">
        <f t="shared" si="124"/>
        <v/>
      </c>
      <c r="CC131" s="28" t="str">
        <f t="shared" si="125"/>
        <v/>
      </c>
      <c r="CD131" s="28" t="str">
        <f t="shared" si="126"/>
        <v/>
      </c>
      <c r="CE131" s="28" t="str">
        <f t="shared" si="127"/>
        <v/>
      </c>
      <c r="CF131" s="28" t="str">
        <f t="shared" si="135"/>
        <v/>
      </c>
      <c r="CG131" s="28" t="str">
        <f t="shared" si="136"/>
        <v/>
      </c>
      <c r="CH131" s="28" t="str">
        <f t="shared" si="137"/>
        <v/>
      </c>
      <c r="CI131" s="28">
        <f t="shared" si="138"/>
        <v>0</v>
      </c>
      <c r="CT131" s="5"/>
      <c r="CV131" s="28" t="str">
        <f t="shared" si="128"/>
        <v/>
      </c>
      <c r="CW131" s="28" t="str">
        <f t="shared" si="129"/>
        <v/>
      </c>
      <c r="CX131" s="28" t="str">
        <f t="shared" si="130"/>
        <v/>
      </c>
      <c r="CY131" s="28" t="str">
        <f t="shared" si="131"/>
        <v/>
      </c>
      <c r="CZ131" s="28" t="str">
        <f t="shared" si="132"/>
        <v/>
      </c>
      <c r="DA131" s="28" t="str">
        <f t="shared" si="133"/>
        <v/>
      </c>
      <c r="DB131" s="28" t="str">
        <f t="shared" si="139"/>
        <v/>
      </c>
      <c r="DC131" s="28" t="str">
        <f t="shared" si="140"/>
        <v/>
      </c>
      <c r="DD131" s="28" t="str">
        <f t="shared" si="141"/>
        <v/>
      </c>
      <c r="DE131" s="28">
        <f t="shared" si="142"/>
        <v>0</v>
      </c>
      <c r="DP131" s="5"/>
      <c r="DQ131" s="48"/>
      <c r="DR131" s="5"/>
      <c r="DS131" s="5"/>
      <c r="DU131" s="48"/>
      <c r="DV131" s="48"/>
      <c r="DW131" s="48"/>
      <c r="DZ131" s="48"/>
      <c r="EA131" s="48"/>
      <c r="EB131" s="48"/>
      <c r="EC131" s="48"/>
      <c r="EF131" s="48"/>
      <c r="EG131" s="48"/>
      <c r="EH131" s="48"/>
      <c r="EI131" s="48"/>
      <c r="EN131" s="48"/>
    </row>
    <row r="132" spans="1:144" x14ac:dyDescent="0.2">
      <c r="A132">
        <v>122</v>
      </c>
      <c r="B132" s="387">
        <v>9</v>
      </c>
      <c r="C132" s="388" t="str">
        <f>IF(AR132&lt;999,VLOOKUP(AR132,'Akt. Runde'!$A$11:$AL$189,3),"")</f>
        <v/>
      </c>
      <c r="D132" s="389" t="str">
        <f>IF(AR132&lt;999,VLOOKUP(AR132,'Akt. Runde'!$A$11:$AL$189,4),"")</f>
        <v/>
      </c>
      <c r="E132" s="390" t="str">
        <f>IF(AR132&lt;999,VLOOKUP(AR132,'Akt. Runde'!$A$11:$AL$189,5),"")</f>
        <v/>
      </c>
      <c r="F132" s="390" t="str">
        <f>IF(AR132&lt;999,VLOOKUP(AR132,'Akt. Runde'!$A$11:$AL$189,6),"")</f>
        <v/>
      </c>
      <c r="G132" s="439" t="str">
        <f>IF(AR132&lt;999,VLOOKUP(AR132,'Akt. Runde'!$A$11:$AL$189,7),"")</f>
        <v/>
      </c>
      <c r="H132" s="391" t="str">
        <f>IF(AR132&lt;999,VLOOKUP(AR132,'Akt. Runde'!$A$11:$AL$189,8),"")</f>
        <v/>
      </c>
      <c r="I132" s="392" t="str">
        <f>IF(AR132&lt;999,VLOOKUP(AR132,'Akt. Runde'!$A$11:$AL$189,9),"")</f>
        <v/>
      </c>
      <c r="J132" s="393" t="str">
        <f>IF(AR132&lt;999,VLOOKUP(AR132,'Akt. Runde'!$A$11:$AL$189,10),"")</f>
        <v/>
      </c>
      <c r="K132" s="394" t="str">
        <f>IF(AR132&lt;999,VLOOKUP(AR132,'Akt. Runde'!$A$11:$AL$189,11),"")</f>
        <v/>
      </c>
      <c r="L132" s="393" t="str">
        <f>IF(AR132&lt;999,VLOOKUP(AR132,'Akt. Runde'!$A$11:$AL$189,12),"")</f>
        <v/>
      </c>
      <c r="M132" s="394" t="str">
        <f>IF(AR132&lt;999,VLOOKUP(AR132,'Akt. Runde'!$A$11:$AL$189,13),"")</f>
        <v/>
      </c>
      <c r="N132" s="393" t="str">
        <f>IF(AR132&lt;999,VLOOKUP(AR132,'Akt. Runde'!$A$11:$AL$189,14),"")</f>
        <v/>
      </c>
      <c r="O132" s="392" t="str">
        <f>IF(AR132&lt;999,VLOOKUP(AR132,'Akt. Runde'!$A$11:$AL$189,15),"")</f>
        <v/>
      </c>
      <c r="P132" s="393" t="str">
        <f>IF(AR132&lt;999,VLOOKUP(AR132,'Akt. Runde'!$A$11:$AL$189,16),"")</f>
        <v/>
      </c>
      <c r="Q132" s="394" t="str">
        <f>IF(AR132&lt;999,VLOOKUP(AR132,'Akt. Runde'!$A$11:$AL$189,17),"")</f>
        <v/>
      </c>
      <c r="R132" s="393" t="str">
        <f>IF(AR132&lt;999,VLOOKUP(AR132,'Akt. Runde'!$A$11:$AL$189,18),"")</f>
        <v/>
      </c>
      <c r="S132" s="394" t="str">
        <f>IF(AR132&lt;999,VLOOKUP(AR132,'Akt. Runde'!$A$11:$AL$189,19),"")</f>
        <v/>
      </c>
      <c r="T132" s="393" t="str">
        <f>IF(AR132&lt;999,VLOOKUP(AR132,'Akt. Runde'!$A$11:$AL$189,20),"")</f>
        <v/>
      </c>
      <c r="U132" s="428" t="str">
        <f>IF(AR132&lt;999,VLOOKUP(AR132,'Akt. Runde'!$A$11:$AL$189,21),"")</f>
        <v/>
      </c>
      <c r="V132" s="429" t="str">
        <f>IF(AR132&lt;999,VLOOKUP(AR132,'Akt. Runde'!$A$11:$AL$189,22),"")</f>
        <v/>
      </c>
      <c r="W132" s="429" t="str">
        <f>IF(AR132&lt;999,VLOOKUP(AR132,'Akt. Runde'!$A$11:$AL$189,23),"")</f>
        <v/>
      </c>
      <c r="X132" s="405" t="str">
        <f>IF(AR132&lt;999,VLOOKUP(AR132,'Akt. Runde'!$A$11:$AL$189,24),"")</f>
        <v/>
      </c>
      <c r="Y132" s="406" t="str">
        <f>IF(AR132&lt;999,VLOOKUP(AR132,'Akt. Runde'!$A$11:$AL$189,25),"")</f>
        <v/>
      </c>
      <c r="Z132" s="397" t="str">
        <f>IF(AR132&lt;999,VLOOKUP(AR132,'Akt. Runde'!$A$11:$AL$189,26),"")</f>
        <v/>
      </c>
      <c r="AA132" s="398" t="str">
        <f>IF(AR132&lt;999,VLOOKUP(AR132,'Akt. Runde'!$A$11:$AL$189,27),"")</f>
        <v/>
      </c>
      <c r="AB132" s="396" t="str">
        <f>IF(AR132&lt;999,VLOOKUP(AR132,'Akt. Runde'!$A$11:$AL$189,28),"")</f>
        <v/>
      </c>
      <c r="AC132" s="396" t="str">
        <f>IF(AR132&lt;999,VLOOKUP(AR132,'Akt. Runde'!$A$11:$AL$189,29),"")</f>
        <v/>
      </c>
      <c r="AD132" s="399" t="str">
        <f>IF(AR132&lt;999,VLOOKUP(AR132,'Akt. Runde'!$A$11:$AL$189,30),"")</f>
        <v/>
      </c>
      <c r="AE132" s="398" t="str">
        <f>IF(AR132&lt;999,VLOOKUP(AR132,'Akt. Runde'!$A$11:$AL$189,31),"")</f>
        <v/>
      </c>
      <c r="AF132" s="396" t="str">
        <f>IF(AR132&lt;999,VLOOKUP(AR132,'Akt. Runde'!$A$11:$AL$189,32),"")</f>
        <v/>
      </c>
      <c r="AG132" s="396" t="str">
        <f>IF(AR132&lt;999,VLOOKUP(AR132,'Akt. Runde'!$A$11:$AL$189,33),"")</f>
        <v/>
      </c>
      <c r="AH132" s="400" t="str">
        <f>IF(AR132&lt;999,VLOOKUP(AR132,'Akt. Runde'!$A$11:$AL$189,34),"")</f>
        <v/>
      </c>
      <c r="AI132" s="399" t="str">
        <f>IF(AR132&lt;999,VLOOKUP(AR132,'Akt. Runde'!$A$11:$AL$189,35),"")</f>
        <v/>
      </c>
      <c r="AJ132" s="401" t="str">
        <f>IF(AR132&lt;999,VLOOKUP(AR132,'Akt. Runde'!$A$11:$AL$189,36),"")</f>
        <v/>
      </c>
      <c r="AK132" s="402" t="str">
        <f>IF(AR132&lt;999,VLOOKUP(AR132,'Akt. Runde'!$A$11:$AL$189,37),"")</f>
        <v/>
      </c>
      <c r="AL132" s="403" t="str">
        <f>IF(AR132&lt;999,VLOOKUP(AR132,'Akt. Runde'!$A$11:$AL$189,38),"")</f>
        <v/>
      </c>
      <c r="AO132">
        <f>IF('Akt. Runde'!AK132="",99,'Akt. Runde'!AK132)</f>
        <v>99</v>
      </c>
      <c r="AP132">
        <f t="shared" si="100"/>
        <v>99122</v>
      </c>
      <c r="AQ132">
        <f t="shared" si="134"/>
        <v>99122</v>
      </c>
      <c r="AR132">
        <f t="shared" si="72"/>
        <v>999</v>
      </c>
      <c r="AS132">
        <f t="shared" si="73"/>
        <v>999000</v>
      </c>
      <c r="AT132">
        <f t="shared" si="74"/>
        <v>999000</v>
      </c>
      <c r="AU132">
        <f t="shared" si="75"/>
        <v>999</v>
      </c>
      <c r="AV132">
        <f t="shared" si="78"/>
        <v>122</v>
      </c>
      <c r="AW132" s="47" t="str">
        <f t="shared" si="76"/>
        <v/>
      </c>
      <c r="AX132" t="str">
        <f>IF(AU132&lt;999,VLOOKUP(AU132,'Akt. Runde'!$A$11:$AL$189,4),"")</f>
        <v/>
      </c>
      <c r="AY132" s="48" t="str">
        <f>IF(AU132&lt;999,VLOOKUP(AU132,'Akt. Runde'!$A$11:$AL$189,36),"")</f>
        <v/>
      </c>
      <c r="AZ132" s="447" t="str">
        <f>IF(AU132&lt;999,VLOOKUP(AU132,'Akt. Runde'!$A$11:$AL$189,37),"")</f>
        <v/>
      </c>
      <c r="BA132" t="str">
        <f t="shared" si="77"/>
        <v/>
      </c>
      <c r="BZ132" s="28" t="str">
        <f t="shared" si="122"/>
        <v/>
      </c>
      <c r="CA132" s="28" t="str">
        <f t="shared" si="123"/>
        <v/>
      </c>
      <c r="CB132" s="28" t="str">
        <f t="shared" si="124"/>
        <v/>
      </c>
      <c r="CC132" s="28" t="str">
        <f t="shared" si="125"/>
        <v/>
      </c>
      <c r="CD132" s="28" t="str">
        <f t="shared" si="126"/>
        <v/>
      </c>
      <c r="CE132" s="28" t="str">
        <f t="shared" si="127"/>
        <v/>
      </c>
      <c r="CF132" s="28" t="str">
        <f t="shared" si="135"/>
        <v/>
      </c>
      <c r="CG132" s="28" t="str">
        <f t="shared" si="136"/>
        <v/>
      </c>
      <c r="CH132" s="28" t="str">
        <f t="shared" si="137"/>
        <v/>
      </c>
      <c r="CI132" s="28">
        <f t="shared" si="138"/>
        <v>0</v>
      </c>
      <c r="CT132" s="5"/>
      <c r="CV132" s="28" t="str">
        <f t="shared" si="128"/>
        <v/>
      </c>
      <c r="CW132" s="28" t="str">
        <f t="shared" si="129"/>
        <v/>
      </c>
      <c r="CX132" s="28" t="str">
        <f t="shared" si="130"/>
        <v/>
      </c>
      <c r="CY132" s="28" t="str">
        <f t="shared" si="131"/>
        <v/>
      </c>
      <c r="CZ132" s="28" t="str">
        <f t="shared" si="132"/>
        <v/>
      </c>
      <c r="DA132" s="28" t="str">
        <f t="shared" si="133"/>
        <v/>
      </c>
      <c r="DB132" s="28" t="str">
        <f t="shared" si="139"/>
        <v/>
      </c>
      <c r="DC132" s="28" t="str">
        <f t="shared" si="140"/>
        <v/>
      </c>
      <c r="DD132" s="28" t="str">
        <f t="shared" si="141"/>
        <v/>
      </c>
      <c r="DE132" s="28">
        <f t="shared" si="142"/>
        <v>0</v>
      </c>
      <c r="DP132" s="5"/>
      <c r="DQ132" s="48"/>
      <c r="DR132" s="5"/>
      <c r="DS132" s="5"/>
      <c r="DU132" s="48"/>
      <c r="DV132" s="48"/>
      <c r="DW132" s="48"/>
      <c r="DZ132" s="48"/>
      <c r="EA132" s="48"/>
      <c r="EB132" s="48"/>
      <c r="EC132" s="48"/>
      <c r="EF132" s="48"/>
      <c r="EG132" s="48"/>
      <c r="EH132" s="48"/>
      <c r="EI132" s="48"/>
      <c r="EN132" s="48"/>
    </row>
    <row r="133" spans="1:144" x14ac:dyDescent="0.2">
      <c r="A133">
        <v>123</v>
      </c>
      <c r="B133" s="353">
        <v>10</v>
      </c>
      <c r="C133" s="354" t="str">
        <f>IF(AR133&lt;999,VLOOKUP(AR133,'Akt. Runde'!$A$11:$AL$189,3),"")</f>
        <v/>
      </c>
      <c r="D133" s="355" t="str">
        <f>IF(AR133&lt;999,VLOOKUP(AR133,'Akt. Runde'!$A$11:$AL$189,4),"")</f>
        <v/>
      </c>
      <c r="E133" s="356" t="str">
        <f>IF(AR133&lt;999,VLOOKUP(AR133,'Akt. Runde'!$A$11:$AL$189,5),"")</f>
        <v/>
      </c>
      <c r="F133" s="356" t="str">
        <f>IF(AR133&lt;999,VLOOKUP(AR133,'Akt. Runde'!$A$11:$AL$189,6),"")</f>
        <v/>
      </c>
      <c r="G133" s="438" t="str">
        <f>IF(AR133&lt;999,VLOOKUP(AR133,'Akt. Runde'!$A$11:$AL$189,7),"")</f>
        <v/>
      </c>
      <c r="H133" s="357" t="str">
        <f>IF(AR133&lt;999,VLOOKUP(AR133,'Akt. Runde'!$A$11:$AL$189,8),"")</f>
        <v/>
      </c>
      <c r="I133" s="444" t="str">
        <f>IF(AR133&lt;999,VLOOKUP(AR133,'Akt. Runde'!$A$11:$AL$189,9),"")</f>
        <v/>
      </c>
      <c r="J133" s="445" t="str">
        <f>IF(AR133&lt;999,VLOOKUP(AR133,'Akt. Runde'!$A$11:$AL$189,10),"")</f>
        <v/>
      </c>
      <c r="K133" s="446" t="str">
        <f>IF(AR133&lt;999,VLOOKUP(AR133,'Akt. Runde'!$A$11:$AL$189,11),"")</f>
        <v/>
      </c>
      <c r="L133" s="445" t="str">
        <f>IF(AR133&lt;999,VLOOKUP(AR133,'Akt. Runde'!$A$11:$AL$189,12),"")</f>
        <v/>
      </c>
      <c r="M133" s="446" t="str">
        <f>IF(AR133&lt;999,VLOOKUP(AR133,'Akt. Runde'!$A$11:$AL$189,13),"")</f>
        <v/>
      </c>
      <c r="N133" s="445" t="str">
        <f>IF(AR133&lt;999,VLOOKUP(AR133,'Akt. Runde'!$A$11:$AL$189,14),"")</f>
        <v/>
      </c>
      <c r="O133" s="444" t="str">
        <f>IF(AR133&lt;999,VLOOKUP(AR133,'Akt. Runde'!$A$11:$AL$189,15),"")</f>
        <v/>
      </c>
      <c r="P133" s="445" t="str">
        <f>IF(AR133&lt;999,VLOOKUP(AR133,'Akt. Runde'!$A$11:$AL$189,16),"")</f>
        <v/>
      </c>
      <c r="Q133" s="446" t="str">
        <f>IF(AR133&lt;999,VLOOKUP(AR133,'Akt. Runde'!$A$11:$AL$189,17),"")</f>
        <v/>
      </c>
      <c r="R133" s="445" t="str">
        <f>IF(AR133&lt;999,VLOOKUP(AR133,'Akt. Runde'!$A$11:$AL$189,18),"")</f>
        <v/>
      </c>
      <c r="S133" s="446" t="str">
        <f>IF(AR133&lt;999,VLOOKUP(AR133,'Akt. Runde'!$A$11:$AL$189,19),"")</f>
        <v/>
      </c>
      <c r="T133" s="445" t="str">
        <f>IF(AR133&lt;999,VLOOKUP(AR133,'Akt. Runde'!$A$11:$AL$189,20),"")</f>
        <v/>
      </c>
      <c r="U133" s="430" t="str">
        <f>IF(AR133&lt;999,VLOOKUP(AR133,'Akt. Runde'!$A$11:$AL$189,21),"")</f>
        <v/>
      </c>
      <c r="V133" s="431" t="str">
        <f>IF(AR133&lt;999,VLOOKUP(AR133,'Akt. Runde'!$A$11:$AL$189,22),"")</f>
        <v/>
      </c>
      <c r="W133" s="431" t="str">
        <f>IF(AR133&lt;999,VLOOKUP(AR133,'Akt. Runde'!$A$11:$AL$189,23),"")</f>
        <v/>
      </c>
      <c r="X133" s="344" t="str">
        <f>IF(AR133&lt;999,VLOOKUP(AR133,'Akt. Runde'!$A$11:$AL$189,24),"")</f>
        <v/>
      </c>
      <c r="Y133" s="345" t="str">
        <f>IF(AR133&lt;999,VLOOKUP(AR133,'Akt. Runde'!$A$11:$AL$189,25),"")</f>
        <v/>
      </c>
      <c r="Z133" s="338" t="str">
        <f>IF(AR133&lt;999,VLOOKUP(AR133,'Akt. Runde'!$A$11:$AL$189,26),"")</f>
        <v/>
      </c>
      <c r="AA133" s="352" t="str">
        <f>IF(AR133&lt;999,VLOOKUP(AR133,'Akt. Runde'!$A$11:$AL$189,27),"")</f>
        <v/>
      </c>
      <c r="AB133" s="345" t="str">
        <f>IF(AR133&lt;999,VLOOKUP(AR133,'Akt. Runde'!$A$11:$AL$189,28),"")</f>
        <v/>
      </c>
      <c r="AC133" s="345" t="str">
        <f>IF(AR133&lt;999,VLOOKUP(AR133,'Akt. Runde'!$A$11:$AL$189,29),"")</f>
        <v/>
      </c>
      <c r="AD133" s="339" t="str">
        <f>IF(AR133&lt;999,VLOOKUP(AR133,'Akt. Runde'!$A$11:$AL$189,30),"")</f>
        <v/>
      </c>
      <c r="AE133" s="352" t="str">
        <f>IF(AR133&lt;999,VLOOKUP(AR133,'Akt. Runde'!$A$11:$AL$189,31),"")</f>
        <v/>
      </c>
      <c r="AF133" s="345" t="str">
        <f>IF(AR133&lt;999,VLOOKUP(AR133,'Akt. Runde'!$A$11:$AL$189,32),"")</f>
        <v/>
      </c>
      <c r="AG133" s="345" t="str">
        <f>IF(AR133&lt;999,VLOOKUP(AR133,'Akt. Runde'!$A$11:$AL$189,33),"")</f>
        <v/>
      </c>
      <c r="AH133" s="340" t="str">
        <f>IF(AR133&lt;999,VLOOKUP(AR133,'Akt. Runde'!$A$11:$AL$189,34),"")</f>
        <v/>
      </c>
      <c r="AI133" s="339" t="str">
        <f>IF(AR133&lt;999,VLOOKUP(AR133,'Akt. Runde'!$A$11:$AL$189,35),"")</f>
        <v/>
      </c>
      <c r="AJ133" s="341" t="str">
        <f>IF(AR133&lt;999,VLOOKUP(AR133,'Akt. Runde'!$A$11:$AL$189,36),"")</f>
        <v/>
      </c>
      <c r="AK133" s="333" t="str">
        <f>IF(AR133&lt;999,VLOOKUP(AR133,'Akt. Runde'!$A$11:$AL$189,37),"")</f>
        <v/>
      </c>
      <c r="AL133" s="136" t="str">
        <f>IF(AR133&lt;999,VLOOKUP(AR133,'Akt. Runde'!$A$11:$AL$189,38),"")</f>
        <v/>
      </c>
      <c r="AO133">
        <f>IF('Akt. Runde'!AK133="",99,'Akt. Runde'!AK133)</f>
        <v>99</v>
      </c>
      <c r="AP133">
        <f t="shared" si="100"/>
        <v>99123</v>
      </c>
      <c r="AQ133">
        <f t="shared" si="134"/>
        <v>99123</v>
      </c>
      <c r="AR133">
        <f t="shared" si="72"/>
        <v>999</v>
      </c>
      <c r="AS133">
        <f t="shared" si="73"/>
        <v>999000</v>
      </c>
      <c r="AT133">
        <f t="shared" si="74"/>
        <v>999000</v>
      </c>
      <c r="AU133">
        <f t="shared" si="75"/>
        <v>999</v>
      </c>
      <c r="AV133">
        <f t="shared" si="78"/>
        <v>123</v>
      </c>
      <c r="AW133" s="47" t="str">
        <f t="shared" si="76"/>
        <v/>
      </c>
      <c r="AX133" t="str">
        <f>IF(AU133&lt;999,VLOOKUP(AU133,'Akt. Runde'!$A$11:$AL$189,4),"")</f>
        <v/>
      </c>
      <c r="AY133" s="48" t="str">
        <f>IF(AU133&lt;999,VLOOKUP(AU133,'Akt. Runde'!$A$11:$AL$189,36),"")</f>
        <v/>
      </c>
      <c r="AZ133" s="447" t="str">
        <f>IF(AU133&lt;999,VLOOKUP(AU133,'Akt. Runde'!$A$11:$AL$189,37),"")</f>
        <v/>
      </c>
      <c r="BA133" t="str">
        <f t="shared" si="77"/>
        <v/>
      </c>
      <c r="BZ133" s="28" t="str">
        <f t="shared" si="122"/>
        <v/>
      </c>
      <c r="CA133" s="28" t="str">
        <f t="shared" si="123"/>
        <v/>
      </c>
      <c r="CB133" s="28" t="str">
        <f t="shared" si="124"/>
        <v/>
      </c>
      <c r="CC133" s="28" t="str">
        <f t="shared" si="125"/>
        <v/>
      </c>
      <c r="CD133" s="28" t="str">
        <f t="shared" si="126"/>
        <v/>
      </c>
      <c r="CE133" s="28" t="str">
        <f t="shared" si="127"/>
        <v/>
      </c>
      <c r="CF133" s="28" t="str">
        <f t="shared" si="135"/>
        <v/>
      </c>
      <c r="CG133" s="28" t="str">
        <f t="shared" si="136"/>
        <v/>
      </c>
      <c r="CH133" s="28" t="str">
        <f t="shared" si="137"/>
        <v/>
      </c>
      <c r="CI133" s="28">
        <f t="shared" si="138"/>
        <v>0</v>
      </c>
      <c r="CT133" s="5"/>
      <c r="CV133" s="28" t="str">
        <f t="shared" si="128"/>
        <v/>
      </c>
      <c r="CW133" s="28" t="str">
        <f t="shared" si="129"/>
        <v/>
      </c>
      <c r="CX133" s="28" t="str">
        <f t="shared" si="130"/>
        <v/>
      </c>
      <c r="CY133" s="28" t="str">
        <f t="shared" si="131"/>
        <v/>
      </c>
      <c r="CZ133" s="28" t="str">
        <f t="shared" si="132"/>
        <v/>
      </c>
      <c r="DA133" s="28" t="str">
        <f t="shared" si="133"/>
        <v/>
      </c>
      <c r="DB133" s="28" t="str">
        <f t="shared" si="139"/>
        <v/>
      </c>
      <c r="DC133" s="28" t="str">
        <f t="shared" si="140"/>
        <v/>
      </c>
      <c r="DD133" s="28" t="str">
        <f t="shared" si="141"/>
        <v/>
      </c>
      <c r="DE133" s="28">
        <f t="shared" si="142"/>
        <v>0</v>
      </c>
      <c r="DP133" s="5"/>
      <c r="DQ133" s="48"/>
      <c r="DR133" s="5"/>
      <c r="DS133" s="5"/>
      <c r="DU133" s="48"/>
      <c r="DV133" s="48"/>
      <c r="DW133" s="48"/>
      <c r="DZ133" s="48"/>
      <c r="EA133" s="48"/>
      <c r="EB133" s="48"/>
      <c r="EC133" s="48"/>
      <c r="EF133" s="48"/>
      <c r="EG133" s="48"/>
      <c r="EH133" s="48"/>
      <c r="EI133" s="48"/>
      <c r="EN133" s="48"/>
    </row>
    <row r="134" spans="1:144" x14ac:dyDescent="0.2">
      <c r="A134">
        <v>124</v>
      </c>
      <c r="B134" s="387">
        <v>11</v>
      </c>
      <c r="C134" s="388" t="str">
        <f>IF(AR134&lt;999,VLOOKUP(AR134,'Akt. Runde'!$A$11:$AL$189,3),"")</f>
        <v/>
      </c>
      <c r="D134" s="389" t="str">
        <f>IF(AR134&lt;999,VLOOKUP(AR134,'Akt. Runde'!$A$11:$AL$189,4),"")</f>
        <v/>
      </c>
      <c r="E134" s="390" t="str">
        <f>IF(AR134&lt;999,VLOOKUP(AR134,'Akt. Runde'!$A$11:$AL$189,5),"")</f>
        <v/>
      </c>
      <c r="F134" s="390" t="str">
        <f>IF(AR134&lt;999,VLOOKUP(AR134,'Akt. Runde'!$A$11:$AL$189,6),"")</f>
        <v/>
      </c>
      <c r="G134" s="439" t="str">
        <f>IF(AR134&lt;999,VLOOKUP(AR134,'Akt. Runde'!$A$11:$AL$189,7),"")</f>
        <v/>
      </c>
      <c r="H134" s="391" t="str">
        <f>IF(AR134&lt;999,VLOOKUP(AR134,'Akt. Runde'!$A$11:$AL$189,8),"")</f>
        <v/>
      </c>
      <c r="I134" s="392" t="str">
        <f>IF(AR134&lt;999,VLOOKUP(AR134,'Akt. Runde'!$A$11:$AL$189,9),"")</f>
        <v/>
      </c>
      <c r="J134" s="393" t="str">
        <f>IF(AR134&lt;999,VLOOKUP(AR134,'Akt. Runde'!$A$11:$AL$189,10),"")</f>
        <v/>
      </c>
      <c r="K134" s="394" t="str">
        <f>IF(AR134&lt;999,VLOOKUP(AR134,'Akt. Runde'!$A$11:$AL$189,11),"")</f>
        <v/>
      </c>
      <c r="L134" s="393" t="str">
        <f>IF(AR134&lt;999,VLOOKUP(AR134,'Akt. Runde'!$A$11:$AL$189,12),"")</f>
        <v/>
      </c>
      <c r="M134" s="394" t="str">
        <f>IF(AR134&lt;999,VLOOKUP(AR134,'Akt. Runde'!$A$11:$AL$189,13),"")</f>
        <v/>
      </c>
      <c r="N134" s="393" t="str">
        <f>IF(AR134&lt;999,VLOOKUP(AR134,'Akt. Runde'!$A$11:$AL$189,14),"")</f>
        <v/>
      </c>
      <c r="O134" s="392" t="str">
        <f>IF(AR134&lt;999,VLOOKUP(AR134,'Akt. Runde'!$A$11:$AL$189,15),"")</f>
        <v/>
      </c>
      <c r="P134" s="393" t="str">
        <f>IF(AR134&lt;999,VLOOKUP(AR134,'Akt. Runde'!$A$11:$AL$189,16),"")</f>
        <v/>
      </c>
      <c r="Q134" s="394" t="str">
        <f>IF(AR134&lt;999,VLOOKUP(AR134,'Akt. Runde'!$A$11:$AL$189,17),"")</f>
        <v/>
      </c>
      <c r="R134" s="393" t="str">
        <f>IF(AR134&lt;999,VLOOKUP(AR134,'Akt. Runde'!$A$11:$AL$189,18),"")</f>
        <v/>
      </c>
      <c r="S134" s="394" t="str">
        <f>IF(AR134&lt;999,VLOOKUP(AR134,'Akt. Runde'!$A$11:$AL$189,19),"")</f>
        <v/>
      </c>
      <c r="T134" s="393" t="str">
        <f>IF(AR134&lt;999,VLOOKUP(AR134,'Akt. Runde'!$A$11:$AL$189,20),"")</f>
        <v/>
      </c>
      <c r="U134" s="428" t="str">
        <f>IF(AR134&lt;999,VLOOKUP(AR134,'Akt. Runde'!$A$11:$AL$189,21),"")</f>
        <v/>
      </c>
      <c r="V134" s="429" t="str">
        <f>IF(AR134&lt;999,VLOOKUP(AR134,'Akt. Runde'!$A$11:$AL$189,22),"")</f>
        <v/>
      </c>
      <c r="W134" s="429" t="str">
        <f>IF(AR134&lt;999,VLOOKUP(AR134,'Akt. Runde'!$A$11:$AL$189,23),"")</f>
        <v/>
      </c>
      <c r="X134" s="395" t="str">
        <f>IF(AR134&lt;999,VLOOKUP(AR134,'Akt. Runde'!$A$11:$AL$189,24),"")</f>
        <v/>
      </c>
      <c r="Y134" s="396" t="str">
        <f>IF(AR134&lt;999,VLOOKUP(AR134,'Akt. Runde'!$A$11:$AL$189,25),"")</f>
        <v/>
      </c>
      <c r="Z134" s="397" t="str">
        <f>IF(AR134&lt;999,VLOOKUP(AR134,'Akt. Runde'!$A$11:$AL$189,26),"")</f>
        <v/>
      </c>
      <c r="AA134" s="398" t="str">
        <f>IF(AR134&lt;999,VLOOKUP(AR134,'Akt. Runde'!$A$11:$AL$189,27),"")</f>
        <v/>
      </c>
      <c r="AB134" s="396" t="str">
        <f>IF(AR134&lt;999,VLOOKUP(AR134,'Akt. Runde'!$A$11:$AL$189,28),"")</f>
        <v/>
      </c>
      <c r="AC134" s="396" t="str">
        <f>IF(AR134&lt;999,VLOOKUP(AR134,'Akt. Runde'!$A$11:$AL$189,29),"")</f>
        <v/>
      </c>
      <c r="AD134" s="399" t="str">
        <f>IF(AR134&lt;999,VLOOKUP(AR134,'Akt. Runde'!$A$11:$AL$189,30),"")</f>
        <v/>
      </c>
      <c r="AE134" s="398" t="str">
        <f>IF(AR134&lt;999,VLOOKUP(AR134,'Akt. Runde'!$A$11:$AL$189,31),"")</f>
        <v/>
      </c>
      <c r="AF134" s="396" t="str">
        <f>IF(AR134&lt;999,VLOOKUP(AR134,'Akt. Runde'!$A$11:$AL$189,32),"")</f>
        <v/>
      </c>
      <c r="AG134" s="396" t="str">
        <f>IF(AR134&lt;999,VLOOKUP(AR134,'Akt. Runde'!$A$11:$AL$189,33),"")</f>
        <v/>
      </c>
      <c r="AH134" s="400" t="str">
        <f>IF(AR134&lt;999,VLOOKUP(AR134,'Akt. Runde'!$A$11:$AL$189,34),"")</f>
        <v/>
      </c>
      <c r="AI134" s="399" t="str">
        <f>IF(AR134&lt;999,VLOOKUP(AR134,'Akt. Runde'!$A$11:$AL$189,35),"")</f>
        <v/>
      </c>
      <c r="AJ134" s="401" t="str">
        <f>IF(AR134&lt;999,VLOOKUP(AR134,'Akt. Runde'!$A$11:$AL$189,36),"")</f>
        <v/>
      </c>
      <c r="AK134" s="402" t="str">
        <f>IF(AR134&lt;999,VLOOKUP(AR134,'Akt. Runde'!$A$11:$AL$189,37),"")</f>
        <v/>
      </c>
      <c r="AL134" s="403" t="str">
        <f>IF(AR134&lt;999,VLOOKUP(AR134,'Akt. Runde'!$A$11:$AL$189,38),"")</f>
        <v/>
      </c>
      <c r="AO134">
        <f>IF('Akt. Runde'!AK134="",99,'Akt. Runde'!AK134)</f>
        <v>99</v>
      </c>
      <c r="AP134">
        <f t="shared" si="100"/>
        <v>99124</v>
      </c>
      <c r="AQ134">
        <f t="shared" si="134"/>
        <v>99124</v>
      </c>
      <c r="AR134">
        <f t="shared" si="72"/>
        <v>999</v>
      </c>
      <c r="AS134">
        <f t="shared" si="73"/>
        <v>999000</v>
      </c>
      <c r="AT134">
        <f t="shared" si="74"/>
        <v>999000</v>
      </c>
      <c r="AU134">
        <f t="shared" si="75"/>
        <v>999</v>
      </c>
      <c r="AV134">
        <f t="shared" si="78"/>
        <v>124</v>
      </c>
      <c r="AW134" s="47" t="str">
        <f t="shared" si="76"/>
        <v/>
      </c>
      <c r="AX134" t="str">
        <f>IF(AU134&lt;999,VLOOKUP(AU134,'Akt. Runde'!$A$11:$AL$189,4),"")</f>
        <v/>
      </c>
      <c r="AY134" s="48" t="str">
        <f>IF(AU134&lt;999,VLOOKUP(AU134,'Akt. Runde'!$A$11:$AL$189,36),"")</f>
        <v/>
      </c>
      <c r="AZ134" s="447" t="str">
        <f>IF(AU134&lt;999,VLOOKUP(AU134,'Akt. Runde'!$A$11:$AL$189,37),"")</f>
        <v/>
      </c>
      <c r="BA134" t="str">
        <f t="shared" si="77"/>
        <v/>
      </c>
      <c r="BZ134" s="28" t="str">
        <f t="shared" si="122"/>
        <v/>
      </c>
      <c r="CA134" s="28" t="str">
        <f t="shared" si="123"/>
        <v/>
      </c>
      <c r="CB134" s="28" t="str">
        <f t="shared" si="124"/>
        <v/>
      </c>
      <c r="CC134" s="28" t="str">
        <f t="shared" si="125"/>
        <v/>
      </c>
      <c r="CD134" s="28" t="str">
        <f t="shared" si="126"/>
        <v/>
      </c>
      <c r="CE134" s="28" t="str">
        <f t="shared" si="127"/>
        <v/>
      </c>
      <c r="CF134" s="28" t="str">
        <f t="shared" si="135"/>
        <v/>
      </c>
      <c r="CG134" s="28" t="str">
        <f t="shared" si="136"/>
        <v/>
      </c>
      <c r="CH134" s="28" t="str">
        <f t="shared" si="137"/>
        <v/>
      </c>
      <c r="CI134" s="28">
        <f t="shared" si="138"/>
        <v>0</v>
      </c>
      <c r="CT134" s="5"/>
      <c r="CV134" s="28" t="str">
        <f t="shared" si="128"/>
        <v/>
      </c>
      <c r="CW134" s="28" t="str">
        <f t="shared" si="129"/>
        <v/>
      </c>
      <c r="CX134" s="28" t="str">
        <f t="shared" si="130"/>
        <v/>
      </c>
      <c r="CY134" s="28" t="str">
        <f t="shared" si="131"/>
        <v/>
      </c>
      <c r="CZ134" s="28" t="str">
        <f t="shared" si="132"/>
        <v/>
      </c>
      <c r="DA134" s="28" t="str">
        <f t="shared" si="133"/>
        <v/>
      </c>
      <c r="DB134" s="28" t="str">
        <f t="shared" si="139"/>
        <v/>
      </c>
      <c r="DC134" s="28" t="str">
        <f t="shared" si="140"/>
        <v/>
      </c>
      <c r="DD134" s="28" t="str">
        <f t="shared" si="141"/>
        <v/>
      </c>
      <c r="DE134" s="28">
        <f t="shared" si="142"/>
        <v>0</v>
      </c>
      <c r="DP134" s="5"/>
      <c r="DQ134" s="48"/>
      <c r="DR134" s="5"/>
      <c r="DS134" s="5"/>
      <c r="DU134" s="48"/>
      <c r="DV134" s="48"/>
      <c r="DW134" s="48"/>
      <c r="DZ134" s="48"/>
      <c r="EA134" s="48"/>
      <c r="EB134" s="48"/>
      <c r="EC134" s="48"/>
      <c r="EF134" s="48"/>
      <c r="EG134" s="48"/>
      <c r="EH134" s="48"/>
      <c r="EI134" s="48"/>
      <c r="EN134" s="48"/>
    </row>
    <row r="135" spans="1:144" x14ac:dyDescent="0.2">
      <c r="A135">
        <v>125</v>
      </c>
      <c r="B135" s="353">
        <v>12</v>
      </c>
      <c r="C135" s="354" t="str">
        <f>IF(AR135&lt;999,VLOOKUP(AR135,'Akt. Runde'!$A$11:$AL$189,3),"")</f>
        <v/>
      </c>
      <c r="D135" s="355" t="str">
        <f>IF(AR135&lt;999,VLOOKUP(AR135,'Akt. Runde'!$A$11:$AL$189,4),"")</f>
        <v/>
      </c>
      <c r="E135" s="356" t="str">
        <f>IF(AR135&lt;999,VLOOKUP(AR135,'Akt. Runde'!$A$11:$AL$189,5),"")</f>
        <v/>
      </c>
      <c r="F135" s="356" t="str">
        <f>IF(AR135&lt;999,VLOOKUP(AR135,'Akt. Runde'!$A$11:$AL$189,6),"")</f>
        <v/>
      </c>
      <c r="G135" s="438" t="str">
        <f>IF(AR135&lt;999,VLOOKUP(AR135,'Akt. Runde'!$A$11:$AL$189,7),"")</f>
        <v/>
      </c>
      <c r="H135" s="357" t="str">
        <f>IF(AR135&lt;999,VLOOKUP(AR135,'Akt. Runde'!$A$11:$AL$189,8),"")</f>
        <v/>
      </c>
      <c r="I135" s="444" t="str">
        <f>IF(AR135&lt;999,VLOOKUP(AR135,'Akt. Runde'!$A$11:$AL$189,9),"")</f>
        <v/>
      </c>
      <c r="J135" s="445" t="str">
        <f>IF(AR135&lt;999,VLOOKUP(AR135,'Akt. Runde'!$A$11:$AL$189,10),"")</f>
        <v/>
      </c>
      <c r="K135" s="446" t="str">
        <f>IF(AR135&lt;999,VLOOKUP(AR135,'Akt. Runde'!$A$11:$AL$189,11),"")</f>
        <v/>
      </c>
      <c r="L135" s="445" t="str">
        <f>IF(AR135&lt;999,VLOOKUP(AR135,'Akt. Runde'!$A$11:$AL$189,12),"")</f>
        <v/>
      </c>
      <c r="M135" s="446" t="str">
        <f>IF(AR135&lt;999,VLOOKUP(AR135,'Akt. Runde'!$A$11:$AL$189,13),"")</f>
        <v/>
      </c>
      <c r="N135" s="445" t="str">
        <f>IF(AR135&lt;999,VLOOKUP(AR135,'Akt. Runde'!$A$11:$AL$189,14),"")</f>
        <v/>
      </c>
      <c r="O135" s="444" t="str">
        <f>IF(AR135&lt;999,VLOOKUP(AR135,'Akt. Runde'!$A$11:$AL$189,15),"")</f>
        <v/>
      </c>
      <c r="P135" s="445" t="str">
        <f>IF(AR135&lt;999,VLOOKUP(AR135,'Akt. Runde'!$A$11:$AL$189,16),"")</f>
        <v/>
      </c>
      <c r="Q135" s="446" t="str">
        <f>IF(AR135&lt;999,VLOOKUP(AR135,'Akt. Runde'!$A$11:$AL$189,17),"")</f>
        <v/>
      </c>
      <c r="R135" s="445" t="str">
        <f>IF(AR135&lt;999,VLOOKUP(AR135,'Akt. Runde'!$A$11:$AL$189,18),"")</f>
        <v/>
      </c>
      <c r="S135" s="446" t="str">
        <f>IF(AR135&lt;999,VLOOKUP(AR135,'Akt. Runde'!$A$11:$AL$189,19),"")</f>
        <v/>
      </c>
      <c r="T135" s="445" t="str">
        <f>IF(AR135&lt;999,VLOOKUP(AR135,'Akt. Runde'!$A$11:$AL$189,20),"")</f>
        <v/>
      </c>
      <c r="U135" s="430" t="str">
        <f>IF(AR135&lt;999,VLOOKUP(AR135,'Akt. Runde'!$A$11:$AL$189,21),"")</f>
        <v/>
      </c>
      <c r="V135" s="431" t="str">
        <f>IF(AR135&lt;999,VLOOKUP(AR135,'Akt. Runde'!$A$11:$AL$189,22),"")</f>
        <v/>
      </c>
      <c r="W135" s="431" t="str">
        <f>IF(AR135&lt;999,VLOOKUP(AR135,'Akt. Runde'!$A$11:$AL$189,23),"")</f>
        <v/>
      </c>
      <c r="X135" s="344" t="str">
        <f>IF(AR135&lt;999,VLOOKUP(AR135,'Akt. Runde'!$A$11:$AL$189,24),"")</f>
        <v/>
      </c>
      <c r="Y135" s="345" t="str">
        <f>IF(AR135&lt;999,VLOOKUP(AR135,'Akt. Runde'!$A$11:$AL$189,25),"")</f>
        <v/>
      </c>
      <c r="Z135" s="338" t="str">
        <f>IF(AR135&lt;999,VLOOKUP(AR135,'Akt. Runde'!$A$11:$AL$189,26),"")</f>
        <v/>
      </c>
      <c r="AA135" s="352" t="str">
        <f>IF(AR135&lt;999,VLOOKUP(AR135,'Akt. Runde'!$A$11:$AL$189,27),"")</f>
        <v/>
      </c>
      <c r="AB135" s="345" t="str">
        <f>IF(AR135&lt;999,VLOOKUP(AR135,'Akt. Runde'!$A$11:$AL$189,28),"")</f>
        <v/>
      </c>
      <c r="AC135" s="345" t="str">
        <f>IF(AR135&lt;999,VLOOKUP(AR135,'Akt. Runde'!$A$11:$AL$189,29),"")</f>
        <v/>
      </c>
      <c r="AD135" s="339" t="str">
        <f>IF(AR135&lt;999,VLOOKUP(AR135,'Akt. Runde'!$A$11:$AL$189,30),"")</f>
        <v/>
      </c>
      <c r="AE135" s="352" t="str">
        <f>IF(AR135&lt;999,VLOOKUP(AR135,'Akt. Runde'!$A$11:$AL$189,31),"")</f>
        <v/>
      </c>
      <c r="AF135" s="345" t="str">
        <f>IF(AR135&lt;999,VLOOKUP(AR135,'Akt. Runde'!$A$11:$AL$189,32),"")</f>
        <v/>
      </c>
      <c r="AG135" s="345" t="str">
        <f>IF(AR135&lt;999,VLOOKUP(AR135,'Akt. Runde'!$A$11:$AL$189,33),"")</f>
        <v/>
      </c>
      <c r="AH135" s="340" t="str">
        <f>IF(AR135&lt;999,VLOOKUP(AR135,'Akt. Runde'!$A$11:$AL$189,34),"")</f>
        <v/>
      </c>
      <c r="AI135" s="339" t="str">
        <f>IF(AR135&lt;999,VLOOKUP(AR135,'Akt. Runde'!$A$11:$AL$189,35),"")</f>
        <v/>
      </c>
      <c r="AJ135" s="341" t="str">
        <f>IF(AR135&lt;999,VLOOKUP(AR135,'Akt. Runde'!$A$11:$AL$189,36),"")</f>
        <v/>
      </c>
      <c r="AK135" s="333" t="str">
        <f>IF(AR135&lt;999,VLOOKUP(AR135,'Akt. Runde'!$A$11:$AL$189,37),"")</f>
        <v/>
      </c>
      <c r="AL135" s="136" t="str">
        <f>IF(AR135&lt;999,VLOOKUP(AR135,'Akt. Runde'!$A$11:$AL$189,38),"")</f>
        <v/>
      </c>
      <c r="AO135">
        <f>IF('Akt. Runde'!AK135="",99,'Akt. Runde'!AK135)</f>
        <v>99</v>
      </c>
      <c r="AP135">
        <f t="shared" si="100"/>
        <v>99125</v>
      </c>
      <c r="AQ135">
        <f t="shared" si="134"/>
        <v>99125</v>
      </c>
      <c r="AR135">
        <f t="shared" si="72"/>
        <v>999</v>
      </c>
      <c r="AS135">
        <f t="shared" si="73"/>
        <v>999000</v>
      </c>
      <c r="AT135">
        <f t="shared" si="74"/>
        <v>999000</v>
      </c>
      <c r="AU135">
        <f t="shared" si="75"/>
        <v>999</v>
      </c>
      <c r="AV135">
        <f t="shared" si="78"/>
        <v>125</v>
      </c>
      <c r="AW135" s="47" t="str">
        <f t="shared" si="76"/>
        <v/>
      </c>
      <c r="AX135" t="str">
        <f>IF(AU135&lt;999,VLOOKUP(AU135,'Akt. Runde'!$A$11:$AL$189,4),"")</f>
        <v/>
      </c>
      <c r="AY135" s="48" t="str">
        <f>IF(AU135&lt;999,VLOOKUP(AU135,'Akt. Runde'!$A$11:$AL$189,36),"")</f>
        <v/>
      </c>
      <c r="AZ135" s="447" t="str">
        <f>IF(AU135&lt;999,VLOOKUP(AU135,'Akt. Runde'!$A$11:$AL$189,37),"")</f>
        <v/>
      </c>
      <c r="BA135" t="str">
        <f t="shared" si="77"/>
        <v/>
      </c>
      <c r="BZ135" s="28" t="str">
        <f t="shared" si="122"/>
        <v/>
      </c>
      <c r="CA135" s="28" t="str">
        <f t="shared" si="123"/>
        <v/>
      </c>
      <c r="CB135" s="28" t="str">
        <f t="shared" si="124"/>
        <v/>
      </c>
      <c r="CC135" s="28" t="str">
        <f t="shared" si="125"/>
        <v/>
      </c>
      <c r="CD135" s="28" t="str">
        <f t="shared" si="126"/>
        <v/>
      </c>
      <c r="CE135" s="28" t="str">
        <f t="shared" si="127"/>
        <v/>
      </c>
      <c r="CF135" s="28" t="str">
        <f t="shared" si="135"/>
        <v/>
      </c>
      <c r="CG135" s="28" t="str">
        <f t="shared" si="136"/>
        <v/>
      </c>
      <c r="CH135" s="28" t="str">
        <f t="shared" si="137"/>
        <v/>
      </c>
      <c r="CI135" s="28">
        <f t="shared" si="138"/>
        <v>0</v>
      </c>
      <c r="CT135" s="5"/>
      <c r="CV135" s="28" t="str">
        <f t="shared" si="128"/>
        <v/>
      </c>
      <c r="CW135" s="28" t="str">
        <f t="shared" si="129"/>
        <v/>
      </c>
      <c r="CX135" s="28" t="str">
        <f t="shared" si="130"/>
        <v/>
      </c>
      <c r="CY135" s="28" t="str">
        <f t="shared" si="131"/>
        <v/>
      </c>
      <c r="CZ135" s="28" t="str">
        <f t="shared" si="132"/>
        <v/>
      </c>
      <c r="DA135" s="28" t="str">
        <f t="shared" si="133"/>
        <v/>
      </c>
      <c r="DB135" s="28" t="str">
        <f t="shared" si="139"/>
        <v/>
      </c>
      <c r="DC135" s="28" t="str">
        <f t="shared" si="140"/>
        <v/>
      </c>
      <c r="DD135" s="28" t="str">
        <f t="shared" si="141"/>
        <v/>
      </c>
      <c r="DE135" s="28">
        <f t="shared" si="142"/>
        <v>0</v>
      </c>
      <c r="DP135" s="5"/>
      <c r="DQ135" s="48"/>
      <c r="DR135" s="5"/>
      <c r="DS135" s="5"/>
      <c r="DU135" s="48"/>
      <c r="DV135" s="48"/>
      <c r="DW135" s="48"/>
      <c r="DZ135" s="48"/>
      <c r="EA135" s="48"/>
      <c r="EB135" s="48"/>
      <c r="EC135" s="48"/>
      <c r="EF135" s="48"/>
      <c r="EG135" s="48"/>
      <c r="EH135" s="48"/>
      <c r="EI135" s="48"/>
      <c r="EN135" s="48"/>
    </row>
    <row r="136" spans="1:144" x14ac:dyDescent="0.2">
      <c r="A136">
        <v>126</v>
      </c>
      <c r="B136" s="387">
        <v>13</v>
      </c>
      <c r="C136" s="388" t="str">
        <f>IF(AR136&lt;999,VLOOKUP(AR136,'Akt. Runde'!$A$11:$AL$189,3),"")</f>
        <v/>
      </c>
      <c r="D136" s="389" t="str">
        <f>IF(AR136&lt;999,VLOOKUP(AR136,'Akt. Runde'!$A$11:$AL$189,4),"")</f>
        <v/>
      </c>
      <c r="E136" s="390" t="str">
        <f>IF(AR136&lt;999,VLOOKUP(AR136,'Akt. Runde'!$A$11:$AL$189,5),"")</f>
        <v/>
      </c>
      <c r="F136" s="390" t="str">
        <f>IF(AR136&lt;999,VLOOKUP(AR136,'Akt. Runde'!$A$11:$AL$189,6),"")</f>
        <v/>
      </c>
      <c r="G136" s="439" t="str">
        <f>IF(AR136&lt;999,VLOOKUP(AR136,'Akt. Runde'!$A$11:$AL$189,7),"")</f>
        <v/>
      </c>
      <c r="H136" s="391" t="str">
        <f>IF(AR136&lt;999,VLOOKUP(AR136,'Akt. Runde'!$A$11:$AL$189,8),"")</f>
        <v/>
      </c>
      <c r="I136" s="392" t="str">
        <f>IF(AR136&lt;999,VLOOKUP(AR136,'Akt. Runde'!$A$11:$AL$189,9),"")</f>
        <v/>
      </c>
      <c r="J136" s="393" t="str">
        <f>IF(AR136&lt;999,VLOOKUP(AR136,'Akt. Runde'!$A$11:$AL$189,10),"")</f>
        <v/>
      </c>
      <c r="K136" s="394" t="str">
        <f>IF(AR136&lt;999,VLOOKUP(AR136,'Akt. Runde'!$A$11:$AL$189,11),"")</f>
        <v/>
      </c>
      <c r="L136" s="393" t="str">
        <f>IF(AR136&lt;999,VLOOKUP(AR136,'Akt. Runde'!$A$11:$AL$189,12),"")</f>
        <v/>
      </c>
      <c r="M136" s="394" t="str">
        <f>IF(AR136&lt;999,VLOOKUP(AR136,'Akt. Runde'!$A$11:$AL$189,13),"")</f>
        <v/>
      </c>
      <c r="N136" s="393" t="str">
        <f>IF(AR136&lt;999,VLOOKUP(AR136,'Akt. Runde'!$A$11:$AL$189,14),"")</f>
        <v/>
      </c>
      <c r="O136" s="392" t="str">
        <f>IF(AR136&lt;999,VLOOKUP(AR136,'Akt. Runde'!$A$11:$AL$189,15),"")</f>
        <v/>
      </c>
      <c r="P136" s="393" t="str">
        <f>IF(AR136&lt;999,VLOOKUP(AR136,'Akt. Runde'!$A$11:$AL$189,16),"")</f>
        <v/>
      </c>
      <c r="Q136" s="394" t="str">
        <f>IF(AR136&lt;999,VLOOKUP(AR136,'Akt. Runde'!$A$11:$AL$189,17),"")</f>
        <v/>
      </c>
      <c r="R136" s="393" t="str">
        <f>IF(AR136&lt;999,VLOOKUP(AR136,'Akt. Runde'!$A$11:$AL$189,18),"")</f>
        <v/>
      </c>
      <c r="S136" s="394" t="str">
        <f>IF(AR136&lt;999,VLOOKUP(AR136,'Akt. Runde'!$A$11:$AL$189,19),"")</f>
        <v/>
      </c>
      <c r="T136" s="393" t="str">
        <f>IF(AR136&lt;999,VLOOKUP(AR136,'Akt. Runde'!$A$11:$AL$189,20),"")</f>
        <v/>
      </c>
      <c r="U136" s="428" t="str">
        <f>IF(AR136&lt;999,VLOOKUP(AR136,'Akt. Runde'!$A$11:$AL$189,21),"")</f>
        <v/>
      </c>
      <c r="V136" s="429" t="str">
        <f>IF(AR136&lt;999,VLOOKUP(AR136,'Akt. Runde'!$A$11:$AL$189,22),"")</f>
        <v/>
      </c>
      <c r="W136" s="429" t="str">
        <f>IF(AR136&lt;999,VLOOKUP(AR136,'Akt. Runde'!$A$11:$AL$189,23),"")</f>
        <v/>
      </c>
      <c r="X136" s="395" t="str">
        <f>IF(AR136&lt;999,VLOOKUP(AR136,'Akt. Runde'!$A$11:$AL$189,24),"")</f>
        <v/>
      </c>
      <c r="Y136" s="396" t="str">
        <f>IF(AR136&lt;999,VLOOKUP(AR136,'Akt. Runde'!$A$11:$AL$189,25),"")</f>
        <v/>
      </c>
      <c r="Z136" s="397" t="str">
        <f>IF(AR136&lt;999,VLOOKUP(AR136,'Akt. Runde'!$A$11:$AL$189,26),"")</f>
        <v/>
      </c>
      <c r="AA136" s="398" t="str">
        <f>IF(AR136&lt;999,VLOOKUP(AR136,'Akt. Runde'!$A$11:$AL$189,27),"")</f>
        <v/>
      </c>
      <c r="AB136" s="396" t="str">
        <f>IF(AR136&lt;999,VLOOKUP(AR136,'Akt. Runde'!$A$11:$AL$189,28),"")</f>
        <v/>
      </c>
      <c r="AC136" s="396" t="str">
        <f>IF(AR136&lt;999,VLOOKUP(AR136,'Akt. Runde'!$A$11:$AL$189,29),"")</f>
        <v/>
      </c>
      <c r="AD136" s="399" t="str">
        <f>IF(AR136&lt;999,VLOOKUP(AR136,'Akt. Runde'!$A$11:$AL$189,30),"")</f>
        <v/>
      </c>
      <c r="AE136" s="398" t="str">
        <f>IF(AR136&lt;999,VLOOKUP(AR136,'Akt. Runde'!$A$11:$AL$189,31),"")</f>
        <v/>
      </c>
      <c r="AF136" s="396" t="str">
        <f>IF(AR136&lt;999,VLOOKUP(AR136,'Akt. Runde'!$A$11:$AL$189,32),"")</f>
        <v/>
      </c>
      <c r="AG136" s="396" t="str">
        <f>IF(AR136&lt;999,VLOOKUP(AR136,'Akt. Runde'!$A$11:$AL$189,33),"")</f>
        <v/>
      </c>
      <c r="AH136" s="400" t="str">
        <f>IF(AR136&lt;999,VLOOKUP(AR136,'Akt. Runde'!$A$11:$AL$189,34),"")</f>
        <v/>
      </c>
      <c r="AI136" s="399" t="str">
        <f>IF(AR136&lt;999,VLOOKUP(AR136,'Akt. Runde'!$A$11:$AL$189,35),"")</f>
        <v/>
      </c>
      <c r="AJ136" s="401" t="str">
        <f>IF(AR136&lt;999,VLOOKUP(AR136,'Akt. Runde'!$A$11:$AL$189,36),"")</f>
        <v/>
      </c>
      <c r="AK136" s="402" t="str">
        <f>IF(AR136&lt;999,VLOOKUP(AR136,'Akt. Runde'!$A$11:$AL$189,37),"")</f>
        <v/>
      </c>
      <c r="AL136" s="403" t="str">
        <f>IF(AR136&lt;999,VLOOKUP(AR136,'Akt. Runde'!$A$11:$AL$189,38),"")</f>
        <v/>
      </c>
      <c r="AO136">
        <f>IF('Akt. Runde'!AK136="",99,'Akt. Runde'!AK136)</f>
        <v>99</v>
      </c>
      <c r="AP136">
        <f t="shared" si="100"/>
        <v>99126</v>
      </c>
      <c r="AQ136">
        <f t="shared" si="134"/>
        <v>99126</v>
      </c>
      <c r="AR136">
        <f t="shared" si="72"/>
        <v>999</v>
      </c>
      <c r="AS136">
        <f t="shared" si="73"/>
        <v>999000</v>
      </c>
      <c r="AT136">
        <f t="shared" si="74"/>
        <v>999000</v>
      </c>
      <c r="AU136">
        <f t="shared" si="75"/>
        <v>999</v>
      </c>
      <c r="AV136">
        <f t="shared" si="78"/>
        <v>126</v>
      </c>
      <c r="AW136" s="47" t="str">
        <f t="shared" si="76"/>
        <v/>
      </c>
      <c r="AX136" t="str">
        <f>IF(AU136&lt;999,VLOOKUP(AU136,'Akt. Runde'!$A$11:$AL$189,4),"")</f>
        <v/>
      </c>
      <c r="AY136" s="48" t="str">
        <f>IF(AU136&lt;999,VLOOKUP(AU136,'Akt. Runde'!$A$11:$AL$189,36),"")</f>
        <v/>
      </c>
      <c r="AZ136" s="447" t="str">
        <f>IF(AU136&lt;999,VLOOKUP(AU136,'Akt. Runde'!$A$11:$AL$189,37),"")</f>
        <v/>
      </c>
      <c r="BA136" t="str">
        <f t="shared" si="77"/>
        <v/>
      </c>
      <c r="BZ136" s="28" t="str">
        <f t="shared" si="122"/>
        <v/>
      </c>
      <c r="CA136" s="28" t="str">
        <f t="shared" si="123"/>
        <v/>
      </c>
      <c r="CB136" s="28" t="str">
        <f t="shared" si="124"/>
        <v/>
      </c>
      <c r="CC136" s="28" t="str">
        <f t="shared" si="125"/>
        <v/>
      </c>
      <c r="CD136" s="28" t="str">
        <f t="shared" si="126"/>
        <v/>
      </c>
      <c r="CE136" s="28" t="str">
        <f t="shared" si="127"/>
        <v/>
      </c>
      <c r="CF136" s="28" t="str">
        <f t="shared" si="135"/>
        <v/>
      </c>
      <c r="CG136" s="28" t="str">
        <f t="shared" si="136"/>
        <v/>
      </c>
      <c r="CH136" s="28" t="str">
        <f t="shared" si="137"/>
        <v/>
      </c>
      <c r="CI136" s="28">
        <f t="shared" si="138"/>
        <v>0</v>
      </c>
      <c r="CT136" s="5"/>
      <c r="CV136" s="28" t="str">
        <f t="shared" si="128"/>
        <v/>
      </c>
      <c r="CW136" s="28" t="str">
        <f t="shared" si="129"/>
        <v/>
      </c>
      <c r="CX136" s="28" t="str">
        <f t="shared" si="130"/>
        <v/>
      </c>
      <c r="CY136" s="28" t="str">
        <f t="shared" si="131"/>
        <v/>
      </c>
      <c r="CZ136" s="28" t="str">
        <f t="shared" si="132"/>
        <v/>
      </c>
      <c r="DA136" s="28" t="str">
        <f t="shared" si="133"/>
        <v/>
      </c>
      <c r="DB136" s="28" t="str">
        <f t="shared" si="139"/>
        <v/>
      </c>
      <c r="DC136" s="28" t="str">
        <f t="shared" si="140"/>
        <v/>
      </c>
      <c r="DD136" s="28" t="str">
        <f t="shared" si="141"/>
        <v/>
      </c>
      <c r="DE136" s="28">
        <f t="shared" si="142"/>
        <v>0</v>
      </c>
      <c r="DP136" s="5"/>
      <c r="DQ136" s="48"/>
      <c r="DR136" s="5"/>
      <c r="DS136" s="5"/>
      <c r="DU136" s="48"/>
      <c r="DV136" s="48"/>
      <c r="DW136" s="48"/>
      <c r="DZ136" s="48"/>
      <c r="EA136" s="48"/>
      <c r="EB136" s="48"/>
      <c r="EC136" s="48"/>
      <c r="EF136" s="48"/>
      <c r="EG136" s="48"/>
      <c r="EH136" s="48"/>
      <c r="EI136" s="48"/>
      <c r="EN136" s="48"/>
    </row>
    <row r="137" spans="1:144" x14ac:dyDescent="0.2">
      <c r="A137">
        <v>127</v>
      </c>
      <c r="B137" s="353">
        <v>14</v>
      </c>
      <c r="C137" s="354" t="str">
        <f>IF(AR137&lt;999,VLOOKUP(AR137,'Akt. Runde'!$A$11:$AL$189,3),"")</f>
        <v/>
      </c>
      <c r="D137" s="355" t="str">
        <f>IF(AR137&lt;999,VLOOKUP(AR137,'Akt. Runde'!$A$11:$AL$189,4),"")</f>
        <v/>
      </c>
      <c r="E137" s="356" t="str">
        <f>IF(AR137&lt;999,VLOOKUP(AR137,'Akt. Runde'!$A$11:$AL$189,5),"")</f>
        <v/>
      </c>
      <c r="F137" s="356" t="str">
        <f>IF(AR137&lt;999,VLOOKUP(AR137,'Akt. Runde'!$A$11:$AL$189,6),"")</f>
        <v/>
      </c>
      <c r="G137" s="438" t="str">
        <f>IF(AR137&lt;999,VLOOKUP(AR137,'Akt. Runde'!$A$11:$AL$189,7),"")</f>
        <v/>
      </c>
      <c r="H137" s="357" t="str">
        <f>IF(AR137&lt;999,VLOOKUP(AR137,'Akt. Runde'!$A$11:$AL$189,8),"")</f>
        <v/>
      </c>
      <c r="I137" s="444" t="str">
        <f>IF(AR137&lt;999,VLOOKUP(AR137,'Akt. Runde'!$A$11:$AL$189,9),"")</f>
        <v/>
      </c>
      <c r="J137" s="445" t="str">
        <f>IF(AR137&lt;999,VLOOKUP(AR137,'Akt. Runde'!$A$11:$AL$189,10),"")</f>
        <v/>
      </c>
      <c r="K137" s="446" t="str">
        <f>IF(AR137&lt;999,VLOOKUP(AR137,'Akt. Runde'!$A$11:$AL$189,11),"")</f>
        <v/>
      </c>
      <c r="L137" s="445" t="str">
        <f>IF(AR137&lt;999,VLOOKUP(AR137,'Akt. Runde'!$A$11:$AL$189,12),"")</f>
        <v/>
      </c>
      <c r="M137" s="446" t="str">
        <f>IF(AR137&lt;999,VLOOKUP(AR137,'Akt. Runde'!$A$11:$AL$189,13),"")</f>
        <v/>
      </c>
      <c r="N137" s="445" t="str">
        <f>IF(AR137&lt;999,VLOOKUP(AR137,'Akt. Runde'!$A$11:$AL$189,14),"")</f>
        <v/>
      </c>
      <c r="O137" s="444" t="str">
        <f>IF(AR137&lt;999,VLOOKUP(AR137,'Akt. Runde'!$A$11:$AL$189,15),"")</f>
        <v/>
      </c>
      <c r="P137" s="445" t="str">
        <f>IF(AR137&lt;999,VLOOKUP(AR137,'Akt. Runde'!$A$11:$AL$189,16),"")</f>
        <v/>
      </c>
      <c r="Q137" s="446" t="str">
        <f>IF(AR137&lt;999,VLOOKUP(AR137,'Akt. Runde'!$A$11:$AL$189,17),"")</f>
        <v/>
      </c>
      <c r="R137" s="445" t="str">
        <f>IF(AR137&lt;999,VLOOKUP(AR137,'Akt. Runde'!$A$11:$AL$189,18),"")</f>
        <v/>
      </c>
      <c r="S137" s="446" t="str">
        <f>IF(AR137&lt;999,VLOOKUP(AR137,'Akt. Runde'!$A$11:$AL$189,19),"")</f>
        <v/>
      </c>
      <c r="T137" s="445" t="str">
        <f>IF(AR137&lt;999,VLOOKUP(AR137,'Akt. Runde'!$A$11:$AL$189,20),"")</f>
        <v/>
      </c>
      <c r="U137" s="430" t="str">
        <f>IF(AR137&lt;999,VLOOKUP(AR137,'Akt. Runde'!$A$11:$AL$189,21),"")</f>
        <v/>
      </c>
      <c r="V137" s="431" t="str">
        <f>IF(AR137&lt;999,VLOOKUP(AR137,'Akt. Runde'!$A$11:$AL$189,22),"")</f>
        <v/>
      </c>
      <c r="W137" s="431" t="str">
        <f>IF(AR137&lt;999,VLOOKUP(AR137,'Akt. Runde'!$A$11:$AL$189,23),"")</f>
        <v/>
      </c>
      <c r="X137" s="344" t="str">
        <f>IF(AR137&lt;999,VLOOKUP(AR137,'Akt. Runde'!$A$11:$AL$189,24),"")</f>
        <v/>
      </c>
      <c r="Y137" s="345" t="str">
        <f>IF(AR137&lt;999,VLOOKUP(AR137,'Akt. Runde'!$A$11:$AL$189,25),"")</f>
        <v/>
      </c>
      <c r="Z137" s="338" t="str">
        <f>IF(AR137&lt;999,VLOOKUP(AR137,'Akt. Runde'!$A$11:$AL$189,26),"")</f>
        <v/>
      </c>
      <c r="AA137" s="352" t="str">
        <f>IF(AR137&lt;999,VLOOKUP(AR137,'Akt. Runde'!$A$11:$AL$189,27),"")</f>
        <v/>
      </c>
      <c r="AB137" s="345" t="str">
        <f>IF(AR137&lt;999,VLOOKUP(AR137,'Akt. Runde'!$A$11:$AL$189,28),"")</f>
        <v/>
      </c>
      <c r="AC137" s="345" t="str">
        <f>IF(AR137&lt;999,VLOOKUP(AR137,'Akt. Runde'!$A$11:$AL$189,29),"")</f>
        <v/>
      </c>
      <c r="AD137" s="339" t="str">
        <f>IF(AR137&lt;999,VLOOKUP(AR137,'Akt. Runde'!$A$11:$AL$189,30),"")</f>
        <v/>
      </c>
      <c r="AE137" s="352" t="str">
        <f>IF(AR137&lt;999,VLOOKUP(AR137,'Akt. Runde'!$A$11:$AL$189,31),"")</f>
        <v/>
      </c>
      <c r="AF137" s="345" t="str">
        <f>IF(AR137&lt;999,VLOOKUP(AR137,'Akt. Runde'!$A$11:$AL$189,32),"")</f>
        <v/>
      </c>
      <c r="AG137" s="345" t="str">
        <f>IF(AR137&lt;999,VLOOKUP(AR137,'Akt. Runde'!$A$11:$AL$189,33),"")</f>
        <v/>
      </c>
      <c r="AH137" s="340" t="str">
        <f>IF(AR137&lt;999,VLOOKUP(AR137,'Akt. Runde'!$A$11:$AL$189,34),"")</f>
        <v/>
      </c>
      <c r="AI137" s="339" t="str">
        <f>IF(AR137&lt;999,VLOOKUP(AR137,'Akt. Runde'!$A$11:$AL$189,35),"")</f>
        <v/>
      </c>
      <c r="AJ137" s="341" t="str">
        <f>IF(AR137&lt;999,VLOOKUP(AR137,'Akt. Runde'!$A$11:$AL$189,36),"")</f>
        <v/>
      </c>
      <c r="AK137" s="333" t="str">
        <f>IF(AR137&lt;999,VLOOKUP(AR137,'Akt. Runde'!$A$11:$AL$189,37),"")</f>
        <v/>
      </c>
      <c r="AL137" s="136" t="str">
        <f>IF(AR137&lt;999,VLOOKUP(AR137,'Akt. Runde'!$A$11:$AL$189,38),"")</f>
        <v/>
      </c>
      <c r="AO137">
        <f>IF('Akt. Runde'!AK137="",99,'Akt. Runde'!AK137)</f>
        <v>99</v>
      </c>
      <c r="AP137">
        <f t="shared" si="100"/>
        <v>99127</v>
      </c>
      <c r="AQ137">
        <f t="shared" si="134"/>
        <v>99127</v>
      </c>
      <c r="AR137">
        <f t="shared" si="72"/>
        <v>999</v>
      </c>
      <c r="AS137">
        <f t="shared" si="73"/>
        <v>999000</v>
      </c>
      <c r="AT137">
        <f t="shared" si="74"/>
        <v>999000</v>
      </c>
      <c r="AU137">
        <f t="shared" si="75"/>
        <v>999</v>
      </c>
      <c r="AV137">
        <f t="shared" si="78"/>
        <v>127</v>
      </c>
      <c r="AW137" s="47" t="str">
        <f t="shared" si="76"/>
        <v/>
      </c>
      <c r="AX137" t="str">
        <f>IF(AU137&lt;999,VLOOKUP(AU137,'Akt. Runde'!$A$11:$AL$189,4),"")</f>
        <v/>
      </c>
      <c r="AY137" s="48" t="str">
        <f>IF(AU137&lt;999,VLOOKUP(AU137,'Akt. Runde'!$A$11:$AL$189,36),"")</f>
        <v/>
      </c>
      <c r="AZ137" s="447" t="str">
        <f>IF(AU137&lt;999,VLOOKUP(AU137,'Akt. Runde'!$A$11:$AL$189,37),"")</f>
        <v/>
      </c>
      <c r="BA137" t="str">
        <f t="shared" si="77"/>
        <v/>
      </c>
      <c r="BZ137" s="28" t="str">
        <f t="shared" si="122"/>
        <v/>
      </c>
      <c r="CA137" s="28" t="str">
        <f t="shared" si="123"/>
        <v/>
      </c>
      <c r="CB137" s="28" t="str">
        <f t="shared" si="124"/>
        <v/>
      </c>
      <c r="CC137" s="28" t="str">
        <f t="shared" si="125"/>
        <v/>
      </c>
      <c r="CD137" s="28" t="str">
        <f t="shared" si="126"/>
        <v/>
      </c>
      <c r="CE137" s="28" t="str">
        <f t="shared" si="127"/>
        <v/>
      </c>
      <c r="CF137" s="28" t="str">
        <f t="shared" si="135"/>
        <v/>
      </c>
      <c r="CG137" s="28" t="str">
        <f t="shared" si="136"/>
        <v/>
      </c>
      <c r="CH137" s="28" t="str">
        <f t="shared" si="137"/>
        <v/>
      </c>
      <c r="CI137" s="28">
        <f t="shared" si="138"/>
        <v>0</v>
      </c>
      <c r="CT137" s="5"/>
      <c r="CV137" s="28" t="str">
        <f t="shared" si="128"/>
        <v/>
      </c>
      <c r="CW137" s="28" t="str">
        <f t="shared" si="129"/>
        <v/>
      </c>
      <c r="CX137" s="28" t="str">
        <f t="shared" si="130"/>
        <v/>
      </c>
      <c r="CY137" s="28" t="str">
        <f t="shared" si="131"/>
        <v/>
      </c>
      <c r="CZ137" s="28" t="str">
        <f t="shared" si="132"/>
        <v/>
      </c>
      <c r="DA137" s="28" t="str">
        <f t="shared" si="133"/>
        <v/>
      </c>
      <c r="DB137" s="28" t="str">
        <f t="shared" si="139"/>
        <v/>
      </c>
      <c r="DC137" s="28" t="str">
        <f t="shared" si="140"/>
        <v/>
      </c>
      <c r="DD137" s="28" t="str">
        <f t="shared" si="141"/>
        <v/>
      </c>
      <c r="DE137" s="28">
        <f t="shared" si="142"/>
        <v>0</v>
      </c>
      <c r="DP137" s="5"/>
      <c r="DQ137" s="48"/>
      <c r="DR137" s="5"/>
      <c r="DS137" s="5"/>
      <c r="DU137" s="48"/>
      <c r="DV137" s="48"/>
      <c r="DW137" s="48"/>
      <c r="DZ137" s="48"/>
      <c r="EA137" s="48"/>
      <c r="EB137" s="48"/>
      <c r="EC137" s="48"/>
      <c r="EF137" s="48"/>
      <c r="EG137" s="48"/>
      <c r="EH137" s="48"/>
      <c r="EI137" s="48"/>
      <c r="EN137" s="48"/>
    </row>
    <row r="138" spans="1:144" x14ac:dyDescent="0.2">
      <c r="A138">
        <v>128</v>
      </c>
      <c r="B138" s="387">
        <v>15</v>
      </c>
      <c r="C138" s="388" t="str">
        <f>IF(AR138&lt;999,VLOOKUP(AR138,'Akt. Runde'!$A$11:$AL$189,3),"")</f>
        <v/>
      </c>
      <c r="D138" s="389" t="str">
        <f>IF(AR138&lt;999,VLOOKUP(AR138,'Akt. Runde'!$A$11:$AL$189,4),"")</f>
        <v/>
      </c>
      <c r="E138" s="390" t="str">
        <f>IF(AR138&lt;999,VLOOKUP(AR138,'Akt. Runde'!$A$11:$AL$189,5),"")</f>
        <v/>
      </c>
      <c r="F138" s="390" t="str">
        <f>IF(AR138&lt;999,VLOOKUP(AR138,'Akt. Runde'!$A$11:$AL$189,6),"")</f>
        <v/>
      </c>
      <c r="G138" s="439" t="str">
        <f>IF(AR138&lt;999,VLOOKUP(AR138,'Akt. Runde'!$A$11:$AL$189,7),"")</f>
        <v/>
      </c>
      <c r="H138" s="391" t="str">
        <f>IF(AR138&lt;999,VLOOKUP(AR138,'Akt. Runde'!$A$11:$AL$189,8),"")</f>
        <v/>
      </c>
      <c r="I138" s="392" t="str">
        <f>IF(AR138&lt;999,VLOOKUP(AR138,'Akt. Runde'!$A$11:$AL$189,9),"")</f>
        <v/>
      </c>
      <c r="J138" s="393" t="str">
        <f>IF(AR138&lt;999,VLOOKUP(AR138,'Akt. Runde'!$A$11:$AL$189,10),"")</f>
        <v/>
      </c>
      <c r="K138" s="394" t="str">
        <f>IF(AR138&lt;999,VLOOKUP(AR138,'Akt. Runde'!$A$11:$AL$189,11),"")</f>
        <v/>
      </c>
      <c r="L138" s="393" t="str">
        <f>IF(AR138&lt;999,VLOOKUP(AR138,'Akt. Runde'!$A$11:$AL$189,12),"")</f>
        <v/>
      </c>
      <c r="M138" s="394" t="str">
        <f>IF(AR138&lt;999,VLOOKUP(AR138,'Akt. Runde'!$A$11:$AL$189,13),"")</f>
        <v/>
      </c>
      <c r="N138" s="393" t="str">
        <f>IF(AR138&lt;999,VLOOKUP(AR138,'Akt. Runde'!$A$11:$AL$189,14),"")</f>
        <v/>
      </c>
      <c r="O138" s="392" t="str">
        <f>IF(AR138&lt;999,VLOOKUP(AR138,'Akt. Runde'!$A$11:$AL$189,15),"")</f>
        <v/>
      </c>
      <c r="P138" s="393" t="str">
        <f>IF(AR138&lt;999,VLOOKUP(AR138,'Akt. Runde'!$A$11:$AL$189,16),"")</f>
        <v/>
      </c>
      <c r="Q138" s="394" t="str">
        <f>IF(AR138&lt;999,VLOOKUP(AR138,'Akt. Runde'!$A$11:$AL$189,17),"")</f>
        <v/>
      </c>
      <c r="R138" s="393" t="str">
        <f>IF(AR138&lt;999,VLOOKUP(AR138,'Akt. Runde'!$A$11:$AL$189,18),"")</f>
        <v/>
      </c>
      <c r="S138" s="394" t="str">
        <f>IF(AR138&lt;999,VLOOKUP(AR138,'Akt. Runde'!$A$11:$AL$189,19),"")</f>
        <v/>
      </c>
      <c r="T138" s="393" t="str">
        <f>IF(AR138&lt;999,VLOOKUP(AR138,'Akt. Runde'!$A$11:$AL$189,20),"")</f>
        <v/>
      </c>
      <c r="U138" s="428" t="str">
        <f>IF(AR138&lt;999,VLOOKUP(AR138,'Akt. Runde'!$A$11:$AL$189,21),"")</f>
        <v/>
      </c>
      <c r="V138" s="429" t="str">
        <f>IF(AR138&lt;999,VLOOKUP(AR138,'Akt. Runde'!$A$11:$AL$189,22),"")</f>
        <v/>
      </c>
      <c r="W138" s="429" t="str">
        <f>IF(AR138&lt;999,VLOOKUP(AR138,'Akt. Runde'!$A$11:$AL$189,23),"")</f>
        <v/>
      </c>
      <c r="X138" s="395" t="str">
        <f>IF(AR138&lt;999,VLOOKUP(AR138,'Akt. Runde'!$A$11:$AL$189,24),"")</f>
        <v/>
      </c>
      <c r="Y138" s="396" t="str">
        <f>IF(AR138&lt;999,VLOOKUP(AR138,'Akt. Runde'!$A$11:$AL$189,25),"")</f>
        <v/>
      </c>
      <c r="Z138" s="397" t="str">
        <f>IF(AR138&lt;999,VLOOKUP(AR138,'Akt. Runde'!$A$11:$AL$189,26),"")</f>
        <v/>
      </c>
      <c r="AA138" s="398" t="str">
        <f>IF(AR138&lt;999,VLOOKUP(AR138,'Akt. Runde'!$A$11:$AL$189,27),"")</f>
        <v/>
      </c>
      <c r="AB138" s="396" t="str">
        <f>IF(AR138&lt;999,VLOOKUP(AR138,'Akt. Runde'!$A$11:$AL$189,28),"")</f>
        <v/>
      </c>
      <c r="AC138" s="396" t="str">
        <f>IF(AR138&lt;999,VLOOKUP(AR138,'Akt. Runde'!$A$11:$AL$189,29),"")</f>
        <v/>
      </c>
      <c r="AD138" s="399" t="str">
        <f>IF(AR138&lt;999,VLOOKUP(AR138,'Akt. Runde'!$A$11:$AL$189,30),"")</f>
        <v/>
      </c>
      <c r="AE138" s="398" t="str">
        <f>IF(AR138&lt;999,VLOOKUP(AR138,'Akt. Runde'!$A$11:$AL$189,31),"")</f>
        <v/>
      </c>
      <c r="AF138" s="396" t="str">
        <f>IF(AR138&lt;999,VLOOKUP(AR138,'Akt. Runde'!$A$11:$AL$189,32),"")</f>
        <v/>
      </c>
      <c r="AG138" s="396" t="str">
        <f>IF(AR138&lt;999,VLOOKUP(AR138,'Akt. Runde'!$A$11:$AL$189,33),"")</f>
        <v/>
      </c>
      <c r="AH138" s="400" t="str">
        <f>IF(AR138&lt;999,VLOOKUP(AR138,'Akt. Runde'!$A$11:$AL$189,34),"")</f>
        <v/>
      </c>
      <c r="AI138" s="399" t="str">
        <f>IF(AR138&lt;999,VLOOKUP(AR138,'Akt. Runde'!$A$11:$AL$189,35),"")</f>
        <v/>
      </c>
      <c r="AJ138" s="401" t="str">
        <f>IF(AR138&lt;999,VLOOKUP(AR138,'Akt. Runde'!$A$11:$AL$189,36),"")</f>
        <v/>
      </c>
      <c r="AK138" s="402" t="str">
        <f>IF(AR138&lt;999,VLOOKUP(AR138,'Akt. Runde'!$A$11:$AL$189,37),"")</f>
        <v/>
      </c>
      <c r="AL138" s="403" t="str">
        <f>IF(AR138&lt;999,VLOOKUP(AR138,'Akt. Runde'!$A$11:$AL$189,38),"")</f>
        <v/>
      </c>
      <c r="AO138">
        <f>IF('Akt. Runde'!AK138="",99,'Akt. Runde'!AK138)</f>
        <v>99</v>
      </c>
      <c r="AP138">
        <f t="shared" si="100"/>
        <v>99128</v>
      </c>
      <c r="AQ138">
        <f t="shared" si="134"/>
        <v>99128</v>
      </c>
      <c r="AR138">
        <f t="shared" si="72"/>
        <v>999</v>
      </c>
      <c r="AS138">
        <f t="shared" si="73"/>
        <v>999000</v>
      </c>
      <c r="AT138">
        <f t="shared" si="74"/>
        <v>999000</v>
      </c>
      <c r="AU138">
        <f t="shared" si="75"/>
        <v>999</v>
      </c>
      <c r="AV138">
        <f t="shared" si="78"/>
        <v>128</v>
      </c>
      <c r="AW138" s="47" t="str">
        <f t="shared" si="76"/>
        <v/>
      </c>
      <c r="AX138" t="str">
        <f>IF(AU138&lt;999,VLOOKUP(AU138,'Akt. Runde'!$A$11:$AL$189,4),"")</f>
        <v/>
      </c>
      <c r="AY138" s="48" t="str">
        <f>IF(AU138&lt;999,VLOOKUP(AU138,'Akt. Runde'!$A$11:$AL$189,36),"")</f>
        <v/>
      </c>
      <c r="AZ138" s="447" t="str">
        <f>IF(AU138&lt;999,VLOOKUP(AU138,'Akt. Runde'!$A$11:$AL$189,37),"")</f>
        <v/>
      </c>
      <c r="BA138" t="str">
        <f t="shared" si="77"/>
        <v/>
      </c>
      <c r="BZ138" s="28" t="str">
        <f t="shared" si="122"/>
        <v/>
      </c>
      <c r="CA138" s="28" t="str">
        <f t="shared" si="123"/>
        <v/>
      </c>
      <c r="CB138" s="28" t="str">
        <f t="shared" si="124"/>
        <v/>
      </c>
      <c r="CC138" s="28" t="str">
        <f t="shared" si="125"/>
        <v/>
      </c>
      <c r="CD138" s="28" t="str">
        <f t="shared" si="126"/>
        <v/>
      </c>
      <c r="CE138" s="28" t="str">
        <f t="shared" si="127"/>
        <v/>
      </c>
      <c r="CF138" s="28" t="str">
        <f t="shared" si="135"/>
        <v/>
      </c>
      <c r="CG138" s="28" t="str">
        <f t="shared" si="136"/>
        <v/>
      </c>
      <c r="CH138" s="28" t="str">
        <f t="shared" si="137"/>
        <v/>
      </c>
      <c r="CI138" s="28">
        <f t="shared" si="138"/>
        <v>0</v>
      </c>
      <c r="CT138" s="5"/>
      <c r="CV138" s="28" t="str">
        <f t="shared" si="128"/>
        <v/>
      </c>
      <c r="CW138" s="28" t="str">
        <f t="shared" si="129"/>
        <v/>
      </c>
      <c r="CX138" s="28" t="str">
        <f t="shared" si="130"/>
        <v/>
      </c>
      <c r="CY138" s="28" t="str">
        <f t="shared" si="131"/>
        <v/>
      </c>
      <c r="CZ138" s="28" t="str">
        <f t="shared" si="132"/>
        <v/>
      </c>
      <c r="DA138" s="28" t="str">
        <f t="shared" si="133"/>
        <v/>
      </c>
      <c r="DB138" s="28" t="str">
        <f t="shared" si="139"/>
        <v/>
      </c>
      <c r="DC138" s="28" t="str">
        <f t="shared" si="140"/>
        <v/>
      </c>
      <c r="DD138" s="28" t="str">
        <f t="shared" si="141"/>
        <v/>
      </c>
      <c r="DE138" s="28">
        <f t="shared" si="142"/>
        <v>0</v>
      </c>
      <c r="DP138" s="5"/>
      <c r="DQ138" s="48"/>
      <c r="DR138" s="5"/>
      <c r="DS138" s="5"/>
      <c r="DU138" s="48"/>
      <c r="DV138" s="48"/>
      <c r="DW138" s="48"/>
      <c r="DZ138" s="48"/>
      <c r="EA138" s="48"/>
      <c r="EB138" s="48"/>
      <c r="EC138" s="48"/>
      <c r="EF138" s="48"/>
      <c r="EG138" s="48"/>
      <c r="EH138" s="48"/>
      <c r="EI138" s="48"/>
      <c r="EN138" s="48"/>
    </row>
    <row r="139" spans="1:144" x14ac:dyDescent="0.2">
      <c r="A139">
        <v>129</v>
      </c>
      <c r="B139" s="353">
        <v>16</v>
      </c>
      <c r="C139" s="354" t="str">
        <f>IF(AR139&lt;999,VLOOKUP(AR139,'Akt. Runde'!$A$11:$AL$189,3),"")</f>
        <v/>
      </c>
      <c r="D139" s="355" t="str">
        <f>IF(AR139&lt;999,VLOOKUP(AR139,'Akt. Runde'!$A$11:$AL$189,4),"")</f>
        <v/>
      </c>
      <c r="E139" s="356" t="str">
        <f>IF(AR139&lt;999,VLOOKUP(AR139,'Akt. Runde'!$A$11:$AL$189,5),"")</f>
        <v/>
      </c>
      <c r="F139" s="356" t="str">
        <f>IF(AR139&lt;999,VLOOKUP(AR139,'Akt. Runde'!$A$11:$AL$189,6),"")</f>
        <v/>
      </c>
      <c r="G139" s="438" t="str">
        <f>IF(AR139&lt;999,VLOOKUP(AR139,'Akt. Runde'!$A$11:$AL$189,7),"")</f>
        <v/>
      </c>
      <c r="H139" s="357" t="str">
        <f>IF(AR139&lt;999,VLOOKUP(AR139,'Akt. Runde'!$A$11:$AL$189,8),"")</f>
        <v/>
      </c>
      <c r="I139" s="444" t="str">
        <f>IF(AR139&lt;999,VLOOKUP(AR139,'Akt. Runde'!$A$11:$AL$189,9),"")</f>
        <v/>
      </c>
      <c r="J139" s="445" t="str">
        <f>IF(AR139&lt;999,VLOOKUP(AR139,'Akt. Runde'!$A$11:$AL$189,10),"")</f>
        <v/>
      </c>
      <c r="K139" s="446" t="str">
        <f>IF(AR139&lt;999,VLOOKUP(AR139,'Akt. Runde'!$A$11:$AL$189,11),"")</f>
        <v/>
      </c>
      <c r="L139" s="445" t="str">
        <f>IF(AR139&lt;999,VLOOKUP(AR139,'Akt. Runde'!$A$11:$AL$189,12),"")</f>
        <v/>
      </c>
      <c r="M139" s="446" t="str">
        <f>IF(AR139&lt;999,VLOOKUP(AR139,'Akt. Runde'!$A$11:$AL$189,13),"")</f>
        <v/>
      </c>
      <c r="N139" s="445" t="str">
        <f>IF(AR139&lt;999,VLOOKUP(AR139,'Akt. Runde'!$A$11:$AL$189,14),"")</f>
        <v/>
      </c>
      <c r="O139" s="444" t="str">
        <f>IF(AR139&lt;999,VLOOKUP(AR139,'Akt. Runde'!$A$11:$AL$189,15),"")</f>
        <v/>
      </c>
      <c r="P139" s="445" t="str">
        <f>IF(AR139&lt;999,VLOOKUP(AR139,'Akt. Runde'!$A$11:$AL$189,16),"")</f>
        <v/>
      </c>
      <c r="Q139" s="446" t="str">
        <f>IF(AR139&lt;999,VLOOKUP(AR139,'Akt. Runde'!$A$11:$AL$189,17),"")</f>
        <v/>
      </c>
      <c r="R139" s="445" t="str">
        <f>IF(AR139&lt;999,VLOOKUP(AR139,'Akt. Runde'!$A$11:$AL$189,18),"")</f>
        <v/>
      </c>
      <c r="S139" s="446" t="str">
        <f>IF(AR139&lt;999,VLOOKUP(AR139,'Akt. Runde'!$A$11:$AL$189,19),"")</f>
        <v/>
      </c>
      <c r="T139" s="445" t="str">
        <f>IF(AR139&lt;999,VLOOKUP(AR139,'Akt. Runde'!$A$11:$AL$189,20),"")</f>
        <v/>
      </c>
      <c r="U139" s="430" t="str">
        <f>IF(AR139&lt;999,VLOOKUP(AR139,'Akt. Runde'!$A$11:$AL$189,21),"")</f>
        <v/>
      </c>
      <c r="V139" s="431" t="str">
        <f>IF(AR139&lt;999,VLOOKUP(AR139,'Akt. Runde'!$A$11:$AL$189,22),"")</f>
        <v/>
      </c>
      <c r="W139" s="431" t="str">
        <f>IF(AR139&lt;999,VLOOKUP(AR139,'Akt. Runde'!$A$11:$AL$189,23),"")</f>
        <v/>
      </c>
      <c r="X139" s="346" t="str">
        <f>IF(AR139&lt;999,VLOOKUP(AR139,'Akt. Runde'!$A$11:$AL$189,24),"")</f>
        <v/>
      </c>
      <c r="Y139" s="345" t="str">
        <f>IF(AR139&lt;999,VLOOKUP(AR139,'Akt. Runde'!$A$11:$AL$189,25),"")</f>
        <v/>
      </c>
      <c r="Z139" s="338" t="str">
        <f>IF(AR139&lt;999,VLOOKUP(AR139,'Akt. Runde'!$A$11:$AL$189,26),"")</f>
        <v/>
      </c>
      <c r="AA139" s="352" t="str">
        <f>IF(AR139&lt;999,VLOOKUP(AR139,'Akt. Runde'!$A$11:$AL$189,27),"")</f>
        <v/>
      </c>
      <c r="AB139" s="345" t="str">
        <f>IF(AR139&lt;999,VLOOKUP(AR139,'Akt. Runde'!$A$11:$AL$189,28),"")</f>
        <v/>
      </c>
      <c r="AC139" s="345" t="str">
        <f>IF(AR139&lt;999,VLOOKUP(AR139,'Akt. Runde'!$A$11:$AL$189,29),"")</f>
        <v/>
      </c>
      <c r="AD139" s="339" t="str">
        <f>IF(AR139&lt;999,VLOOKUP(AR139,'Akt. Runde'!$A$11:$AL$189,30),"")</f>
        <v/>
      </c>
      <c r="AE139" s="352" t="str">
        <f>IF(AR139&lt;999,VLOOKUP(AR139,'Akt. Runde'!$A$11:$AL$189,31),"")</f>
        <v/>
      </c>
      <c r="AF139" s="345" t="str">
        <f>IF(AR139&lt;999,VLOOKUP(AR139,'Akt. Runde'!$A$11:$AL$189,32),"")</f>
        <v/>
      </c>
      <c r="AG139" s="345" t="str">
        <f>IF(AR139&lt;999,VLOOKUP(AR139,'Akt. Runde'!$A$11:$AL$189,33),"")</f>
        <v/>
      </c>
      <c r="AH139" s="340" t="str">
        <f>IF(AR139&lt;999,VLOOKUP(AR139,'Akt. Runde'!$A$11:$AL$189,34),"")</f>
        <v/>
      </c>
      <c r="AI139" s="339" t="str">
        <f>IF(AR139&lt;999,VLOOKUP(AR139,'Akt. Runde'!$A$11:$AL$189,35),"")</f>
        <v/>
      </c>
      <c r="AJ139" s="341" t="str">
        <f>IF(AR139&lt;999,VLOOKUP(AR139,'Akt. Runde'!$A$11:$AL$189,36),"")</f>
        <v/>
      </c>
      <c r="AK139" s="333" t="str">
        <f>IF(AR139&lt;999,VLOOKUP(AR139,'Akt. Runde'!$A$11:$AL$189,37),"")</f>
        <v/>
      </c>
      <c r="AL139" s="136" t="str">
        <f>IF(AR139&lt;999,VLOOKUP(AR139,'Akt. Runde'!$A$11:$AL$189,38),"")</f>
        <v/>
      </c>
      <c r="AO139">
        <f>IF('Akt. Runde'!AK139="",99,'Akt. Runde'!AK139)</f>
        <v>99</v>
      </c>
      <c r="AP139">
        <f t="shared" si="100"/>
        <v>99129</v>
      </c>
      <c r="AQ139">
        <f t="shared" si="134"/>
        <v>99129</v>
      </c>
      <c r="AR139">
        <f t="shared" si="72"/>
        <v>999</v>
      </c>
      <c r="AS139">
        <f t="shared" si="73"/>
        <v>999000</v>
      </c>
      <c r="AT139">
        <f t="shared" si="74"/>
        <v>999000</v>
      </c>
      <c r="AU139">
        <f t="shared" si="75"/>
        <v>999</v>
      </c>
      <c r="AV139">
        <f t="shared" si="78"/>
        <v>129</v>
      </c>
      <c r="AW139" s="47" t="str">
        <f t="shared" si="76"/>
        <v/>
      </c>
      <c r="AX139" t="str">
        <f>IF(AU139&lt;999,VLOOKUP(AU139,'Akt. Runde'!$A$11:$AL$189,4),"")</f>
        <v/>
      </c>
      <c r="AY139" s="48" t="str">
        <f>IF(AU139&lt;999,VLOOKUP(AU139,'Akt. Runde'!$A$11:$AL$189,36),"")</f>
        <v/>
      </c>
      <c r="AZ139" s="447" t="str">
        <f>IF(AU139&lt;999,VLOOKUP(AU139,'Akt. Runde'!$A$11:$AL$189,37),"")</f>
        <v/>
      </c>
      <c r="BA139" t="str">
        <f t="shared" si="77"/>
        <v/>
      </c>
      <c r="BZ139" s="28" t="str">
        <f t="shared" si="122"/>
        <v/>
      </c>
      <c r="CA139" s="28" t="str">
        <f t="shared" si="123"/>
        <v/>
      </c>
      <c r="CB139" s="28" t="str">
        <f t="shared" si="124"/>
        <v/>
      </c>
      <c r="CC139" s="28" t="str">
        <f t="shared" si="125"/>
        <v/>
      </c>
      <c r="CD139" s="28" t="str">
        <f t="shared" si="126"/>
        <v/>
      </c>
      <c r="CE139" s="28" t="str">
        <f t="shared" si="127"/>
        <v/>
      </c>
      <c r="CF139" s="28" t="str">
        <f t="shared" si="135"/>
        <v/>
      </c>
      <c r="CG139" s="28" t="str">
        <f t="shared" si="136"/>
        <v/>
      </c>
      <c r="CH139" s="28" t="str">
        <f t="shared" si="137"/>
        <v/>
      </c>
      <c r="CI139" s="28">
        <f t="shared" si="138"/>
        <v>0</v>
      </c>
      <c r="CT139" s="5"/>
      <c r="CV139" s="28" t="str">
        <f t="shared" si="128"/>
        <v/>
      </c>
      <c r="CW139" s="28" t="str">
        <f t="shared" si="129"/>
        <v/>
      </c>
      <c r="CX139" s="28" t="str">
        <f t="shared" si="130"/>
        <v/>
      </c>
      <c r="CY139" s="28" t="str">
        <f t="shared" si="131"/>
        <v/>
      </c>
      <c r="CZ139" s="28" t="str">
        <f t="shared" si="132"/>
        <v/>
      </c>
      <c r="DA139" s="28" t="str">
        <f t="shared" si="133"/>
        <v/>
      </c>
      <c r="DB139" s="28" t="str">
        <f t="shared" si="139"/>
        <v/>
      </c>
      <c r="DC139" s="28" t="str">
        <f t="shared" si="140"/>
        <v/>
      </c>
      <c r="DD139" s="28" t="str">
        <f t="shared" si="141"/>
        <v/>
      </c>
      <c r="DE139" s="28">
        <f t="shared" si="142"/>
        <v>0</v>
      </c>
      <c r="DP139" s="5"/>
      <c r="DQ139" s="48"/>
      <c r="DR139" s="5"/>
      <c r="DS139" s="5"/>
      <c r="DU139" s="48"/>
      <c r="DV139" s="48"/>
      <c r="DW139" s="48"/>
      <c r="DZ139" s="48"/>
      <c r="EA139" s="48"/>
      <c r="EB139" s="48"/>
      <c r="EC139" s="48"/>
      <c r="EF139" s="48"/>
      <c r="EG139" s="48"/>
      <c r="EH139" s="48"/>
      <c r="EI139" s="48"/>
      <c r="EN139" s="48"/>
    </row>
    <row r="140" spans="1:144" x14ac:dyDescent="0.2">
      <c r="A140">
        <v>130</v>
      </c>
      <c r="B140" s="387">
        <v>17</v>
      </c>
      <c r="C140" s="388" t="str">
        <f>IF(AR140&lt;999,VLOOKUP(AR140,'Akt. Runde'!$A$11:$AL$189,3),"")</f>
        <v/>
      </c>
      <c r="D140" s="389" t="str">
        <f>IF(AR140&lt;999,VLOOKUP(AR140,'Akt. Runde'!$A$11:$AL$189,4),"")</f>
        <v/>
      </c>
      <c r="E140" s="390" t="str">
        <f>IF(AR140&lt;999,VLOOKUP(AR140,'Akt. Runde'!$A$11:$AL$189,5),"")</f>
        <v/>
      </c>
      <c r="F140" s="390" t="str">
        <f>IF(AR140&lt;999,VLOOKUP(AR140,'Akt. Runde'!$A$11:$AL$189,6),"")</f>
        <v/>
      </c>
      <c r="G140" s="439" t="str">
        <f>IF(AR140&lt;999,VLOOKUP(AR140,'Akt. Runde'!$A$11:$AL$189,7),"")</f>
        <v/>
      </c>
      <c r="H140" s="391" t="str">
        <f>IF(AR140&lt;999,VLOOKUP(AR140,'Akt. Runde'!$A$11:$AL$189,8),"")</f>
        <v/>
      </c>
      <c r="I140" s="392" t="str">
        <f>IF(AR140&lt;999,VLOOKUP(AR140,'Akt. Runde'!$A$11:$AL$189,9),"")</f>
        <v/>
      </c>
      <c r="J140" s="393" t="str">
        <f>IF(AR140&lt;999,VLOOKUP(AR140,'Akt. Runde'!$A$11:$AL$189,10),"")</f>
        <v/>
      </c>
      <c r="K140" s="394" t="str">
        <f>IF(AR140&lt;999,VLOOKUP(AR140,'Akt. Runde'!$A$11:$AL$189,11),"")</f>
        <v/>
      </c>
      <c r="L140" s="393" t="str">
        <f>IF(AR140&lt;999,VLOOKUP(AR140,'Akt. Runde'!$A$11:$AL$189,12),"")</f>
        <v/>
      </c>
      <c r="M140" s="394" t="str">
        <f>IF(AR140&lt;999,VLOOKUP(AR140,'Akt. Runde'!$A$11:$AL$189,13),"")</f>
        <v/>
      </c>
      <c r="N140" s="393" t="str">
        <f>IF(AR140&lt;999,VLOOKUP(AR140,'Akt. Runde'!$A$11:$AL$189,14),"")</f>
        <v/>
      </c>
      <c r="O140" s="392" t="str">
        <f>IF(AR140&lt;999,VLOOKUP(AR140,'Akt. Runde'!$A$11:$AL$189,15),"")</f>
        <v/>
      </c>
      <c r="P140" s="393" t="str">
        <f>IF(AR140&lt;999,VLOOKUP(AR140,'Akt. Runde'!$A$11:$AL$189,16),"")</f>
        <v/>
      </c>
      <c r="Q140" s="394" t="str">
        <f>IF(AR140&lt;999,VLOOKUP(AR140,'Akt. Runde'!$A$11:$AL$189,17),"")</f>
        <v/>
      </c>
      <c r="R140" s="393" t="str">
        <f>IF(AR140&lt;999,VLOOKUP(AR140,'Akt. Runde'!$A$11:$AL$189,18),"")</f>
        <v/>
      </c>
      <c r="S140" s="394" t="str">
        <f>IF(AR140&lt;999,VLOOKUP(AR140,'Akt. Runde'!$A$11:$AL$189,19),"")</f>
        <v/>
      </c>
      <c r="T140" s="393" t="str">
        <f>IF(AR140&lt;999,VLOOKUP(AR140,'Akt. Runde'!$A$11:$AL$189,20),"")</f>
        <v/>
      </c>
      <c r="U140" s="428" t="str">
        <f>IF(AR140&lt;999,VLOOKUP(AR140,'Akt. Runde'!$A$11:$AL$189,21),"")</f>
        <v/>
      </c>
      <c r="V140" s="429" t="str">
        <f>IF(AR140&lt;999,VLOOKUP(AR140,'Akt. Runde'!$A$11:$AL$189,22),"")</f>
        <v/>
      </c>
      <c r="W140" s="429" t="str">
        <f>IF(AR140&lt;999,VLOOKUP(AR140,'Akt. Runde'!$A$11:$AL$189,23),"")</f>
        <v/>
      </c>
      <c r="X140" s="407" t="str">
        <f>IF(AR140&lt;999,VLOOKUP(AR140,'Akt. Runde'!$A$11:$AL$189,24),"")</f>
        <v/>
      </c>
      <c r="Y140" s="408" t="str">
        <f>IF(AR140&lt;999,VLOOKUP(AR140,'Akt. Runde'!$A$11:$AL$189,25),"")</f>
        <v/>
      </c>
      <c r="Z140" s="397" t="str">
        <f>IF(AR140&lt;999,VLOOKUP(AR140,'Akt. Runde'!$A$11:$AL$189,26),"")</f>
        <v/>
      </c>
      <c r="AA140" s="398" t="str">
        <f>IF(AR140&lt;999,VLOOKUP(AR140,'Akt. Runde'!$A$11:$AL$189,27),"")</f>
        <v/>
      </c>
      <c r="AB140" s="396" t="str">
        <f>IF(AR140&lt;999,VLOOKUP(AR140,'Akt. Runde'!$A$11:$AL$189,28),"")</f>
        <v/>
      </c>
      <c r="AC140" s="396" t="str">
        <f>IF(AR140&lt;999,VLOOKUP(AR140,'Akt. Runde'!$A$11:$AL$189,29),"")</f>
        <v/>
      </c>
      <c r="AD140" s="399" t="str">
        <f>IF(AR140&lt;999,VLOOKUP(AR140,'Akt. Runde'!$A$11:$AL$189,30),"")</f>
        <v/>
      </c>
      <c r="AE140" s="398" t="str">
        <f>IF(AR140&lt;999,VLOOKUP(AR140,'Akt. Runde'!$A$11:$AL$189,31),"")</f>
        <v/>
      </c>
      <c r="AF140" s="396" t="str">
        <f>IF(AR140&lt;999,VLOOKUP(AR140,'Akt. Runde'!$A$11:$AL$189,32),"")</f>
        <v/>
      </c>
      <c r="AG140" s="396" t="str">
        <f>IF(AR140&lt;999,VLOOKUP(AR140,'Akt. Runde'!$A$11:$AL$189,33),"")</f>
        <v/>
      </c>
      <c r="AH140" s="400" t="str">
        <f>IF(AR140&lt;999,VLOOKUP(AR140,'Akt. Runde'!$A$11:$AL$189,34),"")</f>
        <v/>
      </c>
      <c r="AI140" s="399" t="str">
        <f>IF(AR140&lt;999,VLOOKUP(AR140,'Akt. Runde'!$A$11:$AL$189,35),"")</f>
        <v/>
      </c>
      <c r="AJ140" s="401" t="str">
        <f>IF(AR140&lt;999,VLOOKUP(AR140,'Akt. Runde'!$A$11:$AL$189,36),"")</f>
        <v/>
      </c>
      <c r="AK140" s="402" t="str">
        <f>IF(AR140&lt;999,VLOOKUP(AR140,'Akt. Runde'!$A$11:$AL$189,37),"")</f>
        <v/>
      </c>
      <c r="AL140" s="403" t="str">
        <f>IF(AR140&lt;999,VLOOKUP(AR140,'Akt. Runde'!$A$11:$AL$189,38),"")</f>
        <v/>
      </c>
      <c r="AO140">
        <f>IF('Akt. Runde'!AK140="",99,'Akt. Runde'!AK140)</f>
        <v>99</v>
      </c>
      <c r="AP140">
        <f t="shared" si="100"/>
        <v>99130</v>
      </c>
      <c r="AQ140">
        <f t="shared" si="134"/>
        <v>99130</v>
      </c>
      <c r="AR140">
        <f t="shared" ref="AR140:AR189" si="143">IF(AQ140&gt;$AP$2,999,MOD(AQ140,$AP$1))</f>
        <v>999</v>
      </c>
      <c r="AS140">
        <f t="shared" ref="AS140:AS189" si="144">IF(AR140=999,$AP$3,A140*$AP$1+AR140)</f>
        <v>999000</v>
      </c>
      <c r="AT140">
        <f t="shared" ref="AT140:AT189" si="145">SMALL($AS$11:$AS$189,A140)</f>
        <v>999000</v>
      </c>
      <c r="AU140">
        <f t="shared" ref="AU140:AU189" si="146">IF(AT140&gt;=$AP$3,999,MOD(AT140,$AP$1))</f>
        <v>999</v>
      </c>
      <c r="AV140">
        <f t="shared" si="78"/>
        <v>130</v>
      </c>
      <c r="AW140" s="47" t="str">
        <f t="shared" ref="AW140:AW189" si="147">IF(AU140&lt;999,$E$3,"")</f>
        <v/>
      </c>
      <c r="AX140" t="str">
        <f>IF(AU140&lt;999,VLOOKUP(AU140,'Akt. Runde'!$A$11:$AL$189,4),"")</f>
        <v/>
      </c>
      <c r="AY140" s="48" t="str">
        <f>IF(AU140&lt;999,VLOOKUP(AU140,'Akt. Runde'!$A$11:$AL$189,36),"")</f>
        <v/>
      </c>
      <c r="AZ140" s="447" t="str">
        <f>IF(AU140&lt;999,VLOOKUP(AU140,'Akt. Runde'!$A$11:$AL$189,37),"")</f>
        <v/>
      </c>
      <c r="BA140" t="str">
        <f t="shared" ref="BA140:BA189" si="148">IF(AU140&lt;$AX$1,"9",IF(AU140&lt;$AX$2,"11",IF(AU140&lt;$AX$3,"13",IF(AU140&lt;$AX$4,"15",""))))</f>
        <v/>
      </c>
      <c r="BZ140" s="28" t="str">
        <f t="shared" si="122"/>
        <v/>
      </c>
      <c r="CA140" s="28" t="str">
        <f t="shared" si="123"/>
        <v/>
      </c>
      <c r="CB140" s="28" t="str">
        <f t="shared" si="124"/>
        <v/>
      </c>
      <c r="CC140" s="28" t="str">
        <f t="shared" si="125"/>
        <v/>
      </c>
      <c r="CD140" s="28" t="str">
        <f t="shared" si="126"/>
        <v/>
      </c>
      <c r="CE140" s="28" t="str">
        <f t="shared" si="127"/>
        <v/>
      </c>
      <c r="CF140" s="28" t="str">
        <f t="shared" si="135"/>
        <v/>
      </c>
      <c r="CG140" s="28" t="str">
        <f t="shared" si="136"/>
        <v/>
      </c>
      <c r="CH140" s="28" t="str">
        <f t="shared" si="137"/>
        <v/>
      </c>
      <c r="CI140" s="28">
        <f t="shared" si="138"/>
        <v>0</v>
      </c>
      <c r="CT140" s="5"/>
      <c r="CV140" s="28" t="str">
        <f t="shared" si="128"/>
        <v/>
      </c>
      <c r="CW140" s="28" t="str">
        <f t="shared" si="129"/>
        <v/>
      </c>
      <c r="CX140" s="28" t="str">
        <f t="shared" si="130"/>
        <v/>
      </c>
      <c r="CY140" s="28" t="str">
        <f t="shared" si="131"/>
        <v/>
      </c>
      <c r="CZ140" s="28" t="str">
        <f t="shared" si="132"/>
        <v/>
      </c>
      <c r="DA140" s="28" t="str">
        <f t="shared" si="133"/>
        <v/>
      </c>
      <c r="DB140" s="28" t="str">
        <f t="shared" si="139"/>
        <v/>
      </c>
      <c r="DC140" s="28" t="str">
        <f t="shared" si="140"/>
        <v/>
      </c>
      <c r="DD140" s="28" t="str">
        <f t="shared" si="141"/>
        <v/>
      </c>
      <c r="DE140" s="28">
        <f t="shared" si="142"/>
        <v>0</v>
      </c>
      <c r="DP140" s="5"/>
      <c r="DQ140" s="48"/>
      <c r="DR140" s="5"/>
      <c r="DS140" s="5"/>
      <c r="DU140" s="48"/>
      <c r="DV140" s="48"/>
      <c r="DW140" s="48"/>
      <c r="DZ140" s="48"/>
      <c r="EA140" s="48"/>
      <c r="EB140" s="48"/>
      <c r="EC140" s="48"/>
      <c r="EF140" s="48"/>
      <c r="EG140" s="48"/>
      <c r="EH140" s="48"/>
      <c r="EI140" s="48"/>
      <c r="EN140" s="48"/>
    </row>
    <row r="141" spans="1:144" x14ac:dyDescent="0.2">
      <c r="A141">
        <v>131</v>
      </c>
      <c r="B141" s="353">
        <v>18</v>
      </c>
      <c r="C141" s="354" t="str">
        <f>IF(AR141&lt;999,VLOOKUP(AR141,'Akt. Runde'!$A$11:$AL$189,3),"")</f>
        <v/>
      </c>
      <c r="D141" s="355" t="str">
        <f>IF(AR141&lt;999,VLOOKUP(AR141,'Akt. Runde'!$A$11:$AL$189,4),"")</f>
        <v/>
      </c>
      <c r="E141" s="356" t="str">
        <f>IF(AR141&lt;999,VLOOKUP(AR141,'Akt. Runde'!$A$11:$AL$189,5),"")</f>
        <v/>
      </c>
      <c r="F141" s="356" t="str">
        <f>IF(AR141&lt;999,VLOOKUP(AR141,'Akt. Runde'!$A$11:$AL$189,6),"")</f>
        <v/>
      </c>
      <c r="G141" s="438" t="str">
        <f>IF(AR141&lt;999,VLOOKUP(AR141,'Akt. Runde'!$A$11:$AL$189,7),"")</f>
        <v/>
      </c>
      <c r="H141" s="357" t="str">
        <f>IF(AR141&lt;999,VLOOKUP(AR141,'Akt. Runde'!$A$11:$AL$189,8),"")</f>
        <v/>
      </c>
      <c r="I141" s="444" t="str">
        <f>IF(AR141&lt;999,VLOOKUP(AR141,'Akt. Runde'!$A$11:$AL$189,9),"")</f>
        <v/>
      </c>
      <c r="J141" s="445" t="str">
        <f>IF(AR141&lt;999,VLOOKUP(AR141,'Akt. Runde'!$A$11:$AL$189,10),"")</f>
        <v/>
      </c>
      <c r="K141" s="446" t="str">
        <f>IF(AR141&lt;999,VLOOKUP(AR141,'Akt. Runde'!$A$11:$AL$189,11),"")</f>
        <v/>
      </c>
      <c r="L141" s="445" t="str">
        <f>IF(AR141&lt;999,VLOOKUP(AR141,'Akt. Runde'!$A$11:$AL$189,12),"")</f>
        <v/>
      </c>
      <c r="M141" s="446" t="str">
        <f>IF(AR141&lt;999,VLOOKUP(AR141,'Akt. Runde'!$A$11:$AL$189,13),"")</f>
        <v/>
      </c>
      <c r="N141" s="445" t="str">
        <f>IF(AR141&lt;999,VLOOKUP(AR141,'Akt. Runde'!$A$11:$AL$189,14),"")</f>
        <v/>
      </c>
      <c r="O141" s="444" t="str">
        <f>IF(AR141&lt;999,VLOOKUP(AR141,'Akt. Runde'!$A$11:$AL$189,15),"")</f>
        <v/>
      </c>
      <c r="P141" s="445" t="str">
        <f>IF(AR141&lt;999,VLOOKUP(AR141,'Akt. Runde'!$A$11:$AL$189,16),"")</f>
        <v/>
      </c>
      <c r="Q141" s="446" t="str">
        <f>IF(AR141&lt;999,VLOOKUP(AR141,'Akt. Runde'!$A$11:$AL$189,17),"")</f>
        <v/>
      </c>
      <c r="R141" s="445" t="str">
        <f>IF(AR141&lt;999,VLOOKUP(AR141,'Akt. Runde'!$A$11:$AL$189,18),"")</f>
        <v/>
      </c>
      <c r="S141" s="446" t="str">
        <f>IF(AR141&lt;999,VLOOKUP(AR141,'Akt. Runde'!$A$11:$AL$189,19),"")</f>
        <v/>
      </c>
      <c r="T141" s="445" t="str">
        <f>IF(AR141&lt;999,VLOOKUP(AR141,'Akt. Runde'!$A$11:$AL$189,20),"")</f>
        <v/>
      </c>
      <c r="U141" s="430" t="str">
        <f>IF(AR141&lt;999,VLOOKUP(AR141,'Akt. Runde'!$A$11:$AL$189,21),"")</f>
        <v/>
      </c>
      <c r="V141" s="431" t="str">
        <f>IF(AR141&lt;999,VLOOKUP(AR141,'Akt. Runde'!$A$11:$AL$189,22),"")</f>
        <v/>
      </c>
      <c r="W141" s="431" t="str">
        <f>IF(AR141&lt;999,VLOOKUP(AR141,'Akt. Runde'!$A$11:$AL$189,23),"")</f>
        <v/>
      </c>
      <c r="X141" s="346" t="str">
        <f>IF(AR141&lt;999,VLOOKUP(AR141,'Akt. Runde'!$A$11:$AL$189,24),"")</f>
        <v/>
      </c>
      <c r="Y141" s="345" t="str">
        <f>IF(AR141&lt;999,VLOOKUP(AR141,'Akt. Runde'!$A$11:$AL$189,25),"")</f>
        <v/>
      </c>
      <c r="Z141" s="338" t="str">
        <f>IF(AR141&lt;999,VLOOKUP(AR141,'Akt. Runde'!$A$11:$AL$189,26),"")</f>
        <v/>
      </c>
      <c r="AA141" s="352" t="str">
        <f>IF(AR141&lt;999,VLOOKUP(AR141,'Akt. Runde'!$A$11:$AL$189,27),"")</f>
        <v/>
      </c>
      <c r="AB141" s="345" t="str">
        <f>IF(AR141&lt;999,VLOOKUP(AR141,'Akt. Runde'!$A$11:$AL$189,28),"")</f>
        <v/>
      </c>
      <c r="AC141" s="345" t="str">
        <f>IF(AR141&lt;999,VLOOKUP(AR141,'Akt. Runde'!$A$11:$AL$189,29),"")</f>
        <v/>
      </c>
      <c r="AD141" s="339" t="str">
        <f>IF(AR141&lt;999,VLOOKUP(AR141,'Akt. Runde'!$A$11:$AL$189,30),"")</f>
        <v/>
      </c>
      <c r="AE141" s="352" t="str">
        <f>IF(AR141&lt;999,VLOOKUP(AR141,'Akt. Runde'!$A$11:$AL$189,31),"")</f>
        <v/>
      </c>
      <c r="AF141" s="345" t="str">
        <f>IF(AR141&lt;999,VLOOKUP(AR141,'Akt. Runde'!$A$11:$AL$189,32),"")</f>
        <v/>
      </c>
      <c r="AG141" s="345" t="str">
        <f>IF(AR141&lt;999,VLOOKUP(AR141,'Akt. Runde'!$A$11:$AL$189,33),"")</f>
        <v/>
      </c>
      <c r="AH141" s="340" t="str">
        <f>IF(AR141&lt;999,VLOOKUP(AR141,'Akt. Runde'!$A$11:$AL$189,34),"")</f>
        <v/>
      </c>
      <c r="AI141" s="339" t="str">
        <f>IF(AR141&lt;999,VLOOKUP(AR141,'Akt. Runde'!$A$11:$AL$189,35),"")</f>
        <v/>
      </c>
      <c r="AJ141" s="341" t="str">
        <f>IF(AR141&lt;999,VLOOKUP(AR141,'Akt. Runde'!$A$11:$AL$189,36),"")</f>
        <v/>
      </c>
      <c r="AK141" s="333" t="str">
        <f>IF(AR141&lt;999,VLOOKUP(AR141,'Akt. Runde'!$A$11:$AL$189,37),"")</f>
        <v/>
      </c>
      <c r="AL141" s="136" t="str">
        <f>IF(AR141&lt;999,VLOOKUP(AR141,'Akt. Runde'!$A$11:$AL$189,38),"")</f>
        <v/>
      </c>
      <c r="AO141">
        <f>IF('Akt. Runde'!AK141="",99,'Akt. Runde'!AK141)</f>
        <v>99</v>
      </c>
      <c r="AP141">
        <f t="shared" si="100"/>
        <v>99131</v>
      </c>
      <c r="AQ141">
        <f t="shared" si="134"/>
        <v>99131</v>
      </c>
      <c r="AR141">
        <f t="shared" si="143"/>
        <v>999</v>
      </c>
      <c r="AS141">
        <f t="shared" si="144"/>
        <v>999000</v>
      </c>
      <c r="AT141">
        <f t="shared" si="145"/>
        <v>999000</v>
      </c>
      <c r="AU141">
        <f t="shared" si="146"/>
        <v>999</v>
      </c>
      <c r="AV141">
        <f t="shared" ref="AV141:AV189" si="149">AV140+1</f>
        <v>131</v>
      </c>
      <c r="AW141" s="47" t="str">
        <f t="shared" si="147"/>
        <v/>
      </c>
      <c r="AX141" t="str">
        <f>IF(AU141&lt;999,VLOOKUP(AU141,'Akt. Runde'!$A$11:$AL$189,4),"")</f>
        <v/>
      </c>
      <c r="AY141" s="48" t="str">
        <f>IF(AU141&lt;999,VLOOKUP(AU141,'Akt. Runde'!$A$11:$AL$189,36),"")</f>
        <v/>
      </c>
      <c r="AZ141" s="447" t="str">
        <f>IF(AU141&lt;999,VLOOKUP(AU141,'Akt. Runde'!$A$11:$AL$189,37),"")</f>
        <v/>
      </c>
      <c r="BA141" t="str">
        <f t="shared" si="148"/>
        <v/>
      </c>
      <c r="BZ141" s="28" t="str">
        <f t="shared" si="122"/>
        <v/>
      </c>
      <c r="CA141" s="28" t="str">
        <f t="shared" si="123"/>
        <v/>
      </c>
      <c r="CB141" s="28" t="str">
        <f t="shared" si="124"/>
        <v/>
      </c>
      <c r="CC141" s="28" t="str">
        <f t="shared" si="125"/>
        <v/>
      </c>
      <c r="CD141" s="28" t="str">
        <f t="shared" si="126"/>
        <v/>
      </c>
      <c r="CE141" s="28" t="str">
        <f t="shared" si="127"/>
        <v/>
      </c>
      <c r="CF141" s="28" t="str">
        <f t="shared" si="135"/>
        <v/>
      </c>
      <c r="CG141" s="28" t="str">
        <f t="shared" si="136"/>
        <v/>
      </c>
      <c r="CH141" s="28" t="str">
        <f t="shared" si="137"/>
        <v/>
      </c>
      <c r="CI141" s="28">
        <f t="shared" si="138"/>
        <v>0</v>
      </c>
      <c r="CT141" s="5"/>
      <c r="CV141" s="28" t="str">
        <f t="shared" si="128"/>
        <v/>
      </c>
      <c r="CW141" s="28" t="str">
        <f t="shared" si="129"/>
        <v/>
      </c>
      <c r="CX141" s="28" t="str">
        <f t="shared" si="130"/>
        <v/>
      </c>
      <c r="CY141" s="28" t="str">
        <f t="shared" si="131"/>
        <v/>
      </c>
      <c r="CZ141" s="28" t="str">
        <f t="shared" si="132"/>
        <v/>
      </c>
      <c r="DA141" s="28" t="str">
        <f t="shared" si="133"/>
        <v/>
      </c>
      <c r="DB141" s="28" t="str">
        <f t="shared" si="139"/>
        <v/>
      </c>
      <c r="DC141" s="28" t="str">
        <f t="shared" si="140"/>
        <v/>
      </c>
      <c r="DD141" s="28" t="str">
        <f t="shared" si="141"/>
        <v/>
      </c>
      <c r="DE141" s="28">
        <f t="shared" si="142"/>
        <v>0</v>
      </c>
      <c r="DP141" s="5"/>
      <c r="DQ141" s="48"/>
      <c r="DR141" s="5"/>
      <c r="DS141" s="5"/>
      <c r="DU141" s="48"/>
      <c r="DV141" s="48"/>
      <c r="DW141" s="48"/>
      <c r="DZ141" s="48"/>
      <c r="EA141" s="48"/>
      <c r="EB141" s="48"/>
      <c r="EC141" s="48"/>
      <c r="EF141" s="48"/>
      <c r="EG141" s="48"/>
      <c r="EH141" s="48"/>
      <c r="EI141" s="48"/>
      <c r="EN141" s="48"/>
    </row>
    <row r="142" spans="1:144" x14ac:dyDescent="0.2">
      <c r="A142">
        <v>132</v>
      </c>
      <c r="B142" s="387">
        <v>19</v>
      </c>
      <c r="C142" s="388" t="str">
        <f>IF(AR142&lt;999,VLOOKUP(AR142,'Akt. Runde'!$A$11:$AL$189,3),"")</f>
        <v/>
      </c>
      <c r="D142" s="389" t="str">
        <f>IF(AR142&lt;999,VLOOKUP(AR142,'Akt. Runde'!$A$11:$AL$189,4),"")</f>
        <v/>
      </c>
      <c r="E142" s="390" t="str">
        <f>IF(AR142&lt;999,VLOOKUP(AR142,'Akt. Runde'!$A$11:$AL$189,5),"")</f>
        <v/>
      </c>
      <c r="F142" s="390" t="str">
        <f>IF(AR142&lt;999,VLOOKUP(AR142,'Akt. Runde'!$A$11:$AL$189,6),"")</f>
        <v/>
      </c>
      <c r="G142" s="439" t="str">
        <f>IF(AR142&lt;999,VLOOKUP(AR142,'Akt. Runde'!$A$11:$AL$189,7),"")</f>
        <v/>
      </c>
      <c r="H142" s="391" t="str">
        <f>IF(AR142&lt;999,VLOOKUP(AR142,'Akt. Runde'!$A$11:$AL$189,8),"")</f>
        <v/>
      </c>
      <c r="I142" s="392" t="str">
        <f>IF(AR142&lt;999,VLOOKUP(AR142,'Akt. Runde'!$A$11:$AL$189,9),"")</f>
        <v/>
      </c>
      <c r="J142" s="393" t="str">
        <f>IF(AR142&lt;999,VLOOKUP(AR142,'Akt. Runde'!$A$11:$AL$189,10),"")</f>
        <v/>
      </c>
      <c r="K142" s="394" t="str">
        <f>IF(AR142&lt;999,VLOOKUP(AR142,'Akt. Runde'!$A$11:$AL$189,11),"")</f>
        <v/>
      </c>
      <c r="L142" s="393" t="str">
        <f>IF(AR142&lt;999,VLOOKUP(AR142,'Akt. Runde'!$A$11:$AL$189,12),"")</f>
        <v/>
      </c>
      <c r="M142" s="394" t="str">
        <f>IF(AR142&lt;999,VLOOKUP(AR142,'Akt. Runde'!$A$11:$AL$189,13),"")</f>
        <v/>
      </c>
      <c r="N142" s="393" t="str">
        <f>IF(AR142&lt;999,VLOOKUP(AR142,'Akt. Runde'!$A$11:$AL$189,14),"")</f>
        <v/>
      </c>
      <c r="O142" s="392" t="str">
        <f>IF(AR142&lt;999,VLOOKUP(AR142,'Akt. Runde'!$A$11:$AL$189,15),"")</f>
        <v/>
      </c>
      <c r="P142" s="393" t="str">
        <f>IF(AR142&lt;999,VLOOKUP(AR142,'Akt. Runde'!$A$11:$AL$189,16),"")</f>
        <v/>
      </c>
      <c r="Q142" s="394" t="str">
        <f>IF(AR142&lt;999,VLOOKUP(AR142,'Akt. Runde'!$A$11:$AL$189,17),"")</f>
        <v/>
      </c>
      <c r="R142" s="393" t="str">
        <f>IF(AR142&lt;999,VLOOKUP(AR142,'Akt. Runde'!$A$11:$AL$189,18),"")</f>
        <v/>
      </c>
      <c r="S142" s="394" t="str">
        <f>IF(AR142&lt;999,VLOOKUP(AR142,'Akt. Runde'!$A$11:$AL$189,19),"")</f>
        <v/>
      </c>
      <c r="T142" s="393" t="str">
        <f>IF(AR142&lt;999,VLOOKUP(AR142,'Akt. Runde'!$A$11:$AL$189,20),"")</f>
        <v/>
      </c>
      <c r="U142" s="428" t="str">
        <f>IF(AR142&lt;999,VLOOKUP(AR142,'Akt. Runde'!$A$11:$AL$189,21),"")</f>
        <v/>
      </c>
      <c r="V142" s="429" t="str">
        <f>IF(AR142&lt;999,VLOOKUP(AR142,'Akt. Runde'!$A$11:$AL$189,22),"")</f>
        <v/>
      </c>
      <c r="W142" s="429" t="str">
        <f>IF(AR142&lt;999,VLOOKUP(AR142,'Akt. Runde'!$A$11:$AL$189,23),"")</f>
        <v/>
      </c>
      <c r="X142" s="407" t="str">
        <f>IF(AR142&lt;999,VLOOKUP(AR142,'Akt. Runde'!$A$11:$AL$189,24),"")</f>
        <v/>
      </c>
      <c r="Y142" s="408" t="str">
        <f>IF(AR142&lt;999,VLOOKUP(AR142,'Akt. Runde'!$A$11:$AL$189,25),"")</f>
        <v/>
      </c>
      <c r="Z142" s="397" t="str">
        <f>IF(AR142&lt;999,VLOOKUP(AR142,'Akt. Runde'!$A$11:$AL$189,26),"")</f>
        <v/>
      </c>
      <c r="AA142" s="398" t="str">
        <f>IF(AR142&lt;999,VLOOKUP(AR142,'Akt. Runde'!$A$11:$AL$189,27),"")</f>
        <v/>
      </c>
      <c r="AB142" s="396" t="str">
        <f>IF(AR142&lt;999,VLOOKUP(AR142,'Akt. Runde'!$A$11:$AL$189,28),"")</f>
        <v/>
      </c>
      <c r="AC142" s="396" t="str">
        <f>IF(AR142&lt;999,VLOOKUP(AR142,'Akt. Runde'!$A$11:$AL$189,29),"")</f>
        <v/>
      </c>
      <c r="AD142" s="399" t="str">
        <f>IF(AR142&lt;999,VLOOKUP(AR142,'Akt. Runde'!$A$11:$AL$189,30),"")</f>
        <v/>
      </c>
      <c r="AE142" s="398" t="str">
        <f>IF(AR142&lt;999,VLOOKUP(AR142,'Akt. Runde'!$A$11:$AL$189,31),"")</f>
        <v/>
      </c>
      <c r="AF142" s="396" t="str">
        <f>IF(AR142&lt;999,VLOOKUP(AR142,'Akt. Runde'!$A$11:$AL$189,32),"")</f>
        <v/>
      </c>
      <c r="AG142" s="396" t="str">
        <f>IF(AR142&lt;999,VLOOKUP(AR142,'Akt. Runde'!$A$11:$AL$189,33),"")</f>
        <v/>
      </c>
      <c r="AH142" s="400" t="str">
        <f>IF(AR142&lt;999,VLOOKUP(AR142,'Akt. Runde'!$A$11:$AL$189,34),"")</f>
        <v/>
      </c>
      <c r="AI142" s="399" t="str">
        <f>IF(AR142&lt;999,VLOOKUP(AR142,'Akt. Runde'!$A$11:$AL$189,35),"")</f>
        <v/>
      </c>
      <c r="AJ142" s="401" t="str">
        <f>IF(AR142&lt;999,VLOOKUP(AR142,'Akt. Runde'!$A$11:$AL$189,36),"")</f>
        <v/>
      </c>
      <c r="AK142" s="402" t="str">
        <f>IF(AR142&lt;999,VLOOKUP(AR142,'Akt. Runde'!$A$11:$AL$189,37),"")</f>
        <v/>
      </c>
      <c r="AL142" s="403" t="str">
        <f>IF(AR142&lt;999,VLOOKUP(AR142,'Akt. Runde'!$A$11:$AL$189,38),"")</f>
        <v/>
      </c>
      <c r="AO142">
        <f>IF('Akt. Runde'!AK142="",99,'Akt. Runde'!AK142)</f>
        <v>99</v>
      </c>
      <c r="AP142">
        <f t="shared" si="100"/>
        <v>99132</v>
      </c>
      <c r="AQ142">
        <f t="shared" si="134"/>
        <v>99132</v>
      </c>
      <c r="AR142">
        <f t="shared" si="143"/>
        <v>999</v>
      </c>
      <c r="AS142">
        <f t="shared" si="144"/>
        <v>999000</v>
      </c>
      <c r="AT142">
        <f t="shared" si="145"/>
        <v>999000</v>
      </c>
      <c r="AU142">
        <f t="shared" si="146"/>
        <v>999</v>
      </c>
      <c r="AV142">
        <f t="shared" si="149"/>
        <v>132</v>
      </c>
      <c r="AW142" s="47" t="str">
        <f t="shared" si="147"/>
        <v/>
      </c>
      <c r="AX142" t="str">
        <f>IF(AU142&lt;999,VLOOKUP(AU142,'Akt. Runde'!$A$11:$AL$189,4),"")</f>
        <v/>
      </c>
      <c r="AY142" s="48" t="str">
        <f>IF(AU142&lt;999,VLOOKUP(AU142,'Akt. Runde'!$A$11:$AL$189,36),"")</f>
        <v/>
      </c>
      <c r="AZ142" s="447" t="str">
        <f>IF(AU142&lt;999,VLOOKUP(AU142,'Akt. Runde'!$A$11:$AL$189,37),"")</f>
        <v/>
      </c>
      <c r="BA142" t="str">
        <f t="shared" si="148"/>
        <v/>
      </c>
      <c r="BZ142" s="28" t="str">
        <f t="shared" si="122"/>
        <v/>
      </c>
      <c r="CA142" s="28" t="str">
        <f t="shared" si="123"/>
        <v/>
      </c>
      <c r="CB142" s="28" t="str">
        <f t="shared" si="124"/>
        <v/>
      </c>
      <c r="CC142" s="28" t="str">
        <f t="shared" si="125"/>
        <v/>
      </c>
      <c r="CD142" s="28" t="str">
        <f t="shared" si="126"/>
        <v/>
      </c>
      <c r="CE142" s="28" t="str">
        <f t="shared" si="127"/>
        <v/>
      </c>
      <c r="CF142" s="28" t="str">
        <f t="shared" si="135"/>
        <v/>
      </c>
      <c r="CG142" s="28" t="str">
        <f t="shared" si="136"/>
        <v/>
      </c>
      <c r="CH142" s="28" t="str">
        <f t="shared" si="137"/>
        <v/>
      </c>
      <c r="CI142" s="28">
        <f t="shared" si="138"/>
        <v>0</v>
      </c>
      <c r="CT142" s="5"/>
      <c r="CV142" s="28" t="str">
        <f t="shared" si="128"/>
        <v/>
      </c>
      <c r="CW142" s="28" t="str">
        <f t="shared" si="129"/>
        <v/>
      </c>
      <c r="CX142" s="28" t="str">
        <f t="shared" si="130"/>
        <v/>
      </c>
      <c r="CY142" s="28" t="str">
        <f t="shared" si="131"/>
        <v/>
      </c>
      <c r="CZ142" s="28" t="str">
        <f t="shared" si="132"/>
        <v/>
      </c>
      <c r="DA142" s="28" t="str">
        <f t="shared" si="133"/>
        <v/>
      </c>
      <c r="DB142" s="28" t="str">
        <f t="shared" si="139"/>
        <v/>
      </c>
      <c r="DC142" s="28" t="str">
        <f t="shared" si="140"/>
        <v/>
      </c>
      <c r="DD142" s="28" t="str">
        <f t="shared" si="141"/>
        <v/>
      </c>
      <c r="DE142" s="28">
        <f t="shared" si="142"/>
        <v>0</v>
      </c>
      <c r="DP142" s="5"/>
      <c r="DQ142" s="48"/>
      <c r="DR142" s="5"/>
      <c r="DS142" s="5"/>
      <c r="DU142" s="48"/>
      <c r="DV142" s="48"/>
      <c r="DW142" s="48"/>
      <c r="DZ142" s="48"/>
      <c r="EA142" s="48"/>
      <c r="EB142" s="48"/>
      <c r="EC142" s="48"/>
      <c r="EF142" s="48"/>
      <c r="EG142" s="48"/>
      <c r="EH142" s="48"/>
      <c r="EI142" s="48"/>
      <c r="EN142" s="48"/>
    </row>
    <row r="143" spans="1:144" ht="13.5" thickBot="1" x14ac:dyDescent="0.25">
      <c r="A143">
        <v>133</v>
      </c>
      <c r="B143" s="548">
        <v>20</v>
      </c>
      <c r="C143" s="549" t="str">
        <f>IF(AR143&lt;999,VLOOKUP(AR143,'Akt. Runde'!$A$11:$AL$189,3),"")</f>
        <v/>
      </c>
      <c r="D143" s="550" t="str">
        <f>IF(AR143&lt;999,VLOOKUP(AR143,'Akt. Runde'!$A$11:$AL$189,4),"")</f>
        <v/>
      </c>
      <c r="E143" s="551" t="str">
        <f>IF(AR143&lt;999,VLOOKUP(AR143,'Akt. Runde'!$A$11:$AL$189,5),"")</f>
        <v/>
      </c>
      <c r="F143" s="551" t="str">
        <f>IF(AR143&lt;999,VLOOKUP(AR143,'Akt. Runde'!$A$11:$AL$189,6),"")</f>
        <v/>
      </c>
      <c r="G143" s="552" t="str">
        <f>IF(AR143&lt;999,VLOOKUP(AR143,'Akt. Runde'!$A$11:$AL$189,7),"")</f>
        <v/>
      </c>
      <c r="H143" s="553" t="str">
        <f>IF(AR143&lt;999,VLOOKUP(AR143,'Akt. Runde'!$A$11:$AL$189,8),"")</f>
        <v/>
      </c>
      <c r="I143" s="554" t="str">
        <f>IF(AR143&lt;999,VLOOKUP(AR143,'Akt. Runde'!$A$11:$AL$189,9),"")</f>
        <v/>
      </c>
      <c r="J143" s="555" t="str">
        <f>IF(AR143&lt;999,VLOOKUP(AR143,'Akt. Runde'!$A$11:$AL$189,10),"")</f>
        <v/>
      </c>
      <c r="K143" s="556" t="str">
        <f>IF(AR143&lt;999,VLOOKUP(AR143,'Akt. Runde'!$A$11:$AL$189,11),"")</f>
        <v/>
      </c>
      <c r="L143" s="555" t="str">
        <f>IF(AR143&lt;999,VLOOKUP(AR143,'Akt. Runde'!$A$11:$AL$189,12),"")</f>
        <v/>
      </c>
      <c r="M143" s="556" t="str">
        <f>IF(AR143&lt;999,VLOOKUP(AR143,'Akt. Runde'!$A$11:$AL$189,13),"")</f>
        <v/>
      </c>
      <c r="N143" s="555" t="str">
        <f>IF(AR143&lt;999,VLOOKUP(AR143,'Akt. Runde'!$A$11:$AL$189,14),"")</f>
        <v/>
      </c>
      <c r="O143" s="554" t="str">
        <f>IF(AR143&lt;999,VLOOKUP(AR143,'Akt. Runde'!$A$11:$AL$189,15),"")</f>
        <v/>
      </c>
      <c r="P143" s="555" t="str">
        <f>IF(AR143&lt;999,VLOOKUP(AR143,'Akt. Runde'!$A$11:$AL$189,16),"")</f>
        <v/>
      </c>
      <c r="Q143" s="556" t="str">
        <f>IF(AR143&lt;999,VLOOKUP(AR143,'Akt. Runde'!$A$11:$AL$189,17),"")</f>
        <v/>
      </c>
      <c r="R143" s="555" t="str">
        <f>IF(AR143&lt;999,VLOOKUP(AR143,'Akt. Runde'!$A$11:$AL$189,18),"")</f>
        <v/>
      </c>
      <c r="S143" s="556" t="str">
        <f>IF(AR143&lt;999,VLOOKUP(AR143,'Akt. Runde'!$A$11:$AL$189,19),"")</f>
        <v/>
      </c>
      <c r="T143" s="555" t="str">
        <f>IF(AR143&lt;999,VLOOKUP(AR143,'Akt. Runde'!$A$11:$AL$189,20),"")</f>
        <v/>
      </c>
      <c r="U143" s="557" t="str">
        <f>IF(AR143&lt;999,VLOOKUP(AR143,'Akt. Runde'!$A$11:$AL$189,21),"")</f>
        <v/>
      </c>
      <c r="V143" s="558" t="str">
        <f>IF(AR143&lt;999,VLOOKUP(AR143,'Akt. Runde'!$A$11:$AL$189,22),"")</f>
        <v/>
      </c>
      <c r="W143" s="558" t="str">
        <f>IF(AR143&lt;999,VLOOKUP(AR143,'Akt. Runde'!$A$11:$AL$189,23),"")</f>
        <v/>
      </c>
      <c r="X143" s="559" t="str">
        <f>IF(AR143&lt;999,VLOOKUP(AR143,'Akt. Runde'!$A$11:$AL$189,24),"")</f>
        <v/>
      </c>
      <c r="Y143" s="459" t="str">
        <f>IF(AR143&lt;999,VLOOKUP(AR143,'Akt. Runde'!$A$11:$AL$189,25),"")</f>
        <v/>
      </c>
      <c r="Z143" s="560" t="str">
        <f>IF(AR143&lt;999,VLOOKUP(AR143,'Akt. Runde'!$A$11:$AL$189,26),"")</f>
        <v/>
      </c>
      <c r="AA143" s="561" t="str">
        <f>IF(AR143&lt;999,VLOOKUP(AR143,'Akt. Runde'!$A$11:$AL$189,27),"")</f>
        <v/>
      </c>
      <c r="AB143" s="459" t="str">
        <f>IF(AR143&lt;999,VLOOKUP(AR143,'Akt. Runde'!$A$11:$AL$189,28),"")</f>
        <v/>
      </c>
      <c r="AC143" s="459" t="str">
        <f>IF(AR143&lt;999,VLOOKUP(AR143,'Akt. Runde'!$A$11:$AL$189,29),"")</f>
        <v/>
      </c>
      <c r="AD143" s="562" t="str">
        <f>IF(AR143&lt;999,VLOOKUP(AR143,'Akt. Runde'!$A$11:$AL$189,30),"")</f>
        <v/>
      </c>
      <c r="AE143" s="561" t="str">
        <f>IF(AR143&lt;999,VLOOKUP(AR143,'Akt. Runde'!$A$11:$AL$189,31),"")</f>
        <v/>
      </c>
      <c r="AF143" s="459" t="str">
        <f>IF(AR143&lt;999,VLOOKUP(AR143,'Akt. Runde'!$A$11:$AL$189,32),"")</f>
        <v/>
      </c>
      <c r="AG143" s="459" t="str">
        <f>IF(AR143&lt;999,VLOOKUP(AR143,'Akt. Runde'!$A$11:$AL$189,33),"")</f>
        <v/>
      </c>
      <c r="AH143" s="563" t="str">
        <f>IF(AR143&lt;999,VLOOKUP(AR143,'Akt. Runde'!$A$11:$AL$189,34),"")</f>
        <v/>
      </c>
      <c r="AI143" s="562" t="str">
        <f>IF(AR143&lt;999,VLOOKUP(AR143,'Akt. Runde'!$A$11:$AL$189,35),"")</f>
        <v/>
      </c>
      <c r="AJ143" s="564" t="str">
        <f>IF(AR143&lt;999,VLOOKUP(AR143,'Akt. Runde'!$A$11:$AL$189,36),"")</f>
        <v/>
      </c>
      <c r="AK143" s="565" t="str">
        <f>IF(AR143&lt;999,VLOOKUP(AR143,'Akt. Runde'!$A$11:$AL$189,37),"")</f>
        <v/>
      </c>
      <c r="AL143" s="137" t="str">
        <f>IF(AR143&lt;999,VLOOKUP(AR143,'Akt. Runde'!$A$11:$AL$189,38),"")</f>
        <v/>
      </c>
      <c r="AO143">
        <f>IF('Akt. Runde'!AK143="",99,'Akt. Runde'!AK143)</f>
        <v>99</v>
      </c>
      <c r="AP143">
        <f t="shared" si="100"/>
        <v>99133</v>
      </c>
      <c r="AQ143">
        <f t="shared" si="134"/>
        <v>99133</v>
      </c>
      <c r="AR143">
        <f t="shared" si="143"/>
        <v>999</v>
      </c>
      <c r="AS143">
        <f t="shared" si="144"/>
        <v>999000</v>
      </c>
      <c r="AT143">
        <f t="shared" si="145"/>
        <v>999000</v>
      </c>
      <c r="AU143">
        <f t="shared" si="146"/>
        <v>999</v>
      </c>
      <c r="AV143">
        <f t="shared" si="149"/>
        <v>133</v>
      </c>
      <c r="AW143" s="47" t="str">
        <f t="shared" si="147"/>
        <v/>
      </c>
      <c r="AX143" t="str">
        <f>IF(AU143&lt;999,VLOOKUP(AU143,'Akt. Runde'!$A$11:$AL$189,4),"")</f>
        <v/>
      </c>
      <c r="AY143" s="48" t="str">
        <f>IF(AU143&lt;999,VLOOKUP(AU143,'Akt. Runde'!$A$11:$AL$189,36),"")</f>
        <v/>
      </c>
      <c r="AZ143" s="447" t="str">
        <f>IF(AU143&lt;999,VLOOKUP(AU143,'Akt. Runde'!$A$11:$AL$189,37),"")</f>
        <v/>
      </c>
      <c r="BA143" t="str">
        <f t="shared" si="148"/>
        <v/>
      </c>
      <c r="BZ143" s="28" t="str">
        <f t="shared" si="122"/>
        <v/>
      </c>
      <c r="CA143" s="28" t="str">
        <f t="shared" si="123"/>
        <v/>
      </c>
      <c r="CB143" s="28" t="str">
        <f t="shared" si="124"/>
        <v/>
      </c>
      <c r="CC143" s="28" t="str">
        <f t="shared" si="125"/>
        <v/>
      </c>
      <c r="CD143" s="28" t="str">
        <f t="shared" si="126"/>
        <v/>
      </c>
      <c r="CE143" s="28" t="str">
        <f t="shared" si="127"/>
        <v/>
      </c>
      <c r="CF143" s="28" t="str">
        <f t="shared" si="135"/>
        <v/>
      </c>
      <c r="CG143" s="28" t="str">
        <f t="shared" si="136"/>
        <v/>
      </c>
      <c r="CH143" s="28" t="str">
        <f t="shared" si="137"/>
        <v/>
      </c>
      <c r="CI143" s="28">
        <f t="shared" si="138"/>
        <v>0</v>
      </c>
      <c r="CT143" s="5"/>
      <c r="CV143" s="28" t="str">
        <f t="shared" si="128"/>
        <v/>
      </c>
      <c r="CW143" s="28" t="str">
        <f t="shared" si="129"/>
        <v/>
      </c>
      <c r="CX143" s="28" t="str">
        <f t="shared" si="130"/>
        <v/>
      </c>
      <c r="CY143" s="28" t="str">
        <f t="shared" si="131"/>
        <v/>
      </c>
      <c r="CZ143" s="28" t="str">
        <f t="shared" si="132"/>
        <v/>
      </c>
      <c r="DA143" s="28" t="str">
        <f t="shared" si="133"/>
        <v/>
      </c>
      <c r="DB143" s="28" t="str">
        <f t="shared" si="139"/>
        <v/>
      </c>
      <c r="DC143" s="28" t="str">
        <f t="shared" si="140"/>
        <v/>
      </c>
      <c r="DD143" s="28" t="str">
        <f t="shared" si="141"/>
        <v/>
      </c>
      <c r="DE143" s="28">
        <f t="shared" si="142"/>
        <v>0</v>
      </c>
      <c r="DP143" s="5"/>
      <c r="DQ143" s="48"/>
      <c r="DR143" s="5"/>
      <c r="DS143" s="5"/>
      <c r="DU143" s="48"/>
      <c r="DV143" s="48"/>
      <c r="DW143" s="48"/>
      <c r="DZ143" s="48"/>
      <c r="EA143" s="48"/>
      <c r="EB143" s="48"/>
      <c r="EC143" s="48"/>
      <c r="EF143" s="48"/>
      <c r="EG143" s="48"/>
      <c r="EH143" s="48"/>
      <c r="EI143" s="48"/>
      <c r="EN143" s="48"/>
    </row>
    <row r="144" spans="1:144" ht="13.5" thickBot="1" x14ac:dyDescent="0.25">
      <c r="A144">
        <v>134</v>
      </c>
      <c r="AQ144">
        <f>$AP$2</f>
        <v>99000</v>
      </c>
      <c r="AR144">
        <v>999</v>
      </c>
      <c r="AS144">
        <f t="shared" si="144"/>
        <v>999000</v>
      </c>
      <c r="AT144">
        <f t="shared" si="145"/>
        <v>999000</v>
      </c>
      <c r="AU144">
        <f t="shared" si="146"/>
        <v>999</v>
      </c>
      <c r="AV144">
        <f t="shared" si="149"/>
        <v>134</v>
      </c>
      <c r="AW144" s="47" t="str">
        <f t="shared" si="147"/>
        <v/>
      </c>
      <c r="AX144" t="str">
        <f>IF(AU144&lt;999,VLOOKUP(AU144,'Akt. Runde'!$A$11:$AL$189,4),"")</f>
        <v/>
      </c>
      <c r="AY144" s="48" t="str">
        <f>IF(AU144&lt;999,VLOOKUP(AU144,'Akt. Runde'!$A$11:$AL$189,36),"")</f>
        <v/>
      </c>
      <c r="AZ144" s="447" t="str">
        <f>IF(AU144&lt;999,VLOOKUP(AU144,'Akt. Runde'!$A$11:$AL$189,37),"")</f>
        <v/>
      </c>
      <c r="BA144" t="str">
        <f t="shared" si="148"/>
        <v/>
      </c>
    </row>
    <row r="145" spans="1:149" ht="16.5" thickBot="1" x14ac:dyDescent="0.3">
      <c r="A145">
        <v>135</v>
      </c>
      <c r="B145" s="733" t="str">
        <f>'Akt. Runde'!B145:AL145</f>
        <v>U-15</v>
      </c>
      <c r="C145" s="734"/>
      <c r="D145" s="734"/>
      <c r="E145" s="734"/>
      <c r="F145" s="734"/>
      <c r="G145" s="734"/>
      <c r="H145" s="734"/>
      <c r="I145" s="734"/>
      <c r="J145" s="734"/>
      <c r="K145" s="734"/>
      <c r="L145" s="734"/>
      <c r="M145" s="734"/>
      <c r="N145" s="734"/>
      <c r="O145" s="734"/>
      <c r="P145" s="734"/>
      <c r="Q145" s="734"/>
      <c r="R145" s="734"/>
      <c r="S145" s="734"/>
      <c r="T145" s="734"/>
      <c r="U145" s="734"/>
      <c r="V145" s="734"/>
      <c r="W145" s="734"/>
      <c r="X145" s="734"/>
      <c r="Y145" s="734"/>
      <c r="Z145" s="734"/>
      <c r="AA145" s="734"/>
      <c r="AB145" s="734"/>
      <c r="AC145" s="734"/>
      <c r="AD145" s="734"/>
      <c r="AE145" s="734"/>
      <c r="AF145" s="734"/>
      <c r="AG145" s="734"/>
      <c r="AH145" s="734"/>
      <c r="AI145" s="734"/>
      <c r="AJ145" s="734"/>
      <c r="AK145" s="734"/>
      <c r="AL145" s="735"/>
      <c r="AQ145">
        <f>$AP$2</f>
        <v>99000</v>
      </c>
      <c r="AR145">
        <v>999</v>
      </c>
      <c r="AS145">
        <f t="shared" si="144"/>
        <v>999000</v>
      </c>
      <c r="AT145">
        <f t="shared" si="145"/>
        <v>999000</v>
      </c>
      <c r="AU145">
        <f t="shared" si="146"/>
        <v>999</v>
      </c>
      <c r="AV145">
        <f t="shared" si="149"/>
        <v>135</v>
      </c>
      <c r="AW145" s="47" t="str">
        <f t="shared" si="147"/>
        <v/>
      </c>
      <c r="AX145" t="str">
        <f>IF(AU145&lt;999,VLOOKUP(AU145,'Akt. Runde'!$A$11:$AL$189,4),"")</f>
        <v/>
      </c>
      <c r="AY145" s="48" t="str">
        <f>IF(AU145&lt;999,VLOOKUP(AU145,'Akt. Runde'!$A$11:$AL$189,36),"")</f>
        <v/>
      </c>
      <c r="AZ145" s="447" t="str">
        <f>IF(AU145&lt;999,VLOOKUP(AU145,'Akt. Runde'!$A$11:$AL$189,37),"")</f>
        <v/>
      </c>
      <c r="BA145" t="str">
        <f t="shared" si="148"/>
        <v/>
      </c>
    </row>
    <row r="146" spans="1:149" x14ac:dyDescent="0.2">
      <c r="A146">
        <v>136</v>
      </c>
      <c r="B146" s="736" t="str">
        <f>'Akt. Runde'!B146:B147</f>
        <v>Nr.</v>
      </c>
      <c r="C146" s="738" t="str">
        <f>'Akt. Runde'!C146:C147</f>
        <v>Pass Identität</v>
      </c>
      <c r="D146" s="740" t="str">
        <f>'Akt. Runde'!D146:D147</f>
        <v>Name</v>
      </c>
      <c r="E146" s="740" t="str">
        <f>'Akt. Runde'!E146:E147</f>
        <v>VER</v>
      </c>
      <c r="F146" s="740" t="str">
        <f>'Akt. Runde'!F146:F147</f>
        <v>Jg</v>
      </c>
      <c r="G146" s="740" t="str">
        <f>'Akt. Runde'!G146:G147</f>
        <v>Kg</v>
      </c>
      <c r="H146" s="742" t="str">
        <f>'Akt. Runde'!H146:H147</f>
        <v>Faktor</v>
      </c>
      <c r="I146" s="709" t="str">
        <f>'Akt. Runde'!I146:N146</f>
        <v>Reißen</v>
      </c>
      <c r="J146" s="710"/>
      <c r="K146" s="710"/>
      <c r="L146" s="710"/>
      <c r="M146" s="710"/>
      <c r="N146" s="711"/>
      <c r="O146" s="709" t="str">
        <f>'Akt. Runde'!O146:T146</f>
        <v>Stoßen</v>
      </c>
      <c r="P146" s="710"/>
      <c r="Q146" s="710"/>
      <c r="R146" s="710"/>
      <c r="S146" s="710"/>
      <c r="T146" s="711"/>
      <c r="U146" s="705" t="str">
        <f>'Akt. Runde'!U146:U147</f>
        <v>Zwei-kampf</v>
      </c>
      <c r="V146" s="707" t="str">
        <f>'Akt. Runde'!V146:V147</f>
        <v>Sc.-Pkte.</v>
      </c>
      <c r="W146" s="138" t="str">
        <f>'Akt. Runde'!W146</f>
        <v>SP+</v>
      </c>
      <c r="X146" s="753">
        <f>'Akt. Runde'!X146:Z146</f>
        <v>30</v>
      </c>
      <c r="Y146" s="754"/>
      <c r="Z146" s="755"/>
      <c r="AA146" s="709" t="str">
        <f>'Akt. Runde'!AA146:AD146</f>
        <v>3-Sprung</v>
      </c>
      <c r="AB146" s="710"/>
      <c r="AC146" s="710"/>
      <c r="AD146" s="711"/>
      <c r="AE146" s="712" t="str">
        <f>'Akt. Runde'!AE146:AI146</f>
        <v>Kugelwurf</v>
      </c>
      <c r="AF146" s="713"/>
      <c r="AG146" s="713"/>
      <c r="AH146" s="713"/>
      <c r="AI146" s="714"/>
      <c r="AJ146" s="756" t="str">
        <f>'Akt. Runde'!AJ146:AJ147</f>
        <v>Ges.-punkte</v>
      </c>
      <c r="AK146" s="758" t="str">
        <f>'Akt. Runde'!AK146:AK147</f>
        <v>Rang</v>
      </c>
      <c r="AL146" s="760" t="str">
        <f>'Akt. Runde'!AL146:AL147</f>
        <v>Pkte.</v>
      </c>
      <c r="AQ146">
        <f>$AP$2</f>
        <v>99000</v>
      </c>
      <c r="AR146">
        <v>999</v>
      </c>
      <c r="AS146">
        <f t="shared" si="144"/>
        <v>999000</v>
      </c>
      <c r="AT146">
        <f t="shared" si="145"/>
        <v>999000</v>
      </c>
      <c r="AU146">
        <f t="shared" si="146"/>
        <v>999</v>
      </c>
      <c r="AV146">
        <f t="shared" si="149"/>
        <v>136</v>
      </c>
      <c r="AW146" s="47" t="str">
        <f t="shared" si="147"/>
        <v/>
      </c>
      <c r="AX146" t="str">
        <f>IF(AU146&lt;999,VLOOKUP(AU146,'Akt. Runde'!$A$11:$AL$189,4),"")</f>
        <v/>
      </c>
      <c r="AY146" s="48" t="str">
        <f>IF(AU146&lt;999,VLOOKUP(AU146,'Akt. Runde'!$A$11:$AL$189,36),"")</f>
        <v/>
      </c>
      <c r="AZ146" s="447" t="str">
        <f>IF(AU146&lt;999,VLOOKUP(AU146,'Akt. Runde'!$A$11:$AL$189,37),"")</f>
        <v/>
      </c>
      <c r="BA146" t="str">
        <f t="shared" si="148"/>
        <v/>
      </c>
    </row>
    <row r="147" spans="1:149" ht="13.5" thickBot="1" x14ac:dyDescent="0.25">
      <c r="A147">
        <v>137</v>
      </c>
      <c r="B147" s="737"/>
      <c r="C147" s="739"/>
      <c r="D147" s="741"/>
      <c r="E147" s="741"/>
      <c r="F147" s="741"/>
      <c r="G147" s="741"/>
      <c r="H147" s="743"/>
      <c r="I147" s="744" t="str">
        <f>'Akt. Runde'!I147:J147</f>
        <v>1.</v>
      </c>
      <c r="J147" s="745"/>
      <c r="K147" s="746" t="str">
        <f>'Akt. Runde'!K147:L147</f>
        <v>2.</v>
      </c>
      <c r="L147" s="745"/>
      <c r="M147" s="746" t="str">
        <f>'Akt. Runde'!M147:N147</f>
        <v>3.</v>
      </c>
      <c r="N147" s="752"/>
      <c r="O147" s="744" t="str">
        <f>'Akt. Runde'!O147:P147</f>
        <v>1.</v>
      </c>
      <c r="P147" s="745"/>
      <c r="Q147" s="746" t="str">
        <f>'Akt. Runde'!Q147:R147</f>
        <v>2.</v>
      </c>
      <c r="R147" s="745"/>
      <c r="S147" s="746" t="str">
        <f>'Akt. Runde'!S147:T147</f>
        <v>3.</v>
      </c>
      <c r="T147" s="752"/>
      <c r="U147" s="706"/>
      <c r="V147" s="708"/>
      <c r="W147" s="139" t="str">
        <f>'Akt. Runde'!W147</f>
        <v>Wertung</v>
      </c>
      <c r="X147" s="140" t="str">
        <f>'Akt. Runde'!X147</f>
        <v>1.</v>
      </c>
      <c r="Y147" s="141" t="str">
        <f>'Akt. Runde'!Y147</f>
        <v>2.</v>
      </c>
      <c r="Z147" s="142" t="str">
        <f>'Akt. Runde'!Z147</f>
        <v>Pkte.</v>
      </c>
      <c r="AA147" s="140" t="str">
        <f>'Akt. Runde'!AA147</f>
        <v>1.</v>
      </c>
      <c r="AB147" s="141" t="str">
        <f>'Akt. Runde'!AB147</f>
        <v>2.</v>
      </c>
      <c r="AC147" s="141" t="str">
        <f>'Akt. Runde'!AC147</f>
        <v>3.</v>
      </c>
      <c r="AD147" s="142" t="str">
        <f>'Akt. Runde'!AD147</f>
        <v>Pkte.</v>
      </c>
      <c r="AE147" s="140" t="str">
        <f>'Akt. Runde'!AE147</f>
        <v>1.</v>
      </c>
      <c r="AF147" s="141" t="str">
        <f>'Akt. Runde'!AF147</f>
        <v>2.</v>
      </c>
      <c r="AG147" s="141" t="str">
        <f>'Akt. Runde'!AG147</f>
        <v>3.</v>
      </c>
      <c r="AH147" s="184" t="str">
        <f>'Akt. Runde'!AH147</f>
        <v>Basis</v>
      </c>
      <c r="AI147" s="142" t="str">
        <f>'Akt. Runde'!AI147</f>
        <v>Pkte.</v>
      </c>
      <c r="AJ147" s="757"/>
      <c r="AK147" s="759"/>
      <c r="AL147" s="761"/>
      <c r="AQ147">
        <f>$AP$2</f>
        <v>99000</v>
      </c>
      <c r="AR147">
        <v>999</v>
      </c>
      <c r="AS147">
        <f t="shared" si="144"/>
        <v>999000</v>
      </c>
      <c r="AT147">
        <f t="shared" si="145"/>
        <v>999000</v>
      </c>
      <c r="AU147">
        <f t="shared" si="146"/>
        <v>999</v>
      </c>
      <c r="AV147">
        <f t="shared" si="149"/>
        <v>137</v>
      </c>
      <c r="AW147" s="47" t="str">
        <f t="shared" si="147"/>
        <v/>
      </c>
      <c r="AX147" t="str">
        <f>IF(AU147&lt;999,VLOOKUP(AU147,'Akt. Runde'!$A$11:$AL$189,4),"")</f>
        <v/>
      </c>
      <c r="AY147" s="48" t="str">
        <f>IF(AU147&lt;999,VLOOKUP(AU147,'Akt. Runde'!$A$11:$AL$189,36),"")</f>
        <v/>
      </c>
      <c r="AZ147" s="447" t="str">
        <f>IF(AU147&lt;999,VLOOKUP(AU147,'Akt. Runde'!$A$11:$AL$189,37),"")</f>
        <v/>
      </c>
      <c r="BA147" t="str">
        <f t="shared" si="148"/>
        <v/>
      </c>
    </row>
    <row r="148" spans="1:149" ht="13.5" thickBot="1" x14ac:dyDescent="0.25">
      <c r="A148">
        <v>138</v>
      </c>
      <c r="B148" s="143" t="str">
        <f>'Akt. Runde'!B148</f>
        <v>Weiblich</v>
      </c>
      <c r="C148" s="144"/>
      <c r="D148" s="144"/>
      <c r="E148" s="145"/>
      <c r="F148" s="145"/>
      <c r="G148" s="145"/>
      <c r="H148" s="145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5"/>
      <c r="AL148" s="146"/>
      <c r="AQ148">
        <f>$AP$2</f>
        <v>99000</v>
      </c>
      <c r="AR148">
        <v>999</v>
      </c>
      <c r="AS148">
        <f t="shared" si="144"/>
        <v>999000</v>
      </c>
      <c r="AT148">
        <f t="shared" si="145"/>
        <v>999000</v>
      </c>
      <c r="AU148">
        <f t="shared" si="146"/>
        <v>999</v>
      </c>
      <c r="AV148">
        <f t="shared" si="149"/>
        <v>138</v>
      </c>
      <c r="AW148" s="47" t="str">
        <f t="shared" si="147"/>
        <v/>
      </c>
      <c r="AX148" t="str">
        <f>IF(AU148&lt;999,VLOOKUP(AU148,'Akt. Runde'!$A$11:$AL$189,4),"")</f>
        <v/>
      </c>
      <c r="AY148" s="48" t="str">
        <f>IF(AU148&lt;999,VLOOKUP(AU148,'Akt. Runde'!$A$11:$AL$189,36),"")</f>
        <v/>
      </c>
      <c r="AZ148" s="447" t="str">
        <f>IF(AU148&lt;999,VLOOKUP(AU148,'Akt. Runde'!$A$11:$AL$189,37),"")</f>
        <v/>
      </c>
      <c r="BA148" t="str">
        <f t="shared" si="148"/>
        <v/>
      </c>
      <c r="BM148" s="73"/>
      <c r="BR148" s="73"/>
      <c r="BS148" s="73"/>
      <c r="BU148" s="108"/>
      <c r="BV148" s="73"/>
      <c r="BW148" s="73"/>
      <c r="BX148" s="73"/>
      <c r="BY148" s="73"/>
      <c r="CF148" s="73" t="s">
        <v>2124</v>
      </c>
      <c r="CG148" s="73" t="s">
        <v>2125</v>
      </c>
      <c r="CH148" s="73" t="s">
        <v>2126</v>
      </c>
      <c r="CI148" s="73" t="s">
        <v>2127</v>
      </c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DB148" s="73" t="s">
        <v>2148</v>
      </c>
      <c r="DC148" s="73" t="s">
        <v>2149</v>
      </c>
      <c r="DD148" s="73" t="s">
        <v>2150</v>
      </c>
      <c r="DE148" s="73" t="s">
        <v>2154</v>
      </c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U148" s="73"/>
      <c r="DV148" s="73"/>
      <c r="DW148" s="73"/>
      <c r="DX148" s="73"/>
      <c r="DZ148" s="73"/>
      <c r="EA148" s="73"/>
      <c r="EB148" s="73"/>
      <c r="EC148" s="73"/>
      <c r="ED148" s="73"/>
      <c r="EF148" s="73"/>
      <c r="EG148" s="73"/>
      <c r="EH148" s="73"/>
      <c r="EI148" s="73"/>
      <c r="EJ148" s="117"/>
      <c r="EN148" s="118"/>
      <c r="EO148" s="118"/>
      <c r="EP148" s="118"/>
      <c r="EQ148" s="118"/>
      <c r="ER148" s="118"/>
      <c r="ES148" s="118"/>
    </row>
    <row r="149" spans="1:149" x14ac:dyDescent="0.2">
      <c r="A149">
        <v>139</v>
      </c>
      <c r="B149" s="507">
        <v>1</v>
      </c>
      <c r="C149" s="508">
        <f>IF(AR149&lt;999,VLOOKUP(AR149,'Akt. Runde'!$A$11:$AL$189,3),"")</f>
        <v>4652</v>
      </c>
      <c r="D149" s="509" t="str">
        <f>IF(AR149&lt;999,VLOOKUP(AR149,'Akt. Runde'!$A$11:$AL$189,4),"")</f>
        <v>Hofegger Jessica</v>
      </c>
      <c r="E149" s="510" t="str">
        <f>IF(AR149&lt;999,VLOOKUP(AR149,'Akt. Runde'!$A$11:$AL$189,5),"")</f>
        <v>OMV</v>
      </c>
      <c r="F149" s="510">
        <f>IF(AR149&lt;999,VLOOKUP(AR149,'Akt. Runde'!$A$11:$AL$189,6),"")</f>
        <v>1997</v>
      </c>
      <c r="G149" s="511">
        <f>IF(AR149&lt;999,VLOOKUP(AR149,'Akt. Runde'!$A$11:$AL$189,7),"")</f>
        <v>65.3</v>
      </c>
      <c r="H149" s="512">
        <f>IF(AR149&lt;999,VLOOKUP(AR149,'Akt. Runde'!$A$11:$AL$189,8),"")</f>
        <v>1.216</v>
      </c>
      <c r="I149" s="513">
        <f>IF(AR149&lt;999,VLOOKUP(AR149,'Akt. Runde'!$A$11:$AL$189,9),"")</f>
        <v>36</v>
      </c>
      <c r="J149" s="514" t="str">
        <f>IF(AR149&lt;999,VLOOKUP(AR149,'Akt. Runde'!$A$11:$AL$189,10),"")</f>
        <v/>
      </c>
      <c r="K149" s="515">
        <f>IF(AR149&lt;999,VLOOKUP(AR149,'Akt. Runde'!$A$11:$AL$189,11),"")</f>
        <v>40</v>
      </c>
      <c r="L149" s="514" t="str">
        <f>IF(AR149&lt;999,VLOOKUP(AR149,'Akt. Runde'!$A$11:$AL$189,12),"")</f>
        <v/>
      </c>
      <c r="M149" s="515">
        <f>IF(AR149&lt;999,VLOOKUP(AR149,'Akt. Runde'!$A$11:$AL$189,13),"")</f>
        <v>44</v>
      </c>
      <c r="N149" s="514" t="str">
        <f>IF(AR149&lt;999,VLOOKUP(AR149,'Akt. Runde'!$A$11:$AL$189,14),"")</f>
        <v/>
      </c>
      <c r="O149" s="513">
        <f>IF(AR149&lt;999,VLOOKUP(AR149,'Akt. Runde'!$A$11:$AL$189,15),"")</f>
        <v>47</v>
      </c>
      <c r="P149" s="514" t="str">
        <f>IF(AR149&lt;999,VLOOKUP(AR149,'Akt. Runde'!$A$11:$AL$189,16),"")</f>
        <v/>
      </c>
      <c r="Q149" s="515">
        <f>IF(AR149&lt;999,VLOOKUP(AR149,'Akt. Runde'!$A$11:$AL$189,17),"")</f>
        <v>50</v>
      </c>
      <c r="R149" s="514" t="str">
        <f>IF(AR149&lt;999,VLOOKUP(AR149,'Akt. Runde'!$A$11:$AL$189,18),"")</f>
        <v/>
      </c>
      <c r="S149" s="515">
        <f>IF(AR149&lt;999,VLOOKUP(AR149,'Akt. Runde'!$A$11:$AL$189,19),"")</f>
        <v>53</v>
      </c>
      <c r="T149" s="514" t="str">
        <f>IF(AR149&lt;999,VLOOKUP(AR149,'Akt. Runde'!$A$11:$AL$189,20),"")</f>
        <v>x</v>
      </c>
      <c r="U149" s="516">
        <f>IF(AR149&lt;999,VLOOKUP(AR149,'Akt. Runde'!$A$11:$AL$189,21),"")</f>
        <v>94</v>
      </c>
      <c r="V149" s="517">
        <f>IF(AR149&lt;999,VLOOKUP(AR149,'Akt. Runde'!$A$11:$AL$189,22),"")</f>
        <v>114.304</v>
      </c>
      <c r="W149" s="517">
        <f>IF(AR149&lt;999,VLOOKUP(AR149,'Akt. Runde'!$A$11:$AL$189,23),"")</f>
        <v>114.304</v>
      </c>
      <c r="X149" s="518">
        <f>IF(AR149&lt;999,VLOOKUP(AR149,'Akt. Runde'!$A$11:$AL$189,24),"")</f>
        <v>6.86</v>
      </c>
      <c r="Y149" s="519">
        <f>IF(AR149&lt;999,VLOOKUP(AR149,'Akt. Runde'!$A$11:$AL$189,25),"")</f>
        <v>6.89</v>
      </c>
      <c r="Z149" s="520">
        <f>IF(AR149&lt;999,VLOOKUP(AR149,'Akt. Runde'!$A$11:$AL$189,26),"")</f>
        <v>69</v>
      </c>
      <c r="AA149" s="521">
        <f>IF(AR149&lt;999,VLOOKUP(AR149,'Akt. Runde'!$A$11:$AL$189,27),"")</f>
        <v>4.8499999999999996</v>
      </c>
      <c r="AB149" s="367">
        <f>IF(AR149&lt;999,VLOOKUP(AR149,'Akt. Runde'!$A$11:$AL$189,28),"")</f>
        <v>4.9000000000000004</v>
      </c>
      <c r="AC149" s="519">
        <f>IF(AR149&lt;999,VLOOKUP(AR149,'Akt. Runde'!$A$11:$AL$189,29),"")</f>
        <v>4.95</v>
      </c>
      <c r="AD149" s="522">
        <f>IF(AR149&lt;999,VLOOKUP(AR149,'Akt. Runde'!$A$11:$AL$189,30),"")</f>
        <v>59</v>
      </c>
      <c r="AE149" s="521">
        <f>IF(AR149&lt;999,VLOOKUP(AR149,'Akt. Runde'!$A$11:$AL$189,31),"")</f>
        <v>5.01</v>
      </c>
      <c r="AF149" s="367">
        <f>IF(AR149&lt;999,VLOOKUP(AR149,'Akt. Runde'!$A$11:$AL$189,32),"")</f>
        <v>5.7</v>
      </c>
      <c r="AG149" s="519">
        <f>IF(AR149&lt;999,VLOOKUP(AR149,'Akt. Runde'!$A$11:$AL$189,33),"")</f>
        <v>5.9</v>
      </c>
      <c r="AH149" s="523">
        <f>IF(AR149&lt;999,VLOOKUP(AR149,'Akt. Runde'!$A$11:$AL$189,34),"")</f>
        <v>30</v>
      </c>
      <c r="AI149" s="522">
        <f>IF(AR149&lt;999,VLOOKUP(AR149,'Akt. Runde'!$A$11:$AL$189,35),"")</f>
        <v>36.479999999999997</v>
      </c>
      <c r="AJ149" s="524">
        <f>IF(AR149&lt;999,VLOOKUP(AR149,'Akt. Runde'!$A$11:$AL$189,36),"")</f>
        <v>278.78399999999999</v>
      </c>
      <c r="AK149" s="525">
        <f>IF(AR149&lt;999,VLOOKUP(AR149,'Akt. Runde'!$A$11:$AL$189,37),"")</f>
        <v>1</v>
      </c>
      <c r="AL149" s="526">
        <f>IF(AR149&lt;999,VLOOKUP(AR149,'Akt. Runde'!$A$11:$AL$189,38),"")</f>
        <v>30</v>
      </c>
      <c r="AO149">
        <f>IF('Akt. Runde'!AK149="",99,'Akt. Runde'!AK149)</f>
        <v>1</v>
      </c>
      <c r="AP149">
        <f t="shared" ref="AP149:AP189" si="150">AO149*$AP$1+A149</f>
        <v>1139</v>
      </c>
      <c r="AQ149">
        <f>SMALL($AP$149:$AP$168,B149)</f>
        <v>1139</v>
      </c>
      <c r="AR149">
        <f t="shared" si="143"/>
        <v>139</v>
      </c>
      <c r="AS149">
        <f t="shared" si="144"/>
        <v>139139</v>
      </c>
      <c r="AT149">
        <f t="shared" si="145"/>
        <v>999000</v>
      </c>
      <c r="AU149">
        <f t="shared" si="146"/>
        <v>999</v>
      </c>
      <c r="AV149">
        <f t="shared" si="149"/>
        <v>139</v>
      </c>
      <c r="AW149" s="47" t="str">
        <f t="shared" si="147"/>
        <v/>
      </c>
      <c r="AX149" t="str">
        <f>IF(AU149&lt;999,VLOOKUP(AU149,'Akt. Runde'!$A$11:$AL$189,4),"")</f>
        <v/>
      </c>
      <c r="AY149" s="48" t="str">
        <f>IF(AU149&lt;999,VLOOKUP(AU149,'Akt. Runde'!$A$11:$AL$189,36),"")</f>
        <v/>
      </c>
      <c r="AZ149" s="447" t="str">
        <f>IF(AU149&lt;999,VLOOKUP(AU149,'Akt. Runde'!$A$11:$AL$189,37),"")</f>
        <v/>
      </c>
      <c r="BA149" t="str">
        <f t="shared" si="148"/>
        <v/>
      </c>
      <c r="BZ149" s="28">
        <f t="shared" ref="BZ149:BZ168" si="151">I149</f>
        <v>36</v>
      </c>
      <c r="CA149" s="28" t="str">
        <f t="shared" ref="CA149:CA168" si="152">J149</f>
        <v/>
      </c>
      <c r="CB149" s="28">
        <f t="shared" ref="CB149:CB168" si="153">K149</f>
        <v>40</v>
      </c>
      <c r="CC149" s="28" t="str">
        <f t="shared" ref="CC149:CC168" si="154">L149</f>
        <v/>
      </c>
      <c r="CD149" s="28">
        <f t="shared" ref="CD149:CD168" si="155">M149</f>
        <v>44</v>
      </c>
      <c r="CE149" s="28" t="str">
        <f t="shared" ref="CE149:CE168" si="156">N149</f>
        <v/>
      </c>
      <c r="CF149" s="28">
        <f>IF(CA149="x",0,IF(CA149="X",0,BZ149))</f>
        <v>36</v>
      </c>
      <c r="CG149" s="28">
        <f>IF(CC149="x",0,IF(CC149="X",0,CB149))</f>
        <v>40</v>
      </c>
      <c r="CH149" s="28">
        <f>IF(CE149="x",0,IF(CE149="X",0,CD149))</f>
        <v>44</v>
      </c>
      <c r="CI149" s="28">
        <f>MAX(CF149:CH149)</f>
        <v>44</v>
      </c>
      <c r="CT149" s="5"/>
      <c r="CV149" s="28">
        <f t="shared" ref="CV149:CV168" si="157">O149</f>
        <v>47</v>
      </c>
      <c r="CW149" s="28" t="str">
        <f t="shared" ref="CW149:CW168" si="158">P149</f>
        <v/>
      </c>
      <c r="CX149" s="28">
        <f t="shared" ref="CX149:CX168" si="159">Q149</f>
        <v>50</v>
      </c>
      <c r="CY149" s="28" t="str">
        <f t="shared" ref="CY149:CY168" si="160">R149</f>
        <v/>
      </c>
      <c r="CZ149" s="28">
        <f t="shared" ref="CZ149:CZ168" si="161">S149</f>
        <v>53</v>
      </c>
      <c r="DA149" s="28" t="str">
        <f t="shared" ref="DA149:DA168" si="162">T149</f>
        <v>x</v>
      </c>
      <c r="DB149" s="28">
        <f>IF(CW149="x",0,IF(CW149="X",0,CV149))</f>
        <v>47</v>
      </c>
      <c r="DC149" s="28">
        <f>IF(CY149="x",0,IF(CY149="X",0,CX149))</f>
        <v>50</v>
      </c>
      <c r="DD149" s="28">
        <f>IF(DA149="x",0,IF(DA149="X",0,CZ149))</f>
        <v>0</v>
      </c>
      <c r="DE149" s="28">
        <f>MAX(DB149:DD149)</f>
        <v>50</v>
      </c>
      <c r="DP149" s="5"/>
      <c r="DQ149" s="48"/>
      <c r="DR149" s="5"/>
      <c r="DS149" s="5"/>
      <c r="DU149" s="48"/>
      <c r="DV149" s="48"/>
      <c r="DW149" s="48"/>
      <c r="DY149" s="48"/>
      <c r="DZ149" s="48"/>
      <c r="EA149" s="48"/>
      <c r="EB149" s="48"/>
      <c r="EC149" s="48"/>
      <c r="EF149" s="48"/>
      <c r="EG149" s="48"/>
      <c r="EH149" s="48"/>
      <c r="EI149" s="48"/>
      <c r="EN149" s="48"/>
    </row>
    <row r="150" spans="1:149" x14ac:dyDescent="0.2">
      <c r="A150">
        <v>140</v>
      </c>
      <c r="B150" s="353">
        <v>2</v>
      </c>
      <c r="C150" s="354" t="str">
        <f>IF(AR150&lt;999,VLOOKUP(AR150,'Akt. Runde'!$A$11:$AL$189,3),"")</f>
        <v/>
      </c>
      <c r="D150" s="355" t="str">
        <f>IF(AR150&lt;999,VLOOKUP(AR150,'Akt. Runde'!$A$11:$AL$189,4),"")</f>
        <v/>
      </c>
      <c r="E150" s="356" t="str">
        <f>IF(AR150&lt;999,VLOOKUP(AR150,'Akt. Runde'!$A$11:$AL$189,5),"")</f>
        <v/>
      </c>
      <c r="F150" s="356" t="str">
        <f>IF(AR150&lt;999,VLOOKUP(AR150,'Akt. Runde'!$A$11:$AL$189,6),"")</f>
        <v/>
      </c>
      <c r="G150" s="438" t="str">
        <f>IF(AR150&lt;999,VLOOKUP(AR150,'Akt. Runde'!$A$11:$AL$189,7),"")</f>
        <v/>
      </c>
      <c r="H150" s="357" t="str">
        <f>IF(AR150&lt;999,VLOOKUP(AR150,'Akt. Runde'!$A$11:$AL$189,8),"")</f>
        <v/>
      </c>
      <c r="I150" s="444" t="str">
        <f>IF(AR150&lt;999,VLOOKUP(AR150,'Akt. Runde'!$A$11:$AL$189,9),"")</f>
        <v/>
      </c>
      <c r="J150" s="445" t="str">
        <f>IF(AR150&lt;999,VLOOKUP(AR150,'Akt. Runde'!$A$11:$AL$189,10),"")</f>
        <v/>
      </c>
      <c r="K150" s="446" t="str">
        <f>IF(AR150&lt;999,VLOOKUP(AR150,'Akt. Runde'!$A$11:$AL$189,11),"")</f>
        <v/>
      </c>
      <c r="L150" s="445" t="str">
        <f>IF(AR150&lt;999,VLOOKUP(AR150,'Akt. Runde'!$A$11:$AL$189,12),"")</f>
        <v/>
      </c>
      <c r="M150" s="446" t="str">
        <f>IF(AR150&lt;999,VLOOKUP(AR150,'Akt. Runde'!$A$11:$AL$189,13),"")</f>
        <v/>
      </c>
      <c r="N150" s="445" t="str">
        <f>IF(AR150&lt;999,VLOOKUP(AR150,'Akt. Runde'!$A$11:$AL$189,14),"")</f>
        <v/>
      </c>
      <c r="O150" s="444" t="str">
        <f>IF(AR150&lt;999,VLOOKUP(AR150,'Akt. Runde'!$A$11:$AL$189,15),"")</f>
        <v/>
      </c>
      <c r="P150" s="445" t="str">
        <f>IF(AR150&lt;999,VLOOKUP(AR150,'Akt. Runde'!$A$11:$AL$189,16),"")</f>
        <v/>
      </c>
      <c r="Q150" s="446" t="str">
        <f>IF(AR150&lt;999,VLOOKUP(AR150,'Akt. Runde'!$A$11:$AL$189,17),"")</f>
        <v/>
      </c>
      <c r="R150" s="445" t="str">
        <f>IF(AR150&lt;999,VLOOKUP(AR150,'Akt. Runde'!$A$11:$AL$189,18),"")</f>
        <v/>
      </c>
      <c r="S150" s="446" t="str">
        <f>IF(AR150&lt;999,VLOOKUP(AR150,'Akt. Runde'!$A$11:$AL$189,19),"")</f>
        <v/>
      </c>
      <c r="T150" s="445" t="str">
        <f>IF(AR150&lt;999,VLOOKUP(AR150,'Akt. Runde'!$A$11:$AL$189,20),"")</f>
        <v/>
      </c>
      <c r="U150" s="430" t="str">
        <f>IF(AR150&lt;999,VLOOKUP(AR150,'Akt. Runde'!$A$11:$AL$189,21),"")</f>
        <v/>
      </c>
      <c r="V150" s="431" t="str">
        <f>IF(AR150&lt;999,VLOOKUP(AR150,'Akt. Runde'!$A$11:$AL$189,22),"")</f>
        <v/>
      </c>
      <c r="W150" s="431" t="str">
        <f>IF(AR150&lt;999,VLOOKUP(AR150,'Akt. Runde'!$A$11:$AL$189,23),"")</f>
        <v/>
      </c>
      <c r="X150" s="344" t="str">
        <f>IF(AR150&lt;999,VLOOKUP(AR150,'Akt. Runde'!$A$11:$AL$189,24),"")</f>
        <v/>
      </c>
      <c r="Y150" s="345" t="str">
        <f>IF(AR150&lt;999,VLOOKUP(AR150,'Akt. Runde'!$A$11:$AL$189,25),"")</f>
        <v/>
      </c>
      <c r="Z150" s="338" t="str">
        <f>IF(AR150&lt;999,VLOOKUP(AR150,'Akt. Runde'!$A$11:$AL$189,26),"")</f>
        <v/>
      </c>
      <c r="AA150" s="352" t="str">
        <f>IF(AR150&lt;999,VLOOKUP(AR150,'Akt. Runde'!$A$11:$AL$189,27),"")</f>
        <v/>
      </c>
      <c r="AB150" s="345" t="str">
        <f>IF(AR150&lt;999,VLOOKUP(AR150,'Akt. Runde'!$A$11:$AL$189,28),"")</f>
        <v/>
      </c>
      <c r="AC150" s="345" t="str">
        <f>IF(AR150&lt;999,VLOOKUP(AR150,'Akt. Runde'!$A$11:$AL$189,29),"")</f>
        <v/>
      </c>
      <c r="AD150" s="339" t="str">
        <f>IF(AR150&lt;999,VLOOKUP(AR150,'Akt. Runde'!$A$11:$AL$189,30),"")</f>
        <v/>
      </c>
      <c r="AE150" s="352" t="str">
        <f>IF(AR150&lt;999,VLOOKUP(AR150,'Akt. Runde'!$A$11:$AL$189,31),"")</f>
        <v/>
      </c>
      <c r="AF150" s="345" t="str">
        <f>IF(AR150&lt;999,VLOOKUP(AR150,'Akt. Runde'!$A$11:$AL$189,32),"")</f>
        <v/>
      </c>
      <c r="AG150" s="345" t="str">
        <f>IF(AR150&lt;999,VLOOKUP(AR150,'Akt. Runde'!$A$11:$AL$189,33),"")</f>
        <v/>
      </c>
      <c r="AH150" s="340" t="str">
        <f>IF(AR150&lt;999,VLOOKUP(AR150,'Akt. Runde'!$A$11:$AL$189,34),"")</f>
        <v/>
      </c>
      <c r="AI150" s="339" t="str">
        <f>IF(AR150&lt;999,VLOOKUP(AR150,'Akt. Runde'!$A$11:$AL$189,35),"")</f>
        <v/>
      </c>
      <c r="AJ150" s="341" t="str">
        <f>IF(AR150&lt;999,VLOOKUP(AR150,'Akt. Runde'!$A$11:$AL$189,36),"")</f>
        <v/>
      </c>
      <c r="AK150" s="333" t="str">
        <f>IF(AR150&lt;999,VLOOKUP(AR150,'Akt. Runde'!$A$11:$AL$189,37),"")</f>
        <v/>
      </c>
      <c r="AL150" s="136" t="str">
        <f>IF(AR150&lt;999,VLOOKUP(AR150,'Akt. Runde'!$A$11:$AL$189,38),"")</f>
        <v/>
      </c>
      <c r="AO150">
        <f>IF('Akt. Runde'!AK150="",99,'Akt. Runde'!AK150)</f>
        <v>99</v>
      </c>
      <c r="AP150">
        <f t="shared" si="150"/>
        <v>99140</v>
      </c>
      <c r="AQ150">
        <f t="shared" ref="AQ150:AQ168" si="163">SMALL($AP$149:$AP$168,B150)</f>
        <v>99140</v>
      </c>
      <c r="AR150">
        <f t="shared" si="143"/>
        <v>999</v>
      </c>
      <c r="AS150">
        <f t="shared" si="144"/>
        <v>999000</v>
      </c>
      <c r="AT150">
        <f t="shared" si="145"/>
        <v>999000</v>
      </c>
      <c r="AU150">
        <f t="shared" si="146"/>
        <v>999</v>
      </c>
      <c r="AV150">
        <f t="shared" si="149"/>
        <v>140</v>
      </c>
      <c r="AW150" s="47" t="str">
        <f t="shared" si="147"/>
        <v/>
      </c>
      <c r="AX150" t="str">
        <f>IF(AU150&lt;999,VLOOKUP(AU150,'Akt. Runde'!$A$11:$AL$189,4),"")</f>
        <v/>
      </c>
      <c r="AY150" s="48" t="str">
        <f>IF(AU150&lt;999,VLOOKUP(AU150,'Akt. Runde'!$A$11:$AL$189,36),"")</f>
        <v/>
      </c>
      <c r="AZ150" s="447" t="str">
        <f>IF(AU150&lt;999,VLOOKUP(AU150,'Akt. Runde'!$A$11:$AL$189,37),"")</f>
        <v/>
      </c>
      <c r="BA150" t="str">
        <f t="shared" si="148"/>
        <v/>
      </c>
      <c r="BZ150" s="28" t="str">
        <f t="shared" si="151"/>
        <v/>
      </c>
      <c r="CA150" s="28" t="str">
        <f t="shared" si="152"/>
        <v/>
      </c>
      <c r="CB150" s="28" t="str">
        <f t="shared" si="153"/>
        <v/>
      </c>
      <c r="CC150" s="28" t="str">
        <f t="shared" si="154"/>
        <v/>
      </c>
      <c r="CD150" s="28" t="str">
        <f t="shared" si="155"/>
        <v/>
      </c>
      <c r="CE150" s="28" t="str">
        <f t="shared" si="156"/>
        <v/>
      </c>
      <c r="CF150" s="28" t="str">
        <f t="shared" ref="CF150:CF168" si="164">IF(CA150="x",0,IF(CA150="X",0,BZ150))</f>
        <v/>
      </c>
      <c r="CG150" s="28" t="str">
        <f t="shared" ref="CG150:CG168" si="165">IF(CC150="x",0,IF(CC150="X",0,CB150))</f>
        <v/>
      </c>
      <c r="CH150" s="28" t="str">
        <f t="shared" ref="CH150:CH168" si="166">IF(CE150="x",0,IF(CE150="X",0,CD150))</f>
        <v/>
      </c>
      <c r="CI150" s="28">
        <f t="shared" ref="CI150:CI168" si="167">MAX(CF150:CH150)</f>
        <v>0</v>
      </c>
      <c r="CT150" s="5"/>
      <c r="CV150" s="28" t="str">
        <f t="shared" si="157"/>
        <v/>
      </c>
      <c r="CW150" s="28" t="str">
        <f t="shared" si="158"/>
        <v/>
      </c>
      <c r="CX150" s="28" t="str">
        <f t="shared" si="159"/>
        <v/>
      </c>
      <c r="CY150" s="28" t="str">
        <f t="shared" si="160"/>
        <v/>
      </c>
      <c r="CZ150" s="28" t="str">
        <f t="shared" si="161"/>
        <v/>
      </c>
      <c r="DA150" s="28" t="str">
        <f t="shared" si="162"/>
        <v/>
      </c>
      <c r="DB150" s="28" t="str">
        <f t="shared" ref="DB150:DB168" si="168">IF(CW150="x",0,IF(CW150="X",0,CV150))</f>
        <v/>
      </c>
      <c r="DC150" s="28" t="str">
        <f t="shared" ref="DC150:DC168" si="169">IF(CY150="x",0,IF(CY150="X",0,CX150))</f>
        <v/>
      </c>
      <c r="DD150" s="28" t="str">
        <f t="shared" ref="DD150:DD168" si="170">IF(DA150="x",0,IF(DA150="X",0,CZ150))</f>
        <v/>
      </c>
      <c r="DE150" s="28">
        <f t="shared" ref="DE150:DE168" si="171">MAX(DB150:DD150)</f>
        <v>0</v>
      </c>
      <c r="DP150" s="5"/>
      <c r="DQ150" s="48"/>
      <c r="DR150" s="5"/>
      <c r="DS150" s="5"/>
      <c r="DU150" s="48"/>
      <c r="DV150" s="48"/>
      <c r="DW150" s="48"/>
      <c r="DZ150" s="48"/>
      <c r="EA150" s="48"/>
      <c r="EB150" s="48"/>
      <c r="EC150" s="48"/>
      <c r="EF150" s="48"/>
      <c r="EG150" s="48"/>
      <c r="EH150" s="48"/>
      <c r="EI150" s="48"/>
      <c r="EN150" s="48"/>
    </row>
    <row r="151" spans="1:149" x14ac:dyDescent="0.2">
      <c r="A151">
        <v>141</v>
      </c>
      <c r="B151" s="358">
        <v>3</v>
      </c>
      <c r="C151" s="359" t="str">
        <f>IF(AR151&lt;999,VLOOKUP(AR151,'Akt. Runde'!$A$11:$AL$189,3),"")</f>
        <v/>
      </c>
      <c r="D151" s="360" t="str">
        <f>IF(AR151&lt;999,VLOOKUP(AR151,'Akt. Runde'!$A$11:$AL$189,4),"")</f>
        <v/>
      </c>
      <c r="E151" s="361" t="str">
        <f>IF(AR151&lt;999,VLOOKUP(AR151,'Akt. Runde'!$A$11:$AL$189,5),"")</f>
        <v/>
      </c>
      <c r="F151" s="361" t="str">
        <f>IF(AR151&lt;999,VLOOKUP(AR151,'Akt. Runde'!$A$11:$AL$189,6),"")</f>
        <v/>
      </c>
      <c r="G151" s="437" t="str">
        <f>IF(AR151&lt;999,VLOOKUP(AR151,'Akt. Runde'!$A$11:$AL$189,7),"")</f>
        <v/>
      </c>
      <c r="H151" s="362" t="str">
        <f>IF(AR151&lt;999,VLOOKUP(AR151,'Akt. Runde'!$A$11:$AL$189,8),"")</f>
        <v/>
      </c>
      <c r="I151" s="363" t="str">
        <f>IF(AR151&lt;999,VLOOKUP(AR151,'Akt. Runde'!$A$11:$AL$189,9),"")</f>
        <v/>
      </c>
      <c r="J151" s="364" t="str">
        <f>IF(AR151&lt;999,VLOOKUP(AR151,'Akt. Runde'!$A$11:$AL$189,10),"")</f>
        <v/>
      </c>
      <c r="K151" s="365" t="str">
        <f>IF(AR151&lt;999,VLOOKUP(AR151,'Akt. Runde'!$A$11:$AL$189,11),"")</f>
        <v/>
      </c>
      <c r="L151" s="364" t="str">
        <f>IF(AR151&lt;999,VLOOKUP(AR151,'Akt. Runde'!$A$11:$AL$189,12),"")</f>
        <v/>
      </c>
      <c r="M151" s="365" t="str">
        <f>IF(AR151&lt;999,VLOOKUP(AR151,'Akt. Runde'!$A$11:$AL$189,13),"")</f>
        <v/>
      </c>
      <c r="N151" s="364" t="str">
        <f>IF(AR151&lt;999,VLOOKUP(AR151,'Akt. Runde'!$A$11:$AL$189,14),"")</f>
        <v/>
      </c>
      <c r="O151" s="363" t="str">
        <f>IF(AR151&lt;999,VLOOKUP(AR151,'Akt. Runde'!$A$11:$AL$189,15),"")</f>
        <v/>
      </c>
      <c r="P151" s="364" t="str">
        <f>IF(AR151&lt;999,VLOOKUP(AR151,'Akt. Runde'!$A$11:$AL$189,16),"")</f>
        <v/>
      </c>
      <c r="Q151" s="365" t="str">
        <f>IF(AR151&lt;999,VLOOKUP(AR151,'Akt. Runde'!$A$11:$AL$189,17),"")</f>
        <v/>
      </c>
      <c r="R151" s="364" t="str">
        <f>IF(AR151&lt;999,VLOOKUP(AR151,'Akt. Runde'!$A$11:$AL$189,18),"")</f>
        <v/>
      </c>
      <c r="S151" s="365" t="str">
        <f>IF(AR151&lt;999,VLOOKUP(AR151,'Akt. Runde'!$A$11:$AL$189,19),"")</f>
        <v/>
      </c>
      <c r="T151" s="364" t="str">
        <f>IF(AR151&lt;999,VLOOKUP(AR151,'Akt. Runde'!$A$11:$AL$189,20),"")</f>
        <v/>
      </c>
      <c r="U151" s="434" t="str">
        <f>IF(AR151&lt;999,VLOOKUP(AR151,'Akt. Runde'!$A$11:$AL$189,21),"")</f>
        <v/>
      </c>
      <c r="V151" s="435" t="str">
        <f>IF(AR151&lt;999,VLOOKUP(AR151,'Akt. Runde'!$A$11:$AL$189,22),"")</f>
        <v/>
      </c>
      <c r="W151" s="435" t="str">
        <f>IF(AR151&lt;999,VLOOKUP(AR151,'Akt. Runde'!$A$11:$AL$189,23),"")</f>
        <v/>
      </c>
      <c r="X151" s="366" t="str">
        <f>IF(AR151&lt;999,VLOOKUP(AR151,'Akt. Runde'!$A$11:$AL$189,24),"")</f>
        <v/>
      </c>
      <c r="Y151" s="367" t="str">
        <f>IF(AR151&lt;999,VLOOKUP(AR151,'Akt. Runde'!$A$11:$AL$189,25),"")</f>
        <v/>
      </c>
      <c r="Z151" s="368" t="str">
        <f>IF(AR151&lt;999,VLOOKUP(AR151,'Akt. Runde'!$A$11:$AL$189,26),"")</f>
        <v/>
      </c>
      <c r="AA151" s="369" t="str">
        <f>IF(AR151&lt;999,VLOOKUP(AR151,'Akt. Runde'!$A$11:$AL$189,27),"")</f>
        <v/>
      </c>
      <c r="AB151" s="367" t="str">
        <f>IF(AR151&lt;999,VLOOKUP(AR151,'Akt. Runde'!$A$11:$AL$189,28),"")</f>
        <v/>
      </c>
      <c r="AC151" s="367" t="str">
        <f>IF(AR151&lt;999,VLOOKUP(AR151,'Akt. Runde'!$A$11:$AL$189,29),"")</f>
        <v/>
      </c>
      <c r="AD151" s="370" t="str">
        <f>IF(AR151&lt;999,VLOOKUP(AR151,'Akt. Runde'!$A$11:$AL$189,30),"")</f>
        <v/>
      </c>
      <c r="AE151" s="369" t="str">
        <f>IF(AR151&lt;999,VLOOKUP(AR151,'Akt. Runde'!$A$11:$AL$189,31),"")</f>
        <v/>
      </c>
      <c r="AF151" s="367" t="str">
        <f>IF(AR151&lt;999,VLOOKUP(AR151,'Akt. Runde'!$A$11:$AL$189,32),"")</f>
        <v/>
      </c>
      <c r="AG151" s="367" t="str">
        <f>IF(AR151&lt;999,VLOOKUP(AR151,'Akt. Runde'!$A$11:$AL$189,33),"")</f>
        <v/>
      </c>
      <c r="AH151" s="371" t="str">
        <f>IF(AR151&lt;999,VLOOKUP(AR151,'Akt. Runde'!$A$11:$AL$189,34),"")</f>
        <v/>
      </c>
      <c r="AI151" s="370" t="str">
        <f>IF(AR151&lt;999,VLOOKUP(AR151,'Akt. Runde'!$A$11:$AL$189,35),"")</f>
        <v/>
      </c>
      <c r="AJ151" s="372" t="str">
        <f>IF(AR151&lt;999,VLOOKUP(AR151,'Akt. Runde'!$A$11:$AL$189,36),"")</f>
        <v/>
      </c>
      <c r="AK151" s="373" t="str">
        <f>IF(AR151&lt;999,VLOOKUP(AR151,'Akt. Runde'!$A$11:$AL$189,37),"")</f>
        <v/>
      </c>
      <c r="AL151" s="374" t="str">
        <f>IF(AR151&lt;999,VLOOKUP(AR151,'Akt. Runde'!$A$11:$AL$189,38),"")</f>
        <v/>
      </c>
      <c r="AO151">
        <f>IF('Akt. Runde'!AK151="",99,'Akt. Runde'!AK151)</f>
        <v>99</v>
      </c>
      <c r="AP151">
        <f t="shared" si="150"/>
        <v>99141</v>
      </c>
      <c r="AQ151">
        <f t="shared" si="163"/>
        <v>99141</v>
      </c>
      <c r="AR151">
        <f t="shared" si="143"/>
        <v>999</v>
      </c>
      <c r="AS151">
        <f t="shared" si="144"/>
        <v>999000</v>
      </c>
      <c r="AT151">
        <f t="shared" si="145"/>
        <v>999000</v>
      </c>
      <c r="AU151">
        <f t="shared" si="146"/>
        <v>999</v>
      </c>
      <c r="AV151">
        <f t="shared" si="149"/>
        <v>141</v>
      </c>
      <c r="AW151" s="47" t="str">
        <f t="shared" si="147"/>
        <v/>
      </c>
      <c r="AX151" t="str">
        <f>IF(AU151&lt;999,VLOOKUP(AU151,'Akt. Runde'!$A$11:$AL$189,4),"")</f>
        <v/>
      </c>
      <c r="AY151" s="48" t="str">
        <f>IF(AU151&lt;999,VLOOKUP(AU151,'Akt. Runde'!$A$11:$AL$189,36),"")</f>
        <v/>
      </c>
      <c r="AZ151" s="447" t="str">
        <f>IF(AU151&lt;999,VLOOKUP(AU151,'Akt. Runde'!$A$11:$AL$189,37),"")</f>
        <v/>
      </c>
      <c r="BA151" t="str">
        <f t="shared" si="148"/>
        <v/>
      </c>
      <c r="BZ151" s="28" t="str">
        <f t="shared" si="151"/>
        <v/>
      </c>
      <c r="CA151" s="28" t="str">
        <f t="shared" si="152"/>
        <v/>
      </c>
      <c r="CB151" s="28" t="str">
        <f t="shared" si="153"/>
        <v/>
      </c>
      <c r="CC151" s="28" t="str">
        <f t="shared" si="154"/>
        <v/>
      </c>
      <c r="CD151" s="28" t="str">
        <f t="shared" si="155"/>
        <v/>
      </c>
      <c r="CE151" s="28" t="str">
        <f t="shared" si="156"/>
        <v/>
      </c>
      <c r="CF151" s="28" t="str">
        <f t="shared" si="164"/>
        <v/>
      </c>
      <c r="CG151" s="28" t="str">
        <f t="shared" si="165"/>
        <v/>
      </c>
      <c r="CH151" s="28" t="str">
        <f t="shared" si="166"/>
        <v/>
      </c>
      <c r="CI151" s="28">
        <f t="shared" si="167"/>
        <v>0</v>
      </c>
      <c r="CT151" s="5"/>
      <c r="CV151" s="28" t="str">
        <f t="shared" si="157"/>
        <v/>
      </c>
      <c r="CW151" s="28" t="str">
        <f t="shared" si="158"/>
        <v/>
      </c>
      <c r="CX151" s="28" t="str">
        <f t="shared" si="159"/>
        <v/>
      </c>
      <c r="CY151" s="28" t="str">
        <f t="shared" si="160"/>
        <v/>
      </c>
      <c r="CZ151" s="28" t="str">
        <f t="shared" si="161"/>
        <v/>
      </c>
      <c r="DA151" s="28" t="str">
        <f t="shared" si="162"/>
        <v/>
      </c>
      <c r="DB151" s="28" t="str">
        <f t="shared" si="168"/>
        <v/>
      </c>
      <c r="DC151" s="28" t="str">
        <f t="shared" si="169"/>
        <v/>
      </c>
      <c r="DD151" s="28" t="str">
        <f t="shared" si="170"/>
        <v/>
      </c>
      <c r="DE151" s="28">
        <f t="shared" si="171"/>
        <v>0</v>
      </c>
      <c r="DP151" s="5"/>
      <c r="DQ151" s="48"/>
      <c r="DR151" s="5"/>
      <c r="DS151" s="5"/>
      <c r="DU151" s="48"/>
      <c r="DV151" s="48"/>
      <c r="DW151" s="48"/>
      <c r="DZ151" s="48"/>
      <c r="EA151" s="48"/>
      <c r="EB151" s="48"/>
      <c r="EC151" s="48"/>
      <c r="EF151" s="48"/>
      <c r="EG151" s="48"/>
      <c r="EH151" s="48"/>
      <c r="EI151" s="48"/>
      <c r="EN151" s="48"/>
    </row>
    <row r="152" spans="1:149" x14ac:dyDescent="0.2">
      <c r="A152">
        <v>142</v>
      </c>
      <c r="B152" s="353">
        <v>4</v>
      </c>
      <c r="C152" s="354" t="str">
        <f>IF(AR152&lt;999,VLOOKUP(AR152,'Akt. Runde'!$A$11:$AL$189,3),"")</f>
        <v/>
      </c>
      <c r="D152" s="355" t="str">
        <f>IF(AR152&lt;999,VLOOKUP(AR152,'Akt. Runde'!$A$11:$AL$189,4),"")</f>
        <v/>
      </c>
      <c r="E152" s="356" t="str">
        <f>IF(AR152&lt;999,VLOOKUP(AR152,'Akt. Runde'!$A$11:$AL$189,5),"")</f>
        <v/>
      </c>
      <c r="F152" s="356" t="str">
        <f>IF(AR152&lt;999,VLOOKUP(AR152,'Akt. Runde'!$A$11:$AL$189,6),"")</f>
        <v/>
      </c>
      <c r="G152" s="438" t="str">
        <f>IF(AR152&lt;999,VLOOKUP(AR152,'Akt. Runde'!$A$11:$AL$189,7),"")</f>
        <v/>
      </c>
      <c r="H152" s="357" t="str">
        <f>IF(AR152&lt;999,VLOOKUP(AR152,'Akt. Runde'!$A$11:$AL$189,8),"")</f>
        <v/>
      </c>
      <c r="I152" s="444" t="str">
        <f>IF(AR152&lt;999,VLOOKUP(AR152,'Akt. Runde'!$A$11:$AL$189,9),"")</f>
        <v/>
      </c>
      <c r="J152" s="445" t="str">
        <f>IF(AR152&lt;999,VLOOKUP(AR152,'Akt. Runde'!$A$11:$AL$189,10),"")</f>
        <v/>
      </c>
      <c r="K152" s="446" t="str">
        <f>IF(AR152&lt;999,VLOOKUP(AR152,'Akt. Runde'!$A$11:$AL$189,11),"")</f>
        <v/>
      </c>
      <c r="L152" s="445" t="str">
        <f>IF(AR152&lt;999,VLOOKUP(AR152,'Akt. Runde'!$A$11:$AL$189,12),"")</f>
        <v/>
      </c>
      <c r="M152" s="446" t="str">
        <f>IF(AR152&lt;999,VLOOKUP(AR152,'Akt. Runde'!$A$11:$AL$189,13),"")</f>
        <v/>
      </c>
      <c r="N152" s="445" t="str">
        <f>IF(AR152&lt;999,VLOOKUP(AR152,'Akt. Runde'!$A$11:$AL$189,14),"")</f>
        <v/>
      </c>
      <c r="O152" s="444" t="str">
        <f>IF(AR152&lt;999,VLOOKUP(AR152,'Akt. Runde'!$A$11:$AL$189,15),"")</f>
        <v/>
      </c>
      <c r="P152" s="445" t="str">
        <f>IF(AR152&lt;999,VLOOKUP(AR152,'Akt. Runde'!$A$11:$AL$189,16),"")</f>
        <v/>
      </c>
      <c r="Q152" s="446" t="str">
        <f>IF(AR152&lt;999,VLOOKUP(AR152,'Akt. Runde'!$A$11:$AL$189,17),"")</f>
        <v/>
      </c>
      <c r="R152" s="445" t="str">
        <f>IF(AR152&lt;999,VLOOKUP(AR152,'Akt. Runde'!$A$11:$AL$189,18),"")</f>
        <v/>
      </c>
      <c r="S152" s="446" t="str">
        <f>IF(AR152&lt;999,VLOOKUP(AR152,'Akt. Runde'!$A$11:$AL$189,19),"")</f>
        <v/>
      </c>
      <c r="T152" s="445" t="str">
        <f>IF(AR152&lt;999,VLOOKUP(AR152,'Akt. Runde'!$A$11:$AL$189,20),"")</f>
        <v/>
      </c>
      <c r="U152" s="430" t="str">
        <f>IF(AR152&lt;999,VLOOKUP(AR152,'Akt. Runde'!$A$11:$AL$189,21),"")</f>
        <v/>
      </c>
      <c r="V152" s="431" t="str">
        <f>IF(AR152&lt;999,VLOOKUP(AR152,'Akt. Runde'!$A$11:$AL$189,22),"")</f>
        <v/>
      </c>
      <c r="W152" s="431" t="str">
        <f>IF(AR152&lt;999,VLOOKUP(AR152,'Akt. Runde'!$A$11:$AL$189,23),"")</f>
        <v/>
      </c>
      <c r="X152" s="344" t="str">
        <f>IF(AR152&lt;999,VLOOKUP(AR152,'Akt. Runde'!$A$11:$AL$189,24),"")</f>
        <v/>
      </c>
      <c r="Y152" s="345" t="str">
        <f>IF(AR152&lt;999,VLOOKUP(AR152,'Akt. Runde'!$A$11:$AL$189,25),"")</f>
        <v/>
      </c>
      <c r="Z152" s="338" t="str">
        <f>IF(AR152&lt;999,VLOOKUP(AR152,'Akt. Runde'!$A$11:$AL$189,26),"")</f>
        <v/>
      </c>
      <c r="AA152" s="352" t="str">
        <f>IF(AR152&lt;999,VLOOKUP(AR152,'Akt. Runde'!$A$11:$AL$189,27),"")</f>
        <v/>
      </c>
      <c r="AB152" s="345" t="str">
        <f>IF(AR152&lt;999,VLOOKUP(AR152,'Akt. Runde'!$A$11:$AL$189,28),"")</f>
        <v/>
      </c>
      <c r="AC152" s="345" t="str">
        <f>IF(AR152&lt;999,VLOOKUP(AR152,'Akt. Runde'!$A$11:$AL$189,29),"")</f>
        <v/>
      </c>
      <c r="AD152" s="339" t="str">
        <f>IF(AR152&lt;999,VLOOKUP(AR152,'Akt. Runde'!$A$11:$AL$189,30),"")</f>
        <v/>
      </c>
      <c r="AE152" s="352" t="str">
        <f>IF(AR152&lt;999,VLOOKUP(AR152,'Akt. Runde'!$A$11:$AL$189,31),"")</f>
        <v/>
      </c>
      <c r="AF152" s="345" t="str">
        <f>IF(AR152&lt;999,VLOOKUP(AR152,'Akt. Runde'!$A$11:$AL$189,32),"")</f>
        <v/>
      </c>
      <c r="AG152" s="345" t="str">
        <f>IF(AR152&lt;999,VLOOKUP(AR152,'Akt. Runde'!$A$11:$AL$189,33),"")</f>
        <v/>
      </c>
      <c r="AH152" s="340" t="str">
        <f>IF(AR152&lt;999,VLOOKUP(AR152,'Akt. Runde'!$A$11:$AL$189,34),"")</f>
        <v/>
      </c>
      <c r="AI152" s="339" t="str">
        <f>IF(AR152&lt;999,VLOOKUP(AR152,'Akt. Runde'!$A$11:$AL$189,35),"")</f>
        <v/>
      </c>
      <c r="AJ152" s="341" t="str">
        <f>IF(AR152&lt;999,VLOOKUP(AR152,'Akt. Runde'!$A$11:$AL$189,36),"")</f>
        <v/>
      </c>
      <c r="AK152" s="333" t="str">
        <f>IF(AR152&lt;999,VLOOKUP(AR152,'Akt. Runde'!$A$11:$AL$189,37),"")</f>
        <v/>
      </c>
      <c r="AL152" s="136" t="str">
        <f>IF(AR152&lt;999,VLOOKUP(AR152,'Akt. Runde'!$A$11:$AL$189,38),"")</f>
        <v/>
      </c>
      <c r="AO152">
        <f>IF('Akt. Runde'!AK152="",99,'Akt. Runde'!AK152)</f>
        <v>99</v>
      </c>
      <c r="AP152">
        <f t="shared" si="150"/>
        <v>99142</v>
      </c>
      <c r="AQ152">
        <f t="shared" si="163"/>
        <v>99142</v>
      </c>
      <c r="AR152">
        <f t="shared" si="143"/>
        <v>999</v>
      </c>
      <c r="AS152">
        <f t="shared" si="144"/>
        <v>999000</v>
      </c>
      <c r="AT152">
        <f t="shared" si="145"/>
        <v>999000</v>
      </c>
      <c r="AU152">
        <f t="shared" si="146"/>
        <v>999</v>
      </c>
      <c r="AV152">
        <f t="shared" si="149"/>
        <v>142</v>
      </c>
      <c r="AW152" s="47" t="str">
        <f t="shared" si="147"/>
        <v/>
      </c>
      <c r="AX152" t="str">
        <f>IF(AU152&lt;999,VLOOKUP(AU152,'Akt. Runde'!$A$11:$AL$189,4),"")</f>
        <v/>
      </c>
      <c r="AY152" s="48" t="str">
        <f>IF(AU152&lt;999,VLOOKUP(AU152,'Akt. Runde'!$A$11:$AL$189,36),"")</f>
        <v/>
      </c>
      <c r="AZ152" s="447" t="str">
        <f>IF(AU152&lt;999,VLOOKUP(AU152,'Akt. Runde'!$A$11:$AL$189,37),"")</f>
        <v/>
      </c>
      <c r="BA152" t="str">
        <f t="shared" si="148"/>
        <v/>
      </c>
      <c r="BZ152" s="28" t="str">
        <f t="shared" si="151"/>
        <v/>
      </c>
      <c r="CA152" s="28" t="str">
        <f t="shared" si="152"/>
        <v/>
      </c>
      <c r="CB152" s="28" t="str">
        <f t="shared" si="153"/>
        <v/>
      </c>
      <c r="CC152" s="28" t="str">
        <f t="shared" si="154"/>
        <v/>
      </c>
      <c r="CD152" s="28" t="str">
        <f t="shared" si="155"/>
        <v/>
      </c>
      <c r="CE152" s="28" t="str">
        <f t="shared" si="156"/>
        <v/>
      </c>
      <c r="CF152" s="28" t="str">
        <f t="shared" si="164"/>
        <v/>
      </c>
      <c r="CG152" s="28" t="str">
        <f t="shared" si="165"/>
        <v/>
      </c>
      <c r="CH152" s="28" t="str">
        <f t="shared" si="166"/>
        <v/>
      </c>
      <c r="CI152" s="28">
        <f t="shared" si="167"/>
        <v>0</v>
      </c>
      <c r="CT152" s="5"/>
      <c r="CV152" s="28" t="str">
        <f t="shared" si="157"/>
        <v/>
      </c>
      <c r="CW152" s="28" t="str">
        <f t="shared" si="158"/>
        <v/>
      </c>
      <c r="CX152" s="28" t="str">
        <f t="shared" si="159"/>
        <v/>
      </c>
      <c r="CY152" s="28" t="str">
        <f t="shared" si="160"/>
        <v/>
      </c>
      <c r="CZ152" s="28" t="str">
        <f t="shared" si="161"/>
        <v/>
      </c>
      <c r="DA152" s="28" t="str">
        <f t="shared" si="162"/>
        <v/>
      </c>
      <c r="DB152" s="28" t="str">
        <f t="shared" si="168"/>
        <v/>
      </c>
      <c r="DC152" s="28" t="str">
        <f t="shared" si="169"/>
        <v/>
      </c>
      <c r="DD152" s="28" t="str">
        <f t="shared" si="170"/>
        <v/>
      </c>
      <c r="DE152" s="28">
        <f t="shared" si="171"/>
        <v>0</v>
      </c>
      <c r="DP152" s="5"/>
      <c r="DQ152" s="48"/>
      <c r="DR152" s="5"/>
      <c r="DS152" s="5"/>
      <c r="DU152" s="48"/>
      <c r="DV152" s="48"/>
      <c r="DW152" s="48"/>
      <c r="DZ152" s="48"/>
      <c r="EA152" s="48"/>
      <c r="EB152" s="48"/>
      <c r="EC152" s="48"/>
      <c r="EF152" s="48"/>
      <c r="EG152" s="48"/>
      <c r="EH152" s="48"/>
      <c r="EI152" s="48"/>
      <c r="EN152" s="48"/>
    </row>
    <row r="153" spans="1:149" x14ac:dyDescent="0.2">
      <c r="A153">
        <v>143</v>
      </c>
      <c r="B153" s="358">
        <v>5</v>
      </c>
      <c r="C153" s="359" t="str">
        <f>IF(AR153&lt;999,VLOOKUP(AR153,'Akt. Runde'!$A$11:$AL$189,3),"")</f>
        <v/>
      </c>
      <c r="D153" s="360" t="str">
        <f>IF(AR153&lt;999,VLOOKUP(AR153,'Akt. Runde'!$A$11:$AL$189,4),"")</f>
        <v/>
      </c>
      <c r="E153" s="361" t="str">
        <f>IF(AR153&lt;999,VLOOKUP(AR153,'Akt. Runde'!$A$11:$AL$189,5),"")</f>
        <v/>
      </c>
      <c r="F153" s="361" t="str">
        <f>IF(AR153&lt;999,VLOOKUP(AR153,'Akt. Runde'!$A$11:$AL$189,6),"")</f>
        <v/>
      </c>
      <c r="G153" s="437" t="str">
        <f>IF(AR153&lt;999,VLOOKUP(AR153,'Akt. Runde'!$A$11:$AL$189,7),"")</f>
        <v/>
      </c>
      <c r="H153" s="362" t="str">
        <f>IF(AR153&lt;999,VLOOKUP(AR153,'Akt. Runde'!$A$11:$AL$189,8),"")</f>
        <v/>
      </c>
      <c r="I153" s="363" t="str">
        <f>IF(AR153&lt;999,VLOOKUP(AR153,'Akt. Runde'!$A$11:$AL$189,9),"")</f>
        <v/>
      </c>
      <c r="J153" s="364" t="str">
        <f>IF(AR153&lt;999,VLOOKUP(AR153,'Akt. Runde'!$A$11:$AL$189,10),"")</f>
        <v/>
      </c>
      <c r="K153" s="365" t="str">
        <f>IF(AR153&lt;999,VLOOKUP(AR153,'Akt. Runde'!$A$11:$AL$189,11),"")</f>
        <v/>
      </c>
      <c r="L153" s="364" t="str">
        <f>IF(AR153&lt;999,VLOOKUP(AR153,'Akt. Runde'!$A$11:$AL$189,12),"")</f>
        <v/>
      </c>
      <c r="M153" s="365" t="str">
        <f>IF(AR153&lt;999,VLOOKUP(AR153,'Akt. Runde'!$A$11:$AL$189,13),"")</f>
        <v/>
      </c>
      <c r="N153" s="364" t="str">
        <f>IF(AR153&lt;999,VLOOKUP(AR153,'Akt. Runde'!$A$11:$AL$189,14),"")</f>
        <v/>
      </c>
      <c r="O153" s="363" t="str">
        <f>IF(AR153&lt;999,VLOOKUP(AR153,'Akt. Runde'!$A$11:$AL$189,15),"")</f>
        <v/>
      </c>
      <c r="P153" s="364" t="str">
        <f>IF(AR153&lt;999,VLOOKUP(AR153,'Akt. Runde'!$A$11:$AL$189,16),"")</f>
        <v/>
      </c>
      <c r="Q153" s="365" t="str">
        <f>IF(AR153&lt;999,VLOOKUP(AR153,'Akt. Runde'!$A$11:$AL$189,17),"")</f>
        <v/>
      </c>
      <c r="R153" s="364" t="str">
        <f>IF(AR153&lt;999,VLOOKUP(AR153,'Akt. Runde'!$A$11:$AL$189,18),"")</f>
        <v/>
      </c>
      <c r="S153" s="365" t="str">
        <f>IF(AR153&lt;999,VLOOKUP(AR153,'Akt. Runde'!$A$11:$AL$189,19),"")</f>
        <v/>
      </c>
      <c r="T153" s="364" t="str">
        <f>IF(AR153&lt;999,VLOOKUP(AR153,'Akt. Runde'!$A$11:$AL$189,20),"")</f>
        <v/>
      </c>
      <c r="U153" s="434" t="str">
        <f>IF(AR153&lt;999,VLOOKUP(AR153,'Akt. Runde'!$A$11:$AL$189,21),"")</f>
        <v/>
      </c>
      <c r="V153" s="435" t="str">
        <f>IF(AR153&lt;999,VLOOKUP(AR153,'Akt. Runde'!$A$11:$AL$189,22),"")</f>
        <v/>
      </c>
      <c r="W153" s="435" t="str">
        <f>IF(AR153&lt;999,VLOOKUP(AR153,'Akt. Runde'!$A$11:$AL$189,23),"")</f>
        <v/>
      </c>
      <c r="X153" s="366" t="str">
        <f>IF(AR153&lt;999,VLOOKUP(AR153,'Akt. Runde'!$A$11:$AL$189,24),"")</f>
        <v/>
      </c>
      <c r="Y153" s="367" t="str">
        <f>IF(AR153&lt;999,VLOOKUP(AR153,'Akt. Runde'!$A$11:$AL$189,25),"")</f>
        <v/>
      </c>
      <c r="Z153" s="368" t="str">
        <f>IF(AR153&lt;999,VLOOKUP(AR153,'Akt. Runde'!$A$11:$AL$189,26),"")</f>
        <v/>
      </c>
      <c r="AA153" s="369" t="str">
        <f>IF(AR153&lt;999,VLOOKUP(AR153,'Akt. Runde'!$A$11:$AL$189,27),"")</f>
        <v/>
      </c>
      <c r="AB153" s="367" t="str">
        <f>IF(AR153&lt;999,VLOOKUP(AR153,'Akt. Runde'!$A$11:$AL$189,28),"")</f>
        <v/>
      </c>
      <c r="AC153" s="367" t="str">
        <f>IF(AR153&lt;999,VLOOKUP(AR153,'Akt. Runde'!$A$11:$AL$189,29),"")</f>
        <v/>
      </c>
      <c r="AD153" s="370" t="str">
        <f>IF(AR153&lt;999,VLOOKUP(AR153,'Akt. Runde'!$A$11:$AL$189,30),"")</f>
        <v/>
      </c>
      <c r="AE153" s="369" t="str">
        <f>IF(AR153&lt;999,VLOOKUP(AR153,'Akt. Runde'!$A$11:$AL$189,31),"")</f>
        <v/>
      </c>
      <c r="AF153" s="367" t="str">
        <f>IF(AR153&lt;999,VLOOKUP(AR153,'Akt. Runde'!$A$11:$AL$189,32),"")</f>
        <v/>
      </c>
      <c r="AG153" s="367" t="str">
        <f>IF(AR153&lt;999,VLOOKUP(AR153,'Akt. Runde'!$A$11:$AL$189,33),"")</f>
        <v/>
      </c>
      <c r="AH153" s="371" t="str">
        <f>IF(AR153&lt;999,VLOOKUP(AR153,'Akt. Runde'!$A$11:$AL$189,34),"")</f>
        <v/>
      </c>
      <c r="AI153" s="370" t="str">
        <f>IF(AR153&lt;999,VLOOKUP(AR153,'Akt. Runde'!$A$11:$AL$189,35),"")</f>
        <v/>
      </c>
      <c r="AJ153" s="372" t="str">
        <f>IF(AR153&lt;999,VLOOKUP(AR153,'Akt. Runde'!$A$11:$AL$189,36),"")</f>
        <v/>
      </c>
      <c r="AK153" s="373" t="str">
        <f>IF(AR153&lt;999,VLOOKUP(AR153,'Akt. Runde'!$A$11:$AL$189,37),"")</f>
        <v/>
      </c>
      <c r="AL153" s="374" t="str">
        <f>IF(AR153&lt;999,VLOOKUP(AR153,'Akt. Runde'!$A$11:$AL$189,38),"")</f>
        <v/>
      </c>
      <c r="AO153">
        <f>IF('Akt. Runde'!AK153="",99,'Akt. Runde'!AK153)</f>
        <v>99</v>
      </c>
      <c r="AP153">
        <f t="shared" si="150"/>
        <v>99143</v>
      </c>
      <c r="AQ153">
        <f t="shared" si="163"/>
        <v>99143</v>
      </c>
      <c r="AR153">
        <f t="shared" si="143"/>
        <v>999</v>
      </c>
      <c r="AS153">
        <f t="shared" si="144"/>
        <v>999000</v>
      </c>
      <c r="AT153">
        <f t="shared" si="145"/>
        <v>999000</v>
      </c>
      <c r="AU153">
        <f t="shared" si="146"/>
        <v>999</v>
      </c>
      <c r="AV153">
        <f t="shared" si="149"/>
        <v>143</v>
      </c>
      <c r="AW153" s="47" t="str">
        <f t="shared" si="147"/>
        <v/>
      </c>
      <c r="AX153" t="str">
        <f>IF(AU153&lt;999,VLOOKUP(AU153,'Akt. Runde'!$A$11:$AL$189,4),"")</f>
        <v/>
      </c>
      <c r="AY153" s="48" t="str">
        <f>IF(AU153&lt;999,VLOOKUP(AU153,'Akt. Runde'!$A$11:$AL$189,36),"")</f>
        <v/>
      </c>
      <c r="AZ153" s="447" t="str">
        <f>IF(AU153&lt;999,VLOOKUP(AU153,'Akt. Runde'!$A$11:$AL$189,37),"")</f>
        <v/>
      </c>
      <c r="BA153" t="str">
        <f t="shared" si="148"/>
        <v/>
      </c>
      <c r="BZ153" s="28" t="str">
        <f t="shared" si="151"/>
        <v/>
      </c>
      <c r="CA153" s="28" t="str">
        <f t="shared" si="152"/>
        <v/>
      </c>
      <c r="CB153" s="28" t="str">
        <f t="shared" si="153"/>
        <v/>
      </c>
      <c r="CC153" s="28" t="str">
        <f t="shared" si="154"/>
        <v/>
      </c>
      <c r="CD153" s="28" t="str">
        <f t="shared" si="155"/>
        <v/>
      </c>
      <c r="CE153" s="28" t="str">
        <f t="shared" si="156"/>
        <v/>
      </c>
      <c r="CF153" s="28" t="str">
        <f t="shared" si="164"/>
        <v/>
      </c>
      <c r="CG153" s="28" t="str">
        <f t="shared" si="165"/>
        <v/>
      </c>
      <c r="CH153" s="28" t="str">
        <f t="shared" si="166"/>
        <v/>
      </c>
      <c r="CI153" s="28">
        <f t="shared" si="167"/>
        <v>0</v>
      </c>
      <c r="CT153" s="5"/>
      <c r="CV153" s="28" t="str">
        <f t="shared" si="157"/>
        <v/>
      </c>
      <c r="CW153" s="28" t="str">
        <f t="shared" si="158"/>
        <v/>
      </c>
      <c r="CX153" s="28" t="str">
        <f t="shared" si="159"/>
        <v/>
      </c>
      <c r="CY153" s="28" t="str">
        <f t="shared" si="160"/>
        <v/>
      </c>
      <c r="CZ153" s="28" t="str">
        <f t="shared" si="161"/>
        <v/>
      </c>
      <c r="DA153" s="28" t="str">
        <f t="shared" si="162"/>
        <v/>
      </c>
      <c r="DB153" s="28" t="str">
        <f t="shared" si="168"/>
        <v/>
      </c>
      <c r="DC153" s="28" t="str">
        <f t="shared" si="169"/>
        <v/>
      </c>
      <c r="DD153" s="28" t="str">
        <f t="shared" si="170"/>
        <v/>
      </c>
      <c r="DE153" s="28">
        <f t="shared" si="171"/>
        <v>0</v>
      </c>
      <c r="DP153" s="5"/>
      <c r="DQ153" s="48"/>
      <c r="DR153" s="5"/>
      <c r="DS153" s="5"/>
      <c r="DU153" s="48"/>
      <c r="DV153" s="48"/>
      <c r="DW153" s="48"/>
      <c r="DZ153" s="48"/>
      <c r="EA153" s="48"/>
      <c r="EB153" s="48"/>
      <c r="EC153" s="48"/>
      <c r="EF153" s="48"/>
      <c r="EG153" s="48"/>
      <c r="EH153" s="48"/>
      <c r="EI153" s="48"/>
      <c r="EN153" s="48"/>
    </row>
    <row r="154" spans="1:149" x14ac:dyDescent="0.2">
      <c r="A154">
        <v>144</v>
      </c>
      <c r="B154" s="353">
        <v>6</v>
      </c>
      <c r="C154" s="354" t="str">
        <f>IF(AR154&lt;999,VLOOKUP(AR154,'Akt. Runde'!$A$11:$AL$189,3),"")</f>
        <v/>
      </c>
      <c r="D154" s="355" t="str">
        <f>IF(AR154&lt;999,VLOOKUP(AR154,'Akt. Runde'!$A$11:$AL$189,4),"")</f>
        <v/>
      </c>
      <c r="E154" s="356" t="str">
        <f>IF(AR154&lt;999,VLOOKUP(AR154,'Akt. Runde'!$A$11:$AL$189,5),"")</f>
        <v/>
      </c>
      <c r="F154" s="356" t="str">
        <f>IF(AR154&lt;999,VLOOKUP(AR154,'Akt. Runde'!$A$11:$AL$189,6),"")</f>
        <v/>
      </c>
      <c r="G154" s="438" t="str">
        <f>IF(AR154&lt;999,VLOOKUP(AR154,'Akt. Runde'!$A$11:$AL$189,7),"")</f>
        <v/>
      </c>
      <c r="H154" s="357" t="str">
        <f>IF(AR154&lt;999,VLOOKUP(AR154,'Akt. Runde'!$A$11:$AL$189,8),"")</f>
        <v/>
      </c>
      <c r="I154" s="444" t="str">
        <f>IF(AR154&lt;999,VLOOKUP(AR154,'Akt. Runde'!$A$11:$AL$189,9),"")</f>
        <v/>
      </c>
      <c r="J154" s="445" t="str">
        <f>IF(AR154&lt;999,VLOOKUP(AR154,'Akt. Runde'!$A$11:$AL$189,10),"")</f>
        <v/>
      </c>
      <c r="K154" s="446" t="str">
        <f>IF(AR154&lt;999,VLOOKUP(AR154,'Akt. Runde'!$A$11:$AL$189,11),"")</f>
        <v/>
      </c>
      <c r="L154" s="445" t="str">
        <f>IF(AR154&lt;999,VLOOKUP(AR154,'Akt. Runde'!$A$11:$AL$189,12),"")</f>
        <v/>
      </c>
      <c r="M154" s="446" t="str">
        <f>IF(AR154&lt;999,VLOOKUP(AR154,'Akt. Runde'!$A$11:$AL$189,13),"")</f>
        <v/>
      </c>
      <c r="N154" s="445" t="str">
        <f>IF(AR154&lt;999,VLOOKUP(AR154,'Akt. Runde'!$A$11:$AL$189,14),"")</f>
        <v/>
      </c>
      <c r="O154" s="444" t="str">
        <f>IF(AR154&lt;999,VLOOKUP(AR154,'Akt. Runde'!$A$11:$AL$189,15),"")</f>
        <v/>
      </c>
      <c r="P154" s="445" t="str">
        <f>IF(AR154&lt;999,VLOOKUP(AR154,'Akt. Runde'!$A$11:$AL$189,16),"")</f>
        <v/>
      </c>
      <c r="Q154" s="446" t="str">
        <f>IF(AR154&lt;999,VLOOKUP(AR154,'Akt. Runde'!$A$11:$AL$189,17),"")</f>
        <v/>
      </c>
      <c r="R154" s="445" t="str">
        <f>IF(AR154&lt;999,VLOOKUP(AR154,'Akt. Runde'!$A$11:$AL$189,18),"")</f>
        <v/>
      </c>
      <c r="S154" s="446" t="str">
        <f>IF(AR154&lt;999,VLOOKUP(AR154,'Akt. Runde'!$A$11:$AL$189,19),"")</f>
        <v/>
      </c>
      <c r="T154" s="445" t="str">
        <f>IF(AR154&lt;999,VLOOKUP(AR154,'Akt. Runde'!$A$11:$AL$189,20),"")</f>
        <v/>
      </c>
      <c r="U154" s="430" t="str">
        <f>IF(AR154&lt;999,VLOOKUP(AR154,'Akt. Runde'!$A$11:$AL$189,21),"")</f>
        <v/>
      </c>
      <c r="V154" s="431" t="str">
        <f>IF(AR154&lt;999,VLOOKUP(AR154,'Akt. Runde'!$A$11:$AL$189,22),"")</f>
        <v/>
      </c>
      <c r="W154" s="431" t="str">
        <f>IF(AR154&lt;999,VLOOKUP(AR154,'Akt. Runde'!$A$11:$AL$189,23),"")</f>
        <v/>
      </c>
      <c r="X154" s="344" t="str">
        <f>IF(AR154&lt;999,VLOOKUP(AR154,'Akt. Runde'!$A$11:$AL$189,24),"")</f>
        <v/>
      </c>
      <c r="Y154" s="345" t="str">
        <f>IF(AR154&lt;999,VLOOKUP(AR154,'Akt. Runde'!$A$11:$AL$189,25),"")</f>
        <v/>
      </c>
      <c r="Z154" s="338" t="str">
        <f>IF(AR154&lt;999,VLOOKUP(AR154,'Akt. Runde'!$A$11:$AL$189,26),"")</f>
        <v/>
      </c>
      <c r="AA154" s="352" t="str">
        <f>IF(AR154&lt;999,VLOOKUP(AR154,'Akt. Runde'!$A$11:$AL$189,27),"")</f>
        <v/>
      </c>
      <c r="AB154" s="345" t="str">
        <f>IF(AR154&lt;999,VLOOKUP(AR154,'Akt. Runde'!$A$11:$AL$189,28),"")</f>
        <v/>
      </c>
      <c r="AC154" s="345" t="str">
        <f>IF(AR154&lt;999,VLOOKUP(AR154,'Akt. Runde'!$A$11:$AL$189,29),"")</f>
        <v/>
      </c>
      <c r="AD154" s="339" t="str">
        <f>IF(AR154&lt;999,VLOOKUP(AR154,'Akt. Runde'!$A$11:$AL$189,30),"")</f>
        <v/>
      </c>
      <c r="AE154" s="352" t="str">
        <f>IF(AR154&lt;999,VLOOKUP(AR154,'Akt. Runde'!$A$11:$AL$189,31),"")</f>
        <v/>
      </c>
      <c r="AF154" s="345" t="str">
        <f>IF(AR154&lt;999,VLOOKUP(AR154,'Akt. Runde'!$A$11:$AL$189,32),"")</f>
        <v/>
      </c>
      <c r="AG154" s="345" t="str">
        <f>IF(AR154&lt;999,VLOOKUP(AR154,'Akt. Runde'!$A$11:$AL$189,33),"")</f>
        <v/>
      </c>
      <c r="AH154" s="340" t="str">
        <f>IF(AR154&lt;999,VLOOKUP(AR154,'Akt. Runde'!$A$11:$AL$189,34),"")</f>
        <v/>
      </c>
      <c r="AI154" s="339" t="str">
        <f>IF(AR154&lt;999,VLOOKUP(AR154,'Akt. Runde'!$A$11:$AL$189,35),"")</f>
        <v/>
      </c>
      <c r="AJ154" s="341" t="str">
        <f>IF(AR154&lt;999,VLOOKUP(AR154,'Akt. Runde'!$A$11:$AL$189,36),"")</f>
        <v/>
      </c>
      <c r="AK154" s="333" t="str">
        <f>IF(AR154&lt;999,VLOOKUP(AR154,'Akt. Runde'!$A$11:$AL$189,37),"")</f>
        <v/>
      </c>
      <c r="AL154" s="136" t="str">
        <f>IF(AR154&lt;999,VLOOKUP(AR154,'Akt. Runde'!$A$11:$AL$189,38),"")</f>
        <v/>
      </c>
      <c r="AO154">
        <f>IF('Akt. Runde'!AK154="",99,'Akt. Runde'!AK154)</f>
        <v>99</v>
      </c>
      <c r="AP154">
        <f t="shared" si="150"/>
        <v>99144</v>
      </c>
      <c r="AQ154">
        <f t="shared" si="163"/>
        <v>99144</v>
      </c>
      <c r="AR154">
        <f t="shared" si="143"/>
        <v>999</v>
      </c>
      <c r="AS154">
        <f t="shared" si="144"/>
        <v>999000</v>
      </c>
      <c r="AT154">
        <f t="shared" si="145"/>
        <v>999000</v>
      </c>
      <c r="AU154">
        <f t="shared" si="146"/>
        <v>999</v>
      </c>
      <c r="AV154">
        <f t="shared" si="149"/>
        <v>144</v>
      </c>
      <c r="AW154" s="47" t="str">
        <f t="shared" si="147"/>
        <v/>
      </c>
      <c r="AX154" t="str">
        <f>IF(AU154&lt;999,VLOOKUP(AU154,'Akt. Runde'!$A$11:$AL$189,4),"")</f>
        <v/>
      </c>
      <c r="AY154" s="48" t="str">
        <f>IF(AU154&lt;999,VLOOKUP(AU154,'Akt. Runde'!$A$11:$AL$189,36),"")</f>
        <v/>
      </c>
      <c r="AZ154" s="447" t="str">
        <f>IF(AU154&lt;999,VLOOKUP(AU154,'Akt. Runde'!$A$11:$AL$189,37),"")</f>
        <v/>
      </c>
      <c r="BA154" t="str">
        <f t="shared" si="148"/>
        <v/>
      </c>
      <c r="BZ154" s="28" t="str">
        <f t="shared" si="151"/>
        <v/>
      </c>
      <c r="CA154" s="28" t="str">
        <f t="shared" si="152"/>
        <v/>
      </c>
      <c r="CB154" s="28" t="str">
        <f t="shared" si="153"/>
        <v/>
      </c>
      <c r="CC154" s="28" t="str">
        <f t="shared" si="154"/>
        <v/>
      </c>
      <c r="CD154" s="28" t="str">
        <f t="shared" si="155"/>
        <v/>
      </c>
      <c r="CE154" s="28" t="str">
        <f t="shared" si="156"/>
        <v/>
      </c>
      <c r="CF154" s="28" t="str">
        <f t="shared" si="164"/>
        <v/>
      </c>
      <c r="CG154" s="28" t="str">
        <f t="shared" si="165"/>
        <v/>
      </c>
      <c r="CH154" s="28" t="str">
        <f t="shared" si="166"/>
        <v/>
      </c>
      <c r="CI154" s="28">
        <f t="shared" si="167"/>
        <v>0</v>
      </c>
      <c r="CT154" s="5"/>
      <c r="CV154" s="28" t="str">
        <f t="shared" si="157"/>
        <v/>
      </c>
      <c r="CW154" s="28" t="str">
        <f t="shared" si="158"/>
        <v/>
      </c>
      <c r="CX154" s="28" t="str">
        <f t="shared" si="159"/>
        <v/>
      </c>
      <c r="CY154" s="28" t="str">
        <f t="shared" si="160"/>
        <v/>
      </c>
      <c r="CZ154" s="28" t="str">
        <f t="shared" si="161"/>
        <v/>
      </c>
      <c r="DA154" s="28" t="str">
        <f t="shared" si="162"/>
        <v/>
      </c>
      <c r="DB154" s="28" t="str">
        <f t="shared" si="168"/>
        <v/>
      </c>
      <c r="DC154" s="28" t="str">
        <f t="shared" si="169"/>
        <v/>
      </c>
      <c r="DD154" s="28" t="str">
        <f t="shared" si="170"/>
        <v/>
      </c>
      <c r="DE154" s="28">
        <f t="shared" si="171"/>
        <v>0</v>
      </c>
      <c r="DP154" s="5"/>
      <c r="DQ154" s="48"/>
      <c r="DR154" s="5"/>
      <c r="DS154" s="5"/>
      <c r="DU154" s="48"/>
      <c r="DV154" s="48"/>
      <c r="DW154" s="48"/>
      <c r="DZ154" s="48"/>
      <c r="EA154" s="48"/>
      <c r="EB154" s="48"/>
      <c r="EC154" s="48"/>
      <c r="EF154" s="48"/>
      <c r="EG154" s="48"/>
      <c r="EH154" s="48"/>
      <c r="EI154" s="48"/>
      <c r="EN154" s="48"/>
    </row>
    <row r="155" spans="1:149" x14ac:dyDescent="0.2">
      <c r="A155">
        <v>145</v>
      </c>
      <c r="B155" s="358">
        <v>7</v>
      </c>
      <c r="C155" s="359" t="str">
        <f>IF(AR155&lt;999,VLOOKUP(AR155,'Akt. Runde'!$A$11:$AL$189,3),"")</f>
        <v/>
      </c>
      <c r="D155" s="360" t="str">
        <f>IF(AR155&lt;999,VLOOKUP(AR155,'Akt. Runde'!$A$11:$AL$189,4),"")</f>
        <v/>
      </c>
      <c r="E155" s="361" t="str">
        <f>IF(AR155&lt;999,VLOOKUP(AR155,'Akt. Runde'!$A$11:$AL$189,5),"")</f>
        <v/>
      </c>
      <c r="F155" s="361" t="str">
        <f>IF(AR155&lt;999,VLOOKUP(AR155,'Akt. Runde'!$A$11:$AL$189,6),"")</f>
        <v/>
      </c>
      <c r="G155" s="437" t="str">
        <f>IF(AR155&lt;999,VLOOKUP(AR155,'Akt. Runde'!$A$11:$AL$189,7),"")</f>
        <v/>
      </c>
      <c r="H155" s="362" t="str">
        <f>IF(AR155&lt;999,VLOOKUP(AR155,'Akt. Runde'!$A$11:$AL$189,8),"")</f>
        <v/>
      </c>
      <c r="I155" s="363" t="str">
        <f>IF(AR155&lt;999,VLOOKUP(AR155,'Akt. Runde'!$A$11:$AL$189,9),"")</f>
        <v/>
      </c>
      <c r="J155" s="364" t="str">
        <f>IF(AR155&lt;999,VLOOKUP(AR155,'Akt. Runde'!$A$11:$AL$189,10),"")</f>
        <v/>
      </c>
      <c r="K155" s="365" t="str">
        <f>IF(AR155&lt;999,VLOOKUP(AR155,'Akt. Runde'!$A$11:$AL$189,11),"")</f>
        <v/>
      </c>
      <c r="L155" s="364" t="str">
        <f>IF(AR155&lt;999,VLOOKUP(AR155,'Akt. Runde'!$A$11:$AL$189,12),"")</f>
        <v/>
      </c>
      <c r="M155" s="365" t="str">
        <f>IF(AR155&lt;999,VLOOKUP(AR155,'Akt. Runde'!$A$11:$AL$189,13),"")</f>
        <v/>
      </c>
      <c r="N155" s="364" t="str">
        <f>IF(AR155&lt;999,VLOOKUP(AR155,'Akt. Runde'!$A$11:$AL$189,14),"")</f>
        <v/>
      </c>
      <c r="O155" s="363" t="str">
        <f>IF(AR155&lt;999,VLOOKUP(AR155,'Akt. Runde'!$A$11:$AL$189,15),"")</f>
        <v/>
      </c>
      <c r="P155" s="364" t="str">
        <f>IF(AR155&lt;999,VLOOKUP(AR155,'Akt. Runde'!$A$11:$AL$189,16),"")</f>
        <v/>
      </c>
      <c r="Q155" s="365" t="str">
        <f>IF(AR155&lt;999,VLOOKUP(AR155,'Akt. Runde'!$A$11:$AL$189,17),"")</f>
        <v/>
      </c>
      <c r="R155" s="364" t="str">
        <f>IF(AR155&lt;999,VLOOKUP(AR155,'Akt. Runde'!$A$11:$AL$189,18),"")</f>
        <v/>
      </c>
      <c r="S155" s="365" t="str">
        <f>IF(AR155&lt;999,VLOOKUP(AR155,'Akt. Runde'!$A$11:$AL$189,19),"")</f>
        <v/>
      </c>
      <c r="T155" s="364" t="str">
        <f>IF(AR155&lt;999,VLOOKUP(AR155,'Akt. Runde'!$A$11:$AL$189,20),"")</f>
        <v/>
      </c>
      <c r="U155" s="434" t="str">
        <f>IF(AR155&lt;999,VLOOKUP(AR155,'Akt. Runde'!$A$11:$AL$189,21),"")</f>
        <v/>
      </c>
      <c r="V155" s="435" t="str">
        <f>IF(AR155&lt;999,VLOOKUP(AR155,'Akt. Runde'!$A$11:$AL$189,22),"")</f>
        <v/>
      </c>
      <c r="W155" s="435" t="str">
        <f>IF(AR155&lt;999,VLOOKUP(AR155,'Akt. Runde'!$A$11:$AL$189,23),"")</f>
        <v/>
      </c>
      <c r="X155" s="375" t="str">
        <f>IF(AR155&lt;999,VLOOKUP(AR155,'Akt. Runde'!$A$11:$AL$189,24),"")</f>
        <v/>
      </c>
      <c r="Y155" s="367" t="str">
        <f>IF(AR155&lt;999,VLOOKUP(AR155,'Akt. Runde'!$A$11:$AL$189,25),"")</f>
        <v/>
      </c>
      <c r="Z155" s="368" t="str">
        <f>IF(AR155&lt;999,VLOOKUP(AR155,'Akt. Runde'!$A$11:$AL$189,26),"")</f>
        <v/>
      </c>
      <c r="AA155" s="369" t="str">
        <f>IF(AR155&lt;999,VLOOKUP(AR155,'Akt. Runde'!$A$11:$AL$189,27),"")</f>
        <v/>
      </c>
      <c r="AB155" s="367" t="str">
        <f>IF(AR155&lt;999,VLOOKUP(AR155,'Akt. Runde'!$A$11:$AL$189,28),"")</f>
        <v/>
      </c>
      <c r="AC155" s="367" t="str">
        <f>IF(AR155&lt;999,VLOOKUP(AR155,'Akt. Runde'!$A$11:$AL$189,29),"")</f>
        <v/>
      </c>
      <c r="AD155" s="370" t="str">
        <f>IF(AR155&lt;999,VLOOKUP(AR155,'Akt. Runde'!$A$11:$AL$189,30),"")</f>
        <v/>
      </c>
      <c r="AE155" s="369" t="str">
        <f>IF(AR155&lt;999,VLOOKUP(AR155,'Akt. Runde'!$A$11:$AL$189,31),"")</f>
        <v/>
      </c>
      <c r="AF155" s="367" t="str">
        <f>IF(AR155&lt;999,VLOOKUP(AR155,'Akt. Runde'!$A$11:$AL$189,32),"")</f>
        <v/>
      </c>
      <c r="AG155" s="367" t="str">
        <f>IF(AR155&lt;999,VLOOKUP(AR155,'Akt. Runde'!$A$11:$AL$189,33),"")</f>
        <v/>
      </c>
      <c r="AH155" s="371" t="str">
        <f>IF(AR155&lt;999,VLOOKUP(AR155,'Akt. Runde'!$A$11:$AL$189,34),"")</f>
        <v/>
      </c>
      <c r="AI155" s="370" t="str">
        <f>IF(AR155&lt;999,VLOOKUP(AR155,'Akt. Runde'!$A$11:$AL$189,35),"")</f>
        <v/>
      </c>
      <c r="AJ155" s="372" t="str">
        <f>IF(AR155&lt;999,VLOOKUP(AR155,'Akt. Runde'!$A$11:$AL$189,36),"")</f>
        <v/>
      </c>
      <c r="AK155" s="373" t="str">
        <f>IF(AR155&lt;999,VLOOKUP(AR155,'Akt. Runde'!$A$11:$AL$189,37),"")</f>
        <v/>
      </c>
      <c r="AL155" s="374" t="str">
        <f>IF(AR155&lt;999,VLOOKUP(AR155,'Akt. Runde'!$A$11:$AL$189,38),"")</f>
        <v/>
      </c>
      <c r="AO155">
        <f>IF('Akt. Runde'!AK155="",99,'Akt. Runde'!AK155)</f>
        <v>99</v>
      </c>
      <c r="AP155">
        <f t="shared" si="150"/>
        <v>99145</v>
      </c>
      <c r="AQ155">
        <f t="shared" si="163"/>
        <v>99145</v>
      </c>
      <c r="AR155">
        <f t="shared" si="143"/>
        <v>999</v>
      </c>
      <c r="AS155">
        <f t="shared" si="144"/>
        <v>999000</v>
      </c>
      <c r="AT155">
        <f t="shared" si="145"/>
        <v>999000</v>
      </c>
      <c r="AU155">
        <f t="shared" si="146"/>
        <v>999</v>
      </c>
      <c r="AV155">
        <f t="shared" si="149"/>
        <v>145</v>
      </c>
      <c r="AW155" s="47" t="str">
        <f t="shared" si="147"/>
        <v/>
      </c>
      <c r="AX155" t="str">
        <f>IF(AU155&lt;999,VLOOKUP(AU155,'Akt. Runde'!$A$11:$AL$189,4),"")</f>
        <v/>
      </c>
      <c r="AY155" s="48" t="str">
        <f>IF(AU155&lt;999,VLOOKUP(AU155,'Akt. Runde'!$A$11:$AL$189,36),"")</f>
        <v/>
      </c>
      <c r="AZ155" s="447" t="str">
        <f>IF(AU155&lt;999,VLOOKUP(AU155,'Akt. Runde'!$A$11:$AL$189,37),"")</f>
        <v/>
      </c>
      <c r="BA155" t="str">
        <f t="shared" si="148"/>
        <v/>
      </c>
      <c r="BZ155" s="28" t="str">
        <f t="shared" si="151"/>
        <v/>
      </c>
      <c r="CA155" s="28" t="str">
        <f t="shared" si="152"/>
        <v/>
      </c>
      <c r="CB155" s="28" t="str">
        <f t="shared" si="153"/>
        <v/>
      </c>
      <c r="CC155" s="28" t="str">
        <f t="shared" si="154"/>
        <v/>
      </c>
      <c r="CD155" s="28" t="str">
        <f t="shared" si="155"/>
        <v/>
      </c>
      <c r="CE155" s="28" t="str">
        <f t="shared" si="156"/>
        <v/>
      </c>
      <c r="CF155" s="28" t="str">
        <f t="shared" si="164"/>
        <v/>
      </c>
      <c r="CG155" s="28" t="str">
        <f t="shared" si="165"/>
        <v/>
      </c>
      <c r="CH155" s="28" t="str">
        <f t="shared" si="166"/>
        <v/>
      </c>
      <c r="CI155" s="28">
        <f t="shared" si="167"/>
        <v>0</v>
      </c>
      <c r="CT155" s="5"/>
      <c r="CV155" s="28" t="str">
        <f t="shared" si="157"/>
        <v/>
      </c>
      <c r="CW155" s="28" t="str">
        <f t="shared" si="158"/>
        <v/>
      </c>
      <c r="CX155" s="28" t="str">
        <f t="shared" si="159"/>
        <v/>
      </c>
      <c r="CY155" s="28" t="str">
        <f t="shared" si="160"/>
        <v/>
      </c>
      <c r="CZ155" s="28" t="str">
        <f t="shared" si="161"/>
        <v/>
      </c>
      <c r="DA155" s="28" t="str">
        <f t="shared" si="162"/>
        <v/>
      </c>
      <c r="DB155" s="28" t="str">
        <f t="shared" si="168"/>
        <v/>
      </c>
      <c r="DC155" s="28" t="str">
        <f t="shared" si="169"/>
        <v/>
      </c>
      <c r="DD155" s="28" t="str">
        <f t="shared" si="170"/>
        <v/>
      </c>
      <c r="DE155" s="28">
        <f t="shared" si="171"/>
        <v>0</v>
      </c>
      <c r="DP155" s="5"/>
      <c r="DQ155" s="48"/>
      <c r="DR155" s="5"/>
      <c r="DS155" s="5"/>
      <c r="DU155" s="48"/>
      <c r="DV155" s="48"/>
      <c r="DW155" s="48"/>
      <c r="DZ155" s="48"/>
      <c r="EA155" s="48"/>
      <c r="EB155" s="48"/>
      <c r="EC155" s="48"/>
      <c r="EF155" s="48"/>
      <c r="EG155" s="48"/>
      <c r="EH155" s="48"/>
      <c r="EI155" s="48"/>
      <c r="EN155" s="48"/>
    </row>
    <row r="156" spans="1:149" x14ac:dyDescent="0.2">
      <c r="A156">
        <v>146</v>
      </c>
      <c r="B156" s="353">
        <v>8</v>
      </c>
      <c r="C156" s="354" t="str">
        <f>IF(AR156&lt;999,VLOOKUP(AR156,'Akt. Runde'!$A$11:$AL$189,3),"")</f>
        <v/>
      </c>
      <c r="D156" s="355" t="str">
        <f>IF(AR156&lt;999,VLOOKUP(AR156,'Akt. Runde'!$A$11:$AL$189,4),"")</f>
        <v/>
      </c>
      <c r="E156" s="356" t="str">
        <f>IF(AR156&lt;999,VLOOKUP(AR156,'Akt. Runde'!$A$11:$AL$189,5),"")</f>
        <v/>
      </c>
      <c r="F156" s="356" t="str">
        <f>IF(AR156&lt;999,VLOOKUP(AR156,'Akt. Runde'!$A$11:$AL$189,6),"")</f>
        <v/>
      </c>
      <c r="G156" s="438" t="str">
        <f>IF(AR156&lt;999,VLOOKUP(AR156,'Akt. Runde'!$A$11:$AL$189,7),"")</f>
        <v/>
      </c>
      <c r="H156" s="357" t="str">
        <f>IF(AR156&lt;999,VLOOKUP(AR156,'Akt. Runde'!$A$11:$AL$189,8),"")</f>
        <v/>
      </c>
      <c r="I156" s="444" t="str">
        <f>IF(AR156&lt;999,VLOOKUP(AR156,'Akt. Runde'!$A$11:$AL$189,9),"")</f>
        <v/>
      </c>
      <c r="J156" s="445" t="str">
        <f>IF(AR156&lt;999,VLOOKUP(AR156,'Akt. Runde'!$A$11:$AL$189,10),"")</f>
        <v/>
      </c>
      <c r="K156" s="446" t="str">
        <f>IF(AR156&lt;999,VLOOKUP(AR156,'Akt. Runde'!$A$11:$AL$189,11),"")</f>
        <v/>
      </c>
      <c r="L156" s="445" t="str">
        <f>IF(AR156&lt;999,VLOOKUP(AR156,'Akt. Runde'!$A$11:$AL$189,12),"")</f>
        <v/>
      </c>
      <c r="M156" s="446" t="str">
        <f>IF(AR156&lt;999,VLOOKUP(AR156,'Akt. Runde'!$A$11:$AL$189,13),"")</f>
        <v/>
      </c>
      <c r="N156" s="445" t="str">
        <f>IF(AR156&lt;999,VLOOKUP(AR156,'Akt. Runde'!$A$11:$AL$189,14),"")</f>
        <v/>
      </c>
      <c r="O156" s="444" t="str">
        <f>IF(AR156&lt;999,VLOOKUP(AR156,'Akt. Runde'!$A$11:$AL$189,15),"")</f>
        <v/>
      </c>
      <c r="P156" s="445" t="str">
        <f>IF(AR156&lt;999,VLOOKUP(AR156,'Akt. Runde'!$A$11:$AL$189,16),"")</f>
        <v/>
      </c>
      <c r="Q156" s="446" t="str">
        <f>IF(AR156&lt;999,VLOOKUP(AR156,'Akt. Runde'!$A$11:$AL$189,17),"")</f>
        <v/>
      </c>
      <c r="R156" s="445" t="str">
        <f>IF(AR156&lt;999,VLOOKUP(AR156,'Akt. Runde'!$A$11:$AL$189,18),"")</f>
        <v/>
      </c>
      <c r="S156" s="446" t="str">
        <f>IF(AR156&lt;999,VLOOKUP(AR156,'Akt. Runde'!$A$11:$AL$189,19),"")</f>
        <v/>
      </c>
      <c r="T156" s="445" t="str">
        <f>IF(AR156&lt;999,VLOOKUP(AR156,'Akt. Runde'!$A$11:$AL$189,20),"")</f>
        <v/>
      </c>
      <c r="U156" s="430" t="str">
        <f>IF(AR156&lt;999,VLOOKUP(AR156,'Akt. Runde'!$A$11:$AL$189,21),"")</f>
        <v/>
      </c>
      <c r="V156" s="431" t="str">
        <f>IF(AR156&lt;999,VLOOKUP(AR156,'Akt. Runde'!$A$11:$AL$189,22),"")</f>
        <v/>
      </c>
      <c r="W156" s="431" t="str">
        <f>IF(AR156&lt;999,VLOOKUP(AR156,'Akt. Runde'!$A$11:$AL$189,23),"")</f>
        <v/>
      </c>
      <c r="X156" s="347" t="str">
        <f>IF(AR156&lt;999,VLOOKUP(AR156,'Akt. Runde'!$A$11:$AL$189,24),"")</f>
        <v/>
      </c>
      <c r="Y156" s="348" t="str">
        <f>IF(AR156&lt;999,VLOOKUP(AR156,'Akt. Runde'!$A$11:$AL$189,25),"")</f>
        <v/>
      </c>
      <c r="Z156" s="338" t="str">
        <f>IF(AR156&lt;999,VLOOKUP(AR156,'Akt. Runde'!$A$11:$AL$189,26),"")</f>
        <v/>
      </c>
      <c r="AA156" s="352" t="str">
        <f>IF(AR156&lt;999,VLOOKUP(AR156,'Akt. Runde'!$A$11:$AL$189,27),"")</f>
        <v/>
      </c>
      <c r="AB156" s="345" t="str">
        <f>IF(AR156&lt;999,VLOOKUP(AR156,'Akt. Runde'!$A$11:$AL$189,28),"")</f>
        <v/>
      </c>
      <c r="AC156" s="345" t="str">
        <f>IF(AR156&lt;999,VLOOKUP(AR156,'Akt. Runde'!$A$11:$AL$189,29),"")</f>
        <v/>
      </c>
      <c r="AD156" s="339" t="str">
        <f>IF(AR156&lt;999,VLOOKUP(AR156,'Akt. Runde'!$A$11:$AL$189,30),"")</f>
        <v/>
      </c>
      <c r="AE156" s="352" t="str">
        <f>IF(AR156&lt;999,VLOOKUP(AR156,'Akt. Runde'!$A$11:$AL$189,31),"")</f>
        <v/>
      </c>
      <c r="AF156" s="345" t="str">
        <f>IF(AR156&lt;999,VLOOKUP(AR156,'Akt. Runde'!$A$11:$AL$189,32),"")</f>
        <v/>
      </c>
      <c r="AG156" s="345" t="str">
        <f>IF(AR156&lt;999,VLOOKUP(AR156,'Akt. Runde'!$A$11:$AL$189,33),"")</f>
        <v/>
      </c>
      <c r="AH156" s="340" t="str">
        <f>IF(AR156&lt;999,VLOOKUP(AR156,'Akt. Runde'!$A$11:$AL$189,34),"")</f>
        <v/>
      </c>
      <c r="AI156" s="339" t="str">
        <f>IF(AR156&lt;999,VLOOKUP(AR156,'Akt. Runde'!$A$11:$AL$189,35),"")</f>
        <v/>
      </c>
      <c r="AJ156" s="341" t="str">
        <f>IF(AR156&lt;999,VLOOKUP(AR156,'Akt. Runde'!$A$11:$AL$189,36),"")</f>
        <v/>
      </c>
      <c r="AK156" s="333" t="str">
        <f>IF(AR156&lt;999,VLOOKUP(AR156,'Akt. Runde'!$A$11:$AL$189,37),"")</f>
        <v/>
      </c>
      <c r="AL156" s="136" t="str">
        <f>IF(AR156&lt;999,VLOOKUP(AR156,'Akt. Runde'!$A$11:$AL$189,38),"")</f>
        <v/>
      </c>
      <c r="AO156">
        <f>IF('Akt. Runde'!AK156="",99,'Akt. Runde'!AK156)</f>
        <v>99</v>
      </c>
      <c r="AP156">
        <f t="shared" si="150"/>
        <v>99146</v>
      </c>
      <c r="AQ156">
        <f t="shared" si="163"/>
        <v>99146</v>
      </c>
      <c r="AR156">
        <f t="shared" si="143"/>
        <v>999</v>
      </c>
      <c r="AS156">
        <f t="shared" si="144"/>
        <v>999000</v>
      </c>
      <c r="AT156">
        <f t="shared" si="145"/>
        <v>999000</v>
      </c>
      <c r="AU156">
        <f t="shared" si="146"/>
        <v>999</v>
      </c>
      <c r="AV156">
        <f t="shared" si="149"/>
        <v>146</v>
      </c>
      <c r="AW156" s="47" t="str">
        <f t="shared" si="147"/>
        <v/>
      </c>
      <c r="AX156" t="str">
        <f>IF(AU156&lt;999,VLOOKUP(AU156,'Akt. Runde'!$A$11:$AL$189,4),"")</f>
        <v/>
      </c>
      <c r="AY156" s="48" t="str">
        <f>IF(AU156&lt;999,VLOOKUP(AU156,'Akt. Runde'!$A$11:$AL$189,36),"")</f>
        <v/>
      </c>
      <c r="AZ156" s="447" t="str">
        <f>IF(AU156&lt;999,VLOOKUP(AU156,'Akt. Runde'!$A$11:$AL$189,37),"")</f>
        <v/>
      </c>
      <c r="BA156" t="str">
        <f t="shared" si="148"/>
        <v/>
      </c>
      <c r="BZ156" s="28" t="str">
        <f t="shared" si="151"/>
        <v/>
      </c>
      <c r="CA156" s="28" t="str">
        <f t="shared" si="152"/>
        <v/>
      </c>
      <c r="CB156" s="28" t="str">
        <f t="shared" si="153"/>
        <v/>
      </c>
      <c r="CC156" s="28" t="str">
        <f t="shared" si="154"/>
        <v/>
      </c>
      <c r="CD156" s="28" t="str">
        <f t="shared" si="155"/>
        <v/>
      </c>
      <c r="CE156" s="28" t="str">
        <f t="shared" si="156"/>
        <v/>
      </c>
      <c r="CF156" s="28" t="str">
        <f t="shared" si="164"/>
        <v/>
      </c>
      <c r="CG156" s="28" t="str">
        <f t="shared" si="165"/>
        <v/>
      </c>
      <c r="CH156" s="28" t="str">
        <f t="shared" si="166"/>
        <v/>
      </c>
      <c r="CI156" s="28">
        <f t="shared" si="167"/>
        <v>0</v>
      </c>
      <c r="CT156" s="5"/>
      <c r="CV156" s="28" t="str">
        <f t="shared" si="157"/>
        <v/>
      </c>
      <c r="CW156" s="28" t="str">
        <f t="shared" si="158"/>
        <v/>
      </c>
      <c r="CX156" s="28" t="str">
        <f t="shared" si="159"/>
        <v/>
      </c>
      <c r="CY156" s="28" t="str">
        <f t="shared" si="160"/>
        <v/>
      </c>
      <c r="CZ156" s="28" t="str">
        <f t="shared" si="161"/>
        <v/>
      </c>
      <c r="DA156" s="28" t="str">
        <f t="shared" si="162"/>
        <v/>
      </c>
      <c r="DB156" s="28" t="str">
        <f t="shared" si="168"/>
        <v/>
      </c>
      <c r="DC156" s="28" t="str">
        <f t="shared" si="169"/>
        <v/>
      </c>
      <c r="DD156" s="28" t="str">
        <f t="shared" si="170"/>
        <v/>
      </c>
      <c r="DE156" s="28">
        <f t="shared" si="171"/>
        <v>0</v>
      </c>
      <c r="DP156" s="5"/>
      <c r="DQ156" s="48"/>
      <c r="DR156" s="5"/>
      <c r="DS156" s="5"/>
      <c r="DU156" s="48"/>
      <c r="DV156" s="48"/>
      <c r="DW156" s="48"/>
      <c r="DZ156" s="48"/>
      <c r="EA156" s="48"/>
      <c r="EB156" s="48"/>
      <c r="EC156" s="48"/>
      <c r="EF156" s="48"/>
      <c r="EG156" s="48"/>
      <c r="EH156" s="48"/>
      <c r="EI156" s="48"/>
      <c r="EN156" s="48"/>
    </row>
    <row r="157" spans="1:149" x14ac:dyDescent="0.2">
      <c r="A157">
        <v>147</v>
      </c>
      <c r="B157" s="358">
        <v>9</v>
      </c>
      <c r="C157" s="359" t="str">
        <f>IF(AR157&lt;999,VLOOKUP(AR157,'Akt. Runde'!$A$11:$AL$189,3),"")</f>
        <v/>
      </c>
      <c r="D157" s="360" t="str">
        <f>IF(AR157&lt;999,VLOOKUP(AR157,'Akt. Runde'!$A$11:$AL$189,4),"")</f>
        <v/>
      </c>
      <c r="E157" s="361" t="str">
        <f>IF(AR157&lt;999,VLOOKUP(AR157,'Akt. Runde'!$A$11:$AL$189,5),"")</f>
        <v/>
      </c>
      <c r="F157" s="361" t="str">
        <f>IF(AR157&lt;999,VLOOKUP(AR157,'Akt. Runde'!$A$11:$AL$189,6),"")</f>
        <v/>
      </c>
      <c r="G157" s="437" t="str">
        <f>IF(AR157&lt;999,VLOOKUP(AR157,'Akt. Runde'!$A$11:$AL$189,7),"")</f>
        <v/>
      </c>
      <c r="H157" s="362" t="str">
        <f>IF(AR157&lt;999,VLOOKUP(AR157,'Akt. Runde'!$A$11:$AL$189,8),"")</f>
        <v/>
      </c>
      <c r="I157" s="363" t="str">
        <f>IF(AR157&lt;999,VLOOKUP(AR157,'Akt. Runde'!$A$11:$AL$189,9),"")</f>
        <v/>
      </c>
      <c r="J157" s="364" t="str">
        <f>IF(AR157&lt;999,VLOOKUP(AR157,'Akt. Runde'!$A$11:$AL$189,10),"")</f>
        <v/>
      </c>
      <c r="K157" s="365" t="str">
        <f>IF(AR157&lt;999,VLOOKUP(AR157,'Akt. Runde'!$A$11:$AL$189,11),"")</f>
        <v/>
      </c>
      <c r="L157" s="364" t="str">
        <f>IF(AR157&lt;999,VLOOKUP(AR157,'Akt. Runde'!$A$11:$AL$189,12),"")</f>
        <v/>
      </c>
      <c r="M157" s="365" t="str">
        <f>IF(AR157&lt;999,VLOOKUP(AR157,'Akt. Runde'!$A$11:$AL$189,13),"")</f>
        <v/>
      </c>
      <c r="N157" s="364" t="str">
        <f>IF(AR157&lt;999,VLOOKUP(AR157,'Akt. Runde'!$A$11:$AL$189,14),"")</f>
        <v/>
      </c>
      <c r="O157" s="363" t="str">
        <f>IF(AR157&lt;999,VLOOKUP(AR157,'Akt. Runde'!$A$11:$AL$189,15),"")</f>
        <v/>
      </c>
      <c r="P157" s="364" t="str">
        <f>IF(AR157&lt;999,VLOOKUP(AR157,'Akt. Runde'!$A$11:$AL$189,16),"")</f>
        <v/>
      </c>
      <c r="Q157" s="365" t="str">
        <f>IF(AR157&lt;999,VLOOKUP(AR157,'Akt. Runde'!$A$11:$AL$189,17),"")</f>
        <v/>
      </c>
      <c r="R157" s="364" t="str">
        <f>IF(AR157&lt;999,VLOOKUP(AR157,'Akt. Runde'!$A$11:$AL$189,18),"")</f>
        <v/>
      </c>
      <c r="S157" s="365" t="str">
        <f>IF(AR157&lt;999,VLOOKUP(AR157,'Akt. Runde'!$A$11:$AL$189,19),"")</f>
        <v/>
      </c>
      <c r="T157" s="364" t="str">
        <f>IF(AR157&lt;999,VLOOKUP(AR157,'Akt. Runde'!$A$11:$AL$189,20),"")</f>
        <v/>
      </c>
      <c r="U157" s="434" t="str">
        <f>IF(AR157&lt;999,VLOOKUP(AR157,'Akt. Runde'!$A$11:$AL$189,21),"")</f>
        <v/>
      </c>
      <c r="V157" s="435" t="str">
        <f>IF(AR157&lt;999,VLOOKUP(AR157,'Akt. Runde'!$A$11:$AL$189,22),"")</f>
        <v/>
      </c>
      <c r="W157" s="435" t="str">
        <f>IF(AR157&lt;999,VLOOKUP(AR157,'Akt. Runde'!$A$11:$AL$189,23),"")</f>
        <v/>
      </c>
      <c r="X157" s="376" t="str">
        <f>IF(AR157&lt;999,VLOOKUP(AR157,'Akt. Runde'!$A$11:$AL$189,24),"")</f>
        <v/>
      </c>
      <c r="Y157" s="377" t="str">
        <f>IF(AR157&lt;999,VLOOKUP(AR157,'Akt. Runde'!$A$11:$AL$189,25),"")</f>
        <v/>
      </c>
      <c r="Z157" s="368" t="str">
        <f>IF(AR157&lt;999,VLOOKUP(AR157,'Akt. Runde'!$A$11:$AL$189,26),"")</f>
        <v/>
      </c>
      <c r="AA157" s="369" t="str">
        <f>IF(AR157&lt;999,VLOOKUP(AR157,'Akt. Runde'!$A$11:$AL$189,27),"")</f>
        <v/>
      </c>
      <c r="AB157" s="367" t="str">
        <f>IF(AR157&lt;999,VLOOKUP(AR157,'Akt. Runde'!$A$11:$AL$189,28),"")</f>
        <v/>
      </c>
      <c r="AC157" s="367" t="str">
        <f>IF(AR157&lt;999,VLOOKUP(AR157,'Akt. Runde'!$A$11:$AL$189,29),"")</f>
        <v/>
      </c>
      <c r="AD157" s="370" t="str">
        <f>IF(AR157&lt;999,VLOOKUP(AR157,'Akt. Runde'!$A$11:$AL$189,30),"")</f>
        <v/>
      </c>
      <c r="AE157" s="369" t="str">
        <f>IF(AR157&lt;999,VLOOKUP(AR157,'Akt. Runde'!$A$11:$AL$189,31),"")</f>
        <v/>
      </c>
      <c r="AF157" s="367" t="str">
        <f>IF(AR157&lt;999,VLOOKUP(AR157,'Akt. Runde'!$A$11:$AL$189,32),"")</f>
        <v/>
      </c>
      <c r="AG157" s="367" t="str">
        <f>IF(AR157&lt;999,VLOOKUP(AR157,'Akt. Runde'!$A$11:$AL$189,33),"")</f>
        <v/>
      </c>
      <c r="AH157" s="371" t="str">
        <f>IF(AR157&lt;999,VLOOKUP(AR157,'Akt. Runde'!$A$11:$AL$189,34),"")</f>
        <v/>
      </c>
      <c r="AI157" s="370" t="str">
        <f>IF(AR157&lt;999,VLOOKUP(AR157,'Akt. Runde'!$A$11:$AL$189,35),"")</f>
        <v/>
      </c>
      <c r="AJ157" s="372" t="str">
        <f>IF(AR157&lt;999,VLOOKUP(AR157,'Akt. Runde'!$A$11:$AL$189,36),"")</f>
        <v/>
      </c>
      <c r="AK157" s="373" t="str">
        <f>IF(AR157&lt;999,VLOOKUP(AR157,'Akt. Runde'!$A$11:$AL$189,37),"")</f>
        <v/>
      </c>
      <c r="AL157" s="374" t="str">
        <f>IF(AR157&lt;999,VLOOKUP(AR157,'Akt. Runde'!$A$11:$AL$189,38),"")</f>
        <v/>
      </c>
      <c r="AO157">
        <f>IF('Akt. Runde'!AK157="",99,'Akt. Runde'!AK157)</f>
        <v>99</v>
      </c>
      <c r="AP157">
        <f t="shared" si="150"/>
        <v>99147</v>
      </c>
      <c r="AQ157">
        <f t="shared" si="163"/>
        <v>99147</v>
      </c>
      <c r="AR157">
        <f t="shared" si="143"/>
        <v>999</v>
      </c>
      <c r="AS157">
        <f t="shared" si="144"/>
        <v>999000</v>
      </c>
      <c r="AT157">
        <f t="shared" si="145"/>
        <v>999000</v>
      </c>
      <c r="AU157">
        <f t="shared" si="146"/>
        <v>999</v>
      </c>
      <c r="AV157">
        <f t="shared" si="149"/>
        <v>147</v>
      </c>
      <c r="AW157" s="47" t="str">
        <f t="shared" si="147"/>
        <v/>
      </c>
      <c r="AX157" t="str">
        <f>IF(AU157&lt;999,VLOOKUP(AU157,'Akt. Runde'!$A$11:$AL$189,4),"")</f>
        <v/>
      </c>
      <c r="AY157" s="48" t="str">
        <f>IF(AU157&lt;999,VLOOKUP(AU157,'Akt. Runde'!$A$11:$AL$189,36),"")</f>
        <v/>
      </c>
      <c r="AZ157" s="447" t="str">
        <f>IF(AU157&lt;999,VLOOKUP(AU157,'Akt. Runde'!$A$11:$AL$189,37),"")</f>
        <v/>
      </c>
      <c r="BA157" t="str">
        <f t="shared" si="148"/>
        <v/>
      </c>
      <c r="BZ157" s="28" t="str">
        <f t="shared" si="151"/>
        <v/>
      </c>
      <c r="CA157" s="28" t="str">
        <f t="shared" si="152"/>
        <v/>
      </c>
      <c r="CB157" s="28" t="str">
        <f t="shared" si="153"/>
        <v/>
      </c>
      <c r="CC157" s="28" t="str">
        <f t="shared" si="154"/>
        <v/>
      </c>
      <c r="CD157" s="28" t="str">
        <f t="shared" si="155"/>
        <v/>
      </c>
      <c r="CE157" s="28" t="str">
        <f t="shared" si="156"/>
        <v/>
      </c>
      <c r="CF157" s="28" t="str">
        <f t="shared" si="164"/>
        <v/>
      </c>
      <c r="CG157" s="28" t="str">
        <f t="shared" si="165"/>
        <v/>
      </c>
      <c r="CH157" s="28" t="str">
        <f t="shared" si="166"/>
        <v/>
      </c>
      <c r="CI157" s="28">
        <f t="shared" si="167"/>
        <v>0</v>
      </c>
      <c r="CT157" s="5"/>
      <c r="CV157" s="28" t="str">
        <f t="shared" si="157"/>
        <v/>
      </c>
      <c r="CW157" s="28" t="str">
        <f t="shared" si="158"/>
        <v/>
      </c>
      <c r="CX157" s="28" t="str">
        <f t="shared" si="159"/>
        <v/>
      </c>
      <c r="CY157" s="28" t="str">
        <f t="shared" si="160"/>
        <v/>
      </c>
      <c r="CZ157" s="28" t="str">
        <f t="shared" si="161"/>
        <v/>
      </c>
      <c r="DA157" s="28" t="str">
        <f t="shared" si="162"/>
        <v/>
      </c>
      <c r="DB157" s="28" t="str">
        <f t="shared" si="168"/>
        <v/>
      </c>
      <c r="DC157" s="28" t="str">
        <f t="shared" si="169"/>
        <v/>
      </c>
      <c r="DD157" s="28" t="str">
        <f t="shared" si="170"/>
        <v/>
      </c>
      <c r="DE157" s="28">
        <f t="shared" si="171"/>
        <v>0</v>
      </c>
      <c r="DP157" s="5"/>
      <c r="DQ157" s="48"/>
      <c r="DR157" s="5"/>
      <c r="DS157" s="5"/>
      <c r="DU157" s="48"/>
      <c r="DV157" s="48"/>
      <c r="DW157" s="48"/>
      <c r="DZ157" s="48"/>
      <c r="EA157" s="48"/>
      <c r="EB157" s="48"/>
      <c r="EC157" s="48"/>
      <c r="EF157" s="48"/>
      <c r="EG157" s="48"/>
      <c r="EH157" s="48"/>
      <c r="EI157" s="48"/>
      <c r="EN157" s="48"/>
    </row>
    <row r="158" spans="1:149" x14ac:dyDescent="0.2">
      <c r="A158">
        <v>148</v>
      </c>
      <c r="B158" s="353">
        <v>10</v>
      </c>
      <c r="C158" s="354" t="str">
        <f>IF(AR158&lt;999,VLOOKUP(AR158,'Akt. Runde'!$A$11:$AL$189,3),"")</f>
        <v/>
      </c>
      <c r="D158" s="355" t="str">
        <f>IF(AR158&lt;999,VLOOKUP(AR158,'Akt. Runde'!$A$11:$AL$189,4),"")</f>
        <v/>
      </c>
      <c r="E158" s="356" t="str">
        <f>IF(AR158&lt;999,VLOOKUP(AR158,'Akt. Runde'!$A$11:$AL$189,5),"")</f>
        <v/>
      </c>
      <c r="F158" s="356" t="str">
        <f>IF(AR158&lt;999,VLOOKUP(AR158,'Akt. Runde'!$A$11:$AL$189,6),"")</f>
        <v/>
      </c>
      <c r="G158" s="438" t="str">
        <f>IF(AR158&lt;999,VLOOKUP(AR158,'Akt. Runde'!$A$11:$AL$189,7),"")</f>
        <v/>
      </c>
      <c r="H158" s="357" t="str">
        <f>IF(AR158&lt;999,VLOOKUP(AR158,'Akt. Runde'!$A$11:$AL$189,8),"")</f>
        <v/>
      </c>
      <c r="I158" s="444" t="str">
        <f>IF(AR158&lt;999,VLOOKUP(AR158,'Akt. Runde'!$A$11:$AL$189,9),"")</f>
        <v/>
      </c>
      <c r="J158" s="445" t="str">
        <f>IF(AR158&lt;999,VLOOKUP(AR158,'Akt. Runde'!$A$11:$AL$189,10),"")</f>
        <v/>
      </c>
      <c r="K158" s="446" t="str">
        <f>IF(AR158&lt;999,VLOOKUP(AR158,'Akt. Runde'!$A$11:$AL$189,11),"")</f>
        <v/>
      </c>
      <c r="L158" s="445" t="str">
        <f>IF(AR158&lt;999,VLOOKUP(AR158,'Akt. Runde'!$A$11:$AL$189,12),"")</f>
        <v/>
      </c>
      <c r="M158" s="446" t="str">
        <f>IF(AR158&lt;999,VLOOKUP(AR158,'Akt. Runde'!$A$11:$AL$189,13),"")</f>
        <v/>
      </c>
      <c r="N158" s="445" t="str">
        <f>IF(AR158&lt;999,VLOOKUP(AR158,'Akt. Runde'!$A$11:$AL$189,14),"")</f>
        <v/>
      </c>
      <c r="O158" s="444" t="str">
        <f>IF(AR158&lt;999,VLOOKUP(AR158,'Akt. Runde'!$A$11:$AL$189,15),"")</f>
        <v/>
      </c>
      <c r="P158" s="445" t="str">
        <f>IF(AR158&lt;999,VLOOKUP(AR158,'Akt. Runde'!$A$11:$AL$189,16),"")</f>
        <v/>
      </c>
      <c r="Q158" s="446" t="str">
        <f>IF(AR158&lt;999,VLOOKUP(AR158,'Akt. Runde'!$A$11:$AL$189,17),"")</f>
        <v/>
      </c>
      <c r="R158" s="445" t="str">
        <f>IF(AR158&lt;999,VLOOKUP(AR158,'Akt. Runde'!$A$11:$AL$189,18),"")</f>
        <v/>
      </c>
      <c r="S158" s="446" t="str">
        <f>IF(AR158&lt;999,VLOOKUP(AR158,'Akt. Runde'!$A$11:$AL$189,19),"")</f>
        <v/>
      </c>
      <c r="T158" s="445" t="str">
        <f>IF(AR158&lt;999,VLOOKUP(AR158,'Akt. Runde'!$A$11:$AL$189,20),"")</f>
        <v/>
      </c>
      <c r="U158" s="430" t="str">
        <f>IF(AR158&lt;999,VLOOKUP(AR158,'Akt. Runde'!$A$11:$AL$189,21),"")</f>
        <v/>
      </c>
      <c r="V158" s="431" t="str">
        <f>IF(AR158&lt;999,VLOOKUP(AR158,'Akt. Runde'!$A$11:$AL$189,22),"")</f>
        <v/>
      </c>
      <c r="W158" s="431" t="str">
        <f>IF(AR158&lt;999,VLOOKUP(AR158,'Akt. Runde'!$A$11:$AL$189,23),"")</f>
        <v/>
      </c>
      <c r="X158" s="344" t="str">
        <f>IF(AR158&lt;999,VLOOKUP(AR158,'Akt. Runde'!$A$11:$AL$189,24),"")</f>
        <v/>
      </c>
      <c r="Y158" s="345" t="str">
        <f>IF(AR158&lt;999,VLOOKUP(AR158,'Akt. Runde'!$A$11:$AL$189,25),"")</f>
        <v/>
      </c>
      <c r="Z158" s="338" t="str">
        <f>IF(AR158&lt;999,VLOOKUP(AR158,'Akt. Runde'!$A$11:$AL$189,26),"")</f>
        <v/>
      </c>
      <c r="AA158" s="352" t="str">
        <f>IF(AR158&lt;999,VLOOKUP(AR158,'Akt. Runde'!$A$11:$AL$189,27),"")</f>
        <v/>
      </c>
      <c r="AB158" s="345" t="str">
        <f>IF(AR158&lt;999,VLOOKUP(AR158,'Akt. Runde'!$A$11:$AL$189,28),"")</f>
        <v/>
      </c>
      <c r="AC158" s="345" t="str">
        <f>IF(AR158&lt;999,VLOOKUP(AR158,'Akt. Runde'!$A$11:$AL$189,29),"")</f>
        <v/>
      </c>
      <c r="AD158" s="339" t="str">
        <f>IF(AR158&lt;999,VLOOKUP(AR158,'Akt. Runde'!$A$11:$AL$189,30),"")</f>
        <v/>
      </c>
      <c r="AE158" s="352" t="str">
        <f>IF(AR158&lt;999,VLOOKUP(AR158,'Akt. Runde'!$A$11:$AL$189,31),"")</f>
        <v/>
      </c>
      <c r="AF158" s="345" t="str">
        <f>IF(AR158&lt;999,VLOOKUP(AR158,'Akt. Runde'!$A$11:$AL$189,32),"")</f>
        <v/>
      </c>
      <c r="AG158" s="345" t="str">
        <f>IF(AR158&lt;999,VLOOKUP(AR158,'Akt. Runde'!$A$11:$AL$189,33),"")</f>
        <v/>
      </c>
      <c r="AH158" s="340" t="str">
        <f>IF(AR158&lt;999,VLOOKUP(AR158,'Akt. Runde'!$A$11:$AL$189,34),"")</f>
        <v/>
      </c>
      <c r="AI158" s="339" t="str">
        <f>IF(AR158&lt;999,VLOOKUP(AR158,'Akt. Runde'!$A$11:$AL$189,35),"")</f>
        <v/>
      </c>
      <c r="AJ158" s="341" t="str">
        <f>IF(AR158&lt;999,VLOOKUP(AR158,'Akt. Runde'!$A$11:$AL$189,36),"")</f>
        <v/>
      </c>
      <c r="AK158" s="333" t="str">
        <f>IF(AR158&lt;999,VLOOKUP(AR158,'Akt. Runde'!$A$11:$AL$189,37),"")</f>
        <v/>
      </c>
      <c r="AL158" s="136" t="str">
        <f>IF(AR158&lt;999,VLOOKUP(AR158,'Akt. Runde'!$A$11:$AL$189,38),"")</f>
        <v/>
      </c>
      <c r="AO158">
        <f>IF('Akt. Runde'!AK158="",99,'Akt. Runde'!AK158)</f>
        <v>99</v>
      </c>
      <c r="AP158">
        <f t="shared" si="150"/>
        <v>99148</v>
      </c>
      <c r="AQ158">
        <f t="shared" si="163"/>
        <v>99148</v>
      </c>
      <c r="AR158">
        <f t="shared" si="143"/>
        <v>999</v>
      </c>
      <c r="AS158">
        <f t="shared" si="144"/>
        <v>999000</v>
      </c>
      <c r="AT158">
        <f t="shared" si="145"/>
        <v>999000</v>
      </c>
      <c r="AU158">
        <f t="shared" si="146"/>
        <v>999</v>
      </c>
      <c r="AV158">
        <f t="shared" si="149"/>
        <v>148</v>
      </c>
      <c r="AW158" s="47" t="str">
        <f t="shared" si="147"/>
        <v/>
      </c>
      <c r="AX158" t="str">
        <f>IF(AU158&lt;999,VLOOKUP(AU158,'Akt. Runde'!$A$11:$AL$189,4),"")</f>
        <v/>
      </c>
      <c r="AY158" s="48" t="str">
        <f>IF(AU158&lt;999,VLOOKUP(AU158,'Akt. Runde'!$A$11:$AL$189,36),"")</f>
        <v/>
      </c>
      <c r="AZ158" s="447" t="str">
        <f>IF(AU158&lt;999,VLOOKUP(AU158,'Akt. Runde'!$A$11:$AL$189,37),"")</f>
        <v/>
      </c>
      <c r="BA158" t="str">
        <f t="shared" si="148"/>
        <v/>
      </c>
      <c r="BZ158" s="28" t="str">
        <f t="shared" si="151"/>
        <v/>
      </c>
      <c r="CA158" s="28" t="str">
        <f t="shared" si="152"/>
        <v/>
      </c>
      <c r="CB158" s="28" t="str">
        <f t="shared" si="153"/>
        <v/>
      </c>
      <c r="CC158" s="28" t="str">
        <f t="shared" si="154"/>
        <v/>
      </c>
      <c r="CD158" s="28" t="str">
        <f t="shared" si="155"/>
        <v/>
      </c>
      <c r="CE158" s="28" t="str">
        <f t="shared" si="156"/>
        <v/>
      </c>
      <c r="CF158" s="28" t="str">
        <f t="shared" si="164"/>
        <v/>
      </c>
      <c r="CG158" s="28" t="str">
        <f t="shared" si="165"/>
        <v/>
      </c>
      <c r="CH158" s="28" t="str">
        <f t="shared" si="166"/>
        <v/>
      </c>
      <c r="CI158" s="28">
        <f t="shared" si="167"/>
        <v>0</v>
      </c>
      <c r="CT158" s="5"/>
      <c r="CV158" s="28" t="str">
        <f t="shared" si="157"/>
        <v/>
      </c>
      <c r="CW158" s="28" t="str">
        <f t="shared" si="158"/>
        <v/>
      </c>
      <c r="CX158" s="28" t="str">
        <f t="shared" si="159"/>
        <v/>
      </c>
      <c r="CY158" s="28" t="str">
        <f t="shared" si="160"/>
        <v/>
      </c>
      <c r="CZ158" s="28" t="str">
        <f t="shared" si="161"/>
        <v/>
      </c>
      <c r="DA158" s="28" t="str">
        <f t="shared" si="162"/>
        <v/>
      </c>
      <c r="DB158" s="28" t="str">
        <f t="shared" si="168"/>
        <v/>
      </c>
      <c r="DC158" s="28" t="str">
        <f t="shared" si="169"/>
        <v/>
      </c>
      <c r="DD158" s="28" t="str">
        <f t="shared" si="170"/>
        <v/>
      </c>
      <c r="DE158" s="28">
        <f t="shared" si="171"/>
        <v>0</v>
      </c>
      <c r="DP158" s="5"/>
      <c r="DQ158" s="48"/>
      <c r="DR158" s="5"/>
      <c r="DS158" s="5"/>
      <c r="DU158" s="48"/>
      <c r="DV158" s="48"/>
      <c r="DW158" s="48"/>
      <c r="DZ158" s="48"/>
      <c r="EA158" s="48"/>
      <c r="EB158" s="48"/>
      <c r="EC158" s="48"/>
      <c r="EF158" s="48"/>
      <c r="EG158" s="48"/>
      <c r="EH158" s="48"/>
      <c r="EI158" s="48"/>
      <c r="EN158" s="48"/>
    </row>
    <row r="159" spans="1:149" x14ac:dyDescent="0.2">
      <c r="A159">
        <v>149</v>
      </c>
      <c r="B159" s="358">
        <v>11</v>
      </c>
      <c r="C159" s="359" t="str">
        <f>IF(AR159&lt;999,VLOOKUP(AR159,'Akt. Runde'!$A$11:$AL$189,3),"")</f>
        <v/>
      </c>
      <c r="D159" s="360" t="str">
        <f>IF(AR159&lt;999,VLOOKUP(AR159,'Akt. Runde'!$A$11:$AL$189,4),"")</f>
        <v/>
      </c>
      <c r="E159" s="361" t="str">
        <f>IF(AR159&lt;999,VLOOKUP(AR159,'Akt. Runde'!$A$11:$AL$189,5),"")</f>
        <v/>
      </c>
      <c r="F159" s="361" t="str">
        <f>IF(AR159&lt;999,VLOOKUP(AR159,'Akt. Runde'!$A$11:$AL$189,6),"")</f>
        <v/>
      </c>
      <c r="G159" s="437" t="str">
        <f>IF(AR159&lt;999,VLOOKUP(AR159,'Akt. Runde'!$A$11:$AL$189,7),"")</f>
        <v/>
      </c>
      <c r="H159" s="362" t="str">
        <f>IF(AR159&lt;999,VLOOKUP(AR159,'Akt. Runde'!$A$11:$AL$189,8),"")</f>
        <v/>
      </c>
      <c r="I159" s="363" t="str">
        <f>IF(AR159&lt;999,VLOOKUP(AR159,'Akt. Runde'!$A$11:$AL$189,9),"")</f>
        <v/>
      </c>
      <c r="J159" s="364" t="str">
        <f>IF(AR159&lt;999,VLOOKUP(AR159,'Akt. Runde'!$A$11:$AL$189,10),"")</f>
        <v/>
      </c>
      <c r="K159" s="365" t="str">
        <f>IF(AR159&lt;999,VLOOKUP(AR159,'Akt. Runde'!$A$11:$AL$189,11),"")</f>
        <v/>
      </c>
      <c r="L159" s="364" t="str">
        <f>IF(AR159&lt;999,VLOOKUP(AR159,'Akt. Runde'!$A$11:$AL$189,12),"")</f>
        <v/>
      </c>
      <c r="M159" s="365" t="str">
        <f>IF(AR159&lt;999,VLOOKUP(AR159,'Akt. Runde'!$A$11:$AL$189,13),"")</f>
        <v/>
      </c>
      <c r="N159" s="364" t="str">
        <f>IF(AR159&lt;999,VLOOKUP(AR159,'Akt. Runde'!$A$11:$AL$189,14),"")</f>
        <v/>
      </c>
      <c r="O159" s="363" t="str">
        <f>IF(AR159&lt;999,VLOOKUP(AR159,'Akt. Runde'!$A$11:$AL$189,15),"")</f>
        <v/>
      </c>
      <c r="P159" s="364" t="str">
        <f>IF(AR159&lt;999,VLOOKUP(AR159,'Akt. Runde'!$A$11:$AL$189,16),"")</f>
        <v/>
      </c>
      <c r="Q159" s="365" t="str">
        <f>IF(AR159&lt;999,VLOOKUP(AR159,'Akt. Runde'!$A$11:$AL$189,17),"")</f>
        <v/>
      </c>
      <c r="R159" s="364" t="str">
        <f>IF(AR159&lt;999,VLOOKUP(AR159,'Akt. Runde'!$A$11:$AL$189,18),"")</f>
        <v/>
      </c>
      <c r="S159" s="365" t="str">
        <f>IF(AR159&lt;999,VLOOKUP(AR159,'Akt. Runde'!$A$11:$AL$189,19),"")</f>
        <v/>
      </c>
      <c r="T159" s="364" t="str">
        <f>IF(AR159&lt;999,VLOOKUP(AR159,'Akt. Runde'!$A$11:$AL$189,20),"")</f>
        <v/>
      </c>
      <c r="U159" s="434" t="str">
        <f>IF(AR159&lt;999,VLOOKUP(AR159,'Akt. Runde'!$A$11:$AL$189,21),"")</f>
        <v/>
      </c>
      <c r="V159" s="435" t="str">
        <f>IF(AR159&lt;999,VLOOKUP(AR159,'Akt. Runde'!$A$11:$AL$189,22),"")</f>
        <v/>
      </c>
      <c r="W159" s="435" t="str">
        <f>IF(AR159&lt;999,VLOOKUP(AR159,'Akt. Runde'!$A$11:$AL$189,23),"")</f>
        <v/>
      </c>
      <c r="X159" s="366" t="str">
        <f>IF(AR159&lt;999,VLOOKUP(AR159,'Akt. Runde'!$A$11:$AL$189,24),"")</f>
        <v/>
      </c>
      <c r="Y159" s="367" t="str">
        <f>IF(AR159&lt;999,VLOOKUP(AR159,'Akt. Runde'!$A$11:$AL$189,25),"")</f>
        <v/>
      </c>
      <c r="Z159" s="368" t="str">
        <f>IF(AR159&lt;999,VLOOKUP(AR159,'Akt. Runde'!$A$11:$AL$189,26),"")</f>
        <v/>
      </c>
      <c r="AA159" s="369" t="str">
        <f>IF(AR159&lt;999,VLOOKUP(AR159,'Akt. Runde'!$A$11:$AL$189,27),"")</f>
        <v/>
      </c>
      <c r="AB159" s="367" t="str">
        <f>IF(AR159&lt;999,VLOOKUP(AR159,'Akt. Runde'!$A$11:$AL$189,28),"")</f>
        <v/>
      </c>
      <c r="AC159" s="367" t="str">
        <f>IF(AR159&lt;999,VLOOKUP(AR159,'Akt. Runde'!$A$11:$AL$189,29),"")</f>
        <v/>
      </c>
      <c r="AD159" s="370" t="str">
        <f>IF(AR159&lt;999,VLOOKUP(AR159,'Akt. Runde'!$A$11:$AL$189,30),"")</f>
        <v/>
      </c>
      <c r="AE159" s="369" t="str">
        <f>IF(AR159&lt;999,VLOOKUP(AR159,'Akt. Runde'!$A$11:$AL$189,31),"")</f>
        <v/>
      </c>
      <c r="AF159" s="367" t="str">
        <f>IF(AR159&lt;999,VLOOKUP(AR159,'Akt. Runde'!$A$11:$AL$189,32),"")</f>
        <v/>
      </c>
      <c r="AG159" s="367" t="str">
        <f>IF(AR159&lt;999,VLOOKUP(AR159,'Akt. Runde'!$A$11:$AL$189,33),"")</f>
        <v/>
      </c>
      <c r="AH159" s="371" t="str">
        <f>IF(AR159&lt;999,VLOOKUP(AR159,'Akt. Runde'!$A$11:$AL$189,34),"")</f>
        <v/>
      </c>
      <c r="AI159" s="370" t="str">
        <f>IF(AR159&lt;999,VLOOKUP(AR159,'Akt. Runde'!$A$11:$AL$189,35),"")</f>
        <v/>
      </c>
      <c r="AJ159" s="372" t="str">
        <f>IF(AR159&lt;999,VLOOKUP(AR159,'Akt. Runde'!$A$11:$AL$189,36),"")</f>
        <v/>
      </c>
      <c r="AK159" s="373" t="str">
        <f>IF(AR159&lt;999,VLOOKUP(AR159,'Akt. Runde'!$A$11:$AL$189,37),"")</f>
        <v/>
      </c>
      <c r="AL159" s="374" t="str">
        <f>IF(AR159&lt;999,VLOOKUP(AR159,'Akt. Runde'!$A$11:$AL$189,38),"")</f>
        <v/>
      </c>
      <c r="AO159">
        <f>IF('Akt. Runde'!AK159="",99,'Akt. Runde'!AK159)</f>
        <v>99</v>
      </c>
      <c r="AP159">
        <f t="shared" si="150"/>
        <v>99149</v>
      </c>
      <c r="AQ159">
        <f t="shared" si="163"/>
        <v>99149</v>
      </c>
      <c r="AR159">
        <f t="shared" si="143"/>
        <v>999</v>
      </c>
      <c r="AS159">
        <f t="shared" si="144"/>
        <v>999000</v>
      </c>
      <c r="AT159">
        <f t="shared" si="145"/>
        <v>999000</v>
      </c>
      <c r="AU159">
        <f t="shared" si="146"/>
        <v>999</v>
      </c>
      <c r="AV159">
        <f t="shared" si="149"/>
        <v>149</v>
      </c>
      <c r="AW159" s="47" t="str">
        <f t="shared" si="147"/>
        <v/>
      </c>
      <c r="AX159" t="str">
        <f>IF(AU159&lt;999,VLOOKUP(AU159,'Akt. Runde'!$A$11:$AL$189,4),"")</f>
        <v/>
      </c>
      <c r="AY159" s="48" t="str">
        <f>IF(AU159&lt;999,VLOOKUP(AU159,'Akt. Runde'!$A$11:$AL$189,36),"")</f>
        <v/>
      </c>
      <c r="AZ159" s="447" t="str">
        <f>IF(AU159&lt;999,VLOOKUP(AU159,'Akt. Runde'!$A$11:$AL$189,37),"")</f>
        <v/>
      </c>
      <c r="BA159" t="str">
        <f t="shared" si="148"/>
        <v/>
      </c>
      <c r="BZ159" s="28" t="str">
        <f t="shared" si="151"/>
        <v/>
      </c>
      <c r="CA159" s="28" t="str">
        <f t="shared" si="152"/>
        <v/>
      </c>
      <c r="CB159" s="28" t="str">
        <f t="shared" si="153"/>
        <v/>
      </c>
      <c r="CC159" s="28" t="str">
        <f t="shared" si="154"/>
        <v/>
      </c>
      <c r="CD159" s="28" t="str">
        <f t="shared" si="155"/>
        <v/>
      </c>
      <c r="CE159" s="28" t="str">
        <f t="shared" si="156"/>
        <v/>
      </c>
      <c r="CF159" s="28" t="str">
        <f t="shared" si="164"/>
        <v/>
      </c>
      <c r="CG159" s="28" t="str">
        <f t="shared" si="165"/>
        <v/>
      </c>
      <c r="CH159" s="28" t="str">
        <f t="shared" si="166"/>
        <v/>
      </c>
      <c r="CI159" s="28">
        <f t="shared" si="167"/>
        <v>0</v>
      </c>
      <c r="CT159" s="5"/>
      <c r="CV159" s="28" t="str">
        <f t="shared" si="157"/>
        <v/>
      </c>
      <c r="CW159" s="28" t="str">
        <f t="shared" si="158"/>
        <v/>
      </c>
      <c r="CX159" s="28" t="str">
        <f t="shared" si="159"/>
        <v/>
      </c>
      <c r="CY159" s="28" t="str">
        <f t="shared" si="160"/>
        <v/>
      </c>
      <c r="CZ159" s="28" t="str">
        <f t="shared" si="161"/>
        <v/>
      </c>
      <c r="DA159" s="28" t="str">
        <f t="shared" si="162"/>
        <v/>
      </c>
      <c r="DB159" s="28" t="str">
        <f t="shared" si="168"/>
        <v/>
      </c>
      <c r="DC159" s="28" t="str">
        <f t="shared" si="169"/>
        <v/>
      </c>
      <c r="DD159" s="28" t="str">
        <f t="shared" si="170"/>
        <v/>
      </c>
      <c r="DE159" s="28">
        <f t="shared" si="171"/>
        <v>0</v>
      </c>
      <c r="DP159" s="5"/>
      <c r="DQ159" s="48"/>
      <c r="DR159" s="5"/>
      <c r="DS159" s="5"/>
      <c r="DU159" s="48"/>
      <c r="DV159" s="48"/>
      <c r="DW159" s="48"/>
      <c r="DZ159" s="48"/>
      <c r="EA159" s="48"/>
      <c r="EB159" s="48"/>
      <c r="EC159" s="48"/>
      <c r="EF159" s="48"/>
      <c r="EG159" s="48"/>
      <c r="EH159" s="48"/>
      <c r="EI159" s="48"/>
      <c r="EN159" s="48"/>
    </row>
    <row r="160" spans="1:149" x14ac:dyDescent="0.2">
      <c r="A160">
        <v>150</v>
      </c>
      <c r="B160" s="353">
        <v>12</v>
      </c>
      <c r="C160" s="354" t="str">
        <f>IF(AR160&lt;999,VLOOKUP(AR160,'Akt. Runde'!$A$11:$AL$189,3),"")</f>
        <v/>
      </c>
      <c r="D160" s="355" t="str">
        <f>IF(AR160&lt;999,VLOOKUP(AR160,'Akt. Runde'!$A$11:$AL$189,4),"")</f>
        <v/>
      </c>
      <c r="E160" s="356" t="str">
        <f>IF(AR160&lt;999,VLOOKUP(AR160,'Akt. Runde'!$A$11:$AL$189,5),"")</f>
        <v/>
      </c>
      <c r="F160" s="356" t="str">
        <f>IF(AR160&lt;999,VLOOKUP(AR160,'Akt. Runde'!$A$11:$AL$189,6),"")</f>
        <v/>
      </c>
      <c r="G160" s="438" t="str">
        <f>IF(AR160&lt;999,VLOOKUP(AR160,'Akt. Runde'!$A$11:$AL$189,7),"")</f>
        <v/>
      </c>
      <c r="H160" s="357" t="str">
        <f>IF(AR160&lt;999,VLOOKUP(AR160,'Akt. Runde'!$A$11:$AL$189,8),"")</f>
        <v/>
      </c>
      <c r="I160" s="444" t="str">
        <f>IF(AR160&lt;999,VLOOKUP(AR160,'Akt. Runde'!$A$11:$AL$189,9),"")</f>
        <v/>
      </c>
      <c r="J160" s="445" t="str">
        <f>IF(AR160&lt;999,VLOOKUP(AR160,'Akt. Runde'!$A$11:$AL$189,10),"")</f>
        <v/>
      </c>
      <c r="K160" s="446" t="str">
        <f>IF(AR160&lt;999,VLOOKUP(AR160,'Akt. Runde'!$A$11:$AL$189,11),"")</f>
        <v/>
      </c>
      <c r="L160" s="445" t="str">
        <f>IF(AR160&lt;999,VLOOKUP(AR160,'Akt. Runde'!$A$11:$AL$189,12),"")</f>
        <v/>
      </c>
      <c r="M160" s="446" t="str">
        <f>IF(AR160&lt;999,VLOOKUP(AR160,'Akt. Runde'!$A$11:$AL$189,13),"")</f>
        <v/>
      </c>
      <c r="N160" s="445" t="str">
        <f>IF(AR160&lt;999,VLOOKUP(AR160,'Akt. Runde'!$A$11:$AL$189,14),"")</f>
        <v/>
      </c>
      <c r="O160" s="444" t="str">
        <f>IF(AR160&lt;999,VLOOKUP(AR160,'Akt. Runde'!$A$11:$AL$189,15),"")</f>
        <v/>
      </c>
      <c r="P160" s="445" t="str">
        <f>IF(AR160&lt;999,VLOOKUP(AR160,'Akt. Runde'!$A$11:$AL$189,16),"")</f>
        <v/>
      </c>
      <c r="Q160" s="446" t="str">
        <f>IF(AR160&lt;999,VLOOKUP(AR160,'Akt. Runde'!$A$11:$AL$189,17),"")</f>
        <v/>
      </c>
      <c r="R160" s="445" t="str">
        <f>IF(AR160&lt;999,VLOOKUP(AR160,'Akt. Runde'!$A$11:$AL$189,18),"")</f>
        <v/>
      </c>
      <c r="S160" s="446" t="str">
        <f>IF(AR160&lt;999,VLOOKUP(AR160,'Akt. Runde'!$A$11:$AL$189,19),"")</f>
        <v/>
      </c>
      <c r="T160" s="445" t="str">
        <f>IF(AR160&lt;999,VLOOKUP(AR160,'Akt. Runde'!$A$11:$AL$189,20),"")</f>
        <v/>
      </c>
      <c r="U160" s="430" t="str">
        <f>IF(AR160&lt;999,VLOOKUP(AR160,'Akt. Runde'!$A$11:$AL$189,21),"")</f>
        <v/>
      </c>
      <c r="V160" s="431" t="str">
        <f>IF(AR160&lt;999,VLOOKUP(AR160,'Akt. Runde'!$A$11:$AL$189,22),"")</f>
        <v/>
      </c>
      <c r="W160" s="431" t="str">
        <f>IF(AR160&lt;999,VLOOKUP(AR160,'Akt. Runde'!$A$11:$AL$189,23),"")</f>
        <v/>
      </c>
      <c r="X160" s="344" t="str">
        <f>IF(AR160&lt;999,VLOOKUP(AR160,'Akt. Runde'!$A$11:$AL$189,24),"")</f>
        <v/>
      </c>
      <c r="Y160" s="345" t="str">
        <f>IF(AR160&lt;999,VLOOKUP(AR160,'Akt. Runde'!$A$11:$AL$189,25),"")</f>
        <v/>
      </c>
      <c r="Z160" s="338" t="str">
        <f>IF(AR160&lt;999,VLOOKUP(AR160,'Akt. Runde'!$A$11:$AL$189,26),"")</f>
        <v/>
      </c>
      <c r="AA160" s="352" t="str">
        <f>IF(AR160&lt;999,VLOOKUP(AR160,'Akt. Runde'!$A$11:$AL$189,27),"")</f>
        <v/>
      </c>
      <c r="AB160" s="345" t="str">
        <f>IF(AR160&lt;999,VLOOKUP(AR160,'Akt. Runde'!$A$11:$AL$189,28),"")</f>
        <v/>
      </c>
      <c r="AC160" s="345" t="str">
        <f>IF(AR160&lt;999,VLOOKUP(AR160,'Akt. Runde'!$A$11:$AL$189,29),"")</f>
        <v/>
      </c>
      <c r="AD160" s="339" t="str">
        <f>IF(AR160&lt;999,VLOOKUP(AR160,'Akt. Runde'!$A$11:$AL$189,30),"")</f>
        <v/>
      </c>
      <c r="AE160" s="352" t="str">
        <f>IF(AR160&lt;999,VLOOKUP(AR160,'Akt. Runde'!$A$11:$AL$189,31),"")</f>
        <v/>
      </c>
      <c r="AF160" s="345" t="str">
        <f>IF(AR160&lt;999,VLOOKUP(AR160,'Akt. Runde'!$A$11:$AL$189,32),"")</f>
        <v/>
      </c>
      <c r="AG160" s="345" t="str">
        <f>IF(AR160&lt;999,VLOOKUP(AR160,'Akt. Runde'!$A$11:$AL$189,33),"")</f>
        <v/>
      </c>
      <c r="AH160" s="340" t="str">
        <f>IF(AR160&lt;999,VLOOKUP(AR160,'Akt. Runde'!$A$11:$AL$189,34),"")</f>
        <v/>
      </c>
      <c r="AI160" s="339" t="str">
        <f>IF(AR160&lt;999,VLOOKUP(AR160,'Akt. Runde'!$A$11:$AL$189,35),"")</f>
        <v/>
      </c>
      <c r="AJ160" s="341" t="str">
        <f>IF(AR160&lt;999,VLOOKUP(AR160,'Akt. Runde'!$A$11:$AL$189,36),"")</f>
        <v/>
      </c>
      <c r="AK160" s="333" t="str">
        <f>IF(AR160&lt;999,VLOOKUP(AR160,'Akt. Runde'!$A$11:$AL$189,37),"")</f>
        <v/>
      </c>
      <c r="AL160" s="136" t="str">
        <f>IF(AR160&lt;999,VLOOKUP(AR160,'Akt. Runde'!$A$11:$AL$189,38),"")</f>
        <v/>
      </c>
      <c r="AO160">
        <f>IF('Akt. Runde'!AK160="",99,'Akt. Runde'!AK160)</f>
        <v>99</v>
      </c>
      <c r="AP160">
        <f t="shared" si="150"/>
        <v>99150</v>
      </c>
      <c r="AQ160">
        <f t="shared" si="163"/>
        <v>99150</v>
      </c>
      <c r="AR160">
        <f t="shared" si="143"/>
        <v>999</v>
      </c>
      <c r="AS160">
        <f t="shared" si="144"/>
        <v>999000</v>
      </c>
      <c r="AT160">
        <f t="shared" si="145"/>
        <v>999000</v>
      </c>
      <c r="AU160">
        <f t="shared" si="146"/>
        <v>999</v>
      </c>
      <c r="AV160">
        <f t="shared" si="149"/>
        <v>150</v>
      </c>
      <c r="AW160" s="47" t="str">
        <f t="shared" si="147"/>
        <v/>
      </c>
      <c r="AX160" t="str">
        <f>IF(AU160&lt;999,VLOOKUP(AU160,'Akt. Runde'!$A$11:$AL$189,4),"")</f>
        <v/>
      </c>
      <c r="AY160" s="48" t="str">
        <f>IF(AU160&lt;999,VLOOKUP(AU160,'Akt. Runde'!$A$11:$AL$189,36),"")</f>
        <v/>
      </c>
      <c r="AZ160" s="447" t="str">
        <f>IF(AU160&lt;999,VLOOKUP(AU160,'Akt. Runde'!$A$11:$AL$189,37),"")</f>
        <v/>
      </c>
      <c r="BA160" t="str">
        <f t="shared" si="148"/>
        <v/>
      </c>
      <c r="BZ160" s="28" t="str">
        <f t="shared" si="151"/>
        <v/>
      </c>
      <c r="CA160" s="28" t="str">
        <f t="shared" si="152"/>
        <v/>
      </c>
      <c r="CB160" s="28" t="str">
        <f t="shared" si="153"/>
        <v/>
      </c>
      <c r="CC160" s="28" t="str">
        <f t="shared" si="154"/>
        <v/>
      </c>
      <c r="CD160" s="28" t="str">
        <f t="shared" si="155"/>
        <v/>
      </c>
      <c r="CE160" s="28" t="str">
        <f t="shared" si="156"/>
        <v/>
      </c>
      <c r="CF160" s="28" t="str">
        <f t="shared" si="164"/>
        <v/>
      </c>
      <c r="CG160" s="28" t="str">
        <f t="shared" si="165"/>
        <v/>
      </c>
      <c r="CH160" s="28" t="str">
        <f t="shared" si="166"/>
        <v/>
      </c>
      <c r="CI160" s="28">
        <f t="shared" si="167"/>
        <v>0</v>
      </c>
      <c r="CT160" s="5"/>
      <c r="CV160" s="28" t="str">
        <f t="shared" si="157"/>
        <v/>
      </c>
      <c r="CW160" s="28" t="str">
        <f t="shared" si="158"/>
        <v/>
      </c>
      <c r="CX160" s="28" t="str">
        <f t="shared" si="159"/>
        <v/>
      </c>
      <c r="CY160" s="28" t="str">
        <f t="shared" si="160"/>
        <v/>
      </c>
      <c r="CZ160" s="28" t="str">
        <f t="shared" si="161"/>
        <v/>
      </c>
      <c r="DA160" s="28" t="str">
        <f t="shared" si="162"/>
        <v/>
      </c>
      <c r="DB160" s="28" t="str">
        <f t="shared" si="168"/>
        <v/>
      </c>
      <c r="DC160" s="28" t="str">
        <f t="shared" si="169"/>
        <v/>
      </c>
      <c r="DD160" s="28" t="str">
        <f t="shared" si="170"/>
        <v/>
      </c>
      <c r="DE160" s="28">
        <f t="shared" si="171"/>
        <v>0</v>
      </c>
      <c r="DP160" s="5"/>
      <c r="DQ160" s="48"/>
      <c r="DR160" s="5"/>
      <c r="DS160" s="5"/>
      <c r="DU160" s="48"/>
      <c r="DV160" s="48"/>
      <c r="DW160" s="48"/>
      <c r="DZ160" s="48"/>
      <c r="EA160" s="48"/>
      <c r="EB160" s="48"/>
      <c r="EC160" s="48"/>
      <c r="EF160" s="48"/>
      <c r="EG160" s="48"/>
      <c r="EH160" s="48"/>
      <c r="EI160" s="48"/>
      <c r="EN160" s="48"/>
    </row>
    <row r="161" spans="1:149" x14ac:dyDescent="0.2">
      <c r="A161">
        <v>151</v>
      </c>
      <c r="B161" s="358">
        <v>13</v>
      </c>
      <c r="C161" s="359" t="str">
        <f>IF(AR161&lt;999,VLOOKUP(AR161,'Akt. Runde'!$A$11:$AL$189,3),"")</f>
        <v/>
      </c>
      <c r="D161" s="360" t="str">
        <f>IF(AR161&lt;999,VLOOKUP(AR161,'Akt. Runde'!$A$11:$AL$189,4),"")</f>
        <v/>
      </c>
      <c r="E161" s="361" t="str">
        <f>IF(AR161&lt;999,VLOOKUP(AR161,'Akt. Runde'!$A$11:$AL$189,5),"")</f>
        <v/>
      </c>
      <c r="F161" s="361" t="str">
        <f>IF(AR161&lt;999,VLOOKUP(AR161,'Akt. Runde'!$A$11:$AL$189,6),"")</f>
        <v/>
      </c>
      <c r="G161" s="437" t="str">
        <f>IF(AR161&lt;999,VLOOKUP(AR161,'Akt. Runde'!$A$11:$AL$189,7),"")</f>
        <v/>
      </c>
      <c r="H161" s="362" t="str">
        <f>IF(AR161&lt;999,VLOOKUP(AR161,'Akt. Runde'!$A$11:$AL$189,8),"")</f>
        <v/>
      </c>
      <c r="I161" s="363" t="str">
        <f>IF(AR161&lt;999,VLOOKUP(AR161,'Akt. Runde'!$A$11:$AL$189,9),"")</f>
        <v/>
      </c>
      <c r="J161" s="364" t="str">
        <f>IF(AR161&lt;999,VLOOKUP(AR161,'Akt. Runde'!$A$11:$AL$189,10),"")</f>
        <v/>
      </c>
      <c r="K161" s="365" t="str">
        <f>IF(AR161&lt;999,VLOOKUP(AR161,'Akt. Runde'!$A$11:$AL$189,11),"")</f>
        <v/>
      </c>
      <c r="L161" s="364" t="str">
        <f>IF(AR161&lt;999,VLOOKUP(AR161,'Akt. Runde'!$A$11:$AL$189,12),"")</f>
        <v/>
      </c>
      <c r="M161" s="365" t="str">
        <f>IF(AR161&lt;999,VLOOKUP(AR161,'Akt. Runde'!$A$11:$AL$189,13),"")</f>
        <v/>
      </c>
      <c r="N161" s="364" t="str">
        <f>IF(AR161&lt;999,VLOOKUP(AR161,'Akt. Runde'!$A$11:$AL$189,14),"")</f>
        <v/>
      </c>
      <c r="O161" s="363" t="str">
        <f>IF(AR161&lt;999,VLOOKUP(AR161,'Akt. Runde'!$A$11:$AL$189,15),"")</f>
        <v/>
      </c>
      <c r="P161" s="364" t="str">
        <f>IF(AR161&lt;999,VLOOKUP(AR161,'Akt. Runde'!$A$11:$AL$189,16),"")</f>
        <v/>
      </c>
      <c r="Q161" s="365" t="str">
        <f>IF(AR161&lt;999,VLOOKUP(AR161,'Akt. Runde'!$A$11:$AL$189,17),"")</f>
        <v/>
      </c>
      <c r="R161" s="364" t="str">
        <f>IF(AR161&lt;999,VLOOKUP(AR161,'Akt. Runde'!$A$11:$AL$189,18),"")</f>
        <v/>
      </c>
      <c r="S161" s="365" t="str">
        <f>IF(AR161&lt;999,VLOOKUP(AR161,'Akt. Runde'!$A$11:$AL$189,19),"")</f>
        <v/>
      </c>
      <c r="T161" s="364" t="str">
        <f>IF(AR161&lt;999,VLOOKUP(AR161,'Akt. Runde'!$A$11:$AL$189,20),"")</f>
        <v/>
      </c>
      <c r="U161" s="434" t="str">
        <f>IF(AR161&lt;999,VLOOKUP(AR161,'Akt. Runde'!$A$11:$AL$189,21),"")</f>
        <v/>
      </c>
      <c r="V161" s="435" t="str">
        <f>IF(AR161&lt;999,VLOOKUP(AR161,'Akt. Runde'!$A$11:$AL$189,22),"")</f>
        <v/>
      </c>
      <c r="W161" s="435" t="str">
        <f>IF(AR161&lt;999,VLOOKUP(AR161,'Akt. Runde'!$A$11:$AL$189,23),"")</f>
        <v/>
      </c>
      <c r="X161" s="366" t="str">
        <f>IF(AR161&lt;999,VLOOKUP(AR161,'Akt. Runde'!$A$11:$AL$189,24),"")</f>
        <v/>
      </c>
      <c r="Y161" s="367" t="str">
        <f>IF(AR161&lt;999,VLOOKUP(AR161,'Akt. Runde'!$A$11:$AL$189,25),"")</f>
        <v/>
      </c>
      <c r="Z161" s="368" t="str">
        <f>IF(AR161&lt;999,VLOOKUP(AR161,'Akt. Runde'!$A$11:$AL$189,26),"")</f>
        <v/>
      </c>
      <c r="AA161" s="369" t="str">
        <f>IF(AR161&lt;999,VLOOKUP(AR161,'Akt. Runde'!$A$11:$AL$189,27),"")</f>
        <v/>
      </c>
      <c r="AB161" s="367" t="str">
        <f>IF(AR161&lt;999,VLOOKUP(AR161,'Akt. Runde'!$A$11:$AL$189,28),"")</f>
        <v/>
      </c>
      <c r="AC161" s="367" t="str">
        <f>IF(AR161&lt;999,VLOOKUP(AR161,'Akt. Runde'!$A$11:$AL$189,29),"")</f>
        <v/>
      </c>
      <c r="AD161" s="370" t="str">
        <f>IF(AR161&lt;999,VLOOKUP(AR161,'Akt. Runde'!$A$11:$AL$189,30),"")</f>
        <v/>
      </c>
      <c r="AE161" s="369" t="str">
        <f>IF(AR161&lt;999,VLOOKUP(AR161,'Akt. Runde'!$A$11:$AL$189,31),"")</f>
        <v/>
      </c>
      <c r="AF161" s="367" t="str">
        <f>IF(AR161&lt;999,VLOOKUP(AR161,'Akt. Runde'!$A$11:$AL$189,32),"")</f>
        <v/>
      </c>
      <c r="AG161" s="367" t="str">
        <f>IF(AR161&lt;999,VLOOKUP(AR161,'Akt. Runde'!$A$11:$AL$189,33),"")</f>
        <v/>
      </c>
      <c r="AH161" s="371" t="str">
        <f>IF(AR161&lt;999,VLOOKUP(AR161,'Akt. Runde'!$A$11:$AL$189,34),"")</f>
        <v/>
      </c>
      <c r="AI161" s="370" t="str">
        <f>IF(AR161&lt;999,VLOOKUP(AR161,'Akt. Runde'!$A$11:$AL$189,35),"")</f>
        <v/>
      </c>
      <c r="AJ161" s="372" t="str">
        <f>IF(AR161&lt;999,VLOOKUP(AR161,'Akt. Runde'!$A$11:$AL$189,36),"")</f>
        <v/>
      </c>
      <c r="AK161" s="373" t="str">
        <f>IF(AR161&lt;999,VLOOKUP(AR161,'Akt. Runde'!$A$11:$AL$189,37),"")</f>
        <v/>
      </c>
      <c r="AL161" s="374" t="str">
        <f>IF(AR161&lt;999,VLOOKUP(AR161,'Akt. Runde'!$A$11:$AL$189,38),"")</f>
        <v/>
      </c>
      <c r="AO161">
        <f>IF('Akt. Runde'!AK161="",99,'Akt. Runde'!AK161)</f>
        <v>99</v>
      </c>
      <c r="AP161">
        <f t="shared" si="150"/>
        <v>99151</v>
      </c>
      <c r="AQ161">
        <f t="shared" si="163"/>
        <v>99151</v>
      </c>
      <c r="AR161">
        <f t="shared" si="143"/>
        <v>999</v>
      </c>
      <c r="AS161">
        <f t="shared" si="144"/>
        <v>999000</v>
      </c>
      <c r="AT161">
        <f t="shared" si="145"/>
        <v>999000</v>
      </c>
      <c r="AU161">
        <f t="shared" si="146"/>
        <v>999</v>
      </c>
      <c r="AV161">
        <f t="shared" si="149"/>
        <v>151</v>
      </c>
      <c r="AW161" s="47" t="str">
        <f t="shared" si="147"/>
        <v/>
      </c>
      <c r="AX161" t="str">
        <f>IF(AU161&lt;999,VLOOKUP(AU161,'Akt. Runde'!$A$11:$AL$189,4),"")</f>
        <v/>
      </c>
      <c r="AY161" s="48" t="str">
        <f>IF(AU161&lt;999,VLOOKUP(AU161,'Akt. Runde'!$A$11:$AL$189,36),"")</f>
        <v/>
      </c>
      <c r="AZ161" s="447" t="str">
        <f>IF(AU161&lt;999,VLOOKUP(AU161,'Akt. Runde'!$A$11:$AL$189,37),"")</f>
        <v/>
      </c>
      <c r="BA161" t="str">
        <f t="shared" si="148"/>
        <v/>
      </c>
      <c r="BZ161" s="28" t="str">
        <f t="shared" si="151"/>
        <v/>
      </c>
      <c r="CA161" s="28" t="str">
        <f t="shared" si="152"/>
        <v/>
      </c>
      <c r="CB161" s="28" t="str">
        <f t="shared" si="153"/>
        <v/>
      </c>
      <c r="CC161" s="28" t="str">
        <f t="shared" si="154"/>
        <v/>
      </c>
      <c r="CD161" s="28" t="str">
        <f t="shared" si="155"/>
        <v/>
      </c>
      <c r="CE161" s="28" t="str">
        <f t="shared" si="156"/>
        <v/>
      </c>
      <c r="CF161" s="28" t="str">
        <f t="shared" si="164"/>
        <v/>
      </c>
      <c r="CG161" s="28" t="str">
        <f t="shared" si="165"/>
        <v/>
      </c>
      <c r="CH161" s="28" t="str">
        <f t="shared" si="166"/>
        <v/>
      </c>
      <c r="CI161" s="28">
        <f t="shared" si="167"/>
        <v>0</v>
      </c>
      <c r="CT161" s="5"/>
      <c r="CV161" s="28" t="str">
        <f t="shared" si="157"/>
        <v/>
      </c>
      <c r="CW161" s="28" t="str">
        <f t="shared" si="158"/>
        <v/>
      </c>
      <c r="CX161" s="28" t="str">
        <f t="shared" si="159"/>
        <v/>
      </c>
      <c r="CY161" s="28" t="str">
        <f t="shared" si="160"/>
        <v/>
      </c>
      <c r="CZ161" s="28" t="str">
        <f t="shared" si="161"/>
        <v/>
      </c>
      <c r="DA161" s="28" t="str">
        <f t="shared" si="162"/>
        <v/>
      </c>
      <c r="DB161" s="28" t="str">
        <f t="shared" si="168"/>
        <v/>
      </c>
      <c r="DC161" s="28" t="str">
        <f t="shared" si="169"/>
        <v/>
      </c>
      <c r="DD161" s="28" t="str">
        <f t="shared" si="170"/>
        <v/>
      </c>
      <c r="DE161" s="28">
        <f t="shared" si="171"/>
        <v>0</v>
      </c>
      <c r="DP161" s="5"/>
      <c r="DQ161" s="48"/>
      <c r="DR161" s="5"/>
      <c r="DS161" s="5"/>
      <c r="DU161" s="48"/>
      <c r="DV161" s="48"/>
      <c r="DW161" s="48"/>
      <c r="DZ161" s="48"/>
      <c r="EA161" s="48"/>
      <c r="EB161" s="48"/>
      <c r="EC161" s="48"/>
      <c r="EF161" s="48"/>
      <c r="EG161" s="48"/>
      <c r="EH161" s="48"/>
      <c r="EI161" s="48"/>
      <c r="EN161" s="48"/>
    </row>
    <row r="162" spans="1:149" x14ac:dyDescent="0.2">
      <c r="A162">
        <v>152</v>
      </c>
      <c r="B162" s="353">
        <v>14</v>
      </c>
      <c r="C162" s="354" t="str">
        <f>IF(AR162&lt;999,VLOOKUP(AR162,'Akt. Runde'!$A$11:$AL$189,3),"")</f>
        <v/>
      </c>
      <c r="D162" s="355" t="str">
        <f>IF(AR162&lt;999,VLOOKUP(AR162,'Akt. Runde'!$A$11:$AL$189,4),"")</f>
        <v/>
      </c>
      <c r="E162" s="356" t="str">
        <f>IF(AR162&lt;999,VLOOKUP(AR162,'Akt. Runde'!$A$11:$AL$189,5),"")</f>
        <v/>
      </c>
      <c r="F162" s="356" t="str">
        <f>IF(AR162&lt;999,VLOOKUP(AR162,'Akt. Runde'!$A$11:$AL$189,6),"")</f>
        <v/>
      </c>
      <c r="G162" s="438" t="str">
        <f>IF(AR162&lt;999,VLOOKUP(AR162,'Akt. Runde'!$A$11:$AL$189,7),"")</f>
        <v/>
      </c>
      <c r="H162" s="357" t="str">
        <f>IF(AR162&lt;999,VLOOKUP(AR162,'Akt. Runde'!$A$11:$AL$189,8),"")</f>
        <v/>
      </c>
      <c r="I162" s="444" t="str">
        <f>IF(AR162&lt;999,VLOOKUP(AR162,'Akt. Runde'!$A$11:$AL$189,9),"")</f>
        <v/>
      </c>
      <c r="J162" s="445" t="str">
        <f>IF(AR162&lt;999,VLOOKUP(AR162,'Akt. Runde'!$A$11:$AL$189,10),"")</f>
        <v/>
      </c>
      <c r="K162" s="446" t="str">
        <f>IF(AR162&lt;999,VLOOKUP(AR162,'Akt. Runde'!$A$11:$AL$189,11),"")</f>
        <v/>
      </c>
      <c r="L162" s="445" t="str">
        <f>IF(AR162&lt;999,VLOOKUP(AR162,'Akt. Runde'!$A$11:$AL$189,12),"")</f>
        <v/>
      </c>
      <c r="M162" s="446" t="str">
        <f>IF(AR162&lt;999,VLOOKUP(AR162,'Akt. Runde'!$A$11:$AL$189,13),"")</f>
        <v/>
      </c>
      <c r="N162" s="445" t="str">
        <f>IF(AR162&lt;999,VLOOKUP(AR162,'Akt. Runde'!$A$11:$AL$189,14),"")</f>
        <v/>
      </c>
      <c r="O162" s="444" t="str">
        <f>IF(AR162&lt;999,VLOOKUP(AR162,'Akt. Runde'!$A$11:$AL$189,15),"")</f>
        <v/>
      </c>
      <c r="P162" s="445" t="str">
        <f>IF(AR162&lt;999,VLOOKUP(AR162,'Akt. Runde'!$A$11:$AL$189,16),"")</f>
        <v/>
      </c>
      <c r="Q162" s="446" t="str">
        <f>IF(AR162&lt;999,VLOOKUP(AR162,'Akt. Runde'!$A$11:$AL$189,17),"")</f>
        <v/>
      </c>
      <c r="R162" s="445" t="str">
        <f>IF(AR162&lt;999,VLOOKUP(AR162,'Akt. Runde'!$A$11:$AL$189,18),"")</f>
        <v/>
      </c>
      <c r="S162" s="446" t="str">
        <f>IF(AR162&lt;999,VLOOKUP(AR162,'Akt. Runde'!$A$11:$AL$189,19),"")</f>
        <v/>
      </c>
      <c r="T162" s="445" t="str">
        <f>IF(AR162&lt;999,VLOOKUP(AR162,'Akt. Runde'!$A$11:$AL$189,20),"")</f>
        <v/>
      </c>
      <c r="U162" s="430" t="str">
        <f>IF(AR162&lt;999,VLOOKUP(AR162,'Akt. Runde'!$A$11:$AL$189,21),"")</f>
        <v/>
      </c>
      <c r="V162" s="431" t="str">
        <f>IF(AR162&lt;999,VLOOKUP(AR162,'Akt. Runde'!$A$11:$AL$189,22),"")</f>
        <v/>
      </c>
      <c r="W162" s="431" t="str">
        <f>IF(AR162&lt;999,VLOOKUP(AR162,'Akt. Runde'!$A$11:$AL$189,23),"")</f>
        <v/>
      </c>
      <c r="X162" s="344" t="str">
        <f>IF(AR162&lt;999,VLOOKUP(AR162,'Akt. Runde'!$A$11:$AL$189,24),"")</f>
        <v/>
      </c>
      <c r="Y162" s="345" t="str">
        <f>IF(AR162&lt;999,VLOOKUP(AR162,'Akt. Runde'!$A$11:$AL$189,25),"")</f>
        <v/>
      </c>
      <c r="Z162" s="338" t="str">
        <f>IF(AR162&lt;999,VLOOKUP(AR162,'Akt. Runde'!$A$11:$AL$189,26),"")</f>
        <v/>
      </c>
      <c r="AA162" s="352" t="str">
        <f>IF(AR162&lt;999,VLOOKUP(AR162,'Akt. Runde'!$A$11:$AL$189,27),"")</f>
        <v/>
      </c>
      <c r="AB162" s="345" t="str">
        <f>IF(AR162&lt;999,VLOOKUP(AR162,'Akt. Runde'!$A$11:$AL$189,28),"")</f>
        <v/>
      </c>
      <c r="AC162" s="345" t="str">
        <f>IF(AR162&lt;999,VLOOKUP(AR162,'Akt. Runde'!$A$11:$AL$189,29),"")</f>
        <v/>
      </c>
      <c r="AD162" s="339" t="str">
        <f>IF(AR162&lt;999,VLOOKUP(AR162,'Akt. Runde'!$A$11:$AL$189,30),"")</f>
        <v/>
      </c>
      <c r="AE162" s="352" t="str">
        <f>IF(AR162&lt;999,VLOOKUP(AR162,'Akt. Runde'!$A$11:$AL$189,31),"")</f>
        <v/>
      </c>
      <c r="AF162" s="345" t="str">
        <f>IF(AR162&lt;999,VLOOKUP(AR162,'Akt. Runde'!$A$11:$AL$189,32),"")</f>
        <v/>
      </c>
      <c r="AG162" s="345" t="str">
        <f>IF(AR162&lt;999,VLOOKUP(AR162,'Akt. Runde'!$A$11:$AL$189,33),"")</f>
        <v/>
      </c>
      <c r="AH162" s="340" t="str">
        <f>IF(AR162&lt;999,VLOOKUP(AR162,'Akt. Runde'!$A$11:$AL$189,34),"")</f>
        <v/>
      </c>
      <c r="AI162" s="339" t="str">
        <f>IF(AR162&lt;999,VLOOKUP(AR162,'Akt. Runde'!$A$11:$AL$189,35),"")</f>
        <v/>
      </c>
      <c r="AJ162" s="341" t="str">
        <f>IF(AR162&lt;999,VLOOKUP(AR162,'Akt. Runde'!$A$11:$AL$189,36),"")</f>
        <v/>
      </c>
      <c r="AK162" s="333" t="str">
        <f>IF(AR162&lt;999,VLOOKUP(AR162,'Akt. Runde'!$A$11:$AL$189,37),"")</f>
        <v/>
      </c>
      <c r="AL162" s="136" t="str">
        <f>IF(AR162&lt;999,VLOOKUP(AR162,'Akt. Runde'!$A$11:$AL$189,38),"")</f>
        <v/>
      </c>
      <c r="AO162">
        <f>IF('Akt. Runde'!AK162="",99,'Akt. Runde'!AK162)</f>
        <v>99</v>
      </c>
      <c r="AP162">
        <f t="shared" si="150"/>
        <v>99152</v>
      </c>
      <c r="AQ162">
        <f t="shared" si="163"/>
        <v>99152</v>
      </c>
      <c r="AR162">
        <f t="shared" si="143"/>
        <v>999</v>
      </c>
      <c r="AS162">
        <f t="shared" si="144"/>
        <v>999000</v>
      </c>
      <c r="AT162">
        <f t="shared" si="145"/>
        <v>999000</v>
      </c>
      <c r="AU162">
        <f t="shared" si="146"/>
        <v>999</v>
      </c>
      <c r="AV162">
        <f t="shared" si="149"/>
        <v>152</v>
      </c>
      <c r="AW162" s="47" t="str">
        <f t="shared" si="147"/>
        <v/>
      </c>
      <c r="AX162" t="str">
        <f>IF(AU162&lt;999,VLOOKUP(AU162,'Akt. Runde'!$A$11:$AL$189,4),"")</f>
        <v/>
      </c>
      <c r="AY162" s="48" t="str">
        <f>IF(AU162&lt;999,VLOOKUP(AU162,'Akt. Runde'!$A$11:$AL$189,36),"")</f>
        <v/>
      </c>
      <c r="AZ162" s="447" t="str">
        <f>IF(AU162&lt;999,VLOOKUP(AU162,'Akt. Runde'!$A$11:$AL$189,37),"")</f>
        <v/>
      </c>
      <c r="BA162" t="str">
        <f t="shared" si="148"/>
        <v/>
      </c>
      <c r="BZ162" s="28" t="str">
        <f t="shared" si="151"/>
        <v/>
      </c>
      <c r="CA162" s="28" t="str">
        <f t="shared" si="152"/>
        <v/>
      </c>
      <c r="CB162" s="28" t="str">
        <f t="shared" si="153"/>
        <v/>
      </c>
      <c r="CC162" s="28" t="str">
        <f t="shared" si="154"/>
        <v/>
      </c>
      <c r="CD162" s="28" t="str">
        <f t="shared" si="155"/>
        <v/>
      </c>
      <c r="CE162" s="28" t="str">
        <f t="shared" si="156"/>
        <v/>
      </c>
      <c r="CF162" s="28" t="str">
        <f t="shared" si="164"/>
        <v/>
      </c>
      <c r="CG162" s="28" t="str">
        <f t="shared" si="165"/>
        <v/>
      </c>
      <c r="CH162" s="28" t="str">
        <f t="shared" si="166"/>
        <v/>
      </c>
      <c r="CI162" s="28">
        <f t="shared" si="167"/>
        <v>0</v>
      </c>
      <c r="CT162" s="5"/>
      <c r="CV162" s="28" t="str">
        <f t="shared" si="157"/>
        <v/>
      </c>
      <c r="CW162" s="28" t="str">
        <f t="shared" si="158"/>
        <v/>
      </c>
      <c r="CX162" s="28" t="str">
        <f t="shared" si="159"/>
        <v/>
      </c>
      <c r="CY162" s="28" t="str">
        <f t="shared" si="160"/>
        <v/>
      </c>
      <c r="CZ162" s="28" t="str">
        <f t="shared" si="161"/>
        <v/>
      </c>
      <c r="DA162" s="28" t="str">
        <f t="shared" si="162"/>
        <v/>
      </c>
      <c r="DB162" s="28" t="str">
        <f t="shared" si="168"/>
        <v/>
      </c>
      <c r="DC162" s="28" t="str">
        <f t="shared" si="169"/>
        <v/>
      </c>
      <c r="DD162" s="28" t="str">
        <f t="shared" si="170"/>
        <v/>
      </c>
      <c r="DE162" s="28">
        <f t="shared" si="171"/>
        <v>0</v>
      </c>
      <c r="DP162" s="5"/>
      <c r="DQ162" s="48"/>
      <c r="DR162" s="5"/>
      <c r="DS162" s="5"/>
      <c r="DU162" s="48"/>
      <c r="DV162" s="48"/>
      <c r="DW162" s="48"/>
      <c r="DZ162" s="48"/>
      <c r="EA162" s="48"/>
      <c r="EB162" s="48"/>
      <c r="EC162" s="48"/>
      <c r="EF162" s="48"/>
      <c r="EG162" s="48"/>
      <c r="EH162" s="48"/>
      <c r="EI162" s="48"/>
      <c r="EN162" s="48"/>
    </row>
    <row r="163" spans="1:149" x14ac:dyDescent="0.2">
      <c r="A163">
        <v>153</v>
      </c>
      <c r="B163" s="358">
        <v>15</v>
      </c>
      <c r="C163" s="359" t="str">
        <f>IF(AR163&lt;999,VLOOKUP(AR163,'Akt. Runde'!$A$11:$AL$189,3),"")</f>
        <v/>
      </c>
      <c r="D163" s="360" t="str">
        <f>IF(AR163&lt;999,VLOOKUP(AR163,'Akt. Runde'!$A$11:$AL$189,4),"")</f>
        <v/>
      </c>
      <c r="E163" s="361" t="str">
        <f>IF(AR163&lt;999,VLOOKUP(AR163,'Akt. Runde'!$A$11:$AL$189,5),"")</f>
        <v/>
      </c>
      <c r="F163" s="361" t="str">
        <f>IF(AR163&lt;999,VLOOKUP(AR163,'Akt. Runde'!$A$11:$AL$189,6),"")</f>
        <v/>
      </c>
      <c r="G163" s="437" t="str">
        <f>IF(AR163&lt;999,VLOOKUP(AR163,'Akt. Runde'!$A$11:$AL$189,7),"")</f>
        <v/>
      </c>
      <c r="H163" s="362" t="str">
        <f>IF(AR163&lt;999,VLOOKUP(AR163,'Akt. Runde'!$A$11:$AL$189,8),"")</f>
        <v/>
      </c>
      <c r="I163" s="363" t="str">
        <f>IF(AR163&lt;999,VLOOKUP(AR163,'Akt. Runde'!$A$11:$AL$189,9),"")</f>
        <v/>
      </c>
      <c r="J163" s="364" t="str">
        <f>IF(AR163&lt;999,VLOOKUP(AR163,'Akt. Runde'!$A$11:$AL$189,10),"")</f>
        <v/>
      </c>
      <c r="K163" s="365" t="str">
        <f>IF(AR163&lt;999,VLOOKUP(AR163,'Akt. Runde'!$A$11:$AL$189,11),"")</f>
        <v/>
      </c>
      <c r="L163" s="364" t="str">
        <f>IF(AR163&lt;999,VLOOKUP(AR163,'Akt. Runde'!$A$11:$AL$189,12),"")</f>
        <v/>
      </c>
      <c r="M163" s="365" t="str">
        <f>IF(AR163&lt;999,VLOOKUP(AR163,'Akt. Runde'!$A$11:$AL$189,13),"")</f>
        <v/>
      </c>
      <c r="N163" s="364" t="str">
        <f>IF(AR163&lt;999,VLOOKUP(AR163,'Akt. Runde'!$A$11:$AL$189,14),"")</f>
        <v/>
      </c>
      <c r="O163" s="363" t="str">
        <f>IF(AR163&lt;999,VLOOKUP(AR163,'Akt. Runde'!$A$11:$AL$189,15),"")</f>
        <v/>
      </c>
      <c r="P163" s="364" t="str">
        <f>IF(AR163&lt;999,VLOOKUP(AR163,'Akt. Runde'!$A$11:$AL$189,16),"")</f>
        <v/>
      </c>
      <c r="Q163" s="365" t="str">
        <f>IF(AR163&lt;999,VLOOKUP(AR163,'Akt. Runde'!$A$11:$AL$189,17),"")</f>
        <v/>
      </c>
      <c r="R163" s="364" t="str">
        <f>IF(AR163&lt;999,VLOOKUP(AR163,'Akt. Runde'!$A$11:$AL$189,18),"")</f>
        <v/>
      </c>
      <c r="S163" s="365" t="str">
        <f>IF(AR163&lt;999,VLOOKUP(AR163,'Akt. Runde'!$A$11:$AL$189,19),"")</f>
        <v/>
      </c>
      <c r="T163" s="364" t="str">
        <f>IF(AR163&lt;999,VLOOKUP(AR163,'Akt. Runde'!$A$11:$AL$189,20),"")</f>
        <v/>
      </c>
      <c r="U163" s="434" t="str">
        <f>IF(AR163&lt;999,VLOOKUP(AR163,'Akt. Runde'!$A$11:$AL$189,21),"")</f>
        <v/>
      </c>
      <c r="V163" s="435" t="str">
        <f>IF(AR163&lt;999,VLOOKUP(AR163,'Akt. Runde'!$A$11:$AL$189,22),"")</f>
        <v/>
      </c>
      <c r="W163" s="435" t="str">
        <f>IF(AR163&lt;999,VLOOKUP(AR163,'Akt. Runde'!$A$11:$AL$189,23),"")</f>
        <v/>
      </c>
      <c r="X163" s="366" t="str">
        <f>IF(AR163&lt;999,VLOOKUP(AR163,'Akt. Runde'!$A$11:$AL$189,24),"")</f>
        <v/>
      </c>
      <c r="Y163" s="367" t="str">
        <f>IF(AR163&lt;999,VLOOKUP(AR163,'Akt. Runde'!$A$11:$AL$189,25),"")</f>
        <v/>
      </c>
      <c r="Z163" s="368" t="str">
        <f>IF(AR163&lt;999,VLOOKUP(AR163,'Akt. Runde'!$A$11:$AL$189,26),"")</f>
        <v/>
      </c>
      <c r="AA163" s="369" t="str">
        <f>IF(AR163&lt;999,VLOOKUP(AR163,'Akt. Runde'!$A$11:$AL$189,27),"")</f>
        <v/>
      </c>
      <c r="AB163" s="367" t="str">
        <f>IF(AR163&lt;999,VLOOKUP(AR163,'Akt. Runde'!$A$11:$AL$189,28),"")</f>
        <v/>
      </c>
      <c r="AC163" s="367" t="str">
        <f>IF(AR163&lt;999,VLOOKUP(AR163,'Akt. Runde'!$A$11:$AL$189,29),"")</f>
        <v/>
      </c>
      <c r="AD163" s="370" t="str">
        <f>IF(AR163&lt;999,VLOOKUP(AR163,'Akt. Runde'!$A$11:$AL$189,30),"")</f>
        <v/>
      </c>
      <c r="AE163" s="369" t="str">
        <f>IF(AR163&lt;999,VLOOKUP(AR163,'Akt. Runde'!$A$11:$AL$189,31),"")</f>
        <v/>
      </c>
      <c r="AF163" s="367" t="str">
        <f>IF(AR163&lt;999,VLOOKUP(AR163,'Akt. Runde'!$A$11:$AL$189,32),"")</f>
        <v/>
      </c>
      <c r="AG163" s="367" t="str">
        <f>IF(AR163&lt;999,VLOOKUP(AR163,'Akt. Runde'!$A$11:$AL$189,33),"")</f>
        <v/>
      </c>
      <c r="AH163" s="371" t="str">
        <f>IF(AR163&lt;999,VLOOKUP(AR163,'Akt. Runde'!$A$11:$AL$189,34),"")</f>
        <v/>
      </c>
      <c r="AI163" s="370" t="str">
        <f>IF(AR163&lt;999,VLOOKUP(AR163,'Akt. Runde'!$A$11:$AL$189,35),"")</f>
        <v/>
      </c>
      <c r="AJ163" s="372" t="str">
        <f>IF(AR163&lt;999,VLOOKUP(AR163,'Akt. Runde'!$A$11:$AL$189,36),"")</f>
        <v/>
      </c>
      <c r="AK163" s="373" t="str">
        <f>IF(AR163&lt;999,VLOOKUP(AR163,'Akt. Runde'!$A$11:$AL$189,37),"")</f>
        <v/>
      </c>
      <c r="AL163" s="374" t="str">
        <f>IF(AR163&lt;999,VLOOKUP(AR163,'Akt. Runde'!$A$11:$AL$189,38),"")</f>
        <v/>
      </c>
      <c r="AO163">
        <f>IF('Akt. Runde'!AK163="",99,'Akt. Runde'!AK163)</f>
        <v>99</v>
      </c>
      <c r="AP163">
        <f t="shared" si="150"/>
        <v>99153</v>
      </c>
      <c r="AQ163">
        <f t="shared" si="163"/>
        <v>99153</v>
      </c>
      <c r="AR163">
        <f t="shared" si="143"/>
        <v>999</v>
      </c>
      <c r="AS163">
        <f t="shared" si="144"/>
        <v>999000</v>
      </c>
      <c r="AT163">
        <f t="shared" si="145"/>
        <v>999000</v>
      </c>
      <c r="AU163">
        <f t="shared" si="146"/>
        <v>999</v>
      </c>
      <c r="AV163">
        <f t="shared" si="149"/>
        <v>153</v>
      </c>
      <c r="AW163" s="47" t="str">
        <f t="shared" si="147"/>
        <v/>
      </c>
      <c r="AX163" t="str">
        <f>IF(AU163&lt;999,VLOOKUP(AU163,'Akt. Runde'!$A$11:$AL$189,4),"")</f>
        <v/>
      </c>
      <c r="AY163" s="48" t="str">
        <f>IF(AU163&lt;999,VLOOKUP(AU163,'Akt. Runde'!$A$11:$AL$189,36),"")</f>
        <v/>
      </c>
      <c r="AZ163" s="447" t="str">
        <f>IF(AU163&lt;999,VLOOKUP(AU163,'Akt. Runde'!$A$11:$AL$189,37),"")</f>
        <v/>
      </c>
      <c r="BA163" t="str">
        <f t="shared" si="148"/>
        <v/>
      </c>
      <c r="BZ163" s="28" t="str">
        <f t="shared" si="151"/>
        <v/>
      </c>
      <c r="CA163" s="28" t="str">
        <f t="shared" si="152"/>
        <v/>
      </c>
      <c r="CB163" s="28" t="str">
        <f t="shared" si="153"/>
        <v/>
      </c>
      <c r="CC163" s="28" t="str">
        <f t="shared" si="154"/>
        <v/>
      </c>
      <c r="CD163" s="28" t="str">
        <f t="shared" si="155"/>
        <v/>
      </c>
      <c r="CE163" s="28" t="str">
        <f t="shared" si="156"/>
        <v/>
      </c>
      <c r="CF163" s="28" t="str">
        <f t="shared" si="164"/>
        <v/>
      </c>
      <c r="CG163" s="28" t="str">
        <f t="shared" si="165"/>
        <v/>
      </c>
      <c r="CH163" s="28" t="str">
        <f t="shared" si="166"/>
        <v/>
      </c>
      <c r="CI163" s="28">
        <f t="shared" si="167"/>
        <v>0</v>
      </c>
      <c r="CT163" s="5"/>
      <c r="CV163" s="28" t="str">
        <f t="shared" si="157"/>
        <v/>
      </c>
      <c r="CW163" s="28" t="str">
        <f t="shared" si="158"/>
        <v/>
      </c>
      <c r="CX163" s="28" t="str">
        <f t="shared" si="159"/>
        <v/>
      </c>
      <c r="CY163" s="28" t="str">
        <f t="shared" si="160"/>
        <v/>
      </c>
      <c r="CZ163" s="28" t="str">
        <f t="shared" si="161"/>
        <v/>
      </c>
      <c r="DA163" s="28" t="str">
        <f t="shared" si="162"/>
        <v/>
      </c>
      <c r="DB163" s="28" t="str">
        <f t="shared" si="168"/>
        <v/>
      </c>
      <c r="DC163" s="28" t="str">
        <f t="shared" si="169"/>
        <v/>
      </c>
      <c r="DD163" s="28" t="str">
        <f t="shared" si="170"/>
        <v/>
      </c>
      <c r="DE163" s="28">
        <f t="shared" si="171"/>
        <v>0</v>
      </c>
      <c r="DP163" s="5"/>
      <c r="DQ163" s="48"/>
      <c r="DR163" s="5"/>
      <c r="DS163" s="5"/>
      <c r="DU163" s="48"/>
      <c r="DV163" s="48"/>
      <c r="DW163" s="48"/>
      <c r="DZ163" s="48"/>
      <c r="EA163" s="48"/>
      <c r="EB163" s="48"/>
      <c r="EC163" s="48"/>
      <c r="EF163" s="48"/>
      <c r="EG163" s="48"/>
      <c r="EH163" s="48"/>
      <c r="EI163" s="48"/>
      <c r="EN163" s="48"/>
    </row>
    <row r="164" spans="1:149" x14ac:dyDescent="0.2">
      <c r="A164">
        <v>154</v>
      </c>
      <c r="B164" s="353">
        <v>16</v>
      </c>
      <c r="C164" s="354" t="str">
        <f>IF(AR164&lt;999,VLOOKUP(AR164,'Akt. Runde'!$A$11:$AL$189,3),"")</f>
        <v/>
      </c>
      <c r="D164" s="355" t="str">
        <f>IF(AR164&lt;999,VLOOKUP(AR164,'Akt. Runde'!$A$11:$AL$189,4),"")</f>
        <v/>
      </c>
      <c r="E164" s="356" t="str">
        <f>IF(AR164&lt;999,VLOOKUP(AR164,'Akt. Runde'!$A$11:$AL$189,5),"")</f>
        <v/>
      </c>
      <c r="F164" s="356" t="str">
        <f>IF(AR164&lt;999,VLOOKUP(AR164,'Akt. Runde'!$A$11:$AL$189,6),"")</f>
        <v/>
      </c>
      <c r="G164" s="438" t="str">
        <f>IF(AR164&lt;999,VLOOKUP(AR164,'Akt. Runde'!$A$11:$AL$189,7),"")</f>
        <v/>
      </c>
      <c r="H164" s="357" t="str">
        <f>IF(AR164&lt;999,VLOOKUP(AR164,'Akt. Runde'!$A$11:$AL$189,8),"")</f>
        <v/>
      </c>
      <c r="I164" s="444" t="str">
        <f>IF(AR164&lt;999,VLOOKUP(AR164,'Akt. Runde'!$A$11:$AL$189,9),"")</f>
        <v/>
      </c>
      <c r="J164" s="445" t="str">
        <f>IF(AR164&lt;999,VLOOKUP(AR164,'Akt. Runde'!$A$11:$AL$189,10),"")</f>
        <v/>
      </c>
      <c r="K164" s="446" t="str">
        <f>IF(AR164&lt;999,VLOOKUP(AR164,'Akt. Runde'!$A$11:$AL$189,11),"")</f>
        <v/>
      </c>
      <c r="L164" s="445" t="str">
        <f>IF(AR164&lt;999,VLOOKUP(AR164,'Akt. Runde'!$A$11:$AL$189,12),"")</f>
        <v/>
      </c>
      <c r="M164" s="446" t="str">
        <f>IF(AR164&lt;999,VLOOKUP(AR164,'Akt. Runde'!$A$11:$AL$189,13),"")</f>
        <v/>
      </c>
      <c r="N164" s="445" t="str">
        <f>IF(AR164&lt;999,VLOOKUP(AR164,'Akt. Runde'!$A$11:$AL$189,14),"")</f>
        <v/>
      </c>
      <c r="O164" s="444" t="str">
        <f>IF(AR164&lt;999,VLOOKUP(AR164,'Akt. Runde'!$A$11:$AL$189,15),"")</f>
        <v/>
      </c>
      <c r="P164" s="445" t="str">
        <f>IF(AR164&lt;999,VLOOKUP(AR164,'Akt. Runde'!$A$11:$AL$189,16),"")</f>
        <v/>
      </c>
      <c r="Q164" s="446" t="str">
        <f>IF(AR164&lt;999,VLOOKUP(AR164,'Akt. Runde'!$A$11:$AL$189,17),"")</f>
        <v/>
      </c>
      <c r="R164" s="445" t="str">
        <f>IF(AR164&lt;999,VLOOKUP(AR164,'Akt. Runde'!$A$11:$AL$189,18),"")</f>
        <v/>
      </c>
      <c r="S164" s="446" t="str">
        <f>IF(AR164&lt;999,VLOOKUP(AR164,'Akt. Runde'!$A$11:$AL$189,19),"")</f>
        <v/>
      </c>
      <c r="T164" s="445" t="str">
        <f>IF(AR164&lt;999,VLOOKUP(AR164,'Akt. Runde'!$A$11:$AL$189,20),"")</f>
        <v/>
      </c>
      <c r="U164" s="430" t="str">
        <f>IF(AR164&lt;999,VLOOKUP(AR164,'Akt. Runde'!$A$11:$AL$189,21),"")</f>
        <v/>
      </c>
      <c r="V164" s="431" t="str">
        <f>IF(AR164&lt;999,VLOOKUP(AR164,'Akt. Runde'!$A$11:$AL$189,22),"")</f>
        <v/>
      </c>
      <c r="W164" s="431" t="str">
        <f>IF(AR164&lt;999,VLOOKUP(AR164,'Akt. Runde'!$A$11:$AL$189,23),"")</f>
        <v/>
      </c>
      <c r="X164" s="346" t="str">
        <f>IF(AR164&lt;999,VLOOKUP(AR164,'Akt. Runde'!$A$11:$AL$189,24),"")</f>
        <v/>
      </c>
      <c r="Y164" s="345" t="str">
        <f>IF(AR164&lt;999,VLOOKUP(AR164,'Akt. Runde'!$A$11:$AL$189,25),"")</f>
        <v/>
      </c>
      <c r="Z164" s="338" t="str">
        <f>IF(AR164&lt;999,VLOOKUP(AR164,'Akt. Runde'!$A$11:$AL$189,26),"")</f>
        <v/>
      </c>
      <c r="AA164" s="352" t="str">
        <f>IF(AR164&lt;999,VLOOKUP(AR164,'Akt. Runde'!$A$11:$AL$189,27),"")</f>
        <v/>
      </c>
      <c r="AB164" s="345" t="str">
        <f>IF(AR164&lt;999,VLOOKUP(AR164,'Akt. Runde'!$A$11:$AL$189,28),"")</f>
        <v/>
      </c>
      <c r="AC164" s="345" t="str">
        <f>IF(AR164&lt;999,VLOOKUP(AR164,'Akt. Runde'!$A$11:$AL$189,29),"")</f>
        <v/>
      </c>
      <c r="AD164" s="339" t="str">
        <f>IF(AR164&lt;999,VLOOKUP(AR164,'Akt. Runde'!$A$11:$AL$189,30),"")</f>
        <v/>
      </c>
      <c r="AE164" s="352" t="str">
        <f>IF(AR164&lt;999,VLOOKUP(AR164,'Akt. Runde'!$A$11:$AL$189,31),"")</f>
        <v/>
      </c>
      <c r="AF164" s="345" t="str">
        <f>IF(AR164&lt;999,VLOOKUP(AR164,'Akt. Runde'!$A$11:$AL$189,32),"")</f>
        <v/>
      </c>
      <c r="AG164" s="345" t="str">
        <f>IF(AR164&lt;999,VLOOKUP(AR164,'Akt. Runde'!$A$11:$AL$189,33),"")</f>
        <v/>
      </c>
      <c r="AH164" s="340" t="str">
        <f>IF(AR164&lt;999,VLOOKUP(AR164,'Akt. Runde'!$A$11:$AL$189,34),"")</f>
        <v/>
      </c>
      <c r="AI164" s="339" t="str">
        <f>IF(AR164&lt;999,VLOOKUP(AR164,'Akt. Runde'!$A$11:$AL$189,35),"")</f>
        <v/>
      </c>
      <c r="AJ164" s="341" t="str">
        <f>IF(AR164&lt;999,VLOOKUP(AR164,'Akt. Runde'!$A$11:$AL$189,36),"")</f>
        <v/>
      </c>
      <c r="AK164" s="333" t="str">
        <f>IF(AR164&lt;999,VLOOKUP(AR164,'Akt. Runde'!$A$11:$AL$189,37),"")</f>
        <v/>
      </c>
      <c r="AL164" s="136" t="str">
        <f>IF(AR164&lt;999,VLOOKUP(AR164,'Akt. Runde'!$A$11:$AL$189,38),"")</f>
        <v/>
      </c>
      <c r="AO164">
        <f>IF('Akt. Runde'!AK164="",99,'Akt. Runde'!AK164)</f>
        <v>99</v>
      </c>
      <c r="AP164">
        <f t="shared" si="150"/>
        <v>99154</v>
      </c>
      <c r="AQ164">
        <f t="shared" si="163"/>
        <v>99154</v>
      </c>
      <c r="AR164">
        <f t="shared" si="143"/>
        <v>999</v>
      </c>
      <c r="AS164">
        <f t="shared" si="144"/>
        <v>999000</v>
      </c>
      <c r="AT164">
        <f t="shared" si="145"/>
        <v>999000</v>
      </c>
      <c r="AU164">
        <f t="shared" si="146"/>
        <v>999</v>
      </c>
      <c r="AV164">
        <f t="shared" si="149"/>
        <v>154</v>
      </c>
      <c r="AW164" s="47" t="str">
        <f t="shared" si="147"/>
        <v/>
      </c>
      <c r="AX164" t="str">
        <f>IF(AU164&lt;999,VLOOKUP(AU164,'Akt. Runde'!$A$11:$AL$189,4),"")</f>
        <v/>
      </c>
      <c r="AY164" s="48" t="str">
        <f>IF(AU164&lt;999,VLOOKUP(AU164,'Akt. Runde'!$A$11:$AL$189,36),"")</f>
        <v/>
      </c>
      <c r="AZ164" s="447" t="str">
        <f>IF(AU164&lt;999,VLOOKUP(AU164,'Akt. Runde'!$A$11:$AL$189,37),"")</f>
        <v/>
      </c>
      <c r="BA164" t="str">
        <f t="shared" si="148"/>
        <v/>
      </c>
      <c r="BZ164" s="28" t="str">
        <f t="shared" si="151"/>
        <v/>
      </c>
      <c r="CA164" s="28" t="str">
        <f t="shared" si="152"/>
        <v/>
      </c>
      <c r="CB164" s="28" t="str">
        <f t="shared" si="153"/>
        <v/>
      </c>
      <c r="CC164" s="28" t="str">
        <f t="shared" si="154"/>
        <v/>
      </c>
      <c r="CD164" s="28" t="str">
        <f t="shared" si="155"/>
        <v/>
      </c>
      <c r="CE164" s="28" t="str">
        <f t="shared" si="156"/>
        <v/>
      </c>
      <c r="CF164" s="28" t="str">
        <f t="shared" si="164"/>
        <v/>
      </c>
      <c r="CG164" s="28" t="str">
        <f t="shared" si="165"/>
        <v/>
      </c>
      <c r="CH164" s="28" t="str">
        <f t="shared" si="166"/>
        <v/>
      </c>
      <c r="CI164" s="28">
        <f t="shared" si="167"/>
        <v>0</v>
      </c>
      <c r="CT164" s="5"/>
      <c r="CV164" s="28" t="str">
        <f t="shared" si="157"/>
        <v/>
      </c>
      <c r="CW164" s="28" t="str">
        <f t="shared" si="158"/>
        <v/>
      </c>
      <c r="CX164" s="28" t="str">
        <f t="shared" si="159"/>
        <v/>
      </c>
      <c r="CY164" s="28" t="str">
        <f t="shared" si="160"/>
        <v/>
      </c>
      <c r="CZ164" s="28" t="str">
        <f t="shared" si="161"/>
        <v/>
      </c>
      <c r="DA164" s="28" t="str">
        <f t="shared" si="162"/>
        <v/>
      </c>
      <c r="DB164" s="28" t="str">
        <f t="shared" si="168"/>
        <v/>
      </c>
      <c r="DC164" s="28" t="str">
        <f t="shared" si="169"/>
        <v/>
      </c>
      <c r="DD164" s="28" t="str">
        <f t="shared" si="170"/>
        <v/>
      </c>
      <c r="DE164" s="28">
        <f t="shared" si="171"/>
        <v>0</v>
      </c>
      <c r="DP164" s="5"/>
      <c r="DQ164" s="48"/>
      <c r="DR164" s="5"/>
      <c r="DS164" s="5"/>
      <c r="DU164" s="48"/>
      <c r="DV164" s="48"/>
      <c r="DW164" s="48"/>
      <c r="DZ164" s="48"/>
      <c r="EA164" s="48"/>
      <c r="EB164" s="48"/>
      <c r="EC164" s="48"/>
      <c r="EF164" s="48"/>
      <c r="EG164" s="48"/>
      <c r="EH164" s="48"/>
      <c r="EI164" s="48"/>
      <c r="EN164" s="48"/>
    </row>
    <row r="165" spans="1:149" x14ac:dyDescent="0.2">
      <c r="A165">
        <v>155</v>
      </c>
      <c r="B165" s="358">
        <v>17</v>
      </c>
      <c r="C165" s="359" t="str">
        <f>IF(AR165&lt;999,VLOOKUP(AR165,'Akt. Runde'!$A$11:$AL$189,3),"")</f>
        <v/>
      </c>
      <c r="D165" s="360" t="str">
        <f>IF(AR165&lt;999,VLOOKUP(AR165,'Akt. Runde'!$A$11:$AL$189,4),"")</f>
        <v/>
      </c>
      <c r="E165" s="361" t="str">
        <f>IF(AR165&lt;999,VLOOKUP(AR165,'Akt. Runde'!$A$11:$AL$189,5),"")</f>
        <v/>
      </c>
      <c r="F165" s="361" t="str">
        <f>IF(AR165&lt;999,VLOOKUP(AR165,'Akt. Runde'!$A$11:$AL$189,6),"")</f>
        <v/>
      </c>
      <c r="G165" s="437" t="str">
        <f>IF(AR165&lt;999,VLOOKUP(AR165,'Akt. Runde'!$A$11:$AL$189,7),"")</f>
        <v/>
      </c>
      <c r="H165" s="362" t="str">
        <f>IF(AR165&lt;999,VLOOKUP(AR165,'Akt. Runde'!$A$11:$AL$189,8),"")</f>
        <v/>
      </c>
      <c r="I165" s="363" t="str">
        <f>IF(AR165&lt;999,VLOOKUP(AR165,'Akt. Runde'!$A$11:$AL$189,9),"")</f>
        <v/>
      </c>
      <c r="J165" s="364" t="str">
        <f>IF(AR165&lt;999,VLOOKUP(AR165,'Akt. Runde'!$A$11:$AL$189,10),"")</f>
        <v/>
      </c>
      <c r="K165" s="365" t="str">
        <f>IF(AR165&lt;999,VLOOKUP(AR165,'Akt. Runde'!$A$11:$AL$189,11),"")</f>
        <v/>
      </c>
      <c r="L165" s="364" t="str">
        <f>IF(AR165&lt;999,VLOOKUP(AR165,'Akt. Runde'!$A$11:$AL$189,12),"")</f>
        <v/>
      </c>
      <c r="M165" s="365" t="str">
        <f>IF(AR165&lt;999,VLOOKUP(AR165,'Akt. Runde'!$A$11:$AL$189,13),"")</f>
        <v/>
      </c>
      <c r="N165" s="364" t="str">
        <f>IF(AR165&lt;999,VLOOKUP(AR165,'Akt. Runde'!$A$11:$AL$189,14),"")</f>
        <v/>
      </c>
      <c r="O165" s="363" t="str">
        <f>IF(AR165&lt;999,VLOOKUP(AR165,'Akt. Runde'!$A$11:$AL$189,15),"")</f>
        <v/>
      </c>
      <c r="P165" s="364" t="str">
        <f>IF(AR165&lt;999,VLOOKUP(AR165,'Akt. Runde'!$A$11:$AL$189,16),"")</f>
        <v/>
      </c>
      <c r="Q165" s="365" t="str">
        <f>IF(AR165&lt;999,VLOOKUP(AR165,'Akt. Runde'!$A$11:$AL$189,17),"")</f>
        <v/>
      </c>
      <c r="R165" s="364" t="str">
        <f>IF(AR165&lt;999,VLOOKUP(AR165,'Akt. Runde'!$A$11:$AL$189,18),"")</f>
        <v/>
      </c>
      <c r="S165" s="365" t="str">
        <f>IF(AR165&lt;999,VLOOKUP(AR165,'Akt. Runde'!$A$11:$AL$189,19),"")</f>
        <v/>
      </c>
      <c r="T165" s="364" t="str">
        <f>IF(AR165&lt;999,VLOOKUP(AR165,'Akt. Runde'!$A$11:$AL$189,20),"")</f>
        <v/>
      </c>
      <c r="U165" s="434" t="str">
        <f>IF(AR165&lt;999,VLOOKUP(AR165,'Akt. Runde'!$A$11:$AL$189,21),"")</f>
        <v/>
      </c>
      <c r="V165" s="435" t="str">
        <f>IF(AR165&lt;999,VLOOKUP(AR165,'Akt. Runde'!$A$11:$AL$189,22),"")</f>
        <v/>
      </c>
      <c r="W165" s="435" t="str">
        <f>IF(AR165&lt;999,VLOOKUP(AR165,'Akt. Runde'!$A$11:$AL$189,23),"")</f>
        <v/>
      </c>
      <c r="X165" s="378" t="str">
        <f>IF(AR165&lt;999,VLOOKUP(AR165,'Akt. Runde'!$A$11:$AL$189,24),"")</f>
        <v/>
      </c>
      <c r="Y165" s="379" t="str">
        <f>IF(AR165&lt;999,VLOOKUP(AR165,'Akt. Runde'!$A$11:$AL$189,25),"")</f>
        <v/>
      </c>
      <c r="Z165" s="368" t="str">
        <f>IF(AR165&lt;999,VLOOKUP(AR165,'Akt. Runde'!$A$11:$AL$189,26),"")</f>
        <v/>
      </c>
      <c r="AA165" s="369" t="str">
        <f>IF(AR165&lt;999,VLOOKUP(AR165,'Akt. Runde'!$A$11:$AL$189,27),"")</f>
        <v/>
      </c>
      <c r="AB165" s="367" t="str">
        <f>IF(AR165&lt;999,VLOOKUP(AR165,'Akt. Runde'!$A$11:$AL$189,28),"")</f>
        <v/>
      </c>
      <c r="AC165" s="367" t="str">
        <f>IF(AR165&lt;999,VLOOKUP(AR165,'Akt. Runde'!$A$11:$AL$189,29),"")</f>
        <v/>
      </c>
      <c r="AD165" s="370" t="str">
        <f>IF(AR165&lt;999,VLOOKUP(AR165,'Akt. Runde'!$A$11:$AL$189,30),"")</f>
        <v/>
      </c>
      <c r="AE165" s="369" t="str">
        <f>IF(AR165&lt;999,VLOOKUP(AR165,'Akt. Runde'!$A$11:$AL$189,31),"")</f>
        <v/>
      </c>
      <c r="AF165" s="367" t="str">
        <f>IF(AR165&lt;999,VLOOKUP(AR165,'Akt. Runde'!$A$11:$AL$189,32),"")</f>
        <v/>
      </c>
      <c r="AG165" s="367" t="str">
        <f>IF(AR165&lt;999,VLOOKUP(AR165,'Akt. Runde'!$A$11:$AL$189,33),"")</f>
        <v/>
      </c>
      <c r="AH165" s="371" t="str">
        <f>IF(AR165&lt;999,VLOOKUP(AR165,'Akt. Runde'!$A$11:$AL$189,34),"")</f>
        <v/>
      </c>
      <c r="AI165" s="370" t="str">
        <f>IF(AR165&lt;999,VLOOKUP(AR165,'Akt. Runde'!$A$11:$AL$189,35),"")</f>
        <v/>
      </c>
      <c r="AJ165" s="372" t="str">
        <f>IF(AR165&lt;999,VLOOKUP(AR165,'Akt. Runde'!$A$11:$AL$189,36),"")</f>
        <v/>
      </c>
      <c r="AK165" s="373" t="str">
        <f>IF(AR165&lt;999,VLOOKUP(AR165,'Akt. Runde'!$A$11:$AL$189,37),"")</f>
        <v/>
      </c>
      <c r="AL165" s="374" t="str">
        <f>IF(AR165&lt;999,VLOOKUP(AR165,'Akt. Runde'!$A$11:$AL$189,38),"")</f>
        <v/>
      </c>
      <c r="AO165">
        <f>IF('Akt. Runde'!AK165="",99,'Akt. Runde'!AK165)</f>
        <v>99</v>
      </c>
      <c r="AP165">
        <f t="shared" si="150"/>
        <v>99155</v>
      </c>
      <c r="AQ165">
        <f t="shared" si="163"/>
        <v>99155</v>
      </c>
      <c r="AR165">
        <f t="shared" si="143"/>
        <v>999</v>
      </c>
      <c r="AS165">
        <f t="shared" si="144"/>
        <v>999000</v>
      </c>
      <c r="AT165">
        <f t="shared" si="145"/>
        <v>999000</v>
      </c>
      <c r="AU165">
        <f t="shared" si="146"/>
        <v>999</v>
      </c>
      <c r="AV165">
        <f t="shared" si="149"/>
        <v>155</v>
      </c>
      <c r="AW165" s="47" t="str">
        <f t="shared" si="147"/>
        <v/>
      </c>
      <c r="AX165" t="str">
        <f>IF(AU165&lt;999,VLOOKUP(AU165,'Akt. Runde'!$A$11:$AL$189,4),"")</f>
        <v/>
      </c>
      <c r="AY165" s="48" t="str">
        <f>IF(AU165&lt;999,VLOOKUP(AU165,'Akt. Runde'!$A$11:$AL$189,36),"")</f>
        <v/>
      </c>
      <c r="AZ165" s="447" t="str">
        <f>IF(AU165&lt;999,VLOOKUP(AU165,'Akt. Runde'!$A$11:$AL$189,37),"")</f>
        <v/>
      </c>
      <c r="BA165" t="str">
        <f t="shared" si="148"/>
        <v/>
      </c>
      <c r="BZ165" s="28" t="str">
        <f t="shared" si="151"/>
        <v/>
      </c>
      <c r="CA165" s="28" t="str">
        <f t="shared" si="152"/>
        <v/>
      </c>
      <c r="CB165" s="28" t="str">
        <f t="shared" si="153"/>
        <v/>
      </c>
      <c r="CC165" s="28" t="str">
        <f t="shared" si="154"/>
        <v/>
      </c>
      <c r="CD165" s="28" t="str">
        <f t="shared" si="155"/>
        <v/>
      </c>
      <c r="CE165" s="28" t="str">
        <f t="shared" si="156"/>
        <v/>
      </c>
      <c r="CF165" s="28" t="str">
        <f t="shared" si="164"/>
        <v/>
      </c>
      <c r="CG165" s="28" t="str">
        <f t="shared" si="165"/>
        <v/>
      </c>
      <c r="CH165" s="28" t="str">
        <f t="shared" si="166"/>
        <v/>
      </c>
      <c r="CI165" s="28">
        <f t="shared" si="167"/>
        <v>0</v>
      </c>
      <c r="CT165" s="5"/>
      <c r="CV165" s="28" t="str">
        <f t="shared" si="157"/>
        <v/>
      </c>
      <c r="CW165" s="28" t="str">
        <f t="shared" si="158"/>
        <v/>
      </c>
      <c r="CX165" s="28" t="str">
        <f t="shared" si="159"/>
        <v/>
      </c>
      <c r="CY165" s="28" t="str">
        <f t="shared" si="160"/>
        <v/>
      </c>
      <c r="CZ165" s="28" t="str">
        <f t="shared" si="161"/>
        <v/>
      </c>
      <c r="DA165" s="28" t="str">
        <f t="shared" si="162"/>
        <v/>
      </c>
      <c r="DB165" s="28" t="str">
        <f t="shared" si="168"/>
        <v/>
      </c>
      <c r="DC165" s="28" t="str">
        <f t="shared" si="169"/>
        <v/>
      </c>
      <c r="DD165" s="28" t="str">
        <f t="shared" si="170"/>
        <v/>
      </c>
      <c r="DE165" s="28">
        <f t="shared" si="171"/>
        <v>0</v>
      </c>
      <c r="DP165" s="5"/>
      <c r="DQ165" s="48"/>
      <c r="DR165" s="5"/>
      <c r="DS165" s="5"/>
      <c r="DU165" s="48"/>
      <c r="DV165" s="48"/>
      <c r="DW165" s="48"/>
      <c r="DZ165" s="48"/>
      <c r="EA165" s="48"/>
      <c r="EB165" s="48"/>
      <c r="EC165" s="48"/>
      <c r="EF165" s="48"/>
      <c r="EG165" s="48"/>
      <c r="EH165" s="48"/>
      <c r="EI165" s="48"/>
      <c r="EN165" s="48"/>
    </row>
    <row r="166" spans="1:149" x14ac:dyDescent="0.2">
      <c r="A166">
        <v>156</v>
      </c>
      <c r="B166" s="353">
        <v>18</v>
      </c>
      <c r="C166" s="354" t="str">
        <f>IF(AR166&lt;999,VLOOKUP(AR166,'Akt. Runde'!$A$11:$AL$189,3),"")</f>
        <v/>
      </c>
      <c r="D166" s="355" t="str">
        <f>IF(AR166&lt;999,VLOOKUP(AR166,'Akt. Runde'!$A$11:$AL$189,4),"")</f>
        <v/>
      </c>
      <c r="E166" s="356" t="str">
        <f>IF(AR166&lt;999,VLOOKUP(AR166,'Akt. Runde'!$A$11:$AL$189,5),"")</f>
        <v/>
      </c>
      <c r="F166" s="356" t="str">
        <f>IF(AR166&lt;999,VLOOKUP(AR166,'Akt. Runde'!$A$11:$AL$189,6),"")</f>
        <v/>
      </c>
      <c r="G166" s="438" t="str">
        <f>IF(AR166&lt;999,VLOOKUP(AR166,'Akt. Runde'!$A$11:$AL$189,7),"")</f>
        <v/>
      </c>
      <c r="H166" s="357" t="str">
        <f>IF(AR166&lt;999,VLOOKUP(AR166,'Akt. Runde'!$A$11:$AL$189,8),"")</f>
        <v/>
      </c>
      <c r="I166" s="444" t="str">
        <f>IF(AR166&lt;999,VLOOKUP(AR166,'Akt. Runde'!$A$11:$AL$189,9),"")</f>
        <v/>
      </c>
      <c r="J166" s="445" t="str">
        <f>IF(AR166&lt;999,VLOOKUP(AR166,'Akt. Runde'!$A$11:$AL$189,10),"")</f>
        <v/>
      </c>
      <c r="K166" s="446" t="str">
        <f>IF(AR166&lt;999,VLOOKUP(AR166,'Akt. Runde'!$A$11:$AL$189,11),"")</f>
        <v/>
      </c>
      <c r="L166" s="445" t="str">
        <f>IF(AR166&lt;999,VLOOKUP(AR166,'Akt. Runde'!$A$11:$AL$189,12),"")</f>
        <v/>
      </c>
      <c r="M166" s="446" t="str">
        <f>IF(AR166&lt;999,VLOOKUP(AR166,'Akt. Runde'!$A$11:$AL$189,13),"")</f>
        <v/>
      </c>
      <c r="N166" s="445" t="str">
        <f>IF(AR166&lt;999,VLOOKUP(AR166,'Akt. Runde'!$A$11:$AL$189,14),"")</f>
        <v/>
      </c>
      <c r="O166" s="444" t="str">
        <f>IF(AR166&lt;999,VLOOKUP(AR166,'Akt. Runde'!$A$11:$AL$189,15),"")</f>
        <v/>
      </c>
      <c r="P166" s="445" t="str">
        <f>IF(AR166&lt;999,VLOOKUP(AR166,'Akt. Runde'!$A$11:$AL$189,16),"")</f>
        <v/>
      </c>
      <c r="Q166" s="446" t="str">
        <f>IF(AR166&lt;999,VLOOKUP(AR166,'Akt. Runde'!$A$11:$AL$189,17),"")</f>
        <v/>
      </c>
      <c r="R166" s="445" t="str">
        <f>IF(AR166&lt;999,VLOOKUP(AR166,'Akt. Runde'!$A$11:$AL$189,18),"")</f>
        <v/>
      </c>
      <c r="S166" s="446" t="str">
        <f>IF(AR166&lt;999,VLOOKUP(AR166,'Akt. Runde'!$A$11:$AL$189,19),"")</f>
        <v/>
      </c>
      <c r="T166" s="445" t="str">
        <f>IF(AR166&lt;999,VLOOKUP(AR166,'Akt. Runde'!$A$11:$AL$189,20),"")</f>
        <v/>
      </c>
      <c r="U166" s="430" t="str">
        <f>IF(AR166&lt;999,VLOOKUP(AR166,'Akt. Runde'!$A$11:$AL$189,21),"")</f>
        <v/>
      </c>
      <c r="V166" s="431" t="str">
        <f>IF(AR166&lt;999,VLOOKUP(AR166,'Akt. Runde'!$A$11:$AL$189,22),"")</f>
        <v/>
      </c>
      <c r="W166" s="431" t="str">
        <f>IF(AR166&lt;999,VLOOKUP(AR166,'Akt. Runde'!$A$11:$AL$189,23),"")</f>
        <v/>
      </c>
      <c r="X166" s="349" t="str">
        <f>IF(AR166&lt;999,VLOOKUP(AR166,'Akt. Runde'!$A$11:$AL$189,24),"")</f>
        <v/>
      </c>
      <c r="Y166" s="350" t="str">
        <f>IF(AR166&lt;999,VLOOKUP(AR166,'Akt. Runde'!$A$11:$AL$189,25),"")</f>
        <v/>
      </c>
      <c r="Z166" s="338" t="str">
        <f>IF(AR166&lt;999,VLOOKUP(AR166,'Akt. Runde'!$A$11:$AL$189,26),"")</f>
        <v/>
      </c>
      <c r="AA166" s="352" t="str">
        <f>IF(AR166&lt;999,VLOOKUP(AR166,'Akt. Runde'!$A$11:$AL$189,27),"")</f>
        <v/>
      </c>
      <c r="AB166" s="345" t="str">
        <f>IF(AR166&lt;999,VLOOKUP(AR166,'Akt. Runde'!$A$11:$AL$189,28),"")</f>
        <v/>
      </c>
      <c r="AC166" s="345" t="str">
        <f>IF(AR166&lt;999,VLOOKUP(AR166,'Akt. Runde'!$A$11:$AL$189,29),"")</f>
        <v/>
      </c>
      <c r="AD166" s="339" t="str">
        <f>IF(AR166&lt;999,VLOOKUP(AR166,'Akt. Runde'!$A$11:$AL$189,30),"")</f>
        <v/>
      </c>
      <c r="AE166" s="352" t="str">
        <f>IF(AR166&lt;999,VLOOKUP(AR166,'Akt. Runde'!$A$11:$AL$189,31),"")</f>
        <v/>
      </c>
      <c r="AF166" s="345" t="str">
        <f>IF(AR166&lt;999,VLOOKUP(AR166,'Akt. Runde'!$A$11:$AL$189,32),"")</f>
        <v/>
      </c>
      <c r="AG166" s="345" t="str">
        <f>IF(AR166&lt;999,VLOOKUP(AR166,'Akt. Runde'!$A$11:$AL$189,33),"")</f>
        <v/>
      </c>
      <c r="AH166" s="340" t="str">
        <f>IF(AR166&lt;999,VLOOKUP(AR166,'Akt. Runde'!$A$11:$AL$189,34),"")</f>
        <v/>
      </c>
      <c r="AI166" s="339" t="str">
        <f>IF(AR166&lt;999,VLOOKUP(AR166,'Akt. Runde'!$A$11:$AL$189,35),"")</f>
        <v/>
      </c>
      <c r="AJ166" s="341" t="str">
        <f>IF(AR166&lt;999,VLOOKUP(AR166,'Akt. Runde'!$A$11:$AL$189,36),"")</f>
        <v/>
      </c>
      <c r="AK166" s="333" t="str">
        <f>IF(AR166&lt;999,VLOOKUP(AR166,'Akt. Runde'!$A$11:$AL$189,37),"")</f>
        <v/>
      </c>
      <c r="AL166" s="136" t="str">
        <f>IF(AR166&lt;999,VLOOKUP(AR166,'Akt. Runde'!$A$11:$AL$189,38),"")</f>
        <v/>
      </c>
      <c r="AO166">
        <f>IF('Akt. Runde'!AK166="",99,'Akt. Runde'!AK166)</f>
        <v>99</v>
      </c>
      <c r="AP166">
        <f t="shared" si="150"/>
        <v>99156</v>
      </c>
      <c r="AQ166">
        <f t="shared" si="163"/>
        <v>99156</v>
      </c>
      <c r="AR166">
        <f t="shared" si="143"/>
        <v>999</v>
      </c>
      <c r="AS166">
        <f t="shared" si="144"/>
        <v>999000</v>
      </c>
      <c r="AT166">
        <f t="shared" si="145"/>
        <v>999000</v>
      </c>
      <c r="AU166">
        <f t="shared" si="146"/>
        <v>999</v>
      </c>
      <c r="AV166">
        <f t="shared" si="149"/>
        <v>156</v>
      </c>
      <c r="AW166" s="47" t="str">
        <f t="shared" si="147"/>
        <v/>
      </c>
      <c r="AX166" t="str">
        <f>IF(AU166&lt;999,VLOOKUP(AU166,'Akt. Runde'!$A$11:$AL$189,4),"")</f>
        <v/>
      </c>
      <c r="AY166" s="48" t="str">
        <f>IF(AU166&lt;999,VLOOKUP(AU166,'Akt. Runde'!$A$11:$AL$189,36),"")</f>
        <v/>
      </c>
      <c r="AZ166" s="447" t="str">
        <f>IF(AU166&lt;999,VLOOKUP(AU166,'Akt. Runde'!$A$11:$AL$189,37),"")</f>
        <v/>
      </c>
      <c r="BA166" t="str">
        <f t="shared" si="148"/>
        <v/>
      </c>
      <c r="BZ166" s="28" t="str">
        <f t="shared" si="151"/>
        <v/>
      </c>
      <c r="CA166" s="28" t="str">
        <f t="shared" si="152"/>
        <v/>
      </c>
      <c r="CB166" s="28" t="str">
        <f t="shared" si="153"/>
        <v/>
      </c>
      <c r="CC166" s="28" t="str">
        <f t="shared" si="154"/>
        <v/>
      </c>
      <c r="CD166" s="28" t="str">
        <f t="shared" si="155"/>
        <v/>
      </c>
      <c r="CE166" s="28" t="str">
        <f t="shared" si="156"/>
        <v/>
      </c>
      <c r="CF166" s="28" t="str">
        <f t="shared" si="164"/>
        <v/>
      </c>
      <c r="CG166" s="28" t="str">
        <f t="shared" si="165"/>
        <v/>
      </c>
      <c r="CH166" s="28" t="str">
        <f t="shared" si="166"/>
        <v/>
      </c>
      <c r="CI166" s="28">
        <f t="shared" si="167"/>
        <v>0</v>
      </c>
      <c r="CT166" s="5"/>
      <c r="CV166" s="28" t="str">
        <f t="shared" si="157"/>
        <v/>
      </c>
      <c r="CW166" s="28" t="str">
        <f t="shared" si="158"/>
        <v/>
      </c>
      <c r="CX166" s="28" t="str">
        <f t="shared" si="159"/>
        <v/>
      </c>
      <c r="CY166" s="28" t="str">
        <f t="shared" si="160"/>
        <v/>
      </c>
      <c r="CZ166" s="28" t="str">
        <f t="shared" si="161"/>
        <v/>
      </c>
      <c r="DA166" s="28" t="str">
        <f t="shared" si="162"/>
        <v/>
      </c>
      <c r="DB166" s="28" t="str">
        <f t="shared" si="168"/>
        <v/>
      </c>
      <c r="DC166" s="28" t="str">
        <f t="shared" si="169"/>
        <v/>
      </c>
      <c r="DD166" s="28" t="str">
        <f t="shared" si="170"/>
        <v/>
      </c>
      <c r="DE166" s="28">
        <f t="shared" si="171"/>
        <v>0</v>
      </c>
      <c r="DP166" s="5"/>
      <c r="DQ166" s="48"/>
      <c r="DR166" s="5"/>
      <c r="DS166" s="5"/>
      <c r="DU166" s="48"/>
      <c r="DV166" s="48"/>
      <c r="DW166" s="48"/>
      <c r="DZ166" s="48"/>
      <c r="EA166" s="48"/>
      <c r="EB166" s="48"/>
      <c r="EC166" s="48"/>
      <c r="EF166" s="48"/>
      <c r="EG166" s="48"/>
      <c r="EH166" s="48"/>
      <c r="EI166" s="48"/>
      <c r="EN166" s="48"/>
    </row>
    <row r="167" spans="1:149" x14ac:dyDescent="0.2">
      <c r="A167">
        <v>157</v>
      </c>
      <c r="B167" s="358">
        <v>19</v>
      </c>
      <c r="C167" s="359" t="str">
        <f>IF(AR167&lt;999,VLOOKUP(AR167,'Akt. Runde'!$A$11:$AL$189,3),"")</f>
        <v/>
      </c>
      <c r="D167" s="360" t="str">
        <f>IF(AR167&lt;999,VLOOKUP(AR167,'Akt. Runde'!$A$11:$AL$189,4),"")</f>
        <v/>
      </c>
      <c r="E167" s="361" t="str">
        <f>IF(AR167&lt;999,VLOOKUP(AR167,'Akt. Runde'!$A$11:$AL$189,5),"")</f>
        <v/>
      </c>
      <c r="F167" s="361" t="str">
        <f>IF(AR167&lt;999,VLOOKUP(AR167,'Akt. Runde'!$A$11:$AL$189,6),"")</f>
        <v/>
      </c>
      <c r="G167" s="437" t="str">
        <f>IF(AR167&lt;999,VLOOKUP(AR167,'Akt. Runde'!$A$11:$AL$189,7),"")</f>
        <v/>
      </c>
      <c r="H167" s="362" t="str">
        <f>IF(AR167&lt;999,VLOOKUP(AR167,'Akt. Runde'!$A$11:$AL$189,8),"")</f>
        <v/>
      </c>
      <c r="I167" s="363" t="str">
        <f>IF(AR167&lt;999,VLOOKUP(AR167,'Akt. Runde'!$A$11:$AL$189,9),"")</f>
        <v/>
      </c>
      <c r="J167" s="364" t="str">
        <f>IF(AR167&lt;999,VLOOKUP(AR167,'Akt. Runde'!$A$11:$AL$189,10),"")</f>
        <v/>
      </c>
      <c r="K167" s="365" t="str">
        <f>IF(AR167&lt;999,VLOOKUP(AR167,'Akt. Runde'!$A$11:$AL$189,11),"")</f>
        <v/>
      </c>
      <c r="L167" s="364" t="str">
        <f>IF(AR167&lt;999,VLOOKUP(AR167,'Akt. Runde'!$A$11:$AL$189,12),"")</f>
        <v/>
      </c>
      <c r="M167" s="365" t="str">
        <f>IF(AR167&lt;999,VLOOKUP(AR167,'Akt. Runde'!$A$11:$AL$189,13),"")</f>
        <v/>
      </c>
      <c r="N167" s="364" t="str">
        <f>IF(AR167&lt;999,VLOOKUP(AR167,'Akt. Runde'!$A$11:$AL$189,14),"")</f>
        <v/>
      </c>
      <c r="O167" s="363" t="str">
        <f>IF(AR167&lt;999,VLOOKUP(AR167,'Akt. Runde'!$A$11:$AL$189,15),"")</f>
        <v/>
      </c>
      <c r="P167" s="364" t="str">
        <f>IF(AR167&lt;999,VLOOKUP(AR167,'Akt. Runde'!$A$11:$AL$189,16),"")</f>
        <v/>
      </c>
      <c r="Q167" s="365" t="str">
        <f>IF(AR167&lt;999,VLOOKUP(AR167,'Akt. Runde'!$A$11:$AL$189,17),"")</f>
        <v/>
      </c>
      <c r="R167" s="364" t="str">
        <f>IF(AR167&lt;999,VLOOKUP(AR167,'Akt. Runde'!$A$11:$AL$189,18),"")</f>
        <v/>
      </c>
      <c r="S167" s="365" t="str">
        <f>IF(AR167&lt;999,VLOOKUP(AR167,'Akt. Runde'!$A$11:$AL$189,19),"")</f>
        <v/>
      </c>
      <c r="T167" s="364" t="str">
        <f>IF(AR167&lt;999,VLOOKUP(AR167,'Akt. Runde'!$A$11:$AL$189,20),"")</f>
        <v/>
      </c>
      <c r="U167" s="434" t="str">
        <f>IF(AR167&lt;999,VLOOKUP(AR167,'Akt. Runde'!$A$11:$AL$189,21),"")</f>
        <v/>
      </c>
      <c r="V167" s="435" t="str">
        <f>IF(AR167&lt;999,VLOOKUP(AR167,'Akt. Runde'!$A$11:$AL$189,22),"")</f>
        <v/>
      </c>
      <c r="W167" s="435" t="str">
        <f>IF(AR167&lt;999,VLOOKUP(AR167,'Akt. Runde'!$A$11:$AL$189,23),"")</f>
        <v/>
      </c>
      <c r="X167" s="376" t="str">
        <f>IF(AR167&lt;999,VLOOKUP(AR167,'Akt. Runde'!$A$11:$AL$189,24),"")</f>
        <v/>
      </c>
      <c r="Y167" s="377" t="str">
        <f>IF(AR167&lt;999,VLOOKUP(AR167,'Akt. Runde'!$A$11:$AL$189,25),"")</f>
        <v/>
      </c>
      <c r="Z167" s="368" t="str">
        <f>IF(AR167&lt;999,VLOOKUP(AR167,'Akt. Runde'!$A$11:$AL$189,26),"")</f>
        <v/>
      </c>
      <c r="AA167" s="369" t="str">
        <f>IF(AR167&lt;999,VLOOKUP(AR167,'Akt. Runde'!$A$11:$AL$189,27),"")</f>
        <v/>
      </c>
      <c r="AB167" s="367" t="str">
        <f>IF(AR167&lt;999,VLOOKUP(AR167,'Akt. Runde'!$A$11:$AL$189,28),"")</f>
        <v/>
      </c>
      <c r="AC167" s="367" t="str">
        <f>IF(AR167&lt;999,VLOOKUP(AR167,'Akt. Runde'!$A$11:$AL$189,29),"")</f>
        <v/>
      </c>
      <c r="AD167" s="370" t="str">
        <f>IF(AR167&lt;999,VLOOKUP(AR167,'Akt. Runde'!$A$11:$AL$189,30),"")</f>
        <v/>
      </c>
      <c r="AE167" s="369" t="str">
        <f>IF(AR167&lt;999,VLOOKUP(AR167,'Akt. Runde'!$A$11:$AL$189,31),"")</f>
        <v/>
      </c>
      <c r="AF167" s="367" t="str">
        <f>IF(AR167&lt;999,VLOOKUP(AR167,'Akt. Runde'!$A$11:$AL$189,32),"")</f>
        <v/>
      </c>
      <c r="AG167" s="367" t="str">
        <f>IF(AR167&lt;999,VLOOKUP(AR167,'Akt. Runde'!$A$11:$AL$189,33),"")</f>
        <v/>
      </c>
      <c r="AH167" s="371" t="str">
        <f>IF(AR167&lt;999,VLOOKUP(AR167,'Akt. Runde'!$A$11:$AL$189,34),"")</f>
        <v/>
      </c>
      <c r="AI167" s="370" t="str">
        <f>IF(AR167&lt;999,VLOOKUP(AR167,'Akt. Runde'!$A$11:$AL$189,35),"")</f>
        <v/>
      </c>
      <c r="AJ167" s="372" t="str">
        <f>IF(AR167&lt;999,VLOOKUP(AR167,'Akt. Runde'!$A$11:$AL$189,36),"")</f>
        <v/>
      </c>
      <c r="AK167" s="373" t="str">
        <f>IF(AR167&lt;999,VLOOKUP(AR167,'Akt. Runde'!$A$11:$AL$189,37),"")</f>
        <v/>
      </c>
      <c r="AL167" s="374" t="str">
        <f>IF(AR167&lt;999,VLOOKUP(AR167,'Akt. Runde'!$A$11:$AL$189,38),"")</f>
        <v/>
      </c>
      <c r="AO167">
        <f>IF('Akt. Runde'!AK167="",99,'Akt. Runde'!AK167)</f>
        <v>99</v>
      </c>
      <c r="AP167">
        <f t="shared" si="150"/>
        <v>99157</v>
      </c>
      <c r="AQ167">
        <f t="shared" si="163"/>
        <v>99157</v>
      </c>
      <c r="AR167">
        <f t="shared" si="143"/>
        <v>999</v>
      </c>
      <c r="AS167">
        <f t="shared" si="144"/>
        <v>999000</v>
      </c>
      <c r="AT167">
        <f t="shared" si="145"/>
        <v>999000</v>
      </c>
      <c r="AU167">
        <f t="shared" si="146"/>
        <v>999</v>
      </c>
      <c r="AV167">
        <f t="shared" si="149"/>
        <v>157</v>
      </c>
      <c r="AW167" s="47" t="str">
        <f t="shared" si="147"/>
        <v/>
      </c>
      <c r="AX167" t="str">
        <f>IF(AU167&lt;999,VLOOKUP(AU167,'Akt. Runde'!$A$11:$AL$189,4),"")</f>
        <v/>
      </c>
      <c r="AY167" s="48" t="str">
        <f>IF(AU167&lt;999,VLOOKUP(AU167,'Akt. Runde'!$A$11:$AL$189,36),"")</f>
        <v/>
      </c>
      <c r="AZ167" s="447" t="str">
        <f>IF(AU167&lt;999,VLOOKUP(AU167,'Akt. Runde'!$A$11:$AL$189,37),"")</f>
        <v/>
      </c>
      <c r="BA167" t="str">
        <f t="shared" si="148"/>
        <v/>
      </c>
      <c r="BZ167" s="28" t="str">
        <f t="shared" si="151"/>
        <v/>
      </c>
      <c r="CA167" s="28" t="str">
        <f t="shared" si="152"/>
        <v/>
      </c>
      <c r="CB167" s="28" t="str">
        <f t="shared" si="153"/>
        <v/>
      </c>
      <c r="CC167" s="28" t="str">
        <f t="shared" si="154"/>
        <v/>
      </c>
      <c r="CD167" s="28" t="str">
        <f t="shared" si="155"/>
        <v/>
      </c>
      <c r="CE167" s="28" t="str">
        <f t="shared" si="156"/>
        <v/>
      </c>
      <c r="CF167" s="28" t="str">
        <f t="shared" si="164"/>
        <v/>
      </c>
      <c r="CG167" s="28" t="str">
        <f t="shared" si="165"/>
        <v/>
      </c>
      <c r="CH167" s="28" t="str">
        <f t="shared" si="166"/>
        <v/>
      </c>
      <c r="CI167" s="28">
        <f t="shared" si="167"/>
        <v>0</v>
      </c>
      <c r="CT167" s="5"/>
      <c r="CV167" s="28" t="str">
        <f t="shared" si="157"/>
        <v/>
      </c>
      <c r="CW167" s="28" t="str">
        <f t="shared" si="158"/>
        <v/>
      </c>
      <c r="CX167" s="28" t="str">
        <f t="shared" si="159"/>
        <v/>
      </c>
      <c r="CY167" s="28" t="str">
        <f t="shared" si="160"/>
        <v/>
      </c>
      <c r="CZ167" s="28" t="str">
        <f t="shared" si="161"/>
        <v/>
      </c>
      <c r="DA167" s="28" t="str">
        <f t="shared" si="162"/>
        <v/>
      </c>
      <c r="DB167" s="28" t="str">
        <f t="shared" si="168"/>
        <v/>
      </c>
      <c r="DC167" s="28" t="str">
        <f t="shared" si="169"/>
        <v/>
      </c>
      <c r="DD167" s="28" t="str">
        <f t="shared" si="170"/>
        <v/>
      </c>
      <c r="DE167" s="28">
        <f t="shared" si="171"/>
        <v>0</v>
      </c>
      <c r="DP167" s="5"/>
      <c r="DQ167" s="48"/>
      <c r="DR167" s="5"/>
      <c r="DS167" s="5"/>
      <c r="DU167" s="48"/>
      <c r="DV167" s="48"/>
      <c r="DW167" s="48"/>
      <c r="DZ167" s="48"/>
      <c r="EA167" s="48"/>
      <c r="EB167" s="48"/>
      <c r="EC167" s="48"/>
      <c r="EF167" s="48"/>
      <c r="EG167" s="48"/>
      <c r="EH167" s="48"/>
      <c r="EI167" s="48"/>
      <c r="EN167" s="48"/>
    </row>
    <row r="168" spans="1:149" ht="13.5" thickBot="1" x14ac:dyDescent="0.25">
      <c r="A168">
        <v>158</v>
      </c>
      <c r="B168" s="353">
        <v>20</v>
      </c>
      <c r="C168" s="354" t="str">
        <f>IF(AR168&lt;999,VLOOKUP(AR168,'Akt. Runde'!$A$11:$AL$189,3),"")</f>
        <v/>
      </c>
      <c r="D168" s="355" t="str">
        <f>IF(AR168&lt;999,VLOOKUP(AR168,'Akt. Runde'!$A$11:$AL$189,4),"")</f>
        <v/>
      </c>
      <c r="E168" s="356" t="str">
        <f>IF(AR168&lt;999,VLOOKUP(AR168,'Akt. Runde'!$A$11:$AL$189,5),"")</f>
        <v/>
      </c>
      <c r="F168" s="356" t="str">
        <f>IF(AR168&lt;999,VLOOKUP(AR168,'Akt. Runde'!$A$11:$AL$189,6),"")</f>
        <v/>
      </c>
      <c r="G168" s="438" t="str">
        <f>IF(AR168&lt;999,VLOOKUP(AR168,'Akt. Runde'!$A$11:$AL$189,7),"")</f>
        <v/>
      </c>
      <c r="H168" s="357" t="str">
        <f>IF(AR168&lt;999,VLOOKUP(AR168,'Akt. Runde'!$A$11:$AL$189,8),"")</f>
        <v/>
      </c>
      <c r="I168" s="444" t="str">
        <f>IF(AR168&lt;999,VLOOKUP(AR168,'Akt. Runde'!$A$11:$AL$189,9),"")</f>
        <v/>
      </c>
      <c r="J168" s="445" t="str">
        <f>IF(AR168&lt;999,VLOOKUP(AR168,'Akt. Runde'!$A$11:$AL$189,10),"")</f>
        <v/>
      </c>
      <c r="K168" s="446" t="str">
        <f>IF(AR168&lt;999,VLOOKUP(AR168,'Akt. Runde'!$A$11:$AL$189,11),"")</f>
        <v/>
      </c>
      <c r="L168" s="445" t="str">
        <f>IF(AR168&lt;999,VLOOKUP(AR168,'Akt. Runde'!$A$11:$AL$189,12),"")</f>
        <v/>
      </c>
      <c r="M168" s="446" t="str">
        <f>IF(AR168&lt;999,VLOOKUP(AR168,'Akt. Runde'!$A$11:$AL$189,13),"")</f>
        <v/>
      </c>
      <c r="N168" s="445" t="str">
        <f>IF(AR168&lt;999,VLOOKUP(AR168,'Akt. Runde'!$A$11:$AL$189,14),"")</f>
        <v/>
      </c>
      <c r="O168" s="444" t="str">
        <f>IF(AR168&lt;999,VLOOKUP(AR168,'Akt. Runde'!$A$11:$AL$189,15),"")</f>
        <v/>
      </c>
      <c r="P168" s="445" t="str">
        <f>IF(AR168&lt;999,VLOOKUP(AR168,'Akt. Runde'!$A$11:$AL$189,16),"")</f>
        <v/>
      </c>
      <c r="Q168" s="446" t="str">
        <f>IF(AR168&lt;999,VLOOKUP(AR168,'Akt. Runde'!$A$11:$AL$189,17),"")</f>
        <v/>
      </c>
      <c r="R168" s="445" t="str">
        <f>IF(AR168&lt;999,VLOOKUP(AR168,'Akt. Runde'!$A$11:$AL$189,18),"")</f>
        <v/>
      </c>
      <c r="S168" s="446" t="str">
        <f>IF(AR168&lt;999,VLOOKUP(AR168,'Akt. Runde'!$A$11:$AL$189,19),"")</f>
        <v/>
      </c>
      <c r="T168" s="445" t="str">
        <f>IF(AR168&lt;999,VLOOKUP(AR168,'Akt. Runde'!$A$11:$AL$189,20),"")</f>
        <v/>
      </c>
      <c r="U168" s="430" t="str">
        <f>IF(AR168&lt;999,VLOOKUP(AR168,'Akt. Runde'!$A$11:$AL$189,21),"")</f>
        <v/>
      </c>
      <c r="V168" s="431" t="str">
        <f>IF(AR168&lt;999,VLOOKUP(AR168,'Akt. Runde'!$A$11:$AL$189,22),"")</f>
        <v/>
      </c>
      <c r="W168" s="431" t="str">
        <f>IF(AR168&lt;999,VLOOKUP(AR168,'Akt. Runde'!$A$11:$AL$189,23),"")</f>
        <v/>
      </c>
      <c r="X168" s="349" t="str">
        <f>IF(AR168&lt;999,VLOOKUP(AR168,'Akt. Runde'!$A$11:$AL$189,24),"")</f>
        <v/>
      </c>
      <c r="Y168" s="350" t="str">
        <f>IF(AR168&lt;999,VLOOKUP(AR168,'Akt. Runde'!$A$11:$AL$189,25),"")</f>
        <v/>
      </c>
      <c r="Z168" s="338" t="str">
        <f>IF(AR168&lt;999,VLOOKUP(AR168,'Akt. Runde'!$A$11:$AL$189,26),"")</f>
        <v/>
      </c>
      <c r="AA168" s="352" t="str">
        <f>IF(AR168&lt;999,VLOOKUP(AR168,'Akt. Runde'!$A$11:$AL$189,27),"")</f>
        <v/>
      </c>
      <c r="AB168" s="345" t="str">
        <f>IF(AR168&lt;999,VLOOKUP(AR168,'Akt. Runde'!$A$11:$AL$189,28),"")</f>
        <v/>
      </c>
      <c r="AC168" s="345" t="str">
        <f>IF(AR168&lt;999,VLOOKUP(AR168,'Akt. Runde'!$A$11:$AL$189,29),"")</f>
        <v/>
      </c>
      <c r="AD168" s="339" t="str">
        <f>IF(AR168&lt;999,VLOOKUP(AR168,'Akt. Runde'!$A$11:$AL$189,30),"")</f>
        <v/>
      </c>
      <c r="AE168" s="352" t="str">
        <f>IF(AR168&lt;999,VLOOKUP(AR168,'Akt. Runde'!$A$11:$AL$189,31),"")</f>
        <v/>
      </c>
      <c r="AF168" s="345" t="str">
        <f>IF(AR168&lt;999,VLOOKUP(AR168,'Akt. Runde'!$A$11:$AL$189,32),"")</f>
        <v/>
      </c>
      <c r="AG168" s="345" t="str">
        <f>IF(AR168&lt;999,VLOOKUP(AR168,'Akt. Runde'!$A$11:$AL$189,33),"")</f>
        <v/>
      </c>
      <c r="AH168" s="340" t="str">
        <f>IF(AR168&lt;999,VLOOKUP(AR168,'Akt. Runde'!$A$11:$AL$189,34),"")</f>
        <v/>
      </c>
      <c r="AI168" s="339" t="str">
        <f>IF(AR168&lt;999,VLOOKUP(AR168,'Akt. Runde'!$A$11:$AL$189,35),"")</f>
        <v/>
      </c>
      <c r="AJ168" s="341" t="str">
        <f>IF(AR168&lt;999,VLOOKUP(AR168,'Akt. Runde'!$A$11:$AL$189,36),"")</f>
        <v/>
      </c>
      <c r="AK168" s="333" t="str">
        <f>IF(AR168&lt;999,VLOOKUP(AR168,'Akt. Runde'!$A$11:$AL$189,37),"")</f>
        <v/>
      </c>
      <c r="AL168" s="136" t="str">
        <f>IF(AR168&lt;999,VLOOKUP(AR168,'Akt. Runde'!$A$11:$AL$189,38),"")</f>
        <v/>
      </c>
      <c r="AO168">
        <f>IF('Akt. Runde'!AK168="",99,'Akt. Runde'!AK168)</f>
        <v>99</v>
      </c>
      <c r="AP168">
        <f t="shared" si="150"/>
        <v>99158</v>
      </c>
      <c r="AQ168">
        <f t="shared" si="163"/>
        <v>99158</v>
      </c>
      <c r="AR168">
        <f t="shared" si="143"/>
        <v>999</v>
      </c>
      <c r="AS168">
        <f t="shared" si="144"/>
        <v>999000</v>
      </c>
      <c r="AT168">
        <f t="shared" si="145"/>
        <v>999000</v>
      </c>
      <c r="AU168">
        <f t="shared" si="146"/>
        <v>999</v>
      </c>
      <c r="AV168">
        <f t="shared" si="149"/>
        <v>158</v>
      </c>
      <c r="AW168" s="47" t="str">
        <f t="shared" si="147"/>
        <v/>
      </c>
      <c r="AX168" t="str">
        <f>IF(AU168&lt;999,VLOOKUP(AU168,'Akt. Runde'!$A$11:$AL$189,4),"")</f>
        <v/>
      </c>
      <c r="AY168" s="48" t="str">
        <f>IF(AU168&lt;999,VLOOKUP(AU168,'Akt. Runde'!$A$11:$AL$189,36),"")</f>
        <v/>
      </c>
      <c r="AZ168" s="447" t="str">
        <f>IF(AU168&lt;999,VLOOKUP(AU168,'Akt. Runde'!$A$11:$AL$189,37),"")</f>
        <v/>
      </c>
      <c r="BA168" t="str">
        <f t="shared" si="148"/>
        <v/>
      </c>
      <c r="BZ168" s="28" t="str">
        <f t="shared" si="151"/>
        <v/>
      </c>
      <c r="CA168" s="28" t="str">
        <f t="shared" si="152"/>
        <v/>
      </c>
      <c r="CB168" s="28" t="str">
        <f t="shared" si="153"/>
        <v/>
      </c>
      <c r="CC168" s="28" t="str">
        <f t="shared" si="154"/>
        <v/>
      </c>
      <c r="CD168" s="28" t="str">
        <f t="shared" si="155"/>
        <v/>
      </c>
      <c r="CE168" s="28" t="str">
        <f t="shared" si="156"/>
        <v/>
      </c>
      <c r="CF168" s="28" t="str">
        <f t="shared" si="164"/>
        <v/>
      </c>
      <c r="CG168" s="28" t="str">
        <f t="shared" si="165"/>
        <v/>
      </c>
      <c r="CH168" s="28" t="str">
        <f t="shared" si="166"/>
        <v/>
      </c>
      <c r="CI168" s="28">
        <f t="shared" si="167"/>
        <v>0</v>
      </c>
      <c r="CT168" s="5"/>
      <c r="CV168" s="28" t="str">
        <f t="shared" si="157"/>
        <v/>
      </c>
      <c r="CW168" s="28" t="str">
        <f t="shared" si="158"/>
        <v/>
      </c>
      <c r="CX168" s="28" t="str">
        <f t="shared" si="159"/>
        <v/>
      </c>
      <c r="CY168" s="28" t="str">
        <f t="shared" si="160"/>
        <v/>
      </c>
      <c r="CZ168" s="28" t="str">
        <f t="shared" si="161"/>
        <v/>
      </c>
      <c r="DA168" s="28" t="str">
        <f t="shared" si="162"/>
        <v/>
      </c>
      <c r="DB168" s="28" t="str">
        <f t="shared" si="168"/>
        <v/>
      </c>
      <c r="DC168" s="28" t="str">
        <f t="shared" si="169"/>
        <v/>
      </c>
      <c r="DD168" s="28" t="str">
        <f t="shared" si="170"/>
        <v/>
      </c>
      <c r="DE168" s="28">
        <f t="shared" si="171"/>
        <v>0</v>
      </c>
      <c r="DP168" s="5"/>
      <c r="DQ168" s="48"/>
      <c r="DR168" s="5"/>
      <c r="DS168" s="5"/>
      <c r="DU168" s="48"/>
      <c r="DV168" s="48"/>
      <c r="DW168" s="48"/>
      <c r="DZ168" s="48"/>
      <c r="EA168" s="48"/>
      <c r="EB168" s="48"/>
      <c r="EC168" s="48"/>
      <c r="EF168" s="48"/>
      <c r="EG168" s="48"/>
      <c r="EH168" s="48"/>
      <c r="EI168" s="48"/>
      <c r="EN168" s="48"/>
    </row>
    <row r="169" spans="1:149" ht="13.5" thickBot="1" x14ac:dyDescent="0.25">
      <c r="A169">
        <v>159</v>
      </c>
      <c r="B169" s="143" t="str">
        <f>'Akt. Runde'!B169</f>
        <v>männlich</v>
      </c>
      <c r="C169" s="96"/>
      <c r="D169" s="96"/>
      <c r="E169" s="130"/>
      <c r="F169" s="130"/>
      <c r="G169" s="130"/>
      <c r="H169" s="130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130"/>
      <c r="AL169" s="134"/>
      <c r="AQ169">
        <f>$AP$2</f>
        <v>99000</v>
      </c>
      <c r="AR169">
        <v>999</v>
      </c>
      <c r="AS169">
        <f t="shared" si="144"/>
        <v>999000</v>
      </c>
      <c r="AT169">
        <f t="shared" si="145"/>
        <v>999000</v>
      </c>
      <c r="AU169">
        <f t="shared" si="146"/>
        <v>999</v>
      </c>
      <c r="AV169">
        <f t="shared" si="149"/>
        <v>159</v>
      </c>
      <c r="AW169" s="47" t="str">
        <f t="shared" si="147"/>
        <v/>
      </c>
      <c r="AX169" t="str">
        <f>IF(AU169&lt;999,VLOOKUP(AU169,'Akt. Runde'!$A$11:$AL$189,4),"")</f>
        <v/>
      </c>
      <c r="AY169" s="48" t="str">
        <f>IF(AU169&lt;999,VLOOKUP(AU169,'Akt. Runde'!$A$11:$AL$189,36),"")</f>
        <v/>
      </c>
      <c r="AZ169" s="447" t="str">
        <f>IF(AU169&lt;999,VLOOKUP(AU169,'Akt. Runde'!$A$11:$AL$189,37),"")</f>
        <v/>
      </c>
      <c r="BA169" t="str">
        <f t="shared" si="148"/>
        <v/>
      </c>
      <c r="BM169" s="73"/>
      <c r="BR169" s="73"/>
      <c r="BS169" s="73"/>
      <c r="BU169" s="108"/>
      <c r="BV169" s="73"/>
      <c r="BW169" s="73"/>
      <c r="BX169" s="73"/>
      <c r="BY169" s="73"/>
      <c r="CF169" s="73" t="s">
        <v>2124</v>
      </c>
      <c r="CG169" s="73" t="s">
        <v>2125</v>
      </c>
      <c r="CH169" s="73" t="s">
        <v>2126</v>
      </c>
      <c r="CI169" s="73" t="s">
        <v>2127</v>
      </c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DB169" s="73" t="s">
        <v>2148</v>
      </c>
      <c r="DC169" s="73" t="s">
        <v>2149</v>
      </c>
      <c r="DD169" s="73" t="s">
        <v>2150</v>
      </c>
      <c r="DE169" s="73" t="s">
        <v>2154</v>
      </c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U169" s="73"/>
      <c r="DV169" s="73"/>
      <c r="DW169" s="73"/>
      <c r="DX169" s="73"/>
      <c r="DZ169" s="73"/>
      <c r="EA169" s="73"/>
      <c r="EB169" s="73"/>
      <c r="EC169" s="73"/>
      <c r="ED169" s="73"/>
      <c r="EF169" s="73"/>
      <c r="EG169" s="73"/>
      <c r="EH169" s="73"/>
      <c r="EI169" s="73"/>
      <c r="EJ169" s="117"/>
      <c r="EN169" s="118"/>
      <c r="EO169" s="118"/>
      <c r="EP169" s="118"/>
      <c r="EQ169" s="118"/>
      <c r="ER169" s="118"/>
      <c r="ES169" s="118"/>
    </row>
    <row r="170" spans="1:149" x14ac:dyDescent="0.2">
      <c r="A170">
        <v>160</v>
      </c>
      <c r="B170" s="546">
        <v>1</v>
      </c>
      <c r="C170" s="528">
        <f>IF(AR170&lt;999,VLOOKUP(AR170,'Akt. Runde'!$A$11:$AL$189,3),"")</f>
        <v>4702</v>
      </c>
      <c r="D170" s="529" t="str">
        <f>IF(AR170&lt;999,VLOOKUP(AR170,'Akt. Runde'!$A$11:$AL$189,4),"")</f>
        <v>Gotthart Phillip</v>
      </c>
      <c r="E170" s="530" t="str">
        <f>IF(AR170&lt;999,VLOOKUP(AR170,'Akt. Runde'!$A$11:$AL$189,5),"")</f>
        <v>LAL</v>
      </c>
      <c r="F170" s="530">
        <f>IF(AR170&lt;999,VLOOKUP(AR170,'Akt. Runde'!$A$11:$AL$189,6),"")</f>
        <v>1998</v>
      </c>
      <c r="G170" s="547">
        <f>IF(AR170&lt;999,VLOOKUP(AR170,'Akt. Runde'!$A$11:$AL$189,7),"")</f>
        <v>70.2</v>
      </c>
      <c r="H170" s="531">
        <f>IF(AR170&lt;999,VLOOKUP(AR170,'Akt. Runde'!$A$11:$AL$189,8),"")</f>
        <v>1.3240000000000001</v>
      </c>
      <c r="I170" s="532">
        <f>IF(AR170&lt;999,VLOOKUP(AR170,'Akt. Runde'!$A$11:$AL$189,9),"")</f>
        <v>50</v>
      </c>
      <c r="J170" s="533" t="str">
        <f>IF(AR170&lt;999,VLOOKUP(AR170,'Akt. Runde'!$A$11:$AL$189,10),"")</f>
        <v/>
      </c>
      <c r="K170" s="534">
        <f>IF(AR170&lt;999,VLOOKUP(AR170,'Akt. Runde'!$A$11:$AL$189,11),"")</f>
        <v>54</v>
      </c>
      <c r="L170" s="533" t="str">
        <f>IF(AR170&lt;999,VLOOKUP(AR170,'Akt. Runde'!$A$11:$AL$189,12),"")</f>
        <v/>
      </c>
      <c r="M170" s="534">
        <f>IF(AR170&lt;999,VLOOKUP(AR170,'Akt. Runde'!$A$11:$AL$189,13),"")</f>
        <v>56</v>
      </c>
      <c r="N170" s="533" t="str">
        <f>IF(AR170&lt;999,VLOOKUP(AR170,'Akt. Runde'!$A$11:$AL$189,14),"")</f>
        <v/>
      </c>
      <c r="O170" s="532">
        <f>IF(AR170&lt;999,VLOOKUP(AR170,'Akt. Runde'!$A$11:$AL$189,15),"")</f>
        <v>67</v>
      </c>
      <c r="P170" s="533" t="str">
        <f>IF(AR170&lt;999,VLOOKUP(AR170,'Akt. Runde'!$A$11:$AL$189,16),"")</f>
        <v/>
      </c>
      <c r="Q170" s="534">
        <f>IF(AR170&lt;999,VLOOKUP(AR170,'Akt. Runde'!$A$11:$AL$189,17),"")</f>
        <v>71</v>
      </c>
      <c r="R170" s="533" t="str">
        <f>IF(AR170&lt;999,VLOOKUP(AR170,'Akt. Runde'!$A$11:$AL$189,18),"")</f>
        <v/>
      </c>
      <c r="S170" s="534">
        <f>IF(AR170&lt;999,VLOOKUP(AR170,'Akt. Runde'!$A$11:$AL$189,19),"")</f>
        <v>75</v>
      </c>
      <c r="T170" s="533" t="str">
        <f>IF(AR170&lt;999,VLOOKUP(AR170,'Akt. Runde'!$A$11:$AL$189,20),"")</f>
        <v>x</v>
      </c>
      <c r="U170" s="535">
        <f>IF(AR170&lt;999,VLOOKUP(AR170,'Akt. Runde'!$A$11:$AL$189,21),"")</f>
        <v>127</v>
      </c>
      <c r="V170" s="536">
        <f>IF(AR170&lt;999,VLOOKUP(AR170,'Akt. Runde'!$A$11:$AL$189,22),"")</f>
        <v>168.14800000000002</v>
      </c>
      <c r="W170" s="536">
        <f>IF(AR170&lt;999,VLOOKUP(AR170,'Akt. Runde'!$A$11:$AL$189,23),"")</f>
        <v>168.14800000000002</v>
      </c>
      <c r="X170" s="537">
        <f>IF(AR170&lt;999,VLOOKUP(AR170,'Akt. Runde'!$A$11:$AL$189,24),"")</f>
        <v>5.39</v>
      </c>
      <c r="Y170" s="538">
        <f>IF(AR170&lt;999,VLOOKUP(AR170,'Akt. Runde'!$A$11:$AL$189,25),"")</f>
        <v>5.16</v>
      </c>
      <c r="Z170" s="539">
        <f>IF(AR170&lt;999,VLOOKUP(AR170,'Akt. Runde'!$A$11:$AL$189,26),"")</f>
        <v>111</v>
      </c>
      <c r="AA170" s="540">
        <f>IF(AR170&lt;999,VLOOKUP(AR170,'Akt. Runde'!$A$11:$AL$189,27),"")</f>
        <v>7.8</v>
      </c>
      <c r="AB170" s="538">
        <f>IF(AR170&lt;999,VLOOKUP(AR170,'Akt. Runde'!$A$11:$AL$189,28),"")</f>
        <v>7.5</v>
      </c>
      <c r="AC170" s="538">
        <f>IF(AR170&lt;999,VLOOKUP(AR170,'Akt. Runde'!$A$11:$AL$189,29),"")</f>
        <v>7.65</v>
      </c>
      <c r="AD170" s="541">
        <f>IF(AR170&lt;999,VLOOKUP(AR170,'Akt. Runde'!$A$11:$AL$189,30),"")</f>
        <v>116</v>
      </c>
      <c r="AE170" s="540">
        <f>IF(AR170&lt;999,VLOOKUP(AR170,'Akt. Runde'!$A$11:$AL$189,31),"")</f>
        <v>8.9</v>
      </c>
      <c r="AF170" s="538">
        <f>IF(AR170&lt;999,VLOOKUP(AR170,'Akt. Runde'!$A$11:$AL$189,32),"")</f>
        <v>8.75</v>
      </c>
      <c r="AG170" s="538">
        <f>IF(AR170&lt;999,VLOOKUP(AR170,'Akt. Runde'!$A$11:$AL$189,33),"")</f>
        <v>9.08</v>
      </c>
      <c r="AH170" s="542">
        <f>IF(AR170&lt;999,VLOOKUP(AR170,'Akt. Runde'!$A$11:$AL$189,34),"")</f>
        <v>54.46</v>
      </c>
      <c r="AI170" s="541">
        <f>IF(AR170&lt;999,VLOOKUP(AR170,'Akt. Runde'!$A$11:$AL$189,35),"")</f>
        <v>72.105040000000002</v>
      </c>
      <c r="AJ170" s="543">
        <f>IF(AR170&lt;999,VLOOKUP(AR170,'Akt. Runde'!$A$11:$AL$189,36),"")</f>
        <v>467.25304000000006</v>
      </c>
      <c r="AK170" s="544">
        <f>IF(AR170&lt;999,VLOOKUP(AR170,'Akt. Runde'!$A$11:$AL$189,37),"")</f>
        <v>1</v>
      </c>
      <c r="AL170" s="545">
        <f>IF(AR170&lt;999,VLOOKUP(AR170,'Akt. Runde'!$A$11:$AL$189,38),"")</f>
        <v>30</v>
      </c>
      <c r="AO170">
        <f>IF('Akt. Runde'!AK170="",99,'Akt. Runde'!AK170)</f>
        <v>4</v>
      </c>
      <c r="AP170">
        <f t="shared" si="150"/>
        <v>4160</v>
      </c>
      <c r="AQ170">
        <f>SMALL($AP$170:$AP$189,B170)</f>
        <v>1161</v>
      </c>
      <c r="AR170">
        <f t="shared" si="143"/>
        <v>161</v>
      </c>
      <c r="AS170">
        <f t="shared" si="144"/>
        <v>160161</v>
      </c>
      <c r="AT170">
        <f t="shared" si="145"/>
        <v>999000</v>
      </c>
      <c r="AU170">
        <f t="shared" si="146"/>
        <v>999</v>
      </c>
      <c r="AV170">
        <f t="shared" si="149"/>
        <v>160</v>
      </c>
      <c r="AW170" s="47" t="str">
        <f t="shared" si="147"/>
        <v/>
      </c>
      <c r="AX170" t="str">
        <f>IF(AU170&lt;999,VLOOKUP(AU170,'Akt. Runde'!$A$11:$AL$189,4),"")</f>
        <v/>
      </c>
      <c r="AY170" s="48" t="str">
        <f>IF(AU170&lt;999,VLOOKUP(AU170,'Akt. Runde'!$A$11:$AL$189,36),"")</f>
        <v/>
      </c>
      <c r="AZ170" s="447" t="str">
        <f>IF(AU170&lt;999,VLOOKUP(AU170,'Akt. Runde'!$A$11:$AL$189,37),"")</f>
        <v/>
      </c>
      <c r="BA170" t="str">
        <f t="shared" si="148"/>
        <v/>
      </c>
      <c r="BZ170" s="28">
        <f t="shared" ref="BZ170:BZ189" si="172">I170</f>
        <v>50</v>
      </c>
      <c r="CA170" s="28" t="str">
        <f t="shared" ref="CA170:CA189" si="173">J170</f>
        <v/>
      </c>
      <c r="CB170" s="28">
        <f t="shared" ref="CB170:CB189" si="174">K170</f>
        <v>54</v>
      </c>
      <c r="CC170" s="28" t="str">
        <f t="shared" ref="CC170:CC189" si="175">L170</f>
        <v/>
      </c>
      <c r="CD170" s="28">
        <f t="shared" ref="CD170:CD189" si="176">M170</f>
        <v>56</v>
      </c>
      <c r="CE170" s="28" t="str">
        <f t="shared" ref="CE170:CE189" si="177">N170</f>
        <v/>
      </c>
      <c r="CF170" s="28">
        <f>IF(CA170="x",0,IF(CA170="X",0,BZ170))</f>
        <v>50</v>
      </c>
      <c r="CG170" s="28">
        <f>IF(CC170="x",0,IF(CC170="X",0,CB170))</f>
        <v>54</v>
      </c>
      <c r="CH170" s="28">
        <f>IF(CE170="x",0,IF(CE170="X",0,CD170))</f>
        <v>56</v>
      </c>
      <c r="CI170" s="28">
        <f>MAX(CF170:CH170)</f>
        <v>56</v>
      </c>
      <c r="CT170" s="5"/>
      <c r="CV170" s="28">
        <f t="shared" ref="CV170:CV189" si="178">O170</f>
        <v>67</v>
      </c>
      <c r="CW170" s="28" t="str">
        <f t="shared" ref="CW170:CW189" si="179">P170</f>
        <v/>
      </c>
      <c r="CX170" s="28">
        <f t="shared" ref="CX170:CX189" si="180">Q170</f>
        <v>71</v>
      </c>
      <c r="CY170" s="28" t="str">
        <f t="shared" ref="CY170:CY189" si="181">R170</f>
        <v/>
      </c>
      <c r="CZ170" s="28">
        <f t="shared" ref="CZ170:CZ189" si="182">S170</f>
        <v>75</v>
      </c>
      <c r="DA170" s="28" t="str">
        <f t="shared" ref="DA170:DA189" si="183">T170</f>
        <v>x</v>
      </c>
      <c r="DB170" s="28">
        <f>IF(CW170="x",0,IF(CW170="X",0,CV170))</f>
        <v>67</v>
      </c>
      <c r="DC170" s="28">
        <f>IF(CY170="x",0,IF(CY170="X",0,CX170))</f>
        <v>71</v>
      </c>
      <c r="DD170" s="28">
        <f>IF(DA170="x",0,IF(DA170="X",0,CZ170))</f>
        <v>0</v>
      </c>
      <c r="DE170" s="28">
        <f>MAX(DB170:DD170)</f>
        <v>71</v>
      </c>
      <c r="DP170" s="5"/>
      <c r="DQ170" s="48"/>
      <c r="DR170" s="5"/>
      <c r="DS170" s="5"/>
      <c r="DU170" s="48"/>
      <c r="DV170" s="48"/>
      <c r="DW170" s="48"/>
      <c r="DY170" s="48"/>
      <c r="DZ170" s="48"/>
      <c r="EA170" s="48"/>
      <c r="EB170" s="48"/>
      <c r="EC170" s="48"/>
      <c r="EF170" s="48"/>
      <c r="EG170" s="48"/>
      <c r="EH170" s="48"/>
      <c r="EI170" s="48"/>
      <c r="EN170" s="48"/>
    </row>
    <row r="171" spans="1:149" x14ac:dyDescent="0.2">
      <c r="A171">
        <v>161</v>
      </c>
      <c r="B171" s="353">
        <v>2</v>
      </c>
      <c r="C171" s="354">
        <f>IF(AR171&lt;999,VLOOKUP(AR171,'Akt. Runde'!$A$11:$AL$189,3),"")</f>
        <v>4711</v>
      </c>
      <c r="D171" s="355" t="str">
        <f>IF(AR171&lt;999,VLOOKUP(AR171,'Akt. Runde'!$A$11:$AL$189,4),"")</f>
        <v>Gomboc Lukas</v>
      </c>
      <c r="E171" s="356" t="str">
        <f>IF(AR171&lt;999,VLOOKUP(AR171,'Akt. Runde'!$A$11:$AL$189,5),"")</f>
        <v>VÖD</v>
      </c>
      <c r="F171" s="356">
        <f>IF(AR171&lt;999,VLOOKUP(AR171,'Akt. Runde'!$A$11:$AL$189,6),"")</f>
        <v>1998</v>
      </c>
      <c r="G171" s="438">
        <f>IF(AR171&lt;999,VLOOKUP(AR171,'Akt. Runde'!$A$11:$AL$189,7),"")</f>
        <v>77</v>
      </c>
      <c r="H171" s="357">
        <f>IF(AR171&lt;999,VLOOKUP(AR171,'Akt. Runde'!$A$11:$AL$189,8),"")</f>
        <v>1.2541</v>
      </c>
      <c r="I171" s="444">
        <f>IF(AR171&lt;999,VLOOKUP(AR171,'Akt. Runde'!$A$11:$AL$189,9),"")</f>
        <v>50</v>
      </c>
      <c r="J171" s="445" t="str">
        <f>IF(AR171&lt;999,VLOOKUP(AR171,'Akt. Runde'!$A$11:$AL$189,10),"")</f>
        <v/>
      </c>
      <c r="K171" s="446">
        <f>IF(AR171&lt;999,VLOOKUP(AR171,'Akt. Runde'!$A$11:$AL$189,11),"")</f>
        <v>54</v>
      </c>
      <c r="L171" s="445" t="str">
        <f>IF(AR171&lt;999,VLOOKUP(AR171,'Akt. Runde'!$A$11:$AL$189,12),"")</f>
        <v/>
      </c>
      <c r="M171" s="446">
        <f>IF(AR171&lt;999,VLOOKUP(AR171,'Akt. Runde'!$A$11:$AL$189,13),"")</f>
        <v>58</v>
      </c>
      <c r="N171" s="445" t="str">
        <f>IF(AR171&lt;999,VLOOKUP(AR171,'Akt. Runde'!$A$11:$AL$189,14),"")</f>
        <v/>
      </c>
      <c r="O171" s="444">
        <f>IF(AR171&lt;999,VLOOKUP(AR171,'Akt. Runde'!$A$11:$AL$189,15),"")</f>
        <v>68</v>
      </c>
      <c r="P171" s="445" t="str">
        <f>IF(AR171&lt;999,VLOOKUP(AR171,'Akt. Runde'!$A$11:$AL$189,16),"")</f>
        <v/>
      </c>
      <c r="Q171" s="446">
        <f>IF(AR171&lt;999,VLOOKUP(AR171,'Akt. Runde'!$A$11:$AL$189,17),"")</f>
        <v>72</v>
      </c>
      <c r="R171" s="445" t="str">
        <f>IF(AR171&lt;999,VLOOKUP(AR171,'Akt. Runde'!$A$11:$AL$189,18),"")</f>
        <v/>
      </c>
      <c r="S171" s="446">
        <f>IF(AR171&lt;999,VLOOKUP(AR171,'Akt. Runde'!$A$11:$AL$189,19),"")</f>
        <v>75</v>
      </c>
      <c r="T171" s="445" t="str">
        <f>IF(AR171&lt;999,VLOOKUP(AR171,'Akt. Runde'!$A$11:$AL$189,20),"")</f>
        <v>x</v>
      </c>
      <c r="U171" s="430">
        <f>IF(AR171&lt;999,VLOOKUP(AR171,'Akt. Runde'!$A$11:$AL$189,21),"")</f>
        <v>130</v>
      </c>
      <c r="V171" s="431">
        <f>IF(AR171&lt;999,VLOOKUP(AR171,'Akt. Runde'!$A$11:$AL$189,22),"")</f>
        <v>163.03299999999999</v>
      </c>
      <c r="W171" s="431">
        <f>IF(AR171&lt;999,VLOOKUP(AR171,'Akt. Runde'!$A$11:$AL$189,23),"")</f>
        <v>163.03299999999999</v>
      </c>
      <c r="X171" s="344">
        <f>IF(AR171&lt;999,VLOOKUP(AR171,'Akt. Runde'!$A$11:$AL$189,24),"")</f>
        <v>5.95</v>
      </c>
      <c r="Y171" s="345">
        <f>IF(AR171&lt;999,VLOOKUP(AR171,'Akt. Runde'!$A$11:$AL$189,25),"")</f>
        <v>6</v>
      </c>
      <c r="Z171" s="338">
        <f>IF(AR171&lt;999,VLOOKUP(AR171,'Akt. Runde'!$A$11:$AL$189,26),"")</f>
        <v>91</v>
      </c>
      <c r="AA171" s="352">
        <f>IF(AR171&lt;999,VLOOKUP(AR171,'Akt. Runde'!$A$11:$AL$189,27),"")</f>
        <v>6.8</v>
      </c>
      <c r="AB171" s="345">
        <f>IF(AR171&lt;999,VLOOKUP(AR171,'Akt. Runde'!$A$11:$AL$189,28),"")</f>
        <v>7.15</v>
      </c>
      <c r="AC171" s="345">
        <f>IF(AR171&lt;999,VLOOKUP(AR171,'Akt. Runde'!$A$11:$AL$189,29),"")</f>
        <v>7.25</v>
      </c>
      <c r="AD171" s="339">
        <f>IF(AR171&lt;999,VLOOKUP(AR171,'Akt. Runde'!$A$11:$AL$189,30),"")</f>
        <v>105</v>
      </c>
      <c r="AE171" s="352">
        <f>IF(AR171&lt;999,VLOOKUP(AR171,'Akt. Runde'!$A$11:$AL$189,31),"")</f>
        <v>8.4600000000000009</v>
      </c>
      <c r="AF171" s="345">
        <f>IF(AR171&lt;999,VLOOKUP(AR171,'Akt. Runde'!$A$11:$AL$189,32),"")</f>
        <v>8.02</v>
      </c>
      <c r="AG171" s="345">
        <f>IF(AR171&lt;999,VLOOKUP(AR171,'Akt. Runde'!$A$11:$AL$189,33),"")</f>
        <v>9.25</v>
      </c>
      <c r="AH171" s="340">
        <f>IF(AR171&lt;999,VLOOKUP(AR171,'Akt. Runde'!$A$11:$AL$189,34),"")</f>
        <v>55.77</v>
      </c>
      <c r="AI171" s="339">
        <f>IF(AR171&lt;999,VLOOKUP(AR171,'Akt. Runde'!$A$11:$AL$189,35),"")</f>
        <v>69.941157000000004</v>
      </c>
      <c r="AJ171" s="341">
        <f>IF(AR171&lt;999,VLOOKUP(AR171,'Akt. Runde'!$A$11:$AL$189,36),"")</f>
        <v>428.97415699999999</v>
      </c>
      <c r="AK171" s="333">
        <f>IF(AR171&lt;999,VLOOKUP(AR171,'Akt. Runde'!$A$11:$AL$189,37),"")</f>
        <v>2</v>
      </c>
      <c r="AL171" s="136">
        <f>IF(AR171&lt;999,VLOOKUP(AR171,'Akt. Runde'!$A$11:$AL$189,38),"")</f>
        <v>20</v>
      </c>
      <c r="AO171">
        <f>IF('Akt. Runde'!AK171="",99,'Akt. Runde'!AK171)</f>
        <v>1</v>
      </c>
      <c r="AP171">
        <f t="shared" si="150"/>
        <v>1161</v>
      </c>
      <c r="AQ171">
        <f t="shared" ref="AQ171:AQ189" si="184">SMALL($AP$170:$AP$189,B171)</f>
        <v>2163</v>
      </c>
      <c r="AR171">
        <f t="shared" si="143"/>
        <v>163</v>
      </c>
      <c r="AS171">
        <f t="shared" si="144"/>
        <v>161163</v>
      </c>
      <c r="AT171">
        <f t="shared" si="145"/>
        <v>999000</v>
      </c>
      <c r="AU171">
        <f t="shared" si="146"/>
        <v>999</v>
      </c>
      <c r="AV171">
        <f t="shared" si="149"/>
        <v>161</v>
      </c>
      <c r="AW171" s="47" t="str">
        <f t="shared" si="147"/>
        <v/>
      </c>
      <c r="AX171" t="str">
        <f>IF(AU171&lt;999,VLOOKUP(AU171,'Akt. Runde'!$A$11:$AL$189,4),"")</f>
        <v/>
      </c>
      <c r="AY171" s="48" t="str">
        <f>IF(AU171&lt;999,VLOOKUP(AU171,'Akt. Runde'!$A$11:$AL$189,36),"")</f>
        <v/>
      </c>
      <c r="AZ171" s="447" t="str">
        <f>IF(AU171&lt;999,VLOOKUP(AU171,'Akt. Runde'!$A$11:$AL$189,37),"")</f>
        <v/>
      </c>
      <c r="BA171" t="str">
        <f t="shared" si="148"/>
        <v/>
      </c>
      <c r="BZ171" s="28">
        <f t="shared" si="172"/>
        <v>50</v>
      </c>
      <c r="CA171" s="28" t="str">
        <f t="shared" si="173"/>
        <v/>
      </c>
      <c r="CB171" s="28">
        <f t="shared" si="174"/>
        <v>54</v>
      </c>
      <c r="CC171" s="28" t="str">
        <f t="shared" si="175"/>
        <v/>
      </c>
      <c r="CD171" s="28">
        <f t="shared" si="176"/>
        <v>58</v>
      </c>
      <c r="CE171" s="28" t="str">
        <f t="shared" si="177"/>
        <v/>
      </c>
      <c r="CF171" s="28">
        <f t="shared" ref="CF171:CF189" si="185">IF(CA171="x",0,IF(CA171="X",0,BZ171))</f>
        <v>50</v>
      </c>
      <c r="CG171" s="28">
        <f t="shared" ref="CG171:CG189" si="186">IF(CC171="x",0,IF(CC171="X",0,CB171))</f>
        <v>54</v>
      </c>
      <c r="CH171" s="28">
        <f t="shared" ref="CH171:CH189" si="187">IF(CE171="x",0,IF(CE171="X",0,CD171))</f>
        <v>58</v>
      </c>
      <c r="CI171" s="28">
        <f t="shared" ref="CI171:CI189" si="188">MAX(CF171:CH171)</f>
        <v>58</v>
      </c>
      <c r="CT171" s="5"/>
      <c r="CV171" s="28">
        <f t="shared" si="178"/>
        <v>68</v>
      </c>
      <c r="CW171" s="28" t="str">
        <f t="shared" si="179"/>
        <v/>
      </c>
      <c r="CX171" s="28">
        <f t="shared" si="180"/>
        <v>72</v>
      </c>
      <c r="CY171" s="28" t="str">
        <f t="shared" si="181"/>
        <v/>
      </c>
      <c r="CZ171" s="28">
        <f t="shared" si="182"/>
        <v>75</v>
      </c>
      <c r="DA171" s="28" t="str">
        <f t="shared" si="183"/>
        <v>x</v>
      </c>
      <c r="DB171" s="28">
        <f t="shared" ref="DB171:DB189" si="189">IF(CW171="x",0,IF(CW171="X",0,CV171))</f>
        <v>68</v>
      </c>
      <c r="DC171" s="28">
        <f t="shared" ref="DC171:DC189" si="190">IF(CY171="x",0,IF(CY171="X",0,CX171))</f>
        <v>72</v>
      </c>
      <c r="DD171" s="28">
        <f t="shared" ref="DD171:DD189" si="191">IF(DA171="x",0,IF(DA171="X",0,CZ171))</f>
        <v>0</v>
      </c>
      <c r="DE171" s="28">
        <f t="shared" ref="DE171:DE189" si="192">MAX(DB171:DD171)</f>
        <v>72</v>
      </c>
      <c r="DP171" s="5"/>
      <c r="DQ171" s="48"/>
      <c r="DR171" s="5"/>
      <c r="DS171" s="5"/>
      <c r="DU171" s="48"/>
      <c r="DV171" s="48"/>
      <c r="DW171" s="48"/>
      <c r="DZ171" s="48"/>
      <c r="EA171" s="48"/>
      <c r="EB171" s="48"/>
      <c r="EC171" s="48"/>
      <c r="EF171" s="48"/>
      <c r="EG171" s="48"/>
      <c r="EH171" s="48"/>
      <c r="EI171" s="48"/>
      <c r="EN171" s="48"/>
    </row>
    <row r="172" spans="1:149" x14ac:dyDescent="0.2">
      <c r="A172">
        <v>162</v>
      </c>
      <c r="B172" s="387">
        <v>3</v>
      </c>
      <c r="C172" s="388">
        <f>IF(AR172&lt;999,VLOOKUP(AR172,'Akt. Runde'!$A$11:$AL$189,3),"")</f>
        <v>4705</v>
      </c>
      <c r="D172" s="389" t="str">
        <f>IF(AR172&lt;999,VLOOKUP(AR172,'Akt. Runde'!$A$11:$AL$189,4),"")</f>
        <v>Hartl Oliver</v>
      </c>
      <c r="E172" s="390" t="str">
        <f>IF(AR172&lt;999,VLOOKUP(AR172,'Akt. Runde'!$A$11:$AL$189,5),"")</f>
        <v>OMV</v>
      </c>
      <c r="F172" s="390">
        <f>IF(AR172&lt;999,VLOOKUP(AR172,'Akt. Runde'!$A$11:$AL$189,6),"")</f>
        <v>1998</v>
      </c>
      <c r="G172" s="439">
        <f>IF(AR172&lt;999,VLOOKUP(AR172,'Akt. Runde'!$A$11:$AL$189,7),"")</f>
        <v>68.3</v>
      </c>
      <c r="H172" s="391">
        <f>IF(AR172&lt;999,VLOOKUP(AR172,'Akt. Runde'!$A$11:$AL$189,8),"")</f>
        <v>1.347</v>
      </c>
      <c r="I172" s="392">
        <f>IF(AR172&lt;999,VLOOKUP(AR172,'Akt. Runde'!$A$11:$AL$189,9),"")</f>
        <v>44</v>
      </c>
      <c r="J172" s="393" t="str">
        <f>IF(AR172&lt;999,VLOOKUP(AR172,'Akt. Runde'!$A$11:$AL$189,10),"")</f>
        <v/>
      </c>
      <c r="K172" s="394">
        <f>IF(AR172&lt;999,VLOOKUP(AR172,'Akt. Runde'!$A$11:$AL$189,11),"")</f>
        <v>47</v>
      </c>
      <c r="L172" s="393" t="str">
        <f>IF(AR172&lt;999,VLOOKUP(AR172,'Akt. Runde'!$A$11:$AL$189,12),"")</f>
        <v/>
      </c>
      <c r="M172" s="394">
        <f>IF(AR172&lt;999,VLOOKUP(AR172,'Akt. Runde'!$A$11:$AL$189,13),"")</f>
        <v>50</v>
      </c>
      <c r="N172" s="393" t="str">
        <f>IF(AR172&lt;999,VLOOKUP(AR172,'Akt. Runde'!$A$11:$AL$189,14),"")</f>
        <v/>
      </c>
      <c r="O172" s="392">
        <f>IF(AR172&lt;999,VLOOKUP(AR172,'Akt. Runde'!$A$11:$AL$189,15),"")</f>
        <v>55</v>
      </c>
      <c r="P172" s="393" t="str">
        <f>IF(AR172&lt;999,VLOOKUP(AR172,'Akt. Runde'!$A$11:$AL$189,16),"")</f>
        <v/>
      </c>
      <c r="Q172" s="394">
        <f>IF(AR172&lt;999,VLOOKUP(AR172,'Akt. Runde'!$A$11:$AL$189,17),"")</f>
        <v>58</v>
      </c>
      <c r="R172" s="393" t="str">
        <f>IF(AR172&lt;999,VLOOKUP(AR172,'Akt. Runde'!$A$11:$AL$189,18),"")</f>
        <v>x</v>
      </c>
      <c r="S172" s="394" t="str">
        <f>IF(AR172&lt;999,VLOOKUP(AR172,'Akt. Runde'!$A$11:$AL$189,19),"")</f>
        <v/>
      </c>
      <c r="T172" s="393" t="str">
        <f>IF(AR172&lt;999,VLOOKUP(AR172,'Akt. Runde'!$A$11:$AL$189,20),"")</f>
        <v>x</v>
      </c>
      <c r="U172" s="428">
        <f>IF(AR172&lt;999,VLOOKUP(AR172,'Akt. Runde'!$A$11:$AL$189,21),"")</f>
        <v>105</v>
      </c>
      <c r="V172" s="429">
        <f>IF(AR172&lt;999,VLOOKUP(AR172,'Akt. Runde'!$A$11:$AL$189,22),"")</f>
        <v>141.435</v>
      </c>
      <c r="W172" s="429">
        <f>IF(AR172&lt;999,VLOOKUP(AR172,'Akt. Runde'!$A$11:$AL$189,23),"")</f>
        <v>141.435</v>
      </c>
      <c r="X172" s="395">
        <f>IF(AR172&lt;999,VLOOKUP(AR172,'Akt. Runde'!$A$11:$AL$189,24),"")</f>
        <v>5.97</v>
      </c>
      <c r="Y172" s="396">
        <f>IF(AR172&lt;999,VLOOKUP(AR172,'Akt. Runde'!$A$11:$AL$189,25),"")</f>
        <v>5.87</v>
      </c>
      <c r="Z172" s="397">
        <f>IF(AR172&lt;999,VLOOKUP(AR172,'Akt. Runde'!$A$11:$AL$189,26),"")</f>
        <v>93</v>
      </c>
      <c r="AA172" s="398">
        <f>IF(AR172&lt;999,VLOOKUP(AR172,'Akt. Runde'!$A$11:$AL$189,27),"")</f>
        <v>6</v>
      </c>
      <c r="AB172" s="396">
        <f>IF(AR172&lt;999,VLOOKUP(AR172,'Akt. Runde'!$A$11:$AL$189,28),"")</f>
        <v>5.9</v>
      </c>
      <c r="AC172" s="396">
        <f>IF(AR172&lt;999,VLOOKUP(AR172,'Akt. Runde'!$A$11:$AL$189,29),"")</f>
        <v>0</v>
      </c>
      <c r="AD172" s="399">
        <f>IF(AR172&lt;999,VLOOKUP(AR172,'Akt. Runde'!$A$11:$AL$189,30),"")</f>
        <v>80</v>
      </c>
      <c r="AE172" s="398">
        <f>IF(AR172&lt;999,VLOOKUP(AR172,'Akt. Runde'!$A$11:$AL$189,31),"")</f>
        <v>7.88</v>
      </c>
      <c r="AF172" s="396">
        <f>IF(AR172&lt;999,VLOOKUP(AR172,'Akt. Runde'!$A$11:$AL$189,32),"")</f>
        <v>7.44</v>
      </c>
      <c r="AG172" s="396">
        <f>IF(AR172&lt;999,VLOOKUP(AR172,'Akt. Runde'!$A$11:$AL$189,33),"")</f>
        <v>7.48</v>
      </c>
      <c r="AH172" s="400">
        <f>IF(AR172&lt;999,VLOOKUP(AR172,'Akt. Runde'!$A$11:$AL$189,34),"")</f>
        <v>45.23</v>
      </c>
      <c r="AI172" s="399">
        <f>IF(AR172&lt;999,VLOOKUP(AR172,'Akt. Runde'!$A$11:$AL$189,35),"")</f>
        <v>60.924809999999994</v>
      </c>
      <c r="AJ172" s="401">
        <f>IF(AR172&lt;999,VLOOKUP(AR172,'Akt. Runde'!$A$11:$AL$189,36),"")</f>
        <v>375.35980999999998</v>
      </c>
      <c r="AK172" s="402">
        <f>IF(AR172&lt;999,VLOOKUP(AR172,'Akt. Runde'!$A$11:$AL$189,37),"")</f>
        <v>3</v>
      </c>
      <c r="AL172" s="403">
        <f>IF(AR172&lt;999,VLOOKUP(AR172,'Akt. Runde'!$A$11:$AL$189,38),"")</f>
        <v>16</v>
      </c>
      <c r="AO172">
        <f>IF('Akt. Runde'!AK172="",99,'Akt. Runde'!AK172)</f>
        <v>3</v>
      </c>
      <c r="AP172">
        <f t="shared" si="150"/>
        <v>3162</v>
      </c>
      <c r="AQ172">
        <f t="shared" si="184"/>
        <v>3162</v>
      </c>
      <c r="AR172">
        <f t="shared" si="143"/>
        <v>162</v>
      </c>
      <c r="AS172">
        <f t="shared" si="144"/>
        <v>162162</v>
      </c>
      <c r="AT172">
        <f t="shared" si="145"/>
        <v>999000</v>
      </c>
      <c r="AU172">
        <f t="shared" si="146"/>
        <v>999</v>
      </c>
      <c r="AV172">
        <f t="shared" si="149"/>
        <v>162</v>
      </c>
      <c r="AW172" s="47" t="str">
        <f t="shared" si="147"/>
        <v/>
      </c>
      <c r="AX172" t="str">
        <f>IF(AU172&lt;999,VLOOKUP(AU172,'Akt. Runde'!$A$11:$AL$189,4),"")</f>
        <v/>
      </c>
      <c r="AY172" s="48" t="str">
        <f>IF(AU172&lt;999,VLOOKUP(AU172,'Akt. Runde'!$A$11:$AL$189,36),"")</f>
        <v/>
      </c>
      <c r="AZ172" s="447" t="str">
        <f>IF(AU172&lt;999,VLOOKUP(AU172,'Akt. Runde'!$A$11:$AL$189,37),"")</f>
        <v/>
      </c>
      <c r="BA172" t="str">
        <f t="shared" si="148"/>
        <v/>
      </c>
      <c r="BZ172" s="28">
        <f t="shared" si="172"/>
        <v>44</v>
      </c>
      <c r="CA172" s="28" t="str">
        <f t="shared" si="173"/>
        <v/>
      </c>
      <c r="CB172" s="28">
        <f t="shared" si="174"/>
        <v>47</v>
      </c>
      <c r="CC172" s="28" t="str">
        <f t="shared" si="175"/>
        <v/>
      </c>
      <c r="CD172" s="28">
        <f t="shared" si="176"/>
        <v>50</v>
      </c>
      <c r="CE172" s="28" t="str">
        <f t="shared" si="177"/>
        <v/>
      </c>
      <c r="CF172" s="28">
        <f t="shared" si="185"/>
        <v>44</v>
      </c>
      <c r="CG172" s="28">
        <f t="shared" si="186"/>
        <v>47</v>
      </c>
      <c r="CH172" s="28">
        <f t="shared" si="187"/>
        <v>50</v>
      </c>
      <c r="CI172" s="28">
        <f t="shared" si="188"/>
        <v>50</v>
      </c>
      <c r="CT172" s="5"/>
      <c r="CV172" s="28">
        <f t="shared" si="178"/>
        <v>55</v>
      </c>
      <c r="CW172" s="28" t="str">
        <f t="shared" si="179"/>
        <v/>
      </c>
      <c r="CX172" s="28">
        <f t="shared" si="180"/>
        <v>58</v>
      </c>
      <c r="CY172" s="28" t="str">
        <f t="shared" si="181"/>
        <v>x</v>
      </c>
      <c r="CZ172" s="28" t="str">
        <f t="shared" si="182"/>
        <v/>
      </c>
      <c r="DA172" s="28" t="str">
        <f t="shared" si="183"/>
        <v>x</v>
      </c>
      <c r="DB172" s="28">
        <f t="shared" si="189"/>
        <v>55</v>
      </c>
      <c r="DC172" s="28">
        <f t="shared" si="190"/>
        <v>0</v>
      </c>
      <c r="DD172" s="28">
        <f t="shared" si="191"/>
        <v>0</v>
      </c>
      <c r="DE172" s="28">
        <f t="shared" si="192"/>
        <v>55</v>
      </c>
      <c r="DP172" s="5"/>
      <c r="DQ172" s="48"/>
      <c r="DR172" s="5"/>
      <c r="DS172" s="5"/>
      <c r="DU172" s="48"/>
      <c r="DV172" s="48"/>
      <c r="DW172" s="48"/>
      <c r="DZ172" s="48"/>
      <c r="EA172" s="48"/>
      <c r="EB172" s="48"/>
      <c r="EC172" s="48"/>
      <c r="EF172" s="48"/>
      <c r="EG172" s="48"/>
      <c r="EH172" s="48"/>
      <c r="EI172" s="48"/>
      <c r="EN172" s="48"/>
    </row>
    <row r="173" spans="1:149" x14ac:dyDescent="0.2">
      <c r="A173">
        <v>163</v>
      </c>
      <c r="B173" s="353">
        <v>4</v>
      </c>
      <c r="C173" s="354" t="str">
        <f>IF(AR173&lt;999,VLOOKUP(AR173,'Akt. Runde'!$A$11:$AL$189,3),"")</f>
        <v>M394</v>
      </c>
      <c r="D173" s="355" t="str">
        <f>IF(AR173&lt;999,VLOOKUP(AR173,'Akt. Runde'!$A$11:$AL$189,4),"")</f>
        <v>Dollinger Stefan</v>
      </c>
      <c r="E173" s="356" t="str">
        <f>IF(AR173&lt;999,VLOOKUP(AR173,'Akt. Runde'!$A$11:$AL$189,5),"")</f>
        <v>LAL</v>
      </c>
      <c r="F173" s="356">
        <f>IF(AR173&lt;999,VLOOKUP(AR173,'Akt. Runde'!$A$11:$AL$189,6),"")</f>
        <v>1998</v>
      </c>
      <c r="G173" s="438">
        <f>IF(AR173&lt;999,VLOOKUP(AR173,'Akt. Runde'!$A$11:$AL$189,7),"")</f>
        <v>52.1</v>
      </c>
      <c r="H173" s="357">
        <f>IF(AR173&lt;999,VLOOKUP(AR173,'Akt. Runde'!$A$11:$AL$189,8),"")</f>
        <v>1.6412</v>
      </c>
      <c r="I173" s="444">
        <f>IF(AR173&lt;999,VLOOKUP(AR173,'Akt. Runde'!$A$11:$AL$189,9),"")</f>
        <v>25</v>
      </c>
      <c r="J173" s="445" t="str">
        <f>IF(AR173&lt;999,VLOOKUP(AR173,'Akt. Runde'!$A$11:$AL$189,10),"")</f>
        <v/>
      </c>
      <c r="K173" s="446">
        <f>IF(AR173&lt;999,VLOOKUP(AR173,'Akt. Runde'!$A$11:$AL$189,11),"")</f>
        <v>28</v>
      </c>
      <c r="L173" s="445" t="str">
        <f>IF(AR173&lt;999,VLOOKUP(AR173,'Akt. Runde'!$A$11:$AL$189,12),"")</f>
        <v/>
      </c>
      <c r="M173" s="446">
        <f>IF(AR173&lt;999,VLOOKUP(AR173,'Akt. Runde'!$A$11:$AL$189,13),"")</f>
        <v>29</v>
      </c>
      <c r="N173" s="445" t="str">
        <f>IF(AR173&lt;999,VLOOKUP(AR173,'Akt. Runde'!$A$11:$AL$189,14),"")</f>
        <v/>
      </c>
      <c r="O173" s="444">
        <f>IF(AR173&lt;999,VLOOKUP(AR173,'Akt. Runde'!$A$11:$AL$189,15),"")</f>
        <v>30</v>
      </c>
      <c r="P173" s="445" t="str">
        <f>IF(AR173&lt;999,VLOOKUP(AR173,'Akt. Runde'!$A$11:$AL$189,16),"")</f>
        <v/>
      </c>
      <c r="Q173" s="446">
        <f>IF(AR173&lt;999,VLOOKUP(AR173,'Akt. Runde'!$A$11:$AL$189,17),"")</f>
        <v>33</v>
      </c>
      <c r="R173" s="445" t="str">
        <f>IF(AR173&lt;999,VLOOKUP(AR173,'Akt. Runde'!$A$11:$AL$189,18),"")</f>
        <v/>
      </c>
      <c r="S173" s="446">
        <f>IF(AR173&lt;999,VLOOKUP(AR173,'Akt. Runde'!$A$11:$AL$189,19),"")</f>
        <v>36</v>
      </c>
      <c r="T173" s="445" t="str">
        <f>IF(AR173&lt;999,VLOOKUP(AR173,'Akt. Runde'!$A$11:$AL$189,20),"")</f>
        <v/>
      </c>
      <c r="U173" s="430">
        <f>IF(AR173&lt;999,VLOOKUP(AR173,'Akt. Runde'!$A$11:$AL$189,21),"")</f>
        <v>65</v>
      </c>
      <c r="V173" s="431">
        <f>IF(AR173&lt;999,VLOOKUP(AR173,'Akt. Runde'!$A$11:$AL$189,22),"")</f>
        <v>106.678</v>
      </c>
      <c r="W173" s="431">
        <f>IF(AR173&lt;999,VLOOKUP(AR173,'Akt. Runde'!$A$11:$AL$189,23),"")</f>
        <v>106.678</v>
      </c>
      <c r="X173" s="344">
        <f>IF(AR173&lt;999,VLOOKUP(AR173,'Akt. Runde'!$A$11:$AL$189,24),"")</f>
        <v>5.44</v>
      </c>
      <c r="Y173" s="345">
        <f>IF(AR173&lt;999,VLOOKUP(AR173,'Akt. Runde'!$A$11:$AL$189,25),"")</f>
        <v>5.45</v>
      </c>
      <c r="Z173" s="338">
        <f>IF(AR173&lt;999,VLOOKUP(AR173,'Akt. Runde'!$A$11:$AL$189,26),"")</f>
        <v>104</v>
      </c>
      <c r="AA173" s="352">
        <f>IF(AR173&lt;999,VLOOKUP(AR173,'Akt. Runde'!$A$11:$AL$189,27),"")</f>
        <v>6.7</v>
      </c>
      <c r="AB173" s="345">
        <f>IF(AR173&lt;999,VLOOKUP(AR173,'Akt. Runde'!$A$11:$AL$189,28),"")</f>
        <v>6.75</v>
      </c>
      <c r="AC173" s="345">
        <f>IF(AR173&lt;999,VLOOKUP(AR173,'Akt. Runde'!$A$11:$AL$189,29),"")</f>
        <v>6.7</v>
      </c>
      <c r="AD173" s="339">
        <f>IF(AR173&lt;999,VLOOKUP(AR173,'Akt. Runde'!$A$11:$AL$189,30),"")</f>
        <v>95</v>
      </c>
      <c r="AE173" s="352">
        <f>IF(AR173&lt;999,VLOOKUP(AR173,'Akt. Runde'!$A$11:$AL$189,31),"")</f>
        <v>7</v>
      </c>
      <c r="AF173" s="345">
        <f>IF(AR173&lt;999,VLOOKUP(AR173,'Akt. Runde'!$A$11:$AL$189,32),"")</f>
        <v>6.78</v>
      </c>
      <c r="AG173" s="345">
        <f>IF(AR173&lt;999,VLOOKUP(AR173,'Akt. Runde'!$A$11:$AL$189,33),"")</f>
        <v>7.18</v>
      </c>
      <c r="AH173" s="340">
        <f>IF(AR173&lt;999,VLOOKUP(AR173,'Akt. Runde'!$A$11:$AL$189,34),"")</f>
        <v>39.85</v>
      </c>
      <c r="AI173" s="339">
        <f>IF(AR173&lt;999,VLOOKUP(AR173,'Akt. Runde'!$A$11:$AL$189,35),"")</f>
        <v>65.401820000000001</v>
      </c>
      <c r="AJ173" s="341">
        <f>IF(AR173&lt;999,VLOOKUP(AR173,'Akt. Runde'!$A$11:$AL$189,36),"")</f>
        <v>371.07981999999998</v>
      </c>
      <c r="AK173" s="333">
        <f>IF(AR173&lt;999,VLOOKUP(AR173,'Akt. Runde'!$A$11:$AL$189,37),"")</f>
        <v>4</v>
      </c>
      <c r="AL173" s="136">
        <f>IF(AR173&lt;999,VLOOKUP(AR173,'Akt. Runde'!$A$11:$AL$189,38),"")</f>
        <v>12</v>
      </c>
      <c r="AO173">
        <f>IF('Akt. Runde'!AK173="",99,'Akt. Runde'!AK173)</f>
        <v>2</v>
      </c>
      <c r="AP173">
        <f t="shared" si="150"/>
        <v>2163</v>
      </c>
      <c r="AQ173">
        <f t="shared" si="184"/>
        <v>4160</v>
      </c>
      <c r="AR173">
        <f t="shared" si="143"/>
        <v>160</v>
      </c>
      <c r="AS173">
        <f t="shared" si="144"/>
        <v>163160</v>
      </c>
      <c r="AT173">
        <f t="shared" si="145"/>
        <v>999000</v>
      </c>
      <c r="AU173">
        <f t="shared" si="146"/>
        <v>999</v>
      </c>
      <c r="AV173">
        <f t="shared" si="149"/>
        <v>163</v>
      </c>
      <c r="AW173" s="47" t="str">
        <f t="shared" si="147"/>
        <v/>
      </c>
      <c r="AX173" t="str">
        <f>IF(AU173&lt;999,VLOOKUP(AU173,'Akt. Runde'!$A$11:$AL$189,4),"")</f>
        <v/>
      </c>
      <c r="AY173" s="48" t="str">
        <f>IF(AU173&lt;999,VLOOKUP(AU173,'Akt. Runde'!$A$11:$AL$189,36),"")</f>
        <v/>
      </c>
      <c r="AZ173" s="447" t="str">
        <f>IF(AU173&lt;999,VLOOKUP(AU173,'Akt. Runde'!$A$11:$AL$189,37),"")</f>
        <v/>
      </c>
      <c r="BA173" t="str">
        <f t="shared" si="148"/>
        <v/>
      </c>
      <c r="BZ173" s="28">
        <f t="shared" si="172"/>
        <v>25</v>
      </c>
      <c r="CA173" s="28" t="str">
        <f t="shared" si="173"/>
        <v/>
      </c>
      <c r="CB173" s="28">
        <f t="shared" si="174"/>
        <v>28</v>
      </c>
      <c r="CC173" s="28" t="str">
        <f t="shared" si="175"/>
        <v/>
      </c>
      <c r="CD173" s="28">
        <f t="shared" si="176"/>
        <v>29</v>
      </c>
      <c r="CE173" s="28" t="str">
        <f t="shared" si="177"/>
        <v/>
      </c>
      <c r="CF173" s="28">
        <f t="shared" si="185"/>
        <v>25</v>
      </c>
      <c r="CG173" s="28">
        <f t="shared" si="186"/>
        <v>28</v>
      </c>
      <c r="CH173" s="28">
        <f t="shared" si="187"/>
        <v>29</v>
      </c>
      <c r="CI173" s="28">
        <f t="shared" si="188"/>
        <v>29</v>
      </c>
      <c r="CT173" s="5"/>
      <c r="CV173" s="28">
        <f t="shared" si="178"/>
        <v>30</v>
      </c>
      <c r="CW173" s="28" t="str">
        <f t="shared" si="179"/>
        <v/>
      </c>
      <c r="CX173" s="28">
        <f t="shared" si="180"/>
        <v>33</v>
      </c>
      <c r="CY173" s="28" t="str">
        <f t="shared" si="181"/>
        <v/>
      </c>
      <c r="CZ173" s="28">
        <f t="shared" si="182"/>
        <v>36</v>
      </c>
      <c r="DA173" s="28" t="str">
        <f t="shared" si="183"/>
        <v/>
      </c>
      <c r="DB173" s="28">
        <f t="shared" si="189"/>
        <v>30</v>
      </c>
      <c r="DC173" s="28">
        <f t="shared" si="190"/>
        <v>33</v>
      </c>
      <c r="DD173" s="28">
        <f t="shared" si="191"/>
        <v>36</v>
      </c>
      <c r="DE173" s="28">
        <f t="shared" si="192"/>
        <v>36</v>
      </c>
      <c r="DP173" s="5"/>
      <c r="DQ173" s="48"/>
      <c r="DR173" s="5"/>
      <c r="DS173" s="5"/>
      <c r="DU173" s="48"/>
      <c r="DV173" s="48"/>
      <c r="DW173" s="48"/>
      <c r="DZ173" s="48"/>
      <c r="EA173" s="48"/>
      <c r="EB173" s="48"/>
      <c r="EC173" s="48"/>
      <c r="EF173" s="48"/>
      <c r="EG173" s="48"/>
      <c r="EH173" s="48"/>
      <c r="EI173" s="48"/>
      <c r="EN173" s="48"/>
    </row>
    <row r="174" spans="1:149" x14ac:dyDescent="0.2">
      <c r="A174">
        <v>164</v>
      </c>
      <c r="B174" s="387">
        <v>5</v>
      </c>
      <c r="C174" s="388" t="str">
        <f>IF(AR174&lt;999,VLOOKUP(AR174,'Akt. Runde'!$A$11:$AL$189,3),"")</f>
        <v/>
      </c>
      <c r="D174" s="389" t="str">
        <f>IF(AR174&lt;999,VLOOKUP(AR174,'Akt. Runde'!$A$11:$AL$189,4),"")</f>
        <v/>
      </c>
      <c r="E174" s="390" t="str">
        <f>IF(AR174&lt;999,VLOOKUP(AR174,'Akt. Runde'!$A$11:$AL$189,5),"")</f>
        <v/>
      </c>
      <c r="F174" s="390" t="str">
        <f>IF(AR174&lt;999,VLOOKUP(AR174,'Akt. Runde'!$A$11:$AL$189,6),"")</f>
        <v/>
      </c>
      <c r="G174" s="439" t="str">
        <f>IF(AR174&lt;999,VLOOKUP(AR174,'Akt. Runde'!$A$11:$AL$189,7),"")</f>
        <v/>
      </c>
      <c r="H174" s="391" t="str">
        <f>IF(AR174&lt;999,VLOOKUP(AR174,'Akt. Runde'!$A$11:$AL$189,8),"")</f>
        <v/>
      </c>
      <c r="I174" s="392" t="str">
        <f>IF(AR174&lt;999,VLOOKUP(AR174,'Akt. Runde'!$A$11:$AL$189,9),"")</f>
        <v/>
      </c>
      <c r="J174" s="393" t="str">
        <f>IF(AR174&lt;999,VLOOKUP(AR174,'Akt. Runde'!$A$11:$AL$189,10),"")</f>
        <v/>
      </c>
      <c r="K174" s="394" t="str">
        <f>IF(AR174&lt;999,VLOOKUP(AR174,'Akt. Runde'!$A$11:$AL$189,11),"")</f>
        <v/>
      </c>
      <c r="L174" s="393" t="str">
        <f>IF(AR174&lt;999,VLOOKUP(AR174,'Akt. Runde'!$A$11:$AL$189,12),"")</f>
        <v/>
      </c>
      <c r="M174" s="394" t="str">
        <f>IF(AR174&lt;999,VLOOKUP(AR174,'Akt. Runde'!$A$11:$AL$189,13),"")</f>
        <v/>
      </c>
      <c r="N174" s="393" t="str">
        <f>IF(AR174&lt;999,VLOOKUP(AR174,'Akt. Runde'!$A$11:$AL$189,14),"")</f>
        <v/>
      </c>
      <c r="O174" s="392" t="str">
        <f>IF(AR174&lt;999,VLOOKUP(AR174,'Akt. Runde'!$A$11:$AL$189,15),"")</f>
        <v/>
      </c>
      <c r="P174" s="393" t="str">
        <f>IF(AR174&lt;999,VLOOKUP(AR174,'Akt. Runde'!$A$11:$AL$189,16),"")</f>
        <v/>
      </c>
      <c r="Q174" s="394" t="str">
        <f>IF(AR174&lt;999,VLOOKUP(AR174,'Akt. Runde'!$A$11:$AL$189,17),"")</f>
        <v/>
      </c>
      <c r="R174" s="393" t="str">
        <f>IF(AR174&lt;999,VLOOKUP(AR174,'Akt. Runde'!$A$11:$AL$189,18),"")</f>
        <v/>
      </c>
      <c r="S174" s="394" t="str">
        <f>IF(AR174&lt;999,VLOOKUP(AR174,'Akt. Runde'!$A$11:$AL$189,19),"")</f>
        <v/>
      </c>
      <c r="T174" s="393" t="str">
        <f>IF(AR174&lt;999,VLOOKUP(AR174,'Akt. Runde'!$A$11:$AL$189,20),"")</f>
        <v/>
      </c>
      <c r="U174" s="428" t="str">
        <f>IF(AR174&lt;999,VLOOKUP(AR174,'Akt. Runde'!$A$11:$AL$189,21),"")</f>
        <v/>
      </c>
      <c r="V174" s="429" t="str">
        <f>IF(AR174&lt;999,VLOOKUP(AR174,'Akt. Runde'!$A$11:$AL$189,22),"")</f>
        <v/>
      </c>
      <c r="W174" s="429" t="str">
        <f>IF(AR174&lt;999,VLOOKUP(AR174,'Akt. Runde'!$A$11:$AL$189,23),"")</f>
        <v/>
      </c>
      <c r="X174" s="395" t="str">
        <f>IF(AR174&lt;999,VLOOKUP(AR174,'Akt. Runde'!$A$11:$AL$189,24),"")</f>
        <v/>
      </c>
      <c r="Y174" s="396" t="str">
        <f>IF(AR174&lt;999,VLOOKUP(AR174,'Akt. Runde'!$A$11:$AL$189,25),"")</f>
        <v/>
      </c>
      <c r="Z174" s="397" t="str">
        <f>IF(AR174&lt;999,VLOOKUP(AR174,'Akt. Runde'!$A$11:$AL$189,26),"")</f>
        <v/>
      </c>
      <c r="AA174" s="398" t="str">
        <f>IF(AR174&lt;999,VLOOKUP(AR174,'Akt. Runde'!$A$11:$AL$189,27),"")</f>
        <v/>
      </c>
      <c r="AB174" s="396" t="str">
        <f>IF(AR174&lt;999,VLOOKUP(AR174,'Akt. Runde'!$A$11:$AL$189,28),"")</f>
        <v/>
      </c>
      <c r="AC174" s="396" t="str">
        <f>IF(AR174&lt;999,VLOOKUP(AR174,'Akt. Runde'!$A$11:$AL$189,29),"")</f>
        <v/>
      </c>
      <c r="AD174" s="399" t="str">
        <f>IF(AR174&lt;999,VLOOKUP(AR174,'Akt. Runde'!$A$11:$AL$189,30),"")</f>
        <v/>
      </c>
      <c r="AE174" s="398" t="str">
        <f>IF(AR174&lt;999,VLOOKUP(AR174,'Akt. Runde'!$A$11:$AL$189,31),"")</f>
        <v/>
      </c>
      <c r="AF174" s="396" t="str">
        <f>IF(AR174&lt;999,VLOOKUP(AR174,'Akt. Runde'!$A$11:$AL$189,32),"")</f>
        <v/>
      </c>
      <c r="AG174" s="396" t="str">
        <f>IF(AR174&lt;999,VLOOKUP(AR174,'Akt. Runde'!$A$11:$AL$189,33),"")</f>
        <v/>
      </c>
      <c r="AH174" s="400" t="str">
        <f>IF(AR174&lt;999,VLOOKUP(AR174,'Akt. Runde'!$A$11:$AL$189,34),"")</f>
        <v/>
      </c>
      <c r="AI174" s="399" t="str">
        <f>IF(AR174&lt;999,VLOOKUP(AR174,'Akt. Runde'!$A$11:$AL$189,35),"")</f>
        <v/>
      </c>
      <c r="AJ174" s="401" t="str">
        <f>IF(AR174&lt;999,VLOOKUP(AR174,'Akt. Runde'!$A$11:$AL$189,36),"")</f>
        <v/>
      </c>
      <c r="AK174" s="402" t="str">
        <f>IF(AR174&lt;999,VLOOKUP(AR174,'Akt. Runde'!$A$11:$AL$189,37),"")</f>
        <v/>
      </c>
      <c r="AL174" s="403" t="str">
        <f>IF(AR174&lt;999,VLOOKUP(AR174,'Akt. Runde'!$A$11:$AL$189,38),"")</f>
        <v/>
      </c>
      <c r="AO174">
        <f>IF('Akt. Runde'!AK174="",99,'Akt. Runde'!AK174)</f>
        <v>99</v>
      </c>
      <c r="AP174">
        <f t="shared" si="150"/>
        <v>99164</v>
      </c>
      <c r="AQ174">
        <f t="shared" si="184"/>
        <v>99164</v>
      </c>
      <c r="AR174">
        <f t="shared" si="143"/>
        <v>999</v>
      </c>
      <c r="AS174">
        <f t="shared" si="144"/>
        <v>999000</v>
      </c>
      <c r="AT174">
        <f t="shared" si="145"/>
        <v>999000</v>
      </c>
      <c r="AU174">
        <f t="shared" si="146"/>
        <v>999</v>
      </c>
      <c r="AV174">
        <f t="shared" si="149"/>
        <v>164</v>
      </c>
      <c r="AW174" s="47" t="str">
        <f t="shared" si="147"/>
        <v/>
      </c>
      <c r="AX174" t="str">
        <f>IF(AU174&lt;999,VLOOKUP(AU174,'Akt. Runde'!$A$11:$AL$189,4),"")</f>
        <v/>
      </c>
      <c r="AY174" s="48" t="str">
        <f>IF(AU174&lt;999,VLOOKUP(AU174,'Akt. Runde'!$A$11:$AL$189,36),"")</f>
        <v/>
      </c>
      <c r="AZ174" s="447" t="str">
        <f>IF(AU174&lt;999,VLOOKUP(AU174,'Akt. Runde'!$A$11:$AL$189,37),"")</f>
        <v/>
      </c>
      <c r="BA174" t="str">
        <f t="shared" si="148"/>
        <v/>
      </c>
      <c r="BZ174" s="28" t="str">
        <f t="shared" si="172"/>
        <v/>
      </c>
      <c r="CA174" s="28" t="str">
        <f t="shared" si="173"/>
        <v/>
      </c>
      <c r="CB174" s="28" t="str">
        <f t="shared" si="174"/>
        <v/>
      </c>
      <c r="CC174" s="28" t="str">
        <f t="shared" si="175"/>
        <v/>
      </c>
      <c r="CD174" s="28" t="str">
        <f t="shared" si="176"/>
        <v/>
      </c>
      <c r="CE174" s="28" t="str">
        <f t="shared" si="177"/>
        <v/>
      </c>
      <c r="CF174" s="28" t="str">
        <f t="shared" si="185"/>
        <v/>
      </c>
      <c r="CG174" s="28" t="str">
        <f t="shared" si="186"/>
        <v/>
      </c>
      <c r="CH174" s="28" t="str">
        <f t="shared" si="187"/>
        <v/>
      </c>
      <c r="CI174" s="28">
        <f t="shared" si="188"/>
        <v>0</v>
      </c>
      <c r="CT174" s="5"/>
      <c r="CV174" s="28" t="str">
        <f t="shared" si="178"/>
        <v/>
      </c>
      <c r="CW174" s="28" t="str">
        <f t="shared" si="179"/>
        <v/>
      </c>
      <c r="CX174" s="28" t="str">
        <f t="shared" si="180"/>
        <v/>
      </c>
      <c r="CY174" s="28" t="str">
        <f t="shared" si="181"/>
        <v/>
      </c>
      <c r="CZ174" s="28" t="str">
        <f t="shared" si="182"/>
        <v/>
      </c>
      <c r="DA174" s="28" t="str">
        <f t="shared" si="183"/>
        <v/>
      </c>
      <c r="DB174" s="28" t="str">
        <f t="shared" si="189"/>
        <v/>
      </c>
      <c r="DC174" s="28" t="str">
        <f t="shared" si="190"/>
        <v/>
      </c>
      <c r="DD174" s="28" t="str">
        <f t="shared" si="191"/>
        <v/>
      </c>
      <c r="DE174" s="28">
        <f t="shared" si="192"/>
        <v>0</v>
      </c>
      <c r="DP174" s="5"/>
      <c r="DQ174" s="48"/>
      <c r="DR174" s="5"/>
      <c r="DS174" s="5"/>
      <c r="DU174" s="48"/>
      <c r="DV174" s="48"/>
      <c r="DW174" s="48"/>
      <c r="DZ174" s="48"/>
      <c r="EA174" s="48"/>
      <c r="EB174" s="48"/>
      <c r="EC174" s="48"/>
      <c r="EF174" s="48"/>
      <c r="EG174" s="48"/>
      <c r="EH174" s="48"/>
      <c r="EI174" s="48"/>
      <c r="EN174" s="48"/>
    </row>
    <row r="175" spans="1:149" x14ac:dyDescent="0.2">
      <c r="A175">
        <v>165</v>
      </c>
      <c r="B175" s="353">
        <v>6</v>
      </c>
      <c r="C175" s="354" t="str">
        <f>IF(AR175&lt;999,VLOOKUP(AR175,'Akt. Runde'!$A$11:$AL$189,3),"")</f>
        <v/>
      </c>
      <c r="D175" s="355" t="str">
        <f>IF(AR175&lt;999,VLOOKUP(AR175,'Akt. Runde'!$A$11:$AL$189,4),"")</f>
        <v/>
      </c>
      <c r="E175" s="356" t="str">
        <f>IF(AR175&lt;999,VLOOKUP(AR175,'Akt. Runde'!$A$11:$AL$189,5),"")</f>
        <v/>
      </c>
      <c r="F175" s="356" t="str">
        <f>IF(AR175&lt;999,VLOOKUP(AR175,'Akt. Runde'!$A$11:$AL$189,6),"")</f>
        <v/>
      </c>
      <c r="G175" s="438" t="str">
        <f>IF(AR175&lt;999,VLOOKUP(AR175,'Akt. Runde'!$A$11:$AL$189,7),"")</f>
        <v/>
      </c>
      <c r="H175" s="357" t="str">
        <f>IF(AR175&lt;999,VLOOKUP(AR175,'Akt. Runde'!$A$11:$AL$189,8),"")</f>
        <v/>
      </c>
      <c r="I175" s="444" t="str">
        <f>IF(AR175&lt;999,VLOOKUP(AR175,'Akt. Runde'!$A$11:$AL$189,9),"")</f>
        <v/>
      </c>
      <c r="J175" s="445" t="str">
        <f>IF(AR175&lt;999,VLOOKUP(AR175,'Akt. Runde'!$A$11:$AL$189,10),"")</f>
        <v/>
      </c>
      <c r="K175" s="446" t="str">
        <f>IF(AR175&lt;999,VLOOKUP(AR175,'Akt. Runde'!$A$11:$AL$189,11),"")</f>
        <v/>
      </c>
      <c r="L175" s="445" t="str">
        <f>IF(AR175&lt;999,VLOOKUP(AR175,'Akt. Runde'!$A$11:$AL$189,12),"")</f>
        <v/>
      </c>
      <c r="M175" s="446" t="str">
        <f>IF(AR175&lt;999,VLOOKUP(AR175,'Akt. Runde'!$A$11:$AL$189,13),"")</f>
        <v/>
      </c>
      <c r="N175" s="445" t="str">
        <f>IF(AR175&lt;999,VLOOKUP(AR175,'Akt. Runde'!$A$11:$AL$189,14),"")</f>
        <v/>
      </c>
      <c r="O175" s="444" t="str">
        <f>IF(AR175&lt;999,VLOOKUP(AR175,'Akt. Runde'!$A$11:$AL$189,15),"")</f>
        <v/>
      </c>
      <c r="P175" s="445" t="str">
        <f>IF(AR175&lt;999,VLOOKUP(AR175,'Akt. Runde'!$A$11:$AL$189,16),"")</f>
        <v/>
      </c>
      <c r="Q175" s="446" t="str">
        <f>IF(AR175&lt;999,VLOOKUP(AR175,'Akt. Runde'!$A$11:$AL$189,17),"")</f>
        <v/>
      </c>
      <c r="R175" s="445" t="str">
        <f>IF(AR175&lt;999,VLOOKUP(AR175,'Akt. Runde'!$A$11:$AL$189,18),"")</f>
        <v/>
      </c>
      <c r="S175" s="446" t="str">
        <f>IF(AR175&lt;999,VLOOKUP(AR175,'Akt. Runde'!$A$11:$AL$189,19),"")</f>
        <v/>
      </c>
      <c r="T175" s="445" t="str">
        <f>IF(AR175&lt;999,VLOOKUP(AR175,'Akt. Runde'!$A$11:$AL$189,20),"")</f>
        <v/>
      </c>
      <c r="U175" s="430" t="str">
        <f>IF(AR175&lt;999,VLOOKUP(AR175,'Akt. Runde'!$A$11:$AL$189,21),"")</f>
        <v/>
      </c>
      <c r="V175" s="431" t="str">
        <f>IF(AR175&lt;999,VLOOKUP(AR175,'Akt. Runde'!$A$11:$AL$189,22),"")</f>
        <v/>
      </c>
      <c r="W175" s="431" t="str">
        <f>IF(AR175&lt;999,VLOOKUP(AR175,'Akt. Runde'!$A$11:$AL$189,23),"")</f>
        <v/>
      </c>
      <c r="X175" s="344" t="str">
        <f>IF(AR175&lt;999,VLOOKUP(AR175,'Akt. Runde'!$A$11:$AL$189,24),"")</f>
        <v/>
      </c>
      <c r="Y175" s="345" t="str">
        <f>IF(AR175&lt;999,VLOOKUP(AR175,'Akt. Runde'!$A$11:$AL$189,25),"")</f>
        <v/>
      </c>
      <c r="Z175" s="338" t="str">
        <f>IF(AR175&lt;999,VLOOKUP(AR175,'Akt. Runde'!$A$11:$AL$189,26),"")</f>
        <v/>
      </c>
      <c r="AA175" s="352" t="str">
        <f>IF(AR175&lt;999,VLOOKUP(AR175,'Akt. Runde'!$A$11:$AL$189,27),"")</f>
        <v/>
      </c>
      <c r="AB175" s="345" t="str">
        <f>IF(AR175&lt;999,VLOOKUP(AR175,'Akt. Runde'!$A$11:$AL$189,28),"")</f>
        <v/>
      </c>
      <c r="AC175" s="345" t="str">
        <f>IF(AR175&lt;999,VLOOKUP(AR175,'Akt. Runde'!$A$11:$AL$189,29),"")</f>
        <v/>
      </c>
      <c r="AD175" s="339" t="str">
        <f>IF(AR175&lt;999,VLOOKUP(AR175,'Akt. Runde'!$A$11:$AL$189,30),"")</f>
        <v/>
      </c>
      <c r="AE175" s="352" t="str">
        <f>IF(AR175&lt;999,VLOOKUP(AR175,'Akt. Runde'!$A$11:$AL$189,31),"")</f>
        <v/>
      </c>
      <c r="AF175" s="345" t="str">
        <f>IF(AR175&lt;999,VLOOKUP(AR175,'Akt. Runde'!$A$11:$AL$189,32),"")</f>
        <v/>
      </c>
      <c r="AG175" s="345" t="str">
        <f>IF(AR175&lt;999,VLOOKUP(AR175,'Akt. Runde'!$A$11:$AL$189,33),"")</f>
        <v/>
      </c>
      <c r="AH175" s="340" t="str">
        <f>IF(AR175&lt;999,VLOOKUP(AR175,'Akt. Runde'!$A$11:$AL$189,34),"")</f>
        <v/>
      </c>
      <c r="AI175" s="339" t="str">
        <f>IF(AR175&lt;999,VLOOKUP(AR175,'Akt. Runde'!$A$11:$AL$189,35),"")</f>
        <v/>
      </c>
      <c r="AJ175" s="341" t="str">
        <f>IF(AR175&lt;999,VLOOKUP(AR175,'Akt. Runde'!$A$11:$AL$189,36),"")</f>
        <v/>
      </c>
      <c r="AK175" s="333" t="str">
        <f>IF(AR175&lt;999,VLOOKUP(AR175,'Akt. Runde'!$A$11:$AL$189,37),"")</f>
        <v/>
      </c>
      <c r="AL175" s="136" t="str">
        <f>IF(AR175&lt;999,VLOOKUP(AR175,'Akt. Runde'!$A$11:$AL$189,38),"")</f>
        <v/>
      </c>
      <c r="AO175">
        <f>IF('Akt. Runde'!AK175="",99,'Akt. Runde'!AK175)</f>
        <v>99</v>
      </c>
      <c r="AP175">
        <f t="shared" si="150"/>
        <v>99165</v>
      </c>
      <c r="AQ175">
        <f t="shared" si="184"/>
        <v>99165</v>
      </c>
      <c r="AR175">
        <f t="shared" si="143"/>
        <v>999</v>
      </c>
      <c r="AS175">
        <f t="shared" si="144"/>
        <v>999000</v>
      </c>
      <c r="AT175">
        <f t="shared" si="145"/>
        <v>999000</v>
      </c>
      <c r="AU175">
        <f t="shared" si="146"/>
        <v>999</v>
      </c>
      <c r="AV175">
        <f t="shared" si="149"/>
        <v>165</v>
      </c>
      <c r="AW175" s="47" t="str">
        <f t="shared" si="147"/>
        <v/>
      </c>
      <c r="AX175" t="str">
        <f>IF(AU175&lt;999,VLOOKUP(AU175,'Akt. Runde'!$A$11:$AL$189,4),"")</f>
        <v/>
      </c>
      <c r="AY175" s="48" t="str">
        <f>IF(AU175&lt;999,VLOOKUP(AU175,'Akt. Runde'!$A$11:$AL$189,36),"")</f>
        <v/>
      </c>
      <c r="AZ175" s="447" t="str">
        <f>IF(AU175&lt;999,VLOOKUP(AU175,'Akt. Runde'!$A$11:$AL$189,37),"")</f>
        <v/>
      </c>
      <c r="BA175" t="str">
        <f t="shared" si="148"/>
        <v/>
      </c>
      <c r="BZ175" s="28" t="str">
        <f t="shared" si="172"/>
        <v/>
      </c>
      <c r="CA175" s="28" t="str">
        <f t="shared" si="173"/>
        <v/>
      </c>
      <c r="CB175" s="28" t="str">
        <f t="shared" si="174"/>
        <v/>
      </c>
      <c r="CC175" s="28" t="str">
        <f t="shared" si="175"/>
        <v/>
      </c>
      <c r="CD175" s="28" t="str">
        <f t="shared" si="176"/>
        <v/>
      </c>
      <c r="CE175" s="28" t="str">
        <f t="shared" si="177"/>
        <v/>
      </c>
      <c r="CF175" s="28" t="str">
        <f t="shared" si="185"/>
        <v/>
      </c>
      <c r="CG175" s="28" t="str">
        <f t="shared" si="186"/>
        <v/>
      </c>
      <c r="CH175" s="28" t="str">
        <f t="shared" si="187"/>
        <v/>
      </c>
      <c r="CI175" s="28">
        <f t="shared" si="188"/>
        <v>0</v>
      </c>
      <c r="CT175" s="5"/>
      <c r="CV175" s="28" t="str">
        <f t="shared" si="178"/>
        <v/>
      </c>
      <c r="CW175" s="28" t="str">
        <f t="shared" si="179"/>
        <v/>
      </c>
      <c r="CX175" s="28" t="str">
        <f t="shared" si="180"/>
        <v/>
      </c>
      <c r="CY175" s="28" t="str">
        <f t="shared" si="181"/>
        <v/>
      </c>
      <c r="CZ175" s="28" t="str">
        <f t="shared" si="182"/>
        <v/>
      </c>
      <c r="DA175" s="28" t="str">
        <f t="shared" si="183"/>
        <v/>
      </c>
      <c r="DB175" s="28" t="str">
        <f t="shared" si="189"/>
        <v/>
      </c>
      <c r="DC175" s="28" t="str">
        <f t="shared" si="190"/>
        <v/>
      </c>
      <c r="DD175" s="28" t="str">
        <f t="shared" si="191"/>
        <v/>
      </c>
      <c r="DE175" s="28">
        <f t="shared" si="192"/>
        <v>0</v>
      </c>
      <c r="DP175" s="5"/>
      <c r="DQ175" s="48"/>
      <c r="DR175" s="5"/>
      <c r="DS175" s="5"/>
      <c r="DU175" s="48"/>
      <c r="DV175" s="48"/>
      <c r="DW175" s="48"/>
      <c r="DZ175" s="48"/>
      <c r="EA175" s="48"/>
      <c r="EB175" s="48"/>
      <c r="EC175" s="48"/>
      <c r="EF175" s="48"/>
      <c r="EG175" s="48"/>
      <c r="EH175" s="48"/>
      <c r="EI175" s="48"/>
      <c r="EN175" s="48"/>
    </row>
    <row r="176" spans="1:149" x14ac:dyDescent="0.2">
      <c r="A176">
        <v>166</v>
      </c>
      <c r="B176" s="387">
        <v>7</v>
      </c>
      <c r="C176" s="388" t="str">
        <f>IF(AR176&lt;999,VLOOKUP(AR176,'Akt. Runde'!$A$11:$AL$189,3),"")</f>
        <v/>
      </c>
      <c r="D176" s="389" t="str">
        <f>IF(AR176&lt;999,VLOOKUP(AR176,'Akt. Runde'!$A$11:$AL$189,4),"")</f>
        <v/>
      </c>
      <c r="E176" s="390" t="str">
        <f>IF(AR176&lt;999,VLOOKUP(AR176,'Akt. Runde'!$A$11:$AL$189,5),"")</f>
        <v/>
      </c>
      <c r="F176" s="390" t="str">
        <f>IF(AR176&lt;999,VLOOKUP(AR176,'Akt. Runde'!$A$11:$AL$189,6),"")</f>
        <v/>
      </c>
      <c r="G176" s="439" t="str">
        <f>IF(AR176&lt;999,VLOOKUP(AR176,'Akt. Runde'!$A$11:$AL$189,7),"")</f>
        <v/>
      </c>
      <c r="H176" s="391" t="str">
        <f>IF(AR176&lt;999,VLOOKUP(AR176,'Akt. Runde'!$A$11:$AL$189,8),"")</f>
        <v/>
      </c>
      <c r="I176" s="392" t="str">
        <f>IF(AR176&lt;999,VLOOKUP(AR176,'Akt. Runde'!$A$11:$AL$189,9),"")</f>
        <v/>
      </c>
      <c r="J176" s="393" t="str">
        <f>IF(AR176&lt;999,VLOOKUP(AR176,'Akt. Runde'!$A$11:$AL$189,10),"")</f>
        <v/>
      </c>
      <c r="K176" s="394" t="str">
        <f>IF(AR176&lt;999,VLOOKUP(AR176,'Akt. Runde'!$A$11:$AL$189,11),"")</f>
        <v/>
      </c>
      <c r="L176" s="393" t="str">
        <f>IF(AR176&lt;999,VLOOKUP(AR176,'Akt. Runde'!$A$11:$AL$189,12),"")</f>
        <v/>
      </c>
      <c r="M176" s="394" t="str">
        <f>IF(AR176&lt;999,VLOOKUP(AR176,'Akt. Runde'!$A$11:$AL$189,13),"")</f>
        <v/>
      </c>
      <c r="N176" s="393" t="str">
        <f>IF(AR176&lt;999,VLOOKUP(AR176,'Akt. Runde'!$A$11:$AL$189,14),"")</f>
        <v/>
      </c>
      <c r="O176" s="392" t="str">
        <f>IF(AR176&lt;999,VLOOKUP(AR176,'Akt. Runde'!$A$11:$AL$189,15),"")</f>
        <v/>
      </c>
      <c r="P176" s="393" t="str">
        <f>IF(AR176&lt;999,VLOOKUP(AR176,'Akt. Runde'!$A$11:$AL$189,16),"")</f>
        <v/>
      </c>
      <c r="Q176" s="394" t="str">
        <f>IF(AR176&lt;999,VLOOKUP(AR176,'Akt. Runde'!$A$11:$AL$189,17),"")</f>
        <v/>
      </c>
      <c r="R176" s="393" t="str">
        <f>IF(AR176&lt;999,VLOOKUP(AR176,'Akt. Runde'!$A$11:$AL$189,18),"")</f>
        <v/>
      </c>
      <c r="S176" s="394" t="str">
        <f>IF(AR176&lt;999,VLOOKUP(AR176,'Akt. Runde'!$A$11:$AL$189,19),"")</f>
        <v/>
      </c>
      <c r="T176" s="393" t="str">
        <f>IF(AR176&lt;999,VLOOKUP(AR176,'Akt. Runde'!$A$11:$AL$189,20),"")</f>
        <v/>
      </c>
      <c r="U176" s="428" t="str">
        <f>IF(AR176&lt;999,VLOOKUP(AR176,'Akt. Runde'!$A$11:$AL$189,21),"")</f>
        <v/>
      </c>
      <c r="V176" s="429" t="str">
        <f>IF(AR176&lt;999,VLOOKUP(AR176,'Akt. Runde'!$A$11:$AL$189,22),"")</f>
        <v/>
      </c>
      <c r="W176" s="429" t="str">
        <f>IF(AR176&lt;999,VLOOKUP(AR176,'Akt. Runde'!$A$11:$AL$189,23),"")</f>
        <v/>
      </c>
      <c r="X176" s="404" t="str">
        <f>IF(AR176&lt;999,VLOOKUP(AR176,'Akt. Runde'!$A$11:$AL$189,24),"")</f>
        <v/>
      </c>
      <c r="Y176" s="396" t="str">
        <f>IF(AR176&lt;999,VLOOKUP(AR176,'Akt. Runde'!$A$11:$AL$189,25),"")</f>
        <v/>
      </c>
      <c r="Z176" s="397" t="str">
        <f>IF(AR176&lt;999,VLOOKUP(AR176,'Akt. Runde'!$A$11:$AL$189,26),"")</f>
        <v/>
      </c>
      <c r="AA176" s="398" t="str">
        <f>IF(AR176&lt;999,VLOOKUP(AR176,'Akt. Runde'!$A$11:$AL$189,27),"")</f>
        <v/>
      </c>
      <c r="AB176" s="396" t="str">
        <f>IF(AR176&lt;999,VLOOKUP(AR176,'Akt. Runde'!$A$11:$AL$189,28),"")</f>
        <v/>
      </c>
      <c r="AC176" s="396" t="str">
        <f>IF(AR176&lt;999,VLOOKUP(AR176,'Akt. Runde'!$A$11:$AL$189,29),"")</f>
        <v/>
      </c>
      <c r="AD176" s="399" t="str">
        <f>IF(AR176&lt;999,VLOOKUP(AR176,'Akt. Runde'!$A$11:$AL$189,30),"")</f>
        <v/>
      </c>
      <c r="AE176" s="398" t="str">
        <f>IF(AR176&lt;999,VLOOKUP(AR176,'Akt. Runde'!$A$11:$AL$189,31),"")</f>
        <v/>
      </c>
      <c r="AF176" s="396" t="str">
        <f>IF(AR176&lt;999,VLOOKUP(AR176,'Akt. Runde'!$A$11:$AL$189,32),"")</f>
        <v/>
      </c>
      <c r="AG176" s="396" t="str">
        <f>IF(AR176&lt;999,VLOOKUP(AR176,'Akt. Runde'!$A$11:$AL$189,33),"")</f>
        <v/>
      </c>
      <c r="AH176" s="400" t="str">
        <f>IF(AR176&lt;999,VLOOKUP(AR176,'Akt. Runde'!$A$11:$AL$189,34),"")</f>
        <v/>
      </c>
      <c r="AI176" s="399" t="str">
        <f>IF(AR176&lt;999,VLOOKUP(AR176,'Akt. Runde'!$A$11:$AL$189,35),"")</f>
        <v/>
      </c>
      <c r="AJ176" s="401" t="str">
        <f>IF(AR176&lt;999,VLOOKUP(AR176,'Akt. Runde'!$A$11:$AL$189,36),"")</f>
        <v/>
      </c>
      <c r="AK176" s="402" t="str">
        <f>IF(AR176&lt;999,VLOOKUP(AR176,'Akt. Runde'!$A$11:$AL$189,37),"")</f>
        <v/>
      </c>
      <c r="AL176" s="403" t="str">
        <f>IF(AR176&lt;999,VLOOKUP(AR176,'Akt. Runde'!$A$11:$AL$189,38),"")</f>
        <v/>
      </c>
      <c r="AO176">
        <f>IF('Akt. Runde'!AK176="",99,'Akt. Runde'!AK176)</f>
        <v>99</v>
      </c>
      <c r="AP176">
        <f t="shared" si="150"/>
        <v>99166</v>
      </c>
      <c r="AQ176">
        <f t="shared" si="184"/>
        <v>99166</v>
      </c>
      <c r="AR176">
        <f t="shared" si="143"/>
        <v>999</v>
      </c>
      <c r="AS176">
        <f t="shared" si="144"/>
        <v>999000</v>
      </c>
      <c r="AT176">
        <f t="shared" si="145"/>
        <v>999000</v>
      </c>
      <c r="AU176">
        <f t="shared" si="146"/>
        <v>999</v>
      </c>
      <c r="AV176">
        <f t="shared" si="149"/>
        <v>166</v>
      </c>
      <c r="AW176" s="47" t="str">
        <f t="shared" si="147"/>
        <v/>
      </c>
      <c r="AX176" t="str">
        <f>IF(AU176&lt;999,VLOOKUP(AU176,'Akt. Runde'!$A$11:$AL$189,4),"")</f>
        <v/>
      </c>
      <c r="AY176" s="48" t="str">
        <f>IF(AU176&lt;999,VLOOKUP(AU176,'Akt. Runde'!$A$11:$AL$189,36),"")</f>
        <v/>
      </c>
      <c r="AZ176" s="447" t="str">
        <f>IF(AU176&lt;999,VLOOKUP(AU176,'Akt. Runde'!$A$11:$AL$189,37),"")</f>
        <v/>
      </c>
      <c r="BA176" t="str">
        <f t="shared" si="148"/>
        <v/>
      </c>
      <c r="BZ176" s="28" t="str">
        <f t="shared" si="172"/>
        <v/>
      </c>
      <c r="CA176" s="28" t="str">
        <f t="shared" si="173"/>
        <v/>
      </c>
      <c r="CB176" s="28" t="str">
        <f t="shared" si="174"/>
        <v/>
      </c>
      <c r="CC176" s="28" t="str">
        <f t="shared" si="175"/>
        <v/>
      </c>
      <c r="CD176" s="28" t="str">
        <f t="shared" si="176"/>
        <v/>
      </c>
      <c r="CE176" s="28" t="str">
        <f t="shared" si="177"/>
        <v/>
      </c>
      <c r="CF176" s="28" t="str">
        <f t="shared" si="185"/>
        <v/>
      </c>
      <c r="CG176" s="28" t="str">
        <f t="shared" si="186"/>
        <v/>
      </c>
      <c r="CH176" s="28" t="str">
        <f t="shared" si="187"/>
        <v/>
      </c>
      <c r="CI176" s="28">
        <f t="shared" si="188"/>
        <v>0</v>
      </c>
      <c r="CT176" s="5"/>
      <c r="CV176" s="28" t="str">
        <f t="shared" si="178"/>
        <v/>
      </c>
      <c r="CW176" s="28" t="str">
        <f t="shared" si="179"/>
        <v/>
      </c>
      <c r="CX176" s="28" t="str">
        <f t="shared" si="180"/>
        <v/>
      </c>
      <c r="CY176" s="28" t="str">
        <f t="shared" si="181"/>
        <v/>
      </c>
      <c r="CZ176" s="28" t="str">
        <f t="shared" si="182"/>
        <v/>
      </c>
      <c r="DA176" s="28" t="str">
        <f t="shared" si="183"/>
        <v/>
      </c>
      <c r="DB176" s="28" t="str">
        <f t="shared" si="189"/>
        <v/>
      </c>
      <c r="DC176" s="28" t="str">
        <f t="shared" si="190"/>
        <v/>
      </c>
      <c r="DD176" s="28" t="str">
        <f t="shared" si="191"/>
        <v/>
      </c>
      <c r="DE176" s="28">
        <f t="shared" si="192"/>
        <v>0</v>
      </c>
      <c r="DP176" s="5"/>
      <c r="DQ176" s="48"/>
      <c r="DR176" s="5"/>
      <c r="DS176" s="5"/>
      <c r="DU176" s="48"/>
      <c r="DV176" s="48"/>
      <c r="DW176" s="48"/>
      <c r="DZ176" s="48"/>
      <c r="EA176" s="48"/>
      <c r="EB176" s="48"/>
      <c r="EC176" s="48"/>
      <c r="EF176" s="48"/>
      <c r="EG176" s="48"/>
      <c r="EH176" s="48"/>
      <c r="EI176" s="48"/>
      <c r="EN176" s="48"/>
    </row>
    <row r="177" spans="1:144" x14ac:dyDescent="0.2">
      <c r="A177">
        <v>167</v>
      </c>
      <c r="B177" s="353">
        <v>8</v>
      </c>
      <c r="C177" s="354" t="str">
        <f>IF(AR177&lt;999,VLOOKUP(AR177,'Akt. Runde'!$A$11:$AL$189,3),"")</f>
        <v/>
      </c>
      <c r="D177" s="355" t="str">
        <f>IF(AR177&lt;999,VLOOKUP(AR177,'Akt. Runde'!$A$11:$AL$189,4),"")</f>
        <v/>
      </c>
      <c r="E177" s="356" t="str">
        <f>IF(AR177&lt;999,VLOOKUP(AR177,'Akt. Runde'!$A$11:$AL$189,5),"")</f>
        <v/>
      </c>
      <c r="F177" s="356" t="str">
        <f>IF(AR177&lt;999,VLOOKUP(AR177,'Akt. Runde'!$A$11:$AL$189,6),"")</f>
        <v/>
      </c>
      <c r="G177" s="438" t="str">
        <f>IF(AR177&lt;999,VLOOKUP(AR177,'Akt. Runde'!$A$11:$AL$189,7),"")</f>
        <v/>
      </c>
      <c r="H177" s="357" t="str">
        <f>IF(AR177&lt;999,VLOOKUP(AR177,'Akt. Runde'!$A$11:$AL$189,8),"")</f>
        <v/>
      </c>
      <c r="I177" s="444" t="str">
        <f>IF(AR177&lt;999,VLOOKUP(AR177,'Akt. Runde'!$A$11:$AL$189,9),"")</f>
        <v/>
      </c>
      <c r="J177" s="445" t="str">
        <f>IF(AR177&lt;999,VLOOKUP(AR177,'Akt. Runde'!$A$11:$AL$189,10),"")</f>
        <v/>
      </c>
      <c r="K177" s="446" t="str">
        <f>IF(AR177&lt;999,VLOOKUP(AR177,'Akt. Runde'!$A$11:$AL$189,11),"")</f>
        <v/>
      </c>
      <c r="L177" s="445" t="str">
        <f>IF(AR177&lt;999,VLOOKUP(AR177,'Akt. Runde'!$A$11:$AL$189,12),"")</f>
        <v/>
      </c>
      <c r="M177" s="446" t="str">
        <f>IF(AR177&lt;999,VLOOKUP(AR177,'Akt. Runde'!$A$11:$AL$189,13),"")</f>
        <v/>
      </c>
      <c r="N177" s="445" t="str">
        <f>IF(AR177&lt;999,VLOOKUP(AR177,'Akt. Runde'!$A$11:$AL$189,14),"")</f>
        <v/>
      </c>
      <c r="O177" s="444" t="str">
        <f>IF(AR177&lt;999,VLOOKUP(AR177,'Akt. Runde'!$A$11:$AL$189,15),"")</f>
        <v/>
      </c>
      <c r="P177" s="445" t="str">
        <f>IF(AR177&lt;999,VLOOKUP(AR177,'Akt. Runde'!$A$11:$AL$189,16),"")</f>
        <v/>
      </c>
      <c r="Q177" s="446" t="str">
        <f>IF(AR177&lt;999,VLOOKUP(AR177,'Akt. Runde'!$A$11:$AL$189,17),"")</f>
        <v/>
      </c>
      <c r="R177" s="445" t="str">
        <f>IF(AR177&lt;999,VLOOKUP(AR177,'Akt. Runde'!$A$11:$AL$189,18),"")</f>
        <v/>
      </c>
      <c r="S177" s="446" t="str">
        <f>IF(AR177&lt;999,VLOOKUP(AR177,'Akt. Runde'!$A$11:$AL$189,19),"")</f>
        <v/>
      </c>
      <c r="T177" s="445" t="str">
        <f>IF(AR177&lt;999,VLOOKUP(AR177,'Akt. Runde'!$A$11:$AL$189,20),"")</f>
        <v/>
      </c>
      <c r="U177" s="430" t="str">
        <f>IF(AR177&lt;999,VLOOKUP(AR177,'Akt. Runde'!$A$11:$AL$189,21),"")</f>
        <v/>
      </c>
      <c r="V177" s="431" t="str">
        <f>IF(AR177&lt;999,VLOOKUP(AR177,'Akt. Runde'!$A$11:$AL$189,22),"")</f>
        <v/>
      </c>
      <c r="W177" s="431" t="str">
        <f>IF(AR177&lt;999,VLOOKUP(AR177,'Akt. Runde'!$A$11:$AL$189,23),"")</f>
        <v/>
      </c>
      <c r="X177" s="347" t="str">
        <f>IF(AR177&lt;999,VLOOKUP(AR177,'Akt. Runde'!$A$11:$AL$189,24),"")</f>
        <v/>
      </c>
      <c r="Y177" s="348" t="str">
        <f>IF(AR177&lt;999,VLOOKUP(AR177,'Akt. Runde'!$A$11:$AL$189,25),"")</f>
        <v/>
      </c>
      <c r="Z177" s="338" t="str">
        <f>IF(AR177&lt;999,VLOOKUP(AR177,'Akt. Runde'!$A$11:$AL$189,26),"")</f>
        <v/>
      </c>
      <c r="AA177" s="352" t="str">
        <f>IF(AR177&lt;999,VLOOKUP(AR177,'Akt. Runde'!$A$11:$AL$189,27),"")</f>
        <v/>
      </c>
      <c r="AB177" s="345" t="str">
        <f>IF(AR177&lt;999,VLOOKUP(AR177,'Akt. Runde'!$A$11:$AL$189,28),"")</f>
        <v/>
      </c>
      <c r="AC177" s="345" t="str">
        <f>IF(AR177&lt;999,VLOOKUP(AR177,'Akt. Runde'!$A$11:$AL$189,29),"")</f>
        <v/>
      </c>
      <c r="AD177" s="339" t="str">
        <f>IF(AR177&lt;999,VLOOKUP(AR177,'Akt. Runde'!$A$11:$AL$189,30),"")</f>
        <v/>
      </c>
      <c r="AE177" s="352" t="str">
        <f>IF(AR177&lt;999,VLOOKUP(AR177,'Akt. Runde'!$A$11:$AL$189,31),"")</f>
        <v/>
      </c>
      <c r="AF177" s="345" t="str">
        <f>IF(AR177&lt;999,VLOOKUP(AR177,'Akt. Runde'!$A$11:$AL$189,32),"")</f>
        <v/>
      </c>
      <c r="AG177" s="345" t="str">
        <f>IF(AR177&lt;999,VLOOKUP(AR177,'Akt. Runde'!$A$11:$AL$189,33),"")</f>
        <v/>
      </c>
      <c r="AH177" s="340" t="str">
        <f>IF(AR177&lt;999,VLOOKUP(AR177,'Akt. Runde'!$A$11:$AL$189,34),"")</f>
        <v/>
      </c>
      <c r="AI177" s="339" t="str">
        <f>IF(AR177&lt;999,VLOOKUP(AR177,'Akt. Runde'!$A$11:$AL$189,35),"")</f>
        <v/>
      </c>
      <c r="AJ177" s="341" t="str">
        <f>IF(AR177&lt;999,VLOOKUP(AR177,'Akt. Runde'!$A$11:$AL$189,36),"")</f>
        <v/>
      </c>
      <c r="AK177" s="333" t="str">
        <f>IF(AR177&lt;999,VLOOKUP(AR177,'Akt. Runde'!$A$11:$AL$189,37),"")</f>
        <v/>
      </c>
      <c r="AL177" s="136" t="str">
        <f>IF(AR177&lt;999,VLOOKUP(AR177,'Akt. Runde'!$A$11:$AL$189,38),"")</f>
        <v/>
      </c>
      <c r="AO177">
        <f>IF('Akt. Runde'!AK177="",99,'Akt. Runde'!AK177)</f>
        <v>99</v>
      </c>
      <c r="AP177">
        <f t="shared" si="150"/>
        <v>99167</v>
      </c>
      <c r="AQ177">
        <f t="shared" si="184"/>
        <v>99167</v>
      </c>
      <c r="AR177">
        <f t="shared" si="143"/>
        <v>999</v>
      </c>
      <c r="AS177">
        <f t="shared" si="144"/>
        <v>999000</v>
      </c>
      <c r="AT177">
        <f t="shared" si="145"/>
        <v>999000</v>
      </c>
      <c r="AU177">
        <f t="shared" si="146"/>
        <v>999</v>
      </c>
      <c r="AV177">
        <f t="shared" si="149"/>
        <v>167</v>
      </c>
      <c r="AW177" s="47" t="str">
        <f t="shared" si="147"/>
        <v/>
      </c>
      <c r="AX177" t="str">
        <f>IF(AU177&lt;999,VLOOKUP(AU177,'Akt. Runde'!$A$11:$AL$189,4),"")</f>
        <v/>
      </c>
      <c r="AY177" s="48" t="str">
        <f>IF(AU177&lt;999,VLOOKUP(AU177,'Akt. Runde'!$A$11:$AL$189,36),"")</f>
        <v/>
      </c>
      <c r="AZ177" s="447" t="str">
        <f>IF(AU177&lt;999,VLOOKUP(AU177,'Akt. Runde'!$A$11:$AL$189,37),"")</f>
        <v/>
      </c>
      <c r="BA177" t="str">
        <f t="shared" si="148"/>
        <v/>
      </c>
      <c r="BZ177" s="28" t="str">
        <f t="shared" si="172"/>
        <v/>
      </c>
      <c r="CA177" s="28" t="str">
        <f t="shared" si="173"/>
        <v/>
      </c>
      <c r="CB177" s="28" t="str">
        <f t="shared" si="174"/>
        <v/>
      </c>
      <c r="CC177" s="28" t="str">
        <f t="shared" si="175"/>
        <v/>
      </c>
      <c r="CD177" s="28" t="str">
        <f t="shared" si="176"/>
        <v/>
      </c>
      <c r="CE177" s="28" t="str">
        <f t="shared" si="177"/>
        <v/>
      </c>
      <c r="CF177" s="28" t="str">
        <f t="shared" si="185"/>
        <v/>
      </c>
      <c r="CG177" s="28" t="str">
        <f t="shared" si="186"/>
        <v/>
      </c>
      <c r="CH177" s="28" t="str">
        <f t="shared" si="187"/>
        <v/>
      </c>
      <c r="CI177" s="28">
        <f t="shared" si="188"/>
        <v>0</v>
      </c>
      <c r="CT177" s="5"/>
      <c r="CV177" s="28" t="str">
        <f t="shared" si="178"/>
        <v/>
      </c>
      <c r="CW177" s="28" t="str">
        <f t="shared" si="179"/>
        <v/>
      </c>
      <c r="CX177" s="28" t="str">
        <f t="shared" si="180"/>
        <v/>
      </c>
      <c r="CY177" s="28" t="str">
        <f t="shared" si="181"/>
        <v/>
      </c>
      <c r="CZ177" s="28" t="str">
        <f t="shared" si="182"/>
        <v/>
      </c>
      <c r="DA177" s="28" t="str">
        <f t="shared" si="183"/>
        <v/>
      </c>
      <c r="DB177" s="28" t="str">
        <f t="shared" si="189"/>
        <v/>
      </c>
      <c r="DC177" s="28" t="str">
        <f t="shared" si="190"/>
        <v/>
      </c>
      <c r="DD177" s="28" t="str">
        <f t="shared" si="191"/>
        <v/>
      </c>
      <c r="DE177" s="28">
        <f t="shared" si="192"/>
        <v>0</v>
      </c>
      <c r="DP177" s="5"/>
      <c r="DQ177" s="48"/>
      <c r="DR177" s="5"/>
      <c r="DS177" s="5"/>
      <c r="DU177" s="48"/>
      <c r="DV177" s="48"/>
      <c r="DW177" s="48"/>
      <c r="DZ177" s="48"/>
      <c r="EA177" s="48"/>
      <c r="EB177" s="48"/>
      <c r="EC177" s="48"/>
      <c r="EF177" s="48"/>
      <c r="EG177" s="48"/>
      <c r="EH177" s="48"/>
      <c r="EI177" s="48"/>
      <c r="EN177" s="48"/>
    </row>
    <row r="178" spans="1:144" x14ac:dyDescent="0.2">
      <c r="A178">
        <v>168</v>
      </c>
      <c r="B178" s="387">
        <v>9</v>
      </c>
      <c r="C178" s="388" t="str">
        <f>IF(AR178&lt;999,VLOOKUP(AR178,'Akt. Runde'!$A$11:$AL$189,3),"")</f>
        <v/>
      </c>
      <c r="D178" s="389" t="str">
        <f>IF(AR178&lt;999,VLOOKUP(AR178,'Akt. Runde'!$A$11:$AL$189,4),"")</f>
        <v/>
      </c>
      <c r="E178" s="390" t="str">
        <f>IF(AR178&lt;999,VLOOKUP(AR178,'Akt. Runde'!$A$11:$AL$189,5),"")</f>
        <v/>
      </c>
      <c r="F178" s="390" t="str">
        <f>IF(AR178&lt;999,VLOOKUP(AR178,'Akt. Runde'!$A$11:$AL$189,6),"")</f>
        <v/>
      </c>
      <c r="G178" s="439" t="str">
        <f>IF(AR178&lt;999,VLOOKUP(AR178,'Akt. Runde'!$A$11:$AL$189,7),"")</f>
        <v/>
      </c>
      <c r="H178" s="391" t="str">
        <f>IF(AR178&lt;999,VLOOKUP(AR178,'Akt. Runde'!$A$11:$AL$189,8),"")</f>
        <v/>
      </c>
      <c r="I178" s="392" t="str">
        <f>IF(AR178&lt;999,VLOOKUP(AR178,'Akt. Runde'!$A$11:$AL$189,9),"")</f>
        <v/>
      </c>
      <c r="J178" s="393" t="str">
        <f>IF(AR178&lt;999,VLOOKUP(AR178,'Akt. Runde'!$A$11:$AL$189,10),"")</f>
        <v/>
      </c>
      <c r="K178" s="394" t="str">
        <f>IF(AR178&lt;999,VLOOKUP(AR178,'Akt. Runde'!$A$11:$AL$189,11),"")</f>
        <v/>
      </c>
      <c r="L178" s="393" t="str">
        <f>IF(AR178&lt;999,VLOOKUP(AR178,'Akt. Runde'!$A$11:$AL$189,12),"")</f>
        <v/>
      </c>
      <c r="M178" s="394" t="str">
        <f>IF(AR178&lt;999,VLOOKUP(AR178,'Akt. Runde'!$A$11:$AL$189,13),"")</f>
        <v/>
      </c>
      <c r="N178" s="393" t="str">
        <f>IF(AR178&lt;999,VLOOKUP(AR178,'Akt. Runde'!$A$11:$AL$189,14),"")</f>
        <v/>
      </c>
      <c r="O178" s="392" t="str">
        <f>IF(AR178&lt;999,VLOOKUP(AR178,'Akt. Runde'!$A$11:$AL$189,15),"")</f>
        <v/>
      </c>
      <c r="P178" s="393" t="str">
        <f>IF(AR178&lt;999,VLOOKUP(AR178,'Akt. Runde'!$A$11:$AL$189,16),"")</f>
        <v/>
      </c>
      <c r="Q178" s="394" t="str">
        <f>IF(AR178&lt;999,VLOOKUP(AR178,'Akt. Runde'!$A$11:$AL$189,17),"")</f>
        <v/>
      </c>
      <c r="R178" s="393" t="str">
        <f>IF(AR178&lt;999,VLOOKUP(AR178,'Akt. Runde'!$A$11:$AL$189,18),"")</f>
        <v/>
      </c>
      <c r="S178" s="394" t="str">
        <f>IF(AR178&lt;999,VLOOKUP(AR178,'Akt. Runde'!$A$11:$AL$189,19),"")</f>
        <v/>
      </c>
      <c r="T178" s="393" t="str">
        <f>IF(AR178&lt;999,VLOOKUP(AR178,'Akt. Runde'!$A$11:$AL$189,20),"")</f>
        <v/>
      </c>
      <c r="U178" s="428" t="str">
        <f>IF(AR178&lt;999,VLOOKUP(AR178,'Akt. Runde'!$A$11:$AL$189,21),"")</f>
        <v/>
      </c>
      <c r="V178" s="429" t="str">
        <f>IF(AR178&lt;999,VLOOKUP(AR178,'Akt. Runde'!$A$11:$AL$189,22),"")</f>
        <v/>
      </c>
      <c r="W178" s="429" t="str">
        <f>IF(AR178&lt;999,VLOOKUP(AR178,'Akt. Runde'!$A$11:$AL$189,23),"")</f>
        <v/>
      </c>
      <c r="X178" s="405" t="str">
        <f>IF(AR178&lt;999,VLOOKUP(AR178,'Akt. Runde'!$A$11:$AL$189,24),"")</f>
        <v/>
      </c>
      <c r="Y178" s="406" t="str">
        <f>IF(AR178&lt;999,VLOOKUP(AR178,'Akt. Runde'!$A$11:$AL$189,25),"")</f>
        <v/>
      </c>
      <c r="Z178" s="397" t="str">
        <f>IF(AR178&lt;999,VLOOKUP(AR178,'Akt. Runde'!$A$11:$AL$189,26),"")</f>
        <v/>
      </c>
      <c r="AA178" s="398" t="str">
        <f>IF(AR178&lt;999,VLOOKUP(AR178,'Akt. Runde'!$A$11:$AL$189,27),"")</f>
        <v/>
      </c>
      <c r="AB178" s="396" t="str">
        <f>IF(AR178&lt;999,VLOOKUP(AR178,'Akt. Runde'!$A$11:$AL$189,28),"")</f>
        <v/>
      </c>
      <c r="AC178" s="396" t="str">
        <f>IF(AR178&lt;999,VLOOKUP(AR178,'Akt. Runde'!$A$11:$AL$189,29),"")</f>
        <v/>
      </c>
      <c r="AD178" s="399" t="str">
        <f>IF(AR178&lt;999,VLOOKUP(AR178,'Akt. Runde'!$A$11:$AL$189,30),"")</f>
        <v/>
      </c>
      <c r="AE178" s="398" t="str">
        <f>IF(AR178&lt;999,VLOOKUP(AR178,'Akt. Runde'!$A$11:$AL$189,31),"")</f>
        <v/>
      </c>
      <c r="AF178" s="396" t="str">
        <f>IF(AR178&lt;999,VLOOKUP(AR178,'Akt. Runde'!$A$11:$AL$189,32),"")</f>
        <v/>
      </c>
      <c r="AG178" s="396" t="str">
        <f>IF(AR178&lt;999,VLOOKUP(AR178,'Akt. Runde'!$A$11:$AL$189,33),"")</f>
        <v/>
      </c>
      <c r="AH178" s="400" t="str">
        <f>IF(AR178&lt;999,VLOOKUP(AR178,'Akt. Runde'!$A$11:$AL$189,34),"")</f>
        <v/>
      </c>
      <c r="AI178" s="399" t="str">
        <f>IF(AR178&lt;999,VLOOKUP(AR178,'Akt. Runde'!$A$11:$AL$189,35),"")</f>
        <v/>
      </c>
      <c r="AJ178" s="401" t="str">
        <f>IF(AR178&lt;999,VLOOKUP(AR178,'Akt. Runde'!$A$11:$AL$189,36),"")</f>
        <v/>
      </c>
      <c r="AK178" s="402" t="str">
        <f>IF(AR178&lt;999,VLOOKUP(AR178,'Akt. Runde'!$A$11:$AL$189,37),"")</f>
        <v/>
      </c>
      <c r="AL178" s="403" t="str">
        <f>IF(AR178&lt;999,VLOOKUP(AR178,'Akt. Runde'!$A$11:$AL$189,38),"")</f>
        <v/>
      </c>
      <c r="AO178">
        <f>IF('Akt. Runde'!AK178="",99,'Akt. Runde'!AK178)</f>
        <v>99</v>
      </c>
      <c r="AP178">
        <f t="shared" si="150"/>
        <v>99168</v>
      </c>
      <c r="AQ178">
        <f t="shared" si="184"/>
        <v>99168</v>
      </c>
      <c r="AR178">
        <f t="shared" si="143"/>
        <v>999</v>
      </c>
      <c r="AS178">
        <f t="shared" si="144"/>
        <v>999000</v>
      </c>
      <c r="AT178">
        <f t="shared" si="145"/>
        <v>999000</v>
      </c>
      <c r="AU178">
        <f t="shared" si="146"/>
        <v>999</v>
      </c>
      <c r="AV178">
        <f t="shared" si="149"/>
        <v>168</v>
      </c>
      <c r="AW178" s="47" t="str">
        <f t="shared" si="147"/>
        <v/>
      </c>
      <c r="AX178" t="str">
        <f>IF(AU178&lt;999,VLOOKUP(AU178,'Akt. Runde'!$A$11:$AL$189,4),"")</f>
        <v/>
      </c>
      <c r="AY178" s="48" t="str">
        <f>IF(AU178&lt;999,VLOOKUP(AU178,'Akt. Runde'!$A$11:$AL$189,36),"")</f>
        <v/>
      </c>
      <c r="AZ178" s="447" t="str">
        <f>IF(AU178&lt;999,VLOOKUP(AU178,'Akt. Runde'!$A$11:$AL$189,37),"")</f>
        <v/>
      </c>
      <c r="BA178" t="str">
        <f t="shared" si="148"/>
        <v/>
      </c>
      <c r="BZ178" s="28" t="str">
        <f t="shared" si="172"/>
        <v/>
      </c>
      <c r="CA178" s="28" t="str">
        <f t="shared" si="173"/>
        <v/>
      </c>
      <c r="CB178" s="28" t="str">
        <f t="shared" si="174"/>
        <v/>
      </c>
      <c r="CC178" s="28" t="str">
        <f t="shared" si="175"/>
        <v/>
      </c>
      <c r="CD178" s="28" t="str">
        <f t="shared" si="176"/>
        <v/>
      </c>
      <c r="CE178" s="28" t="str">
        <f t="shared" si="177"/>
        <v/>
      </c>
      <c r="CF178" s="28" t="str">
        <f t="shared" si="185"/>
        <v/>
      </c>
      <c r="CG178" s="28" t="str">
        <f t="shared" si="186"/>
        <v/>
      </c>
      <c r="CH178" s="28" t="str">
        <f t="shared" si="187"/>
        <v/>
      </c>
      <c r="CI178" s="28">
        <f t="shared" si="188"/>
        <v>0</v>
      </c>
      <c r="CT178" s="5"/>
      <c r="CV178" s="28" t="str">
        <f t="shared" si="178"/>
        <v/>
      </c>
      <c r="CW178" s="28" t="str">
        <f t="shared" si="179"/>
        <v/>
      </c>
      <c r="CX178" s="28" t="str">
        <f t="shared" si="180"/>
        <v/>
      </c>
      <c r="CY178" s="28" t="str">
        <f t="shared" si="181"/>
        <v/>
      </c>
      <c r="CZ178" s="28" t="str">
        <f t="shared" si="182"/>
        <v/>
      </c>
      <c r="DA178" s="28" t="str">
        <f t="shared" si="183"/>
        <v/>
      </c>
      <c r="DB178" s="28" t="str">
        <f t="shared" si="189"/>
        <v/>
      </c>
      <c r="DC178" s="28" t="str">
        <f t="shared" si="190"/>
        <v/>
      </c>
      <c r="DD178" s="28" t="str">
        <f t="shared" si="191"/>
        <v/>
      </c>
      <c r="DE178" s="28">
        <f t="shared" si="192"/>
        <v>0</v>
      </c>
      <c r="DP178" s="5"/>
      <c r="DQ178" s="48"/>
      <c r="DR178" s="5"/>
      <c r="DS178" s="5"/>
      <c r="DU178" s="48"/>
      <c r="DV178" s="48"/>
      <c r="DW178" s="48"/>
      <c r="DZ178" s="48"/>
      <c r="EA178" s="48"/>
      <c r="EB178" s="48"/>
      <c r="EC178" s="48"/>
      <c r="EF178" s="48"/>
      <c r="EG178" s="48"/>
      <c r="EH178" s="48"/>
      <c r="EI178" s="48"/>
      <c r="EN178" s="48"/>
    </row>
    <row r="179" spans="1:144" x14ac:dyDescent="0.2">
      <c r="A179">
        <v>169</v>
      </c>
      <c r="B179" s="353">
        <v>10</v>
      </c>
      <c r="C179" s="354" t="str">
        <f>IF(AR179&lt;999,VLOOKUP(AR179,'Akt. Runde'!$A$11:$AL$189,3),"")</f>
        <v/>
      </c>
      <c r="D179" s="355" t="str">
        <f>IF(AR179&lt;999,VLOOKUP(AR179,'Akt. Runde'!$A$11:$AL$189,4),"")</f>
        <v/>
      </c>
      <c r="E179" s="356" t="str">
        <f>IF(AR179&lt;999,VLOOKUP(AR179,'Akt. Runde'!$A$11:$AL$189,5),"")</f>
        <v/>
      </c>
      <c r="F179" s="356" t="str">
        <f>IF(AR179&lt;999,VLOOKUP(AR179,'Akt. Runde'!$A$11:$AL$189,6),"")</f>
        <v/>
      </c>
      <c r="G179" s="438" t="str">
        <f>IF(AR179&lt;999,VLOOKUP(AR179,'Akt. Runde'!$A$11:$AL$189,7),"")</f>
        <v/>
      </c>
      <c r="H179" s="357" t="str">
        <f>IF(AR179&lt;999,VLOOKUP(AR179,'Akt. Runde'!$A$11:$AL$189,8),"")</f>
        <v/>
      </c>
      <c r="I179" s="444" t="str">
        <f>IF(AR179&lt;999,VLOOKUP(AR179,'Akt. Runde'!$A$11:$AL$189,9),"")</f>
        <v/>
      </c>
      <c r="J179" s="445" t="str">
        <f>IF(AR179&lt;999,VLOOKUP(AR179,'Akt. Runde'!$A$11:$AL$189,10),"")</f>
        <v/>
      </c>
      <c r="K179" s="446" t="str">
        <f>IF(AR179&lt;999,VLOOKUP(AR179,'Akt. Runde'!$A$11:$AL$189,11),"")</f>
        <v/>
      </c>
      <c r="L179" s="445" t="str">
        <f>IF(AR179&lt;999,VLOOKUP(AR179,'Akt. Runde'!$A$11:$AL$189,12),"")</f>
        <v/>
      </c>
      <c r="M179" s="446" t="str">
        <f>IF(AR179&lt;999,VLOOKUP(AR179,'Akt. Runde'!$A$11:$AL$189,13),"")</f>
        <v/>
      </c>
      <c r="N179" s="445" t="str">
        <f>IF(AR179&lt;999,VLOOKUP(AR179,'Akt. Runde'!$A$11:$AL$189,14),"")</f>
        <v/>
      </c>
      <c r="O179" s="444" t="str">
        <f>IF(AR179&lt;999,VLOOKUP(AR179,'Akt. Runde'!$A$11:$AL$189,15),"")</f>
        <v/>
      </c>
      <c r="P179" s="445" t="str">
        <f>IF(AR179&lt;999,VLOOKUP(AR179,'Akt. Runde'!$A$11:$AL$189,16),"")</f>
        <v/>
      </c>
      <c r="Q179" s="446" t="str">
        <f>IF(AR179&lt;999,VLOOKUP(AR179,'Akt. Runde'!$A$11:$AL$189,17),"")</f>
        <v/>
      </c>
      <c r="R179" s="445" t="str">
        <f>IF(AR179&lt;999,VLOOKUP(AR179,'Akt. Runde'!$A$11:$AL$189,18),"")</f>
        <v/>
      </c>
      <c r="S179" s="446" t="str">
        <f>IF(AR179&lt;999,VLOOKUP(AR179,'Akt. Runde'!$A$11:$AL$189,19),"")</f>
        <v/>
      </c>
      <c r="T179" s="445" t="str">
        <f>IF(AR179&lt;999,VLOOKUP(AR179,'Akt. Runde'!$A$11:$AL$189,20),"")</f>
        <v/>
      </c>
      <c r="U179" s="430" t="str">
        <f>IF(AR179&lt;999,VLOOKUP(AR179,'Akt. Runde'!$A$11:$AL$189,21),"")</f>
        <v/>
      </c>
      <c r="V179" s="431" t="str">
        <f>IF(AR179&lt;999,VLOOKUP(AR179,'Akt. Runde'!$A$11:$AL$189,22),"")</f>
        <v/>
      </c>
      <c r="W179" s="431" t="str">
        <f>IF(AR179&lt;999,VLOOKUP(AR179,'Akt. Runde'!$A$11:$AL$189,23),"")</f>
        <v/>
      </c>
      <c r="X179" s="344" t="str">
        <f>IF(AR179&lt;999,VLOOKUP(AR179,'Akt. Runde'!$A$11:$AL$189,24),"")</f>
        <v/>
      </c>
      <c r="Y179" s="345" t="str">
        <f>IF(AR179&lt;999,VLOOKUP(AR179,'Akt. Runde'!$A$11:$AL$189,25),"")</f>
        <v/>
      </c>
      <c r="Z179" s="338" t="str">
        <f>IF(AR179&lt;999,VLOOKUP(AR179,'Akt. Runde'!$A$11:$AL$189,26),"")</f>
        <v/>
      </c>
      <c r="AA179" s="352" t="str">
        <f>IF(AR179&lt;999,VLOOKUP(AR179,'Akt. Runde'!$A$11:$AL$189,27),"")</f>
        <v/>
      </c>
      <c r="AB179" s="345" t="str">
        <f>IF(AR179&lt;999,VLOOKUP(AR179,'Akt. Runde'!$A$11:$AL$189,28),"")</f>
        <v/>
      </c>
      <c r="AC179" s="345" t="str">
        <f>IF(AR179&lt;999,VLOOKUP(AR179,'Akt. Runde'!$A$11:$AL$189,29),"")</f>
        <v/>
      </c>
      <c r="AD179" s="339" t="str">
        <f>IF(AR179&lt;999,VLOOKUP(AR179,'Akt. Runde'!$A$11:$AL$189,30),"")</f>
        <v/>
      </c>
      <c r="AE179" s="352" t="str">
        <f>IF(AR179&lt;999,VLOOKUP(AR179,'Akt. Runde'!$A$11:$AL$189,31),"")</f>
        <v/>
      </c>
      <c r="AF179" s="345" t="str">
        <f>IF(AR179&lt;999,VLOOKUP(AR179,'Akt. Runde'!$A$11:$AL$189,32),"")</f>
        <v/>
      </c>
      <c r="AG179" s="345" t="str">
        <f>IF(AR179&lt;999,VLOOKUP(AR179,'Akt. Runde'!$A$11:$AL$189,33),"")</f>
        <v/>
      </c>
      <c r="AH179" s="340" t="str">
        <f>IF(AR179&lt;999,VLOOKUP(AR179,'Akt. Runde'!$A$11:$AL$189,34),"")</f>
        <v/>
      </c>
      <c r="AI179" s="339" t="str">
        <f>IF(AR179&lt;999,VLOOKUP(AR179,'Akt. Runde'!$A$11:$AL$189,35),"")</f>
        <v/>
      </c>
      <c r="AJ179" s="341" t="str">
        <f>IF(AR179&lt;999,VLOOKUP(AR179,'Akt. Runde'!$A$11:$AL$189,36),"")</f>
        <v/>
      </c>
      <c r="AK179" s="333" t="str">
        <f>IF(AR179&lt;999,VLOOKUP(AR179,'Akt. Runde'!$A$11:$AL$189,37),"")</f>
        <v/>
      </c>
      <c r="AL179" s="136" t="str">
        <f>IF(AR179&lt;999,VLOOKUP(AR179,'Akt. Runde'!$A$11:$AL$189,38),"")</f>
        <v/>
      </c>
      <c r="AO179">
        <f>IF('Akt. Runde'!AK179="",99,'Akt. Runde'!AK179)</f>
        <v>99</v>
      </c>
      <c r="AP179">
        <f t="shared" si="150"/>
        <v>99169</v>
      </c>
      <c r="AQ179">
        <f t="shared" si="184"/>
        <v>99169</v>
      </c>
      <c r="AR179">
        <f t="shared" si="143"/>
        <v>999</v>
      </c>
      <c r="AS179">
        <f t="shared" si="144"/>
        <v>999000</v>
      </c>
      <c r="AT179">
        <f t="shared" si="145"/>
        <v>999000</v>
      </c>
      <c r="AU179">
        <f t="shared" si="146"/>
        <v>999</v>
      </c>
      <c r="AV179">
        <f t="shared" si="149"/>
        <v>169</v>
      </c>
      <c r="AW179" s="47" t="str">
        <f t="shared" si="147"/>
        <v/>
      </c>
      <c r="AX179" t="str">
        <f>IF(AU179&lt;999,VLOOKUP(AU179,'Akt. Runde'!$A$11:$AL$189,4),"")</f>
        <v/>
      </c>
      <c r="AY179" s="48" t="str">
        <f>IF(AU179&lt;999,VLOOKUP(AU179,'Akt. Runde'!$A$11:$AL$189,36),"")</f>
        <v/>
      </c>
      <c r="AZ179" s="447" t="str">
        <f>IF(AU179&lt;999,VLOOKUP(AU179,'Akt. Runde'!$A$11:$AL$189,37),"")</f>
        <v/>
      </c>
      <c r="BA179" t="str">
        <f t="shared" si="148"/>
        <v/>
      </c>
      <c r="BZ179" s="28" t="str">
        <f t="shared" si="172"/>
        <v/>
      </c>
      <c r="CA179" s="28" t="str">
        <f t="shared" si="173"/>
        <v/>
      </c>
      <c r="CB179" s="28" t="str">
        <f t="shared" si="174"/>
        <v/>
      </c>
      <c r="CC179" s="28" t="str">
        <f t="shared" si="175"/>
        <v/>
      </c>
      <c r="CD179" s="28" t="str">
        <f t="shared" si="176"/>
        <v/>
      </c>
      <c r="CE179" s="28" t="str">
        <f t="shared" si="177"/>
        <v/>
      </c>
      <c r="CF179" s="28" t="str">
        <f t="shared" si="185"/>
        <v/>
      </c>
      <c r="CG179" s="28" t="str">
        <f t="shared" si="186"/>
        <v/>
      </c>
      <c r="CH179" s="28" t="str">
        <f t="shared" si="187"/>
        <v/>
      </c>
      <c r="CI179" s="28">
        <f t="shared" si="188"/>
        <v>0</v>
      </c>
      <c r="CT179" s="5"/>
      <c r="CV179" s="28" t="str">
        <f t="shared" si="178"/>
        <v/>
      </c>
      <c r="CW179" s="28" t="str">
        <f t="shared" si="179"/>
        <v/>
      </c>
      <c r="CX179" s="28" t="str">
        <f t="shared" si="180"/>
        <v/>
      </c>
      <c r="CY179" s="28" t="str">
        <f t="shared" si="181"/>
        <v/>
      </c>
      <c r="CZ179" s="28" t="str">
        <f t="shared" si="182"/>
        <v/>
      </c>
      <c r="DA179" s="28" t="str">
        <f t="shared" si="183"/>
        <v/>
      </c>
      <c r="DB179" s="28" t="str">
        <f t="shared" si="189"/>
        <v/>
      </c>
      <c r="DC179" s="28" t="str">
        <f t="shared" si="190"/>
        <v/>
      </c>
      <c r="DD179" s="28" t="str">
        <f t="shared" si="191"/>
        <v/>
      </c>
      <c r="DE179" s="28">
        <f t="shared" si="192"/>
        <v>0</v>
      </c>
      <c r="DP179" s="5"/>
      <c r="DQ179" s="48"/>
      <c r="DR179" s="5"/>
      <c r="DS179" s="5"/>
      <c r="DU179" s="48"/>
      <c r="DV179" s="48"/>
      <c r="DW179" s="48"/>
      <c r="DZ179" s="48"/>
      <c r="EA179" s="48"/>
      <c r="EB179" s="48"/>
      <c r="EC179" s="48"/>
      <c r="EF179" s="48"/>
      <c r="EG179" s="48"/>
      <c r="EH179" s="48"/>
      <c r="EI179" s="48"/>
      <c r="EN179" s="48"/>
    </row>
    <row r="180" spans="1:144" x14ac:dyDescent="0.2">
      <c r="A180">
        <v>170</v>
      </c>
      <c r="B180" s="387">
        <v>11</v>
      </c>
      <c r="C180" s="388" t="str">
        <f>IF(AR180&lt;999,VLOOKUP(AR180,'Akt. Runde'!$A$11:$AL$189,3),"")</f>
        <v/>
      </c>
      <c r="D180" s="389" t="str">
        <f>IF(AR180&lt;999,VLOOKUP(AR180,'Akt. Runde'!$A$11:$AL$189,4),"")</f>
        <v/>
      </c>
      <c r="E180" s="390" t="str">
        <f>IF(AR180&lt;999,VLOOKUP(AR180,'Akt. Runde'!$A$11:$AL$189,5),"")</f>
        <v/>
      </c>
      <c r="F180" s="390" t="str">
        <f>IF(AR180&lt;999,VLOOKUP(AR180,'Akt. Runde'!$A$11:$AL$189,6),"")</f>
        <v/>
      </c>
      <c r="G180" s="439" t="str">
        <f>IF(AR180&lt;999,VLOOKUP(AR180,'Akt. Runde'!$A$11:$AL$189,7),"")</f>
        <v/>
      </c>
      <c r="H180" s="391" t="str">
        <f>IF(AR180&lt;999,VLOOKUP(AR180,'Akt. Runde'!$A$11:$AL$189,8),"")</f>
        <v/>
      </c>
      <c r="I180" s="392" t="str">
        <f>IF(AR180&lt;999,VLOOKUP(AR180,'Akt. Runde'!$A$11:$AL$189,9),"")</f>
        <v/>
      </c>
      <c r="J180" s="393" t="str">
        <f>IF(AR180&lt;999,VLOOKUP(AR180,'Akt. Runde'!$A$11:$AL$189,10),"")</f>
        <v/>
      </c>
      <c r="K180" s="394" t="str">
        <f>IF(AR180&lt;999,VLOOKUP(AR180,'Akt. Runde'!$A$11:$AL$189,11),"")</f>
        <v/>
      </c>
      <c r="L180" s="393" t="str">
        <f>IF(AR180&lt;999,VLOOKUP(AR180,'Akt. Runde'!$A$11:$AL$189,12),"")</f>
        <v/>
      </c>
      <c r="M180" s="394" t="str">
        <f>IF(AR180&lt;999,VLOOKUP(AR180,'Akt. Runde'!$A$11:$AL$189,13),"")</f>
        <v/>
      </c>
      <c r="N180" s="393" t="str">
        <f>IF(AR180&lt;999,VLOOKUP(AR180,'Akt. Runde'!$A$11:$AL$189,14),"")</f>
        <v/>
      </c>
      <c r="O180" s="392" t="str">
        <f>IF(AR180&lt;999,VLOOKUP(AR180,'Akt. Runde'!$A$11:$AL$189,15),"")</f>
        <v/>
      </c>
      <c r="P180" s="393" t="str">
        <f>IF(AR180&lt;999,VLOOKUP(AR180,'Akt. Runde'!$A$11:$AL$189,16),"")</f>
        <v/>
      </c>
      <c r="Q180" s="394" t="str">
        <f>IF(AR180&lt;999,VLOOKUP(AR180,'Akt. Runde'!$A$11:$AL$189,17),"")</f>
        <v/>
      </c>
      <c r="R180" s="393" t="str">
        <f>IF(AR180&lt;999,VLOOKUP(AR180,'Akt. Runde'!$A$11:$AL$189,18),"")</f>
        <v/>
      </c>
      <c r="S180" s="394" t="str">
        <f>IF(AR180&lt;999,VLOOKUP(AR180,'Akt. Runde'!$A$11:$AL$189,19),"")</f>
        <v/>
      </c>
      <c r="T180" s="393" t="str">
        <f>IF(AR180&lt;999,VLOOKUP(AR180,'Akt. Runde'!$A$11:$AL$189,20),"")</f>
        <v/>
      </c>
      <c r="U180" s="428" t="str">
        <f>IF(AR180&lt;999,VLOOKUP(AR180,'Akt. Runde'!$A$11:$AL$189,21),"")</f>
        <v/>
      </c>
      <c r="V180" s="429" t="str">
        <f>IF(AR180&lt;999,VLOOKUP(AR180,'Akt. Runde'!$A$11:$AL$189,22),"")</f>
        <v/>
      </c>
      <c r="W180" s="429" t="str">
        <f>IF(AR180&lt;999,VLOOKUP(AR180,'Akt. Runde'!$A$11:$AL$189,23),"")</f>
        <v/>
      </c>
      <c r="X180" s="395" t="str">
        <f>IF(AR180&lt;999,VLOOKUP(AR180,'Akt. Runde'!$A$11:$AL$189,24),"")</f>
        <v/>
      </c>
      <c r="Y180" s="396" t="str">
        <f>IF(AR180&lt;999,VLOOKUP(AR180,'Akt. Runde'!$A$11:$AL$189,25),"")</f>
        <v/>
      </c>
      <c r="Z180" s="397" t="str">
        <f>IF(AR180&lt;999,VLOOKUP(AR180,'Akt. Runde'!$A$11:$AL$189,26),"")</f>
        <v/>
      </c>
      <c r="AA180" s="398" t="str">
        <f>IF(AR180&lt;999,VLOOKUP(AR180,'Akt. Runde'!$A$11:$AL$189,27),"")</f>
        <v/>
      </c>
      <c r="AB180" s="396" t="str">
        <f>IF(AR180&lt;999,VLOOKUP(AR180,'Akt. Runde'!$A$11:$AL$189,28),"")</f>
        <v/>
      </c>
      <c r="AC180" s="396" t="str">
        <f>IF(AR180&lt;999,VLOOKUP(AR180,'Akt. Runde'!$A$11:$AL$189,29),"")</f>
        <v/>
      </c>
      <c r="AD180" s="399" t="str">
        <f>IF(AR180&lt;999,VLOOKUP(AR180,'Akt. Runde'!$A$11:$AL$189,30),"")</f>
        <v/>
      </c>
      <c r="AE180" s="398" t="str">
        <f>IF(AR180&lt;999,VLOOKUP(AR180,'Akt. Runde'!$A$11:$AL$189,31),"")</f>
        <v/>
      </c>
      <c r="AF180" s="396" t="str">
        <f>IF(AR180&lt;999,VLOOKUP(AR180,'Akt. Runde'!$A$11:$AL$189,32),"")</f>
        <v/>
      </c>
      <c r="AG180" s="396" t="str">
        <f>IF(AR180&lt;999,VLOOKUP(AR180,'Akt. Runde'!$A$11:$AL$189,33),"")</f>
        <v/>
      </c>
      <c r="AH180" s="400" t="str">
        <f>IF(AR180&lt;999,VLOOKUP(AR180,'Akt. Runde'!$A$11:$AL$189,34),"")</f>
        <v/>
      </c>
      <c r="AI180" s="399" t="str">
        <f>IF(AR180&lt;999,VLOOKUP(AR180,'Akt. Runde'!$A$11:$AL$189,35),"")</f>
        <v/>
      </c>
      <c r="AJ180" s="401" t="str">
        <f>IF(AR180&lt;999,VLOOKUP(AR180,'Akt. Runde'!$A$11:$AL$189,36),"")</f>
        <v/>
      </c>
      <c r="AK180" s="402" t="str">
        <f>IF(AR180&lt;999,VLOOKUP(AR180,'Akt. Runde'!$A$11:$AL$189,37),"")</f>
        <v/>
      </c>
      <c r="AL180" s="403" t="str">
        <f>IF(AR180&lt;999,VLOOKUP(AR180,'Akt. Runde'!$A$11:$AL$189,38),"")</f>
        <v/>
      </c>
      <c r="AO180">
        <f>IF('Akt. Runde'!AK180="",99,'Akt. Runde'!AK180)</f>
        <v>99</v>
      </c>
      <c r="AP180">
        <f t="shared" si="150"/>
        <v>99170</v>
      </c>
      <c r="AQ180">
        <f t="shared" si="184"/>
        <v>99170</v>
      </c>
      <c r="AR180">
        <f t="shared" si="143"/>
        <v>999</v>
      </c>
      <c r="AS180">
        <f t="shared" si="144"/>
        <v>999000</v>
      </c>
      <c r="AT180">
        <f t="shared" si="145"/>
        <v>999000</v>
      </c>
      <c r="AU180">
        <f t="shared" si="146"/>
        <v>999</v>
      </c>
      <c r="AV180">
        <f t="shared" si="149"/>
        <v>170</v>
      </c>
      <c r="AW180" s="47" t="str">
        <f t="shared" si="147"/>
        <v/>
      </c>
      <c r="AX180" t="str">
        <f>IF(AU180&lt;999,VLOOKUP(AU180,'Akt. Runde'!$A$11:$AL$189,4),"")</f>
        <v/>
      </c>
      <c r="AY180" s="48" t="str">
        <f>IF(AU180&lt;999,VLOOKUP(AU180,'Akt. Runde'!$A$11:$AL$189,36),"")</f>
        <v/>
      </c>
      <c r="AZ180" s="447" t="str">
        <f>IF(AU180&lt;999,VLOOKUP(AU180,'Akt. Runde'!$A$11:$AL$189,37),"")</f>
        <v/>
      </c>
      <c r="BA180" t="str">
        <f t="shared" si="148"/>
        <v/>
      </c>
      <c r="BZ180" s="28" t="str">
        <f t="shared" si="172"/>
        <v/>
      </c>
      <c r="CA180" s="28" t="str">
        <f t="shared" si="173"/>
        <v/>
      </c>
      <c r="CB180" s="28" t="str">
        <f t="shared" si="174"/>
        <v/>
      </c>
      <c r="CC180" s="28" t="str">
        <f t="shared" si="175"/>
        <v/>
      </c>
      <c r="CD180" s="28" t="str">
        <f t="shared" si="176"/>
        <v/>
      </c>
      <c r="CE180" s="28" t="str">
        <f t="shared" si="177"/>
        <v/>
      </c>
      <c r="CF180" s="28" t="str">
        <f t="shared" si="185"/>
        <v/>
      </c>
      <c r="CG180" s="28" t="str">
        <f t="shared" si="186"/>
        <v/>
      </c>
      <c r="CH180" s="28" t="str">
        <f t="shared" si="187"/>
        <v/>
      </c>
      <c r="CI180" s="28">
        <f t="shared" si="188"/>
        <v>0</v>
      </c>
      <c r="CT180" s="5"/>
      <c r="CV180" s="28" t="str">
        <f t="shared" si="178"/>
        <v/>
      </c>
      <c r="CW180" s="28" t="str">
        <f t="shared" si="179"/>
        <v/>
      </c>
      <c r="CX180" s="28" t="str">
        <f t="shared" si="180"/>
        <v/>
      </c>
      <c r="CY180" s="28" t="str">
        <f t="shared" si="181"/>
        <v/>
      </c>
      <c r="CZ180" s="28" t="str">
        <f t="shared" si="182"/>
        <v/>
      </c>
      <c r="DA180" s="28" t="str">
        <f t="shared" si="183"/>
        <v/>
      </c>
      <c r="DB180" s="28" t="str">
        <f t="shared" si="189"/>
        <v/>
      </c>
      <c r="DC180" s="28" t="str">
        <f t="shared" si="190"/>
        <v/>
      </c>
      <c r="DD180" s="28" t="str">
        <f t="shared" si="191"/>
        <v/>
      </c>
      <c r="DE180" s="28">
        <f t="shared" si="192"/>
        <v>0</v>
      </c>
      <c r="DP180" s="5"/>
      <c r="DQ180" s="48"/>
      <c r="DR180" s="5"/>
      <c r="DS180" s="5"/>
      <c r="DU180" s="48"/>
      <c r="DV180" s="48"/>
      <c r="DW180" s="48"/>
      <c r="DZ180" s="48"/>
      <c r="EA180" s="48"/>
      <c r="EB180" s="48"/>
      <c r="EC180" s="48"/>
      <c r="EF180" s="48"/>
      <c r="EG180" s="48"/>
      <c r="EH180" s="48"/>
      <c r="EI180" s="48"/>
      <c r="EN180" s="48"/>
    </row>
    <row r="181" spans="1:144" x14ac:dyDescent="0.2">
      <c r="A181">
        <v>171</v>
      </c>
      <c r="B181" s="353">
        <v>12</v>
      </c>
      <c r="C181" s="354" t="str">
        <f>IF(AR181&lt;999,VLOOKUP(AR181,'Akt. Runde'!$A$11:$AL$189,3),"")</f>
        <v/>
      </c>
      <c r="D181" s="355" t="str">
        <f>IF(AR181&lt;999,VLOOKUP(AR181,'Akt. Runde'!$A$11:$AL$189,4),"")</f>
        <v/>
      </c>
      <c r="E181" s="356" t="str">
        <f>IF(AR181&lt;999,VLOOKUP(AR181,'Akt. Runde'!$A$11:$AL$189,5),"")</f>
        <v/>
      </c>
      <c r="F181" s="356" t="str">
        <f>IF(AR181&lt;999,VLOOKUP(AR181,'Akt. Runde'!$A$11:$AL$189,6),"")</f>
        <v/>
      </c>
      <c r="G181" s="438" t="str">
        <f>IF(AR181&lt;999,VLOOKUP(AR181,'Akt. Runde'!$A$11:$AL$189,7),"")</f>
        <v/>
      </c>
      <c r="H181" s="357" t="str">
        <f>IF(AR181&lt;999,VLOOKUP(AR181,'Akt. Runde'!$A$11:$AL$189,8),"")</f>
        <v/>
      </c>
      <c r="I181" s="444" t="str">
        <f>IF(AR181&lt;999,VLOOKUP(AR181,'Akt. Runde'!$A$11:$AL$189,9),"")</f>
        <v/>
      </c>
      <c r="J181" s="445" t="str">
        <f>IF(AR181&lt;999,VLOOKUP(AR181,'Akt. Runde'!$A$11:$AL$189,10),"")</f>
        <v/>
      </c>
      <c r="K181" s="446" t="str">
        <f>IF(AR181&lt;999,VLOOKUP(AR181,'Akt. Runde'!$A$11:$AL$189,11),"")</f>
        <v/>
      </c>
      <c r="L181" s="445" t="str">
        <f>IF(AR181&lt;999,VLOOKUP(AR181,'Akt. Runde'!$A$11:$AL$189,12),"")</f>
        <v/>
      </c>
      <c r="M181" s="446" t="str">
        <f>IF(AR181&lt;999,VLOOKUP(AR181,'Akt. Runde'!$A$11:$AL$189,13),"")</f>
        <v/>
      </c>
      <c r="N181" s="445" t="str">
        <f>IF(AR181&lt;999,VLOOKUP(AR181,'Akt. Runde'!$A$11:$AL$189,14),"")</f>
        <v/>
      </c>
      <c r="O181" s="444" t="str">
        <f>IF(AR181&lt;999,VLOOKUP(AR181,'Akt. Runde'!$A$11:$AL$189,15),"")</f>
        <v/>
      </c>
      <c r="P181" s="445" t="str">
        <f>IF(AR181&lt;999,VLOOKUP(AR181,'Akt. Runde'!$A$11:$AL$189,16),"")</f>
        <v/>
      </c>
      <c r="Q181" s="446" t="str">
        <f>IF(AR181&lt;999,VLOOKUP(AR181,'Akt. Runde'!$A$11:$AL$189,17),"")</f>
        <v/>
      </c>
      <c r="R181" s="445" t="str">
        <f>IF(AR181&lt;999,VLOOKUP(AR181,'Akt. Runde'!$A$11:$AL$189,18),"")</f>
        <v/>
      </c>
      <c r="S181" s="446" t="str">
        <f>IF(AR181&lt;999,VLOOKUP(AR181,'Akt. Runde'!$A$11:$AL$189,19),"")</f>
        <v/>
      </c>
      <c r="T181" s="445" t="str">
        <f>IF(AR181&lt;999,VLOOKUP(AR181,'Akt. Runde'!$A$11:$AL$189,20),"")</f>
        <v/>
      </c>
      <c r="U181" s="430" t="str">
        <f>IF(AR181&lt;999,VLOOKUP(AR181,'Akt. Runde'!$A$11:$AL$189,21),"")</f>
        <v/>
      </c>
      <c r="V181" s="431" t="str">
        <f>IF(AR181&lt;999,VLOOKUP(AR181,'Akt. Runde'!$A$11:$AL$189,22),"")</f>
        <v/>
      </c>
      <c r="W181" s="431" t="str">
        <f>IF(AR181&lt;999,VLOOKUP(AR181,'Akt. Runde'!$A$11:$AL$189,23),"")</f>
        <v/>
      </c>
      <c r="X181" s="344" t="str">
        <f>IF(AR181&lt;999,VLOOKUP(AR181,'Akt. Runde'!$A$11:$AL$189,24),"")</f>
        <v/>
      </c>
      <c r="Y181" s="345" t="str">
        <f>IF(AR181&lt;999,VLOOKUP(AR181,'Akt. Runde'!$A$11:$AL$189,25),"")</f>
        <v/>
      </c>
      <c r="Z181" s="338" t="str">
        <f>IF(AR181&lt;999,VLOOKUP(AR181,'Akt. Runde'!$A$11:$AL$189,26),"")</f>
        <v/>
      </c>
      <c r="AA181" s="352" t="str">
        <f>IF(AR181&lt;999,VLOOKUP(AR181,'Akt. Runde'!$A$11:$AL$189,27),"")</f>
        <v/>
      </c>
      <c r="AB181" s="345" t="str">
        <f>IF(AR181&lt;999,VLOOKUP(AR181,'Akt. Runde'!$A$11:$AL$189,28),"")</f>
        <v/>
      </c>
      <c r="AC181" s="345" t="str">
        <f>IF(AR181&lt;999,VLOOKUP(AR181,'Akt. Runde'!$A$11:$AL$189,29),"")</f>
        <v/>
      </c>
      <c r="AD181" s="339" t="str">
        <f>IF(AR181&lt;999,VLOOKUP(AR181,'Akt. Runde'!$A$11:$AL$189,30),"")</f>
        <v/>
      </c>
      <c r="AE181" s="352" t="str">
        <f>IF(AR181&lt;999,VLOOKUP(AR181,'Akt. Runde'!$A$11:$AL$189,31),"")</f>
        <v/>
      </c>
      <c r="AF181" s="345" t="str">
        <f>IF(AR181&lt;999,VLOOKUP(AR181,'Akt. Runde'!$A$11:$AL$189,32),"")</f>
        <v/>
      </c>
      <c r="AG181" s="345" t="str">
        <f>IF(AR181&lt;999,VLOOKUP(AR181,'Akt. Runde'!$A$11:$AL$189,33),"")</f>
        <v/>
      </c>
      <c r="AH181" s="340" t="str">
        <f>IF(AR181&lt;999,VLOOKUP(AR181,'Akt. Runde'!$A$11:$AL$189,34),"")</f>
        <v/>
      </c>
      <c r="AI181" s="339" t="str">
        <f>IF(AR181&lt;999,VLOOKUP(AR181,'Akt. Runde'!$A$11:$AL$189,35),"")</f>
        <v/>
      </c>
      <c r="AJ181" s="341" t="str">
        <f>IF(AR181&lt;999,VLOOKUP(AR181,'Akt. Runde'!$A$11:$AL$189,36),"")</f>
        <v/>
      </c>
      <c r="AK181" s="333" t="str">
        <f>IF(AR181&lt;999,VLOOKUP(AR181,'Akt. Runde'!$A$11:$AL$189,37),"")</f>
        <v/>
      </c>
      <c r="AL181" s="136" t="str">
        <f>IF(AR181&lt;999,VLOOKUP(AR181,'Akt. Runde'!$A$11:$AL$189,38),"")</f>
        <v/>
      </c>
      <c r="AO181">
        <f>IF('Akt. Runde'!AK181="",99,'Akt. Runde'!AK181)</f>
        <v>99</v>
      </c>
      <c r="AP181">
        <f t="shared" si="150"/>
        <v>99171</v>
      </c>
      <c r="AQ181">
        <f t="shared" si="184"/>
        <v>99171</v>
      </c>
      <c r="AR181">
        <f t="shared" si="143"/>
        <v>999</v>
      </c>
      <c r="AS181">
        <f t="shared" si="144"/>
        <v>999000</v>
      </c>
      <c r="AT181">
        <f t="shared" si="145"/>
        <v>999000</v>
      </c>
      <c r="AU181">
        <f t="shared" si="146"/>
        <v>999</v>
      </c>
      <c r="AV181">
        <f t="shared" si="149"/>
        <v>171</v>
      </c>
      <c r="AW181" s="47" t="str">
        <f t="shared" si="147"/>
        <v/>
      </c>
      <c r="AX181" t="str">
        <f>IF(AU181&lt;999,VLOOKUP(AU181,'Akt. Runde'!$A$11:$AL$189,4),"")</f>
        <v/>
      </c>
      <c r="AY181" s="48" t="str">
        <f>IF(AU181&lt;999,VLOOKUP(AU181,'Akt. Runde'!$A$11:$AL$189,36),"")</f>
        <v/>
      </c>
      <c r="AZ181" s="447" t="str">
        <f>IF(AU181&lt;999,VLOOKUP(AU181,'Akt. Runde'!$A$11:$AL$189,37),"")</f>
        <v/>
      </c>
      <c r="BA181" t="str">
        <f t="shared" si="148"/>
        <v/>
      </c>
      <c r="BZ181" s="28" t="str">
        <f t="shared" si="172"/>
        <v/>
      </c>
      <c r="CA181" s="28" t="str">
        <f t="shared" si="173"/>
        <v/>
      </c>
      <c r="CB181" s="28" t="str">
        <f t="shared" si="174"/>
        <v/>
      </c>
      <c r="CC181" s="28" t="str">
        <f t="shared" si="175"/>
        <v/>
      </c>
      <c r="CD181" s="28" t="str">
        <f t="shared" si="176"/>
        <v/>
      </c>
      <c r="CE181" s="28" t="str">
        <f t="shared" si="177"/>
        <v/>
      </c>
      <c r="CF181" s="28" t="str">
        <f t="shared" si="185"/>
        <v/>
      </c>
      <c r="CG181" s="28" t="str">
        <f t="shared" si="186"/>
        <v/>
      </c>
      <c r="CH181" s="28" t="str">
        <f t="shared" si="187"/>
        <v/>
      </c>
      <c r="CI181" s="28">
        <f t="shared" si="188"/>
        <v>0</v>
      </c>
      <c r="CT181" s="5"/>
      <c r="CV181" s="28" t="str">
        <f t="shared" si="178"/>
        <v/>
      </c>
      <c r="CW181" s="28" t="str">
        <f t="shared" si="179"/>
        <v/>
      </c>
      <c r="CX181" s="28" t="str">
        <f t="shared" si="180"/>
        <v/>
      </c>
      <c r="CY181" s="28" t="str">
        <f t="shared" si="181"/>
        <v/>
      </c>
      <c r="CZ181" s="28" t="str">
        <f t="shared" si="182"/>
        <v/>
      </c>
      <c r="DA181" s="28" t="str">
        <f t="shared" si="183"/>
        <v/>
      </c>
      <c r="DB181" s="28" t="str">
        <f t="shared" si="189"/>
        <v/>
      </c>
      <c r="DC181" s="28" t="str">
        <f t="shared" si="190"/>
        <v/>
      </c>
      <c r="DD181" s="28" t="str">
        <f t="shared" si="191"/>
        <v/>
      </c>
      <c r="DE181" s="28">
        <f t="shared" si="192"/>
        <v>0</v>
      </c>
      <c r="DP181" s="5"/>
      <c r="DQ181" s="48"/>
      <c r="DR181" s="5"/>
      <c r="DS181" s="5"/>
      <c r="DU181" s="48"/>
      <c r="DV181" s="48"/>
      <c r="DW181" s="48"/>
      <c r="DZ181" s="48"/>
      <c r="EA181" s="48"/>
      <c r="EB181" s="48"/>
      <c r="EC181" s="48"/>
      <c r="EF181" s="48"/>
      <c r="EG181" s="48"/>
      <c r="EH181" s="48"/>
      <c r="EI181" s="48"/>
      <c r="EN181" s="48"/>
    </row>
    <row r="182" spans="1:144" x14ac:dyDescent="0.2">
      <c r="A182">
        <v>172</v>
      </c>
      <c r="B182" s="387">
        <v>13</v>
      </c>
      <c r="C182" s="388" t="str">
        <f>IF(AR182&lt;999,VLOOKUP(AR182,'Akt. Runde'!$A$11:$AL$189,3),"")</f>
        <v/>
      </c>
      <c r="D182" s="389" t="str">
        <f>IF(AR182&lt;999,VLOOKUP(AR182,'Akt. Runde'!$A$11:$AL$189,4),"")</f>
        <v/>
      </c>
      <c r="E182" s="390" t="str">
        <f>IF(AR182&lt;999,VLOOKUP(AR182,'Akt. Runde'!$A$11:$AL$189,5),"")</f>
        <v/>
      </c>
      <c r="F182" s="390" t="str">
        <f>IF(AR182&lt;999,VLOOKUP(AR182,'Akt. Runde'!$A$11:$AL$189,6),"")</f>
        <v/>
      </c>
      <c r="G182" s="439" t="str">
        <f>IF(AR182&lt;999,VLOOKUP(AR182,'Akt. Runde'!$A$11:$AL$189,7),"")</f>
        <v/>
      </c>
      <c r="H182" s="391" t="str">
        <f>IF(AR182&lt;999,VLOOKUP(AR182,'Akt. Runde'!$A$11:$AL$189,8),"")</f>
        <v/>
      </c>
      <c r="I182" s="392" t="str">
        <f>IF(AR182&lt;999,VLOOKUP(AR182,'Akt. Runde'!$A$11:$AL$189,9),"")</f>
        <v/>
      </c>
      <c r="J182" s="393" t="str">
        <f>IF(AR182&lt;999,VLOOKUP(AR182,'Akt. Runde'!$A$11:$AL$189,10),"")</f>
        <v/>
      </c>
      <c r="K182" s="394" t="str">
        <f>IF(AR182&lt;999,VLOOKUP(AR182,'Akt. Runde'!$A$11:$AL$189,11),"")</f>
        <v/>
      </c>
      <c r="L182" s="393" t="str">
        <f>IF(AR182&lt;999,VLOOKUP(AR182,'Akt. Runde'!$A$11:$AL$189,12),"")</f>
        <v/>
      </c>
      <c r="M182" s="394" t="str">
        <f>IF(AR182&lt;999,VLOOKUP(AR182,'Akt. Runde'!$A$11:$AL$189,13),"")</f>
        <v/>
      </c>
      <c r="N182" s="393" t="str">
        <f>IF(AR182&lt;999,VLOOKUP(AR182,'Akt. Runde'!$A$11:$AL$189,14),"")</f>
        <v/>
      </c>
      <c r="O182" s="392" t="str">
        <f>IF(AR182&lt;999,VLOOKUP(AR182,'Akt. Runde'!$A$11:$AL$189,15),"")</f>
        <v/>
      </c>
      <c r="P182" s="393" t="str">
        <f>IF(AR182&lt;999,VLOOKUP(AR182,'Akt. Runde'!$A$11:$AL$189,16),"")</f>
        <v/>
      </c>
      <c r="Q182" s="394" t="str">
        <f>IF(AR182&lt;999,VLOOKUP(AR182,'Akt. Runde'!$A$11:$AL$189,17),"")</f>
        <v/>
      </c>
      <c r="R182" s="393" t="str">
        <f>IF(AR182&lt;999,VLOOKUP(AR182,'Akt. Runde'!$A$11:$AL$189,18),"")</f>
        <v/>
      </c>
      <c r="S182" s="394" t="str">
        <f>IF(AR182&lt;999,VLOOKUP(AR182,'Akt. Runde'!$A$11:$AL$189,19),"")</f>
        <v/>
      </c>
      <c r="T182" s="393" t="str">
        <f>IF(AR182&lt;999,VLOOKUP(AR182,'Akt. Runde'!$A$11:$AL$189,20),"")</f>
        <v/>
      </c>
      <c r="U182" s="428" t="str">
        <f>IF(AR182&lt;999,VLOOKUP(AR182,'Akt. Runde'!$A$11:$AL$189,21),"")</f>
        <v/>
      </c>
      <c r="V182" s="429" t="str">
        <f>IF(AR182&lt;999,VLOOKUP(AR182,'Akt. Runde'!$A$11:$AL$189,22),"")</f>
        <v/>
      </c>
      <c r="W182" s="429" t="str">
        <f>IF(AR182&lt;999,VLOOKUP(AR182,'Akt. Runde'!$A$11:$AL$189,23),"")</f>
        <v/>
      </c>
      <c r="X182" s="395" t="str">
        <f>IF(AR182&lt;999,VLOOKUP(AR182,'Akt. Runde'!$A$11:$AL$189,24),"")</f>
        <v/>
      </c>
      <c r="Y182" s="396" t="str">
        <f>IF(AR182&lt;999,VLOOKUP(AR182,'Akt. Runde'!$A$11:$AL$189,25),"")</f>
        <v/>
      </c>
      <c r="Z182" s="397" t="str">
        <f>IF(AR182&lt;999,VLOOKUP(AR182,'Akt. Runde'!$A$11:$AL$189,26),"")</f>
        <v/>
      </c>
      <c r="AA182" s="398" t="str">
        <f>IF(AR182&lt;999,VLOOKUP(AR182,'Akt. Runde'!$A$11:$AL$189,27),"")</f>
        <v/>
      </c>
      <c r="AB182" s="396" t="str">
        <f>IF(AR182&lt;999,VLOOKUP(AR182,'Akt. Runde'!$A$11:$AL$189,28),"")</f>
        <v/>
      </c>
      <c r="AC182" s="396" t="str">
        <f>IF(AR182&lt;999,VLOOKUP(AR182,'Akt. Runde'!$A$11:$AL$189,29),"")</f>
        <v/>
      </c>
      <c r="AD182" s="399" t="str">
        <f>IF(AR182&lt;999,VLOOKUP(AR182,'Akt. Runde'!$A$11:$AL$189,30),"")</f>
        <v/>
      </c>
      <c r="AE182" s="398" t="str">
        <f>IF(AR182&lt;999,VLOOKUP(AR182,'Akt. Runde'!$A$11:$AL$189,31),"")</f>
        <v/>
      </c>
      <c r="AF182" s="396" t="str">
        <f>IF(AR182&lt;999,VLOOKUP(AR182,'Akt. Runde'!$A$11:$AL$189,32),"")</f>
        <v/>
      </c>
      <c r="AG182" s="396" t="str">
        <f>IF(AR182&lt;999,VLOOKUP(AR182,'Akt. Runde'!$A$11:$AL$189,33),"")</f>
        <v/>
      </c>
      <c r="AH182" s="400" t="str">
        <f>IF(AR182&lt;999,VLOOKUP(AR182,'Akt. Runde'!$A$11:$AL$189,34),"")</f>
        <v/>
      </c>
      <c r="AI182" s="399" t="str">
        <f>IF(AR182&lt;999,VLOOKUP(AR182,'Akt. Runde'!$A$11:$AL$189,35),"")</f>
        <v/>
      </c>
      <c r="AJ182" s="401" t="str">
        <f>IF(AR182&lt;999,VLOOKUP(AR182,'Akt. Runde'!$A$11:$AL$189,36),"")</f>
        <v/>
      </c>
      <c r="AK182" s="402" t="str">
        <f>IF(AR182&lt;999,VLOOKUP(AR182,'Akt. Runde'!$A$11:$AL$189,37),"")</f>
        <v/>
      </c>
      <c r="AL182" s="403" t="str">
        <f>IF(AR182&lt;999,VLOOKUP(AR182,'Akt. Runde'!$A$11:$AL$189,38),"")</f>
        <v/>
      </c>
      <c r="AO182">
        <f>IF('Akt. Runde'!AK182="",99,'Akt. Runde'!AK182)</f>
        <v>99</v>
      </c>
      <c r="AP182">
        <f t="shared" si="150"/>
        <v>99172</v>
      </c>
      <c r="AQ182">
        <f t="shared" si="184"/>
        <v>99172</v>
      </c>
      <c r="AR182">
        <f t="shared" si="143"/>
        <v>999</v>
      </c>
      <c r="AS182">
        <f t="shared" si="144"/>
        <v>999000</v>
      </c>
      <c r="AT182">
        <f t="shared" si="145"/>
        <v>999000</v>
      </c>
      <c r="AU182">
        <f t="shared" si="146"/>
        <v>999</v>
      </c>
      <c r="AV182">
        <f t="shared" si="149"/>
        <v>172</v>
      </c>
      <c r="AW182" s="47" t="str">
        <f t="shared" si="147"/>
        <v/>
      </c>
      <c r="AX182" t="str">
        <f>IF(AU182&lt;999,VLOOKUP(AU182,'Akt. Runde'!$A$11:$AL$189,4),"")</f>
        <v/>
      </c>
      <c r="AY182" s="48" t="str">
        <f>IF(AU182&lt;999,VLOOKUP(AU182,'Akt. Runde'!$A$11:$AL$189,36),"")</f>
        <v/>
      </c>
      <c r="AZ182" s="447" t="str">
        <f>IF(AU182&lt;999,VLOOKUP(AU182,'Akt. Runde'!$A$11:$AL$189,37),"")</f>
        <v/>
      </c>
      <c r="BA182" t="str">
        <f t="shared" si="148"/>
        <v/>
      </c>
      <c r="BZ182" s="28" t="str">
        <f t="shared" si="172"/>
        <v/>
      </c>
      <c r="CA182" s="28" t="str">
        <f t="shared" si="173"/>
        <v/>
      </c>
      <c r="CB182" s="28" t="str">
        <f t="shared" si="174"/>
        <v/>
      </c>
      <c r="CC182" s="28" t="str">
        <f t="shared" si="175"/>
        <v/>
      </c>
      <c r="CD182" s="28" t="str">
        <f t="shared" si="176"/>
        <v/>
      </c>
      <c r="CE182" s="28" t="str">
        <f t="shared" si="177"/>
        <v/>
      </c>
      <c r="CF182" s="28" t="str">
        <f t="shared" si="185"/>
        <v/>
      </c>
      <c r="CG182" s="28" t="str">
        <f t="shared" si="186"/>
        <v/>
      </c>
      <c r="CH182" s="28" t="str">
        <f t="shared" si="187"/>
        <v/>
      </c>
      <c r="CI182" s="28">
        <f t="shared" si="188"/>
        <v>0</v>
      </c>
      <c r="CT182" s="5"/>
      <c r="CV182" s="28" t="str">
        <f t="shared" si="178"/>
        <v/>
      </c>
      <c r="CW182" s="28" t="str">
        <f t="shared" si="179"/>
        <v/>
      </c>
      <c r="CX182" s="28" t="str">
        <f t="shared" si="180"/>
        <v/>
      </c>
      <c r="CY182" s="28" t="str">
        <f t="shared" si="181"/>
        <v/>
      </c>
      <c r="CZ182" s="28" t="str">
        <f t="shared" si="182"/>
        <v/>
      </c>
      <c r="DA182" s="28" t="str">
        <f t="shared" si="183"/>
        <v/>
      </c>
      <c r="DB182" s="28" t="str">
        <f t="shared" si="189"/>
        <v/>
      </c>
      <c r="DC182" s="28" t="str">
        <f t="shared" si="190"/>
        <v/>
      </c>
      <c r="DD182" s="28" t="str">
        <f t="shared" si="191"/>
        <v/>
      </c>
      <c r="DE182" s="28">
        <f t="shared" si="192"/>
        <v>0</v>
      </c>
      <c r="DP182" s="5"/>
      <c r="DQ182" s="48"/>
      <c r="DR182" s="5"/>
      <c r="DS182" s="5"/>
      <c r="DU182" s="48"/>
      <c r="DV182" s="48"/>
      <c r="DW182" s="48"/>
      <c r="DZ182" s="48"/>
      <c r="EA182" s="48"/>
      <c r="EB182" s="48"/>
      <c r="EC182" s="48"/>
      <c r="EF182" s="48"/>
      <c r="EG182" s="48"/>
      <c r="EH182" s="48"/>
      <c r="EI182" s="48"/>
      <c r="EN182" s="48"/>
    </row>
    <row r="183" spans="1:144" x14ac:dyDescent="0.2">
      <c r="A183">
        <v>173</v>
      </c>
      <c r="B183" s="353">
        <v>14</v>
      </c>
      <c r="C183" s="354" t="str">
        <f>IF(AR183&lt;999,VLOOKUP(AR183,'Akt. Runde'!$A$11:$AL$189,3),"")</f>
        <v/>
      </c>
      <c r="D183" s="355" t="str">
        <f>IF(AR183&lt;999,VLOOKUP(AR183,'Akt. Runde'!$A$11:$AL$189,4),"")</f>
        <v/>
      </c>
      <c r="E183" s="356" t="str">
        <f>IF(AR183&lt;999,VLOOKUP(AR183,'Akt. Runde'!$A$11:$AL$189,5),"")</f>
        <v/>
      </c>
      <c r="F183" s="356" t="str">
        <f>IF(AR183&lt;999,VLOOKUP(AR183,'Akt. Runde'!$A$11:$AL$189,6),"")</f>
        <v/>
      </c>
      <c r="G183" s="438" t="str">
        <f>IF(AR183&lt;999,VLOOKUP(AR183,'Akt. Runde'!$A$11:$AL$189,7),"")</f>
        <v/>
      </c>
      <c r="H183" s="357" t="str">
        <f>IF(AR183&lt;999,VLOOKUP(AR183,'Akt. Runde'!$A$11:$AL$189,8),"")</f>
        <v/>
      </c>
      <c r="I183" s="444" t="str">
        <f>IF(AR183&lt;999,VLOOKUP(AR183,'Akt. Runde'!$A$11:$AL$189,9),"")</f>
        <v/>
      </c>
      <c r="J183" s="445" t="str">
        <f>IF(AR183&lt;999,VLOOKUP(AR183,'Akt. Runde'!$A$11:$AL$189,10),"")</f>
        <v/>
      </c>
      <c r="K183" s="446" t="str">
        <f>IF(AR183&lt;999,VLOOKUP(AR183,'Akt. Runde'!$A$11:$AL$189,11),"")</f>
        <v/>
      </c>
      <c r="L183" s="445" t="str">
        <f>IF(AR183&lt;999,VLOOKUP(AR183,'Akt. Runde'!$A$11:$AL$189,12),"")</f>
        <v/>
      </c>
      <c r="M183" s="446" t="str">
        <f>IF(AR183&lt;999,VLOOKUP(AR183,'Akt. Runde'!$A$11:$AL$189,13),"")</f>
        <v/>
      </c>
      <c r="N183" s="445" t="str">
        <f>IF(AR183&lt;999,VLOOKUP(AR183,'Akt. Runde'!$A$11:$AL$189,14),"")</f>
        <v/>
      </c>
      <c r="O183" s="444" t="str">
        <f>IF(AR183&lt;999,VLOOKUP(AR183,'Akt. Runde'!$A$11:$AL$189,15),"")</f>
        <v/>
      </c>
      <c r="P183" s="445" t="str">
        <f>IF(AR183&lt;999,VLOOKUP(AR183,'Akt. Runde'!$A$11:$AL$189,16),"")</f>
        <v/>
      </c>
      <c r="Q183" s="446" t="str">
        <f>IF(AR183&lt;999,VLOOKUP(AR183,'Akt. Runde'!$A$11:$AL$189,17),"")</f>
        <v/>
      </c>
      <c r="R183" s="445" t="str">
        <f>IF(AR183&lt;999,VLOOKUP(AR183,'Akt. Runde'!$A$11:$AL$189,18),"")</f>
        <v/>
      </c>
      <c r="S183" s="446" t="str">
        <f>IF(AR183&lt;999,VLOOKUP(AR183,'Akt. Runde'!$A$11:$AL$189,19),"")</f>
        <v/>
      </c>
      <c r="T183" s="445" t="str">
        <f>IF(AR183&lt;999,VLOOKUP(AR183,'Akt. Runde'!$A$11:$AL$189,20),"")</f>
        <v/>
      </c>
      <c r="U183" s="430" t="str">
        <f>IF(AR183&lt;999,VLOOKUP(AR183,'Akt. Runde'!$A$11:$AL$189,21),"")</f>
        <v/>
      </c>
      <c r="V183" s="431" t="str">
        <f>IF(AR183&lt;999,VLOOKUP(AR183,'Akt. Runde'!$A$11:$AL$189,22),"")</f>
        <v/>
      </c>
      <c r="W183" s="431" t="str">
        <f>IF(AR183&lt;999,VLOOKUP(AR183,'Akt. Runde'!$A$11:$AL$189,23),"")</f>
        <v/>
      </c>
      <c r="X183" s="344" t="str">
        <f>IF(AR183&lt;999,VLOOKUP(AR183,'Akt. Runde'!$A$11:$AL$189,24),"")</f>
        <v/>
      </c>
      <c r="Y183" s="345" t="str">
        <f>IF(AR183&lt;999,VLOOKUP(AR183,'Akt. Runde'!$A$11:$AL$189,25),"")</f>
        <v/>
      </c>
      <c r="Z183" s="338" t="str">
        <f>IF(AR183&lt;999,VLOOKUP(AR183,'Akt. Runde'!$A$11:$AL$189,26),"")</f>
        <v/>
      </c>
      <c r="AA183" s="352" t="str">
        <f>IF(AR183&lt;999,VLOOKUP(AR183,'Akt. Runde'!$A$11:$AL$189,27),"")</f>
        <v/>
      </c>
      <c r="AB183" s="345" t="str">
        <f>IF(AR183&lt;999,VLOOKUP(AR183,'Akt. Runde'!$A$11:$AL$189,28),"")</f>
        <v/>
      </c>
      <c r="AC183" s="345" t="str">
        <f>IF(AR183&lt;999,VLOOKUP(AR183,'Akt. Runde'!$A$11:$AL$189,29),"")</f>
        <v/>
      </c>
      <c r="AD183" s="339" t="str">
        <f>IF(AR183&lt;999,VLOOKUP(AR183,'Akt. Runde'!$A$11:$AL$189,30),"")</f>
        <v/>
      </c>
      <c r="AE183" s="352" t="str">
        <f>IF(AR183&lt;999,VLOOKUP(AR183,'Akt. Runde'!$A$11:$AL$189,31),"")</f>
        <v/>
      </c>
      <c r="AF183" s="345" t="str">
        <f>IF(AR183&lt;999,VLOOKUP(AR183,'Akt. Runde'!$A$11:$AL$189,32),"")</f>
        <v/>
      </c>
      <c r="AG183" s="345" t="str">
        <f>IF(AR183&lt;999,VLOOKUP(AR183,'Akt. Runde'!$A$11:$AL$189,33),"")</f>
        <v/>
      </c>
      <c r="AH183" s="340" t="str">
        <f>IF(AR183&lt;999,VLOOKUP(AR183,'Akt. Runde'!$A$11:$AL$189,34),"")</f>
        <v/>
      </c>
      <c r="AI183" s="339" t="str">
        <f>IF(AR183&lt;999,VLOOKUP(AR183,'Akt. Runde'!$A$11:$AL$189,35),"")</f>
        <v/>
      </c>
      <c r="AJ183" s="341" t="str">
        <f>IF(AR183&lt;999,VLOOKUP(AR183,'Akt. Runde'!$A$11:$AL$189,36),"")</f>
        <v/>
      </c>
      <c r="AK183" s="333" t="str">
        <f>IF(AR183&lt;999,VLOOKUP(AR183,'Akt. Runde'!$A$11:$AL$189,37),"")</f>
        <v/>
      </c>
      <c r="AL183" s="136" t="str">
        <f>IF(AR183&lt;999,VLOOKUP(AR183,'Akt. Runde'!$A$11:$AL$189,38),"")</f>
        <v/>
      </c>
      <c r="AO183">
        <f>IF('Akt. Runde'!AK183="",99,'Akt. Runde'!AK183)</f>
        <v>99</v>
      </c>
      <c r="AP183">
        <f t="shared" si="150"/>
        <v>99173</v>
      </c>
      <c r="AQ183">
        <f t="shared" si="184"/>
        <v>99173</v>
      </c>
      <c r="AR183">
        <f t="shared" si="143"/>
        <v>999</v>
      </c>
      <c r="AS183">
        <f t="shared" si="144"/>
        <v>999000</v>
      </c>
      <c r="AT183">
        <f t="shared" si="145"/>
        <v>999000</v>
      </c>
      <c r="AU183">
        <f t="shared" si="146"/>
        <v>999</v>
      </c>
      <c r="AV183">
        <f t="shared" si="149"/>
        <v>173</v>
      </c>
      <c r="AW183" s="47" t="str">
        <f t="shared" si="147"/>
        <v/>
      </c>
      <c r="AX183" t="str">
        <f>IF(AU183&lt;999,VLOOKUP(AU183,'Akt. Runde'!$A$11:$AL$189,4),"")</f>
        <v/>
      </c>
      <c r="AY183" s="48" t="str">
        <f>IF(AU183&lt;999,VLOOKUP(AU183,'Akt. Runde'!$A$11:$AL$189,36),"")</f>
        <v/>
      </c>
      <c r="AZ183" s="447" t="str">
        <f>IF(AU183&lt;999,VLOOKUP(AU183,'Akt. Runde'!$A$11:$AL$189,37),"")</f>
        <v/>
      </c>
      <c r="BA183" t="str">
        <f t="shared" si="148"/>
        <v/>
      </c>
      <c r="BZ183" s="28" t="str">
        <f t="shared" si="172"/>
        <v/>
      </c>
      <c r="CA183" s="28" t="str">
        <f t="shared" si="173"/>
        <v/>
      </c>
      <c r="CB183" s="28" t="str">
        <f t="shared" si="174"/>
        <v/>
      </c>
      <c r="CC183" s="28" t="str">
        <f t="shared" si="175"/>
        <v/>
      </c>
      <c r="CD183" s="28" t="str">
        <f t="shared" si="176"/>
        <v/>
      </c>
      <c r="CE183" s="28" t="str">
        <f t="shared" si="177"/>
        <v/>
      </c>
      <c r="CF183" s="28" t="str">
        <f t="shared" si="185"/>
        <v/>
      </c>
      <c r="CG183" s="28" t="str">
        <f t="shared" si="186"/>
        <v/>
      </c>
      <c r="CH183" s="28" t="str">
        <f t="shared" si="187"/>
        <v/>
      </c>
      <c r="CI183" s="28">
        <f t="shared" si="188"/>
        <v>0</v>
      </c>
      <c r="CT183" s="5"/>
      <c r="CV183" s="28" t="str">
        <f t="shared" si="178"/>
        <v/>
      </c>
      <c r="CW183" s="28" t="str">
        <f t="shared" si="179"/>
        <v/>
      </c>
      <c r="CX183" s="28" t="str">
        <f t="shared" si="180"/>
        <v/>
      </c>
      <c r="CY183" s="28" t="str">
        <f t="shared" si="181"/>
        <v/>
      </c>
      <c r="CZ183" s="28" t="str">
        <f t="shared" si="182"/>
        <v/>
      </c>
      <c r="DA183" s="28" t="str">
        <f t="shared" si="183"/>
        <v/>
      </c>
      <c r="DB183" s="28" t="str">
        <f t="shared" si="189"/>
        <v/>
      </c>
      <c r="DC183" s="28" t="str">
        <f t="shared" si="190"/>
        <v/>
      </c>
      <c r="DD183" s="28" t="str">
        <f t="shared" si="191"/>
        <v/>
      </c>
      <c r="DE183" s="28">
        <f t="shared" si="192"/>
        <v>0</v>
      </c>
      <c r="DP183" s="5"/>
      <c r="DQ183" s="48"/>
      <c r="DR183" s="5"/>
      <c r="DS183" s="5"/>
      <c r="DU183" s="48"/>
      <c r="DV183" s="48"/>
      <c r="DW183" s="48"/>
      <c r="DZ183" s="48"/>
      <c r="EA183" s="48"/>
      <c r="EB183" s="48"/>
      <c r="EC183" s="48"/>
      <c r="EF183" s="48"/>
      <c r="EG183" s="48"/>
      <c r="EH183" s="48"/>
      <c r="EI183" s="48"/>
      <c r="EN183" s="48"/>
    </row>
    <row r="184" spans="1:144" x14ac:dyDescent="0.2">
      <c r="A184">
        <v>174</v>
      </c>
      <c r="B184" s="387">
        <v>15</v>
      </c>
      <c r="C184" s="388" t="str">
        <f>IF(AR184&lt;999,VLOOKUP(AR184,'Akt. Runde'!$A$11:$AL$189,3),"")</f>
        <v/>
      </c>
      <c r="D184" s="389" t="str">
        <f>IF(AR184&lt;999,VLOOKUP(AR184,'Akt. Runde'!$A$11:$AL$189,4),"")</f>
        <v/>
      </c>
      <c r="E184" s="390" t="str">
        <f>IF(AR184&lt;999,VLOOKUP(AR184,'Akt. Runde'!$A$11:$AL$189,5),"")</f>
        <v/>
      </c>
      <c r="F184" s="390" t="str">
        <f>IF(AR184&lt;999,VLOOKUP(AR184,'Akt. Runde'!$A$11:$AL$189,6),"")</f>
        <v/>
      </c>
      <c r="G184" s="439" t="str">
        <f>IF(AR184&lt;999,VLOOKUP(AR184,'Akt. Runde'!$A$11:$AL$189,7),"")</f>
        <v/>
      </c>
      <c r="H184" s="391" t="str">
        <f>IF(AR184&lt;999,VLOOKUP(AR184,'Akt. Runde'!$A$11:$AL$189,8),"")</f>
        <v/>
      </c>
      <c r="I184" s="392" t="str">
        <f>IF(AR184&lt;999,VLOOKUP(AR184,'Akt. Runde'!$A$11:$AL$189,9),"")</f>
        <v/>
      </c>
      <c r="J184" s="393" t="str">
        <f>IF(AR184&lt;999,VLOOKUP(AR184,'Akt. Runde'!$A$11:$AL$189,10),"")</f>
        <v/>
      </c>
      <c r="K184" s="394" t="str">
        <f>IF(AR184&lt;999,VLOOKUP(AR184,'Akt. Runde'!$A$11:$AL$189,11),"")</f>
        <v/>
      </c>
      <c r="L184" s="393" t="str">
        <f>IF(AR184&lt;999,VLOOKUP(AR184,'Akt. Runde'!$A$11:$AL$189,12),"")</f>
        <v/>
      </c>
      <c r="M184" s="394" t="str">
        <f>IF(AR184&lt;999,VLOOKUP(AR184,'Akt. Runde'!$A$11:$AL$189,13),"")</f>
        <v/>
      </c>
      <c r="N184" s="393" t="str">
        <f>IF(AR184&lt;999,VLOOKUP(AR184,'Akt. Runde'!$A$11:$AL$189,14),"")</f>
        <v/>
      </c>
      <c r="O184" s="392" t="str">
        <f>IF(AR184&lt;999,VLOOKUP(AR184,'Akt. Runde'!$A$11:$AL$189,15),"")</f>
        <v/>
      </c>
      <c r="P184" s="393" t="str">
        <f>IF(AR184&lt;999,VLOOKUP(AR184,'Akt. Runde'!$A$11:$AL$189,16),"")</f>
        <v/>
      </c>
      <c r="Q184" s="394" t="str">
        <f>IF(AR184&lt;999,VLOOKUP(AR184,'Akt. Runde'!$A$11:$AL$189,17),"")</f>
        <v/>
      </c>
      <c r="R184" s="393" t="str">
        <f>IF(AR184&lt;999,VLOOKUP(AR184,'Akt. Runde'!$A$11:$AL$189,18),"")</f>
        <v/>
      </c>
      <c r="S184" s="394" t="str">
        <f>IF(AR184&lt;999,VLOOKUP(AR184,'Akt. Runde'!$A$11:$AL$189,19),"")</f>
        <v/>
      </c>
      <c r="T184" s="393" t="str">
        <f>IF(AR184&lt;999,VLOOKUP(AR184,'Akt. Runde'!$A$11:$AL$189,20),"")</f>
        <v/>
      </c>
      <c r="U184" s="428" t="str">
        <f>IF(AR184&lt;999,VLOOKUP(AR184,'Akt. Runde'!$A$11:$AL$189,21),"")</f>
        <v/>
      </c>
      <c r="V184" s="429" t="str">
        <f>IF(AR184&lt;999,VLOOKUP(AR184,'Akt. Runde'!$A$11:$AL$189,22),"")</f>
        <v/>
      </c>
      <c r="W184" s="429" t="str">
        <f>IF(AR184&lt;999,VLOOKUP(AR184,'Akt. Runde'!$A$11:$AL$189,23),"")</f>
        <v/>
      </c>
      <c r="X184" s="395" t="str">
        <f>IF(AR184&lt;999,VLOOKUP(AR184,'Akt. Runde'!$A$11:$AL$189,24),"")</f>
        <v/>
      </c>
      <c r="Y184" s="396" t="str">
        <f>IF(AR184&lt;999,VLOOKUP(AR184,'Akt. Runde'!$A$11:$AL$189,25),"")</f>
        <v/>
      </c>
      <c r="Z184" s="397" t="str">
        <f>IF(AR184&lt;999,VLOOKUP(AR184,'Akt. Runde'!$A$11:$AL$189,26),"")</f>
        <v/>
      </c>
      <c r="AA184" s="398" t="str">
        <f>IF(AR184&lt;999,VLOOKUP(AR184,'Akt. Runde'!$A$11:$AL$189,27),"")</f>
        <v/>
      </c>
      <c r="AB184" s="396" t="str">
        <f>IF(AR184&lt;999,VLOOKUP(AR184,'Akt. Runde'!$A$11:$AL$189,28),"")</f>
        <v/>
      </c>
      <c r="AC184" s="396" t="str">
        <f>IF(AR184&lt;999,VLOOKUP(AR184,'Akt. Runde'!$A$11:$AL$189,29),"")</f>
        <v/>
      </c>
      <c r="AD184" s="399" t="str">
        <f>IF(AR184&lt;999,VLOOKUP(AR184,'Akt. Runde'!$A$11:$AL$189,30),"")</f>
        <v/>
      </c>
      <c r="AE184" s="398" t="str">
        <f>IF(AR184&lt;999,VLOOKUP(AR184,'Akt. Runde'!$A$11:$AL$189,31),"")</f>
        <v/>
      </c>
      <c r="AF184" s="396" t="str">
        <f>IF(AR184&lt;999,VLOOKUP(AR184,'Akt. Runde'!$A$11:$AL$189,32),"")</f>
        <v/>
      </c>
      <c r="AG184" s="396" t="str">
        <f>IF(AR184&lt;999,VLOOKUP(AR184,'Akt. Runde'!$A$11:$AL$189,33),"")</f>
        <v/>
      </c>
      <c r="AH184" s="400" t="str">
        <f>IF(AR184&lt;999,VLOOKUP(AR184,'Akt. Runde'!$A$11:$AL$189,34),"")</f>
        <v/>
      </c>
      <c r="AI184" s="399" t="str">
        <f>IF(AR184&lt;999,VLOOKUP(AR184,'Akt. Runde'!$A$11:$AL$189,35),"")</f>
        <v/>
      </c>
      <c r="AJ184" s="401" t="str">
        <f>IF(AR184&lt;999,VLOOKUP(AR184,'Akt. Runde'!$A$11:$AL$189,36),"")</f>
        <v/>
      </c>
      <c r="AK184" s="402" t="str">
        <f>IF(AR184&lt;999,VLOOKUP(AR184,'Akt. Runde'!$A$11:$AL$189,37),"")</f>
        <v/>
      </c>
      <c r="AL184" s="403" t="str">
        <f>IF(AR184&lt;999,VLOOKUP(AR184,'Akt. Runde'!$A$11:$AL$189,38),"")</f>
        <v/>
      </c>
      <c r="AO184">
        <f>IF('Akt. Runde'!AK184="",99,'Akt. Runde'!AK184)</f>
        <v>99</v>
      </c>
      <c r="AP184">
        <f t="shared" si="150"/>
        <v>99174</v>
      </c>
      <c r="AQ184">
        <f t="shared" si="184"/>
        <v>99174</v>
      </c>
      <c r="AR184">
        <f t="shared" si="143"/>
        <v>999</v>
      </c>
      <c r="AS184">
        <f t="shared" si="144"/>
        <v>999000</v>
      </c>
      <c r="AT184">
        <f t="shared" si="145"/>
        <v>999000</v>
      </c>
      <c r="AU184">
        <f t="shared" si="146"/>
        <v>999</v>
      </c>
      <c r="AV184">
        <f t="shared" si="149"/>
        <v>174</v>
      </c>
      <c r="AW184" s="47" t="str">
        <f t="shared" si="147"/>
        <v/>
      </c>
      <c r="AX184" t="str">
        <f>IF(AU184&lt;999,VLOOKUP(AU184,'Akt. Runde'!$A$11:$AL$189,4),"")</f>
        <v/>
      </c>
      <c r="AY184" s="48" t="str">
        <f>IF(AU184&lt;999,VLOOKUP(AU184,'Akt. Runde'!$A$11:$AL$189,36),"")</f>
        <v/>
      </c>
      <c r="AZ184" s="447" t="str">
        <f>IF(AU184&lt;999,VLOOKUP(AU184,'Akt. Runde'!$A$11:$AL$189,37),"")</f>
        <v/>
      </c>
      <c r="BA184" t="str">
        <f t="shared" si="148"/>
        <v/>
      </c>
      <c r="BZ184" s="28" t="str">
        <f t="shared" si="172"/>
        <v/>
      </c>
      <c r="CA184" s="28" t="str">
        <f t="shared" si="173"/>
        <v/>
      </c>
      <c r="CB184" s="28" t="str">
        <f t="shared" si="174"/>
        <v/>
      </c>
      <c r="CC184" s="28" t="str">
        <f t="shared" si="175"/>
        <v/>
      </c>
      <c r="CD184" s="28" t="str">
        <f t="shared" si="176"/>
        <v/>
      </c>
      <c r="CE184" s="28" t="str">
        <f t="shared" si="177"/>
        <v/>
      </c>
      <c r="CF184" s="28" t="str">
        <f t="shared" si="185"/>
        <v/>
      </c>
      <c r="CG184" s="28" t="str">
        <f t="shared" si="186"/>
        <v/>
      </c>
      <c r="CH184" s="28" t="str">
        <f t="shared" si="187"/>
        <v/>
      </c>
      <c r="CI184" s="28">
        <f t="shared" si="188"/>
        <v>0</v>
      </c>
      <c r="CT184" s="5"/>
      <c r="CV184" s="28" t="str">
        <f t="shared" si="178"/>
        <v/>
      </c>
      <c r="CW184" s="28" t="str">
        <f t="shared" si="179"/>
        <v/>
      </c>
      <c r="CX184" s="28" t="str">
        <f t="shared" si="180"/>
        <v/>
      </c>
      <c r="CY184" s="28" t="str">
        <f t="shared" si="181"/>
        <v/>
      </c>
      <c r="CZ184" s="28" t="str">
        <f t="shared" si="182"/>
        <v/>
      </c>
      <c r="DA184" s="28" t="str">
        <f t="shared" si="183"/>
        <v/>
      </c>
      <c r="DB184" s="28" t="str">
        <f t="shared" si="189"/>
        <v/>
      </c>
      <c r="DC184" s="28" t="str">
        <f t="shared" si="190"/>
        <v/>
      </c>
      <c r="DD184" s="28" t="str">
        <f t="shared" si="191"/>
        <v/>
      </c>
      <c r="DE184" s="28">
        <f t="shared" si="192"/>
        <v>0</v>
      </c>
      <c r="DP184" s="5"/>
      <c r="DQ184" s="48"/>
      <c r="DR184" s="5"/>
      <c r="DS184" s="5"/>
      <c r="DU184" s="48"/>
      <c r="DV184" s="48"/>
      <c r="DW184" s="48"/>
      <c r="DZ184" s="48"/>
      <c r="EA184" s="48"/>
      <c r="EB184" s="48"/>
      <c r="EC184" s="48"/>
      <c r="EF184" s="48"/>
      <c r="EG184" s="48"/>
      <c r="EH184" s="48"/>
      <c r="EI184" s="48"/>
      <c r="EN184" s="48"/>
    </row>
    <row r="185" spans="1:144" x14ac:dyDescent="0.2">
      <c r="A185">
        <v>175</v>
      </c>
      <c r="B185" s="353">
        <v>16</v>
      </c>
      <c r="C185" s="354" t="str">
        <f>IF(AR185&lt;999,VLOOKUP(AR185,'Akt. Runde'!$A$11:$AL$189,3),"")</f>
        <v/>
      </c>
      <c r="D185" s="355" t="str">
        <f>IF(AR185&lt;999,VLOOKUP(AR185,'Akt. Runde'!$A$11:$AL$189,4),"")</f>
        <v/>
      </c>
      <c r="E185" s="356" t="str">
        <f>IF(AR185&lt;999,VLOOKUP(AR185,'Akt. Runde'!$A$11:$AL$189,5),"")</f>
        <v/>
      </c>
      <c r="F185" s="356" t="str">
        <f>IF(AR185&lt;999,VLOOKUP(AR185,'Akt. Runde'!$A$11:$AL$189,6),"")</f>
        <v/>
      </c>
      <c r="G185" s="438" t="str">
        <f>IF(AR185&lt;999,VLOOKUP(AR185,'Akt. Runde'!$A$11:$AL$189,7),"")</f>
        <v/>
      </c>
      <c r="H185" s="357" t="str">
        <f>IF(AR185&lt;999,VLOOKUP(AR185,'Akt. Runde'!$A$11:$AL$189,8),"")</f>
        <v/>
      </c>
      <c r="I185" s="444" t="str">
        <f>IF(AR185&lt;999,VLOOKUP(AR185,'Akt. Runde'!$A$11:$AL$189,9),"")</f>
        <v/>
      </c>
      <c r="J185" s="445" t="str">
        <f>IF(AR185&lt;999,VLOOKUP(AR185,'Akt. Runde'!$A$11:$AL$189,10),"")</f>
        <v/>
      </c>
      <c r="K185" s="446" t="str">
        <f>IF(AR185&lt;999,VLOOKUP(AR185,'Akt. Runde'!$A$11:$AL$189,11),"")</f>
        <v/>
      </c>
      <c r="L185" s="445" t="str">
        <f>IF(AR185&lt;999,VLOOKUP(AR185,'Akt. Runde'!$A$11:$AL$189,12),"")</f>
        <v/>
      </c>
      <c r="M185" s="446" t="str">
        <f>IF(AR185&lt;999,VLOOKUP(AR185,'Akt. Runde'!$A$11:$AL$189,13),"")</f>
        <v/>
      </c>
      <c r="N185" s="445" t="str">
        <f>IF(AR185&lt;999,VLOOKUP(AR185,'Akt. Runde'!$A$11:$AL$189,14),"")</f>
        <v/>
      </c>
      <c r="O185" s="444" t="str">
        <f>IF(AR185&lt;999,VLOOKUP(AR185,'Akt. Runde'!$A$11:$AL$189,15),"")</f>
        <v/>
      </c>
      <c r="P185" s="445" t="str">
        <f>IF(AR185&lt;999,VLOOKUP(AR185,'Akt. Runde'!$A$11:$AL$189,16),"")</f>
        <v/>
      </c>
      <c r="Q185" s="446" t="str">
        <f>IF(AR185&lt;999,VLOOKUP(AR185,'Akt. Runde'!$A$11:$AL$189,17),"")</f>
        <v/>
      </c>
      <c r="R185" s="445" t="str">
        <f>IF(AR185&lt;999,VLOOKUP(AR185,'Akt. Runde'!$A$11:$AL$189,18),"")</f>
        <v/>
      </c>
      <c r="S185" s="446" t="str">
        <f>IF(AR185&lt;999,VLOOKUP(AR185,'Akt. Runde'!$A$11:$AL$189,19),"")</f>
        <v/>
      </c>
      <c r="T185" s="445" t="str">
        <f>IF(AR185&lt;999,VLOOKUP(AR185,'Akt. Runde'!$A$11:$AL$189,20),"")</f>
        <v/>
      </c>
      <c r="U185" s="430" t="str">
        <f>IF(AR185&lt;999,VLOOKUP(AR185,'Akt. Runde'!$A$11:$AL$189,21),"")</f>
        <v/>
      </c>
      <c r="V185" s="431" t="str">
        <f>IF(AR185&lt;999,VLOOKUP(AR185,'Akt. Runde'!$A$11:$AL$189,22),"")</f>
        <v/>
      </c>
      <c r="W185" s="431" t="str">
        <f>IF(AR185&lt;999,VLOOKUP(AR185,'Akt. Runde'!$A$11:$AL$189,23),"")</f>
        <v/>
      </c>
      <c r="X185" s="346" t="str">
        <f>IF(AR185&lt;999,VLOOKUP(AR185,'Akt. Runde'!$A$11:$AL$189,24),"")</f>
        <v/>
      </c>
      <c r="Y185" s="345" t="str">
        <f>IF(AR185&lt;999,VLOOKUP(AR185,'Akt. Runde'!$A$11:$AL$189,25),"")</f>
        <v/>
      </c>
      <c r="Z185" s="338" t="str">
        <f>IF(AR185&lt;999,VLOOKUP(AR185,'Akt. Runde'!$A$11:$AL$189,26),"")</f>
        <v/>
      </c>
      <c r="AA185" s="352" t="str">
        <f>IF(AR185&lt;999,VLOOKUP(AR185,'Akt. Runde'!$A$11:$AL$189,27),"")</f>
        <v/>
      </c>
      <c r="AB185" s="345" t="str">
        <f>IF(AR185&lt;999,VLOOKUP(AR185,'Akt. Runde'!$A$11:$AL$189,28),"")</f>
        <v/>
      </c>
      <c r="AC185" s="345" t="str">
        <f>IF(AR185&lt;999,VLOOKUP(AR185,'Akt. Runde'!$A$11:$AL$189,29),"")</f>
        <v/>
      </c>
      <c r="AD185" s="339" t="str">
        <f>IF(AR185&lt;999,VLOOKUP(AR185,'Akt. Runde'!$A$11:$AL$189,30),"")</f>
        <v/>
      </c>
      <c r="AE185" s="352" t="str">
        <f>IF(AR185&lt;999,VLOOKUP(AR185,'Akt. Runde'!$A$11:$AL$189,31),"")</f>
        <v/>
      </c>
      <c r="AF185" s="345" t="str">
        <f>IF(AR185&lt;999,VLOOKUP(AR185,'Akt. Runde'!$A$11:$AL$189,32),"")</f>
        <v/>
      </c>
      <c r="AG185" s="345" t="str">
        <f>IF(AR185&lt;999,VLOOKUP(AR185,'Akt. Runde'!$A$11:$AL$189,33),"")</f>
        <v/>
      </c>
      <c r="AH185" s="340" t="str">
        <f>IF(AR185&lt;999,VLOOKUP(AR185,'Akt. Runde'!$A$11:$AL$189,34),"")</f>
        <v/>
      </c>
      <c r="AI185" s="339" t="str">
        <f>IF(AR185&lt;999,VLOOKUP(AR185,'Akt. Runde'!$A$11:$AL$189,35),"")</f>
        <v/>
      </c>
      <c r="AJ185" s="341" t="str">
        <f>IF(AR185&lt;999,VLOOKUP(AR185,'Akt. Runde'!$A$11:$AL$189,36),"")</f>
        <v/>
      </c>
      <c r="AK185" s="333" t="str">
        <f>IF(AR185&lt;999,VLOOKUP(AR185,'Akt. Runde'!$A$11:$AL$189,37),"")</f>
        <v/>
      </c>
      <c r="AL185" s="136" t="str">
        <f>IF(AR185&lt;999,VLOOKUP(AR185,'Akt. Runde'!$A$11:$AL$189,38),"")</f>
        <v/>
      </c>
      <c r="AO185">
        <f>IF('Akt. Runde'!AK185="",99,'Akt. Runde'!AK185)</f>
        <v>99</v>
      </c>
      <c r="AP185">
        <f t="shared" si="150"/>
        <v>99175</v>
      </c>
      <c r="AQ185">
        <f t="shared" si="184"/>
        <v>99175</v>
      </c>
      <c r="AR185">
        <f t="shared" si="143"/>
        <v>999</v>
      </c>
      <c r="AS185">
        <f t="shared" si="144"/>
        <v>999000</v>
      </c>
      <c r="AT185">
        <f t="shared" si="145"/>
        <v>999000</v>
      </c>
      <c r="AU185">
        <f t="shared" si="146"/>
        <v>999</v>
      </c>
      <c r="AV185">
        <f t="shared" si="149"/>
        <v>175</v>
      </c>
      <c r="AW185" s="47" t="str">
        <f t="shared" si="147"/>
        <v/>
      </c>
      <c r="AX185" t="str">
        <f>IF(AU185&lt;999,VLOOKUP(AU185,'Akt. Runde'!$A$11:$AL$189,4),"")</f>
        <v/>
      </c>
      <c r="AY185" s="48" t="str">
        <f>IF(AU185&lt;999,VLOOKUP(AU185,'Akt. Runde'!$A$11:$AL$189,36),"")</f>
        <v/>
      </c>
      <c r="AZ185" s="447" t="str">
        <f>IF(AU185&lt;999,VLOOKUP(AU185,'Akt. Runde'!$A$11:$AL$189,37),"")</f>
        <v/>
      </c>
      <c r="BA185" t="str">
        <f t="shared" si="148"/>
        <v/>
      </c>
      <c r="BZ185" s="28" t="str">
        <f t="shared" si="172"/>
        <v/>
      </c>
      <c r="CA185" s="28" t="str">
        <f t="shared" si="173"/>
        <v/>
      </c>
      <c r="CB185" s="28" t="str">
        <f t="shared" si="174"/>
        <v/>
      </c>
      <c r="CC185" s="28" t="str">
        <f t="shared" si="175"/>
        <v/>
      </c>
      <c r="CD185" s="28" t="str">
        <f t="shared" si="176"/>
        <v/>
      </c>
      <c r="CE185" s="28" t="str">
        <f t="shared" si="177"/>
        <v/>
      </c>
      <c r="CF185" s="28" t="str">
        <f t="shared" si="185"/>
        <v/>
      </c>
      <c r="CG185" s="28" t="str">
        <f t="shared" si="186"/>
        <v/>
      </c>
      <c r="CH185" s="28" t="str">
        <f t="shared" si="187"/>
        <v/>
      </c>
      <c r="CI185" s="28">
        <f t="shared" si="188"/>
        <v>0</v>
      </c>
      <c r="CT185" s="5"/>
      <c r="CV185" s="28" t="str">
        <f t="shared" si="178"/>
        <v/>
      </c>
      <c r="CW185" s="28" t="str">
        <f t="shared" si="179"/>
        <v/>
      </c>
      <c r="CX185" s="28" t="str">
        <f t="shared" si="180"/>
        <v/>
      </c>
      <c r="CY185" s="28" t="str">
        <f t="shared" si="181"/>
        <v/>
      </c>
      <c r="CZ185" s="28" t="str">
        <f t="shared" si="182"/>
        <v/>
      </c>
      <c r="DA185" s="28" t="str">
        <f t="shared" si="183"/>
        <v/>
      </c>
      <c r="DB185" s="28" t="str">
        <f t="shared" si="189"/>
        <v/>
      </c>
      <c r="DC185" s="28" t="str">
        <f t="shared" si="190"/>
        <v/>
      </c>
      <c r="DD185" s="28" t="str">
        <f t="shared" si="191"/>
        <v/>
      </c>
      <c r="DE185" s="28">
        <f t="shared" si="192"/>
        <v>0</v>
      </c>
      <c r="DP185" s="5"/>
      <c r="DQ185" s="48"/>
      <c r="DR185" s="5"/>
      <c r="DS185" s="5"/>
      <c r="DU185" s="48"/>
      <c r="DV185" s="48"/>
      <c r="DW185" s="48"/>
      <c r="DZ185" s="48"/>
      <c r="EA185" s="48"/>
      <c r="EB185" s="48"/>
      <c r="EC185" s="48"/>
      <c r="EF185" s="48"/>
      <c r="EG185" s="48"/>
      <c r="EH185" s="48"/>
      <c r="EI185" s="48"/>
      <c r="EN185" s="48"/>
    </row>
    <row r="186" spans="1:144" x14ac:dyDescent="0.2">
      <c r="A186">
        <v>176</v>
      </c>
      <c r="B186" s="387">
        <v>17</v>
      </c>
      <c r="C186" s="388" t="str">
        <f>IF(AR186&lt;999,VLOOKUP(AR186,'Akt. Runde'!$A$11:$AL$189,3),"")</f>
        <v/>
      </c>
      <c r="D186" s="389" t="str">
        <f>IF(AR186&lt;999,VLOOKUP(AR186,'Akt. Runde'!$A$11:$AL$189,4),"")</f>
        <v/>
      </c>
      <c r="E186" s="390" t="str">
        <f>IF(AR186&lt;999,VLOOKUP(AR186,'Akt. Runde'!$A$11:$AL$189,5),"")</f>
        <v/>
      </c>
      <c r="F186" s="390" t="str">
        <f>IF(AR186&lt;999,VLOOKUP(AR186,'Akt. Runde'!$A$11:$AL$189,6),"")</f>
        <v/>
      </c>
      <c r="G186" s="439" t="str">
        <f>IF(AR186&lt;999,VLOOKUP(AR186,'Akt. Runde'!$A$11:$AL$189,7),"")</f>
        <v/>
      </c>
      <c r="H186" s="391" t="str">
        <f>IF(AR186&lt;999,VLOOKUP(AR186,'Akt. Runde'!$A$11:$AL$189,8),"")</f>
        <v/>
      </c>
      <c r="I186" s="392" t="str">
        <f>IF(AR186&lt;999,VLOOKUP(AR186,'Akt. Runde'!$A$11:$AL$189,9),"")</f>
        <v/>
      </c>
      <c r="J186" s="393" t="str">
        <f>IF(AR186&lt;999,VLOOKUP(AR186,'Akt. Runde'!$A$11:$AL$189,10),"")</f>
        <v/>
      </c>
      <c r="K186" s="394" t="str">
        <f>IF(AR186&lt;999,VLOOKUP(AR186,'Akt. Runde'!$A$11:$AL$189,11),"")</f>
        <v/>
      </c>
      <c r="L186" s="393" t="str">
        <f>IF(AR186&lt;999,VLOOKUP(AR186,'Akt. Runde'!$A$11:$AL$189,12),"")</f>
        <v/>
      </c>
      <c r="M186" s="394" t="str">
        <f>IF(AR186&lt;999,VLOOKUP(AR186,'Akt. Runde'!$A$11:$AL$189,13),"")</f>
        <v/>
      </c>
      <c r="N186" s="393" t="str">
        <f>IF(AR186&lt;999,VLOOKUP(AR186,'Akt. Runde'!$A$11:$AL$189,14),"")</f>
        <v/>
      </c>
      <c r="O186" s="392" t="str">
        <f>IF(AR186&lt;999,VLOOKUP(AR186,'Akt. Runde'!$A$11:$AL$189,15),"")</f>
        <v/>
      </c>
      <c r="P186" s="393" t="str">
        <f>IF(AR186&lt;999,VLOOKUP(AR186,'Akt. Runde'!$A$11:$AL$189,16),"")</f>
        <v/>
      </c>
      <c r="Q186" s="394" t="str">
        <f>IF(AR186&lt;999,VLOOKUP(AR186,'Akt. Runde'!$A$11:$AL$189,17),"")</f>
        <v/>
      </c>
      <c r="R186" s="393" t="str">
        <f>IF(AR186&lt;999,VLOOKUP(AR186,'Akt. Runde'!$A$11:$AL$189,18),"")</f>
        <v/>
      </c>
      <c r="S186" s="394" t="str">
        <f>IF(AR186&lt;999,VLOOKUP(AR186,'Akt. Runde'!$A$11:$AL$189,19),"")</f>
        <v/>
      </c>
      <c r="T186" s="393" t="str">
        <f>IF(AR186&lt;999,VLOOKUP(AR186,'Akt. Runde'!$A$11:$AL$189,20),"")</f>
        <v/>
      </c>
      <c r="U186" s="428" t="str">
        <f>IF(AR186&lt;999,VLOOKUP(AR186,'Akt. Runde'!$A$11:$AL$189,21),"")</f>
        <v/>
      </c>
      <c r="V186" s="429" t="str">
        <f>IF(AR186&lt;999,VLOOKUP(AR186,'Akt. Runde'!$A$11:$AL$189,22),"")</f>
        <v/>
      </c>
      <c r="W186" s="429" t="str">
        <f>IF(AR186&lt;999,VLOOKUP(AR186,'Akt. Runde'!$A$11:$AL$189,23),"")</f>
        <v/>
      </c>
      <c r="X186" s="407" t="str">
        <f>IF(AR186&lt;999,VLOOKUP(AR186,'Akt. Runde'!$A$11:$AL$189,24),"")</f>
        <v/>
      </c>
      <c r="Y186" s="408" t="str">
        <f>IF(AR186&lt;999,VLOOKUP(AR186,'Akt. Runde'!$A$11:$AL$189,25),"")</f>
        <v/>
      </c>
      <c r="Z186" s="397" t="str">
        <f>IF(AR186&lt;999,VLOOKUP(AR186,'Akt. Runde'!$A$11:$AL$189,26),"")</f>
        <v/>
      </c>
      <c r="AA186" s="398" t="str">
        <f>IF(AR186&lt;999,VLOOKUP(AR186,'Akt. Runde'!$A$11:$AL$189,27),"")</f>
        <v/>
      </c>
      <c r="AB186" s="396" t="str">
        <f>IF(AR186&lt;999,VLOOKUP(AR186,'Akt. Runde'!$A$11:$AL$189,28),"")</f>
        <v/>
      </c>
      <c r="AC186" s="396" t="str">
        <f>IF(AR186&lt;999,VLOOKUP(AR186,'Akt. Runde'!$A$11:$AL$189,29),"")</f>
        <v/>
      </c>
      <c r="AD186" s="399" t="str">
        <f>IF(AR186&lt;999,VLOOKUP(AR186,'Akt. Runde'!$A$11:$AL$189,30),"")</f>
        <v/>
      </c>
      <c r="AE186" s="398" t="str">
        <f>IF(AR186&lt;999,VLOOKUP(AR186,'Akt. Runde'!$A$11:$AL$189,31),"")</f>
        <v/>
      </c>
      <c r="AF186" s="396" t="str">
        <f>IF(AR186&lt;999,VLOOKUP(AR186,'Akt. Runde'!$A$11:$AL$189,32),"")</f>
        <v/>
      </c>
      <c r="AG186" s="396" t="str">
        <f>IF(AR186&lt;999,VLOOKUP(AR186,'Akt. Runde'!$A$11:$AL$189,33),"")</f>
        <v/>
      </c>
      <c r="AH186" s="400" t="str">
        <f>IF(AR186&lt;999,VLOOKUP(AR186,'Akt. Runde'!$A$11:$AL$189,34),"")</f>
        <v/>
      </c>
      <c r="AI186" s="399" t="str">
        <f>IF(AR186&lt;999,VLOOKUP(AR186,'Akt. Runde'!$A$11:$AL$189,35),"")</f>
        <v/>
      </c>
      <c r="AJ186" s="401" t="str">
        <f>IF(AR186&lt;999,VLOOKUP(AR186,'Akt. Runde'!$A$11:$AL$189,36),"")</f>
        <v/>
      </c>
      <c r="AK186" s="402" t="str">
        <f>IF(AR186&lt;999,VLOOKUP(AR186,'Akt. Runde'!$A$11:$AL$189,37),"")</f>
        <v/>
      </c>
      <c r="AL186" s="403" t="str">
        <f>IF(AR186&lt;999,VLOOKUP(AR186,'Akt. Runde'!$A$11:$AL$189,38),"")</f>
        <v/>
      </c>
      <c r="AO186">
        <f>IF('Akt. Runde'!AK186="",99,'Akt. Runde'!AK186)</f>
        <v>99</v>
      </c>
      <c r="AP186">
        <f t="shared" si="150"/>
        <v>99176</v>
      </c>
      <c r="AQ186">
        <f t="shared" si="184"/>
        <v>99176</v>
      </c>
      <c r="AR186">
        <f t="shared" si="143"/>
        <v>999</v>
      </c>
      <c r="AS186">
        <f t="shared" si="144"/>
        <v>999000</v>
      </c>
      <c r="AT186">
        <f t="shared" si="145"/>
        <v>999000</v>
      </c>
      <c r="AU186">
        <f t="shared" si="146"/>
        <v>999</v>
      </c>
      <c r="AV186">
        <f t="shared" si="149"/>
        <v>176</v>
      </c>
      <c r="AW186" s="47" t="str">
        <f t="shared" si="147"/>
        <v/>
      </c>
      <c r="AX186" t="str">
        <f>IF(AU186&lt;999,VLOOKUP(AU186,'Akt. Runde'!$A$11:$AL$189,4),"")</f>
        <v/>
      </c>
      <c r="AY186" s="48" t="str">
        <f>IF(AU186&lt;999,VLOOKUP(AU186,'Akt. Runde'!$A$11:$AL$189,36),"")</f>
        <v/>
      </c>
      <c r="AZ186" s="447" t="str">
        <f>IF(AU186&lt;999,VLOOKUP(AU186,'Akt. Runde'!$A$11:$AL$189,37),"")</f>
        <v/>
      </c>
      <c r="BA186" t="str">
        <f t="shared" si="148"/>
        <v/>
      </c>
      <c r="BZ186" s="28" t="str">
        <f t="shared" si="172"/>
        <v/>
      </c>
      <c r="CA186" s="28" t="str">
        <f t="shared" si="173"/>
        <v/>
      </c>
      <c r="CB186" s="28" t="str">
        <f t="shared" si="174"/>
        <v/>
      </c>
      <c r="CC186" s="28" t="str">
        <f t="shared" si="175"/>
        <v/>
      </c>
      <c r="CD186" s="28" t="str">
        <f t="shared" si="176"/>
        <v/>
      </c>
      <c r="CE186" s="28" t="str">
        <f t="shared" si="177"/>
        <v/>
      </c>
      <c r="CF186" s="28" t="str">
        <f t="shared" si="185"/>
        <v/>
      </c>
      <c r="CG186" s="28" t="str">
        <f t="shared" si="186"/>
        <v/>
      </c>
      <c r="CH186" s="28" t="str">
        <f t="shared" si="187"/>
        <v/>
      </c>
      <c r="CI186" s="28">
        <f t="shared" si="188"/>
        <v>0</v>
      </c>
      <c r="CT186" s="5"/>
      <c r="CV186" s="28" t="str">
        <f t="shared" si="178"/>
        <v/>
      </c>
      <c r="CW186" s="28" t="str">
        <f t="shared" si="179"/>
        <v/>
      </c>
      <c r="CX186" s="28" t="str">
        <f t="shared" si="180"/>
        <v/>
      </c>
      <c r="CY186" s="28" t="str">
        <f t="shared" si="181"/>
        <v/>
      </c>
      <c r="CZ186" s="28" t="str">
        <f t="shared" si="182"/>
        <v/>
      </c>
      <c r="DA186" s="28" t="str">
        <f t="shared" si="183"/>
        <v/>
      </c>
      <c r="DB186" s="28" t="str">
        <f t="shared" si="189"/>
        <v/>
      </c>
      <c r="DC186" s="28" t="str">
        <f t="shared" si="190"/>
        <v/>
      </c>
      <c r="DD186" s="28" t="str">
        <f t="shared" si="191"/>
        <v/>
      </c>
      <c r="DE186" s="28">
        <f t="shared" si="192"/>
        <v>0</v>
      </c>
      <c r="DP186" s="5"/>
      <c r="DQ186" s="48"/>
      <c r="DR186" s="5"/>
      <c r="DS186" s="5"/>
      <c r="DU186" s="48"/>
      <c r="DV186" s="48"/>
      <c r="DW186" s="48"/>
      <c r="DZ186" s="48"/>
      <c r="EA186" s="48"/>
      <c r="EB186" s="48"/>
      <c r="EC186" s="48"/>
      <c r="EF186" s="48"/>
      <c r="EG186" s="48"/>
      <c r="EH186" s="48"/>
      <c r="EI186" s="48"/>
      <c r="EN186" s="48"/>
    </row>
    <row r="187" spans="1:144" x14ac:dyDescent="0.2">
      <c r="A187">
        <v>177</v>
      </c>
      <c r="B187" s="353">
        <v>18</v>
      </c>
      <c r="C187" s="354" t="str">
        <f>IF(AR187&lt;999,VLOOKUP(AR187,'Akt. Runde'!$A$11:$AL$189,3),"")</f>
        <v/>
      </c>
      <c r="D187" s="355" t="str">
        <f>IF(AR187&lt;999,VLOOKUP(AR187,'Akt. Runde'!$A$11:$AL$189,4),"")</f>
        <v/>
      </c>
      <c r="E187" s="356" t="str">
        <f>IF(AR187&lt;999,VLOOKUP(AR187,'Akt. Runde'!$A$11:$AL$189,5),"")</f>
        <v/>
      </c>
      <c r="F187" s="356" t="str">
        <f>IF(AR187&lt;999,VLOOKUP(AR187,'Akt. Runde'!$A$11:$AL$189,6),"")</f>
        <v/>
      </c>
      <c r="G187" s="438" t="str">
        <f>IF(AR187&lt;999,VLOOKUP(AR187,'Akt. Runde'!$A$11:$AL$189,7),"")</f>
        <v/>
      </c>
      <c r="H187" s="357" t="str">
        <f>IF(AR187&lt;999,VLOOKUP(AR187,'Akt. Runde'!$A$11:$AL$189,8),"")</f>
        <v/>
      </c>
      <c r="I187" s="444" t="str">
        <f>IF(AR187&lt;999,VLOOKUP(AR187,'Akt. Runde'!$A$11:$AL$189,9),"")</f>
        <v/>
      </c>
      <c r="J187" s="445" t="str">
        <f>IF(AR187&lt;999,VLOOKUP(AR187,'Akt. Runde'!$A$11:$AL$189,10),"")</f>
        <v/>
      </c>
      <c r="K187" s="446" t="str">
        <f>IF(AR187&lt;999,VLOOKUP(AR187,'Akt. Runde'!$A$11:$AL$189,11),"")</f>
        <v/>
      </c>
      <c r="L187" s="445" t="str">
        <f>IF(AR187&lt;999,VLOOKUP(AR187,'Akt. Runde'!$A$11:$AL$189,12),"")</f>
        <v/>
      </c>
      <c r="M187" s="446" t="str">
        <f>IF(AR187&lt;999,VLOOKUP(AR187,'Akt. Runde'!$A$11:$AL$189,13),"")</f>
        <v/>
      </c>
      <c r="N187" s="445" t="str">
        <f>IF(AR187&lt;999,VLOOKUP(AR187,'Akt. Runde'!$A$11:$AL$189,14),"")</f>
        <v/>
      </c>
      <c r="O187" s="444" t="str">
        <f>IF(AR187&lt;999,VLOOKUP(AR187,'Akt. Runde'!$A$11:$AL$189,15),"")</f>
        <v/>
      </c>
      <c r="P187" s="445" t="str">
        <f>IF(AR187&lt;999,VLOOKUP(AR187,'Akt. Runde'!$A$11:$AL$189,16),"")</f>
        <v/>
      </c>
      <c r="Q187" s="446" t="str">
        <f>IF(AR187&lt;999,VLOOKUP(AR187,'Akt. Runde'!$A$11:$AL$189,17),"")</f>
        <v/>
      </c>
      <c r="R187" s="445" t="str">
        <f>IF(AR187&lt;999,VLOOKUP(AR187,'Akt. Runde'!$A$11:$AL$189,18),"")</f>
        <v/>
      </c>
      <c r="S187" s="446" t="str">
        <f>IF(AR187&lt;999,VLOOKUP(AR187,'Akt. Runde'!$A$11:$AL$189,19),"")</f>
        <v/>
      </c>
      <c r="T187" s="445" t="str">
        <f>IF(AR187&lt;999,VLOOKUP(AR187,'Akt. Runde'!$A$11:$AL$189,20),"")</f>
        <v/>
      </c>
      <c r="U187" s="430" t="str">
        <f>IF(AR187&lt;999,VLOOKUP(AR187,'Akt. Runde'!$A$11:$AL$189,21),"")</f>
        <v/>
      </c>
      <c r="V187" s="431" t="str">
        <f>IF(AR187&lt;999,VLOOKUP(AR187,'Akt. Runde'!$A$11:$AL$189,22),"")</f>
        <v/>
      </c>
      <c r="W187" s="431" t="str">
        <f>IF(AR187&lt;999,VLOOKUP(AR187,'Akt. Runde'!$A$11:$AL$189,23),"")</f>
        <v/>
      </c>
      <c r="X187" s="346" t="str">
        <f>IF(AR187&lt;999,VLOOKUP(AR187,'Akt. Runde'!$A$11:$AL$189,24),"")</f>
        <v/>
      </c>
      <c r="Y187" s="345" t="str">
        <f>IF(AR187&lt;999,VLOOKUP(AR187,'Akt. Runde'!$A$11:$AL$189,25),"")</f>
        <v/>
      </c>
      <c r="Z187" s="338" t="str">
        <f>IF(AR187&lt;999,VLOOKUP(AR187,'Akt. Runde'!$A$11:$AL$189,26),"")</f>
        <v/>
      </c>
      <c r="AA187" s="352" t="str">
        <f>IF(AR187&lt;999,VLOOKUP(AR187,'Akt. Runde'!$A$11:$AL$189,27),"")</f>
        <v/>
      </c>
      <c r="AB187" s="345" t="str">
        <f>IF(AR187&lt;999,VLOOKUP(AR187,'Akt. Runde'!$A$11:$AL$189,28),"")</f>
        <v/>
      </c>
      <c r="AC187" s="345" t="str">
        <f>IF(AR187&lt;999,VLOOKUP(AR187,'Akt. Runde'!$A$11:$AL$189,29),"")</f>
        <v/>
      </c>
      <c r="AD187" s="339" t="str">
        <f>IF(AR187&lt;999,VLOOKUP(AR187,'Akt. Runde'!$A$11:$AL$189,30),"")</f>
        <v/>
      </c>
      <c r="AE187" s="352" t="str">
        <f>IF(AR187&lt;999,VLOOKUP(AR187,'Akt. Runde'!$A$11:$AL$189,31),"")</f>
        <v/>
      </c>
      <c r="AF187" s="345" t="str">
        <f>IF(AR187&lt;999,VLOOKUP(AR187,'Akt. Runde'!$A$11:$AL$189,32),"")</f>
        <v/>
      </c>
      <c r="AG187" s="345" t="str">
        <f>IF(AR187&lt;999,VLOOKUP(AR187,'Akt. Runde'!$A$11:$AL$189,33),"")</f>
        <v/>
      </c>
      <c r="AH187" s="340" t="str">
        <f>IF(AR187&lt;999,VLOOKUP(AR187,'Akt. Runde'!$A$11:$AL$189,34),"")</f>
        <v/>
      </c>
      <c r="AI187" s="339" t="str">
        <f>IF(AR187&lt;999,VLOOKUP(AR187,'Akt. Runde'!$A$11:$AL$189,35),"")</f>
        <v/>
      </c>
      <c r="AJ187" s="341" t="str">
        <f>IF(AR187&lt;999,VLOOKUP(AR187,'Akt. Runde'!$A$11:$AL$189,36),"")</f>
        <v/>
      </c>
      <c r="AK187" s="333" t="str">
        <f>IF(AR187&lt;999,VLOOKUP(AR187,'Akt. Runde'!$A$11:$AL$189,37),"")</f>
        <v/>
      </c>
      <c r="AL187" s="136" t="str">
        <f>IF(AR187&lt;999,VLOOKUP(AR187,'Akt. Runde'!$A$11:$AL$189,38),"")</f>
        <v/>
      </c>
      <c r="AO187">
        <f>IF('Akt. Runde'!AK187="",99,'Akt. Runde'!AK187)</f>
        <v>99</v>
      </c>
      <c r="AP187">
        <f t="shared" si="150"/>
        <v>99177</v>
      </c>
      <c r="AQ187">
        <f t="shared" si="184"/>
        <v>99177</v>
      </c>
      <c r="AR187">
        <f t="shared" si="143"/>
        <v>999</v>
      </c>
      <c r="AS187">
        <f t="shared" si="144"/>
        <v>999000</v>
      </c>
      <c r="AT187">
        <f t="shared" si="145"/>
        <v>999000</v>
      </c>
      <c r="AU187">
        <f t="shared" si="146"/>
        <v>999</v>
      </c>
      <c r="AV187">
        <f t="shared" si="149"/>
        <v>177</v>
      </c>
      <c r="AW187" s="47" t="str">
        <f t="shared" si="147"/>
        <v/>
      </c>
      <c r="AX187" t="str">
        <f>IF(AU187&lt;999,VLOOKUP(AU187,'Akt. Runde'!$A$11:$AL$189,4),"")</f>
        <v/>
      </c>
      <c r="AY187" s="48" t="str">
        <f>IF(AU187&lt;999,VLOOKUP(AU187,'Akt. Runde'!$A$11:$AL$189,36),"")</f>
        <v/>
      </c>
      <c r="AZ187" s="447" t="str">
        <f>IF(AU187&lt;999,VLOOKUP(AU187,'Akt. Runde'!$A$11:$AL$189,37),"")</f>
        <v/>
      </c>
      <c r="BA187" t="str">
        <f t="shared" si="148"/>
        <v/>
      </c>
      <c r="BZ187" s="28" t="str">
        <f t="shared" si="172"/>
        <v/>
      </c>
      <c r="CA187" s="28" t="str">
        <f t="shared" si="173"/>
        <v/>
      </c>
      <c r="CB187" s="28" t="str">
        <f t="shared" si="174"/>
        <v/>
      </c>
      <c r="CC187" s="28" t="str">
        <f t="shared" si="175"/>
        <v/>
      </c>
      <c r="CD187" s="28" t="str">
        <f t="shared" si="176"/>
        <v/>
      </c>
      <c r="CE187" s="28" t="str">
        <f t="shared" si="177"/>
        <v/>
      </c>
      <c r="CF187" s="28" t="str">
        <f t="shared" si="185"/>
        <v/>
      </c>
      <c r="CG187" s="28" t="str">
        <f t="shared" si="186"/>
        <v/>
      </c>
      <c r="CH187" s="28" t="str">
        <f t="shared" si="187"/>
        <v/>
      </c>
      <c r="CI187" s="28">
        <f t="shared" si="188"/>
        <v>0</v>
      </c>
      <c r="CT187" s="5"/>
      <c r="CV187" s="28" t="str">
        <f t="shared" si="178"/>
        <v/>
      </c>
      <c r="CW187" s="28" t="str">
        <f t="shared" si="179"/>
        <v/>
      </c>
      <c r="CX187" s="28" t="str">
        <f t="shared" si="180"/>
        <v/>
      </c>
      <c r="CY187" s="28" t="str">
        <f t="shared" si="181"/>
        <v/>
      </c>
      <c r="CZ187" s="28" t="str">
        <f t="shared" si="182"/>
        <v/>
      </c>
      <c r="DA187" s="28" t="str">
        <f t="shared" si="183"/>
        <v/>
      </c>
      <c r="DB187" s="28" t="str">
        <f t="shared" si="189"/>
        <v/>
      </c>
      <c r="DC187" s="28" t="str">
        <f t="shared" si="190"/>
        <v/>
      </c>
      <c r="DD187" s="28" t="str">
        <f t="shared" si="191"/>
        <v/>
      </c>
      <c r="DE187" s="28">
        <f t="shared" si="192"/>
        <v>0</v>
      </c>
      <c r="DP187" s="5"/>
      <c r="DQ187" s="48"/>
      <c r="DR187" s="5"/>
      <c r="DS187" s="5"/>
      <c r="DU187" s="48"/>
      <c r="DV187" s="48"/>
      <c r="DW187" s="48"/>
      <c r="DZ187" s="48"/>
      <c r="EA187" s="48"/>
      <c r="EB187" s="48"/>
      <c r="EC187" s="48"/>
      <c r="EF187" s="48"/>
      <c r="EG187" s="48"/>
      <c r="EH187" s="48"/>
      <c r="EI187" s="48"/>
      <c r="EN187" s="48"/>
    </row>
    <row r="188" spans="1:144" x14ac:dyDescent="0.2">
      <c r="A188">
        <v>178</v>
      </c>
      <c r="B188" s="387">
        <v>19</v>
      </c>
      <c r="C188" s="388" t="str">
        <f>IF(AR188&lt;999,VLOOKUP(AR188,'Akt. Runde'!$A$11:$AL$189,3),"")</f>
        <v/>
      </c>
      <c r="D188" s="389" t="str">
        <f>IF(AR188&lt;999,VLOOKUP(AR188,'Akt. Runde'!$A$11:$AL$189,4),"")</f>
        <v/>
      </c>
      <c r="E188" s="390" t="str">
        <f>IF(AR188&lt;999,VLOOKUP(AR188,'Akt. Runde'!$A$11:$AL$189,5),"")</f>
        <v/>
      </c>
      <c r="F188" s="390" t="str">
        <f>IF(AR188&lt;999,VLOOKUP(AR188,'Akt. Runde'!$A$11:$AL$189,6),"")</f>
        <v/>
      </c>
      <c r="G188" s="439" t="str">
        <f>IF(AR188&lt;999,VLOOKUP(AR188,'Akt. Runde'!$A$11:$AL$189,7),"")</f>
        <v/>
      </c>
      <c r="H188" s="391" t="str">
        <f>IF(AR188&lt;999,VLOOKUP(AR188,'Akt. Runde'!$A$11:$AL$189,8),"")</f>
        <v/>
      </c>
      <c r="I188" s="392" t="str">
        <f>IF(AR188&lt;999,VLOOKUP(AR188,'Akt. Runde'!$A$11:$AL$189,9),"")</f>
        <v/>
      </c>
      <c r="J188" s="393" t="str">
        <f>IF(AR188&lt;999,VLOOKUP(AR188,'Akt. Runde'!$A$11:$AL$189,10),"")</f>
        <v/>
      </c>
      <c r="K188" s="394" t="str">
        <f>IF(AR188&lt;999,VLOOKUP(AR188,'Akt. Runde'!$A$11:$AL$189,11),"")</f>
        <v/>
      </c>
      <c r="L188" s="393" t="str">
        <f>IF(AR188&lt;999,VLOOKUP(AR188,'Akt. Runde'!$A$11:$AL$189,12),"")</f>
        <v/>
      </c>
      <c r="M188" s="394" t="str">
        <f>IF(AR188&lt;999,VLOOKUP(AR188,'Akt. Runde'!$A$11:$AL$189,13),"")</f>
        <v/>
      </c>
      <c r="N188" s="393" t="str">
        <f>IF(AR188&lt;999,VLOOKUP(AR188,'Akt. Runde'!$A$11:$AL$189,14),"")</f>
        <v/>
      </c>
      <c r="O188" s="392" t="str">
        <f>IF(AR188&lt;999,VLOOKUP(AR188,'Akt. Runde'!$A$11:$AL$189,15),"")</f>
        <v/>
      </c>
      <c r="P188" s="393" t="str">
        <f>IF(AR188&lt;999,VLOOKUP(AR188,'Akt. Runde'!$A$11:$AL$189,16),"")</f>
        <v/>
      </c>
      <c r="Q188" s="394" t="str">
        <f>IF(AR188&lt;999,VLOOKUP(AR188,'Akt. Runde'!$A$11:$AL$189,17),"")</f>
        <v/>
      </c>
      <c r="R188" s="393" t="str">
        <f>IF(AR188&lt;999,VLOOKUP(AR188,'Akt. Runde'!$A$11:$AL$189,18),"")</f>
        <v/>
      </c>
      <c r="S188" s="394" t="str">
        <f>IF(AR188&lt;999,VLOOKUP(AR188,'Akt. Runde'!$A$11:$AL$189,19),"")</f>
        <v/>
      </c>
      <c r="T188" s="393" t="str">
        <f>IF(AR188&lt;999,VLOOKUP(AR188,'Akt. Runde'!$A$11:$AL$189,20),"")</f>
        <v/>
      </c>
      <c r="U188" s="428" t="str">
        <f>IF(AR188&lt;999,VLOOKUP(AR188,'Akt. Runde'!$A$11:$AL$189,21),"")</f>
        <v/>
      </c>
      <c r="V188" s="429" t="str">
        <f>IF(AR188&lt;999,VLOOKUP(AR188,'Akt. Runde'!$A$11:$AL$189,22),"")</f>
        <v/>
      </c>
      <c r="W188" s="429" t="str">
        <f>IF(AR188&lt;999,VLOOKUP(AR188,'Akt. Runde'!$A$11:$AL$189,23),"")</f>
        <v/>
      </c>
      <c r="X188" s="407" t="str">
        <f>IF(AR188&lt;999,VLOOKUP(AR188,'Akt. Runde'!$A$11:$AL$189,24),"")</f>
        <v/>
      </c>
      <c r="Y188" s="408" t="str">
        <f>IF(AR188&lt;999,VLOOKUP(AR188,'Akt. Runde'!$A$11:$AL$189,25),"")</f>
        <v/>
      </c>
      <c r="Z188" s="397" t="str">
        <f>IF(AR188&lt;999,VLOOKUP(AR188,'Akt. Runde'!$A$11:$AL$189,26),"")</f>
        <v/>
      </c>
      <c r="AA188" s="398" t="str">
        <f>IF(AR188&lt;999,VLOOKUP(AR188,'Akt. Runde'!$A$11:$AL$189,27),"")</f>
        <v/>
      </c>
      <c r="AB188" s="396" t="str">
        <f>IF(AR188&lt;999,VLOOKUP(AR188,'Akt. Runde'!$A$11:$AL$189,28),"")</f>
        <v/>
      </c>
      <c r="AC188" s="396" t="str">
        <f>IF(AR188&lt;999,VLOOKUP(AR188,'Akt. Runde'!$A$11:$AL$189,29),"")</f>
        <v/>
      </c>
      <c r="AD188" s="399" t="str">
        <f>IF(AR188&lt;999,VLOOKUP(AR188,'Akt. Runde'!$A$11:$AL$189,30),"")</f>
        <v/>
      </c>
      <c r="AE188" s="398" t="str">
        <f>IF(AR188&lt;999,VLOOKUP(AR188,'Akt. Runde'!$A$11:$AL$189,31),"")</f>
        <v/>
      </c>
      <c r="AF188" s="396" t="str">
        <f>IF(AR188&lt;999,VLOOKUP(AR188,'Akt. Runde'!$A$11:$AL$189,32),"")</f>
        <v/>
      </c>
      <c r="AG188" s="396" t="str">
        <f>IF(AR188&lt;999,VLOOKUP(AR188,'Akt. Runde'!$A$11:$AL$189,33),"")</f>
        <v/>
      </c>
      <c r="AH188" s="400" t="str">
        <f>IF(AR188&lt;999,VLOOKUP(AR188,'Akt. Runde'!$A$11:$AL$189,34),"")</f>
        <v/>
      </c>
      <c r="AI188" s="399" t="str">
        <f>IF(AR188&lt;999,VLOOKUP(AR188,'Akt. Runde'!$A$11:$AL$189,35),"")</f>
        <v/>
      </c>
      <c r="AJ188" s="401" t="str">
        <f>IF(AR188&lt;999,VLOOKUP(AR188,'Akt. Runde'!$A$11:$AL$189,36),"")</f>
        <v/>
      </c>
      <c r="AK188" s="402" t="str">
        <f>IF(AR188&lt;999,VLOOKUP(AR188,'Akt. Runde'!$A$11:$AL$189,37),"")</f>
        <v/>
      </c>
      <c r="AL188" s="403" t="str">
        <f>IF(AR188&lt;999,VLOOKUP(AR188,'Akt. Runde'!$A$11:$AL$189,38),"")</f>
        <v/>
      </c>
      <c r="AO188">
        <f>IF('Akt. Runde'!AK188="",99,'Akt. Runde'!AK188)</f>
        <v>99</v>
      </c>
      <c r="AP188">
        <f t="shared" si="150"/>
        <v>99178</v>
      </c>
      <c r="AQ188">
        <f t="shared" si="184"/>
        <v>99178</v>
      </c>
      <c r="AR188">
        <f t="shared" si="143"/>
        <v>999</v>
      </c>
      <c r="AS188">
        <f t="shared" si="144"/>
        <v>999000</v>
      </c>
      <c r="AT188">
        <f t="shared" si="145"/>
        <v>999000</v>
      </c>
      <c r="AU188">
        <f t="shared" si="146"/>
        <v>999</v>
      </c>
      <c r="AV188">
        <f t="shared" si="149"/>
        <v>178</v>
      </c>
      <c r="AW188" s="47" t="str">
        <f t="shared" si="147"/>
        <v/>
      </c>
      <c r="AX188" t="str">
        <f>IF(AU188&lt;999,VLOOKUP(AU188,'Akt. Runde'!$A$11:$AL$189,4),"")</f>
        <v/>
      </c>
      <c r="AY188" s="48" t="str">
        <f>IF(AU188&lt;999,VLOOKUP(AU188,'Akt. Runde'!$A$11:$AL$189,36),"")</f>
        <v/>
      </c>
      <c r="AZ188" s="447" t="str">
        <f>IF(AU188&lt;999,VLOOKUP(AU188,'Akt. Runde'!$A$11:$AL$189,37),"")</f>
        <v/>
      </c>
      <c r="BA188" t="str">
        <f t="shared" si="148"/>
        <v/>
      </c>
      <c r="BZ188" s="28" t="str">
        <f t="shared" si="172"/>
        <v/>
      </c>
      <c r="CA188" s="28" t="str">
        <f t="shared" si="173"/>
        <v/>
      </c>
      <c r="CB188" s="28" t="str">
        <f t="shared" si="174"/>
        <v/>
      </c>
      <c r="CC188" s="28" t="str">
        <f t="shared" si="175"/>
        <v/>
      </c>
      <c r="CD188" s="28" t="str">
        <f t="shared" si="176"/>
        <v/>
      </c>
      <c r="CE188" s="28" t="str">
        <f t="shared" si="177"/>
        <v/>
      </c>
      <c r="CF188" s="28" t="str">
        <f t="shared" si="185"/>
        <v/>
      </c>
      <c r="CG188" s="28" t="str">
        <f t="shared" si="186"/>
        <v/>
      </c>
      <c r="CH188" s="28" t="str">
        <f t="shared" si="187"/>
        <v/>
      </c>
      <c r="CI188" s="28">
        <f t="shared" si="188"/>
        <v>0</v>
      </c>
      <c r="CT188" s="5"/>
      <c r="CV188" s="28" t="str">
        <f t="shared" si="178"/>
        <v/>
      </c>
      <c r="CW188" s="28" t="str">
        <f t="shared" si="179"/>
        <v/>
      </c>
      <c r="CX188" s="28" t="str">
        <f t="shared" si="180"/>
        <v/>
      </c>
      <c r="CY188" s="28" t="str">
        <f t="shared" si="181"/>
        <v/>
      </c>
      <c r="CZ188" s="28" t="str">
        <f t="shared" si="182"/>
        <v/>
      </c>
      <c r="DA188" s="28" t="str">
        <f t="shared" si="183"/>
        <v/>
      </c>
      <c r="DB188" s="28" t="str">
        <f t="shared" si="189"/>
        <v/>
      </c>
      <c r="DC188" s="28" t="str">
        <f t="shared" si="190"/>
        <v/>
      </c>
      <c r="DD188" s="28" t="str">
        <f t="shared" si="191"/>
        <v/>
      </c>
      <c r="DE188" s="28">
        <f t="shared" si="192"/>
        <v>0</v>
      </c>
      <c r="DP188" s="5"/>
      <c r="DQ188" s="48"/>
      <c r="DR188" s="5"/>
      <c r="DS188" s="5"/>
      <c r="DU188" s="48"/>
      <c r="DV188" s="48"/>
      <c r="DW188" s="48"/>
      <c r="DZ188" s="48"/>
      <c r="EA188" s="48"/>
      <c r="EB188" s="48"/>
      <c r="EC188" s="48"/>
      <c r="EF188" s="48"/>
      <c r="EG188" s="48"/>
      <c r="EH188" s="48"/>
      <c r="EI188" s="48"/>
      <c r="EN188" s="48"/>
    </row>
    <row r="189" spans="1:144" ht="13.5" thickBot="1" x14ac:dyDescent="0.25">
      <c r="A189">
        <v>179</v>
      </c>
      <c r="B189" s="548">
        <v>20</v>
      </c>
      <c r="C189" s="549" t="str">
        <f>IF(AR189&lt;999,VLOOKUP(AR189,'Akt. Runde'!$A$11:$AL$189,3),"")</f>
        <v/>
      </c>
      <c r="D189" s="550" t="str">
        <f>IF(AR189&lt;999,VLOOKUP(AR189,'Akt. Runde'!$A$11:$AL$189,4),"")</f>
        <v/>
      </c>
      <c r="E189" s="551" t="str">
        <f>IF(AR189&lt;999,VLOOKUP(AR189,'Akt. Runde'!$A$11:$AL$189,5),"")</f>
        <v/>
      </c>
      <c r="F189" s="551" t="str">
        <f>IF(AR189&lt;999,VLOOKUP(AR189,'Akt. Runde'!$A$11:$AL$189,6),"")</f>
        <v/>
      </c>
      <c r="G189" s="552" t="str">
        <f>IF(AR189&lt;999,VLOOKUP(AR189,'Akt. Runde'!$A$11:$AL$189,7),"")</f>
        <v/>
      </c>
      <c r="H189" s="553" t="str">
        <f>IF(AR189&lt;999,VLOOKUP(AR189,'Akt. Runde'!$A$11:$AL$189,8),"")</f>
        <v/>
      </c>
      <c r="I189" s="554" t="str">
        <f>IF(AR189&lt;999,VLOOKUP(AR189,'Akt. Runde'!$A$11:$AL$189,9),"")</f>
        <v/>
      </c>
      <c r="J189" s="555" t="str">
        <f>IF(AR189&lt;999,VLOOKUP(AR189,'Akt. Runde'!$A$11:$AL$189,10),"")</f>
        <v/>
      </c>
      <c r="K189" s="556" t="str">
        <f>IF(AR189&lt;999,VLOOKUP(AR189,'Akt. Runde'!$A$11:$AL$189,11),"")</f>
        <v/>
      </c>
      <c r="L189" s="555" t="str">
        <f>IF(AR189&lt;999,VLOOKUP(AR189,'Akt. Runde'!$A$11:$AL$189,12),"")</f>
        <v/>
      </c>
      <c r="M189" s="556" t="str">
        <f>IF(AR189&lt;999,VLOOKUP(AR189,'Akt. Runde'!$A$11:$AL$189,13),"")</f>
        <v/>
      </c>
      <c r="N189" s="555" t="str">
        <f>IF(AR189&lt;999,VLOOKUP(AR189,'Akt. Runde'!$A$11:$AL$189,14),"")</f>
        <v/>
      </c>
      <c r="O189" s="554" t="str">
        <f>IF(AR189&lt;999,VLOOKUP(AR189,'Akt. Runde'!$A$11:$AL$189,15),"")</f>
        <v/>
      </c>
      <c r="P189" s="555" t="str">
        <f>IF(AR189&lt;999,VLOOKUP(AR189,'Akt. Runde'!$A$11:$AL$189,16),"")</f>
        <v/>
      </c>
      <c r="Q189" s="556" t="str">
        <f>IF(AR189&lt;999,VLOOKUP(AR189,'Akt. Runde'!$A$11:$AL$189,17),"")</f>
        <v/>
      </c>
      <c r="R189" s="555" t="str">
        <f>IF(AR189&lt;999,VLOOKUP(AR189,'Akt. Runde'!$A$11:$AL$189,18),"")</f>
        <v/>
      </c>
      <c r="S189" s="556" t="str">
        <f>IF(AR189&lt;999,VLOOKUP(AR189,'Akt. Runde'!$A$11:$AL$189,19),"")</f>
        <v/>
      </c>
      <c r="T189" s="555" t="str">
        <f>IF(AR189&lt;999,VLOOKUP(AR189,'Akt. Runde'!$A$11:$AL$189,20),"")</f>
        <v/>
      </c>
      <c r="U189" s="557" t="str">
        <f>IF(AR189&lt;999,VLOOKUP(AR189,'Akt. Runde'!$A$11:$AL$189,21),"")</f>
        <v/>
      </c>
      <c r="V189" s="558" t="str">
        <f>IF(AR189&lt;999,VLOOKUP(AR189,'Akt. Runde'!$A$11:$AL$189,22),"")</f>
        <v/>
      </c>
      <c r="W189" s="558" t="str">
        <f>IF(AR189&lt;999,VLOOKUP(AR189,'Akt. Runde'!$A$11:$AL$189,23),"")</f>
        <v/>
      </c>
      <c r="X189" s="559" t="str">
        <f>IF(AR189&lt;999,VLOOKUP(AR189,'Akt. Runde'!$A$11:$AL$189,24),"")</f>
        <v/>
      </c>
      <c r="Y189" s="459" t="str">
        <f>IF(AR189&lt;999,VLOOKUP(AR189,'Akt. Runde'!$A$11:$AL$189,25),"")</f>
        <v/>
      </c>
      <c r="Z189" s="560" t="str">
        <f>IF(AR189&lt;999,VLOOKUP(AR189,'Akt. Runde'!$A$11:$AL$189,26),"")</f>
        <v/>
      </c>
      <c r="AA189" s="561" t="str">
        <f>IF(AR189&lt;999,VLOOKUP(AR189,'Akt. Runde'!$A$11:$AL$189,27),"")</f>
        <v/>
      </c>
      <c r="AB189" s="459" t="str">
        <f>IF(AR189&lt;999,VLOOKUP(AR189,'Akt. Runde'!$A$11:$AL$189,28),"")</f>
        <v/>
      </c>
      <c r="AC189" s="459" t="str">
        <f>IF(AR189&lt;999,VLOOKUP(AR189,'Akt. Runde'!$A$11:$AL$189,29),"")</f>
        <v/>
      </c>
      <c r="AD189" s="562" t="str">
        <f>IF(AR189&lt;999,VLOOKUP(AR189,'Akt. Runde'!$A$11:$AL$189,30),"")</f>
        <v/>
      </c>
      <c r="AE189" s="561" t="str">
        <f>IF(AR189&lt;999,VLOOKUP(AR189,'Akt. Runde'!$A$11:$AL$189,31),"")</f>
        <v/>
      </c>
      <c r="AF189" s="459" t="str">
        <f>IF(AR189&lt;999,VLOOKUP(AR189,'Akt. Runde'!$A$11:$AL$189,32),"")</f>
        <v/>
      </c>
      <c r="AG189" s="459" t="str">
        <f>IF(AR189&lt;999,VLOOKUP(AR189,'Akt. Runde'!$A$11:$AL$189,33),"")</f>
        <v/>
      </c>
      <c r="AH189" s="563" t="str">
        <f>IF(AR189&lt;999,VLOOKUP(AR189,'Akt. Runde'!$A$11:$AL$189,34),"")</f>
        <v/>
      </c>
      <c r="AI189" s="562" t="str">
        <f>IF(AR189&lt;999,VLOOKUP(AR189,'Akt. Runde'!$A$11:$AL$189,35),"")</f>
        <v/>
      </c>
      <c r="AJ189" s="564" t="str">
        <f>IF(AR189&lt;999,VLOOKUP(AR189,'Akt. Runde'!$A$11:$AL$189,36),"")</f>
        <v/>
      </c>
      <c r="AK189" s="565" t="str">
        <f>IF(AR189&lt;999,VLOOKUP(AR189,'Akt. Runde'!$A$11:$AL$189,37),"")</f>
        <v/>
      </c>
      <c r="AL189" s="137" t="str">
        <f>IF(AR189&lt;999,VLOOKUP(AR189,'Akt. Runde'!$A$11:$AL$189,38),"")</f>
        <v/>
      </c>
      <c r="AO189">
        <f>IF('Akt. Runde'!AK189="",99,'Akt. Runde'!AK189)</f>
        <v>99</v>
      </c>
      <c r="AP189">
        <f t="shared" si="150"/>
        <v>99179</v>
      </c>
      <c r="AQ189">
        <f t="shared" si="184"/>
        <v>99179</v>
      </c>
      <c r="AR189">
        <f t="shared" si="143"/>
        <v>999</v>
      </c>
      <c r="AS189">
        <f t="shared" si="144"/>
        <v>999000</v>
      </c>
      <c r="AT189">
        <f t="shared" si="145"/>
        <v>999000</v>
      </c>
      <c r="AU189">
        <f t="shared" si="146"/>
        <v>999</v>
      </c>
      <c r="AV189">
        <f t="shared" si="149"/>
        <v>179</v>
      </c>
      <c r="AW189" s="47" t="str">
        <f t="shared" si="147"/>
        <v/>
      </c>
      <c r="AX189" t="str">
        <f>IF(AU189&lt;999,VLOOKUP(AU189,'Akt. Runde'!$A$11:$AL$189,4),"")</f>
        <v/>
      </c>
      <c r="AY189" s="48" t="str">
        <f>IF(AU189&lt;999,VLOOKUP(AU189,'Akt. Runde'!$A$11:$AL$189,36),"")</f>
        <v/>
      </c>
      <c r="AZ189" s="447" t="str">
        <f>IF(AU189&lt;999,VLOOKUP(AU189,'Akt. Runde'!$A$11:$AL$189,37),"")</f>
        <v/>
      </c>
      <c r="BA189" t="str">
        <f t="shared" si="148"/>
        <v/>
      </c>
      <c r="BZ189" s="28" t="str">
        <f t="shared" si="172"/>
        <v/>
      </c>
      <c r="CA189" s="28" t="str">
        <f t="shared" si="173"/>
        <v/>
      </c>
      <c r="CB189" s="28" t="str">
        <f t="shared" si="174"/>
        <v/>
      </c>
      <c r="CC189" s="28" t="str">
        <f t="shared" si="175"/>
        <v/>
      </c>
      <c r="CD189" s="28" t="str">
        <f t="shared" si="176"/>
        <v/>
      </c>
      <c r="CE189" s="28" t="str">
        <f t="shared" si="177"/>
        <v/>
      </c>
      <c r="CF189" s="28" t="str">
        <f t="shared" si="185"/>
        <v/>
      </c>
      <c r="CG189" s="28" t="str">
        <f t="shared" si="186"/>
        <v/>
      </c>
      <c r="CH189" s="28" t="str">
        <f t="shared" si="187"/>
        <v/>
      </c>
      <c r="CI189" s="28">
        <f t="shared" si="188"/>
        <v>0</v>
      </c>
      <c r="CT189" s="5"/>
      <c r="CV189" s="28" t="str">
        <f t="shared" si="178"/>
        <v/>
      </c>
      <c r="CW189" s="28" t="str">
        <f t="shared" si="179"/>
        <v/>
      </c>
      <c r="CX189" s="28" t="str">
        <f t="shared" si="180"/>
        <v/>
      </c>
      <c r="CY189" s="28" t="str">
        <f t="shared" si="181"/>
        <v/>
      </c>
      <c r="CZ189" s="28" t="str">
        <f t="shared" si="182"/>
        <v/>
      </c>
      <c r="DA189" s="28" t="str">
        <f t="shared" si="183"/>
        <v/>
      </c>
      <c r="DB189" s="28" t="str">
        <f t="shared" si="189"/>
        <v/>
      </c>
      <c r="DC189" s="28" t="str">
        <f t="shared" si="190"/>
        <v/>
      </c>
      <c r="DD189" s="28" t="str">
        <f t="shared" si="191"/>
        <v/>
      </c>
      <c r="DE189" s="28">
        <f t="shared" si="192"/>
        <v>0</v>
      </c>
      <c r="DP189" s="5"/>
      <c r="DQ189" s="48"/>
      <c r="DR189" s="5"/>
      <c r="DS189" s="5"/>
      <c r="DU189" s="48"/>
      <c r="DV189" s="48"/>
      <c r="DW189" s="48"/>
      <c r="DZ189" s="48"/>
      <c r="EA189" s="48"/>
      <c r="EB189" s="48"/>
      <c r="EC189" s="48"/>
      <c r="EF189" s="48"/>
      <c r="EG189" s="48"/>
      <c r="EH189" s="48"/>
      <c r="EI189" s="48"/>
      <c r="EN189" s="48"/>
    </row>
  </sheetData>
  <mergeCells count="102">
    <mergeCell ref="B1:AL2"/>
    <mergeCell ref="B3:D4"/>
    <mergeCell ref="E3:H4"/>
    <mergeCell ref="I3:AL4"/>
    <mergeCell ref="B5:Q5"/>
    <mergeCell ref="R5:AL5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AK8:AK9"/>
    <mergeCell ref="AL8:AL9"/>
    <mergeCell ref="I9:J9"/>
    <mergeCell ref="K9:L9"/>
    <mergeCell ref="M9:N9"/>
    <mergeCell ref="O9:P9"/>
    <mergeCell ref="Q9:R9"/>
    <mergeCell ref="S9:T9"/>
    <mergeCell ref="U8:U9"/>
    <mergeCell ref="V8:V9"/>
    <mergeCell ref="X8:Z8"/>
    <mergeCell ref="AA8:AD8"/>
    <mergeCell ref="AE8:AI8"/>
    <mergeCell ref="AJ8:AJ9"/>
    <mergeCell ref="B53:AL53"/>
    <mergeCell ref="B54:B55"/>
    <mergeCell ref="C54:C55"/>
    <mergeCell ref="D54:D55"/>
    <mergeCell ref="E54:E55"/>
    <mergeCell ref="F54:F55"/>
    <mergeCell ref="G54:G55"/>
    <mergeCell ref="H54:H55"/>
    <mergeCell ref="I54:N54"/>
    <mergeCell ref="O54:T54"/>
    <mergeCell ref="AK54:AK55"/>
    <mergeCell ref="AL54:AL55"/>
    <mergeCell ref="I55:J55"/>
    <mergeCell ref="K55:L55"/>
    <mergeCell ref="M55:N55"/>
    <mergeCell ref="O55:P55"/>
    <mergeCell ref="Q55:R55"/>
    <mergeCell ref="S55:T55"/>
    <mergeCell ref="AA54:AD54"/>
    <mergeCell ref="AE54:AI54"/>
    <mergeCell ref="AJ54:AJ55"/>
    <mergeCell ref="B99:AL99"/>
    <mergeCell ref="B100:B101"/>
    <mergeCell ref="C100:C101"/>
    <mergeCell ref="D100:D101"/>
    <mergeCell ref="E100:E101"/>
    <mergeCell ref="F100:F101"/>
    <mergeCell ref="G100:G101"/>
    <mergeCell ref="H100:H101"/>
    <mergeCell ref="I100:N100"/>
    <mergeCell ref="O100:T100"/>
    <mergeCell ref="AK100:AK101"/>
    <mergeCell ref="AL100:AL101"/>
    <mergeCell ref="I101:J101"/>
    <mergeCell ref="K101:L101"/>
    <mergeCell ref="M101:N101"/>
    <mergeCell ref="O101:P101"/>
    <mergeCell ref="Q101:R101"/>
    <mergeCell ref="S101:T101"/>
    <mergeCell ref="O147:P147"/>
    <mergeCell ref="Q147:R147"/>
    <mergeCell ref="S147:T147"/>
    <mergeCell ref="U54:U55"/>
    <mergeCell ref="V54:V55"/>
    <mergeCell ref="X54:Z54"/>
    <mergeCell ref="U146:U147"/>
    <mergeCell ref="V146:V147"/>
    <mergeCell ref="X146:Z146"/>
    <mergeCell ref="AA146:AD146"/>
    <mergeCell ref="AE146:AI146"/>
    <mergeCell ref="AJ146:AJ147"/>
    <mergeCell ref="U100:U101"/>
    <mergeCell ref="V100:V101"/>
    <mergeCell ref="X100:Z100"/>
    <mergeCell ref="AA100:AD100"/>
    <mergeCell ref="AE100:AI100"/>
    <mergeCell ref="AJ100:AJ101"/>
    <mergeCell ref="B145:AL145"/>
    <mergeCell ref="B146:B147"/>
    <mergeCell ref="C146:C147"/>
    <mergeCell ref="D146:D147"/>
    <mergeCell ref="E146:E147"/>
    <mergeCell ref="F146:F147"/>
    <mergeCell ref="G146:G147"/>
    <mergeCell ref="H146:H147"/>
    <mergeCell ref="I146:N146"/>
    <mergeCell ref="O146:T146"/>
    <mergeCell ref="AK146:AK147"/>
    <mergeCell ref="AL146:AL147"/>
    <mergeCell ref="I147:J147"/>
    <mergeCell ref="K147:L147"/>
    <mergeCell ref="M147:N147"/>
  </mergeCells>
  <conditionalFormatting sqref="AE11:AE20 AA11:AA20">
    <cfRule type="cellIs" dxfId="1909" priority="1854" stopIfTrue="1" operator="greaterThanOrEqual">
      <formula>MAX(AB11:AC11)</formula>
    </cfRule>
  </conditionalFormatting>
  <conditionalFormatting sqref="AG11:AG20 AC11:AC20">
    <cfRule type="cellIs" dxfId="1908" priority="1853" stopIfTrue="1" operator="greaterThan">
      <formula>MAX(AA11:AB11)</formula>
    </cfRule>
  </conditionalFormatting>
  <conditionalFormatting sqref="Y11:Y20">
    <cfRule type="cellIs" dxfId="1907" priority="1851" stopIfTrue="1" operator="lessThan">
      <formula>X11</formula>
    </cfRule>
    <cfRule type="expression" dxfId="1906" priority="1852" stopIfTrue="1">
      <formula>IF(X11="",TRUE,FALSE)</formula>
    </cfRule>
  </conditionalFormatting>
  <conditionalFormatting sqref="X11:X20">
    <cfRule type="cellIs" dxfId="1905" priority="1849" stopIfTrue="1" operator="lessThanOrEqual">
      <formula>Y11</formula>
    </cfRule>
    <cfRule type="expression" dxfId="1904" priority="1850" stopIfTrue="1">
      <formula>IF(Y11="",TRUE,FALSE)</formula>
    </cfRule>
  </conditionalFormatting>
  <conditionalFormatting sqref="AB11:AB20 AF11:AF20">
    <cfRule type="expression" dxfId="1903" priority="1848" stopIfTrue="1">
      <formula>IF(AB11&gt;AA11,IF(AB11&gt;=AC11,TRUE,FALSE))</formula>
    </cfRule>
  </conditionalFormatting>
  <conditionalFormatting sqref="AL11:AL29">
    <cfRule type="cellIs" dxfId="1902" priority="1847" stopIfTrue="1" operator="between">
      <formula>1</formula>
      <formula>3</formula>
    </cfRule>
  </conditionalFormatting>
  <conditionalFormatting sqref="AA11:AA14">
    <cfRule type="cellIs" dxfId="1901" priority="1846" stopIfTrue="1" operator="greaterThanOrEqual">
      <formula>MAX(AB11:AC11)</formula>
    </cfRule>
  </conditionalFormatting>
  <conditionalFormatting sqref="AC11:AC14">
    <cfRule type="cellIs" dxfId="1900" priority="1845" stopIfTrue="1" operator="greaterThan">
      <formula>MAX(AA11:AB11)</formula>
    </cfRule>
  </conditionalFormatting>
  <conditionalFormatting sqref="AB11:AB14">
    <cfRule type="expression" dxfId="1899" priority="1844" stopIfTrue="1">
      <formula>IF(AB11&gt;AA11,IF(AB11&gt;=AC11,TRUE,FALSE))</formula>
    </cfRule>
  </conditionalFormatting>
  <conditionalFormatting sqref="AE11:AE14">
    <cfRule type="cellIs" dxfId="1898" priority="1843" stopIfTrue="1" operator="greaterThanOrEqual">
      <formula>MAX(AF11:AG11)</formula>
    </cfRule>
  </conditionalFormatting>
  <conditionalFormatting sqref="AG11:AG14">
    <cfRule type="cellIs" dxfId="1897" priority="1842" stopIfTrue="1" operator="greaterThan">
      <formula>MAX(AE11:AF11)</formula>
    </cfRule>
  </conditionalFormatting>
  <conditionalFormatting sqref="AF11:AF14">
    <cfRule type="expression" dxfId="1896" priority="1841" stopIfTrue="1">
      <formula>IF(AF11&gt;AE11,IF(AF11&gt;=AG11,TRUE,FALSE))</formula>
    </cfRule>
  </conditionalFormatting>
  <conditionalFormatting sqref="X20">
    <cfRule type="cellIs" dxfId="1895" priority="1829" stopIfTrue="1" operator="lessThanOrEqual">
      <formula>Y20</formula>
    </cfRule>
    <cfRule type="expression" dxfId="1894" priority="1830" stopIfTrue="1">
      <formula>IF(Y20="",TRUE,FALSE)</formula>
    </cfRule>
  </conditionalFormatting>
  <conditionalFormatting sqref="D11:D20">
    <cfRule type="cellIs" dxfId="1893" priority="1826" stopIfTrue="1" operator="notBetween">
      <formula>1</formula>
      <formula>50</formula>
    </cfRule>
  </conditionalFormatting>
  <conditionalFormatting sqref="E11:E20">
    <cfRule type="cellIs" dxfId="1892" priority="1825" stopIfTrue="1" operator="notBetween">
      <formula>1</formula>
      <formula>50</formula>
    </cfRule>
  </conditionalFormatting>
  <conditionalFormatting sqref="F11:F20">
    <cfRule type="cellIs" dxfId="1891" priority="1824" stopIfTrue="1" operator="notBetween">
      <formula>1</formula>
      <formula>50</formula>
    </cfRule>
  </conditionalFormatting>
  <conditionalFormatting sqref="AE20:AE29 AA20:AA29">
    <cfRule type="cellIs" dxfId="1890" priority="1823" stopIfTrue="1" operator="greaterThanOrEqual">
      <formula>MAX(AB20:AC20)</formula>
    </cfRule>
  </conditionalFormatting>
  <conditionalFormatting sqref="AG20:AG29 AC20:AC29">
    <cfRule type="cellIs" dxfId="1889" priority="1822" stopIfTrue="1" operator="greaterThan">
      <formula>MAX(AA20:AB20)</formula>
    </cfRule>
  </conditionalFormatting>
  <conditionalFormatting sqref="Y20:Y29">
    <cfRule type="cellIs" dxfId="1888" priority="1820" stopIfTrue="1" operator="lessThan">
      <formula>X20</formula>
    </cfRule>
    <cfRule type="expression" dxfId="1887" priority="1821" stopIfTrue="1">
      <formula>IF(X20="",TRUE,FALSE)</formula>
    </cfRule>
  </conditionalFormatting>
  <conditionalFormatting sqref="X20:X29">
    <cfRule type="cellIs" dxfId="1886" priority="1818" stopIfTrue="1" operator="lessThanOrEqual">
      <formula>Y20</formula>
    </cfRule>
    <cfRule type="expression" dxfId="1885" priority="1819" stopIfTrue="1">
      <formula>IF(Y20="",TRUE,FALSE)</formula>
    </cfRule>
  </conditionalFormatting>
  <conditionalFormatting sqref="AB20:AB29 AF20:AF29">
    <cfRule type="expression" dxfId="1884" priority="1817" stopIfTrue="1">
      <formula>IF(AB20&gt;AA20,IF(AB20&gt;=AC20,TRUE,FALSE))</formula>
    </cfRule>
  </conditionalFormatting>
  <conditionalFormatting sqref="AA20:AA23">
    <cfRule type="cellIs" dxfId="1883" priority="1816" stopIfTrue="1" operator="greaterThanOrEqual">
      <formula>MAX(AB20:AC20)</formula>
    </cfRule>
  </conditionalFormatting>
  <conditionalFormatting sqref="AC20:AC23">
    <cfRule type="cellIs" dxfId="1882" priority="1815" stopIfTrue="1" operator="greaterThan">
      <formula>MAX(AA20:AB20)</formula>
    </cfRule>
  </conditionalFormatting>
  <conditionalFormatting sqref="AB20:AB23">
    <cfRule type="expression" dxfId="1881" priority="1814" stopIfTrue="1">
      <formula>IF(AB20&gt;AA20,IF(AB20&gt;=AC20,TRUE,FALSE))</formula>
    </cfRule>
  </conditionalFormatting>
  <conditionalFormatting sqref="AE20:AE23">
    <cfRule type="cellIs" dxfId="1880" priority="1813" stopIfTrue="1" operator="greaterThanOrEqual">
      <formula>MAX(AF20:AG20)</formula>
    </cfRule>
  </conditionalFormatting>
  <conditionalFormatting sqref="AG20:AG23">
    <cfRule type="cellIs" dxfId="1879" priority="1812" stopIfTrue="1" operator="greaterThan">
      <formula>MAX(AE20:AF20)</formula>
    </cfRule>
  </conditionalFormatting>
  <conditionalFormatting sqref="AF20:AF23">
    <cfRule type="expression" dxfId="1878" priority="1811" stopIfTrue="1">
      <formula>IF(AF20&gt;AE20,IF(AF20&gt;=AG20,TRUE,FALSE))</formula>
    </cfRule>
  </conditionalFormatting>
  <conditionalFormatting sqref="X29">
    <cfRule type="cellIs" dxfId="1877" priority="1809" stopIfTrue="1" operator="lessThanOrEqual">
      <formula>Y29</formula>
    </cfRule>
    <cfRule type="expression" dxfId="1876" priority="1810" stopIfTrue="1">
      <formula>IF(Y29="",TRUE,FALSE)</formula>
    </cfRule>
  </conditionalFormatting>
  <conditionalFormatting sqref="D20:D29">
    <cfRule type="cellIs" dxfId="1875" priority="1808" stopIfTrue="1" operator="notBetween">
      <formula>1</formula>
      <formula>50</formula>
    </cfRule>
  </conditionalFormatting>
  <conditionalFormatting sqref="E20:E29">
    <cfRule type="cellIs" dxfId="1874" priority="1807" stopIfTrue="1" operator="notBetween">
      <formula>1</formula>
      <formula>50</formula>
    </cfRule>
  </conditionalFormatting>
  <conditionalFormatting sqref="F20:F29">
    <cfRule type="cellIs" dxfId="1873" priority="1806" stopIfTrue="1" operator="notBetween">
      <formula>1</formula>
      <formula>50</formula>
    </cfRule>
  </conditionalFormatting>
  <conditionalFormatting sqref="U11:U20">
    <cfRule type="cellIs" dxfId="1872" priority="1805" stopIfTrue="1" operator="notBetween">
      <formula>1</formula>
      <formula>50</formula>
    </cfRule>
  </conditionalFormatting>
  <conditionalFormatting sqref="V11:V20">
    <cfRule type="cellIs" dxfId="1871" priority="1804" stopIfTrue="1" operator="notBetween">
      <formula>1</formula>
      <formula>50</formula>
    </cfRule>
  </conditionalFormatting>
  <conditionalFormatting sqref="W11:W20">
    <cfRule type="cellIs" dxfId="1870" priority="1803" stopIfTrue="1" operator="notBetween">
      <formula>1</formula>
      <formula>50</formula>
    </cfRule>
  </conditionalFormatting>
  <conditionalFormatting sqref="U20:U29">
    <cfRule type="cellIs" dxfId="1869" priority="1802" stopIfTrue="1" operator="notBetween">
      <formula>1</formula>
      <formula>50</formula>
    </cfRule>
  </conditionalFormatting>
  <conditionalFormatting sqref="V20:V29">
    <cfRule type="cellIs" dxfId="1868" priority="1801" stopIfTrue="1" operator="notBetween">
      <formula>1</formula>
      <formula>50</formula>
    </cfRule>
  </conditionalFormatting>
  <conditionalFormatting sqref="W20:W29">
    <cfRule type="cellIs" dxfId="1867" priority="1800" stopIfTrue="1" operator="notBetween">
      <formula>1</formula>
      <formula>50</formula>
    </cfRule>
  </conditionalFormatting>
  <conditionalFormatting sqref="AK20:AK29">
    <cfRule type="cellIs" dxfId="1866" priority="1798" stopIfTrue="1" operator="notBetween">
      <formula>1</formula>
      <formula>50</formula>
    </cfRule>
  </conditionalFormatting>
  <conditionalFormatting sqref="AK11:AK20">
    <cfRule type="cellIs" dxfId="1865" priority="1799" stopIfTrue="1" operator="notBetween">
      <formula>1</formula>
      <formula>50</formula>
    </cfRule>
  </conditionalFormatting>
  <conditionalFormatting sqref="H11:H20">
    <cfRule type="cellIs" dxfId="1864" priority="1797" stopIfTrue="1" operator="notBetween">
      <formula>1</formula>
      <formula>50</formula>
    </cfRule>
  </conditionalFormatting>
  <conditionalFormatting sqref="H20:H29">
    <cfRule type="cellIs" dxfId="1863" priority="1796" stopIfTrue="1" operator="notBetween">
      <formula>1</formula>
      <formula>50</formula>
    </cfRule>
  </conditionalFormatting>
  <conditionalFormatting sqref="S12:S29">
    <cfRule type="expression" dxfId="1862" priority="1787" stopIfTrue="1">
      <formula>DD12=DE12</formula>
    </cfRule>
  </conditionalFormatting>
  <conditionalFormatting sqref="O11:O29">
    <cfRule type="expression" dxfId="1861" priority="1794" stopIfTrue="1">
      <formula>IF(P11="x",FALSE,IF(O11=MAX(AX11:AZ11),TRUE,FALSE))</formula>
    </cfRule>
  </conditionalFormatting>
  <conditionalFormatting sqref="Q11:Q29">
    <cfRule type="expression" dxfId="1860" priority="1793" stopIfTrue="1">
      <formula>IF(R11="x",FALSE,IF(Q11=MAX(AX11:AZ11),TRUE,FALSE))</formula>
    </cfRule>
  </conditionalFormatting>
  <conditionalFormatting sqref="S11:S29">
    <cfRule type="expression" dxfId="1859" priority="1795" stopIfTrue="1">
      <formula>IF(T11="x",FALSE,IF(S11=MAX(AX11:AZ11),TRUE,FALSE))</formula>
    </cfRule>
  </conditionalFormatting>
  <conditionalFormatting sqref="O11">
    <cfRule type="expression" dxfId="1858" priority="1792" stopIfTrue="1">
      <formula>DB11=DE11</formula>
    </cfRule>
  </conditionalFormatting>
  <conditionalFormatting sqref="Q11">
    <cfRule type="expression" dxfId="1857" priority="1791" stopIfTrue="1">
      <formula>DC11=DE11</formula>
    </cfRule>
  </conditionalFormatting>
  <conditionalFormatting sqref="S11">
    <cfRule type="expression" dxfId="1856" priority="1790" stopIfTrue="1">
      <formula>DD11=DE11</formula>
    </cfRule>
  </conditionalFormatting>
  <conditionalFormatting sqref="O12:O29">
    <cfRule type="expression" dxfId="1855" priority="1789" stopIfTrue="1">
      <formula>DB12=DE12</formula>
    </cfRule>
  </conditionalFormatting>
  <conditionalFormatting sqref="Q12:Q29">
    <cfRule type="expression" dxfId="1854" priority="1788" stopIfTrue="1">
      <formula>DC12=DE12</formula>
    </cfRule>
  </conditionalFormatting>
  <conditionalFormatting sqref="I11:I29">
    <cfRule type="expression" dxfId="1853" priority="1785" stopIfTrue="1">
      <formula>IF(J11="x",FALSE,IF(I11=MAX(AO11:AQ11),TRUE,FALSE))</formula>
    </cfRule>
  </conditionalFormatting>
  <conditionalFormatting sqref="K11:K29">
    <cfRule type="expression" dxfId="1852" priority="1784" stopIfTrue="1">
      <formula>IF(L11="x",FALSE,IF(K11=MAX(AO11:AQ11),TRUE,FALSE))</formula>
    </cfRule>
  </conditionalFormatting>
  <conditionalFormatting sqref="M11:M29">
    <cfRule type="expression" dxfId="1851" priority="1786" stopIfTrue="1">
      <formula>IF(N11="x",FALSE,IF(M11=MAX(AO11:AQ11),TRUE,FALSE))</formula>
    </cfRule>
  </conditionalFormatting>
  <conditionalFormatting sqref="I11">
    <cfRule type="expression" dxfId="1850" priority="1783" stopIfTrue="1">
      <formula>CF11=CI11</formula>
    </cfRule>
  </conditionalFormatting>
  <conditionalFormatting sqref="I12:I29">
    <cfRule type="expression" dxfId="1849" priority="1782" stopIfTrue="1">
      <formula>CF12=CI12</formula>
    </cfRule>
  </conditionalFormatting>
  <conditionalFormatting sqref="K11">
    <cfRule type="expression" dxfId="1848" priority="1781" stopIfTrue="1">
      <formula>CG11=CI11</formula>
    </cfRule>
  </conditionalFormatting>
  <conditionalFormatting sqref="K12:K29">
    <cfRule type="expression" dxfId="1847" priority="1780" stopIfTrue="1">
      <formula>CG12=CI12</formula>
    </cfRule>
  </conditionalFormatting>
  <conditionalFormatting sqref="M11">
    <cfRule type="expression" dxfId="1846" priority="1779" stopIfTrue="1">
      <formula>CH11=CI11</formula>
    </cfRule>
  </conditionalFormatting>
  <conditionalFormatting sqref="M12:M29">
    <cfRule type="expression" dxfId="1845" priority="1778" stopIfTrue="1">
      <formula>CH12=CI12</formula>
    </cfRule>
  </conditionalFormatting>
  <conditionalFormatting sqref="B11:B20">
    <cfRule type="cellIs" dxfId="1844" priority="1777" stopIfTrue="1" operator="notBetween">
      <formula>1</formula>
      <formula>50</formula>
    </cfRule>
  </conditionalFormatting>
  <conditionalFormatting sqref="B20:B29">
    <cfRule type="cellIs" dxfId="1843" priority="1776" stopIfTrue="1" operator="notBetween">
      <formula>1</formula>
      <formula>50</formula>
    </cfRule>
  </conditionalFormatting>
  <conditionalFormatting sqref="AE32:AE41 AA32:AA41">
    <cfRule type="cellIs" dxfId="1842" priority="1696" stopIfTrue="1" operator="greaterThanOrEqual">
      <formula>MAX(AB32:AC32)</formula>
    </cfRule>
  </conditionalFormatting>
  <conditionalFormatting sqref="AG32:AG41 AC32:AC41">
    <cfRule type="cellIs" dxfId="1841" priority="1695" stopIfTrue="1" operator="greaterThan">
      <formula>MAX(AA32:AB32)</formula>
    </cfRule>
  </conditionalFormatting>
  <conditionalFormatting sqref="Y32:Y41">
    <cfRule type="cellIs" dxfId="1840" priority="1693" stopIfTrue="1" operator="lessThan">
      <formula>X32</formula>
    </cfRule>
    <cfRule type="expression" dxfId="1839" priority="1694" stopIfTrue="1">
      <formula>IF(X32="",TRUE,FALSE)</formula>
    </cfRule>
  </conditionalFormatting>
  <conditionalFormatting sqref="X32:X41">
    <cfRule type="cellIs" dxfId="1838" priority="1691" stopIfTrue="1" operator="lessThanOrEqual">
      <formula>Y32</formula>
    </cfRule>
    <cfRule type="expression" dxfId="1837" priority="1692" stopIfTrue="1">
      <formula>IF(Y32="",TRUE,FALSE)</formula>
    </cfRule>
  </conditionalFormatting>
  <conditionalFormatting sqref="AB32:AB41 AF32:AF41">
    <cfRule type="expression" dxfId="1836" priority="1690" stopIfTrue="1">
      <formula>IF(AB32&gt;AA32,IF(AB32&gt;=AC32,TRUE,FALSE))</formula>
    </cfRule>
  </conditionalFormatting>
  <conditionalFormatting sqref="AL32:AL49">
    <cfRule type="cellIs" dxfId="1835" priority="1689" stopIfTrue="1" operator="between">
      <formula>1</formula>
      <formula>3</formula>
    </cfRule>
  </conditionalFormatting>
  <conditionalFormatting sqref="AA32:AA35">
    <cfRule type="cellIs" dxfId="1834" priority="1688" stopIfTrue="1" operator="greaterThanOrEqual">
      <formula>MAX(AB32:AC32)</formula>
    </cfRule>
  </conditionalFormatting>
  <conditionalFormatting sqref="AC32:AC35">
    <cfRule type="cellIs" dxfId="1833" priority="1687" stopIfTrue="1" operator="greaterThan">
      <formula>MAX(AA32:AB32)</formula>
    </cfRule>
  </conditionalFormatting>
  <conditionalFormatting sqref="AB32:AB35">
    <cfRule type="expression" dxfId="1832" priority="1686" stopIfTrue="1">
      <formula>IF(AB32&gt;AA32,IF(AB32&gt;=AC32,TRUE,FALSE))</formula>
    </cfRule>
  </conditionalFormatting>
  <conditionalFormatting sqref="AE32:AE35">
    <cfRule type="cellIs" dxfId="1831" priority="1685" stopIfTrue="1" operator="greaterThanOrEqual">
      <formula>MAX(AF32:AG32)</formula>
    </cfRule>
  </conditionalFormatting>
  <conditionalFormatting sqref="AG32:AG35">
    <cfRule type="cellIs" dxfId="1830" priority="1684" stopIfTrue="1" operator="greaterThan">
      <formula>MAX(AE32:AF32)</formula>
    </cfRule>
  </conditionalFormatting>
  <conditionalFormatting sqref="AF32:AF35">
    <cfRule type="expression" dxfId="1829" priority="1683" stopIfTrue="1">
      <formula>IF(AF32&gt;AE32,IF(AF32&gt;=AG32,TRUE,FALSE))</formula>
    </cfRule>
  </conditionalFormatting>
  <conditionalFormatting sqref="X41">
    <cfRule type="cellIs" dxfId="1828" priority="1671" stopIfTrue="1" operator="lessThanOrEqual">
      <formula>Y41</formula>
    </cfRule>
    <cfRule type="expression" dxfId="1827" priority="1672" stopIfTrue="1">
      <formula>IF(Y41="",TRUE,FALSE)</formula>
    </cfRule>
  </conditionalFormatting>
  <conditionalFormatting sqref="D32:D41">
    <cfRule type="cellIs" dxfId="1826" priority="1668" stopIfTrue="1" operator="notBetween">
      <formula>1</formula>
      <formula>50</formula>
    </cfRule>
  </conditionalFormatting>
  <conditionalFormatting sqref="E32:E41">
    <cfRule type="cellIs" dxfId="1825" priority="1667" stopIfTrue="1" operator="notBetween">
      <formula>1</formula>
      <formula>50</formula>
    </cfRule>
  </conditionalFormatting>
  <conditionalFormatting sqref="F32:F41">
    <cfRule type="cellIs" dxfId="1824" priority="1666" stopIfTrue="1" operator="notBetween">
      <formula>1</formula>
      <formula>50</formula>
    </cfRule>
  </conditionalFormatting>
  <conditionalFormatting sqref="AE41:AE49 AA41:AA49">
    <cfRule type="cellIs" dxfId="1823" priority="1665" stopIfTrue="1" operator="greaterThanOrEqual">
      <formula>MAX(AB41:AC41)</formula>
    </cfRule>
  </conditionalFormatting>
  <conditionalFormatting sqref="AG41:AG49 AC41:AC49">
    <cfRule type="cellIs" dxfId="1822" priority="1664" stopIfTrue="1" operator="greaterThan">
      <formula>MAX(AA41:AB41)</formula>
    </cfRule>
  </conditionalFormatting>
  <conditionalFormatting sqref="Y41:Y49">
    <cfRule type="cellIs" dxfId="1821" priority="1662" stopIfTrue="1" operator="lessThan">
      <formula>X41</formula>
    </cfRule>
    <cfRule type="expression" dxfId="1820" priority="1663" stopIfTrue="1">
      <formula>IF(X41="",TRUE,FALSE)</formula>
    </cfRule>
  </conditionalFormatting>
  <conditionalFormatting sqref="X41:X49">
    <cfRule type="cellIs" dxfId="1819" priority="1660" stopIfTrue="1" operator="lessThanOrEqual">
      <formula>Y41</formula>
    </cfRule>
    <cfRule type="expression" dxfId="1818" priority="1661" stopIfTrue="1">
      <formula>IF(Y41="",TRUE,FALSE)</formula>
    </cfRule>
  </conditionalFormatting>
  <conditionalFormatting sqref="AB41:AB49 AF41:AF49">
    <cfRule type="expression" dxfId="1817" priority="1659" stopIfTrue="1">
      <formula>IF(AB41&gt;AA41,IF(AB41&gt;=AC41,TRUE,FALSE))</formula>
    </cfRule>
  </conditionalFormatting>
  <conditionalFormatting sqref="AA41:AA44">
    <cfRule type="cellIs" dxfId="1816" priority="1658" stopIfTrue="1" operator="greaterThanOrEqual">
      <formula>MAX(AB41:AC41)</formula>
    </cfRule>
  </conditionalFormatting>
  <conditionalFormatting sqref="AC41:AC44">
    <cfRule type="cellIs" dxfId="1815" priority="1657" stopIfTrue="1" operator="greaterThan">
      <formula>MAX(AA41:AB41)</formula>
    </cfRule>
  </conditionalFormatting>
  <conditionalFormatting sqref="AB41:AB44">
    <cfRule type="expression" dxfId="1814" priority="1656" stopIfTrue="1">
      <formula>IF(AB41&gt;AA41,IF(AB41&gt;=AC41,TRUE,FALSE))</formula>
    </cfRule>
  </conditionalFormatting>
  <conditionalFormatting sqref="AE41:AE44">
    <cfRule type="cellIs" dxfId="1813" priority="1655" stopIfTrue="1" operator="greaterThanOrEqual">
      <formula>MAX(AF41:AG41)</formula>
    </cfRule>
  </conditionalFormatting>
  <conditionalFormatting sqref="AG41:AG44">
    <cfRule type="cellIs" dxfId="1812" priority="1654" stopIfTrue="1" operator="greaterThan">
      <formula>MAX(AE41:AF41)</formula>
    </cfRule>
  </conditionalFormatting>
  <conditionalFormatting sqref="AF41:AF44">
    <cfRule type="expression" dxfId="1811" priority="1653" stopIfTrue="1">
      <formula>IF(AF41&gt;AE41,IF(AF41&gt;=AG41,TRUE,FALSE))</formula>
    </cfRule>
  </conditionalFormatting>
  <conditionalFormatting sqref="D41:D49">
    <cfRule type="cellIs" dxfId="1810" priority="1652" stopIfTrue="1" operator="notBetween">
      <formula>1</formula>
      <formula>50</formula>
    </cfRule>
  </conditionalFormatting>
  <conditionalFormatting sqref="E41:E49">
    <cfRule type="cellIs" dxfId="1809" priority="1651" stopIfTrue="1" operator="notBetween">
      <formula>1</formula>
      <formula>50</formula>
    </cfRule>
  </conditionalFormatting>
  <conditionalFormatting sqref="F41:F49">
    <cfRule type="cellIs" dxfId="1808" priority="1650" stopIfTrue="1" operator="notBetween">
      <formula>1</formula>
      <formula>50</formula>
    </cfRule>
  </conditionalFormatting>
  <conditionalFormatting sqref="U32:U41">
    <cfRule type="cellIs" dxfId="1807" priority="1649" stopIfTrue="1" operator="notBetween">
      <formula>1</formula>
      <formula>50</formula>
    </cfRule>
  </conditionalFormatting>
  <conditionalFormatting sqref="V32:V41">
    <cfRule type="cellIs" dxfId="1806" priority="1648" stopIfTrue="1" operator="notBetween">
      <formula>1</formula>
      <formula>50</formula>
    </cfRule>
  </conditionalFormatting>
  <conditionalFormatting sqref="W32:W41">
    <cfRule type="cellIs" dxfId="1805" priority="1647" stopIfTrue="1" operator="notBetween">
      <formula>1</formula>
      <formula>50</formula>
    </cfRule>
  </conditionalFormatting>
  <conditionalFormatting sqref="U41:U49">
    <cfRule type="cellIs" dxfId="1804" priority="1646" stopIfTrue="1" operator="notBetween">
      <formula>1</formula>
      <formula>50</formula>
    </cfRule>
  </conditionalFormatting>
  <conditionalFormatting sqref="V41:V49">
    <cfRule type="cellIs" dxfId="1803" priority="1645" stopIfTrue="1" operator="notBetween">
      <formula>1</formula>
      <formula>50</formula>
    </cfRule>
  </conditionalFormatting>
  <conditionalFormatting sqref="W41:W49">
    <cfRule type="cellIs" dxfId="1802" priority="1644" stopIfTrue="1" operator="notBetween">
      <formula>1</formula>
      <formula>50</formula>
    </cfRule>
  </conditionalFormatting>
  <conditionalFormatting sqref="AK41:AK49">
    <cfRule type="cellIs" dxfId="1801" priority="1642" stopIfTrue="1" operator="notBetween">
      <formula>1</formula>
      <formula>50</formula>
    </cfRule>
  </conditionalFormatting>
  <conditionalFormatting sqref="AK32:AK41">
    <cfRule type="cellIs" dxfId="1800" priority="1643" stopIfTrue="1" operator="notBetween">
      <formula>1</formula>
      <formula>50</formula>
    </cfRule>
  </conditionalFormatting>
  <conditionalFormatting sqref="H32:H41">
    <cfRule type="cellIs" dxfId="1799" priority="1641" stopIfTrue="1" operator="notBetween">
      <formula>1</formula>
      <formula>50</formula>
    </cfRule>
  </conditionalFormatting>
  <conditionalFormatting sqref="H41:H49">
    <cfRule type="cellIs" dxfId="1798" priority="1640" stopIfTrue="1" operator="notBetween">
      <formula>1</formula>
      <formula>50</formula>
    </cfRule>
  </conditionalFormatting>
  <conditionalFormatting sqref="G41:G49">
    <cfRule type="cellIs" dxfId="1797" priority="1639" stopIfTrue="1" operator="notBetween">
      <formula>1</formula>
      <formula>50</formula>
    </cfRule>
  </conditionalFormatting>
  <conditionalFormatting sqref="S33:S49">
    <cfRule type="expression" dxfId="1796" priority="1630" stopIfTrue="1">
      <formula>DD33=DE33</formula>
    </cfRule>
  </conditionalFormatting>
  <conditionalFormatting sqref="O32:O49">
    <cfRule type="expression" dxfId="1795" priority="1637" stopIfTrue="1">
      <formula>IF(P32="x",FALSE,IF(O32=MAX(AX32:AZ32),TRUE,FALSE))</formula>
    </cfRule>
  </conditionalFormatting>
  <conditionalFormatting sqref="Q32:Q49">
    <cfRule type="expression" dxfId="1794" priority="1636" stopIfTrue="1">
      <formula>IF(R32="x",FALSE,IF(Q32=MAX(AX32:AZ32),TRUE,FALSE))</formula>
    </cfRule>
  </conditionalFormatting>
  <conditionalFormatting sqref="S32:S49">
    <cfRule type="expression" dxfId="1793" priority="1638" stopIfTrue="1">
      <formula>IF(T32="x",FALSE,IF(S32=MAX(AX32:AZ32),TRUE,FALSE))</formula>
    </cfRule>
  </conditionalFormatting>
  <conditionalFormatting sqref="O32">
    <cfRule type="expression" dxfId="1792" priority="1635" stopIfTrue="1">
      <formula>DB32=DE32</formula>
    </cfRule>
  </conditionalFormatting>
  <conditionalFormatting sqref="Q32">
    <cfRule type="expression" dxfId="1791" priority="1634" stopIfTrue="1">
      <formula>DC32=DE32</formula>
    </cfRule>
  </conditionalFormatting>
  <conditionalFormatting sqref="S32">
    <cfRule type="expression" dxfId="1790" priority="1633" stopIfTrue="1">
      <formula>DD32=DE32</formula>
    </cfRule>
  </conditionalFormatting>
  <conditionalFormatting sqref="O33:O49">
    <cfRule type="expression" dxfId="1789" priority="1632" stopIfTrue="1">
      <formula>DB33=DE33</formula>
    </cfRule>
  </conditionalFormatting>
  <conditionalFormatting sqref="Q33:Q49">
    <cfRule type="expression" dxfId="1788" priority="1631" stopIfTrue="1">
      <formula>DC33=DE33</formula>
    </cfRule>
  </conditionalFormatting>
  <conditionalFormatting sqref="I32:I49">
    <cfRule type="expression" dxfId="1787" priority="1628" stopIfTrue="1">
      <formula>IF(J32="x",FALSE,IF(I32=MAX(AO32:AQ32),TRUE,FALSE))</formula>
    </cfRule>
  </conditionalFormatting>
  <conditionalFormatting sqref="K32:K49">
    <cfRule type="expression" dxfId="1786" priority="1627" stopIfTrue="1">
      <formula>IF(L32="x",FALSE,IF(K32=MAX(AO32:AQ32),TRUE,FALSE))</formula>
    </cfRule>
  </conditionalFormatting>
  <conditionalFormatting sqref="M32:M49">
    <cfRule type="expression" dxfId="1785" priority="1629" stopIfTrue="1">
      <formula>IF(N32="x",FALSE,IF(M32=MAX(AO32:AQ32),TRUE,FALSE))</formula>
    </cfRule>
  </conditionalFormatting>
  <conditionalFormatting sqref="I32">
    <cfRule type="expression" dxfId="1784" priority="1626" stopIfTrue="1">
      <formula>CF32=CI32</formula>
    </cfRule>
  </conditionalFormatting>
  <conditionalFormatting sqref="I33:I49">
    <cfRule type="expression" dxfId="1783" priority="1625" stopIfTrue="1">
      <formula>CF33=CI33</formula>
    </cfRule>
  </conditionalFormatting>
  <conditionalFormatting sqref="K32">
    <cfRule type="expression" dxfId="1782" priority="1624" stopIfTrue="1">
      <formula>CG32=CI32</formula>
    </cfRule>
  </conditionalFormatting>
  <conditionalFormatting sqref="K33:K49">
    <cfRule type="expression" dxfId="1781" priority="1623" stopIfTrue="1">
      <formula>CG33=CI33</formula>
    </cfRule>
  </conditionalFormatting>
  <conditionalFormatting sqref="M32">
    <cfRule type="expression" dxfId="1780" priority="1622" stopIfTrue="1">
      <formula>CH32=CI32</formula>
    </cfRule>
  </conditionalFormatting>
  <conditionalFormatting sqref="M33:M49">
    <cfRule type="expression" dxfId="1779" priority="1621" stopIfTrue="1">
      <formula>CH33=CI33</formula>
    </cfRule>
  </conditionalFormatting>
  <conditionalFormatting sqref="B32:B41">
    <cfRule type="cellIs" dxfId="1778" priority="1620" stopIfTrue="1" operator="notBetween">
      <formula>1</formula>
      <formula>50</formula>
    </cfRule>
  </conditionalFormatting>
  <conditionalFormatting sqref="B41:B49">
    <cfRule type="cellIs" dxfId="1777" priority="1619" stopIfTrue="1" operator="notBetween">
      <formula>1</formula>
      <formula>50</formula>
    </cfRule>
  </conditionalFormatting>
  <conditionalFormatting sqref="X19">
    <cfRule type="cellIs" dxfId="1776" priority="1026" stopIfTrue="1" operator="lessThanOrEqual">
      <formula>Y19</formula>
    </cfRule>
    <cfRule type="expression" dxfId="1775" priority="1027" stopIfTrue="1">
      <formula>IF(Y19="",TRUE,FALSE)</formula>
    </cfRule>
  </conditionalFormatting>
  <conditionalFormatting sqref="X28">
    <cfRule type="cellIs" dxfId="1774" priority="1024" stopIfTrue="1" operator="lessThanOrEqual">
      <formula>Y28</formula>
    </cfRule>
    <cfRule type="expression" dxfId="1773" priority="1025" stopIfTrue="1">
      <formula>IF(Y28="",TRUE,FALSE)</formula>
    </cfRule>
  </conditionalFormatting>
  <conditionalFormatting sqref="AL30">
    <cfRule type="cellIs" dxfId="1772" priority="1023" stopIfTrue="1" operator="between">
      <formula>1</formula>
      <formula>3</formula>
    </cfRule>
  </conditionalFormatting>
  <conditionalFormatting sqref="AE30 AA30">
    <cfRule type="cellIs" dxfId="1771" priority="1022" stopIfTrue="1" operator="greaterThanOrEqual">
      <formula>MAX(AB30:AC30)</formula>
    </cfRule>
  </conditionalFormatting>
  <conditionalFormatting sqref="AG30 AC30">
    <cfRule type="cellIs" dxfId="1770" priority="1021" stopIfTrue="1" operator="greaterThan">
      <formula>MAX(AA30:AB30)</formula>
    </cfRule>
  </conditionalFormatting>
  <conditionalFormatting sqref="Y30">
    <cfRule type="cellIs" dxfId="1769" priority="1019" stopIfTrue="1" operator="lessThan">
      <formula>X30</formula>
    </cfRule>
    <cfRule type="expression" dxfId="1768" priority="1020" stopIfTrue="1">
      <formula>IF(X30="",TRUE,FALSE)</formula>
    </cfRule>
  </conditionalFormatting>
  <conditionalFormatting sqref="X30">
    <cfRule type="cellIs" dxfId="1767" priority="1017" stopIfTrue="1" operator="lessThanOrEqual">
      <formula>Y30</formula>
    </cfRule>
    <cfRule type="expression" dxfId="1766" priority="1018" stopIfTrue="1">
      <formula>IF(Y30="",TRUE,FALSE)</formula>
    </cfRule>
  </conditionalFormatting>
  <conditionalFormatting sqref="AB30 AF30">
    <cfRule type="expression" dxfId="1765" priority="1016" stopIfTrue="1">
      <formula>IF(AB30&gt;AA30,IF(AB30&gt;=AC30,TRUE,FALSE))</formula>
    </cfRule>
  </conditionalFormatting>
  <conditionalFormatting sqref="D30">
    <cfRule type="cellIs" dxfId="1764" priority="1015" stopIfTrue="1" operator="notBetween">
      <formula>1</formula>
      <formula>50</formula>
    </cfRule>
  </conditionalFormatting>
  <conditionalFormatting sqref="E30">
    <cfRule type="cellIs" dxfId="1763" priority="1014" stopIfTrue="1" operator="notBetween">
      <formula>1</formula>
      <formula>50</formula>
    </cfRule>
  </conditionalFormatting>
  <conditionalFormatting sqref="F30">
    <cfRule type="cellIs" dxfId="1762" priority="1013" stopIfTrue="1" operator="notBetween">
      <formula>1</formula>
      <formula>50</formula>
    </cfRule>
  </conditionalFormatting>
  <conditionalFormatting sqref="U30">
    <cfRule type="cellIs" dxfId="1761" priority="1012" stopIfTrue="1" operator="notBetween">
      <formula>1</formula>
      <formula>50</formula>
    </cfRule>
  </conditionalFormatting>
  <conditionalFormatting sqref="V30">
    <cfRule type="cellIs" dxfId="1760" priority="1011" stopIfTrue="1" operator="notBetween">
      <formula>1</formula>
      <formula>50</formula>
    </cfRule>
  </conditionalFormatting>
  <conditionalFormatting sqref="W30">
    <cfRule type="cellIs" dxfId="1759" priority="1010" stopIfTrue="1" operator="notBetween">
      <formula>1</formula>
      <formula>50</formula>
    </cfRule>
  </conditionalFormatting>
  <conditionalFormatting sqref="AK30">
    <cfRule type="cellIs" dxfId="1758" priority="1009" stopIfTrue="1" operator="notBetween">
      <formula>1</formula>
      <formula>50</formula>
    </cfRule>
  </conditionalFormatting>
  <conditionalFormatting sqref="H30">
    <cfRule type="cellIs" dxfId="1757" priority="1008" stopIfTrue="1" operator="notBetween">
      <formula>1</formula>
      <formula>50</formula>
    </cfRule>
  </conditionalFormatting>
  <conditionalFormatting sqref="S30">
    <cfRule type="expression" dxfId="1756" priority="1002" stopIfTrue="1">
      <formula>DD30=DE30</formula>
    </cfRule>
  </conditionalFormatting>
  <conditionalFormatting sqref="O30">
    <cfRule type="expression" dxfId="1755" priority="1006" stopIfTrue="1">
      <formula>IF(P30="x",FALSE,IF(O30=MAX(AX30:AZ30),TRUE,FALSE))</formula>
    </cfRule>
  </conditionalFormatting>
  <conditionalFormatting sqref="Q30">
    <cfRule type="expression" dxfId="1754" priority="1005" stopIfTrue="1">
      <formula>IF(R30="x",FALSE,IF(Q30=MAX(AX30:AZ30),TRUE,FALSE))</formula>
    </cfRule>
  </conditionalFormatting>
  <conditionalFormatting sqref="S30">
    <cfRule type="expression" dxfId="1753" priority="1007" stopIfTrue="1">
      <formula>IF(T30="x",FALSE,IF(S30=MAX(AX30:AZ30),TRUE,FALSE))</formula>
    </cfRule>
  </conditionalFormatting>
  <conditionalFormatting sqref="O30">
    <cfRule type="expression" dxfId="1752" priority="1004" stopIfTrue="1">
      <formula>DB30=DE30</formula>
    </cfRule>
  </conditionalFormatting>
  <conditionalFormatting sqref="Q30">
    <cfRule type="expression" dxfId="1751" priority="1003" stopIfTrue="1">
      <formula>DC30=DE30</formula>
    </cfRule>
  </conditionalFormatting>
  <conditionalFormatting sqref="I30">
    <cfRule type="expression" dxfId="1750" priority="1000" stopIfTrue="1">
      <formula>IF(J30="x",FALSE,IF(I30=MAX(AO30:AQ30),TRUE,FALSE))</formula>
    </cfRule>
  </conditionalFormatting>
  <conditionalFormatting sqref="K30">
    <cfRule type="expression" dxfId="1749" priority="999" stopIfTrue="1">
      <formula>IF(L30="x",FALSE,IF(K30=MAX(AO30:AQ30),TRUE,FALSE))</formula>
    </cfRule>
  </conditionalFormatting>
  <conditionalFormatting sqref="M30">
    <cfRule type="expression" dxfId="1748" priority="1001" stopIfTrue="1">
      <formula>IF(N30="x",FALSE,IF(M30=MAX(AO30:AQ30),TRUE,FALSE))</formula>
    </cfRule>
  </conditionalFormatting>
  <conditionalFormatting sqref="I30">
    <cfRule type="expression" dxfId="1747" priority="998" stopIfTrue="1">
      <formula>CF30=CI30</formula>
    </cfRule>
  </conditionalFormatting>
  <conditionalFormatting sqref="K30">
    <cfRule type="expression" dxfId="1746" priority="997" stopIfTrue="1">
      <formula>CG30=CI30</formula>
    </cfRule>
  </conditionalFormatting>
  <conditionalFormatting sqref="M30">
    <cfRule type="expression" dxfId="1745" priority="996" stopIfTrue="1">
      <formula>CH30=CI30</formula>
    </cfRule>
  </conditionalFormatting>
  <conditionalFormatting sqref="B30">
    <cfRule type="cellIs" dxfId="1744" priority="995" stopIfTrue="1" operator="notBetween">
      <formula>1</formula>
      <formula>50</formula>
    </cfRule>
  </conditionalFormatting>
  <conditionalFormatting sqref="X30">
    <cfRule type="cellIs" dxfId="1743" priority="993" stopIfTrue="1" operator="lessThanOrEqual">
      <formula>Y30</formula>
    </cfRule>
    <cfRule type="expression" dxfId="1742" priority="994" stopIfTrue="1">
      <formula>IF(Y30="",TRUE,FALSE)</formula>
    </cfRule>
  </conditionalFormatting>
  <conditionalFormatting sqref="AE57:AE66 AA57:AA66">
    <cfRule type="cellIs" dxfId="1741" priority="992" stopIfTrue="1" operator="greaterThanOrEqual">
      <formula>MAX(AB57:AC57)</formula>
    </cfRule>
  </conditionalFormatting>
  <conditionalFormatting sqref="AG57:AG66 AC57:AC66">
    <cfRule type="cellIs" dxfId="1740" priority="991" stopIfTrue="1" operator="greaterThan">
      <formula>MAX(AA57:AB57)</formula>
    </cfRule>
  </conditionalFormatting>
  <conditionalFormatting sqref="Y57:Y66">
    <cfRule type="cellIs" dxfId="1739" priority="989" stopIfTrue="1" operator="lessThan">
      <formula>X57</formula>
    </cfRule>
    <cfRule type="expression" dxfId="1738" priority="990" stopIfTrue="1">
      <formula>IF(X57="",TRUE,FALSE)</formula>
    </cfRule>
  </conditionalFormatting>
  <conditionalFormatting sqref="X57:X66">
    <cfRule type="cellIs" dxfId="1737" priority="987" stopIfTrue="1" operator="lessThanOrEqual">
      <formula>Y57</formula>
    </cfRule>
    <cfRule type="expression" dxfId="1736" priority="988" stopIfTrue="1">
      <formula>IF(Y57="",TRUE,FALSE)</formula>
    </cfRule>
  </conditionalFormatting>
  <conditionalFormatting sqref="AB57:AB66 AF57:AF66">
    <cfRule type="expression" dxfId="1735" priority="986" stopIfTrue="1">
      <formula>IF(AB57&gt;AA57,IF(AB57&gt;=AC57,TRUE,FALSE))</formula>
    </cfRule>
  </conditionalFormatting>
  <conditionalFormatting sqref="AL57:AL75">
    <cfRule type="cellIs" dxfId="1734" priority="985" stopIfTrue="1" operator="between">
      <formula>1</formula>
      <formula>3</formula>
    </cfRule>
  </conditionalFormatting>
  <conditionalFormatting sqref="AA57:AA60">
    <cfRule type="cellIs" dxfId="1733" priority="984" stopIfTrue="1" operator="greaterThanOrEqual">
      <formula>MAX(AB57:AC57)</formula>
    </cfRule>
  </conditionalFormatting>
  <conditionalFormatting sqref="AC57:AC60">
    <cfRule type="cellIs" dxfId="1732" priority="983" stopIfTrue="1" operator="greaterThan">
      <formula>MAX(AA57:AB57)</formula>
    </cfRule>
  </conditionalFormatting>
  <conditionalFormatting sqref="AB57:AB60">
    <cfRule type="expression" dxfId="1731" priority="982" stopIfTrue="1">
      <formula>IF(AB57&gt;AA57,IF(AB57&gt;=AC57,TRUE,FALSE))</formula>
    </cfRule>
  </conditionalFormatting>
  <conditionalFormatting sqref="AE57:AE60">
    <cfRule type="cellIs" dxfId="1730" priority="981" stopIfTrue="1" operator="greaterThanOrEqual">
      <formula>MAX(AF57:AG57)</formula>
    </cfRule>
  </conditionalFormatting>
  <conditionalFormatting sqref="AG57:AG60">
    <cfRule type="cellIs" dxfId="1729" priority="980" stopIfTrue="1" operator="greaterThan">
      <formula>MAX(AE57:AF57)</formula>
    </cfRule>
  </conditionalFormatting>
  <conditionalFormatting sqref="AF57:AF60">
    <cfRule type="expression" dxfId="1728" priority="979" stopIfTrue="1">
      <formula>IF(AF57&gt;AE57,IF(AF57&gt;=AG57,TRUE,FALSE))</formula>
    </cfRule>
  </conditionalFormatting>
  <conditionalFormatting sqref="X66">
    <cfRule type="cellIs" dxfId="1727" priority="977" stopIfTrue="1" operator="lessThanOrEqual">
      <formula>Y66</formula>
    </cfRule>
    <cfRule type="expression" dxfId="1726" priority="978" stopIfTrue="1">
      <formula>IF(Y66="",TRUE,FALSE)</formula>
    </cfRule>
  </conditionalFormatting>
  <conditionalFormatting sqref="D57:D66">
    <cfRule type="cellIs" dxfId="1725" priority="976" stopIfTrue="1" operator="notBetween">
      <formula>1</formula>
      <formula>50</formula>
    </cfRule>
  </conditionalFormatting>
  <conditionalFormatting sqref="E57:E66">
    <cfRule type="cellIs" dxfId="1724" priority="975" stopIfTrue="1" operator="notBetween">
      <formula>1</formula>
      <formula>50</formula>
    </cfRule>
  </conditionalFormatting>
  <conditionalFormatting sqref="F57:F66">
    <cfRule type="cellIs" dxfId="1723" priority="974" stopIfTrue="1" operator="notBetween">
      <formula>1</formula>
      <formula>50</formula>
    </cfRule>
  </conditionalFormatting>
  <conditionalFormatting sqref="AE66:AE75 AA66:AA75">
    <cfRule type="cellIs" dxfId="1722" priority="973" stopIfTrue="1" operator="greaterThanOrEqual">
      <formula>MAX(AB66:AC66)</formula>
    </cfRule>
  </conditionalFormatting>
  <conditionalFormatting sqref="AG66:AG75 AC66:AC75">
    <cfRule type="cellIs" dxfId="1721" priority="972" stopIfTrue="1" operator="greaterThan">
      <formula>MAX(AA66:AB66)</formula>
    </cfRule>
  </conditionalFormatting>
  <conditionalFormatting sqref="Y66:Y75">
    <cfRule type="cellIs" dxfId="1720" priority="970" stopIfTrue="1" operator="lessThan">
      <formula>X66</formula>
    </cfRule>
    <cfRule type="expression" dxfId="1719" priority="971" stopIfTrue="1">
      <formula>IF(X66="",TRUE,FALSE)</formula>
    </cfRule>
  </conditionalFormatting>
  <conditionalFormatting sqref="X66:X75">
    <cfRule type="cellIs" dxfId="1718" priority="968" stopIfTrue="1" operator="lessThanOrEqual">
      <formula>Y66</formula>
    </cfRule>
    <cfRule type="expression" dxfId="1717" priority="969" stopIfTrue="1">
      <formula>IF(Y66="",TRUE,FALSE)</formula>
    </cfRule>
  </conditionalFormatting>
  <conditionalFormatting sqref="AB66:AB75 AF66:AF75">
    <cfRule type="expression" dxfId="1716" priority="967" stopIfTrue="1">
      <formula>IF(AB66&gt;AA66,IF(AB66&gt;=AC66,TRUE,FALSE))</formula>
    </cfRule>
  </conditionalFormatting>
  <conditionalFormatting sqref="AA66:AA69">
    <cfRule type="cellIs" dxfId="1715" priority="966" stopIfTrue="1" operator="greaterThanOrEqual">
      <formula>MAX(AB66:AC66)</formula>
    </cfRule>
  </conditionalFormatting>
  <conditionalFormatting sqref="AC66:AC69">
    <cfRule type="cellIs" dxfId="1714" priority="965" stopIfTrue="1" operator="greaterThan">
      <formula>MAX(AA66:AB66)</formula>
    </cfRule>
  </conditionalFormatting>
  <conditionalFormatting sqref="AB66:AB69">
    <cfRule type="expression" dxfId="1713" priority="964" stopIfTrue="1">
      <formula>IF(AB66&gt;AA66,IF(AB66&gt;=AC66,TRUE,FALSE))</formula>
    </cfRule>
  </conditionalFormatting>
  <conditionalFormatting sqref="AE66:AE69">
    <cfRule type="cellIs" dxfId="1712" priority="963" stopIfTrue="1" operator="greaterThanOrEqual">
      <formula>MAX(AF66:AG66)</formula>
    </cfRule>
  </conditionalFormatting>
  <conditionalFormatting sqref="AG66:AG69">
    <cfRule type="cellIs" dxfId="1711" priority="962" stopIfTrue="1" operator="greaterThan">
      <formula>MAX(AE66:AF66)</formula>
    </cfRule>
  </conditionalFormatting>
  <conditionalFormatting sqref="AF66:AF69">
    <cfRule type="expression" dxfId="1710" priority="961" stopIfTrue="1">
      <formula>IF(AF66&gt;AE66,IF(AF66&gt;=AG66,TRUE,FALSE))</formula>
    </cfRule>
  </conditionalFormatting>
  <conditionalFormatting sqref="X75">
    <cfRule type="cellIs" dxfId="1709" priority="959" stopIfTrue="1" operator="lessThanOrEqual">
      <formula>Y75</formula>
    </cfRule>
    <cfRule type="expression" dxfId="1708" priority="960" stopIfTrue="1">
      <formula>IF(Y75="",TRUE,FALSE)</formula>
    </cfRule>
  </conditionalFormatting>
  <conditionalFormatting sqref="D66:D75">
    <cfRule type="cellIs" dxfId="1707" priority="958" stopIfTrue="1" operator="notBetween">
      <formula>1</formula>
      <formula>50</formula>
    </cfRule>
  </conditionalFormatting>
  <conditionalFormatting sqref="E66:E75">
    <cfRule type="cellIs" dxfId="1706" priority="957" stopIfTrue="1" operator="notBetween">
      <formula>1</formula>
      <formula>50</formula>
    </cfRule>
  </conditionalFormatting>
  <conditionalFormatting sqref="F66:F75">
    <cfRule type="cellIs" dxfId="1705" priority="956" stopIfTrue="1" operator="notBetween">
      <formula>1</formula>
      <formula>50</formula>
    </cfRule>
  </conditionalFormatting>
  <conditionalFormatting sqref="U57:U66">
    <cfRule type="cellIs" dxfId="1704" priority="955" stopIfTrue="1" operator="notBetween">
      <formula>1</formula>
      <formula>50</formula>
    </cfRule>
  </conditionalFormatting>
  <conditionalFormatting sqref="V57:V66">
    <cfRule type="cellIs" dxfId="1703" priority="954" stopIfTrue="1" operator="notBetween">
      <formula>1</formula>
      <formula>50</formula>
    </cfRule>
  </conditionalFormatting>
  <conditionalFormatting sqref="W57:W66">
    <cfRule type="cellIs" dxfId="1702" priority="953" stopIfTrue="1" operator="notBetween">
      <formula>1</formula>
      <formula>50</formula>
    </cfRule>
  </conditionalFormatting>
  <conditionalFormatting sqref="U66:U75">
    <cfRule type="cellIs" dxfId="1701" priority="952" stopIfTrue="1" operator="notBetween">
      <formula>1</formula>
      <formula>50</formula>
    </cfRule>
  </conditionalFormatting>
  <conditionalFormatting sqref="V66:V75">
    <cfRule type="cellIs" dxfId="1700" priority="951" stopIfTrue="1" operator="notBetween">
      <formula>1</formula>
      <formula>50</formula>
    </cfRule>
  </conditionalFormatting>
  <conditionalFormatting sqref="W66:W75">
    <cfRule type="cellIs" dxfId="1699" priority="950" stopIfTrue="1" operator="notBetween">
      <formula>1</formula>
      <formula>50</formula>
    </cfRule>
  </conditionalFormatting>
  <conditionalFormatting sqref="AK66:AK75">
    <cfRule type="cellIs" dxfId="1698" priority="948" stopIfTrue="1" operator="notBetween">
      <formula>1</formula>
      <formula>50</formula>
    </cfRule>
  </conditionalFormatting>
  <conditionalFormatting sqref="AK57:AK66">
    <cfRule type="cellIs" dxfId="1697" priority="949" stopIfTrue="1" operator="notBetween">
      <formula>1</formula>
      <formula>50</formula>
    </cfRule>
  </conditionalFormatting>
  <conditionalFormatting sqref="H57:H66">
    <cfRule type="cellIs" dxfId="1696" priority="947" stopIfTrue="1" operator="notBetween">
      <formula>1</formula>
      <formula>50</formula>
    </cfRule>
  </conditionalFormatting>
  <conditionalFormatting sqref="H66:H75">
    <cfRule type="cellIs" dxfId="1695" priority="946" stopIfTrue="1" operator="notBetween">
      <formula>1</formula>
      <formula>50</formula>
    </cfRule>
  </conditionalFormatting>
  <conditionalFormatting sqref="S58:S75">
    <cfRule type="expression" dxfId="1694" priority="937" stopIfTrue="1">
      <formula>DD58=DE58</formula>
    </cfRule>
  </conditionalFormatting>
  <conditionalFormatting sqref="O57:O75">
    <cfRule type="expression" dxfId="1693" priority="944" stopIfTrue="1">
      <formula>IF(P57="x",FALSE,IF(O57=MAX(AX57:AZ57),TRUE,FALSE))</formula>
    </cfRule>
  </conditionalFormatting>
  <conditionalFormatting sqref="Q57:Q75">
    <cfRule type="expression" dxfId="1692" priority="943" stopIfTrue="1">
      <formula>IF(R57="x",FALSE,IF(Q57=MAX(AX57:AZ57),TRUE,FALSE))</formula>
    </cfRule>
  </conditionalFormatting>
  <conditionalFormatting sqref="S57:S75">
    <cfRule type="expression" dxfId="1691" priority="945" stopIfTrue="1">
      <formula>IF(T57="x",FALSE,IF(S57=MAX(AX57:AZ57),TRUE,FALSE))</formula>
    </cfRule>
  </conditionalFormatting>
  <conditionalFormatting sqref="O57">
    <cfRule type="expression" dxfId="1690" priority="942" stopIfTrue="1">
      <formula>DB57=DE57</formula>
    </cfRule>
  </conditionalFormatting>
  <conditionalFormatting sqref="Q57">
    <cfRule type="expression" dxfId="1689" priority="941" stopIfTrue="1">
      <formula>DC57=DE57</formula>
    </cfRule>
  </conditionalFormatting>
  <conditionalFormatting sqref="S57">
    <cfRule type="expression" dxfId="1688" priority="940" stopIfTrue="1">
      <formula>DD57=DE57</formula>
    </cfRule>
  </conditionalFormatting>
  <conditionalFormatting sqref="O58:O75">
    <cfRule type="expression" dxfId="1687" priority="939" stopIfTrue="1">
      <formula>DB58=DE58</formula>
    </cfRule>
  </conditionalFormatting>
  <conditionalFormatting sqref="Q58:Q75">
    <cfRule type="expression" dxfId="1686" priority="938" stopIfTrue="1">
      <formula>DC58=DE58</formula>
    </cfRule>
  </conditionalFormatting>
  <conditionalFormatting sqref="I57:I75">
    <cfRule type="expression" dxfId="1685" priority="935" stopIfTrue="1">
      <formula>IF(J57="x",FALSE,IF(I57=MAX(AO57:AQ57),TRUE,FALSE))</formula>
    </cfRule>
  </conditionalFormatting>
  <conditionalFormatting sqref="K57:K75">
    <cfRule type="expression" dxfId="1684" priority="934" stopIfTrue="1">
      <formula>IF(L57="x",FALSE,IF(K57=MAX(AO57:AQ57),TRUE,FALSE))</formula>
    </cfRule>
  </conditionalFormatting>
  <conditionalFormatting sqref="M57:M75">
    <cfRule type="expression" dxfId="1683" priority="936" stopIfTrue="1">
      <formula>IF(N57="x",FALSE,IF(M57=MAX(AO57:AQ57),TRUE,FALSE))</formula>
    </cfRule>
  </conditionalFormatting>
  <conditionalFormatting sqref="I57">
    <cfRule type="expression" dxfId="1682" priority="933" stopIfTrue="1">
      <formula>CF57=CI57</formula>
    </cfRule>
  </conditionalFormatting>
  <conditionalFormatting sqref="I58:I75">
    <cfRule type="expression" dxfId="1681" priority="932" stopIfTrue="1">
      <formula>CF58=CI58</formula>
    </cfRule>
  </conditionalFormatting>
  <conditionalFormatting sqref="K57">
    <cfRule type="expression" dxfId="1680" priority="931" stopIfTrue="1">
      <formula>CG57=CI57</formula>
    </cfRule>
  </conditionalFormatting>
  <conditionalFormatting sqref="K58:K75">
    <cfRule type="expression" dxfId="1679" priority="930" stopIfTrue="1">
      <formula>CG58=CI58</formula>
    </cfRule>
  </conditionalFormatting>
  <conditionalFormatting sqref="M57">
    <cfRule type="expression" dxfId="1678" priority="929" stopIfTrue="1">
      <formula>CH57=CI57</formula>
    </cfRule>
  </conditionalFormatting>
  <conditionalFormatting sqref="M58:M75">
    <cfRule type="expression" dxfId="1677" priority="928" stopIfTrue="1">
      <formula>CH58=CI58</formula>
    </cfRule>
  </conditionalFormatting>
  <conditionalFormatting sqref="B57:B66">
    <cfRule type="cellIs" dxfId="1676" priority="927" stopIfTrue="1" operator="notBetween">
      <formula>1</formula>
      <formula>50</formula>
    </cfRule>
  </conditionalFormatting>
  <conditionalFormatting sqref="B66:B75">
    <cfRule type="cellIs" dxfId="1675" priority="926" stopIfTrue="1" operator="notBetween">
      <formula>1</formula>
      <formula>50</formula>
    </cfRule>
  </conditionalFormatting>
  <conditionalFormatting sqref="X65">
    <cfRule type="cellIs" dxfId="1674" priority="924" stopIfTrue="1" operator="lessThanOrEqual">
      <formula>Y65</formula>
    </cfRule>
    <cfRule type="expression" dxfId="1673" priority="925" stopIfTrue="1">
      <formula>IF(Y65="",TRUE,FALSE)</formula>
    </cfRule>
  </conditionalFormatting>
  <conditionalFormatting sqref="X74">
    <cfRule type="cellIs" dxfId="1672" priority="922" stopIfTrue="1" operator="lessThanOrEqual">
      <formula>Y74</formula>
    </cfRule>
    <cfRule type="expression" dxfId="1671" priority="923" stopIfTrue="1">
      <formula>IF(Y74="",TRUE,FALSE)</formula>
    </cfRule>
  </conditionalFormatting>
  <conditionalFormatting sqref="AL76">
    <cfRule type="cellIs" dxfId="1670" priority="921" stopIfTrue="1" operator="between">
      <formula>1</formula>
      <formula>3</formula>
    </cfRule>
  </conditionalFormatting>
  <conditionalFormatting sqref="AE76 AA76">
    <cfRule type="cellIs" dxfId="1669" priority="920" stopIfTrue="1" operator="greaterThanOrEqual">
      <formula>MAX(AB76:AC76)</formula>
    </cfRule>
  </conditionalFormatting>
  <conditionalFormatting sqref="AG76 AC76">
    <cfRule type="cellIs" dxfId="1668" priority="919" stopIfTrue="1" operator="greaterThan">
      <formula>MAX(AA76:AB76)</formula>
    </cfRule>
  </conditionalFormatting>
  <conditionalFormatting sqref="Y76">
    <cfRule type="cellIs" dxfId="1667" priority="917" stopIfTrue="1" operator="lessThan">
      <formula>X76</formula>
    </cfRule>
    <cfRule type="expression" dxfId="1666" priority="918" stopIfTrue="1">
      <formula>IF(X76="",TRUE,FALSE)</formula>
    </cfRule>
  </conditionalFormatting>
  <conditionalFormatting sqref="X76">
    <cfRule type="cellIs" dxfId="1665" priority="915" stopIfTrue="1" operator="lessThanOrEqual">
      <formula>Y76</formula>
    </cfRule>
    <cfRule type="expression" dxfId="1664" priority="916" stopIfTrue="1">
      <formula>IF(Y76="",TRUE,FALSE)</formula>
    </cfRule>
  </conditionalFormatting>
  <conditionalFormatting sqref="AB76 AF76">
    <cfRule type="expression" dxfId="1663" priority="914" stopIfTrue="1">
      <formula>IF(AB76&gt;AA76,IF(AB76&gt;=AC76,TRUE,FALSE))</formula>
    </cfRule>
  </conditionalFormatting>
  <conditionalFormatting sqref="D76">
    <cfRule type="cellIs" dxfId="1662" priority="913" stopIfTrue="1" operator="notBetween">
      <formula>1</formula>
      <formula>50</formula>
    </cfRule>
  </conditionalFormatting>
  <conditionalFormatting sqref="E76">
    <cfRule type="cellIs" dxfId="1661" priority="912" stopIfTrue="1" operator="notBetween">
      <formula>1</formula>
      <formula>50</formula>
    </cfRule>
  </conditionalFormatting>
  <conditionalFormatting sqref="F76">
    <cfRule type="cellIs" dxfId="1660" priority="911" stopIfTrue="1" operator="notBetween">
      <formula>1</formula>
      <formula>50</formula>
    </cfRule>
  </conditionalFormatting>
  <conditionalFormatting sqref="U76">
    <cfRule type="cellIs" dxfId="1659" priority="910" stopIfTrue="1" operator="notBetween">
      <formula>1</formula>
      <formula>50</formula>
    </cfRule>
  </conditionalFormatting>
  <conditionalFormatting sqref="V76">
    <cfRule type="cellIs" dxfId="1658" priority="909" stopIfTrue="1" operator="notBetween">
      <formula>1</formula>
      <formula>50</formula>
    </cfRule>
  </conditionalFormatting>
  <conditionalFormatting sqref="W76">
    <cfRule type="cellIs" dxfId="1657" priority="908" stopIfTrue="1" operator="notBetween">
      <formula>1</formula>
      <formula>50</formula>
    </cfRule>
  </conditionalFormatting>
  <conditionalFormatting sqref="AK76">
    <cfRule type="cellIs" dxfId="1656" priority="907" stopIfTrue="1" operator="notBetween">
      <formula>1</formula>
      <formula>50</formula>
    </cfRule>
  </conditionalFormatting>
  <conditionalFormatting sqref="H76">
    <cfRule type="cellIs" dxfId="1655" priority="906" stopIfTrue="1" operator="notBetween">
      <formula>1</formula>
      <formula>50</formula>
    </cfRule>
  </conditionalFormatting>
  <conditionalFormatting sqref="S76">
    <cfRule type="expression" dxfId="1654" priority="900" stopIfTrue="1">
      <formula>DD76=DE76</formula>
    </cfRule>
  </conditionalFormatting>
  <conditionalFormatting sqref="O76">
    <cfRule type="expression" dxfId="1653" priority="904" stopIfTrue="1">
      <formula>IF(P76="x",FALSE,IF(O76=MAX(AX76:AZ76),TRUE,FALSE))</formula>
    </cfRule>
  </conditionalFormatting>
  <conditionalFormatting sqref="Q76">
    <cfRule type="expression" dxfId="1652" priority="903" stopIfTrue="1">
      <formula>IF(R76="x",FALSE,IF(Q76=MAX(AX76:AZ76),TRUE,FALSE))</formula>
    </cfRule>
  </conditionalFormatting>
  <conditionalFormatting sqref="S76">
    <cfRule type="expression" dxfId="1651" priority="905" stopIfTrue="1">
      <formula>IF(T76="x",FALSE,IF(S76=MAX(AX76:AZ76),TRUE,FALSE))</formula>
    </cfRule>
  </conditionalFormatting>
  <conditionalFormatting sqref="O76">
    <cfRule type="expression" dxfId="1650" priority="902" stopIfTrue="1">
      <formula>DB76=DE76</formula>
    </cfRule>
  </conditionalFormatting>
  <conditionalFormatting sqref="Q76">
    <cfRule type="expression" dxfId="1649" priority="901" stopIfTrue="1">
      <formula>DC76=DE76</formula>
    </cfRule>
  </conditionalFormatting>
  <conditionalFormatting sqref="I76">
    <cfRule type="expression" dxfId="1648" priority="898" stopIfTrue="1">
      <formula>IF(J76="x",FALSE,IF(I76=MAX(AO76:AQ76),TRUE,FALSE))</formula>
    </cfRule>
  </conditionalFormatting>
  <conditionalFormatting sqref="K76">
    <cfRule type="expression" dxfId="1647" priority="897" stopIfTrue="1">
      <formula>IF(L76="x",FALSE,IF(K76=MAX(AO76:AQ76),TRUE,FALSE))</formula>
    </cfRule>
  </conditionalFormatting>
  <conditionalFormatting sqref="M76">
    <cfRule type="expression" dxfId="1646" priority="899" stopIfTrue="1">
      <formula>IF(N76="x",FALSE,IF(M76=MAX(AO76:AQ76),TRUE,FALSE))</formula>
    </cfRule>
  </conditionalFormatting>
  <conditionalFormatting sqref="I76">
    <cfRule type="expression" dxfId="1645" priority="896" stopIfTrue="1">
      <formula>CF76=CI76</formula>
    </cfRule>
  </conditionalFormatting>
  <conditionalFormatting sqref="K76">
    <cfRule type="expression" dxfId="1644" priority="895" stopIfTrue="1">
      <formula>CG76=CI76</formula>
    </cfRule>
  </conditionalFormatting>
  <conditionalFormatting sqref="M76">
    <cfRule type="expression" dxfId="1643" priority="894" stopIfTrue="1">
      <formula>CH76=CI76</formula>
    </cfRule>
  </conditionalFormatting>
  <conditionalFormatting sqref="B76">
    <cfRule type="cellIs" dxfId="1642" priority="893" stopIfTrue="1" operator="notBetween">
      <formula>1</formula>
      <formula>50</formula>
    </cfRule>
  </conditionalFormatting>
  <conditionalFormatting sqref="X76">
    <cfRule type="cellIs" dxfId="1641" priority="891" stopIfTrue="1" operator="lessThanOrEqual">
      <formula>Y76</formula>
    </cfRule>
    <cfRule type="expression" dxfId="1640" priority="892" stopIfTrue="1">
      <formula>IF(Y76="",TRUE,FALSE)</formula>
    </cfRule>
  </conditionalFormatting>
  <conditionalFormatting sqref="AE103:AE112 AA103:AA112">
    <cfRule type="cellIs" dxfId="1639" priority="890" stopIfTrue="1" operator="greaterThanOrEqual">
      <formula>MAX(AB103:AC103)</formula>
    </cfRule>
  </conditionalFormatting>
  <conditionalFormatting sqref="AG103:AG112 AC103:AC112">
    <cfRule type="cellIs" dxfId="1638" priority="889" stopIfTrue="1" operator="greaterThan">
      <formula>MAX(AA103:AB103)</formula>
    </cfRule>
  </conditionalFormatting>
  <conditionalFormatting sqref="Y103:Y112">
    <cfRule type="cellIs" dxfId="1637" priority="887" stopIfTrue="1" operator="lessThan">
      <formula>X103</formula>
    </cfRule>
    <cfRule type="expression" dxfId="1636" priority="888" stopIfTrue="1">
      <formula>IF(X103="",TRUE,FALSE)</formula>
    </cfRule>
  </conditionalFormatting>
  <conditionalFormatting sqref="X103:X112">
    <cfRule type="cellIs" dxfId="1635" priority="885" stopIfTrue="1" operator="lessThanOrEqual">
      <formula>Y103</formula>
    </cfRule>
    <cfRule type="expression" dxfId="1634" priority="886" stopIfTrue="1">
      <formula>IF(Y103="",TRUE,FALSE)</formula>
    </cfRule>
  </conditionalFormatting>
  <conditionalFormatting sqref="AB103:AB112 AF103:AF112">
    <cfRule type="expression" dxfId="1633" priority="884" stopIfTrue="1">
      <formula>IF(AB103&gt;AA103,IF(AB103&gt;=AC103,TRUE,FALSE))</formula>
    </cfRule>
  </conditionalFormatting>
  <conditionalFormatting sqref="AL103:AL121">
    <cfRule type="cellIs" dxfId="1632" priority="883" stopIfTrue="1" operator="between">
      <formula>1</formula>
      <formula>3</formula>
    </cfRule>
  </conditionalFormatting>
  <conditionalFormatting sqref="AA103:AA106">
    <cfRule type="cellIs" dxfId="1631" priority="882" stopIfTrue="1" operator="greaterThanOrEqual">
      <formula>MAX(AB103:AC103)</formula>
    </cfRule>
  </conditionalFormatting>
  <conditionalFormatting sqref="AC103:AC106">
    <cfRule type="cellIs" dxfId="1630" priority="881" stopIfTrue="1" operator="greaterThan">
      <formula>MAX(AA103:AB103)</formula>
    </cfRule>
  </conditionalFormatting>
  <conditionalFormatting sqref="AB103:AB106">
    <cfRule type="expression" dxfId="1629" priority="880" stopIfTrue="1">
      <formula>IF(AB103&gt;AA103,IF(AB103&gt;=AC103,TRUE,FALSE))</formula>
    </cfRule>
  </conditionalFormatting>
  <conditionalFormatting sqref="AE103:AE106">
    <cfRule type="cellIs" dxfId="1628" priority="879" stopIfTrue="1" operator="greaterThanOrEqual">
      <formula>MAX(AF103:AG103)</formula>
    </cfRule>
  </conditionalFormatting>
  <conditionalFormatting sqref="AG103:AG106">
    <cfRule type="cellIs" dxfId="1627" priority="878" stopIfTrue="1" operator="greaterThan">
      <formula>MAX(AE103:AF103)</formula>
    </cfRule>
  </conditionalFormatting>
  <conditionalFormatting sqref="AF103:AF106">
    <cfRule type="expression" dxfId="1626" priority="877" stopIfTrue="1">
      <formula>IF(AF103&gt;AE103,IF(AF103&gt;=AG103,TRUE,FALSE))</formula>
    </cfRule>
  </conditionalFormatting>
  <conditionalFormatting sqref="X112">
    <cfRule type="cellIs" dxfId="1625" priority="875" stopIfTrue="1" operator="lessThanOrEqual">
      <formula>Y112</formula>
    </cfRule>
    <cfRule type="expression" dxfId="1624" priority="876" stopIfTrue="1">
      <formula>IF(Y112="",TRUE,FALSE)</formula>
    </cfRule>
  </conditionalFormatting>
  <conditionalFormatting sqref="D103:D112">
    <cfRule type="cellIs" dxfId="1623" priority="874" stopIfTrue="1" operator="notBetween">
      <formula>1</formula>
      <formula>50</formula>
    </cfRule>
  </conditionalFormatting>
  <conditionalFormatting sqref="E103:E112">
    <cfRule type="cellIs" dxfId="1622" priority="873" stopIfTrue="1" operator="notBetween">
      <formula>1</formula>
      <formula>50</formula>
    </cfRule>
  </conditionalFormatting>
  <conditionalFormatting sqref="F103:F112">
    <cfRule type="cellIs" dxfId="1621" priority="872" stopIfTrue="1" operator="notBetween">
      <formula>1</formula>
      <formula>50</formula>
    </cfRule>
  </conditionalFormatting>
  <conditionalFormatting sqref="AE112:AE121 AA112:AA121">
    <cfRule type="cellIs" dxfId="1620" priority="871" stopIfTrue="1" operator="greaterThanOrEqual">
      <formula>MAX(AB112:AC112)</formula>
    </cfRule>
  </conditionalFormatting>
  <conditionalFormatting sqref="AG112:AG121 AC112:AC121">
    <cfRule type="cellIs" dxfId="1619" priority="870" stopIfTrue="1" operator="greaterThan">
      <formula>MAX(AA112:AB112)</formula>
    </cfRule>
  </conditionalFormatting>
  <conditionalFormatting sqref="Y112:Y121">
    <cfRule type="cellIs" dxfId="1618" priority="868" stopIfTrue="1" operator="lessThan">
      <formula>X112</formula>
    </cfRule>
    <cfRule type="expression" dxfId="1617" priority="869" stopIfTrue="1">
      <formula>IF(X112="",TRUE,FALSE)</formula>
    </cfRule>
  </conditionalFormatting>
  <conditionalFormatting sqref="X112:X121">
    <cfRule type="cellIs" dxfId="1616" priority="866" stopIfTrue="1" operator="lessThanOrEqual">
      <formula>Y112</formula>
    </cfRule>
    <cfRule type="expression" dxfId="1615" priority="867" stopIfTrue="1">
      <formula>IF(Y112="",TRUE,FALSE)</formula>
    </cfRule>
  </conditionalFormatting>
  <conditionalFormatting sqref="AB112:AB121 AF112:AF121">
    <cfRule type="expression" dxfId="1614" priority="865" stopIfTrue="1">
      <formula>IF(AB112&gt;AA112,IF(AB112&gt;=AC112,TRUE,FALSE))</formula>
    </cfRule>
  </conditionalFormatting>
  <conditionalFormatting sqref="AA112:AA115">
    <cfRule type="cellIs" dxfId="1613" priority="864" stopIfTrue="1" operator="greaterThanOrEqual">
      <formula>MAX(AB112:AC112)</formula>
    </cfRule>
  </conditionalFormatting>
  <conditionalFormatting sqref="AC112:AC115">
    <cfRule type="cellIs" dxfId="1612" priority="863" stopIfTrue="1" operator="greaterThan">
      <formula>MAX(AA112:AB112)</formula>
    </cfRule>
  </conditionalFormatting>
  <conditionalFormatting sqref="AB112:AB115">
    <cfRule type="expression" dxfId="1611" priority="862" stopIfTrue="1">
      <formula>IF(AB112&gt;AA112,IF(AB112&gt;=AC112,TRUE,FALSE))</formula>
    </cfRule>
  </conditionalFormatting>
  <conditionalFormatting sqref="AE112:AE115">
    <cfRule type="cellIs" dxfId="1610" priority="861" stopIfTrue="1" operator="greaterThanOrEqual">
      <formula>MAX(AF112:AG112)</formula>
    </cfRule>
  </conditionalFormatting>
  <conditionalFormatting sqref="AG112:AG115">
    <cfRule type="cellIs" dxfId="1609" priority="860" stopIfTrue="1" operator="greaterThan">
      <formula>MAX(AE112:AF112)</formula>
    </cfRule>
  </conditionalFormatting>
  <conditionalFormatting sqref="AF112:AF115">
    <cfRule type="expression" dxfId="1608" priority="859" stopIfTrue="1">
      <formula>IF(AF112&gt;AE112,IF(AF112&gt;=AG112,TRUE,FALSE))</formula>
    </cfRule>
  </conditionalFormatting>
  <conditionalFormatting sqref="X121">
    <cfRule type="cellIs" dxfId="1607" priority="857" stopIfTrue="1" operator="lessThanOrEqual">
      <formula>Y121</formula>
    </cfRule>
    <cfRule type="expression" dxfId="1606" priority="858" stopIfTrue="1">
      <formula>IF(Y121="",TRUE,FALSE)</formula>
    </cfRule>
  </conditionalFormatting>
  <conditionalFormatting sqref="D112:D121">
    <cfRule type="cellIs" dxfId="1605" priority="856" stopIfTrue="1" operator="notBetween">
      <formula>1</formula>
      <formula>50</formula>
    </cfRule>
  </conditionalFormatting>
  <conditionalFormatting sqref="E112:E121">
    <cfRule type="cellIs" dxfId="1604" priority="855" stopIfTrue="1" operator="notBetween">
      <formula>1</formula>
      <formula>50</formula>
    </cfRule>
  </conditionalFormatting>
  <conditionalFormatting sqref="F112:F121">
    <cfRule type="cellIs" dxfId="1603" priority="854" stopIfTrue="1" operator="notBetween">
      <formula>1</formula>
      <formula>50</formula>
    </cfRule>
  </conditionalFormatting>
  <conditionalFormatting sqref="U103:U112">
    <cfRule type="cellIs" dxfId="1602" priority="853" stopIfTrue="1" operator="notBetween">
      <formula>1</formula>
      <formula>50</formula>
    </cfRule>
  </conditionalFormatting>
  <conditionalFormatting sqref="V103:V112">
    <cfRule type="cellIs" dxfId="1601" priority="852" stopIfTrue="1" operator="notBetween">
      <formula>1</formula>
      <formula>50</formula>
    </cfRule>
  </conditionalFormatting>
  <conditionalFormatting sqref="W103:W112">
    <cfRule type="cellIs" dxfId="1600" priority="851" stopIfTrue="1" operator="notBetween">
      <formula>1</formula>
      <formula>50</formula>
    </cfRule>
  </conditionalFormatting>
  <conditionalFormatting sqref="U112:U121">
    <cfRule type="cellIs" dxfId="1599" priority="850" stopIfTrue="1" operator="notBetween">
      <formula>1</formula>
      <formula>50</formula>
    </cfRule>
  </conditionalFormatting>
  <conditionalFormatting sqref="V112:V121">
    <cfRule type="cellIs" dxfId="1598" priority="849" stopIfTrue="1" operator="notBetween">
      <formula>1</formula>
      <formula>50</formula>
    </cfRule>
  </conditionalFormatting>
  <conditionalFormatting sqref="W112:W121">
    <cfRule type="cellIs" dxfId="1597" priority="848" stopIfTrue="1" operator="notBetween">
      <formula>1</formula>
      <formula>50</formula>
    </cfRule>
  </conditionalFormatting>
  <conditionalFormatting sqref="AK112:AK121">
    <cfRule type="cellIs" dxfId="1596" priority="846" stopIfTrue="1" operator="notBetween">
      <formula>1</formula>
      <formula>50</formula>
    </cfRule>
  </conditionalFormatting>
  <conditionalFormatting sqref="AK103:AK112">
    <cfRule type="cellIs" dxfId="1595" priority="847" stopIfTrue="1" operator="notBetween">
      <formula>1</formula>
      <formula>50</formula>
    </cfRule>
  </conditionalFormatting>
  <conditionalFormatting sqref="H103:H112">
    <cfRule type="cellIs" dxfId="1594" priority="845" stopIfTrue="1" operator="notBetween">
      <formula>1</formula>
      <formula>50</formula>
    </cfRule>
  </conditionalFormatting>
  <conditionalFormatting sqref="H112:H121">
    <cfRule type="cellIs" dxfId="1593" priority="844" stopIfTrue="1" operator="notBetween">
      <formula>1</formula>
      <formula>50</formula>
    </cfRule>
  </conditionalFormatting>
  <conditionalFormatting sqref="S104:S121">
    <cfRule type="expression" dxfId="1592" priority="835" stopIfTrue="1">
      <formula>DD104=DE104</formula>
    </cfRule>
  </conditionalFormatting>
  <conditionalFormatting sqref="O103:O121">
    <cfRule type="expression" dxfId="1591" priority="842" stopIfTrue="1">
      <formula>IF(P103="x",FALSE,IF(O103=MAX(AX103:AZ103),TRUE,FALSE))</formula>
    </cfRule>
  </conditionalFormatting>
  <conditionalFormatting sqref="Q103:Q121">
    <cfRule type="expression" dxfId="1590" priority="841" stopIfTrue="1">
      <formula>IF(R103="x",FALSE,IF(Q103=MAX(AX103:AZ103),TRUE,FALSE))</formula>
    </cfRule>
  </conditionalFormatting>
  <conditionalFormatting sqref="S103:S121">
    <cfRule type="expression" dxfId="1589" priority="843" stopIfTrue="1">
      <formula>IF(T103="x",FALSE,IF(S103=MAX(AX103:AZ103),TRUE,FALSE))</formula>
    </cfRule>
  </conditionalFormatting>
  <conditionalFormatting sqref="O103">
    <cfRule type="expression" dxfId="1588" priority="840" stopIfTrue="1">
      <formula>DB103=DE103</formula>
    </cfRule>
  </conditionalFormatting>
  <conditionalFormatting sqref="Q103">
    <cfRule type="expression" dxfId="1587" priority="839" stopIfTrue="1">
      <formula>DC103=DE103</formula>
    </cfRule>
  </conditionalFormatting>
  <conditionalFormatting sqref="S103">
    <cfRule type="expression" dxfId="1586" priority="838" stopIfTrue="1">
      <formula>DD103=DE103</formula>
    </cfRule>
  </conditionalFormatting>
  <conditionalFormatting sqref="O104:O121">
    <cfRule type="expression" dxfId="1585" priority="837" stopIfTrue="1">
      <formula>DB104=DE104</formula>
    </cfRule>
  </conditionalFormatting>
  <conditionalFormatting sqref="Q104:Q121">
    <cfRule type="expression" dxfId="1584" priority="836" stopIfTrue="1">
      <formula>DC104=DE104</formula>
    </cfRule>
  </conditionalFormatting>
  <conditionalFormatting sqref="I103:I121">
    <cfRule type="expression" dxfId="1583" priority="833" stopIfTrue="1">
      <formula>IF(J103="x",FALSE,IF(I103=MAX(AO103:AQ103),TRUE,FALSE))</formula>
    </cfRule>
  </conditionalFormatting>
  <conditionalFormatting sqref="K103:K121">
    <cfRule type="expression" dxfId="1582" priority="832" stopIfTrue="1">
      <formula>IF(L103="x",FALSE,IF(K103=MAX(AO103:AQ103),TRUE,FALSE))</formula>
    </cfRule>
  </conditionalFormatting>
  <conditionalFormatting sqref="M103:M121">
    <cfRule type="expression" dxfId="1581" priority="834" stopIfTrue="1">
      <formula>IF(N103="x",FALSE,IF(M103=MAX(AO103:AQ103),TRUE,FALSE))</formula>
    </cfRule>
  </conditionalFormatting>
  <conditionalFormatting sqref="I103">
    <cfRule type="expression" dxfId="1580" priority="831" stopIfTrue="1">
      <formula>CF103=CI103</formula>
    </cfRule>
  </conditionalFormatting>
  <conditionalFormatting sqref="I104:I121">
    <cfRule type="expression" dxfId="1579" priority="830" stopIfTrue="1">
      <formula>CF104=CI104</formula>
    </cfRule>
  </conditionalFormatting>
  <conditionalFormatting sqref="K103">
    <cfRule type="expression" dxfId="1578" priority="829" stopIfTrue="1">
      <formula>CG103=CI103</formula>
    </cfRule>
  </conditionalFormatting>
  <conditionalFormatting sqref="K104:K121">
    <cfRule type="expression" dxfId="1577" priority="828" stopIfTrue="1">
      <formula>CG104=CI104</formula>
    </cfRule>
  </conditionalFormatting>
  <conditionalFormatting sqref="M103">
    <cfRule type="expression" dxfId="1576" priority="827" stopIfTrue="1">
      <formula>CH103=CI103</formula>
    </cfRule>
  </conditionalFormatting>
  <conditionalFormatting sqref="M104:M121">
    <cfRule type="expression" dxfId="1575" priority="826" stopIfTrue="1">
      <formula>CH104=CI104</formula>
    </cfRule>
  </conditionalFormatting>
  <conditionalFormatting sqref="B103:B112">
    <cfRule type="cellIs" dxfId="1574" priority="825" stopIfTrue="1" operator="notBetween">
      <formula>1</formula>
      <formula>50</formula>
    </cfRule>
  </conditionalFormatting>
  <conditionalFormatting sqref="B112:B121">
    <cfRule type="cellIs" dxfId="1573" priority="824" stopIfTrue="1" operator="notBetween">
      <formula>1</formula>
      <formula>50</formula>
    </cfRule>
  </conditionalFormatting>
  <conditionalFormatting sqref="X111">
    <cfRule type="cellIs" dxfId="1572" priority="822" stopIfTrue="1" operator="lessThanOrEqual">
      <formula>Y111</formula>
    </cfRule>
    <cfRule type="expression" dxfId="1571" priority="823" stopIfTrue="1">
      <formula>IF(Y111="",TRUE,FALSE)</formula>
    </cfRule>
  </conditionalFormatting>
  <conditionalFormatting sqref="X120">
    <cfRule type="cellIs" dxfId="1570" priority="820" stopIfTrue="1" operator="lessThanOrEqual">
      <formula>Y120</formula>
    </cfRule>
    <cfRule type="expression" dxfId="1569" priority="821" stopIfTrue="1">
      <formula>IF(Y120="",TRUE,FALSE)</formula>
    </cfRule>
  </conditionalFormatting>
  <conditionalFormatting sqref="AL122">
    <cfRule type="cellIs" dxfId="1568" priority="819" stopIfTrue="1" operator="between">
      <formula>1</formula>
      <formula>3</formula>
    </cfRule>
  </conditionalFormatting>
  <conditionalFormatting sqref="AE122 AA122">
    <cfRule type="cellIs" dxfId="1567" priority="818" stopIfTrue="1" operator="greaterThanOrEqual">
      <formula>MAX(AB122:AC122)</formula>
    </cfRule>
  </conditionalFormatting>
  <conditionalFormatting sqref="AG122 AC122">
    <cfRule type="cellIs" dxfId="1566" priority="817" stopIfTrue="1" operator="greaterThan">
      <formula>MAX(AA122:AB122)</formula>
    </cfRule>
  </conditionalFormatting>
  <conditionalFormatting sqref="Y122">
    <cfRule type="cellIs" dxfId="1565" priority="815" stopIfTrue="1" operator="lessThan">
      <formula>X122</formula>
    </cfRule>
    <cfRule type="expression" dxfId="1564" priority="816" stopIfTrue="1">
      <formula>IF(X122="",TRUE,FALSE)</formula>
    </cfRule>
  </conditionalFormatting>
  <conditionalFormatting sqref="X122">
    <cfRule type="cellIs" dxfId="1563" priority="813" stopIfTrue="1" operator="lessThanOrEqual">
      <formula>Y122</formula>
    </cfRule>
    <cfRule type="expression" dxfId="1562" priority="814" stopIfTrue="1">
      <formula>IF(Y122="",TRUE,FALSE)</formula>
    </cfRule>
  </conditionalFormatting>
  <conditionalFormatting sqref="AB122 AF122">
    <cfRule type="expression" dxfId="1561" priority="812" stopIfTrue="1">
      <formula>IF(AB122&gt;AA122,IF(AB122&gt;=AC122,TRUE,FALSE))</formula>
    </cfRule>
  </conditionalFormatting>
  <conditionalFormatting sqref="D122">
    <cfRule type="cellIs" dxfId="1560" priority="811" stopIfTrue="1" operator="notBetween">
      <formula>1</formula>
      <formula>50</formula>
    </cfRule>
  </conditionalFormatting>
  <conditionalFormatting sqref="E122">
    <cfRule type="cellIs" dxfId="1559" priority="810" stopIfTrue="1" operator="notBetween">
      <formula>1</formula>
      <formula>50</formula>
    </cfRule>
  </conditionalFormatting>
  <conditionalFormatting sqref="F122">
    <cfRule type="cellIs" dxfId="1558" priority="809" stopIfTrue="1" operator="notBetween">
      <formula>1</formula>
      <formula>50</formula>
    </cfRule>
  </conditionalFormatting>
  <conditionalFormatting sqref="U122">
    <cfRule type="cellIs" dxfId="1557" priority="808" stopIfTrue="1" operator="notBetween">
      <formula>1</formula>
      <formula>50</formula>
    </cfRule>
  </conditionalFormatting>
  <conditionalFormatting sqref="V122">
    <cfRule type="cellIs" dxfId="1556" priority="807" stopIfTrue="1" operator="notBetween">
      <formula>1</formula>
      <formula>50</formula>
    </cfRule>
  </conditionalFormatting>
  <conditionalFormatting sqref="W122">
    <cfRule type="cellIs" dxfId="1555" priority="806" stopIfTrue="1" operator="notBetween">
      <formula>1</formula>
      <formula>50</formula>
    </cfRule>
  </conditionalFormatting>
  <conditionalFormatting sqref="AK122">
    <cfRule type="cellIs" dxfId="1554" priority="805" stopIfTrue="1" operator="notBetween">
      <formula>1</formula>
      <formula>50</formula>
    </cfRule>
  </conditionalFormatting>
  <conditionalFormatting sqref="H122">
    <cfRule type="cellIs" dxfId="1553" priority="804" stopIfTrue="1" operator="notBetween">
      <formula>1</formula>
      <formula>50</formula>
    </cfRule>
  </conditionalFormatting>
  <conditionalFormatting sqref="S122">
    <cfRule type="expression" dxfId="1552" priority="798" stopIfTrue="1">
      <formula>DD122=DE122</formula>
    </cfRule>
  </conditionalFormatting>
  <conditionalFormatting sqref="O122">
    <cfRule type="expression" dxfId="1551" priority="802" stopIfTrue="1">
      <formula>IF(P122="x",FALSE,IF(O122=MAX(AX122:AZ122),TRUE,FALSE))</formula>
    </cfRule>
  </conditionalFormatting>
  <conditionalFormatting sqref="Q122">
    <cfRule type="expression" dxfId="1550" priority="801" stopIfTrue="1">
      <formula>IF(R122="x",FALSE,IF(Q122=MAX(AX122:AZ122),TRUE,FALSE))</formula>
    </cfRule>
  </conditionalFormatting>
  <conditionalFormatting sqref="S122">
    <cfRule type="expression" dxfId="1549" priority="803" stopIfTrue="1">
      <formula>IF(T122="x",FALSE,IF(S122=MAX(AX122:AZ122),TRUE,FALSE))</formula>
    </cfRule>
  </conditionalFormatting>
  <conditionalFormatting sqref="O122">
    <cfRule type="expression" dxfId="1548" priority="800" stopIfTrue="1">
      <formula>DB122=DE122</formula>
    </cfRule>
  </conditionalFormatting>
  <conditionalFormatting sqref="Q122">
    <cfRule type="expression" dxfId="1547" priority="799" stopIfTrue="1">
      <formula>DC122=DE122</formula>
    </cfRule>
  </conditionalFormatting>
  <conditionalFormatting sqref="I122">
    <cfRule type="expression" dxfId="1546" priority="796" stopIfTrue="1">
      <formula>IF(J122="x",FALSE,IF(I122=MAX(AO122:AQ122),TRUE,FALSE))</formula>
    </cfRule>
  </conditionalFormatting>
  <conditionalFormatting sqref="K122">
    <cfRule type="expression" dxfId="1545" priority="795" stopIfTrue="1">
      <formula>IF(L122="x",FALSE,IF(K122=MAX(AO122:AQ122),TRUE,FALSE))</formula>
    </cfRule>
  </conditionalFormatting>
  <conditionalFormatting sqref="M122">
    <cfRule type="expression" dxfId="1544" priority="797" stopIfTrue="1">
      <formula>IF(N122="x",FALSE,IF(M122=MAX(AO122:AQ122),TRUE,FALSE))</formula>
    </cfRule>
  </conditionalFormatting>
  <conditionalFormatting sqref="I122">
    <cfRule type="expression" dxfId="1543" priority="794" stopIfTrue="1">
      <formula>CF122=CI122</formula>
    </cfRule>
  </conditionalFormatting>
  <conditionalFormatting sqref="K122">
    <cfRule type="expression" dxfId="1542" priority="793" stopIfTrue="1">
      <formula>CG122=CI122</formula>
    </cfRule>
  </conditionalFormatting>
  <conditionalFormatting sqref="M122">
    <cfRule type="expression" dxfId="1541" priority="792" stopIfTrue="1">
      <formula>CH122=CI122</formula>
    </cfRule>
  </conditionalFormatting>
  <conditionalFormatting sqref="B122">
    <cfRule type="cellIs" dxfId="1540" priority="791" stopIfTrue="1" operator="notBetween">
      <formula>1</formula>
      <formula>50</formula>
    </cfRule>
  </conditionalFormatting>
  <conditionalFormatting sqref="X122">
    <cfRule type="cellIs" dxfId="1539" priority="789" stopIfTrue="1" operator="lessThanOrEqual">
      <formula>Y122</formula>
    </cfRule>
    <cfRule type="expression" dxfId="1538" priority="790" stopIfTrue="1">
      <formula>IF(Y122="",TRUE,FALSE)</formula>
    </cfRule>
  </conditionalFormatting>
  <conditionalFormatting sqref="AE149:AE158 AA149:AA158">
    <cfRule type="cellIs" dxfId="1537" priority="788" stopIfTrue="1" operator="greaterThanOrEqual">
      <formula>MAX(AB149:AC149)</formula>
    </cfRule>
  </conditionalFormatting>
  <conditionalFormatting sqref="AG149:AG158 AC149:AC158">
    <cfRule type="cellIs" dxfId="1536" priority="787" stopIfTrue="1" operator="greaterThan">
      <formula>MAX(AA149:AB149)</formula>
    </cfRule>
  </conditionalFormatting>
  <conditionalFormatting sqref="Y149:Y158">
    <cfRule type="cellIs" dxfId="1535" priority="785" stopIfTrue="1" operator="lessThan">
      <formula>X149</formula>
    </cfRule>
    <cfRule type="expression" dxfId="1534" priority="786" stopIfTrue="1">
      <formula>IF(X149="",TRUE,FALSE)</formula>
    </cfRule>
  </conditionalFormatting>
  <conditionalFormatting sqref="X149:X158">
    <cfRule type="cellIs" dxfId="1533" priority="783" stopIfTrue="1" operator="lessThanOrEqual">
      <formula>Y149</formula>
    </cfRule>
    <cfRule type="expression" dxfId="1532" priority="784" stopIfTrue="1">
      <formula>IF(Y149="",TRUE,FALSE)</formula>
    </cfRule>
  </conditionalFormatting>
  <conditionalFormatting sqref="AB149:AB158 AF149:AF158">
    <cfRule type="expression" dxfId="1531" priority="782" stopIfTrue="1">
      <formula>IF(AB149&gt;AA149,IF(AB149&gt;=AC149,TRUE,FALSE))</formula>
    </cfRule>
  </conditionalFormatting>
  <conditionalFormatting sqref="AL149:AL167">
    <cfRule type="cellIs" dxfId="1530" priority="781" stopIfTrue="1" operator="between">
      <formula>1</formula>
      <formula>3</formula>
    </cfRule>
  </conditionalFormatting>
  <conditionalFormatting sqref="AA149:AA152">
    <cfRule type="cellIs" dxfId="1529" priority="780" stopIfTrue="1" operator="greaterThanOrEqual">
      <formula>MAX(AB149:AC149)</formula>
    </cfRule>
  </conditionalFormatting>
  <conditionalFormatting sqref="AC149:AC152">
    <cfRule type="cellIs" dxfId="1528" priority="779" stopIfTrue="1" operator="greaterThan">
      <formula>MAX(AA149:AB149)</formula>
    </cfRule>
  </conditionalFormatting>
  <conditionalFormatting sqref="AB149:AB152">
    <cfRule type="expression" dxfId="1527" priority="778" stopIfTrue="1">
      <formula>IF(AB149&gt;AA149,IF(AB149&gt;=AC149,TRUE,FALSE))</formula>
    </cfRule>
  </conditionalFormatting>
  <conditionalFormatting sqref="AE149:AE152">
    <cfRule type="cellIs" dxfId="1526" priority="777" stopIfTrue="1" operator="greaterThanOrEqual">
      <formula>MAX(AF149:AG149)</formula>
    </cfRule>
  </conditionalFormatting>
  <conditionalFormatting sqref="AG149:AG152">
    <cfRule type="cellIs" dxfId="1525" priority="776" stopIfTrue="1" operator="greaterThan">
      <formula>MAX(AE149:AF149)</formula>
    </cfRule>
  </conditionalFormatting>
  <conditionalFormatting sqref="AF149:AF152">
    <cfRule type="expression" dxfId="1524" priority="775" stopIfTrue="1">
      <formula>IF(AF149&gt;AE149,IF(AF149&gt;=AG149,TRUE,FALSE))</formula>
    </cfRule>
  </conditionalFormatting>
  <conditionalFormatting sqref="X158">
    <cfRule type="cellIs" dxfId="1523" priority="773" stopIfTrue="1" operator="lessThanOrEqual">
      <formula>Y158</formula>
    </cfRule>
    <cfRule type="expression" dxfId="1522" priority="774" stopIfTrue="1">
      <formula>IF(Y158="",TRUE,FALSE)</formula>
    </cfRule>
  </conditionalFormatting>
  <conditionalFormatting sqref="D149:D158">
    <cfRule type="cellIs" dxfId="1521" priority="772" stopIfTrue="1" operator="notBetween">
      <formula>1</formula>
      <formula>50</formula>
    </cfRule>
  </conditionalFormatting>
  <conditionalFormatting sqref="E149:E158">
    <cfRule type="cellIs" dxfId="1520" priority="771" stopIfTrue="1" operator="notBetween">
      <formula>1</formula>
      <formula>50</formula>
    </cfRule>
  </conditionalFormatting>
  <conditionalFormatting sqref="F149:F158">
    <cfRule type="cellIs" dxfId="1519" priority="770" stopIfTrue="1" operator="notBetween">
      <formula>1</formula>
      <formula>50</formula>
    </cfRule>
  </conditionalFormatting>
  <conditionalFormatting sqref="AE158:AE167 AA158:AA167">
    <cfRule type="cellIs" dxfId="1518" priority="769" stopIfTrue="1" operator="greaterThanOrEqual">
      <formula>MAX(AB158:AC158)</formula>
    </cfRule>
  </conditionalFormatting>
  <conditionalFormatting sqref="AG158:AG167 AC158:AC167">
    <cfRule type="cellIs" dxfId="1517" priority="768" stopIfTrue="1" operator="greaterThan">
      <formula>MAX(AA158:AB158)</formula>
    </cfRule>
  </conditionalFormatting>
  <conditionalFormatting sqref="Y158:Y167">
    <cfRule type="cellIs" dxfId="1516" priority="766" stopIfTrue="1" operator="lessThan">
      <formula>X158</formula>
    </cfRule>
    <cfRule type="expression" dxfId="1515" priority="767" stopIfTrue="1">
      <formula>IF(X158="",TRUE,FALSE)</formula>
    </cfRule>
  </conditionalFormatting>
  <conditionalFormatting sqref="X158:X167">
    <cfRule type="cellIs" dxfId="1514" priority="764" stopIfTrue="1" operator="lessThanOrEqual">
      <formula>Y158</formula>
    </cfRule>
    <cfRule type="expression" dxfId="1513" priority="765" stopIfTrue="1">
      <formula>IF(Y158="",TRUE,FALSE)</formula>
    </cfRule>
  </conditionalFormatting>
  <conditionalFormatting sqref="AB158:AB167 AF158:AF167">
    <cfRule type="expression" dxfId="1512" priority="763" stopIfTrue="1">
      <formula>IF(AB158&gt;AA158,IF(AB158&gt;=AC158,TRUE,FALSE))</formula>
    </cfRule>
  </conditionalFormatting>
  <conditionalFormatting sqref="AA158:AA161">
    <cfRule type="cellIs" dxfId="1511" priority="762" stopIfTrue="1" operator="greaterThanOrEqual">
      <formula>MAX(AB158:AC158)</formula>
    </cfRule>
  </conditionalFormatting>
  <conditionalFormatting sqref="AC158:AC161">
    <cfRule type="cellIs" dxfId="1510" priority="761" stopIfTrue="1" operator="greaterThan">
      <formula>MAX(AA158:AB158)</formula>
    </cfRule>
  </conditionalFormatting>
  <conditionalFormatting sqref="AB158:AB161">
    <cfRule type="expression" dxfId="1509" priority="760" stopIfTrue="1">
      <formula>IF(AB158&gt;AA158,IF(AB158&gt;=AC158,TRUE,FALSE))</formula>
    </cfRule>
  </conditionalFormatting>
  <conditionalFormatting sqref="AE158:AE161">
    <cfRule type="cellIs" dxfId="1508" priority="759" stopIfTrue="1" operator="greaterThanOrEqual">
      <formula>MAX(AF158:AG158)</formula>
    </cfRule>
  </conditionalFormatting>
  <conditionalFormatting sqref="AG158:AG161">
    <cfRule type="cellIs" dxfId="1507" priority="758" stopIfTrue="1" operator="greaterThan">
      <formula>MAX(AE158:AF158)</formula>
    </cfRule>
  </conditionalFormatting>
  <conditionalFormatting sqref="AF158:AF161">
    <cfRule type="expression" dxfId="1506" priority="757" stopIfTrue="1">
      <formula>IF(AF158&gt;AE158,IF(AF158&gt;=AG158,TRUE,FALSE))</formula>
    </cfRule>
  </conditionalFormatting>
  <conditionalFormatting sqref="X167">
    <cfRule type="cellIs" dxfId="1505" priority="755" stopIfTrue="1" operator="lessThanOrEqual">
      <formula>Y167</formula>
    </cfRule>
    <cfRule type="expression" dxfId="1504" priority="756" stopIfTrue="1">
      <formula>IF(Y167="",TRUE,FALSE)</formula>
    </cfRule>
  </conditionalFormatting>
  <conditionalFormatting sqref="D158:D167">
    <cfRule type="cellIs" dxfId="1503" priority="754" stopIfTrue="1" operator="notBetween">
      <formula>1</formula>
      <formula>50</formula>
    </cfRule>
  </conditionalFormatting>
  <conditionalFormatting sqref="E158:E167">
    <cfRule type="cellIs" dxfId="1502" priority="753" stopIfTrue="1" operator="notBetween">
      <formula>1</formula>
      <formula>50</formula>
    </cfRule>
  </conditionalFormatting>
  <conditionalFormatting sqref="F158:F167">
    <cfRule type="cellIs" dxfId="1501" priority="752" stopIfTrue="1" operator="notBetween">
      <formula>1</formula>
      <formula>50</formula>
    </cfRule>
  </conditionalFormatting>
  <conditionalFormatting sqref="U149:U158">
    <cfRule type="cellIs" dxfId="1500" priority="751" stopIfTrue="1" operator="notBetween">
      <formula>1</formula>
      <formula>50</formula>
    </cfRule>
  </conditionalFormatting>
  <conditionalFormatting sqref="V149:V158">
    <cfRule type="cellIs" dxfId="1499" priority="750" stopIfTrue="1" operator="notBetween">
      <formula>1</formula>
      <formula>50</formula>
    </cfRule>
  </conditionalFormatting>
  <conditionalFormatting sqref="W149:W158">
    <cfRule type="cellIs" dxfId="1498" priority="749" stopIfTrue="1" operator="notBetween">
      <formula>1</formula>
      <formula>50</formula>
    </cfRule>
  </conditionalFormatting>
  <conditionalFormatting sqref="U158:U167">
    <cfRule type="cellIs" dxfId="1497" priority="748" stopIfTrue="1" operator="notBetween">
      <formula>1</formula>
      <formula>50</formula>
    </cfRule>
  </conditionalFormatting>
  <conditionalFormatting sqref="V158:V167">
    <cfRule type="cellIs" dxfId="1496" priority="747" stopIfTrue="1" operator="notBetween">
      <formula>1</formula>
      <formula>50</formula>
    </cfRule>
  </conditionalFormatting>
  <conditionalFormatting sqref="W158:W167">
    <cfRule type="cellIs" dxfId="1495" priority="746" stopIfTrue="1" operator="notBetween">
      <formula>1</formula>
      <formula>50</formula>
    </cfRule>
  </conditionalFormatting>
  <conditionalFormatting sqref="AK158:AK167">
    <cfRule type="cellIs" dxfId="1494" priority="744" stopIfTrue="1" operator="notBetween">
      <formula>1</formula>
      <formula>50</formula>
    </cfRule>
  </conditionalFormatting>
  <conditionalFormatting sqref="AK149:AK158">
    <cfRule type="cellIs" dxfId="1493" priority="745" stopIfTrue="1" operator="notBetween">
      <formula>1</formula>
      <formula>50</formula>
    </cfRule>
  </conditionalFormatting>
  <conditionalFormatting sqref="H149:H158">
    <cfRule type="cellIs" dxfId="1492" priority="743" stopIfTrue="1" operator="notBetween">
      <formula>1</formula>
      <formula>50</formula>
    </cfRule>
  </conditionalFormatting>
  <conditionalFormatting sqref="H158:H167">
    <cfRule type="cellIs" dxfId="1491" priority="742" stopIfTrue="1" operator="notBetween">
      <formula>1</formula>
      <formula>50</formula>
    </cfRule>
  </conditionalFormatting>
  <conditionalFormatting sqref="S150:S167">
    <cfRule type="expression" dxfId="1490" priority="733" stopIfTrue="1">
      <formula>DD150=DE150</formula>
    </cfRule>
  </conditionalFormatting>
  <conditionalFormatting sqref="O149:O167">
    <cfRule type="expression" dxfId="1489" priority="740" stopIfTrue="1">
      <formula>IF(P149="x",FALSE,IF(O149=MAX(AX149:AZ149),TRUE,FALSE))</formula>
    </cfRule>
  </conditionalFormatting>
  <conditionalFormatting sqref="Q149:Q167">
    <cfRule type="expression" dxfId="1488" priority="739" stopIfTrue="1">
      <formula>IF(R149="x",FALSE,IF(Q149=MAX(AX149:AZ149),TRUE,FALSE))</formula>
    </cfRule>
  </conditionalFormatting>
  <conditionalFormatting sqref="S149:S167">
    <cfRule type="expression" dxfId="1487" priority="741" stopIfTrue="1">
      <formula>IF(T149="x",FALSE,IF(S149=MAX(AX149:AZ149),TRUE,FALSE))</formula>
    </cfRule>
  </conditionalFormatting>
  <conditionalFormatting sqref="O149">
    <cfRule type="expression" dxfId="1486" priority="738" stopIfTrue="1">
      <formula>DB149=DE149</formula>
    </cfRule>
  </conditionalFormatting>
  <conditionalFormatting sqref="Q149">
    <cfRule type="expression" dxfId="1485" priority="737" stopIfTrue="1">
      <formula>DC149=DE149</formula>
    </cfRule>
  </conditionalFormatting>
  <conditionalFormatting sqref="S149">
    <cfRule type="expression" dxfId="1484" priority="736" stopIfTrue="1">
      <formula>DD149=DE149</formula>
    </cfRule>
  </conditionalFormatting>
  <conditionalFormatting sqref="O150:O167">
    <cfRule type="expression" dxfId="1483" priority="735" stopIfTrue="1">
      <formula>DB150=DE150</formula>
    </cfRule>
  </conditionalFormatting>
  <conditionalFormatting sqref="Q150:Q167">
    <cfRule type="expression" dxfId="1482" priority="734" stopIfTrue="1">
      <formula>DC150=DE150</formula>
    </cfRule>
  </conditionalFormatting>
  <conditionalFormatting sqref="I149:I167">
    <cfRule type="expression" dxfId="1481" priority="731" stopIfTrue="1">
      <formula>IF(J149="x",FALSE,IF(I149=MAX(AO149:AQ149),TRUE,FALSE))</formula>
    </cfRule>
  </conditionalFormatting>
  <conditionalFormatting sqref="K149:K167">
    <cfRule type="expression" dxfId="1480" priority="730" stopIfTrue="1">
      <formula>IF(L149="x",FALSE,IF(K149=MAX(AO149:AQ149),TRUE,FALSE))</formula>
    </cfRule>
  </conditionalFormatting>
  <conditionalFormatting sqref="M149:M167">
    <cfRule type="expression" dxfId="1479" priority="732" stopIfTrue="1">
      <formula>IF(N149="x",FALSE,IF(M149=MAX(AO149:AQ149),TRUE,FALSE))</formula>
    </cfRule>
  </conditionalFormatting>
  <conditionalFormatting sqref="I149">
    <cfRule type="expression" dxfId="1478" priority="729" stopIfTrue="1">
      <formula>CF149=CI149</formula>
    </cfRule>
  </conditionalFormatting>
  <conditionalFormatting sqref="I150:I167">
    <cfRule type="expression" dxfId="1477" priority="728" stopIfTrue="1">
      <formula>CF150=CI150</formula>
    </cfRule>
  </conditionalFormatting>
  <conditionalFormatting sqref="K149">
    <cfRule type="expression" dxfId="1476" priority="727" stopIfTrue="1">
      <formula>CG149=CI149</formula>
    </cfRule>
  </conditionalFormatting>
  <conditionalFormatting sqref="K150:K167">
    <cfRule type="expression" dxfId="1475" priority="726" stopIfTrue="1">
      <formula>CG150=CI150</formula>
    </cfRule>
  </conditionalFormatting>
  <conditionalFormatting sqref="M149">
    <cfRule type="expression" dxfId="1474" priority="725" stopIfTrue="1">
      <formula>CH149=CI149</formula>
    </cfRule>
  </conditionalFormatting>
  <conditionalFormatting sqref="M150:M167">
    <cfRule type="expression" dxfId="1473" priority="724" stopIfTrue="1">
      <formula>CH150=CI150</formula>
    </cfRule>
  </conditionalFormatting>
  <conditionalFormatting sqref="B149:B158">
    <cfRule type="cellIs" dxfId="1472" priority="723" stopIfTrue="1" operator="notBetween">
      <formula>1</formula>
      <formula>50</formula>
    </cfRule>
  </conditionalFormatting>
  <conditionalFormatting sqref="B158:B167">
    <cfRule type="cellIs" dxfId="1471" priority="722" stopIfTrue="1" operator="notBetween">
      <formula>1</formula>
      <formula>50</formula>
    </cfRule>
  </conditionalFormatting>
  <conditionalFormatting sqref="X157">
    <cfRule type="cellIs" dxfId="1470" priority="720" stopIfTrue="1" operator="lessThanOrEqual">
      <formula>Y157</formula>
    </cfRule>
    <cfRule type="expression" dxfId="1469" priority="721" stopIfTrue="1">
      <formula>IF(Y157="",TRUE,FALSE)</formula>
    </cfRule>
  </conditionalFormatting>
  <conditionalFormatting sqref="X166">
    <cfRule type="cellIs" dxfId="1468" priority="718" stopIfTrue="1" operator="lessThanOrEqual">
      <formula>Y166</formula>
    </cfRule>
    <cfRule type="expression" dxfId="1467" priority="719" stopIfTrue="1">
      <formula>IF(Y166="",TRUE,FALSE)</formula>
    </cfRule>
  </conditionalFormatting>
  <conditionalFormatting sqref="AL168">
    <cfRule type="cellIs" dxfId="1466" priority="717" stopIfTrue="1" operator="between">
      <formula>1</formula>
      <formula>3</formula>
    </cfRule>
  </conditionalFormatting>
  <conditionalFormatting sqref="AE168 AA168">
    <cfRule type="cellIs" dxfId="1465" priority="716" stopIfTrue="1" operator="greaterThanOrEqual">
      <formula>MAX(AB168:AC168)</formula>
    </cfRule>
  </conditionalFormatting>
  <conditionalFormatting sqref="AG168 AC168">
    <cfRule type="cellIs" dxfId="1464" priority="715" stopIfTrue="1" operator="greaterThan">
      <formula>MAX(AA168:AB168)</formula>
    </cfRule>
  </conditionalFormatting>
  <conditionalFormatting sqref="Y168">
    <cfRule type="cellIs" dxfId="1463" priority="713" stopIfTrue="1" operator="lessThan">
      <formula>X168</formula>
    </cfRule>
    <cfRule type="expression" dxfId="1462" priority="714" stopIfTrue="1">
      <formula>IF(X168="",TRUE,FALSE)</formula>
    </cfRule>
  </conditionalFormatting>
  <conditionalFormatting sqref="X168">
    <cfRule type="cellIs" dxfId="1461" priority="711" stopIfTrue="1" operator="lessThanOrEqual">
      <formula>Y168</formula>
    </cfRule>
    <cfRule type="expression" dxfId="1460" priority="712" stopIfTrue="1">
      <formula>IF(Y168="",TRUE,FALSE)</formula>
    </cfRule>
  </conditionalFormatting>
  <conditionalFormatting sqref="AB168 AF168">
    <cfRule type="expression" dxfId="1459" priority="710" stopIfTrue="1">
      <formula>IF(AB168&gt;AA168,IF(AB168&gt;=AC168,TRUE,FALSE))</formula>
    </cfRule>
  </conditionalFormatting>
  <conditionalFormatting sqref="D168">
    <cfRule type="cellIs" dxfId="1458" priority="709" stopIfTrue="1" operator="notBetween">
      <formula>1</formula>
      <formula>50</formula>
    </cfRule>
  </conditionalFormatting>
  <conditionalFormatting sqref="E168">
    <cfRule type="cellIs" dxfId="1457" priority="708" stopIfTrue="1" operator="notBetween">
      <formula>1</formula>
      <formula>50</formula>
    </cfRule>
  </conditionalFormatting>
  <conditionalFormatting sqref="F168">
    <cfRule type="cellIs" dxfId="1456" priority="707" stopIfTrue="1" operator="notBetween">
      <formula>1</formula>
      <formula>50</formula>
    </cfRule>
  </conditionalFormatting>
  <conditionalFormatting sqref="U168">
    <cfRule type="cellIs" dxfId="1455" priority="706" stopIfTrue="1" operator="notBetween">
      <formula>1</formula>
      <formula>50</formula>
    </cfRule>
  </conditionalFormatting>
  <conditionalFormatting sqref="V168">
    <cfRule type="cellIs" dxfId="1454" priority="705" stopIfTrue="1" operator="notBetween">
      <formula>1</formula>
      <formula>50</formula>
    </cfRule>
  </conditionalFormatting>
  <conditionalFormatting sqref="W168">
    <cfRule type="cellIs" dxfId="1453" priority="704" stopIfTrue="1" operator="notBetween">
      <formula>1</formula>
      <formula>50</formula>
    </cfRule>
  </conditionalFormatting>
  <conditionalFormatting sqref="AK168">
    <cfRule type="cellIs" dxfId="1452" priority="703" stopIfTrue="1" operator="notBetween">
      <formula>1</formula>
      <formula>50</formula>
    </cfRule>
  </conditionalFormatting>
  <conditionalFormatting sqref="H168">
    <cfRule type="cellIs" dxfId="1451" priority="702" stopIfTrue="1" operator="notBetween">
      <formula>1</formula>
      <formula>50</formula>
    </cfRule>
  </conditionalFormatting>
  <conditionalFormatting sqref="S168">
    <cfRule type="expression" dxfId="1450" priority="696" stopIfTrue="1">
      <formula>DD168=DE168</formula>
    </cfRule>
  </conditionalFormatting>
  <conditionalFormatting sqref="O168">
    <cfRule type="expression" dxfId="1449" priority="700" stopIfTrue="1">
      <formula>IF(P168="x",FALSE,IF(O168=MAX(AX168:AZ168),TRUE,FALSE))</formula>
    </cfRule>
  </conditionalFormatting>
  <conditionalFormatting sqref="Q168">
    <cfRule type="expression" dxfId="1448" priority="699" stopIfTrue="1">
      <formula>IF(R168="x",FALSE,IF(Q168=MAX(AX168:AZ168),TRUE,FALSE))</formula>
    </cfRule>
  </conditionalFormatting>
  <conditionalFormatting sqref="S168">
    <cfRule type="expression" dxfId="1447" priority="701" stopIfTrue="1">
      <formula>IF(T168="x",FALSE,IF(S168=MAX(AX168:AZ168),TRUE,FALSE))</formula>
    </cfRule>
  </conditionalFormatting>
  <conditionalFormatting sqref="O168">
    <cfRule type="expression" dxfId="1446" priority="698" stopIfTrue="1">
      <formula>DB168=DE168</formula>
    </cfRule>
  </conditionalFormatting>
  <conditionalFormatting sqref="Q168">
    <cfRule type="expression" dxfId="1445" priority="697" stopIfTrue="1">
      <formula>DC168=DE168</formula>
    </cfRule>
  </conditionalFormatting>
  <conditionalFormatting sqref="I168">
    <cfRule type="expression" dxfId="1444" priority="694" stopIfTrue="1">
      <formula>IF(J168="x",FALSE,IF(I168=MAX(AO168:AQ168),TRUE,FALSE))</formula>
    </cfRule>
  </conditionalFormatting>
  <conditionalFormatting sqref="K168">
    <cfRule type="expression" dxfId="1443" priority="693" stopIfTrue="1">
      <formula>IF(L168="x",FALSE,IF(K168=MAX(AO168:AQ168),TRUE,FALSE))</formula>
    </cfRule>
  </conditionalFormatting>
  <conditionalFormatting sqref="M168">
    <cfRule type="expression" dxfId="1442" priority="695" stopIfTrue="1">
      <formula>IF(N168="x",FALSE,IF(M168=MAX(AO168:AQ168),TRUE,FALSE))</formula>
    </cfRule>
  </conditionalFormatting>
  <conditionalFormatting sqref="I168">
    <cfRule type="expression" dxfId="1441" priority="692" stopIfTrue="1">
      <formula>CF168=CI168</formula>
    </cfRule>
  </conditionalFormatting>
  <conditionalFormatting sqref="K168">
    <cfRule type="expression" dxfId="1440" priority="691" stopIfTrue="1">
      <formula>CG168=CI168</formula>
    </cfRule>
  </conditionalFormatting>
  <conditionalFormatting sqref="M168">
    <cfRule type="expression" dxfId="1439" priority="690" stopIfTrue="1">
      <formula>CH168=CI168</formula>
    </cfRule>
  </conditionalFormatting>
  <conditionalFormatting sqref="B168">
    <cfRule type="cellIs" dxfId="1438" priority="689" stopIfTrue="1" operator="notBetween">
      <formula>1</formula>
      <formula>50</formula>
    </cfRule>
  </conditionalFormatting>
  <conditionalFormatting sqref="X168">
    <cfRule type="cellIs" dxfId="1437" priority="687" stopIfTrue="1" operator="lessThanOrEqual">
      <formula>Y168</formula>
    </cfRule>
    <cfRule type="expression" dxfId="1436" priority="688" stopIfTrue="1">
      <formula>IF(Y168="",TRUE,FALSE)</formula>
    </cfRule>
  </conditionalFormatting>
  <conditionalFormatting sqref="X40">
    <cfRule type="cellIs" dxfId="1435" priority="685" stopIfTrue="1" operator="lessThanOrEqual">
      <formula>Y40</formula>
    </cfRule>
    <cfRule type="expression" dxfId="1434" priority="686" stopIfTrue="1">
      <formula>IF(Y40="",TRUE,FALSE)</formula>
    </cfRule>
  </conditionalFormatting>
  <conditionalFormatting sqref="AL49">
    <cfRule type="cellIs" dxfId="1433" priority="684" stopIfTrue="1" operator="between">
      <formula>1</formula>
      <formula>3</formula>
    </cfRule>
  </conditionalFormatting>
  <conditionalFormatting sqref="AE49 AA49">
    <cfRule type="cellIs" dxfId="1432" priority="683" stopIfTrue="1" operator="greaterThanOrEqual">
      <formula>MAX(AB49:AC49)</formula>
    </cfRule>
  </conditionalFormatting>
  <conditionalFormatting sqref="AG49 AC49">
    <cfRule type="cellIs" dxfId="1431" priority="682" stopIfTrue="1" operator="greaterThan">
      <formula>MAX(AA49:AB49)</formula>
    </cfRule>
  </conditionalFormatting>
  <conditionalFormatting sqref="Y49">
    <cfRule type="cellIs" dxfId="1430" priority="680" stopIfTrue="1" operator="lessThan">
      <formula>X49</formula>
    </cfRule>
    <cfRule type="expression" dxfId="1429" priority="681" stopIfTrue="1">
      <formula>IF(X49="",TRUE,FALSE)</formula>
    </cfRule>
  </conditionalFormatting>
  <conditionalFormatting sqref="X49">
    <cfRule type="cellIs" dxfId="1428" priority="678" stopIfTrue="1" operator="lessThanOrEqual">
      <formula>Y49</formula>
    </cfRule>
    <cfRule type="expression" dxfId="1427" priority="679" stopIfTrue="1">
      <formula>IF(Y49="",TRUE,FALSE)</formula>
    </cfRule>
  </conditionalFormatting>
  <conditionalFormatting sqref="AB49 AF49">
    <cfRule type="expression" dxfId="1426" priority="677" stopIfTrue="1">
      <formula>IF(AB49&gt;AA49,IF(AB49&gt;=AC49,TRUE,FALSE))</formula>
    </cfRule>
  </conditionalFormatting>
  <conditionalFormatting sqref="D49">
    <cfRule type="cellIs" dxfId="1425" priority="676" stopIfTrue="1" operator="notBetween">
      <formula>1</formula>
      <formula>50</formula>
    </cfRule>
  </conditionalFormatting>
  <conditionalFormatting sqref="E49">
    <cfRule type="cellIs" dxfId="1424" priority="675" stopIfTrue="1" operator="notBetween">
      <formula>1</formula>
      <formula>50</formula>
    </cfRule>
  </conditionalFormatting>
  <conditionalFormatting sqref="F49">
    <cfRule type="cellIs" dxfId="1423" priority="674" stopIfTrue="1" operator="notBetween">
      <formula>1</formula>
      <formula>50</formula>
    </cfRule>
  </conditionalFormatting>
  <conditionalFormatting sqref="U49">
    <cfRule type="cellIs" dxfId="1422" priority="673" stopIfTrue="1" operator="notBetween">
      <formula>1</formula>
      <formula>50</formula>
    </cfRule>
  </conditionalFormatting>
  <conditionalFormatting sqref="V49">
    <cfRule type="cellIs" dxfId="1421" priority="672" stopIfTrue="1" operator="notBetween">
      <formula>1</formula>
      <formula>50</formula>
    </cfRule>
  </conditionalFormatting>
  <conditionalFormatting sqref="W49">
    <cfRule type="cellIs" dxfId="1420" priority="671" stopIfTrue="1" operator="notBetween">
      <formula>1</formula>
      <formula>50</formula>
    </cfRule>
  </conditionalFormatting>
  <conditionalFormatting sqref="AK49">
    <cfRule type="cellIs" dxfId="1419" priority="670" stopIfTrue="1" operator="notBetween">
      <formula>1</formula>
      <formula>50</formula>
    </cfRule>
  </conditionalFormatting>
  <conditionalFormatting sqref="H49">
    <cfRule type="cellIs" dxfId="1418" priority="669" stopIfTrue="1" operator="notBetween">
      <formula>1</formula>
      <formula>50</formula>
    </cfRule>
  </conditionalFormatting>
  <conditionalFormatting sqref="G49">
    <cfRule type="cellIs" dxfId="1417" priority="668" stopIfTrue="1" operator="notBetween">
      <formula>1</formula>
      <formula>50</formula>
    </cfRule>
  </conditionalFormatting>
  <conditionalFormatting sqref="S49">
    <cfRule type="expression" dxfId="1416" priority="662" stopIfTrue="1">
      <formula>DD49=DE49</formula>
    </cfRule>
  </conditionalFormatting>
  <conditionalFormatting sqref="O49">
    <cfRule type="expression" dxfId="1415" priority="666" stopIfTrue="1">
      <formula>IF(P49="x",FALSE,IF(O49=MAX(AX49:AZ49),TRUE,FALSE))</formula>
    </cfRule>
  </conditionalFormatting>
  <conditionalFormatting sqref="Q49">
    <cfRule type="expression" dxfId="1414" priority="665" stopIfTrue="1">
      <formula>IF(R49="x",FALSE,IF(Q49=MAX(AX49:AZ49),TRUE,FALSE))</formula>
    </cfRule>
  </conditionalFormatting>
  <conditionalFormatting sqref="S49">
    <cfRule type="expression" dxfId="1413" priority="667" stopIfTrue="1">
      <formula>IF(T49="x",FALSE,IF(S49=MAX(AX49:AZ49),TRUE,FALSE))</formula>
    </cfRule>
  </conditionalFormatting>
  <conditionalFormatting sqref="O49">
    <cfRule type="expression" dxfId="1412" priority="664" stopIfTrue="1">
      <formula>DB49=DE49</formula>
    </cfRule>
  </conditionalFormatting>
  <conditionalFormatting sqref="Q49">
    <cfRule type="expression" dxfId="1411" priority="663" stopIfTrue="1">
      <formula>DC49=DE49</formula>
    </cfRule>
  </conditionalFormatting>
  <conditionalFormatting sqref="I49">
    <cfRule type="expression" dxfId="1410" priority="660" stopIfTrue="1">
      <formula>IF(J49="x",FALSE,IF(I49=MAX(AO49:AQ49),TRUE,FALSE))</formula>
    </cfRule>
  </conditionalFormatting>
  <conditionalFormatting sqref="K49">
    <cfRule type="expression" dxfId="1409" priority="659" stopIfTrue="1">
      <formula>IF(L49="x",FALSE,IF(K49=MAX(AO49:AQ49),TRUE,FALSE))</formula>
    </cfRule>
  </conditionalFormatting>
  <conditionalFormatting sqref="M49">
    <cfRule type="expression" dxfId="1408" priority="661" stopIfTrue="1">
      <formula>IF(N49="x",FALSE,IF(M49=MAX(AO49:AQ49),TRUE,FALSE))</formula>
    </cfRule>
  </conditionalFormatting>
  <conditionalFormatting sqref="I49">
    <cfRule type="expression" dxfId="1407" priority="658" stopIfTrue="1">
      <formula>CF49=CI49</formula>
    </cfRule>
  </conditionalFormatting>
  <conditionalFormatting sqref="K49">
    <cfRule type="expression" dxfId="1406" priority="657" stopIfTrue="1">
      <formula>CG49=CI49</formula>
    </cfRule>
  </conditionalFormatting>
  <conditionalFormatting sqref="M49">
    <cfRule type="expression" dxfId="1405" priority="656" stopIfTrue="1">
      <formula>CH49=CI49</formula>
    </cfRule>
  </conditionalFormatting>
  <conditionalFormatting sqref="B49">
    <cfRule type="cellIs" dxfId="1404" priority="655" stopIfTrue="1" operator="notBetween">
      <formula>1</formula>
      <formula>50</formula>
    </cfRule>
  </conditionalFormatting>
  <conditionalFormatting sqref="AL51">
    <cfRule type="cellIs" dxfId="1403" priority="654" stopIfTrue="1" operator="between">
      <formula>1</formula>
      <formula>3</formula>
    </cfRule>
  </conditionalFormatting>
  <conditionalFormatting sqref="AE51 AA51">
    <cfRule type="cellIs" dxfId="1402" priority="653" stopIfTrue="1" operator="greaterThanOrEqual">
      <formula>MAX(AB51:AC51)</formula>
    </cfRule>
  </conditionalFormatting>
  <conditionalFormatting sqref="AG51 AC51">
    <cfRule type="cellIs" dxfId="1401" priority="652" stopIfTrue="1" operator="greaterThan">
      <formula>MAX(AA51:AB51)</formula>
    </cfRule>
  </conditionalFormatting>
  <conditionalFormatting sqref="Y51">
    <cfRule type="cellIs" dxfId="1400" priority="650" stopIfTrue="1" operator="lessThan">
      <formula>X51</formula>
    </cfRule>
    <cfRule type="expression" dxfId="1399" priority="651" stopIfTrue="1">
      <formula>IF(X51="",TRUE,FALSE)</formula>
    </cfRule>
  </conditionalFormatting>
  <conditionalFormatting sqref="X51">
    <cfRule type="cellIs" dxfId="1398" priority="648" stopIfTrue="1" operator="lessThanOrEqual">
      <formula>Y51</formula>
    </cfRule>
    <cfRule type="expression" dxfId="1397" priority="649" stopIfTrue="1">
      <formula>IF(Y51="",TRUE,FALSE)</formula>
    </cfRule>
  </conditionalFormatting>
  <conditionalFormatting sqref="AB51 AF51">
    <cfRule type="expression" dxfId="1396" priority="647" stopIfTrue="1">
      <formula>IF(AB51&gt;AA51,IF(AB51&gt;=AC51,TRUE,FALSE))</formula>
    </cfRule>
  </conditionalFormatting>
  <conditionalFormatting sqref="D51">
    <cfRule type="cellIs" dxfId="1395" priority="646" stopIfTrue="1" operator="notBetween">
      <formula>1</formula>
      <formula>50</formula>
    </cfRule>
  </conditionalFormatting>
  <conditionalFormatting sqref="E51">
    <cfRule type="cellIs" dxfId="1394" priority="645" stopIfTrue="1" operator="notBetween">
      <formula>1</formula>
      <formula>50</formula>
    </cfRule>
  </conditionalFormatting>
  <conditionalFormatting sqref="F51">
    <cfRule type="cellIs" dxfId="1393" priority="644" stopIfTrue="1" operator="notBetween">
      <formula>1</formula>
      <formula>50</formula>
    </cfRule>
  </conditionalFormatting>
  <conditionalFormatting sqref="U51">
    <cfRule type="cellIs" dxfId="1392" priority="643" stopIfTrue="1" operator="notBetween">
      <formula>1</formula>
      <formula>50</formula>
    </cfRule>
  </conditionalFormatting>
  <conditionalFormatting sqref="V51">
    <cfRule type="cellIs" dxfId="1391" priority="642" stopIfTrue="1" operator="notBetween">
      <formula>1</formula>
      <formula>50</formula>
    </cfRule>
  </conditionalFormatting>
  <conditionalFormatting sqref="W51">
    <cfRule type="cellIs" dxfId="1390" priority="641" stopIfTrue="1" operator="notBetween">
      <formula>1</formula>
      <formula>50</formula>
    </cfRule>
  </conditionalFormatting>
  <conditionalFormatting sqref="AK51">
    <cfRule type="cellIs" dxfId="1389" priority="640" stopIfTrue="1" operator="notBetween">
      <formula>1</formula>
      <formula>50</formula>
    </cfRule>
  </conditionalFormatting>
  <conditionalFormatting sqref="H51">
    <cfRule type="cellIs" dxfId="1388" priority="639" stopIfTrue="1" operator="notBetween">
      <formula>1</formula>
      <formula>50</formula>
    </cfRule>
  </conditionalFormatting>
  <conditionalFormatting sqref="G51">
    <cfRule type="cellIs" dxfId="1387" priority="638" stopIfTrue="1" operator="notBetween">
      <formula>1</formula>
      <formula>50</formula>
    </cfRule>
  </conditionalFormatting>
  <conditionalFormatting sqref="S51">
    <cfRule type="expression" dxfId="1386" priority="632" stopIfTrue="1">
      <formula>DD51=DE51</formula>
    </cfRule>
  </conditionalFormatting>
  <conditionalFormatting sqref="O51">
    <cfRule type="expression" dxfId="1385" priority="636" stopIfTrue="1">
      <formula>IF(P51="x",FALSE,IF(O51=MAX(AX51:AZ51),TRUE,FALSE))</formula>
    </cfRule>
  </conditionalFormatting>
  <conditionalFormatting sqref="Q51">
    <cfRule type="expression" dxfId="1384" priority="635" stopIfTrue="1">
      <formula>IF(R51="x",FALSE,IF(Q51=MAX(AX51:AZ51),TRUE,FALSE))</formula>
    </cfRule>
  </conditionalFormatting>
  <conditionalFormatting sqref="S51">
    <cfRule type="expression" dxfId="1383" priority="637" stopIfTrue="1">
      <formula>IF(T51="x",FALSE,IF(S51=MAX(AX51:AZ51),TRUE,FALSE))</formula>
    </cfRule>
  </conditionalFormatting>
  <conditionalFormatting sqref="O51">
    <cfRule type="expression" dxfId="1382" priority="634" stopIfTrue="1">
      <formula>DB51=DE51</formula>
    </cfRule>
  </conditionalFormatting>
  <conditionalFormatting sqref="Q51">
    <cfRule type="expression" dxfId="1381" priority="633" stopIfTrue="1">
      <formula>DC51=DE51</formula>
    </cfRule>
  </conditionalFormatting>
  <conditionalFormatting sqref="I51">
    <cfRule type="expression" dxfId="1380" priority="630" stopIfTrue="1">
      <formula>IF(J51="x",FALSE,IF(I51=MAX(AO51:AQ51),TRUE,FALSE))</formula>
    </cfRule>
  </conditionalFormatting>
  <conditionalFormatting sqref="K51">
    <cfRule type="expression" dxfId="1379" priority="629" stopIfTrue="1">
      <formula>IF(L51="x",FALSE,IF(K51=MAX(AO51:AQ51),TRUE,FALSE))</formula>
    </cfRule>
  </conditionalFormatting>
  <conditionalFormatting sqref="M51">
    <cfRule type="expression" dxfId="1378" priority="631" stopIfTrue="1">
      <formula>IF(N51="x",FALSE,IF(M51=MAX(AO51:AQ51),TRUE,FALSE))</formula>
    </cfRule>
  </conditionalFormatting>
  <conditionalFormatting sqref="I51">
    <cfRule type="expression" dxfId="1377" priority="628" stopIfTrue="1">
      <formula>CF51=CI51</formula>
    </cfRule>
  </conditionalFormatting>
  <conditionalFormatting sqref="K51">
    <cfRule type="expression" dxfId="1376" priority="627" stopIfTrue="1">
      <formula>CG51=CI51</formula>
    </cfRule>
  </conditionalFormatting>
  <conditionalFormatting sqref="M51">
    <cfRule type="expression" dxfId="1375" priority="626" stopIfTrue="1">
      <formula>CH51=CI51</formula>
    </cfRule>
  </conditionalFormatting>
  <conditionalFormatting sqref="B51">
    <cfRule type="cellIs" dxfId="1374" priority="625" stopIfTrue="1" operator="notBetween">
      <formula>1</formula>
      <formula>50</formula>
    </cfRule>
  </conditionalFormatting>
  <conditionalFormatting sqref="AL51">
    <cfRule type="cellIs" dxfId="1373" priority="624" stopIfTrue="1" operator="between">
      <formula>1</formula>
      <formula>3</formula>
    </cfRule>
  </conditionalFormatting>
  <conditionalFormatting sqref="AE51 AA51">
    <cfRule type="cellIs" dxfId="1372" priority="623" stopIfTrue="1" operator="greaterThanOrEqual">
      <formula>MAX(AB51:AC51)</formula>
    </cfRule>
  </conditionalFormatting>
  <conditionalFormatting sqref="AG51 AC51">
    <cfRule type="cellIs" dxfId="1371" priority="622" stopIfTrue="1" operator="greaterThan">
      <formula>MAX(AA51:AB51)</formula>
    </cfRule>
  </conditionalFormatting>
  <conditionalFormatting sqref="Y51">
    <cfRule type="cellIs" dxfId="1370" priority="620" stopIfTrue="1" operator="lessThan">
      <formula>X51</formula>
    </cfRule>
    <cfRule type="expression" dxfId="1369" priority="621" stopIfTrue="1">
      <formula>IF(X51="",TRUE,FALSE)</formula>
    </cfRule>
  </conditionalFormatting>
  <conditionalFormatting sqref="X51">
    <cfRule type="cellIs" dxfId="1368" priority="618" stopIfTrue="1" operator="lessThanOrEqual">
      <formula>Y51</formula>
    </cfRule>
    <cfRule type="expression" dxfId="1367" priority="619" stopIfTrue="1">
      <formula>IF(Y51="",TRUE,FALSE)</formula>
    </cfRule>
  </conditionalFormatting>
  <conditionalFormatting sqref="AB51 AF51">
    <cfRule type="expression" dxfId="1366" priority="617" stopIfTrue="1">
      <formula>IF(AB51&gt;AA51,IF(AB51&gt;=AC51,TRUE,FALSE))</formula>
    </cfRule>
  </conditionalFormatting>
  <conditionalFormatting sqref="D51">
    <cfRule type="cellIs" dxfId="1365" priority="616" stopIfTrue="1" operator="notBetween">
      <formula>1</formula>
      <formula>50</formula>
    </cfRule>
  </conditionalFormatting>
  <conditionalFormatting sqref="E51">
    <cfRule type="cellIs" dxfId="1364" priority="615" stopIfTrue="1" operator="notBetween">
      <formula>1</formula>
      <formula>50</formula>
    </cfRule>
  </conditionalFormatting>
  <conditionalFormatting sqref="F51">
    <cfRule type="cellIs" dxfId="1363" priority="614" stopIfTrue="1" operator="notBetween">
      <formula>1</formula>
      <formula>50</formula>
    </cfRule>
  </conditionalFormatting>
  <conditionalFormatting sqref="U51">
    <cfRule type="cellIs" dxfId="1362" priority="613" stopIfTrue="1" operator="notBetween">
      <formula>1</formula>
      <formula>50</formula>
    </cfRule>
  </conditionalFormatting>
  <conditionalFormatting sqref="V51">
    <cfRule type="cellIs" dxfId="1361" priority="612" stopIfTrue="1" operator="notBetween">
      <formula>1</formula>
      <formula>50</formula>
    </cfRule>
  </conditionalFormatting>
  <conditionalFormatting sqref="W51">
    <cfRule type="cellIs" dxfId="1360" priority="611" stopIfTrue="1" operator="notBetween">
      <formula>1</formula>
      <formula>50</formula>
    </cfRule>
  </conditionalFormatting>
  <conditionalFormatting sqref="AK51">
    <cfRule type="cellIs" dxfId="1359" priority="610" stopIfTrue="1" operator="notBetween">
      <formula>1</formula>
      <formula>50</formula>
    </cfRule>
  </conditionalFormatting>
  <conditionalFormatting sqref="H51">
    <cfRule type="cellIs" dxfId="1358" priority="609" stopIfTrue="1" operator="notBetween">
      <formula>1</formula>
      <formula>50</formula>
    </cfRule>
  </conditionalFormatting>
  <conditionalFormatting sqref="G51">
    <cfRule type="cellIs" dxfId="1357" priority="608" stopIfTrue="1" operator="notBetween">
      <formula>1</formula>
      <formula>50</formula>
    </cfRule>
  </conditionalFormatting>
  <conditionalFormatting sqref="S51">
    <cfRule type="expression" dxfId="1356" priority="602" stopIfTrue="1">
      <formula>DD51=DE51</formula>
    </cfRule>
  </conditionalFormatting>
  <conditionalFormatting sqref="O51">
    <cfRule type="expression" dxfId="1355" priority="606" stopIfTrue="1">
      <formula>IF(P51="x",FALSE,IF(O51=MAX(AX51:AZ51),TRUE,FALSE))</formula>
    </cfRule>
  </conditionalFormatting>
  <conditionalFormatting sqref="Q51">
    <cfRule type="expression" dxfId="1354" priority="605" stopIfTrue="1">
      <formula>IF(R51="x",FALSE,IF(Q51=MAX(AX51:AZ51),TRUE,FALSE))</formula>
    </cfRule>
  </conditionalFormatting>
  <conditionalFormatting sqref="S51">
    <cfRule type="expression" dxfId="1353" priority="607" stopIfTrue="1">
      <formula>IF(T51="x",FALSE,IF(S51=MAX(AX51:AZ51),TRUE,FALSE))</formula>
    </cfRule>
  </conditionalFormatting>
  <conditionalFormatting sqref="O51">
    <cfRule type="expression" dxfId="1352" priority="604" stopIfTrue="1">
      <formula>DB51=DE51</formula>
    </cfRule>
  </conditionalFormatting>
  <conditionalFormatting sqref="Q51">
    <cfRule type="expression" dxfId="1351" priority="603" stopIfTrue="1">
      <formula>DC51=DE51</formula>
    </cfRule>
  </conditionalFormatting>
  <conditionalFormatting sqref="I51">
    <cfRule type="expression" dxfId="1350" priority="600" stopIfTrue="1">
      <formula>IF(J51="x",FALSE,IF(I51=MAX(AO51:AQ51),TRUE,FALSE))</formula>
    </cfRule>
  </conditionalFormatting>
  <conditionalFormatting sqref="K51">
    <cfRule type="expression" dxfId="1349" priority="599" stopIfTrue="1">
      <formula>IF(L51="x",FALSE,IF(K51=MAX(AO51:AQ51),TRUE,FALSE))</formula>
    </cfRule>
  </conditionalFormatting>
  <conditionalFormatting sqref="M51">
    <cfRule type="expression" dxfId="1348" priority="601" stopIfTrue="1">
      <formula>IF(N51="x",FALSE,IF(M51=MAX(AO51:AQ51),TRUE,FALSE))</formula>
    </cfRule>
  </conditionalFormatting>
  <conditionalFormatting sqref="I51">
    <cfRule type="expression" dxfId="1347" priority="598" stopIfTrue="1">
      <formula>CF51=CI51</formula>
    </cfRule>
  </conditionalFormatting>
  <conditionalFormatting sqref="K51">
    <cfRule type="expression" dxfId="1346" priority="597" stopIfTrue="1">
      <formula>CG51=CI51</formula>
    </cfRule>
  </conditionalFormatting>
  <conditionalFormatting sqref="M51">
    <cfRule type="expression" dxfId="1345" priority="596" stopIfTrue="1">
      <formula>CH51=CI51</formula>
    </cfRule>
  </conditionalFormatting>
  <conditionalFormatting sqref="B51">
    <cfRule type="cellIs" dxfId="1344" priority="595" stopIfTrue="1" operator="notBetween">
      <formula>1</formula>
      <formula>50</formula>
    </cfRule>
  </conditionalFormatting>
  <conditionalFormatting sqref="AL50">
    <cfRule type="cellIs" dxfId="1343" priority="594" stopIfTrue="1" operator="between">
      <formula>1</formula>
      <formula>3</formula>
    </cfRule>
  </conditionalFormatting>
  <conditionalFormatting sqref="AE50 AA50">
    <cfRule type="cellIs" dxfId="1342" priority="593" stopIfTrue="1" operator="greaterThanOrEqual">
      <formula>MAX(AB50:AC50)</formula>
    </cfRule>
  </conditionalFormatting>
  <conditionalFormatting sqref="AG50 AC50">
    <cfRule type="cellIs" dxfId="1341" priority="592" stopIfTrue="1" operator="greaterThan">
      <formula>MAX(AA50:AB50)</formula>
    </cfRule>
  </conditionalFormatting>
  <conditionalFormatting sqref="Y50">
    <cfRule type="cellIs" dxfId="1340" priority="590" stopIfTrue="1" operator="lessThan">
      <formula>X50</formula>
    </cfRule>
    <cfRule type="expression" dxfId="1339" priority="591" stopIfTrue="1">
      <formula>IF(X50="",TRUE,FALSE)</formula>
    </cfRule>
  </conditionalFormatting>
  <conditionalFormatting sqref="X50">
    <cfRule type="cellIs" dxfId="1338" priority="588" stopIfTrue="1" operator="lessThanOrEqual">
      <formula>Y50</formula>
    </cfRule>
    <cfRule type="expression" dxfId="1337" priority="589" stopIfTrue="1">
      <formula>IF(Y50="",TRUE,FALSE)</formula>
    </cfRule>
  </conditionalFormatting>
  <conditionalFormatting sqref="AB50 AF50">
    <cfRule type="expression" dxfId="1336" priority="587" stopIfTrue="1">
      <formula>IF(AB50&gt;AA50,IF(AB50&gt;=AC50,TRUE,FALSE))</formula>
    </cfRule>
  </conditionalFormatting>
  <conditionalFormatting sqref="D50">
    <cfRule type="cellIs" dxfId="1335" priority="586" stopIfTrue="1" operator="notBetween">
      <formula>1</formula>
      <formula>50</formula>
    </cfRule>
  </conditionalFormatting>
  <conditionalFormatting sqref="E50">
    <cfRule type="cellIs" dxfId="1334" priority="585" stopIfTrue="1" operator="notBetween">
      <formula>1</formula>
      <formula>50</formula>
    </cfRule>
  </conditionalFormatting>
  <conditionalFormatting sqref="F50">
    <cfRule type="cellIs" dxfId="1333" priority="584" stopIfTrue="1" operator="notBetween">
      <formula>1</formula>
      <formula>50</formula>
    </cfRule>
  </conditionalFormatting>
  <conditionalFormatting sqref="U50">
    <cfRule type="cellIs" dxfId="1332" priority="583" stopIfTrue="1" operator="notBetween">
      <formula>1</formula>
      <formula>50</formula>
    </cfRule>
  </conditionalFormatting>
  <conditionalFormatting sqref="V50">
    <cfRule type="cellIs" dxfId="1331" priority="582" stopIfTrue="1" operator="notBetween">
      <formula>1</formula>
      <formula>50</formula>
    </cfRule>
  </conditionalFormatting>
  <conditionalFormatting sqref="W50">
    <cfRule type="cellIs" dxfId="1330" priority="581" stopIfTrue="1" operator="notBetween">
      <formula>1</formula>
      <formula>50</formula>
    </cfRule>
  </conditionalFormatting>
  <conditionalFormatting sqref="AK50">
    <cfRule type="cellIs" dxfId="1329" priority="580" stopIfTrue="1" operator="notBetween">
      <formula>1</formula>
      <formula>50</formula>
    </cfRule>
  </conditionalFormatting>
  <conditionalFormatting sqref="H50">
    <cfRule type="cellIs" dxfId="1328" priority="579" stopIfTrue="1" operator="notBetween">
      <formula>1</formula>
      <formula>50</formula>
    </cfRule>
  </conditionalFormatting>
  <conditionalFormatting sqref="G50">
    <cfRule type="cellIs" dxfId="1327" priority="578" stopIfTrue="1" operator="notBetween">
      <formula>1</formula>
      <formula>50</formula>
    </cfRule>
  </conditionalFormatting>
  <conditionalFormatting sqref="S50">
    <cfRule type="expression" dxfId="1326" priority="572" stopIfTrue="1">
      <formula>DD50=DE50</formula>
    </cfRule>
  </conditionalFormatting>
  <conditionalFormatting sqref="O50">
    <cfRule type="expression" dxfId="1325" priority="576" stopIfTrue="1">
      <formula>IF(P50="x",FALSE,IF(O50=MAX(AX50:AZ50),TRUE,FALSE))</formula>
    </cfRule>
  </conditionalFormatting>
  <conditionalFormatting sqref="Q50">
    <cfRule type="expression" dxfId="1324" priority="575" stopIfTrue="1">
      <formula>IF(R50="x",FALSE,IF(Q50=MAX(AX50:AZ50),TRUE,FALSE))</formula>
    </cfRule>
  </conditionalFormatting>
  <conditionalFormatting sqref="S50">
    <cfRule type="expression" dxfId="1323" priority="577" stopIfTrue="1">
      <formula>IF(T50="x",FALSE,IF(S50=MAX(AX50:AZ50),TRUE,FALSE))</formula>
    </cfRule>
  </conditionalFormatting>
  <conditionalFormatting sqref="O50">
    <cfRule type="expression" dxfId="1322" priority="574" stopIfTrue="1">
      <formula>DB50=DE50</formula>
    </cfRule>
  </conditionalFormatting>
  <conditionalFormatting sqref="Q50">
    <cfRule type="expression" dxfId="1321" priority="573" stopIfTrue="1">
      <formula>DC50=DE50</formula>
    </cfRule>
  </conditionalFormatting>
  <conditionalFormatting sqref="I50">
    <cfRule type="expression" dxfId="1320" priority="570" stopIfTrue="1">
      <formula>IF(J50="x",FALSE,IF(I50=MAX(AO50:AQ50),TRUE,FALSE))</formula>
    </cfRule>
  </conditionalFormatting>
  <conditionalFormatting sqref="K50">
    <cfRule type="expression" dxfId="1319" priority="569" stopIfTrue="1">
      <formula>IF(L50="x",FALSE,IF(K50=MAX(AO50:AQ50),TRUE,FALSE))</formula>
    </cfRule>
  </conditionalFormatting>
  <conditionalFormatting sqref="M50">
    <cfRule type="expression" dxfId="1318" priority="571" stopIfTrue="1">
      <formula>IF(N50="x",FALSE,IF(M50=MAX(AO50:AQ50),TRUE,FALSE))</formula>
    </cfRule>
  </conditionalFormatting>
  <conditionalFormatting sqref="I50">
    <cfRule type="expression" dxfId="1317" priority="568" stopIfTrue="1">
      <formula>CF50=CI50</formula>
    </cfRule>
  </conditionalFormatting>
  <conditionalFormatting sqref="K50">
    <cfRule type="expression" dxfId="1316" priority="567" stopIfTrue="1">
      <formula>CG50=CI50</formula>
    </cfRule>
  </conditionalFormatting>
  <conditionalFormatting sqref="M50">
    <cfRule type="expression" dxfId="1315" priority="566" stopIfTrue="1">
      <formula>CH50=CI50</formula>
    </cfRule>
  </conditionalFormatting>
  <conditionalFormatting sqref="B50">
    <cfRule type="cellIs" dxfId="1314" priority="565" stopIfTrue="1" operator="notBetween">
      <formula>1</formula>
      <formula>50</formula>
    </cfRule>
  </conditionalFormatting>
  <conditionalFormatting sqref="AE78:AE87 AA78:AA87">
    <cfRule type="cellIs" dxfId="1313" priority="564" stopIfTrue="1" operator="greaterThanOrEqual">
      <formula>MAX(AB78:AC78)</formula>
    </cfRule>
  </conditionalFormatting>
  <conditionalFormatting sqref="AG78:AG87 AC78:AC87">
    <cfRule type="cellIs" dxfId="1312" priority="563" stopIfTrue="1" operator="greaterThan">
      <formula>MAX(AA78:AB78)</formula>
    </cfRule>
  </conditionalFormatting>
  <conditionalFormatting sqref="Y78:Y87">
    <cfRule type="cellIs" dxfId="1311" priority="561" stopIfTrue="1" operator="lessThan">
      <formula>X78</formula>
    </cfRule>
    <cfRule type="expression" dxfId="1310" priority="562" stopIfTrue="1">
      <formula>IF(X78="",TRUE,FALSE)</formula>
    </cfRule>
  </conditionalFormatting>
  <conditionalFormatting sqref="X78:X87">
    <cfRule type="cellIs" dxfId="1309" priority="559" stopIfTrue="1" operator="lessThanOrEqual">
      <formula>Y78</formula>
    </cfRule>
    <cfRule type="expression" dxfId="1308" priority="560" stopIfTrue="1">
      <formula>IF(Y78="",TRUE,FALSE)</formula>
    </cfRule>
  </conditionalFormatting>
  <conditionalFormatting sqref="AB78:AB87 AF78:AF87">
    <cfRule type="expression" dxfId="1307" priority="558" stopIfTrue="1">
      <formula>IF(AB78&gt;AA78,IF(AB78&gt;=AC78,TRUE,FALSE))</formula>
    </cfRule>
  </conditionalFormatting>
  <conditionalFormatting sqref="AL78:AL95">
    <cfRule type="cellIs" dxfId="1306" priority="557" stopIfTrue="1" operator="between">
      <formula>1</formula>
      <formula>3</formula>
    </cfRule>
  </conditionalFormatting>
  <conditionalFormatting sqref="AA78:AA81">
    <cfRule type="cellIs" dxfId="1305" priority="556" stopIfTrue="1" operator="greaterThanOrEqual">
      <formula>MAX(AB78:AC78)</formula>
    </cfRule>
  </conditionalFormatting>
  <conditionalFormatting sqref="AC78:AC81">
    <cfRule type="cellIs" dxfId="1304" priority="555" stopIfTrue="1" operator="greaterThan">
      <formula>MAX(AA78:AB78)</formula>
    </cfRule>
  </conditionalFormatting>
  <conditionalFormatting sqref="AB78:AB81">
    <cfRule type="expression" dxfId="1303" priority="554" stopIfTrue="1">
      <formula>IF(AB78&gt;AA78,IF(AB78&gt;=AC78,TRUE,FALSE))</formula>
    </cfRule>
  </conditionalFormatting>
  <conditionalFormatting sqref="AE78:AE81">
    <cfRule type="cellIs" dxfId="1302" priority="553" stopIfTrue="1" operator="greaterThanOrEqual">
      <formula>MAX(AF78:AG78)</formula>
    </cfRule>
  </conditionalFormatting>
  <conditionalFormatting sqref="AG78:AG81">
    <cfRule type="cellIs" dxfId="1301" priority="552" stopIfTrue="1" operator="greaterThan">
      <formula>MAX(AE78:AF78)</formula>
    </cfRule>
  </conditionalFormatting>
  <conditionalFormatting sqref="AF78:AF81">
    <cfRule type="expression" dxfId="1300" priority="551" stopIfTrue="1">
      <formula>IF(AF78&gt;AE78,IF(AF78&gt;=AG78,TRUE,FALSE))</formula>
    </cfRule>
  </conditionalFormatting>
  <conditionalFormatting sqref="X87">
    <cfRule type="cellIs" dxfId="1299" priority="549" stopIfTrue="1" operator="lessThanOrEqual">
      <formula>Y87</formula>
    </cfRule>
    <cfRule type="expression" dxfId="1298" priority="550" stopIfTrue="1">
      <formula>IF(Y87="",TRUE,FALSE)</formula>
    </cfRule>
  </conditionalFormatting>
  <conditionalFormatting sqref="D78:D87">
    <cfRule type="cellIs" dxfId="1297" priority="548" stopIfTrue="1" operator="notBetween">
      <formula>1</formula>
      <formula>50</formula>
    </cfRule>
  </conditionalFormatting>
  <conditionalFormatting sqref="E78:E87">
    <cfRule type="cellIs" dxfId="1296" priority="547" stopIfTrue="1" operator="notBetween">
      <formula>1</formula>
      <formula>50</formula>
    </cfRule>
  </conditionalFormatting>
  <conditionalFormatting sqref="F78:F87">
    <cfRule type="cellIs" dxfId="1295" priority="546" stopIfTrue="1" operator="notBetween">
      <formula>1</formula>
      <formula>50</formula>
    </cfRule>
  </conditionalFormatting>
  <conditionalFormatting sqref="AE87:AE95 AA87:AA95">
    <cfRule type="cellIs" dxfId="1294" priority="545" stopIfTrue="1" operator="greaterThanOrEqual">
      <formula>MAX(AB87:AC87)</formula>
    </cfRule>
  </conditionalFormatting>
  <conditionalFormatting sqref="AG87:AG95 AC87:AC95">
    <cfRule type="cellIs" dxfId="1293" priority="544" stopIfTrue="1" operator="greaterThan">
      <formula>MAX(AA87:AB87)</formula>
    </cfRule>
  </conditionalFormatting>
  <conditionalFormatting sqref="Y87:Y95">
    <cfRule type="cellIs" dxfId="1292" priority="542" stopIfTrue="1" operator="lessThan">
      <formula>X87</formula>
    </cfRule>
    <cfRule type="expression" dxfId="1291" priority="543" stopIfTrue="1">
      <formula>IF(X87="",TRUE,FALSE)</formula>
    </cfRule>
  </conditionalFormatting>
  <conditionalFormatting sqref="X87:X95">
    <cfRule type="cellIs" dxfId="1290" priority="540" stopIfTrue="1" operator="lessThanOrEqual">
      <formula>Y87</formula>
    </cfRule>
    <cfRule type="expression" dxfId="1289" priority="541" stopIfTrue="1">
      <formula>IF(Y87="",TRUE,FALSE)</formula>
    </cfRule>
  </conditionalFormatting>
  <conditionalFormatting sqref="AB87:AB95 AF87:AF95">
    <cfRule type="expression" dxfId="1288" priority="539" stopIfTrue="1">
      <formula>IF(AB87&gt;AA87,IF(AB87&gt;=AC87,TRUE,FALSE))</formula>
    </cfRule>
  </conditionalFormatting>
  <conditionalFormatting sqref="AA87:AA90">
    <cfRule type="cellIs" dxfId="1287" priority="538" stopIfTrue="1" operator="greaterThanOrEqual">
      <formula>MAX(AB87:AC87)</formula>
    </cfRule>
  </conditionalFormatting>
  <conditionalFormatting sqref="AC87:AC90">
    <cfRule type="cellIs" dxfId="1286" priority="537" stopIfTrue="1" operator="greaterThan">
      <formula>MAX(AA87:AB87)</formula>
    </cfRule>
  </conditionalFormatting>
  <conditionalFormatting sqref="AB87:AB90">
    <cfRule type="expression" dxfId="1285" priority="536" stopIfTrue="1">
      <formula>IF(AB87&gt;AA87,IF(AB87&gt;=AC87,TRUE,FALSE))</formula>
    </cfRule>
  </conditionalFormatting>
  <conditionalFormatting sqref="AE87:AE90">
    <cfRule type="cellIs" dxfId="1284" priority="535" stopIfTrue="1" operator="greaterThanOrEqual">
      <formula>MAX(AF87:AG87)</formula>
    </cfRule>
  </conditionalFormatting>
  <conditionalFormatting sqref="AG87:AG90">
    <cfRule type="cellIs" dxfId="1283" priority="534" stopIfTrue="1" operator="greaterThan">
      <formula>MAX(AE87:AF87)</formula>
    </cfRule>
  </conditionalFormatting>
  <conditionalFormatting sqref="AF87:AF90">
    <cfRule type="expression" dxfId="1282" priority="533" stopIfTrue="1">
      <formula>IF(AF87&gt;AE87,IF(AF87&gt;=AG87,TRUE,FALSE))</formula>
    </cfRule>
  </conditionalFormatting>
  <conditionalFormatting sqref="D87:D95">
    <cfRule type="cellIs" dxfId="1281" priority="532" stopIfTrue="1" operator="notBetween">
      <formula>1</formula>
      <formula>50</formula>
    </cfRule>
  </conditionalFormatting>
  <conditionalFormatting sqref="E87:E95">
    <cfRule type="cellIs" dxfId="1280" priority="531" stopIfTrue="1" operator="notBetween">
      <formula>1</formula>
      <formula>50</formula>
    </cfRule>
  </conditionalFormatting>
  <conditionalFormatting sqref="F87:F95">
    <cfRule type="cellIs" dxfId="1279" priority="530" stopIfTrue="1" operator="notBetween">
      <formula>1</formula>
      <formula>50</formula>
    </cfRule>
  </conditionalFormatting>
  <conditionalFormatting sqref="U78:U87">
    <cfRule type="cellIs" dxfId="1278" priority="529" stopIfTrue="1" operator="notBetween">
      <formula>1</formula>
      <formula>50</formula>
    </cfRule>
  </conditionalFormatting>
  <conditionalFormatting sqref="V78:V87">
    <cfRule type="cellIs" dxfId="1277" priority="528" stopIfTrue="1" operator="notBetween">
      <formula>1</formula>
      <formula>50</formula>
    </cfRule>
  </conditionalFormatting>
  <conditionalFormatting sqref="W78:W87">
    <cfRule type="cellIs" dxfId="1276" priority="527" stopIfTrue="1" operator="notBetween">
      <formula>1</formula>
      <formula>50</formula>
    </cfRule>
  </conditionalFormatting>
  <conditionalFormatting sqref="U87:U95">
    <cfRule type="cellIs" dxfId="1275" priority="526" stopIfTrue="1" operator="notBetween">
      <formula>1</formula>
      <formula>50</formula>
    </cfRule>
  </conditionalFormatting>
  <conditionalFormatting sqref="V87:V95">
    <cfRule type="cellIs" dxfId="1274" priority="525" stopIfTrue="1" operator="notBetween">
      <formula>1</formula>
      <formula>50</formula>
    </cfRule>
  </conditionalFormatting>
  <conditionalFormatting sqref="W87:W95">
    <cfRule type="cellIs" dxfId="1273" priority="524" stopIfTrue="1" operator="notBetween">
      <formula>1</formula>
      <formula>50</formula>
    </cfRule>
  </conditionalFormatting>
  <conditionalFormatting sqref="AK87:AK95">
    <cfRule type="cellIs" dxfId="1272" priority="522" stopIfTrue="1" operator="notBetween">
      <formula>1</formula>
      <formula>50</formula>
    </cfRule>
  </conditionalFormatting>
  <conditionalFormatting sqref="AK78:AK87">
    <cfRule type="cellIs" dxfId="1271" priority="523" stopIfTrue="1" operator="notBetween">
      <formula>1</formula>
      <formula>50</formula>
    </cfRule>
  </conditionalFormatting>
  <conditionalFormatting sqref="H78:H87">
    <cfRule type="cellIs" dxfId="1270" priority="521" stopIfTrue="1" operator="notBetween">
      <formula>1</formula>
      <formula>50</formula>
    </cfRule>
  </conditionalFormatting>
  <conditionalFormatting sqref="H87:H95">
    <cfRule type="cellIs" dxfId="1269" priority="520" stopIfTrue="1" operator="notBetween">
      <formula>1</formula>
      <formula>50</formula>
    </cfRule>
  </conditionalFormatting>
  <conditionalFormatting sqref="G87:G95">
    <cfRule type="cellIs" dxfId="1268" priority="519" stopIfTrue="1" operator="notBetween">
      <formula>1</formula>
      <formula>50</formula>
    </cfRule>
  </conditionalFormatting>
  <conditionalFormatting sqref="S79:S95">
    <cfRule type="expression" dxfId="1267" priority="510" stopIfTrue="1">
      <formula>DD79=DE79</formula>
    </cfRule>
  </conditionalFormatting>
  <conditionalFormatting sqref="O78:O95">
    <cfRule type="expression" dxfId="1266" priority="517" stopIfTrue="1">
      <formula>IF(P78="x",FALSE,IF(O78=MAX(AX78:AZ78),TRUE,FALSE))</formula>
    </cfRule>
  </conditionalFormatting>
  <conditionalFormatting sqref="Q78:Q95">
    <cfRule type="expression" dxfId="1265" priority="516" stopIfTrue="1">
      <formula>IF(R78="x",FALSE,IF(Q78=MAX(AX78:AZ78),TRUE,FALSE))</formula>
    </cfRule>
  </conditionalFormatting>
  <conditionalFormatting sqref="S78:S95">
    <cfRule type="expression" dxfId="1264" priority="518" stopIfTrue="1">
      <formula>IF(T78="x",FALSE,IF(S78=MAX(AX78:AZ78),TRUE,FALSE))</formula>
    </cfRule>
  </conditionalFormatting>
  <conditionalFormatting sqref="O78">
    <cfRule type="expression" dxfId="1263" priority="515" stopIfTrue="1">
      <formula>DB78=DE78</formula>
    </cfRule>
  </conditionalFormatting>
  <conditionalFormatting sqref="Q78">
    <cfRule type="expression" dxfId="1262" priority="514" stopIfTrue="1">
      <formula>DC78=DE78</formula>
    </cfRule>
  </conditionalFormatting>
  <conditionalFormatting sqref="S78">
    <cfRule type="expression" dxfId="1261" priority="513" stopIfTrue="1">
      <formula>DD78=DE78</formula>
    </cfRule>
  </conditionalFormatting>
  <conditionalFormatting sqref="O79:O95">
    <cfRule type="expression" dxfId="1260" priority="512" stopIfTrue="1">
      <formula>DB79=DE79</formula>
    </cfRule>
  </conditionalFormatting>
  <conditionalFormatting sqref="Q79:Q95">
    <cfRule type="expression" dxfId="1259" priority="511" stopIfTrue="1">
      <formula>DC79=DE79</formula>
    </cfRule>
  </conditionalFormatting>
  <conditionalFormatting sqref="I78:I95">
    <cfRule type="expression" dxfId="1258" priority="508" stopIfTrue="1">
      <formula>IF(J78="x",FALSE,IF(I78=MAX(AO78:AQ78),TRUE,FALSE))</formula>
    </cfRule>
  </conditionalFormatting>
  <conditionalFormatting sqref="K78:K95">
    <cfRule type="expression" dxfId="1257" priority="507" stopIfTrue="1">
      <formula>IF(L78="x",FALSE,IF(K78=MAX(AO78:AQ78),TRUE,FALSE))</formula>
    </cfRule>
  </conditionalFormatting>
  <conditionalFormatting sqref="M78:M95">
    <cfRule type="expression" dxfId="1256" priority="509" stopIfTrue="1">
      <formula>IF(N78="x",FALSE,IF(M78=MAX(AO78:AQ78),TRUE,FALSE))</formula>
    </cfRule>
  </conditionalFormatting>
  <conditionalFormatting sqref="I78">
    <cfRule type="expression" dxfId="1255" priority="506" stopIfTrue="1">
      <formula>CF78=CI78</formula>
    </cfRule>
  </conditionalFormatting>
  <conditionalFormatting sqref="I79:I95">
    <cfRule type="expression" dxfId="1254" priority="505" stopIfTrue="1">
      <formula>CF79=CI79</formula>
    </cfRule>
  </conditionalFormatting>
  <conditionalFormatting sqref="K78">
    <cfRule type="expression" dxfId="1253" priority="504" stopIfTrue="1">
      <formula>CG78=CI78</formula>
    </cfRule>
  </conditionalFormatting>
  <conditionalFormatting sqref="K79:K95">
    <cfRule type="expression" dxfId="1252" priority="503" stopIfTrue="1">
      <formula>CG79=CI79</formula>
    </cfRule>
  </conditionalFormatting>
  <conditionalFormatting sqref="M78">
    <cfRule type="expression" dxfId="1251" priority="502" stopIfTrue="1">
      <formula>CH78=CI78</formula>
    </cfRule>
  </conditionalFormatting>
  <conditionalFormatting sqref="M79:M95">
    <cfRule type="expression" dxfId="1250" priority="501" stopIfTrue="1">
      <formula>CH79=CI79</formula>
    </cfRule>
  </conditionalFormatting>
  <conditionalFormatting sqref="B78:B87">
    <cfRule type="cellIs" dxfId="1249" priority="500" stopIfTrue="1" operator="notBetween">
      <formula>1</formula>
      <formula>50</formula>
    </cfRule>
  </conditionalFormatting>
  <conditionalFormatting sqref="B87:B95">
    <cfRule type="cellIs" dxfId="1248" priority="499" stopIfTrue="1" operator="notBetween">
      <formula>1</formula>
      <formula>50</formula>
    </cfRule>
  </conditionalFormatting>
  <conditionalFormatting sqref="X86">
    <cfRule type="cellIs" dxfId="1247" priority="497" stopIfTrue="1" operator="lessThanOrEqual">
      <formula>Y86</formula>
    </cfRule>
    <cfRule type="expression" dxfId="1246" priority="498" stopIfTrue="1">
      <formula>IF(Y86="",TRUE,FALSE)</formula>
    </cfRule>
  </conditionalFormatting>
  <conditionalFormatting sqref="AL95">
    <cfRule type="cellIs" dxfId="1245" priority="496" stopIfTrue="1" operator="between">
      <formula>1</formula>
      <formula>3</formula>
    </cfRule>
  </conditionalFormatting>
  <conditionalFormatting sqref="AE95 AA95">
    <cfRule type="cellIs" dxfId="1244" priority="495" stopIfTrue="1" operator="greaterThanOrEqual">
      <formula>MAX(AB95:AC95)</formula>
    </cfRule>
  </conditionalFormatting>
  <conditionalFormatting sqref="AG95 AC95">
    <cfRule type="cellIs" dxfId="1243" priority="494" stopIfTrue="1" operator="greaterThan">
      <formula>MAX(AA95:AB95)</formula>
    </cfRule>
  </conditionalFormatting>
  <conditionalFormatting sqref="Y95">
    <cfRule type="cellIs" dxfId="1242" priority="492" stopIfTrue="1" operator="lessThan">
      <formula>X95</formula>
    </cfRule>
    <cfRule type="expression" dxfId="1241" priority="493" stopIfTrue="1">
      <formula>IF(X95="",TRUE,FALSE)</formula>
    </cfRule>
  </conditionalFormatting>
  <conditionalFormatting sqref="X95">
    <cfRule type="cellIs" dxfId="1240" priority="490" stopIfTrue="1" operator="lessThanOrEqual">
      <formula>Y95</formula>
    </cfRule>
    <cfRule type="expression" dxfId="1239" priority="491" stopIfTrue="1">
      <formula>IF(Y95="",TRUE,FALSE)</formula>
    </cfRule>
  </conditionalFormatting>
  <conditionalFormatting sqref="AB95 AF95">
    <cfRule type="expression" dxfId="1238" priority="489" stopIfTrue="1">
      <formula>IF(AB95&gt;AA95,IF(AB95&gt;=AC95,TRUE,FALSE))</formula>
    </cfRule>
  </conditionalFormatting>
  <conditionalFormatting sqref="D95">
    <cfRule type="cellIs" dxfId="1237" priority="488" stopIfTrue="1" operator="notBetween">
      <formula>1</formula>
      <formula>50</formula>
    </cfRule>
  </conditionalFormatting>
  <conditionalFormatting sqref="E95">
    <cfRule type="cellIs" dxfId="1236" priority="487" stopIfTrue="1" operator="notBetween">
      <formula>1</formula>
      <formula>50</formula>
    </cfRule>
  </conditionalFormatting>
  <conditionalFormatting sqref="F95">
    <cfRule type="cellIs" dxfId="1235" priority="486" stopIfTrue="1" operator="notBetween">
      <formula>1</formula>
      <formula>50</formula>
    </cfRule>
  </conditionalFormatting>
  <conditionalFormatting sqref="U95">
    <cfRule type="cellIs" dxfId="1234" priority="485" stopIfTrue="1" operator="notBetween">
      <formula>1</formula>
      <formula>50</formula>
    </cfRule>
  </conditionalFormatting>
  <conditionalFormatting sqref="V95">
    <cfRule type="cellIs" dxfId="1233" priority="484" stopIfTrue="1" operator="notBetween">
      <formula>1</formula>
      <formula>50</formula>
    </cfRule>
  </conditionalFormatting>
  <conditionalFormatting sqref="W95">
    <cfRule type="cellIs" dxfId="1232" priority="483" stopIfTrue="1" operator="notBetween">
      <formula>1</formula>
      <formula>50</formula>
    </cfRule>
  </conditionalFormatting>
  <conditionalFormatting sqref="AK95">
    <cfRule type="cellIs" dxfId="1231" priority="482" stopIfTrue="1" operator="notBetween">
      <formula>1</formula>
      <formula>50</formula>
    </cfRule>
  </conditionalFormatting>
  <conditionalFormatting sqref="H95">
    <cfRule type="cellIs" dxfId="1230" priority="481" stopIfTrue="1" operator="notBetween">
      <formula>1</formula>
      <formula>50</formula>
    </cfRule>
  </conditionalFormatting>
  <conditionalFormatting sqref="G95">
    <cfRule type="cellIs" dxfId="1229" priority="480" stopIfTrue="1" operator="notBetween">
      <formula>1</formula>
      <formula>50</formula>
    </cfRule>
  </conditionalFormatting>
  <conditionalFormatting sqref="S95">
    <cfRule type="expression" dxfId="1228" priority="474" stopIfTrue="1">
      <formula>DD95=DE95</formula>
    </cfRule>
  </conditionalFormatting>
  <conditionalFormatting sqref="O95">
    <cfRule type="expression" dxfId="1227" priority="478" stopIfTrue="1">
      <formula>IF(P95="x",FALSE,IF(O95=MAX(AX95:AZ95),TRUE,FALSE))</formula>
    </cfRule>
  </conditionalFormatting>
  <conditionalFormatting sqref="Q95">
    <cfRule type="expression" dxfId="1226" priority="477" stopIfTrue="1">
      <formula>IF(R95="x",FALSE,IF(Q95=MAX(AX95:AZ95),TRUE,FALSE))</formula>
    </cfRule>
  </conditionalFormatting>
  <conditionalFormatting sqref="S95">
    <cfRule type="expression" dxfId="1225" priority="479" stopIfTrue="1">
      <formula>IF(T95="x",FALSE,IF(S95=MAX(AX95:AZ95),TRUE,FALSE))</formula>
    </cfRule>
  </conditionalFormatting>
  <conditionalFormatting sqref="O95">
    <cfRule type="expression" dxfId="1224" priority="476" stopIfTrue="1">
      <formula>DB95=DE95</formula>
    </cfRule>
  </conditionalFormatting>
  <conditionalFormatting sqref="Q95">
    <cfRule type="expression" dxfId="1223" priority="475" stopIfTrue="1">
      <formula>DC95=DE95</formula>
    </cfRule>
  </conditionalFormatting>
  <conditionalFormatting sqref="I95">
    <cfRule type="expression" dxfId="1222" priority="472" stopIfTrue="1">
      <formula>IF(J95="x",FALSE,IF(I95=MAX(AO95:AQ95),TRUE,FALSE))</formula>
    </cfRule>
  </conditionalFormatting>
  <conditionalFormatting sqref="K95">
    <cfRule type="expression" dxfId="1221" priority="471" stopIfTrue="1">
      <formula>IF(L95="x",FALSE,IF(K95=MAX(AO95:AQ95),TRUE,FALSE))</formula>
    </cfRule>
  </conditionalFormatting>
  <conditionalFormatting sqref="M95">
    <cfRule type="expression" dxfId="1220" priority="473" stopIfTrue="1">
      <formula>IF(N95="x",FALSE,IF(M95=MAX(AO95:AQ95),TRUE,FALSE))</formula>
    </cfRule>
  </conditionalFormatting>
  <conditionalFormatting sqref="I95">
    <cfRule type="expression" dxfId="1219" priority="470" stopIfTrue="1">
      <formula>CF95=CI95</formula>
    </cfRule>
  </conditionalFormatting>
  <conditionalFormatting sqref="K95">
    <cfRule type="expression" dxfId="1218" priority="469" stopIfTrue="1">
      <formula>CG95=CI95</formula>
    </cfRule>
  </conditionalFormatting>
  <conditionalFormatting sqref="M95">
    <cfRule type="expression" dxfId="1217" priority="468" stopIfTrue="1">
      <formula>CH95=CI95</formula>
    </cfRule>
  </conditionalFormatting>
  <conditionalFormatting sqref="B95">
    <cfRule type="cellIs" dxfId="1216" priority="467" stopIfTrue="1" operator="notBetween">
      <formula>1</formula>
      <formula>50</formula>
    </cfRule>
  </conditionalFormatting>
  <conditionalFormatting sqref="AL97">
    <cfRule type="cellIs" dxfId="1215" priority="466" stopIfTrue="1" operator="between">
      <formula>1</formula>
      <formula>3</formula>
    </cfRule>
  </conditionalFormatting>
  <conditionalFormatting sqref="AE97 AA97">
    <cfRule type="cellIs" dxfId="1214" priority="465" stopIfTrue="1" operator="greaterThanOrEqual">
      <formula>MAX(AB97:AC97)</formula>
    </cfRule>
  </conditionalFormatting>
  <conditionalFormatting sqref="AG97 AC97">
    <cfRule type="cellIs" dxfId="1213" priority="464" stopIfTrue="1" operator="greaterThan">
      <formula>MAX(AA97:AB97)</formula>
    </cfRule>
  </conditionalFormatting>
  <conditionalFormatting sqref="Y97">
    <cfRule type="cellIs" dxfId="1212" priority="462" stopIfTrue="1" operator="lessThan">
      <formula>X97</formula>
    </cfRule>
    <cfRule type="expression" dxfId="1211" priority="463" stopIfTrue="1">
      <formula>IF(X97="",TRUE,FALSE)</formula>
    </cfRule>
  </conditionalFormatting>
  <conditionalFormatting sqref="X97">
    <cfRule type="cellIs" dxfId="1210" priority="460" stopIfTrue="1" operator="lessThanOrEqual">
      <formula>Y97</formula>
    </cfRule>
    <cfRule type="expression" dxfId="1209" priority="461" stopIfTrue="1">
      <formula>IF(Y97="",TRUE,FALSE)</formula>
    </cfRule>
  </conditionalFormatting>
  <conditionalFormatting sqref="AB97 AF97">
    <cfRule type="expression" dxfId="1208" priority="459" stopIfTrue="1">
      <formula>IF(AB97&gt;AA97,IF(AB97&gt;=AC97,TRUE,FALSE))</formula>
    </cfRule>
  </conditionalFormatting>
  <conditionalFormatting sqref="D97">
    <cfRule type="cellIs" dxfId="1207" priority="458" stopIfTrue="1" operator="notBetween">
      <formula>1</formula>
      <formula>50</formula>
    </cfRule>
  </conditionalFormatting>
  <conditionalFormatting sqref="E97">
    <cfRule type="cellIs" dxfId="1206" priority="457" stopIfTrue="1" operator="notBetween">
      <formula>1</formula>
      <formula>50</formula>
    </cfRule>
  </conditionalFormatting>
  <conditionalFormatting sqref="F97">
    <cfRule type="cellIs" dxfId="1205" priority="456" stopIfTrue="1" operator="notBetween">
      <formula>1</formula>
      <formula>50</formula>
    </cfRule>
  </conditionalFormatting>
  <conditionalFormatting sqref="U97">
    <cfRule type="cellIs" dxfId="1204" priority="455" stopIfTrue="1" operator="notBetween">
      <formula>1</formula>
      <formula>50</formula>
    </cfRule>
  </conditionalFormatting>
  <conditionalFormatting sqref="V97">
    <cfRule type="cellIs" dxfId="1203" priority="454" stopIfTrue="1" operator="notBetween">
      <formula>1</formula>
      <formula>50</formula>
    </cfRule>
  </conditionalFormatting>
  <conditionalFormatting sqref="W97">
    <cfRule type="cellIs" dxfId="1202" priority="453" stopIfTrue="1" operator="notBetween">
      <formula>1</formula>
      <formula>50</formula>
    </cfRule>
  </conditionalFormatting>
  <conditionalFormatting sqref="AK97">
    <cfRule type="cellIs" dxfId="1201" priority="452" stopIfTrue="1" operator="notBetween">
      <formula>1</formula>
      <formula>50</formula>
    </cfRule>
  </conditionalFormatting>
  <conditionalFormatting sqref="H97">
    <cfRule type="cellIs" dxfId="1200" priority="451" stopIfTrue="1" operator="notBetween">
      <formula>1</formula>
      <formula>50</formula>
    </cfRule>
  </conditionalFormatting>
  <conditionalFormatting sqref="G97">
    <cfRule type="cellIs" dxfId="1199" priority="450" stopIfTrue="1" operator="notBetween">
      <formula>1</formula>
      <formula>50</formula>
    </cfRule>
  </conditionalFormatting>
  <conditionalFormatting sqref="S97">
    <cfRule type="expression" dxfId="1198" priority="444" stopIfTrue="1">
      <formula>DD97=DE97</formula>
    </cfRule>
  </conditionalFormatting>
  <conditionalFormatting sqref="O97">
    <cfRule type="expression" dxfId="1197" priority="448" stopIfTrue="1">
      <formula>IF(P97="x",FALSE,IF(O97=MAX(AX97:AZ97),TRUE,FALSE))</formula>
    </cfRule>
  </conditionalFormatting>
  <conditionalFormatting sqref="Q97">
    <cfRule type="expression" dxfId="1196" priority="447" stopIfTrue="1">
      <formula>IF(R97="x",FALSE,IF(Q97=MAX(AX97:AZ97),TRUE,FALSE))</formula>
    </cfRule>
  </conditionalFormatting>
  <conditionalFormatting sqref="S97">
    <cfRule type="expression" dxfId="1195" priority="449" stopIfTrue="1">
      <formula>IF(T97="x",FALSE,IF(S97=MAX(AX97:AZ97),TRUE,FALSE))</formula>
    </cfRule>
  </conditionalFormatting>
  <conditionalFormatting sqref="O97">
    <cfRule type="expression" dxfId="1194" priority="446" stopIfTrue="1">
      <formula>DB97=DE97</formula>
    </cfRule>
  </conditionalFormatting>
  <conditionalFormatting sqref="Q97">
    <cfRule type="expression" dxfId="1193" priority="445" stopIfTrue="1">
      <formula>DC97=DE97</formula>
    </cfRule>
  </conditionalFormatting>
  <conditionalFormatting sqref="I97">
    <cfRule type="expression" dxfId="1192" priority="442" stopIfTrue="1">
      <formula>IF(J97="x",FALSE,IF(I97=MAX(AO97:AQ97),TRUE,FALSE))</formula>
    </cfRule>
  </conditionalFormatting>
  <conditionalFormatting sqref="K97">
    <cfRule type="expression" dxfId="1191" priority="441" stopIfTrue="1">
      <formula>IF(L97="x",FALSE,IF(K97=MAX(AO97:AQ97),TRUE,FALSE))</formula>
    </cfRule>
  </conditionalFormatting>
  <conditionalFormatting sqref="M97">
    <cfRule type="expression" dxfId="1190" priority="443" stopIfTrue="1">
      <formula>IF(N97="x",FALSE,IF(M97=MAX(AO97:AQ97),TRUE,FALSE))</formula>
    </cfRule>
  </conditionalFormatting>
  <conditionalFormatting sqref="I97">
    <cfRule type="expression" dxfId="1189" priority="440" stopIfTrue="1">
      <formula>CF97=CI97</formula>
    </cfRule>
  </conditionalFormatting>
  <conditionalFormatting sqref="K97">
    <cfRule type="expression" dxfId="1188" priority="439" stopIfTrue="1">
      <formula>CG97=CI97</formula>
    </cfRule>
  </conditionalFormatting>
  <conditionalFormatting sqref="M97">
    <cfRule type="expression" dxfId="1187" priority="438" stopIfTrue="1">
      <formula>CH97=CI97</formula>
    </cfRule>
  </conditionalFormatting>
  <conditionalFormatting sqref="B97">
    <cfRule type="cellIs" dxfId="1186" priority="437" stopIfTrue="1" operator="notBetween">
      <formula>1</formula>
      <formula>50</formula>
    </cfRule>
  </conditionalFormatting>
  <conditionalFormatting sqref="AL97">
    <cfRule type="cellIs" dxfId="1185" priority="436" stopIfTrue="1" operator="between">
      <formula>1</formula>
      <formula>3</formula>
    </cfRule>
  </conditionalFormatting>
  <conditionalFormatting sqref="AE97 AA97">
    <cfRule type="cellIs" dxfId="1184" priority="435" stopIfTrue="1" operator="greaterThanOrEqual">
      <formula>MAX(AB97:AC97)</formula>
    </cfRule>
  </conditionalFormatting>
  <conditionalFormatting sqref="AG97 AC97">
    <cfRule type="cellIs" dxfId="1183" priority="434" stopIfTrue="1" operator="greaterThan">
      <formula>MAX(AA97:AB97)</formula>
    </cfRule>
  </conditionalFormatting>
  <conditionalFormatting sqref="Y97">
    <cfRule type="cellIs" dxfId="1182" priority="432" stopIfTrue="1" operator="lessThan">
      <formula>X97</formula>
    </cfRule>
    <cfRule type="expression" dxfId="1181" priority="433" stopIfTrue="1">
      <formula>IF(X97="",TRUE,FALSE)</formula>
    </cfRule>
  </conditionalFormatting>
  <conditionalFormatting sqref="X97">
    <cfRule type="cellIs" dxfId="1180" priority="430" stopIfTrue="1" operator="lessThanOrEqual">
      <formula>Y97</formula>
    </cfRule>
    <cfRule type="expression" dxfId="1179" priority="431" stopIfTrue="1">
      <formula>IF(Y97="",TRUE,FALSE)</formula>
    </cfRule>
  </conditionalFormatting>
  <conditionalFormatting sqref="AB97 AF97">
    <cfRule type="expression" dxfId="1178" priority="429" stopIfTrue="1">
      <formula>IF(AB97&gt;AA97,IF(AB97&gt;=AC97,TRUE,FALSE))</formula>
    </cfRule>
  </conditionalFormatting>
  <conditionalFormatting sqref="D97">
    <cfRule type="cellIs" dxfId="1177" priority="428" stopIfTrue="1" operator="notBetween">
      <formula>1</formula>
      <formula>50</formula>
    </cfRule>
  </conditionalFormatting>
  <conditionalFormatting sqref="E97">
    <cfRule type="cellIs" dxfId="1176" priority="427" stopIfTrue="1" operator="notBetween">
      <formula>1</formula>
      <formula>50</formula>
    </cfRule>
  </conditionalFormatting>
  <conditionalFormatting sqref="F97">
    <cfRule type="cellIs" dxfId="1175" priority="426" stopIfTrue="1" operator="notBetween">
      <formula>1</formula>
      <formula>50</formula>
    </cfRule>
  </conditionalFormatting>
  <conditionalFormatting sqref="U97">
    <cfRule type="cellIs" dxfId="1174" priority="425" stopIfTrue="1" operator="notBetween">
      <formula>1</formula>
      <formula>50</formula>
    </cfRule>
  </conditionalFormatting>
  <conditionalFormatting sqref="V97">
    <cfRule type="cellIs" dxfId="1173" priority="424" stopIfTrue="1" operator="notBetween">
      <formula>1</formula>
      <formula>50</formula>
    </cfRule>
  </conditionalFormatting>
  <conditionalFormatting sqref="W97">
    <cfRule type="cellIs" dxfId="1172" priority="423" stopIfTrue="1" operator="notBetween">
      <formula>1</formula>
      <formula>50</formula>
    </cfRule>
  </conditionalFormatting>
  <conditionalFormatting sqref="AK97">
    <cfRule type="cellIs" dxfId="1171" priority="422" stopIfTrue="1" operator="notBetween">
      <formula>1</formula>
      <formula>50</formula>
    </cfRule>
  </conditionalFormatting>
  <conditionalFormatting sqref="H97">
    <cfRule type="cellIs" dxfId="1170" priority="421" stopIfTrue="1" operator="notBetween">
      <formula>1</formula>
      <formula>50</formula>
    </cfRule>
  </conditionalFormatting>
  <conditionalFormatting sqref="G97">
    <cfRule type="cellIs" dxfId="1169" priority="420" stopIfTrue="1" operator="notBetween">
      <formula>1</formula>
      <formula>50</formula>
    </cfRule>
  </conditionalFormatting>
  <conditionalFormatting sqref="S97">
    <cfRule type="expression" dxfId="1168" priority="414" stopIfTrue="1">
      <formula>DD97=DE97</formula>
    </cfRule>
  </conditionalFormatting>
  <conditionalFormatting sqref="O97">
    <cfRule type="expression" dxfId="1167" priority="418" stopIfTrue="1">
      <formula>IF(P97="x",FALSE,IF(O97=MAX(AX97:AZ97),TRUE,FALSE))</formula>
    </cfRule>
  </conditionalFormatting>
  <conditionalFormatting sqref="Q97">
    <cfRule type="expression" dxfId="1166" priority="417" stopIfTrue="1">
      <formula>IF(R97="x",FALSE,IF(Q97=MAX(AX97:AZ97),TRUE,FALSE))</formula>
    </cfRule>
  </conditionalFormatting>
  <conditionalFormatting sqref="S97">
    <cfRule type="expression" dxfId="1165" priority="419" stopIfTrue="1">
      <formula>IF(T97="x",FALSE,IF(S97=MAX(AX97:AZ97),TRUE,FALSE))</formula>
    </cfRule>
  </conditionalFormatting>
  <conditionalFormatting sqref="O97">
    <cfRule type="expression" dxfId="1164" priority="416" stopIfTrue="1">
      <formula>DB97=DE97</formula>
    </cfRule>
  </conditionalFormatting>
  <conditionalFormatting sqref="Q97">
    <cfRule type="expression" dxfId="1163" priority="415" stopIfTrue="1">
      <formula>DC97=DE97</formula>
    </cfRule>
  </conditionalFormatting>
  <conditionalFormatting sqref="I97">
    <cfRule type="expression" dxfId="1162" priority="412" stopIfTrue="1">
      <formula>IF(J97="x",FALSE,IF(I97=MAX(AO97:AQ97),TRUE,FALSE))</formula>
    </cfRule>
  </conditionalFormatting>
  <conditionalFormatting sqref="K97">
    <cfRule type="expression" dxfId="1161" priority="411" stopIfTrue="1">
      <formula>IF(L97="x",FALSE,IF(K97=MAX(AO97:AQ97),TRUE,FALSE))</formula>
    </cfRule>
  </conditionalFormatting>
  <conditionalFormatting sqref="M97">
    <cfRule type="expression" dxfId="1160" priority="413" stopIfTrue="1">
      <formula>IF(N97="x",FALSE,IF(M97=MAX(AO97:AQ97),TRUE,FALSE))</formula>
    </cfRule>
  </conditionalFormatting>
  <conditionalFormatting sqref="I97">
    <cfRule type="expression" dxfId="1159" priority="410" stopIfTrue="1">
      <formula>CF97=CI97</formula>
    </cfRule>
  </conditionalFormatting>
  <conditionalFormatting sqref="K97">
    <cfRule type="expression" dxfId="1158" priority="409" stopIfTrue="1">
      <formula>CG97=CI97</formula>
    </cfRule>
  </conditionalFormatting>
  <conditionalFormatting sqref="M97">
    <cfRule type="expression" dxfId="1157" priority="408" stopIfTrue="1">
      <formula>CH97=CI97</formula>
    </cfRule>
  </conditionalFormatting>
  <conditionalFormatting sqref="B97">
    <cfRule type="cellIs" dxfId="1156" priority="407" stopIfTrue="1" operator="notBetween">
      <formula>1</formula>
      <formula>50</formula>
    </cfRule>
  </conditionalFormatting>
  <conditionalFormatting sqref="AL96">
    <cfRule type="cellIs" dxfId="1155" priority="406" stopIfTrue="1" operator="between">
      <formula>1</formula>
      <formula>3</formula>
    </cfRule>
  </conditionalFormatting>
  <conditionalFormatting sqref="AE96 AA96">
    <cfRule type="cellIs" dxfId="1154" priority="405" stopIfTrue="1" operator="greaterThanOrEqual">
      <formula>MAX(AB96:AC96)</formula>
    </cfRule>
  </conditionalFormatting>
  <conditionalFormatting sqref="AG96 AC96">
    <cfRule type="cellIs" dxfId="1153" priority="404" stopIfTrue="1" operator="greaterThan">
      <formula>MAX(AA96:AB96)</formula>
    </cfRule>
  </conditionalFormatting>
  <conditionalFormatting sqref="Y96">
    <cfRule type="cellIs" dxfId="1152" priority="402" stopIfTrue="1" operator="lessThan">
      <formula>X96</formula>
    </cfRule>
    <cfRule type="expression" dxfId="1151" priority="403" stopIfTrue="1">
      <formula>IF(X96="",TRUE,FALSE)</formula>
    </cfRule>
  </conditionalFormatting>
  <conditionalFormatting sqref="X96">
    <cfRule type="cellIs" dxfId="1150" priority="400" stopIfTrue="1" operator="lessThanOrEqual">
      <formula>Y96</formula>
    </cfRule>
    <cfRule type="expression" dxfId="1149" priority="401" stopIfTrue="1">
      <formula>IF(Y96="",TRUE,FALSE)</formula>
    </cfRule>
  </conditionalFormatting>
  <conditionalFormatting sqref="AB96 AF96">
    <cfRule type="expression" dxfId="1148" priority="399" stopIfTrue="1">
      <formula>IF(AB96&gt;AA96,IF(AB96&gt;=AC96,TRUE,FALSE))</formula>
    </cfRule>
  </conditionalFormatting>
  <conditionalFormatting sqref="D96">
    <cfRule type="cellIs" dxfId="1147" priority="398" stopIfTrue="1" operator="notBetween">
      <formula>1</formula>
      <formula>50</formula>
    </cfRule>
  </conditionalFormatting>
  <conditionalFormatting sqref="E96">
    <cfRule type="cellIs" dxfId="1146" priority="397" stopIfTrue="1" operator="notBetween">
      <formula>1</formula>
      <formula>50</formula>
    </cfRule>
  </conditionalFormatting>
  <conditionalFormatting sqref="F96">
    <cfRule type="cellIs" dxfId="1145" priority="396" stopIfTrue="1" operator="notBetween">
      <formula>1</formula>
      <formula>50</formula>
    </cfRule>
  </conditionalFormatting>
  <conditionalFormatting sqref="U96">
    <cfRule type="cellIs" dxfId="1144" priority="395" stopIfTrue="1" operator="notBetween">
      <formula>1</formula>
      <formula>50</formula>
    </cfRule>
  </conditionalFormatting>
  <conditionalFormatting sqref="V96">
    <cfRule type="cellIs" dxfId="1143" priority="394" stopIfTrue="1" operator="notBetween">
      <formula>1</formula>
      <formula>50</formula>
    </cfRule>
  </conditionalFormatting>
  <conditionalFormatting sqref="W96">
    <cfRule type="cellIs" dxfId="1142" priority="393" stopIfTrue="1" operator="notBetween">
      <formula>1</formula>
      <formula>50</formula>
    </cfRule>
  </conditionalFormatting>
  <conditionalFormatting sqref="AK96">
    <cfRule type="cellIs" dxfId="1141" priority="392" stopIfTrue="1" operator="notBetween">
      <formula>1</formula>
      <formula>50</formula>
    </cfRule>
  </conditionalFormatting>
  <conditionalFormatting sqref="H96">
    <cfRule type="cellIs" dxfId="1140" priority="391" stopIfTrue="1" operator="notBetween">
      <formula>1</formula>
      <formula>50</formula>
    </cfRule>
  </conditionalFormatting>
  <conditionalFormatting sqref="G96">
    <cfRule type="cellIs" dxfId="1139" priority="390" stopIfTrue="1" operator="notBetween">
      <formula>1</formula>
      <formula>50</formula>
    </cfRule>
  </conditionalFormatting>
  <conditionalFormatting sqref="S96">
    <cfRule type="expression" dxfId="1138" priority="384" stopIfTrue="1">
      <formula>DD96=DE96</formula>
    </cfRule>
  </conditionalFormatting>
  <conditionalFormatting sqref="O96">
    <cfRule type="expression" dxfId="1137" priority="388" stopIfTrue="1">
      <formula>IF(P96="x",FALSE,IF(O96=MAX(AX96:AZ96),TRUE,FALSE))</formula>
    </cfRule>
  </conditionalFormatting>
  <conditionalFormatting sqref="Q96">
    <cfRule type="expression" dxfId="1136" priority="387" stopIfTrue="1">
      <formula>IF(R96="x",FALSE,IF(Q96=MAX(AX96:AZ96),TRUE,FALSE))</formula>
    </cfRule>
  </conditionalFormatting>
  <conditionalFormatting sqref="S96">
    <cfRule type="expression" dxfId="1135" priority="389" stopIfTrue="1">
      <formula>IF(T96="x",FALSE,IF(S96=MAX(AX96:AZ96),TRUE,FALSE))</formula>
    </cfRule>
  </conditionalFormatting>
  <conditionalFormatting sqref="O96">
    <cfRule type="expression" dxfId="1134" priority="386" stopIfTrue="1">
      <formula>DB96=DE96</formula>
    </cfRule>
  </conditionalFormatting>
  <conditionalFormatting sqref="Q96">
    <cfRule type="expression" dxfId="1133" priority="385" stopIfTrue="1">
      <formula>DC96=DE96</formula>
    </cfRule>
  </conditionalFormatting>
  <conditionalFormatting sqref="I96">
    <cfRule type="expression" dxfId="1132" priority="382" stopIfTrue="1">
      <formula>IF(J96="x",FALSE,IF(I96=MAX(AO96:AQ96),TRUE,FALSE))</formula>
    </cfRule>
  </conditionalFormatting>
  <conditionalFormatting sqref="K96">
    <cfRule type="expression" dxfId="1131" priority="381" stopIfTrue="1">
      <formula>IF(L96="x",FALSE,IF(K96=MAX(AO96:AQ96),TRUE,FALSE))</formula>
    </cfRule>
  </conditionalFormatting>
  <conditionalFormatting sqref="M96">
    <cfRule type="expression" dxfId="1130" priority="383" stopIfTrue="1">
      <formula>IF(N96="x",FALSE,IF(M96=MAX(AO96:AQ96),TRUE,FALSE))</formula>
    </cfRule>
  </conditionalFormatting>
  <conditionalFormatting sqref="I96">
    <cfRule type="expression" dxfId="1129" priority="380" stopIfTrue="1">
      <formula>CF96=CI96</formula>
    </cfRule>
  </conditionalFormatting>
  <conditionalFormatting sqref="K96">
    <cfRule type="expression" dxfId="1128" priority="379" stopIfTrue="1">
      <formula>CG96=CI96</formula>
    </cfRule>
  </conditionalFormatting>
  <conditionalFormatting sqref="M96">
    <cfRule type="expression" dxfId="1127" priority="378" stopIfTrue="1">
      <formula>CH96=CI96</formula>
    </cfRule>
  </conditionalFormatting>
  <conditionalFormatting sqref="B96">
    <cfRule type="cellIs" dxfId="1126" priority="377" stopIfTrue="1" operator="notBetween">
      <formula>1</formula>
      <formula>50</formula>
    </cfRule>
  </conditionalFormatting>
  <conditionalFormatting sqref="AE124:AE133 AA124:AA133">
    <cfRule type="cellIs" dxfId="1125" priority="376" stopIfTrue="1" operator="greaterThanOrEqual">
      <formula>MAX(AB124:AC124)</formula>
    </cfRule>
  </conditionalFormatting>
  <conditionalFormatting sqref="AG124:AG133 AC124:AC133">
    <cfRule type="cellIs" dxfId="1124" priority="375" stopIfTrue="1" operator="greaterThan">
      <formula>MAX(AA124:AB124)</formula>
    </cfRule>
  </conditionalFormatting>
  <conditionalFormatting sqref="Y124:Y133">
    <cfRule type="cellIs" dxfId="1123" priority="373" stopIfTrue="1" operator="lessThan">
      <formula>X124</formula>
    </cfRule>
    <cfRule type="expression" dxfId="1122" priority="374" stopIfTrue="1">
      <formula>IF(X124="",TRUE,FALSE)</formula>
    </cfRule>
  </conditionalFormatting>
  <conditionalFormatting sqref="X124:X133">
    <cfRule type="cellIs" dxfId="1121" priority="371" stopIfTrue="1" operator="lessThanOrEqual">
      <formula>Y124</formula>
    </cfRule>
    <cfRule type="expression" dxfId="1120" priority="372" stopIfTrue="1">
      <formula>IF(Y124="",TRUE,FALSE)</formula>
    </cfRule>
  </conditionalFormatting>
  <conditionalFormatting sqref="AB124:AB133 AF124:AF133">
    <cfRule type="expression" dxfId="1119" priority="370" stopIfTrue="1">
      <formula>IF(AB124&gt;AA124,IF(AB124&gt;=AC124,TRUE,FALSE))</formula>
    </cfRule>
  </conditionalFormatting>
  <conditionalFormatting sqref="AL124:AL141">
    <cfRule type="cellIs" dxfId="1118" priority="369" stopIfTrue="1" operator="between">
      <formula>1</formula>
      <formula>3</formula>
    </cfRule>
  </conditionalFormatting>
  <conditionalFormatting sqref="AA124:AA127">
    <cfRule type="cellIs" dxfId="1117" priority="368" stopIfTrue="1" operator="greaterThanOrEqual">
      <formula>MAX(AB124:AC124)</formula>
    </cfRule>
  </conditionalFormatting>
  <conditionalFormatting sqref="AC124:AC127">
    <cfRule type="cellIs" dxfId="1116" priority="367" stopIfTrue="1" operator="greaterThan">
      <formula>MAX(AA124:AB124)</formula>
    </cfRule>
  </conditionalFormatting>
  <conditionalFormatting sqref="AB124:AB127">
    <cfRule type="expression" dxfId="1115" priority="366" stopIfTrue="1">
      <formula>IF(AB124&gt;AA124,IF(AB124&gt;=AC124,TRUE,FALSE))</formula>
    </cfRule>
  </conditionalFormatting>
  <conditionalFormatting sqref="AE124:AE127">
    <cfRule type="cellIs" dxfId="1114" priority="365" stopIfTrue="1" operator="greaterThanOrEqual">
      <formula>MAX(AF124:AG124)</formula>
    </cfRule>
  </conditionalFormatting>
  <conditionalFormatting sqref="AG124:AG127">
    <cfRule type="cellIs" dxfId="1113" priority="364" stopIfTrue="1" operator="greaterThan">
      <formula>MAX(AE124:AF124)</formula>
    </cfRule>
  </conditionalFormatting>
  <conditionalFormatting sqref="AF124:AF127">
    <cfRule type="expression" dxfId="1112" priority="363" stopIfTrue="1">
      <formula>IF(AF124&gt;AE124,IF(AF124&gt;=AG124,TRUE,FALSE))</formula>
    </cfRule>
  </conditionalFormatting>
  <conditionalFormatting sqref="X133">
    <cfRule type="cellIs" dxfId="1111" priority="361" stopIfTrue="1" operator="lessThanOrEqual">
      <formula>Y133</formula>
    </cfRule>
    <cfRule type="expression" dxfId="1110" priority="362" stopIfTrue="1">
      <formula>IF(Y133="",TRUE,FALSE)</formula>
    </cfRule>
  </conditionalFormatting>
  <conditionalFormatting sqref="D124:D133">
    <cfRule type="cellIs" dxfId="1109" priority="360" stopIfTrue="1" operator="notBetween">
      <formula>1</formula>
      <formula>50</formula>
    </cfRule>
  </conditionalFormatting>
  <conditionalFormatting sqref="E124:E133">
    <cfRule type="cellIs" dxfId="1108" priority="359" stopIfTrue="1" operator="notBetween">
      <formula>1</formula>
      <formula>50</formula>
    </cfRule>
  </conditionalFormatting>
  <conditionalFormatting sqref="F124:F133">
    <cfRule type="cellIs" dxfId="1107" priority="358" stopIfTrue="1" operator="notBetween">
      <formula>1</formula>
      <formula>50</formula>
    </cfRule>
  </conditionalFormatting>
  <conditionalFormatting sqref="AE133:AE141 AA133:AA141">
    <cfRule type="cellIs" dxfId="1106" priority="357" stopIfTrue="1" operator="greaterThanOrEqual">
      <formula>MAX(AB133:AC133)</formula>
    </cfRule>
  </conditionalFormatting>
  <conditionalFormatting sqref="AG133:AG141 AC133:AC141">
    <cfRule type="cellIs" dxfId="1105" priority="356" stopIfTrue="1" operator="greaterThan">
      <formula>MAX(AA133:AB133)</formula>
    </cfRule>
  </conditionalFormatting>
  <conditionalFormatting sqref="Y133:Y141">
    <cfRule type="cellIs" dxfId="1104" priority="354" stopIfTrue="1" operator="lessThan">
      <formula>X133</formula>
    </cfRule>
    <cfRule type="expression" dxfId="1103" priority="355" stopIfTrue="1">
      <formula>IF(X133="",TRUE,FALSE)</formula>
    </cfRule>
  </conditionalFormatting>
  <conditionalFormatting sqref="X133:X141">
    <cfRule type="cellIs" dxfId="1102" priority="352" stopIfTrue="1" operator="lessThanOrEqual">
      <formula>Y133</formula>
    </cfRule>
    <cfRule type="expression" dxfId="1101" priority="353" stopIfTrue="1">
      <formula>IF(Y133="",TRUE,FALSE)</formula>
    </cfRule>
  </conditionalFormatting>
  <conditionalFormatting sqref="AB133:AB141 AF133:AF141">
    <cfRule type="expression" dxfId="1100" priority="351" stopIfTrue="1">
      <formula>IF(AB133&gt;AA133,IF(AB133&gt;=AC133,TRUE,FALSE))</formula>
    </cfRule>
  </conditionalFormatting>
  <conditionalFormatting sqref="AA133:AA136">
    <cfRule type="cellIs" dxfId="1099" priority="350" stopIfTrue="1" operator="greaterThanOrEqual">
      <formula>MAX(AB133:AC133)</formula>
    </cfRule>
  </conditionalFormatting>
  <conditionalFormatting sqref="AC133:AC136">
    <cfRule type="cellIs" dxfId="1098" priority="349" stopIfTrue="1" operator="greaterThan">
      <formula>MAX(AA133:AB133)</formula>
    </cfRule>
  </conditionalFormatting>
  <conditionalFormatting sqref="AB133:AB136">
    <cfRule type="expression" dxfId="1097" priority="348" stopIfTrue="1">
      <formula>IF(AB133&gt;AA133,IF(AB133&gt;=AC133,TRUE,FALSE))</formula>
    </cfRule>
  </conditionalFormatting>
  <conditionalFormatting sqref="AE133:AE136">
    <cfRule type="cellIs" dxfId="1096" priority="347" stopIfTrue="1" operator="greaterThanOrEqual">
      <formula>MAX(AF133:AG133)</formula>
    </cfRule>
  </conditionalFormatting>
  <conditionalFormatting sqref="AG133:AG136">
    <cfRule type="cellIs" dxfId="1095" priority="346" stopIfTrue="1" operator="greaterThan">
      <formula>MAX(AE133:AF133)</formula>
    </cfRule>
  </conditionalFormatting>
  <conditionalFormatting sqref="AF133:AF136">
    <cfRule type="expression" dxfId="1094" priority="345" stopIfTrue="1">
      <formula>IF(AF133&gt;AE133,IF(AF133&gt;=AG133,TRUE,FALSE))</formula>
    </cfRule>
  </conditionalFormatting>
  <conditionalFormatting sqref="D133:D141">
    <cfRule type="cellIs" dxfId="1093" priority="344" stopIfTrue="1" operator="notBetween">
      <formula>1</formula>
      <formula>50</formula>
    </cfRule>
  </conditionalFormatting>
  <conditionalFormatting sqref="E133:E141">
    <cfRule type="cellIs" dxfId="1092" priority="343" stopIfTrue="1" operator="notBetween">
      <formula>1</formula>
      <formula>50</formula>
    </cfRule>
  </conditionalFormatting>
  <conditionalFormatting sqref="F133:F141">
    <cfRule type="cellIs" dxfId="1091" priority="342" stopIfTrue="1" operator="notBetween">
      <formula>1</formula>
      <formula>50</formula>
    </cfRule>
  </conditionalFormatting>
  <conditionalFormatting sqref="U124:U133">
    <cfRule type="cellIs" dxfId="1090" priority="341" stopIfTrue="1" operator="notBetween">
      <formula>1</formula>
      <formula>50</formula>
    </cfRule>
  </conditionalFormatting>
  <conditionalFormatting sqref="V124:V133">
    <cfRule type="cellIs" dxfId="1089" priority="340" stopIfTrue="1" operator="notBetween">
      <formula>1</formula>
      <formula>50</formula>
    </cfRule>
  </conditionalFormatting>
  <conditionalFormatting sqref="W124:W133">
    <cfRule type="cellIs" dxfId="1088" priority="339" stopIfTrue="1" operator="notBetween">
      <formula>1</formula>
      <formula>50</formula>
    </cfRule>
  </conditionalFormatting>
  <conditionalFormatting sqref="U133:U141">
    <cfRule type="cellIs" dxfId="1087" priority="338" stopIfTrue="1" operator="notBetween">
      <formula>1</formula>
      <formula>50</formula>
    </cfRule>
  </conditionalFormatting>
  <conditionalFormatting sqref="V133:V141">
    <cfRule type="cellIs" dxfId="1086" priority="337" stopIfTrue="1" operator="notBetween">
      <formula>1</formula>
      <formula>50</formula>
    </cfRule>
  </conditionalFormatting>
  <conditionalFormatting sqref="W133:W141">
    <cfRule type="cellIs" dxfId="1085" priority="336" stopIfTrue="1" operator="notBetween">
      <formula>1</formula>
      <formula>50</formula>
    </cfRule>
  </conditionalFormatting>
  <conditionalFormatting sqref="AK133:AK141">
    <cfRule type="cellIs" dxfId="1084" priority="334" stopIfTrue="1" operator="notBetween">
      <formula>1</formula>
      <formula>50</formula>
    </cfRule>
  </conditionalFormatting>
  <conditionalFormatting sqref="AK124:AK133">
    <cfRule type="cellIs" dxfId="1083" priority="335" stopIfTrue="1" operator="notBetween">
      <formula>1</formula>
      <formula>50</formula>
    </cfRule>
  </conditionalFormatting>
  <conditionalFormatting sqref="H124:H133">
    <cfRule type="cellIs" dxfId="1082" priority="333" stopIfTrue="1" operator="notBetween">
      <formula>1</formula>
      <formula>50</formula>
    </cfRule>
  </conditionalFormatting>
  <conditionalFormatting sqref="H133:H141">
    <cfRule type="cellIs" dxfId="1081" priority="332" stopIfTrue="1" operator="notBetween">
      <formula>1</formula>
      <formula>50</formula>
    </cfRule>
  </conditionalFormatting>
  <conditionalFormatting sqref="G133:G141">
    <cfRule type="cellIs" dxfId="1080" priority="331" stopIfTrue="1" operator="notBetween">
      <formula>1</formula>
      <formula>50</formula>
    </cfRule>
  </conditionalFormatting>
  <conditionalFormatting sqref="S125:S141">
    <cfRule type="expression" dxfId="1079" priority="322" stopIfTrue="1">
      <formula>DD125=DE125</formula>
    </cfRule>
  </conditionalFormatting>
  <conditionalFormatting sqref="O124:O141">
    <cfRule type="expression" dxfId="1078" priority="329" stopIfTrue="1">
      <formula>IF(P124="x",FALSE,IF(O124=MAX(AX124:AZ124),TRUE,FALSE))</formula>
    </cfRule>
  </conditionalFormatting>
  <conditionalFormatting sqref="Q124:Q141">
    <cfRule type="expression" dxfId="1077" priority="328" stopIfTrue="1">
      <formula>IF(R124="x",FALSE,IF(Q124=MAX(AX124:AZ124),TRUE,FALSE))</formula>
    </cfRule>
  </conditionalFormatting>
  <conditionalFormatting sqref="S124:S141">
    <cfRule type="expression" dxfId="1076" priority="330" stopIfTrue="1">
      <formula>IF(T124="x",FALSE,IF(S124=MAX(AX124:AZ124),TRUE,FALSE))</formula>
    </cfRule>
  </conditionalFormatting>
  <conditionalFormatting sqref="O124">
    <cfRule type="expression" dxfId="1075" priority="327" stopIfTrue="1">
      <formula>DB124=DE124</formula>
    </cfRule>
  </conditionalFormatting>
  <conditionalFormatting sqref="Q124">
    <cfRule type="expression" dxfId="1074" priority="326" stopIfTrue="1">
      <formula>DC124=DE124</formula>
    </cfRule>
  </conditionalFormatting>
  <conditionalFormatting sqref="S124">
    <cfRule type="expression" dxfId="1073" priority="325" stopIfTrue="1">
      <formula>DD124=DE124</formula>
    </cfRule>
  </conditionalFormatting>
  <conditionalFormatting sqref="O125:O141">
    <cfRule type="expression" dxfId="1072" priority="324" stopIfTrue="1">
      <formula>DB125=DE125</formula>
    </cfRule>
  </conditionalFormatting>
  <conditionalFormatting sqref="Q125:Q141">
    <cfRule type="expression" dxfId="1071" priority="323" stopIfTrue="1">
      <formula>DC125=DE125</formula>
    </cfRule>
  </conditionalFormatting>
  <conditionalFormatting sqref="I124:I141">
    <cfRule type="expression" dxfId="1070" priority="320" stopIfTrue="1">
      <formula>IF(J124="x",FALSE,IF(I124=MAX(AO124:AQ124),TRUE,FALSE))</formula>
    </cfRule>
  </conditionalFormatting>
  <conditionalFormatting sqref="K124:K141">
    <cfRule type="expression" dxfId="1069" priority="319" stopIfTrue="1">
      <formula>IF(L124="x",FALSE,IF(K124=MAX(AO124:AQ124),TRUE,FALSE))</formula>
    </cfRule>
  </conditionalFormatting>
  <conditionalFormatting sqref="M124:M141">
    <cfRule type="expression" dxfId="1068" priority="321" stopIfTrue="1">
      <formula>IF(N124="x",FALSE,IF(M124=MAX(AO124:AQ124),TRUE,FALSE))</formula>
    </cfRule>
  </conditionalFormatting>
  <conditionalFormatting sqref="I124">
    <cfRule type="expression" dxfId="1067" priority="318" stopIfTrue="1">
      <formula>CF124=CI124</formula>
    </cfRule>
  </conditionalFormatting>
  <conditionalFormatting sqref="I125:I141">
    <cfRule type="expression" dxfId="1066" priority="317" stopIfTrue="1">
      <formula>CF125=CI125</formula>
    </cfRule>
  </conditionalFormatting>
  <conditionalFormatting sqref="K124">
    <cfRule type="expression" dxfId="1065" priority="316" stopIfTrue="1">
      <formula>CG124=CI124</formula>
    </cfRule>
  </conditionalFormatting>
  <conditionalFormatting sqref="K125:K141">
    <cfRule type="expression" dxfId="1064" priority="315" stopIfTrue="1">
      <formula>CG125=CI125</formula>
    </cfRule>
  </conditionalFormatting>
  <conditionalFormatting sqref="M124">
    <cfRule type="expression" dxfId="1063" priority="314" stopIfTrue="1">
      <formula>CH124=CI124</formula>
    </cfRule>
  </conditionalFormatting>
  <conditionalFormatting sqref="M125:M141">
    <cfRule type="expression" dxfId="1062" priority="313" stopIfTrue="1">
      <formula>CH125=CI125</formula>
    </cfRule>
  </conditionalFormatting>
  <conditionalFormatting sqref="B124:B133">
    <cfRule type="cellIs" dxfId="1061" priority="312" stopIfTrue="1" operator="notBetween">
      <formula>1</formula>
      <formula>50</formula>
    </cfRule>
  </conditionalFormatting>
  <conditionalFormatting sqref="B133:B141">
    <cfRule type="cellIs" dxfId="1060" priority="311" stopIfTrue="1" operator="notBetween">
      <formula>1</formula>
      <formula>50</formula>
    </cfRule>
  </conditionalFormatting>
  <conditionalFormatting sqref="X132">
    <cfRule type="cellIs" dxfId="1059" priority="309" stopIfTrue="1" operator="lessThanOrEqual">
      <formula>Y132</formula>
    </cfRule>
    <cfRule type="expression" dxfId="1058" priority="310" stopIfTrue="1">
      <formula>IF(Y132="",TRUE,FALSE)</formula>
    </cfRule>
  </conditionalFormatting>
  <conditionalFormatting sqref="AL141">
    <cfRule type="cellIs" dxfId="1057" priority="308" stopIfTrue="1" operator="between">
      <formula>1</formula>
      <formula>3</formula>
    </cfRule>
  </conditionalFormatting>
  <conditionalFormatting sqref="AE141 AA141">
    <cfRule type="cellIs" dxfId="1056" priority="307" stopIfTrue="1" operator="greaterThanOrEqual">
      <formula>MAX(AB141:AC141)</formula>
    </cfRule>
  </conditionalFormatting>
  <conditionalFormatting sqref="AG141 AC141">
    <cfRule type="cellIs" dxfId="1055" priority="306" stopIfTrue="1" operator="greaterThan">
      <formula>MAX(AA141:AB141)</formula>
    </cfRule>
  </conditionalFormatting>
  <conditionalFormatting sqref="Y141">
    <cfRule type="cellIs" dxfId="1054" priority="304" stopIfTrue="1" operator="lessThan">
      <formula>X141</formula>
    </cfRule>
    <cfRule type="expression" dxfId="1053" priority="305" stopIfTrue="1">
      <formula>IF(X141="",TRUE,FALSE)</formula>
    </cfRule>
  </conditionalFormatting>
  <conditionalFormatting sqref="X141">
    <cfRule type="cellIs" dxfId="1052" priority="302" stopIfTrue="1" operator="lessThanOrEqual">
      <formula>Y141</formula>
    </cfRule>
    <cfRule type="expression" dxfId="1051" priority="303" stopIfTrue="1">
      <formula>IF(Y141="",TRUE,FALSE)</formula>
    </cfRule>
  </conditionalFormatting>
  <conditionalFormatting sqref="AB141 AF141">
    <cfRule type="expression" dxfId="1050" priority="301" stopIfTrue="1">
      <formula>IF(AB141&gt;AA141,IF(AB141&gt;=AC141,TRUE,FALSE))</formula>
    </cfRule>
  </conditionalFormatting>
  <conditionalFormatting sqref="D141">
    <cfRule type="cellIs" dxfId="1049" priority="300" stopIfTrue="1" operator="notBetween">
      <formula>1</formula>
      <formula>50</formula>
    </cfRule>
  </conditionalFormatting>
  <conditionalFormatting sqref="E141">
    <cfRule type="cellIs" dxfId="1048" priority="299" stopIfTrue="1" operator="notBetween">
      <formula>1</formula>
      <formula>50</formula>
    </cfRule>
  </conditionalFormatting>
  <conditionalFormatting sqref="F141">
    <cfRule type="cellIs" dxfId="1047" priority="298" stopIfTrue="1" operator="notBetween">
      <formula>1</formula>
      <formula>50</formula>
    </cfRule>
  </conditionalFormatting>
  <conditionalFormatting sqref="U141">
    <cfRule type="cellIs" dxfId="1046" priority="297" stopIfTrue="1" operator="notBetween">
      <formula>1</formula>
      <formula>50</formula>
    </cfRule>
  </conditionalFormatting>
  <conditionalFormatting sqref="V141">
    <cfRule type="cellIs" dxfId="1045" priority="296" stopIfTrue="1" operator="notBetween">
      <formula>1</formula>
      <formula>50</formula>
    </cfRule>
  </conditionalFormatting>
  <conditionalFormatting sqref="W141">
    <cfRule type="cellIs" dxfId="1044" priority="295" stopIfTrue="1" operator="notBetween">
      <formula>1</formula>
      <formula>50</formula>
    </cfRule>
  </conditionalFormatting>
  <conditionalFormatting sqref="AK141">
    <cfRule type="cellIs" dxfId="1043" priority="294" stopIfTrue="1" operator="notBetween">
      <formula>1</formula>
      <formula>50</formula>
    </cfRule>
  </conditionalFormatting>
  <conditionalFormatting sqref="H141">
    <cfRule type="cellIs" dxfId="1042" priority="293" stopIfTrue="1" operator="notBetween">
      <formula>1</formula>
      <formula>50</formula>
    </cfRule>
  </conditionalFormatting>
  <conditionalFormatting sqref="G141">
    <cfRule type="cellIs" dxfId="1041" priority="292" stopIfTrue="1" operator="notBetween">
      <formula>1</formula>
      <formula>50</formula>
    </cfRule>
  </conditionalFormatting>
  <conditionalFormatting sqref="S141">
    <cfRule type="expression" dxfId="1040" priority="286" stopIfTrue="1">
      <formula>DD141=DE141</formula>
    </cfRule>
  </conditionalFormatting>
  <conditionalFormatting sqref="O141">
    <cfRule type="expression" dxfId="1039" priority="290" stopIfTrue="1">
      <formula>IF(P141="x",FALSE,IF(O141=MAX(AX141:AZ141),TRUE,FALSE))</formula>
    </cfRule>
  </conditionalFormatting>
  <conditionalFormatting sqref="Q141">
    <cfRule type="expression" dxfId="1038" priority="289" stopIfTrue="1">
      <formula>IF(R141="x",FALSE,IF(Q141=MAX(AX141:AZ141),TRUE,FALSE))</formula>
    </cfRule>
  </conditionalFormatting>
  <conditionalFormatting sqref="S141">
    <cfRule type="expression" dxfId="1037" priority="291" stopIfTrue="1">
      <formula>IF(T141="x",FALSE,IF(S141=MAX(AX141:AZ141),TRUE,FALSE))</formula>
    </cfRule>
  </conditionalFormatting>
  <conditionalFormatting sqref="O141">
    <cfRule type="expression" dxfId="1036" priority="288" stopIfTrue="1">
      <formula>DB141=DE141</formula>
    </cfRule>
  </conditionalFormatting>
  <conditionalFormatting sqref="Q141">
    <cfRule type="expression" dxfId="1035" priority="287" stopIfTrue="1">
      <formula>DC141=DE141</formula>
    </cfRule>
  </conditionalFormatting>
  <conditionalFormatting sqref="I141">
    <cfRule type="expression" dxfId="1034" priority="284" stopIfTrue="1">
      <formula>IF(J141="x",FALSE,IF(I141=MAX(AO141:AQ141),TRUE,FALSE))</formula>
    </cfRule>
  </conditionalFormatting>
  <conditionalFormatting sqref="K141">
    <cfRule type="expression" dxfId="1033" priority="283" stopIfTrue="1">
      <formula>IF(L141="x",FALSE,IF(K141=MAX(AO141:AQ141),TRUE,FALSE))</formula>
    </cfRule>
  </conditionalFormatting>
  <conditionalFormatting sqref="M141">
    <cfRule type="expression" dxfId="1032" priority="285" stopIfTrue="1">
      <formula>IF(N141="x",FALSE,IF(M141=MAX(AO141:AQ141),TRUE,FALSE))</formula>
    </cfRule>
  </conditionalFormatting>
  <conditionalFormatting sqref="I141">
    <cfRule type="expression" dxfId="1031" priority="282" stopIfTrue="1">
      <formula>CF141=CI141</formula>
    </cfRule>
  </conditionalFormatting>
  <conditionalFormatting sqref="K141">
    <cfRule type="expression" dxfId="1030" priority="281" stopIfTrue="1">
      <formula>CG141=CI141</formula>
    </cfRule>
  </conditionalFormatting>
  <conditionalFormatting sqref="M141">
    <cfRule type="expression" dxfId="1029" priority="280" stopIfTrue="1">
      <formula>CH141=CI141</formula>
    </cfRule>
  </conditionalFormatting>
  <conditionalFormatting sqref="B141">
    <cfRule type="cellIs" dxfId="1028" priority="279" stopIfTrue="1" operator="notBetween">
      <formula>1</formula>
      <formula>50</formula>
    </cfRule>
  </conditionalFormatting>
  <conditionalFormatting sqref="AL143">
    <cfRule type="cellIs" dxfId="1027" priority="278" stopIfTrue="1" operator="between">
      <formula>1</formula>
      <formula>3</formula>
    </cfRule>
  </conditionalFormatting>
  <conditionalFormatting sqref="AE143 AA143">
    <cfRule type="cellIs" dxfId="1026" priority="277" stopIfTrue="1" operator="greaterThanOrEqual">
      <formula>MAX(AB143:AC143)</formula>
    </cfRule>
  </conditionalFormatting>
  <conditionalFormatting sqref="AG143 AC143">
    <cfRule type="cellIs" dxfId="1025" priority="276" stopIfTrue="1" operator="greaterThan">
      <formula>MAX(AA143:AB143)</formula>
    </cfRule>
  </conditionalFormatting>
  <conditionalFormatting sqref="Y143">
    <cfRule type="cellIs" dxfId="1024" priority="274" stopIfTrue="1" operator="lessThan">
      <formula>X143</formula>
    </cfRule>
    <cfRule type="expression" dxfId="1023" priority="275" stopIfTrue="1">
      <formula>IF(X143="",TRUE,FALSE)</formula>
    </cfRule>
  </conditionalFormatting>
  <conditionalFormatting sqref="X143">
    <cfRule type="cellIs" dxfId="1022" priority="272" stopIfTrue="1" operator="lessThanOrEqual">
      <formula>Y143</formula>
    </cfRule>
    <cfRule type="expression" dxfId="1021" priority="273" stopIfTrue="1">
      <formula>IF(Y143="",TRUE,FALSE)</formula>
    </cfRule>
  </conditionalFormatting>
  <conditionalFormatting sqref="AB143 AF143">
    <cfRule type="expression" dxfId="1020" priority="271" stopIfTrue="1">
      <formula>IF(AB143&gt;AA143,IF(AB143&gt;=AC143,TRUE,FALSE))</formula>
    </cfRule>
  </conditionalFormatting>
  <conditionalFormatting sqref="D143">
    <cfRule type="cellIs" dxfId="1019" priority="270" stopIfTrue="1" operator="notBetween">
      <formula>1</formula>
      <formula>50</formula>
    </cfRule>
  </conditionalFormatting>
  <conditionalFormatting sqref="E143">
    <cfRule type="cellIs" dxfId="1018" priority="269" stopIfTrue="1" operator="notBetween">
      <formula>1</formula>
      <formula>50</formula>
    </cfRule>
  </conditionalFormatting>
  <conditionalFormatting sqref="F143">
    <cfRule type="cellIs" dxfId="1017" priority="268" stopIfTrue="1" operator="notBetween">
      <formula>1</formula>
      <formula>50</formula>
    </cfRule>
  </conditionalFormatting>
  <conditionalFormatting sqref="U143">
    <cfRule type="cellIs" dxfId="1016" priority="267" stopIfTrue="1" operator="notBetween">
      <formula>1</formula>
      <formula>50</formula>
    </cfRule>
  </conditionalFormatting>
  <conditionalFormatting sqref="V143">
    <cfRule type="cellIs" dxfId="1015" priority="266" stopIfTrue="1" operator="notBetween">
      <formula>1</formula>
      <formula>50</formula>
    </cfRule>
  </conditionalFormatting>
  <conditionalFormatting sqref="W143">
    <cfRule type="cellIs" dxfId="1014" priority="265" stopIfTrue="1" operator="notBetween">
      <formula>1</formula>
      <formula>50</formula>
    </cfRule>
  </conditionalFormatting>
  <conditionalFormatting sqref="AK143">
    <cfRule type="cellIs" dxfId="1013" priority="264" stopIfTrue="1" operator="notBetween">
      <formula>1</formula>
      <formula>50</formula>
    </cfRule>
  </conditionalFormatting>
  <conditionalFormatting sqref="H143">
    <cfRule type="cellIs" dxfId="1012" priority="263" stopIfTrue="1" operator="notBetween">
      <formula>1</formula>
      <formula>50</formula>
    </cfRule>
  </conditionalFormatting>
  <conditionalFormatting sqref="G143">
    <cfRule type="cellIs" dxfId="1011" priority="262" stopIfTrue="1" operator="notBetween">
      <formula>1</formula>
      <formula>50</formula>
    </cfRule>
  </conditionalFormatting>
  <conditionalFormatting sqref="S143">
    <cfRule type="expression" dxfId="1010" priority="256" stopIfTrue="1">
      <formula>DD143=DE143</formula>
    </cfRule>
  </conditionalFormatting>
  <conditionalFormatting sqref="O143">
    <cfRule type="expression" dxfId="1009" priority="260" stopIfTrue="1">
      <formula>IF(P143="x",FALSE,IF(O143=MAX(AX143:AZ143),TRUE,FALSE))</formula>
    </cfRule>
  </conditionalFormatting>
  <conditionalFormatting sqref="Q143">
    <cfRule type="expression" dxfId="1008" priority="259" stopIfTrue="1">
      <formula>IF(R143="x",FALSE,IF(Q143=MAX(AX143:AZ143),TRUE,FALSE))</formula>
    </cfRule>
  </conditionalFormatting>
  <conditionalFormatting sqref="S143">
    <cfRule type="expression" dxfId="1007" priority="261" stopIfTrue="1">
      <formula>IF(T143="x",FALSE,IF(S143=MAX(AX143:AZ143),TRUE,FALSE))</formula>
    </cfRule>
  </conditionalFormatting>
  <conditionalFormatting sqref="O143">
    <cfRule type="expression" dxfId="1006" priority="258" stopIfTrue="1">
      <formula>DB143=DE143</formula>
    </cfRule>
  </conditionalFormatting>
  <conditionalFormatting sqref="Q143">
    <cfRule type="expression" dxfId="1005" priority="257" stopIfTrue="1">
      <formula>DC143=DE143</formula>
    </cfRule>
  </conditionalFormatting>
  <conditionalFormatting sqref="I143">
    <cfRule type="expression" dxfId="1004" priority="254" stopIfTrue="1">
      <formula>IF(J143="x",FALSE,IF(I143=MAX(AO143:AQ143),TRUE,FALSE))</formula>
    </cfRule>
  </conditionalFormatting>
  <conditionalFormatting sqref="K143">
    <cfRule type="expression" dxfId="1003" priority="253" stopIfTrue="1">
      <formula>IF(L143="x",FALSE,IF(K143=MAX(AO143:AQ143),TRUE,FALSE))</formula>
    </cfRule>
  </conditionalFormatting>
  <conditionalFormatting sqref="M143">
    <cfRule type="expression" dxfId="1002" priority="255" stopIfTrue="1">
      <formula>IF(N143="x",FALSE,IF(M143=MAX(AO143:AQ143),TRUE,FALSE))</formula>
    </cfRule>
  </conditionalFormatting>
  <conditionalFormatting sqref="I143">
    <cfRule type="expression" dxfId="1001" priority="252" stopIfTrue="1">
      <formula>CF143=CI143</formula>
    </cfRule>
  </conditionalFormatting>
  <conditionalFormatting sqref="K143">
    <cfRule type="expression" dxfId="1000" priority="251" stopIfTrue="1">
      <formula>CG143=CI143</formula>
    </cfRule>
  </conditionalFormatting>
  <conditionalFormatting sqref="M143">
    <cfRule type="expression" dxfId="999" priority="250" stopIfTrue="1">
      <formula>CH143=CI143</formula>
    </cfRule>
  </conditionalFormatting>
  <conditionalFormatting sqref="B143">
    <cfRule type="cellIs" dxfId="998" priority="249" stopIfTrue="1" operator="notBetween">
      <formula>1</formula>
      <formula>50</formula>
    </cfRule>
  </conditionalFormatting>
  <conditionalFormatting sqref="AL143">
    <cfRule type="cellIs" dxfId="997" priority="248" stopIfTrue="1" operator="between">
      <formula>1</formula>
      <formula>3</formula>
    </cfRule>
  </conditionalFormatting>
  <conditionalFormatting sqref="AE143 AA143">
    <cfRule type="cellIs" dxfId="996" priority="247" stopIfTrue="1" operator="greaterThanOrEqual">
      <formula>MAX(AB143:AC143)</formula>
    </cfRule>
  </conditionalFormatting>
  <conditionalFormatting sqref="AG143 AC143">
    <cfRule type="cellIs" dxfId="995" priority="246" stopIfTrue="1" operator="greaterThan">
      <formula>MAX(AA143:AB143)</formula>
    </cfRule>
  </conditionalFormatting>
  <conditionalFormatting sqref="Y143">
    <cfRule type="cellIs" dxfId="994" priority="244" stopIfTrue="1" operator="lessThan">
      <formula>X143</formula>
    </cfRule>
    <cfRule type="expression" dxfId="993" priority="245" stopIfTrue="1">
      <formula>IF(X143="",TRUE,FALSE)</formula>
    </cfRule>
  </conditionalFormatting>
  <conditionalFormatting sqref="X143">
    <cfRule type="cellIs" dxfId="992" priority="242" stopIfTrue="1" operator="lessThanOrEqual">
      <formula>Y143</formula>
    </cfRule>
    <cfRule type="expression" dxfId="991" priority="243" stopIfTrue="1">
      <formula>IF(Y143="",TRUE,FALSE)</formula>
    </cfRule>
  </conditionalFormatting>
  <conditionalFormatting sqref="AB143 AF143">
    <cfRule type="expression" dxfId="990" priority="241" stopIfTrue="1">
      <formula>IF(AB143&gt;AA143,IF(AB143&gt;=AC143,TRUE,FALSE))</formula>
    </cfRule>
  </conditionalFormatting>
  <conditionalFormatting sqref="D143">
    <cfRule type="cellIs" dxfId="989" priority="240" stopIfTrue="1" operator="notBetween">
      <formula>1</formula>
      <formula>50</formula>
    </cfRule>
  </conditionalFormatting>
  <conditionalFormatting sqref="E143">
    <cfRule type="cellIs" dxfId="988" priority="239" stopIfTrue="1" operator="notBetween">
      <formula>1</formula>
      <formula>50</formula>
    </cfRule>
  </conditionalFormatting>
  <conditionalFormatting sqref="F143">
    <cfRule type="cellIs" dxfId="987" priority="238" stopIfTrue="1" operator="notBetween">
      <formula>1</formula>
      <formula>50</formula>
    </cfRule>
  </conditionalFormatting>
  <conditionalFormatting sqref="U143">
    <cfRule type="cellIs" dxfId="986" priority="237" stopIfTrue="1" operator="notBetween">
      <formula>1</formula>
      <formula>50</formula>
    </cfRule>
  </conditionalFormatting>
  <conditionalFormatting sqref="V143">
    <cfRule type="cellIs" dxfId="985" priority="236" stopIfTrue="1" operator="notBetween">
      <formula>1</formula>
      <formula>50</formula>
    </cfRule>
  </conditionalFormatting>
  <conditionalFormatting sqref="W143">
    <cfRule type="cellIs" dxfId="984" priority="235" stopIfTrue="1" operator="notBetween">
      <formula>1</formula>
      <formula>50</formula>
    </cfRule>
  </conditionalFormatting>
  <conditionalFormatting sqref="AK143">
    <cfRule type="cellIs" dxfId="983" priority="234" stopIfTrue="1" operator="notBetween">
      <formula>1</formula>
      <formula>50</formula>
    </cfRule>
  </conditionalFormatting>
  <conditionalFormatting sqref="H143">
    <cfRule type="cellIs" dxfId="982" priority="233" stopIfTrue="1" operator="notBetween">
      <formula>1</formula>
      <formula>50</formula>
    </cfRule>
  </conditionalFormatting>
  <conditionalFormatting sqref="G143">
    <cfRule type="cellIs" dxfId="981" priority="232" stopIfTrue="1" operator="notBetween">
      <formula>1</formula>
      <formula>50</formula>
    </cfRule>
  </conditionalFormatting>
  <conditionalFormatting sqref="S143">
    <cfRule type="expression" dxfId="980" priority="226" stopIfTrue="1">
      <formula>DD143=DE143</formula>
    </cfRule>
  </conditionalFormatting>
  <conditionalFormatting sqref="O143">
    <cfRule type="expression" dxfId="979" priority="230" stopIfTrue="1">
      <formula>IF(P143="x",FALSE,IF(O143=MAX(AX143:AZ143),TRUE,FALSE))</formula>
    </cfRule>
  </conditionalFormatting>
  <conditionalFormatting sqref="Q143">
    <cfRule type="expression" dxfId="978" priority="229" stopIfTrue="1">
      <formula>IF(R143="x",FALSE,IF(Q143=MAX(AX143:AZ143),TRUE,FALSE))</formula>
    </cfRule>
  </conditionalFormatting>
  <conditionalFormatting sqref="S143">
    <cfRule type="expression" dxfId="977" priority="231" stopIfTrue="1">
      <formula>IF(T143="x",FALSE,IF(S143=MAX(AX143:AZ143),TRUE,FALSE))</formula>
    </cfRule>
  </conditionalFormatting>
  <conditionalFormatting sqref="O143">
    <cfRule type="expression" dxfId="976" priority="228" stopIfTrue="1">
      <formula>DB143=DE143</formula>
    </cfRule>
  </conditionalFormatting>
  <conditionalFormatting sqref="Q143">
    <cfRule type="expression" dxfId="975" priority="227" stopIfTrue="1">
      <formula>DC143=DE143</formula>
    </cfRule>
  </conditionalFormatting>
  <conditionalFormatting sqref="I143">
    <cfRule type="expression" dxfId="974" priority="224" stopIfTrue="1">
      <formula>IF(J143="x",FALSE,IF(I143=MAX(AO143:AQ143),TRUE,FALSE))</formula>
    </cfRule>
  </conditionalFormatting>
  <conditionalFormatting sqref="K143">
    <cfRule type="expression" dxfId="973" priority="223" stopIfTrue="1">
      <formula>IF(L143="x",FALSE,IF(K143=MAX(AO143:AQ143),TRUE,FALSE))</formula>
    </cfRule>
  </conditionalFormatting>
  <conditionalFormatting sqref="M143">
    <cfRule type="expression" dxfId="972" priority="225" stopIfTrue="1">
      <formula>IF(N143="x",FALSE,IF(M143=MAX(AO143:AQ143),TRUE,FALSE))</formula>
    </cfRule>
  </conditionalFormatting>
  <conditionalFormatting sqref="I143">
    <cfRule type="expression" dxfId="971" priority="222" stopIfTrue="1">
      <formula>CF143=CI143</formula>
    </cfRule>
  </conditionalFormatting>
  <conditionalFormatting sqref="K143">
    <cfRule type="expression" dxfId="970" priority="221" stopIfTrue="1">
      <formula>CG143=CI143</formula>
    </cfRule>
  </conditionalFormatting>
  <conditionalFormatting sqref="M143">
    <cfRule type="expression" dxfId="969" priority="220" stopIfTrue="1">
      <formula>CH143=CI143</formula>
    </cfRule>
  </conditionalFormatting>
  <conditionalFormatting sqref="B143">
    <cfRule type="cellIs" dxfId="968" priority="219" stopIfTrue="1" operator="notBetween">
      <formula>1</formula>
      <formula>50</formula>
    </cfRule>
  </conditionalFormatting>
  <conditionalFormatting sqref="AL142">
    <cfRule type="cellIs" dxfId="967" priority="218" stopIfTrue="1" operator="between">
      <formula>1</formula>
      <formula>3</formula>
    </cfRule>
  </conditionalFormatting>
  <conditionalFormatting sqref="AE142 AA142">
    <cfRule type="cellIs" dxfId="966" priority="217" stopIfTrue="1" operator="greaterThanOrEqual">
      <formula>MAX(AB142:AC142)</formula>
    </cfRule>
  </conditionalFormatting>
  <conditionalFormatting sqref="AG142 AC142">
    <cfRule type="cellIs" dxfId="965" priority="216" stopIfTrue="1" operator="greaterThan">
      <formula>MAX(AA142:AB142)</formula>
    </cfRule>
  </conditionalFormatting>
  <conditionalFormatting sqref="Y142">
    <cfRule type="cellIs" dxfId="964" priority="214" stopIfTrue="1" operator="lessThan">
      <formula>X142</formula>
    </cfRule>
    <cfRule type="expression" dxfId="963" priority="215" stopIfTrue="1">
      <formula>IF(X142="",TRUE,FALSE)</formula>
    </cfRule>
  </conditionalFormatting>
  <conditionalFormatting sqref="X142">
    <cfRule type="cellIs" dxfId="962" priority="212" stopIfTrue="1" operator="lessThanOrEqual">
      <formula>Y142</formula>
    </cfRule>
    <cfRule type="expression" dxfId="961" priority="213" stopIfTrue="1">
      <formula>IF(Y142="",TRUE,FALSE)</formula>
    </cfRule>
  </conditionalFormatting>
  <conditionalFormatting sqref="AB142 AF142">
    <cfRule type="expression" dxfId="960" priority="211" stopIfTrue="1">
      <formula>IF(AB142&gt;AA142,IF(AB142&gt;=AC142,TRUE,FALSE))</formula>
    </cfRule>
  </conditionalFormatting>
  <conditionalFormatting sqref="D142">
    <cfRule type="cellIs" dxfId="959" priority="210" stopIfTrue="1" operator="notBetween">
      <formula>1</formula>
      <formula>50</formula>
    </cfRule>
  </conditionalFormatting>
  <conditionalFormatting sqref="E142">
    <cfRule type="cellIs" dxfId="958" priority="209" stopIfTrue="1" operator="notBetween">
      <formula>1</formula>
      <formula>50</formula>
    </cfRule>
  </conditionalFormatting>
  <conditionalFormatting sqref="F142">
    <cfRule type="cellIs" dxfId="957" priority="208" stopIfTrue="1" operator="notBetween">
      <formula>1</formula>
      <formula>50</formula>
    </cfRule>
  </conditionalFormatting>
  <conditionalFormatting sqref="U142">
    <cfRule type="cellIs" dxfId="956" priority="207" stopIfTrue="1" operator="notBetween">
      <formula>1</formula>
      <formula>50</formula>
    </cfRule>
  </conditionalFormatting>
  <conditionalFormatting sqref="V142">
    <cfRule type="cellIs" dxfId="955" priority="206" stopIfTrue="1" operator="notBetween">
      <formula>1</formula>
      <formula>50</formula>
    </cfRule>
  </conditionalFormatting>
  <conditionalFormatting sqref="W142">
    <cfRule type="cellIs" dxfId="954" priority="205" stopIfTrue="1" operator="notBetween">
      <formula>1</formula>
      <formula>50</formula>
    </cfRule>
  </conditionalFormatting>
  <conditionalFormatting sqref="AK142">
    <cfRule type="cellIs" dxfId="953" priority="204" stopIfTrue="1" operator="notBetween">
      <formula>1</formula>
      <formula>50</formula>
    </cfRule>
  </conditionalFormatting>
  <conditionalFormatting sqref="H142">
    <cfRule type="cellIs" dxfId="952" priority="203" stopIfTrue="1" operator="notBetween">
      <formula>1</formula>
      <formula>50</formula>
    </cfRule>
  </conditionalFormatting>
  <conditionalFormatting sqref="G142">
    <cfRule type="cellIs" dxfId="951" priority="202" stopIfTrue="1" operator="notBetween">
      <formula>1</formula>
      <formula>50</formula>
    </cfRule>
  </conditionalFormatting>
  <conditionalFormatting sqref="S142">
    <cfRule type="expression" dxfId="950" priority="196" stopIfTrue="1">
      <formula>DD142=DE142</formula>
    </cfRule>
  </conditionalFormatting>
  <conditionalFormatting sqref="O142">
    <cfRule type="expression" dxfId="949" priority="200" stopIfTrue="1">
      <formula>IF(P142="x",FALSE,IF(O142=MAX(AX142:AZ142),TRUE,FALSE))</formula>
    </cfRule>
  </conditionalFormatting>
  <conditionalFormatting sqref="Q142">
    <cfRule type="expression" dxfId="948" priority="199" stopIfTrue="1">
      <formula>IF(R142="x",FALSE,IF(Q142=MAX(AX142:AZ142),TRUE,FALSE))</formula>
    </cfRule>
  </conditionalFormatting>
  <conditionalFormatting sqref="S142">
    <cfRule type="expression" dxfId="947" priority="201" stopIfTrue="1">
      <formula>IF(T142="x",FALSE,IF(S142=MAX(AX142:AZ142),TRUE,FALSE))</formula>
    </cfRule>
  </conditionalFormatting>
  <conditionalFormatting sqref="O142">
    <cfRule type="expression" dxfId="946" priority="198" stopIfTrue="1">
      <formula>DB142=DE142</formula>
    </cfRule>
  </conditionalFormatting>
  <conditionalFormatting sqref="Q142">
    <cfRule type="expression" dxfId="945" priority="197" stopIfTrue="1">
      <formula>DC142=DE142</formula>
    </cfRule>
  </conditionalFormatting>
  <conditionalFormatting sqref="I142">
    <cfRule type="expression" dxfId="944" priority="194" stopIfTrue="1">
      <formula>IF(J142="x",FALSE,IF(I142=MAX(AO142:AQ142),TRUE,FALSE))</formula>
    </cfRule>
  </conditionalFormatting>
  <conditionalFormatting sqref="K142">
    <cfRule type="expression" dxfId="943" priority="193" stopIfTrue="1">
      <formula>IF(L142="x",FALSE,IF(K142=MAX(AO142:AQ142),TRUE,FALSE))</formula>
    </cfRule>
  </conditionalFormatting>
  <conditionalFormatting sqref="M142">
    <cfRule type="expression" dxfId="942" priority="195" stopIfTrue="1">
      <formula>IF(N142="x",FALSE,IF(M142=MAX(AO142:AQ142),TRUE,FALSE))</formula>
    </cfRule>
  </conditionalFormatting>
  <conditionalFormatting sqref="I142">
    <cfRule type="expression" dxfId="941" priority="192" stopIfTrue="1">
      <formula>CF142=CI142</formula>
    </cfRule>
  </conditionalFormatting>
  <conditionalFormatting sqref="K142">
    <cfRule type="expression" dxfId="940" priority="191" stopIfTrue="1">
      <formula>CG142=CI142</formula>
    </cfRule>
  </conditionalFormatting>
  <conditionalFormatting sqref="M142">
    <cfRule type="expression" dxfId="939" priority="190" stopIfTrue="1">
      <formula>CH142=CI142</formula>
    </cfRule>
  </conditionalFormatting>
  <conditionalFormatting sqref="B142">
    <cfRule type="cellIs" dxfId="938" priority="189" stopIfTrue="1" operator="notBetween">
      <formula>1</formula>
      <formula>50</formula>
    </cfRule>
  </conditionalFormatting>
  <conditionalFormatting sqref="AE170:AE179 AA170:AA179">
    <cfRule type="cellIs" dxfId="937" priority="188" stopIfTrue="1" operator="greaterThanOrEqual">
      <formula>MAX(AB170:AC170)</formula>
    </cfRule>
  </conditionalFormatting>
  <conditionalFormatting sqref="AG170:AG179 AC170:AC179">
    <cfRule type="cellIs" dxfId="936" priority="187" stopIfTrue="1" operator="greaterThan">
      <formula>MAX(AA170:AB170)</formula>
    </cfRule>
  </conditionalFormatting>
  <conditionalFormatting sqref="Y170:Y179">
    <cfRule type="cellIs" dxfId="935" priority="185" stopIfTrue="1" operator="lessThan">
      <formula>X170</formula>
    </cfRule>
    <cfRule type="expression" dxfId="934" priority="186" stopIfTrue="1">
      <formula>IF(X170="",TRUE,FALSE)</formula>
    </cfRule>
  </conditionalFormatting>
  <conditionalFormatting sqref="X170:X179">
    <cfRule type="cellIs" dxfId="933" priority="183" stopIfTrue="1" operator="lessThanOrEqual">
      <formula>Y170</formula>
    </cfRule>
    <cfRule type="expression" dxfId="932" priority="184" stopIfTrue="1">
      <formula>IF(Y170="",TRUE,FALSE)</formula>
    </cfRule>
  </conditionalFormatting>
  <conditionalFormatting sqref="AB170:AB179 AF170:AF179">
    <cfRule type="expression" dxfId="931" priority="182" stopIfTrue="1">
      <formula>IF(AB170&gt;AA170,IF(AB170&gt;=AC170,TRUE,FALSE))</formula>
    </cfRule>
  </conditionalFormatting>
  <conditionalFormatting sqref="AL170:AL187">
    <cfRule type="cellIs" dxfId="930" priority="181" stopIfTrue="1" operator="between">
      <formula>1</formula>
      <formula>3</formula>
    </cfRule>
  </conditionalFormatting>
  <conditionalFormatting sqref="AA170:AA173">
    <cfRule type="cellIs" dxfId="929" priority="180" stopIfTrue="1" operator="greaterThanOrEqual">
      <formula>MAX(AB170:AC170)</formula>
    </cfRule>
  </conditionalFormatting>
  <conditionalFormatting sqref="AC170:AC173">
    <cfRule type="cellIs" dxfId="928" priority="179" stopIfTrue="1" operator="greaterThan">
      <formula>MAX(AA170:AB170)</formula>
    </cfRule>
  </conditionalFormatting>
  <conditionalFormatting sqref="AB170:AB173">
    <cfRule type="expression" dxfId="927" priority="178" stopIfTrue="1">
      <formula>IF(AB170&gt;AA170,IF(AB170&gt;=AC170,TRUE,FALSE))</formula>
    </cfRule>
  </conditionalFormatting>
  <conditionalFormatting sqref="AE170:AE173">
    <cfRule type="cellIs" dxfId="926" priority="177" stopIfTrue="1" operator="greaterThanOrEqual">
      <formula>MAX(AF170:AG170)</formula>
    </cfRule>
  </conditionalFormatting>
  <conditionalFormatting sqref="AG170:AG173">
    <cfRule type="cellIs" dxfId="925" priority="176" stopIfTrue="1" operator="greaterThan">
      <formula>MAX(AE170:AF170)</formula>
    </cfRule>
  </conditionalFormatting>
  <conditionalFormatting sqref="AF170:AF173">
    <cfRule type="expression" dxfId="924" priority="175" stopIfTrue="1">
      <formula>IF(AF170&gt;AE170,IF(AF170&gt;=AG170,TRUE,FALSE))</formula>
    </cfRule>
  </conditionalFormatting>
  <conditionalFormatting sqref="X179">
    <cfRule type="cellIs" dxfId="923" priority="173" stopIfTrue="1" operator="lessThanOrEqual">
      <formula>Y179</formula>
    </cfRule>
    <cfRule type="expression" dxfId="922" priority="174" stopIfTrue="1">
      <formula>IF(Y179="",TRUE,FALSE)</formula>
    </cfRule>
  </conditionalFormatting>
  <conditionalFormatting sqref="D170:D179">
    <cfRule type="cellIs" dxfId="921" priority="172" stopIfTrue="1" operator="notBetween">
      <formula>1</formula>
      <formula>50</formula>
    </cfRule>
  </conditionalFormatting>
  <conditionalFormatting sqref="E170:E179">
    <cfRule type="cellIs" dxfId="920" priority="171" stopIfTrue="1" operator="notBetween">
      <formula>1</formula>
      <formula>50</formula>
    </cfRule>
  </conditionalFormatting>
  <conditionalFormatting sqref="F170:F179">
    <cfRule type="cellIs" dxfId="919" priority="170" stopIfTrue="1" operator="notBetween">
      <formula>1</formula>
      <formula>50</formula>
    </cfRule>
  </conditionalFormatting>
  <conditionalFormatting sqref="AE179:AE187 AA179:AA187">
    <cfRule type="cellIs" dxfId="918" priority="169" stopIfTrue="1" operator="greaterThanOrEqual">
      <formula>MAX(AB179:AC179)</formula>
    </cfRule>
  </conditionalFormatting>
  <conditionalFormatting sqref="AG179:AG187 AC179:AC187">
    <cfRule type="cellIs" dxfId="917" priority="168" stopIfTrue="1" operator="greaterThan">
      <formula>MAX(AA179:AB179)</formula>
    </cfRule>
  </conditionalFormatting>
  <conditionalFormatting sqref="Y179:Y187">
    <cfRule type="cellIs" dxfId="916" priority="166" stopIfTrue="1" operator="lessThan">
      <formula>X179</formula>
    </cfRule>
    <cfRule type="expression" dxfId="915" priority="167" stopIfTrue="1">
      <formula>IF(X179="",TRUE,FALSE)</formula>
    </cfRule>
  </conditionalFormatting>
  <conditionalFormatting sqref="X179:X187">
    <cfRule type="cellIs" dxfId="914" priority="164" stopIfTrue="1" operator="lessThanOrEqual">
      <formula>Y179</formula>
    </cfRule>
    <cfRule type="expression" dxfId="913" priority="165" stopIfTrue="1">
      <formula>IF(Y179="",TRUE,FALSE)</formula>
    </cfRule>
  </conditionalFormatting>
  <conditionalFormatting sqref="AB179:AB187 AF179:AF187">
    <cfRule type="expression" dxfId="912" priority="163" stopIfTrue="1">
      <formula>IF(AB179&gt;AA179,IF(AB179&gt;=AC179,TRUE,FALSE))</formula>
    </cfRule>
  </conditionalFormatting>
  <conditionalFormatting sqref="AA179:AA182">
    <cfRule type="cellIs" dxfId="911" priority="162" stopIfTrue="1" operator="greaterThanOrEqual">
      <formula>MAX(AB179:AC179)</formula>
    </cfRule>
  </conditionalFormatting>
  <conditionalFormatting sqref="AC179:AC182">
    <cfRule type="cellIs" dxfId="910" priority="161" stopIfTrue="1" operator="greaterThan">
      <formula>MAX(AA179:AB179)</formula>
    </cfRule>
  </conditionalFormatting>
  <conditionalFormatting sqref="AB179:AB182">
    <cfRule type="expression" dxfId="909" priority="160" stopIfTrue="1">
      <formula>IF(AB179&gt;AA179,IF(AB179&gt;=AC179,TRUE,FALSE))</formula>
    </cfRule>
  </conditionalFormatting>
  <conditionalFormatting sqref="AE179:AE182">
    <cfRule type="cellIs" dxfId="908" priority="159" stopIfTrue="1" operator="greaterThanOrEqual">
      <formula>MAX(AF179:AG179)</formula>
    </cfRule>
  </conditionalFormatting>
  <conditionalFormatting sqref="AG179:AG182">
    <cfRule type="cellIs" dxfId="907" priority="158" stopIfTrue="1" operator="greaterThan">
      <formula>MAX(AE179:AF179)</formula>
    </cfRule>
  </conditionalFormatting>
  <conditionalFormatting sqref="AF179:AF182">
    <cfRule type="expression" dxfId="906" priority="157" stopIfTrue="1">
      <formula>IF(AF179&gt;AE179,IF(AF179&gt;=AG179,TRUE,FALSE))</formula>
    </cfRule>
  </conditionalFormatting>
  <conditionalFormatting sqref="D179:D187">
    <cfRule type="cellIs" dxfId="905" priority="156" stopIfTrue="1" operator="notBetween">
      <formula>1</formula>
      <formula>50</formula>
    </cfRule>
  </conditionalFormatting>
  <conditionalFormatting sqref="E179:E187">
    <cfRule type="cellIs" dxfId="904" priority="155" stopIfTrue="1" operator="notBetween">
      <formula>1</formula>
      <formula>50</formula>
    </cfRule>
  </conditionalFormatting>
  <conditionalFormatting sqref="F179:F187">
    <cfRule type="cellIs" dxfId="903" priority="154" stopIfTrue="1" operator="notBetween">
      <formula>1</formula>
      <formula>50</formula>
    </cfRule>
  </conditionalFormatting>
  <conditionalFormatting sqref="U170:U179">
    <cfRule type="cellIs" dxfId="902" priority="153" stopIfTrue="1" operator="notBetween">
      <formula>1</formula>
      <formula>50</formula>
    </cfRule>
  </conditionalFormatting>
  <conditionalFormatting sqref="V170:V179">
    <cfRule type="cellIs" dxfId="901" priority="152" stopIfTrue="1" operator="notBetween">
      <formula>1</formula>
      <formula>50</formula>
    </cfRule>
  </conditionalFormatting>
  <conditionalFormatting sqref="W170:W179">
    <cfRule type="cellIs" dxfId="900" priority="151" stopIfTrue="1" operator="notBetween">
      <formula>1</formula>
      <formula>50</formula>
    </cfRule>
  </conditionalFormatting>
  <conditionalFormatting sqref="U179:U187">
    <cfRule type="cellIs" dxfId="899" priority="150" stopIfTrue="1" operator="notBetween">
      <formula>1</formula>
      <formula>50</formula>
    </cfRule>
  </conditionalFormatting>
  <conditionalFormatting sqref="V179:V187">
    <cfRule type="cellIs" dxfId="898" priority="149" stopIfTrue="1" operator="notBetween">
      <formula>1</formula>
      <formula>50</formula>
    </cfRule>
  </conditionalFormatting>
  <conditionalFormatting sqref="W179:W187">
    <cfRule type="cellIs" dxfId="897" priority="148" stopIfTrue="1" operator="notBetween">
      <formula>1</formula>
      <formula>50</formula>
    </cfRule>
  </conditionalFormatting>
  <conditionalFormatting sqref="AK179:AK187">
    <cfRule type="cellIs" dxfId="896" priority="146" stopIfTrue="1" operator="notBetween">
      <formula>1</formula>
      <formula>50</formula>
    </cfRule>
  </conditionalFormatting>
  <conditionalFormatting sqref="AK170:AK179">
    <cfRule type="cellIs" dxfId="895" priority="147" stopIfTrue="1" operator="notBetween">
      <formula>1</formula>
      <formula>50</formula>
    </cfRule>
  </conditionalFormatting>
  <conditionalFormatting sqref="H170:H179">
    <cfRule type="cellIs" dxfId="894" priority="145" stopIfTrue="1" operator="notBetween">
      <formula>1</formula>
      <formula>50</formula>
    </cfRule>
  </conditionalFormatting>
  <conditionalFormatting sqref="H179:H187">
    <cfRule type="cellIs" dxfId="893" priority="144" stopIfTrue="1" operator="notBetween">
      <formula>1</formula>
      <formula>50</formula>
    </cfRule>
  </conditionalFormatting>
  <conditionalFormatting sqref="G179:G187">
    <cfRule type="cellIs" dxfId="892" priority="143" stopIfTrue="1" operator="notBetween">
      <formula>1</formula>
      <formula>50</formula>
    </cfRule>
  </conditionalFormatting>
  <conditionalFormatting sqref="S171:S187">
    <cfRule type="expression" dxfId="891" priority="134" stopIfTrue="1">
      <formula>DD171=DE171</formula>
    </cfRule>
  </conditionalFormatting>
  <conditionalFormatting sqref="O170:O187">
    <cfRule type="expression" dxfId="890" priority="141" stopIfTrue="1">
      <formula>IF(P170="x",FALSE,IF(O170=MAX(AX170:AZ170),TRUE,FALSE))</formula>
    </cfRule>
  </conditionalFormatting>
  <conditionalFormatting sqref="Q170:Q187">
    <cfRule type="expression" dxfId="889" priority="140" stopIfTrue="1">
      <formula>IF(R170="x",FALSE,IF(Q170=MAX(AX170:AZ170),TRUE,FALSE))</formula>
    </cfRule>
  </conditionalFormatting>
  <conditionalFormatting sqref="S170:S187">
    <cfRule type="expression" dxfId="888" priority="142" stopIfTrue="1">
      <formula>IF(T170="x",FALSE,IF(S170=MAX(AX170:AZ170),TRUE,FALSE))</formula>
    </cfRule>
  </conditionalFormatting>
  <conditionalFormatting sqref="O170">
    <cfRule type="expression" dxfId="887" priority="139" stopIfTrue="1">
      <formula>DB170=DE170</formula>
    </cfRule>
  </conditionalFormatting>
  <conditionalFormatting sqref="Q170">
    <cfRule type="expression" dxfId="886" priority="138" stopIfTrue="1">
      <formula>DC170=DE170</formula>
    </cfRule>
  </conditionalFormatting>
  <conditionalFormatting sqref="S170">
    <cfRule type="expression" dxfId="885" priority="137" stopIfTrue="1">
      <formula>DD170=DE170</formula>
    </cfRule>
  </conditionalFormatting>
  <conditionalFormatting sqref="O171:O187">
    <cfRule type="expression" dxfId="884" priority="136" stopIfTrue="1">
      <formula>DB171=DE171</formula>
    </cfRule>
  </conditionalFormatting>
  <conditionalFormatting sqref="Q171:Q187">
    <cfRule type="expression" dxfId="883" priority="135" stopIfTrue="1">
      <formula>DC171=DE171</formula>
    </cfRule>
  </conditionalFormatting>
  <conditionalFormatting sqref="I170:I187">
    <cfRule type="expression" dxfId="882" priority="132" stopIfTrue="1">
      <formula>IF(J170="x",FALSE,IF(I170=MAX(AO170:AQ170),TRUE,FALSE))</formula>
    </cfRule>
  </conditionalFormatting>
  <conditionalFormatting sqref="K170:K187">
    <cfRule type="expression" dxfId="881" priority="131" stopIfTrue="1">
      <formula>IF(L170="x",FALSE,IF(K170=MAX(AO170:AQ170),TRUE,FALSE))</formula>
    </cfRule>
  </conditionalFormatting>
  <conditionalFormatting sqref="M170:M187">
    <cfRule type="expression" dxfId="880" priority="133" stopIfTrue="1">
      <formula>IF(N170="x",FALSE,IF(M170=MAX(AO170:AQ170),TRUE,FALSE))</formula>
    </cfRule>
  </conditionalFormatting>
  <conditionalFormatting sqref="I170">
    <cfRule type="expression" dxfId="879" priority="130" stopIfTrue="1">
      <formula>CF170=CI170</formula>
    </cfRule>
  </conditionalFormatting>
  <conditionalFormatting sqref="I171:I187">
    <cfRule type="expression" dxfId="878" priority="129" stopIfTrue="1">
      <formula>CF171=CI171</formula>
    </cfRule>
  </conditionalFormatting>
  <conditionalFormatting sqref="K170">
    <cfRule type="expression" dxfId="877" priority="128" stopIfTrue="1">
      <formula>CG170=CI170</formula>
    </cfRule>
  </conditionalFormatting>
  <conditionalFormatting sqref="K171:K187">
    <cfRule type="expression" dxfId="876" priority="127" stopIfTrue="1">
      <formula>CG171=CI171</formula>
    </cfRule>
  </conditionalFormatting>
  <conditionalFormatting sqref="M170">
    <cfRule type="expression" dxfId="875" priority="126" stopIfTrue="1">
      <formula>CH170=CI170</formula>
    </cfRule>
  </conditionalFormatting>
  <conditionalFormatting sqref="M171:M187">
    <cfRule type="expression" dxfId="874" priority="125" stopIfTrue="1">
      <formula>CH171=CI171</formula>
    </cfRule>
  </conditionalFormatting>
  <conditionalFormatting sqref="B170:B179">
    <cfRule type="cellIs" dxfId="873" priority="124" stopIfTrue="1" operator="notBetween">
      <formula>1</formula>
      <formula>50</formula>
    </cfRule>
  </conditionalFormatting>
  <conditionalFormatting sqref="B179:B187">
    <cfRule type="cellIs" dxfId="872" priority="123" stopIfTrue="1" operator="notBetween">
      <formula>1</formula>
      <formula>50</formula>
    </cfRule>
  </conditionalFormatting>
  <conditionalFormatting sqref="X178">
    <cfRule type="cellIs" dxfId="871" priority="121" stopIfTrue="1" operator="lessThanOrEqual">
      <formula>Y178</formula>
    </cfRule>
    <cfRule type="expression" dxfId="870" priority="122" stopIfTrue="1">
      <formula>IF(Y178="",TRUE,FALSE)</formula>
    </cfRule>
  </conditionalFormatting>
  <conditionalFormatting sqref="AL187">
    <cfRule type="cellIs" dxfId="869" priority="120" stopIfTrue="1" operator="between">
      <formula>1</formula>
      <formula>3</formula>
    </cfRule>
  </conditionalFormatting>
  <conditionalFormatting sqref="AE187 AA187">
    <cfRule type="cellIs" dxfId="868" priority="119" stopIfTrue="1" operator="greaterThanOrEqual">
      <formula>MAX(AB187:AC187)</formula>
    </cfRule>
  </conditionalFormatting>
  <conditionalFormatting sqref="AG187 AC187">
    <cfRule type="cellIs" dxfId="867" priority="118" stopIfTrue="1" operator="greaterThan">
      <formula>MAX(AA187:AB187)</formula>
    </cfRule>
  </conditionalFormatting>
  <conditionalFormatting sqref="Y187">
    <cfRule type="cellIs" dxfId="866" priority="116" stopIfTrue="1" operator="lessThan">
      <formula>X187</formula>
    </cfRule>
    <cfRule type="expression" dxfId="865" priority="117" stopIfTrue="1">
      <formula>IF(X187="",TRUE,FALSE)</formula>
    </cfRule>
  </conditionalFormatting>
  <conditionalFormatting sqref="X187">
    <cfRule type="cellIs" dxfId="864" priority="114" stopIfTrue="1" operator="lessThanOrEqual">
      <formula>Y187</formula>
    </cfRule>
    <cfRule type="expression" dxfId="863" priority="115" stopIfTrue="1">
      <formula>IF(Y187="",TRUE,FALSE)</formula>
    </cfRule>
  </conditionalFormatting>
  <conditionalFormatting sqref="AB187 AF187">
    <cfRule type="expression" dxfId="862" priority="113" stopIfTrue="1">
      <formula>IF(AB187&gt;AA187,IF(AB187&gt;=AC187,TRUE,FALSE))</formula>
    </cfRule>
  </conditionalFormatting>
  <conditionalFormatting sqref="D187">
    <cfRule type="cellIs" dxfId="861" priority="112" stopIfTrue="1" operator="notBetween">
      <formula>1</formula>
      <formula>50</formula>
    </cfRule>
  </conditionalFormatting>
  <conditionalFormatting sqref="E187">
    <cfRule type="cellIs" dxfId="860" priority="111" stopIfTrue="1" operator="notBetween">
      <formula>1</formula>
      <formula>50</formula>
    </cfRule>
  </conditionalFormatting>
  <conditionalFormatting sqref="F187">
    <cfRule type="cellIs" dxfId="859" priority="110" stopIfTrue="1" operator="notBetween">
      <formula>1</formula>
      <formula>50</formula>
    </cfRule>
  </conditionalFormatting>
  <conditionalFormatting sqref="U187">
    <cfRule type="cellIs" dxfId="858" priority="109" stopIfTrue="1" operator="notBetween">
      <formula>1</formula>
      <formula>50</formula>
    </cfRule>
  </conditionalFormatting>
  <conditionalFormatting sqref="V187">
    <cfRule type="cellIs" dxfId="857" priority="108" stopIfTrue="1" operator="notBetween">
      <formula>1</formula>
      <formula>50</formula>
    </cfRule>
  </conditionalFormatting>
  <conditionalFormatting sqref="W187">
    <cfRule type="cellIs" dxfId="856" priority="107" stopIfTrue="1" operator="notBetween">
      <formula>1</formula>
      <formula>50</formula>
    </cfRule>
  </conditionalFormatting>
  <conditionalFormatting sqref="AK187">
    <cfRule type="cellIs" dxfId="855" priority="106" stopIfTrue="1" operator="notBetween">
      <formula>1</formula>
      <formula>50</formula>
    </cfRule>
  </conditionalFormatting>
  <conditionalFormatting sqref="H187">
    <cfRule type="cellIs" dxfId="854" priority="105" stopIfTrue="1" operator="notBetween">
      <formula>1</formula>
      <formula>50</formula>
    </cfRule>
  </conditionalFormatting>
  <conditionalFormatting sqref="G187">
    <cfRule type="cellIs" dxfId="853" priority="104" stopIfTrue="1" operator="notBetween">
      <formula>1</formula>
      <formula>50</formula>
    </cfRule>
  </conditionalFormatting>
  <conditionalFormatting sqref="S187">
    <cfRule type="expression" dxfId="852" priority="98" stopIfTrue="1">
      <formula>DD187=DE187</formula>
    </cfRule>
  </conditionalFormatting>
  <conditionalFormatting sqref="O187">
    <cfRule type="expression" dxfId="851" priority="102" stopIfTrue="1">
      <formula>IF(P187="x",FALSE,IF(O187=MAX(AX187:AZ187),TRUE,FALSE))</formula>
    </cfRule>
  </conditionalFormatting>
  <conditionalFormatting sqref="Q187">
    <cfRule type="expression" dxfId="850" priority="101" stopIfTrue="1">
      <formula>IF(R187="x",FALSE,IF(Q187=MAX(AX187:AZ187),TRUE,FALSE))</formula>
    </cfRule>
  </conditionalFormatting>
  <conditionalFormatting sqref="S187">
    <cfRule type="expression" dxfId="849" priority="103" stopIfTrue="1">
      <formula>IF(T187="x",FALSE,IF(S187=MAX(AX187:AZ187),TRUE,FALSE))</formula>
    </cfRule>
  </conditionalFormatting>
  <conditionalFormatting sqref="O187">
    <cfRule type="expression" dxfId="848" priority="100" stopIfTrue="1">
      <formula>DB187=DE187</formula>
    </cfRule>
  </conditionalFormatting>
  <conditionalFormatting sqref="Q187">
    <cfRule type="expression" dxfId="847" priority="99" stopIfTrue="1">
      <formula>DC187=DE187</formula>
    </cfRule>
  </conditionalFormatting>
  <conditionalFormatting sqref="I187">
    <cfRule type="expression" dxfId="846" priority="96" stopIfTrue="1">
      <formula>IF(J187="x",FALSE,IF(I187=MAX(AO187:AQ187),TRUE,FALSE))</formula>
    </cfRule>
  </conditionalFormatting>
  <conditionalFormatting sqref="K187">
    <cfRule type="expression" dxfId="845" priority="95" stopIfTrue="1">
      <formula>IF(L187="x",FALSE,IF(K187=MAX(AO187:AQ187),TRUE,FALSE))</formula>
    </cfRule>
  </conditionalFormatting>
  <conditionalFormatting sqref="M187">
    <cfRule type="expression" dxfId="844" priority="97" stopIfTrue="1">
      <formula>IF(N187="x",FALSE,IF(M187=MAX(AO187:AQ187),TRUE,FALSE))</formula>
    </cfRule>
  </conditionalFormatting>
  <conditionalFormatting sqref="I187">
    <cfRule type="expression" dxfId="843" priority="94" stopIfTrue="1">
      <formula>CF187=CI187</formula>
    </cfRule>
  </conditionalFormatting>
  <conditionalFormatting sqref="K187">
    <cfRule type="expression" dxfId="842" priority="93" stopIfTrue="1">
      <formula>CG187=CI187</formula>
    </cfRule>
  </conditionalFormatting>
  <conditionalFormatting sqref="M187">
    <cfRule type="expression" dxfId="841" priority="92" stopIfTrue="1">
      <formula>CH187=CI187</formula>
    </cfRule>
  </conditionalFormatting>
  <conditionalFormatting sqref="B187">
    <cfRule type="cellIs" dxfId="840" priority="91" stopIfTrue="1" operator="notBetween">
      <formula>1</formula>
      <formula>50</formula>
    </cfRule>
  </conditionalFormatting>
  <conditionalFormatting sqref="AL189">
    <cfRule type="cellIs" dxfId="839" priority="90" stopIfTrue="1" operator="between">
      <formula>1</formula>
      <formula>3</formula>
    </cfRule>
  </conditionalFormatting>
  <conditionalFormatting sqref="AE189 AA189">
    <cfRule type="cellIs" dxfId="838" priority="89" stopIfTrue="1" operator="greaterThanOrEqual">
      <formula>MAX(AB189:AC189)</formula>
    </cfRule>
  </conditionalFormatting>
  <conditionalFormatting sqref="AG189 AC189">
    <cfRule type="cellIs" dxfId="837" priority="88" stopIfTrue="1" operator="greaterThan">
      <formula>MAX(AA189:AB189)</formula>
    </cfRule>
  </conditionalFormatting>
  <conditionalFormatting sqref="Y189">
    <cfRule type="cellIs" dxfId="836" priority="86" stopIfTrue="1" operator="lessThan">
      <formula>X189</formula>
    </cfRule>
    <cfRule type="expression" dxfId="835" priority="87" stopIfTrue="1">
      <formula>IF(X189="",TRUE,FALSE)</formula>
    </cfRule>
  </conditionalFormatting>
  <conditionalFormatting sqref="X189">
    <cfRule type="cellIs" dxfId="834" priority="84" stopIfTrue="1" operator="lessThanOrEqual">
      <formula>Y189</formula>
    </cfRule>
    <cfRule type="expression" dxfId="833" priority="85" stopIfTrue="1">
      <formula>IF(Y189="",TRUE,FALSE)</formula>
    </cfRule>
  </conditionalFormatting>
  <conditionalFormatting sqref="AB189 AF189">
    <cfRule type="expression" dxfId="832" priority="83" stopIfTrue="1">
      <formula>IF(AB189&gt;AA189,IF(AB189&gt;=AC189,TRUE,FALSE))</formula>
    </cfRule>
  </conditionalFormatting>
  <conditionalFormatting sqref="D189">
    <cfRule type="cellIs" dxfId="831" priority="82" stopIfTrue="1" operator="notBetween">
      <formula>1</formula>
      <formula>50</formula>
    </cfRule>
  </conditionalFormatting>
  <conditionalFormatting sqref="E189">
    <cfRule type="cellIs" dxfId="830" priority="81" stopIfTrue="1" operator="notBetween">
      <formula>1</formula>
      <formula>50</formula>
    </cfRule>
  </conditionalFormatting>
  <conditionalFormatting sqref="F189">
    <cfRule type="cellIs" dxfId="829" priority="80" stopIfTrue="1" operator="notBetween">
      <formula>1</formula>
      <formula>50</formula>
    </cfRule>
  </conditionalFormatting>
  <conditionalFormatting sqref="U189">
    <cfRule type="cellIs" dxfId="828" priority="79" stopIfTrue="1" operator="notBetween">
      <formula>1</formula>
      <formula>50</formula>
    </cfRule>
  </conditionalFormatting>
  <conditionalFormatting sqref="V189">
    <cfRule type="cellIs" dxfId="827" priority="78" stopIfTrue="1" operator="notBetween">
      <formula>1</formula>
      <formula>50</formula>
    </cfRule>
  </conditionalFormatting>
  <conditionalFormatting sqref="W189">
    <cfRule type="cellIs" dxfId="826" priority="77" stopIfTrue="1" operator="notBetween">
      <formula>1</formula>
      <formula>50</formula>
    </cfRule>
  </conditionalFormatting>
  <conditionalFormatting sqref="AK189">
    <cfRule type="cellIs" dxfId="825" priority="76" stopIfTrue="1" operator="notBetween">
      <formula>1</formula>
      <formula>50</formula>
    </cfRule>
  </conditionalFormatting>
  <conditionalFormatting sqref="H189">
    <cfRule type="cellIs" dxfId="824" priority="75" stopIfTrue="1" operator="notBetween">
      <formula>1</formula>
      <formula>50</formula>
    </cfRule>
  </conditionalFormatting>
  <conditionalFormatting sqref="G189">
    <cfRule type="cellIs" dxfId="823" priority="74" stopIfTrue="1" operator="notBetween">
      <formula>1</formula>
      <formula>50</formula>
    </cfRule>
  </conditionalFormatting>
  <conditionalFormatting sqref="S189">
    <cfRule type="expression" dxfId="822" priority="68" stopIfTrue="1">
      <formula>DD189=DE189</formula>
    </cfRule>
  </conditionalFormatting>
  <conditionalFormatting sqref="O189">
    <cfRule type="expression" dxfId="821" priority="72" stopIfTrue="1">
      <formula>IF(P189="x",FALSE,IF(O189=MAX(AX189:AZ189),TRUE,FALSE))</formula>
    </cfRule>
  </conditionalFormatting>
  <conditionalFormatting sqref="Q189">
    <cfRule type="expression" dxfId="820" priority="71" stopIfTrue="1">
      <formula>IF(R189="x",FALSE,IF(Q189=MAX(AX189:AZ189),TRUE,FALSE))</formula>
    </cfRule>
  </conditionalFormatting>
  <conditionalFormatting sqref="S189">
    <cfRule type="expression" dxfId="819" priority="73" stopIfTrue="1">
      <formula>IF(T189="x",FALSE,IF(S189=MAX(AX189:AZ189),TRUE,FALSE))</formula>
    </cfRule>
  </conditionalFormatting>
  <conditionalFormatting sqref="O189">
    <cfRule type="expression" dxfId="818" priority="70" stopIfTrue="1">
      <formula>DB189=DE189</formula>
    </cfRule>
  </conditionalFormatting>
  <conditionalFormatting sqref="Q189">
    <cfRule type="expression" dxfId="817" priority="69" stopIfTrue="1">
      <formula>DC189=DE189</formula>
    </cfRule>
  </conditionalFormatting>
  <conditionalFormatting sqref="I189">
    <cfRule type="expression" dxfId="816" priority="66" stopIfTrue="1">
      <formula>IF(J189="x",FALSE,IF(I189=MAX(AO189:AQ189),TRUE,FALSE))</formula>
    </cfRule>
  </conditionalFormatting>
  <conditionalFormatting sqref="K189">
    <cfRule type="expression" dxfId="815" priority="65" stopIfTrue="1">
      <formula>IF(L189="x",FALSE,IF(K189=MAX(AO189:AQ189),TRUE,FALSE))</formula>
    </cfRule>
  </conditionalFormatting>
  <conditionalFormatting sqref="M189">
    <cfRule type="expression" dxfId="814" priority="67" stopIfTrue="1">
      <formula>IF(N189="x",FALSE,IF(M189=MAX(AO189:AQ189),TRUE,FALSE))</formula>
    </cfRule>
  </conditionalFormatting>
  <conditionalFormatting sqref="I189">
    <cfRule type="expression" dxfId="813" priority="64" stopIfTrue="1">
      <formula>CF189=CI189</formula>
    </cfRule>
  </conditionalFormatting>
  <conditionalFormatting sqref="K189">
    <cfRule type="expression" dxfId="812" priority="63" stopIfTrue="1">
      <formula>CG189=CI189</formula>
    </cfRule>
  </conditionalFormatting>
  <conditionalFormatting sqref="M189">
    <cfRule type="expression" dxfId="811" priority="62" stopIfTrue="1">
      <formula>CH189=CI189</formula>
    </cfRule>
  </conditionalFormatting>
  <conditionalFormatting sqref="B189">
    <cfRule type="cellIs" dxfId="810" priority="61" stopIfTrue="1" operator="notBetween">
      <formula>1</formula>
      <formula>50</formula>
    </cfRule>
  </conditionalFormatting>
  <conditionalFormatting sqref="AL189">
    <cfRule type="cellIs" dxfId="809" priority="60" stopIfTrue="1" operator="between">
      <formula>1</formula>
      <formula>3</formula>
    </cfRule>
  </conditionalFormatting>
  <conditionalFormatting sqref="AE189 AA189">
    <cfRule type="cellIs" dxfId="808" priority="59" stopIfTrue="1" operator="greaterThanOrEqual">
      <formula>MAX(AB189:AC189)</formula>
    </cfRule>
  </conditionalFormatting>
  <conditionalFormatting sqref="AG189 AC189">
    <cfRule type="cellIs" dxfId="807" priority="58" stopIfTrue="1" operator="greaterThan">
      <formula>MAX(AA189:AB189)</formula>
    </cfRule>
  </conditionalFormatting>
  <conditionalFormatting sqref="Y189">
    <cfRule type="cellIs" dxfId="806" priority="56" stopIfTrue="1" operator="lessThan">
      <formula>X189</formula>
    </cfRule>
    <cfRule type="expression" dxfId="805" priority="57" stopIfTrue="1">
      <formula>IF(X189="",TRUE,FALSE)</formula>
    </cfRule>
  </conditionalFormatting>
  <conditionalFormatting sqref="X189">
    <cfRule type="cellIs" dxfId="804" priority="54" stopIfTrue="1" operator="lessThanOrEqual">
      <formula>Y189</formula>
    </cfRule>
    <cfRule type="expression" dxfId="803" priority="55" stopIfTrue="1">
      <formula>IF(Y189="",TRUE,FALSE)</formula>
    </cfRule>
  </conditionalFormatting>
  <conditionalFormatting sqref="AB189 AF189">
    <cfRule type="expression" dxfId="802" priority="53" stopIfTrue="1">
      <formula>IF(AB189&gt;AA189,IF(AB189&gt;=AC189,TRUE,FALSE))</formula>
    </cfRule>
  </conditionalFormatting>
  <conditionalFormatting sqref="D189">
    <cfRule type="cellIs" dxfId="801" priority="52" stopIfTrue="1" operator="notBetween">
      <formula>1</formula>
      <formula>50</formula>
    </cfRule>
  </conditionalFormatting>
  <conditionalFormatting sqref="E189">
    <cfRule type="cellIs" dxfId="800" priority="51" stopIfTrue="1" operator="notBetween">
      <formula>1</formula>
      <formula>50</formula>
    </cfRule>
  </conditionalFormatting>
  <conditionalFormatting sqref="F189">
    <cfRule type="cellIs" dxfId="799" priority="50" stopIfTrue="1" operator="notBetween">
      <formula>1</formula>
      <formula>50</formula>
    </cfRule>
  </conditionalFormatting>
  <conditionalFormatting sqref="U189">
    <cfRule type="cellIs" dxfId="798" priority="49" stopIfTrue="1" operator="notBetween">
      <formula>1</formula>
      <formula>50</formula>
    </cfRule>
  </conditionalFormatting>
  <conditionalFormatting sqref="V189">
    <cfRule type="cellIs" dxfId="797" priority="48" stopIfTrue="1" operator="notBetween">
      <formula>1</formula>
      <formula>50</formula>
    </cfRule>
  </conditionalFormatting>
  <conditionalFormatting sqref="W189">
    <cfRule type="cellIs" dxfId="796" priority="47" stopIfTrue="1" operator="notBetween">
      <formula>1</formula>
      <formula>50</formula>
    </cfRule>
  </conditionalFormatting>
  <conditionalFormatting sqref="AK189">
    <cfRule type="cellIs" dxfId="795" priority="46" stopIfTrue="1" operator="notBetween">
      <formula>1</formula>
      <formula>50</formula>
    </cfRule>
  </conditionalFormatting>
  <conditionalFormatting sqref="H189">
    <cfRule type="cellIs" dxfId="794" priority="45" stopIfTrue="1" operator="notBetween">
      <formula>1</formula>
      <formula>50</formula>
    </cfRule>
  </conditionalFormatting>
  <conditionalFormatting sqref="G189">
    <cfRule type="cellIs" dxfId="793" priority="44" stopIfTrue="1" operator="notBetween">
      <formula>1</formula>
      <formula>50</formula>
    </cfRule>
  </conditionalFormatting>
  <conditionalFormatting sqref="S189">
    <cfRule type="expression" dxfId="792" priority="38" stopIfTrue="1">
      <formula>DD189=DE189</formula>
    </cfRule>
  </conditionalFormatting>
  <conditionalFormatting sqref="O189">
    <cfRule type="expression" dxfId="791" priority="42" stopIfTrue="1">
      <formula>IF(P189="x",FALSE,IF(O189=MAX(AX189:AZ189),TRUE,FALSE))</formula>
    </cfRule>
  </conditionalFormatting>
  <conditionalFormatting sqref="Q189">
    <cfRule type="expression" dxfId="790" priority="41" stopIfTrue="1">
      <formula>IF(R189="x",FALSE,IF(Q189=MAX(AX189:AZ189),TRUE,FALSE))</formula>
    </cfRule>
  </conditionalFormatting>
  <conditionalFormatting sqref="S189">
    <cfRule type="expression" dxfId="789" priority="43" stopIfTrue="1">
      <formula>IF(T189="x",FALSE,IF(S189=MAX(AX189:AZ189),TRUE,FALSE))</formula>
    </cfRule>
  </conditionalFormatting>
  <conditionalFormatting sqref="O189">
    <cfRule type="expression" dxfId="788" priority="40" stopIfTrue="1">
      <formula>DB189=DE189</formula>
    </cfRule>
  </conditionalFormatting>
  <conditionalFormatting sqref="Q189">
    <cfRule type="expression" dxfId="787" priority="39" stopIfTrue="1">
      <formula>DC189=DE189</formula>
    </cfRule>
  </conditionalFormatting>
  <conditionalFormatting sqref="I189">
    <cfRule type="expression" dxfId="786" priority="36" stopIfTrue="1">
      <formula>IF(J189="x",FALSE,IF(I189=MAX(AO189:AQ189),TRUE,FALSE))</formula>
    </cfRule>
  </conditionalFormatting>
  <conditionalFormatting sqref="K189">
    <cfRule type="expression" dxfId="785" priority="35" stopIfTrue="1">
      <formula>IF(L189="x",FALSE,IF(K189=MAX(AO189:AQ189),TRUE,FALSE))</formula>
    </cfRule>
  </conditionalFormatting>
  <conditionalFormatting sqref="M189">
    <cfRule type="expression" dxfId="784" priority="37" stopIfTrue="1">
      <formula>IF(N189="x",FALSE,IF(M189=MAX(AO189:AQ189),TRUE,FALSE))</formula>
    </cfRule>
  </conditionalFormatting>
  <conditionalFormatting sqref="I189">
    <cfRule type="expression" dxfId="783" priority="34" stopIfTrue="1">
      <formula>CF189=CI189</formula>
    </cfRule>
  </conditionalFormatting>
  <conditionalFormatting sqref="K189">
    <cfRule type="expression" dxfId="782" priority="33" stopIfTrue="1">
      <formula>CG189=CI189</formula>
    </cfRule>
  </conditionalFormatting>
  <conditionalFormatting sqref="M189">
    <cfRule type="expression" dxfId="781" priority="32" stopIfTrue="1">
      <formula>CH189=CI189</formula>
    </cfRule>
  </conditionalFormatting>
  <conditionalFormatting sqref="B189">
    <cfRule type="cellIs" dxfId="780" priority="31" stopIfTrue="1" operator="notBetween">
      <formula>1</formula>
      <formula>50</formula>
    </cfRule>
  </conditionalFormatting>
  <conditionalFormatting sqref="AL188">
    <cfRule type="cellIs" dxfId="779" priority="30" stopIfTrue="1" operator="between">
      <formula>1</formula>
      <formula>3</formula>
    </cfRule>
  </conditionalFormatting>
  <conditionalFormatting sqref="AE188 AA188">
    <cfRule type="cellIs" dxfId="778" priority="29" stopIfTrue="1" operator="greaterThanOrEqual">
      <formula>MAX(AB188:AC188)</formula>
    </cfRule>
  </conditionalFormatting>
  <conditionalFormatting sqref="AG188 AC188">
    <cfRule type="cellIs" dxfId="777" priority="28" stopIfTrue="1" operator="greaterThan">
      <formula>MAX(AA188:AB188)</formula>
    </cfRule>
  </conditionalFormatting>
  <conditionalFormatting sqref="Y188">
    <cfRule type="cellIs" dxfId="776" priority="26" stopIfTrue="1" operator="lessThan">
      <formula>X188</formula>
    </cfRule>
    <cfRule type="expression" dxfId="775" priority="27" stopIfTrue="1">
      <formula>IF(X188="",TRUE,FALSE)</formula>
    </cfRule>
  </conditionalFormatting>
  <conditionalFormatting sqref="X188">
    <cfRule type="cellIs" dxfId="774" priority="24" stopIfTrue="1" operator="lessThanOrEqual">
      <formula>Y188</formula>
    </cfRule>
    <cfRule type="expression" dxfId="773" priority="25" stopIfTrue="1">
      <formula>IF(Y188="",TRUE,FALSE)</formula>
    </cfRule>
  </conditionalFormatting>
  <conditionalFormatting sqref="AB188 AF188">
    <cfRule type="expression" dxfId="772" priority="23" stopIfTrue="1">
      <formula>IF(AB188&gt;AA188,IF(AB188&gt;=AC188,TRUE,FALSE))</formula>
    </cfRule>
  </conditionalFormatting>
  <conditionalFormatting sqref="D188">
    <cfRule type="cellIs" dxfId="771" priority="22" stopIfTrue="1" operator="notBetween">
      <formula>1</formula>
      <formula>50</formula>
    </cfRule>
  </conditionalFormatting>
  <conditionalFormatting sqref="E188">
    <cfRule type="cellIs" dxfId="770" priority="21" stopIfTrue="1" operator="notBetween">
      <formula>1</formula>
      <formula>50</formula>
    </cfRule>
  </conditionalFormatting>
  <conditionalFormatting sqref="F188">
    <cfRule type="cellIs" dxfId="769" priority="20" stopIfTrue="1" operator="notBetween">
      <formula>1</formula>
      <formula>50</formula>
    </cfRule>
  </conditionalFormatting>
  <conditionalFormatting sqref="U188">
    <cfRule type="cellIs" dxfId="768" priority="19" stopIfTrue="1" operator="notBetween">
      <formula>1</formula>
      <formula>50</formula>
    </cfRule>
  </conditionalFormatting>
  <conditionalFormatting sqref="V188">
    <cfRule type="cellIs" dxfId="767" priority="18" stopIfTrue="1" operator="notBetween">
      <formula>1</formula>
      <formula>50</formula>
    </cfRule>
  </conditionalFormatting>
  <conditionalFormatting sqref="W188">
    <cfRule type="cellIs" dxfId="766" priority="17" stopIfTrue="1" operator="notBetween">
      <formula>1</formula>
      <formula>50</formula>
    </cfRule>
  </conditionalFormatting>
  <conditionalFormatting sqref="AK188">
    <cfRule type="cellIs" dxfId="765" priority="16" stopIfTrue="1" operator="notBetween">
      <formula>1</formula>
      <formula>50</formula>
    </cfRule>
  </conditionalFormatting>
  <conditionalFormatting sqref="H188">
    <cfRule type="cellIs" dxfId="764" priority="15" stopIfTrue="1" operator="notBetween">
      <formula>1</formula>
      <formula>50</formula>
    </cfRule>
  </conditionalFormatting>
  <conditionalFormatting sqref="G188">
    <cfRule type="cellIs" dxfId="763" priority="14" stopIfTrue="1" operator="notBetween">
      <formula>1</formula>
      <formula>50</formula>
    </cfRule>
  </conditionalFormatting>
  <conditionalFormatting sqref="S188">
    <cfRule type="expression" dxfId="762" priority="8" stopIfTrue="1">
      <formula>DD188=DE188</formula>
    </cfRule>
  </conditionalFormatting>
  <conditionalFormatting sqref="O188">
    <cfRule type="expression" dxfId="761" priority="12" stopIfTrue="1">
      <formula>IF(P188="x",FALSE,IF(O188=MAX(AX188:AZ188),TRUE,FALSE))</formula>
    </cfRule>
  </conditionalFormatting>
  <conditionalFormatting sqref="Q188">
    <cfRule type="expression" dxfId="760" priority="11" stopIfTrue="1">
      <formula>IF(R188="x",FALSE,IF(Q188=MAX(AX188:AZ188),TRUE,FALSE))</formula>
    </cfRule>
  </conditionalFormatting>
  <conditionalFormatting sqref="S188">
    <cfRule type="expression" dxfId="759" priority="13" stopIfTrue="1">
      <formula>IF(T188="x",FALSE,IF(S188=MAX(AX188:AZ188),TRUE,FALSE))</formula>
    </cfRule>
  </conditionalFormatting>
  <conditionalFormatting sqref="O188">
    <cfRule type="expression" dxfId="758" priority="10" stopIfTrue="1">
      <formula>DB188=DE188</formula>
    </cfRule>
  </conditionalFormatting>
  <conditionalFormatting sqref="Q188">
    <cfRule type="expression" dxfId="757" priority="9" stopIfTrue="1">
      <formula>DC188=DE188</formula>
    </cfRule>
  </conditionalFormatting>
  <conditionalFormatting sqref="I188">
    <cfRule type="expression" dxfId="756" priority="6" stopIfTrue="1">
      <formula>IF(J188="x",FALSE,IF(I188=MAX(AO188:AQ188),TRUE,FALSE))</formula>
    </cfRule>
  </conditionalFormatting>
  <conditionalFormatting sqref="K188">
    <cfRule type="expression" dxfId="755" priority="5" stopIfTrue="1">
      <formula>IF(L188="x",FALSE,IF(K188=MAX(AO188:AQ188),TRUE,FALSE))</formula>
    </cfRule>
  </conditionalFormatting>
  <conditionalFormatting sqref="M188">
    <cfRule type="expression" dxfId="754" priority="7" stopIfTrue="1">
      <formula>IF(N188="x",FALSE,IF(M188=MAX(AO188:AQ188),TRUE,FALSE))</formula>
    </cfRule>
  </conditionalFormatting>
  <conditionalFormatting sqref="I188">
    <cfRule type="expression" dxfId="753" priority="4" stopIfTrue="1">
      <formula>CF188=CI188</formula>
    </cfRule>
  </conditionalFormatting>
  <conditionalFormatting sqref="K188">
    <cfRule type="expression" dxfId="752" priority="3" stopIfTrue="1">
      <formula>CG188=CI188</formula>
    </cfRule>
  </conditionalFormatting>
  <conditionalFormatting sqref="M188">
    <cfRule type="expression" dxfId="751" priority="2" stopIfTrue="1">
      <formula>CH188=CI188</formula>
    </cfRule>
  </conditionalFormatting>
  <conditionalFormatting sqref="B188">
    <cfRule type="cellIs" dxfId="750" priority="1" stopIfTrue="1" operator="notBetween">
      <formula>1</formula>
      <formula>50</formula>
    </cfRule>
  </conditionalFormatting>
  <pageMargins left="0.70866141732283472" right="0.70866141732283472" top="0.78740157480314965" bottom="0.78740157480314965" header="0.31496062992125984" footer="0.31496062992125984"/>
  <pageSetup paperSize="9" scale="61" fitToHeight="5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40"/>
  <sheetViews>
    <sheetView topLeftCell="C1" zoomScale="50" zoomScaleNormal="50" workbookViewId="0">
      <selection activeCell="P6" sqref="P6"/>
    </sheetView>
  </sheetViews>
  <sheetFormatPr baseColWidth="10" defaultRowHeight="12.75" x14ac:dyDescent="0.2"/>
  <cols>
    <col min="1" max="2" width="8.140625" hidden="1" customWidth="1"/>
    <col min="3" max="3" width="8.140625" customWidth="1"/>
    <col min="4" max="4" width="8.85546875" bestFit="1" customWidth="1"/>
    <col min="5" max="5" width="51.28515625" customWidth="1"/>
    <col min="6" max="6" width="13.5703125" customWidth="1"/>
    <col min="7" max="7" width="16.5703125" customWidth="1"/>
    <col min="8" max="8" width="4.42578125" customWidth="1"/>
    <col min="9" max="9" width="16.28515625" customWidth="1"/>
    <col min="10" max="10" width="34.140625" customWidth="1"/>
  </cols>
  <sheetData>
    <row r="1" spans="1:10" ht="158.25" customHeight="1" x14ac:dyDescent="0.35">
      <c r="B1" s="118" t="s">
        <v>2492</v>
      </c>
      <c r="C1" s="451">
        <v>18</v>
      </c>
      <c r="D1" s="567" t="str">
        <f>'Aktuelle Runde Druck'!AV8 &amp; " Seiten"</f>
        <v>26 Seiten</v>
      </c>
    </row>
    <row r="2" spans="1:10" ht="55.5" x14ac:dyDescent="1.05">
      <c r="A2">
        <v>10</v>
      </c>
      <c r="B2">
        <v>1</v>
      </c>
      <c r="C2">
        <f>IF(MOD(B2,$A$2)=0,C1+1,C1)</f>
        <v>18</v>
      </c>
      <c r="F2" s="764">
        <f>VLOOKUP($C2,'Aktuelle Runde Druck'!$AV$11:$BA$189,2)</f>
        <v>41196</v>
      </c>
      <c r="G2" s="764"/>
      <c r="H2" s="765"/>
      <c r="I2" s="765"/>
      <c r="J2" s="765"/>
    </row>
    <row r="3" spans="1:10" ht="52.5" customHeight="1" x14ac:dyDescent="0.2">
      <c r="B3">
        <f>B2+1</f>
        <v>2</v>
      </c>
      <c r="C3">
        <f t="shared" ref="C3:C10" si="0">IF(MOD(B3,$A$2)=0,C2+1,C2)</f>
        <v>18</v>
      </c>
    </row>
    <row r="4" spans="1:10" ht="55.5" x14ac:dyDescent="1.05">
      <c r="B4">
        <f t="shared" ref="B4:B10" si="1">B3+1</f>
        <v>3</v>
      </c>
      <c r="C4">
        <f t="shared" si="0"/>
        <v>18</v>
      </c>
      <c r="F4" s="764" t="str">
        <f>VLOOKUP($C4,'Aktuelle Runde Druck'!$AV$11:$BA$189,3)</f>
        <v>Aflenzer Maximilian</v>
      </c>
      <c r="G4" s="764"/>
      <c r="H4" s="765"/>
      <c r="I4" s="765"/>
      <c r="J4" s="765"/>
    </row>
    <row r="5" spans="1:10" ht="66.75" customHeight="1" x14ac:dyDescent="0.2">
      <c r="B5">
        <f t="shared" si="1"/>
        <v>4</v>
      </c>
      <c r="C5">
        <f t="shared" si="0"/>
        <v>18</v>
      </c>
    </row>
    <row r="6" spans="1:10" ht="51" customHeight="1" x14ac:dyDescent="0.6">
      <c r="B6">
        <f t="shared" si="1"/>
        <v>5</v>
      </c>
      <c r="C6">
        <f t="shared" si="0"/>
        <v>18</v>
      </c>
      <c r="I6" s="448">
        <f>VLOOKUP($C6,'Aktuelle Runde Druck'!$AV$11:$BA$189,4)</f>
        <v>414.00738000000001</v>
      </c>
    </row>
    <row r="7" spans="1:10" ht="123" customHeight="1" x14ac:dyDescent="0.2">
      <c r="B7">
        <f t="shared" si="1"/>
        <v>6</v>
      </c>
      <c r="C7">
        <f t="shared" si="0"/>
        <v>18</v>
      </c>
    </row>
    <row r="8" spans="1:10" ht="42.75" x14ac:dyDescent="0.8">
      <c r="B8">
        <f t="shared" si="1"/>
        <v>7</v>
      </c>
      <c r="C8">
        <f t="shared" si="0"/>
        <v>18</v>
      </c>
      <c r="H8" s="762">
        <f>VLOOKUP($C8,'Aktuelle Runde Druck'!$AV$11:$BA$189,5)</f>
        <v>3</v>
      </c>
      <c r="I8" s="763"/>
    </row>
    <row r="9" spans="1:10" ht="176.25" customHeight="1" x14ac:dyDescent="0.2">
      <c r="B9">
        <f t="shared" si="1"/>
        <v>8</v>
      </c>
      <c r="C9">
        <f t="shared" si="0"/>
        <v>18</v>
      </c>
    </row>
    <row r="10" spans="1:10" ht="55.5" x14ac:dyDescent="1.05">
      <c r="B10">
        <f t="shared" si="1"/>
        <v>9</v>
      </c>
      <c r="C10">
        <f t="shared" si="0"/>
        <v>18</v>
      </c>
      <c r="F10" s="450" t="str">
        <f>VLOOKUP($C10,'Aktuelle Runde Druck'!$AV$11:$BA$189,6)</f>
        <v>13</v>
      </c>
      <c r="G10" s="449"/>
    </row>
    <row r="11" spans="1:10" ht="167.25" customHeight="1" x14ac:dyDescent="0.2">
      <c r="B11" s="118"/>
    </row>
    <row r="12" spans="1:10" ht="55.5" x14ac:dyDescent="1.05">
      <c r="F12" s="764"/>
      <c r="G12" s="764"/>
      <c r="H12" s="765"/>
      <c r="I12" s="765"/>
      <c r="J12" s="765"/>
    </row>
    <row r="13" spans="1:10" ht="48" customHeight="1" x14ac:dyDescent="0.2"/>
    <row r="14" spans="1:10" ht="55.5" x14ac:dyDescent="1.05">
      <c r="F14" s="764"/>
      <c r="G14" s="764"/>
      <c r="H14" s="765"/>
      <c r="I14" s="765"/>
      <c r="J14" s="765"/>
    </row>
    <row r="15" spans="1:10" ht="62.25" customHeight="1" x14ac:dyDescent="0.2"/>
    <row r="16" spans="1:10" ht="51" customHeight="1" x14ac:dyDescent="0.6">
      <c r="I16" s="448"/>
    </row>
    <row r="17" spans="2:10" ht="123" customHeight="1" x14ac:dyDescent="0.2"/>
    <row r="18" spans="2:10" ht="42.75" x14ac:dyDescent="0.8">
      <c r="H18" s="762"/>
      <c r="I18" s="763"/>
    </row>
    <row r="19" spans="2:10" ht="171.75" customHeight="1" x14ac:dyDescent="0.2"/>
    <row r="20" spans="2:10" ht="42.75" x14ac:dyDescent="0.8">
      <c r="F20" s="449"/>
      <c r="G20" s="449"/>
    </row>
    <row r="21" spans="2:10" ht="167.25" customHeight="1" x14ac:dyDescent="0.2">
      <c r="B21" s="118"/>
    </row>
    <row r="22" spans="2:10" ht="55.5" x14ac:dyDescent="1.05">
      <c r="F22" s="764"/>
      <c r="G22" s="764"/>
      <c r="H22" s="765"/>
      <c r="I22" s="765"/>
      <c r="J22" s="765"/>
    </row>
    <row r="23" spans="2:10" ht="48" customHeight="1" x14ac:dyDescent="0.2"/>
    <row r="24" spans="2:10" ht="55.5" x14ac:dyDescent="1.05">
      <c r="F24" s="764"/>
      <c r="G24" s="764"/>
      <c r="H24" s="765"/>
      <c r="I24" s="765"/>
      <c r="J24" s="765"/>
    </row>
    <row r="25" spans="2:10" ht="62.25" customHeight="1" x14ac:dyDescent="0.2"/>
    <row r="26" spans="2:10" ht="51" customHeight="1" x14ac:dyDescent="0.6">
      <c r="I26" s="448"/>
    </row>
    <row r="27" spans="2:10" ht="123" customHeight="1" x14ac:dyDescent="0.2"/>
    <row r="28" spans="2:10" ht="42.75" x14ac:dyDescent="0.8">
      <c r="H28" s="762"/>
      <c r="I28" s="763"/>
    </row>
    <row r="29" spans="2:10" ht="171.75" customHeight="1" x14ac:dyDescent="0.2"/>
    <row r="30" spans="2:10" ht="42.75" x14ac:dyDescent="0.8">
      <c r="F30" s="449"/>
      <c r="G30" s="449"/>
    </row>
    <row r="31" spans="2:10" ht="167.25" customHeight="1" x14ac:dyDescent="0.2">
      <c r="B31" s="118"/>
    </row>
    <row r="32" spans="2:10" ht="55.5" x14ac:dyDescent="1.05">
      <c r="F32" s="764"/>
      <c r="G32" s="764"/>
      <c r="H32" s="765"/>
      <c r="I32" s="765"/>
      <c r="J32" s="765"/>
    </row>
    <row r="33" spans="2:10" ht="48" customHeight="1" x14ac:dyDescent="0.2"/>
    <row r="34" spans="2:10" ht="55.5" x14ac:dyDescent="1.05">
      <c r="F34" s="764"/>
      <c r="G34" s="764"/>
      <c r="H34" s="765"/>
      <c r="I34" s="765"/>
      <c r="J34" s="765"/>
    </row>
    <row r="35" spans="2:10" ht="62.25" customHeight="1" x14ac:dyDescent="0.2"/>
    <row r="36" spans="2:10" ht="51" customHeight="1" x14ac:dyDescent="0.6">
      <c r="I36" s="448"/>
    </row>
    <row r="37" spans="2:10" ht="123" customHeight="1" x14ac:dyDescent="0.2"/>
    <row r="38" spans="2:10" ht="42.75" x14ac:dyDescent="0.8">
      <c r="H38" s="762"/>
      <c r="I38" s="763"/>
    </row>
    <row r="39" spans="2:10" ht="171.75" customHeight="1" x14ac:dyDescent="0.2"/>
    <row r="40" spans="2:10" ht="42.75" x14ac:dyDescent="0.8">
      <c r="F40" s="449"/>
      <c r="G40" s="449"/>
    </row>
    <row r="41" spans="2:10" ht="167.25" customHeight="1" x14ac:dyDescent="0.2">
      <c r="B41" s="118"/>
    </row>
    <row r="42" spans="2:10" ht="55.5" x14ac:dyDescent="1.05">
      <c r="F42" s="764"/>
      <c r="G42" s="764"/>
      <c r="H42" s="765"/>
      <c r="I42" s="765"/>
      <c r="J42" s="765"/>
    </row>
    <row r="43" spans="2:10" ht="48" customHeight="1" x14ac:dyDescent="0.2"/>
    <row r="44" spans="2:10" ht="55.5" x14ac:dyDescent="1.05">
      <c r="F44" s="764"/>
      <c r="G44" s="764"/>
      <c r="H44" s="765"/>
      <c r="I44" s="765"/>
      <c r="J44" s="765"/>
    </row>
    <row r="45" spans="2:10" ht="62.25" customHeight="1" x14ac:dyDescent="0.2"/>
    <row r="46" spans="2:10" ht="51" customHeight="1" x14ac:dyDescent="0.6">
      <c r="I46" s="448"/>
    </row>
    <row r="47" spans="2:10" ht="123" customHeight="1" x14ac:dyDescent="0.2"/>
    <row r="48" spans="2:10" ht="42.75" x14ac:dyDescent="0.8">
      <c r="H48" s="762"/>
      <c r="I48" s="763"/>
    </row>
    <row r="49" spans="2:10" ht="171.75" customHeight="1" x14ac:dyDescent="0.2"/>
    <row r="50" spans="2:10" ht="42.75" x14ac:dyDescent="0.8">
      <c r="F50" s="449"/>
      <c r="G50" s="449"/>
    </row>
    <row r="51" spans="2:10" ht="167.25" customHeight="1" x14ac:dyDescent="0.2">
      <c r="B51" s="118"/>
    </row>
    <row r="52" spans="2:10" ht="55.5" x14ac:dyDescent="1.05">
      <c r="F52" s="764"/>
      <c r="G52" s="764"/>
      <c r="H52" s="765"/>
      <c r="I52" s="765"/>
      <c r="J52" s="765"/>
    </row>
    <row r="53" spans="2:10" ht="48" customHeight="1" x14ac:dyDescent="0.2"/>
    <row r="54" spans="2:10" ht="55.5" x14ac:dyDescent="1.05">
      <c r="F54" s="764"/>
      <c r="G54" s="764"/>
      <c r="H54" s="765"/>
      <c r="I54" s="765"/>
      <c r="J54" s="765"/>
    </row>
    <row r="55" spans="2:10" ht="62.25" customHeight="1" x14ac:dyDescent="0.2"/>
    <row r="56" spans="2:10" ht="51" customHeight="1" x14ac:dyDescent="0.6">
      <c r="I56" s="448"/>
    </row>
    <row r="57" spans="2:10" ht="123" customHeight="1" x14ac:dyDescent="0.2"/>
    <row r="58" spans="2:10" ht="42.75" x14ac:dyDescent="0.8">
      <c r="H58" s="762"/>
      <c r="I58" s="763"/>
    </row>
    <row r="59" spans="2:10" ht="171.75" customHeight="1" x14ac:dyDescent="0.2"/>
    <row r="60" spans="2:10" ht="42.75" x14ac:dyDescent="0.8">
      <c r="F60" s="449"/>
      <c r="G60" s="449"/>
    </row>
    <row r="61" spans="2:10" ht="167.25" customHeight="1" x14ac:dyDescent="0.2">
      <c r="B61" s="118"/>
    </row>
    <row r="62" spans="2:10" ht="55.5" x14ac:dyDescent="1.05">
      <c r="F62" s="764"/>
      <c r="G62" s="764"/>
      <c r="H62" s="765"/>
      <c r="I62" s="765"/>
      <c r="J62" s="765"/>
    </row>
    <row r="63" spans="2:10" ht="48" customHeight="1" x14ac:dyDescent="0.2"/>
    <row r="64" spans="2:10" ht="55.5" x14ac:dyDescent="1.05">
      <c r="F64" s="764"/>
      <c r="G64" s="764"/>
      <c r="H64" s="765"/>
      <c r="I64" s="765"/>
      <c r="J64" s="765"/>
    </row>
    <row r="65" spans="2:10" ht="62.25" customHeight="1" x14ac:dyDescent="0.2"/>
    <row r="66" spans="2:10" ht="51" customHeight="1" x14ac:dyDescent="0.6">
      <c r="I66" s="448"/>
    </row>
    <row r="67" spans="2:10" ht="123" customHeight="1" x14ac:dyDescent="0.2"/>
    <row r="68" spans="2:10" ht="42.75" x14ac:dyDescent="0.8">
      <c r="H68" s="762"/>
      <c r="I68" s="763"/>
    </row>
    <row r="69" spans="2:10" ht="171.75" customHeight="1" x14ac:dyDescent="0.2"/>
    <row r="70" spans="2:10" ht="42.75" x14ac:dyDescent="0.8">
      <c r="F70" s="449"/>
      <c r="G70" s="449"/>
    </row>
    <row r="71" spans="2:10" ht="167.25" customHeight="1" x14ac:dyDescent="0.2">
      <c r="B71" s="118"/>
    </row>
    <row r="72" spans="2:10" ht="55.5" x14ac:dyDescent="1.05">
      <c r="F72" s="764"/>
      <c r="G72" s="764"/>
      <c r="H72" s="765"/>
      <c r="I72" s="765"/>
      <c r="J72" s="765"/>
    </row>
    <row r="73" spans="2:10" ht="48" customHeight="1" x14ac:dyDescent="0.2"/>
    <row r="74" spans="2:10" ht="55.5" x14ac:dyDescent="1.05">
      <c r="F74" s="764"/>
      <c r="G74" s="764"/>
      <c r="H74" s="765"/>
      <c r="I74" s="765"/>
      <c r="J74" s="765"/>
    </row>
    <row r="75" spans="2:10" ht="62.25" customHeight="1" x14ac:dyDescent="0.2"/>
    <row r="76" spans="2:10" ht="51" customHeight="1" x14ac:dyDescent="0.6">
      <c r="I76" s="448"/>
    </row>
    <row r="77" spans="2:10" ht="123" customHeight="1" x14ac:dyDescent="0.2"/>
    <row r="78" spans="2:10" ht="42.75" x14ac:dyDescent="0.8">
      <c r="H78" s="762"/>
      <c r="I78" s="763"/>
    </row>
    <row r="79" spans="2:10" ht="171.75" customHeight="1" x14ac:dyDescent="0.2"/>
    <row r="80" spans="2:10" ht="42.75" x14ac:dyDescent="0.8">
      <c r="F80" s="449"/>
      <c r="G80" s="449"/>
    </row>
    <row r="81" spans="2:10" ht="167.25" customHeight="1" x14ac:dyDescent="0.2">
      <c r="B81" s="118"/>
    </row>
    <row r="82" spans="2:10" ht="55.5" x14ac:dyDescent="1.05">
      <c r="F82" s="764"/>
      <c r="G82" s="764"/>
      <c r="H82" s="765"/>
      <c r="I82" s="765"/>
      <c r="J82" s="765"/>
    </row>
    <row r="83" spans="2:10" ht="48" customHeight="1" x14ac:dyDescent="0.2"/>
    <row r="84" spans="2:10" ht="55.5" x14ac:dyDescent="1.05">
      <c r="F84" s="764"/>
      <c r="G84" s="764"/>
      <c r="H84" s="765"/>
      <c r="I84" s="765"/>
      <c r="J84" s="765"/>
    </row>
    <row r="85" spans="2:10" ht="62.25" customHeight="1" x14ac:dyDescent="0.2"/>
    <row r="86" spans="2:10" ht="51" customHeight="1" x14ac:dyDescent="0.6">
      <c r="I86" s="448"/>
    </row>
    <row r="87" spans="2:10" ht="123" customHeight="1" x14ac:dyDescent="0.2"/>
    <row r="88" spans="2:10" ht="42.75" x14ac:dyDescent="0.8">
      <c r="H88" s="762"/>
      <c r="I88" s="763"/>
    </row>
    <row r="89" spans="2:10" ht="171.75" customHeight="1" x14ac:dyDescent="0.2"/>
    <row r="90" spans="2:10" ht="42.75" x14ac:dyDescent="0.8">
      <c r="F90" s="449"/>
      <c r="G90" s="449"/>
    </row>
    <row r="92" spans="2:10" x14ac:dyDescent="0.2">
      <c r="F92" s="47"/>
      <c r="G92" s="47"/>
    </row>
    <row r="94" spans="2:10" x14ac:dyDescent="0.2">
      <c r="F94" s="47"/>
      <c r="G94" s="47"/>
    </row>
    <row r="96" spans="2:10" x14ac:dyDescent="0.2">
      <c r="I96" s="48"/>
    </row>
    <row r="98" spans="6:9" x14ac:dyDescent="0.2">
      <c r="H98" s="447"/>
    </row>
    <row r="100" spans="6:9" x14ac:dyDescent="0.2">
      <c r="F100" s="447"/>
      <c r="G100" s="447"/>
    </row>
    <row r="102" spans="6:9" x14ac:dyDescent="0.2">
      <c r="F102" s="47"/>
      <c r="G102" s="47"/>
    </row>
    <row r="104" spans="6:9" x14ac:dyDescent="0.2">
      <c r="F104" s="47"/>
      <c r="G104" s="47"/>
    </row>
    <row r="106" spans="6:9" x14ac:dyDescent="0.2">
      <c r="I106" s="48"/>
    </row>
    <row r="108" spans="6:9" x14ac:dyDescent="0.2">
      <c r="H108" s="447"/>
    </row>
    <row r="110" spans="6:9" x14ac:dyDescent="0.2">
      <c r="F110" s="447"/>
      <c r="G110" s="447"/>
    </row>
    <row r="112" spans="6:9" x14ac:dyDescent="0.2">
      <c r="F112" s="47"/>
      <c r="G112" s="47"/>
    </row>
    <row r="114" spans="6:9" x14ac:dyDescent="0.2">
      <c r="F114" s="47"/>
      <c r="G114" s="47"/>
    </row>
    <row r="116" spans="6:9" x14ac:dyDescent="0.2">
      <c r="I116" s="48"/>
    </row>
    <row r="118" spans="6:9" x14ac:dyDescent="0.2">
      <c r="H118" s="447"/>
    </row>
    <row r="120" spans="6:9" x14ac:dyDescent="0.2">
      <c r="F120" s="447"/>
      <c r="G120" s="447"/>
    </row>
    <row r="122" spans="6:9" x14ac:dyDescent="0.2">
      <c r="F122" s="47"/>
      <c r="G122" s="47"/>
    </row>
    <row r="124" spans="6:9" x14ac:dyDescent="0.2">
      <c r="F124" s="47"/>
      <c r="G124" s="47"/>
    </row>
    <row r="126" spans="6:9" x14ac:dyDescent="0.2">
      <c r="I126" s="48"/>
    </row>
    <row r="128" spans="6:9" x14ac:dyDescent="0.2">
      <c r="H128" s="447"/>
    </row>
    <row r="130" spans="6:9" x14ac:dyDescent="0.2">
      <c r="F130" s="447"/>
      <c r="G130" s="447"/>
    </row>
    <row r="132" spans="6:9" x14ac:dyDescent="0.2">
      <c r="F132" s="47"/>
      <c r="G132" s="47"/>
    </row>
    <row r="134" spans="6:9" x14ac:dyDescent="0.2">
      <c r="F134" s="47"/>
      <c r="G134" s="47"/>
    </row>
    <row r="136" spans="6:9" x14ac:dyDescent="0.2">
      <c r="I136" s="48"/>
    </row>
    <row r="138" spans="6:9" x14ac:dyDescent="0.2">
      <c r="H138" s="447"/>
    </row>
    <row r="140" spans="6:9" x14ac:dyDescent="0.2">
      <c r="F140" s="447"/>
      <c r="G140" s="447"/>
    </row>
    <row r="142" spans="6:9" x14ac:dyDescent="0.2">
      <c r="F142" s="47"/>
      <c r="G142" s="47"/>
    </row>
    <row r="144" spans="6:9" x14ac:dyDescent="0.2">
      <c r="F144" s="47"/>
      <c r="G144" s="47"/>
    </row>
    <row r="146" spans="6:9" x14ac:dyDescent="0.2">
      <c r="I146" s="48"/>
    </row>
    <row r="148" spans="6:9" x14ac:dyDescent="0.2">
      <c r="H148" s="447"/>
    </row>
    <row r="150" spans="6:9" x14ac:dyDescent="0.2">
      <c r="F150" s="447"/>
      <c r="G150" s="447"/>
    </row>
    <row r="152" spans="6:9" x14ac:dyDescent="0.2">
      <c r="F152" s="47"/>
      <c r="G152" s="47"/>
    </row>
    <row r="154" spans="6:9" x14ac:dyDescent="0.2">
      <c r="F154" s="47"/>
      <c r="G154" s="47"/>
    </row>
    <row r="156" spans="6:9" x14ac:dyDescent="0.2">
      <c r="I156" s="48"/>
    </row>
    <row r="158" spans="6:9" x14ac:dyDescent="0.2">
      <c r="H158" s="447"/>
    </row>
    <row r="160" spans="6:9" x14ac:dyDescent="0.2">
      <c r="F160" s="447"/>
      <c r="G160" s="447"/>
    </row>
    <row r="162" spans="6:9" x14ac:dyDescent="0.2">
      <c r="F162" s="47"/>
      <c r="G162" s="47"/>
    </row>
    <row r="164" spans="6:9" x14ac:dyDescent="0.2">
      <c r="F164" s="47"/>
      <c r="G164" s="47"/>
    </row>
    <row r="166" spans="6:9" x14ac:dyDescent="0.2">
      <c r="I166" s="48"/>
    </row>
    <row r="168" spans="6:9" x14ac:dyDescent="0.2">
      <c r="H168" s="447"/>
    </row>
    <row r="170" spans="6:9" x14ac:dyDescent="0.2">
      <c r="F170" s="447"/>
      <c r="G170" s="447"/>
    </row>
    <row r="172" spans="6:9" x14ac:dyDescent="0.2">
      <c r="F172" s="47"/>
      <c r="G172" s="47"/>
    </row>
    <row r="174" spans="6:9" x14ac:dyDescent="0.2">
      <c r="F174" s="47"/>
      <c r="G174" s="47"/>
    </row>
    <row r="176" spans="6:9" x14ac:dyDescent="0.2">
      <c r="I176" s="48"/>
    </row>
    <row r="178" spans="6:9" x14ac:dyDescent="0.2">
      <c r="H178" s="447"/>
    </row>
    <row r="180" spans="6:9" x14ac:dyDescent="0.2">
      <c r="F180" s="447"/>
      <c r="G180" s="447"/>
    </row>
    <row r="182" spans="6:9" x14ac:dyDescent="0.2">
      <c r="F182" s="47"/>
      <c r="G182" s="47"/>
    </row>
    <row r="184" spans="6:9" x14ac:dyDescent="0.2">
      <c r="F184" s="47"/>
      <c r="G184" s="47"/>
    </row>
    <row r="186" spans="6:9" x14ac:dyDescent="0.2">
      <c r="I186" s="48"/>
    </row>
    <row r="188" spans="6:9" x14ac:dyDescent="0.2">
      <c r="H188" s="447"/>
    </row>
    <row r="190" spans="6:9" x14ac:dyDescent="0.2">
      <c r="F190" s="447"/>
      <c r="G190" s="447"/>
    </row>
    <row r="192" spans="6:9" x14ac:dyDescent="0.2">
      <c r="F192" s="47"/>
      <c r="G192" s="47"/>
    </row>
    <row r="194" spans="6:9" x14ac:dyDescent="0.2">
      <c r="F194" s="47"/>
      <c r="G194" s="47"/>
    </row>
    <row r="196" spans="6:9" x14ac:dyDescent="0.2">
      <c r="I196" s="48"/>
    </row>
    <row r="198" spans="6:9" x14ac:dyDescent="0.2">
      <c r="H198" s="447"/>
    </row>
    <row r="200" spans="6:9" x14ac:dyDescent="0.2">
      <c r="F200" s="447"/>
      <c r="G200" s="447"/>
    </row>
    <row r="202" spans="6:9" x14ac:dyDescent="0.2">
      <c r="F202" s="47"/>
      <c r="G202" s="47"/>
    </row>
    <row r="204" spans="6:9" x14ac:dyDescent="0.2">
      <c r="F204" s="47"/>
      <c r="G204" s="47"/>
    </row>
    <row r="206" spans="6:9" x14ac:dyDescent="0.2">
      <c r="I206" s="48"/>
    </row>
    <row r="208" spans="6:9" x14ac:dyDescent="0.2">
      <c r="H208" s="447"/>
    </row>
    <row r="210" spans="6:9" x14ac:dyDescent="0.2">
      <c r="F210" s="447"/>
      <c r="G210" s="447"/>
    </row>
    <row r="212" spans="6:9" x14ac:dyDescent="0.2">
      <c r="F212" s="47"/>
      <c r="G212" s="47"/>
    </row>
    <row r="214" spans="6:9" x14ac:dyDescent="0.2">
      <c r="F214" s="47"/>
      <c r="G214" s="47"/>
    </row>
    <row r="216" spans="6:9" x14ac:dyDescent="0.2">
      <c r="I216" s="48"/>
    </row>
    <row r="218" spans="6:9" x14ac:dyDescent="0.2">
      <c r="H218" s="447"/>
    </row>
    <row r="220" spans="6:9" x14ac:dyDescent="0.2">
      <c r="F220" s="447"/>
      <c r="G220" s="447"/>
    </row>
    <row r="222" spans="6:9" x14ac:dyDescent="0.2">
      <c r="F222" s="47"/>
      <c r="G222" s="47"/>
    </row>
    <row r="224" spans="6:9" x14ac:dyDescent="0.2">
      <c r="F224" s="47"/>
      <c r="G224" s="47"/>
    </row>
    <row r="226" spans="6:9" x14ac:dyDescent="0.2">
      <c r="I226" s="48"/>
    </row>
    <row r="228" spans="6:9" x14ac:dyDescent="0.2">
      <c r="H228" s="447"/>
    </row>
    <row r="230" spans="6:9" x14ac:dyDescent="0.2">
      <c r="F230" s="447"/>
      <c r="G230" s="447"/>
    </row>
    <row r="232" spans="6:9" x14ac:dyDescent="0.2">
      <c r="F232" s="47"/>
      <c r="G232" s="47"/>
    </row>
    <row r="234" spans="6:9" x14ac:dyDescent="0.2">
      <c r="F234" s="47"/>
      <c r="G234" s="47"/>
    </row>
    <row r="236" spans="6:9" x14ac:dyDescent="0.2">
      <c r="I236" s="48"/>
    </row>
    <row r="238" spans="6:9" x14ac:dyDescent="0.2">
      <c r="H238" s="447"/>
    </row>
    <row r="240" spans="6:9" x14ac:dyDescent="0.2">
      <c r="F240" s="447"/>
      <c r="G240" s="447"/>
    </row>
    <row r="242" spans="6:9" x14ac:dyDescent="0.2">
      <c r="F242" s="47"/>
      <c r="G242" s="47"/>
    </row>
    <row r="244" spans="6:9" x14ac:dyDescent="0.2">
      <c r="F244" s="47"/>
      <c r="G244" s="47"/>
    </row>
    <row r="246" spans="6:9" x14ac:dyDescent="0.2">
      <c r="I246" s="48"/>
    </row>
    <row r="248" spans="6:9" x14ac:dyDescent="0.2">
      <c r="H248" s="447"/>
    </row>
    <row r="250" spans="6:9" x14ac:dyDescent="0.2">
      <c r="F250" s="447"/>
      <c r="G250" s="447"/>
    </row>
    <row r="252" spans="6:9" x14ac:dyDescent="0.2">
      <c r="F252" s="47"/>
      <c r="G252" s="47"/>
    </row>
    <row r="254" spans="6:9" x14ac:dyDescent="0.2">
      <c r="F254" s="47"/>
      <c r="G254" s="47"/>
    </row>
    <row r="256" spans="6:9" x14ac:dyDescent="0.2">
      <c r="I256" s="48"/>
    </row>
    <row r="258" spans="6:9" x14ac:dyDescent="0.2">
      <c r="H258" s="447"/>
    </row>
    <row r="260" spans="6:9" x14ac:dyDescent="0.2">
      <c r="F260" s="447"/>
      <c r="G260" s="447"/>
    </row>
    <row r="262" spans="6:9" x14ac:dyDescent="0.2">
      <c r="F262" s="47"/>
      <c r="G262" s="47"/>
    </row>
    <row r="264" spans="6:9" x14ac:dyDescent="0.2">
      <c r="F264" s="47"/>
      <c r="G264" s="47"/>
    </row>
    <row r="266" spans="6:9" x14ac:dyDescent="0.2">
      <c r="I266" s="48"/>
    </row>
    <row r="268" spans="6:9" x14ac:dyDescent="0.2">
      <c r="H268" s="447"/>
    </row>
    <row r="270" spans="6:9" x14ac:dyDescent="0.2">
      <c r="F270" s="447"/>
      <c r="G270" s="447"/>
    </row>
    <row r="272" spans="6:9" x14ac:dyDescent="0.2">
      <c r="F272" s="47"/>
      <c r="G272" s="47"/>
    </row>
    <row r="274" spans="6:9" x14ac:dyDescent="0.2">
      <c r="F274" s="47"/>
      <c r="G274" s="47"/>
    </row>
    <row r="276" spans="6:9" x14ac:dyDescent="0.2">
      <c r="I276" s="48"/>
    </row>
    <row r="278" spans="6:9" x14ac:dyDescent="0.2">
      <c r="H278" s="447"/>
    </row>
    <row r="280" spans="6:9" x14ac:dyDescent="0.2">
      <c r="F280" s="447"/>
      <c r="G280" s="447"/>
    </row>
    <row r="282" spans="6:9" x14ac:dyDescent="0.2">
      <c r="F282" s="47"/>
      <c r="G282" s="47"/>
    </row>
    <row r="284" spans="6:9" x14ac:dyDescent="0.2">
      <c r="F284" s="47"/>
      <c r="G284" s="47"/>
    </row>
    <row r="286" spans="6:9" x14ac:dyDescent="0.2">
      <c r="I286" s="48"/>
    </row>
    <row r="288" spans="6:9" x14ac:dyDescent="0.2">
      <c r="H288" s="447"/>
    </row>
    <row r="290" spans="6:9" x14ac:dyDescent="0.2">
      <c r="F290" s="447"/>
      <c r="G290" s="447"/>
    </row>
    <row r="292" spans="6:9" x14ac:dyDescent="0.2">
      <c r="F292" s="47"/>
      <c r="G292" s="47"/>
    </row>
    <row r="294" spans="6:9" x14ac:dyDescent="0.2">
      <c r="F294" s="47"/>
      <c r="G294" s="47"/>
    </row>
    <row r="296" spans="6:9" x14ac:dyDescent="0.2">
      <c r="I296" s="48"/>
    </row>
    <row r="298" spans="6:9" x14ac:dyDescent="0.2">
      <c r="H298" s="447"/>
    </row>
    <row r="300" spans="6:9" x14ac:dyDescent="0.2">
      <c r="F300" s="447"/>
      <c r="G300" s="447"/>
    </row>
    <row r="302" spans="6:9" x14ac:dyDescent="0.2">
      <c r="F302" s="47"/>
      <c r="G302" s="47"/>
    </row>
    <row r="304" spans="6:9" x14ac:dyDescent="0.2">
      <c r="F304" s="47"/>
      <c r="G304" s="47"/>
    </row>
    <row r="306" spans="6:9" x14ac:dyDescent="0.2">
      <c r="I306" s="48"/>
    </row>
    <row r="308" spans="6:9" x14ac:dyDescent="0.2">
      <c r="H308" s="447"/>
    </row>
    <row r="310" spans="6:9" x14ac:dyDescent="0.2">
      <c r="F310" s="447"/>
      <c r="G310" s="447"/>
    </row>
    <row r="312" spans="6:9" x14ac:dyDescent="0.2">
      <c r="F312" s="47"/>
      <c r="G312" s="47"/>
    </row>
    <row r="314" spans="6:9" x14ac:dyDescent="0.2">
      <c r="F314" s="47"/>
      <c r="G314" s="47"/>
    </row>
    <row r="316" spans="6:9" x14ac:dyDescent="0.2">
      <c r="I316" s="48"/>
    </row>
    <row r="318" spans="6:9" x14ac:dyDescent="0.2">
      <c r="H318" s="447"/>
    </row>
    <row r="320" spans="6:9" x14ac:dyDescent="0.2">
      <c r="F320" s="447"/>
      <c r="G320" s="447"/>
    </row>
    <row r="322" spans="6:9" x14ac:dyDescent="0.2">
      <c r="F322" s="47"/>
      <c r="G322" s="47"/>
    </row>
    <row r="324" spans="6:9" x14ac:dyDescent="0.2">
      <c r="F324" s="47"/>
      <c r="G324" s="47"/>
    </row>
    <row r="326" spans="6:9" x14ac:dyDescent="0.2">
      <c r="I326" s="48"/>
    </row>
    <row r="328" spans="6:9" x14ac:dyDescent="0.2">
      <c r="H328" s="447"/>
    </row>
    <row r="330" spans="6:9" x14ac:dyDescent="0.2">
      <c r="F330" s="447"/>
      <c r="G330" s="447"/>
    </row>
    <row r="332" spans="6:9" x14ac:dyDescent="0.2">
      <c r="F332" s="47"/>
      <c r="G332" s="47"/>
    </row>
    <row r="334" spans="6:9" x14ac:dyDescent="0.2">
      <c r="F334" s="47"/>
      <c r="G334" s="47"/>
    </row>
    <row r="336" spans="6:9" x14ac:dyDescent="0.2">
      <c r="I336" s="48"/>
    </row>
    <row r="338" spans="6:8" x14ac:dyDescent="0.2">
      <c r="H338" s="447"/>
    </row>
    <row r="340" spans="6:8" x14ac:dyDescent="0.2">
      <c r="F340" s="447"/>
      <c r="G340" s="447"/>
    </row>
  </sheetData>
  <mergeCells count="27">
    <mergeCell ref="F82:J82"/>
    <mergeCell ref="F84:J84"/>
    <mergeCell ref="H88:I88"/>
    <mergeCell ref="F62:J62"/>
    <mergeCell ref="F64:J64"/>
    <mergeCell ref="H68:I68"/>
    <mergeCell ref="F72:J72"/>
    <mergeCell ref="F74:J74"/>
    <mergeCell ref="H78:I78"/>
    <mergeCell ref="H58:I58"/>
    <mergeCell ref="F22:J22"/>
    <mergeCell ref="F24:J24"/>
    <mergeCell ref="H28:I28"/>
    <mergeCell ref="F32:J32"/>
    <mergeCell ref="F34:J34"/>
    <mergeCell ref="H38:I38"/>
    <mergeCell ref="F42:J42"/>
    <mergeCell ref="F44:J44"/>
    <mergeCell ref="H48:I48"/>
    <mergeCell ref="F52:J52"/>
    <mergeCell ref="F54:J54"/>
    <mergeCell ref="H18:I18"/>
    <mergeCell ref="F2:J2"/>
    <mergeCell ref="F4:J4"/>
    <mergeCell ref="H8:I8"/>
    <mergeCell ref="F12:J12"/>
    <mergeCell ref="F14:J14"/>
  </mergeCells>
  <pageMargins left="0.31496062992125984" right="0.31496062992125984" top="1.5748031496062993" bottom="0.39370078740157483" header="0" footer="0"/>
  <pageSetup paperSize="11" scale="45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workbookViewId="0">
      <selection activeCell="H15" sqref="H15"/>
    </sheetView>
  </sheetViews>
  <sheetFormatPr baseColWidth="10" defaultRowHeight="12.75" x14ac:dyDescent="0.2"/>
  <cols>
    <col min="1" max="1" width="7" customWidth="1"/>
    <col min="2" max="2" width="13.7109375" style="605" customWidth="1"/>
    <col min="3" max="3" width="20.28515625" customWidth="1"/>
    <col min="4" max="4" width="11" style="152" bestFit="1" customWidth="1"/>
    <col min="5" max="5" width="10.42578125" style="604" customWidth="1"/>
    <col min="6" max="6" width="8" style="1" bestFit="1" customWidth="1"/>
    <col min="7" max="7" width="2" bestFit="1" customWidth="1"/>
  </cols>
  <sheetData>
    <row r="1" spans="1:7" x14ac:dyDescent="0.2">
      <c r="A1" s="606" t="s">
        <v>2516</v>
      </c>
      <c r="B1" s="607" t="s">
        <v>169</v>
      </c>
      <c r="C1" s="606" t="s">
        <v>145</v>
      </c>
      <c r="D1" s="608" t="s">
        <v>147</v>
      </c>
      <c r="E1" s="609" t="s">
        <v>2186</v>
      </c>
      <c r="F1" s="610" t="s">
        <v>2122</v>
      </c>
    </row>
    <row r="2" spans="1:7" x14ac:dyDescent="0.2">
      <c r="A2">
        <f>'Aktuelle Runde Druck'!AV11</f>
        <v>1</v>
      </c>
      <c r="B2" s="605" t="str">
        <f>IF('Aktuelle Runde Druck'!AW11="","",TEXT(DAY('Aktuelle Runde Druck'!AW11),"00")&amp;"."&amp;TEXT(MONTH('Aktuelle Runde Druck'!AW11),"00")&amp;"."&amp;TEXT(YEAR('Aktuelle Runde Druck'!AW11),"0000"))</f>
        <v>14.10.2012</v>
      </c>
      <c r="C2" s="229" t="str">
        <f>IF('Aktuelle Runde Druck'!AX11=0,"",'Aktuelle Runde Druck'!AX11)</f>
        <v>Kittenberger Kevin</v>
      </c>
      <c r="D2" s="152" t="str">
        <f>IF('Aktuelle Runde Druck'!AY11="","",TEXT(ROUND('Aktuelle Runde Druck'!AY11,2),"000,00"))</f>
        <v>389,30</v>
      </c>
      <c r="E2" s="604" t="str">
        <f>IF('Aktuelle Runde Druck'!AZ11="","",TEXT('Aktuelle Runde Druck'!AZ11,"##")&amp;".")</f>
        <v>1.</v>
      </c>
      <c r="F2" s="605" t="str">
        <f>IF('Aktuelle Runde Druck'!BA11=0,"",'Aktuelle Runde Druck'!BA11)</f>
        <v>9</v>
      </c>
      <c r="G2" s="229" t="str">
        <f>IF('Aktuelle Runde Druck'!BB11=0,"",'Aktuelle Runde Druck'!BB11)</f>
        <v/>
      </c>
    </row>
    <row r="3" spans="1:7" x14ac:dyDescent="0.2">
      <c r="A3">
        <f>'Aktuelle Runde Druck'!AV12</f>
        <v>2</v>
      </c>
      <c r="B3" s="605" t="str">
        <f>IF('Aktuelle Runde Druck'!AW12="","",TEXT(DAY('Aktuelle Runde Druck'!AW12),"00")&amp;"."&amp;TEXT(MONTH('Aktuelle Runde Druck'!AW12),"00")&amp;"."&amp;TEXT(YEAR('Aktuelle Runde Druck'!AW12),"0000"))</f>
        <v>14.10.2012</v>
      </c>
      <c r="C3" s="229" t="str">
        <f>IF('Aktuelle Runde Druck'!AX12=0,"",'Aktuelle Runde Druck'!AX12)</f>
        <v>Bacsa David</v>
      </c>
      <c r="D3" s="152" t="str">
        <f>IF('Aktuelle Runde Druck'!AY12="","",TEXT(ROUND('Aktuelle Runde Druck'!AY12,2),"000,00"))</f>
        <v>338,14</v>
      </c>
      <c r="E3" s="604" t="str">
        <f>IF('Aktuelle Runde Druck'!AZ12="","",TEXT('Aktuelle Runde Druck'!AZ12,"##")&amp;".")</f>
        <v>2.</v>
      </c>
      <c r="F3" s="605" t="str">
        <f>IF('Aktuelle Runde Druck'!BA12=0,"",'Aktuelle Runde Druck'!BA12)</f>
        <v>9</v>
      </c>
    </row>
    <row r="4" spans="1:7" x14ac:dyDescent="0.2">
      <c r="A4">
        <f>'Aktuelle Runde Druck'!AV13</f>
        <v>3</v>
      </c>
      <c r="B4" s="605" t="str">
        <f>IF('Aktuelle Runde Druck'!AW13="","",TEXT(DAY('Aktuelle Runde Druck'!AW13),"00")&amp;"."&amp;TEXT(MONTH('Aktuelle Runde Druck'!AW13),"00")&amp;"."&amp;TEXT(YEAR('Aktuelle Runde Druck'!AW13),"0000"))</f>
        <v>14.10.2012</v>
      </c>
      <c r="C4" s="229" t="str">
        <f>IF('Aktuelle Runde Druck'!AX13=0,"",'Aktuelle Runde Druck'!AX13)</f>
        <v>Schrall Tobias</v>
      </c>
      <c r="D4" s="152" t="str">
        <f>IF('Aktuelle Runde Druck'!AY13="","",TEXT(ROUND('Aktuelle Runde Druck'!AY13,2),"000,00"))</f>
        <v>245,24</v>
      </c>
      <c r="E4" s="604" t="str">
        <f>IF('Aktuelle Runde Druck'!AZ13="","",TEXT('Aktuelle Runde Druck'!AZ13,"##")&amp;".")</f>
        <v>3.</v>
      </c>
      <c r="F4" s="605" t="str">
        <f>IF('Aktuelle Runde Druck'!BA13=0,"",'Aktuelle Runde Druck'!BA13)</f>
        <v>9</v>
      </c>
    </row>
    <row r="5" spans="1:7" x14ac:dyDescent="0.2">
      <c r="A5">
        <f>'Aktuelle Runde Druck'!AV14</f>
        <v>4</v>
      </c>
      <c r="B5" s="605" t="str">
        <f>IF('Aktuelle Runde Druck'!AW14="","",TEXT(DAY('Aktuelle Runde Druck'!AW14),"00")&amp;"."&amp;TEXT(MONTH('Aktuelle Runde Druck'!AW14),"00")&amp;"."&amp;TEXT(YEAR('Aktuelle Runde Druck'!AW14),"0000"))</f>
        <v>14.10.2012</v>
      </c>
      <c r="C5" s="229" t="str">
        <f>IF('Aktuelle Runde Druck'!AX14=0,"",'Aktuelle Runde Druck'!AX14)</f>
        <v>Doblinger Lena</v>
      </c>
      <c r="D5" s="152" t="str">
        <f>IF('Aktuelle Runde Druck'!AY14="","",TEXT(ROUND('Aktuelle Runde Druck'!AY14,2),"000,00"))</f>
        <v>280,00</v>
      </c>
      <c r="E5" s="604" t="str">
        <f>IF('Aktuelle Runde Druck'!AZ14="","",TEXT('Aktuelle Runde Druck'!AZ14,"##")&amp;".")</f>
        <v>1.</v>
      </c>
      <c r="F5" s="605" t="str">
        <f>IF('Aktuelle Runde Druck'!BA14=0,"",'Aktuelle Runde Druck'!BA14)</f>
        <v>11</v>
      </c>
    </row>
    <row r="6" spans="1:7" x14ac:dyDescent="0.2">
      <c r="A6">
        <f>'Aktuelle Runde Druck'!AV15</f>
        <v>5</v>
      </c>
      <c r="B6" s="605" t="str">
        <f>IF('Aktuelle Runde Druck'!AW15="","",TEXT(DAY('Aktuelle Runde Druck'!AW15),"00")&amp;"."&amp;TEXT(MONTH('Aktuelle Runde Druck'!AW15),"00")&amp;"."&amp;TEXT(YEAR('Aktuelle Runde Druck'!AW15),"0000"))</f>
        <v>14.10.2012</v>
      </c>
      <c r="C6" s="229" t="str">
        <f>IF('Aktuelle Runde Druck'!AX15=0,"",'Aktuelle Runde Druck'!AX15)</f>
        <v>Kanyka Mario</v>
      </c>
      <c r="D6" s="152" t="str">
        <f>IF('Aktuelle Runde Druck'!AY15="","",TEXT(ROUND('Aktuelle Runde Druck'!AY15,2),"000,00"))</f>
        <v>390,47</v>
      </c>
      <c r="E6" s="604" t="str">
        <f>IF('Aktuelle Runde Druck'!AZ15="","",TEXT('Aktuelle Runde Druck'!AZ15,"##")&amp;".")</f>
        <v>1.</v>
      </c>
      <c r="F6" s="605" t="str">
        <f>IF('Aktuelle Runde Druck'!BA15=0,"",'Aktuelle Runde Druck'!BA15)</f>
        <v>11</v>
      </c>
    </row>
    <row r="7" spans="1:7" x14ac:dyDescent="0.2">
      <c r="A7">
        <f>'Aktuelle Runde Druck'!AV16</f>
        <v>6</v>
      </c>
      <c r="B7" s="605" t="str">
        <f>IF('Aktuelle Runde Druck'!AW16="","",TEXT(DAY('Aktuelle Runde Druck'!AW16),"00")&amp;"."&amp;TEXT(MONTH('Aktuelle Runde Druck'!AW16),"00")&amp;"."&amp;TEXT(YEAR('Aktuelle Runde Druck'!AW16),"0000"))</f>
        <v>14.10.2012</v>
      </c>
      <c r="C7" s="229" t="str">
        <f>IF('Aktuelle Runde Druck'!AX16=0,"",'Aktuelle Runde Druck'!AX16)</f>
        <v>Dam Benjamin</v>
      </c>
      <c r="D7" s="152" t="str">
        <f>IF('Aktuelle Runde Druck'!AY16="","",TEXT(ROUND('Aktuelle Runde Druck'!AY16,2),"000,00"))</f>
        <v>345,57</v>
      </c>
      <c r="E7" s="604" t="str">
        <f>IF('Aktuelle Runde Druck'!AZ16="","",TEXT('Aktuelle Runde Druck'!AZ16,"##")&amp;".")</f>
        <v>2.</v>
      </c>
      <c r="F7" s="605" t="str">
        <f>IF('Aktuelle Runde Druck'!BA16=0,"",'Aktuelle Runde Druck'!BA16)</f>
        <v>11</v>
      </c>
    </row>
    <row r="8" spans="1:7" x14ac:dyDescent="0.2">
      <c r="A8">
        <f>'Aktuelle Runde Druck'!AV17</f>
        <v>7</v>
      </c>
      <c r="B8" s="605" t="str">
        <f>IF('Aktuelle Runde Druck'!AW17="","",TEXT(DAY('Aktuelle Runde Druck'!AW17),"00")&amp;"."&amp;TEXT(MONTH('Aktuelle Runde Druck'!AW17),"00")&amp;"."&amp;TEXT(YEAR('Aktuelle Runde Druck'!AW17),"0000"))</f>
        <v>14.10.2012</v>
      </c>
      <c r="C8" s="229" t="str">
        <f>IF('Aktuelle Runde Druck'!AX17=0,"",'Aktuelle Runde Druck'!AX17)</f>
        <v>Babici David Stefan</v>
      </c>
      <c r="D8" s="152" t="str">
        <f>IF('Aktuelle Runde Druck'!AY17="","",TEXT(ROUND('Aktuelle Runde Druck'!AY17,2),"000,00"))</f>
        <v>334,56</v>
      </c>
      <c r="E8" s="604" t="str">
        <f>IF('Aktuelle Runde Druck'!AZ17="","",TEXT('Aktuelle Runde Druck'!AZ17,"##")&amp;".")</f>
        <v>3.</v>
      </c>
      <c r="F8" s="605" t="str">
        <f>IF('Aktuelle Runde Druck'!BA17=0,"",'Aktuelle Runde Druck'!BA17)</f>
        <v>11</v>
      </c>
    </row>
    <row r="9" spans="1:7" x14ac:dyDescent="0.2">
      <c r="A9">
        <f>'Aktuelle Runde Druck'!AV18</f>
        <v>8</v>
      </c>
      <c r="B9" s="605" t="str">
        <f>IF('Aktuelle Runde Druck'!AW18="","",TEXT(DAY('Aktuelle Runde Druck'!AW18),"00")&amp;"."&amp;TEXT(MONTH('Aktuelle Runde Druck'!AW18),"00")&amp;"."&amp;TEXT(YEAR('Aktuelle Runde Druck'!AW18),"0000"))</f>
        <v>14.10.2012</v>
      </c>
      <c r="C9" s="229" t="str">
        <f>IF('Aktuelle Runde Druck'!AX18=0,"",'Aktuelle Runde Druck'!AX18)</f>
        <v>Woschitz Florian</v>
      </c>
      <c r="D9" s="152" t="str">
        <f>IF('Aktuelle Runde Druck'!AY18="","",TEXT(ROUND('Aktuelle Runde Druck'!AY18,2),"000,00"))</f>
        <v>333,65</v>
      </c>
      <c r="E9" s="604" t="str">
        <f>IF('Aktuelle Runde Druck'!AZ18="","",TEXT('Aktuelle Runde Druck'!AZ18,"##")&amp;".")</f>
        <v>4.</v>
      </c>
      <c r="F9" s="605" t="str">
        <f>IF('Aktuelle Runde Druck'!BA18=0,"",'Aktuelle Runde Druck'!BA18)</f>
        <v>11</v>
      </c>
    </row>
    <row r="10" spans="1:7" x14ac:dyDescent="0.2">
      <c r="A10">
        <f>'Aktuelle Runde Druck'!AV19</f>
        <v>9</v>
      </c>
      <c r="B10" s="605" t="str">
        <f>IF('Aktuelle Runde Druck'!AW19="","",TEXT(DAY('Aktuelle Runde Druck'!AW19),"00")&amp;"."&amp;TEXT(MONTH('Aktuelle Runde Druck'!AW19),"00")&amp;"."&amp;TEXT(YEAR('Aktuelle Runde Druck'!AW19),"0000"))</f>
        <v>14.10.2012</v>
      </c>
      <c r="C10" s="229" t="str">
        <f>IF('Aktuelle Runde Druck'!AX19=0,"",'Aktuelle Runde Druck'!AX19)</f>
        <v>Stögerer Fritz</v>
      </c>
      <c r="D10" s="152" t="str">
        <f>IF('Aktuelle Runde Druck'!AY19="","",TEXT(ROUND('Aktuelle Runde Druck'!AY19,2),"000,00"))</f>
        <v>305,35</v>
      </c>
      <c r="E10" s="604" t="str">
        <f>IF('Aktuelle Runde Druck'!AZ19="","",TEXT('Aktuelle Runde Druck'!AZ19,"##")&amp;".")</f>
        <v>5.</v>
      </c>
      <c r="F10" s="605" t="str">
        <f>IF('Aktuelle Runde Druck'!BA19=0,"",'Aktuelle Runde Druck'!BA19)</f>
        <v>11</v>
      </c>
    </row>
    <row r="11" spans="1:7" x14ac:dyDescent="0.2">
      <c r="A11">
        <f>'Aktuelle Runde Druck'!AV20</f>
        <v>10</v>
      </c>
      <c r="B11" s="605" t="str">
        <f>IF('Aktuelle Runde Druck'!AW20="","",TEXT(DAY('Aktuelle Runde Druck'!AW20),"00")&amp;"."&amp;TEXT(MONTH('Aktuelle Runde Druck'!AW20),"00")&amp;"."&amp;TEXT(YEAR('Aktuelle Runde Druck'!AW20),"0000"))</f>
        <v>14.10.2012</v>
      </c>
      <c r="C11" s="229" t="str">
        <f>IF('Aktuelle Runde Druck'!AX20=0,"",'Aktuelle Runde Druck'!AX20)</f>
        <v>Legel Thomas</v>
      </c>
      <c r="D11" s="152" t="str">
        <f>IF('Aktuelle Runde Druck'!AY20="","",TEXT(ROUND('Aktuelle Runde Druck'!AY20,2),"000,00"))</f>
        <v>254,51</v>
      </c>
      <c r="E11" s="604" t="str">
        <f>IF('Aktuelle Runde Druck'!AZ20="","",TEXT('Aktuelle Runde Druck'!AZ20,"##")&amp;".")</f>
        <v>6.</v>
      </c>
      <c r="F11" s="605" t="str">
        <f>IF('Aktuelle Runde Druck'!BA20=0,"",'Aktuelle Runde Druck'!BA20)</f>
        <v>11</v>
      </c>
    </row>
    <row r="12" spans="1:7" x14ac:dyDescent="0.2">
      <c r="A12">
        <f>'Aktuelle Runde Druck'!AV21</f>
        <v>11</v>
      </c>
      <c r="B12" s="605" t="str">
        <f>IF('Aktuelle Runde Druck'!AW21="","",TEXT(DAY('Aktuelle Runde Druck'!AW21),"00")&amp;"."&amp;TEXT(MONTH('Aktuelle Runde Druck'!AW21),"00")&amp;"."&amp;TEXT(YEAR('Aktuelle Runde Druck'!AW21),"0000"))</f>
        <v>14.10.2012</v>
      </c>
      <c r="C12" s="229" t="str">
        <f>IF('Aktuelle Runde Druck'!AX21=0,"",'Aktuelle Runde Druck'!AX21)</f>
        <v>Fischer Sarah</v>
      </c>
      <c r="D12" s="152" t="str">
        <f>IF('Aktuelle Runde Druck'!AY21="","",TEXT(ROUND('Aktuelle Runde Druck'!AY21,2),"000,00"))</f>
        <v>399,88</v>
      </c>
      <c r="E12" s="604" t="str">
        <f>IF('Aktuelle Runde Druck'!AZ21="","",TEXT('Aktuelle Runde Druck'!AZ21,"##")&amp;".")</f>
        <v>1.</v>
      </c>
      <c r="F12" s="605" t="str">
        <f>IF('Aktuelle Runde Druck'!BA21=0,"",'Aktuelle Runde Druck'!BA21)</f>
        <v>13</v>
      </c>
    </row>
    <row r="13" spans="1:7" x14ac:dyDescent="0.2">
      <c r="A13">
        <f>'Aktuelle Runde Druck'!AV22</f>
        <v>12</v>
      </c>
      <c r="B13" s="605" t="str">
        <f>IF('Aktuelle Runde Druck'!AW22="","",TEXT(DAY('Aktuelle Runde Druck'!AW22),"00")&amp;"."&amp;TEXT(MONTH('Aktuelle Runde Druck'!AW22),"00")&amp;"."&amp;TEXT(YEAR('Aktuelle Runde Druck'!AW22),"0000"))</f>
        <v>14.10.2012</v>
      </c>
      <c r="C13" s="229" t="str">
        <f>IF('Aktuelle Runde Druck'!AX22=0,"",'Aktuelle Runde Druck'!AX22)</f>
        <v>Marschall Marianne</v>
      </c>
      <c r="D13" s="152" t="str">
        <f>IF('Aktuelle Runde Druck'!AY22="","",TEXT(ROUND('Aktuelle Runde Druck'!AY22,2),"000,00"))</f>
        <v>365,65</v>
      </c>
      <c r="E13" s="604" t="str">
        <f>IF('Aktuelle Runde Druck'!AZ22="","",TEXT('Aktuelle Runde Druck'!AZ22,"##")&amp;".")</f>
        <v>2.</v>
      </c>
      <c r="F13" s="605" t="str">
        <f>IF('Aktuelle Runde Druck'!BA22=0,"",'Aktuelle Runde Druck'!BA22)</f>
        <v>13</v>
      </c>
    </row>
    <row r="14" spans="1:7" x14ac:dyDescent="0.2">
      <c r="A14">
        <f>'Aktuelle Runde Druck'!AV23</f>
        <v>13</v>
      </c>
      <c r="B14" s="605" t="str">
        <f>IF('Aktuelle Runde Druck'!AW23="","",TEXT(DAY('Aktuelle Runde Druck'!AW23),"00")&amp;"."&amp;TEXT(MONTH('Aktuelle Runde Druck'!AW23),"00")&amp;"."&amp;TEXT(YEAR('Aktuelle Runde Druck'!AW23),"0000"))</f>
        <v>14.10.2012</v>
      </c>
      <c r="C14" s="229" t="str">
        <f>IF('Aktuelle Runde Druck'!AX23=0,"",'Aktuelle Runde Druck'!AX23)</f>
        <v>Ortlieb Hannah</v>
      </c>
      <c r="D14" s="152" t="str">
        <f>IF('Aktuelle Runde Druck'!AY23="","",TEXT(ROUND('Aktuelle Runde Druck'!AY23,2),"000,00"))</f>
        <v>335,76</v>
      </c>
      <c r="E14" s="604" t="str">
        <f>IF('Aktuelle Runde Druck'!AZ23="","",TEXT('Aktuelle Runde Druck'!AZ23,"##")&amp;".")</f>
        <v>3.</v>
      </c>
      <c r="F14" s="605" t="str">
        <f>IF('Aktuelle Runde Druck'!BA23=0,"",'Aktuelle Runde Druck'!BA23)</f>
        <v>13</v>
      </c>
    </row>
    <row r="15" spans="1:7" x14ac:dyDescent="0.2">
      <c r="A15">
        <f>'Aktuelle Runde Druck'!AV24</f>
        <v>14</v>
      </c>
      <c r="B15" s="605" t="str">
        <f>IF('Aktuelle Runde Druck'!AW24="","",TEXT(DAY('Aktuelle Runde Druck'!AW24),"00")&amp;"."&amp;TEXT(MONTH('Aktuelle Runde Druck'!AW24),"00")&amp;"."&amp;TEXT(YEAR('Aktuelle Runde Druck'!AW24),"0000"))</f>
        <v>14.10.2012</v>
      </c>
      <c r="C15" s="229" t="str">
        <f>IF('Aktuelle Runde Druck'!AX24=0,"",'Aktuelle Runde Druck'!AX24)</f>
        <v>Majer Sarah</v>
      </c>
      <c r="D15" s="152" t="str">
        <f>IF('Aktuelle Runde Druck'!AY24="","",TEXT(ROUND('Aktuelle Runde Druck'!AY24,2),"000,00"))</f>
        <v>323,09</v>
      </c>
      <c r="E15" s="604" t="str">
        <f>IF('Aktuelle Runde Druck'!AZ24="","",TEXT('Aktuelle Runde Druck'!AZ24,"##")&amp;".")</f>
        <v>4.</v>
      </c>
      <c r="F15" s="605" t="str">
        <f>IF('Aktuelle Runde Druck'!BA24=0,"",'Aktuelle Runde Druck'!BA24)</f>
        <v>13</v>
      </c>
    </row>
    <row r="16" spans="1:7" x14ac:dyDescent="0.2">
      <c r="A16">
        <f>'Aktuelle Runde Druck'!AV25</f>
        <v>15</v>
      </c>
      <c r="B16" s="605" t="str">
        <f>IF('Aktuelle Runde Druck'!AW25="","",TEXT(DAY('Aktuelle Runde Druck'!AW25),"00")&amp;"."&amp;TEXT(MONTH('Aktuelle Runde Druck'!AW25),"00")&amp;"."&amp;TEXT(YEAR('Aktuelle Runde Druck'!AW25),"0000"))</f>
        <v>14.10.2012</v>
      </c>
      <c r="C16" s="229" t="str">
        <f>IF('Aktuelle Runde Druck'!AX25=0,"",'Aktuelle Runde Druck'!AX25)</f>
        <v>Schenk Celine</v>
      </c>
      <c r="D16" s="152" t="str">
        <f>IF('Aktuelle Runde Druck'!AY25="","",TEXT(ROUND('Aktuelle Runde Druck'!AY25,2),"000,00"))</f>
        <v>304,70</v>
      </c>
      <c r="E16" s="604" t="str">
        <f>IF('Aktuelle Runde Druck'!AZ25="","",TEXT('Aktuelle Runde Druck'!AZ25,"##")&amp;".")</f>
        <v>5.</v>
      </c>
      <c r="F16" s="605" t="str">
        <f>IF('Aktuelle Runde Druck'!BA25=0,"",'Aktuelle Runde Druck'!BA25)</f>
        <v>13</v>
      </c>
    </row>
    <row r="17" spans="1:6" x14ac:dyDescent="0.2">
      <c r="A17">
        <f>'Aktuelle Runde Druck'!AV26</f>
        <v>16</v>
      </c>
      <c r="B17" s="605" t="str">
        <f>IF('Aktuelle Runde Druck'!AW26="","",TEXT(DAY('Aktuelle Runde Druck'!AW26),"00")&amp;"."&amp;TEXT(MONTH('Aktuelle Runde Druck'!AW26),"00")&amp;"."&amp;TEXT(YEAR('Aktuelle Runde Druck'!AW26),"0000"))</f>
        <v>14.10.2012</v>
      </c>
      <c r="C17" s="229" t="str">
        <f>IF('Aktuelle Runde Druck'!AX26=0,"",'Aktuelle Runde Druck'!AX26)</f>
        <v>Eißert Alexander</v>
      </c>
      <c r="D17" s="152" t="str">
        <f>IF('Aktuelle Runde Druck'!AY26="","",TEXT(ROUND('Aktuelle Runde Druck'!AY26,2),"000,00"))</f>
        <v>439,35</v>
      </c>
      <c r="E17" s="604" t="str">
        <f>IF('Aktuelle Runde Druck'!AZ26="","",TEXT('Aktuelle Runde Druck'!AZ26,"##")&amp;".")</f>
        <v>1.</v>
      </c>
      <c r="F17" s="605" t="str">
        <f>IF('Aktuelle Runde Druck'!BA26=0,"",'Aktuelle Runde Druck'!BA26)</f>
        <v>13</v>
      </c>
    </row>
    <row r="18" spans="1:6" x14ac:dyDescent="0.2">
      <c r="A18">
        <f>'Aktuelle Runde Druck'!AV27</f>
        <v>17</v>
      </c>
      <c r="B18" s="605" t="str">
        <f>IF('Aktuelle Runde Druck'!AW27="","",TEXT(DAY('Aktuelle Runde Druck'!AW27),"00")&amp;"."&amp;TEXT(MONTH('Aktuelle Runde Druck'!AW27),"00")&amp;"."&amp;TEXT(YEAR('Aktuelle Runde Druck'!AW27),"0000"))</f>
        <v>14.10.2012</v>
      </c>
      <c r="C18" s="229" t="str">
        <f>IF('Aktuelle Runde Druck'!AX27=0,"",'Aktuelle Runde Druck'!AX27)</f>
        <v>Steinbrecher Roman</v>
      </c>
      <c r="D18" s="152" t="str">
        <f>IF('Aktuelle Runde Druck'!AY27="","",TEXT(ROUND('Aktuelle Runde Druck'!AY27,2),"000,00"))</f>
        <v>428,50</v>
      </c>
      <c r="E18" s="604" t="str">
        <f>IF('Aktuelle Runde Druck'!AZ27="","",TEXT('Aktuelle Runde Druck'!AZ27,"##")&amp;".")</f>
        <v>2.</v>
      </c>
      <c r="F18" s="605" t="str">
        <f>IF('Aktuelle Runde Druck'!BA27=0,"",'Aktuelle Runde Druck'!BA27)</f>
        <v>13</v>
      </c>
    </row>
    <row r="19" spans="1:6" x14ac:dyDescent="0.2">
      <c r="A19">
        <f>'Aktuelle Runde Druck'!AV28</f>
        <v>18</v>
      </c>
      <c r="B19" s="605" t="str">
        <f>IF('Aktuelle Runde Druck'!AW28="","",TEXT(DAY('Aktuelle Runde Druck'!AW28),"00")&amp;"."&amp;TEXT(MONTH('Aktuelle Runde Druck'!AW28),"00")&amp;"."&amp;TEXT(YEAR('Aktuelle Runde Druck'!AW28),"0000"))</f>
        <v>14.10.2012</v>
      </c>
      <c r="C19" s="229" t="str">
        <f>IF('Aktuelle Runde Druck'!AX28=0,"",'Aktuelle Runde Druck'!AX28)</f>
        <v>Aflenzer Maximilian</v>
      </c>
      <c r="D19" s="152" t="str">
        <f>IF('Aktuelle Runde Druck'!AY28="","",TEXT(ROUND('Aktuelle Runde Druck'!AY28,2),"000,00"))</f>
        <v>414,01</v>
      </c>
      <c r="E19" s="604" t="str">
        <f>IF('Aktuelle Runde Druck'!AZ28="","",TEXT('Aktuelle Runde Druck'!AZ28,"##")&amp;".")</f>
        <v>3.</v>
      </c>
      <c r="F19" s="605" t="str">
        <f>IF('Aktuelle Runde Druck'!BA28=0,"",'Aktuelle Runde Druck'!BA28)</f>
        <v>13</v>
      </c>
    </row>
    <row r="20" spans="1:6" x14ac:dyDescent="0.2">
      <c r="A20">
        <f>'Aktuelle Runde Druck'!AV29</f>
        <v>19</v>
      </c>
      <c r="B20" s="605" t="str">
        <f>IF('Aktuelle Runde Druck'!AW29="","",TEXT(DAY('Aktuelle Runde Druck'!AW29),"00")&amp;"."&amp;TEXT(MONTH('Aktuelle Runde Druck'!AW29),"00")&amp;"."&amp;TEXT(YEAR('Aktuelle Runde Druck'!AW29),"0000"))</f>
        <v>14.10.2012</v>
      </c>
      <c r="C20" s="229" t="str">
        <f>IF('Aktuelle Runde Druck'!AX29=0,"",'Aktuelle Runde Druck'!AX29)</f>
        <v>Hengl Mario</v>
      </c>
      <c r="D20" s="152" t="str">
        <f>IF('Aktuelle Runde Druck'!AY29="","",TEXT(ROUND('Aktuelle Runde Druck'!AY29,2),"000,00"))</f>
        <v>378,04</v>
      </c>
      <c r="E20" s="604" t="str">
        <f>IF('Aktuelle Runde Druck'!AZ29="","",TEXT('Aktuelle Runde Druck'!AZ29,"##")&amp;".")</f>
        <v>4.</v>
      </c>
      <c r="F20" s="605" t="str">
        <f>IF('Aktuelle Runde Druck'!BA29=0,"",'Aktuelle Runde Druck'!BA29)</f>
        <v>13</v>
      </c>
    </row>
    <row r="21" spans="1:6" x14ac:dyDescent="0.2">
      <c r="A21">
        <f>'Aktuelle Runde Druck'!AV30</f>
        <v>20</v>
      </c>
      <c r="B21" s="605" t="str">
        <f>IF('Aktuelle Runde Druck'!AW30="","",TEXT(DAY('Aktuelle Runde Druck'!AW30),"00")&amp;"."&amp;TEXT(MONTH('Aktuelle Runde Druck'!AW30),"00")&amp;"."&amp;TEXT(YEAR('Aktuelle Runde Druck'!AW30),"0000"))</f>
        <v>14.10.2012</v>
      </c>
      <c r="C21" s="229" t="str">
        <f>IF('Aktuelle Runde Druck'!AX30=0,"",'Aktuelle Runde Druck'!AX30)</f>
        <v>Moldaschl Maximilian</v>
      </c>
      <c r="D21" s="152" t="str">
        <f>IF('Aktuelle Runde Druck'!AY30="","",TEXT(ROUND('Aktuelle Runde Druck'!AY30,2),"000,00"))</f>
        <v>361,16</v>
      </c>
      <c r="E21" s="604" t="str">
        <f>IF('Aktuelle Runde Druck'!AZ30="","",TEXT('Aktuelle Runde Druck'!AZ30,"##")&amp;".")</f>
        <v>5.</v>
      </c>
      <c r="F21" s="605" t="str">
        <f>IF('Aktuelle Runde Druck'!BA30=0,"",'Aktuelle Runde Druck'!BA30)</f>
        <v>13</v>
      </c>
    </row>
    <row r="22" spans="1:6" x14ac:dyDescent="0.2">
      <c r="A22">
        <f>'Aktuelle Runde Druck'!AV31</f>
        <v>21</v>
      </c>
      <c r="B22" s="605" t="str">
        <f>IF('Aktuelle Runde Druck'!AW31="","",TEXT(DAY('Aktuelle Runde Druck'!AW31),"00")&amp;"."&amp;TEXT(MONTH('Aktuelle Runde Druck'!AW31),"00")&amp;"."&amp;TEXT(YEAR('Aktuelle Runde Druck'!AW31),"0000"))</f>
        <v>14.10.2012</v>
      </c>
      <c r="C22" s="229" t="str">
        <f>IF('Aktuelle Runde Druck'!AX31=0,"",'Aktuelle Runde Druck'!AX31)</f>
        <v>Musel Benjamin</v>
      </c>
      <c r="D22" s="152" t="str">
        <f>IF('Aktuelle Runde Druck'!AY31="","",TEXT(ROUND('Aktuelle Runde Druck'!AY31,2),"000,00"))</f>
        <v>338,24</v>
      </c>
      <c r="E22" s="604" t="str">
        <f>IF('Aktuelle Runde Druck'!AZ31="","",TEXT('Aktuelle Runde Druck'!AZ31,"##")&amp;".")</f>
        <v>6.</v>
      </c>
      <c r="F22" s="605" t="str">
        <f>IF('Aktuelle Runde Druck'!BA31=0,"",'Aktuelle Runde Druck'!BA31)</f>
        <v>13</v>
      </c>
    </row>
    <row r="23" spans="1:6" x14ac:dyDescent="0.2">
      <c r="A23">
        <f>'Aktuelle Runde Druck'!AV32</f>
        <v>22</v>
      </c>
      <c r="B23" s="605" t="str">
        <f>IF('Aktuelle Runde Druck'!AW32="","",TEXT(DAY('Aktuelle Runde Druck'!AW32),"00")&amp;"."&amp;TEXT(MONTH('Aktuelle Runde Druck'!AW32),"00")&amp;"."&amp;TEXT(YEAR('Aktuelle Runde Druck'!AW32),"0000"))</f>
        <v>14.10.2012</v>
      </c>
      <c r="C23" s="229" t="str">
        <f>IF('Aktuelle Runde Druck'!AX32=0,"",'Aktuelle Runde Druck'!AX32)</f>
        <v>Hofegger Jessica</v>
      </c>
      <c r="D23" s="152" t="str">
        <f>IF('Aktuelle Runde Druck'!AY32="","",TEXT(ROUND('Aktuelle Runde Druck'!AY32,2),"000,00"))</f>
        <v>278,78</v>
      </c>
      <c r="E23" s="604" t="str">
        <f>IF('Aktuelle Runde Druck'!AZ32="","",TEXT('Aktuelle Runde Druck'!AZ32,"##")&amp;".")</f>
        <v>1.</v>
      </c>
      <c r="F23" s="605" t="str">
        <f>IF('Aktuelle Runde Druck'!BA32=0,"",'Aktuelle Runde Druck'!BA32)</f>
        <v>15</v>
      </c>
    </row>
    <row r="24" spans="1:6" x14ac:dyDescent="0.2">
      <c r="A24">
        <f>'Aktuelle Runde Druck'!AV33</f>
        <v>23</v>
      </c>
      <c r="B24" s="605" t="str">
        <f>IF('Aktuelle Runde Druck'!AW33="","",TEXT(DAY('Aktuelle Runde Druck'!AW33),"00")&amp;"."&amp;TEXT(MONTH('Aktuelle Runde Druck'!AW33),"00")&amp;"."&amp;TEXT(YEAR('Aktuelle Runde Druck'!AW33),"0000"))</f>
        <v>14.10.2012</v>
      </c>
      <c r="C24" s="229" t="str">
        <f>IF('Aktuelle Runde Druck'!AX33=0,"",'Aktuelle Runde Druck'!AX33)</f>
        <v>Gotthart Phillip</v>
      </c>
      <c r="D24" s="152" t="str">
        <f>IF('Aktuelle Runde Druck'!AY33="","",TEXT(ROUND('Aktuelle Runde Druck'!AY33,2),"000,00"))</f>
        <v>467,25</v>
      </c>
      <c r="E24" s="604" t="str">
        <f>IF('Aktuelle Runde Druck'!AZ33="","",TEXT('Aktuelle Runde Druck'!AZ33,"##")&amp;".")</f>
        <v>1.</v>
      </c>
      <c r="F24" s="605" t="str">
        <f>IF('Aktuelle Runde Druck'!BA33=0,"",'Aktuelle Runde Druck'!BA33)</f>
        <v>15</v>
      </c>
    </row>
    <row r="25" spans="1:6" x14ac:dyDescent="0.2">
      <c r="A25">
        <f>'Aktuelle Runde Druck'!AV34</f>
        <v>24</v>
      </c>
      <c r="B25" s="605" t="str">
        <f>IF('Aktuelle Runde Druck'!AW34="","",TEXT(DAY('Aktuelle Runde Druck'!AW34),"00")&amp;"."&amp;TEXT(MONTH('Aktuelle Runde Druck'!AW34),"00")&amp;"."&amp;TEXT(YEAR('Aktuelle Runde Druck'!AW34),"0000"))</f>
        <v>14.10.2012</v>
      </c>
      <c r="C25" s="229" t="str">
        <f>IF('Aktuelle Runde Druck'!AX34=0,"",'Aktuelle Runde Druck'!AX34)</f>
        <v>Gomboc Lukas</v>
      </c>
      <c r="D25" s="152" t="str">
        <f>IF('Aktuelle Runde Druck'!AY34="","",TEXT(ROUND('Aktuelle Runde Druck'!AY34,2),"000,00"))</f>
        <v>428,97</v>
      </c>
      <c r="E25" s="604" t="str">
        <f>IF('Aktuelle Runde Druck'!AZ34="","",TEXT('Aktuelle Runde Druck'!AZ34,"##")&amp;".")</f>
        <v>2.</v>
      </c>
      <c r="F25" s="605" t="str">
        <f>IF('Aktuelle Runde Druck'!BA34=0,"",'Aktuelle Runde Druck'!BA34)</f>
        <v>15</v>
      </c>
    </row>
    <row r="26" spans="1:6" x14ac:dyDescent="0.2">
      <c r="A26">
        <f>'Aktuelle Runde Druck'!AV35</f>
        <v>25</v>
      </c>
      <c r="B26" s="605" t="str">
        <f>IF('Aktuelle Runde Druck'!AW35="","",TEXT(DAY('Aktuelle Runde Druck'!AW35),"00")&amp;"."&amp;TEXT(MONTH('Aktuelle Runde Druck'!AW35),"00")&amp;"."&amp;TEXT(YEAR('Aktuelle Runde Druck'!AW35),"0000"))</f>
        <v>14.10.2012</v>
      </c>
      <c r="C26" s="229" t="str">
        <f>IF('Aktuelle Runde Druck'!AX35=0,"",'Aktuelle Runde Druck'!AX35)</f>
        <v>Hartl Oliver</v>
      </c>
      <c r="D26" s="152" t="str">
        <f>IF('Aktuelle Runde Druck'!AY35="","",TEXT(ROUND('Aktuelle Runde Druck'!AY35,2),"000,00"))</f>
        <v>375,36</v>
      </c>
      <c r="E26" s="604" t="str">
        <f>IF('Aktuelle Runde Druck'!AZ35="","",TEXT('Aktuelle Runde Druck'!AZ35,"##")&amp;".")</f>
        <v>3.</v>
      </c>
      <c r="F26" s="605" t="str">
        <f>IF('Aktuelle Runde Druck'!BA35=0,"",'Aktuelle Runde Druck'!BA35)</f>
        <v>15</v>
      </c>
    </row>
    <row r="27" spans="1:6" x14ac:dyDescent="0.2">
      <c r="A27">
        <f>'Aktuelle Runde Druck'!AV36</f>
        <v>26</v>
      </c>
      <c r="B27" s="605" t="str">
        <f>IF('Aktuelle Runde Druck'!AW36="","",TEXT(DAY('Aktuelle Runde Druck'!AW36),"00")&amp;"."&amp;TEXT(MONTH('Aktuelle Runde Druck'!AW36),"00")&amp;"."&amp;TEXT(YEAR('Aktuelle Runde Druck'!AW36),"0000"))</f>
        <v>14.10.2012</v>
      </c>
      <c r="C27" s="229" t="str">
        <f>IF('Aktuelle Runde Druck'!AX36=0,"",'Aktuelle Runde Druck'!AX36)</f>
        <v>Dollinger Stefan</v>
      </c>
      <c r="D27" s="152" t="str">
        <f>IF('Aktuelle Runde Druck'!AY36="","",TEXT(ROUND('Aktuelle Runde Druck'!AY36,2),"000,00"))</f>
        <v>371,08</v>
      </c>
      <c r="E27" s="604" t="str">
        <f>IF('Aktuelle Runde Druck'!AZ36="","",TEXT('Aktuelle Runde Druck'!AZ36,"##")&amp;".")</f>
        <v>4.</v>
      </c>
      <c r="F27" s="605" t="str">
        <f>IF('Aktuelle Runde Druck'!BA36=0,"",'Aktuelle Runde Druck'!BA36)</f>
        <v>15</v>
      </c>
    </row>
    <row r="28" spans="1:6" x14ac:dyDescent="0.2">
      <c r="A28">
        <f>'Aktuelle Runde Druck'!AV37</f>
        <v>27</v>
      </c>
      <c r="B28" s="605" t="str">
        <f>IF('Aktuelle Runde Druck'!AW37="","",TEXT(DAY('Aktuelle Runde Druck'!AW37),"00")&amp;"."&amp;TEXT(MONTH('Aktuelle Runde Druck'!AW37),"00")&amp;"."&amp;TEXT(YEAR('Aktuelle Runde Druck'!AW37),"0000"))</f>
        <v/>
      </c>
      <c r="C28" s="229" t="str">
        <f>IF('Aktuelle Runde Druck'!AX37=0,"",'Aktuelle Runde Druck'!AX37)</f>
        <v/>
      </c>
      <c r="D28" s="152" t="str">
        <f>IF('Aktuelle Runde Druck'!AY37="","",TEXT(ROUND('Aktuelle Runde Druck'!AY37,2),"000,00"))</f>
        <v/>
      </c>
      <c r="E28" s="604" t="str">
        <f>IF('Aktuelle Runde Druck'!AZ37="","",TEXT('Aktuelle Runde Druck'!AZ37,"##")&amp;".")</f>
        <v/>
      </c>
      <c r="F28" s="605" t="str">
        <f>IF('Aktuelle Runde Druck'!BA37=0,"",'Aktuelle Runde Druck'!BA37)</f>
        <v/>
      </c>
    </row>
    <row r="29" spans="1:6" x14ac:dyDescent="0.2">
      <c r="A29">
        <f>'Aktuelle Runde Druck'!AV38</f>
        <v>28</v>
      </c>
      <c r="B29" s="605" t="str">
        <f>IF('Aktuelle Runde Druck'!AW38="","",TEXT(DAY('Aktuelle Runde Druck'!AW38),"00")&amp;"."&amp;TEXT(MONTH('Aktuelle Runde Druck'!AW38),"00")&amp;"."&amp;TEXT(YEAR('Aktuelle Runde Druck'!AW38),"0000"))</f>
        <v/>
      </c>
      <c r="C29" s="229" t="str">
        <f>IF('Aktuelle Runde Druck'!AX38=0,"",'Aktuelle Runde Druck'!AX38)</f>
        <v/>
      </c>
      <c r="D29" s="152" t="str">
        <f>IF('Aktuelle Runde Druck'!AY38="","",TEXT(ROUND('Aktuelle Runde Druck'!AY38,2),"000,00"))</f>
        <v/>
      </c>
      <c r="E29" s="604" t="str">
        <f>IF('Aktuelle Runde Druck'!AZ38="","",TEXT('Aktuelle Runde Druck'!AZ38,"##")&amp;".")</f>
        <v/>
      </c>
      <c r="F29" s="605" t="str">
        <f>IF('Aktuelle Runde Druck'!BA38=0,"",'Aktuelle Runde Druck'!BA38)</f>
        <v/>
      </c>
    </row>
    <row r="30" spans="1:6" x14ac:dyDescent="0.2">
      <c r="A30">
        <f>'Aktuelle Runde Druck'!AV39</f>
        <v>29</v>
      </c>
      <c r="B30" s="605" t="str">
        <f>IF('Aktuelle Runde Druck'!AW39="","",TEXT(DAY('Aktuelle Runde Druck'!AW39),"00")&amp;"."&amp;TEXT(MONTH('Aktuelle Runde Druck'!AW39),"00")&amp;"."&amp;TEXT(YEAR('Aktuelle Runde Druck'!AW39),"0000"))</f>
        <v/>
      </c>
      <c r="C30" s="229" t="str">
        <f>IF('Aktuelle Runde Druck'!AX39=0,"",'Aktuelle Runde Druck'!AX39)</f>
        <v/>
      </c>
      <c r="D30" s="152" t="str">
        <f>IF('Aktuelle Runde Druck'!AY39="","",TEXT(ROUND('Aktuelle Runde Druck'!AY39,2),"000,00"))</f>
        <v/>
      </c>
      <c r="E30" s="604" t="str">
        <f>IF('Aktuelle Runde Druck'!AZ39="","",TEXT('Aktuelle Runde Druck'!AZ39,"##")&amp;".")</f>
        <v/>
      </c>
      <c r="F30" s="605" t="str">
        <f>IF('Aktuelle Runde Druck'!BA39=0,"",'Aktuelle Runde Druck'!BA39)</f>
        <v/>
      </c>
    </row>
    <row r="31" spans="1:6" x14ac:dyDescent="0.2">
      <c r="A31">
        <f>'Aktuelle Runde Druck'!AV40</f>
        <v>30</v>
      </c>
      <c r="B31" s="605" t="str">
        <f>IF('Aktuelle Runde Druck'!AW40="","",TEXT(DAY('Aktuelle Runde Druck'!AW40),"00")&amp;"."&amp;TEXT(MONTH('Aktuelle Runde Druck'!AW40),"00")&amp;"."&amp;TEXT(YEAR('Aktuelle Runde Druck'!AW40),"0000"))</f>
        <v/>
      </c>
      <c r="C31" s="229" t="str">
        <f>IF('Aktuelle Runde Druck'!AX40=0,"",'Aktuelle Runde Druck'!AX40)</f>
        <v/>
      </c>
      <c r="D31" s="152" t="str">
        <f>IF('Aktuelle Runde Druck'!AY40="","",TEXT(ROUND('Aktuelle Runde Druck'!AY40,2),"000,00"))</f>
        <v/>
      </c>
      <c r="E31" s="604" t="str">
        <f>IF('Aktuelle Runde Druck'!AZ40="","",TEXT('Aktuelle Runde Druck'!AZ40,"##")&amp;".")</f>
        <v/>
      </c>
      <c r="F31" s="605" t="str">
        <f>IF('Aktuelle Runde Druck'!BA40=0,"",'Aktuelle Runde Druck'!BA40)</f>
        <v/>
      </c>
    </row>
    <row r="32" spans="1:6" x14ac:dyDescent="0.2">
      <c r="A32">
        <f>'Aktuelle Runde Druck'!AV41</f>
        <v>31</v>
      </c>
      <c r="B32" s="605" t="str">
        <f>IF('Aktuelle Runde Druck'!AW41="","",TEXT(DAY('Aktuelle Runde Druck'!AW41),"00")&amp;"."&amp;TEXT(MONTH('Aktuelle Runde Druck'!AW41),"00")&amp;"."&amp;TEXT(YEAR('Aktuelle Runde Druck'!AW41),"0000"))</f>
        <v/>
      </c>
      <c r="C32" s="229" t="str">
        <f>IF('Aktuelle Runde Druck'!AX41=0,"",'Aktuelle Runde Druck'!AX41)</f>
        <v/>
      </c>
      <c r="D32" s="152" t="str">
        <f>IF('Aktuelle Runde Druck'!AY41="","",TEXT(ROUND('Aktuelle Runde Druck'!AY41,2),"000,00"))</f>
        <v/>
      </c>
      <c r="E32" s="604" t="str">
        <f>IF('Aktuelle Runde Druck'!AZ41="","",TEXT('Aktuelle Runde Druck'!AZ41,"##")&amp;".")</f>
        <v/>
      </c>
      <c r="F32" s="605" t="str">
        <f>IF('Aktuelle Runde Druck'!BA41=0,"",'Aktuelle Runde Druck'!BA41)</f>
        <v/>
      </c>
    </row>
    <row r="33" spans="1:6" x14ac:dyDescent="0.2">
      <c r="A33">
        <f>'Aktuelle Runde Druck'!AV42</f>
        <v>32</v>
      </c>
      <c r="B33" s="605" t="str">
        <f>IF('Aktuelle Runde Druck'!AW42="","",TEXT(DAY('Aktuelle Runde Druck'!AW42),"00")&amp;"."&amp;TEXT(MONTH('Aktuelle Runde Druck'!AW42),"00")&amp;"."&amp;TEXT(YEAR('Aktuelle Runde Druck'!AW42),"0000"))</f>
        <v/>
      </c>
      <c r="C33" s="229" t="str">
        <f>IF('Aktuelle Runde Druck'!AX42=0,"",'Aktuelle Runde Druck'!AX42)</f>
        <v/>
      </c>
      <c r="D33" s="152" t="str">
        <f>IF('Aktuelle Runde Druck'!AY42="","",TEXT(ROUND('Aktuelle Runde Druck'!AY42,2),"000,00"))</f>
        <v/>
      </c>
      <c r="E33" s="604" t="str">
        <f>IF('Aktuelle Runde Druck'!AZ42="","",TEXT('Aktuelle Runde Druck'!AZ42,"##")&amp;".")</f>
        <v/>
      </c>
      <c r="F33" s="605" t="str">
        <f>IF('Aktuelle Runde Druck'!BA42=0,"",'Aktuelle Runde Druck'!BA42)</f>
        <v/>
      </c>
    </row>
    <row r="34" spans="1:6" x14ac:dyDescent="0.2">
      <c r="A34">
        <f>'Aktuelle Runde Druck'!AV43</f>
        <v>33</v>
      </c>
      <c r="B34" s="605" t="str">
        <f>IF('Aktuelle Runde Druck'!AW43="","",TEXT(DAY('Aktuelle Runde Druck'!AW43),"00")&amp;"."&amp;TEXT(MONTH('Aktuelle Runde Druck'!AW43),"00")&amp;"."&amp;TEXT(YEAR('Aktuelle Runde Druck'!AW43),"0000"))</f>
        <v/>
      </c>
      <c r="C34" s="229" t="str">
        <f>IF('Aktuelle Runde Druck'!AX43=0,"",'Aktuelle Runde Druck'!AX43)</f>
        <v/>
      </c>
      <c r="D34" s="152" t="str">
        <f>IF('Aktuelle Runde Druck'!AY43="","",TEXT(ROUND('Aktuelle Runde Druck'!AY43,2),"000,00"))</f>
        <v/>
      </c>
      <c r="E34" s="604" t="str">
        <f>IF('Aktuelle Runde Druck'!AZ43="","",TEXT('Aktuelle Runde Druck'!AZ43,"##")&amp;".")</f>
        <v/>
      </c>
      <c r="F34" s="605" t="str">
        <f>IF('Aktuelle Runde Druck'!BA43=0,"",'Aktuelle Runde Druck'!BA43)</f>
        <v/>
      </c>
    </row>
    <row r="35" spans="1:6" x14ac:dyDescent="0.2">
      <c r="A35">
        <f>'Aktuelle Runde Druck'!AV44</f>
        <v>34</v>
      </c>
      <c r="B35" s="605" t="str">
        <f>IF('Aktuelle Runde Druck'!AW44="","",TEXT(DAY('Aktuelle Runde Druck'!AW44),"00")&amp;"."&amp;TEXT(MONTH('Aktuelle Runde Druck'!AW44),"00")&amp;"."&amp;TEXT(YEAR('Aktuelle Runde Druck'!AW44),"0000"))</f>
        <v/>
      </c>
      <c r="C35" s="229" t="str">
        <f>IF('Aktuelle Runde Druck'!AX44=0,"",'Aktuelle Runde Druck'!AX44)</f>
        <v/>
      </c>
      <c r="D35" s="152" t="str">
        <f>IF('Aktuelle Runde Druck'!AY44="","",TEXT(ROUND('Aktuelle Runde Druck'!AY44,2),"000,00"))</f>
        <v/>
      </c>
      <c r="E35" s="604" t="str">
        <f>IF('Aktuelle Runde Druck'!AZ44="","",TEXT('Aktuelle Runde Druck'!AZ44,"##")&amp;".")</f>
        <v/>
      </c>
      <c r="F35" s="605" t="str">
        <f>IF('Aktuelle Runde Druck'!BA44=0,"",'Aktuelle Runde Druck'!BA44)</f>
        <v/>
      </c>
    </row>
    <row r="36" spans="1:6" x14ac:dyDescent="0.2">
      <c r="A36">
        <f>'Aktuelle Runde Druck'!AV45</f>
        <v>35</v>
      </c>
      <c r="B36" s="605" t="str">
        <f>IF('Aktuelle Runde Druck'!AW45="","",TEXT(DAY('Aktuelle Runde Druck'!AW45),"00")&amp;"."&amp;TEXT(MONTH('Aktuelle Runde Druck'!AW45),"00")&amp;"."&amp;TEXT(YEAR('Aktuelle Runde Druck'!AW45),"0000"))</f>
        <v/>
      </c>
      <c r="C36" s="229" t="str">
        <f>IF('Aktuelle Runde Druck'!AX45=0,"",'Aktuelle Runde Druck'!AX45)</f>
        <v/>
      </c>
      <c r="D36" s="152" t="str">
        <f>IF('Aktuelle Runde Druck'!AY45="","",TEXT(ROUND('Aktuelle Runde Druck'!AY45,2),"000,00"))</f>
        <v/>
      </c>
      <c r="E36" s="604" t="str">
        <f>IF('Aktuelle Runde Druck'!AZ45="","",TEXT('Aktuelle Runde Druck'!AZ45,"##")&amp;".")</f>
        <v/>
      </c>
      <c r="F36" s="605" t="str">
        <f>IF('Aktuelle Runde Druck'!BA45=0,"",'Aktuelle Runde Druck'!BA45)</f>
        <v/>
      </c>
    </row>
    <row r="37" spans="1:6" x14ac:dyDescent="0.2">
      <c r="A37">
        <f>'Aktuelle Runde Druck'!AV46</f>
        <v>36</v>
      </c>
      <c r="B37" s="605" t="str">
        <f>IF('Aktuelle Runde Druck'!AW46="","",TEXT(DAY('Aktuelle Runde Druck'!AW46),"00")&amp;"."&amp;TEXT(MONTH('Aktuelle Runde Druck'!AW46),"00")&amp;"."&amp;TEXT(YEAR('Aktuelle Runde Druck'!AW46),"0000"))</f>
        <v/>
      </c>
      <c r="C37" s="229" t="str">
        <f>IF('Aktuelle Runde Druck'!AX46=0,"",'Aktuelle Runde Druck'!AX46)</f>
        <v/>
      </c>
      <c r="D37" s="152" t="str">
        <f>IF('Aktuelle Runde Druck'!AY46="","",TEXT(ROUND('Aktuelle Runde Druck'!AY46,2),"000,00"))</f>
        <v/>
      </c>
      <c r="E37" s="604" t="str">
        <f>IF('Aktuelle Runde Druck'!AZ46="","",TEXT('Aktuelle Runde Druck'!AZ46,"##")&amp;".")</f>
        <v/>
      </c>
      <c r="F37" s="605" t="str">
        <f>IF('Aktuelle Runde Druck'!BA46=0,"",'Aktuelle Runde Druck'!BA46)</f>
        <v/>
      </c>
    </row>
    <row r="38" spans="1:6" x14ac:dyDescent="0.2">
      <c r="A38">
        <f>'Aktuelle Runde Druck'!AV47</f>
        <v>37</v>
      </c>
      <c r="B38" s="605" t="str">
        <f>IF('Aktuelle Runde Druck'!AW47="","",TEXT(DAY('Aktuelle Runde Druck'!AW47),"00")&amp;"."&amp;TEXT(MONTH('Aktuelle Runde Druck'!AW47),"00")&amp;"."&amp;TEXT(YEAR('Aktuelle Runde Druck'!AW47),"0000"))</f>
        <v/>
      </c>
      <c r="C38" s="229" t="str">
        <f>IF('Aktuelle Runde Druck'!AX47=0,"",'Aktuelle Runde Druck'!AX47)</f>
        <v/>
      </c>
      <c r="D38" s="152" t="str">
        <f>IF('Aktuelle Runde Druck'!AY47="","",TEXT(ROUND('Aktuelle Runde Druck'!AY47,2),"000,00"))</f>
        <v/>
      </c>
      <c r="E38" s="604" t="str">
        <f>IF('Aktuelle Runde Druck'!AZ47="","",TEXT('Aktuelle Runde Druck'!AZ47,"##")&amp;".")</f>
        <v/>
      </c>
      <c r="F38" s="605" t="str">
        <f>IF('Aktuelle Runde Druck'!BA47=0,"",'Aktuelle Runde Druck'!BA47)</f>
        <v/>
      </c>
    </row>
    <row r="39" spans="1:6" x14ac:dyDescent="0.2">
      <c r="A39">
        <f>'Aktuelle Runde Druck'!AV48</f>
        <v>38</v>
      </c>
      <c r="B39" s="605" t="str">
        <f>IF('Aktuelle Runde Druck'!AW48="","",TEXT(DAY('Aktuelle Runde Druck'!AW48),"00")&amp;"."&amp;TEXT(MONTH('Aktuelle Runde Druck'!AW48),"00")&amp;"."&amp;TEXT(YEAR('Aktuelle Runde Druck'!AW48),"0000"))</f>
        <v/>
      </c>
      <c r="C39" s="229" t="str">
        <f>IF('Aktuelle Runde Druck'!AX48=0,"",'Aktuelle Runde Druck'!AX48)</f>
        <v/>
      </c>
      <c r="D39" s="152" t="str">
        <f>IF('Aktuelle Runde Druck'!AY48="","",TEXT(ROUND('Aktuelle Runde Druck'!AY48,2),"000,00"))</f>
        <v/>
      </c>
      <c r="E39" s="604" t="str">
        <f>IF('Aktuelle Runde Druck'!AZ48="","",TEXT('Aktuelle Runde Druck'!AZ48,"##")&amp;".")</f>
        <v/>
      </c>
      <c r="F39" s="605" t="str">
        <f>IF('Aktuelle Runde Druck'!BA48=0,"",'Aktuelle Runde Druck'!BA48)</f>
        <v/>
      </c>
    </row>
    <row r="40" spans="1:6" x14ac:dyDescent="0.2">
      <c r="A40">
        <f>'Aktuelle Runde Druck'!AV49</f>
        <v>39</v>
      </c>
      <c r="B40" s="605" t="str">
        <f>IF('Aktuelle Runde Druck'!AW49="","",TEXT(DAY('Aktuelle Runde Druck'!AW49),"00")&amp;"."&amp;TEXT(MONTH('Aktuelle Runde Druck'!AW49),"00")&amp;"."&amp;TEXT(YEAR('Aktuelle Runde Druck'!AW49),"0000"))</f>
        <v/>
      </c>
      <c r="C40" s="229" t="str">
        <f>IF('Aktuelle Runde Druck'!AX49=0,"",'Aktuelle Runde Druck'!AX49)</f>
        <v/>
      </c>
      <c r="D40" s="152" t="str">
        <f>IF('Aktuelle Runde Druck'!AY49="","",TEXT(ROUND('Aktuelle Runde Druck'!AY49,2),"000,00"))</f>
        <v/>
      </c>
      <c r="E40" s="604" t="str">
        <f>IF('Aktuelle Runde Druck'!AZ49="","",TEXT('Aktuelle Runde Druck'!AZ49,"##")&amp;".")</f>
        <v/>
      </c>
      <c r="F40" s="605" t="str">
        <f>IF('Aktuelle Runde Druck'!BA49=0,"",'Aktuelle Runde Druck'!BA49)</f>
        <v/>
      </c>
    </row>
    <row r="41" spans="1:6" x14ac:dyDescent="0.2">
      <c r="A41">
        <f>'Aktuelle Runde Druck'!AV50</f>
        <v>40</v>
      </c>
      <c r="B41" s="605" t="str">
        <f>IF('Aktuelle Runde Druck'!AW50="","",TEXT(DAY('Aktuelle Runde Druck'!AW50),"00")&amp;"."&amp;TEXT(MONTH('Aktuelle Runde Druck'!AW50),"00")&amp;"."&amp;TEXT(YEAR('Aktuelle Runde Druck'!AW50),"0000"))</f>
        <v/>
      </c>
      <c r="C41" s="229" t="str">
        <f>IF('Aktuelle Runde Druck'!AX50=0,"",'Aktuelle Runde Druck'!AX50)</f>
        <v/>
      </c>
      <c r="D41" s="152" t="str">
        <f>IF('Aktuelle Runde Druck'!AY50="","",TEXT(ROUND('Aktuelle Runde Druck'!AY50,2),"000,00"))</f>
        <v/>
      </c>
      <c r="E41" s="604" t="str">
        <f>IF('Aktuelle Runde Druck'!AZ50="","",TEXT('Aktuelle Runde Druck'!AZ50,"##")&amp;".")</f>
        <v/>
      </c>
      <c r="F41" s="605" t="str">
        <f>IF('Aktuelle Runde Druck'!BA50=0,"",'Aktuelle Runde Druck'!BA50)</f>
        <v/>
      </c>
    </row>
    <row r="42" spans="1:6" x14ac:dyDescent="0.2">
      <c r="A42">
        <f>'Aktuelle Runde Druck'!AV51</f>
        <v>41</v>
      </c>
      <c r="B42" s="605" t="str">
        <f>IF('Aktuelle Runde Druck'!AW51="","",TEXT(DAY('Aktuelle Runde Druck'!AW51),"00")&amp;"."&amp;TEXT(MONTH('Aktuelle Runde Druck'!AW51),"00")&amp;"."&amp;TEXT(YEAR('Aktuelle Runde Druck'!AW51),"0000"))</f>
        <v/>
      </c>
      <c r="C42" s="229" t="str">
        <f>IF('Aktuelle Runde Druck'!AX51=0,"",'Aktuelle Runde Druck'!AX51)</f>
        <v/>
      </c>
      <c r="D42" s="152" t="str">
        <f>IF('Aktuelle Runde Druck'!AY51="","",TEXT(ROUND('Aktuelle Runde Druck'!AY51,2),"000,00"))</f>
        <v/>
      </c>
      <c r="E42" s="604" t="str">
        <f>IF('Aktuelle Runde Druck'!AZ51="","",TEXT('Aktuelle Runde Druck'!AZ51,"##")&amp;".")</f>
        <v/>
      </c>
      <c r="F42" s="605" t="str">
        <f>IF('Aktuelle Runde Druck'!BA51=0,"",'Aktuelle Runde Druck'!BA51)</f>
        <v/>
      </c>
    </row>
    <row r="43" spans="1:6" x14ac:dyDescent="0.2">
      <c r="A43">
        <f>'Aktuelle Runde Druck'!AV52</f>
        <v>42</v>
      </c>
      <c r="B43" s="605" t="str">
        <f>IF('Aktuelle Runde Druck'!AW52="","",TEXT(DAY('Aktuelle Runde Druck'!AW52),"00")&amp;"."&amp;TEXT(MONTH('Aktuelle Runde Druck'!AW52),"00")&amp;"."&amp;TEXT(YEAR('Aktuelle Runde Druck'!AW52),"0000"))</f>
        <v/>
      </c>
      <c r="C43" s="229" t="str">
        <f>IF('Aktuelle Runde Druck'!AX52=0,"",'Aktuelle Runde Druck'!AX52)</f>
        <v/>
      </c>
      <c r="D43" s="152" t="str">
        <f>IF('Aktuelle Runde Druck'!AY52="","",TEXT(ROUND('Aktuelle Runde Druck'!AY52,2),"000,00"))</f>
        <v/>
      </c>
      <c r="E43" s="604" t="str">
        <f>IF('Aktuelle Runde Druck'!AZ52="","",TEXT('Aktuelle Runde Druck'!AZ52,"##")&amp;".")</f>
        <v/>
      </c>
      <c r="F43" s="605" t="str">
        <f>IF('Aktuelle Runde Druck'!BA52=0,"",'Aktuelle Runde Druck'!BA52)</f>
        <v/>
      </c>
    </row>
    <row r="44" spans="1:6" x14ac:dyDescent="0.2">
      <c r="A44">
        <f>'Aktuelle Runde Druck'!AV53</f>
        <v>43</v>
      </c>
      <c r="B44" s="605" t="str">
        <f>IF('Aktuelle Runde Druck'!AW53="","",TEXT(DAY('Aktuelle Runde Druck'!AW53),"00")&amp;"."&amp;TEXT(MONTH('Aktuelle Runde Druck'!AW53),"00")&amp;"."&amp;TEXT(YEAR('Aktuelle Runde Druck'!AW53),"0000"))</f>
        <v/>
      </c>
      <c r="C44" s="229" t="str">
        <f>IF('Aktuelle Runde Druck'!AX53=0,"",'Aktuelle Runde Druck'!AX53)</f>
        <v/>
      </c>
      <c r="D44" s="152" t="str">
        <f>IF('Aktuelle Runde Druck'!AY53="","",TEXT(ROUND('Aktuelle Runde Druck'!AY53,2),"000,00"))</f>
        <v/>
      </c>
      <c r="E44" s="604" t="str">
        <f>IF('Aktuelle Runde Druck'!AZ53="","",TEXT('Aktuelle Runde Druck'!AZ53,"##")&amp;".")</f>
        <v/>
      </c>
      <c r="F44" s="605" t="str">
        <f>IF('Aktuelle Runde Druck'!BA53=0,"",'Aktuelle Runde Druck'!BA53)</f>
        <v/>
      </c>
    </row>
    <row r="45" spans="1:6" x14ac:dyDescent="0.2">
      <c r="A45">
        <f>'Aktuelle Runde Druck'!AV54</f>
        <v>44</v>
      </c>
      <c r="B45" s="605" t="str">
        <f>IF('Aktuelle Runde Druck'!AW54="","",TEXT(DAY('Aktuelle Runde Druck'!AW54),"00")&amp;"."&amp;TEXT(MONTH('Aktuelle Runde Druck'!AW54),"00")&amp;"."&amp;TEXT(YEAR('Aktuelle Runde Druck'!AW54),"0000"))</f>
        <v/>
      </c>
      <c r="C45" s="229" t="str">
        <f>IF('Aktuelle Runde Druck'!AX54=0,"",'Aktuelle Runde Druck'!AX54)</f>
        <v/>
      </c>
      <c r="D45" s="152" t="str">
        <f>IF('Aktuelle Runde Druck'!AY54="","",TEXT(ROUND('Aktuelle Runde Druck'!AY54,2),"000,00"))</f>
        <v/>
      </c>
      <c r="E45" s="604" t="str">
        <f>IF('Aktuelle Runde Druck'!AZ54="","",TEXT('Aktuelle Runde Druck'!AZ54,"##")&amp;".")</f>
        <v/>
      </c>
      <c r="F45" s="605" t="str">
        <f>IF('Aktuelle Runde Druck'!BA54=0,"",'Aktuelle Runde Druck'!BA54)</f>
        <v/>
      </c>
    </row>
    <row r="46" spans="1:6" x14ac:dyDescent="0.2">
      <c r="A46">
        <f>'Aktuelle Runde Druck'!AV55</f>
        <v>45</v>
      </c>
      <c r="B46" s="605" t="str">
        <f>IF('Aktuelle Runde Druck'!AW55="","",TEXT(DAY('Aktuelle Runde Druck'!AW55),"00")&amp;"."&amp;TEXT(MONTH('Aktuelle Runde Druck'!AW55),"00")&amp;"."&amp;TEXT(YEAR('Aktuelle Runde Druck'!AW55),"0000"))</f>
        <v/>
      </c>
      <c r="C46" s="229" t="str">
        <f>IF('Aktuelle Runde Druck'!AX55=0,"",'Aktuelle Runde Druck'!AX55)</f>
        <v/>
      </c>
      <c r="D46" s="152" t="str">
        <f>IF('Aktuelle Runde Druck'!AY55="","",TEXT(ROUND('Aktuelle Runde Druck'!AY55,2),"000,00"))</f>
        <v/>
      </c>
      <c r="E46" s="604" t="str">
        <f>IF('Aktuelle Runde Druck'!AZ55="","",TEXT('Aktuelle Runde Druck'!AZ55,"##")&amp;".")</f>
        <v/>
      </c>
      <c r="F46" s="605" t="str">
        <f>IF('Aktuelle Runde Druck'!BA55=0,"",'Aktuelle Runde Druck'!BA55)</f>
        <v/>
      </c>
    </row>
    <row r="47" spans="1:6" x14ac:dyDescent="0.2">
      <c r="A47">
        <f>'Aktuelle Runde Druck'!AV56</f>
        <v>46</v>
      </c>
      <c r="B47" s="605" t="str">
        <f>IF('Aktuelle Runde Druck'!AW56="","",TEXT(DAY('Aktuelle Runde Druck'!AW56),"00")&amp;"."&amp;TEXT(MONTH('Aktuelle Runde Druck'!AW56),"00")&amp;"."&amp;TEXT(YEAR('Aktuelle Runde Druck'!AW56),"0000"))</f>
        <v/>
      </c>
      <c r="C47" s="229" t="str">
        <f>IF('Aktuelle Runde Druck'!AX56=0,"",'Aktuelle Runde Druck'!AX56)</f>
        <v/>
      </c>
      <c r="D47" s="152" t="str">
        <f>IF('Aktuelle Runde Druck'!AY56="","",TEXT(ROUND('Aktuelle Runde Druck'!AY56,2),"000,00"))</f>
        <v/>
      </c>
      <c r="E47" s="604" t="str">
        <f>IF('Aktuelle Runde Druck'!AZ56="","",TEXT('Aktuelle Runde Druck'!AZ56,"##")&amp;".")</f>
        <v/>
      </c>
      <c r="F47" s="605" t="str">
        <f>IF('Aktuelle Runde Druck'!BA56=0,"",'Aktuelle Runde Druck'!BA56)</f>
        <v/>
      </c>
    </row>
    <row r="48" spans="1:6" x14ac:dyDescent="0.2">
      <c r="A48">
        <f>'Aktuelle Runde Druck'!AV57</f>
        <v>47</v>
      </c>
      <c r="B48" s="605" t="str">
        <f>IF('Aktuelle Runde Druck'!AW57="","",TEXT(DAY('Aktuelle Runde Druck'!AW57),"00")&amp;"."&amp;TEXT(MONTH('Aktuelle Runde Druck'!AW57),"00")&amp;"."&amp;TEXT(YEAR('Aktuelle Runde Druck'!AW57),"0000"))</f>
        <v/>
      </c>
      <c r="C48" s="229" t="str">
        <f>IF('Aktuelle Runde Druck'!AX57=0,"",'Aktuelle Runde Druck'!AX57)</f>
        <v/>
      </c>
      <c r="D48" s="152" t="str">
        <f>IF('Aktuelle Runde Druck'!AY57="","",TEXT(ROUND('Aktuelle Runde Druck'!AY57,2),"000,00"))</f>
        <v/>
      </c>
      <c r="E48" s="604" t="str">
        <f>IF('Aktuelle Runde Druck'!AZ57="","",TEXT('Aktuelle Runde Druck'!AZ57,"##")&amp;".")</f>
        <v/>
      </c>
      <c r="F48" s="605" t="str">
        <f>IF('Aktuelle Runde Druck'!BA57=0,"",'Aktuelle Runde Druck'!BA57)</f>
        <v/>
      </c>
    </row>
    <row r="49" spans="1:6" x14ac:dyDescent="0.2">
      <c r="A49">
        <f>'Aktuelle Runde Druck'!AV58</f>
        <v>48</v>
      </c>
      <c r="B49" s="605" t="str">
        <f>IF('Aktuelle Runde Druck'!AW58="","",TEXT(DAY('Aktuelle Runde Druck'!AW58),"00")&amp;"."&amp;TEXT(MONTH('Aktuelle Runde Druck'!AW58),"00")&amp;"."&amp;TEXT(YEAR('Aktuelle Runde Druck'!AW58),"0000"))</f>
        <v/>
      </c>
      <c r="C49" s="229" t="str">
        <f>IF('Aktuelle Runde Druck'!AX58=0,"",'Aktuelle Runde Druck'!AX58)</f>
        <v/>
      </c>
      <c r="D49" s="152" t="str">
        <f>IF('Aktuelle Runde Druck'!AY58="","",TEXT(ROUND('Aktuelle Runde Druck'!AY58,2),"000,00"))</f>
        <v/>
      </c>
      <c r="E49" s="604" t="str">
        <f>IF('Aktuelle Runde Druck'!AZ58="","",TEXT('Aktuelle Runde Druck'!AZ58,"##")&amp;".")</f>
        <v/>
      </c>
      <c r="F49" s="605" t="str">
        <f>IF('Aktuelle Runde Druck'!BA58=0,"",'Aktuelle Runde Druck'!BA58)</f>
        <v/>
      </c>
    </row>
    <row r="50" spans="1:6" x14ac:dyDescent="0.2">
      <c r="A50">
        <f>'Aktuelle Runde Druck'!AV59</f>
        <v>49</v>
      </c>
      <c r="B50" s="605" t="str">
        <f>IF('Aktuelle Runde Druck'!AW59="","",TEXT(DAY('Aktuelle Runde Druck'!AW59),"00")&amp;"."&amp;TEXT(MONTH('Aktuelle Runde Druck'!AW59),"00")&amp;"."&amp;TEXT(YEAR('Aktuelle Runde Druck'!AW59),"0000"))</f>
        <v/>
      </c>
      <c r="C50" s="229" t="str">
        <f>IF('Aktuelle Runde Druck'!AX59=0,"",'Aktuelle Runde Druck'!AX59)</f>
        <v/>
      </c>
      <c r="D50" s="152" t="str">
        <f>IF('Aktuelle Runde Druck'!AY59="","",TEXT(ROUND('Aktuelle Runde Druck'!AY59,2),"000,00"))</f>
        <v/>
      </c>
      <c r="E50" s="604" t="str">
        <f>IF('Aktuelle Runde Druck'!AZ59="","",TEXT('Aktuelle Runde Druck'!AZ59,"##")&amp;".")</f>
        <v/>
      </c>
      <c r="F50" s="605" t="str">
        <f>IF('Aktuelle Runde Druck'!BA59=0,"",'Aktuelle Runde Druck'!BA59)</f>
        <v/>
      </c>
    </row>
    <row r="51" spans="1:6" x14ac:dyDescent="0.2">
      <c r="A51">
        <f>'Aktuelle Runde Druck'!AV60</f>
        <v>50</v>
      </c>
      <c r="B51" s="605" t="str">
        <f>IF('Aktuelle Runde Druck'!AW60="","",TEXT(DAY('Aktuelle Runde Druck'!AW60),"00")&amp;"."&amp;TEXT(MONTH('Aktuelle Runde Druck'!AW60),"00")&amp;"."&amp;TEXT(YEAR('Aktuelle Runde Druck'!AW60),"0000"))</f>
        <v/>
      </c>
      <c r="C51" s="229" t="str">
        <f>IF('Aktuelle Runde Druck'!AX60=0,"",'Aktuelle Runde Druck'!AX60)</f>
        <v/>
      </c>
      <c r="D51" s="152" t="str">
        <f>IF('Aktuelle Runde Druck'!AY60="","",TEXT(ROUND('Aktuelle Runde Druck'!AY60,2),"000,00"))</f>
        <v/>
      </c>
      <c r="E51" s="604" t="str">
        <f>IF('Aktuelle Runde Druck'!AZ60="","",TEXT('Aktuelle Runde Druck'!AZ60,"##")&amp;".")</f>
        <v/>
      </c>
      <c r="F51" s="605" t="str">
        <f>IF('Aktuelle Runde Druck'!BA60=0,"",'Aktuelle Runde Druck'!BA60)</f>
        <v/>
      </c>
    </row>
  </sheetData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53"/>
  <sheetViews>
    <sheetView topLeftCell="B1" workbookViewId="0"/>
  </sheetViews>
  <sheetFormatPr baseColWidth="10" defaultRowHeight="12.75" x14ac:dyDescent="0.2"/>
  <cols>
    <col min="1" max="1" width="4" hidden="1" customWidth="1"/>
    <col min="2" max="2" width="3.28515625" customWidth="1"/>
    <col min="3" max="3" width="6.5703125" customWidth="1"/>
    <col min="4" max="4" width="22.140625" customWidth="1"/>
    <col min="5" max="5" width="5.5703125" style="1" customWidth="1"/>
    <col min="6" max="6" width="6.5703125" style="1" bestFit="1" customWidth="1"/>
    <col min="7" max="7" width="5.85546875" style="1" customWidth="1"/>
    <col min="8" max="8" width="8.140625" style="1" customWidth="1"/>
    <col min="9" max="9" width="4.140625" customWidth="1"/>
    <col min="10" max="10" width="3.5703125" bestFit="1" customWidth="1"/>
    <col min="11" max="11" width="4.85546875" customWidth="1"/>
    <col min="12" max="12" width="3.5703125" bestFit="1" customWidth="1"/>
    <col min="13" max="13" width="4.140625" customWidth="1"/>
    <col min="14" max="14" width="3.5703125" bestFit="1" customWidth="1"/>
    <col min="15" max="15" width="4.5703125" customWidth="1"/>
    <col min="16" max="16" width="3.5703125" bestFit="1" customWidth="1"/>
    <col min="17" max="17" width="4.7109375" customWidth="1"/>
    <col min="18" max="18" width="3.5703125" bestFit="1" customWidth="1"/>
    <col min="19" max="19" width="4.7109375" customWidth="1"/>
    <col min="20" max="20" width="3.5703125" bestFit="1" customWidth="1"/>
    <col min="21" max="21" width="6.140625" customWidth="1"/>
    <col min="22" max="22" width="7.7109375" customWidth="1"/>
    <col min="23" max="23" width="8.140625" customWidth="1"/>
    <col min="24" max="24" width="6.7109375" customWidth="1"/>
    <col min="25" max="25" width="6" customWidth="1"/>
    <col min="26" max="27" width="5.85546875" customWidth="1"/>
    <col min="28" max="28" width="5.42578125" customWidth="1"/>
    <col min="29" max="29" width="5.5703125" customWidth="1"/>
    <col min="30" max="30" width="5.85546875" customWidth="1"/>
    <col min="31" max="31" width="5.28515625" customWidth="1"/>
    <col min="32" max="32" width="5.42578125" customWidth="1"/>
    <col min="33" max="33" width="5.7109375" customWidth="1"/>
    <col min="34" max="35" width="6.85546875" customWidth="1"/>
    <col min="36" max="36" width="7.28515625" customWidth="1"/>
    <col min="37" max="37" width="4.5703125" style="1" customWidth="1"/>
    <col min="38" max="38" width="5.5703125" style="1" customWidth="1"/>
    <col min="40" max="40" width="18.85546875" customWidth="1"/>
    <col min="41" max="49" width="0" hidden="1" customWidth="1"/>
    <col min="50" max="50" width="18.7109375" hidden="1" customWidth="1"/>
    <col min="51" max="53" width="0" hidden="1" customWidth="1"/>
    <col min="71" max="71" width="21.28515625" customWidth="1"/>
    <col min="72" max="72" width="5" bestFit="1" customWidth="1"/>
    <col min="73" max="73" width="11.42578125" style="47"/>
    <col min="77" max="77" width="13.140625" customWidth="1"/>
    <col min="78" max="97" width="0" hidden="1" customWidth="1"/>
    <col min="98" max="98" width="12.42578125" hidden="1" customWidth="1"/>
    <col min="99" max="119" width="0" hidden="1" customWidth="1"/>
    <col min="120" max="120" width="12.42578125" hidden="1" customWidth="1"/>
    <col min="121" max="121" width="0" hidden="1" customWidth="1"/>
    <col min="122" max="122" width="14.140625" bestFit="1" customWidth="1"/>
    <col min="123" max="123" width="15.28515625" bestFit="1" customWidth="1"/>
    <col min="134" max="134" width="13.28515625" bestFit="1" customWidth="1"/>
  </cols>
  <sheetData>
    <row r="1" spans="1:149" x14ac:dyDescent="0.2">
      <c r="B1" s="715" t="s">
        <v>2424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7"/>
      <c r="AP1">
        <v>1000</v>
      </c>
      <c r="AW1" s="118" t="s">
        <v>2451</v>
      </c>
      <c r="AX1">
        <v>42</v>
      </c>
      <c r="BT1" s="73"/>
      <c r="DX1" s="118"/>
    </row>
    <row r="2" spans="1:149" ht="24" customHeight="1" thickBot="1" x14ac:dyDescent="0.25">
      <c r="B2" s="718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20"/>
      <c r="AP2">
        <v>99000</v>
      </c>
      <c r="AW2" s="118" t="s">
        <v>2452</v>
      </c>
      <c r="AX2">
        <v>88</v>
      </c>
      <c r="EK2" s="73"/>
    </row>
    <row r="3" spans="1:149" ht="9.75" customHeight="1" x14ac:dyDescent="0.2">
      <c r="B3" s="726" t="s">
        <v>2192</v>
      </c>
      <c r="C3" s="727"/>
      <c r="D3" s="727"/>
      <c r="E3" s="730">
        <v>40986</v>
      </c>
      <c r="F3" s="731"/>
      <c r="G3" s="731"/>
      <c r="H3" s="731"/>
      <c r="I3" s="766" t="s">
        <v>2425</v>
      </c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  <c r="AD3" s="766"/>
      <c r="AE3" s="766"/>
      <c r="AF3" s="766"/>
      <c r="AG3" s="766"/>
      <c r="AH3" s="766"/>
      <c r="AI3" s="766"/>
      <c r="AJ3" s="766"/>
      <c r="AK3" s="766"/>
      <c r="AL3" s="767"/>
      <c r="AP3">
        <v>999000</v>
      </c>
      <c r="AW3" s="118" t="s">
        <v>2453</v>
      </c>
      <c r="AX3">
        <v>134</v>
      </c>
    </row>
    <row r="4" spans="1:149" ht="15" customHeight="1" thickBot="1" x14ac:dyDescent="0.25">
      <c r="B4" s="728"/>
      <c r="C4" s="729"/>
      <c r="D4" s="729"/>
      <c r="E4" s="732"/>
      <c r="F4" s="732"/>
      <c r="G4" s="732"/>
      <c r="H4" s="732"/>
      <c r="I4" s="768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  <c r="Z4" s="768"/>
      <c r="AA4" s="768"/>
      <c r="AB4" s="768"/>
      <c r="AC4" s="768"/>
      <c r="AD4" s="768"/>
      <c r="AE4" s="768"/>
      <c r="AF4" s="768"/>
      <c r="AG4" s="768"/>
      <c r="AH4" s="768"/>
      <c r="AI4" s="768"/>
      <c r="AJ4" s="768"/>
      <c r="AK4" s="768"/>
      <c r="AL4" s="769"/>
      <c r="AW4" s="118" t="s">
        <v>2454</v>
      </c>
      <c r="AX4">
        <v>180</v>
      </c>
    </row>
    <row r="5" spans="1:149" ht="21" customHeight="1" thickBot="1" x14ac:dyDescent="0.25">
      <c r="B5" s="747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9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1"/>
    </row>
    <row r="6" spans="1:149" ht="13.5" thickBot="1" x14ac:dyDescent="0.25">
      <c r="B6" s="72"/>
      <c r="C6" s="72"/>
      <c r="D6" s="72"/>
      <c r="E6" s="74"/>
      <c r="F6" s="74"/>
      <c r="G6" s="74"/>
      <c r="H6" s="74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4"/>
      <c r="AL6" s="74"/>
    </row>
    <row r="7" spans="1:149" ht="16.5" thickBot="1" x14ac:dyDescent="0.3">
      <c r="A7" s="456"/>
      <c r="B7" s="733" t="s">
        <v>2188</v>
      </c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5"/>
    </row>
    <row r="8" spans="1:149" x14ac:dyDescent="0.2">
      <c r="A8" s="457"/>
      <c r="B8" s="736" t="s">
        <v>1967</v>
      </c>
      <c r="C8" s="738" t="s">
        <v>2110</v>
      </c>
      <c r="D8" s="740" t="s">
        <v>145</v>
      </c>
      <c r="E8" s="740" t="s">
        <v>2111</v>
      </c>
      <c r="F8" s="740" t="s">
        <v>2112</v>
      </c>
      <c r="G8" s="740" t="s">
        <v>2113</v>
      </c>
      <c r="H8" s="742" t="s">
        <v>1964</v>
      </c>
      <c r="I8" s="709" t="s">
        <v>141</v>
      </c>
      <c r="J8" s="710"/>
      <c r="K8" s="710"/>
      <c r="L8" s="710"/>
      <c r="M8" s="710"/>
      <c r="N8" s="711"/>
      <c r="O8" s="709" t="s">
        <v>146</v>
      </c>
      <c r="P8" s="710"/>
      <c r="Q8" s="710"/>
      <c r="R8" s="710"/>
      <c r="S8" s="710"/>
      <c r="T8" s="711"/>
      <c r="U8" s="705" t="s">
        <v>2114</v>
      </c>
      <c r="V8" s="707" t="s">
        <v>2115</v>
      </c>
      <c r="W8" s="138" t="s">
        <v>2123</v>
      </c>
      <c r="X8" s="753">
        <v>30</v>
      </c>
      <c r="Y8" s="754"/>
      <c r="Z8" s="755"/>
      <c r="AA8" s="709" t="s">
        <v>2168</v>
      </c>
      <c r="AB8" s="710"/>
      <c r="AC8" s="710"/>
      <c r="AD8" s="711"/>
      <c r="AE8" s="712" t="s">
        <v>2116</v>
      </c>
      <c r="AF8" s="713"/>
      <c r="AG8" s="713"/>
      <c r="AH8" s="713"/>
      <c r="AI8" s="714"/>
      <c r="AJ8" s="756" t="s">
        <v>2117</v>
      </c>
      <c r="AK8" s="758" t="s">
        <v>2118</v>
      </c>
      <c r="AL8" s="760" t="s">
        <v>2119</v>
      </c>
      <c r="AV8">
        <v>26</v>
      </c>
    </row>
    <row r="9" spans="1:149" ht="13.5" thickBot="1" x14ac:dyDescent="0.25">
      <c r="A9" s="457"/>
      <c r="B9" s="737"/>
      <c r="C9" s="739"/>
      <c r="D9" s="741"/>
      <c r="E9" s="741"/>
      <c r="F9" s="741"/>
      <c r="G9" s="741"/>
      <c r="H9" s="743"/>
      <c r="I9" s="744" t="s">
        <v>1968</v>
      </c>
      <c r="J9" s="745"/>
      <c r="K9" s="746" t="s">
        <v>1969</v>
      </c>
      <c r="L9" s="745"/>
      <c r="M9" s="746" t="s">
        <v>1970</v>
      </c>
      <c r="N9" s="752"/>
      <c r="O9" s="744" t="s">
        <v>1968</v>
      </c>
      <c r="P9" s="745"/>
      <c r="Q9" s="746" t="s">
        <v>1969</v>
      </c>
      <c r="R9" s="745"/>
      <c r="S9" s="746" t="s">
        <v>1970</v>
      </c>
      <c r="T9" s="752"/>
      <c r="U9" s="706"/>
      <c r="V9" s="708"/>
      <c r="W9" s="139" t="s">
        <v>2122</v>
      </c>
      <c r="X9" s="140" t="s">
        <v>1968</v>
      </c>
      <c r="Y9" s="141" t="s">
        <v>1969</v>
      </c>
      <c r="Z9" s="142" t="s">
        <v>2119</v>
      </c>
      <c r="AA9" s="140" t="s">
        <v>1968</v>
      </c>
      <c r="AB9" s="141" t="s">
        <v>1969</v>
      </c>
      <c r="AC9" s="141" t="s">
        <v>1970</v>
      </c>
      <c r="AD9" s="142" t="s">
        <v>2119</v>
      </c>
      <c r="AE9" s="140" t="s">
        <v>1968</v>
      </c>
      <c r="AF9" s="141" t="s">
        <v>1969</v>
      </c>
      <c r="AG9" s="141" t="s">
        <v>1970</v>
      </c>
      <c r="AH9" s="184" t="s">
        <v>2208</v>
      </c>
      <c r="AI9" s="142" t="s">
        <v>2119</v>
      </c>
      <c r="AJ9" s="757"/>
      <c r="AK9" s="759"/>
      <c r="AL9" s="761"/>
    </row>
    <row r="10" spans="1:149" ht="13.5" thickBot="1" x14ac:dyDescent="0.25">
      <c r="A10" s="457"/>
      <c r="B10" s="143" t="s">
        <v>2120</v>
      </c>
      <c r="C10" s="144"/>
      <c r="D10" s="144"/>
      <c r="E10" s="145"/>
      <c r="F10" s="145"/>
      <c r="G10" s="145"/>
      <c r="H10" s="145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5"/>
      <c r="AL10" s="146"/>
      <c r="BM10" s="73"/>
      <c r="BR10" s="73"/>
      <c r="BS10" s="73"/>
      <c r="BU10" s="108"/>
      <c r="BV10" s="73"/>
      <c r="BW10" s="73"/>
      <c r="BX10" s="73"/>
      <c r="BY10" s="73"/>
      <c r="CF10" s="73" t="s">
        <v>2124</v>
      </c>
      <c r="CG10" s="73" t="s">
        <v>2125</v>
      </c>
      <c r="CH10" s="73" t="s">
        <v>2126</v>
      </c>
      <c r="CI10" s="73" t="s">
        <v>2127</v>
      </c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DB10" s="73" t="s">
        <v>2148</v>
      </c>
      <c r="DC10" s="73" t="s">
        <v>2149</v>
      </c>
      <c r="DD10" s="73" t="s">
        <v>2150</v>
      </c>
      <c r="DE10" s="73" t="s">
        <v>2154</v>
      </c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U10" s="73"/>
      <c r="DV10" s="73"/>
      <c r="DW10" s="73"/>
      <c r="DX10" s="73"/>
      <c r="DZ10" s="73"/>
      <c r="EA10" s="73"/>
      <c r="EB10" s="73"/>
      <c r="EC10" s="73"/>
      <c r="ED10" s="73"/>
      <c r="EF10" s="73"/>
      <c r="EG10" s="73"/>
      <c r="EH10" s="73"/>
      <c r="EI10" s="73"/>
      <c r="EJ10" s="117"/>
      <c r="EN10" s="118"/>
      <c r="EO10" s="118"/>
      <c r="EP10" s="118"/>
      <c r="EQ10" s="118"/>
      <c r="ER10" s="118"/>
      <c r="ES10" s="118"/>
    </row>
    <row r="11" spans="1:149" ht="13.5" thickBot="1" x14ac:dyDescent="0.25">
      <c r="A11" s="458">
        <v>1</v>
      </c>
      <c r="B11" s="506">
        <v>1</v>
      </c>
      <c r="C11" s="487" t="s">
        <v>5</v>
      </c>
      <c r="D11" s="488" t="s">
        <v>2008</v>
      </c>
      <c r="E11" s="489" t="s">
        <v>626</v>
      </c>
      <c r="F11" s="489">
        <v>2003</v>
      </c>
      <c r="G11" s="490">
        <v>34.299999999999997</v>
      </c>
      <c r="H11" s="491">
        <v>2.1633</v>
      </c>
      <c r="I11" s="492">
        <v>0</v>
      </c>
      <c r="J11" s="493">
        <v>5</v>
      </c>
      <c r="K11" s="494">
        <v>0</v>
      </c>
      <c r="L11" s="493">
        <v>5</v>
      </c>
      <c r="M11" s="494">
        <v>0</v>
      </c>
      <c r="N11" s="493">
        <v>0</v>
      </c>
      <c r="O11" s="492">
        <v>0</v>
      </c>
      <c r="P11" s="493">
        <v>3</v>
      </c>
      <c r="Q11" s="494">
        <v>0</v>
      </c>
      <c r="R11" s="493">
        <v>3.5</v>
      </c>
      <c r="S11" s="494">
        <v>0</v>
      </c>
      <c r="T11" s="493">
        <v>3</v>
      </c>
      <c r="U11" s="495">
        <v>0</v>
      </c>
      <c r="V11" s="496">
        <v>0</v>
      </c>
      <c r="W11" s="496">
        <v>85</v>
      </c>
      <c r="X11" s="497">
        <v>7.6</v>
      </c>
      <c r="Y11" s="498">
        <v>7.8</v>
      </c>
      <c r="Z11" s="499">
        <v>50</v>
      </c>
      <c r="AA11" s="500">
        <v>4.25</v>
      </c>
      <c r="AB11" s="380">
        <v>4.2</v>
      </c>
      <c r="AC11" s="498">
        <v>4.22</v>
      </c>
      <c r="AD11" s="501">
        <v>45</v>
      </c>
      <c r="AE11" s="500">
        <v>0</v>
      </c>
      <c r="AF11" s="380">
        <v>6.32</v>
      </c>
      <c r="AG11" s="498">
        <v>4.2699999999999996</v>
      </c>
      <c r="AH11" s="502">
        <v>33.229999999999997</v>
      </c>
      <c r="AI11" s="501">
        <v>71.886458999999988</v>
      </c>
      <c r="AJ11" s="503">
        <v>251.886459</v>
      </c>
      <c r="AK11" s="504">
        <v>1</v>
      </c>
      <c r="AL11" s="505">
        <v>30</v>
      </c>
      <c r="AO11">
        <v>1</v>
      </c>
      <c r="AP11">
        <v>1001</v>
      </c>
      <c r="AQ11">
        <v>1001</v>
      </c>
      <c r="AR11">
        <v>1</v>
      </c>
      <c r="AS11">
        <v>1001</v>
      </c>
      <c r="AT11">
        <v>1001</v>
      </c>
      <c r="AU11">
        <v>1</v>
      </c>
      <c r="AV11">
        <v>1</v>
      </c>
      <c r="AW11" s="47">
        <v>40986</v>
      </c>
      <c r="AX11" t="s">
        <v>2008</v>
      </c>
      <c r="AY11" s="48">
        <v>251.886459</v>
      </c>
      <c r="AZ11" s="447">
        <v>1</v>
      </c>
      <c r="BA11" t="s">
        <v>2493</v>
      </c>
      <c r="BZ11" s="28">
        <v>0</v>
      </c>
      <c r="CA11" s="28">
        <v>5</v>
      </c>
      <c r="CB11" s="28">
        <v>0</v>
      </c>
      <c r="CC11" s="28">
        <v>5</v>
      </c>
      <c r="CD11" s="28">
        <v>0</v>
      </c>
      <c r="CE11" s="28">
        <v>0</v>
      </c>
      <c r="CF11" s="28">
        <v>0</v>
      </c>
      <c r="CG11" s="28">
        <v>0</v>
      </c>
      <c r="CH11" s="28">
        <v>0</v>
      </c>
      <c r="CI11" s="28">
        <v>0</v>
      </c>
      <c r="CT11" s="5"/>
      <c r="CV11" s="28">
        <v>0</v>
      </c>
      <c r="CW11" s="28">
        <v>3</v>
      </c>
      <c r="CX11" s="28">
        <v>0</v>
      </c>
      <c r="CY11" s="28">
        <v>3.5</v>
      </c>
      <c r="CZ11" s="28">
        <v>0</v>
      </c>
      <c r="DA11" s="28">
        <v>3</v>
      </c>
      <c r="DB11" s="28">
        <v>0</v>
      </c>
      <c r="DC11" s="28">
        <v>0</v>
      </c>
      <c r="DD11" s="28">
        <v>0</v>
      </c>
      <c r="DE11" s="28">
        <v>0</v>
      </c>
      <c r="DP11" s="5"/>
      <c r="DQ11" s="48"/>
      <c r="DR11" s="5"/>
      <c r="DS11" s="5"/>
      <c r="DU11" s="48"/>
      <c r="DV11" s="48"/>
      <c r="DW11" s="48"/>
      <c r="DY11" s="48"/>
      <c r="DZ11" s="48"/>
      <c r="EA11" s="48"/>
      <c r="EB11" s="48"/>
      <c r="EC11" s="48"/>
      <c r="EF11" s="48"/>
      <c r="EG11" s="48"/>
      <c r="EH11" s="48"/>
      <c r="EI11" s="48"/>
      <c r="EN11" s="48"/>
    </row>
    <row r="12" spans="1:149" ht="13.5" thickBot="1" x14ac:dyDescent="0.25">
      <c r="A12">
        <v>42</v>
      </c>
      <c r="AQ12">
        <v>99000</v>
      </c>
      <c r="AR12">
        <v>999</v>
      </c>
      <c r="AS12">
        <v>999000</v>
      </c>
      <c r="AT12">
        <v>999000</v>
      </c>
      <c r="AU12">
        <v>999</v>
      </c>
      <c r="AV12">
        <v>42</v>
      </c>
      <c r="AW12" s="47" t="s">
        <v>236</v>
      </c>
      <c r="AX12" t="s">
        <v>236</v>
      </c>
      <c r="AY12" s="48" t="s">
        <v>236</v>
      </c>
      <c r="AZ12" s="447" t="s">
        <v>236</v>
      </c>
      <c r="BA12" t="s">
        <v>236</v>
      </c>
    </row>
    <row r="13" spans="1:149" ht="16.5" thickBot="1" x14ac:dyDescent="0.3">
      <c r="A13">
        <v>43</v>
      </c>
      <c r="B13" s="733" t="s">
        <v>2189</v>
      </c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  <c r="P13" s="734"/>
      <c r="Q13" s="734"/>
      <c r="R13" s="734"/>
      <c r="S13" s="734"/>
      <c r="T13" s="734"/>
      <c r="U13" s="734"/>
      <c r="V13" s="734"/>
      <c r="W13" s="734"/>
      <c r="X13" s="734"/>
      <c r="Y13" s="734"/>
      <c r="Z13" s="734"/>
      <c r="AA13" s="734"/>
      <c r="AB13" s="734"/>
      <c r="AC13" s="734"/>
      <c r="AD13" s="734"/>
      <c r="AE13" s="734"/>
      <c r="AF13" s="734"/>
      <c r="AG13" s="734"/>
      <c r="AH13" s="734"/>
      <c r="AI13" s="734"/>
      <c r="AJ13" s="734"/>
      <c r="AK13" s="734"/>
      <c r="AL13" s="735"/>
      <c r="AQ13">
        <v>99000</v>
      </c>
      <c r="AR13">
        <v>999</v>
      </c>
      <c r="AS13">
        <v>999000</v>
      </c>
      <c r="AT13">
        <v>999000</v>
      </c>
      <c r="AU13">
        <v>999</v>
      </c>
      <c r="AV13">
        <v>43</v>
      </c>
      <c r="AW13" s="47" t="s">
        <v>236</v>
      </c>
      <c r="AX13" t="s">
        <v>236</v>
      </c>
      <c r="AY13" s="48" t="s">
        <v>236</v>
      </c>
      <c r="AZ13" s="447" t="s">
        <v>236</v>
      </c>
      <c r="BA13" t="s">
        <v>236</v>
      </c>
    </row>
    <row r="14" spans="1:149" x14ac:dyDescent="0.2">
      <c r="A14">
        <v>44</v>
      </c>
      <c r="B14" s="736" t="s">
        <v>1967</v>
      </c>
      <c r="C14" s="738" t="s">
        <v>2110</v>
      </c>
      <c r="D14" s="740" t="s">
        <v>145</v>
      </c>
      <c r="E14" s="740" t="s">
        <v>2111</v>
      </c>
      <c r="F14" s="740" t="s">
        <v>2112</v>
      </c>
      <c r="G14" s="740" t="s">
        <v>2113</v>
      </c>
      <c r="H14" s="742" t="s">
        <v>1964</v>
      </c>
      <c r="I14" s="709" t="s">
        <v>141</v>
      </c>
      <c r="J14" s="710"/>
      <c r="K14" s="710"/>
      <c r="L14" s="710"/>
      <c r="M14" s="710"/>
      <c r="N14" s="711"/>
      <c r="O14" s="709" t="s">
        <v>146</v>
      </c>
      <c r="P14" s="710"/>
      <c r="Q14" s="710"/>
      <c r="R14" s="710"/>
      <c r="S14" s="710"/>
      <c r="T14" s="711"/>
      <c r="U14" s="705" t="s">
        <v>2114</v>
      </c>
      <c r="V14" s="707" t="s">
        <v>2115</v>
      </c>
      <c r="W14" s="138" t="s">
        <v>2123</v>
      </c>
      <c r="X14" s="753">
        <v>30</v>
      </c>
      <c r="Y14" s="754"/>
      <c r="Z14" s="755"/>
      <c r="AA14" s="709" t="s">
        <v>2168</v>
      </c>
      <c r="AB14" s="710"/>
      <c r="AC14" s="710"/>
      <c r="AD14" s="711"/>
      <c r="AE14" s="712" t="s">
        <v>2116</v>
      </c>
      <c r="AF14" s="713"/>
      <c r="AG14" s="713"/>
      <c r="AH14" s="713"/>
      <c r="AI14" s="714"/>
      <c r="AJ14" s="756" t="s">
        <v>2117</v>
      </c>
      <c r="AK14" s="758" t="s">
        <v>2118</v>
      </c>
      <c r="AL14" s="760" t="s">
        <v>2119</v>
      </c>
      <c r="AQ14">
        <v>99000</v>
      </c>
      <c r="AR14">
        <v>999</v>
      </c>
      <c r="AS14">
        <v>999000</v>
      </c>
      <c r="AT14">
        <v>999000</v>
      </c>
      <c r="AU14">
        <v>999</v>
      </c>
      <c r="AV14">
        <v>44</v>
      </c>
      <c r="AW14" s="47" t="s">
        <v>236</v>
      </c>
      <c r="AX14" t="s">
        <v>236</v>
      </c>
      <c r="AY14" s="48" t="s">
        <v>236</v>
      </c>
      <c r="AZ14" s="447" t="s">
        <v>236</v>
      </c>
      <c r="BA14" t="s">
        <v>236</v>
      </c>
    </row>
    <row r="15" spans="1:149" ht="13.5" thickBot="1" x14ac:dyDescent="0.25">
      <c r="A15">
        <v>45</v>
      </c>
      <c r="B15" s="737"/>
      <c r="C15" s="739"/>
      <c r="D15" s="741"/>
      <c r="E15" s="741"/>
      <c r="F15" s="741"/>
      <c r="G15" s="741"/>
      <c r="H15" s="743"/>
      <c r="I15" s="744" t="s">
        <v>1968</v>
      </c>
      <c r="J15" s="745"/>
      <c r="K15" s="746" t="s">
        <v>1969</v>
      </c>
      <c r="L15" s="745"/>
      <c r="M15" s="746" t="s">
        <v>1970</v>
      </c>
      <c r="N15" s="752"/>
      <c r="O15" s="744" t="s">
        <v>1968</v>
      </c>
      <c r="P15" s="745"/>
      <c r="Q15" s="746" t="s">
        <v>1969</v>
      </c>
      <c r="R15" s="745"/>
      <c r="S15" s="746" t="s">
        <v>1970</v>
      </c>
      <c r="T15" s="752"/>
      <c r="U15" s="706"/>
      <c r="V15" s="708"/>
      <c r="W15" s="139" t="s">
        <v>2122</v>
      </c>
      <c r="X15" s="140" t="s">
        <v>1968</v>
      </c>
      <c r="Y15" s="141" t="s">
        <v>1969</v>
      </c>
      <c r="Z15" s="142" t="s">
        <v>2119</v>
      </c>
      <c r="AA15" s="140" t="s">
        <v>1968</v>
      </c>
      <c r="AB15" s="141" t="s">
        <v>1969</v>
      </c>
      <c r="AC15" s="141" t="s">
        <v>1970</v>
      </c>
      <c r="AD15" s="142" t="s">
        <v>2119</v>
      </c>
      <c r="AE15" s="140" t="s">
        <v>1968</v>
      </c>
      <c r="AF15" s="141" t="s">
        <v>1969</v>
      </c>
      <c r="AG15" s="141" t="s">
        <v>1970</v>
      </c>
      <c r="AH15" s="184" t="s">
        <v>2208</v>
      </c>
      <c r="AI15" s="142" t="s">
        <v>2119</v>
      </c>
      <c r="AJ15" s="757"/>
      <c r="AK15" s="759"/>
      <c r="AL15" s="761"/>
      <c r="AQ15">
        <v>99000</v>
      </c>
      <c r="AR15">
        <v>999</v>
      </c>
      <c r="AS15">
        <v>999000</v>
      </c>
      <c r="AT15">
        <v>999000</v>
      </c>
      <c r="AU15">
        <v>999</v>
      </c>
      <c r="AV15">
        <v>45</v>
      </c>
      <c r="AW15" s="47" t="s">
        <v>236</v>
      </c>
      <c r="AX15" t="s">
        <v>236</v>
      </c>
      <c r="AY15" s="48" t="s">
        <v>236</v>
      </c>
      <c r="AZ15" s="447" t="s">
        <v>236</v>
      </c>
      <c r="BA15" t="s">
        <v>236</v>
      </c>
    </row>
    <row r="16" spans="1:149" ht="13.5" thickBot="1" x14ac:dyDescent="0.25">
      <c r="A16">
        <v>46</v>
      </c>
      <c r="B16" s="143" t="s">
        <v>2120</v>
      </c>
      <c r="C16" s="144"/>
      <c r="D16" s="144"/>
      <c r="E16" s="145"/>
      <c r="F16" s="145"/>
      <c r="G16" s="145"/>
      <c r="H16" s="145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5"/>
      <c r="AL16" s="146"/>
      <c r="AQ16">
        <v>99000</v>
      </c>
      <c r="AR16">
        <v>999</v>
      </c>
      <c r="AS16">
        <v>999000</v>
      </c>
      <c r="AT16">
        <v>999000</v>
      </c>
      <c r="AU16">
        <v>999</v>
      </c>
      <c r="AV16">
        <v>46</v>
      </c>
      <c r="AW16" s="47" t="s">
        <v>236</v>
      </c>
      <c r="AX16" t="s">
        <v>236</v>
      </c>
      <c r="AY16" s="48" t="s">
        <v>236</v>
      </c>
      <c r="AZ16" s="447" t="s">
        <v>236</v>
      </c>
      <c r="BA16" t="s">
        <v>236</v>
      </c>
      <c r="BM16" s="73"/>
      <c r="BR16" s="73"/>
      <c r="BS16" s="73"/>
      <c r="BU16" s="108"/>
      <c r="BV16" s="73"/>
      <c r="BW16" s="73"/>
      <c r="BX16" s="73"/>
      <c r="BY16" s="73"/>
      <c r="CF16" s="73" t="s">
        <v>2124</v>
      </c>
      <c r="CG16" s="73" t="s">
        <v>2125</v>
      </c>
      <c r="CH16" s="73" t="s">
        <v>2126</v>
      </c>
      <c r="CI16" s="73" t="s">
        <v>2127</v>
      </c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DB16" s="73" t="s">
        <v>2148</v>
      </c>
      <c r="DC16" s="73" t="s">
        <v>2149</v>
      </c>
      <c r="DD16" s="73" t="s">
        <v>2150</v>
      </c>
      <c r="DE16" s="73" t="s">
        <v>2154</v>
      </c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U16" s="73"/>
      <c r="DV16" s="73"/>
      <c r="DW16" s="73"/>
      <c r="DX16" s="73"/>
      <c r="DZ16" s="73"/>
      <c r="EA16" s="73"/>
      <c r="EB16" s="73"/>
      <c r="EC16" s="73"/>
      <c r="ED16" s="73"/>
      <c r="EF16" s="73"/>
      <c r="EG16" s="73"/>
      <c r="EH16" s="73"/>
      <c r="EI16" s="73"/>
      <c r="EJ16" s="117"/>
      <c r="EN16" s="118"/>
      <c r="EO16" s="118"/>
      <c r="EP16" s="118"/>
      <c r="EQ16" s="118"/>
      <c r="ER16" s="118"/>
      <c r="ES16" s="118"/>
    </row>
    <row r="17" spans="1:149" ht="13.5" thickBot="1" x14ac:dyDescent="0.25">
      <c r="A17">
        <v>47</v>
      </c>
      <c r="B17" s="506">
        <v>1</v>
      </c>
      <c r="C17" s="487" t="s">
        <v>1352</v>
      </c>
      <c r="D17" s="488" t="s">
        <v>149</v>
      </c>
      <c r="E17" s="489" t="s">
        <v>385</v>
      </c>
      <c r="F17" s="489">
        <v>2002</v>
      </c>
      <c r="G17" s="490">
        <v>27.5</v>
      </c>
      <c r="H17" s="491">
        <v>2.8776999999999999</v>
      </c>
      <c r="I17" s="492">
        <v>15</v>
      </c>
      <c r="J17" s="493" t="s">
        <v>236</v>
      </c>
      <c r="K17" s="494">
        <v>16</v>
      </c>
      <c r="L17" s="493" t="s">
        <v>236</v>
      </c>
      <c r="M17" s="494">
        <v>17</v>
      </c>
      <c r="N17" s="493" t="s">
        <v>2084</v>
      </c>
      <c r="O17" s="492">
        <v>10</v>
      </c>
      <c r="P17" s="493" t="s">
        <v>236</v>
      </c>
      <c r="Q17" s="494" t="s">
        <v>236</v>
      </c>
      <c r="R17" s="493" t="s">
        <v>2084</v>
      </c>
      <c r="S17" s="494" t="s">
        <v>236</v>
      </c>
      <c r="T17" s="493" t="s">
        <v>2084</v>
      </c>
      <c r="U17" s="495">
        <v>26</v>
      </c>
      <c r="V17" s="496">
        <v>74.8202</v>
      </c>
      <c r="W17" s="496">
        <v>74.8202</v>
      </c>
      <c r="X17" s="497">
        <v>6.4</v>
      </c>
      <c r="Y17" s="498">
        <v>6</v>
      </c>
      <c r="Z17" s="499">
        <v>90</v>
      </c>
      <c r="AA17" s="500">
        <v>5.69</v>
      </c>
      <c r="AB17" s="380">
        <v>5.7</v>
      </c>
      <c r="AC17" s="498">
        <v>5.51</v>
      </c>
      <c r="AD17" s="501">
        <v>74</v>
      </c>
      <c r="AE17" s="500">
        <v>4.79</v>
      </c>
      <c r="AF17" s="380">
        <v>4.99</v>
      </c>
      <c r="AG17" s="498">
        <v>0</v>
      </c>
      <c r="AH17" s="502">
        <v>23</v>
      </c>
      <c r="AI17" s="501">
        <v>66.187100000000001</v>
      </c>
      <c r="AJ17" s="503">
        <v>305.00729999999999</v>
      </c>
      <c r="AK17" s="504">
        <v>1</v>
      </c>
      <c r="AL17" s="505">
        <v>30</v>
      </c>
      <c r="AO17">
        <v>1</v>
      </c>
      <c r="AP17">
        <v>1047</v>
      </c>
      <c r="AQ17">
        <v>1047</v>
      </c>
      <c r="AR17">
        <v>47</v>
      </c>
      <c r="AS17">
        <v>47047</v>
      </c>
      <c r="AT17">
        <v>999000</v>
      </c>
      <c r="AU17">
        <v>999</v>
      </c>
      <c r="AV17">
        <v>47</v>
      </c>
      <c r="AW17" s="47" t="s">
        <v>236</v>
      </c>
      <c r="AX17" t="s">
        <v>236</v>
      </c>
      <c r="AY17" s="48" t="s">
        <v>236</v>
      </c>
      <c r="AZ17" s="447" t="s">
        <v>236</v>
      </c>
      <c r="BA17" t="s">
        <v>236</v>
      </c>
      <c r="BZ17" s="28">
        <v>15</v>
      </c>
      <c r="CA17" s="28" t="s">
        <v>236</v>
      </c>
      <c r="CB17" s="28">
        <v>16</v>
      </c>
      <c r="CC17" s="28" t="s">
        <v>236</v>
      </c>
      <c r="CD17" s="28">
        <v>17</v>
      </c>
      <c r="CE17" s="28" t="s">
        <v>2084</v>
      </c>
      <c r="CF17" s="28">
        <v>15</v>
      </c>
      <c r="CG17" s="28">
        <v>16</v>
      </c>
      <c r="CH17" s="28">
        <v>0</v>
      </c>
      <c r="CI17" s="28">
        <v>16</v>
      </c>
      <c r="CT17" s="5"/>
      <c r="CV17" s="28">
        <v>10</v>
      </c>
      <c r="CW17" s="28" t="s">
        <v>236</v>
      </c>
      <c r="CX17" s="28" t="s">
        <v>236</v>
      </c>
      <c r="CY17" s="28" t="s">
        <v>2084</v>
      </c>
      <c r="CZ17" s="28" t="s">
        <v>236</v>
      </c>
      <c r="DA17" s="28" t="s">
        <v>2084</v>
      </c>
      <c r="DB17" s="28">
        <v>10</v>
      </c>
      <c r="DC17" s="28">
        <v>0</v>
      </c>
      <c r="DD17" s="28">
        <v>0</v>
      </c>
      <c r="DE17" s="28">
        <v>10</v>
      </c>
      <c r="DP17" s="5"/>
      <c r="DQ17" s="48"/>
      <c r="DR17" s="5"/>
      <c r="DS17" s="5"/>
      <c r="DU17" s="48"/>
      <c r="DV17" s="48"/>
      <c r="DW17" s="48"/>
      <c r="DY17" s="48"/>
      <c r="DZ17" s="48"/>
      <c r="EA17" s="48"/>
      <c r="EB17" s="48"/>
      <c r="EC17" s="48"/>
      <c r="EF17" s="48"/>
      <c r="EG17" s="48"/>
      <c r="EH17" s="48"/>
      <c r="EI17" s="48"/>
      <c r="EN17" s="48"/>
    </row>
    <row r="18" spans="1:149" ht="13.5" thickBot="1" x14ac:dyDescent="0.25">
      <c r="A18">
        <v>67</v>
      </c>
      <c r="B18" s="460" t="s">
        <v>2121</v>
      </c>
      <c r="C18" s="461"/>
      <c r="D18" s="461"/>
      <c r="E18" s="462"/>
      <c r="F18" s="462"/>
      <c r="G18" s="462"/>
      <c r="H18" s="462"/>
      <c r="I18" s="461"/>
      <c r="J18" s="461"/>
      <c r="K18" s="461"/>
      <c r="L18" s="461"/>
      <c r="M18" s="461"/>
      <c r="N18" s="461"/>
      <c r="O18" s="461"/>
      <c r="P18" s="461"/>
      <c r="Q18" s="461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2"/>
      <c r="AL18" s="463"/>
      <c r="AQ18">
        <v>99000</v>
      </c>
      <c r="AR18">
        <v>999</v>
      </c>
      <c r="AS18">
        <v>999000</v>
      </c>
      <c r="AT18">
        <v>999000</v>
      </c>
      <c r="AU18">
        <v>999</v>
      </c>
      <c r="AV18">
        <v>67</v>
      </c>
      <c r="AW18" s="47" t="s">
        <v>236</v>
      </c>
      <c r="AX18" t="s">
        <v>236</v>
      </c>
      <c r="AY18" s="48" t="s">
        <v>236</v>
      </c>
      <c r="AZ18" s="447" t="s">
        <v>236</v>
      </c>
      <c r="BA18" t="s">
        <v>236</v>
      </c>
      <c r="BM18" s="73"/>
      <c r="BR18" s="73"/>
      <c r="BS18" s="73"/>
      <c r="BU18" s="108"/>
      <c r="BV18" s="73"/>
      <c r="BW18" s="73"/>
      <c r="BX18" s="73"/>
      <c r="BY18" s="73"/>
      <c r="CF18" s="73" t="s">
        <v>2124</v>
      </c>
      <c r="CG18" s="73" t="s">
        <v>2125</v>
      </c>
      <c r="CH18" s="73" t="s">
        <v>2126</v>
      </c>
      <c r="CI18" s="73" t="s">
        <v>2127</v>
      </c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DB18" s="73" t="s">
        <v>2148</v>
      </c>
      <c r="DC18" s="73" t="s">
        <v>2149</v>
      </c>
      <c r="DD18" s="73" t="s">
        <v>2150</v>
      </c>
      <c r="DE18" s="73" t="s">
        <v>2154</v>
      </c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U18" s="73"/>
      <c r="DV18" s="73"/>
      <c r="DW18" s="73"/>
      <c r="DX18" s="73"/>
      <c r="DZ18" s="73"/>
      <c r="EA18" s="73"/>
      <c r="EB18" s="73"/>
      <c r="EC18" s="73"/>
      <c r="ED18" s="73"/>
      <c r="EF18" s="73"/>
      <c r="EG18" s="73"/>
      <c r="EH18" s="73"/>
      <c r="EI18" s="73"/>
      <c r="EJ18" s="117"/>
      <c r="EN18" s="118"/>
      <c r="EO18" s="118"/>
      <c r="EQ18" s="118"/>
      <c r="ER18" s="118"/>
      <c r="ES18" s="118"/>
    </row>
    <row r="19" spans="1:149" x14ac:dyDescent="0.2">
      <c r="A19" s="456">
        <v>68</v>
      </c>
      <c r="B19" s="452">
        <v>1</v>
      </c>
      <c r="C19" s="382" t="s">
        <v>2193</v>
      </c>
      <c r="D19" s="383" t="s">
        <v>2194</v>
      </c>
      <c r="E19" s="384" t="s">
        <v>345</v>
      </c>
      <c r="F19" s="384">
        <v>2002</v>
      </c>
      <c r="G19" s="453">
        <v>29.7</v>
      </c>
      <c r="H19" s="385">
        <v>2.9007999999999998</v>
      </c>
      <c r="I19" s="441">
        <v>12</v>
      </c>
      <c r="J19" s="442" t="s">
        <v>236</v>
      </c>
      <c r="K19" s="443">
        <v>15</v>
      </c>
      <c r="L19" s="442" t="s">
        <v>236</v>
      </c>
      <c r="M19" s="443">
        <v>16</v>
      </c>
      <c r="N19" s="442" t="s">
        <v>236</v>
      </c>
      <c r="O19" s="441">
        <v>15</v>
      </c>
      <c r="P19" s="442" t="s">
        <v>236</v>
      </c>
      <c r="Q19" s="443">
        <v>19</v>
      </c>
      <c r="R19" s="442" t="s">
        <v>236</v>
      </c>
      <c r="S19" s="443">
        <v>22</v>
      </c>
      <c r="T19" s="442" t="s">
        <v>236</v>
      </c>
      <c r="U19" s="426">
        <v>38</v>
      </c>
      <c r="V19" s="427">
        <v>110.2304</v>
      </c>
      <c r="W19" s="427">
        <v>110.2304</v>
      </c>
      <c r="X19" s="342">
        <v>6.1</v>
      </c>
      <c r="Y19" s="343">
        <v>6.1</v>
      </c>
      <c r="Z19" s="334">
        <v>88</v>
      </c>
      <c r="AA19" s="351">
        <v>5.61</v>
      </c>
      <c r="AB19" s="343">
        <v>5.76</v>
      </c>
      <c r="AC19" s="343">
        <v>5.82</v>
      </c>
      <c r="AD19" s="335">
        <v>76.400000000000006</v>
      </c>
      <c r="AE19" s="351">
        <v>5.95</v>
      </c>
      <c r="AF19" s="343">
        <v>6.25</v>
      </c>
      <c r="AG19" s="343">
        <v>6.39</v>
      </c>
      <c r="AH19" s="336">
        <v>33.770000000000003</v>
      </c>
      <c r="AI19" s="335">
        <v>97.96001600000001</v>
      </c>
      <c r="AJ19" s="337">
        <v>372.590416</v>
      </c>
      <c r="AK19" s="332">
        <v>1</v>
      </c>
      <c r="AL19" s="135">
        <v>30</v>
      </c>
      <c r="AO19">
        <v>1</v>
      </c>
      <c r="AP19">
        <v>1068</v>
      </c>
      <c r="AQ19">
        <v>1068</v>
      </c>
      <c r="AR19">
        <v>68</v>
      </c>
      <c r="AS19">
        <v>68068</v>
      </c>
      <c r="AT19">
        <v>999000</v>
      </c>
      <c r="AU19">
        <v>999</v>
      </c>
      <c r="AV19">
        <v>68</v>
      </c>
      <c r="AW19" s="47" t="s">
        <v>236</v>
      </c>
      <c r="AX19" t="s">
        <v>236</v>
      </c>
      <c r="AY19" s="48" t="s">
        <v>236</v>
      </c>
      <c r="AZ19" s="447" t="s">
        <v>236</v>
      </c>
      <c r="BA19" t="s">
        <v>236</v>
      </c>
      <c r="BZ19" s="28">
        <v>12</v>
      </c>
      <c r="CA19" s="28" t="s">
        <v>236</v>
      </c>
      <c r="CB19" s="28">
        <v>15</v>
      </c>
      <c r="CC19" s="28" t="s">
        <v>236</v>
      </c>
      <c r="CD19" s="28">
        <v>16</v>
      </c>
      <c r="CE19" s="28" t="s">
        <v>236</v>
      </c>
      <c r="CF19" s="28">
        <v>12</v>
      </c>
      <c r="CG19" s="28">
        <v>15</v>
      </c>
      <c r="CH19" s="28">
        <v>16</v>
      </c>
      <c r="CI19" s="28">
        <v>16</v>
      </c>
      <c r="CT19" s="5"/>
      <c r="CV19" s="28">
        <v>15</v>
      </c>
      <c r="CW19" s="28" t="s">
        <v>236</v>
      </c>
      <c r="CX19" s="28">
        <v>19</v>
      </c>
      <c r="CY19" s="28" t="s">
        <v>236</v>
      </c>
      <c r="CZ19" s="28">
        <v>22</v>
      </c>
      <c r="DA19" s="28" t="s">
        <v>236</v>
      </c>
      <c r="DB19" s="28">
        <v>15</v>
      </c>
      <c r="DC19" s="28">
        <v>19</v>
      </c>
      <c r="DD19" s="28">
        <v>22</v>
      </c>
      <c r="DE19" s="28">
        <v>22</v>
      </c>
      <c r="DP19" s="5"/>
      <c r="DQ19" s="48"/>
      <c r="DR19" s="5"/>
      <c r="DS19" s="5"/>
      <c r="DU19" s="48"/>
      <c r="DV19" s="48"/>
      <c r="DW19" s="48"/>
      <c r="DY19" s="48"/>
      <c r="DZ19" s="48"/>
      <c r="EA19" s="48"/>
      <c r="EB19" s="48"/>
      <c r="EC19" s="48"/>
      <c r="EF19" s="48"/>
      <c r="EG19" s="48"/>
      <c r="EH19" s="48"/>
      <c r="EI19" s="48"/>
      <c r="EN19" s="48"/>
    </row>
    <row r="20" spans="1:149" ht="13.5" thickBot="1" x14ac:dyDescent="0.25">
      <c r="A20" s="458">
        <v>69</v>
      </c>
      <c r="B20" s="409">
        <v>2</v>
      </c>
      <c r="C20" s="410" t="s">
        <v>1359</v>
      </c>
      <c r="D20" s="411" t="s">
        <v>1356</v>
      </c>
      <c r="E20" s="412" t="s">
        <v>345</v>
      </c>
      <c r="F20" s="412">
        <v>2002</v>
      </c>
      <c r="G20" s="440">
        <v>34.299999999999997</v>
      </c>
      <c r="H20" s="413">
        <v>2.456</v>
      </c>
      <c r="I20" s="414">
        <v>10</v>
      </c>
      <c r="J20" s="415" t="s">
        <v>236</v>
      </c>
      <c r="K20" s="416">
        <v>12</v>
      </c>
      <c r="L20" s="415" t="s">
        <v>236</v>
      </c>
      <c r="M20" s="416">
        <v>15</v>
      </c>
      <c r="N20" s="415" t="s">
        <v>2084</v>
      </c>
      <c r="O20" s="414">
        <v>12</v>
      </c>
      <c r="P20" s="415" t="s">
        <v>236</v>
      </c>
      <c r="Q20" s="416">
        <v>15</v>
      </c>
      <c r="R20" s="415" t="s">
        <v>236</v>
      </c>
      <c r="S20" s="416">
        <v>17</v>
      </c>
      <c r="T20" s="415" t="s">
        <v>2084</v>
      </c>
      <c r="U20" s="432">
        <v>27</v>
      </c>
      <c r="V20" s="433">
        <v>66.311999999999998</v>
      </c>
      <c r="W20" s="433">
        <v>66.311999999999998</v>
      </c>
      <c r="X20" s="417">
        <v>7.1</v>
      </c>
      <c r="Y20" s="418">
        <v>7</v>
      </c>
      <c r="Z20" s="419">
        <v>65</v>
      </c>
      <c r="AA20" s="420">
        <v>4.2300000000000004</v>
      </c>
      <c r="AB20" s="418">
        <v>4.17</v>
      </c>
      <c r="AC20" s="418">
        <v>4.0599999999999996</v>
      </c>
      <c r="AD20" s="421">
        <v>44.6</v>
      </c>
      <c r="AE20" s="420">
        <v>5.87</v>
      </c>
      <c r="AF20" s="418">
        <v>5.07</v>
      </c>
      <c r="AG20" s="418">
        <v>4.76</v>
      </c>
      <c r="AH20" s="422">
        <v>29.77</v>
      </c>
      <c r="AI20" s="421">
        <v>73.115120000000005</v>
      </c>
      <c r="AJ20" s="423">
        <v>249.02712000000002</v>
      </c>
      <c r="AK20" s="424">
        <v>2</v>
      </c>
      <c r="AL20" s="425">
        <v>20</v>
      </c>
      <c r="AO20">
        <v>2</v>
      </c>
      <c r="AP20">
        <v>2069</v>
      </c>
      <c r="AQ20">
        <v>2069</v>
      </c>
      <c r="AR20">
        <v>69</v>
      </c>
      <c r="AS20">
        <v>69069</v>
      </c>
      <c r="AT20">
        <v>999000</v>
      </c>
      <c r="AU20">
        <v>999</v>
      </c>
      <c r="AV20">
        <v>69</v>
      </c>
      <c r="AW20" s="47" t="s">
        <v>236</v>
      </c>
      <c r="AX20" t="s">
        <v>236</v>
      </c>
      <c r="AY20" s="48" t="s">
        <v>236</v>
      </c>
      <c r="AZ20" s="447" t="s">
        <v>236</v>
      </c>
      <c r="BA20" t="s">
        <v>236</v>
      </c>
      <c r="BZ20" s="28">
        <v>10</v>
      </c>
      <c r="CA20" s="28" t="s">
        <v>236</v>
      </c>
      <c r="CB20" s="28">
        <v>12</v>
      </c>
      <c r="CC20" s="28" t="s">
        <v>236</v>
      </c>
      <c r="CD20" s="28">
        <v>15</v>
      </c>
      <c r="CE20" s="28" t="s">
        <v>2084</v>
      </c>
      <c r="CF20" s="28">
        <v>10</v>
      </c>
      <c r="CG20" s="28">
        <v>12</v>
      </c>
      <c r="CH20" s="28">
        <v>0</v>
      </c>
      <c r="CI20" s="28">
        <v>12</v>
      </c>
      <c r="CT20" s="5"/>
      <c r="CV20" s="28">
        <v>12</v>
      </c>
      <c r="CW20" s="28" t="s">
        <v>236</v>
      </c>
      <c r="CX20" s="28">
        <v>15</v>
      </c>
      <c r="CY20" s="28" t="s">
        <v>236</v>
      </c>
      <c r="CZ20" s="28">
        <v>17</v>
      </c>
      <c r="DA20" s="28" t="s">
        <v>2084</v>
      </c>
      <c r="DB20" s="28">
        <v>12</v>
      </c>
      <c r="DC20" s="28">
        <v>15</v>
      </c>
      <c r="DD20" s="28">
        <v>0</v>
      </c>
      <c r="DE20" s="28">
        <v>15</v>
      </c>
      <c r="DP20" s="5"/>
      <c r="DQ20" s="48"/>
      <c r="DR20" s="5"/>
      <c r="DS20" s="5"/>
      <c r="DU20" s="48"/>
      <c r="DV20" s="48"/>
      <c r="DW20" s="48"/>
      <c r="DZ20" s="48"/>
      <c r="EA20" s="48"/>
      <c r="EB20" s="48"/>
      <c r="EC20" s="48"/>
      <c r="EF20" s="48"/>
      <c r="EG20" s="48"/>
      <c r="EH20" s="48"/>
      <c r="EI20" s="48"/>
      <c r="EN20" s="48"/>
    </row>
    <row r="21" spans="1:149" ht="13.5" thickBot="1" x14ac:dyDescent="0.25">
      <c r="A21">
        <v>88</v>
      </c>
      <c r="AQ21">
        <v>99000</v>
      </c>
      <c r="AR21">
        <v>999</v>
      </c>
      <c r="AS21">
        <v>999000</v>
      </c>
      <c r="AT21">
        <v>999000</v>
      </c>
      <c r="AU21">
        <v>999</v>
      </c>
      <c r="AV21">
        <v>88</v>
      </c>
      <c r="AW21" s="47" t="s">
        <v>236</v>
      </c>
      <c r="AX21" t="s">
        <v>236</v>
      </c>
      <c r="AY21" s="48" t="s">
        <v>236</v>
      </c>
      <c r="AZ21" s="447" t="s">
        <v>236</v>
      </c>
      <c r="BA21" t="s">
        <v>236</v>
      </c>
    </row>
    <row r="22" spans="1:149" ht="16.5" thickBot="1" x14ac:dyDescent="0.3">
      <c r="A22">
        <v>89</v>
      </c>
      <c r="B22" s="733" t="s">
        <v>2109</v>
      </c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734"/>
      <c r="P22" s="734"/>
      <c r="Q22" s="734"/>
      <c r="R22" s="734"/>
      <c r="S22" s="734"/>
      <c r="T22" s="734"/>
      <c r="U22" s="734"/>
      <c r="V22" s="734"/>
      <c r="W22" s="734"/>
      <c r="X22" s="734"/>
      <c r="Y22" s="734"/>
      <c r="Z22" s="734"/>
      <c r="AA22" s="734"/>
      <c r="AB22" s="734"/>
      <c r="AC22" s="734"/>
      <c r="AD22" s="734"/>
      <c r="AE22" s="734"/>
      <c r="AF22" s="734"/>
      <c r="AG22" s="734"/>
      <c r="AH22" s="734"/>
      <c r="AI22" s="734"/>
      <c r="AJ22" s="734"/>
      <c r="AK22" s="734"/>
      <c r="AL22" s="735"/>
      <c r="AQ22">
        <v>99000</v>
      </c>
      <c r="AR22">
        <v>999</v>
      </c>
      <c r="AS22">
        <v>999000</v>
      </c>
      <c r="AT22">
        <v>999000</v>
      </c>
      <c r="AU22">
        <v>999</v>
      </c>
      <c r="AV22">
        <v>89</v>
      </c>
      <c r="AW22" s="47" t="s">
        <v>236</v>
      </c>
      <c r="AX22" t="s">
        <v>236</v>
      </c>
      <c r="AY22" s="48" t="s">
        <v>236</v>
      </c>
      <c r="AZ22" s="447" t="s">
        <v>236</v>
      </c>
      <c r="BA22" t="s">
        <v>236</v>
      </c>
    </row>
    <row r="23" spans="1:149" x14ac:dyDescent="0.2">
      <c r="A23">
        <v>90</v>
      </c>
      <c r="B23" s="736" t="s">
        <v>1967</v>
      </c>
      <c r="C23" s="738" t="s">
        <v>2110</v>
      </c>
      <c r="D23" s="740" t="s">
        <v>145</v>
      </c>
      <c r="E23" s="740" t="s">
        <v>2111</v>
      </c>
      <c r="F23" s="740" t="s">
        <v>2112</v>
      </c>
      <c r="G23" s="740" t="s">
        <v>2113</v>
      </c>
      <c r="H23" s="742" t="s">
        <v>1964</v>
      </c>
      <c r="I23" s="709" t="s">
        <v>141</v>
      </c>
      <c r="J23" s="710"/>
      <c r="K23" s="710"/>
      <c r="L23" s="710"/>
      <c r="M23" s="710"/>
      <c r="N23" s="711"/>
      <c r="O23" s="709" t="s">
        <v>146</v>
      </c>
      <c r="P23" s="710"/>
      <c r="Q23" s="710"/>
      <c r="R23" s="710"/>
      <c r="S23" s="710"/>
      <c r="T23" s="711"/>
      <c r="U23" s="705" t="s">
        <v>2114</v>
      </c>
      <c r="V23" s="707" t="s">
        <v>2115</v>
      </c>
      <c r="W23" s="138" t="s">
        <v>2123</v>
      </c>
      <c r="X23" s="753">
        <v>30</v>
      </c>
      <c r="Y23" s="754"/>
      <c r="Z23" s="755"/>
      <c r="AA23" s="709" t="s">
        <v>2168</v>
      </c>
      <c r="AB23" s="710"/>
      <c r="AC23" s="710"/>
      <c r="AD23" s="711"/>
      <c r="AE23" s="712" t="s">
        <v>2116</v>
      </c>
      <c r="AF23" s="713"/>
      <c r="AG23" s="713"/>
      <c r="AH23" s="713"/>
      <c r="AI23" s="714"/>
      <c r="AJ23" s="756" t="s">
        <v>2117</v>
      </c>
      <c r="AK23" s="758" t="s">
        <v>2118</v>
      </c>
      <c r="AL23" s="760" t="s">
        <v>2119</v>
      </c>
      <c r="AQ23">
        <v>99000</v>
      </c>
      <c r="AR23">
        <v>999</v>
      </c>
      <c r="AS23">
        <v>999000</v>
      </c>
      <c r="AT23">
        <v>999000</v>
      </c>
      <c r="AU23">
        <v>999</v>
      </c>
      <c r="AV23">
        <v>90</v>
      </c>
      <c r="AW23" s="47" t="s">
        <v>236</v>
      </c>
      <c r="AX23" t="s">
        <v>236</v>
      </c>
      <c r="AY23" s="48" t="s">
        <v>236</v>
      </c>
      <c r="AZ23" s="447" t="s">
        <v>236</v>
      </c>
      <c r="BA23" t="s">
        <v>236</v>
      </c>
    </row>
    <row r="24" spans="1:149" ht="13.5" thickBot="1" x14ac:dyDescent="0.25">
      <c r="A24">
        <v>91</v>
      </c>
      <c r="B24" s="737"/>
      <c r="C24" s="739"/>
      <c r="D24" s="741"/>
      <c r="E24" s="741"/>
      <c r="F24" s="741"/>
      <c r="G24" s="741"/>
      <c r="H24" s="743"/>
      <c r="I24" s="744" t="s">
        <v>1968</v>
      </c>
      <c r="J24" s="745"/>
      <c r="K24" s="746" t="s">
        <v>1969</v>
      </c>
      <c r="L24" s="745"/>
      <c r="M24" s="746" t="s">
        <v>1970</v>
      </c>
      <c r="N24" s="752"/>
      <c r="O24" s="744" t="s">
        <v>1968</v>
      </c>
      <c r="P24" s="745"/>
      <c r="Q24" s="746" t="s">
        <v>1969</v>
      </c>
      <c r="R24" s="745"/>
      <c r="S24" s="746" t="s">
        <v>1970</v>
      </c>
      <c r="T24" s="752"/>
      <c r="U24" s="706"/>
      <c r="V24" s="708"/>
      <c r="W24" s="139" t="s">
        <v>2122</v>
      </c>
      <c r="X24" s="140" t="s">
        <v>1968</v>
      </c>
      <c r="Y24" s="141" t="s">
        <v>1969</v>
      </c>
      <c r="Z24" s="142" t="s">
        <v>2119</v>
      </c>
      <c r="AA24" s="140" t="s">
        <v>1968</v>
      </c>
      <c r="AB24" s="141" t="s">
        <v>1969</v>
      </c>
      <c r="AC24" s="141" t="s">
        <v>1970</v>
      </c>
      <c r="AD24" s="142" t="s">
        <v>2119</v>
      </c>
      <c r="AE24" s="140" t="s">
        <v>1968</v>
      </c>
      <c r="AF24" s="141" t="s">
        <v>1969</v>
      </c>
      <c r="AG24" s="141" t="s">
        <v>1970</v>
      </c>
      <c r="AH24" s="184" t="s">
        <v>2208</v>
      </c>
      <c r="AI24" s="142" t="s">
        <v>2119</v>
      </c>
      <c r="AJ24" s="757"/>
      <c r="AK24" s="759"/>
      <c r="AL24" s="761"/>
      <c r="AQ24">
        <v>99000</v>
      </c>
      <c r="AR24">
        <v>999</v>
      </c>
      <c r="AS24">
        <v>999000</v>
      </c>
      <c r="AT24">
        <v>999000</v>
      </c>
      <c r="AU24">
        <v>999</v>
      </c>
      <c r="AV24">
        <v>91</v>
      </c>
      <c r="AW24" s="47" t="s">
        <v>236</v>
      </c>
      <c r="AX24" t="s">
        <v>236</v>
      </c>
      <c r="AY24" s="48" t="s">
        <v>236</v>
      </c>
      <c r="AZ24" s="447" t="s">
        <v>236</v>
      </c>
      <c r="BA24" t="s">
        <v>236</v>
      </c>
    </row>
    <row r="25" spans="1:149" ht="13.5" thickBot="1" x14ac:dyDescent="0.25">
      <c r="A25">
        <v>92</v>
      </c>
      <c r="B25" s="143" t="s">
        <v>2120</v>
      </c>
      <c r="C25" s="144"/>
      <c r="D25" s="144"/>
      <c r="E25" s="145"/>
      <c r="F25" s="145"/>
      <c r="G25" s="145"/>
      <c r="H25" s="145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5"/>
      <c r="AL25" s="146"/>
      <c r="AQ25">
        <v>99000</v>
      </c>
      <c r="AR25">
        <v>999</v>
      </c>
      <c r="AS25">
        <v>999000</v>
      </c>
      <c r="AT25">
        <v>999000</v>
      </c>
      <c r="AU25">
        <v>999</v>
      </c>
      <c r="AV25">
        <v>92</v>
      </c>
      <c r="AW25" s="47" t="s">
        <v>236</v>
      </c>
      <c r="AX25" t="s">
        <v>236</v>
      </c>
      <c r="AY25" s="48" t="s">
        <v>236</v>
      </c>
      <c r="AZ25" s="447" t="s">
        <v>236</v>
      </c>
      <c r="BA25" t="s">
        <v>236</v>
      </c>
      <c r="BM25" s="73"/>
      <c r="BR25" s="73"/>
      <c r="BS25" s="73"/>
      <c r="BU25" s="108"/>
      <c r="BV25" s="73"/>
      <c r="BW25" s="73"/>
      <c r="BX25" s="73"/>
      <c r="BY25" s="73"/>
      <c r="CF25" s="73" t="s">
        <v>2124</v>
      </c>
      <c r="CG25" s="73" t="s">
        <v>2125</v>
      </c>
      <c r="CH25" s="73" t="s">
        <v>2126</v>
      </c>
      <c r="CI25" s="73" t="s">
        <v>2127</v>
      </c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DB25" s="73" t="s">
        <v>2148</v>
      </c>
      <c r="DC25" s="73" t="s">
        <v>2149</v>
      </c>
      <c r="DD25" s="73" t="s">
        <v>2150</v>
      </c>
      <c r="DE25" s="73" t="s">
        <v>2154</v>
      </c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U25" s="73"/>
      <c r="DV25" s="73"/>
      <c r="DW25" s="73"/>
      <c r="DX25" s="73"/>
      <c r="DZ25" s="73"/>
      <c r="EA25" s="73"/>
      <c r="EB25" s="73"/>
      <c r="EC25" s="73"/>
      <c r="ED25" s="73"/>
      <c r="EF25" s="73"/>
      <c r="EG25" s="73"/>
      <c r="EH25" s="73"/>
      <c r="EI25" s="73"/>
      <c r="EJ25" s="117"/>
      <c r="EN25" s="118"/>
      <c r="EO25" s="118"/>
      <c r="EP25" s="118"/>
      <c r="EQ25" s="118"/>
      <c r="ER25" s="118"/>
      <c r="ES25" s="118"/>
    </row>
    <row r="26" spans="1:149" x14ac:dyDescent="0.2">
      <c r="A26">
        <v>93</v>
      </c>
      <c r="B26" s="381">
        <v>1</v>
      </c>
      <c r="C26" s="382" t="s">
        <v>1302</v>
      </c>
      <c r="D26" s="383" t="s">
        <v>148</v>
      </c>
      <c r="E26" s="384" t="s">
        <v>385</v>
      </c>
      <c r="F26" s="384">
        <v>2000</v>
      </c>
      <c r="G26" s="436">
        <v>51.5</v>
      </c>
      <c r="H26" s="385">
        <v>1.4387000000000001</v>
      </c>
      <c r="I26" s="441">
        <v>43</v>
      </c>
      <c r="J26" s="442" t="s">
        <v>236</v>
      </c>
      <c r="K26" s="443">
        <v>48</v>
      </c>
      <c r="L26" s="442" t="s">
        <v>2084</v>
      </c>
      <c r="M26" s="443" t="s">
        <v>236</v>
      </c>
      <c r="N26" s="442" t="s">
        <v>2084</v>
      </c>
      <c r="O26" s="441">
        <v>53</v>
      </c>
      <c r="P26" s="442" t="s">
        <v>236</v>
      </c>
      <c r="Q26" s="443">
        <v>57</v>
      </c>
      <c r="R26" s="442" t="s">
        <v>2084</v>
      </c>
      <c r="S26" s="443">
        <v>57</v>
      </c>
      <c r="T26" s="442" t="s">
        <v>236</v>
      </c>
      <c r="U26" s="426">
        <v>100</v>
      </c>
      <c r="V26" s="427">
        <v>143.87</v>
      </c>
      <c r="W26" s="427">
        <v>143.87</v>
      </c>
      <c r="X26" s="342">
        <v>6.7</v>
      </c>
      <c r="Y26" s="343">
        <v>6.4</v>
      </c>
      <c r="Z26" s="334">
        <v>80</v>
      </c>
      <c r="AA26" s="351">
        <v>5.96</v>
      </c>
      <c r="AB26" s="345">
        <v>5.88</v>
      </c>
      <c r="AC26" s="343">
        <v>0</v>
      </c>
      <c r="AD26" s="335">
        <v>79.2</v>
      </c>
      <c r="AE26" s="351">
        <v>6.7</v>
      </c>
      <c r="AF26" s="345">
        <v>5.7</v>
      </c>
      <c r="AG26" s="343">
        <v>6.5</v>
      </c>
      <c r="AH26" s="336">
        <v>36.15</v>
      </c>
      <c r="AI26" s="335">
        <v>52.009005000000002</v>
      </c>
      <c r="AJ26" s="337">
        <v>355.079005</v>
      </c>
      <c r="AK26" s="332">
        <v>1</v>
      </c>
      <c r="AL26" s="135">
        <v>30</v>
      </c>
      <c r="AO26">
        <v>1</v>
      </c>
      <c r="AP26">
        <v>1093</v>
      </c>
      <c r="AQ26">
        <v>1093</v>
      </c>
      <c r="AR26">
        <v>93</v>
      </c>
      <c r="AS26">
        <v>93093</v>
      </c>
      <c r="AT26">
        <v>999000</v>
      </c>
      <c r="AU26">
        <v>999</v>
      </c>
      <c r="AV26">
        <v>93</v>
      </c>
      <c r="AW26" s="47" t="s">
        <v>236</v>
      </c>
      <c r="AX26" t="s">
        <v>236</v>
      </c>
      <c r="AY26" s="48" t="s">
        <v>236</v>
      </c>
      <c r="AZ26" s="447" t="s">
        <v>236</v>
      </c>
      <c r="BA26" t="s">
        <v>236</v>
      </c>
      <c r="BZ26" s="28">
        <v>43</v>
      </c>
      <c r="CA26" s="28" t="s">
        <v>236</v>
      </c>
      <c r="CB26" s="28">
        <v>48</v>
      </c>
      <c r="CC26" s="28" t="s">
        <v>2084</v>
      </c>
      <c r="CD26" s="28" t="s">
        <v>236</v>
      </c>
      <c r="CE26" s="28" t="s">
        <v>2084</v>
      </c>
      <c r="CF26" s="28">
        <v>43</v>
      </c>
      <c r="CG26" s="28">
        <v>0</v>
      </c>
      <c r="CH26" s="28">
        <v>0</v>
      </c>
      <c r="CI26" s="28">
        <v>43</v>
      </c>
      <c r="CT26" s="5"/>
      <c r="CV26" s="28">
        <v>53</v>
      </c>
      <c r="CW26" s="28" t="s">
        <v>236</v>
      </c>
      <c r="CX26" s="28">
        <v>57</v>
      </c>
      <c r="CY26" s="28" t="s">
        <v>2084</v>
      </c>
      <c r="CZ26" s="28">
        <v>57</v>
      </c>
      <c r="DA26" s="28" t="s">
        <v>236</v>
      </c>
      <c r="DB26" s="28">
        <v>53</v>
      </c>
      <c r="DC26" s="28">
        <v>0</v>
      </c>
      <c r="DD26" s="28">
        <v>57</v>
      </c>
      <c r="DE26" s="28">
        <v>57</v>
      </c>
      <c r="DP26" s="5"/>
      <c r="DQ26" s="48"/>
      <c r="DR26" s="5"/>
      <c r="DS26" s="5"/>
      <c r="DU26" s="48"/>
      <c r="DV26" s="48"/>
      <c r="DW26" s="48"/>
      <c r="DY26" s="48"/>
      <c r="DZ26" s="48"/>
      <c r="EA26" s="48"/>
      <c r="EB26" s="48"/>
      <c r="EC26" s="48"/>
      <c r="EF26" s="48"/>
      <c r="EG26" s="48"/>
      <c r="EH26" s="48"/>
      <c r="EI26" s="48"/>
      <c r="EN26" s="48"/>
    </row>
    <row r="27" spans="1:149" x14ac:dyDescent="0.2">
      <c r="A27">
        <v>94</v>
      </c>
      <c r="B27" s="358">
        <v>2</v>
      </c>
      <c r="C27" s="359" t="s">
        <v>2354</v>
      </c>
      <c r="D27" s="360" t="s">
        <v>2352</v>
      </c>
      <c r="E27" s="361" t="s">
        <v>417</v>
      </c>
      <c r="F27" s="361">
        <v>2000</v>
      </c>
      <c r="G27" s="437">
        <v>39.5</v>
      </c>
      <c r="H27" s="362">
        <v>1.8454999999999999</v>
      </c>
      <c r="I27" s="363">
        <v>15</v>
      </c>
      <c r="J27" s="364" t="s">
        <v>236</v>
      </c>
      <c r="K27" s="365">
        <v>17</v>
      </c>
      <c r="L27" s="364" t="s">
        <v>236</v>
      </c>
      <c r="M27" s="365">
        <v>18</v>
      </c>
      <c r="N27" s="364" t="s">
        <v>236</v>
      </c>
      <c r="O27" s="363">
        <v>20</v>
      </c>
      <c r="P27" s="364" t="s">
        <v>236</v>
      </c>
      <c r="Q27" s="365">
        <v>22</v>
      </c>
      <c r="R27" s="364" t="s">
        <v>236</v>
      </c>
      <c r="S27" s="365">
        <v>23</v>
      </c>
      <c r="T27" s="364" t="s">
        <v>2084</v>
      </c>
      <c r="U27" s="434">
        <v>40</v>
      </c>
      <c r="V27" s="435">
        <v>73.819999999999993</v>
      </c>
      <c r="W27" s="435">
        <v>73.819999999999993</v>
      </c>
      <c r="X27" s="366">
        <v>6</v>
      </c>
      <c r="Y27" s="367">
        <v>6.1</v>
      </c>
      <c r="Z27" s="368">
        <v>90</v>
      </c>
      <c r="AA27" s="369">
        <v>6.13</v>
      </c>
      <c r="AB27" s="367">
        <v>6.08</v>
      </c>
      <c r="AC27" s="367">
        <v>5.94</v>
      </c>
      <c r="AD27" s="370">
        <v>82.6</v>
      </c>
      <c r="AE27" s="369">
        <v>6.14</v>
      </c>
      <c r="AF27" s="367">
        <v>6.72</v>
      </c>
      <c r="AG27" s="367">
        <v>6.59</v>
      </c>
      <c r="AH27" s="371">
        <v>36.31</v>
      </c>
      <c r="AI27" s="370">
        <v>67.010104999999996</v>
      </c>
      <c r="AJ27" s="372">
        <v>313.43010499999997</v>
      </c>
      <c r="AK27" s="373">
        <v>2</v>
      </c>
      <c r="AL27" s="374">
        <v>20</v>
      </c>
      <c r="AO27">
        <v>3</v>
      </c>
      <c r="AP27">
        <v>3094</v>
      </c>
      <c r="AQ27">
        <v>2095</v>
      </c>
      <c r="AR27">
        <v>95</v>
      </c>
      <c r="AS27">
        <v>94095</v>
      </c>
      <c r="AT27">
        <v>999000</v>
      </c>
      <c r="AU27">
        <v>999</v>
      </c>
      <c r="AV27">
        <v>94</v>
      </c>
      <c r="AW27" s="47" t="s">
        <v>236</v>
      </c>
      <c r="AX27" t="s">
        <v>236</v>
      </c>
      <c r="AY27" s="48" t="s">
        <v>236</v>
      </c>
      <c r="AZ27" s="447" t="s">
        <v>236</v>
      </c>
      <c r="BA27" t="s">
        <v>236</v>
      </c>
      <c r="BZ27" s="28">
        <v>15</v>
      </c>
      <c r="CA27" s="28" t="s">
        <v>236</v>
      </c>
      <c r="CB27" s="28">
        <v>17</v>
      </c>
      <c r="CC27" s="28" t="s">
        <v>236</v>
      </c>
      <c r="CD27" s="28">
        <v>18</v>
      </c>
      <c r="CE27" s="28" t="s">
        <v>236</v>
      </c>
      <c r="CF27" s="28">
        <v>15</v>
      </c>
      <c r="CG27" s="28">
        <v>17</v>
      </c>
      <c r="CH27" s="28">
        <v>18</v>
      </c>
      <c r="CI27" s="28">
        <v>18</v>
      </c>
      <c r="CT27" s="5"/>
      <c r="CV27" s="28">
        <v>20</v>
      </c>
      <c r="CW27" s="28" t="s">
        <v>236</v>
      </c>
      <c r="CX27" s="28">
        <v>22</v>
      </c>
      <c r="CY27" s="28" t="s">
        <v>236</v>
      </c>
      <c r="CZ27" s="28">
        <v>23</v>
      </c>
      <c r="DA27" s="28" t="s">
        <v>2084</v>
      </c>
      <c r="DB27" s="28">
        <v>20</v>
      </c>
      <c r="DC27" s="28">
        <v>22</v>
      </c>
      <c r="DD27" s="28">
        <v>0</v>
      </c>
      <c r="DE27" s="28">
        <v>22</v>
      </c>
      <c r="DP27" s="5"/>
      <c r="DQ27" s="48"/>
      <c r="DR27" s="5"/>
      <c r="DS27" s="5"/>
      <c r="DU27" s="48"/>
      <c r="DV27" s="48"/>
      <c r="DW27" s="48"/>
      <c r="DZ27" s="48"/>
      <c r="EA27" s="48"/>
      <c r="EB27" s="48"/>
      <c r="EC27" s="48"/>
      <c r="EF27" s="48"/>
      <c r="EG27" s="48"/>
      <c r="EH27" s="48"/>
      <c r="EI27" s="48"/>
      <c r="EN27" s="48"/>
    </row>
    <row r="28" spans="1:149" x14ac:dyDescent="0.2">
      <c r="A28">
        <v>95</v>
      </c>
      <c r="B28" s="353">
        <v>3</v>
      </c>
      <c r="C28" s="354" t="s">
        <v>2401</v>
      </c>
      <c r="D28" s="355" t="s">
        <v>2399</v>
      </c>
      <c r="E28" s="356" t="s">
        <v>417</v>
      </c>
      <c r="F28" s="356">
        <v>1999</v>
      </c>
      <c r="G28" s="438">
        <v>39.700000000000003</v>
      </c>
      <c r="H28" s="357">
        <v>1.8357000000000001</v>
      </c>
      <c r="I28" s="444">
        <v>15</v>
      </c>
      <c r="J28" s="445" t="s">
        <v>236</v>
      </c>
      <c r="K28" s="446">
        <v>17</v>
      </c>
      <c r="L28" s="445" t="s">
        <v>236</v>
      </c>
      <c r="M28" s="446">
        <v>18</v>
      </c>
      <c r="N28" s="445" t="s">
        <v>236</v>
      </c>
      <c r="O28" s="444">
        <v>20</v>
      </c>
      <c r="P28" s="445" t="s">
        <v>236</v>
      </c>
      <c r="Q28" s="446">
        <v>22</v>
      </c>
      <c r="R28" s="445" t="s">
        <v>236</v>
      </c>
      <c r="S28" s="446">
        <v>23</v>
      </c>
      <c r="T28" s="445" t="s">
        <v>236</v>
      </c>
      <c r="U28" s="430">
        <v>41</v>
      </c>
      <c r="V28" s="431">
        <v>75.2637</v>
      </c>
      <c r="W28" s="431">
        <v>75.2637</v>
      </c>
      <c r="X28" s="344">
        <v>5.8</v>
      </c>
      <c r="Y28" s="345">
        <v>5.8</v>
      </c>
      <c r="Z28" s="338">
        <v>95</v>
      </c>
      <c r="AA28" s="352">
        <v>5.97</v>
      </c>
      <c r="AB28" s="345">
        <v>5.78</v>
      </c>
      <c r="AC28" s="345">
        <v>5.36</v>
      </c>
      <c r="AD28" s="339">
        <v>79.400000000000006</v>
      </c>
      <c r="AE28" s="352">
        <v>6.47</v>
      </c>
      <c r="AF28" s="345">
        <v>5.9</v>
      </c>
      <c r="AG28" s="345">
        <v>5.55</v>
      </c>
      <c r="AH28" s="340">
        <v>34.380000000000003</v>
      </c>
      <c r="AI28" s="339">
        <v>63.111366000000011</v>
      </c>
      <c r="AJ28" s="341">
        <v>312.77506600000004</v>
      </c>
      <c r="AK28" s="333">
        <v>3</v>
      </c>
      <c r="AL28" s="136">
        <v>16</v>
      </c>
      <c r="AO28">
        <v>2</v>
      </c>
      <c r="AP28">
        <v>2095</v>
      </c>
      <c r="AQ28">
        <v>3094</v>
      </c>
      <c r="AR28">
        <v>94</v>
      </c>
      <c r="AS28">
        <v>95094</v>
      </c>
      <c r="AT28">
        <v>999000</v>
      </c>
      <c r="AU28">
        <v>999</v>
      </c>
      <c r="AV28">
        <v>95</v>
      </c>
      <c r="AW28" s="47" t="s">
        <v>236</v>
      </c>
      <c r="AX28" t="s">
        <v>236</v>
      </c>
      <c r="AY28" s="48" t="s">
        <v>236</v>
      </c>
      <c r="AZ28" s="447" t="s">
        <v>236</v>
      </c>
      <c r="BA28" t="s">
        <v>236</v>
      </c>
      <c r="BZ28" s="28">
        <v>15</v>
      </c>
      <c r="CA28" s="28" t="s">
        <v>236</v>
      </c>
      <c r="CB28" s="28">
        <v>17</v>
      </c>
      <c r="CC28" s="28" t="s">
        <v>236</v>
      </c>
      <c r="CD28" s="28">
        <v>18</v>
      </c>
      <c r="CE28" s="28" t="s">
        <v>236</v>
      </c>
      <c r="CF28" s="28">
        <v>15</v>
      </c>
      <c r="CG28" s="28">
        <v>17</v>
      </c>
      <c r="CH28" s="28">
        <v>18</v>
      </c>
      <c r="CI28" s="28">
        <v>18</v>
      </c>
      <c r="CT28" s="5"/>
      <c r="CV28" s="28">
        <v>20</v>
      </c>
      <c r="CW28" s="28" t="s">
        <v>236</v>
      </c>
      <c r="CX28" s="28">
        <v>22</v>
      </c>
      <c r="CY28" s="28" t="s">
        <v>236</v>
      </c>
      <c r="CZ28" s="28">
        <v>23</v>
      </c>
      <c r="DA28" s="28" t="s">
        <v>236</v>
      </c>
      <c r="DB28" s="28">
        <v>20</v>
      </c>
      <c r="DC28" s="28">
        <v>22</v>
      </c>
      <c r="DD28" s="28">
        <v>23</v>
      </c>
      <c r="DE28" s="28">
        <v>23</v>
      </c>
      <c r="DP28" s="5"/>
      <c r="DQ28" s="48"/>
      <c r="DR28" s="5"/>
      <c r="DS28" s="5"/>
      <c r="DU28" s="48"/>
      <c r="DV28" s="48"/>
      <c r="DW28" s="48"/>
      <c r="DZ28" s="48"/>
      <c r="EA28" s="48"/>
      <c r="EB28" s="48"/>
      <c r="EC28" s="48"/>
      <c r="EF28" s="48"/>
      <c r="EG28" s="48"/>
      <c r="EH28" s="48"/>
      <c r="EI28" s="48"/>
      <c r="EN28" s="48"/>
    </row>
    <row r="29" spans="1:149" x14ac:dyDescent="0.2">
      <c r="A29">
        <v>96</v>
      </c>
      <c r="B29" s="358">
        <v>4</v>
      </c>
      <c r="C29" s="359" t="s">
        <v>2351</v>
      </c>
      <c r="D29" s="360" t="s">
        <v>2349</v>
      </c>
      <c r="E29" s="361" t="s">
        <v>417</v>
      </c>
      <c r="F29" s="361">
        <v>2000</v>
      </c>
      <c r="G29" s="437">
        <v>37.700000000000003</v>
      </c>
      <c r="H29" s="362">
        <v>1.9411</v>
      </c>
      <c r="I29" s="363">
        <v>15</v>
      </c>
      <c r="J29" s="364" t="s">
        <v>2084</v>
      </c>
      <c r="K29" s="365">
        <v>17</v>
      </c>
      <c r="L29" s="364" t="s">
        <v>236</v>
      </c>
      <c r="M29" s="365">
        <v>18</v>
      </c>
      <c r="N29" s="364" t="s">
        <v>236</v>
      </c>
      <c r="O29" s="363">
        <v>20</v>
      </c>
      <c r="P29" s="364" t="s">
        <v>236</v>
      </c>
      <c r="Q29" s="365">
        <v>22</v>
      </c>
      <c r="R29" s="364" t="s">
        <v>236</v>
      </c>
      <c r="S29" s="365">
        <v>23</v>
      </c>
      <c r="T29" s="364" t="s">
        <v>2084</v>
      </c>
      <c r="U29" s="434">
        <v>40</v>
      </c>
      <c r="V29" s="435">
        <v>77.644000000000005</v>
      </c>
      <c r="W29" s="435">
        <v>77.644000000000005</v>
      </c>
      <c r="X29" s="366">
        <v>6</v>
      </c>
      <c r="Y29" s="367">
        <v>5.9</v>
      </c>
      <c r="Z29" s="368">
        <v>93</v>
      </c>
      <c r="AA29" s="369">
        <v>6.12</v>
      </c>
      <c r="AB29" s="367">
        <v>5.85</v>
      </c>
      <c r="AC29" s="367">
        <v>5.82</v>
      </c>
      <c r="AD29" s="370">
        <v>82.4</v>
      </c>
      <c r="AE29" s="369">
        <v>5.55</v>
      </c>
      <c r="AF29" s="367">
        <v>5.3</v>
      </c>
      <c r="AG29" s="367">
        <v>5.5</v>
      </c>
      <c r="AH29" s="371">
        <v>27.31</v>
      </c>
      <c r="AI29" s="370">
        <v>53.011440999999998</v>
      </c>
      <c r="AJ29" s="372">
        <v>306.05544100000003</v>
      </c>
      <c r="AK29" s="373">
        <v>4</v>
      </c>
      <c r="AL29" s="374">
        <v>12</v>
      </c>
      <c r="AO29">
        <v>4</v>
      </c>
      <c r="AP29">
        <v>4096</v>
      </c>
      <c r="AQ29">
        <v>4096</v>
      </c>
      <c r="AR29">
        <v>96</v>
      </c>
      <c r="AS29">
        <v>96096</v>
      </c>
      <c r="AT29">
        <v>999000</v>
      </c>
      <c r="AU29">
        <v>999</v>
      </c>
      <c r="AV29">
        <v>96</v>
      </c>
      <c r="AW29" s="47" t="s">
        <v>236</v>
      </c>
      <c r="AX29" t="s">
        <v>236</v>
      </c>
      <c r="AY29" s="48" t="s">
        <v>236</v>
      </c>
      <c r="AZ29" s="447" t="s">
        <v>236</v>
      </c>
      <c r="BA29" t="s">
        <v>236</v>
      </c>
      <c r="BZ29" s="28">
        <v>15</v>
      </c>
      <c r="CA29" s="28" t="s">
        <v>2084</v>
      </c>
      <c r="CB29" s="28">
        <v>17</v>
      </c>
      <c r="CC29" s="28" t="s">
        <v>236</v>
      </c>
      <c r="CD29" s="28">
        <v>18</v>
      </c>
      <c r="CE29" s="28" t="s">
        <v>236</v>
      </c>
      <c r="CF29" s="28">
        <v>0</v>
      </c>
      <c r="CG29" s="28">
        <v>17</v>
      </c>
      <c r="CH29" s="28">
        <v>18</v>
      </c>
      <c r="CI29" s="28">
        <v>18</v>
      </c>
      <c r="CT29" s="5"/>
      <c r="CV29" s="28">
        <v>20</v>
      </c>
      <c r="CW29" s="28" t="s">
        <v>236</v>
      </c>
      <c r="CX29" s="28">
        <v>22</v>
      </c>
      <c r="CY29" s="28" t="s">
        <v>236</v>
      </c>
      <c r="CZ29" s="28">
        <v>23</v>
      </c>
      <c r="DA29" s="28" t="s">
        <v>2084</v>
      </c>
      <c r="DB29" s="28">
        <v>20</v>
      </c>
      <c r="DC29" s="28">
        <v>22</v>
      </c>
      <c r="DD29" s="28">
        <v>0</v>
      </c>
      <c r="DE29" s="28">
        <v>22</v>
      </c>
      <c r="DP29" s="5"/>
      <c r="DQ29" s="48"/>
      <c r="DR29" s="5"/>
      <c r="DS29" s="5"/>
      <c r="DU29" s="48"/>
      <c r="DV29" s="48"/>
      <c r="DW29" s="48"/>
      <c r="DZ29" s="48"/>
      <c r="EA29" s="48"/>
      <c r="EB29" s="48"/>
      <c r="EC29" s="48"/>
      <c r="EF29" s="48"/>
      <c r="EG29" s="48"/>
      <c r="EH29" s="48"/>
      <c r="EI29" s="48"/>
      <c r="EN29" s="48"/>
    </row>
    <row r="30" spans="1:149" x14ac:dyDescent="0.2">
      <c r="A30">
        <v>97</v>
      </c>
      <c r="B30" s="353">
        <v>5</v>
      </c>
      <c r="C30" s="354" t="s">
        <v>2395</v>
      </c>
      <c r="D30" s="355" t="s">
        <v>2392</v>
      </c>
      <c r="E30" s="356" t="s">
        <v>417</v>
      </c>
      <c r="F30" s="356">
        <v>2000</v>
      </c>
      <c r="G30" s="438">
        <v>34.5</v>
      </c>
      <c r="H30" s="357">
        <v>2.1484000000000001</v>
      </c>
      <c r="I30" s="444">
        <v>11</v>
      </c>
      <c r="J30" s="445" t="s">
        <v>236</v>
      </c>
      <c r="K30" s="446">
        <v>13</v>
      </c>
      <c r="L30" s="445" t="s">
        <v>2084</v>
      </c>
      <c r="M30" s="446">
        <v>13</v>
      </c>
      <c r="N30" s="445" t="s">
        <v>2084</v>
      </c>
      <c r="O30" s="444">
        <v>13</v>
      </c>
      <c r="P30" s="445" t="s">
        <v>236</v>
      </c>
      <c r="Q30" s="446">
        <v>15</v>
      </c>
      <c r="R30" s="445" t="s">
        <v>236</v>
      </c>
      <c r="S30" s="446" t="s">
        <v>236</v>
      </c>
      <c r="T30" s="445" t="s">
        <v>2084</v>
      </c>
      <c r="U30" s="430">
        <v>26</v>
      </c>
      <c r="V30" s="431">
        <v>55.858400000000003</v>
      </c>
      <c r="W30" s="431">
        <v>55.858400000000003</v>
      </c>
      <c r="X30" s="344">
        <v>5.6</v>
      </c>
      <c r="Y30" s="345">
        <v>5.6</v>
      </c>
      <c r="Z30" s="338">
        <v>100</v>
      </c>
      <c r="AA30" s="352">
        <v>6.12</v>
      </c>
      <c r="AB30" s="345">
        <v>6.22</v>
      </c>
      <c r="AC30" s="345">
        <v>6.13</v>
      </c>
      <c r="AD30" s="339">
        <v>84.4</v>
      </c>
      <c r="AE30" s="352">
        <v>5.61</v>
      </c>
      <c r="AF30" s="345">
        <v>5.22</v>
      </c>
      <c r="AG30" s="345">
        <v>5.2</v>
      </c>
      <c r="AH30" s="340">
        <v>27.77</v>
      </c>
      <c r="AI30" s="339">
        <v>59.661068</v>
      </c>
      <c r="AJ30" s="341">
        <v>299.91946800000005</v>
      </c>
      <c r="AK30" s="333">
        <v>5</v>
      </c>
      <c r="AL30" s="136">
        <v>11</v>
      </c>
      <c r="AO30">
        <v>5</v>
      </c>
      <c r="AP30">
        <v>5097</v>
      </c>
      <c r="AQ30">
        <v>5097</v>
      </c>
      <c r="AR30">
        <v>97</v>
      </c>
      <c r="AS30">
        <v>97097</v>
      </c>
      <c r="AT30">
        <v>999000</v>
      </c>
      <c r="AU30">
        <v>999</v>
      </c>
      <c r="AV30">
        <v>97</v>
      </c>
      <c r="AW30" s="47" t="s">
        <v>236</v>
      </c>
      <c r="AX30" t="s">
        <v>236</v>
      </c>
      <c r="AY30" s="48" t="s">
        <v>236</v>
      </c>
      <c r="AZ30" s="447" t="s">
        <v>236</v>
      </c>
      <c r="BA30" t="s">
        <v>236</v>
      </c>
      <c r="BZ30" s="28">
        <v>11</v>
      </c>
      <c r="CA30" s="28" t="s">
        <v>236</v>
      </c>
      <c r="CB30" s="28">
        <v>13</v>
      </c>
      <c r="CC30" s="28" t="s">
        <v>2084</v>
      </c>
      <c r="CD30" s="28">
        <v>13</v>
      </c>
      <c r="CE30" s="28" t="s">
        <v>2084</v>
      </c>
      <c r="CF30" s="28">
        <v>11</v>
      </c>
      <c r="CG30" s="28">
        <v>0</v>
      </c>
      <c r="CH30" s="28">
        <v>0</v>
      </c>
      <c r="CI30" s="28">
        <v>11</v>
      </c>
      <c r="CT30" s="5"/>
      <c r="CV30" s="28">
        <v>13</v>
      </c>
      <c r="CW30" s="28" t="s">
        <v>236</v>
      </c>
      <c r="CX30" s="28">
        <v>15</v>
      </c>
      <c r="CY30" s="28" t="s">
        <v>236</v>
      </c>
      <c r="CZ30" s="28" t="s">
        <v>236</v>
      </c>
      <c r="DA30" s="28" t="s">
        <v>2084</v>
      </c>
      <c r="DB30" s="28">
        <v>13</v>
      </c>
      <c r="DC30" s="28">
        <v>15</v>
      </c>
      <c r="DD30" s="28">
        <v>0</v>
      </c>
      <c r="DE30" s="28">
        <v>15</v>
      </c>
      <c r="DP30" s="5"/>
      <c r="DQ30" s="48"/>
      <c r="DR30" s="5"/>
      <c r="DS30" s="5"/>
      <c r="DU30" s="48"/>
      <c r="DV30" s="48"/>
      <c r="DW30" s="48"/>
      <c r="DZ30" s="48"/>
      <c r="EA30" s="48"/>
      <c r="EB30" s="48"/>
      <c r="EC30" s="48"/>
      <c r="EF30" s="48"/>
      <c r="EG30" s="48"/>
      <c r="EH30" s="48"/>
      <c r="EI30" s="48"/>
      <c r="EN30" s="48"/>
    </row>
    <row r="31" spans="1:149" ht="13.5" thickBot="1" x14ac:dyDescent="0.25">
      <c r="A31">
        <v>98</v>
      </c>
      <c r="B31" s="358">
        <v>6</v>
      </c>
      <c r="C31" s="359" t="s">
        <v>2357</v>
      </c>
      <c r="D31" s="360" t="s">
        <v>2355</v>
      </c>
      <c r="E31" s="361" t="s">
        <v>417</v>
      </c>
      <c r="F31" s="361">
        <v>2000</v>
      </c>
      <c r="G31" s="437">
        <v>46.3</v>
      </c>
      <c r="H31" s="362">
        <v>1.5775999999999999</v>
      </c>
      <c r="I31" s="363">
        <v>18</v>
      </c>
      <c r="J31" s="364" t="s">
        <v>2084</v>
      </c>
      <c r="K31" s="365">
        <v>18</v>
      </c>
      <c r="L31" s="364" t="s">
        <v>236</v>
      </c>
      <c r="M31" s="365">
        <v>20</v>
      </c>
      <c r="N31" s="364" t="s">
        <v>2084</v>
      </c>
      <c r="O31" s="363">
        <v>20</v>
      </c>
      <c r="P31" s="364" t="s">
        <v>236</v>
      </c>
      <c r="Q31" s="365">
        <v>22</v>
      </c>
      <c r="R31" s="364" t="s">
        <v>236</v>
      </c>
      <c r="S31" s="365">
        <v>23</v>
      </c>
      <c r="T31" s="364" t="s">
        <v>236</v>
      </c>
      <c r="U31" s="434">
        <v>41</v>
      </c>
      <c r="V31" s="435">
        <v>64.681600000000003</v>
      </c>
      <c r="W31" s="435">
        <v>64.681600000000003</v>
      </c>
      <c r="X31" s="366">
        <v>6.2</v>
      </c>
      <c r="Y31" s="367">
        <v>5.9</v>
      </c>
      <c r="Z31" s="368">
        <v>93</v>
      </c>
      <c r="AA31" s="369">
        <v>5.54</v>
      </c>
      <c r="AB31" s="367">
        <v>5.32</v>
      </c>
      <c r="AC31" s="367">
        <v>5.33</v>
      </c>
      <c r="AD31" s="370">
        <v>70.8</v>
      </c>
      <c r="AE31" s="369">
        <v>0</v>
      </c>
      <c r="AF31" s="367">
        <v>7.59</v>
      </c>
      <c r="AG31" s="367">
        <v>5.51</v>
      </c>
      <c r="AH31" s="371">
        <v>43</v>
      </c>
      <c r="AI31" s="370">
        <v>67.836799999999997</v>
      </c>
      <c r="AJ31" s="372">
        <v>296.3184</v>
      </c>
      <c r="AK31" s="373">
        <v>6</v>
      </c>
      <c r="AL31" s="374">
        <v>10</v>
      </c>
      <c r="AO31">
        <v>6</v>
      </c>
      <c r="AP31">
        <v>6098</v>
      </c>
      <c r="AQ31">
        <v>6098</v>
      </c>
      <c r="AR31">
        <v>98</v>
      </c>
      <c r="AS31">
        <v>98098</v>
      </c>
      <c r="AT31">
        <v>999000</v>
      </c>
      <c r="AU31">
        <v>999</v>
      </c>
      <c r="AV31">
        <v>98</v>
      </c>
      <c r="AW31" s="47" t="s">
        <v>236</v>
      </c>
      <c r="AX31" t="s">
        <v>236</v>
      </c>
      <c r="AY31" s="48" t="s">
        <v>236</v>
      </c>
      <c r="AZ31" s="447" t="s">
        <v>236</v>
      </c>
      <c r="BA31" t="s">
        <v>236</v>
      </c>
      <c r="BZ31" s="28">
        <v>18</v>
      </c>
      <c r="CA31" s="28" t="s">
        <v>2084</v>
      </c>
      <c r="CB31" s="28">
        <v>18</v>
      </c>
      <c r="CC31" s="28" t="s">
        <v>236</v>
      </c>
      <c r="CD31" s="28">
        <v>20</v>
      </c>
      <c r="CE31" s="28" t="s">
        <v>2084</v>
      </c>
      <c r="CF31" s="28">
        <v>0</v>
      </c>
      <c r="CG31" s="28">
        <v>18</v>
      </c>
      <c r="CH31" s="28">
        <v>0</v>
      </c>
      <c r="CI31" s="28">
        <v>18</v>
      </c>
      <c r="CT31" s="5"/>
      <c r="CV31" s="28">
        <v>20</v>
      </c>
      <c r="CW31" s="28" t="s">
        <v>236</v>
      </c>
      <c r="CX31" s="28">
        <v>22</v>
      </c>
      <c r="CY31" s="28" t="s">
        <v>236</v>
      </c>
      <c r="CZ31" s="28">
        <v>23</v>
      </c>
      <c r="DA31" s="28" t="s">
        <v>236</v>
      </c>
      <c r="DB31" s="28">
        <v>20</v>
      </c>
      <c r="DC31" s="28">
        <v>22</v>
      </c>
      <c r="DD31" s="28">
        <v>23</v>
      </c>
      <c r="DE31" s="28">
        <v>23</v>
      </c>
      <c r="DP31" s="5"/>
      <c r="DQ31" s="48"/>
      <c r="DR31" s="5"/>
      <c r="DS31" s="5"/>
      <c r="DU31" s="48"/>
      <c r="DV31" s="48"/>
      <c r="DW31" s="48"/>
      <c r="DZ31" s="48"/>
      <c r="EA31" s="48"/>
      <c r="EB31" s="48"/>
      <c r="EC31" s="48"/>
      <c r="EF31" s="48"/>
      <c r="EG31" s="48"/>
      <c r="EH31" s="48"/>
      <c r="EI31" s="48"/>
      <c r="EN31" s="48"/>
    </row>
    <row r="32" spans="1:149" ht="13.5" thickBot="1" x14ac:dyDescent="0.25">
      <c r="A32">
        <v>113</v>
      </c>
      <c r="B32" s="143" t="s">
        <v>2190</v>
      </c>
      <c r="C32" s="96"/>
      <c r="D32" s="96"/>
      <c r="E32" s="130"/>
      <c r="F32" s="130"/>
      <c r="G32" s="130"/>
      <c r="H32" s="130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130"/>
      <c r="AL32" s="134"/>
      <c r="AQ32">
        <v>99000</v>
      </c>
      <c r="AR32">
        <v>999</v>
      </c>
      <c r="AS32">
        <v>999000</v>
      </c>
      <c r="AT32">
        <v>999000</v>
      </c>
      <c r="AU32">
        <v>999</v>
      </c>
      <c r="AV32">
        <v>113</v>
      </c>
      <c r="AW32" s="47" t="s">
        <v>236</v>
      </c>
      <c r="AX32" t="s">
        <v>236</v>
      </c>
      <c r="AY32" s="48" t="s">
        <v>236</v>
      </c>
      <c r="AZ32" s="447" t="s">
        <v>236</v>
      </c>
      <c r="BA32" t="s">
        <v>236</v>
      </c>
      <c r="BM32" s="73"/>
      <c r="BR32" s="73"/>
      <c r="BS32" s="73"/>
      <c r="BU32" s="108"/>
      <c r="BV32" s="73"/>
      <c r="BW32" s="73"/>
      <c r="BX32" s="73"/>
      <c r="BY32" s="73"/>
      <c r="CF32" s="73" t="s">
        <v>2124</v>
      </c>
      <c r="CG32" s="73" t="s">
        <v>2125</v>
      </c>
      <c r="CH32" s="73" t="s">
        <v>2126</v>
      </c>
      <c r="CI32" s="73" t="s">
        <v>2127</v>
      </c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DB32" s="73" t="s">
        <v>2148</v>
      </c>
      <c r="DC32" s="73" t="s">
        <v>2149</v>
      </c>
      <c r="DD32" s="73" t="s">
        <v>2150</v>
      </c>
      <c r="DE32" s="73" t="s">
        <v>2154</v>
      </c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U32" s="73"/>
      <c r="DV32" s="73"/>
      <c r="DW32" s="73"/>
      <c r="DX32" s="73"/>
      <c r="DZ32" s="73"/>
      <c r="EA32" s="73"/>
      <c r="EB32" s="73"/>
      <c r="EC32" s="73"/>
      <c r="ED32" s="73"/>
      <c r="EF32" s="73"/>
      <c r="EG32" s="73"/>
      <c r="EH32" s="73"/>
      <c r="EI32" s="73"/>
      <c r="EJ32" s="117"/>
      <c r="EN32" s="118"/>
      <c r="EO32" s="118"/>
      <c r="EP32" s="118"/>
      <c r="EQ32" s="118"/>
      <c r="ER32" s="118"/>
      <c r="ES32" s="118"/>
    </row>
    <row r="33" spans="1:149" x14ac:dyDescent="0.2">
      <c r="A33">
        <v>114</v>
      </c>
      <c r="B33" s="452">
        <v>1</v>
      </c>
      <c r="C33" s="382" t="s">
        <v>2018</v>
      </c>
      <c r="D33" s="383" t="s">
        <v>1655</v>
      </c>
      <c r="E33" s="384" t="s">
        <v>542</v>
      </c>
      <c r="F33" s="384">
        <v>1999</v>
      </c>
      <c r="G33" s="453">
        <v>56.3</v>
      </c>
      <c r="H33" s="385">
        <v>1.5430999999999999</v>
      </c>
      <c r="I33" s="441">
        <v>50</v>
      </c>
      <c r="J33" s="442" t="s">
        <v>236</v>
      </c>
      <c r="K33" s="443">
        <v>53</v>
      </c>
      <c r="L33" s="442" t="s">
        <v>2084</v>
      </c>
      <c r="M33" s="443">
        <v>55</v>
      </c>
      <c r="N33" s="442" t="s">
        <v>236</v>
      </c>
      <c r="O33" s="441">
        <v>62</v>
      </c>
      <c r="P33" s="442" t="s">
        <v>236</v>
      </c>
      <c r="Q33" s="443">
        <v>66</v>
      </c>
      <c r="R33" s="442" t="s">
        <v>236</v>
      </c>
      <c r="S33" s="443">
        <v>70</v>
      </c>
      <c r="T33" s="442" t="s">
        <v>236</v>
      </c>
      <c r="U33" s="426">
        <v>125</v>
      </c>
      <c r="V33" s="427">
        <v>192.88749999999999</v>
      </c>
      <c r="W33" s="427">
        <v>192.88749999999999</v>
      </c>
      <c r="X33" s="342">
        <v>5.6</v>
      </c>
      <c r="Y33" s="343">
        <v>5.6</v>
      </c>
      <c r="Z33" s="334">
        <v>100</v>
      </c>
      <c r="AA33" s="351">
        <v>7.05</v>
      </c>
      <c r="AB33" s="343">
        <v>7.05</v>
      </c>
      <c r="AC33" s="343">
        <v>7.06</v>
      </c>
      <c r="AD33" s="335">
        <v>101.2</v>
      </c>
      <c r="AE33" s="351">
        <v>9.15</v>
      </c>
      <c r="AF33" s="343">
        <v>9.1999999999999993</v>
      </c>
      <c r="AG33" s="343">
        <v>8.64</v>
      </c>
      <c r="AH33" s="336">
        <v>55.38</v>
      </c>
      <c r="AI33" s="335">
        <v>85.456878000000003</v>
      </c>
      <c r="AJ33" s="337">
        <v>479.54437799999999</v>
      </c>
      <c r="AK33" s="332">
        <v>1</v>
      </c>
      <c r="AL33" s="135">
        <v>30</v>
      </c>
      <c r="AN33" s="386"/>
      <c r="AO33">
        <v>2</v>
      </c>
      <c r="AP33">
        <v>2114</v>
      </c>
      <c r="AQ33">
        <v>1123</v>
      </c>
      <c r="AR33">
        <v>123</v>
      </c>
      <c r="AS33">
        <v>114123</v>
      </c>
      <c r="AT33">
        <v>999000</v>
      </c>
      <c r="AU33">
        <v>999</v>
      </c>
      <c r="AV33">
        <v>114</v>
      </c>
      <c r="AW33" s="47" t="s">
        <v>236</v>
      </c>
      <c r="AX33" t="s">
        <v>236</v>
      </c>
      <c r="AY33" s="48" t="s">
        <v>236</v>
      </c>
      <c r="AZ33" s="447" t="s">
        <v>236</v>
      </c>
      <c r="BA33" t="s">
        <v>236</v>
      </c>
      <c r="BZ33" s="28">
        <v>50</v>
      </c>
      <c r="CA33" s="28" t="s">
        <v>236</v>
      </c>
      <c r="CB33" s="28">
        <v>53</v>
      </c>
      <c r="CC33" s="28" t="s">
        <v>2084</v>
      </c>
      <c r="CD33" s="28">
        <v>55</v>
      </c>
      <c r="CE33" s="28" t="s">
        <v>236</v>
      </c>
      <c r="CF33" s="28">
        <v>50</v>
      </c>
      <c r="CG33" s="28">
        <v>0</v>
      </c>
      <c r="CH33" s="28">
        <v>55</v>
      </c>
      <c r="CI33" s="28">
        <v>55</v>
      </c>
      <c r="CT33" s="5"/>
      <c r="CV33" s="28">
        <v>62</v>
      </c>
      <c r="CW33" s="28" t="s">
        <v>236</v>
      </c>
      <c r="CX33" s="28">
        <v>66</v>
      </c>
      <c r="CY33" s="28" t="s">
        <v>236</v>
      </c>
      <c r="CZ33" s="28">
        <v>70</v>
      </c>
      <c r="DA33" s="28" t="s">
        <v>236</v>
      </c>
      <c r="DB33" s="28">
        <v>62</v>
      </c>
      <c r="DC33" s="28">
        <v>66</v>
      </c>
      <c r="DD33" s="28">
        <v>70</v>
      </c>
      <c r="DE33" s="28">
        <v>70</v>
      </c>
      <c r="DP33" s="5"/>
      <c r="DQ33" s="48"/>
      <c r="DR33" s="5"/>
      <c r="DS33" s="5"/>
      <c r="DU33" s="48"/>
      <c r="DV33" s="48"/>
      <c r="DW33" s="48"/>
      <c r="DY33" s="48"/>
      <c r="DZ33" s="48"/>
      <c r="EA33" s="48"/>
      <c r="EB33" s="48"/>
      <c r="EC33" s="48"/>
      <c r="EF33" s="48"/>
      <c r="EG33" s="48"/>
      <c r="EH33" s="48"/>
      <c r="EI33" s="48"/>
      <c r="EN33" s="48"/>
    </row>
    <row r="34" spans="1:149" x14ac:dyDescent="0.2">
      <c r="A34">
        <v>115</v>
      </c>
      <c r="B34" s="387">
        <v>2</v>
      </c>
      <c r="C34" s="388" t="s">
        <v>87</v>
      </c>
      <c r="D34" s="389" t="s">
        <v>23</v>
      </c>
      <c r="E34" s="390" t="s">
        <v>417</v>
      </c>
      <c r="F34" s="390">
        <v>1999</v>
      </c>
      <c r="G34" s="439">
        <v>43.2</v>
      </c>
      <c r="H34" s="391">
        <v>1.9374</v>
      </c>
      <c r="I34" s="392">
        <v>20</v>
      </c>
      <c r="J34" s="393" t="s">
        <v>236</v>
      </c>
      <c r="K34" s="394">
        <v>23</v>
      </c>
      <c r="L34" s="393" t="s">
        <v>236</v>
      </c>
      <c r="M34" s="394">
        <v>25</v>
      </c>
      <c r="N34" s="393" t="s">
        <v>236</v>
      </c>
      <c r="O34" s="392">
        <v>27</v>
      </c>
      <c r="P34" s="393" t="s">
        <v>236</v>
      </c>
      <c r="Q34" s="394">
        <v>30</v>
      </c>
      <c r="R34" s="393" t="s">
        <v>2084</v>
      </c>
      <c r="S34" s="394">
        <v>30</v>
      </c>
      <c r="T34" s="393" t="s">
        <v>236</v>
      </c>
      <c r="U34" s="428">
        <v>55</v>
      </c>
      <c r="V34" s="429">
        <v>106.557</v>
      </c>
      <c r="W34" s="429">
        <v>106.557</v>
      </c>
      <c r="X34" s="395">
        <v>5.7</v>
      </c>
      <c r="Y34" s="396">
        <v>5.7</v>
      </c>
      <c r="Z34" s="397">
        <v>98</v>
      </c>
      <c r="AA34" s="398">
        <v>6.12</v>
      </c>
      <c r="AB34" s="396">
        <v>6.11</v>
      </c>
      <c r="AC34" s="396">
        <v>6.28</v>
      </c>
      <c r="AD34" s="399">
        <v>85.6</v>
      </c>
      <c r="AE34" s="398">
        <v>7.19</v>
      </c>
      <c r="AF34" s="396">
        <v>6.97</v>
      </c>
      <c r="AG34" s="396">
        <v>6.93</v>
      </c>
      <c r="AH34" s="400">
        <v>39.92</v>
      </c>
      <c r="AI34" s="399">
        <v>77.341008000000002</v>
      </c>
      <c r="AJ34" s="401">
        <v>367.49800800000003</v>
      </c>
      <c r="AK34" s="402">
        <v>2</v>
      </c>
      <c r="AL34" s="403">
        <v>20</v>
      </c>
      <c r="AO34">
        <v>10</v>
      </c>
      <c r="AP34">
        <v>10115</v>
      </c>
      <c r="AQ34">
        <v>2114</v>
      </c>
      <c r="AR34">
        <v>114</v>
      </c>
      <c r="AS34">
        <v>115114</v>
      </c>
      <c r="AT34">
        <v>999000</v>
      </c>
      <c r="AU34">
        <v>999</v>
      </c>
      <c r="AV34">
        <v>115</v>
      </c>
      <c r="AW34" s="47" t="s">
        <v>236</v>
      </c>
      <c r="AX34" t="s">
        <v>236</v>
      </c>
      <c r="AY34" s="48" t="s">
        <v>236</v>
      </c>
      <c r="AZ34" s="447" t="s">
        <v>236</v>
      </c>
      <c r="BA34" t="s">
        <v>236</v>
      </c>
      <c r="BZ34" s="28">
        <v>20</v>
      </c>
      <c r="CA34" s="28" t="s">
        <v>236</v>
      </c>
      <c r="CB34" s="28">
        <v>23</v>
      </c>
      <c r="CC34" s="28" t="s">
        <v>236</v>
      </c>
      <c r="CD34" s="28">
        <v>25</v>
      </c>
      <c r="CE34" s="28" t="s">
        <v>236</v>
      </c>
      <c r="CF34" s="28">
        <v>20</v>
      </c>
      <c r="CG34" s="28">
        <v>23</v>
      </c>
      <c r="CH34" s="28">
        <v>25</v>
      </c>
      <c r="CI34" s="28">
        <v>25</v>
      </c>
      <c r="CT34" s="5"/>
      <c r="CV34" s="28">
        <v>27</v>
      </c>
      <c r="CW34" s="28" t="s">
        <v>236</v>
      </c>
      <c r="CX34" s="28">
        <v>30</v>
      </c>
      <c r="CY34" s="28" t="s">
        <v>2084</v>
      </c>
      <c r="CZ34" s="28">
        <v>30</v>
      </c>
      <c r="DA34" s="28" t="s">
        <v>236</v>
      </c>
      <c r="DB34" s="28">
        <v>27</v>
      </c>
      <c r="DC34" s="28">
        <v>0</v>
      </c>
      <c r="DD34" s="28">
        <v>30</v>
      </c>
      <c r="DE34" s="28">
        <v>30</v>
      </c>
      <c r="DP34" s="5"/>
      <c r="DQ34" s="48"/>
      <c r="DR34" s="5"/>
      <c r="DS34" s="5"/>
      <c r="DU34" s="48"/>
      <c r="DV34" s="48"/>
      <c r="DW34" s="48"/>
      <c r="DZ34" s="48"/>
      <c r="EA34" s="48"/>
      <c r="EB34" s="48"/>
      <c r="EC34" s="48"/>
      <c r="EF34" s="48"/>
      <c r="EG34" s="48"/>
      <c r="EH34" s="48"/>
      <c r="EI34" s="48"/>
      <c r="EN34" s="48"/>
    </row>
    <row r="35" spans="1:149" x14ac:dyDescent="0.2">
      <c r="A35">
        <v>116</v>
      </c>
      <c r="B35" s="353">
        <v>3</v>
      </c>
      <c r="C35" s="354" t="s">
        <v>2212</v>
      </c>
      <c r="D35" s="355" t="s">
        <v>46</v>
      </c>
      <c r="E35" s="356" t="s">
        <v>417</v>
      </c>
      <c r="F35" s="356">
        <v>2000</v>
      </c>
      <c r="G35" s="438">
        <v>37.700000000000003</v>
      </c>
      <c r="H35" s="357">
        <v>2.2187999999999999</v>
      </c>
      <c r="I35" s="444">
        <v>17</v>
      </c>
      <c r="J35" s="445" t="s">
        <v>236</v>
      </c>
      <c r="K35" s="446">
        <v>18</v>
      </c>
      <c r="L35" s="445" t="s">
        <v>236</v>
      </c>
      <c r="M35" s="446">
        <v>20</v>
      </c>
      <c r="N35" s="445" t="s">
        <v>236</v>
      </c>
      <c r="O35" s="444">
        <v>23</v>
      </c>
      <c r="P35" s="445" t="s">
        <v>236</v>
      </c>
      <c r="Q35" s="446">
        <v>25</v>
      </c>
      <c r="R35" s="445" t="s">
        <v>236</v>
      </c>
      <c r="S35" s="446">
        <v>27</v>
      </c>
      <c r="T35" s="445" t="s">
        <v>236</v>
      </c>
      <c r="U35" s="430">
        <v>47</v>
      </c>
      <c r="V35" s="431">
        <v>104.28359999999999</v>
      </c>
      <c r="W35" s="431">
        <v>104.28359999999999</v>
      </c>
      <c r="X35" s="344">
        <v>5.9</v>
      </c>
      <c r="Y35" s="345">
        <v>5.9</v>
      </c>
      <c r="Z35" s="338">
        <v>93</v>
      </c>
      <c r="AA35" s="352">
        <v>6.08</v>
      </c>
      <c r="AB35" s="345">
        <v>6.06</v>
      </c>
      <c r="AC35" s="345">
        <v>6.04</v>
      </c>
      <c r="AD35" s="339">
        <v>81.599999999999994</v>
      </c>
      <c r="AE35" s="352">
        <v>6.85</v>
      </c>
      <c r="AF35" s="345">
        <v>7.01</v>
      </c>
      <c r="AG35" s="345">
        <v>6.23</v>
      </c>
      <c r="AH35" s="340">
        <v>38.54</v>
      </c>
      <c r="AI35" s="339">
        <v>85.512551999999999</v>
      </c>
      <c r="AJ35" s="341">
        <v>364.39615200000003</v>
      </c>
      <c r="AK35" s="333">
        <v>3</v>
      </c>
      <c r="AL35" s="136">
        <v>16</v>
      </c>
      <c r="AO35">
        <v>8</v>
      </c>
      <c r="AP35">
        <v>8116</v>
      </c>
      <c r="AQ35">
        <v>3120</v>
      </c>
      <c r="AR35">
        <v>120</v>
      </c>
      <c r="AS35">
        <v>116120</v>
      </c>
      <c r="AT35">
        <v>999000</v>
      </c>
      <c r="AU35">
        <v>999</v>
      </c>
      <c r="AV35">
        <v>116</v>
      </c>
      <c r="AW35" s="47" t="s">
        <v>236</v>
      </c>
      <c r="AX35" t="s">
        <v>236</v>
      </c>
      <c r="AY35" s="48" t="s">
        <v>236</v>
      </c>
      <c r="AZ35" s="447" t="s">
        <v>236</v>
      </c>
      <c r="BA35" t="s">
        <v>236</v>
      </c>
      <c r="BZ35" s="28">
        <v>17</v>
      </c>
      <c r="CA35" s="28" t="s">
        <v>236</v>
      </c>
      <c r="CB35" s="28">
        <v>18</v>
      </c>
      <c r="CC35" s="28" t="s">
        <v>236</v>
      </c>
      <c r="CD35" s="28">
        <v>20</v>
      </c>
      <c r="CE35" s="28" t="s">
        <v>236</v>
      </c>
      <c r="CF35" s="28">
        <v>17</v>
      </c>
      <c r="CG35" s="28">
        <v>18</v>
      </c>
      <c r="CH35" s="28">
        <v>20</v>
      </c>
      <c r="CI35" s="28">
        <v>20</v>
      </c>
      <c r="CT35" s="5"/>
      <c r="CV35" s="28">
        <v>23</v>
      </c>
      <c r="CW35" s="28" t="s">
        <v>236</v>
      </c>
      <c r="CX35" s="28">
        <v>25</v>
      </c>
      <c r="CY35" s="28" t="s">
        <v>236</v>
      </c>
      <c r="CZ35" s="28">
        <v>27</v>
      </c>
      <c r="DA35" s="28" t="s">
        <v>236</v>
      </c>
      <c r="DB35" s="28">
        <v>23</v>
      </c>
      <c r="DC35" s="28">
        <v>25</v>
      </c>
      <c r="DD35" s="28">
        <v>27</v>
      </c>
      <c r="DE35" s="28">
        <v>27</v>
      </c>
      <c r="DP35" s="5"/>
      <c r="DQ35" s="48"/>
      <c r="DR35" s="5"/>
      <c r="DS35" s="5"/>
      <c r="DU35" s="48"/>
      <c r="DV35" s="48"/>
      <c r="DW35" s="48"/>
      <c r="DZ35" s="48"/>
      <c r="EA35" s="48"/>
      <c r="EB35" s="48"/>
      <c r="EC35" s="48"/>
      <c r="EF35" s="48"/>
      <c r="EG35" s="48"/>
      <c r="EH35" s="48"/>
      <c r="EI35" s="48"/>
      <c r="EN35" s="48"/>
    </row>
    <row r="36" spans="1:149" x14ac:dyDescent="0.2">
      <c r="A36">
        <v>117</v>
      </c>
      <c r="B36" s="387">
        <v>4</v>
      </c>
      <c r="C36" s="388" t="s">
        <v>2309</v>
      </c>
      <c r="D36" s="389" t="s">
        <v>2307</v>
      </c>
      <c r="E36" s="390" t="s">
        <v>417</v>
      </c>
      <c r="F36" s="390">
        <v>1999</v>
      </c>
      <c r="G36" s="439">
        <v>65.8</v>
      </c>
      <c r="H36" s="391">
        <v>1.3801000000000001</v>
      </c>
      <c r="I36" s="392">
        <v>25</v>
      </c>
      <c r="J36" s="393" t="s">
        <v>236</v>
      </c>
      <c r="K36" s="394">
        <v>28</v>
      </c>
      <c r="L36" s="393" t="s">
        <v>236</v>
      </c>
      <c r="M36" s="394">
        <v>30</v>
      </c>
      <c r="N36" s="393" t="s">
        <v>2084</v>
      </c>
      <c r="O36" s="392">
        <v>35</v>
      </c>
      <c r="P36" s="393" t="s">
        <v>236</v>
      </c>
      <c r="Q36" s="394">
        <v>40</v>
      </c>
      <c r="R36" s="393" t="s">
        <v>236</v>
      </c>
      <c r="S36" s="394">
        <v>43</v>
      </c>
      <c r="T36" s="393" t="s">
        <v>2084</v>
      </c>
      <c r="U36" s="428">
        <v>68</v>
      </c>
      <c r="V36" s="429">
        <v>93.846800000000002</v>
      </c>
      <c r="W36" s="429">
        <v>93.846800000000002</v>
      </c>
      <c r="X36" s="395">
        <v>5.8</v>
      </c>
      <c r="Y36" s="396">
        <v>6</v>
      </c>
      <c r="Z36" s="397">
        <v>95</v>
      </c>
      <c r="AA36" s="398">
        <v>5.46</v>
      </c>
      <c r="AB36" s="396">
        <v>5.73</v>
      </c>
      <c r="AC36" s="396">
        <v>5.71</v>
      </c>
      <c r="AD36" s="399">
        <v>74.599999999999994</v>
      </c>
      <c r="AE36" s="398">
        <v>8</v>
      </c>
      <c r="AF36" s="396">
        <v>8.27</v>
      </c>
      <c r="AG36" s="396">
        <v>8.76</v>
      </c>
      <c r="AH36" s="400">
        <v>52</v>
      </c>
      <c r="AI36" s="399">
        <v>71.765200000000007</v>
      </c>
      <c r="AJ36" s="401">
        <v>335.21199999999999</v>
      </c>
      <c r="AK36" s="402">
        <v>4</v>
      </c>
      <c r="AL36" s="403">
        <v>12</v>
      </c>
      <c r="AO36">
        <v>7</v>
      </c>
      <c r="AP36">
        <v>7117</v>
      </c>
      <c r="AQ36">
        <v>4119</v>
      </c>
      <c r="AR36">
        <v>119</v>
      </c>
      <c r="AS36">
        <v>117119</v>
      </c>
      <c r="AT36">
        <v>999000</v>
      </c>
      <c r="AU36">
        <v>999</v>
      </c>
      <c r="AV36">
        <v>117</v>
      </c>
      <c r="AW36" s="47" t="s">
        <v>236</v>
      </c>
      <c r="AX36" t="s">
        <v>236</v>
      </c>
      <c r="AY36" s="48" t="s">
        <v>236</v>
      </c>
      <c r="AZ36" s="447" t="s">
        <v>236</v>
      </c>
      <c r="BA36" t="s">
        <v>236</v>
      </c>
      <c r="BZ36" s="28">
        <v>25</v>
      </c>
      <c r="CA36" s="28" t="s">
        <v>236</v>
      </c>
      <c r="CB36" s="28">
        <v>28</v>
      </c>
      <c r="CC36" s="28" t="s">
        <v>236</v>
      </c>
      <c r="CD36" s="28">
        <v>30</v>
      </c>
      <c r="CE36" s="28" t="s">
        <v>2084</v>
      </c>
      <c r="CF36" s="28">
        <v>25</v>
      </c>
      <c r="CG36" s="28">
        <v>28</v>
      </c>
      <c r="CH36" s="28">
        <v>0</v>
      </c>
      <c r="CI36" s="28">
        <v>28</v>
      </c>
      <c r="CT36" s="5"/>
      <c r="CV36" s="28">
        <v>35</v>
      </c>
      <c r="CW36" s="28" t="s">
        <v>236</v>
      </c>
      <c r="CX36" s="28">
        <v>40</v>
      </c>
      <c r="CY36" s="28" t="s">
        <v>236</v>
      </c>
      <c r="CZ36" s="28">
        <v>43</v>
      </c>
      <c r="DA36" s="28" t="s">
        <v>2084</v>
      </c>
      <c r="DB36" s="28">
        <v>35</v>
      </c>
      <c r="DC36" s="28">
        <v>40</v>
      </c>
      <c r="DD36" s="28">
        <v>0</v>
      </c>
      <c r="DE36" s="28">
        <v>40</v>
      </c>
      <c r="DP36" s="5"/>
      <c r="DQ36" s="48"/>
      <c r="DR36" s="5"/>
      <c r="DS36" s="5"/>
      <c r="DU36" s="48"/>
      <c r="DV36" s="48"/>
      <c r="DW36" s="48"/>
      <c r="DZ36" s="48"/>
      <c r="EA36" s="48"/>
      <c r="EB36" s="48"/>
      <c r="EC36" s="48"/>
      <c r="EF36" s="48"/>
      <c r="EG36" s="48"/>
      <c r="EH36" s="48"/>
      <c r="EI36" s="48"/>
      <c r="EN36" s="48"/>
    </row>
    <row r="37" spans="1:149" x14ac:dyDescent="0.2">
      <c r="A37">
        <v>118</v>
      </c>
      <c r="B37" s="353">
        <v>5</v>
      </c>
      <c r="C37" s="354" t="s">
        <v>2398</v>
      </c>
      <c r="D37" s="355" t="s">
        <v>2396</v>
      </c>
      <c r="E37" s="356" t="s">
        <v>417</v>
      </c>
      <c r="F37" s="356">
        <v>2000</v>
      </c>
      <c r="G37" s="438">
        <v>31.9</v>
      </c>
      <c r="H37" s="357">
        <v>2.6661000000000001</v>
      </c>
      <c r="I37" s="444">
        <v>13</v>
      </c>
      <c r="J37" s="445" t="s">
        <v>236</v>
      </c>
      <c r="K37" s="446">
        <v>15</v>
      </c>
      <c r="L37" s="445" t="s">
        <v>236</v>
      </c>
      <c r="M37" s="446">
        <v>16</v>
      </c>
      <c r="N37" s="445" t="s">
        <v>2084</v>
      </c>
      <c r="O37" s="444">
        <v>15</v>
      </c>
      <c r="P37" s="445" t="s">
        <v>236</v>
      </c>
      <c r="Q37" s="446">
        <v>17</v>
      </c>
      <c r="R37" s="445" t="s">
        <v>236</v>
      </c>
      <c r="S37" s="446">
        <v>18</v>
      </c>
      <c r="T37" s="445" t="s">
        <v>236</v>
      </c>
      <c r="U37" s="430">
        <v>33</v>
      </c>
      <c r="V37" s="431">
        <v>87.981300000000005</v>
      </c>
      <c r="W37" s="431">
        <v>87.981300000000005</v>
      </c>
      <c r="X37" s="344">
        <v>5.6</v>
      </c>
      <c r="Y37" s="345">
        <v>5.9</v>
      </c>
      <c r="Z37" s="338">
        <v>100</v>
      </c>
      <c r="AA37" s="352">
        <v>5.73</v>
      </c>
      <c r="AB37" s="345">
        <v>5.6</v>
      </c>
      <c r="AC37" s="345">
        <v>5.53</v>
      </c>
      <c r="AD37" s="339">
        <v>74.599999999999994</v>
      </c>
      <c r="AE37" s="352">
        <v>5.0999999999999996</v>
      </c>
      <c r="AF37" s="345">
        <v>5.13</v>
      </c>
      <c r="AG37" s="345">
        <v>4.53</v>
      </c>
      <c r="AH37" s="340">
        <v>24.08</v>
      </c>
      <c r="AI37" s="339">
        <v>64.199687999999995</v>
      </c>
      <c r="AJ37" s="341">
        <v>326.78098799999998</v>
      </c>
      <c r="AK37" s="333">
        <v>5</v>
      </c>
      <c r="AL37" s="136">
        <v>11</v>
      </c>
      <c r="AO37">
        <v>5</v>
      </c>
      <c r="AP37">
        <v>5118</v>
      </c>
      <c r="AQ37">
        <v>5118</v>
      </c>
      <c r="AR37">
        <v>118</v>
      </c>
      <c r="AS37">
        <v>118118</v>
      </c>
      <c r="AT37">
        <v>999000</v>
      </c>
      <c r="AU37">
        <v>999</v>
      </c>
      <c r="AV37">
        <v>118</v>
      </c>
      <c r="AW37" s="47" t="s">
        <v>236</v>
      </c>
      <c r="AX37" t="s">
        <v>236</v>
      </c>
      <c r="AY37" s="48" t="s">
        <v>236</v>
      </c>
      <c r="AZ37" s="447" t="s">
        <v>236</v>
      </c>
      <c r="BA37" t="s">
        <v>236</v>
      </c>
      <c r="BZ37" s="28">
        <v>13</v>
      </c>
      <c r="CA37" s="28" t="s">
        <v>236</v>
      </c>
      <c r="CB37" s="28">
        <v>15</v>
      </c>
      <c r="CC37" s="28" t="s">
        <v>236</v>
      </c>
      <c r="CD37" s="28">
        <v>16</v>
      </c>
      <c r="CE37" s="28" t="s">
        <v>2084</v>
      </c>
      <c r="CF37" s="28">
        <v>13</v>
      </c>
      <c r="CG37" s="28">
        <v>15</v>
      </c>
      <c r="CH37" s="28">
        <v>0</v>
      </c>
      <c r="CI37" s="28">
        <v>15</v>
      </c>
      <c r="CT37" s="5"/>
      <c r="CV37" s="28">
        <v>15</v>
      </c>
      <c r="CW37" s="28" t="s">
        <v>236</v>
      </c>
      <c r="CX37" s="28">
        <v>17</v>
      </c>
      <c r="CY37" s="28" t="s">
        <v>236</v>
      </c>
      <c r="CZ37" s="28">
        <v>18</v>
      </c>
      <c r="DA37" s="28" t="s">
        <v>236</v>
      </c>
      <c r="DB37" s="28">
        <v>15</v>
      </c>
      <c r="DC37" s="28">
        <v>17</v>
      </c>
      <c r="DD37" s="28">
        <v>18</v>
      </c>
      <c r="DE37" s="28">
        <v>18</v>
      </c>
      <c r="DP37" s="5"/>
      <c r="DQ37" s="48"/>
      <c r="DR37" s="5"/>
      <c r="DS37" s="5"/>
      <c r="DU37" s="48"/>
      <c r="DV37" s="48"/>
      <c r="DW37" s="48"/>
      <c r="DZ37" s="48"/>
      <c r="EA37" s="48"/>
      <c r="EB37" s="48"/>
      <c r="EC37" s="48"/>
      <c r="EF37" s="48"/>
      <c r="EG37" s="48"/>
      <c r="EH37" s="48"/>
      <c r="EI37" s="48"/>
      <c r="EN37" s="48"/>
    </row>
    <row r="38" spans="1:149" x14ac:dyDescent="0.2">
      <c r="A38">
        <v>119</v>
      </c>
      <c r="B38" s="387">
        <v>6</v>
      </c>
      <c r="C38" s="388" t="s">
        <v>2324</v>
      </c>
      <c r="D38" s="389" t="s">
        <v>2322</v>
      </c>
      <c r="E38" s="390" t="s">
        <v>417</v>
      </c>
      <c r="F38" s="390">
        <v>2000</v>
      </c>
      <c r="G38" s="439">
        <v>35</v>
      </c>
      <c r="H38" s="391">
        <v>2.4020000000000001</v>
      </c>
      <c r="I38" s="392">
        <v>13</v>
      </c>
      <c r="J38" s="393" t="s">
        <v>236</v>
      </c>
      <c r="K38" s="394">
        <v>15</v>
      </c>
      <c r="L38" s="393" t="s">
        <v>236</v>
      </c>
      <c r="M38" s="394">
        <v>16</v>
      </c>
      <c r="N38" s="393" t="s">
        <v>236</v>
      </c>
      <c r="O38" s="392">
        <v>18</v>
      </c>
      <c r="P38" s="393" t="s">
        <v>2084</v>
      </c>
      <c r="Q38" s="394">
        <v>18</v>
      </c>
      <c r="R38" s="393" t="s">
        <v>236</v>
      </c>
      <c r="S38" s="394">
        <v>19</v>
      </c>
      <c r="T38" s="393" t="s">
        <v>236</v>
      </c>
      <c r="U38" s="428">
        <v>35</v>
      </c>
      <c r="V38" s="429">
        <v>84.070000000000007</v>
      </c>
      <c r="W38" s="429">
        <v>84.070000000000007</v>
      </c>
      <c r="X38" s="395">
        <v>5.7</v>
      </c>
      <c r="Y38" s="396">
        <v>5.8</v>
      </c>
      <c r="Z38" s="397">
        <v>98</v>
      </c>
      <c r="AA38" s="398">
        <v>5.55</v>
      </c>
      <c r="AB38" s="396">
        <v>5.33</v>
      </c>
      <c r="AC38" s="396">
        <v>0</v>
      </c>
      <c r="AD38" s="399">
        <v>71</v>
      </c>
      <c r="AE38" s="398">
        <v>5.4</v>
      </c>
      <c r="AF38" s="396">
        <v>4.95</v>
      </c>
      <c r="AG38" s="396">
        <v>0</v>
      </c>
      <c r="AH38" s="400">
        <v>26.15</v>
      </c>
      <c r="AI38" s="399">
        <v>62.8123</v>
      </c>
      <c r="AJ38" s="401">
        <v>315.88229999999999</v>
      </c>
      <c r="AK38" s="402">
        <v>6</v>
      </c>
      <c r="AL38" s="403">
        <v>10</v>
      </c>
      <c r="AO38">
        <v>4</v>
      </c>
      <c r="AP38">
        <v>4119</v>
      </c>
      <c r="AQ38">
        <v>6122</v>
      </c>
      <c r="AR38">
        <v>122</v>
      </c>
      <c r="AS38">
        <v>119122</v>
      </c>
      <c r="AT38">
        <v>999000</v>
      </c>
      <c r="AU38">
        <v>999</v>
      </c>
      <c r="AV38">
        <v>119</v>
      </c>
      <c r="AW38" s="47" t="s">
        <v>236</v>
      </c>
      <c r="AX38" t="s">
        <v>236</v>
      </c>
      <c r="AY38" s="48" t="s">
        <v>236</v>
      </c>
      <c r="AZ38" s="447" t="s">
        <v>236</v>
      </c>
      <c r="BA38" t="s">
        <v>236</v>
      </c>
      <c r="BZ38" s="28">
        <v>13</v>
      </c>
      <c r="CA38" s="28" t="s">
        <v>236</v>
      </c>
      <c r="CB38" s="28">
        <v>15</v>
      </c>
      <c r="CC38" s="28" t="s">
        <v>236</v>
      </c>
      <c r="CD38" s="28">
        <v>16</v>
      </c>
      <c r="CE38" s="28" t="s">
        <v>236</v>
      </c>
      <c r="CF38" s="28">
        <v>13</v>
      </c>
      <c r="CG38" s="28">
        <v>15</v>
      </c>
      <c r="CH38" s="28">
        <v>16</v>
      </c>
      <c r="CI38" s="28">
        <v>16</v>
      </c>
      <c r="CT38" s="5"/>
      <c r="CV38" s="28">
        <v>18</v>
      </c>
      <c r="CW38" s="28" t="s">
        <v>2084</v>
      </c>
      <c r="CX38" s="28">
        <v>18</v>
      </c>
      <c r="CY38" s="28" t="s">
        <v>236</v>
      </c>
      <c r="CZ38" s="28">
        <v>19</v>
      </c>
      <c r="DA38" s="28" t="s">
        <v>236</v>
      </c>
      <c r="DB38" s="28">
        <v>0</v>
      </c>
      <c r="DC38" s="28">
        <v>18</v>
      </c>
      <c r="DD38" s="28">
        <v>19</v>
      </c>
      <c r="DE38" s="28">
        <v>19</v>
      </c>
      <c r="DP38" s="5"/>
      <c r="DQ38" s="48"/>
      <c r="DR38" s="5"/>
      <c r="DS38" s="5"/>
      <c r="DU38" s="48"/>
      <c r="DV38" s="48"/>
      <c r="DW38" s="48"/>
      <c r="DZ38" s="48"/>
      <c r="EA38" s="48"/>
      <c r="EB38" s="48"/>
      <c r="EC38" s="48"/>
      <c r="EF38" s="48"/>
      <c r="EG38" s="48"/>
      <c r="EH38" s="48"/>
      <c r="EI38" s="48"/>
      <c r="EN38" s="48"/>
    </row>
    <row r="39" spans="1:149" x14ac:dyDescent="0.2">
      <c r="A39">
        <v>120</v>
      </c>
      <c r="B39" s="353">
        <v>7</v>
      </c>
      <c r="C39" s="354" t="s">
        <v>2318</v>
      </c>
      <c r="D39" s="355" t="s">
        <v>2316</v>
      </c>
      <c r="E39" s="356" t="s">
        <v>417</v>
      </c>
      <c r="F39" s="356">
        <v>1999</v>
      </c>
      <c r="G39" s="438">
        <v>39</v>
      </c>
      <c r="H39" s="357">
        <v>2.1425999999999998</v>
      </c>
      <c r="I39" s="444">
        <v>15</v>
      </c>
      <c r="J39" s="445" t="s">
        <v>2084</v>
      </c>
      <c r="K39" s="446">
        <v>15</v>
      </c>
      <c r="L39" s="445" t="s">
        <v>236</v>
      </c>
      <c r="M39" s="446">
        <v>16</v>
      </c>
      <c r="N39" s="445" t="s">
        <v>236</v>
      </c>
      <c r="O39" s="444">
        <v>18</v>
      </c>
      <c r="P39" s="445" t="s">
        <v>236</v>
      </c>
      <c r="Q39" s="446">
        <v>20</v>
      </c>
      <c r="R39" s="445" t="s">
        <v>236</v>
      </c>
      <c r="S39" s="446">
        <v>21</v>
      </c>
      <c r="T39" s="445" t="s">
        <v>236</v>
      </c>
      <c r="U39" s="430">
        <v>37</v>
      </c>
      <c r="V39" s="431">
        <v>79.276199999999989</v>
      </c>
      <c r="W39" s="431">
        <v>79.276199999999989</v>
      </c>
      <c r="X39" s="344">
        <v>5.9</v>
      </c>
      <c r="Y39" s="345">
        <v>6.1</v>
      </c>
      <c r="Z39" s="338">
        <v>93</v>
      </c>
      <c r="AA39" s="352">
        <v>5.0199999999999996</v>
      </c>
      <c r="AB39" s="345">
        <v>5.18</v>
      </c>
      <c r="AC39" s="345">
        <v>4.9400000000000004</v>
      </c>
      <c r="AD39" s="339">
        <v>63.6</v>
      </c>
      <c r="AE39" s="352">
        <v>5.09</v>
      </c>
      <c r="AF39" s="345">
        <v>0</v>
      </c>
      <c r="AG39" s="345">
        <v>5.49</v>
      </c>
      <c r="AH39" s="340">
        <v>26.85</v>
      </c>
      <c r="AI39" s="339">
        <v>57.52881</v>
      </c>
      <c r="AJ39" s="341">
        <v>293.40501</v>
      </c>
      <c r="AK39" s="333">
        <v>7</v>
      </c>
      <c r="AL39" s="136">
        <v>9</v>
      </c>
      <c r="AO39">
        <v>3</v>
      </c>
      <c r="AP39">
        <v>3120</v>
      </c>
      <c r="AQ39">
        <v>7117</v>
      </c>
      <c r="AR39">
        <v>117</v>
      </c>
      <c r="AS39">
        <v>120117</v>
      </c>
      <c r="AT39">
        <v>999000</v>
      </c>
      <c r="AU39">
        <v>999</v>
      </c>
      <c r="AV39">
        <v>120</v>
      </c>
      <c r="AW39" s="47" t="s">
        <v>236</v>
      </c>
      <c r="AX39" t="s">
        <v>236</v>
      </c>
      <c r="AY39" s="48" t="s">
        <v>236</v>
      </c>
      <c r="AZ39" s="447" t="s">
        <v>236</v>
      </c>
      <c r="BA39" t="s">
        <v>236</v>
      </c>
      <c r="BZ39" s="28">
        <v>15</v>
      </c>
      <c r="CA39" s="28" t="s">
        <v>2084</v>
      </c>
      <c r="CB39" s="28">
        <v>15</v>
      </c>
      <c r="CC39" s="28" t="s">
        <v>236</v>
      </c>
      <c r="CD39" s="28">
        <v>16</v>
      </c>
      <c r="CE39" s="28" t="s">
        <v>236</v>
      </c>
      <c r="CF39" s="28">
        <v>0</v>
      </c>
      <c r="CG39" s="28">
        <v>15</v>
      </c>
      <c r="CH39" s="28">
        <v>16</v>
      </c>
      <c r="CI39" s="28">
        <v>16</v>
      </c>
      <c r="CT39" s="5"/>
      <c r="CV39" s="28">
        <v>18</v>
      </c>
      <c r="CW39" s="28" t="s">
        <v>236</v>
      </c>
      <c r="CX39" s="28">
        <v>20</v>
      </c>
      <c r="CY39" s="28" t="s">
        <v>236</v>
      </c>
      <c r="CZ39" s="28">
        <v>21</v>
      </c>
      <c r="DA39" s="28" t="s">
        <v>236</v>
      </c>
      <c r="DB39" s="28">
        <v>18</v>
      </c>
      <c r="DC39" s="28">
        <v>20</v>
      </c>
      <c r="DD39" s="28">
        <v>21</v>
      </c>
      <c r="DE39" s="28">
        <v>21</v>
      </c>
      <c r="DP39" s="5"/>
      <c r="DQ39" s="48"/>
      <c r="DR39" s="5"/>
      <c r="DS39" s="5"/>
      <c r="DU39" s="48"/>
      <c r="DV39" s="48"/>
      <c r="DW39" s="48"/>
      <c r="DZ39" s="48"/>
      <c r="EA39" s="48"/>
      <c r="EB39" s="48"/>
      <c r="EC39" s="48"/>
      <c r="EF39" s="48"/>
      <c r="EG39" s="48"/>
      <c r="EH39" s="48"/>
      <c r="EI39" s="48"/>
      <c r="EN39" s="48"/>
    </row>
    <row r="40" spans="1:149" x14ac:dyDescent="0.2">
      <c r="A40">
        <v>121</v>
      </c>
      <c r="B40" s="387">
        <v>8</v>
      </c>
      <c r="C40" s="388" t="s">
        <v>2315</v>
      </c>
      <c r="D40" s="389" t="s">
        <v>2313</v>
      </c>
      <c r="E40" s="390" t="s">
        <v>417</v>
      </c>
      <c r="F40" s="390">
        <v>1999</v>
      </c>
      <c r="G40" s="439">
        <v>42.5</v>
      </c>
      <c r="H40" s="391">
        <v>1.9679</v>
      </c>
      <c r="I40" s="392">
        <v>13</v>
      </c>
      <c r="J40" s="393" t="s">
        <v>236</v>
      </c>
      <c r="K40" s="394">
        <v>15</v>
      </c>
      <c r="L40" s="393" t="s">
        <v>236</v>
      </c>
      <c r="M40" s="394">
        <v>16</v>
      </c>
      <c r="N40" s="393" t="s">
        <v>236</v>
      </c>
      <c r="O40" s="392">
        <v>18</v>
      </c>
      <c r="P40" s="393" t="s">
        <v>236</v>
      </c>
      <c r="Q40" s="394">
        <v>20</v>
      </c>
      <c r="R40" s="393" t="s">
        <v>236</v>
      </c>
      <c r="S40" s="394">
        <v>21</v>
      </c>
      <c r="T40" s="393" t="s">
        <v>236</v>
      </c>
      <c r="U40" s="428">
        <v>37</v>
      </c>
      <c r="V40" s="429">
        <v>72.812299999999993</v>
      </c>
      <c r="W40" s="429">
        <v>72.812299999999993</v>
      </c>
      <c r="X40" s="404">
        <v>6.2</v>
      </c>
      <c r="Y40" s="396">
        <v>6.3</v>
      </c>
      <c r="Z40" s="397">
        <v>85</v>
      </c>
      <c r="AA40" s="398">
        <v>4.8099999999999996</v>
      </c>
      <c r="AB40" s="396">
        <v>0</v>
      </c>
      <c r="AC40" s="396">
        <v>5.13</v>
      </c>
      <c r="AD40" s="399">
        <v>62.6</v>
      </c>
      <c r="AE40" s="398">
        <v>0</v>
      </c>
      <c r="AF40" s="396">
        <v>5.46</v>
      </c>
      <c r="AG40" s="396">
        <v>5.57</v>
      </c>
      <c r="AH40" s="400">
        <v>27.46</v>
      </c>
      <c r="AI40" s="399">
        <v>54.038533999999999</v>
      </c>
      <c r="AJ40" s="401">
        <v>274.45083399999999</v>
      </c>
      <c r="AK40" s="402">
        <v>8</v>
      </c>
      <c r="AL40" s="403">
        <v>8</v>
      </c>
      <c r="AO40">
        <v>9</v>
      </c>
      <c r="AP40">
        <v>9121</v>
      </c>
      <c r="AQ40">
        <v>8116</v>
      </c>
      <c r="AR40">
        <v>116</v>
      </c>
      <c r="AS40">
        <v>121116</v>
      </c>
      <c r="AT40">
        <v>999000</v>
      </c>
      <c r="AU40">
        <v>999</v>
      </c>
      <c r="AV40">
        <v>121</v>
      </c>
      <c r="AW40" s="47" t="s">
        <v>236</v>
      </c>
      <c r="AX40" t="s">
        <v>236</v>
      </c>
      <c r="AY40" s="48" t="s">
        <v>236</v>
      </c>
      <c r="AZ40" s="447" t="s">
        <v>236</v>
      </c>
      <c r="BA40" t="s">
        <v>236</v>
      </c>
      <c r="BZ40" s="28">
        <v>13</v>
      </c>
      <c r="CA40" s="28" t="s">
        <v>236</v>
      </c>
      <c r="CB40" s="28">
        <v>15</v>
      </c>
      <c r="CC40" s="28" t="s">
        <v>236</v>
      </c>
      <c r="CD40" s="28">
        <v>16</v>
      </c>
      <c r="CE40" s="28" t="s">
        <v>236</v>
      </c>
      <c r="CF40" s="28">
        <v>13</v>
      </c>
      <c r="CG40" s="28">
        <v>15</v>
      </c>
      <c r="CH40" s="28">
        <v>16</v>
      </c>
      <c r="CI40" s="28">
        <v>16</v>
      </c>
      <c r="CT40" s="5"/>
      <c r="CV40" s="28">
        <v>18</v>
      </c>
      <c r="CW40" s="28" t="s">
        <v>236</v>
      </c>
      <c r="CX40" s="28">
        <v>20</v>
      </c>
      <c r="CY40" s="28" t="s">
        <v>236</v>
      </c>
      <c r="CZ40" s="28">
        <v>21</v>
      </c>
      <c r="DA40" s="28" t="s">
        <v>236</v>
      </c>
      <c r="DB40" s="28">
        <v>18</v>
      </c>
      <c r="DC40" s="28">
        <v>20</v>
      </c>
      <c r="DD40" s="28">
        <v>21</v>
      </c>
      <c r="DE40" s="28">
        <v>21</v>
      </c>
      <c r="DP40" s="5"/>
      <c r="DQ40" s="48"/>
      <c r="DR40" s="5"/>
      <c r="DS40" s="5"/>
      <c r="DU40" s="48"/>
      <c r="DV40" s="48"/>
      <c r="DW40" s="48"/>
      <c r="DZ40" s="48"/>
      <c r="EA40" s="48"/>
      <c r="EB40" s="48"/>
      <c r="EC40" s="48"/>
      <c r="EF40" s="48"/>
      <c r="EG40" s="48"/>
      <c r="EH40" s="48"/>
      <c r="EI40" s="48"/>
      <c r="EN40" s="48"/>
    </row>
    <row r="41" spans="1:149" x14ac:dyDescent="0.2">
      <c r="A41">
        <v>122</v>
      </c>
      <c r="B41" s="353">
        <v>9</v>
      </c>
      <c r="C41" s="354" t="s">
        <v>2327</v>
      </c>
      <c r="D41" s="355" t="s">
        <v>2325</v>
      </c>
      <c r="E41" s="356" t="s">
        <v>417</v>
      </c>
      <c r="F41" s="356">
        <v>2000</v>
      </c>
      <c r="G41" s="438">
        <v>54</v>
      </c>
      <c r="H41" s="357">
        <v>1.5943000000000001</v>
      </c>
      <c r="I41" s="444">
        <v>18</v>
      </c>
      <c r="J41" s="445" t="s">
        <v>236</v>
      </c>
      <c r="K41" s="446">
        <v>20</v>
      </c>
      <c r="L41" s="445" t="s">
        <v>2084</v>
      </c>
      <c r="M41" s="446">
        <v>20</v>
      </c>
      <c r="N41" s="445" t="s">
        <v>2084</v>
      </c>
      <c r="O41" s="444">
        <v>20</v>
      </c>
      <c r="P41" s="445" t="s">
        <v>236</v>
      </c>
      <c r="Q41" s="446">
        <v>23</v>
      </c>
      <c r="R41" s="445" t="s">
        <v>236</v>
      </c>
      <c r="S41" s="446">
        <v>25</v>
      </c>
      <c r="T41" s="445" t="s">
        <v>236</v>
      </c>
      <c r="U41" s="430">
        <v>43</v>
      </c>
      <c r="V41" s="431">
        <v>68.554900000000004</v>
      </c>
      <c r="W41" s="431">
        <v>68.554900000000004</v>
      </c>
      <c r="X41" s="347">
        <v>6.3</v>
      </c>
      <c r="Y41" s="348">
        <v>6.2</v>
      </c>
      <c r="Z41" s="338">
        <v>85</v>
      </c>
      <c r="AA41" s="352">
        <v>5.0199999999999996</v>
      </c>
      <c r="AB41" s="345">
        <v>5.0199999999999996</v>
      </c>
      <c r="AC41" s="345">
        <v>4.95</v>
      </c>
      <c r="AD41" s="339">
        <v>60.4</v>
      </c>
      <c r="AE41" s="352">
        <v>5.41</v>
      </c>
      <c r="AF41" s="345">
        <v>5.86</v>
      </c>
      <c r="AG41" s="345">
        <v>6.06</v>
      </c>
      <c r="AH41" s="340">
        <v>31.23</v>
      </c>
      <c r="AI41" s="339">
        <v>49.789989000000006</v>
      </c>
      <c r="AJ41" s="341">
        <v>263.744889</v>
      </c>
      <c r="AK41" s="333">
        <v>9</v>
      </c>
      <c r="AL41" s="136">
        <v>7</v>
      </c>
      <c r="AO41">
        <v>6</v>
      </c>
      <c r="AP41">
        <v>6122</v>
      </c>
      <c r="AQ41">
        <v>9121</v>
      </c>
      <c r="AR41">
        <v>121</v>
      </c>
      <c r="AS41">
        <v>122121</v>
      </c>
      <c r="AT41">
        <v>999000</v>
      </c>
      <c r="AU41">
        <v>999</v>
      </c>
      <c r="AV41">
        <v>122</v>
      </c>
      <c r="AW41" s="47" t="s">
        <v>236</v>
      </c>
      <c r="AX41" t="s">
        <v>236</v>
      </c>
      <c r="AY41" s="48" t="s">
        <v>236</v>
      </c>
      <c r="AZ41" s="447" t="s">
        <v>236</v>
      </c>
      <c r="BA41" t="s">
        <v>236</v>
      </c>
      <c r="BZ41" s="28">
        <v>18</v>
      </c>
      <c r="CA41" s="28" t="s">
        <v>236</v>
      </c>
      <c r="CB41" s="28">
        <v>20</v>
      </c>
      <c r="CC41" s="28" t="s">
        <v>2084</v>
      </c>
      <c r="CD41" s="28">
        <v>20</v>
      </c>
      <c r="CE41" s="28" t="s">
        <v>2084</v>
      </c>
      <c r="CF41" s="28">
        <v>18</v>
      </c>
      <c r="CG41" s="28">
        <v>0</v>
      </c>
      <c r="CH41" s="28">
        <v>0</v>
      </c>
      <c r="CI41" s="28">
        <v>18</v>
      </c>
      <c r="CT41" s="5"/>
      <c r="CV41" s="28">
        <v>20</v>
      </c>
      <c r="CW41" s="28" t="s">
        <v>236</v>
      </c>
      <c r="CX41" s="28">
        <v>23</v>
      </c>
      <c r="CY41" s="28" t="s">
        <v>236</v>
      </c>
      <c r="CZ41" s="28">
        <v>25</v>
      </c>
      <c r="DA41" s="28" t="s">
        <v>236</v>
      </c>
      <c r="DB41" s="28">
        <v>20</v>
      </c>
      <c r="DC41" s="28">
        <v>23</v>
      </c>
      <c r="DD41" s="28">
        <v>25</v>
      </c>
      <c r="DE41" s="28">
        <v>25</v>
      </c>
      <c r="DP41" s="5"/>
      <c r="DQ41" s="48"/>
      <c r="DR41" s="5"/>
      <c r="DS41" s="5"/>
      <c r="DU41" s="48"/>
      <c r="DV41" s="48"/>
      <c r="DW41" s="48"/>
      <c r="DZ41" s="48"/>
      <c r="EA41" s="48"/>
      <c r="EB41" s="48"/>
      <c r="EC41" s="48"/>
      <c r="EF41" s="48"/>
      <c r="EG41" s="48"/>
      <c r="EH41" s="48"/>
      <c r="EI41" s="48"/>
      <c r="EN41" s="48"/>
    </row>
    <row r="42" spans="1:149" ht="13.5" thickBot="1" x14ac:dyDescent="0.25">
      <c r="A42">
        <v>123</v>
      </c>
      <c r="B42" s="409">
        <v>10</v>
      </c>
      <c r="C42" s="410" t="s">
        <v>2312</v>
      </c>
      <c r="D42" s="411" t="s">
        <v>2310</v>
      </c>
      <c r="E42" s="412" t="s">
        <v>417</v>
      </c>
      <c r="F42" s="412">
        <v>1999</v>
      </c>
      <c r="G42" s="440">
        <v>41.6</v>
      </c>
      <c r="H42" s="413">
        <v>2.0091000000000001</v>
      </c>
      <c r="I42" s="414">
        <v>13</v>
      </c>
      <c r="J42" s="415" t="s">
        <v>236</v>
      </c>
      <c r="K42" s="416">
        <v>15</v>
      </c>
      <c r="L42" s="415" t="s">
        <v>236</v>
      </c>
      <c r="M42" s="416">
        <v>16</v>
      </c>
      <c r="N42" s="415" t="s">
        <v>236</v>
      </c>
      <c r="O42" s="414">
        <v>18</v>
      </c>
      <c r="P42" s="415" t="s">
        <v>236</v>
      </c>
      <c r="Q42" s="416">
        <v>20</v>
      </c>
      <c r="R42" s="415" t="s">
        <v>2084</v>
      </c>
      <c r="S42" s="416">
        <v>20</v>
      </c>
      <c r="T42" s="415" t="s">
        <v>2084</v>
      </c>
      <c r="U42" s="432">
        <v>34</v>
      </c>
      <c r="V42" s="433">
        <v>68.309400000000011</v>
      </c>
      <c r="W42" s="433">
        <v>68.309400000000011</v>
      </c>
      <c r="X42" s="454">
        <v>6.5</v>
      </c>
      <c r="Y42" s="455">
        <v>6.5</v>
      </c>
      <c r="Z42" s="419">
        <v>78</v>
      </c>
      <c r="AA42" s="420">
        <v>4.62</v>
      </c>
      <c r="AB42" s="418">
        <v>5.34</v>
      </c>
      <c r="AC42" s="418">
        <v>4.5</v>
      </c>
      <c r="AD42" s="421">
        <v>66.8</v>
      </c>
      <c r="AE42" s="420">
        <v>3.47</v>
      </c>
      <c r="AF42" s="418">
        <v>5.12</v>
      </c>
      <c r="AG42" s="418">
        <v>5</v>
      </c>
      <c r="AH42" s="422">
        <v>24</v>
      </c>
      <c r="AI42" s="421">
        <v>48.218400000000003</v>
      </c>
      <c r="AJ42" s="423">
        <v>261.32780000000002</v>
      </c>
      <c r="AK42" s="424">
        <v>10</v>
      </c>
      <c r="AL42" s="425">
        <v>6</v>
      </c>
      <c r="AO42">
        <v>1</v>
      </c>
      <c r="AP42">
        <v>1123</v>
      </c>
      <c r="AQ42">
        <v>10115</v>
      </c>
      <c r="AR42">
        <v>115</v>
      </c>
      <c r="AS42">
        <v>123115</v>
      </c>
      <c r="AT42">
        <v>999000</v>
      </c>
      <c r="AU42">
        <v>999</v>
      </c>
      <c r="AV42">
        <v>123</v>
      </c>
      <c r="AW42" s="47" t="s">
        <v>236</v>
      </c>
      <c r="AX42" t="s">
        <v>236</v>
      </c>
      <c r="AY42" s="48" t="s">
        <v>236</v>
      </c>
      <c r="AZ42" s="447" t="s">
        <v>236</v>
      </c>
      <c r="BA42" t="s">
        <v>236</v>
      </c>
      <c r="BZ42" s="28">
        <v>13</v>
      </c>
      <c r="CA42" s="28" t="s">
        <v>236</v>
      </c>
      <c r="CB42" s="28">
        <v>15</v>
      </c>
      <c r="CC42" s="28" t="s">
        <v>236</v>
      </c>
      <c r="CD42" s="28">
        <v>16</v>
      </c>
      <c r="CE42" s="28" t="s">
        <v>236</v>
      </c>
      <c r="CF42" s="28">
        <v>13</v>
      </c>
      <c r="CG42" s="28">
        <v>15</v>
      </c>
      <c r="CH42" s="28">
        <v>16</v>
      </c>
      <c r="CI42" s="28">
        <v>16</v>
      </c>
      <c r="CT42" s="5"/>
      <c r="CV42" s="28">
        <v>18</v>
      </c>
      <c r="CW42" s="28" t="s">
        <v>236</v>
      </c>
      <c r="CX42" s="28">
        <v>20</v>
      </c>
      <c r="CY42" s="28" t="s">
        <v>2084</v>
      </c>
      <c r="CZ42" s="28">
        <v>20</v>
      </c>
      <c r="DA42" s="28" t="s">
        <v>2084</v>
      </c>
      <c r="DB42" s="28">
        <v>18</v>
      </c>
      <c r="DC42" s="28">
        <v>0</v>
      </c>
      <c r="DD42" s="28">
        <v>0</v>
      </c>
      <c r="DE42" s="28">
        <v>18</v>
      </c>
      <c r="DP42" s="5"/>
      <c r="DQ42" s="48"/>
      <c r="DR42" s="5"/>
      <c r="DS42" s="5"/>
      <c r="DU42" s="48"/>
      <c r="DV42" s="48"/>
      <c r="DW42" s="48"/>
      <c r="DZ42" s="48"/>
      <c r="EA42" s="48"/>
      <c r="EB42" s="48"/>
      <c r="EC42" s="48"/>
      <c r="EF42" s="48"/>
      <c r="EG42" s="48"/>
      <c r="EH42" s="48"/>
      <c r="EI42" s="48"/>
      <c r="EN42" s="48"/>
    </row>
    <row r="43" spans="1:149" ht="13.5" thickBot="1" x14ac:dyDescent="0.25">
      <c r="A43">
        <v>134</v>
      </c>
      <c r="AQ43">
        <v>99000</v>
      </c>
      <c r="AR43">
        <v>999</v>
      </c>
      <c r="AS43">
        <v>999000</v>
      </c>
      <c r="AT43">
        <v>999000</v>
      </c>
      <c r="AU43">
        <v>999</v>
      </c>
      <c r="AV43">
        <v>134</v>
      </c>
      <c r="AW43" s="47" t="s">
        <v>236</v>
      </c>
      <c r="AX43" t="s">
        <v>236</v>
      </c>
      <c r="AY43" s="48" t="s">
        <v>236</v>
      </c>
      <c r="AZ43" s="447" t="s">
        <v>236</v>
      </c>
      <c r="BA43" t="s">
        <v>236</v>
      </c>
    </row>
    <row r="44" spans="1:149" ht="16.5" thickBot="1" x14ac:dyDescent="0.3">
      <c r="A44">
        <v>135</v>
      </c>
      <c r="B44" s="733" t="s">
        <v>2191</v>
      </c>
      <c r="C44" s="734"/>
      <c r="D44" s="734"/>
      <c r="E44" s="734"/>
      <c r="F44" s="734"/>
      <c r="G44" s="734"/>
      <c r="H44" s="734"/>
      <c r="I44" s="734"/>
      <c r="J44" s="734"/>
      <c r="K44" s="734"/>
      <c r="L44" s="734"/>
      <c r="M44" s="734"/>
      <c r="N44" s="734"/>
      <c r="O44" s="734"/>
      <c r="P44" s="734"/>
      <c r="Q44" s="734"/>
      <c r="R44" s="734"/>
      <c r="S44" s="734"/>
      <c r="T44" s="734"/>
      <c r="U44" s="734"/>
      <c r="V44" s="734"/>
      <c r="W44" s="734"/>
      <c r="X44" s="734"/>
      <c r="Y44" s="734"/>
      <c r="Z44" s="734"/>
      <c r="AA44" s="734"/>
      <c r="AB44" s="734"/>
      <c r="AC44" s="734"/>
      <c r="AD44" s="734"/>
      <c r="AE44" s="734"/>
      <c r="AF44" s="734"/>
      <c r="AG44" s="734"/>
      <c r="AH44" s="734"/>
      <c r="AI44" s="734"/>
      <c r="AJ44" s="734"/>
      <c r="AK44" s="734"/>
      <c r="AL44" s="735"/>
      <c r="AQ44">
        <v>99000</v>
      </c>
      <c r="AR44">
        <v>999</v>
      </c>
      <c r="AS44">
        <v>999000</v>
      </c>
      <c r="AT44">
        <v>999000</v>
      </c>
      <c r="AU44">
        <v>999</v>
      </c>
      <c r="AV44">
        <v>135</v>
      </c>
      <c r="AW44" s="47" t="s">
        <v>236</v>
      </c>
      <c r="AX44" t="s">
        <v>236</v>
      </c>
      <c r="AY44" s="48" t="s">
        <v>236</v>
      </c>
      <c r="AZ44" s="447" t="s">
        <v>236</v>
      </c>
      <c r="BA44" t="s">
        <v>236</v>
      </c>
    </row>
    <row r="45" spans="1:149" x14ac:dyDescent="0.2">
      <c r="A45">
        <v>136</v>
      </c>
      <c r="B45" s="736" t="s">
        <v>1967</v>
      </c>
      <c r="C45" s="738" t="s">
        <v>2110</v>
      </c>
      <c r="D45" s="740" t="s">
        <v>145</v>
      </c>
      <c r="E45" s="740" t="s">
        <v>2111</v>
      </c>
      <c r="F45" s="740" t="s">
        <v>2112</v>
      </c>
      <c r="G45" s="740" t="s">
        <v>2113</v>
      </c>
      <c r="H45" s="742" t="s">
        <v>1964</v>
      </c>
      <c r="I45" s="709" t="s">
        <v>141</v>
      </c>
      <c r="J45" s="710"/>
      <c r="K45" s="710"/>
      <c r="L45" s="710"/>
      <c r="M45" s="710"/>
      <c r="N45" s="711"/>
      <c r="O45" s="709" t="s">
        <v>146</v>
      </c>
      <c r="P45" s="710"/>
      <c r="Q45" s="710"/>
      <c r="R45" s="710"/>
      <c r="S45" s="710"/>
      <c r="T45" s="711"/>
      <c r="U45" s="705" t="s">
        <v>2114</v>
      </c>
      <c r="V45" s="707" t="s">
        <v>2115</v>
      </c>
      <c r="W45" s="138" t="s">
        <v>2123</v>
      </c>
      <c r="X45" s="753">
        <v>30</v>
      </c>
      <c r="Y45" s="754"/>
      <c r="Z45" s="755"/>
      <c r="AA45" s="709" t="s">
        <v>2168</v>
      </c>
      <c r="AB45" s="710"/>
      <c r="AC45" s="710"/>
      <c r="AD45" s="711"/>
      <c r="AE45" s="712" t="s">
        <v>2116</v>
      </c>
      <c r="AF45" s="713"/>
      <c r="AG45" s="713"/>
      <c r="AH45" s="713"/>
      <c r="AI45" s="714"/>
      <c r="AJ45" s="756" t="s">
        <v>2117</v>
      </c>
      <c r="AK45" s="758" t="s">
        <v>2118</v>
      </c>
      <c r="AL45" s="760" t="s">
        <v>2119</v>
      </c>
      <c r="AQ45">
        <v>99000</v>
      </c>
      <c r="AR45">
        <v>999</v>
      </c>
      <c r="AS45">
        <v>999000</v>
      </c>
      <c r="AT45">
        <v>999000</v>
      </c>
      <c r="AU45">
        <v>999</v>
      </c>
      <c r="AV45">
        <v>136</v>
      </c>
      <c r="AW45" s="47" t="s">
        <v>236</v>
      </c>
      <c r="AX45" t="s">
        <v>236</v>
      </c>
      <c r="AY45" s="48" t="s">
        <v>236</v>
      </c>
      <c r="AZ45" s="447" t="s">
        <v>236</v>
      </c>
      <c r="BA45" t="s">
        <v>236</v>
      </c>
    </row>
    <row r="46" spans="1:149" ht="13.5" thickBot="1" x14ac:dyDescent="0.25">
      <c r="A46">
        <v>137</v>
      </c>
      <c r="B46" s="737"/>
      <c r="C46" s="739"/>
      <c r="D46" s="741"/>
      <c r="E46" s="741"/>
      <c r="F46" s="741"/>
      <c r="G46" s="741"/>
      <c r="H46" s="743"/>
      <c r="I46" s="744" t="s">
        <v>1968</v>
      </c>
      <c r="J46" s="745"/>
      <c r="K46" s="746" t="s">
        <v>1969</v>
      </c>
      <c r="L46" s="745"/>
      <c r="M46" s="746" t="s">
        <v>1970</v>
      </c>
      <c r="N46" s="752"/>
      <c r="O46" s="744" t="s">
        <v>1968</v>
      </c>
      <c r="P46" s="745"/>
      <c r="Q46" s="746" t="s">
        <v>1969</v>
      </c>
      <c r="R46" s="745"/>
      <c r="S46" s="746" t="s">
        <v>1970</v>
      </c>
      <c r="T46" s="752"/>
      <c r="U46" s="706"/>
      <c r="V46" s="708"/>
      <c r="W46" s="139" t="s">
        <v>2122</v>
      </c>
      <c r="X46" s="140" t="s">
        <v>1968</v>
      </c>
      <c r="Y46" s="141" t="s">
        <v>1969</v>
      </c>
      <c r="Z46" s="142" t="s">
        <v>2119</v>
      </c>
      <c r="AA46" s="140" t="s">
        <v>1968</v>
      </c>
      <c r="AB46" s="141" t="s">
        <v>1969</v>
      </c>
      <c r="AC46" s="141" t="s">
        <v>1970</v>
      </c>
      <c r="AD46" s="142" t="s">
        <v>2119</v>
      </c>
      <c r="AE46" s="140" t="s">
        <v>1968</v>
      </c>
      <c r="AF46" s="141" t="s">
        <v>1969</v>
      </c>
      <c r="AG46" s="141" t="s">
        <v>1970</v>
      </c>
      <c r="AH46" s="184" t="s">
        <v>2208</v>
      </c>
      <c r="AI46" s="142" t="s">
        <v>2119</v>
      </c>
      <c r="AJ46" s="757"/>
      <c r="AK46" s="759"/>
      <c r="AL46" s="761"/>
      <c r="AQ46">
        <v>99000</v>
      </c>
      <c r="AR46">
        <v>999</v>
      </c>
      <c r="AS46">
        <v>999000</v>
      </c>
      <c r="AT46">
        <v>999000</v>
      </c>
      <c r="AU46">
        <v>999</v>
      </c>
      <c r="AV46">
        <v>137</v>
      </c>
      <c r="AW46" s="47" t="s">
        <v>236</v>
      </c>
      <c r="AX46" t="s">
        <v>236</v>
      </c>
      <c r="AY46" s="48" t="s">
        <v>236</v>
      </c>
      <c r="AZ46" s="447" t="s">
        <v>236</v>
      </c>
      <c r="BA46" t="s">
        <v>236</v>
      </c>
    </row>
    <row r="47" spans="1:149" ht="13.5" thickBot="1" x14ac:dyDescent="0.25">
      <c r="A47">
        <v>159</v>
      </c>
      <c r="B47" s="143" t="s">
        <v>2190</v>
      </c>
      <c r="C47" s="96"/>
      <c r="D47" s="96"/>
      <c r="E47" s="130"/>
      <c r="F47" s="130"/>
      <c r="G47" s="130"/>
      <c r="H47" s="130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130"/>
      <c r="AL47" s="134"/>
      <c r="AQ47">
        <v>99000</v>
      </c>
      <c r="AR47">
        <v>999</v>
      </c>
      <c r="AS47">
        <v>999000</v>
      </c>
      <c r="AT47">
        <v>999000</v>
      </c>
      <c r="AU47">
        <v>999</v>
      </c>
      <c r="AV47">
        <v>159</v>
      </c>
      <c r="AW47" s="47" t="s">
        <v>236</v>
      </c>
      <c r="AX47" t="s">
        <v>236</v>
      </c>
      <c r="AY47" s="48" t="s">
        <v>236</v>
      </c>
      <c r="AZ47" s="447" t="s">
        <v>236</v>
      </c>
      <c r="BA47" t="s">
        <v>236</v>
      </c>
      <c r="BM47" s="73"/>
      <c r="BR47" s="73"/>
      <c r="BS47" s="73"/>
      <c r="BU47" s="108"/>
      <c r="BV47" s="73"/>
      <c r="BW47" s="73"/>
      <c r="BX47" s="73"/>
      <c r="BY47" s="73"/>
      <c r="CF47" s="73" t="s">
        <v>2124</v>
      </c>
      <c r="CG47" s="73" t="s">
        <v>2125</v>
      </c>
      <c r="CH47" s="73" t="s">
        <v>2126</v>
      </c>
      <c r="CI47" s="73" t="s">
        <v>2127</v>
      </c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DB47" s="73" t="s">
        <v>2148</v>
      </c>
      <c r="DC47" s="73" t="s">
        <v>2149</v>
      </c>
      <c r="DD47" s="73" t="s">
        <v>2150</v>
      </c>
      <c r="DE47" s="73" t="s">
        <v>2154</v>
      </c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U47" s="73"/>
      <c r="DV47" s="73"/>
      <c r="DW47" s="73"/>
      <c r="DX47" s="73"/>
      <c r="DZ47" s="73"/>
      <c r="EA47" s="73"/>
      <c r="EB47" s="73"/>
      <c r="EC47" s="73"/>
      <c r="ED47" s="73"/>
      <c r="EF47" s="73"/>
      <c r="EG47" s="73"/>
      <c r="EH47" s="73"/>
      <c r="EI47" s="73"/>
      <c r="EJ47" s="117"/>
      <c r="EN47" s="118"/>
      <c r="EO47" s="118"/>
      <c r="EP47" s="118"/>
      <c r="EQ47" s="118"/>
      <c r="ER47" s="118"/>
      <c r="ES47" s="118"/>
    </row>
    <row r="48" spans="1:149" x14ac:dyDescent="0.2">
      <c r="A48">
        <v>160</v>
      </c>
      <c r="B48" s="381">
        <v>1</v>
      </c>
      <c r="C48" s="382">
        <v>4650</v>
      </c>
      <c r="D48" s="383" t="s">
        <v>1369</v>
      </c>
      <c r="E48" s="384" t="s">
        <v>542</v>
      </c>
      <c r="F48" s="384">
        <v>1997</v>
      </c>
      <c r="G48" s="436">
        <v>49.6</v>
      </c>
      <c r="H48" s="385">
        <v>1.7102999999999999</v>
      </c>
      <c r="I48" s="441">
        <v>50</v>
      </c>
      <c r="J48" s="442" t="s">
        <v>2084</v>
      </c>
      <c r="K48" s="443">
        <v>50</v>
      </c>
      <c r="L48" s="442" t="s">
        <v>236</v>
      </c>
      <c r="M48" s="443">
        <v>54</v>
      </c>
      <c r="N48" s="442" t="s">
        <v>236</v>
      </c>
      <c r="O48" s="441">
        <v>61</v>
      </c>
      <c r="P48" s="442" t="s">
        <v>236</v>
      </c>
      <c r="Q48" s="443">
        <v>65</v>
      </c>
      <c r="R48" s="442" t="s">
        <v>2084</v>
      </c>
      <c r="S48" s="443">
        <v>65</v>
      </c>
      <c r="T48" s="442" t="s">
        <v>236</v>
      </c>
      <c r="U48" s="426">
        <v>119</v>
      </c>
      <c r="V48" s="427">
        <v>203.5257</v>
      </c>
      <c r="W48" s="427">
        <v>203.5257</v>
      </c>
      <c r="X48" s="342">
        <v>6</v>
      </c>
      <c r="Y48" s="343">
        <v>0</v>
      </c>
      <c r="Z48" s="334">
        <v>90</v>
      </c>
      <c r="AA48" s="351">
        <v>6.92</v>
      </c>
      <c r="AB48" s="345">
        <v>6.9</v>
      </c>
      <c r="AC48" s="343">
        <v>6.8</v>
      </c>
      <c r="AD48" s="335">
        <v>98.4</v>
      </c>
      <c r="AE48" s="351">
        <v>9.85</v>
      </c>
      <c r="AF48" s="345">
        <v>9.86</v>
      </c>
      <c r="AG48" s="343">
        <v>9.7100000000000009</v>
      </c>
      <c r="AH48" s="336">
        <v>60.46</v>
      </c>
      <c r="AI48" s="335">
        <v>103.40473799999999</v>
      </c>
      <c r="AJ48" s="337">
        <v>495.33043800000002</v>
      </c>
      <c r="AK48" s="332">
        <v>1</v>
      </c>
      <c r="AL48" s="135">
        <v>30</v>
      </c>
      <c r="AO48">
        <v>2</v>
      </c>
      <c r="AP48">
        <v>2160</v>
      </c>
      <c r="AQ48">
        <v>1163</v>
      </c>
      <c r="AR48">
        <v>163</v>
      </c>
      <c r="AS48">
        <v>160163</v>
      </c>
      <c r="AT48">
        <v>999000</v>
      </c>
      <c r="AU48">
        <v>999</v>
      </c>
      <c r="AV48">
        <v>160</v>
      </c>
      <c r="AW48" s="47" t="s">
        <v>236</v>
      </c>
      <c r="AX48" t="s">
        <v>236</v>
      </c>
      <c r="AY48" s="48" t="s">
        <v>236</v>
      </c>
      <c r="AZ48" s="447" t="s">
        <v>236</v>
      </c>
      <c r="BA48" t="s">
        <v>236</v>
      </c>
      <c r="BZ48" s="28">
        <v>50</v>
      </c>
      <c r="CA48" s="28" t="s">
        <v>2084</v>
      </c>
      <c r="CB48" s="28">
        <v>50</v>
      </c>
      <c r="CC48" s="28" t="s">
        <v>236</v>
      </c>
      <c r="CD48" s="28">
        <v>54</v>
      </c>
      <c r="CE48" s="28" t="s">
        <v>236</v>
      </c>
      <c r="CF48" s="28">
        <v>0</v>
      </c>
      <c r="CG48" s="28">
        <v>50</v>
      </c>
      <c r="CH48" s="28">
        <v>54</v>
      </c>
      <c r="CI48" s="28">
        <v>54</v>
      </c>
      <c r="CT48" s="5"/>
      <c r="CV48" s="28">
        <v>61</v>
      </c>
      <c r="CW48" s="28" t="s">
        <v>236</v>
      </c>
      <c r="CX48" s="28">
        <v>65</v>
      </c>
      <c r="CY48" s="28" t="s">
        <v>2084</v>
      </c>
      <c r="CZ48" s="28">
        <v>65</v>
      </c>
      <c r="DA48" s="28" t="s">
        <v>236</v>
      </c>
      <c r="DB48" s="28">
        <v>61</v>
      </c>
      <c r="DC48" s="28">
        <v>0</v>
      </c>
      <c r="DD48" s="28">
        <v>65</v>
      </c>
      <c r="DE48" s="28">
        <v>65</v>
      </c>
      <c r="DP48" s="5"/>
      <c r="DQ48" s="48"/>
      <c r="DR48" s="5"/>
      <c r="DS48" s="5"/>
      <c r="DU48" s="48"/>
      <c r="DV48" s="48"/>
      <c r="DW48" s="48"/>
      <c r="DY48" s="48"/>
      <c r="DZ48" s="48"/>
      <c r="EA48" s="48"/>
      <c r="EB48" s="48"/>
      <c r="EC48" s="48"/>
      <c r="EF48" s="48"/>
      <c r="EG48" s="48"/>
      <c r="EH48" s="48"/>
      <c r="EI48" s="48"/>
      <c r="EN48" s="48"/>
    </row>
    <row r="49" spans="1:144" x14ac:dyDescent="0.2">
      <c r="A49">
        <v>161</v>
      </c>
      <c r="B49" s="387">
        <v>2</v>
      </c>
      <c r="C49" s="388">
        <v>4702</v>
      </c>
      <c r="D49" s="389" t="s">
        <v>2426</v>
      </c>
      <c r="E49" s="390" t="s">
        <v>417</v>
      </c>
      <c r="F49" s="390">
        <v>1998</v>
      </c>
      <c r="G49" s="439">
        <v>67.7</v>
      </c>
      <c r="H49" s="391">
        <v>1.3547</v>
      </c>
      <c r="I49" s="392">
        <v>41</v>
      </c>
      <c r="J49" s="393" t="s">
        <v>236</v>
      </c>
      <c r="K49" s="394">
        <v>45</v>
      </c>
      <c r="L49" s="393" t="s">
        <v>236</v>
      </c>
      <c r="M49" s="394">
        <v>50</v>
      </c>
      <c r="N49" s="393" t="s">
        <v>2084</v>
      </c>
      <c r="O49" s="392">
        <v>55</v>
      </c>
      <c r="P49" s="393" t="s">
        <v>236</v>
      </c>
      <c r="Q49" s="394">
        <v>60</v>
      </c>
      <c r="R49" s="393" t="s">
        <v>236</v>
      </c>
      <c r="S49" s="394">
        <v>65</v>
      </c>
      <c r="T49" s="393" t="s">
        <v>2084</v>
      </c>
      <c r="U49" s="428">
        <v>105</v>
      </c>
      <c r="V49" s="429">
        <v>142.24349999999998</v>
      </c>
      <c r="W49" s="429">
        <v>142.24349999999998</v>
      </c>
      <c r="X49" s="395">
        <v>5.3</v>
      </c>
      <c r="Y49" s="396">
        <v>5.2</v>
      </c>
      <c r="Z49" s="397">
        <v>110</v>
      </c>
      <c r="AA49" s="398">
        <v>7.79</v>
      </c>
      <c r="AB49" s="396">
        <v>7.66</v>
      </c>
      <c r="AC49" s="396">
        <v>7.39</v>
      </c>
      <c r="AD49" s="399">
        <v>115.8</v>
      </c>
      <c r="AE49" s="398">
        <v>10.199999999999999</v>
      </c>
      <c r="AF49" s="396">
        <v>9.61</v>
      </c>
      <c r="AG49" s="396">
        <v>10.54</v>
      </c>
      <c r="AH49" s="400">
        <v>65.69</v>
      </c>
      <c r="AI49" s="399">
        <v>88.990242999999992</v>
      </c>
      <c r="AJ49" s="401">
        <v>457.03374299999996</v>
      </c>
      <c r="AK49" s="402">
        <v>2</v>
      </c>
      <c r="AL49" s="403">
        <v>20</v>
      </c>
      <c r="AO49">
        <v>3</v>
      </c>
      <c r="AP49">
        <v>3161</v>
      </c>
      <c r="AQ49">
        <v>2160</v>
      </c>
      <c r="AR49">
        <v>160</v>
      </c>
      <c r="AS49">
        <v>161160</v>
      </c>
      <c r="AT49">
        <v>999000</v>
      </c>
      <c r="AU49">
        <v>999</v>
      </c>
      <c r="AV49">
        <v>161</v>
      </c>
      <c r="AW49" s="47" t="s">
        <v>236</v>
      </c>
      <c r="AX49" t="s">
        <v>236</v>
      </c>
      <c r="AY49" s="48" t="s">
        <v>236</v>
      </c>
      <c r="AZ49" s="447" t="s">
        <v>236</v>
      </c>
      <c r="BA49" t="s">
        <v>236</v>
      </c>
      <c r="BZ49" s="28">
        <v>41</v>
      </c>
      <c r="CA49" s="28" t="s">
        <v>236</v>
      </c>
      <c r="CB49" s="28">
        <v>45</v>
      </c>
      <c r="CC49" s="28" t="s">
        <v>236</v>
      </c>
      <c r="CD49" s="28">
        <v>50</v>
      </c>
      <c r="CE49" s="28" t="s">
        <v>2084</v>
      </c>
      <c r="CF49" s="28">
        <v>41</v>
      </c>
      <c r="CG49" s="28">
        <v>45</v>
      </c>
      <c r="CH49" s="28">
        <v>0</v>
      </c>
      <c r="CI49" s="28">
        <v>45</v>
      </c>
      <c r="CT49" s="5"/>
      <c r="CV49" s="28">
        <v>55</v>
      </c>
      <c r="CW49" s="28" t="s">
        <v>236</v>
      </c>
      <c r="CX49" s="28">
        <v>60</v>
      </c>
      <c r="CY49" s="28" t="s">
        <v>236</v>
      </c>
      <c r="CZ49" s="28">
        <v>65</v>
      </c>
      <c r="DA49" s="28" t="s">
        <v>2084</v>
      </c>
      <c r="DB49" s="28">
        <v>55</v>
      </c>
      <c r="DC49" s="28">
        <v>60</v>
      </c>
      <c r="DD49" s="28">
        <v>0</v>
      </c>
      <c r="DE49" s="28">
        <v>60</v>
      </c>
      <c r="DP49" s="5"/>
      <c r="DQ49" s="48"/>
      <c r="DR49" s="5"/>
      <c r="DS49" s="5"/>
      <c r="DU49" s="48"/>
      <c r="DV49" s="48"/>
      <c r="DW49" s="48"/>
      <c r="DZ49" s="48"/>
      <c r="EA49" s="48"/>
      <c r="EB49" s="48"/>
      <c r="EC49" s="48"/>
      <c r="EF49" s="48"/>
      <c r="EG49" s="48"/>
      <c r="EH49" s="48"/>
      <c r="EI49" s="48"/>
      <c r="EN49" s="48"/>
    </row>
    <row r="50" spans="1:144" x14ac:dyDescent="0.2">
      <c r="A50">
        <v>162</v>
      </c>
      <c r="B50" s="353">
        <v>3</v>
      </c>
      <c r="C50" s="354" t="s">
        <v>83</v>
      </c>
      <c r="D50" s="355" t="s">
        <v>22</v>
      </c>
      <c r="E50" s="356" t="s">
        <v>417</v>
      </c>
      <c r="F50" s="356">
        <v>1998</v>
      </c>
      <c r="G50" s="438">
        <v>53.3</v>
      </c>
      <c r="H50" s="357">
        <v>1.6111</v>
      </c>
      <c r="I50" s="444">
        <v>25</v>
      </c>
      <c r="J50" s="445" t="s">
        <v>236</v>
      </c>
      <c r="K50" s="446">
        <v>28</v>
      </c>
      <c r="L50" s="445" t="s">
        <v>236</v>
      </c>
      <c r="M50" s="446">
        <v>30</v>
      </c>
      <c r="N50" s="445" t="s">
        <v>236</v>
      </c>
      <c r="O50" s="444">
        <v>35</v>
      </c>
      <c r="P50" s="445" t="s">
        <v>236</v>
      </c>
      <c r="Q50" s="446">
        <v>40</v>
      </c>
      <c r="R50" s="445" t="s">
        <v>236</v>
      </c>
      <c r="S50" s="446">
        <v>43</v>
      </c>
      <c r="T50" s="445" t="s">
        <v>236</v>
      </c>
      <c r="U50" s="430">
        <v>73</v>
      </c>
      <c r="V50" s="431">
        <v>117.6103</v>
      </c>
      <c r="W50" s="431">
        <v>117.6103</v>
      </c>
      <c r="X50" s="344">
        <v>5.9</v>
      </c>
      <c r="Y50" s="345">
        <v>5.6</v>
      </c>
      <c r="Z50" s="338">
        <v>100</v>
      </c>
      <c r="AA50" s="352">
        <v>6.57</v>
      </c>
      <c r="AB50" s="345">
        <v>6.69</v>
      </c>
      <c r="AC50" s="345">
        <v>6.38</v>
      </c>
      <c r="AD50" s="339">
        <v>93.8</v>
      </c>
      <c r="AE50" s="352">
        <v>8.11</v>
      </c>
      <c r="AF50" s="345">
        <v>6.78</v>
      </c>
      <c r="AG50" s="345">
        <v>8.0399999999999991</v>
      </c>
      <c r="AH50" s="340">
        <v>47</v>
      </c>
      <c r="AI50" s="339">
        <v>75.721699999999998</v>
      </c>
      <c r="AJ50" s="341">
        <v>387.13200000000001</v>
      </c>
      <c r="AK50" s="333">
        <v>3</v>
      </c>
      <c r="AL50" s="136">
        <v>16</v>
      </c>
      <c r="AO50">
        <v>4</v>
      </c>
      <c r="AP50">
        <v>4162</v>
      </c>
      <c r="AQ50">
        <v>3161</v>
      </c>
      <c r="AR50">
        <v>161</v>
      </c>
      <c r="AS50">
        <v>162161</v>
      </c>
      <c r="AT50">
        <v>999000</v>
      </c>
      <c r="AU50">
        <v>999</v>
      </c>
      <c r="AV50">
        <v>162</v>
      </c>
      <c r="AW50" s="47" t="s">
        <v>236</v>
      </c>
      <c r="AX50" t="s">
        <v>236</v>
      </c>
      <c r="AY50" s="48" t="s">
        <v>236</v>
      </c>
      <c r="AZ50" s="447" t="s">
        <v>236</v>
      </c>
      <c r="BA50" t="s">
        <v>236</v>
      </c>
      <c r="BZ50" s="28">
        <v>25</v>
      </c>
      <c r="CA50" s="28" t="s">
        <v>236</v>
      </c>
      <c r="CB50" s="28">
        <v>28</v>
      </c>
      <c r="CC50" s="28" t="s">
        <v>236</v>
      </c>
      <c r="CD50" s="28">
        <v>30</v>
      </c>
      <c r="CE50" s="28" t="s">
        <v>236</v>
      </c>
      <c r="CF50" s="28">
        <v>25</v>
      </c>
      <c r="CG50" s="28">
        <v>28</v>
      </c>
      <c r="CH50" s="28">
        <v>30</v>
      </c>
      <c r="CI50" s="28">
        <v>30</v>
      </c>
      <c r="CT50" s="5"/>
      <c r="CV50" s="28">
        <v>35</v>
      </c>
      <c r="CW50" s="28" t="s">
        <v>236</v>
      </c>
      <c r="CX50" s="28">
        <v>40</v>
      </c>
      <c r="CY50" s="28" t="s">
        <v>236</v>
      </c>
      <c r="CZ50" s="28">
        <v>43</v>
      </c>
      <c r="DA50" s="28" t="s">
        <v>236</v>
      </c>
      <c r="DB50" s="28">
        <v>35</v>
      </c>
      <c r="DC50" s="28">
        <v>40</v>
      </c>
      <c r="DD50" s="28">
        <v>43</v>
      </c>
      <c r="DE50" s="28">
        <v>43</v>
      </c>
      <c r="DP50" s="5"/>
      <c r="DQ50" s="48"/>
      <c r="DR50" s="5"/>
      <c r="DS50" s="5"/>
      <c r="DU50" s="48"/>
      <c r="DV50" s="48"/>
      <c r="DW50" s="48"/>
      <c r="DZ50" s="48"/>
      <c r="EA50" s="48"/>
      <c r="EB50" s="48"/>
      <c r="EC50" s="48"/>
      <c r="EF50" s="48"/>
      <c r="EG50" s="48"/>
      <c r="EH50" s="48"/>
      <c r="EI50" s="48"/>
      <c r="EN50" s="48"/>
    </row>
    <row r="51" spans="1:144" x14ac:dyDescent="0.2">
      <c r="A51">
        <v>163</v>
      </c>
      <c r="B51" s="387">
        <v>4</v>
      </c>
      <c r="C51" s="388">
        <v>4701</v>
      </c>
      <c r="D51" s="389" t="s">
        <v>1580</v>
      </c>
      <c r="E51" s="390" t="s">
        <v>417</v>
      </c>
      <c r="F51" s="390">
        <v>1998</v>
      </c>
      <c r="G51" s="439">
        <v>58.5</v>
      </c>
      <c r="H51" s="391">
        <v>1.4990000000000001</v>
      </c>
      <c r="I51" s="392">
        <v>32</v>
      </c>
      <c r="J51" s="393" t="s">
        <v>236</v>
      </c>
      <c r="K51" s="394">
        <v>35</v>
      </c>
      <c r="L51" s="393" t="s">
        <v>2084</v>
      </c>
      <c r="M51" s="394">
        <v>35</v>
      </c>
      <c r="N51" s="393" t="s">
        <v>236</v>
      </c>
      <c r="O51" s="392">
        <v>40</v>
      </c>
      <c r="P51" s="393" t="s">
        <v>236</v>
      </c>
      <c r="Q51" s="394">
        <v>45</v>
      </c>
      <c r="R51" s="393" t="s">
        <v>236</v>
      </c>
      <c r="S51" s="394">
        <v>47</v>
      </c>
      <c r="T51" s="393" t="s">
        <v>236</v>
      </c>
      <c r="U51" s="428">
        <v>82</v>
      </c>
      <c r="V51" s="429">
        <v>122.91800000000001</v>
      </c>
      <c r="W51" s="429">
        <v>122.91800000000001</v>
      </c>
      <c r="X51" s="395">
        <v>6.1</v>
      </c>
      <c r="Y51" s="396">
        <v>6</v>
      </c>
      <c r="Z51" s="397">
        <v>90</v>
      </c>
      <c r="AA51" s="398">
        <v>6.28</v>
      </c>
      <c r="AB51" s="396">
        <v>6.25</v>
      </c>
      <c r="AC51" s="396">
        <v>6.2</v>
      </c>
      <c r="AD51" s="399">
        <v>85.6</v>
      </c>
      <c r="AE51" s="398">
        <v>6.21</v>
      </c>
      <c r="AF51" s="396">
        <v>6.87</v>
      </c>
      <c r="AG51" s="396">
        <v>6.98</v>
      </c>
      <c r="AH51" s="400">
        <v>38.31</v>
      </c>
      <c r="AI51" s="399">
        <v>57.426690000000008</v>
      </c>
      <c r="AJ51" s="401">
        <v>355.94469000000004</v>
      </c>
      <c r="AK51" s="402">
        <v>4</v>
      </c>
      <c r="AL51" s="403">
        <v>12</v>
      </c>
      <c r="AO51">
        <v>1</v>
      </c>
      <c r="AP51">
        <v>1163</v>
      </c>
      <c r="AQ51">
        <v>4162</v>
      </c>
      <c r="AR51">
        <v>162</v>
      </c>
      <c r="AS51">
        <v>163162</v>
      </c>
      <c r="AT51">
        <v>999000</v>
      </c>
      <c r="AU51">
        <v>999</v>
      </c>
      <c r="AV51">
        <v>163</v>
      </c>
      <c r="AW51" s="47" t="s">
        <v>236</v>
      </c>
      <c r="AX51" t="s">
        <v>236</v>
      </c>
      <c r="AY51" s="48" t="s">
        <v>236</v>
      </c>
      <c r="AZ51" s="447" t="s">
        <v>236</v>
      </c>
      <c r="BA51" t="s">
        <v>236</v>
      </c>
      <c r="BZ51" s="28">
        <v>32</v>
      </c>
      <c r="CA51" s="28" t="s">
        <v>236</v>
      </c>
      <c r="CB51" s="28">
        <v>35</v>
      </c>
      <c r="CC51" s="28" t="s">
        <v>2084</v>
      </c>
      <c r="CD51" s="28">
        <v>35</v>
      </c>
      <c r="CE51" s="28" t="s">
        <v>236</v>
      </c>
      <c r="CF51" s="28">
        <v>32</v>
      </c>
      <c r="CG51" s="28">
        <v>0</v>
      </c>
      <c r="CH51" s="28">
        <v>35</v>
      </c>
      <c r="CI51" s="28">
        <v>35</v>
      </c>
      <c r="CT51" s="5"/>
      <c r="CV51" s="28">
        <v>40</v>
      </c>
      <c r="CW51" s="28" t="s">
        <v>236</v>
      </c>
      <c r="CX51" s="28">
        <v>45</v>
      </c>
      <c r="CY51" s="28" t="s">
        <v>236</v>
      </c>
      <c r="CZ51" s="28">
        <v>47</v>
      </c>
      <c r="DA51" s="28" t="s">
        <v>236</v>
      </c>
      <c r="DB51" s="28">
        <v>40</v>
      </c>
      <c r="DC51" s="28">
        <v>45</v>
      </c>
      <c r="DD51" s="28">
        <v>47</v>
      </c>
      <c r="DE51" s="28">
        <v>47</v>
      </c>
      <c r="DP51" s="5"/>
      <c r="DQ51" s="48"/>
      <c r="DR51" s="5"/>
      <c r="DS51" s="5"/>
      <c r="DU51" s="48"/>
      <c r="DV51" s="48"/>
      <c r="DW51" s="48"/>
      <c r="DZ51" s="48"/>
      <c r="EA51" s="48"/>
      <c r="EB51" s="48"/>
      <c r="EC51" s="48"/>
      <c r="EF51" s="48"/>
      <c r="EG51" s="48"/>
      <c r="EH51" s="48"/>
      <c r="EI51" s="48"/>
      <c r="EN51" s="48"/>
    </row>
    <row r="52" spans="1:144" x14ac:dyDescent="0.2">
      <c r="A52">
        <v>164</v>
      </c>
      <c r="B52" s="353">
        <v>5</v>
      </c>
      <c r="C52" s="354">
        <v>4711</v>
      </c>
      <c r="D52" s="355" t="s">
        <v>2360</v>
      </c>
      <c r="E52" s="356" t="s">
        <v>626</v>
      </c>
      <c r="F52" s="356">
        <v>1998</v>
      </c>
      <c r="G52" s="438">
        <v>83.4</v>
      </c>
      <c r="H52" s="357">
        <v>1.2022999999999999</v>
      </c>
      <c r="I52" s="444">
        <v>33</v>
      </c>
      <c r="J52" s="445" t="s">
        <v>236</v>
      </c>
      <c r="K52" s="446">
        <v>38</v>
      </c>
      <c r="L52" s="445" t="s">
        <v>236</v>
      </c>
      <c r="M52" s="446">
        <v>40</v>
      </c>
      <c r="N52" s="445" t="s">
        <v>2084</v>
      </c>
      <c r="O52" s="444">
        <v>48</v>
      </c>
      <c r="P52" s="445" t="s">
        <v>236</v>
      </c>
      <c r="Q52" s="446">
        <v>53</v>
      </c>
      <c r="R52" s="445" t="s">
        <v>2084</v>
      </c>
      <c r="S52" s="446">
        <v>53</v>
      </c>
      <c r="T52" s="445" t="s">
        <v>236</v>
      </c>
      <c r="U52" s="430">
        <v>91</v>
      </c>
      <c r="V52" s="431">
        <v>109.4093</v>
      </c>
      <c r="W52" s="431">
        <v>109.4093</v>
      </c>
      <c r="X52" s="344">
        <v>6.4</v>
      </c>
      <c r="Y52" s="345">
        <v>6.1</v>
      </c>
      <c r="Z52" s="338">
        <v>88</v>
      </c>
      <c r="AA52" s="352">
        <v>0</v>
      </c>
      <c r="AB52" s="345">
        <v>5.7</v>
      </c>
      <c r="AC52" s="345">
        <v>5.81</v>
      </c>
      <c r="AD52" s="339">
        <v>76.2</v>
      </c>
      <c r="AE52" s="352">
        <v>0</v>
      </c>
      <c r="AF52" s="345">
        <v>6.78</v>
      </c>
      <c r="AG52" s="345">
        <v>9.9600000000000009</v>
      </c>
      <c r="AH52" s="340">
        <v>61.23</v>
      </c>
      <c r="AI52" s="339">
        <v>73.616828999999996</v>
      </c>
      <c r="AJ52" s="341">
        <v>347.22612900000001</v>
      </c>
      <c r="AK52" s="333">
        <v>5</v>
      </c>
      <c r="AL52" s="136">
        <v>11</v>
      </c>
      <c r="AO52">
        <v>6</v>
      </c>
      <c r="AP52">
        <v>6164</v>
      </c>
      <c r="AQ52">
        <v>5165</v>
      </c>
      <c r="AR52">
        <v>165</v>
      </c>
      <c r="AS52">
        <v>164165</v>
      </c>
      <c r="AT52">
        <v>999000</v>
      </c>
      <c r="AU52">
        <v>999</v>
      </c>
      <c r="AV52">
        <v>164</v>
      </c>
      <c r="AW52" s="47" t="s">
        <v>236</v>
      </c>
      <c r="AX52" t="s">
        <v>236</v>
      </c>
      <c r="AY52" s="48" t="s">
        <v>236</v>
      </c>
      <c r="AZ52" s="447" t="s">
        <v>236</v>
      </c>
      <c r="BA52" t="s">
        <v>236</v>
      </c>
      <c r="BZ52" s="28">
        <v>33</v>
      </c>
      <c r="CA52" s="28" t="s">
        <v>236</v>
      </c>
      <c r="CB52" s="28">
        <v>38</v>
      </c>
      <c r="CC52" s="28" t="s">
        <v>236</v>
      </c>
      <c r="CD52" s="28">
        <v>40</v>
      </c>
      <c r="CE52" s="28" t="s">
        <v>2084</v>
      </c>
      <c r="CF52" s="28">
        <v>33</v>
      </c>
      <c r="CG52" s="28">
        <v>38</v>
      </c>
      <c r="CH52" s="28">
        <v>0</v>
      </c>
      <c r="CI52" s="28">
        <v>38</v>
      </c>
      <c r="CT52" s="5"/>
      <c r="CV52" s="28">
        <v>48</v>
      </c>
      <c r="CW52" s="28" t="s">
        <v>236</v>
      </c>
      <c r="CX52" s="28">
        <v>53</v>
      </c>
      <c r="CY52" s="28" t="s">
        <v>2084</v>
      </c>
      <c r="CZ52" s="28">
        <v>53</v>
      </c>
      <c r="DA52" s="28" t="s">
        <v>236</v>
      </c>
      <c r="DB52" s="28">
        <v>48</v>
      </c>
      <c r="DC52" s="28">
        <v>0</v>
      </c>
      <c r="DD52" s="28">
        <v>53</v>
      </c>
      <c r="DE52" s="28">
        <v>53</v>
      </c>
      <c r="DP52" s="5"/>
      <c r="DQ52" s="48"/>
      <c r="DR52" s="5"/>
      <c r="DS52" s="5"/>
      <c r="DU52" s="48"/>
      <c r="DV52" s="48"/>
      <c r="DW52" s="48"/>
      <c r="DZ52" s="48"/>
      <c r="EA52" s="48"/>
      <c r="EB52" s="48"/>
      <c r="EC52" s="48"/>
      <c r="EF52" s="48"/>
      <c r="EG52" s="48"/>
      <c r="EH52" s="48"/>
      <c r="EI52" s="48"/>
      <c r="EN52" s="48"/>
    </row>
    <row r="53" spans="1:144" ht="13.5" thickBot="1" x14ac:dyDescent="0.25">
      <c r="A53">
        <v>165</v>
      </c>
      <c r="B53" s="409">
        <v>6</v>
      </c>
      <c r="C53" s="410">
        <v>4705</v>
      </c>
      <c r="D53" s="411" t="s">
        <v>1312</v>
      </c>
      <c r="E53" s="412" t="s">
        <v>542</v>
      </c>
      <c r="F53" s="412">
        <v>1998</v>
      </c>
      <c r="G53" s="440">
        <v>72</v>
      </c>
      <c r="H53" s="413">
        <v>1.3037000000000001</v>
      </c>
      <c r="I53" s="414">
        <v>37</v>
      </c>
      <c r="J53" s="415" t="s">
        <v>236</v>
      </c>
      <c r="K53" s="416">
        <v>40</v>
      </c>
      <c r="L53" s="415" t="s">
        <v>236</v>
      </c>
      <c r="M53" s="416">
        <v>44</v>
      </c>
      <c r="N53" s="415" t="s">
        <v>236</v>
      </c>
      <c r="O53" s="414">
        <v>46</v>
      </c>
      <c r="P53" s="415" t="s">
        <v>236</v>
      </c>
      <c r="Q53" s="416">
        <v>49</v>
      </c>
      <c r="R53" s="415" t="s">
        <v>236</v>
      </c>
      <c r="S53" s="416">
        <v>52</v>
      </c>
      <c r="T53" s="415" t="s">
        <v>236</v>
      </c>
      <c r="U53" s="432">
        <v>96</v>
      </c>
      <c r="V53" s="433">
        <v>125.15520000000001</v>
      </c>
      <c r="W53" s="433">
        <v>125.15520000000001</v>
      </c>
      <c r="X53" s="417">
        <v>6.8</v>
      </c>
      <c r="Y53" s="418">
        <v>6.8</v>
      </c>
      <c r="Z53" s="419">
        <v>70</v>
      </c>
      <c r="AA53" s="420">
        <v>5.37</v>
      </c>
      <c r="AB53" s="418">
        <v>5.14</v>
      </c>
      <c r="AC53" s="418">
        <v>0</v>
      </c>
      <c r="AD53" s="421">
        <v>67.400000000000006</v>
      </c>
      <c r="AE53" s="420">
        <v>6.46</v>
      </c>
      <c r="AF53" s="418">
        <v>6.06</v>
      </c>
      <c r="AG53" s="418">
        <v>6.78</v>
      </c>
      <c r="AH53" s="422">
        <v>36.770000000000003</v>
      </c>
      <c r="AI53" s="421">
        <v>47.937049000000009</v>
      </c>
      <c r="AJ53" s="423">
        <v>310.49224900000002</v>
      </c>
      <c r="AK53" s="424">
        <v>6</v>
      </c>
      <c r="AL53" s="425">
        <v>10</v>
      </c>
      <c r="AO53">
        <v>5</v>
      </c>
      <c r="AP53">
        <v>5165</v>
      </c>
      <c r="AQ53">
        <v>6164</v>
      </c>
      <c r="AR53">
        <v>164</v>
      </c>
      <c r="AS53">
        <v>165164</v>
      </c>
      <c r="AT53">
        <v>999000</v>
      </c>
      <c r="AU53">
        <v>999</v>
      </c>
      <c r="AV53">
        <v>165</v>
      </c>
      <c r="AW53" s="47" t="s">
        <v>236</v>
      </c>
      <c r="AX53" t="s">
        <v>236</v>
      </c>
      <c r="AY53" s="48" t="s">
        <v>236</v>
      </c>
      <c r="AZ53" s="447" t="s">
        <v>236</v>
      </c>
      <c r="BA53" t="s">
        <v>236</v>
      </c>
      <c r="BZ53" s="28">
        <v>37</v>
      </c>
      <c r="CA53" s="28" t="s">
        <v>236</v>
      </c>
      <c r="CB53" s="28">
        <v>40</v>
      </c>
      <c r="CC53" s="28" t="s">
        <v>236</v>
      </c>
      <c r="CD53" s="28">
        <v>44</v>
      </c>
      <c r="CE53" s="28" t="s">
        <v>236</v>
      </c>
      <c r="CF53" s="28">
        <v>37</v>
      </c>
      <c r="CG53" s="28">
        <v>40</v>
      </c>
      <c r="CH53" s="28">
        <v>44</v>
      </c>
      <c r="CI53" s="28">
        <v>44</v>
      </c>
      <c r="CT53" s="5"/>
      <c r="CV53" s="28">
        <v>46</v>
      </c>
      <c r="CW53" s="28" t="s">
        <v>236</v>
      </c>
      <c r="CX53" s="28">
        <v>49</v>
      </c>
      <c r="CY53" s="28" t="s">
        <v>236</v>
      </c>
      <c r="CZ53" s="28">
        <v>52</v>
      </c>
      <c r="DA53" s="28" t="s">
        <v>236</v>
      </c>
      <c r="DB53" s="28">
        <v>46</v>
      </c>
      <c r="DC53" s="28">
        <v>49</v>
      </c>
      <c r="DD53" s="28">
        <v>52</v>
      </c>
      <c r="DE53" s="28">
        <v>52</v>
      </c>
      <c r="DP53" s="5"/>
      <c r="DQ53" s="48"/>
      <c r="DR53" s="5"/>
      <c r="DS53" s="5"/>
      <c r="DU53" s="48"/>
      <c r="DV53" s="48"/>
      <c r="DW53" s="48"/>
      <c r="DZ53" s="48"/>
      <c r="EA53" s="48"/>
      <c r="EB53" s="48"/>
      <c r="EC53" s="48"/>
      <c r="EF53" s="48"/>
      <c r="EG53" s="48"/>
      <c r="EH53" s="48"/>
      <c r="EI53" s="48"/>
      <c r="EN53" s="48"/>
    </row>
  </sheetData>
  <mergeCells count="102">
    <mergeCell ref="AA45:AD45"/>
    <mergeCell ref="AE45:AI45"/>
    <mergeCell ref="AJ45:AJ46"/>
    <mergeCell ref="U23:U24"/>
    <mergeCell ref="V23:V24"/>
    <mergeCell ref="X23:Z23"/>
    <mergeCell ref="AA23:AD23"/>
    <mergeCell ref="AE23:AI23"/>
    <mergeCell ref="AJ23:AJ24"/>
    <mergeCell ref="B44:AL44"/>
    <mergeCell ref="B45:B46"/>
    <mergeCell ref="C45:C46"/>
    <mergeCell ref="D45:D46"/>
    <mergeCell ref="E45:E46"/>
    <mergeCell ref="F45:F46"/>
    <mergeCell ref="G45:G46"/>
    <mergeCell ref="H45:H46"/>
    <mergeCell ref="I45:N45"/>
    <mergeCell ref="O45:T45"/>
    <mergeCell ref="AK45:AK46"/>
    <mergeCell ref="AL45:AL46"/>
    <mergeCell ref="I46:J46"/>
    <mergeCell ref="K46:L46"/>
    <mergeCell ref="M46:N46"/>
    <mergeCell ref="O46:P46"/>
    <mergeCell ref="Q46:R46"/>
    <mergeCell ref="S46:T46"/>
    <mergeCell ref="U14:U15"/>
    <mergeCell ref="V14:V15"/>
    <mergeCell ref="X14:Z14"/>
    <mergeCell ref="U45:U46"/>
    <mergeCell ref="V45:V46"/>
    <mergeCell ref="X45:Z45"/>
    <mergeCell ref="AA14:AD14"/>
    <mergeCell ref="AE14:AI14"/>
    <mergeCell ref="AJ14:AJ15"/>
    <mergeCell ref="B22:AL22"/>
    <mergeCell ref="B23:B24"/>
    <mergeCell ref="C23:C24"/>
    <mergeCell ref="D23:D24"/>
    <mergeCell ref="E23:E24"/>
    <mergeCell ref="F23:F24"/>
    <mergeCell ref="G23:G24"/>
    <mergeCell ref="H23:H24"/>
    <mergeCell ref="I23:N23"/>
    <mergeCell ref="O23:T23"/>
    <mergeCell ref="AK23:AK24"/>
    <mergeCell ref="AL23:AL24"/>
    <mergeCell ref="I24:J24"/>
    <mergeCell ref="K24:L24"/>
    <mergeCell ref="M24:N24"/>
    <mergeCell ref="O24:P24"/>
    <mergeCell ref="Q24:R24"/>
    <mergeCell ref="S24:T24"/>
    <mergeCell ref="U8:U9"/>
    <mergeCell ref="V8:V9"/>
    <mergeCell ref="X8:Z8"/>
    <mergeCell ref="AA8:AD8"/>
    <mergeCell ref="AE8:AI8"/>
    <mergeCell ref="AJ8:AJ9"/>
    <mergeCell ref="B13:AL13"/>
    <mergeCell ref="B14:B15"/>
    <mergeCell ref="C14:C15"/>
    <mergeCell ref="D14:D15"/>
    <mergeCell ref="E14:E15"/>
    <mergeCell ref="F14:F15"/>
    <mergeCell ref="G14:G15"/>
    <mergeCell ref="H14:H15"/>
    <mergeCell ref="I14:N14"/>
    <mergeCell ref="O14:T14"/>
    <mergeCell ref="AK14:AK15"/>
    <mergeCell ref="AL14:AL15"/>
    <mergeCell ref="I15:J15"/>
    <mergeCell ref="K15:L15"/>
    <mergeCell ref="M15:N15"/>
    <mergeCell ref="O15:P15"/>
    <mergeCell ref="Q15:R15"/>
    <mergeCell ref="S15:T15"/>
    <mergeCell ref="B1:AL2"/>
    <mergeCell ref="B3:D4"/>
    <mergeCell ref="E3:H4"/>
    <mergeCell ref="I3:AL4"/>
    <mergeCell ref="B5:Q5"/>
    <mergeCell ref="R5:AL5"/>
    <mergeCell ref="B7:AL7"/>
    <mergeCell ref="B8:B9"/>
    <mergeCell ref="C8:C9"/>
    <mergeCell ref="D8:D9"/>
    <mergeCell ref="E8:E9"/>
    <mergeCell ref="F8:F9"/>
    <mergeCell ref="G8:G9"/>
    <mergeCell ref="H8:H9"/>
    <mergeCell ref="I8:N8"/>
    <mergeCell ref="O8:T8"/>
    <mergeCell ref="AK8:AK9"/>
    <mergeCell ref="AL8:AL9"/>
    <mergeCell ref="I9:J9"/>
    <mergeCell ref="K9:L9"/>
    <mergeCell ref="M9:N9"/>
    <mergeCell ref="O9:P9"/>
    <mergeCell ref="Q9:R9"/>
    <mergeCell ref="S9:T9"/>
  </mergeCells>
  <conditionalFormatting sqref="AA11 AE11 AA19:AA20 AE19:AE20 AE26:AE31 AA26:AA31 AE48:AE53 AA48:AA53">
    <cfRule type="cellIs" dxfId="749" priority="806" stopIfTrue="1" operator="greaterThanOrEqual">
      <formula>MAX(AB11:AC11)</formula>
    </cfRule>
  </conditionalFormatting>
  <conditionalFormatting sqref="AC11 AG11 AC19:AC20 AG19:AG20 AG26:AG31 AC26:AC31 AG48:AG53 AC48:AC53">
    <cfRule type="cellIs" dxfId="748" priority="805" stopIfTrue="1" operator="greaterThan">
      <formula>MAX(AA11:AB11)</formula>
    </cfRule>
  </conditionalFormatting>
  <conditionalFormatting sqref="Y11 Y19:Y20 Y26:Y31 Y48:Y53">
    <cfRule type="cellIs" dxfId="747" priority="803" stopIfTrue="1" operator="lessThan">
      <formula>X11</formula>
    </cfRule>
    <cfRule type="expression" dxfId="746" priority="804" stopIfTrue="1">
      <formula>IF(X11="",TRUE,FALSE)</formula>
    </cfRule>
  </conditionalFormatting>
  <conditionalFormatting sqref="X11 X19:X20 X26:X31 X48:X53">
    <cfRule type="cellIs" dxfId="745" priority="801" stopIfTrue="1" operator="lessThanOrEqual">
      <formula>Y11</formula>
    </cfRule>
    <cfRule type="expression" dxfId="744" priority="802" stopIfTrue="1">
      <formula>IF(Y11="",TRUE,FALSE)</formula>
    </cfRule>
  </conditionalFormatting>
  <conditionalFormatting sqref="AB11 AF11 AB19:AB20 AF19:AF20 AB26:AB31 AF26:AF31 AB48:AB53 AF48:AF53">
    <cfRule type="expression" dxfId="743" priority="800" stopIfTrue="1">
      <formula>IF(AB11&gt;AA11,IF(AB11&gt;=AC11,TRUE,FALSE))</formula>
    </cfRule>
  </conditionalFormatting>
  <conditionalFormatting sqref="AL11">
    <cfRule type="cellIs" dxfId="742" priority="799" stopIfTrue="1" operator="between">
      <formula>1</formula>
      <formula>3</formula>
    </cfRule>
  </conditionalFormatting>
  <conditionalFormatting sqref="D11">
    <cfRule type="cellIs" dxfId="741" priority="778" stopIfTrue="1" operator="notBetween">
      <formula>1</formula>
      <formula>50</formula>
    </cfRule>
  </conditionalFormatting>
  <conditionalFormatting sqref="E11">
    <cfRule type="cellIs" dxfId="740" priority="777" stopIfTrue="1" operator="notBetween">
      <formula>1</formula>
      <formula>50</formula>
    </cfRule>
  </conditionalFormatting>
  <conditionalFormatting sqref="F11">
    <cfRule type="cellIs" dxfId="739" priority="776" stopIfTrue="1" operator="notBetween">
      <formula>1</formula>
      <formula>50</formula>
    </cfRule>
  </conditionalFormatting>
  <conditionalFormatting sqref="U11">
    <cfRule type="cellIs" dxfId="738" priority="757" stopIfTrue="1" operator="notBetween">
      <formula>1</formula>
      <formula>50</formula>
    </cfRule>
  </conditionalFormatting>
  <conditionalFormatting sqref="V11">
    <cfRule type="cellIs" dxfId="737" priority="756" stopIfTrue="1" operator="notBetween">
      <formula>1</formula>
      <formula>50</formula>
    </cfRule>
  </conditionalFormatting>
  <conditionalFormatting sqref="W11">
    <cfRule type="cellIs" dxfId="736" priority="755" stopIfTrue="1" operator="notBetween">
      <formula>1</formula>
      <formula>50</formula>
    </cfRule>
  </conditionalFormatting>
  <conditionalFormatting sqref="AK11">
    <cfRule type="cellIs" dxfId="735" priority="751" stopIfTrue="1" operator="notBetween">
      <formula>1</formula>
      <formula>50</formula>
    </cfRule>
  </conditionalFormatting>
  <conditionalFormatting sqref="H11">
    <cfRule type="cellIs" dxfId="734" priority="749" stopIfTrue="1" operator="notBetween">
      <formula>1</formula>
      <formula>50</formula>
    </cfRule>
  </conditionalFormatting>
  <conditionalFormatting sqref="S20 S27:S31 S34:S42 S49:S53">
    <cfRule type="expression" dxfId="733" priority="739" stopIfTrue="1">
      <formula>DD20=DE20</formula>
    </cfRule>
  </conditionalFormatting>
  <conditionalFormatting sqref="O11 O19:O20 O26:O31 O33:O42 O48:O53">
    <cfRule type="expression" dxfId="732" priority="746" stopIfTrue="1">
      <formula>IF(P11="x",FALSE,IF(O11=MAX(AX11:AZ11),TRUE,FALSE))</formula>
    </cfRule>
  </conditionalFormatting>
  <conditionalFormatting sqref="Q11 Q19:Q20 Q26:Q31 Q33:Q42 Q48:Q53">
    <cfRule type="expression" dxfId="731" priority="745" stopIfTrue="1">
      <formula>IF(R11="x",FALSE,IF(Q11=MAX(AX11:AZ11),TRUE,FALSE))</formula>
    </cfRule>
  </conditionalFormatting>
  <conditionalFormatting sqref="S11 S19:S20 S26:S31 S33:S42 S48:S53">
    <cfRule type="expression" dxfId="730" priority="747" stopIfTrue="1">
      <formula>IF(T11="x",FALSE,IF(S11=MAX(AX11:AZ11),TRUE,FALSE))</formula>
    </cfRule>
  </conditionalFormatting>
  <conditionalFormatting sqref="O11 O20 O27:O31 O34:O42 O49:O53">
    <cfRule type="expression" dxfId="729" priority="744" stopIfTrue="1">
      <formula>DB11=DE11</formula>
    </cfRule>
  </conditionalFormatting>
  <conditionalFormatting sqref="Q11 Q20 Q27:Q31 Q34:Q42 Q49:Q53">
    <cfRule type="expression" dxfId="728" priority="743" stopIfTrue="1">
      <formula>DC11=DE11</formula>
    </cfRule>
  </conditionalFormatting>
  <conditionalFormatting sqref="S11">
    <cfRule type="expression" dxfId="727" priority="742" stopIfTrue="1">
      <formula>DD11=DE11</formula>
    </cfRule>
  </conditionalFormatting>
  <conditionalFormatting sqref="I11 I19:I20 I26:I31 I33:I42 I48:I53">
    <cfRule type="expression" dxfId="726" priority="737" stopIfTrue="1">
      <formula>IF(J11="x",FALSE,IF(I11=MAX(AO11:AQ11),TRUE,FALSE))</formula>
    </cfRule>
  </conditionalFormatting>
  <conditionalFormatting sqref="K11 K19:K20 K26:K31 K33:K42 K48:K53">
    <cfRule type="expression" dxfId="725" priority="736" stopIfTrue="1">
      <formula>IF(L11="x",FALSE,IF(K11=MAX(AO11:AQ11),TRUE,FALSE))</formula>
    </cfRule>
  </conditionalFormatting>
  <conditionalFormatting sqref="M11 M19:M20 M26:M31 M33:M42 M48:M53">
    <cfRule type="expression" dxfId="724" priority="738" stopIfTrue="1">
      <formula>IF(N11="x",FALSE,IF(M11=MAX(AO11:AQ11),TRUE,FALSE))</formula>
    </cfRule>
  </conditionalFormatting>
  <conditionalFormatting sqref="I11 I20 I27:I31 I34:I42 I49:I53">
    <cfRule type="expression" dxfId="723" priority="735" stopIfTrue="1">
      <formula>CF11=CI11</formula>
    </cfRule>
  </conditionalFormatting>
  <conditionalFormatting sqref="K11 K20 K27:K31 K34:K42 K49:K53">
    <cfRule type="expression" dxfId="722" priority="733" stopIfTrue="1">
      <formula>CG11=CI11</formula>
    </cfRule>
  </conditionalFormatting>
  <conditionalFormatting sqref="M11 M20 M27:M31 M34:M42 M49:M53">
    <cfRule type="expression" dxfId="721" priority="731" stopIfTrue="1">
      <formula>CH11=CI11</formula>
    </cfRule>
  </conditionalFormatting>
  <conditionalFormatting sqref="AL19:AL20">
    <cfRule type="cellIs" dxfId="720" priority="533" stopIfTrue="1" operator="between">
      <formula>1</formula>
      <formula>3</formula>
    </cfRule>
  </conditionalFormatting>
  <conditionalFormatting sqref="D19:D20">
    <cfRule type="cellIs" dxfId="719" priority="512" stopIfTrue="1" operator="notBetween">
      <formula>1</formula>
      <formula>50</formula>
    </cfRule>
  </conditionalFormatting>
  <conditionalFormatting sqref="E19:E20">
    <cfRule type="cellIs" dxfId="718" priority="511" stopIfTrue="1" operator="notBetween">
      <formula>1</formula>
      <formula>50</formula>
    </cfRule>
  </conditionalFormatting>
  <conditionalFormatting sqref="F19:F20">
    <cfRule type="cellIs" dxfId="717" priority="510" stopIfTrue="1" operator="notBetween">
      <formula>1</formula>
      <formula>50</formula>
    </cfRule>
  </conditionalFormatting>
  <conditionalFormatting sqref="U19:U20">
    <cfRule type="cellIs" dxfId="716" priority="493" stopIfTrue="1" operator="notBetween">
      <formula>1</formula>
      <formula>50</formula>
    </cfRule>
  </conditionalFormatting>
  <conditionalFormatting sqref="V19:V20">
    <cfRule type="cellIs" dxfId="715" priority="492" stopIfTrue="1" operator="notBetween">
      <formula>1</formula>
      <formula>50</formula>
    </cfRule>
  </conditionalFormatting>
  <conditionalFormatting sqref="W19:W20">
    <cfRule type="cellIs" dxfId="714" priority="491" stopIfTrue="1" operator="notBetween">
      <formula>1</formula>
      <formula>50</formula>
    </cfRule>
  </conditionalFormatting>
  <conditionalFormatting sqref="AK19:AK20">
    <cfRule type="cellIs" dxfId="713" priority="487" stopIfTrue="1" operator="notBetween">
      <formula>1</formula>
      <formula>50</formula>
    </cfRule>
  </conditionalFormatting>
  <conditionalFormatting sqref="H19:H20">
    <cfRule type="cellIs" dxfId="712" priority="485" stopIfTrue="1" operator="notBetween">
      <formula>1</formula>
      <formula>50</formula>
    </cfRule>
  </conditionalFormatting>
  <conditionalFormatting sqref="O19">
    <cfRule type="expression" dxfId="711" priority="479" stopIfTrue="1">
      <formula>DB19=DE19</formula>
    </cfRule>
  </conditionalFormatting>
  <conditionalFormatting sqref="Q19">
    <cfRule type="expression" dxfId="710" priority="478" stopIfTrue="1">
      <formula>DC19=DE19</formula>
    </cfRule>
  </conditionalFormatting>
  <conditionalFormatting sqref="S19">
    <cfRule type="expression" dxfId="709" priority="477" stopIfTrue="1">
      <formula>DD19=DE19</formula>
    </cfRule>
  </conditionalFormatting>
  <conditionalFormatting sqref="I19">
    <cfRule type="expression" dxfId="708" priority="470" stopIfTrue="1">
      <formula>CF19=CI19</formula>
    </cfRule>
  </conditionalFormatting>
  <conditionalFormatting sqref="K19">
    <cfRule type="expression" dxfId="707" priority="468" stopIfTrue="1">
      <formula>CG19=CI19</formula>
    </cfRule>
  </conditionalFormatting>
  <conditionalFormatting sqref="M19">
    <cfRule type="expression" dxfId="706" priority="466" stopIfTrue="1">
      <formula>CH19=CI19</formula>
    </cfRule>
  </conditionalFormatting>
  <conditionalFormatting sqref="B19:B20">
    <cfRule type="cellIs" dxfId="705" priority="464" stopIfTrue="1" operator="notBetween">
      <formula>1</formula>
      <formula>50</formula>
    </cfRule>
  </conditionalFormatting>
  <conditionalFormatting sqref="AL26:AL31">
    <cfRule type="cellIs" dxfId="704" priority="425" stopIfTrue="1" operator="between">
      <formula>1</formula>
      <formula>3</formula>
    </cfRule>
  </conditionalFormatting>
  <conditionalFormatting sqref="AA26:AA29">
    <cfRule type="cellIs" dxfId="703" priority="424" stopIfTrue="1" operator="greaterThanOrEqual">
      <formula>MAX(AB26:AC26)</formula>
    </cfRule>
  </conditionalFormatting>
  <conditionalFormatting sqref="AC26:AC29">
    <cfRule type="cellIs" dxfId="702" priority="423" stopIfTrue="1" operator="greaterThan">
      <formula>MAX(AA26:AB26)</formula>
    </cfRule>
  </conditionalFormatting>
  <conditionalFormatting sqref="AB26:AB29">
    <cfRule type="expression" dxfId="701" priority="422" stopIfTrue="1">
      <formula>IF(AB26&gt;AA26,IF(AB26&gt;=AC26,TRUE,FALSE))</formula>
    </cfRule>
  </conditionalFormatting>
  <conditionalFormatting sqref="AE26:AE29">
    <cfRule type="cellIs" dxfId="700" priority="421" stopIfTrue="1" operator="greaterThanOrEqual">
      <formula>MAX(AF26:AG26)</formula>
    </cfRule>
  </conditionalFormatting>
  <conditionalFormatting sqref="AG26:AG29">
    <cfRule type="cellIs" dxfId="699" priority="420" stopIfTrue="1" operator="greaterThan">
      <formula>MAX(AE26:AF26)</formula>
    </cfRule>
  </conditionalFormatting>
  <conditionalFormatting sqref="AF26:AF29">
    <cfRule type="expression" dxfId="698" priority="419" stopIfTrue="1">
      <formula>IF(AF26&gt;AE26,IF(AF26&gt;=AG26,TRUE,FALSE))</formula>
    </cfRule>
  </conditionalFormatting>
  <conditionalFormatting sqref="D26:D31">
    <cfRule type="cellIs" dxfId="697" priority="404" stopIfTrue="1" operator="notBetween">
      <formula>1</formula>
      <formula>50</formula>
    </cfRule>
  </conditionalFormatting>
  <conditionalFormatting sqref="E26:E31">
    <cfRule type="cellIs" dxfId="696" priority="403" stopIfTrue="1" operator="notBetween">
      <formula>1</formula>
      <formula>50</formula>
    </cfRule>
  </conditionalFormatting>
  <conditionalFormatting sqref="F26:F31">
    <cfRule type="cellIs" dxfId="695" priority="402" stopIfTrue="1" operator="notBetween">
      <formula>1</formula>
      <formula>50</formula>
    </cfRule>
  </conditionalFormatting>
  <conditionalFormatting sqref="U26:U31">
    <cfRule type="cellIs" dxfId="694" priority="383" stopIfTrue="1" operator="notBetween">
      <formula>1</formula>
      <formula>50</formula>
    </cfRule>
  </conditionalFormatting>
  <conditionalFormatting sqref="V26:V31">
    <cfRule type="cellIs" dxfId="693" priority="382" stopIfTrue="1" operator="notBetween">
      <formula>1</formula>
      <formula>50</formula>
    </cfRule>
  </conditionalFormatting>
  <conditionalFormatting sqref="W26:W31">
    <cfRule type="cellIs" dxfId="692" priority="381" stopIfTrue="1" operator="notBetween">
      <formula>1</formula>
      <formula>50</formula>
    </cfRule>
  </conditionalFormatting>
  <conditionalFormatting sqref="AK26:AK31">
    <cfRule type="cellIs" dxfId="691" priority="377" stopIfTrue="1" operator="notBetween">
      <formula>1</formula>
      <formula>50</formula>
    </cfRule>
  </conditionalFormatting>
  <conditionalFormatting sqref="H26:H31">
    <cfRule type="cellIs" dxfId="690" priority="375" stopIfTrue="1" operator="notBetween">
      <formula>1</formula>
      <formula>50</formula>
    </cfRule>
  </conditionalFormatting>
  <conditionalFormatting sqref="O26">
    <cfRule type="expression" dxfId="689" priority="370" stopIfTrue="1">
      <formula>DB26=DE26</formula>
    </cfRule>
  </conditionalFormatting>
  <conditionalFormatting sqref="Q26">
    <cfRule type="expression" dxfId="688" priority="369" stopIfTrue="1">
      <formula>DC26=DE26</formula>
    </cfRule>
  </conditionalFormatting>
  <conditionalFormatting sqref="S26">
    <cfRule type="expression" dxfId="687" priority="368" stopIfTrue="1">
      <formula>DD26=DE26</formula>
    </cfRule>
  </conditionalFormatting>
  <conditionalFormatting sqref="I26">
    <cfRule type="expression" dxfId="686" priority="361" stopIfTrue="1">
      <formula>CF26=CI26</formula>
    </cfRule>
  </conditionalFormatting>
  <conditionalFormatting sqref="K26">
    <cfRule type="expression" dxfId="685" priority="359" stopIfTrue="1">
      <formula>CG26=CI26</formula>
    </cfRule>
  </conditionalFormatting>
  <conditionalFormatting sqref="M26">
    <cfRule type="expression" dxfId="684" priority="357" stopIfTrue="1">
      <formula>CH26=CI26</formula>
    </cfRule>
  </conditionalFormatting>
  <conditionalFormatting sqref="B26:B31">
    <cfRule type="cellIs" dxfId="683" priority="355" stopIfTrue="1" operator="notBetween">
      <formula>1</formula>
      <formula>50</formula>
    </cfRule>
  </conditionalFormatting>
  <conditionalFormatting sqref="AE33:AE42 AA33:AA42">
    <cfRule type="cellIs" dxfId="682" priority="274" stopIfTrue="1" operator="greaterThanOrEqual">
      <formula>MAX(AB33:AC33)</formula>
    </cfRule>
  </conditionalFormatting>
  <conditionalFormatting sqref="AG33:AG42 AC33:AC42">
    <cfRule type="cellIs" dxfId="681" priority="273" stopIfTrue="1" operator="greaterThan">
      <formula>MAX(AA33:AB33)</formula>
    </cfRule>
  </conditionalFormatting>
  <conditionalFormatting sqref="Y33:Y42">
    <cfRule type="cellIs" dxfId="680" priority="271" stopIfTrue="1" operator="lessThan">
      <formula>X33</formula>
    </cfRule>
    <cfRule type="expression" dxfId="679" priority="272" stopIfTrue="1">
      <formula>IF(X33="",TRUE,FALSE)</formula>
    </cfRule>
  </conditionalFormatting>
  <conditionalFormatting sqref="X33:X42">
    <cfRule type="cellIs" dxfId="678" priority="269" stopIfTrue="1" operator="lessThanOrEqual">
      <formula>Y33</formula>
    </cfRule>
    <cfRule type="expression" dxfId="677" priority="270" stopIfTrue="1">
      <formula>IF(Y33="",TRUE,FALSE)</formula>
    </cfRule>
  </conditionalFormatting>
  <conditionalFormatting sqref="AB33:AB42 AF33:AF42">
    <cfRule type="expression" dxfId="676" priority="268" stopIfTrue="1">
      <formula>IF(AB33&gt;AA33,IF(AB33&gt;=AC33,TRUE,FALSE))</formula>
    </cfRule>
  </conditionalFormatting>
  <conditionalFormatting sqref="AL33:AL42">
    <cfRule type="cellIs" dxfId="675" priority="267" stopIfTrue="1" operator="between">
      <formula>1</formula>
      <formula>3</formula>
    </cfRule>
  </conditionalFormatting>
  <conditionalFormatting sqref="AA33:AA36">
    <cfRule type="cellIs" dxfId="674" priority="266" stopIfTrue="1" operator="greaterThanOrEqual">
      <formula>MAX(AB33:AC33)</formula>
    </cfRule>
  </conditionalFormatting>
  <conditionalFormatting sqref="AC33:AC36">
    <cfRule type="cellIs" dxfId="673" priority="265" stopIfTrue="1" operator="greaterThan">
      <formula>MAX(AA33:AB33)</formula>
    </cfRule>
  </conditionalFormatting>
  <conditionalFormatting sqref="AB33:AB36">
    <cfRule type="expression" dxfId="672" priority="264" stopIfTrue="1">
      <formula>IF(AB33&gt;AA33,IF(AB33&gt;=AC33,TRUE,FALSE))</formula>
    </cfRule>
  </conditionalFormatting>
  <conditionalFormatting sqref="AE33:AE36">
    <cfRule type="cellIs" dxfId="671" priority="263" stopIfTrue="1" operator="greaterThanOrEqual">
      <formula>MAX(AF33:AG33)</formula>
    </cfRule>
  </conditionalFormatting>
  <conditionalFormatting sqref="AG33:AG36">
    <cfRule type="cellIs" dxfId="670" priority="262" stopIfTrue="1" operator="greaterThan">
      <formula>MAX(AE33:AF33)</formula>
    </cfRule>
  </conditionalFormatting>
  <conditionalFormatting sqref="AF33:AF36">
    <cfRule type="expression" dxfId="669" priority="261" stopIfTrue="1">
      <formula>IF(AF33&gt;AE33,IF(AF33&gt;=AG33,TRUE,FALSE))</formula>
    </cfRule>
  </conditionalFormatting>
  <conditionalFormatting sqref="X42">
    <cfRule type="cellIs" dxfId="668" priority="249" stopIfTrue="1" operator="lessThanOrEqual">
      <formula>Y42</formula>
    </cfRule>
    <cfRule type="expression" dxfId="667" priority="250" stopIfTrue="1">
      <formula>IF(Y42="",TRUE,FALSE)</formula>
    </cfRule>
  </conditionalFormatting>
  <conditionalFormatting sqref="D33:D42">
    <cfRule type="cellIs" dxfId="666" priority="246" stopIfTrue="1" operator="notBetween">
      <formula>1</formula>
      <formula>50</formula>
    </cfRule>
  </conditionalFormatting>
  <conditionalFormatting sqref="E33:E42">
    <cfRule type="cellIs" dxfId="665" priority="245" stopIfTrue="1" operator="notBetween">
      <formula>1</formula>
      <formula>50</formula>
    </cfRule>
  </conditionalFormatting>
  <conditionalFormatting sqref="F33:F42">
    <cfRule type="cellIs" dxfId="664" priority="244" stopIfTrue="1" operator="notBetween">
      <formula>1</formula>
      <formula>50</formula>
    </cfRule>
  </conditionalFormatting>
  <conditionalFormatting sqref="U33:U42">
    <cfRule type="cellIs" dxfId="663" priority="227" stopIfTrue="1" operator="notBetween">
      <formula>1</formula>
      <formula>50</formula>
    </cfRule>
  </conditionalFormatting>
  <conditionalFormatting sqref="V33:V42">
    <cfRule type="cellIs" dxfId="662" priority="226" stopIfTrue="1" operator="notBetween">
      <formula>1</formula>
      <formula>50</formula>
    </cfRule>
  </conditionalFormatting>
  <conditionalFormatting sqref="W33:W42">
    <cfRule type="cellIs" dxfId="661" priority="225" stopIfTrue="1" operator="notBetween">
      <formula>1</formula>
      <formula>50</formula>
    </cfRule>
  </conditionalFormatting>
  <conditionalFormatting sqref="AK33:AK42">
    <cfRule type="cellIs" dxfId="660" priority="221" stopIfTrue="1" operator="notBetween">
      <formula>1</formula>
      <formula>50</formula>
    </cfRule>
  </conditionalFormatting>
  <conditionalFormatting sqref="H33:H42">
    <cfRule type="cellIs" dxfId="659" priority="219" stopIfTrue="1" operator="notBetween">
      <formula>1</formula>
      <formula>50</formula>
    </cfRule>
  </conditionalFormatting>
  <conditionalFormatting sqref="O33">
    <cfRule type="expression" dxfId="658" priority="213" stopIfTrue="1">
      <formula>DB33=DE33</formula>
    </cfRule>
  </conditionalFormatting>
  <conditionalFormatting sqref="Q33">
    <cfRule type="expression" dxfId="657" priority="212" stopIfTrue="1">
      <formula>DC33=DE33</formula>
    </cfRule>
  </conditionalFormatting>
  <conditionalFormatting sqref="S33">
    <cfRule type="expression" dxfId="656" priority="211" stopIfTrue="1">
      <formula>DD33=DE33</formula>
    </cfRule>
  </conditionalFormatting>
  <conditionalFormatting sqref="I33">
    <cfRule type="expression" dxfId="655" priority="204" stopIfTrue="1">
      <formula>CF33=CI33</formula>
    </cfRule>
  </conditionalFormatting>
  <conditionalFormatting sqref="K33">
    <cfRule type="expression" dxfId="654" priority="202" stopIfTrue="1">
      <formula>CG33=CI33</formula>
    </cfRule>
  </conditionalFormatting>
  <conditionalFormatting sqref="M33">
    <cfRule type="expression" dxfId="653" priority="200" stopIfTrue="1">
      <formula>CH33=CI33</formula>
    </cfRule>
  </conditionalFormatting>
  <conditionalFormatting sqref="B33:B42">
    <cfRule type="cellIs" dxfId="652" priority="198" stopIfTrue="1" operator="notBetween">
      <formula>1</formula>
      <formula>50</formula>
    </cfRule>
  </conditionalFormatting>
  <conditionalFormatting sqref="AL48:AL53">
    <cfRule type="cellIs" dxfId="651" priority="159" stopIfTrue="1" operator="between">
      <formula>1</formula>
      <formula>3</formula>
    </cfRule>
  </conditionalFormatting>
  <conditionalFormatting sqref="AA48:AA51">
    <cfRule type="cellIs" dxfId="650" priority="158" stopIfTrue="1" operator="greaterThanOrEqual">
      <formula>MAX(AB48:AC48)</formula>
    </cfRule>
  </conditionalFormatting>
  <conditionalFormatting sqref="AC48:AC51">
    <cfRule type="cellIs" dxfId="649" priority="157" stopIfTrue="1" operator="greaterThan">
      <formula>MAX(AA48:AB48)</formula>
    </cfRule>
  </conditionalFormatting>
  <conditionalFormatting sqref="AB48:AB51">
    <cfRule type="expression" dxfId="648" priority="156" stopIfTrue="1">
      <formula>IF(AB48&gt;AA48,IF(AB48&gt;=AC48,TRUE,FALSE))</formula>
    </cfRule>
  </conditionalFormatting>
  <conditionalFormatting sqref="AE48:AE51">
    <cfRule type="cellIs" dxfId="647" priority="155" stopIfTrue="1" operator="greaterThanOrEqual">
      <formula>MAX(AF48:AG48)</formula>
    </cfRule>
  </conditionalFormatting>
  <conditionalFormatting sqref="AG48:AG51">
    <cfRule type="cellIs" dxfId="646" priority="154" stopIfTrue="1" operator="greaterThan">
      <formula>MAX(AE48:AF48)</formula>
    </cfRule>
  </conditionalFormatting>
  <conditionalFormatting sqref="AF48:AF51">
    <cfRule type="expression" dxfId="645" priority="153" stopIfTrue="1">
      <formula>IF(AF48&gt;AE48,IF(AF48&gt;=AG48,TRUE,FALSE))</formula>
    </cfRule>
  </conditionalFormatting>
  <conditionalFormatting sqref="D48:D53">
    <cfRule type="cellIs" dxfId="644" priority="138" stopIfTrue="1" operator="notBetween">
      <formula>1</formula>
      <formula>50</formula>
    </cfRule>
  </conditionalFormatting>
  <conditionalFormatting sqref="E48:E53">
    <cfRule type="cellIs" dxfId="643" priority="137" stopIfTrue="1" operator="notBetween">
      <formula>1</formula>
      <formula>50</formula>
    </cfRule>
  </conditionalFormatting>
  <conditionalFormatting sqref="F48:F53">
    <cfRule type="cellIs" dxfId="642" priority="136" stopIfTrue="1" operator="notBetween">
      <formula>1</formula>
      <formula>50</formula>
    </cfRule>
  </conditionalFormatting>
  <conditionalFormatting sqref="U48:U53">
    <cfRule type="cellIs" dxfId="641" priority="119" stopIfTrue="1" operator="notBetween">
      <formula>1</formula>
      <formula>50</formula>
    </cfRule>
  </conditionalFormatting>
  <conditionalFormatting sqref="V48:V53">
    <cfRule type="cellIs" dxfId="640" priority="118" stopIfTrue="1" operator="notBetween">
      <formula>1</formula>
      <formula>50</formula>
    </cfRule>
  </conditionalFormatting>
  <conditionalFormatting sqref="W48:W53">
    <cfRule type="cellIs" dxfId="639" priority="117" stopIfTrue="1" operator="notBetween">
      <formula>1</formula>
      <formula>50</formula>
    </cfRule>
  </conditionalFormatting>
  <conditionalFormatting sqref="AK48:AK53">
    <cfRule type="cellIs" dxfId="638" priority="113" stopIfTrue="1" operator="notBetween">
      <formula>1</formula>
      <formula>50</formula>
    </cfRule>
  </conditionalFormatting>
  <conditionalFormatting sqref="H48:H53">
    <cfRule type="cellIs" dxfId="637" priority="111" stopIfTrue="1" operator="notBetween">
      <formula>1</formula>
      <formula>50</formula>
    </cfRule>
  </conditionalFormatting>
  <conditionalFormatting sqref="O48">
    <cfRule type="expression" dxfId="636" priority="105" stopIfTrue="1">
      <formula>DB48=DE48</formula>
    </cfRule>
  </conditionalFormatting>
  <conditionalFormatting sqref="Q48">
    <cfRule type="expression" dxfId="635" priority="104" stopIfTrue="1">
      <formula>DC48=DE48</formula>
    </cfRule>
  </conditionalFormatting>
  <conditionalFormatting sqref="S48">
    <cfRule type="expression" dxfId="634" priority="103" stopIfTrue="1">
      <formula>DD48=DE48</formula>
    </cfRule>
  </conditionalFormatting>
  <conditionalFormatting sqref="I48">
    <cfRule type="expression" dxfId="633" priority="96" stopIfTrue="1">
      <formula>CF48=CI48</formula>
    </cfRule>
  </conditionalFormatting>
  <conditionalFormatting sqref="K48">
    <cfRule type="expression" dxfId="632" priority="94" stopIfTrue="1">
      <formula>CG48=CI48</formula>
    </cfRule>
  </conditionalFormatting>
  <conditionalFormatting sqref="M48">
    <cfRule type="expression" dxfId="631" priority="92" stopIfTrue="1">
      <formula>CH48=CI48</formula>
    </cfRule>
  </conditionalFormatting>
  <conditionalFormatting sqref="B48:B53">
    <cfRule type="cellIs" dxfId="630" priority="90" stopIfTrue="1" operator="notBetween">
      <formula>1</formula>
      <formula>50</formula>
    </cfRule>
  </conditionalFormatting>
  <conditionalFormatting sqref="AA17 AE17">
    <cfRule type="cellIs" dxfId="629" priority="28" stopIfTrue="1" operator="greaterThanOrEqual">
      <formula>MAX(AB17:AC17)</formula>
    </cfRule>
  </conditionalFormatting>
  <conditionalFormatting sqref="AC17 AG17">
    <cfRule type="cellIs" dxfId="628" priority="27" stopIfTrue="1" operator="greaterThan">
      <formula>MAX(AA17:AB17)</formula>
    </cfRule>
  </conditionalFormatting>
  <conditionalFormatting sqref="Y17">
    <cfRule type="cellIs" dxfId="627" priority="25" stopIfTrue="1" operator="lessThan">
      <formula>X17</formula>
    </cfRule>
    <cfRule type="expression" dxfId="626" priority="26" stopIfTrue="1">
      <formula>IF(X17="",TRUE,FALSE)</formula>
    </cfRule>
  </conditionalFormatting>
  <conditionalFormatting sqref="X17">
    <cfRule type="cellIs" dxfId="625" priority="23" stopIfTrue="1" operator="lessThanOrEqual">
      <formula>Y17</formula>
    </cfRule>
    <cfRule type="expression" dxfId="624" priority="24" stopIfTrue="1">
      <formula>IF(Y17="",TRUE,FALSE)</formula>
    </cfRule>
  </conditionalFormatting>
  <conditionalFormatting sqref="AB17 AF17">
    <cfRule type="expression" dxfId="623" priority="22" stopIfTrue="1">
      <formula>IF(AB17&gt;AA17,IF(AB17&gt;=AC17,TRUE,FALSE))</formula>
    </cfRule>
  </conditionalFormatting>
  <conditionalFormatting sqref="AL17">
    <cfRule type="cellIs" dxfId="622" priority="21" stopIfTrue="1" operator="between">
      <formula>1</formula>
      <formula>3</formula>
    </cfRule>
  </conditionalFormatting>
  <conditionalFormatting sqref="D17">
    <cfRule type="cellIs" dxfId="621" priority="20" stopIfTrue="1" operator="notBetween">
      <formula>1</formula>
      <formula>50</formula>
    </cfRule>
  </conditionalFormatting>
  <conditionalFormatting sqref="E17">
    <cfRule type="cellIs" dxfId="620" priority="19" stopIfTrue="1" operator="notBetween">
      <formula>1</formula>
      <formula>50</formula>
    </cfRule>
  </conditionalFormatting>
  <conditionalFormatting sqref="F17">
    <cfRule type="cellIs" dxfId="619" priority="18" stopIfTrue="1" operator="notBetween">
      <formula>1</formula>
      <formula>50</formula>
    </cfRule>
  </conditionalFormatting>
  <conditionalFormatting sqref="U17">
    <cfRule type="cellIs" dxfId="618" priority="17" stopIfTrue="1" operator="notBetween">
      <formula>1</formula>
      <formula>50</formula>
    </cfRule>
  </conditionalFormatting>
  <conditionalFormatting sqref="V17">
    <cfRule type="cellIs" dxfId="617" priority="16" stopIfTrue="1" operator="notBetween">
      <formula>1</formula>
      <formula>50</formula>
    </cfRule>
  </conditionalFormatting>
  <conditionalFormatting sqref="W17">
    <cfRule type="cellIs" dxfId="616" priority="15" stopIfTrue="1" operator="notBetween">
      <formula>1</formula>
      <formula>50</formula>
    </cfRule>
  </conditionalFormatting>
  <conditionalFormatting sqref="AK17">
    <cfRule type="cellIs" dxfId="615" priority="14" stopIfTrue="1" operator="notBetween">
      <formula>1</formula>
      <formula>50</formula>
    </cfRule>
  </conditionalFormatting>
  <conditionalFormatting sqref="H17">
    <cfRule type="cellIs" dxfId="614" priority="13" stopIfTrue="1" operator="notBetween">
      <formula>1</formula>
      <formula>50</formula>
    </cfRule>
  </conditionalFormatting>
  <conditionalFormatting sqref="O17">
    <cfRule type="expression" dxfId="613" priority="11" stopIfTrue="1">
      <formula>IF(P17="x",FALSE,IF(O17=MAX(AX17:AZ17),TRUE,FALSE))</formula>
    </cfRule>
  </conditionalFormatting>
  <conditionalFormatting sqref="Q17">
    <cfRule type="expression" dxfId="612" priority="10" stopIfTrue="1">
      <formula>IF(R17="x",FALSE,IF(Q17=MAX(AX17:AZ17),TRUE,FALSE))</formula>
    </cfRule>
  </conditionalFormatting>
  <conditionalFormatting sqref="S17">
    <cfRule type="expression" dxfId="611" priority="12" stopIfTrue="1">
      <formula>IF(T17="x",FALSE,IF(S17=MAX(AX17:AZ17),TRUE,FALSE))</formula>
    </cfRule>
  </conditionalFormatting>
  <conditionalFormatting sqref="O17">
    <cfRule type="expression" dxfId="610" priority="9" stopIfTrue="1">
      <formula>DB17=DE17</formula>
    </cfRule>
  </conditionalFormatting>
  <conditionalFormatting sqref="Q17">
    <cfRule type="expression" dxfId="609" priority="8" stopIfTrue="1">
      <formula>DC17=DE17</formula>
    </cfRule>
  </conditionalFormatting>
  <conditionalFormatting sqref="S17">
    <cfRule type="expression" dxfId="608" priority="7" stopIfTrue="1">
      <formula>DD17=DE17</formula>
    </cfRule>
  </conditionalFormatting>
  <conditionalFormatting sqref="I17">
    <cfRule type="expression" dxfId="607" priority="5" stopIfTrue="1">
      <formula>IF(J17="x",FALSE,IF(I17=MAX(AO17:AQ17),TRUE,FALSE))</formula>
    </cfRule>
  </conditionalFormatting>
  <conditionalFormatting sqref="K17">
    <cfRule type="expression" dxfId="606" priority="4" stopIfTrue="1">
      <formula>IF(L17="x",FALSE,IF(K17=MAX(AO17:AQ17),TRUE,FALSE))</formula>
    </cfRule>
  </conditionalFormatting>
  <conditionalFormatting sqref="M17">
    <cfRule type="expression" dxfId="605" priority="6" stopIfTrue="1">
      <formula>IF(N17="x",FALSE,IF(M17=MAX(AO17:AQ17),TRUE,FALSE))</formula>
    </cfRule>
  </conditionalFormatting>
  <conditionalFormatting sqref="I17">
    <cfRule type="expression" dxfId="604" priority="3" stopIfTrue="1">
      <formula>CF17=CI17</formula>
    </cfRule>
  </conditionalFormatting>
  <conditionalFormatting sqref="K17">
    <cfRule type="expression" dxfId="603" priority="2" stopIfTrue="1">
      <formula>CG17=CI17</formula>
    </cfRule>
  </conditionalFormatting>
  <conditionalFormatting sqref="M17">
    <cfRule type="expression" dxfId="602" priority="1" stopIfTrue="1">
      <formula>CH17=CI17</formula>
    </cfRule>
  </conditionalFormatting>
  <pageMargins left="0.31496062992125984" right="0.11811023622047245" top="0.59055118110236227" bottom="0.39370078740157483" header="0" footer="0"/>
  <pageSetup paperSize="9" scale="66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45</vt:i4>
      </vt:variant>
    </vt:vector>
  </HeadingPairs>
  <TitlesOfParts>
    <vt:vector size="71" baseType="lpstr">
      <vt:lpstr>Wiegeliste</vt:lpstr>
      <vt:lpstr>Export Wiegeliste</vt:lpstr>
      <vt:lpstr>Druck_Erfassungsblatt</vt:lpstr>
      <vt:lpstr>Import_Gewichtheben</vt:lpstr>
      <vt:lpstr>Akt. Runde</vt:lpstr>
      <vt:lpstr>Aktuelle Runde Druck</vt:lpstr>
      <vt:lpstr>Urkunden</vt:lpstr>
      <vt:lpstr>Urkunden_Export</vt:lpstr>
      <vt:lpstr>R1_Breitenfurt</vt:lpstr>
      <vt:lpstr>R2_Mödling</vt:lpstr>
      <vt:lpstr>R3_Mannsworth</vt:lpstr>
      <vt:lpstr>R4_Loosdorf</vt:lpstr>
      <vt:lpstr>R5_Voesendorf</vt:lpstr>
      <vt:lpstr>Druck_Basistabellen</vt:lpstr>
      <vt:lpstr>Druck Tabellen</vt:lpstr>
      <vt:lpstr>Druck_Tabelle_Kugel</vt:lpstr>
      <vt:lpstr>Druck_Tabelle_Kugel_VGL</vt:lpstr>
      <vt:lpstr>Punkte</vt:lpstr>
      <vt:lpstr>Schuelereinst. Sinclair</vt:lpstr>
      <vt:lpstr>Sinclair</vt:lpstr>
      <vt:lpstr>Kuerzel</vt:lpstr>
      <vt:lpstr>Pass</vt:lpstr>
      <vt:lpstr>ID</vt:lpstr>
      <vt:lpstr>Hilfskuerzel</vt:lpstr>
      <vt:lpstr>A</vt:lpstr>
      <vt:lpstr>Athl.</vt:lpstr>
      <vt:lpstr>Hilfskuerzel!Athl01</vt:lpstr>
      <vt:lpstr>ID!Athl01</vt:lpstr>
      <vt:lpstr>Kuerzel!Athl01</vt:lpstr>
      <vt:lpstr>Pass!Athl01</vt:lpstr>
      <vt:lpstr>Athl01</vt:lpstr>
      <vt:lpstr>Athl02</vt:lpstr>
      <vt:lpstr>Athl03</vt:lpstr>
      <vt:lpstr>Athl04</vt:lpstr>
      <vt:lpstr>Athl05</vt:lpstr>
      <vt:lpstr>Athl06</vt:lpstr>
      <vt:lpstr>Athl07</vt:lpstr>
      <vt:lpstr>Hilfskuerzel!Athl08</vt:lpstr>
      <vt:lpstr>Athl08</vt:lpstr>
      <vt:lpstr>Damenwertungstyp</vt:lpstr>
      <vt:lpstr>'Akt. Runde'!Druckbereich</vt:lpstr>
      <vt:lpstr>'Aktuelle Runde Druck'!Druckbereich</vt:lpstr>
      <vt:lpstr>Athl.!Druckbereich</vt:lpstr>
      <vt:lpstr>'Druck Tabellen'!Druckbereich</vt:lpstr>
      <vt:lpstr>Druck_Basistabellen!Druckbereich</vt:lpstr>
      <vt:lpstr>Druck_Erfassungsblatt!Druckbereich</vt:lpstr>
      <vt:lpstr>Druck_Tabelle_Kugel!Druckbereich</vt:lpstr>
      <vt:lpstr>Druck_Tabelle_Kugel_VGL!Druckbereich</vt:lpstr>
      <vt:lpstr>'R1_Breitenfurt'!Druckbereich</vt:lpstr>
      <vt:lpstr>'R2_Mödling'!Druckbereich</vt:lpstr>
      <vt:lpstr>'R3_Mannsworth'!Druckbereich</vt:lpstr>
      <vt:lpstr>'R4_Loosdorf'!Druckbereich</vt:lpstr>
      <vt:lpstr>'R5_Voesendorf'!Druckbereich</vt:lpstr>
      <vt:lpstr>Sinclair!Druckbereich</vt:lpstr>
      <vt:lpstr>Urkunden!Druckbereich</vt:lpstr>
      <vt:lpstr>Jahre</vt:lpstr>
      <vt:lpstr>Kugel_Schueler</vt:lpstr>
      <vt:lpstr>Punkte_Platz</vt:lpstr>
      <vt:lpstr>SFGUELTIGAB</vt:lpstr>
      <vt:lpstr>Sinclair_schueler</vt:lpstr>
      <vt:lpstr>SINCLAIRTABELLE</vt:lpstr>
      <vt:lpstr>Sprint_Schueler</vt:lpstr>
      <vt:lpstr>Sprung_Schueler</vt:lpstr>
      <vt:lpstr>U11M_PLATZ</vt:lpstr>
      <vt:lpstr>U11W_PLATZ</vt:lpstr>
      <vt:lpstr>U13M_PLATZ</vt:lpstr>
      <vt:lpstr>U13W_PLATZ</vt:lpstr>
      <vt:lpstr>U15M_PLATZ</vt:lpstr>
      <vt:lpstr>U15W_PLATZ</vt:lpstr>
      <vt:lpstr>U9M_PLATZ</vt:lpstr>
      <vt:lpstr>U9W_PLATZ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</dc:creator>
  <cp:lastModifiedBy>Koch Markus</cp:lastModifiedBy>
  <cp:lastPrinted>2012-10-14T12:12:13Z</cp:lastPrinted>
  <dcterms:created xsi:type="dcterms:W3CDTF">2011-01-14T20:18:20Z</dcterms:created>
  <dcterms:modified xsi:type="dcterms:W3CDTF">2012-10-14T12:17:38Z</dcterms:modified>
</cp:coreProperties>
</file>